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390" windowHeight="7005" tabRatio="500" firstSheet="1" activeTab="2"/>
  </bookViews>
  <sheets>
    <sheet name="SUMMARY RPB" sheetId="9" r:id="rId1"/>
    <sheet name="SUMMARY" sheetId="8" r:id="rId2"/>
    <sheet name="APS" sheetId="1" r:id="rId3"/>
    <sheet name="HASIL" sheetId="2" r:id="rId4"/>
    <sheet name="ROP" sheetId="3" r:id="rId5"/>
    <sheet name="Rekapitulasi Juni" sheetId="11" r:id="rId6"/>
    <sheet name="Tipe" sheetId="12" r:id="rId7"/>
  </sheets>
  <externalReferences>
    <externalReference r:id="rId8"/>
    <externalReference r:id="rId9"/>
  </externalReferences>
  <definedNames>
    <definedName name="__xlfn_IFERROR" localSheetId="1">NA()</definedName>
    <definedName name="__xlfn_IFERROR">#N/A</definedName>
    <definedName name="_xlnm._FilterDatabase" localSheetId="2" hidden="1">APS!$A$11:$HD$590</definedName>
    <definedName name="_xlnm._FilterDatabase" localSheetId="3" hidden="1">HASIL!$A$2:$J$240</definedName>
    <definedName name="_xlnm._FilterDatabase" localSheetId="4" hidden="1">ROP!$A$6:$S$142</definedName>
    <definedName name="_xlnm.Print_Area" localSheetId="2">APS!$A$1:$GY$600</definedName>
    <definedName name="_xlnm.Print_Area" localSheetId="5">'Rekapitulasi Juni'!$AI$797:$AV$990</definedName>
    <definedName name="_xlnm.Print_Titles" localSheetId="2">APS!$9:$11</definedName>
  </definedNames>
  <calcPr calcId="124519"/>
</workbook>
</file>

<file path=xl/calcChain.xml><?xml version="1.0" encoding="utf-8"?>
<calcChain xmlns="http://schemas.openxmlformats.org/spreadsheetml/2006/main">
  <c r="GF192" i="1"/>
  <c r="GF193"/>
  <c r="GF194"/>
  <c r="GF195"/>
  <c r="GE13"/>
  <c r="GF13"/>
  <c r="GH13"/>
  <c r="GI13"/>
  <c r="GE14"/>
  <c r="GI14" s="1"/>
  <c r="GF14"/>
  <c r="GH14"/>
  <c r="GE15"/>
  <c r="GF15"/>
  <c r="GH15"/>
  <c r="GI15"/>
  <c r="GE16"/>
  <c r="GF16"/>
  <c r="GH16"/>
  <c r="GI16"/>
  <c r="GE17"/>
  <c r="GF17"/>
  <c r="GH17"/>
  <c r="GI17"/>
  <c r="GE18"/>
  <c r="GI18" s="1"/>
  <c r="GF18"/>
  <c r="GH18"/>
  <c r="GE19"/>
  <c r="GF19"/>
  <c r="GH19"/>
  <c r="GI19"/>
  <c r="GE20"/>
  <c r="GI20" s="1"/>
  <c r="GF20"/>
  <c r="GH20"/>
  <c r="GE21"/>
  <c r="GI21" s="1"/>
  <c r="GF21"/>
  <c r="GH21"/>
  <c r="GE22"/>
  <c r="GI22" s="1"/>
  <c r="GF22"/>
  <c r="GH22"/>
  <c r="GE23"/>
  <c r="GI23" s="1"/>
  <c r="GF23"/>
  <c r="GH23"/>
  <c r="GE24"/>
  <c r="GI24" s="1"/>
  <c r="GF24"/>
  <c r="GH24"/>
  <c r="GE25"/>
  <c r="GI25" s="1"/>
  <c r="GF25"/>
  <c r="GH25"/>
  <c r="GE26"/>
  <c r="GI26" s="1"/>
  <c r="GF26"/>
  <c r="GH26"/>
  <c r="GE27"/>
  <c r="GI27" s="1"/>
  <c r="GF27"/>
  <c r="GH27"/>
  <c r="GE28"/>
  <c r="GI28" s="1"/>
  <c r="GF28"/>
  <c r="GH28"/>
  <c r="GE29"/>
  <c r="GI29" s="1"/>
  <c r="GF29"/>
  <c r="GH29"/>
  <c r="GE30"/>
  <c r="GI30" s="1"/>
  <c r="GF30"/>
  <c r="GH30"/>
  <c r="GE31"/>
  <c r="GI31" s="1"/>
  <c r="GF31"/>
  <c r="GH31"/>
  <c r="GE32"/>
  <c r="GI32" s="1"/>
  <c r="GF32"/>
  <c r="GH32"/>
  <c r="GE33"/>
  <c r="GI33" s="1"/>
  <c r="GF33"/>
  <c r="GH33"/>
  <c r="GE34"/>
  <c r="GI34" s="1"/>
  <c r="GF34"/>
  <c r="GH34"/>
  <c r="GE35"/>
  <c r="GI35" s="1"/>
  <c r="GF35"/>
  <c r="GH35"/>
  <c r="GE36"/>
  <c r="GI36" s="1"/>
  <c r="GF36"/>
  <c r="GH36"/>
  <c r="GE37"/>
  <c r="GI37" s="1"/>
  <c r="GF37"/>
  <c r="GH37"/>
  <c r="GE38"/>
  <c r="GI38" s="1"/>
  <c r="GF38"/>
  <c r="GH38"/>
  <c r="GE39"/>
  <c r="GI39" s="1"/>
  <c r="GF39"/>
  <c r="GH39"/>
  <c r="GE40"/>
  <c r="GI40" s="1"/>
  <c r="GF40"/>
  <c r="GH40"/>
  <c r="GE41"/>
  <c r="GI41" s="1"/>
  <c r="GF41"/>
  <c r="GH41"/>
  <c r="GE42"/>
  <c r="GI42" s="1"/>
  <c r="GF42"/>
  <c r="GH42"/>
  <c r="GE43"/>
  <c r="GF43"/>
  <c r="GH43"/>
  <c r="GI43"/>
  <c r="GE44"/>
  <c r="GF44"/>
  <c r="GH44"/>
  <c r="GI44"/>
  <c r="GE45"/>
  <c r="GF45"/>
  <c r="GH45"/>
  <c r="GI45"/>
  <c r="GE46"/>
  <c r="GI46" s="1"/>
  <c r="GF46"/>
  <c r="GH46"/>
  <c r="GE47"/>
  <c r="GI47" s="1"/>
  <c r="GF47"/>
  <c r="GH47"/>
  <c r="GE48"/>
  <c r="GI48" s="1"/>
  <c r="GF48"/>
  <c r="GH48"/>
  <c r="GE49"/>
  <c r="GI49" s="1"/>
  <c r="GF49"/>
  <c r="GH49"/>
  <c r="GE50"/>
  <c r="GI50" s="1"/>
  <c r="GF50"/>
  <c r="GH50"/>
  <c r="GE51"/>
  <c r="GI51" s="1"/>
  <c r="GF51"/>
  <c r="GH51"/>
  <c r="GE52"/>
  <c r="GI52" s="1"/>
  <c r="GF52"/>
  <c r="GH52"/>
  <c r="GE53"/>
  <c r="GI53" s="1"/>
  <c r="GF53"/>
  <c r="GH53"/>
  <c r="GE54"/>
  <c r="GI54" s="1"/>
  <c r="GF54"/>
  <c r="GH54"/>
  <c r="GE55"/>
  <c r="GI55" s="1"/>
  <c r="GF55"/>
  <c r="GH55"/>
  <c r="GE56"/>
  <c r="GI56" s="1"/>
  <c r="GF56"/>
  <c r="GH56"/>
  <c r="GE57"/>
  <c r="GI57" s="1"/>
  <c r="GF57"/>
  <c r="GH57"/>
  <c r="GE58"/>
  <c r="GF58"/>
  <c r="GH58"/>
  <c r="GI58"/>
  <c r="GE59"/>
  <c r="GI59" s="1"/>
  <c r="GF59"/>
  <c r="GH59"/>
  <c r="GE60"/>
  <c r="GI60" s="1"/>
  <c r="GF60"/>
  <c r="GH60"/>
  <c r="GE61"/>
  <c r="GI61" s="1"/>
  <c r="GF61"/>
  <c r="GH61"/>
  <c r="GE62"/>
  <c r="GI62" s="1"/>
  <c r="GF62"/>
  <c r="GH62"/>
  <c r="GE63"/>
  <c r="GI63" s="1"/>
  <c r="GF63"/>
  <c r="GH63"/>
  <c r="GE64"/>
  <c r="GI64" s="1"/>
  <c r="GF64"/>
  <c r="GH64"/>
  <c r="GE65"/>
  <c r="GI65" s="1"/>
  <c r="GF65"/>
  <c r="GH65"/>
  <c r="GE66"/>
  <c r="GI66" s="1"/>
  <c r="GF66"/>
  <c r="GH66"/>
  <c r="GE67"/>
  <c r="GI67" s="1"/>
  <c r="GF67"/>
  <c r="GH67"/>
  <c r="GE68"/>
  <c r="GI68" s="1"/>
  <c r="GF68"/>
  <c r="GH68"/>
  <c r="GE69"/>
  <c r="GI69" s="1"/>
  <c r="GF69"/>
  <c r="GH69"/>
  <c r="GE70"/>
  <c r="GI70" s="1"/>
  <c r="GF70"/>
  <c r="GH70"/>
  <c r="GE71"/>
  <c r="GI71" s="1"/>
  <c r="GF71"/>
  <c r="GH71"/>
  <c r="GE72"/>
  <c r="GI72" s="1"/>
  <c r="GF72"/>
  <c r="GH72"/>
  <c r="GE73"/>
  <c r="GI73" s="1"/>
  <c r="GF73"/>
  <c r="GH73"/>
  <c r="GE74"/>
  <c r="GI74" s="1"/>
  <c r="GF74"/>
  <c r="GH74"/>
  <c r="GE75"/>
  <c r="GI75" s="1"/>
  <c r="GF75"/>
  <c r="GH75"/>
  <c r="GE76"/>
  <c r="GI76" s="1"/>
  <c r="GF76"/>
  <c r="GH76"/>
  <c r="GE77"/>
  <c r="GI77" s="1"/>
  <c r="GF77"/>
  <c r="GH77"/>
  <c r="GE78"/>
  <c r="GI78" s="1"/>
  <c r="GF78"/>
  <c r="GH78"/>
  <c r="GE79"/>
  <c r="GI79" s="1"/>
  <c r="GF79"/>
  <c r="GH79"/>
  <c r="GE80"/>
  <c r="GI80" s="1"/>
  <c r="GF80"/>
  <c r="GH80"/>
  <c r="GE81"/>
  <c r="GI81" s="1"/>
  <c r="GF81"/>
  <c r="GH81"/>
  <c r="GE82"/>
  <c r="GI82" s="1"/>
  <c r="GF82"/>
  <c r="GH82"/>
  <c r="GE83"/>
  <c r="GI83" s="1"/>
  <c r="GF83"/>
  <c r="GH83"/>
  <c r="GE84"/>
  <c r="GI84" s="1"/>
  <c r="GF84"/>
  <c r="GH84"/>
  <c r="GE85"/>
  <c r="GI85" s="1"/>
  <c r="GF85"/>
  <c r="GH85"/>
  <c r="GE86"/>
  <c r="GI86" s="1"/>
  <c r="GF86"/>
  <c r="GH86"/>
  <c r="GE87"/>
  <c r="GI87" s="1"/>
  <c r="GF87"/>
  <c r="GH87"/>
  <c r="GE88"/>
  <c r="GI88" s="1"/>
  <c r="GF88"/>
  <c r="GH88"/>
  <c r="GE89"/>
  <c r="GI89" s="1"/>
  <c r="GF89"/>
  <c r="GH89"/>
  <c r="GE90"/>
  <c r="GI90" s="1"/>
  <c r="GF90"/>
  <c r="GH90"/>
  <c r="GE91"/>
  <c r="GF91"/>
  <c r="GH91"/>
  <c r="GE92"/>
  <c r="GI92" s="1"/>
  <c r="GF92"/>
  <c r="GH92"/>
  <c r="GE93"/>
  <c r="GI93" s="1"/>
  <c r="GF93"/>
  <c r="GH93"/>
  <c r="GE94"/>
  <c r="GI94" s="1"/>
  <c r="GF94"/>
  <c r="GH94"/>
  <c r="GE95"/>
  <c r="GI95" s="1"/>
  <c r="GF95"/>
  <c r="GH95"/>
  <c r="GE96"/>
  <c r="GI96" s="1"/>
  <c r="GF96"/>
  <c r="GH96"/>
  <c r="GE97"/>
  <c r="GI97" s="1"/>
  <c r="GF97"/>
  <c r="GH97"/>
  <c r="GE98"/>
  <c r="GI98" s="1"/>
  <c r="GF98"/>
  <c r="GH98"/>
  <c r="GE99"/>
  <c r="GI99" s="1"/>
  <c r="GF99"/>
  <c r="GH99"/>
  <c r="GE100"/>
  <c r="GI100" s="1"/>
  <c r="GF100"/>
  <c r="GH100"/>
  <c r="GE101"/>
  <c r="GI101" s="1"/>
  <c r="GF101"/>
  <c r="GH101"/>
  <c r="GE102"/>
  <c r="GI102" s="1"/>
  <c r="GF102"/>
  <c r="GH102"/>
  <c r="GE103"/>
  <c r="GI103" s="1"/>
  <c r="GF103"/>
  <c r="GH103"/>
  <c r="GE104"/>
  <c r="GI104" s="1"/>
  <c r="GF104"/>
  <c r="GH104"/>
  <c r="GE105"/>
  <c r="GI105" s="1"/>
  <c r="GF105"/>
  <c r="GH105"/>
  <c r="GE106"/>
  <c r="GI106" s="1"/>
  <c r="GF106"/>
  <c r="GH106"/>
  <c r="GE107"/>
  <c r="GI107" s="1"/>
  <c r="GF107"/>
  <c r="GH107"/>
  <c r="GE108"/>
  <c r="GI108" s="1"/>
  <c r="GF108"/>
  <c r="GH108"/>
  <c r="GE109"/>
  <c r="GI109" s="1"/>
  <c r="GF109"/>
  <c r="GH109"/>
  <c r="GE110"/>
  <c r="GI110" s="1"/>
  <c r="GF110"/>
  <c r="GH110"/>
  <c r="GE111"/>
  <c r="GI111" s="1"/>
  <c r="GF111"/>
  <c r="GH111"/>
  <c r="GE112"/>
  <c r="GI112" s="1"/>
  <c r="GF112"/>
  <c r="GH112"/>
  <c r="GE113"/>
  <c r="GI113" s="1"/>
  <c r="GF113"/>
  <c r="GH113"/>
  <c r="GE114"/>
  <c r="GI114" s="1"/>
  <c r="GF114"/>
  <c r="GH114"/>
  <c r="GE115"/>
  <c r="GI115" s="1"/>
  <c r="GF115"/>
  <c r="GH115"/>
  <c r="GE116"/>
  <c r="GI116" s="1"/>
  <c r="GF116"/>
  <c r="GH116"/>
  <c r="GE117"/>
  <c r="GI117" s="1"/>
  <c r="GF117"/>
  <c r="GH117"/>
  <c r="GE118"/>
  <c r="GF118"/>
  <c r="GH118"/>
  <c r="GE119"/>
  <c r="GI119" s="1"/>
  <c r="GF119"/>
  <c r="GH119"/>
  <c r="GE120"/>
  <c r="GI120" s="1"/>
  <c r="GF120"/>
  <c r="GH120"/>
  <c r="GE121"/>
  <c r="GI121" s="1"/>
  <c r="GF121"/>
  <c r="GH121"/>
  <c r="GE122"/>
  <c r="GI122" s="1"/>
  <c r="GF122"/>
  <c r="GH122"/>
  <c r="GE123"/>
  <c r="GI123" s="1"/>
  <c r="GF123"/>
  <c r="GH123"/>
  <c r="GE124"/>
  <c r="GI124" s="1"/>
  <c r="GF124"/>
  <c r="GH124"/>
  <c r="GE125"/>
  <c r="GI125" s="1"/>
  <c r="GF125"/>
  <c r="GH125"/>
  <c r="GE126"/>
  <c r="GI126" s="1"/>
  <c r="GF126"/>
  <c r="GH126"/>
  <c r="GE127"/>
  <c r="GI127" s="1"/>
  <c r="GF127"/>
  <c r="GH127"/>
  <c r="GE128"/>
  <c r="GI128" s="1"/>
  <c r="GF128"/>
  <c r="GH128"/>
  <c r="GE129"/>
  <c r="GI129" s="1"/>
  <c r="GF129"/>
  <c r="GH129"/>
  <c r="GE130"/>
  <c r="GI130" s="1"/>
  <c r="GF130"/>
  <c r="GH130"/>
  <c r="GE131"/>
  <c r="GI131" s="1"/>
  <c r="GF131"/>
  <c r="GH131"/>
  <c r="GE132"/>
  <c r="GI132" s="1"/>
  <c r="GF132"/>
  <c r="GH132"/>
  <c r="GE133"/>
  <c r="GI133" s="1"/>
  <c r="GF133"/>
  <c r="GH133"/>
  <c r="GE134"/>
  <c r="GI134" s="1"/>
  <c r="GF134"/>
  <c r="GH134"/>
  <c r="GE135"/>
  <c r="GI135" s="1"/>
  <c r="GF135"/>
  <c r="GH135"/>
  <c r="GE136"/>
  <c r="GI136" s="1"/>
  <c r="GF136"/>
  <c r="GH136"/>
  <c r="GE137"/>
  <c r="GI137" s="1"/>
  <c r="GF137"/>
  <c r="GH137"/>
  <c r="GE138"/>
  <c r="GI138" s="1"/>
  <c r="GF138"/>
  <c r="GH138"/>
  <c r="GE139"/>
  <c r="GI139" s="1"/>
  <c r="GF139"/>
  <c r="GH139"/>
  <c r="GE140"/>
  <c r="GI140" s="1"/>
  <c r="GF140"/>
  <c r="GH140"/>
  <c r="GE141"/>
  <c r="GI141" s="1"/>
  <c r="GF141"/>
  <c r="GH141"/>
  <c r="GE142"/>
  <c r="GI142" s="1"/>
  <c r="GF142"/>
  <c r="GH142"/>
  <c r="GE143"/>
  <c r="GI143" s="1"/>
  <c r="GF143"/>
  <c r="GH143"/>
  <c r="GE144"/>
  <c r="GI144" s="1"/>
  <c r="GF144"/>
  <c r="GH144"/>
  <c r="GE145"/>
  <c r="GI145" s="1"/>
  <c r="GF145"/>
  <c r="GH145"/>
  <c r="GE146"/>
  <c r="GI146" s="1"/>
  <c r="GF146"/>
  <c r="GH146"/>
  <c r="GE147"/>
  <c r="GI147" s="1"/>
  <c r="GF147"/>
  <c r="GH147"/>
  <c r="GE148"/>
  <c r="GI148" s="1"/>
  <c r="GF148"/>
  <c r="GH148"/>
  <c r="GE149"/>
  <c r="GI149" s="1"/>
  <c r="GF149"/>
  <c r="GH149"/>
  <c r="GE150"/>
  <c r="GI150" s="1"/>
  <c r="GF150"/>
  <c r="GH150"/>
  <c r="GE151"/>
  <c r="GI151" s="1"/>
  <c r="GF151"/>
  <c r="GH151"/>
  <c r="GE152"/>
  <c r="GI152" s="1"/>
  <c r="GF152"/>
  <c r="GH152"/>
  <c r="GE153"/>
  <c r="GI153" s="1"/>
  <c r="GF153"/>
  <c r="GH153"/>
  <c r="GE154"/>
  <c r="GI154" s="1"/>
  <c r="GF154"/>
  <c r="GH154"/>
  <c r="GE155"/>
  <c r="GI155" s="1"/>
  <c r="GF155"/>
  <c r="GH155"/>
  <c r="GE156"/>
  <c r="GI156" s="1"/>
  <c r="GF156"/>
  <c r="GH156"/>
  <c r="GE157"/>
  <c r="GI157" s="1"/>
  <c r="GF157"/>
  <c r="GH157"/>
  <c r="GE158"/>
  <c r="GI158" s="1"/>
  <c r="GF158"/>
  <c r="GH158"/>
  <c r="GE159"/>
  <c r="GI159" s="1"/>
  <c r="GF159"/>
  <c r="GH159"/>
  <c r="GE160"/>
  <c r="GI160" s="1"/>
  <c r="GF160"/>
  <c r="GH160"/>
  <c r="GE161"/>
  <c r="GF161"/>
  <c r="GH161"/>
  <c r="GE162"/>
  <c r="GF162"/>
  <c r="GH162"/>
  <c r="GE163"/>
  <c r="GI163" s="1"/>
  <c r="GF163"/>
  <c r="GH163"/>
  <c r="GE164"/>
  <c r="GI164" s="1"/>
  <c r="GF164"/>
  <c r="GH164"/>
  <c r="GE165"/>
  <c r="GI165" s="1"/>
  <c r="GF165"/>
  <c r="GH165"/>
  <c r="GE166"/>
  <c r="GI166" s="1"/>
  <c r="GF166"/>
  <c r="GH166"/>
  <c r="GE167"/>
  <c r="GI167" s="1"/>
  <c r="GF167"/>
  <c r="GH167"/>
  <c r="GE168"/>
  <c r="GI168" s="1"/>
  <c r="GF168"/>
  <c r="GH168"/>
  <c r="GE169"/>
  <c r="GI169" s="1"/>
  <c r="GF169"/>
  <c r="GH169"/>
  <c r="GE170"/>
  <c r="GI170" s="1"/>
  <c r="GF170"/>
  <c r="GH170"/>
  <c r="GE171"/>
  <c r="GI171" s="1"/>
  <c r="GF171"/>
  <c r="GH171"/>
  <c r="GE172"/>
  <c r="GI172" s="1"/>
  <c r="GF172"/>
  <c r="GH172"/>
  <c r="GE173"/>
  <c r="GI173" s="1"/>
  <c r="GF173"/>
  <c r="GH173"/>
  <c r="GE174"/>
  <c r="GI174" s="1"/>
  <c r="GF174"/>
  <c r="GH174"/>
  <c r="GE175"/>
  <c r="GI175" s="1"/>
  <c r="GF175"/>
  <c r="GH175"/>
  <c r="GE176"/>
  <c r="GI176" s="1"/>
  <c r="GF176"/>
  <c r="GH176"/>
  <c r="GE177"/>
  <c r="GI177" s="1"/>
  <c r="GF177"/>
  <c r="GH177"/>
  <c r="GE178"/>
  <c r="GI178" s="1"/>
  <c r="GF178"/>
  <c r="GH178"/>
  <c r="GE179"/>
  <c r="GI179" s="1"/>
  <c r="GF179"/>
  <c r="GH179"/>
  <c r="GE180"/>
  <c r="GI180" s="1"/>
  <c r="GF180"/>
  <c r="GH180"/>
  <c r="GE181"/>
  <c r="GI181" s="1"/>
  <c r="GF181"/>
  <c r="GH181"/>
  <c r="GE182"/>
  <c r="GI182" s="1"/>
  <c r="GF182"/>
  <c r="GH182"/>
  <c r="GE183"/>
  <c r="GI183" s="1"/>
  <c r="GF183"/>
  <c r="GH183"/>
  <c r="GE184"/>
  <c r="GI184" s="1"/>
  <c r="GF184"/>
  <c r="GH184"/>
  <c r="GE185"/>
  <c r="GI185" s="1"/>
  <c r="GF185"/>
  <c r="GH185"/>
  <c r="GE186"/>
  <c r="GI186" s="1"/>
  <c r="GF186"/>
  <c r="GH186"/>
  <c r="GE187"/>
  <c r="GI187" s="1"/>
  <c r="GF187"/>
  <c r="GH187"/>
  <c r="GE188"/>
  <c r="GI188" s="1"/>
  <c r="GF188"/>
  <c r="GH188"/>
  <c r="GE189"/>
  <c r="GI189" s="1"/>
  <c r="GF189"/>
  <c r="GH189"/>
  <c r="GE190"/>
  <c r="GI190" s="1"/>
  <c r="GF190"/>
  <c r="GH190"/>
  <c r="GE191"/>
  <c r="GI191" s="1"/>
  <c r="GF191"/>
  <c r="GH191"/>
  <c r="GE192"/>
  <c r="GI192" s="1"/>
  <c r="GH192"/>
  <c r="GE193"/>
  <c r="GI193" s="1"/>
  <c r="GH193"/>
  <c r="GE194"/>
  <c r="GI194" s="1"/>
  <c r="GH194"/>
  <c r="GE195"/>
  <c r="GI195" s="1"/>
  <c r="GH195"/>
  <c r="GE196"/>
  <c r="GI196" s="1"/>
  <c r="GF196"/>
  <c r="GH196"/>
  <c r="GE197"/>
  <c r="GI197" s="1"/>
  <c r="GF197"/>
  <c r="GH197"/>
  <c r="GE198"/>
  <c r="GI198" s="1"/>
  <c r="GF198"/>
  <c r="GH198"/>
  <c r="GE199"/>
  <c r="GI199" s="1"/>
  <c r="GF199"/>
  <c r="GH199"/>
  <c r="GE200"/>
  <c r="GI200" s="1"/>
  <c r="GF200"/>
  <c r="GH200"/>
  <c r="GE201"/>
  <c r="GI201" s="1"/>
  <c r="GF201"/>
  <c r="GH201"/>
  <c r="GE202"/>
  <c r="GI202" s="1"/>
  <c r="GF202"/>
  <c r="GH202"/>
  <c r="GE203"/>
  <c r="GI203" s="1"/>
  <c r="GF203"/>
  <c r="GH203"/>
  <c r="GE204"/>
  <c r="GI204" s="1"/>
  <c r="GF204"/>
  <c r="GH204"/>
  <c r="GE205"/>
  <c r="GI205" s="1"/>
  <c r="GF205"/>
  <c r="GH205"/>
  <c r="GE206"/>
  <c r="GI206" s="1"/>
  <c r="GF206"/>
  <c r="GH206"/>
  <c r="GE207"/>
  <c r="GI207" s="1"/>
  <c r="GF207"/>
  <c r="GH207"/>
  <c r="GE208"/>
  <c r="GI208" s="1"/>
  <c r="GF208"/>
  <c r="GH208"/>
  <c r="GE209"/>
  <c r="GI209" s="1"/>
  <c r="GF209"/>
  <c r="GH209"/>
  <c r="GE210"/>
  <c r="GI210" s="1"/>
  <c r="GF210"/>
  <c r="GH210"/>
  <c r="GE211"/>
  <c r="GI211" s="1"/>
  <c r="GF211"/>
  <c r="GH211"/>
  <c r="GE212"/>
  <c r="GI212" s="1"/>
  <c r="GF212"/>
  <c r="GH212"/>
  <c r="GE213"/>
  <c r="GI213" s="1"/>
  <c r="GF213"/>
  <c r="GH213"/>
  <c r="GE214"/>
  <c r="GI214" s="1"/>
  <c r="GF214"/>
  <c r="GH214"/>
  <c r="GE215"/>
  <c r="GI215" s="1"/>
  <c r="GF215"/>
  <c r="GH215"/>
  <c r="GE216"/>
  <c r="GF216"/>
  <c r="GH216"/>
  <c r="GE217"/>
  <c r="GF217"/>
  <c r="GH217"/>
  <c r="GE218"/>
  <c r="GI218" s="1"/>
  <c r="GF218"/>
  <c r="GH218"/>
  <c r="GE219"/>
  <c r="GI219" s="1"/>
  <c r="GF219"/>
  <c r="GH219"/>
  <c r="GE220"/>
  <c r="GI220" s="1"/>
  <c r="GF220"/>
  <c r="GH220"/>
  <c r="GE221"/>
  <c r="GI221" s="1"/>
  <c r="GF221"/>
  <c r="GH221"/>
  <c r="GE222"/>
  <c r="GI222" s="1"/>
  <c r="GF222"/>
  <c r="GH222"/>
  <c r="GE223"/>
  <c r="GI223" s="1"/>
  <c r="GF223"/>
  <c r="GH223"/>
  <c r="GE224"/>
  <c r="GI224" s="1"/>
  <c r="GF224"/>
  <c r="GH224"/>
  <c r="GE225"/>
  <c r="GF225"/>
  <c r="GH225"/>
  <c r="GE226"/>
  <c r="GI226" s="1"/>
  <c r="GF226"/>
  <c r="GH226"/>
  <c r="GE227"/>
  <c r="GI227" s="1"/>
  <c r="GF227"/>
  <c r="GH227"/>
  <c r="GE228"/>
  <c r="GI228" s="1"/>
  <c r="GF228"/>
  <c r="GH228"/>
  <c r="GE229"/>
  <c r="GI229" s="1"/>
  <c r="GF229"/>
  <c r="GH229"/>
  <c r="GE230"/>
  <c r="GI230" s="1"/>
  <c r="GF230"/>
  <c r="GH230"/>
  <c r="GE231"/>
  <c r="GI231" s="1"/>
  <c r="GF231"/>
  <c r="GH231"/>
  <c r="GE232"/>
  <c r="GI232" s="1"/>
  <c r="GF232"/>
  <c r="GH232"/>
  <c r="GE233"/>
  <c r="GI233" s="1"/>
  <c r="GF233"/>
  <c r="GH233"/>
  <c r="GE234"/>
  <c r="GI234" s="1"/>
  <c r="GF234"/>
  <c r="GH234"/>
  <c r="GE235"/>
  <c r="GI235" s="1"/>
  <c r="GF235"/>
  <c r="GH235"/>
  <c r="GE236"/>
  <c r="GI236" s="1"/>
  <c r="GF236"/>
  <c r="GH236"/>
  <c r="GE237"/>
  <c r="GI237" s="1"/>
  <c r="GF237"/>
  <c r="GH237"/>
  <c r="GE238"/>
  <c r="GI238" s="1"/>
  <c r="GF238"/>
  <c r="GH238"/>
  <c r="GE239"/>
  <c r="GI239" s="1"/>
  <c r="GF239"/>
  <c r="GH239"/>
  <c r="GE240"/>
  <c r="GI240" s="1"/>
  <c r="GF240"/>
  <c r="GH240"/>
  <c r="GE241"/>
  <c r="GI241" s="1"/>
  <c r="GF241"/>
  <c r="GH241"/>
  <c r="GE242"/>
  <c r="GI242" s="1"/>
  <c r="GF242"/>
  <c r="GH242"/>
  <c r="GE243"/>
  <c r="GI243" s="1"/>
  <c r="GF243"/>
  <c r="GH243"/>
  <c r="GE244"/>
  <c r="GI244" s="1"/>
  <c r="GF244"/>
  <c r="GH244"/>
  <c r="GE245"/>
  <c r="GI245" s="1"/>
  <c r="GF245"/>
  <c r="GH245" s="1"/>
  <c r="GE246"/>
  <c r="GI246" s="1"/>
  <c r="GF246"/>
  <c r="GH246"/>
  <c r="GE247"/>
  <c r="GI247" s="1"/>
  <c r="GF247"/>
  <c r="GH247"/>
  <c r="GE248"/>
  <c r="GI248" s="1"/>
  <c r="GF248"/>
  <c r="GH248"/>
  <c r="GE249"/>
  <c r="GF249"/>
  <c r="GH249"/>
  <c r="GE250"/>
  <c r="GF250"/>
  <c r="GH250"/>
  <c r="GE251"/>
  <c r="GI251" s="1"/>
  <c r="GF251"/>
  <c r="GH251"/>
  <c r="GE252"/>
  <c r="GI252" s="1"/>
  <c r="GF252"/>
  <c r="GH252"/>
  <c r="GE253"/>
  <c r="GI253" s="1"/>
  <c r="GF253"/>
  <c r="GH253"/>
  <c r="GE254"/>
  <c r="GI254" s="1"/>
  <c r="GF254"/>
  <c r="GH254"/>
  <c r="GE255"/>
  <c r="GI255" s="1"/>
  <c r="GF255"/>
  <c r="GH255"/>
  <c r="GE256"/>
  <c r="GI256" s="1"/>
  <c r="GF256"/>
  <c r="GH256"/>
  <c r="GE257"/>
  <c r="GI257" s="1"/>
  <c r="GF257"/>
  <c r="GH257"/>
  <c r="GE258"/>
  <c r="GI258" s="1"/>
  <c r="GF258"/>
  <c r="GH258"/>
  <c r="GE259"/>
  <c r="GI259" s="1"/>
  <c r="GF259"/>
  <c r="GH259"/>
  <c r="GE260"/>
  <c r="GI260" s="1"/>
  <c r="GF260"/>
  <c r="GH260"/>
  <c r="GE261"/>
  <c r="GI261" s="1"/>
  <c r="GF261"/>
  <c r="GH261"/>
  <c r="GE262"/>
  <c r="GI262" s="1"/>
  <c r="GF262"/>
  <c r="GH262"/>
  <c r="GE263"/>
  <c r="GI263" s="1"/>
  <c r="GF263"/>
  <c r="GH263"/>
  <c r="GE264"/>
  <c r="GI264" s="1"/>
  <c r="GF264"/>
  <c r="GH264"/>
  <c r="GE265"/>
  <c r="GI265" s="1"/>
  <c r="GF265"/>
  <c r="GH265"/>
  <c r="GE266"/>
  <c r="GI266" s="1"/>
  <c r="GF266"/>
  <c r="GH266"/>
  <c r="GE267"/>
  <c r="GI267" s="1"/>
  <c r="GF267"/>
  <c r="GH267"/>
  <c r="GE268"/>
  <c r="GI268" s="1"/>
  <c r="GF268"/>
  <c r="GH268"/>
  <c r="GE269"/>
  <c r="GI269" s="1"/>
  <c r="GF269"/>
  <c r="GH269"/>
  <c r="GE270"/>
  <c r="GI270" s="1"/>
  <c r="GF270"/>
  <c r="GH270"/>
  <c r="GE271"/>
  <c r="GI271" s="1"/>
  <c r="GF271"/>
  <c r="GH271"/>
  <c r="GE272"/>
  <c r="GI272" s="1"/>
  <c r="GF272"/>
  <c r="GH272"/>
  <c r="GE273"/>
  <c r="GI273" s="1"/>
  <c r="GF273"/>
  <c r="GH273"/>
  <c r="GE274"/>
  <c r="GI274" s="1"/>
  <c r="GF274"/>
  <c r="GH274"/>
  <c r="GE275"/>
  <c r="GI275" s="1"/>
  <c r="GF275"/>
  <c r="GH275"/>
  <c r="GE276"/>
  <c r="GI276" s="1"/>
  <c r="GF276"/>
  <c r="GH276"/>
  <c r="GE277"/>
  <c r="GI277" s="1"/>
  <c r="GF277"/>
  <c r="GH277"/>
  <c r="GE278"/>
  <c r="GI278" s="1"/>
  <c r="GF278"/>
  <c r="GH278"/>
  <c r="GE279"/>
  <c r="GI279" s="1"/>
  <c r="GF279"/>
  <c r="GH279"/>
  <c r="GE280"/>
  <c r="GI280" s="1"/>
  <c r="GF280"/>
  <c r="GH280"/>
  <c r="GE281"/>
  <c r="GI281" s="1"/>
  <c r="GF281"/>
  <c r="GH281"/>
  <c r="GE282"/>
  <c r="GI282" s="1"/>
  <c r="GF282"/>
  <c r="GH282"/>
  <c r="GE283"/>
  <c r="GI283" s="1"/>
  <c r="GF283"/>
  <c r="GH283"/>
  <c r="GE284"/>
  <c r="GI284" s="1"/>
  <c r="GF284"/>
  <c r="GH284"/>
  <c r="GE285"/>
  <c r="GI285" s="1"/>
  <c r="GF285"/>
  <c r="GH285"/>
  <c r="GE286"/>
  <c r="GI286" s="1"/>
  <c r="GF286"/>
  <c r="GH286"/>
  <c r="GE287"/>
  <c r="GI287" s="1"/>
  <c r="GF287"/>
  <c r="GH287"/>
  <c r="GE288"/>
  <c r="GI288" s="1"/>
  <c r="GF288"/>
  <c r="GH288"/>
  <c r="GE289"/>
  <c r="GI289" s="1"/>
  <c r="GF289"/>
  <c r="GH289"/>
  <c r="GE290"/>
  <c r="GI290" s="1"/>
  <c r="GF290"/>
  <c r="GH290"/>
  <c r="GE291"/>
  <c r="GI291" s="1"/>
  <c r="GF291"/>
  <c r="GH291"/>
  <c r="GE292"/>
  <c r="GI292" s="1"/>
  <c r="GF292"/>
  <c r="GH292"/>
  <c r="GE293"/>
  <c r="GI293" s="1"/>
  <c r="GF293"/>
  <c r="GH293"/>
  <c r="GE294"/>
  <c r="GI294" s="1"/>
  <c r="GF294"/>
  <c r="GH294"/>
  <c r="GE295"/>
  <c r="GI295" s="1"/>
  <c r="GF295"/>
  <c r="GH295"/>
  <c r="GE296"/>
  <c r="GI296" s="1"/>
  <c r="GF296"/>
  <c r="GH296"/>
  <c r="GE297"/>
  <c r="GI297" s="1"/>
  <c r="GF297"/>
  <c r="GH297"/>
  <c r="GE298"/>
  <c r="GI298" s="1"/>
  <c r="GF298"/>
  <c r="GH298"/>
  <c r="GE299"/>
  <c r="GI299" s="1"/>
  <c r="GF299"/>
  <c r="GH299"/>
  <c r="GE300"/>
  <c r="GI300" s="1"/>
  <c r="GF300"/>
  <c r="GH300"/>
  <c r="GE301"/>
  <c r="GI301" s="1"/>
  <c r="GF301"/>
  <c r="GH301"/>
  <c r="GE302"/>
  <c r="GI302" s="1"/>
  <c r="GF302"/>
  <c r="GH302"/>
  <c r="GE303"/>
  <c r="GI303" s="1"/>
  <c r="GF303"/>
  <c r="GH303"/>
  <c r="GE304"/>
  <c r="GI304" s="1"/>
  <c r="GF304"/>
  <c r="GH304"/>
  <c r="GE305"/>
  <c r="GI305" s="1"/>
  <c r="GF305"/>
  <c r="GH305"/>
  <c r="GE306"/>
  <c r="GI306" s="1"/>
  <c r="GF306"/>
  <c r="GH306"/>
  <c r="GE307"/>
  <c r="GI307" s="1"/>
  <c r="GF307"/>
  <c r="GH307"/>
  <c r="GE308"/>
  <c r="GI308" s="1"/>
  <c r="GF308"/>
  <c r="GH308"/>
  <c r="GE309"/>
  <c r="GI309" s="1"/>
  <c r="GF309"/>
  <c r="GH309"/>
  <c r="GE310"/>
  <c r="GI310" s="1"/>
  <c r="GF310"/>
  <c r="GH310"/>
  <c r="GE311"/>
  <c r="GI311" s="1"/>
  <c r="GF311"/>
  <c r="GH311"/>
  <c r="GE312"/>
  <c r="GI312" s="1"/>
  <c r="GF312"/>
  <c r="GH312"/>
  <c r="GE313"/>
  <c r="GI313" s="1"/>
  <c r="GF313"/>
  <c r="GH313"/>
  <c r="GE314"/>
  <c r="GI314" s="1"/>
  <c r="GF314"/>
  <c r="GH314"/>
  <c r="GE315"/>
  <c r="GI315" s="1"/>
  <c r="GF315"/>
  <c r="GH315"/>
  <c r="GE316"/>
  <c r="GI316" s="1"/>
  <c r="GF316"/>
  <c r="GH316"/>
  <c r="GE317"/>
  <c r="GI317" s="1"/>
  <c r="GF317"/>
  <c r="GH317"/>
  <c r="GE318"/>
  <c r="GF318"/>
  <c r="GH318"/>
  <c r="GE319"/>
  <c r="GI319" s="1"/>
  <c r="GF319"/>
  <c r="GH319"/>
  <c r="GE320"/>
  <c r="GF320"/>
  <c r="GH320"/>
  <c r="GE321"/>
  <c r="GI321" s="1"/>
  <c r="GF321"/>
  <c r="GH321"/>
  <c r="GE322"/>
  <c r="GI322" s="1"/>
  <c r="GF322"/>
  <c r="GH322"/>
  <c r="GE323"/>
  <c r="GI323" s="1"/>
  <c r="GF323"/>
  <c r="GH323"/>
  <c r="GE324"/>
  <c r="GI324" s="1"/>
  <c r="GF324"/>
  <c r="GH324"/>
  <c r="GE325"/>
  <c r="GI325" s="1"/>
  <c r="GF325"/>
  <c r="GH325"/>
  <c r="GE326"/>
  <c r="GI326" s="1"/>
  <c r="GF326"/>
  <c r="GH326"/>
  <c r="GE327"/>
  <c r="GF327"/>
  <c r="GH327"/>
  <c r="GE328"/>
  <c r="GF328"/>
  <c r="GH328"/>
  <c r="GE329"/>
  <c r="GI329" s="1"/>
  <c r="GF329"/>
  <c r="GH329"/>
  <c r="GE330"/>
  <c r="GI330" s="1"/>
  <c r="GF330"/>
  <c r="GH330"/>
  <c r="GE331"/>
  <c r="GI331" s="1"/>
  <c r="GF331"/>
  <c r="GH331"/>
  <c r="GE332"/>
  <c r="GI332" s="1"/>
  <c r="GF332"/>
  <c r="GH332"/>
  <c r="GE333"/>
  <c r="GI333" s="1"/>
  <c r="GF333"/>
  <c r="GH333"/>
  <c r="GE334"/>
  <c r="GI334" s="1"/>
  <c r="GF334"/>
  <c r="GH334"/>
  <c r="GE335"/>
  <c r="GI335" s="1"/>
  <c r="GF335"/>
  <c r="GH335"/>
  <c r="GE336"/>
  <c r="GI336" s="1"/>
  <c r="GF336"/>
  <c r="GH336"/>
  <c r="GE337"/>
  <c r="GI337" s="1"/>
  <c r="GF337"/>
  <c r="GH337"/>
  <c r="GE338"/>
  <c r="GI338" s="1"/>
  <c r="GF338"/>
  <c r="GH338"/>
  <c r="GE339"/>
  <c r="GI339" s="1"/>
  <c r="GF339"/>
  <c r="GH339"/>
  <c r="GE340"/>
  <c r="GI340" s="1"/>
  <c r="GF340"/>
  <c r="GH340"/>
  <c r="GE341"/>
  <c r="GI341" s="1"/>
  <c r="GF341"/>
  <c r="GH341"/>
  <c r="GE342"/>
  <c r="GI342" s="1"/>
  <c r="GF342"/>
  <c r="GH342"/>
  <c r="GE343"/>
  <c r="GI343" s="1"/>
  <c r="GF343"/>
  <c r="GH343"/>
  <c r="GE344"/>
  <c r="GI344" s="1"/>
  <c r="GF344"/>
  <c r="GH344"/>
  <c r="GE345"/>
  <c r="GI345" s="1"/>
  <c r="GF345"/>
  <c r="GH345"/>
  <c r="GE346"/>
  <c r="GI346" s="1"/>
  <c r="GF346"/>
  <c r="GH346"/>
  <c r="GE347"/>
  <c r="GI347" s="1"/>
  <c r="GF347"/>
  <c r="GH347"/>
  <c r="GE348"/>
  <c r="GI348" s="1"/>
  <c r="GF348"/>
  <c r="GH348"/>
  <c r="GE349"/>
  <c r="GI349" s="1"/>
  <c r="GF349"/>
  <c r="GH349"/>
  <c r="GE350"/>
  <c r="GI350" s="1"/>
  <c r="GF350"/>
  <c r="GH350"/>
  <c r="GE351"/>
  <c r="GI351" s="1"/>
  <c r="GF351"/>
  <c r="GH351"/>
  <c r="GE352"/>
  <c r="GI352" s="1"/>
  <c r="GF352"/>
  <c r="GH352"/>
  <c r="GE353"/>
  <c r="GI353" s="1"/>
  <c r="GF353"/>
  <c r="GH353"/>
  <c r="GE354"/>
  <c r="GI354" s="1"/>
  <c r="GF354"/>
  <c r="GH354"/>
  <c r="GE355"/>
  <c r="GI355" s="1"/>
  <c r="GF355"/>
  <c r="GH355"/>
  <c r="GE356"/>
  <c r="GI356" s="1"/>
  <c r="GF356"/>
  <c r="GH356"/>
  <c r="GE357"/>
  <c r="GI357" s="1"/>
  <c r="GF357"/>
  <c r="GH357"/>
  <c r="GE358"/>
  <c r="GI358" s="1"/>
  <c r="GF358"/>
  <c r="GH358"/>
  <c r="GE359"/>
  <c r="GI359" s="1"/>
  <c r="GF359"/>
  <c r="GH359"/>
  <c r="GE360"/>
  <c r="GI360" s="1"/>
  <c r="GF360"/>
  <c r="GH360"/>
  <c r="GE361"/>
  <c r="GI361" s="1"/>
  <c r="GF361"/>
  <c r="GH361"/>
  <c r="GE362"/>
  <c r="GI362" s="1"/>
  <c r="GF362"/>
  <c r="GH362"/>
  <c r="GE363"/>
  <c r="GI363" s="1"/>
  <c r="GF363"/>
  <c r="GH363"/>
  <c r="GE364"/>
  <c r="GI364" s="1"/>
  <c r="GF364"/>
  <c r="GH364"/>
  <c r="GE365"/>
  <c r="GI365" s="1"/>
  <c r="GF365"/>
  <c r="GH365"/>
  <c r="GE366"/>
  <c r="GI366" s="1"/>
  <c r="GF366"/>
  <c r="GH366"/>
  <c r="GE367"/>
  <c r="GI367" s="1"/>
  <c r="GF367"/>
  <c r="GH367"/>
  <c r="GE368"/>
  <c r="GI368" s="1"/>
  <c r="GF368"/>
  <c r="GH368"/>
  <c r="GE369"/>
  <c r="GI369" s="1"/>
  <c r="GF369"/>
  <c r="GH369"/>
  <c r="GE370"/>
  <c r="GI370" s="1"/>
  <c r="GF370"/>
  <c r="GH370"/>
  <c r="GE371"/>
  <c r="GI371" s="1"/>
  <c r="GF371"/>
  <c r="GH371"/>
  <c r="GE372"/>
  <c r="GI372" s="1"/>
  <c r="GF372"/>
  <c r="GH372"/>
  <c r="GE373"/>
  <c r="GI373" s="1"/>
  <c r="GF373"/>
  <c r="GH373"/>
  <c r="GE374"/>
  <c r="GI374" s="1"/>
  <c r="GF374"/>
  <c r="GH374"/>
  <c r="GE375"/>
  <c r="GI375" s="1"/>
  <c r="GF375"/>
  <c r="GH375"/>
  <c r="GE376"/>
  <c r="GI376" s="1"/>
  <c r="GF376"/>
  <c r="GH376"/>
  <c r="GE377"/>
  <c r="GI377" s="1"/>
  <c r="GF377"/>
  <c r="GH377"/>
  <c r="GE378"/>
  <c r="GI378" s="1"/>
  <c r="GF378"/>
  <c r="GH378"/>
  <c r="GE379"/>
  <c r="GF379"/>
  <c r="GH379"/>
  <c r="GE380"/>
  <c r="GI380" s="1"/>
  <c r="GF380"/>
  <c r="GH380"/>
  <c r="GE381"/>
  <c r="GI381" s="1"/>
  <c r="GF381"/>
  <c r="GH381"/>
  <c r="GE382"/>
  <c r="GI382" s="1"/>
  <c r="GF382"/>
  <c r="GH382"/>
  <c r="GE383"/>
  <c r="GI383" s="1"/>
  <c r="GF383"/>
  <c r="GH383"/>
  <c r="GE384"/>
  <c r="GI384" s="1"/>
  <c r="GF384"/>
  <c r="GH384"/>
  <c r="GE385"/>
  <c r="GI385" s="1"/>
  <c r="GF385"/>
  <c r="GH385"/>
  <c r="GE386"/>
  <c r="GI386" s="1"/>
  <c r="GF386"/>
  <c r="GH386"/>
  <c r="GE387"/>
  <c r="GI387" s="1"/>
  <c r="GF387"/>
  <c r="GH387"/>
  <c r="GE388"/>
  <c r="GI388" s="1"/>
  <c r="GF388"/>
  <c r="GH388"/>
  <c r="GE389"/>
  <c r="GI389" s="1"/>
  <c r="GF389"/>
  <c r="GH389"/>
  <c r="GE390"/>
  <c r="GI390" s="1"/>
  <c r="GF390"/>
  <c r="GH390"/>
  <c r="GE391"/>
  <c r="GI391" s="1"/>
  <c r="GF391"/>
  <c r="GH391"/>
  <c r="GE392"/>
  <c r="GI392" s="1"/>
  <c r="GF392"/>
  <c r="GH392"/>
  <c r="GE393"/>
  <c r="GI393" s="1"/>
  <c r="GF393"/>
  <c r="GH393"/>
  <c r="GE394"/>
  <c r="GI394" s="1"/>
  <c r="GF394"/>
  <c r="GH394"/>
  <c r="GE395"/>
  <c r="GI395" s="1"/>
  <c r="GF395"/>
  <c r="GH395"/>
  <c r="GE396"/>
  <c r="GI396" s="1"/>
  <c r="GF396"/>
  <c r="GH396"/>
  <c r="GE397"/>
  <c r="GI397" s="1"/>
  <c r="GF397"/>
  <c r="GH397"/>
  <c r="GE398"/>
  <c r="GI398" s="1"/>
  <c r="GF398"/>
  <c r="GH398"/>
  <c r="GE399"/>
  <c r="GI399" s="1"/>
  <c r="GF399"/>
  <c r="GH399"/>
  <c r="GE400"/>
  <c r="GI400" s="1"/>
  <c r="GF400"/>
  <c r="GH400"/>
  <c r="GE401"/>
  <c r="GI401" s="1"/>
  <c r="GF401"/>
  <c r="GH401"/>
  <c r="GE402"/>
  <c r="GI402" s="1"/>
  <c r="GF402"/>
  <c r="GH402"/>
  <c r="GE403"/>
  <c r="GI403" s="1"/>
  <c r="GF403"/>
  <c r="GH403"/>
  <c r="GE404"/>
  <c r="GI404" s="1"/>
  <c r="GF404"/>
  <c r="GH404"/>
  <c r="GE405"/>
  <c r="GI405" s="1"/>
  <c r="GF405"/>
  <c r="GH405"/>
  <c r="GE406"/>
  <c r="GI406" s="1"/>
  <c r="GF406"/>
  <c r="GH406"/>
  <c r="GE407"/>
  <c r="GI407" s="1"/>
  <c r="GF407"/>
  <c r="GH407"/>
  <c r="GE408"/>
  <c r="GF408"/>
  <c r="GH408"/>
  <c r="GE409"/>
  <c r="GI409" s="1"/>
  <c r="GF409"/>
  <c r="GH409"/>
  <c r="GE410"/>
  <c r="GI410" s="1"/>
  <c r="GF410"/>
  <c r="GH410"/>
  <c r="GE411"/>
  <c r="GI411" s="1"/>
  <c r="GF411"/>
  <c r="GH411"/>
  <c r="GE412"/>
  <c r="GI412" s="1"/>
  <c r="GF412"/>
  <c r="GH412"/>
  <c r="GE413"/>
  <c r="GI413" s="1"/>
  <c r="GF413"/>
  <c r="GH413"/>
  <c r="GE414"/>
  <c r="GI414" s="1"/>
  <c r="GF414"/>
  <c r="GH414"/>
  <c r="GE415"/>
  <c r="GI415" s="1"/>
  <c r="GF415"/>
  <c r="GH415"/>
  <c r="GE416"/>
  <c r="GI416" s="1"/>
  <c r="GF416"/>
  <c r="GH416"/>
  <c r="GE417"/>
  <c r="GI417" s="1"/>
  <c r="GF417"/>
  <c r="GH417"/>
  <c r="GE418"/>
  <c r="GI418" s="1"/>
  <c r="GF418"/>
  <c r="GH418"/>
  <c r="GE419"/>
  <c r="GI419" s="1"/>
  <c r="GF419"/>
  <c r="GH419"/>
  <c r="GE420"/>
  <c r="GI420" s="1"/>
  <c r="GF420"/>
  <c r="GH420"/>
  <c r="GE421"/>
  <c r="GI421" s="1"/>
  <c r="GF421"/>
  <c r="GH421"/>
  <c r="GE422"/>
  <c r="GI422" s="1"/>
  <c r="GF422"/>
  <c r="GH422"/>
  <c r="GE423"/>
  <c r="GI423" s="1"/>
  <c r="GF423"/>
  <c r="GH423"/>
  <c r="GE424"/>
  <c r="GI424" s="1"/>
  <c r="GF424"/>
  <c r="GH424"/>
  <c r="GE425"/>
  <c r="GI425" s="1"/>
  <c r="GF425"/>
  <c r="GH425"/>
  <c r="GE426"/>
  <c r="GI426" s="1"/>
  <c r="GF426"/>
  <c r="GH426"/>
  <c r="GE427"/>
  <c r="GI427" s="1"/>
  <c r="GF427"/>
  <c r="GH427"/>
  <c r="GE428"/>
  <c r="GI428" s="1"/>
  <c r="GF428"/>
  <c r="GH428"/>
  <c r="GE429"/>
  <c r="GI429" s="1"/>
  <c r="GF429"/>
  <c r="GH429"/>
  <c r="GE430"/>
  <c r="GI430" s="1"/>
  <c r="GF430"/>
  <c r="GH430"/>
  <c r="GE431"/>
  <c r="GI431" s="1"/>
  <c r="GF431"/>
  <c r="GH431"/>
  <c r="GE432"/>
  <c r="GI432" s="1"/>
  <c r="GF432"/>
  <c r="GH432"/>
  <c r="GE433"/>
  <c r="GI433" s="1"/>
  <c r="GF433"/>
  <c r="GH433"/>
  <c r="GE434"/>
  <c r="GI434" s="1"/>
  <c r="GF434"/>
  <c r="GH434"/>
  <c r="GE435"/>
  <c r="GI435" s="1"/>
  <c r="GF435"/>
  <c r="GH435"/>
  <c r="GE436"/>
  <c r="GI436" s="1"/>
  <c r="GF436"/>
  <c r="GH436"/>
  <c r="GE437"/>
  <c r="GI437" s="1"/>
  <c r="GF437"/>
  <c r="GH437"/>
  <c r="GE438"/>
  <c r="GI438" s="1"/>
  <c r="GF438"/>
  <c r="GH438"/>
  <c r="GE439"/>
  <c r="GF439"/>
  <c r="GH439"/>
  <c r="GE440"/>
  <c r="GI440" s="1"/>
  <c r="GF440"/>
  <c r="GH440"/>
  <c r="GE441"/>
  <c r="GI441" s="1"/>
  <c r="GF441"/>
  <c r="GH441"/>
  <c r="GE442"/>
  <c r="GI442" s="1"/>
  <c r="GF442"/>
  <c r="GH442"/>
  <c r="GE443"/>
  <c r="GI443" s="1"/>
  <c r="GF443"/>
  <c r="GH443"/>
  <c r="GE444"/>
  <c r="GI444" s="1"/>
  <c r="GF444"/>
  <c r="GH444"/>
  <c r="GE445"/>
  <c r="GI445" s="1"/>
  <c r="GF445"/>
  <c r="GH445"/>
  <c r="GE446"/>
  <c r="GI446" s="1"/>
  <c r="GF446"/>
  <c r="GH446"/>
  <c r="GE447"/>
  <c r="GI447" s="1"/>
  <c r="GF447"/>
  <c r="GH447"/>
  <c r="GE448"/>
  <c r="GI448" s="1"/>
  <c r="GF448"/>
  <c r="GH448"/>
  <c r="GE449"/>
  <c r="GI449" s="1"/>
  <c r="GF449"/>
  <c r="GH449"/>
  <c r="GE450"/>
  <c r="GI450" s="1"/>
  <c r="GF450"/>
  <c r="GH450"/>
  <c r="GE451"/>
  <c r="GI451" s="1"/>
  <c r="GF451"/>
  <c r="GH451"/>
  <c r="GE452"/>
  <c r="GI452" s="1"/>
  <c r="GF452"/>
  <c r="GH452"/>
  <c r="GE453"/>
  <c r="GI453" s="1"/>
  <c r="GF453"/>
  <c r="GH453"/>
  <c r="GE454"/>
  <c r="GI454" s="1"/>
  <c r="GF454"/>
  <c r="GH454"/>
  <c r="GE455"/>
  <c r="GI455" s="1"/>
  <c r="GF455"/>
  <c r="GH455"/>
  <c r="GE456"/>
  <c r="GI456" s="1"/>
  <c r="GF456"/>
  <c r="GH456"/>
  <c r="GE457"/>
  <c r="GI457" s="1"/>
  <c r="GF457"/>
  <c r="GH457"/>
  <c r="GE458"/>
  <c r="GI458" s="1"/>
  <c r="GF458"/>
  <c r="GH458"/>
  <c r="GE459"/>
  <c r="GI459" s="1"/>
  <c r="GF459"/>
  <c r="GH459"/>
  <c r="GE460"/>
  <c r="GI460" s="1"/>
  <c r="GF460"/>
  <c r="GH460"/>
  <c r="GE461"/>
  <c r="GI461" s="1"/>
  <c r="GF461"/>
  <c r="GH461"/>
  <c r="GE462"/>
  <c r="GI462" s="1"/>
  <c r="GF462"/>
  <c r="GH462"/>
  <c r="GE463"/>
  <c r="GI463" s="1"/>
  <c r="GF463"/>
  <c r="GH463"/>
  <c r="GE464"/>
  <c r="GI464" s="1"/>
  <c r="GF464"/>
  <c r="GH464"/>
  <c r="GE465"/>
  <c r="GI465" s="1"/>
  <c r="GF465"/>
  <c r="GH465"/>
  <c r="GE466"/>
  <c r="GI466" s="1"/>
  <c r="GF466"/>
  <c r="GH466"/>
  <c r="GE467"/>
  <c r="GI467" s="1"/>
  <c r="GF467"/>
  <c r="GH467"/>
  <c r="GE468"/>
  <c r="GI468" s="1"/>
  <c r="GF468"/>
  <c r="GH468"/>
  <c r="GE469"/>
  <c r="GI469" s="1"/>
  <c r="GF469"/>
  <c r="GH469"/>
  <c r="GE470"/>
  <c r="GI470" s="1"/>
  <c r="GF470"/>
  <c r="GH470"/>
  <c r="GE471"/>
  <c r="GI471" s="1"/>
  <c r="GF471"/>
  <c r="GH471"/>
  <c r="GE472"/>
  <c r="GI472" s="1"/>
  <c r="GF472"/>
  <c r="GH472"/>
  <c r="GE473"/>
  <c r="GI473" s="1"/>
  <c r="GF473"/>
  <c r="GH473"/>
  <c r="GE474"/>
  <c r="GI474" s="1"/>
  <c r="GF474"/>
  <c r="GH474"/>
  <c r="GE475"/>
  <c r="GI475" s="1"/>
  <c r="GF475"/>
  <c r="GH475"/>
  <c r="GE476"/>
  <c r="GI476" s="1"/>
  <c r="GF476"/>
  <c r="GH476"/>
  <c r="GE477"/>
  <c r="GI477" s="1"/>
  <c r="GF477"/>
  <c r="GH477"/>
  <c r="GE478"/>
  <c r="GI478" s="1"/>
  <c r="GF478"/>
  <c r="GH478"/>
  <c r="GE479"/>
  <c r="GI479" s="1"/>
  <c r="GF479"/>
  <c r="GH479"/>
  <c r="GE480"/>
  <c r="GI480" s="1"/>
  <c r="GF480"/>
  <c r="GH480"/>
  <c r="GE481"/>
  <c r="GI481" s="1"/>
  <c r="GF481"/>
  <c r="GH481"/>
  <c r="GE482"/>
  <c r="GI482" s="1"/>
  <c r="GF482"/>
  <c r="GH482"/>
  <c r="GE483"/>
  <c r="GI483" s="1"/>
  <c r="GF483"/>
  <c r="GH483"/>
  <c r="GE484"/>
  <c r="GI484" s="1"/>
  <c r="GF484"/>
  <c r="GH484"/>
  <c r="GE485"/>
  <c r="GI485" s="1"/>
  <c r="GF485"/>
  <c r="GH485"/>
  <c r="GE486"/>
  <c r="GI486" s="1"/>
  <c r="GF486"/>
  <c r="GH486"/>
  <c r="GE487"/>
  <c r="GI487" s="1"/>
  <c r="GF487"/>
  <c r="GH487"/>
  <c r="GE488"/>
  <c r="GI488" s="1"/>
  <c r="GF488"/>
  <c r="GH488"/>
  <c r="GE489"/>
  <c r="GI489" s="1"/>
  <c r="GF489"/>
  <c r="GH489"/>
  <c r="GE490"/>
  <c r="GI490" s="1"/>
  <c r="GF490"/>
  <c r="GH490"/>
  <c r="GE491"/>
  <c r="GI491" s="1"/>
  <c r="GF491"/>
  <c r="GH491"/>
  <c r="GE492"/>
  <c r="GI492" s="1"/>
  <c r="GF492"/>
  <c r="GH492"/>
  <c r="GE493"/>
  <c r="GI493" s="1"/>
  <c r="GF493"/>
  <c r="GH493"/>
  <c r="GE494"/>
  <c r="GI494" s="1"/>
  <c r="GF494"/>
  <c r="GH494"/>
  <c r="GE495"/>
  <c r="GI495" s="1"/>
  <c r="GF495"/>
  <c r="GH495"/>
  <c r="GE496"/>
  <c r="GI496" s="1"/>
  <c r="GF496"/>
  <c r="GH496"/>
  <c r="GE497"/>
  <c r="GI497" s="1"/>
  <c r="GF497"/>
  <c r="GH497"/>
  <c r="GE498"/>
  <c r="GI498" s="1"/>
  <c r="GF498"/>
  <c r="GH498"/>
  <c r="GE499"/>
  <c r="GI499" s="1"/>
  <c r="GF499"/>
  <c r="GH499"/>
  <c r="GE500"/>
  <c r="GI500" s="1"/>
  <c r="GF500"/>
  <c r="GH500"/>
  <c r="GE501"/>
  <c r="GI501" s="1"/>
  <c r="GF501"/>
  <c r="GH501"/>
  <c r="GE502"/>
  <c r="GI502" s="1"/>
  <c r="GF502"/>
  <c r="GH502"/>
  <c r="GE503"/>
  <c r="GI503" s="1"/>
  <c r="GF503"/>
  <c r="GH503"/>
  <c r="GE504"/>
  <c r="GI504" s="1"/>
  <c r="GF504"/>
  <c r="GH504"/>
  <c r="GE505"/>
  <c r="GI505" s="1"/>
  <c r="GF505"/>
  <c r="GH505"/>
  <c r="GE506"/>
  <c r="GI506" s="1"/>
  <c r="GF506"/>
  <c r="GH506"/>
  <c r="GE507"/>
  <c r="GI507" s="1"/>
  <c r="GF507"/>
  <c r="GH507"/>
  <c r="GE508"/>
  <c r="GI508" s="1"/>
  <c r="GF508"/>
  <c r="GH508"/>
  <c r="GE509"/>
  <c r="GI509" s="1"/>
  <c r="GF509"/>
  <c r="GH509"/>
  <c r="GE510"/>
  <c r="GI510" s="1"/>
  <c r="GF510"/>
  <c r="GH510"/>
  <c r="GE511"/>
  <c r="GI511" s="1"/>
  <c r="GF511"/>
  <c r="GH511"/>
  <c r="GE512"/>
  <c r="GI512" s="1"/>
  <c r="GF512"/>
  <c r="GH512"/>
  <c r="GE513"/>
  <c r="GI513" s="1"/>
  <c r="GF513"/>
  <c r="GH513"/>
  <c r="GE514"/>
  <c r="GI514" s="1"/>
  <c r="GF514"/>
  <c r="GH514"/>
  <c r="GE515"/>
  <c r="GI515" s="1"/>
  <c r="GF515"/>
  <c r="GH515"/>
  <c r="GE516"/>
  <c r="GI516" s="1"/>
  <c r="GF516"/>
  <c r="GH516"/>
  <c r="GE517"/>
  <c r="GI517" s="1"/>
  <c r="GF517"/>
  <c r="GH517"/>
  <c r="GE518"/>
  <c r="GI518" s="1"/>
  <c r="GF518"/>
  <c r="GH518"/>
  <c r="GE519"/>
  <c r="GI519" s="1"/>
  <c r="GF519"/>
  <c r="GH519"/>
  <c r="GE520"/>
  <c r="GI520" s="1"/>
  <c r="GF520"/>
  <c r="GH520"/>
  <c r="GE521"/>
  <c r="GI521" s="1"/>
  <c r="GF521"/>
  <c r="GH521"/>
  <c r="GE522"/>
  <c r="GI522" s="1"/>
  <c r="GF522"/>
  <c r="GH522"/>
  <c r="GE523"/>
  <c r="GI523" s="1"/>
  <c r="GF523"/>
  <c r="GH523"/>
  <c r="GE524"/>
  <c r="GI524" s="1"/>
  <c r="GF524"/>
  <c r="GH524"/>
  <c r="GE525"/>
  <c r="GI525" s="1"/>
  <c r="GF525"/>
  <c r="GH525"/>
  <c r="GE526"/>
  <c r="GI526" s="1"/>
  <c r="GF526"/>
  <c r="GH526"/>
  <c r="GE527"/>
  <c r="GI527" s="1"/>
  <c r="GF527"/>
  <c r="GH527"/>
  <c r="GE528"/>
  <c r="GI528" s="1"/>
  <c r="GF528"/>
  <c r="GH528"/>
  <c r="GE529"/>
  <c r="GI529" s="1"/>
  <c r="GF529"/>
  <c r="GH529"/>
  <c r="GE530"/>
  <c r="GI530" s="1"/>
  <c r="GF530"/>
  <c r="GH530"/>
  <c r="GE531"/>
  <c r="GI531" s="1"/>
  <c r="GF531"/>
  <c r="GH531"/>
  <c r="GE532"/>
  <c r="GI532" s="1"/>
  <c r="GF532"/>
  <c r="GH532"/>
  <c r="GE533"/>
  <c r="GI533" s="1"/>
  <c r="GF533"/>
  <c r="GH533" s="1"/>
  <c r="GE534"/>
  <c r="GI534" s="1"/>
  <c r="GF534"/>
  <c r="GH534" s="1"/>
  <c r="GE535"/>
  <c r="GF535"/>
  <c r="GH535" s="1"/>
  <c r="GE536"/>
  <c r="GI536" s="1"/>
  <c r="GF536"/>
  <c r="GH536"/>
  <c r="GE537"/>
  <c r="GI537" s="1"/>
  <c r="GF537"/>
  <c r="GH537"/>
  <c r="GE538"/>
  <c r="GI538" s="1"/>
  <c r="GF538"/>
  <c r="GH538"/>
  <c r="GE539"/>
  <c r="GI539" s="1"/>
  <c r="GF539"/>
  <c r="GH539"/>
  <c r="GE540"/>
  <c r="GF540"/>
  <c r="GH540"/>
  <c r="GE541"/>
  <c r="GF541"/>
  <c r="GH541"/>
  <c r="GE542"/>
  <c r="GI542" s="1"/>
  <c r="GF542"/>
  <c r="GH542"/>
  <c r="GE543"/>
  <c r="GI543" s="1"/>
  <c r="GF543"/>
  <c r="GH543"/>
  <c r="GE544"/>
  <c r="GI544" s="1"/>
  <c r="GF544"/>
  <c r="GH544"/>
  <c r="GE545"/>
  <c r="GI545" s="1"/>
  <c r="GF545"/>
  <c r="GH545"/>
  <c r="GE546"/>
  <c r="GI546" s="1"/>
  <c r="GF546"/>
  <c r="GH546"/>
  <c r="GE547"/>
  <c r="GI547" s="1"/>
  <c r="GF547"/>
  <c r="GH547"/>
  <c r="GE548"/>
  <c r="GI548" s="1"/>
  <c r="GF548"/>
  <c r="GH548"/>
  <c r="GE549"/>
  <c r="GI549" s="1"/>
  <c r="GF549"/>
  <c r="GH549"/>
  <c r="GE550"/>
  <c r="GI550" s="1"/>
  <c r="GF550"/>
  <c r="GH550"/>
  <c r="GE551"/>
  <c r="GI551" s="1"/>
  <c r="GF551"/>
  <c r="GH551"/>
  <c r="GE552"/>
  <c r="GI552" s="1"/>
  <c r="GF552"/>
  <c r="GH552"/>
  <c r="GE553"/>
  <c r="GI553" s="1"/>
  <c r="GF553"/>
  <c r="GH553"/>
  <c r="GE554"/>
  <c r="GI554" s="1"/>
  <c r="GF554"/>
  <c r="GH554"/>
  <c r="GE555"/>
  <c r="GI555" s="1"/>
  <c r="GF555"/>
  <c r="GH555"/>
  <c r="GE556"/>
  <c r="GI556" s="1"/>
  <c r="GF556"/>
  <c r="GH556"/>
  <c r="GE557"/>
  <c r="GI557" s="1"/>
  <c r="GF557"/>
  <c r="GH557"/>
  <c r="GE558"/>
  <c r="GI558" s="1"/>
  <c r="GF558"/>
  <c r="GH558"/>
  <c r="GE559"/>
  <c r="GI559" s="1"/>
  <c r="GF559"/>
  <c r="GH559"/>
  <c r="GE560"/>
  <c r="GI560" s="1"/>
  <c r="GF560"/>
  <c r="GH560"/>
  <c r="GE561"/>
  <c r="GI561" s="1"/>
  <c r="GF561"/>
  <c r="GH561"/>
  <c r="GE562"/>
  <c r="GI562" s="1"/>
  <c r="GF562"/>
  <c r="GH562"/>
  <c r="GE563"/>
  <c r="GI563" s="1"/>
  <c r="GF563"/>
  <c r="GH563"/>
  <c r="GE564"/>
  <c r="GI564" s="1"/>
  <c r="GF564"/>
  <c r="GH564"/>
  <c r="GE565"/>
  <c r="GI565" s="1"/>
  <c r="GF565"/>
  <c r="GH565"/>
  <c r="GE566"/>
  <c r="GI566" s="1"/>
  <c r="GF566"/>
  <c r="GH566"/>
  <c r="GE567"/>
  <c r="GI567" s="1"/>
  <c r="GF567"/>
  <c r="GH567"/>
  <c r="GE568"/>
  <c r="GI568" s="1"/>
  <c r="GF568"/>
  <c r="GH568"/>
  <c r="GE569"/>
  <c r="GI569" s="1"/>
  <c r="GF569"/>
  <c r="GH569"/>
  <c r="GE570"/>
  <c r="GI570" s="1"/>
  <c r="GF570"/>
  <c r="GH570"/>
  <c r="GE571"/>
  <c r="GI571" s="1"/>
  <c r="GF571"/>
  <c r="GH571"/>
  <c r="GE572"/>
  <c r="GI572" s="1"/>
  <c r="GF572"/>
  <c r="GH572"/>
  <c r="GE573"/>
  <c r="GI573" s="1"/>
  <c r="GF573"/>
  <c r="GH573"/>
  <c r="GE574"/>
  <c r="GI574" s="1"/>
  <c r="GF574"/>
  <c r="GH574"/>
  <c r="GE575"/>
  <c r="GI575" s="1"/>
  <c r="GF575"/>
  <c r="GH575"/>
  <c r="GE576"/>
  <c r="GI576" s="1"/>
  <c r="GF576"/>
  <c r="GH576"/>
  <c r="GE577"/>
  <c r="GI577" s="1"/>
  <c r="GF577"/>
  <c r="GH577"/>
  <c r="GE578"/>
  <c r="GI578" s="1"/>
  <c r="GF578"/>
  <c r="GH578"/>
  <c r="GE579"/>
  <c r="GI579" s="1"/>
  <c r="GF579"/>
  <c r="GH579"/>
  <c r="GE580"/>
  <c r="GI580" s="1"/>
  <c r="GF580"/>
  <c r="GH580"/>
  <c r="GE581"/>
  <c r="GI581" s="1"/>
  <c r="GF581"/>
  <c r="GH581"/>
  <c r="GE582"/>
  <c r="GI582" s="1"/>
  <c r="GF582"/>
  <c r="GH582"/>
  <c r="GE583"/>
  <c r="GI583" s="1"/>
  <c r="GF583"/>
  <c r="GH583"/>
  <c r="GE584"/>
  <c r="GI584" s="1"/>
  <c r="GF584"/>
  <c r="GH584"/>
  <c r="GE585"/>
  <c r="GI585" s="1"/>
  <c r="GF585"/>
  <c r="GH585"/>
  <c r="GE586"/>
  <c r="GI586" s="1"/>
  <c r="GF586"/>
  <c r="GH586"/>
  <c r="GE587"/>
  <c r="GI587" s="1"/>
  <c r="GF587"/>
  <c r="GH587"/>
  <c r="GE588"/>
  <c r="GI588" s="1"/>
  <c r="GF588"/>
  <c r="GH588"/>
  <c r="GE589"/>
  <c r="GI589" s="1"/>
  <c r="GF589"/>
  <c r="GH589"/>
  <c r="GE590"/>
  <c r="GI590" s="1"/>
  <c r="GF590"/>
  <c r="GH590"/>
  <c r="GF12"/>
  <c r="GE12"/>
  <c r="GH12"/>
  <c r="GY249"/>
  <c r="GL249"/>
  <c r="GS249" s="1"/>
  <c r="GM249"/>
  <c r="GT249" s="1"/>
  <c r="GN249"/>
  <c r="GU249" s="1"/>
  <c r="GO249"/>
  <c r="GR249"/>
  <c r="FJ250"/>
  <c r="FP250"/>
  <c r="FJ251"/>
  <c r="FP251"/>
  <c r="EY250"/>
  <c r="EZ250"/>
  <c r="FA250"/>
  <c r="FM250" s="1"/>
  <c r="FB250"/>
  <c r="FC250"/>
  <c r="EY251"/>
  <c r="EZ251"/>
  <c r="FA251"/>
  <c r="FM251" s="1"/>
  <c r="FB251"/>
  <c r="FC251"/>
  <c r="EP250"/>
  <c r="EQ250"/>
  <c r="ES250"/>
  <c r="ET250"/>
  <c r="EV250"/>
  <c r="EW250"/>
  <c r="EG247"/>
  <c r="EH247"/>
  <c r="EJ247"/>
  <c r="EK247"/>
  <c r="EG248"/>
  <c r="EH248"/>
  <c r="EJ248"/>
  <c r="EK248"/>
  <c r="EG250"/>
  <c r="FK250" s="1"/>
  <c r="EH250"/>
  <c r="FL250" s="1"/>
  <c r="FN250" s="1"/>
  <c r="FO250" s="1"/>
  <c r="EJ250"/>
  <c r="EK250"/>
  <c r="DV247"/>
  <c r="DW247"/>
  <c r="DX247"/>
  <c r="ED247"/>
  <c r="DV248"/>
  <c r="DW248"/>
  <c r="DX248"/>
  <c r="ED248"/>
  <c r="DV250"/>
  <c r="DW250"/>
  <c r="DX250"/>
  <c r="ED250"/>
  <c r="DM247"/>
  <c r="DN247"/>
  <c r="DO247"/>
  <c r="EA247" s="1"/>
  <c r="DP247"/>
  <c r="DQ247"/>
  <c r="DM248"/>
  <c r="DN248"/>
  <c r="DO248"/>
  <c r="EA248" s="1"/>
  <c r="DP248"/>
  <c r="DQ248"/>
  <c r="DM250"/>
  <c r="DN250"/>
  <c r="DO250"/>
  <c r="EA250" s="1"/>
  <c r="DP250"/>
  <c r="DQ250"/>
  <c r="DM251"/>
  <c r="DN251"/>
  <c r="DO251"/>
  <c r="DP251"/>
  <c r="DQ251"/>
  <c r="DG247"/>
  <c r="DH247"/>
  <c r="DJ247"/>
  <c r="DK247"/>
  <c r="DG248"/>
  <c r="DH248"/>
  <c r="DJ248"/>
  <c r="DK248"/>
  <c r="DG250"/>
  <c r="DH250"/>
  <c r="DJ250"/>
  <c r="DK250"/>
  <c r="DG251"/>
  <c r="DK251" s="1"/>
  <c r="DH251"/>
  <c r="DJ251"/>
  <c r="CU247"/>
  <c r="CV247"/>
  <c r="CX247"/>
  <c r="CY247"/>
  <c r="DA247"/>
  <c r="DB247"/>
  <c r="DD247"/>
  <c r="DE247"/>
  <c r="CU248"/>
  <c r="CY248" s="1"/>
  <c r="CV248"/>
  <c r="CX248"/>
  <c r="DA248"/>
  <c r="DE248" s="1"/>
  <c r="DB248"/>
  <c r="DD248"/>
  <c r="CU250"/>
  <c r="CV250"/>
  <c r="CX250"/>
  <c r="CY250"/>
  <c r="DA250"/>
  <c r="DE250" s="1"/>
  <c r="DB250"/>
  <c r="DD250"/>
  <c r="CU251"/>
  <c r="CV251"/>
  <c r="CX251"/>
  <c r="DA251"/>
  <c r="DE251" s="1"/>
  <c r="DB251"/>
  <c r="DD251"/>
  <c r="CL247"/>
  <c r="CO247"/>
  <c r="CR247"/>
  <c r="CL248"/>
  <c r="CO248"/>
  <c r="CR248"/>
  <c r="CL250"/>
  <c r="CO250"/>
  <c r="CR250"/>
  <c r="CG247"/>
  <c r="CH247"/>
  <c r="CJ247"/>
  <c r="CK247"/>
  <c r="CG248"/>
  <c r="CK248" s="1"/>
  <c r="CH248"/>
  <c r="CJ248"/>
  <c r="CG250"/>
  <c r="CK250" s="1"/>
  <c r="CH250"/>
  <c r="CJ250"/>
  <c r="BU247"/>
  <c r="BV247"/>
  <c r="BX247"/>
  <c r="BY247"/>
  <c r="CA247"/>
  <c r="CB247"/>
  <c r="CD247"/>
  <c r="CE247"/>
  <c r="BU248"/>
  <c r="BY248" s="1"/>
  <c r="BV248"/>
  <c r="BX248"/>
  <c r="CA248"/>
  <c r="CB248"/>
  <c r="CD248"/>
  <c r="CE248"/>
  <c r="BU250"/>
  <c r="BV250"/>
  <c r="BX250"/>
  <c r="BY250"/>
  <c r="CA250"/>
  <c r="CE250" s="1"/>
  <c r="CB250"/>
  <c r="CD250"/>
  <c r="BI247"/>
  <c r="BJ247"/>
  <c r="BL247"/>
  <c r="BM247"/>
  <c r="BO247"/>
  <c r="BP247"/>
  <c r="BR247"/>
  <c r="BS247"/>
  <c r="BI248"/>
  <c r="BM248" s="1"/>
  <c r="BJ248"/>
  <c r="BL248"/>
  <c r="BO248"/>
  <c r="BS248" s="1"/>
  <c r="BP248"/>
  <c r="BR248"/>
  <c r="BI250"/>
  <c r="BJ250"/>
  <c r="BL250"/>
  <c r="BO250"/>
  <c r="BS250" s="1"/>
  <c r="BP250"/>
  <c r="BR250"/>
  <c r="AZ247"/>
  <c r="BF247" s="1"/>
  <c r="AZ248"/>
  <c r="BF248" s="1"/>
  <c r="AZ250"/>
  <c r="BF250" s="1"/>
  <c r="AO247"/>
  <c r="AP247"/>
  <c r="AR247"/>
  <c r="AS247"/>
  <c r="AU247"/>
  <c r="AV247"/>
  <c r="AX247"/>
  <c r="AY247"/>
  <c r="AO248"/>
  <c r="AS248" s="1"/>
  <c r="AP248"/>
  <c r="AR248"/>
  <c r="AU248"/>
  <c r="AY248" s="1"/>
  <c r="AV248"/>
  <c r="AX248"/>
  <c r="AO250"/>
  <c r="AS250" s="1"/>
  <c r="AP250"/>
  <c r="AR250"/>
  <c r="AU250"/>
  <c r="AV250"/>
  <c r="AX250"/>
  <c r="AY250"/>
  <c r="AI247"/>
  <c r="BA247" s="1"/>
  <c r="AJ247"/>
  <c r="BB247" s="1"/>
  <c r="AK247"/>
  <c r="BC247" s="1"/>
  <c r="AL247"/>
  <c r="AM247"/>
  <c r="AI248"/>
  <c r="BA248" s="1"/>
  <c r="AJ248"/>
  <c r="BB248" s="1"/>
  <c r="AK248"/>
  <c r="BC248" s="1"/>
  <c r="BD248" s="1"/>
  <c r="BE248" s="1"/>
  <c r="AL248"/>
  <c r="AM248"/>
  <c r="AI250"/>
  <c r="BA250" s="1"/>
  <c r="AJ250"/>
  <c r="BB250" s="1"/>
  <c r="AK250"/>
  <c r="BC250" s="1"/>
  <c r="AL250"/>
  <c r="AM250"/>
  <c r="FY13"/>
  <c r="GC13" s="1"/>
  <c r="FZ13"/>
  <c r="GB13"/>
  <c r="FY14"/>
  <c r="GC14" s="1"/>
  <c r="FZ14"/>
  <c r="GB14"/>
  <c r="FY15"/>
  <c r="GC15" s="1"/>
  <c r="FZ15"/>
  <c r="GB15"/>
  <c r="FY16"/>
  <c r="GC16" s="1"/>
  <c r="FZ16"/>
  <c r="GB16"/>
  <c r="FY17"/>
  <c r="GC17" s="1"/>
  <c r="FZ17"/>
  <c r="GB17"/>
  <c r="FY18"/>
  <c r="GC18" s="1"/>
  <c r="FZ18"/>
  <c r="GB18"/>
  <c r="FY19"/>
  <c r="GC19" s="1"/>
  <c r="FZ19"/>
  <c r="GB19"/>
  <c r="FY20"/>
  <c r="GC20" s="1"/>
  <c r="FZ20"/>
  <c r="GB20"/>
  <c r="FY21"/>
  <c r="GC21" s="1"/>
  <c r="FZ21"/>
  <c r="GB21"/>
  <c r="FY22"/>
  <c r="GC22" s="1"/>
  <c r="FZ22"/>
  <c r="GB22"/>
  <c r="FY23"/>
  <c r="GC23" s="1"/>
  <c r="FZ23"/>
  <c r="GB23"/>
  <c r="FY24"/>
  <c r="GC24" s="1"/>
  <c r="FZ24"/>
  <c r="GB24"/>
  <c r="FY25"/>
  <c r="GC25" s="1"/>
  <c r="FZ25"/>
  <c r="GB25"/>
  <c r="FY26"/>
  <c r="GC26" s="1"/>
  <c r="FZ26"/>
  <c r="GB26"/>
  <c r="FY27"/>
  <c r="GC27" s="1"/>
  <c r="FZ27"/>
  <c r="GB27"/>
  <c r="FY28"/>
  <c r="FZ28"/>
  <c r="GB28"/>
  <c r="FY29"/>
  <c r="GC29" s="1"/>
  <c r="FZ29"/>
  <c r="GB29"/>
  <c r="FY30"/>
  <c r="GC30" s="1"/>
  <c r="FZ30"/>
  <c r="GB30"/>
  <c r="FY31"/>
  <c r="GC31" s="1"/>
  <c r="FZ31"/>
  <c r="GB31"/>
  <c r="FY32"/>
  <c r="GC32" s="1"/>
  <c r="FZ32"/>
  <c r="GB32"/>
  <c r="FY33"/>
  <c r="GC33" s="1"/>
  <c r="FZ33"/>
  <c r="GB33"/>
  <c r="FY34"/>
  <c r="GC34" s="1"/>
  <c r="FZ34"/>
  <c r="GB34"/>
  <c r="FY35"/>
  <c r="GC35" s="1"/>
  <c r="FZ35"/>
  <c r="GB35"/>
  <c r="FY36"/>
  <c r="GC36" s="1"/>
  <c r="FZ36"/>
  <c r="GB36"/>
  <c r="FY37"/>
  <c r="GC37" s="1"/>
  <c r="FZ37"/>
  <c r="GB37"/>
  <c r="FY38"/>
  <c r="GC38" s="1"/>
  <c r="FZ38"/>
  <c r="GB38"/>
  <c r="FY39"/>
  <c r="GC39" s="1"/>
  <c r="FZ39"/>
  <c r="GB39"/>
  <c r="FY40"/>
  <c r="GC40" s="1"/>
  <c r="FZ40"/>
  <c r="GB40"/>
  <c r="FY41"/>
  <c r="GC41" s="1"/>
  <c r="FZ41"/>
  <c r="GB41"/>
  <c r="FY42"/>
  <c r="GC42" s="1"/>
  <c r="FZ42"/>
  <c r="GB42"/>
  <c r="FY43"/>
  <c r="GC43" s="1"/>
  <c r="FZ43"/>
  <c r="GB43"/>
  <c r="FY44"/>
  <c r="GC44" s="1"/>
  <c r="FZ44"/>
  <c r="GB44"/>
  <c r="FY45"/>
  <c r="GC45" s="1"/>
  <c r="FZ45"/>
  <c r="GB45"/>
  <c r="FY46"/>
  <c r="GC46" s="1"/>
  <c r="FZ46"/>
  <c r="GB46"/>
  <c r="FY47"/>
  <c r="GC47" s="1"/>
  <c r="FZ47"/>
  <c r="GB47"/>
  <c r="FY48"/>
  <c r="GC48" s="1"/>
  <c r="FZ48"/>
  <c r="GB48"/>
  <c r="FY49"/>
  <c r="GC49" s="1"/>
  <c r="FZ49"/>
  <c r="GB49"/>
  <c r="FY50"/>
  <c r="GC50" s="1"/>
  <c r="FZ50"/>
  <c r="GB50"/>
  <c r="FY51"/>
  <c r="GC51" s="1"/>
  <c r="FZ51"/>
  <c r="GB51"/>
  <c r="FY52"/>
  <c r="GC52" s="1"/>
  <c r="FZ52"/>
  <c r="GB52"/>
  <c r="FY53"/>
  <c r="GC53" s="1"/>
  <c r="FZ53"/>
  <c r="GB53"/>
  <c r="FY54"/>
  <c r="GC54" s="1"/>
  <c r="FZ54"/>
  <c r="GB54"/>
  <c r="FY55"/>
  <c r="GC55" s="1"/>
  <c r="FZ55"/>
  <c r="GB55"/>
  <c r="FY56"/>
  <c r="GC56" s="1"/>
  <c r="FZ56"/>
  <c r="GB56"/>
  <c r="FY57"/>
  <c r="GC57" s="1"/>
  <c r="FZ57"/>
  <c r="GB57"/>
  <c r="FY58"/>
  <c r="GC58" s="1"/>
  <c r="FZ58"/>
  <c r="GB58"/>
  <c r="FY59"/>
  <c r="GC59" s="1"/>
  <c r="FZ59"/>
  <c r="GB59"/>
  <c r="FY60"/>
  <c r="GC60" s="1"/>
  <c r="FZ60"/>
  <c r="GB60"/>
  <c r="FY61"/>
  <c r="GC61" s="1"/>
  <c r="FZ61"/>
  <c r="GB61"/>
  <c r="FY62"/>
  <c r="GC62" s="1"/>
  <c r="FZ62"/>
  <c r="GB62"/>
  <c r="FY63"/>
  <c r="GC63" s="1"/>
  <c r="FZ63"/>
  <c r="GB63"/>
  <c r="FY64"/>
  <c r="GC64" s="1"/>
  <c r="FZ64"/>
  <c r="GB64"/>
  <c r="FY65"/>
  <c r="GC65" s="1"/>
  <c r="FZ65"/>
  <c r="GB65"/>
  <c r="FY66"/>
  <c r="GC66" s="1"/>
  <c r="FZ66"/>
  <c r="GB66"/>
  <c r="FY67"/>
  <c r="GC67" s="1"/>
  <c r="FZ67"/>
  <c r="GB67"/>
  <c r="FY68"/>
  <c r="GC68" s="1"/>
  <c r="FZ68"/>
  <c r="GB68"/>
  <c r="FY69"/>
  <c r="GC69" s="1"/>
  <c r="FZ69"/>
  <c r="GB69"/>
  <c r="FY70"/>
  <c r="GC70" s="1"/>
  <c r="FZ70"/>
  <c r="GB70"/>
  <c r="FY71"/>
  <c r="GC71" s="1"/>
  <c r="FZ71"/>
  <c r="GB71"/>
  <c r="FY72"/>
  <c r="GC72" s="1"/>
  <c r="FZ72"/>
  <c r="GB72"/>
  <c r="FY73"/>
  <c r="GC73" s="1"/>
  <c r="FZ73"/>
  <c r="GB73"/>
  <c r="FY74"/>
  <c r="FZ74"/>
  <c r="GB74"/>
  <c r="FY75"/>
  <c r="GC75" s="1"/>
  <c r="FZ75"/>
  <c r="GB75"/>
  <c r="FY76"/>
  <c r="GC76" s="1"/>
  <c r="FZ76"/>
  <c r="GB76"/>
  <c r="FY77"/>
  <c r="GC77" s="1"/>
  <c r="FZ77"/>
  <c r="GB77"/>
  <c r="FY78"/>
  <c r="GC78" s="1"/>
  <c r="FZ78"/>
  <c r="GB78"/>
  <c r="FY79"/>
  <c r="GC79" s="1"/>
  <c r="FZ79"/>
  <c r="GB79"/>
  <c r="FY80"/>
  <c r="GC80" s="1"/>
  <c r="FZ80"/>
  <c r="GB80"/>
  <c r="FY81"/>
  <c r="GC81" s="1"/>
  <c r="FZ81"/>
  <c r="GB81"/>
  <c r="FY82"/>
  <c r="GC82" s="1"/>
  <c r="FZ82"/>
  <c r="GB82"/>
  <c r="FY83"/>
  <c r="GC83" s="1"/>
  <c r="FZ83"/>
  <c r="GB83"/>
  <c r="FY84"/>
  <c r="GC84" s="1"/>
  <c r="FZ84"/>
  <c r="GB84"/>
  <c r="FY85"/>
  <c r="GC85" s="1"/>
  <c r="FZ85"/>
  <c r="GB85"/>
  <c r="FY86"/>
  <c r="GC86" s="1"/>
  <c r="FZ86"/>
  <c r="GB86"/>
  <c r="FY87"/>
  <c r="GC87" s="1"/>
  <c r="FZ87"/>
  <c r="GB87"/>
  <c r="FY88"/>
  <c r="GC88" s="1"/>
  <c r="FZ88"/>
  <c r="GB88"/>
  <c r="FY89"/>
  <c r="GC89" s="1"/>
  <c r="FZ89"/>
  <c r="GB89"/>
  <c r="FY90"/>
  <c r="GC90" s="1"/>
  <c r="FZ90"/>
  <c r="GB90"/>
  <c r="FY91"/>
  <c r="FZ91"/>
  <c r="GB91"/>
  <c r="FY92"/>
  <c r="GC92" s="1"/>
  <c r="FZ92"/>
  <c r="GB92"/>
  <c r="FY93"/>
  <c r="GC93" s="1"/>
  <c r="FZ93"/>
  <c r="GB93"/>
  <c r="FY94"/>
  <c r="GC94" s="1"/>
  <c r="FZ94"/>
  <c r="GB94"/>
  <c r="FY95"/>
  <c r="GC95" s="1"/>
  <c r="FZ95"/>
  <c r="GB95"/>
  <c r="FY96"/>
  <c r="GC96" s="1"/>
  <c r="FZ96"/>
  <c r="GB96"/>
  <c r="FY97"/>
  <c r="GC97" s="1"/>
  <c r="FZ97"/>
  <c r="GB97"/>
  <c r="FY98"/>
  <c r="GC98" s="1"/>
  <c r="FZ98"/>
  <c r="GB98"/>
  <c r="FY99"/>
  <c r="GC99" s="1"/>
  <c r="FZ99"/>
  <c r="GB99"/>
  <c r="FY100"/>
  <c r="GC100" s="1"/>
  <c r="FZ100"/>
  <c r="GB100"/>
  <c r="FY101"/>
  <c r="GC101" s="1"/>
  <c r="FZ101"/>
  <c r="GB101"/>
  <c r="FY102"/>
  <c r="GC102" s="1"/>
  <c r="FZ102"/>
  <c r="GB102"/>
  <c r="FY103"/>
  <c r="GC103" s="1"/>
  <c r="FZ103"/>
  <c r="GB103"/>
  <c r="FY104"/>
  <c r="GC104" s="1"/>
  <c r="FZ104"/>
  <c r="GB104"/>
  <c r="FY105"/>
  <c r="GC105" s="1"/>
  <c r="FZ105"/>
  <c r="GB105"/>
  <c r="FY106"/>
  <c r="GC106" s="1"/>
  <c r="FZ106"/>
  <c r="GB106"/>
  <c r="FY107"/>
  <c r="GC107" s="1"/>
  <c r="FZ107"/>
  <c r="GB107"/>
  <c r="FY108"/>
  <c r="GC108" s="1"/>
  <c r="FZ108"/>
  <c r="GB108"/>
  <c r="FY109"/>
  <c r="GC109" s="1"/>
  <c r="FZ109"/>
  <c r="GB109"/>
  <c r="FY110"/>
  <c r="FZ110"/>
  <c r="GB110"/>
  <c r="FY111"/>
  <c r="GC111" s="1"/>
  <c r="FZ111"/>
  <c r="GB111"/>
  <c r="FY112"/>
  <c r="GC112" s="1"/>
  <c r="FZ112"/>
  <c r="GB112"/>
  <c r="FY113"/>
  <c r="GC113" s="1"/>
  <c r="FZ113"/>
  <c r="GB113"/>
  <c r="FY114"/>
  <c r="GC114" s="1"/>
  <c r="FZ114"/>
  <c r="GB114"/>
  <c r="FY115"/>
  <c r="GC115" s="1"/>
  <c r="FZ115"/>
  <c r="GB115"/>
  <c r="FY116"/>
  <c r="GC116" s="1"/>
  <c r="FZ116"/>
  <c r="GB116"/>
  <c r="FY117"/>
  <c r="GC117" s="1"/>
  <c r="FZ117"/>
  <c r="GB117"/>
  <c r="FY118"/>
  <c r="GC118" s="1"/>
  <c r="FZ118"/>
  <c r="GB118"/>
  <c r="FY119"/>
  <c r="GC119" s="1"/>
  <c r="FZ119"/>
  <c r="GB119"/>
  <c r="FY120"/>
  <c r="GC120" s="1"/>
  <c r="FZ120"/>
  <c r="GB120"/>
  <c r="FY121"/>
  <c r="GC121" s="1"/>
  <c r="FZ121"/>
  <c r="GB121"/>
  <c r="FY122"/>
  <c r="GC122" s="1"/>
  <c r="FZ122"/>
  <c r="GB122"/>
  <c r="FY123"/>
  <c r="GC123" s="1"/>
  <c r="FZ123"/>
  <c r="GB123"/>
  <c r="FY124"/>
  <c r="GC124" s="1"/>
  <c r="FZ124"/>
  <c r="GB124"/>
  <c r="FY125"/>
  <c r="GC125" s="1"/>
  <c r="FZ125"/>
  <c r="GB125"/>
  <c r="FY126"/>
  <c r="GC126" s="1"/>
  <c r="FZ126"/>
  <c r="GB126"/>
  <c r="FY127"/>
  <c r="GC127" s="1"/>
  <c r="FZ127"/>
  <c r="GB127"/>
  <c r="FY128"/>
  <c r="GC128" s="1"/>
  <c r="FZ128"/>
  <c r="GB128"/>
  <c r="FY129"/>
  <c r="GC129" s="1"/>
  <c r="FZ129"/>
  <c r="GB129"/>
  <c r="FY130"/>
  <c r="GC130" s="1"/>
  <c r="FZ130"/>
  <c r="GB130"/>
  <c r="FY131"/>
  <c r="GC131" s="1"/>
  <c r="FZ131"/>
  <c r="GB131"/>
  <c r="FY132"/>
  <c r="GC132" s="1"/>
  <c r="FZ132"/>
  <c r="GB132"/>
  <c r="FY133"/>
  <c r="GC133" s="1"/>
  <c r="FZ133"/>
  <c r="GB133"/>
  <c r="FY134"/>
  <c r="GC134" s="1"/>
  <c r="FZ134"/>
  <c r="GB134"/>
  <c r="FY135"/>
  <c r="GC135" s="1"/>
  <c r="FZ135"/>
  <c r="GB135"/>
  <c r="FY136"/>
  <c r="GC136" s="1"/>
  <c r="FZ136"/>
  <c r="GB136"/>
  <c r="FY137"/>
  <c r="GC137" s="1"/>
  <c r="FZ137"/>
  <c r="GB137"/>
  <c r="FY138"/>
  <c r="GC138" s="1"/>
  <c r="FZ138"/>
  <c r="GB138"/>
  <c r="FY139"/>
  <c r="GC139" s="1"/>
  <c r="FZ139"/>
  <c r="GB139"/>
  <c r="FY140"/>
  <c r="GC140" s="1"/>
  <c r="FZ140"/>
  <c r="GB140"/>
  <c r="FY141"/>
  <c r="GC141" s="1"/>
  <c r="FZ141"/>
  <c r="GB141"/>
  <c r="FY142"/>
  <c r="GC142" s="1"/>
  <c r="FZ142"/>
  <c r="GB142"/>
  <c r="FY143"/>
  <c r="GC143" s="1"/>
  <c r="FZ143"/>
  <c r="GB143"/>
  <c r="FY144"/>
  <c r="GC144" s="1"/>
  <c r="FZ144"/>
  <c r="GB144"/>
  <c r="FY145"/>
  <c r="GC145" s="1"/>
  <c r="FZ145"/>
  <c r="GB145"/>
  <c r="FY146"/>
  <c r="GC146" s="1"/>
  <c r="FZ146"/>
  <c r="GB146"/>
  <c r="FY147"/>
  <c r="GC147" s="1"/>
  <c r="FZ147"/>
  <c r="GB147"/>
  <c r="FY148"/>
  <c r="GC148" s="1"/>
  <c r="FZ148"/>
  <c r="GB148"/>
  <c r="FY149"/>
  <c r="GC149" s="1"/>
  <c r="FZ149"/>
  <c r="GB149"/>
  <c r="FY150"/>
  <c r="GC150" s="1"/>
  <c r="FZ150"/>
  <c r="GB150"/>
  <c r="FY151"/>
  <c r="GC151" s="1"/>
  <c r="FZ151"/>
  <c r="GB151"/>
  <c r="FY152"/>
  <c r="GC152" s="1"/>
  <c r="FZ152"/>
  <c r="GB152"/>
  <c r="FY153"/>
  <c r="GC153" s="1"/>
  <c r="FZ153"/>
  <c r="GB153"/>
  <c r="FY154"/>
  <c r="GC154" s="1"/>
  <c r="FZ154"/>
  <c r="GB154"/>
  <c r="FY155"/>
  <c r="GC155" s="1"/>
  <c r="FZ155"/>
  <c r="GB155"/>
  <c r="FY156"/>
  <c r="GC156" s="1"/>
  <c r="FZ156"/>
  <c r="GB156"/>
  <c r="FY157"/>
  <c r="GC157" s="1"/>
  <c r="FZ157"/>
  <c r="GB157"/>
  <c r="FY158"/>
  <c r="FZ158"/>
  <c r="GB158"/>
  <c r="FY159"/>
  <c r="GC159" s="1"/>
  <c r="FZ159"/>
  <c r="GB159"/>
  <c r="FY160"/>
  <c r="GC160" s="1"/>
  <c r="FZ160"/>
  <c r="GB160"/>
  <c r="FY161"/>
  <c r="GC161" s="1"/>
  <c r="FZ161"/>
  <c r="GB161"/>
  <c r="FY162"/>
  <c r="GC162" s="1"/>
  <c r="FZ162"/>
  <c r="GB162"/>
  <c r="FY163"/>
  <c r="GC163" s="1"/>
  <c r="FZ163"/>
  <c r="GB163"/>
  <c r="FY164"/>
  <c r="GC164" s="1"/>
  <c r="FZ164"/>
  <c r="GB164"/>
  <c r="FY165"/>
  <c r="GC165" s="1"/>
  <c r="FZ165"/>
  <c r="GB165"/>
  <c r="FY166"/>
  <c r="GC166" s="1"/>
  <c r="FZ166"/>
  <c r="GB166"/>
  <c r="FY167"/>
  <c r="GC167" s="1"/>
  <c r="FZ167"/>
  <c r="GB167"/>
  <c r="FY168"/>
  <c r="GC168" s="1"/>
  <c r="FZ168"/>
  <c r="GB168"/>
  <c r="FY169"/>
  <c r="GC169" s="1"/>
  <c r="FZ169"/>
  <c r="GB169"/>
  <c r="FY170"/>
  <c r="GC170" s="1"/>
  <c r="FZ170"/>
  <c r="GB170"/>
  <c r="FY171"/>
  <c r="GC171" s="1"/>
  <c r="FZ171"/>
  <c r="GB171"/>
  <c r="FY172"/>
  <c r="GC172" s="1"/>
  <c r="FZ172"/>
  <c r="GB172"/>
  <c r="FY173"/>
  <c r="GC173" s="1"/>
  <c r="FZ173"/>
  <c r="GB173"/>
  <c r="FY174"/>
  <c r="GC174" s="1"/>
  <c r="FZ174"/>
  <c r="GB174"/>
  <c r="FY175"/>
  <c r="GC175" s="1"/>
  <c r="FZ175"/>
  <c r="GB175"/>
  <c r="FY176"/>
  <c r="GC176" s="1"/>
  <c r="FZ176"/>
  <c r="GB176"/>
  <c r="FY177"/>
  <c r="GC177" s="1"/>
  <c r="FZ177"/>
  <c r="GB177"/>
  <c r="FY178"/>
  <c r="GC178" s="1"/>
  <c r="FZ178"/>
  <c r="GB178"/>
  <c r="FY179"/>
  <c r="GC179" s="1"/>
  <c r="FZ179"/>
  <c r="GB179"/>
  <c r="FY180"/>
  <c r="GC180" s="1"/>
  <c r="FZ180"/>
  <c r="GB180"/>
  <c r="FY181"/>
  <c r="GC181" s="1"/>
  <c r="FZ181"/>
  <c r="GB181"/>
  <c r="FY182"/>
  <c r="GC182" s="1"/>
  <c r="FZ182"/>
  <c r="GB182"/>
  <c r="FY183"/>
  <c r="GC183" s="1"/>
  <c r="FZ183"/>
  <c r="GB183"/>
  <c r="FY184"/>
  <c r="GC184" s="1"/>
  <c r="FZ184"/>
  <c r="GB184"/>
  <c r="FY185"/>
  <c r="GC185" s="1"/>
  <c r="FZ185"/>
  <c r="GB185"/>
  <c r="FY186"/>
  <c r="GC186" s="1"/>
  <c r="FZ186"/>
  <c r="GB186"/>
  <c r="FY187"/>
  <c r="FZ187"/>
  <c r="GB187"/>
  <c r="FY188"/>
  <c r="GC188" s="1"/>
  <c r="FZ188"/>
  <c r="GB188"/>
  <c r="FY189"/>
  <c r="GC189" s="1"/>
  <c r="FZ189"/>
  <c r="GB189"/>
  <c r="FY190"/>
  <c r="GC190" s="1"/>
  <c r="FZ190"/>
  <c r="GB190"/>
  <c r="FY191"/>
  <c r="GC191" s="1"/>
  <c r="FZ191"/>
  <c r="GB191"/>
  <c r="FY192"/>
  <c r="FZ192"/>
  <c r="GB192"/>
  <c r="FY193"/>
  <c r="GC193" s="1"/>
  <c r="FZ193"/>
  <c r="GB193"/>
  <c r="FY194"/>
  <c r="GC194" s="1"/>
  <c r="FZ194"/>
  <c r="GB194"/>
  <c r="FY195"/>
  <c r="GC195" s="1"/>
  <c r="FZ195"/>
  <c r="GB195"/>
  <c r="FY196"/>
  <c r="GC196" s="1"/>
  <c r="FZ196"/>
  <c r="GB196"/>
  <c r="FY197"/>
  <c r="GC197" s="1"/>
  <c r="FZ197"/>
  <c r="GB197"/>
  <c r="FY198"/>
  <c r="GC198" s="1"/>
  <c r="FZ198"/>
  <c r="GB198"/>
  <c r="FY199"/>
  <c r="GC199" s="1"/>
  <c r="FZ199"/>
  <c r="GB199"/>
  <c r="FY200"/>
  <c r="GC200" s="1"/>
  <c r="FZ200"/>
  <c r="GB200"/>
  <c r="FY201"/>
  <c r="GC201" s="1"/>
  <c r="FZ201"/>
  <c r="GB201"/>
  <c r="FY202"/>
  <c r="GC202" s="1"/>
  <c r="FZ202"/>
  <c r="GB202"/>
  <c r="FY203"/>
  <c r="GC203" s="1"/>
  <c r="FZ203"/>
  <c r="GB203"/>
  <c r="FY204"/>
  <c r="GC204" s="1"/>
  <c r="FZ204"/>
  <c r="GB204"/>
  <c r="FY205"/>
  <c r="GC205" s="1"/>
  <c r="FZ205"/>
  <c r="GB205"/>
  <c r="FY206"/>
  <c r="GC206" s="1"/>
  <c r="FZ206"/>
  <c r="GB206"/>
  <c r="FY207"/>
  <c r="GC207" s="1"/>
  <c r="FZ207"/>
  <c r="GB207"/>
  <c r="FY208"/>
  <c r="GC208" s="1"/>
  <c r="FZ208"/>
  <c r="GB208"/>
  <c r="FY209"/>
  <c r="GC209" s="1"/>
  <c r="FZ209"/>
  <c r="GB209"/>
  <c r="FY210"/>
  <c r="GC210" s="1"/>
  <c r="FZ210"/>
  <c r="GB210"/>
  <c r="FY211"/>
  <c r="GC211" s="1"/>
  <c r="FZ211"/>
  <c r="GB211"/>
  <c r="FY212"/>
  <c r="GC212" s="1"/>
  <c r="FZ212"/>
  <c r="GB212"/>
  <c r="FY213"/>
  <c r="GC213" s="1"/>
  <c r="FZ213"/>
  <c r="GB213"/>
  <c r="FY214"/>
  <c r="GC214" s="1"/>
  <c r="FZ214"/>
  <c r="GB214"/>
  <c r="FY215"/>
  <c r="GC215" s="1"/>
  <c r="FZ215"/>
  <c r="GB215"/>
  <c r="FY216"/>
  <c r="GC216" s="1"/>
  <c r="FZ216"/>
  <c r="GB216"/>
  <c r="FY217"/>
  <c r="FZ217"/>
  <c r="GB217"/>
  <c r="FY218"/>
  <c r="GC218" s="1"/>
  <c r="FZ218"/>
  <c r="GB218"/>
  <c r="FY219"/>
  <c r="GC219" s="1"/>
  <c r="FZ219"/>
  <c r="GB219"/>
  <c r="FY220"/>
  <c r="GC220" s="1"/>
  <c r="FZ220"/>
  <c r="GB220"/>
  <c r="FY221"/>
  <c r="GC221" s="1"/>
  <c r="FZ221"/>
  <c r="GB221"/>
  <c r="FY222"/>
  <c r="GC222" s="1"/>
  <c r="FZ222"/>
  <c r="GB222"/>
  <c r="FY223"/>
  <c r="GC223" s="1"/>
  <c r="FZ223"/>
  <c r="GB223"/>
  <c r="FY224"/>
  <c r="FZ224"/>
  <c r="GB224"/>
  <c r="FY225"/>
  <c r="FZ225"/>
  <c r="GB225"/>
  <c r="FY226"/>
  <c r="GC226" s="1"/>
  <c r="FZ226"/>
  <c r="GB226"/>
  <c r="FY227"/>
  <c r="GC227" s="1"/>
  <c r="FZ227"/>
  <c r="GB227"/>
  <c r="FY228"/>
  <c r="GC228" s="1"/>
  <c r="FZ228"/>
  <c r="GB228"/>
  <c r="FY229"/>
  <c r="GC229" s="1"/>
  <c r="FZ229"/>
  <c r="GB229"/>
  <c r="FY230"/>
  <c r="GC230" s="1"/>
  <c r="FZ230"/>
  <c r="GB230"/>
  <c r="FY231"/>
  <c r="GC231" s="1"/>
  <c r="FZ231"/>
  <c r="GB231"/>
  <c r="FY232"/>
  <c r="GC232" s="1"/>
  <c r="FZ232"/>
  <c r="GB232"/>
  <c r="FY233"/>
  <c r="GC233" s="1"/>
  <c r="FZ233"/>
  <c r="GB233"/>
  <c r="FY234"/>
  <c r="GC234" s="1"/>
  <c r="FZ234"/>
  <c r="GB234"/>
  <c r="FY235"/>
  <c r="GC235" s="1"/>
  <c r="FZ235"/>
  <c r="GB235"/>
  <c r="FY236"/>
  <c r="FZ236"/>
  <c r="GB236"/>
  <c r="FY237"/>
  <c r="FZ237"/>
  <c r="GB237"/>
  <c r="FY238"/>
  <c r="GC238" s="1"/>
  <c r="FZ238"/>
  <c r="GB238"/>
  <c r="FY239"/>
  <c r="GC239" s="1"/>
  <c r="FZ239"/>
  <c r="GB239"/>
  <c r="FY240"/>
  <c r="GC240" s="1"/>
  <c r="FZ240"/>
  <c r="GB240"/>
  <c r="FY241"/>
  <c r="GC241" s="1"/>
  <c r="FZ241"/>
  <c r="GB241"/>
  <c r="FY242"/>
  <c r="GC242" s="1"/>
  <c r="FZ242"/>
  <c r="GB242"/>
  <c r="FY243"/>
  <c r="GC243" s="1"/>
  <c r="FZ243"/>
  <c r="GB243"/>
  <c r="FY244"/>
  <c r="GC244" s="1"/>
  <c r="FZ244"/>
  <c r="GB244"/>
  <c r="FY245"/>
  <c r="GC245" s="1"/>
  <c r="FZ245"/>
  <c r="GB245" s="1"/>
  <c r="FY246"/>
  <c r="GC246" s="1"/>
  <c r="FZ246"/>
  <c r="GB246"/>
  <c r="FY247"/>
  <c r="GC247" s="1"/>
  <c r="FZ247"/>
  <c r="GB247"/>
  <c r="FY248"/>
  <c r="FZ248"/>
  <c r="GB248"/>
  <c r="FY250"/>
  <c r="FZ250"/>
  <c r="GB250"/>
  <c r="FY251"/>
  <c r="GC251" s="1"/>
  <c r="FZ251"/>
  <c r="GB251"/>
  <c r="FY252"/>
  <c r="GC252" s="1"/>
  <c r="FZ252"/>
  <c r="GB252"/>
  <c r="FY253"/>
  <c r="GC253" s="1"/>
  <c r="FZ253"/>
  <c r="GB253"/>
  <c r="FY254"/>
  <c r="GC254" s="1"/>
  <c r="FZ254"/>
  <c r="GB254"/>
  <c r="FY255"/>
  <c r="GC255" s="1"/>
  <c r="FZ255"/>
  <c r="GB255"/>
  <c r="FY256"/>
  <c r="GC256" s="1"/>
  <c r="FZ256"/>
  <c r="GB256"/>
  <c r="FY257"/>
  <c r="GC257" s="1"/>
  <c r="FZ257"/>
  <c r="GB257"/>
  <c r="FY258"/>
  <c r="GC258" s="1"/>
  <c r="FZ258"/>
  <c r="GB258"/>
  <c r="FY259"/>
  <c r="GC259" s="1"/>
  <c r="FZ259"/>
  <c r="GB259"/>
  <c r="FY260"/>
  <c r="GC260" s="1"/>
  <c r="FZ260"/>
  <c r="GB260"/>
  <c r="FY261"/>
  <c r="GC261" s="1"/>
  <c r="FZ261"/>
  <c r="GB261"/>
  <c r="FY262"/>
  <c r="GC262" s="1"/>
  <c r="FZ262"/>
  <c r="GB262"/>
  <c r="FY263"/>
  <c r="GC263" s="1"/>
  <c r="FZ263"/>
  <c r="GB263"/>
  <c r="FY264"/>
  <c r="GC264" s="1"/>
  <c r="FZ264"/>
  <c r="GB264"/>
  <c r="FY265"/>
  <c r="GC265" s="1"/>
  <c r="FZ265"/>
  <c r="GB265"/>
  <c r="FY266"/>
  <c r="GC266" s="1"/>
  <c r="FZ266"/>
  <c r="GB266"/>
  <c r="FY267"/>
  <c r="GC267" s="1"/>
  <c r="FZ267"/>
  <c r="GB267"/>
  <c r="FY268"/>
  <c r="GC268" s="1"/>
  <c r="FZ268"/>
  <c r="GB268"/>
  <c r="FY269"/>
  <c r="GC269" s="1"/>
  <c r="FZ269"/>
  <c r="GB269"/>
  <c r="FY270"/>
  <c r="GC270" s="1"/>
  <c r="FZ270"/>
  <c r="GB270"/>
  <c r="FY271"/>
  <c r="GC271" s="1"/>
  <c r="FZ271"/>
  <c r="GB271"/>
  <c r="FY272"/>
  <c r="GC272" s="1"/>
  <c r="FZ272"/>
  <c r="GB272"/>
  <c r="FY273"/>
  <c r="GC273" s="1"/>
  <c r="FZ273"/>
  <c r="GB273"/>
  <c r="FY274"/>
  <c r="GC274" s="1"/>
  <c r="FZ274"/>
  <c r="GB274"/>
  <c r="FY275"/>
  <c r="GC275" s="1"/>
  <c r="FZ275"/>
  <c r="GB275"/>
  <c r="FY276"/>
  <c r="GC276" s="1"/>
  <c r="FZ276"/>
  <c r="GB276"/>
  <c r="FY277"/>
  <c r="GC277" s="1"/>
  <c r="FZ277"/>
  <c r="GB277"/>
  <c r="FY278"/>
  <c r="GC278" s="1"/>
  <c r="FZ278"/>
  <c r="GB278"/>
  <c r="FY279"/>
  <c r="GC279" s="1"/>
  <c r="FZ279"/>
  <c r="GB279"/>
  <c r="FY280"/>
  <c r="GC280" s="1"/>
  <c r="FZ280"/>
  <c r="GB280"/>
  <c r="FY281"/>
  <c r="GC281" s="1"/>
  <c r="FZ281"/>
  <c r="GB281"/>
  <c r="FY282"/>
  <c r="GC282" s="1"/>
  <c r="FZ282"/>
  <c r="GB282"/>
  <c r="FY283"/>
  <c r="GC283" s="1"/>
  <c r="FZ283"/>
  <c r="GB283"/>
  <c r="FY284"/>
  <c r="GC284" s="1"/>
  <c r="FZ284"/>
  <c r="GB284"/>
  <c r="FY285"/>
  <c r="GC285" s="1"/>
  <c r="FZ285"/>
  <c r="GB285"/>
  <c r="FY286"/>
  <c r="GC286" s="1"/>
  <c r="FZ286"/>
  <c r="GB286"/>
  <c r="FY287"/>
  <c r="GC287" s="1"/>
  <c r="FZ287"/>
  <c r="GB287"/>
  <c r="FY288"/>
  <c r="GC288" s="1"/>
  <c r="FZ288"/>
  <c r="GB288"/>
  <c r="FY289"/>
  <c r="GC289" s="1"/>
  <c r="FZ289"/>
  <c r="GB289"/>
  <c r="FY290"/>
  <c r="GC290" s="1"/>
  <c r="FZ290"/>
  <c r="GB290"/>
  <c r="FY291"/>
  <c r="GC291" s="1"/>
  <c r="FZ291"/>
  <c r="GB291"/>
  <c r="FY292"/>
  <c r="GC292" s="1"/>
  <c r="FZ292"/>
  <c r="GB292"/>
  <c r="FY293"/>
  <c r="GC293" s="1"/>
  <c r="FZ293"/>
  <c r="GB293"/>
  <c r="FY294"/>
  <c r="GC294" s="1"/>
  <c r="FZ294"/>
  <c r="GB294"/>
  <c r="FY295"/>
  <c r="GC295" s="1"/>
  <c r="FZ295"/>
  <c r="GB295"/>
  <c r="FY296"/>
  <c r="GC296" s="1"/>
  <c r="FZ296"/>
  <c r="GB296"/>
  <c r="FY297"/>
  <c r="GC297" s="1"/>
  <c r="FZ297"/>
  <c r="GB297"/>
  <c r="FY298"/>
  <c r="FZ298"/>
  <c r="GB298"/>
  <c r="FY299"/>
  <c r="GC299" s="1"/>
  <c r="FZ299"/>
  <c r="GB299"/>
  <c r="FY300"/>
  <c r="GC300" s="1"/>
  <c r="FZ300"/>
  <c r="GB300"/>
  <c r="FY301"/>
  <c r="GC301" s="1"/>
  <c r="FZ301"/>
  <c r="GB301"/>
  <c r="FY302"/>
  <c r="GC302" s="1"/>
  <c r="FZ302"/>
  <c r="GB302"/>
  <c r="FY303"/>
  <c r="FZ303"/>
  <c r="GB303"/>
  <c r="FY304"/>
  <c r="GC304" s="1"/>
  <c r="FZ304"/>
  <c r="GB304"/>
  <c r="FY305"/>
  <c r="FZ305"/>
  <c r="GB305"/>
  <c r="FY306"/>
  <c r="GC306" s="1"/>
  <c r="FZ306"/>
  <c r="GB306"/>
  <c r="FY307"/>
  <c r="GC307" s="1"/>
  <c r="FZ307"/>
  <c r="GB307"/>
  <c r="FY308"/>
  <c r="GC308" s="1"/>
  <c r="FZ308"/>
  <c r="GB308"/>
  <c r="FY309"/>
  <c r="GC309" s="1"/>
  <c r="FZ309"/>
  <c r="GB309"/>
  <c r="FY310"/>
  <c r="GC310" s="1"/>
  <c r="FZ310"/>
  <c r="GB310"/>
  <c r="FY311"/>
  <c r="GC311" s="1"/>
  <c r="FZ311"/>
  <c r="GB311"/>
  <c r="FY312"/>
  <c r="GC312" s="1"/>
  <c r="FZ312"/>
  <c r="GB312"/>
  <c r="FY313"/>
  <c r="GC313" s="1"/>
  <c r="FZ313"/>
  <c r="GB313"/>
  <c r="FY314"/>
  <c r="GC314" s="1"/>
  <c r="FZ314"/>
  <c r="GB314"/>
  <c r="FY315"/>
  <c r="GC315" s="1"/>
  <c r="FZ315"/>
  <c r="GB315"/>
  <c r="FY316"/>
  <c r="GC316" s="1"/>
  <c r="FZ316"/>
  <c r="GB316"/>
  <c r="FY317"/>
  <c r="GC317" s="1"/>
  <c r="FZ317"/>
  <c r="GB317"/>
  <c r="FY318"/>
  <c r="GC318" s="1"/>
  <c r="FZ318"/>
  <c r="GB318"/>
  <c r="FY319"/>
  <c r="GC319" s="1"/>
  <c r="FZ319"/>
  <c r="GB319"/>
  <c r="FY320"/>
  <c r="GC320" s="1"/>
  <c r="FZ320"/>
  <c r="GB320"/>
  <c r="FY321"/>
  <c r="GC321" s="1"/>
  <c r="FZ321"/>
  <c r="GB321"/>
  <c r="FY322"/>
  <c r="GC322" s="1"/>
  <c r="FZ322"/>
  <c r="GB322"/>
  <c r="FY323"/>
  <c r="GC323" s="1"/>
  <c r="FZ323"/>
  <c r="GB323"/>
  <c r="FY324"/>
  <c r="GC324" s="1"/>
  <c r="FZ324"/>
  <c r="GB324"/>
  <c r="FY325"/>
  <c r="GC325" s="1"/>
  <c r="FZ325"/>
  <c r="GB325"/>
  <c r="FY326"/>
  <c r="GC326" s="1"/>
  <c r="FZ326"/>
  <c r="GB326"/>
  <c r="FY327"/>
  <c r="GC327" s="1"/>
  <c r="FZ327"/>
  <c r="GB327"/>
  <c r="FY328"/>
  <c r="GC328" s="1"/>
  <c r="FZ328"/>
  <c r="GB328"/>
  <c r="FY329"/>
  <c r="GC329" s="1"/>
  <c r="FZ329"/>
  <c r="GB329"/>
  <c r="FY330"/>
  <c r="GC330" s="1"/>
  <c r="FZ330"/>
  <c r="GB330"/>
  <c r="FY331"/>
  <c r="GC331" s="1"/>
  <c r="FZ331"/>
  <c r="GB331"/>
  <c r="FY332"/>
  <c r="GC332" s="1"/>
  <c r="FZ332"/>
  <c r="GB332"/>
  <c r="FY333"/>
  <c r="GC333" s="1"/>
  <c r="FZ333"/>
  <c r="GB333"/>
  <c r="FY334"/>
  <c r="GC334" s="1"/>
  <c r="FZ334"/>
  <c r="GB334"/>
  <c r="FY335"/>
  <c r="GC335" s="1"/>
  <c r="FZ335"/>
  <c r="GB335"/>
  <c r="FY336"/>
  <c r="GC336" s="1"/>
  <c r="FZ336"/>
  <c r="GB336"/>
  <c r="FY337"/>
  <c r="GC337" s="1"/>
  <c r="FZ337"/>
  <c r="GB337"/>
  <c r="FY338"/>
  <c r="GC338" s="1"/>
  <c r="FZ338"/>
  <c r="GB338"/>
  <c r="FY339"/>
  <c r="GC339" s="1"/>
  <c r="FZ339"/>
  <c r="GB339"/>
  <c r="FY340"/>
  <c r="GC340" s="1"/>
  <c r="FZ340"/>
  <c r="GB340"/>
  <c r="FY341"/>
  <c r="GC341" s="1"/>
  <c r="FZ341"/>
  <c r="GB341"/>
  <c r="FY342"/>
  <c r="GC342" s="1"/>
  <c r="FZ342"/>
  <c r="GB342"/>
  <c r="FY343"/>
  <c r="GC343" s="1"/>
  <c r="FZ343"/>
  <c r="GB343"/>
  <c r="FY344"/>
  <c r="GC344" s="1"/>
  <c r="FZ344"/>
  <c r="GB344"/>
  <c r="FY345"/>
  <c r="GC345" s="1"/>
  <c r="FZ345"/>
  <c r="GB345"/>
  <c r="FY346"/>
  <c r="GC346" s="1"/>
  <c r="FZ346"/>
  <c r="GB346"/>
  <c r="FY347"/>
  <c r="GC347" s="1"/>
  <c r="FZ347"/>
  <c r="GB347"/>
  <c r="FY348"/>
  <c r="GC348" s="1"/>
  <c r="FZ348"/>
  <c r="GB348"/>
  <c r="FY349"/>
  <c r="FZ349"/>
  <c r="GB349"/>
  <c r="FY350"/>
  <c r="GC350" s="1"/>
  <c r="FZ350"/>
  <c r="GB350"/>
  <c r="FY351"/>
  <c r="GC351" s="1"/>
  <c r="FZ351"/>
  <c r="GB351"/>
  <c r="FY352"/>
  <c r="GC352" s="1"/>
  <c r="FZ352"/>
  <c r="GB352"/>
  <c r="FY353"/>
  <c r="GC353" s="1"/>
  <c r="FZ353"/>
  <c r="GB353"/>
  <c r="FY354"/>
  <c r="GC354" s="1"/>
  <c r="FZ354"/>
  <c r="GB354"/>
  <c r="FY355"/>
  <c r="GC355" s="1"/>
  <c r="FZ355"/>
  <c r="GB355"/>
  <c r="FY356"/>
  <c r="GC356" s="1"/>
  <c r="FZ356"/>
  <c r="GB356"/>
  <c r="FY357"/>
  <c r="GC357" s="1"/>
  <c r="FZ357"/>
  <c r="GB357"/>
  <c r="FY358"/>
  <c r="GC358" s="1"/>
  <c r="FZ358"/>
  <c r="GB358"/>
  <c r="FY359"/>
  <c r="GC359" s="1"/>
  <c r="FZ359"/>
  <c r="GB359"/>
  <c r="FY360"/>
  <c r="GC360" s="1"/>
  <c r="FZ360"/>
  <c r="GB360"/>
  <c r="FY361"/>
  <c r="GC361" s="1"/>
  <c r="FZ361"/>
  <c r="GB361"/>
  <c r="FY362"/>
  <c r="GC362" s="1"/>
  <c r="FZ362"/>
  <c r="GB362"/>
  <c r="FY363"/>
  <c r="GC363" s="1"/>
  <c r="FZ363"/>
  <c r="GB363"/>
  <c r="FY364"/>
  <c r="GC364" s="1"/>
  <c r="FZ364"/>
  <c r="GB364"/>
  <c r="FY365"/>
  <c r="GC365" s="1"/>
  <c r="FZ365"/>
  <c r="GB365"/>
  <c r="FY366"/>
  <c r="GC366" s="1"/>
  <c r="FZ366"/>
  <c r="GB366"/>
  <c r="FY367"/>
  <c r="GC367" s="1"/>
  <c r="FZ367"/>
  <c r="GB367"/>
  <c r="FY368"/>
  <c r="GC368" s="1"/>
  <c r="FZ368"/>
  <c r="GB368"/>
  <c r="FY369"/>
  <c r="GC369" s="1"/>
  <c r="FZ369"/>
  <c r="GB369"/>
  <c r="FY370"/>
  <c r="GC370" s="1"/>
  <c r="FZ370"/>
  <c r="GB370"/>
  <c r="FY371"/>
  <c r="GC371" s="1"/>
  <c r="FZ371"/>
  <c r="GB371"/>
  <c r="FY372"/>
  <c r="GC372" s="1"/>
  <c r="FZ372"/>
  <c r="GB372"/>
  <c r="FY373"/>
  <c r="GC373" s="1"/>
  <c r="FZ373"/>
  <c r="GB373"/>
  <c r="FY374"/>
  <c r="GC374" s="1"/>
  <c r="FZ374"/>
  <c r="GB374"/>
  <c r="FY375"/>
  <c r="GC375" s="1"/>
  <c r="FZ375"/>
  <c r="GB375"/>
  <c r="FY376"/>
  <c r="FZ376"/>
  <c r="GB376"/>
  <c r="FY377"/>
  <c r="GC377" s="1"/>
  <c r="FZ377"/>
  <c r="GB377"/>
  <c r="FY378"/>
  <c r="GC378" s="1"/>
  <c r="FZ378"/>
  <c r="GB378"/>
  <c r="FY379"/>
  <c r="GC379" s="1"/>
  <c r="FZ379"/>
  <c r="GB379"/>
  <c r="FY380"/>
  <c r="GC380" s="1"/>
  <c r="FZ380"/>
  <c r="GB380"/>
  <c r="FY381"/>
  <c r="GC381" s="1"/>
  <c r="FZ381"/>
  <c r="GB381"/>
  <c r="FY382"/>
  <c r="GC382" s="1"/>
  <c r="FZ382"/>
  <c r="GB382"/>
  <c r="FY383"/>
  <c r="GC383" s="1"/>
  <c r="FZ383"/>
  <c r="GB383"/>
  <c r="FY384"/>
  <c r="GC384" s="1"/>
  <c r="FZ384"/>
  <c r="GB384"/>
  <c r="FY385"/>
  <c r="GC385" s="1"/>
  <c r="FZ385"/>
  <c r="GB385"/>
  <c r="FY386"/>
  <c r="GC386" s="1"/>
  <c r="FZ386"/>
  <c r="GB386"/>
  <c r="FY387"/>
  <c r="GC387" s="1"/>
  <c r="FZ387"/>
  <c r="GB387"/>
  <c r="FY388"/>
  <c r="GC388" s="1"/>
  <c r="FZ388"/>
  <c r="GB388"/>
  <c r="FY389"/>
  <c r="GC389" s="1"/>
  <c r="FZ389"/>
  <c r="GB389"/>
  <c r="FY390"/>
  <c r="GC390" s="1"/>
  <c r="FZ390"/>
  <c r="GB390"/>
  <c r="FY391"/>
  <c r="GC391" s="1"/>
  <c r="FZ391"/>
  <c r="GB391"/>
  <c r="FY392"/>
  <c r="GC392" s="1"/>
  <c r="FZ392"/>
  <c r="GB392"/>
  <c r="FY393"/>
  <c r="GC393" s="1"/>
  <c r="FZ393"/>
  <c r="GB393"/>
  <c r="FY394"/>
  <c r="GC394" s="1"/>
  <c r="FZ394"/>
  <c r="GB394"/>
  <c r="FY395"/>
  <c r="GC395" s="1"/>
  <c r="FZ395"/>
  <c r="GB395"/>
  <c r="FY396"/>
  <c r="GC396" s="1"/>
  <c r="FZ396"/>
  <c r="GB396"/>
  <c r="FY397"/>
  <c r="GC397" s="1"/>
  <c r="FZ397"/>
  <c r="GB397"/>
  <c r="FY398"/>
  <c r="GC398" s="1"/>
  <c r="FZ398"/>
  <c r="GB398"/>
  <c r="FY399"/>
  <c r="GC399" s="1"/>
  <c r="FZ399"/>
  <c r="GB399"/>
  <c r="FY400"/>
  <c r="GC400" s="1"/>
  <c r="FZ400"/>
  <c r="GB400"/>
  <c r="FY401"/>
  <c r="GC401" s="1"/>
  <c r="FZ401"/>
  <c r="GB401"/>
  <c r="FY402"/>
  <c r="GC402" s="1"/>
  <c r="FZ402"/>
  <c r="GB402"/>
  <c r="FY403"/>
  <c r="GC403" s="1"/>
  <c r="FZ403"/>
  <c r="GB403"/>
  <c r="FY404"/>
  <c r="GC404" s="1"/>
  <c r="FZ404"/>
  <c r="GB404"/>
  <c r="FY405"/>
  <c r="GC405" s="1"/>
  <c r="FZ405"/>
  <c r="GB405"/>
  <c r="FY406"/>
  <c r="GC406" s="1"/>
  <c r="FZ406"/>
  <c r="GB406"/>
  <c r="FY407"/>
  <c r="GC407" s="1"/>
  <c r="FZ407"/>
  <c r="GB407"/>
  <c r="FY408"/>
  <c r="GC408" s="1"/>
  <c r="FZ408"/>
  <c r="GB408"/>
  <c r="FY409"/>
  <c r="GC409" s="1"/>
  <c r="FZ409"/>
  <c r="GB409"/>
  <c r="FY410"/>
  <c r="GC410" s="1"/>
  <c r="FZ410"/>
  <c r="GB410"/>
  <c r="FY411"/>
  <c r="GC411" s="1"/>
  <c r="FZ411"/>
  <c r="GB411"/>
  <c r="FY412"/>
  <c r="GC412" s="1"/>
  <c r="FZ412"/>
  <c r="GB412"/>
  <c r="FY413"/>
  <c r="GC413" s="1"/>
  <c r="FZ413"/>
  <c r="GB413"/>
  <c r="FY414"/>
  <c r="GC414" s="1"/>
  <c r="FZ414"/>
  <c r="GB414"/>
  <c r="FY415"/>
  <c r="GC415" s="1"/>
  <c r="FZ415"/>
  <c r="GB415"/>
  <c r="FY416"/>
  <c r="GC416" s="1"/>
  <c r="FZ416"/>
  <c r="GB416"/>
  <c r="FY417"/>
  <c r="GC417" s="1"/>
  <c r="FZ417"/>
  <c r="GB417"/>
  <c r="FY418"/>
  <c r="GC418" s="1"/>
  <c r="FZ418"/>
  <c r="GB418"/>
  <c r="FY419"/>
  <c r="GC419" s="1"/>
  <c r="FZ419"/>
  <c r="GB419"/>
  <c r="FY420"/>
  <c r="GC420" s="1"/>
  <c r="FZ420"/>
  <c r="GB420"/>
  <c r="FY421"/>
  <c r="GC421" s="1"/>
  <c r="FZ421"/>
  <c r="GB421"/>
  <c r="FY422"/>
  <c r="GC422" s="1"/>
  <c r="FZ422"/>
  <c r="GB422"/>
  <c r="FY423"/>
  <c r="GC423" s="1"/>
  <c r="FZ423"/>
  <c r="GB423"/>
  <c r="FY424"/>
  <c r="GC424" s="1"/>
  <c r="FZ424"/>
  <c r="GB424"/>
  <c r="FY425"/>
  <c r="FZ425"/>
  <c r="GB425"/>
  <c r="FY426"/>
  <c r="GC426" s="1"/>
  <c r="FZ426"/>
  <c r="GB426"/>
  <c r="FY427"/>
  <c r="GC427" s="1"/>
  <c r="FZ427"/>
  <c r="GB427"/>
  <c r="FY428"/>
  <c r="GC428" s="1"/>
  <c r="FZ428"/>
  <c r="GB428"/>
  <c r="FY429"/>
  <c r="GC429" s="1"/>
  <c r="FZ429"/>
  <c r="GB429"/>
  <c r="FY430"/>
  <c r="GC430" s="1"/>
  <c r="FZ430"/>
  <c r="GB430"/>
  <c r="FY431"/>
  <c r="GC431" s="1"/>
  <c r="FZ431"/>
  <c r="GB431"/>
  <c r="FY432"/>
  <c r="GC432" s="1"/>
  <c r="FZ432"/>
  <c r="GB432"/>
  <c r="FY433"/>
  <c r="GC433" s="1"/>
  <c r="FZ433"/>
  <c r="GB433"/>
  <c r="FY434"/>
  <c r="GC434" s="1"/>
  <c r="FZ434"/>
  <c r="GB434"/>
  <c r="FY435"/>
  <c r="GC435" s="1"/>
  <c r="FZ435"/>
  <c r="GB435"/>
  <c r="FY436"/>
  <c r="GC436" s="1"/>
  <c r="FZ436"/>
  <c r="GB436"/>
  <c r="FY437"/>
  <c r="GC437" s="1"/>
  <c r="FZ437"/>
  <c r="GB437"/>
  <c r="FY438"/>
  <c r="GC438" s="1"/>
  <c r="FZ438"/>
  <c r="GB438"/>
  <c r="FY439"/>
  <c r="GC439" s="1"/>
  <c r="FZ439"/>
  <c r="GB439"/>
  <c r="FY440"/>
  <c r="GC440" s="1"/>
  <c r="FZ440"/>
  <c r="GB440"/>
  <c r="FY441"/>
  <c r="GC441" s="1"/>
  <c r="FZ441"/>
  <c r="GB441"/>
  <c r="FY442"/>
  <c r="GC442" s="1"/>
  <c r="FZ442"/>
  <c r="GB442"/>
  <c r="FY443"/>
  <c r="GC443" s="1"/>
  <c r="FZ443"/>
  <c r="GB443"/>
  <c r="FY444"/>
  <c r="GC444" s="1"/>
  <c r="FZ444"/>
  <c r="GB444"/>
  <c r="FY445"/>
  <c r="GC445" s="1"/>
  <c r="FZ445"/>
  <c r="GB445"/>
  <c r="FY446"/>
  <c r="GC446" s="1"/>
  <c r="FZ446"/>
  <c r="GB446"/>
  <c r="FY447"/>
  <c r="GC447" s="1"/>
  <c r="FZ447"/>
  <c r="GB447"/>
  <c r="FY448"/>
  <c r="GC448" s="1"/>
  <c r="FZ448"/>
  <c r="GB448"/>
  <c r="FY449"/>
  <c r="GC449" s="1"/>
  <c r="FZ449"/>
  <c r="GB449"/>
  <c r="FY450"/>
  <c r="GC450" s="1"/>
  <c r="FZ450"/>
  <c r="GB450"/>
  <c r="FY451"/>
  <c r="GC451" s="1"/>
  <c r="FZ451"/>
  <c r="GB451"/>
  <c r="FY452"/>
  <c r="GC452" s="1"/>
  <c r="FZ452"/>
  <c r="GB452"/>
  <c r="FY453"/>
  <c r="GC453" s="1"/>
  <c r="FZ453"/>
  <c r="GB453"/>
  <c r="FY454"/>
  <c r="GC454" s="1"/>
  <c r="FZ454"/>
  <c r="GB454"/>
  <c r="FY455"/>
  <c r="GC455" s="1"/>
  <c r="FZ455"/>
  <c r="GB455"/>
  <c r="FY456"/>
  <c r="GC456" s="1"/>
  <c r="FZ456"/>
  <c r="GB456"/>
  <c r="FY457"/>
  <c r="GC457" s="1"/>
  <c r="FZ457"/>
  <c r="GB457"/>
  <c r="FY458"/>
  <c r="GC458" s="1"/>
  <c r="FZ458"/>
  <c r="GB458"/>
  <c r="FY459"/>
  <c r="GC459" s="1"/>
  <c r="FZ459"/>
  <c r="GB459"/>
  <c r="FY460"/>
  <c r="GC460" s="1"/>
  <c r="FZ460"/>
  <c r="GB460"/>
  <c r="FY461"/>
  <c r="GC461" s="1"/>
  <c r="FZ461"/>
  <c r="GB461"/>
  <c r="FY462"/>
  <c r="GC462" s="1"/>
  <c r="FZ462"/>
  <c r="GB462"/>
  <c r="FY463"/>
  <c r="GC463" s="1"/>
  <c r="FZ463"/>
  <c r="GB463"/>
  <c r="FY464"/>
  <c r="GC464" s="1"/>
  <c r="FZ464"/>
  <c r="GB464"/>
  <c r="FY465"/>
  <c r="GC465" s="1"/>
  <c r="FZ465"/>
  <c r="GB465"/>
  <c r="FY466"/>
  <c r="GC466" s="1"/>
  <c r="FZ466"/>
  <c r="GB466"/>
  <c r="FY467"/>
  <c r="GC467" s="1"/>
  <c r="FZ467"/>
  <c r="GB467"/>
  <c r="FY468"/>
  <c r="GC468" s="1"/>
  <c r="FZ468"/>
  <c r="GB468"/>
  <c r="FY469"/>
  <c r="GC469" s="1"/>
  <c r="FZ469"/>
  <c r="GB469"/>
  <c r="FY470"/>
  <c r="GC470" s="1"/>
  <c r="FZ470"/>
  <c r="GB470"/>
  <c r="FY471"/>
  <c r="GC471" s="1"/>
  <c r="FZ471"/>
  <c r="GB471"/>
  <c r="FY472"/>
  <c r="GC472" s="1"/>
  <c r="FZ472"/>
  <c r="GB472"/>
  <c r="FY473"/>
  <c r="GC473" s="1"/>
  <c r="FZ473"/>
  <c r="GB473"/>
  <c r="FY474"/>
  <c r="GC474" s="1"/>
  <c r="FZ474"/>
  <c r="GB474"/>
  <c r="FY475"/>
  <c r="GC475" s="1"/>
  <c r="FZ475"/>
  <c r="GB475"/>
  <c r="FY476"/>
  <c r="GC476" s="1"/>
  <c r="FZ476"/>
  <c r="GB476"/>
  <c r="FY477"/>
  <c r="GC477" s="1"/>
  <c r="FZ477"/>
  <c r="GB477"/>
  <c r="FY478"/>
  <c r="GC478" s="1"/>
  <c r="FZ478"/>
  <c r="GB478"/>
  <c r="FY479"/>
  <c r="GC479" s="1"/>
  <c r="FZ479"/>
  <c r="GB479"/>
  <c r="FY480"/>
  <c r="GC480" s="1"/>
  <c r="FZ480"/>
  <c r="GB480"/>
  <c r="FY481"/>
  <c r="GC481" s="1"/>
  <c r="FZ481"/>
  <c r="GB481"/>
  <c r="FY482"/>
  <c r="GC482" s="1"/>
  <c r="FZ482"/>
  <c r="GB482"/>
  <c r="FY483"/>
  <c r="GC483" s="1"/>
  <c r="FZ483"/>
  <c r="GB483"/>
  <c r="FY484"/>
  <c r="GC484" s="1"/>
  <c r="FZ484"/>
  <c r="GB484"/>
  <c r="FY485"/>
  <c r="GC485" s="1"/>
  <c r="FZ485"/>
  <c r="GB485"/>
  <c r="FY486"/>
  <c r="GC486" s="1"/>
  <c r="FZ486"/>
  <c r="GB486"/>
  <c r="FY487"/>
  <c r="GC487" s="1"/>
  <c r="FZ487"/>
  <c r="GB487"/>
  <c r="FY488"/>
  <c r="GC488" s="1"/>
  <c r="FZ488"/>
  <c r="GB488"/>
  <c r="FY489"/>
  <c r="GC489" s="1"/>
  <c r="FZ489"/>
  <c r="GB489"/>
  <c r="FY490"/>
  <c r="GC490" s="1"/>
  <c r="FZ490"/>
  <c r="GB490"/>
  <c r="FY491"/>
  <c r="GC491" s="1"/>
  <c r="FZ491"/>
  <c r="GB491"/>
  <c r="FY492"/>
  <c r="GC492" s="1"/>
  <c r="FZ492"/>
  <c r="GB492"/>
  <c r="FY493"/>
  <c r="GC493" s="1"/>
  <c r="FZ493"/>
  <c r="GB493"/>
  <c r="FY494"/>
  <c r="GC494" s="1"/>
  <c r="FZ494"/>
  <c r="GB494"/>
  <c r="FY495"/>
  <c r="GC495" s="1"/>
  <c r="FZ495"/>
  <c r="GB495"/>
  <c r="FY496"/>
  <c r="GC496" s="1"/>
  <c r="FZ496"/>
  <c r="GB496"/>
  <c r="FY497"/>
  <c r="GC497" s="1"/>
  <c r="FZ497"/>
  <c r="GB497"/>
  <c r="FY498"/>
  <c r="GC498" s="1"/>
  <c r="FZ498"/>
  <c r="GB498"/>
  <c r="FY499"/>
  <c r="GC499" s="1"/>
  <c r="FZ499"/>
  <c r="GB499"/>
  <c r="FY500"/>
  <c r="GC500" s="1"/>
  <c r="FZ500"/>
  <c r="GB500"/>
  <c r="FY501"/>
  <c r="GC501" s="1"/>
  <c r="FZ501"/>
  <c r="GB501"/>
  <c r="FY502"/>
  <c r="GC502" s="1"/>
  <c r="FZ502"/>
  <c r="GB502"/>
  <c r="FY503"/>
  <c r="GC503" s="1"/>
  <c r="FZ503"/>
  <c r="GB503"/>
  <c r="FY504"/>
  <c r="GC504" s="1"/>
  <c r="FZ504"/>
  <c r="GB504"/>
  <c r="FY505"/>
  <c r="GC505" s="1"/>
  <c r="FZ505"/>
  <c r="GB505"/>
  <c r="FY506"/>
  <c r="GC506" s="1"/>
  <c r="FZ506"/>
  <c r="GB506"/>
  <c r="FY507"/>
  <c r="GC507" s="1"/>
  <c r="FZ507"/>
  <c r="GB507"/>
  <c r="FY508"/>
  <c r="GC508" s="1"/>
  <c r="FZ508"/>
  <c r="GB508"/>
  <c r="FY509"/>
  <c r="GC509" s="1"/>
  <c r="FZ509"/>
  <c r="GB509"/>
  <c r="FY510"/>
  <c r="GC510" s="1"/>
  <c r="FZ510"/>
  <c r="GB510"/>
  <c r="FY511"/>
  <c r="GC511" s="1"/>
  <c r="FZ511"/>
  <c r="GB511"/>
  <c r="FY512"/>
  <c r="GC512" s="1"/>
  <c r="FZ512"/>
  <c r="GB512"/>
  <c r="FY513"/>
  <c r="GC513" s="1"/>
  <c r="FZ513"/>
  <c r="GB513"/>
  <c r="FY514"/>
  <c r="GC514" s="1"/>
  <c r="FZ514"/>
  <c r="GB514"/>
  <c r="FY515"/>
  <c r="GC515" s="1"/>
  <c r="FZ515"/>
  <c r="GB515"/>
  <c r="FY516"/>
  <c r="GC516" s="1"/>
  <c r="FZ516"/>
  <c r="GB516"/>
  <c r="FY517"/>
  <c r="GC517" s="1"/>
  <c r="FZ517"/>
  <c r="GB517"/>
  <c r="FY518"/>
  <c r="GC518" s="1"/>
  <c r="FZ518"/>
  <c r="GB518"/>
  <c r="FY519"/>
  <c r="GC519" s="1"/>
  <c r="FZ519"/>
  <c r="GB519"/>
  <c r="FY520"/>
  <c r="GC520" s="1"/>
  <c r="FZ520"/>
  <c r="GB520"/>
  <c r="FY521"/>
  <c r="GC521" s="1"/>
  <c r="FZ521"/>
  <c r="GB521"/>
  <c r="FY522"/>
  <c r="GC522" s="1"/>
  <c r="FZ522"/>
  <c r="GB522"/>
  <c r="FY523"/>
  <c r="GC523" s="1"/>
  <c r="FZ523"/>
  <c r="GB523"/>
  <c r="FY524"/>
  <c r="GC524" s="1"/>
  <c r="FZ524"/>
  <c r="GB524"/>
  <c r="FY525"/>
  <c r="GC525" s="1"/>
  <c r="FZ525"/>
  <c r="GB525"/>
  <c r="FY526"/>
  <c r="GC526" s="1"/>
  <c r="FZ526"/>
  <c r="GB526"/>
  <c r="FY527"/>
  <c r="GC527" s="1"/>
  <c r="FZ527"/>
  <c r="GB527"/>
  <c r="FY528"/>
  <c r="GC528" s="1"/>
  <c r="FZ528"/>
  <c r="GB528"/>
  <c r="FY529"/>
  <c r="GC529" s="1"/>
  <c r="FZ529"/>
  <c r="GB529"/>
  <c r="FY530"/>
  <c r="GC530" s="1"/>
  <c r="FZ530"/>
  <c r="GB530"/>
  <c r="FY531"/>
  <c r="GC531" s="1"/>
  <c r="FZ531"/>
  <c r="GB531"/>
  <c r="FY532"/>
  <c r="GC532" s="1"/>
  <c r="FZ532"/>
  <c r="GB532"/>
  <c r="FY533"/>
  <c r="GC533" s="1"/>
  <c r="FZ533"/>
  <c r="GB533"/>
  <c r="FY534"/>
  <c r="GC534" s="1"/>
  <c r="FZ534"/>
  <c r="GB534" s="1"/>
  <c r="FY535"/>
  <c r="GC535" s="1"/>
  <c r="FZ535"/>
  <c r="GB535" s="1"/>
  <c r="FY536"/>
  <c r="GC536" s="1"/>
  <c r="FZ536"/>
  <c r="GB536"/>
  <c r="FY537"/>
  <c r="GC537" s="1"/>
  <c r="FZ537"/>
  <c r="GB537"/>
  <c r="FY538"/>
  <c r="FZ538"/>
  <c r="GB538"/>
  <c r="FY539"/>
  <c r="FZ539"/>
  <c r="GB539"/>
  <c r="FY540"/>
  <c r="FZ540"/>
  <c r="GB540"/>
  <c r="FY541"/>
  <c r="GC541" s="1"/>
  <c r="FZ541"/>
  <c r="GB541"/>
  <c r="FY542"/>
  <c r="GC542" s="1"/>
  <c r="FZ542"/>
  <c r="GB542"/>
  <c r="FY543"/>
  <c r="GC543" s="1"/>
  <c r="FZ543"/>
  <c r="GB543"/>
  <c r="FY544"/>
  <c r="GC544" s="1"/>
  <c r="FZ544"/>
  <c r="GB544"/>
  <c r="FY545"/>
  <c r="GC545" s="1"/>
  <c r="FZ545"/>
  <c r="GB545"/>
  <c r="FY546"/>
  <c r="GC546" s="1"/>
  <c r="FZ546"/>
  <c r="GB546"/>
  <c r="FY547"/>
  <c r="GC547" s="1"/>
  <c r="FZ547"/>
  <c r="GB547"/>
  <c r="FY548"/>
  <c r="GC548" s="1"/>
  <c r="FZ548"/>
  <c r="GB548"/>
  <c r="FY549"/>
  <c r="GC549" s="1"/>
  <c r="FZ549"/>
  <c r="GB549"/>
  <c r="FY550"/>
  <c r="GC550" s="1"/>
  <c r="FZ550"/>
  <c r="GB550"/>
  <c r="FY551"/>
  <c r="GC551" s="1"/>
  <c r="FZ551"/>
  <c r="GB551"/>
  <c r="FY552"/>
  <c r="GC552" s="1"/>
  <c r="FZ552"/>
  <c r="GB552"/>
  <c r="FY553"/>
  <c r="GC553" s="1"/>
  <c r="FZ553"/>
  <c r="GB553"/>
  <c r="FY554"/>
  <c r="GC554" s="1"/>
  <c r="FZ554"/>
  <c r="GB554"/>
  <c r="FY555"/>
  <c r="GC555" s="1"/>
  <c r="FZ555"/>
  <c r="GB555"/>
  <c r="FY556"/>
  <c r="GC556" s="1"/>
  <c r="FZ556"/>
  <c r="GB556"/>
  <c r="FY557"/>
  <c r="GC557" s="1"/>
  <c r="FZ557"/>
  <c r="GB557"/>
  <c r="FY558"/>
  <c r="GC558" s="1"/>
  <c r="FZ558"/>
  <c r="GB558"/>
  <c r="FY559"/>
  <c r="GC559" s="1"/>
  <c r="FZ559"/>
  <c r="GB559"/>
  <c r="FY560"/>
  <c r="GC560" s="1"/>
  <c r="FZ560"/>
  <c r="GB560"/>
  <c r="FY561"/>
  <c r="GC561" s="1"/>
  <c r="FZ561"/>
  <c r="GB561"/>
  <c r="FY562"/>
  <c r="GC562" s="1"/>
  <c r="FZ562"/>
  <c r="GB562"/>
  <c r="FY563"/>
  <c r="GC563" s="1"/>
  <c r="FZ563"/>
  <c r="GB563"/>
  <c r="FY564"/>
  <c r="GC564" s="1"/>
  <c r="FZ564"/>
  <c r="GB564"/>
  <c r="FY565"/>
  <c r="GC565" s="1"/>
  <c r="FZ565"/>
  <c r="GB565"/>
  <c r="FY566"/>
  <c r="GC566" s="1"/>
  <c r="FZ566"/>
  <c r="GB566"/>
  <c r="FY567"/>
  <c r="GC567" s="1"/>
  <c r="FZ567"/>
  <c r="GB567"/>
  <c r="FY568"/>
  <c r="GC568" s="1"/>
  <c r="FZ568"/>
  <c r="GB568"/>
  <c r="FY569"/>
  <c r="GC569" s="1"/>
  <c r="FZ569"/>
  <c r="GB569"/>
  <c r="FY570"/>
  <c r="GC570" s="1"/>
  <c r="FZ570"/>
  <c r="GB570"/>
  <c r="FY571"/>
  <c r="GC571" s="1"/>
  <c r="FZ571"/>
  <c r="GB571"/>
  <c r="FY572"/>
  <c r="GC572" s="1"/>
  <c r="FZ572"/>
  <c r="GB572"/>
  <c r="FY573"/>
  <c r="GC573" s="1"/>
  <c r="FZ573"/>
  <c r="GB573"/>
  <c r="FY574"/>
  <c r="GC574" s="1"/>
  <c r="FZ574"/>
  <c r="GB574"/>
  <c r="FY575"/>
  <c r="GC575" s="1"/>
  <c r="FZ575"/>
  <c r="GB575"/>
  <c r="FY576"/>
  <c r="GC576" s="1"/>
  <c r="FZ576"/>
  <c r="GB576"/>
  <c r="FY577"/>
  <c r="GC577" s="1"/>
  <c r="FZ577"/>
  <c r="GB577"/>
  <c r="FY578"/>
  <c r="GC578" s="1"/>
  <c r="FZ578"/>
  <c r="GB578"/>
  <c r="FY579"/>
  <c r="GC579" s="1"/>
  <c r="FZ579"/>
  <c r="GB579"/>
  <c r="FY580"/>
  <c r="GC580" s="1"/>
  <c r="FZ580"/>
  <c r="GB580"/>
  <c r="FY581"/>
  <c r="GC581" s="1"/>
  <c r="FZ581"/>
  <c r="GB581"/>
  <c r="FY582"/>
  <c r="GC582" s="1"/>
  <c r="FZ582"/>
  <c r="GB582"/>
  <c r="FY583"/>
  <c r="GC583" s="1"/>
  <c r="FZ583"/>
  <c r="GB583"/>
  <c r="FY584"/>
  <c r="GC584" s="1"/>
  <c r="FZ584"/>
  <c r="GB584"/>
  <c r="FY585"/>
  <c r="GC585" s="1"/>
  <c r="FZ585"/>
  <c r="GB585"/>
  <c r="FY586"/>
  <c r="GC586" s="1"/>
  <c r="FZ586"/>
  <c r="GB586"/>
  <c r="FY587"/>
  <c r="GC587" s="1"/>
  <c r="FZ587"/>
  <c r="GB587"/>
  <c r="FY588"/>
  <c r="GC588" s="1"/>
  <c r="FZ588"/>
  <c r="GB588"/>
  <c r="FY589"/>
  <c r="GC589" s="1"/>
  <c r="FZ589"/>
  <c r="GB589"/>
  <c r="FY590"/>
  <c r="GC590" s="1"/>
  <c r="FZ590"/>
  <c r="GB590"/>
  <c r="FZ12"/>
  <c r="FY12"/>
  <c r="GC12" s="1"/>
  <c r="W918" i="11"/>
  <c r="V918"/>
  <c r="GY250" i="1"/>
  <c r="GL250"/>
  <c r="GS250" s="1"/>
  <c r="GO250"/>
  <c r="GR250"/>
  <c r="FS250"/>
  <c r="GM250" s="1"/>
  <c r="FT250"/>
  <c r="GN250" s="1"/>
  <c r="FV250"/>
  <c r="GB12"/>
  <c r="FS13"/>
  <c r="FW13" s="1"/>
  <c r="FT13"/>
  <c r="FV13"/>
  <c r="FS14"/>
  <c r="FW14" s="1"/>
  <c r="FT14"/>
  <c r="FV14"/>
  <c r="FS15"/>
  <c r="FW15" s="1"/>
  <c r="FT15"/>
  <c r="FV15"/>
  <c r="FS16"/>
  <c r="FW16" s="1"/>
  <c r="FT16"/>
  <c r="FV16"/>
  <c r="FS17"/>
  <c r="FW17" s="1"/>
  <c r="FT17"/>
  <c r="FV17"/>
  <c r="FS18"/>
  <c r="FW18" s="1"/>
  <c r="FT18"/>
  <c r="FV18"/>
  <c r="FS19"/>
  <c r="FW19" s="1"/>
  <c r="FT19"/>
  <c r="FV19"/>
  <c r="FS20"/>
  <c r="FW20" s="1"/>
  <c r="FT20"/>
  <c r="FV20"/>
  <c r="FS21"/>
  <c r="FW21" s="1"/>
  <c r="FT21"/>
  <c r="FV21"/>
  <c r="FS22"/>
  <c r="FW22" s="1"/>
  <c r="FT22"/>
  <c r="FV22"/>
  <c r="FS23"/>
  <c r="FW23" s="1"/>
  <c r="FT23"/>
  <c r="FV23"/>
  <c r="FS24"/>
  <c r="FW24" s="1"/>
  <c r="FT24"/>
  <c r="FV24"/>
  <c r="FS25"/>
  <c r="FW25" s="1"/>
  <c r="FT25"/>
  <c r="FV25"/>
  <c r="FS26"/>
  <c r="FW26" s="1"/>
  <c r="FT26"/>
  <c r="FV26"/>
  <c r="FS27"/>
  <c r="FW27" s="1"/>
  <c r="FT27"/>
  <c r="FV27"/>
  <c r="FS28"/>
  <c r="FW28" s="1"/>
  <c r="FT28"/>
  <c r="FV28"/>
  <c r="FS29"/>
  <c r="FW29" s="1"/>
  <c r="FT29"/>
  <c r="FV29"/>
  <c r="FS30"/>
  <c r="FW30" s="1"/>
  <c r="FT30"/>
  <c r="FV30"/>
  <c r="FS31"/>
  <c r="FW31" s="1"/>
  <c r="FT31"/>
  <c r="FV31"/>
  <c r="FS32"/>
  <c r="FW32" s="1"/>
  <c r="FT32"/>
  <c r="FV32"/>
  <c r="FS33"/>
  <c r="FW33" s="1"/>
  <c r="FT33"/>
  <c r="FV33"/>
  <c r="FS34"/>
  <c r="FW34" s="1"/>
  <c r="FT34"/>
  <c r="FV34"/>
  <c r="FS35"/>
  <c r="FW35" s="1"/>
  <c r="FT35"/>
  <c r="FV35"/>
  <c r="FS36"/>
  <c r="FW36" s="1"/>
  <c r="FT36"/>
  <c r="FV36"/>
  <c r="FS37"/>
  <c r="FW37" s="1"/>
  <c r="FT37"/>
  <c r="FV37"/>
  <c r="FS38"/>
  <c r="FW38" s="1"/>
  <c r="FT38"/>
  <c r="FV38"/>
  <c r="FS39"/>
  <c r="FW39" s="1"/>
  <c r="FT39"/>
  <c r="FV39"/>
  <c r="FS40"/>
  <c r="FW40" s="1"/>
  <c r="FT40"/>
  <c r="FV40"/>
  <c r="FS41"/>
  <c r="FW41" s="1"/>
  <c r="FT41"/>
  <c r="FV41"/>
  <c r="FS42"/>
  <c r="FW42" s="1"/>
  <c r="FT42"/>
  <c r="FV42"/>
  <c r="FS43"/>
  <c r="FW43" s="1"/>
  <c r="FT43"/>
  <c r="FV43"/>
  <c r="FS44"/>
  <c r="FW44" s="1"/>
  <c r="FT44"/>
  <c r="FV44"/>
  <c r="FS45"/>
  <c r="FW45" s="1"/>
  <c r="FT45"/>
  <c r="FV45"/>
  <c r="FS46"/>
  <c r="FW46" s="1"/>
  <c r="FT46"/>
  <c r="FV46"/>
  <c r="FS47"/>
  <c r="FW47" s="1"/>
  <c r="FT47"/>
  <c r="FV47"/>
  <c r="FS48"/>
  <c r="FW48" s="1"/>
  <c r="FT48"/>
  <c r="FV48"/>
  <c r="FS49"/>
  <c r="FW49" s="1"/>
  <c r="FT49"/>
  <c r="FV49"/>
  <c r="FS50"/>
  <c r="FW50" s="1"/>
  <c r="FT50"/>
  <c r="FV50"/>
  <c r="FS51"/>
  <c r="FW51" s="1"/>
  <c r="FT51"/>
  <c r="FV51"/>
  <c r="FS52"/>
  <c r="FW52" s="1"/>
  <c r="FT52"/>
  <c r="FV52"/>
  <c r="FS53"/>
  <c r="FW53" s="1"/>
  <c r="FT53"/>
  <c r="FV53"/>
  <c r="FS54"/>
  <c r="FW54" s="1"/>
  <c r="FT54"/>
  <c r="FV54"/>
  <c r="FS55"/>
  <c r="FW55" s="1"/>
  <c r="FT55"/>
  <c r="FV55"/>
  <c r="FS56"/>
  <c r="FW56" s="1"/>
  <c r="FT56"/>
  <c r="FV56"/>
  <c r="FS57"/>
  <c r="FW57" s="1"/>
  <c r="FT57"/>
  <c r="FV57"/>
  <c r="FS58"/>
  <c r="FW58" s="1"/>
  <c r="FT58"/>
  <c r="FV58"/>
  <c r="FS59"/>
  <c r="FW59" s="1"/>
  <c r="FT59"/>
  <c r="FV59"/>
  <c r="FS60"/>
  <c r="FW60" s="1"/>
  <c r="FT60"/>
  <c r="FV60"/>
  <c r="FS61"/>
  <c r="FW61" s="1"/>
  <c r="FT61"/>
  <c r="FV61"/>
  <c r="FS62"/>
  <c r="FW62" s="1"/>
  <c r="FT62"/>
  <c r="FV62"/>
  <c r="FS63"/>
  <c r="FT63"/>
  <c r="FV63"/>
  <c r="FS64"/>
  <c r="FW64" s="1"/>
  <c r="FT64"/>
  <c r="FV64"/>
  <c r="FS65"/>
  <c r="FW65" s="1"/>
  <c r="FT65"/>
  <c r="FV65"/>
  <c r="FS66"/>
  <c r="FW66" s="1"/>
  <c r="FT66"/>
  <c r="FV66"/>
  <c r="FS67"/>
  <c r="FW67" s="1"/>
  <c r="FT67"/>
  <c r="FV67"/>
  <c r="FS68"/>
  <c r="FW68" s="1"/>
  <c r="FT68"/>
  <c r="FV68"/>
  <c r="FS69"/>
  <c r="FW69" s="1"/>
  <c r="FT69"/>
  <c r="FV69"/>
  <c r="FS70"/>
  <c r="FW70" s="1"/>
  <c r="FT70"/>
  <c r="FV70"/>
  <c r="FS71"/>
  <c r="FW71" s="1"/>
  <c r="FT71"/>
  <c r="FV71"/>
  <c r="FS72"/>
  <c r="FW72" s="1"/>
  <c r="FT72"/>
  <c r="FV72"/>
  <c r="FS73"/>
  <c r="FT73"/>
  <c r="FV73"/>
  <c r="FS74"/>
  <c r="FW74" s="1"/>
  <c r="FT74"/>
  <c r="FV74"/>
  <c r="FS75"/>
  <c r="FW75" s="1"/>
  <c r="FT75"/>
  <c r="FV75"/>
  <c r="FS76"/>
  <c r="FW76" s="1"/>
  <c r="FT76"/>
  <c r="FV76"/>
  <c r="FS77"/>
  <c r="FW77" s="1"/>
  <c r="FT77"/>
  <c r="FV77"/>
  <c r="FS78"/>
  <c r="FW78" s="1"/>
  <c r="FT78"/>
  <c r="FV78"/>
  <c r="FS79"/>
  <c r="FW79" s="1"/>
  <c r="FT79"/>
  <c r="FV79"/>
  <c r="FS80"/>
  <c r="FW80" s="1"/>
  <c r="FT80"/>
  <c r="FV80"/>
  <c r="FS81"/>
  <c r="FW81" s="1"/>
  <c r="FT81"/>
  <c r="FV81"/>
  <c r="FS82"/>
  <c r="FW82" s="1"/>
  <c r="FT82"/>
  <c r="FV82"/>
  <c r="FS83"/>
  <c r="FW83" s="1"/>
  <c r="FT83"/>
  <c r="FV83"/>
  <c r="FS84"/>
  <c r="FW84" s="1"/>
  <c r="FT84"/>
  <c r="FV84"/>
  <c r="FS85"/>
  <c r="FW85" s="1"/>
  <c r="FT85"/>
  <c r="FV85"/>
  <c r="FS86"/>
  <c r="FW86" s="1"/>
  <c r="FT86"/>
  <c r="FV86"/>
  <c r="FS87"/>
  <c r="FW87" s="1"/>
  <c r="FT87"/>
  <c r="FV87"/>
  <c r="FS88"/>
  <c r="FW88" s="1"/>
  <c r="FT88"/>
  <c r="FV88"/>
  <c r="FS89"/>
  <c r="FW89" s="1"/>
  <c r="FT89"/>
  <c r="FV89"/>
  <c r="FS90"/>
  <c r="FW90" s="1"/>
  <c r="FT90"/>
  <c r="FV90"/>
  <c r="FS91"/>
  <c r="FW91" s="1"/>
  <c r="FT91"/>
  <c r="FV91"/>
  <c r="FS92"/>
  <c r="FW92" s="1"/>
  <c r="FT92"/>
  <c r="FV92"/>
  <c r="FS93"/>
  <c r="FW93" s="1"/>
  <c r="FT93"/>
  <c r="FV93"/>
  <c r="FS94"/>
  <c r="FW94" s="1"/>
  <c r="FT94"/>
  <c r="FV94"/>
  <c r="FS95"/>
  <c r="FW95" s="1"/>
  <c r="FT95"/>
  <c r="FV95"/>
  <c r="FS96"/>
  <c r="FW96" s="1"/>
  <c r="FT96"/>
  <c r="FV96"/>
  <c r="FS97"/>
  <c r="FW97" s="1"/>
  <c r="FT97"/>
  <c r="FV97"/>
  <c r="FS98"/>
  <c r="FW98" s="1"/>
  <c r="FT98"/>
  <c r="FV98"/>
  <c r="FS99"/>
  <c r="FW99" s="1"/>
  <c r="FT99"/>
  <c r="FV99"/>
  <c r="FS100"/>
  <c r="FW100" s="1"/>
  <c r="FT100"/>
  <c r="FV100"/>
  <c r="FS101"/>
  <c r="FW101" s="1"/>
  <c r="FT101"/>
  <c r="FV101"/>
  <c r="FS102"/>
  <c r="FW102" s="1"/>
  <c r="FT102"/>
  <c r="FV102"/>
  <c r="FS103"/>
  <c r="FW103" s="1"/>
  <c r="FT103"/>
  <c r="FV103"/>
  <c r="FS104"/>
  <c r="FW104" s="1"/>
  <c r="FT104"/>
  <c r="FV104"/>
  <c r="FS105"/>
  <c r="FW105" s="1"/>
  <c r="FT105"/>
  <c r="FV105"/>
  <c r="FS106"/>
  <c r="FW106" s="1"/>
  <c r="FT106"/>
  <c r="FV106"/>
  <c r="FS107"/>
  <c r="FW107" s="1"/>
  <c r="FT107"/>
  <c r="FV107"/>
  <c r="FS108"/>
  <c r="FW108" s="1"/>
  <c r="FT108"/>
  <c r="FV108"/>
  <c r="FS109"/>
  <c r="FW109" s="1"/>
  <c r="FT109"/>
  <c r="FV109"/>
  <c r="FS110"/>
  <c r="FW110" s="1"/>
  <c r="FT110"/>
  <c r="FV110"/>
  <c r="FS111"/>
  <c r="FW111" s="1"/>
  <c r="FT111"/>
  <c r="FV111"/>
  <c r="FS112"/>
  <c r="FW112" s="1"/>
  <c r="FT112"/>
  <c r="FV112"/>
  <c r="FS113"/>
  <c r="FW113" s="1"/>
  <c r="FT113"/>
  <c r="FV113"/>
  <c r="FS114"/>
  <c r="FW114" s="1"/>
  <c r="FT114"/>
  <c r="FV114"/>
  <c r="FS115"/>
  <c r="FW115" s="1"/>
  <c r="FT115"/>
  <c r="FV115"/>
  <c r="FS116"/>
  <c r="FW116" s="1"/>
  <c r="FT116"/>
  <c r="FV116"/>
  <c r="FS117"/>
  <c r="FW117" s="1"/>
  <c r="FT117"/>
  <c r="FV117"/>
  <c r="FS118"/>
  <c r="FW118" s="1"/>
  <c r="FT118"/>
  <c r="FV118"/>
  <c r="FS119"/>
  <c r="FW119" s="1"/>
  <c r="FT119"/>
  <c r="FV119"/>
  <c r="FS120"/>
  <c r="FW120" s="1"/>
  <c r="FT120"/>
  <c r="FV120"/>
  <c r="FS121"/>
  <c r="FW121" s="1"/>
  <c r="FT121"/>
  <c r="FV121"/>
  <c r="FS122"/>
  <c r="FW122" s="1"/>
  <c r="FT122"/>
  <c r="FV122"/>
  <c r="FS123"/>
  <c r="FW123" s="1"/>
  <c r="FT123"/>
  <c r="FV123"/>
  <c r="FS124"/>
  <c r="FW124" s="1"/>
  <c r="FT124"/>
  <c r="FV124"/>
  <c r="FS125"/>
  <c r="FW125" s="1"/>
  <c r="FT125"/>
  <c r="FV125"/>
  <c r="FS126"/>
  <c r="FW126" s="1"/>
  <c r="FT126"/>
  <c r="FV126"/>
  <c r="FS127"/>
  <c r="FW127" s="1"/>
  <c r="FT127"/>
  <c r="FV127"/>
  <c r="FS128"/>
  <c r="FW128" s="1"/>
  <c r="FT128"/>
  <c r="FV128"/>
  <c r="FS129"/>
  <c r="FW129" s="1"/>
  <c r="FT129"/>
  <c r="FV129"/>
  <c r="FS130"/>
  <c r="FW130" s="1"/>
  <c r="FT130"/>
  <c r="FV130"/>
  <c r="FS131"/>
  <c r="FW131" s="1"/>
  <c r="FT131"/>
  <c r="FV131"/>
  <c r="FS132"/>
  <c r="FW132" s="1"/>
  <c r="FT132"/>
  <c r="FV132"/>
  <c r="FS133"/>
  <c r="FW133" s="1"/>
  <c r="FT133"/>
  <c r="FV133"/>
  <c r="FS134"/>
  <c r="FW134" s="1"/>
  <c r="FT134"/>
  <c r="FV134"/>
  <c r="FS135"/>
  <c r="FW135" s="1"/>
  <c r="FT135"/>
  <c r="FV135"/>
  <c r="FS136"/>
  <c r="FW136" s="1"/>
  <c r="FT136"/>
  <c r="FV136"/>
  <c r="FS137"/>
  <c r="FW137" s="1"/>
  <c r="FT137"/>
  <c r="FV137"/>
  <c r="FS138"/>
  <c r="FW138" s="1"/>
  <c r="FT138"/>
  <c r="FV138"/>
  <c r="FS139"/>
  <c r="FW139" s="1"/>
  <c r="FT139"/>
  <c r="FV139"/>
  <c r="FS140"/>
  <c r="FW140" s="1"/>
  <c r="FT140"/>
  <c r="FV140"/>
  <c r="FS141"/>
  <c r="FW141" s="1"/>
  <c r="FT141"/>
  <c r="FV141"/>
  <c r="FS142"/>
  <c r="FW142" s="1"/>
  <c r="FT142"/>
  <c r="FV142"/>
  <c r="FS143"/>
  <c r="FW143" s="1"/>
  <c r="FT143"/>
  <c r="FV143"/>
  <c r="FS144"/>
  <c r="FW144" s="1"/>
  <c r="FT144"/>
  <c r="FV144"/>
  <c r="FS145"/>
  <c r="FW145" s="1"/>
  <c r="FT145"/>
  <c r="FV145"/>
  <c r="FS146"/>
  <c r="FW146" s="1"/>
  <c r="FT146"/>
  <c r="FV146"/>
  <c r="FS147"/>
  <c r="FW147" s="1"/>
  <c r="FT147"/>
  <c r="FV147"/>
  <c r="FS148"/>
  <c r="FW148" s="1"/>
  <c r="FT148"/>
  <c r="FV148"/>
  <c r="FS149"/>
  <c r="FW149" s="1"/>
  <c r="FT149"/>
  <c r="FV149"/>
  <c r="FS150"/>
  <c r="FW150" s="1"/>
  <c r="FT150"/>
  <c r="FV150"/>
  <c r="FS151"/>
  <c r="FW151" s="1"/>
  <c r="FT151"/>
  <c r="FV151"/>
  <c r="FS152"/>
  <c r="FW152" s="1"/>
  <c r="FT152"/>
  <c r="FV152"/>
  <c r="FS153"/>
  <c r="FW153" s="1"/>
  <c r="FT153"/>
  <c r="FV153"/>
  <c r="FS154"/>
  <c r="FT154"/>
  <c r="FV154"/>
  <c r="FS155"/>
  <c r="FW155" s="1"/>
  <c r="FT155"/>
  <c r="FV155"/>
  <c r="FS156"/>
  <c r="FW156" s="1"/>
  <c r="FT156"/>
  <c r="FV156"/>
  <c r="FS157"/>
  <c r="FW157" s="1"/>
  <c r="FT157"/>
  <c r="FV157"/>
  <c r="FS158"/>
  <c r="FW158" s="1"/>
  <c r="FT158"/>
  <c r="FV158"/>
  <c r="FS159"/>
  <c r="FW159" s="1"/>
  <c r="FT159"/>
  <c r="FV159"/>
  <c r="FS160"/>
  <c r="FW160" s="1"/>
  <c r="FT160"/>
  <c r="FV160"/>
  <c r="FS161"/>
  <c r="FW161" s="1"/>
  <c r="FT161"/>
  <c r="FV161"/>
  <c r="FS162"/>
  <c r="FT162"/>
  <c r="FV162"/>
  <c r="FS163"/>
  <c r="FT163"/>
  <c r="FV163"/>
  <c r="FS164"/>
  <c r="FW164" s="1"/>
  <c r="FT164"/>
  <c r="FV164"/>
  <c r="FS165"/>
  <c r="FW165" s="1"/>
  <c r="FT165"/>
  <c r="FV165"/>
  <c r="FS166"/>
  <c r="FW166" s="1"/>
  <c r="FT166"/>
  <c r="FV166"/>
  <c r="FS167"/>
  <c r="FW167" s="1"/>
  <c r="FT167"/>
  <c r="FV167"/>
  <c r="FS168"/>
  <c r="FW168" s="1"/>
  <c r="FT168"/>
  <c r="FV168"/>
  <c r="FS169"/>
  <c r="FW169" s="1"/>
  <c r="FT169"/>
  <c r="FV169"/>
  <c r="FS170"/>
  <c r="FW170" s="1"/>
  <c r="FT170"/>
  <c r="FV170"/>
  <c r="FS171"/>
  <c r="FW171" s="1"/>
  <c r="FT171"/>
  <c r="FV171"/>
  <c r="FS172"/>
  <c r="FW172" s="1"/>
  <c r="FT172"/>
  <c r="FV172"/>
  <c r="FS173"/>
  <c r="FW173" s="1"/>
  <c r="FT173"/>
  <c r="FV173"/>
  <c r="FS174"/>
  <c r="FW174" s="1"/>
  <c r="FT174"/>
  <c r="FV174"/>
  <c r="FS175"/>
  <c r="FW175" s="1"/>
  <c r="FT175"/>
  <c r="FV175"/>
  <c r="FS176"/>
  <c r="FW176" s="1"/>
  <c r="FT176"/>
  <c r="FV176"/>
  <c r="FS177"/>
  <c r="FW177" s="1"/>
  <c r="FT177"/>
  <c r="FV177"/>
  <c r="FS178"/>
  <c r="FW178" s="1"/>
  <c r="FT178"/>
  <c r="FV178"/>
  <c r="FS179"/>
  <c r="FW179" s="1"/>
  <c r="FT179"/>
  <c r="FV179"/>
  <c r="FS180"/>
  <c r="FW180" s="1"/>
  <c r="FT180"/>
  <c r="FV180"/>
  <c r="FS181"/>
  <c r="FW181" s="1"/>
  <c r="FT181"/>
  <c r="FV181"/>
  <c r="FS182"/>
  <c r="FW182" s="1"/>
  <c r="FT182"/>
  <c r="FV182"/>
  <c r="FS183"/>
  <c r="FW183" s="1"/>
  <c r="FT183"/>
  <c r="FV183"/>
  <c r="FS184"/>
  <c r="FW184" s="1"/>
  <c r="FT184"/>
  <c r="FV184"/>
  <c r="FS185"/>
  <c r="FW185" s="1"/>
  <c r="FT185"/>
  <c r="FV185"/>
  <c r="FS186"/>
  <c r="FW186" s="1"/>
  <c r="FT186"/>
  <c r="FV186"/>
  <c r="FS187"/>
  <c r="FW187" s="1"/>
  <c r="FT187"/>
  <c r="FV187"/>
  <c r="FS188"/>
  <c r="FW188" s="1"/>
  <c r="FT188"/>
  <c r="FV188"/>
  <c r="FS189"/>
  <c r="FW189" s="1"/>
  <c r="FT189"/>
  <c r="FV189"/>
  <c r="FS190"/>
  <c r="FW190" s="1"/>
  <c r="FT190"/>
  <c r="FV190"/>
  <c r="FS191"/>
  <c r="FW191" s="1"/>
  <c r="FT191"/>
  <c r="FV191"/>
  <c r="FS192"/>
  <c r="FW192" s="1"/>
  <c r="FT192"/>
  <c r="FV192"/>
  <c r="FS193"/>
  <c r="FW193" s="1"/>
  <c r="FT193"/>
  <c r="FV193"/>
  <c r="FS194"/>
  <c r="FW194" s="1"/>
  <c r="FT194"/>
  <c r="FV194"/>
  <c r="FS195"/>
  <c r="FW195" s="1"/>
  <c r="FT195"/>
  <c r="FV195"/>
  <c r="FS196"/>
  <c r="FW196" s="1"/>
  <c r="FT196"/>
  <c r="FV196"/>
  <c r="FS197"/>
  <c r="FW197" s="1"/>
  <c r="FT197"/>
  <c r="FV197"/>
  <c r="FS198"/>
  <c r="FW198" s="1"/>
  <c r="FT198"/>
  <c r="FV198"/>
  <c r="FS199"/>
  <c r="FW199" s="1"/>
  <c r="FT199"/>
  <c r="FV199"/>
  <c r="FS200"/>
  <c r="FW200" s="1"/>
  <c r="FT200"/>
  <c r="FV200"/>
  <c r="FS201"/>
  <c r="FW201" s="1"/>
  <c r="FT201"/>
  <c r="FV201"/>
  <c r="FS202"/>
  <c r="FW202" s="1"/>
  <c r="FT202"/>
  <c r="FV202"/>
  <c r="FS203"/>
  <c r="FW203" s="1"/>
  <c r="FT203"/>
  <c r="FV203"/>
  <c r="FS204"/>
  <c r="FW204" s="1"/>
  <c r="FT204"/>
  <c r="FV204"/>
  <c r="FS205"/>
  <c r="FW205" s="1"/>
  <c r="FT205"/>
  <c r="FV205"/>
  <c r="FS206"/>
  <c r="FW206" s="1"/>
  <c r="FT206"/>
  <c r="FV206"/>
  <c r="FS207"/>
  <c r="FW207" s="1"/>
  <c r="FT207"/>
  <c r="FV207"/>
  <c r="FS208"/>
  <c r="FW208" s="1"/>
  <c r="FT208"/>
  <c r="FV208"/>
  <c r="FS209"/>
  <c r="FW209" s="1"/>
  <c r="FT209"/>
  <c r="FV209"/>
  <c r="FS210"/>
  <c r="FW210" s="1"/>
  <c r="FT210"/>
  <c r="FV210"/>
  <c r="FS211"/>
  <c r="FW211" s="1"/>
  <c r="FT211"/>
  <c r="FV211"/>
  <c r="FS212"/>
  <c r="FW212" s="1"/>
  <c r="FT212"/>
  <c r="FV212"/>
  <c r="FS213"/>
  <c r="FW213" s="1"/>
  <c r="FT213"/>
  <c r="FV213"/>
  <c r="FS214"/>
  <c r="FW214" s="1"/>
  <c r="FT214"/>
  <c r="FV214"/>
  <c r="FS215"/>
  <c r="FW215" s="1"/>
  <c r="FT215"/>
  <c r="FV215"/>
  <c r="FS216"/>
  <c r="FW216" s="1"/>
  <c r="FT216"/>
  <c r="FV216"/>
  <c r="FS217"/>
  <c r="FW217" s="1"/>
  <c r="FT217"/>
  <c r="FV217"/>
  <c r="FS218"/>
  <c r="FW218" s="1"/>
  <c r="FT218"/>
  <c r="FV218"/>
  <c r="FS219"/>
  <c r="FW219" s="1"/>
  <c r="FT219"/>
  <c r="FV219"/>
  <c r="FS220"/>
  <c r="FW220" s="1"/>
  <c r="FT220"/>
  <c r="FV220"/>
  <c r="FS221"/>
  <c r="FW221" s="1"/>
  <c r="FT221"/>
  <c r="FV221"/>
  <c r="FS222"/>
  <c r="FW222" s="1"/>
  <c r="FT222"/>
  <c r="FV222"/>
  <c r="FS223"/>
  <c r="FW223" s="1"/>
  <c r="FT223"/>
  <c r="FV223"/>
  <c r="FS224"/>
  <c r="FW224" s="1"/>
  <c r="FT224"/>
  <c r="FV224"/>
  <c r="FS225"/>
  <c r="FT225"/>
  <c r="FV225"/>
  <c r="FS226"/>
  <c r="FW226" s="1"/>
  <c r="FT226"/>
  <c r="FV226"/>
  <c r="FS227"/>
  <c r="FW227" s="1"/>
  <c r="FT227"/>
  <c r="FV227"/>
  <c r="FS228"/>
  <c r="FW228" s="1"/>
  <c r="FT228"/>
  <c r="FV228"/>
  <c r="FS229"/>
  <c r="FW229" s="1"/>
  <c r="FT229"/>
  <c r="FV229"/>
  <c r="FS230"/>
  <c r="FW230" s="1"/>
  <c r="FT230"/>
  <c r="FV230"/>
  <c r="FS231"/>
  <c r="FW231" s="1"/>
  <c r="FT231"/>
  <c r="FV231"/>
  <c r="FS232"/>
  <c r="FW232" s="1"/>
  <c r="FT232"/>
  <c r="FV232"/>
  <c r="FS233"/>
  <c r="FW233" s="1"/>
  <c r="FT233"/>
  <c r="FV233"/>
  <c r="FS234"/>
  <c r="FW234" s="1"/>
  <c r="FT234"/>
  <c r="FV234"/>
  <c r="FS235"/>
  <c r="FW235" s="1"/>
  <c r="FT235"/>
  <c r="FV235"/>
  <c r="FS236"/>
  <c r="FW236" s="1"/>
  <c r="FT236"/>
  <c r="FV236"/>
  <c r="FS237"/>
  <c r="FW237" s="1"/>
  <c r="FT237"/>
  <c r="FV237"/>
  <c r="FS238"/>
  <c r="FW238" s="1"/>
  <c r="FT238"/>
  <c r="FV238"/>
  <c r="FS239"/>
  <c r="FW239" s="1"/>
  <c r="FT239"/>
  <c r="FV239"/>
  <c r="FS240"/>
  <c r="FW240" s="1"/>
  <c r="FT240"/>
  <c r="FV240"/>
  <c r="FS241"/>
  <c r="FW241" s="1"/>
  <c r="FT241"/>
  <c r="FV241"/>
  <c r="FS242"/>
  <c r="FW242" s="1"/>
  <c r="FT242"/>
  <c r="FV242"/>
  <c r="FS243"/>
  <c r="FW243" s="1"/>
  <c r="FT243"/>
  <c r="FV243"/>
  <c r="FS244"/>
  <c r="FW244" s="1"/>
  <c r="FT244"/>
  <c r="FV244"/>
  <c r="FS245"/>
  <c r="FW245" s="1"/>
  <c r="FT245"/>
  <c r="FV245" s="1"/>
  <c r="FS246"/>
  <c r="FW246" s="1"/>
  <c r="FT246"/>
  <c r="FV246"/>
  <c r="FS247"/>
  <c r="FT247"/>
  <c r="FV247"/>
  <c r="FS248"/>
  <c r="FT248"/>
  <c r="FV248"/>
  <c r="FS251"/>
  <c r="FW251" s="1"/>
  <c r="FT251"/>
  <c r="FV251"/>
  <c r="FS252"/>
  <c r="FW252" s="1"/>
  <c r="FT252"/>
  <c r="FV252"/>
  <c r="FS253"/>
  <c r="FW253" s="1"/>
  <c r="FT253"/>
  <c r="FV253"/>
  <c r="FS254"/>
  <c r="FW254" s="1"/>
  <c r="FT254"/>
  <c r="FV254"/>
  <c r="FS255"/>
  <c r="FW255" s="1"/>
  <c r="FT255"/>
  <c r="FV255"/>
  <c r="FS256"/>
  <c r="FW256" s="1"/>
  <c r="FT256"/>
  <c r="FV256"/>
  <c r="FS257"/>
  <c r="FW257" s="1"/>
  <c r="FT257"/>
  <c r="FV257"/>
  <c r="FS258"/>
  <c r="FW258" s="1"/>
  <c r="FT258"/>
  <c r="FV258"/>
  <c r="FS259"/>
  <c r="FW259" s="1"/>
  <c r="FT259"/>
  <c r="FV259"/>
  <c r="FS260"/>
  <c r="FW260" s="1"/>
  <c r="FT260"/>
  <c r="FV260"/>
  <c r="FS261"/>
  <c r="FW261" s="1"/>
  <c r="FT261"/>
  <c r="FV261"/>
  <c r="FS262"/>
  <c r="FW262" s="1"/>
  <c r="FT262"/>
  <c r="FV262"/>
  <c r="FS263"/>
  <c r="FW263" s="1"/>
  <c r="FT263"/>
  <c r="FV263"/>
  <c r="FS264"/>
  <c r="FW264" s="1"/>
  <c r="FT264"/>
  <c r="FV264"/>
  <c r="FS265"/>
  <c r="FW265" s="1"/>
  <c r="FT265"/>
  <c r="FV265"/>
  <c r="FS266"/>
  <c r="FW266" s="1"/>
  <c r="FT266"/>
  <c r="FV266"/>
  <c r="FS267"/>
  <c r="FW267" s="1"/>
  <c r="FT267"/>
  <c r="FV267"/>
  <c r="FS268"/>
  <c r="FW268" s="1"/>
  <c r="FT268"/>
  <c r="FV268"/>
  <c r="FS269"/>
  <c r="FW269" s="1"/>
  <c r="FT269"/>
  <c r="FV269"/>
  <c r="FS270"/>
  <c r="FW270" s="1"/>
  <c r="FT270"/>
  <c r="FV270"/>
  <c r="FS271"/>
  <c r="FW271" s="1"/>
  <c r="FT271"/>
  <c r="FV271"/>
  <c r="FS272"/>
  <c r="FW272" s="1"/>
  <c r="FT272"/>
  <c r="FV272"/>
  <c r="FS273"/>
  <c r="FW273" s="1"/>
  <c r="FT273"/>
  <c r="FV273"/>
  <c r="FS274"/>
  <c r="FW274" s="1"/>
  <c r="FT274"/>
  <c r="FV274"/>
  <c r="FS275"/>
  <c r="FW275" s="1"/>
  <c r="FT275"/>
  <c r="FV275"/>
  <c r="FS276"/>
  <c r="FW276" s="1"/>
  <c r="FT276"/>
  <c r="FV276"/>
  <c r="FS277"/>
  <c r="FW277" s="1"/>
  <c r="FT277"/>
  <c r="FV277"/>
  <c r="FS278"/>
  <c r="FW278" s="1"/>
  <c r="FT278"/>
  <c r="FV278"/>
  <c r="FS279"/>
  <c r="FW279" s="1"/>
  <c r="FT279"/>
  <c r="FV279"/>
  <c r="FS280"/>
  <c r="FW280" s="1"/>
  <c r="FT280"/>
  <c r="FV280"/>
  <c r="FS281"/>
  <c r="FW281" s="1"/>
  <c r="FT281"/>
  <c r="FV281"/>
  <c r="FS282"/>
  <c r="FW282" s="1"/>
  <c r="FT282"/>
  <c r="FV282"/>
  <c r="FS283"/>
  <c r="FW283" s="1"/>
  <c r="FT283"/>
  <c r="FV283"/>
  <c r="FS284"/>
  <c r="FW284" s="1"/>
  <c r="FT284"/>
  <c r="FV284"/>
  <c r="FS285"/>
  <c r="FW285" s="1"/>
  <c r="FT285"/>
  <c r="FV285"/>
  <c r="FS286"/>
  <c r="FW286" s="1"/>
  <c r="FT286"/>
  <c r="FV286"/>
  <c r="FS287"/>
  <c r="FW287" s="1"/>
  <c r="FT287"/>
  <c r="FV287"/>
  <c r="FS288"/>
  <c r="FW288" s="1"/>
  <c r="FT288"/>
  <c r="FV288"/>
  <c r="FS289"/>
  <c r="FW289" s="1"/>
  <c r="FT289"/>
  <c r="FV289"/>
  <c r="FS290"/>
  <c r="FW290" s="1"/>
  <c r="FT290"/>
  <c r="FV290"/>
  <c r="FS291"/>
  <c r="FW291" s="1"/>
  <c r="FT291"/>
  <c r="FV291"/>
  <c r="FS292"/>
  <c r="FW292" s="1"/>
  <c r="FT292"/>
  <c r="FV292"/>
  <c r="FS293"/>
  <c r="FW293" s="1"/>
  <c r="FT293"/>
  <c r="FV293"/>
  <c r="FS294"/>
  <c r="FW294" s="1"/>
  <c r="FT294"/>
  <c r="FV294"/>
  <c r="FS295"/>
  <c r="FW295" s="1"/>
  <c r="FT295"/>
  <c r="FV295"/>
  <c r="FS296"/>
  <c r="FW296" s="1"/>
  <c r="FT296"/>
  <c r="FV296"/>
  <c r="FS297"/>
  <c r="FW297" s="1"/>
  <c r="FT297"/>
  <c r="FV297"/>
  <c r="FS298"/>
  <c r="FW298" s="1"/>
  <c r="FT298"/>
  <c r="FV298"/>
  <c r="FS299"/>
  <c r="FW299" s="1"/>
  <c r="FT299"/>
  <c r="FV299"/>
  <c r="FS300"/>
  <c r="FW300" s="1"/>
  <c r="FT300"/>
  <c r="FV300"/>
  <c r="FS301"/>
  <c r="FW301" s="1"/>
  <c r="FT301"/>
  <c r="FV301"/>
  <c r="FS302"/>
  <c r="FW302" s="1"/>
  <c r="FT302"/>
  <c r="FV302"/>
  <c r="FS303"/>
  <c r="FW303" s="1"/>
  <c r="FT303"/>
  <c r="FV303"/>
  <c r="FS304"/>
  <c r="FW304" s="1"/>
  <c r="FT304"/>
  <c r="FV304"/>
  <c r="FS305"/>
  <c r="FW305" s="1"/>
  <c r="FT305"/>
  <c r="FV305"/>
  <c r="FS306"/>
  <c r="FW306" s="1"/>
  <c r="FT306"/>
  <c r="FV306"/>
  <c r="FS307"/>
  <c r="FW307" s="1"/>
  <c r="FT307"/>
  <c r="FV307"/>
  <c r="FS308"/>
  <c r="FW308" s="1"/>
  <c r="FT308"/>
  <c r="FV308"/>
  <c r="FS309"/>
  <c r="FW309" s="1"/>
  <c r="FT309"/>
  <c r="FV309"/>
  <c r="FS310"/>
  <c r="FW310" s="1"/>
  <c r="FT310"/>
  <c r="FV310"/>
  <c r="FS311"/>
  <c r="FW311" s="1"/>
  <c r="FT311"/>
  <c r="FV311"/>
  <c r="FS312"/>
  <c r="FW312" s="1"/>
  <c r="FT312"/>
  <c r="FV312"/>
  <c r="FS313"/>
  <c r="FW313" s="1"/>
  <c r="FT313"/>
  <c r="FV313"/>
  <c r="FS314"/>
  <c r="FW314" s="1"/>
  <c r="FT314"/>
  <c r="FV314"/>
  <c r="FS315"/>
  <c r="FW315" s="1"/>
  <c r="FT315"/>
  <c r="FV315"/>
  <c r="FS316"/>
  <c r="FW316" s="1"/>
  <c r="FT316"/>
  <c r="FV316"/>
  <c r="FS317"/>
  <c r="FW317" s="1"/>
  <c r="FT317"/>
  <c r="FV317"/>
  <c r="FS318"/>
  <c r="FW318" s="1"/>
  <c r="FT318"/>
  <c r="FV318"/>
  <c r="FS319"/>
  <c r="FW319" s="1"/>
  <c r="FT319"/>
  <c r="FV319"/>
  <c r="FS320"/>
  <c r="FW320" s="1"/>
  <c r="FT320"/>
  <c r="FV320"/>
  <c r="FS321"/>
  <c r="FW321" s="1"/>
  <c r="FT321"/>
  <c r="FV321"/>
  <c r="FS322"/>
  <c r="FW322" s="1"/>
  <c r="FT322"/>
  <c r="FV322"/>
  <c r="FS323"/>
  <c r="FW323" s="1"/>
  <c r="FT323"/>
  <c r="FV323"/>
  <c r="FS324"/>
  <c r="FW324" s="1"/>
  <c r="FT324"/>
  <c r="FV324"/>
  <c r="FS325"/>
  <c r="FW325" s="1"/>
  <c r="FT325"/>
  <c r="FV325"/>
  <c r="FS326"/>
  <c r="FW326" s="1"/>
  <c r="FT326"/>
  <c r="FV326"/>
  <c r="FS327"/>
  <c r="FW327" s="1"/>
  <c r="FT327"/>
  <c r="FV327"/>
  <c r="FS328"/>
  <c r="FW328" s="1"/>
  <c r="FT328"/>
  <c r="FV328"/>
  <c r="FS329"/>
  <c r="FW329" s="1"/>
  <c r="FT329"/>
  <c r="FV329"/>
  <c r="FS330"/>
  <c r="FW330" s="1"/>
  <c r="FT330"/>
  <c r="FV330"/>
  <c r="FS331"/>
  <c r="FW331" s="1"/>
  <c r="FT331"/>
  <c r="FV331"/>
  <c r="FS332"/>
  <c r="FW332" s="1"/>
  <c r="FT332"/>
  <c r="FV332"/>
  <c r="FS333"/>
  <c r="FW333" s="1"/>
  <c r="FT333"/>
  <c r="FV333"/>
  <c r="FS334"/>
  <c r="FW334" s="1"/>
  <c r="FT334"/>
  <c r="FV334"/>
  <c r="FS335"/>
  <c r="FW335" s="1"/>
  <c r="FT335"/>
  <c r="FV335"/>
  <c r="FS336"/>
  <c r="FW336" s="1"/>
  <c r="FT336"/>
  <c r="FV336"/>
  <c r="FS337"/>
  <c r="FW337" s="1"/>
  <c r="FT337"/>
  <c r="FV337"/>
  <c r="FS338"/>
  <c r="FW338" s="1"/>
  <c r="FT338"/>
  <c r="FV338"/>
  <c r="FS339"/>
  <c r="FW339" s="1"/>
  <c r="FT339"/>
  <c r="FV339"/>
  <c r="FS340"/>
  <c r="FW340" s="1"/>
  <c r="FT340"/>
  <c r="FV340"/>
  <c r="FS341"/>
  <c r="FW341" s="1"/>
  <c r="FT341"/>
  <c r="FV341"/>
  <c r="FS342"/>
  <c r="FW342" s="1"/>
  <c r="FT342"/>
  <c r="FV342"/>
  <c r="FS343"/>
  <c r="FW343" s="1"/>
  <c r="FT343"/>
  <c r="FV343"/>
  <c r="FS344"/>
  <c r="FW344" s="1"/>
  <c r="FT344"/>
  <c r="FV344"/>
  <c r="FS345"/>
  <c r="FW345" s="1"/>
  <c r="FT345"/>
  <c r="FV345"/>
  <c r="FS346"/>
  <c r="FW346" s="1"/>
  <c r="FT346"/>
  <c r="FV346"/>
  <c r="FS347"/>
  <c r="FW347" s="1"/>
  <c r="FT347"/>
  <c r="FV347"/>
  <c r="FS348"/>
  <c r="FW348" s="1"/>
  <c r="FT348"/>
  <c r="FV348"/>
  <c r="FS349"/>
  <c r="FW349" s="1"/>
  <c r="FT349"/>
  <c r="FV349"/>
  <c r="FS350"/>
  <c r="FW350" s="1"/>
  <c r="FT350"/>
  <c r="FV350"/>
  <c r="FS351"/>
  <c r="FW351" s="1"/>
  <c r="FT351"/>
  <c r="FV351"/>
  <c r="FS352"/>
  <c r="FW352" s="1"/>
  <c r="FT352"/>
  <c r="FV352"/>
  <c r="FS353"/>
  <c r="FW353" s="1"/>
  <c r="FT353"/>
  <c r="FV353"/>
  <c r="FS354"/>
  <c r="FW354" s="1"/>
  <c r="FT354"/>
  <c r="FV354"/>
  <c r="FS355"/>
  <c r="FW355" s="1"/>
  <c r="FT355"/>
  <c r="FV355"/>
  <c r="FS356"/>
  <c r="FW356" s="1"/>
  <c r="FT356"/>
  <c r="FV356"/>
  <c r="FS357"/>
  <c r="FW357" s="1"/>
  <c r="FT357"/>
  <c r="FV357"/>
  <c r="FS358"/>
  <c r="FW358" s="1"/>
  <c r="FT358"/>
  <c r="FV358"/>
  <c r="FS359"/>
  <c r="FW359" s="1"/>
  <c r="FT359"/>
  <c r="FV359"/>
  <c r="FS360"/>
  <c r="FW360" s="1"/>
  <c r="FT360"/>
  <c r="FV360"/>
  <c r="FS361"/>
  <c r="FW361" s="1"/>
  <c r="FT361"/>
  <c r="FV361"/>
  <c r="FS362"/>
  <c r="FW362" s="1"/>
  <c r="FT362"/>
  <c r="FV362"/>
  <c r="FS363"/>
  <c r="FW363" s="1"/>
  <c r="FT363"/>
  <c r="FV363"/>
  <c r="FS364"/>
  <c r="FW364" s="1"/>
  <c r="FT364"/>
  <c r="FV364"/>
  <c r="FS365"/>
  <c r="FW365" s="1"/>
  <c r="FT365"/>
  <c r="FV365"/>
  <c r="FS366"/>
  <c r="FW366" s="1"/>
  <c r="FT366"/>
  <c r="FV366"/>
  <c r="FS367"/>
  <c r="FW367" s="1"/>
  <c r="FT367"/>
  <c r="FV367"/>
  <c r="FS368"/>
  <c r="FW368" s="1"/>
  <c r="FT368"/>
  <c r="FV368"/>
  <c r="FS369"/>
  <c r="FW369" s="1"/>
  <c r="FT369"/>
  <c r="FV369"/>
  <c r="FS370"/>
  <c r="FW370" s="1"/>
  <c r="FT370"/>
  <c r="FV370"/>
  <c r="FS371"/>
  <c r="FW371" s="1"/>
  <c r="FT371"/>
  <c r="FV371"/>
  <c r="FS372"/>
  <c r="FW372" s="1"/>
  <c r="FT372"/>
  <c r="FV372"/>
  <c r="FS373"/>
  <c r="FW373" s="1"/>
  <c r="FT373"/>
  <c r="FV373"/>
  <c r="FS374"/>
  <c r="FW374" s="1"/>
  <c r="FT374"/>
  <c r="FV374"/>
  <c r="FS375"/>
  <c r="FW375" s="1"/>
  <c r="FT375"/>
  <c r="FV375"/>
  <c r="FS376"/>
  <c r="FT376"/>
  <c r="FV376"/>
  <c r="FS377"/>
  <c r="FW377" s="1"/>
  <c r="FT377"/>
  <c r="FV377"/>
  <c r="FS378"/>
  <c r="FW378" s="1"/>
  <c r="FT378"/>
  <c r="FV378"/>
  <c r="FS379"/>
  <c r="FT379"/>
  <c r="FV379"/>
  <c r="FS380"/>
  <c r="FW380" s="1"/>
  <c r="FT380"/>
  <c r="FV380"/>
  <c r="FS381"/>
  <c r="FW381" s="1"/>
  <c r="FT381"/>
  <c r="FV381"/>
  <c r="FS382"/>
  <c r="FW382" s="1"/>
  <c r="FT382"/>
  <c r="FV382"/>
  <c r="FS383"/>
  <c r="FW383" s="1"/>
  <c r="FT383"/>
  <c r="FV383"/>
  <c r="FS384"/>
  <c r="FW384" s="1"/>
  <c r="FT384"/>
  <c r="FV384"/>
  <c r="FS385"/>
  <c r="FW385" s="1"/>
  <c r="FT385"/>
  <c r="FV385"/>
  <c r="FS386"/>
  <c r="FW386" s="1"/>
  <c r="FT386"/>
  <c r="FV386"/>
  <c r="FS387"/>
  <c r="FW387" s="1"/>
  <c r="FT387"/>
  <c r="FV387"/>
  <c r="FS388"/>
  <c r="FW388" s="1"/>
  <c r="FT388"/>
  <c r="FV388"/>
  <c r="FS389"/>
  <c r="FW389" s="1"/>
  <c r="FT389"/>
  <c r="FV389"/>
  <c r="FS390"/>
  <c r="FW390" s="1"/>
  <c r="FT390"/>
  <c r="FV390"/>
  <c r="FS391"/>
  <c r="FW391" s="1"/>
  <c r="FT391"/>
  <c r="FV391"/>
  <c r="FS392"/>
  <c r="FW392" s="1"/>
  <c r="FT392"/>
  <c r="FV392"/>
  <c r="FS393"/>
  <c r="FW393" s="1"/>
  <c r="FT393"/>
  <c r="FV393"/>
  <c r="FS394"/>
  <c r="FW394" s="1"/>
  <c r="FT394"/>
  <c r="FV394"/>
  <c r="FS395"/>
  <c r="FW395" s="1"/>
  <c r="FT395"/>
  <c r="FV395"/>
  <c r="FS396"/>
  <c r="FW396" s="1"/>
  <c r="FT396"/>
  <c r="FV396"/>
  <c r="FS397"/>
  <c r="FW397" s="1"/>
  <c r="FT397"/>
  <c r="FV397"/>
  <c r="FS398"/>
  <c r="FW398" s="1"/>
  <c r="FT398"/>
  <c r="FV398"/>
  <c r="FS399"/>
  <c r="FW399" s="1"/>
  <c r="FT399"/>
  <c r="FV399"/>
  <c r="FS400"/>
  <c r="FW400" s="1"/>
  <c r="FT400"/>
  <c r="FV400"/>
  <c r="FS401"/>
  <c r="FW401" s="1"/>
  <c r="FT401"/>
  <c r="FV401"/>
  <c r="FS402"/>
  <c r="FW402" s="1"/>
  <c r="FT402"/>
  <c r="FV402"/>
  <c r="FS403"/>
  <c r="FW403" s="1"/>
  <c r="FT403"/>
  <c r="FV403"/>
  <c r="FS404"/>
  <c r="FW404" s="1"/>
  <c r="FT404"/>
  <c r="FV404"/>
  <c r="FS405"/>
  <c r="FW405" s="1"/>
  <c r="FT405"/>
  <c r="FV405"/>
  <c r="FS406"/>
  <c r="FW406" s="1"/>
  <c r="FT406"/>
  <c r="FV406"/>
  <c r="FS407"/>
  <c r="FW407" s="1"/>
  <c r="FT407"/>
  <c r="FV407"/>
  <c r="FS408"/>
  <c r="FW408" s="1"/>
  <c r="FT408"/>
  <c r="FV408"/>
  <c r="FS409"/>
  <c r="FW409" s="1"/>
  <c r="FT409"/>
  <c r="FV409"/>
  <c r="FS410"/>
  <c r="FW410" s="1"/>
  <c r="FT410"/>
  <c r="FV410"/>
  <c r="FS411"/>
  <c r="FW411" s="1"/>
  <c r="FT411"/>
  <c r="FV411"/>
  <c r="FS412"/>
  <c r="FW412" s="1"/>
  <c r="FT412"/>
  <c r="FV412"/>
  <c r="FS413"/>
  <c r="FW413" s="1"/>
  <c r="FT413"/>
  <c r="FV413"/>
  <c r="FS414"/>
  <c r="FW414" s="1"/>
  <c r="FT414"/>
  <c r="FV414"/>
  <c r="FS415"/>
  <c r="FW415" s="1"/>
  <c r="FT415"/>
  <c r="FV415"/>
  <c r="FS416"/>
  <c r="FW416" s="1"/>
  <c r="FT416"/>
  <c r="FV416"/>
  <c r="FS417"/>
  <c r="FW417" s="1"/>
  <c r="FT417"/>
  <c r="FV417"/>
  <c r="FS418"/>
  <c r="FW418" s="1"/>
  <c r="FT418"/>
  <c r="FV418"/>
  <c r="FS419"/>
  <c r="FW419" s="1"/>
  <c r="FT419"/>
  <c r="FV419"/>
  <c r="FS420"/>
  <c r="FW420" s="1"/>
  <c r="FT420"/>
  <c r="FV420"/>
  <c r="FS421"/>
  <c r="FW421" s="1"/>
  <c r="FT421"/>
  <c r="FV421"/>
  <c r="FS422"/>
  <c r="FW422" s="1"/>
  <c r="FT422"/>
  <c r="FV422"/>
  <c r="FS423"/>
  <c r="FW423" s="1"/>
  <c r="FT423"/>
  <c r="FV423"/>
  <c r="FS424"/>
  <c r="FW424" s="1"/>
  <c r="FT424"/>
  <c r="FV424"/>
  <c r="FS425"/>
  <c r="FT425"/>
  <c r="FV425"/>
  <c r="FS426"/>
  <c r="FW426" s="1"/>
  <c r="FT426"/>
  <c r="FV426"/>
  <c r="FS427"/>
  <c r="FT427"/>
  <c r="FV427"/>
  <c r="FS428"/>
  <c r="FW428" s="1"/>
  <c r="FT428"/>
  <c r="FV428"/>
  <c r="FS429"/>
  <c r="FW429" s="1"/>
  <c r="FT429"/>
  <c r="FV429"/>
  <c r="FS430"/>
  <c r="FW430" s="1"/>
  <c r="FT430"/>
  <c r="FV430"/>
  <c r="FS431"/>
  <c r="FW431" s="1"/>
  <c r="FT431"/>
  <c r="FV431"/>
  <c r="FS432"/>
  <c r="FW432" s="1"/>
  <c r="FT432"/>
  <c r="FV432"/>
  <c r="FS433"/>
  <c r="FW433" s="1"/>
  <c r="FT433"/>
  <c r="FV433"/>
  <c r="FS434"/>
  <c r="FW434" s="1"/>
  <c r="FT434"/>
  <c r="FV434"/>
  <c r="FS435"/>
  <c r="FW435" s="1"/>
  <c r="FT435"/>
  <c r="FV435"/>
  <c r="FS436"/>
  <c r="FW436" s="1"/>
  <c r="FT436"/>
  <c r="FV436"/>
  <c r="FS437"/>
  <c r="FW437" s="1"/>
  <c r="FT437"/>
  <c r="FV437"/>
  <c r="FS438"/>
  <c r="FW438" s="1"/>
  <c r="FT438"/>
  <c r="FV438"/>
  <c r="FS439"/>
  <c r="FW439" s="1"/>
  <c r="FT439"/>
  <c r="FV439"/>
  <c r="FS440"/>
  <c r="FW440" s="1"/>
  <c r="FT440"/>
  <c r="FV440"/>
  <c r="FS441"/>
  <c r="FW441" s="1"/>
  <c r="FT441"/>
  <c r="FV441"/>
  <c r="FS442"/>
  <c r="FW442" s="1"/>
  <c r="FT442"/>
  <c r="FV442"/>
  <c r="FS443"/>
  <c r="FW443" s="1"/>
  <c r="FT443"/>
  <c r="FV443"/>
  <c r="FS444"/>
  <c r="FW444" s="1"/>
  <c r="FT444"/>
  <c r="FV444"/>
  <c r="FS445"/>
  <c r="FW445" s="1"/>
  <c r="FT445"/>
  <c r="FV445"/>
  <c r="FS446"/>
  <c r="FW446" s="1"/>
  <c r="FT446"/>
  <c r="FV446"/>
  <c r="FS447"/>
  <c r="FW447" s="1"/>
  <c r="FT447"/>
  <c r="FV447"/>
  <c r="FS448"/>
  <c r="FW448" s="1"/>
  <c r="FT448"/>
  <c r="FV448"/>
  <c r="FS449"/>
  <c r="FW449" s="1"/>
  <c r="FT449"/>
  <c r="FV449"/>
  <c r="FS450"/>
  <c r="FW450" s="1"/>
  <c r="FT450"/>
  <c r="FV450"/>
  <c r="FS451"/>
  <c r="FW451" s="1"/>
  <c r="FT451"/>
  <c r="FV451"/>
  <c r="FS452"/>
  <c r="FW452" s="1"/>
  <c r="FT452"/>
  <c r="FV452"/>
  <c r="FS453"/>
  <c r="FW453" s="1"/>
  <c r="FT453"/>
  <c r="FV453"/>
  <c r="FS454"/>
  <c r="FW454" s="1"/>
  <c r="FT454"/>
  <c r="FV454"/>
  <c r="FS455"/>
  <c r="FW455" s="1"/>
  <c r="FT455"/>
  <c r="FV455"/>
  <c r="FS456"/>
  <c r="FW456" s="1"/>
  <c r="FT456"/>
  <c r="FV456"/>
  <c r="FS457"/>
  <c r="FW457" s="1"/>
  <c r="FT457"/>
  <c r="FV457"/>
  <c r="FS458"/>
  <c r="FW458" s="1"/>
  <c r="FT458"/>
  <c r="FV458"/>
  <c r="FS459"/>
  <c r="FW459" s="1"/>
  <c r="FT459"/>
  <c r="FV459"/>
  <c r="FS460"/>
  <c r="FW460" s="1"/>
  <c r="FT460"/>
  <c r="FV460"/>
  <c r="FS461"/>
  <c r="FW461" s="1"/>
  <c r="FT461"/>
  <c r="FV461"/>
  <c r="FS462"/>
  <c r="FW462" s="1"/>
  <c r="FT462"/>
  <c r="FV462"/>
  <c r="FS463"/>
  <c r="FW463" s="1"/>
  <c r="FT463"/>
  <c r="FV463"/>
  <c r="FS464"/>
  <c r="FW464" s="1"/>
  <c r="FT464"/>
  <c r="FV464"/>
  <c r="FS465"/>
  <c r="FW465" s="1"/>
  <c r="FT465"/>
  <c r="FV465"/>
  <c r="FS466"/>
  <c r="FW466" s="1"/>
  <c r="FT466"/>
  <c r="FV466"/>
  <c r="FS467"/>
  <c r="FW467" s="1"/>
  <c r="FT467"/>
  <c r="FV467"/>
  <c r="FS468"/>
  <c r="FW468" s="1"/>
  <c r="FT468"/>
  <c r="FV468"/>
  <c r="FS469"/>
  <c r="FW469" s="1"/>
  <c r="FT469"/>
  <c r="FV469"/>
  <c r="FS470"/>
  <c r="FW470" s="1"/>
  <c r="FT470"/>
  <c r="FV470"/>
  <c r="FS471"/>
  <c r="FW471" s="1"/>
  <c r="FT471"/>
  <c r="FV471"/>
  <c r="FS472"/>
  <c r="FW472" s="1"/>
  <c r="FT472"/>
  <c r="FV472"/>
  <c r="FS473"/>
  <c r="FW473" s="1"/>
  <c r="FT473"/>
  <c r="FV473"/>
  <c r="FS474"/>
  <c r="FW474" s="1"/>
  <c r="FT474"/>
  <c r="FV474"/>
  <c r="FS475"/>
  <c r="FW475" s="1"/>
  <c r="FT475"/>
  <c r="FV475"/>
  <c r="FS476"/>
  <c r="FW476" s="1"/>
  <c r="FT476"/>
  <c r="FV476"/>
  <c r="FS477"/>
  <c r="FW477" s="1"/>
  <c r="FT477"/>
  <c r="FV477"/>
  <c r="FS478"/>
  <c r="FW478" s="1"/>
  <c r="FT478"/>
  <c r="FV478"/>
  <c r="FS479"/>
  <c r="FW479" s="1"/>
  <c r="FT479"/>
  <c r="FV479"/>
  <c r="FS480"/>
  <c r="FW480" s="1"/>
  <c r="FT480"/>
  <c r="FV480"/>
  <c r="FS481"/>
  <c r="FW481" s="1"/>
  <c r="FT481"/>
  <c r="FV481"/>
  <c r="FS482"/>
  <c r="FW482" s="1"/>
  <c r="FT482"/>
  <c r="FV482"/>
  <c r="FS483"/>
  <c r="FW483" s="1"/>
  <c r="FT483"/>
  <c r="FV483"/>
  <c r="FS484"/>
  <c r="FW484" s="1"/>
  <c r="FT484"/>
  <c r="FV484"/>
  <c r="FS485"/>
  <c r="FW485" s="1"/>
  <c r="FT485"/>
  <c r="FV485"/>
  <c r="FS486"/>
  <c r="FW486" s="1"/>
  <c r="FT486"/>
  <c r="FV486"/>
  <c r="FS487"/>
  <c r="FW487" s="1"/>
  <c r="FT487"/>
  <c r="FV487"/>
  <c r="FS488"/>
  <c r="FW488" s="1"/>
  <c r="FT488"/>
  <c r="FV488"/>
  <c r="FS489"/>
  <c r="FW489" s="1"/>
  <c r="FT489"/>
  <c r="FV489"/>
  <c r="FS490"/>
  <c r="FW490" s="1"/>
  <c r="FT490"/>
  <c r="FV490"/>
  <c r="FS491"/>
  <c r="FW491" s="1"/>
  <c r="FT491"/>
  <c r="FV491"/>
  <c r="FS492"/>
  <c r="FW492" s="1"/>
  <c r="FT492"/>
  <c r="FV492"/>
  <c r="FS493"/>
  <c r="FW493" s="1"/>
  <c r="FT493"/>
  <c r="FV493"/>
  <c r="FS494"/>
  <c r="FW494" s="1"/>
  <c r="FT494"/>
  <c r="FV494"/>
  <c r="FS495"/>
  <c r="FW495" s="1"/>
  <c r="FT495"/>
  <c r="FV495"/>
  <c r="FS496"/>
  <c r="FW496" s="1"/>
  <c r="FT496"/>
  <c r="FV496"/>
  <c r="FS497"/>
  <c r="FW497" s="1"/>
  <c r="FT497"/>
  <c r="FV497"/>
  <c r="FS498"/>
  <c r="FW498" s="1"/>
  <c r="FT498"/>
  <c r="FV498"/>
  <c r="FS499"/>
  <c r="FW499" s="1"/>
  <c r="FT499"/>
  <c r="FV499"/>
  <c r="FS500"/>
  <c r="FW500" s="1"/>
  <c r="FT500"/>
  <c r="FV500"/>
  <c r="FS501"/>
  <c r="FW501" s="1"/>
  <c r="FT501"/>
  <c r="FV501"/>
  <c r="FS502"/>
  <c r="FW502" s="1"/>
  <c r="FT502"/>
  <c r="FV502"/>
  <c r="FS503"/>
  <c r="FW503" s="1"/>
  <c r="FT503"/>
  <c r="FV503"/>
  <c r="FS504"/>
  <c r="FW504" s="1"/>
  <c r="FT504"/>
  <c r="FV504"/>
  <c r="FS505"/>
  <c r="FW505" s="1"/>
  <c r="FT505"/>
  <c r="FV505"/>
  <c r="FS506"/>
  <c r="FW506" s="1"/>
  <c r="FT506"/>
  <c r="FV506"/>
  <c r="FS507"/>
  <c r="FW507" s="1"/>
  <c r="FT507"/>
  <c r="FV507"/>
  <c r="FS508"/>
  <c r="FW508" s="1"/>
  <c r="FT508"/>
  <c r="FV508"/>
  <c r="FS509"/>
  <c r="FW509" s="1"/>
  <c r="FT509"/>
  <c r="FV509"/>
  <c r="FS510"/>
  <c r="FW510" s="1"/>
  <c r="FT510"/>
  <c r="FV510"/>
  <c r="FS511"/>
  <c r="FW511" s="1"/>
  <c r="FT511"/>
  <c r="FV511"/>
  <c r="FS512"/>
  <c r="FW512" s="1"/>
  <c r="FT512"/>
  <c r="FV512"/>
  <c r="FS513"/>
  <c r="FW513" s="1"/>
  <c r="FT513"/>
  <c r="FV513"/>
  <c r="FS514"/>
  <c r="FW514" s="1"/>
  <c r="FT514"/>
  <c r="FV514"/>
  <c r="FS515"/>
  <c r="FW515" s="1"/>
  <c r="FT515"/>
  <c r="FV515"/>
  <c r="FS516"/>
  <c r="FW516" s="1"/>
  <c r="FT516"/>
  <c r="FV516"/>
  <c r="FS517"/>
  <c r="FW517" s="1"/>
  <c r="FT517"/>
  <c r="GN517" s="1"/>
  <c r="FV517"/>
  <c r="FS518"/>
  <c r="FW518" s="1"/>
  <c r="FT518"/>
  <c r="FV518"/>
  <c r="FS519"/>
  <c r="FW519" s="1"/>
  <c r="FT519"/>
  <c r="FV519"/>
  <c r="FS520"/>
  <c r="FW520" s="1"/>
  <c r="FT520"/>
  <c r="FV520"/>
  <c r="FS521"/>
  <c r="FW521" s="1"/>
  <c r="FT521"/>
  <c r="FV521"/>
  <c r="FS522"/>
  <c r="FW522" s="1"/>
  <c r="FT522"/>
  <c r="FV522"/>
  <c r="FS523"/>
  <c r="FW523" s="1"/>
  <c r="FT523"/>
  <c r="FV523"/>
  <c r="FS524"/>
  <c r="FW524" s="1"/>
  <c r="FT524"/>
  <c r="FV524"/>
  <c r="FS525"/>
  <c r="FW525" s="1"/>
  <c r="FT525"/>
  <c r="FV525"/>
  <c r="FS526"/>
  <c r="FW526" s="1"/>
  <c r="FT526"/>
  <c r="FV526"/>
  <c r="FS527"/>
  <c r="FW527" s="1"/>
  <c r="FT527"/>
  <c r="FV527"/>
  <c r="FS528"/>
  <c r="FW528" s="1"/>
  <c r="FT528"/>
  <c r="FV528"/>
  <c r="FS529"/>
  <c r="FW529" s="1"/>
  <c r="FT529"/>
  <c r="FV529"/>
  <c r="FS530"/>
  <c r="FW530" s="1"/>
  <c r="FT530"/>
  <c r="FV530"/>
  <c r="FS531"/>
  <c r="FW531" s="1"/>
  <c r="FT531"/>
  <c r="FV531"/>
  <c r="FS532"/>
  <c r="FW532" s="1"/>
  <c r="FT532"/>
  <c r="FV532"/>
  <c r="FS533"/>
  <c r="FT533"/>
  <c r="FV533"/>
  <c r="FS534"/>
  <c r="FW534" s="1"/>
  <c r="FT534"/>
  <c r="FV534" s="1"/>
  <c r="FS535"/>
  <c r="FW535" s="1"/>
  <c r="FT535"/>
  <c r="FV535"/>
  <c r="FS536"/>
  <c r="FW536" s="1"/>
  <c r="FT536"/>
  <c r="FV536"/>
  <c r="FS537"/>
  <c r="FW537" s="1"/>
  <c r="FT537"/>
  <c r="FV537"/>
  <c r="FS538"/>
  <c r="FT538"/>
  <c r="FV538"/>
  <c r="FS539"/>
  <c r="FW539" s="1"/>
  <c r="FT539"/>
  <c r="FV539"/>
  <c r="FS540"/>
  <c r="FW540" s="1"/>
  <c r="FT540"/>
  <c r="FV540" s="1"/>
  <c r="FS541"/>
  <c r="FT541"/>
  <c r="FV541"/>
  <c r="FS542"/>
  <c r="FW542" s="1"/>
  <c r="FT542"/>
  <c r="FV542"/>
  <c r="FS543"/>
  <c r="FW543" s="1"/>
  <c r="FT543"/>
  <c r="FV543"/>
  <c r="FS544"/>
  <c r="FW544" s="1"/>
  <c r="FT544"/>
  <c r="FV544"/>
  <c r="FS545"/>
  <c r="FW545" s="1"/>
  <c r="FT545"/>
  <c r="FV545"/>
  <c r="FS546"/>
  <c r="FW546" s="1"/>
  <c r="FT546"/>
  <c r="FV546"/>
  <c r="FS547"/>
  <c r="FW547" s="1"/>
  <c r="FT547"/>
  <c r="FV547"/>
  <c r="FS548"/>
  <c r="FW548" s="1"/>
  <c r="FT548"/>
  <c r="FV548"/>
  <c r="FS549"/>
  <c r="FW549" s="1"/>
  <c r="FT549"/>
  <c r="FV549"/>
  <c r="FS550"/>
  <c r="FW550" s="1"/>
  <c r="FT550"/>
  <c r="FV550"/>
  <c r="FS551"/>
  <c r="FW551" s="1"/>
  <c r="FT551"/>
  <c r="FV551"/>
  <c r="FS552"/>
  <c r="FW552" s="1"/>
  <c r="FT552"/>
  <c r="FV552"/>
  <c r="FS553"/>
  <c r="FW553" s="1"/>
  <c r="FT553"/>
  <c r="FV553"/>
  <c r="FS554"/>
  <c r="FW554" s="1"/>
  <c r="FT554"/>
  <c r="FV554"/>
  <c r="FS555"/>
  <c r="FW555" s="1"/>
  <c r="FT555"/>
  <c r="FV555"/>
  <c r="FS556"/>
  <c r="FW556" s="1"/>
  <c r="FT556"/>
  <c r="FV556"/>
  <c r="FS557"/>
  <c r="FW557" s="1"/>
  <c r="FT557"/>
  <c r="FV557"/>
  <c r="FS558"/>
  <c r="FW558" s="1"/>
  <c r="FT558"/>
  <c r="FV558"/>
  <c r="FS559"/>
  <c r="FW559" s="1"/>
  <c r="FT559"/>
  <c r="FV559"/>
  <c r="FS560"/>
  <c r="FW560" s="1"/>
  <c r="FT560"/>
  <c r="FV560"/>
  <c r="FS561"/>
  <c r="FW561" s="1"/>
  <c r="FT561"/>
  <c r="FV561"/>
  <c r="FS562"/>
  <c r="FW562" s="1"/>
  <c r="FT562"/>
  <c r="FV562"/>
  <c r="FS563"/>
  <c r="FW563" s="1"/>
  <c r="FT563"/>
  <c r="FV563"/>
  <c r="FS564"/>
  <c r="FW564" s="1"/>
  <c r="FT564"/>
  <c r="FV564"/>
  <c r="FS565"/>
  <c r="FW565" s="1"/>
  <c r="FT565"/>
  <c r="FV565"/>
  <c r="FS566"/>
  <c r="FW566" s="1"/>
  <c r="FT566"/>
  <c r="FV566"/>
  <c r="FS567"/>
  <c r="FW567" s="1"/>
  <c r="FT567"/>
  <c r="FV567"/>
  <c r="FS568"/>
  <c r="FW568" s="1"/>
  <c r="FT568"/>
  <c r="FV568"/>
  <c r="FS569"/>
  <c r="FW569" s="1"/>
  <c r="FT569"/>
  <c r="FV569"/>
  <c r="FS570"/>
  <c r="FW570" s="1"/>
  <c r="FT570"/>
  <c r="FV570"/>
  <c r="FS571"/>
  <c r="FW571" s="1"/>
  <c r="FT571"/>
  <c r="FV571"/>
  <c r="FS572"/>
  <c r="FW572" s="1"/>
  <c r="FT572"/>
  <c r="FV572"/>
  <c r="FS573"/>
  <c r="FW573" s="1"/>
  <c r="FT573"/>
  <c r="FV573"/>
  <c r="FS574"/>
  <c r="FW574" s="1"/>
  <c r="FT574"/>
  <c r="FV574"/>
  <c r="FS575"/>
  <c r="FW575" s="1"/>
  <c r="FT575"/>
  <c r="FV575"/>
  <c r="FS576"/>
  <c r="FW576" s="1"/>
  <c r="FT576"/>
  <c r="FV576"/>
  <c r="FS577"/>
  <c r="FW577" s="1"/>
  <c r="FT577"/>
  <c r="FV577"/>
  <c r="FS578"/>
  <c r="FW578" s="1"/>
  <c r="FT578"/>
  <c r="FV578"/>
  <c r="FS579"/>
  <c r="FW579" s="1"/>
  <c r="FT579"/>
  <c r="FV579"/>
  <c r="FS580"/>
  <c r="FW580" s="1"/>
  <c r="FT580"/>
  <c r="FV580"/>
  <c r="FS581"/>
  <c r="FW581" s="1"/>
  <c r="FT581"/>
  <c r="FV581"/>
  <c r="FS582"/>
  <c r="FW582" s="1"/>
  <c r="FT582"/>
  <c r="FV582"/>
  <c r="FS583"/>
  <c r="FW583" s="1"/>
  <c r="FT583"/>
  <c r="FV583"/>
  <c r="FS584"/>
  <c r="FW584" s="1"/>
  <c r="FT584"/>
  <c r="FV584"/>
  <c r="FS585"/>
  <c r="FW585" s="1"/>
  <c r="FT585"/>
  <c r="FV585"/>
  <c r="FS586"/>
  <c r="FW586" s="1"/>
  <c r="FT586"/>
  <c r="FV586"/>
  <c r="FS587"/>
  <c r="FW587" s="1"/>
  <c r="FT587"/>
  <c r="FV587"/>
  <c r="FS588"/>
  <c r="FW588" s="1"/>
  <c r="FT588"/>
  <c r="FV588"/>
  <c r="FS589"/>
  <c r="FW589" s="1"/>
  <c r="FT589"/>
  <c r="FV589"/>
  <c r="FS590"/>
  <c r="FW590" s="1"/>
  <c r="FT590"/>
  <c r="FV590"/>
  <c r="FT12"/>
  <c r="FS12"/>
  <c r="F916" i="11"/>
  <c r="E916"/>
  <c r="K884"/>
  <c r="J884"/>
  <c r="M884"/>
  <c r="I884"/>
  <c r="H884"/>
  <c r="F884"/>
  <c r="E884"/>
  <c r="E836"/>
  <c r="F836"/>
  <c r="G836"/>
  <c r="H836"/>
  <c r="J836"/>
  <c r="K836"/>
  <c r="M836" s="1"/>
  <c r="FV12" i="1"/>
  <c r="FB13"/>
  <c r="FB14"/>
  <c r="FB15"/>
  <c r="FB16"/>
  <c r="FB17"/>
  <c r="FB18"/>
  <c r="FB19"/>
  <c r="FB20"/>
  <c r="FB21"/>
  <c r="FB22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FB120"/>
  <c r="FB121"/>
  <c r="FB122"/>
  <c r="FB123"/>
  <c r="FB124"/>
  <c r="FB125"/>
  <c r="FB126"/>
  <c r="FB127"/>
  <c r="FB128"/>
  <c r="FB129"/>
  <c r="FB130"/>
  <c r="FB131"/>
  <c r="FB132"/>
  <c r="FB133"/>
  <c r="FB134"/>
  <c r="FB135"/>
  <c r="FB136"/>
  <c r="FB137"/>
  <c r="FB138"/>
  <c r="FB139"/>
  <c r="FB140"/>
  <c r="FB141"/>
  <c r="FB142"/>
  <c r="FB143"/>
  <c r="FB144"/>
  <c r="FB145"/>
  <c r="FB146"/>
  <c r="FB147"/>
  <c r="FB148"/>
  <c r="FB149"/>
  <c r="FB150"/>
  <c r="FB151"/>
  <c r="FB152"/>
  <c r="FB153"/>
  <c r="FB154"/>
  <c r="FB155"/>
  <c r="FB156"/>
  <c r="FB157"/>
  <c r="FB158"/>
  <c r="FB159"/>
  <c r="FB160"/>
  <c r="FB161"/>
  <c r="FB162"/>
  <c r="FB163"/>
  <c r="FB164"/>
  <c r="FB165"/>
  <c r="FB166"/>
  <c r="FB167"/>
  <c r="FB168"/>
  <c r="FB169"/>
  <c r="FB170"/>
  <c r="FB171"/>
  <c r="FB172"/>
  <c r="FB173"/>
  <c r="FB174"/>
  <c r="FB175"/>
  <c r="FB176"/>
  <c r="FB177"/>
  <c r="FB178"/>
  <c r="FB179"/>
  <c r="FB180"/>
  <c r="FB181"/>
  <c r="FB182"/>
  <c r="FB183"/>
  <c r="FB184"/>
  <c r="FB185"/>
  <c r="FB186"/>
  <c r="FB187"/>
  <c r="FB188"/>
  <c r="FB189"/>
  <c r="FB190"/>
  <c r="FB191"/>
  <c r="FB192"/>
  <c r="FB193"/>
  <c r="FB194"/>
  <c r="FB195"/>
  <c r="FB196"/>
  <c r="FB197"/>
  <c r="FB198"/>
  <c r="FB199"/>
  <c r="FB200"/>
  <c r="FB201"/>
  <c r="FB202"/>
  <c r="FB203"/>
  <c r="FB204"/>
  <c r="FB205"/>
  <c r="FB206"/>
  <c r="FB207"/>
  <c r="FB208"/>
  <c r="FB209"/>
  <c r="FB210"/>
  <c r="FB211"/>
  <c r="FB212"/>
  <c r="FB213"/>
  <c r="FB214"/>
  <c r="FB215"/>
  <c r="FB216"/>
  <c r="FB217"/>
  <c r="FB218"/>
  <c r="FB219"/>
  <c r="FB220"/>
  <c r="FB221"/>
  <c r="FB222"/>
  <c r="FB223"/>
  <c r="FB224"/>
  <c r="FB225"/>
  <c r="FB226"/>
  <c r="FB227"/>
  <c r="FB228"/>
  <c r="FB229"/>
  <c r="FB230"/>
  <c r="FB231"/>
  <c r="FB232"/>
  <c r="FB233"/>
  <c r="FB234"/>
  <c r="FB235"/>
  <c r="FB236"/>
  <c r="FB237"/>
  <c r="FB238"/>
  <c r="FB239"/>
  <c r="FB240"/>
  <c r="FB241"/>
  <c r="FB242"/>
  <c r="FB243"/>
  <c r="FB244"/>
  <c r="FB246"/>
  <c r="FB247"/>
  <c r="FB248"/>
  <c r="FB252"/>
  <c r="FB253"/>
  <c r="FB254"/>
  <c r="FB255"/>
  <c r="FB256"/>
  <c r="FB257"/>
  <c r="FB258"/>
  <c r="FB259"/>
  <c r="FB260"/>
  <c r="FB261"/>
  <c r="FB262"/>
  <c r="FB263"/>
  <c r="FB264"/>
  <c r="FB265"/>
  <c r="FB266"/>
  <c r="FB267"/>
  <c r="FB268"/>
  <c r="FB269"/>
  <c r="FB270"/>
  <c r="FB271"/>
  <c r="FB272"/>
  <c r="FB273"/>
  <c r="FB274"/>
  <c r="FB275"/>
  <c r="FB276"/>
  <c r="FB277"/>
  <c r="FB278"/>
  <c r="FB279"/>
  <c r="FB280"/>
  <c r="FB281"/>
  <c r="FB282"/>
  <c r="FB283"/>
  <c r="FB284"/>
  <c r="FB285"/>
  <c r="FB286"/>
  <c r="FB287"/>
  <c r="FB288"/>
  <c r="FB289"/>
  <c r="FB290"/>
  <c r="FB291"/>
  <c r="FB292"/>
  <c r="FB293"/>
  <c r="FB294"/>
  <c r="FB295"/>
  <c r="FB296"/>
  <c r="FB297"/>
  <c r="FB298"/>
  <c r="FB299"/>
  <c r="FB300"/>
  <c r="FB301"/>
  <c r="FB302"/>
  <c r="FB303"/>
  <c r="FB304"/>
  <c r="FB305"/>
  <c r="FB306"/>
  <c r="FB307"/>
  <c r="FB308"/>
  <c r="FB309"/>
  <c r="FB310"/>
  <c r="FB311"/>
  <c r="FB312"/>
  <c r="FB313"/>
  <c r="FB314"/>
  <c r="FB315"/>
  <c r="FB316"/>
  <c r="FB317"/>
  <c r="FB318"/>
  <c r="FB319"/>
  <c r="FB320"/>
  <c r="FB321"/>
  <c r="FB322"/>
  <c r="FB323"/>
  <c r="FB324"/>
  <c r="FB325"/>
  <c r="FB326"/>
  <c r="FB327"/>
  <c r="FB328"/>
  <c r="FB329"/>
  <c r="FB330"/>
  <c r="FB331"/>
  <c r="FB332"/>
  <c r="FB333"/>
  <c r="FB334"/>
  <c r="FB335"/>
  <c r="FB336"/>
  <c r="FB337"/>
  <c r="FB338"/>
  <c r="FB339"/>
  <c r="FB340"/>
  <c r="FB341"/>
  <c r="FB342"/>
  <c r="FB343"/>
  <c r="FB344"/>
  <c r="FB345"/>
  <c r="FB346"/>
  <c r="FB347"/>
  <c r="FB348"/>
  <c r="FB349"/>
  <c r="FB350"/>
  <c r="FB351"/>
  <c r="FB352"/>
  <c r="FB353"/>
  <c r="FB354"/>
  <c r="FB355"/>
  <c r="FB356"/>
  <c r="FB357"/>
  <c r="FB358"/>
  <c r="FB359"/>
  <c r="FB360"/>
  <c r="FB361"/>
  <c r="FB362"/>
  <c r="FB363"/>
  <c r="FB364"/>
  <c r="FB365"/>
  <c r="FB366"/>
  <c r="FB367"/>
  <c r="FB368"/>
  <c r="FB369"/>
  <c r="FB370"/>
  <c r="FB371"/>
  <c r="FB372"/>
  <c r="FB373"/>
  <c r="FB374"/>
  <c r="FB375"/>
  <c r="FB376"/>
  <c r="FB377"/>
  <c r="FB378"/>
  <c r="FB379"/>
  <c r="FB380"/>
  <c r="FB381"/>
  <c r="FB382"/>
  <c r="FB383"/>
  <c r="FB384"/>
  <c r="FB385"/>
  <c r="FB386"/>
  <c r="FB387"/>
  <c r="FB388"/>
  <c r="FB389"/>
  <c r="FB390"/>
  <c r="FB391"/>
  <c r="FB392"/>
  <c r="FB393"/>
  <c r="FB394"/>
  <c r="FB395"/>
  <c r="FB396"/>
  <c r="FB397"/>
  <c r="FB398"/>
  <c r="FB399"/>
  <c r="FB400"/>
  <c r="FB401"/>
  <c r="FB402"/>
  <c r="FB403"/>
  <c r="FB404"/>
  <c r="FB405"/>
  <c r="FB406"/>
  <c r="FB407"/>
  <c r="FB408"/>
  <c r="FB409"/>
  <c r="FB410"/>
  <c r="FB411"/>
  <c r="FB412"/>
  <c r="FB413"/>
  <c r="FB414"/>
  <c r="FB415"/>
  <c r="FB416"/>
  <c r="FB417"/>
  <c r="FB418"/>
  <c r="FB419"/>
  <c r="FB420"/>
  <c r="FB421"/>
  <c r="FB422"/>
  <c r="FB423"/>
  <c r="FB424"/>
  <c r="FB425"/>
  <c r="FB426"/>
  <c r="FB427"/>
  <c r="FB428"/>
  <c r="FB429"/>
  <c r="FB430"/>
  <c r="FB431"/>
  <c r="FB432"/>
  <c r="FB433"/>
  <c r="FB434"/>
  <c r="FB435"/>
  <c r="FB436"/>
  <c r="FB437"/>
  <c r="FB438"/>
  <c r="FB439"/>
  <c r="FB440"/>
  <c r="FB441"/>
  <c r="FB442"/>
  <c r="FB443"/>
  <c r="FB444"/>
  <c r="FB445"/>
  <c r="FB446"/>
  <c r="FB447"/>
  <c r="FB448"/>
  <c r="FB449"/>
  <c r="FB450"/>
  <c r="FB451"/>
  <c r="FB452"/>
  <c r="FB453"/>
  <c r="FB454"/>
  <c r="FB455"/>
  <c r="FB456"/>
  <c r="FB457"/>
  <c r="FB458"/>
  <c r="FB459"/>
  <c r="FB460"/>
  <c r="FB461"/>
  <c r="FB462"/>
  <c r="FB463"/>
  <c r="FB464"/>
  <c r="FB465"/>
  <c r="FB466"/>
  <c r="FB467"/>
  <c r="FB468"/>
  <c r="FB469"/>
  <c r="FB470"/>
  <c r="FB472"/>
  <c r="FB473"/>
  <c r="FB474"/>
  <c r="FB475"/>
  <c r="FB476"/>
  <c r="FB477"/>
  <c r="FB478"/>
  <c r="FB479"/>
  <c r="FB480"/>
  <c r="FB481"/>
  <c r="FB482"/>
  <c r="FB483"/>
  <c r="FB484"/>
  <c r="FB485"/>
  <c r="FB486"/>
  <c r="FB487"/>
  <c r="FB488"/>
  <c r="FB489"/>
  <c r="FB490"/>
  <c r="FB491"/>
  <c r="FB492"/>
  <c r="FB493"/>
  <c r="FB494"/>
  <c r="FB495"/>
  <c r="FB496"/>
  <c r="FB497"/>
  <c r="FB498"/>
  <c r="FB499"/>
  <c r="FB500"/>
  <c r="FB501"/>
  <c r="FB502"/>
  <c r="FB503"/>
  <c r="FB504"/>
  <c r="FB505"/>
  <c r="FB506"/>
  <c r="FB507"/>
  <c r="FB508"/>
  <c r="FB509"/>
  <c r="FB510"/>
  <c r="FB511"/>
  <c r="FB512"/>
  <c r="FB513"/>
  <c r="FB514"/>
  <c r="FB515"/>
  <c r="FB516"/>
  <c r="FB517"/>
  <c r="FB518"/>
  <c r="FB519"/>
  <c r="FB520"/>
  <c r="FB521"/>
  <c r="FB522"/>
  <c r="FB523"/>
  <c r="FB524"/>
  <c r="FB525"/>
  <c r="FB527"/>
  <c r="FB528"/>
  <c r="FB529"/>
  <c r="FB530"/>
  <c r="FB531"/>
  <c r="FB532"/>
  <c r="FB533"/>
  <c r="FB534"/>
  <c r="FB535"/>
  <c r="FB536"/>
  <c r="FB537"/>
  <c r="FB539"/>
  <c r="FB541"/>
  <c r="FB543"/>
  <c r="FB545"/>
  <c r="FB546"/>
  <c r="FB547"/>
  <c r="FB548"/>
  <c r="FB549"/>
  <c r="FB550"/>
  <c r="FB551"/>
  <c r="FB552"/>
  <c r="FB553"/>
  <c r="FB554"/>
  <c r="FB555"/>
  <c r="FB556"/>
  <c r="FB557"/>
  <c r="FB558"/>
  <c r="FB559"/>
  <c r="FB560"/>
  <c r="FB561"/>
  <c r="FB562"/>
  <c r="FB563"/>
  <c r="FB564"/>
  <c r="FB565"/>
  <c r="FB566"/>
  <c r="FB567"/>
  <c r="FB568"/>
  <c r="FB569"/>
  <c r="FB570"/>
  <c r="FB571"/>
  <c r="FB572"/>
  <c r="FB573"/>
  <c r="FB574"/>
  <c r="FB575"/>
  <c r="FB576"/>
  <c r="FB577"/>
  <c r="FB578"/>
  <c r="FB579"/>
  <c r="FB580"/>
  <c r="FB581"/>
  <c r="FB582"/>
  <c r="FB583"/>
  <c r="FB584"/>
  <c r="FB585"/>
  <c r="FB586"/>
  <c r="FB587"/>
  <c r="FB588"/>
  <c r="FB589"/>
  <c r="FB590"/>
  <c r="BB722" i="11"/>
  <c r="BB721"/>
  <c r="FB12" i="1"/>
  <c r="ES13"/>
  <c r="EW13" s="1"/>
  <c r="ET13"/>
  <c r="EV13"/>
  <c r="ES14"/>
  <c r="EW14" s="1"/>
  <c r="ET14"/>
  <c r="EV14"/>
  <c r="ES15"/>
  <c r="EW15" s="1"/>
  <c r="ET15"/>
  <c r="EV15"/>
  <c r="ES16"/>
  <c r="EW16" s="1"/>
  <c r="ET16"/>
  <c r="EV16"/>
  <c r="ES17"/>
  <c r="EW17" s="1"/>
  <c r="ET17"/>
  <c r="EV17"/>
  <c r="ES18"/>
  <c r="EW18" s="1"/>
  <c r="ET18"/>
  <c r="EV18"/>
  <c r="ES19"/>
  <c r="EW19" s="1"/>
  <c r="ET19"/>
  <c r="EV19"/>
  <c r="ES20"/>
  <c r="EW20" s="1"/>
  <c r="ET20"/>
  <c r="EV20"/>
  <c r="ES21"/>
  <c r="EW21" s="1"/>
  <c r="ET21"/>
  <c r="EV21"/>
  <c r="ES22"/>
  <c r="EW22" s="1"/>
  <c r="ET22"/>
  <c r="EV22"/>
  <c r="ES23"/>
  <c r="EW23" s="1"/>
  <c r="ET23"/>
  <c r="EV23"/>
  <c r="ES24"/>
  <c r="EW24" s="1"/>
  <c r="ET24"/>
  <c r="EV24"/>
  <c r="ES25"/>
  <c r="EW25" s="1"/>
  <c r="ET25"/>
  <c r="EV25"/>
  <c r="ES26"/>
  <c r="EW26" s="1"/>
  <c r="ET26"/>
  <c r="EV26"/>
  <c r="ES27"/>
  <c r="EW27" s="1"/>
  <c r="ET27"/>
  <c r="EV27"/>
  <c r="ES28"/>
  <c r="EW28" s="1"/>
  <c r="ET28"/>
  <c r="EV28"/>
  <c r="ES29"/>
  <c r="EW29" s="1"/>
  <c r="ET29"/>
  <c r="EV29"/>
  <c r="ES30"/>
  <c r="EW30" s="1"/>
  <c r="ET30"/>
  <c r="EV30"/>
  <c r="ES31"/>
  <c r="EW31" s="1"/>
  <c r="ET31"/>
  <c r="EV31"/>
  <c r="ES32"/>
  <c r="EW32" s="1"/>
  <c r="ET32"/>
  <c r="EV32"/>
  <c r="ES33"/>
  <c r="EW33" s="1"/>
  <c r="ET33"/>
  <c r="EV33"/>
  <c r="ES34"/>
  <c r="EW34" s="1"/>
  <c r="ET34"/>
  <c r="EV34"/>
  <c r="ES35"/>
  <c r="EW35" s="1"/>
  <c r="ET35"/>
  <c r="EV35"/>
  <c r="ES36"/>
  <c r="EW36" s="1"/>
  <c r="ET36"/>
  <c r="EV36"/>
  <c r="ES37"/>
  <c r="EW37" s="1"/>
  <c r="ET37"/>
  <c r="EV37"/>
  <c r="ES38"/>
  <c r="EW38" s="1"/>
  <c r="ET38"/>
  <c r="EV38"/>
  <c r="ES39"/>
  <c r="EW39" s="1"/>
  <c r="ET39"/>
  <c r="EV39"/>
  <c r="ES40"/>
  <c r="EW40" s="1"/>
  <c r="ET40"/>
  <c r="EV40"/>
  <c r="ES41"/>
  <c r="EW41" s="1"/>
  <c r="ET41"/>
  <c r="EV41"/>
  <c r="ES42"/>
  <c r="EW42" s="1"/>
  <c r="ET42"/>
  <c r="EV42"/>
  <c r="ES43"/>
  <c r="EW43" s="1"/>
  <c r="ET43"/>
  <c r="EV43"/>
  <c r="ES44"/>
  <c r="EW44" s="1"/>
  <c r="ET44"/>
  <c r="EV44"/>
  <c r="ES45"/>
  <c r="EW45" s="1"/>
  <c r="ET45"/>
  <c r="EV45"/>
  <c r="ES46"/>
  <c r="EW46" s="1"/>
  <c r="ET46"/>
  <c r="EV46"/>
  <c r="ES47"/>
  <c r="EW47" s="1"/>
  <c r="ET47"/>
  <c r="EV47"/>
  <c r="ES48"/>
  <c r="EW48" s="1"/>
  <c r="ET48"/>
  <c r="EV48"/>
  <c r="ES49"/>
  <c r="EW49" s="1"/>
  <c r="ET49"/>
  <c r="EV49"/>
  <c r="ES50"/>
  <c r="EW50" s="1"/>
  <c r="ET50"/>
  <c r="EV50"/>
  <c r="ES51"/>
  <c r="EW51" s="1"/>
  <c r="ET51"/>
  <c r="EV51"/>
  <c r="ES52"/>
  <c r="EW52" s="1"/>
  <c r="ET52"/>
  <c r="EV52"/>
  <c r="ES53"/>
  <c r="EW53" s="1"/>
  <c r="ET53"/>
  <c r="EV53"/>
  <c r="ES54"/>
  <c r="EW54" s="1"/>
  <c r="ET54"/>
  <c r="EV54"/>
  <c r="ES55"/>
  <c r="EW55" s="1"/>
  <c r="ET55"/>
  <c r="EV55"/>
  <c r="ES56"/>
  <c r="EW56" s="1"/>
  <c r="ET56"/>
  <c r="EV56"/>
  <c r="ES57"/>
  <c r="EW57" s="1"/>
  <c r="ET57"/>
  <c r="EV57"/>
  <c r="ES58"/>
  <c r="EW58" s="1"/>
  <c r="ET58"/>
  <c r="EV58"/>
  <c r="ES59"/>
  <c r="EW59" s="1"/>
  <c r="ET59"/>
  <c r="EV59"/>
  <c r="ES60"/>
  <c r="EW60" s="1"/>
  <c r="ET60"/>
  <c r="EV60"/>
  <c r="ES61"/>
  <c r="EW61" s="1"/>
  <c r="ET61"/>
  <c r="EV61"/>
  <c r="ES62"/>
  <c r="EW62" s="1"/>
  <c r="ET62"/>
  <c r="EV62"/>
  <c r="ES63"/>
  <c r="ET63"/>
  <c r="EV63"/>
  <c r="ES64"/>
  <c r="EW64" s="1"/>
  <c r="ET64"/>
  <c r="EV64"/>
  <c r="ES65"/>
  <c r="EW65" s="1"/>
  <c r="ET65"/>
  <c r="EV65"/>
  <c r="ES66"/>
  <c r="EW66" s="1"/>
  <c r="ET66"/>
  <c r="EV66"/>
  <c r="ES67"/>
  <c r="EW67" s="1"/>
  <c r="ET67"/>
  <c r="EV67"/>
  <c r="ES68"/>
  <c r="EW68" s="1"/>
  <c r="ET68"/>
  <c r="EV68"/>
  <c r="ES69"/>
  <c r="EW69" s="1"/>
  <c r="ET69"/>
  <c r="EV69"/>
  <c r="ES70"/>
  <c r="ET70"/>
  <c r="EV70"/>
  <c r="ES71"/>
  <c r="EW71" s="1"/>
  <c r="ET71"/>
  <c r="EV71"/>
  <c r="ES72"/>
  <c r="ET72"/>
  <c r="EV72"/>
  <c r="ES73"/>
  <c r="EW73" s="1"/>
  <c r="ET73"/>
  <c r="EV73"/>
  <c r="ES74"/>
  <c r="EW74" s="1"/>
  <c r="ET74"/>
  <c r="EV74"/>
  <c r="ES75"/>
  <c r="EW75" s="1"/>
  <c r="ET75"/>
  <c r="EV75"/>
  <c r="ES76"/>
  <c r="EW76" s="1"/>
  <c r="ET76"/>
  <c r="EV76"/>
  <c r="ES77"/>
  <c r="EW77" s="1"/>
  <c r="ET77"/>
  <c r="EV77"/>
  <c r="ES78"/>
  <c r="EW78" s="1"/>
  <c r="ET78"/>
  <c r="EV78"/>
  <c r="ES79"/>
  <c r="EW79" s="1"/>
  <c r="ET79"/>
  <c r="EV79"/>
  <c r="ES80"/>
  <c r="EW80" s="1"/>
  <c r="ET80"/>
  <c r="EV80"/>
  <c r="ES81"/>
  <c r="EW81" s="1"/>
  <c r="ET81"/>
  <c r="EV81"/>
  <c r="ES82"/>
  <c r="EW82" s="1"/>
  <c r="ET82"/>
  <c r="EV82"/>
  <c r="ES83"/>
  <c r="EW83" s="1"/>
  <c r="ET83"/>
  <c r="EV83"/>
  <c r="ES84"/>
  <c r="EW84" s="1"/>
  <c r="ET84"/>
  <c r="EV84"/>
  <c r="ES85"/>
  <c r="EW85" s="1"/>
  <c r="ET85"/>
  <c r="EV85"/>
  <c r="ES86"/>
  <c r="EW86" s="1"/>
  <c r="ET86"/>
  <c r="EV86"/>
  <c r="ES87"/>
  <c r="EW87" s="1"/>
  <c r="ET87"/>
  <c r="EV87"/>
  <c r="ES88"/>
  <c r="EW88" s="1"/>
  <c r="ET88"/>
  <c r="EV88"/>
  <c r="ES89"/>
  <c r="EW89" s="1"/>
  <c r="ET89"/>
  <c r="EV89"/>
  <c r="ES90"/>
  <c r="EW90" s="1"/>
  <c r="ET90"/>
  <c r="EV90"/>
  <c r="ES91"/>
  <c r="EW91" s="1"/>
  <c r="ET91"/>
  <c r="EV91"/>
  <c r="ES92"/>
  <c r="EW92" s="1"/>
  <c r="ET92"/>
  <c r="EV92"/>
  <c r="ES93"/>
  <c r="EW93" s="1"/>
  <c r="ET93"/>
  <c r="EV93"/>
  <c r="ES94"/>
  <c r="EW94" s="1"/>
  <c r="ET94"/>
  <c r="EV94"/>
  <c r="ES95"/>
  <c r="EW95" s="1"/>
  <c r="ET95"/>
  <c r="EV95"/>
  <c r="ES96"/>
  <c r="EW96" s="1"/>
  <c r="ET96"/>
  <c r="EV96"/>
  <c r="ES97"/>
  <c r="EW97" s="1"/>
  <c r="ET97"/>
  <c r="EV97"/>
  <c r="ES98"/>
  <c r="EW98" s="1"/>
  <c r="ET98"/>
  <c r="EV98"/>
  <c r="ES99"/>
  <c r="EW99" s="1"/>
  <c r="ET99"/>
  <c r="EV99"/>
  <c r="ES100"/>
  <c r="EW100" s="1"/>
  <c r="ET100"/>
  <c r="EV100"/>
  <c r="ES101"/>
  <c r="EW101" s="1"/>
  <c r="ET101"/>
  <c r="EV101"/>
  <c r="ES102"/>
  <c r="EW102" s="1"/>
  <c r="ET102"/>
  <c r="EV102"/>
  <c r="ES103"/>
  <c r="EW103" s="1"/>
  <c r="ET103"/>
  <c r="EV103"/>
  <c r="ES104"/>
  <c r="EW104" s="1"/>
  <c r="ET104"/>
  <c r="EV104"/>
  <c r="ES105"/>
  <c r="EW105" s="1"/>
  <c r="ET105"/>
  <c r="EV105"/>
  <c r="ES106"/>
  <c r="EW106" s="1"/>
  <c r="ET106"/>
  <c r="EV106"/>
  <c r="ES107"/>
  <c r="EW107" s="1"/>
  <c r="ET107"/>
  <c r="EV107"/>
  <c r="ES108"/>
  <c r="EW108" s="1"/>
  <c r="ET108"/>
  <c r="EV108"/>
  <c r="ES109"/>
  <c r="EW109" s="1"/>
  <c r="ET109"/>
  <c r="EV109"/>
  <c r="ES110"/>
  <c r="ET110"/>
  <c r="EV110"/>
  <c r="ES111"/>
  <c r="EW111" s="1"/>
  <c r="ET111"/>
  <c r="EV111"/>
  <c r="ES112"/>
  <c r="EW112" s="1"/>
  <c r="ET112"/>
  <c r="EV112"/>
  <c r="ES113"/>
  <c r="EW113" s="1"/>
  <c r="ET113"/>
  <c r="EV113"/>
  <c r="ES114"/>
  <c r="ET114"/>
  <c r="EV114"/>
  <c r="ES115"/>
  <c r="EW115" s="1"/>
  <c r="ET115"/>
  <c r="EV115"/>
  <c r="ES116"/>
  <c r="ET116"/>
  <c r="EV116"/>
  <c r="ES117"/>
  <c r="ET117"/>
  <c r="EV117"/>
  <c r="ES118"/>
  <c r="ET118"/>
  <c r="EV118"/>
  <c r="ES119"/>
  <c r="EW119" s="1"/>
  <c r="ET119"/>
  <c r="EV119"/>
  <c r="ES120"/>
  <c r="EW120" s="1"/>
  <c r="ET120"/>
  <c r="EV120"/>
  <c r="ES121"/>
  <c r="EW121" s="1"/>
  <c r="ET121"/>
  <c r="EV121"/>
  <c r="ES122"/>
  <c r="EW122" s="1"/>
  <c r="ET122"/>
  <c r="EV122"/>
  <c r="ES123"/>
  <c r="EW123" s="1"/>
  <c r="ET123"/>
  <c r="EV123"/>
  <c r="ES124"/>
  <c r="EW124" s="1"/>
  <c r="ET124"/>
  <c r="EV124"/>
  <c r="ES125"/>
  <c r="EW125" s="1"/>
  <c r="ET125"/>
  <c r="EV125"/>
  <c r="ES126"/>
  <c r="EW126" s="1"/>
  <c r="ET126"/>
  <c r="EV126"/>
  <c r="ES127"/>
  <c r="EW127" s="1"/>
  <c r="ET127"/>
  <c r="EV127"/>
  <c r="ES128"/>
  <c r="EW128" s="1"/>
  <c r="ET128"/>
  <c r="EV128"/>
  <c r="ES129"/>
  <c r="EW129" s="1"/>
  <c r="ET129"/>
  <c r="EV129"/>
  <c r="ES130"/>
  <c r="EW130" s="1"/>
  <c r="ET130"/>
  <c r="EV130"/>
  <c r="ES131"/>
  <c r="EW131" s="1"/>
  <c r="ET131"/>
  <c r="EV131"/>
  <c r="ES132"/>
  <c r="EW132" s="1"/>
  <c r="ET132"/>
  <c r="EV132"/>
  <c r="ES133"/>
  <c r="EW133" s="1"/>
  <c r="ET133"/>
  <c r="EV133"/>
  <c r="ES134"/>
  <c r="EW134" s="1"/>
  <c r="ET134"/>
  <c r="EV134"/>
  <c r="ES135"/>
  <c r="EW135" s="1"/>
  <c r="ET135"/>
  <c r="EV135"/>
  <c r="ES136"/>
  <c r="EW136" s="1"/>
  <c r="ET136"/>
  <c r="EV136"/>
  <c r="ES137"/>
  <c r="EW137" s="1"/>
  <c r="ET137"/>
  <c r="EV137"/>
  <c r="ES138"/>
  <c r="EW138" s="1"/>
  <c r="ET138"/>
  <c r="EV138"/>
  <c r="ES139"/>
  <c r="ET139"/>
  <c r="EV139"/>
  <c r="ES140"/>
  <c r="EW140" s="1"/>
  <c r="ET140"/>
  <c r="EV140"/>
  <c r="ES141"/>
  <c r="EW141" s="1"/>
  <c r="ET141"/>
  <c r="EV141"/>
  <c r="ES142"/>
  <c r="EW142" s="1"/>
  <c r="ET142"/>
  <c r="EV142"/>
  <c r="ES143"/>
  <c r="EW143" s="1"/>
  <c r="ET143"/>
  <c r="EV143"/>
  <c r="ES144"/>
  <c r="EW144" s="1"/>
  <c r="ET144"/>
  <c r="EV144"/>
  <c r="ES145"/>
  <c r="EW145" s="1"/>
  <c r="ET145"/>
  <c r="EV145"/>
  <c r="ES146"/>
  <c r="EW146" s="1"/>
  <c r="ET146"/>
  <c r="EV146"/>
  <c r="ES147"/>
  <c r="EW147" s="1"/>
  <c r="ET147"/>
  <c r="EV147"/>
  <c r="ES148"/>
  <c r="EW148" s="1"/>
  <c r="ET148"/>
  <c r="EV148"/>
  <c r="ES149"/>
  <c r="EW149" s="1"/>
  <c r="ET149"/>
  <c r="EV149"/>
  <c r="ES150"/>
  <c r="EW150" s="1"/>
  <c r="ET150"/>
  <c r="EV150"/>
  <c r="ES151"/>
  <c r="EW151" s="1"/>
  <c r="ET151"/>
  <c r="EV151"/>
  <c r="ES152"/>
  <c r="EW152" s="1"/>
  <c r="ET152"/>
  <c r="EV152"/>
  <c r="ES153"/>
  <c r="EW153" s="1"/>
  <c r="ET153"/>
  <c r="EV153"/>
  <c r="ES154"/>
  <c r="EW154" s="1"/>
  <c r="ET154"/>
  <c r="EV154"/>
  <c r="ES155"/>
  <c r="EW155" s="1"/>
  <c r="ET155"/>
  <c r="EV155"/>
  <c r="ES156"/>
  <c r="EW156" s="1"/>
  <c r="ET156"/>
  <c r="EV156"/>
  <c r="ES157"/>
  <c r="EW157" s="1"/>
  <c r="ET157"/>
  <c r="EV157"/>
  <c r="ES158"/>
  <c r="EW158" s="1"/>
  <c r="ET158"/>
  <c r="EV158"/>
  <c r="ES159"/>
  <c r="EW159" s="1"/>
  <c r="ET159"/>
  <c r="EV159"/>
  <c r="ES160"/>
  <c r="EW160" s="1"/>
  <c r="ET160"/>
  <c r="EV160"/>
  <c r="ES161"/>
  <c r="EW161" s="1"/>
  <c r="ET161"/>
  <c r="EV161"/>
  <c r="ES162"/>
  <c r="EW162" s="1"/>
  <c r="ET162"/>
  <c r="EV162"/>
  <c r="ES163"/>
  <c r="EW163" s="1"/>
  <c r="ET163"/>
  <c r="EV163"/>
  <c r="ES164"/>
  <c r="EW164" s="1"/>
  <c r="ET164"/>
  <c r="EV164"/>
  <c r="ES165"/>
  <c r="EW165" s="1"/>
  <c r="ET165"/>
  <c r="EV165"/>
  <c r="ES166"/>
  <c r="EW166" s="1"/>
  <c r="ET166"/>
  <c r="EV166"/>
  <c r="ES167"/>
  <c r="EW167" s="1"/>
  <c r="ET167"/>
  <c r="EV167"/>
  <c r="ES168"/>
  <c r="EW168" s="1"/>
  <c r="ET168"/>
  <c r="EV168"/>
  <c r="ES169"/>
  <c r="EW169" s="1"/>
  <c r="ET169"/>
  <c r="EV169"/>
  <c r="ES170"/>
  <c r="EW170" s="1"/>
  <c r="ET170"/>
  <c r="EV170"/>
  <c r="ES171"/>
  <c r="EW171" s="1"/>
  <c r="ET171"/>
  <c r="EV171"/>
  <c r="ES172"/>
  <c r="EW172" s="1"/>
  <c r="ET172"/>
  <c r="EV172"/>
  <c r="ES173"/>
  <c r="EW173" s="1"/>
  <c r="ET173"/>
  <c r="EV173"/>
  <c r="ES174"/>
  <c r="EW174" s="1"/>
  <c r="ET174"/>
  <c r="EV174"/>
  <c r="ES175"/>
  <c r="EW175" s="1"/>
  <c r="ET175"/>
  <c r="EV175"/>
  <c r="ES176"/>
  <c r="EW176" s="1"/>
  <c r="ET176"/>
  <c r="EV176"/>
  <c r="ES177"/>
  <c r="EW177" s="1"/>
  <c r="ET177"/>
  <c r="EV177"/>
  <c r="ES178"/>
  <c r="EW178" s="1"/>
  <c r="ET178"/>
  <c r="EV178"/>
  <c r="ES179"/>
  <c r="EW179" s="1"/>
  <c r="ET179"/>
  <c r="EV179"/>
  <c r="ES180"/>
  <c r="EW180" s="1"/>
  <c r="ET180"/>
  <c r="EV180"/>
  <c r="ES181"/>
  <c r="EW181" s="1"/>
  <c r="ET181"/>
  <c r="EV181"/>
  <c r="ES182"/>
  <c r="EW182" s="1"/>
  <c r="ET182"/>
  <c r="EV182"/>
  <c r="ES183"/>
  <c r="EW183" s="1"/>
  <c r="ET183"/>
  <c r="EV183"/>
  <c r="ES184"/>
  <c r="EW184" s="1"/>
  <c r="ET184"/>
  <c r="EV184"/>
  <c r="ES185"/>
  <c r="EW185" s="1"/>
  <c r="ET185"/>
  <c r="EV185"/>
  <c r="ES186"/>
  <c r="EW186" s="1"/>
  <c r="ET186"/>
  <c r="EV186"/>
  <c r="ES187"/>
  <c r="EW187" s="1"/>
  <c r="ET187"/>
  <c r="EV187"/>
  <c r="ES188"/>
  <c r="EW188" s="1"/>
  <c r="ET188"/>
  <c r="EV188"/>
  <c r="ES189"/>
  <c r="EW189" s="1"/>
  <c r="ET189"/>
  <c r="EV189"/>
  <c r="ES190"/>
  <c r="EW190" s="1"/>
  <c r="ET190"/>
  <c r="EV190"/>
  <c r="ES191"/>
  <c r="EW191" s="1"/>
  <c r="ET191"/>
  <c r="EV191"/>
  <c r="ES192"/>
  <c r="EW192" s="1"/>
  <c r="ET192"/>
  <c r="EV192"/>
  <c r="ES193"/>
  <c r="EW193" s="1"/>
  <c r="ET193"/>
  <c r="EV193"/>
  <c r="ES194"/>
  <c r="EW194" s="1"/>
  <c r="ET194"/>
  <c r="EV194"/>
  <c r="ES195"/>
  <c r="EW195" s="1"/>
  <c r="ET195"/>
  <c r="EV195"/>
  <c r="ES196"/>
  <c r="EW196" s="1"/>
  <c r="ET196"/>
  <c r="EV196"/>
  <c r="ES197"/>
  <c r="EW197" s="1"/>
  <c r="ET197"/>
  <c r="EV197"/>
  <c r="ES198"/>
  <c r="EW198" s="1"/>
  <c r="ET198"/>
  <c r="EV198"/>
  <c r="ES199"/>
  <c r="EW199" s="1"/>
  <c r="ET199"/>
  <c r="EV199"/>
  <c r="ES200"/>
  <c r="EW200" s="1"/>
  <c r="ET200"/>
  <c r="EV200"/>
  <c r="ES201"/>
  <c r="EW201" s="1"/>
  <c r="ET201"/>
  <c r="EV201"/>
  <c r="ES202"/>
  <c r="EW202" s="1"/>
  <c r="ET202"/>
  <c r="EV202"/>
  <c r="ES203"/>
  <c r="EW203" s="1"/>
  <c r="ET203"/>
  <c r="EV203"/>
  <c r="ES204"/>
  <c r="EW204" s="1"/>
  <c r="ET204"/>
  <c r="EV204"/>
  <c r="ES205"/>
  <c r="EW205" s="1"/>
  <c r="ET205"/>
  <c r="EV205"/>
  <c r="ES206"/>
  <c r="EW206" s="1"/>
  <c r="ET206"/>
  <c r="EV206"/>
  <c r="ES207"/>
  <c r="EW207" s="1"/>
  <c r="ET207"/>
  <c r="EV207"/>
  <c r="ES208"/>
  <c r="EW208" s="1"/>
  <c r="ET208"/>
  <c r="EV208"/>
  <c r="ES209"/>
  <c r="EW209" s="1"/>
  <c r="ET209"/>
  <c r="EV209"/>
  <c r="ES210"/>
  <c r="EW210" s="1"/>
  <c r="ET210"/>
  <c r="EV210"/>
  <c r="ES211"/>
  <c r="EW211" s="1"/>
  <c r="ET211"/>
  <c r="EV211"/>
  <c r="ES212"/>
  <c r="EW212" s="1"/>
  <c r="ET212"/>
  <c r="EV212"/>
  <c r="ES213"/>
  <c r="EW213" s="1"/>
  <c r="ET213"/>
  <c r="EV213"/>
  <c r="ES214"/>
  <c r="EW214" s="1"/>
  <c r="ET214"/>
  <c r="EV214"/>
  <c r="ES215"/>
  <c r="EW215" s="1"/>
  <c r="ET215"/>
  <c r="EV215"/>
  <c r="ES216"/>
  <c r="EW216" s="1"/>
  <c r="ET216"/>
  <c r="EV216"/>
  <c r="ES217"/>
  <c r="EW217" s="1"/>
  <c r="ET217"/>
  <c r="EV217"/>
  <c r="ES218"/>
  <c r="EW218" s="1"/>
  <c r="ET218"/>
  <c r="EV218"/>
  <c r="ES219"/>
  <c r="EW219" s="1"/>
  <c r="ET219"/>
  <c r="EV219"/>
  <c r="ES220"/>
  <c r="EW220" s="1"/>
  <c r="ET220"/>
  <c r="EV220"/>
  <c r="ES221"/>
  <c r="EW221" s="1"/>
  <c r="ET221"/>
  <c r="EV221"/>
  <c r="ES222"/>
  <c r="EW222" s="1"/>
  <c r="ET222"/>
  <c r="EV222"/>
  <c r="ES223"/>
  <c r="EW223" s="1"/>
  <c r="ET223"/>
  <c r="EV223"/>
  <c r="ES224"/>
  <c r="EW224" s="1"/>
  <c r="ET224"/>
  <c r="EV224"/>
  <c r="ES225"/>
  <c r="ET225"/>
  <c r="EV225"/>
  <c r="ES226"/>
  <c r="EW226" s="1"/>
  <c r="ET226"/>
  <c r="EV226"/>
  <c r="ES227"/>
  <c r="EW227" s="1"/>
  <c r="ET227"/>
  <c r="EV227"/>
  <c r="ES228"/>
  <c r="EW228" s="1"/>
  <c r="ET228"/>
  <c r="EV228"/>
  <c r="ES229"/>
  <c r="EW229" s="1"/>
  <c r="ET229"/>
  <c r="EV229"/>
  <c r="ES230"/>
  <c r="EW230" s="1"/>
  <c r="ET230"/>
  <c r="EV230"/>
  <c r="ES231"/>
  <c r="EW231" s="1"/>
  <c r="ET231"/>
  <c r="EV231"/>
  <c r="ES232"/>
  <c r="EW232" s="1"/>
  <c r="ET232"/>
  <c r="EV232"/>
  <c r="ES233"/>
  <c r="EW233" s="1"/>
  <c r="ET233"/>
  <c r="EV233"/>
  <c r="ES234"/>
  <c r="EW234" s="1"/>
  <c r="ET234"/>
  <c r="EV234"/>
  <c r="ES235"/>
  <c r="EW235" s="1"/>
  <c r="ET235"/>
  <c r="EV235"/>
  <c r="ES236"/>
  <c r="EW236" s="1"/>
  <c r="ET236"/>
  <c r="EV236"/>
  <c r="ES237"/>
  <c r="EW237" s="1"/>
  <c r="ET237"/>
  <c r="EV237"/>
  <c r="ES238"/>
  <c r="EW238" s="1"/>
  <c r="ET238"/>
  <c r="EV238"/>
  <c r="ES239"/>
  <c r="EW239" s="1"/>
  <c r="ET239"/>
  <c r="EV239"/>
  <c r="ES240"/>
  <c r="EW240" s="1"/>
  <c r="ET240"/>
  <c r="EV240"/>
  <c r="ES241"/>
  <c r="EW241" s="1"/>
  <c r="ET241"/>
  <c r="EV241"/>
  <c r="ES242"/>
  <c r="EW242" s="1"/>
  <c r="ET242"/>
  <c r="EV242"/>
  <c r="ES243"/>
  <c r="EW243" s="1"/>
  <c r="ET243"/>
  <c r="EV243"/>
  <c r="ES244"/>
  <c r="EW244" s="1"/>
  <c r="ET244"/>
  <c r="EV244"/>
  <c r="ES245"/>
  <c r="EW245" s="1"/>
  <c r="ET245"/>
  <c r="EV245" s="1"/>
  <c r="ES246"/>
  <c r="EW246" s="1"/>
  <c r="ET246"/>
  <c r="EV246"/>
  <c r="ES247"/>
  <c r="ET247"/>
  <c r="EV247"/>
  <c r="ES248"/>
  <c r="EW248" s="1"/>
  <c r="ET248"/>
  <c r="EV248"/>
  <c r="ES251"/>
  <c r="EW251" s="1"/>
  <c r="ET251"/>
  <c r="EV251"/>
  <c r="ES252"/>
  <c r="EW252" s="1"/>
  <c r="ET252"/>
  <c r="EV252"/>
  <c r="ES253"/>
  <c r="EW253" s="1"/>
  <c r="ET253"/>
  <c r="EV253"/>
  <c r="ES254"/>
  <c r="EW254" s="1"/>
  <c r="ET254"/>
  <c r="EV254"/>
  <c r="ES255"/>
  <c r="EW255" s="1"/>
  <c r="ET255"/>
  <c r="EV255"/>
  <c r="ES256"/>
  <c r="EW256" s="1"/>
  <c r="ET256"/>
  <c r="EV256"/>
  <c r="ES257"/>
  <c r="EW257" s="1"/>
  <c r="ET257"/>
  <c r="EV257"/>
  <c r="ES258"/>
  <c r="EW258" s="1"/>
  <c r="ET258"/>
  <c r="EV258"/>
  <c r="ES259"/>
  <c r="EW259" s="1"/>
  <c r="ET259"/>
  <c r="EV259"/>
  <c r="ES260"/>
  <c r="EW260" s="1"/>
  <c r="ET260"/>
  <c r="EV260"/>
  <c r="ES261"/>
  <c r="EW261" s="1"/>
  <c r="ET261"/>
  <c r="EV261"/>
  <c r="ES262"/>
  <c r="EW262" s="1"/>
  <c r="ET262"/>
  <c r="EV262"/>
  <c r="ES263"/>
  <c r="EW263" s="1"/>
  <c r="ET263"/>
  <c r="EV263"/>
  <c r="ES264"/>
  <c r="EW264" s="1"/>
  <c r="ET264"/>
  <c r="EV264"/>
  <c r="ES265"/>
  <c r="EW265" s="1"/>
  <c r="ET265"/>
  <c r="EV265"/>
  <c r="ES266"/>
  <c r="EW266" s="1"/>
  <c r="ET266"/>
  <c r="EV266"/>
  <c r="ES267"/>
  <c r="EW267" s="1"/>
  <c r="ET267"/>
  <c r="EV267"/>
  <c r="ES268"/>
  <c r="EW268" s="1"/>
  <c r="ET268"/>
  <c r="EV268"/>
  <c r="ES269"/>
  <c r="EW269" s="1"/>
  <c r="ET269"/>
  <c r="EV269"/>
  <c r="ES270"/>
  <c r="EW270" s="1"/>
  <c r="ET270"/>
  <c r="EV270"/>
  <c r="ES271"/>
  <c r="EW271" s="1"/>
  <c r="ET271"/>
  <c r="EV271"/>
  <c r="ES272"/>
  <c r="EW272" s="1"/>
  <c r="ET272"/>
  <c r="EV272"/>
  <c r="ES273"/>
  <c r="EW273" s="1"/>
  <c r="ET273"/>
  <c r="EV273"/>
  <c r="ES274"/>
  <c r="EW274" s="1"/>
  <c r="ET274"/>
  <c r="EV274"/>
  <c r="ES275"/>
  <c r="EW275" s="1"/>
  <c r="ET275"/>
  <c r="EV275"/>
  <c r="ES276"/>
  <c r="EW276" s="1"/>
  <c r="ET276"/>
  <c r="EV276"/>
  <c r="ES277"/>
  <c r="EW277" s="1"/>
  <c r="ET277"/>
  <c r="EV277"/>
  <c r="ES278"/>
  <c r="EW278" s="1"/>
  <c r="ET278"/>
  <c r="EV278"/>
  <c r="ES279"/>
  <c r="EW279" s="1"/>
  <c r="ET279"/>
  <c r="EV279"/>
  <c r="ES280"/>
  <c r="EW280" s="1"/>
  <c r="ET280"/>
  <c r="EV280"/>
  <c r="ES281"/>
  <c r="EW281" s="1"/>
  <c r="ET281"/>
  <c r="EV281"/>
  <c r="ES282"/>
  <c r="EW282" s="1"/>
  <c r="ET282"/>
  <c r="EV282"/>
  <c r="ES283"/>
  <c r="EW283" s="1"/>
  <c r="ET283"/>
  <c r="EV283"/>
  <c r="ES284"/>
  <c r="EW284" s="1"/>
  <c r="ET284"/>
  <c r="EV284"/>
  <c r="ES285"/>
  <c r="EW285" s="1"/>
  <c r="ET285"/>
  <c r="EV285"/>
  <c r="ES286"/>
  <c r="EW286" s="1"/>
  <c r="ET286"/>
  <c r="EV286"/>
  <c r="ES287"/>
  <c r="EW287" s="1"/>
  <c r="ET287"/>
  <c r="EV287"/>
  <c r="ES288"/>
  <c r="EW288" s="1"/>
  <c r="ET288"/>
  <c r="EV288"/>
  <c r="ES289"/>
  <c r="EW289" s="1"/>
  <c r="ET289"/>
  <c r="EV289"/>
  <c r="ES290"/>
  <c r="EW290" s="1"/>
  <c r="ET290"/>
  <c r="EV290"/>
  <c r="ES291"/>
  <c r="EW291" s="1"/>
  <c r="ET291"/>
  <c r="EV291"/>
  <c r="ES292"/>
  <c r="EW292" s="1"/>
  <c r="ET292"/>
  <c r="EV292"/>
  <c r="ES293"/>
  <c r="EW293" s="1"/>
  <c r="ET293"/>
  <c r="EV293"/>
  <c r="ES294"/>
  <c r="EW294" s="1"/>
  <c r="ET294"/>
  <c r="EV294"/>
  <c r="ES295"/>
  <c r="EW295" s="1"/>
  <c r="ET295"/>
  <c r="EV295"/>
  <c r="ES296"/>
  <c r="EW296" s="1"/>
  <c r="ET296"/>
  <c r="EV296"/>
  <c r="ES297"/>
  <c r="EW297" s="1"/>
  <c r="ET297"/>
  <c r="EV297"/>
  <c r="ES298"/>
  <c r="ET298"/>
  <c r="EV298"/>
  <c r="ES299"/>
  <c r="EW299" s="1"/>
  <c r="ET299"/>
  <c r="EV299"/>
  <c r="ES300"/>
  <c r="EW300" s="1"/>
  <c r="ET300"/>
  <c r="EV300"/>
  <c r="ES301"/>
  <c r="EW301" s="1"/>
  <c r="ET301"/>
  <c r="EV301"/>
  <c r="ES302"/>
  <c r="EW302" s="1"/>
  <c r="ET302"/>
  <c r="EV302"/>
  <c r="ES303"/>
  <c r="ET303"/>
  <c r="EV303"/>
  <c r="ES304"/>
  <c r="EW304" s="1"/>
  <c r="ET304"/>
  <c r="EV304"/>
  <c r="ES305"/>
  <c r="ET305"/>
  <c r="EV305"/>
  <c r="ES306"/>
  <c r="EW306" s="1"/>
  <c r="ET306"/>
  <c r="EV306"/>
  <c r="ES307"/>
  <c r="EW307" s="1"/>
  <c r="ET307"/>
  <c r="EV307"/>
  <c r="ES308"/>
  <c r="EW308" s="1"/>
  <c r="ET308"/>
  <c r="EV308"/>
  <c r="ES309"/>
  <c r="EW309" s="1"/>
  <c r="ET309"/>
  <c r="EV309"/>
  <c r="ES310"/>
  <c r="EW310" s="1"/>
  <c r="ET310"/>
  <c r="EV310"/>
  <c r="ES311"/>
  <c r="EW311" s="1"/>
  <c r="ET311"/>
  <c r="EV311"/>
  <c r="ES312"/>
  <c r="EW312" s="1"/>
  <c r="ET312"/>
  <c r="EV312"/>
  <c r="ES313"/>
  <c r="EW313" s="1"/>
  <c r="ET313"/>
  <c r="EV313"/>
  <c r="ES314"/>
  <c r="EW314" s="1"/>
  <c r="ET314"/>
  <c r="EV314"/>
  <c r="ES315"/>
  <c r="EW315" s="1"/>
  <c r="ET315"/>
  <c r="EV315"/>
  <c r="ES316"/>
  <c r="EW316" s="1"/>
  <c r="ET316"/>
  <c r="EV316"/>
  <c r="ES317"/>
  <c r="EW317" s="1"/>
  <c r="ET317"/>
  <c r="EV317"/>
  <c r="ES318"/>
  <c r="EW318" s="1"/>
  <c r="ET318"/>
  <c r="EV318"/>
  <c r="ES319"/>
  <c r="EW319" s="1"/>
  <c r="ET319"/>
  <c r="EV319"/>
  <c r="ES320"/>
  <c r="EW320" s="1"/>
  <c r="ET320"/>
  <c r="EV320"/>
  <c r="ES321"/>
  <c r="EW321" s="1"/>
  <c r="ET321"/>
  <c r="EV321"/>
  <c r="ES322"/>
  <c r="EW322" s="1"/>
  <c r="ET322"/>
  <c r="EV322"/>
  <c r="ES323"/>
  <c r="EW323" s="1"/>
  <c r="ET323"/>
  <c r="EV323"/>
  <c r="ES324"/>
  <c r="EW324" s="1"/>
  <c r="ET324"/>
  <c r="EV324"/>
  <c r="ES325"/>
  <c r="EW325" s="1"/>
  <c r="ET325"/>
  <c r="EV325"/>
  <c r="ES326"/>
  <c r="EW326" s="1"/>
  <c r="ET326"/>
  <c r="EV326"/>
  <c r="ES327"/>
  <c r="EW327" s="1"/>
  <c r="ET327"/>
  <c r="EV327"/>
  <c r="ES328"/>
  <c r="EW328" s="1"/>
  <c r="ET328"/>
  <c r="EV328"/>
  <c r="ES329"/>
  <c r="EW329" s="1"/>
  <c r="ET329"/>
  <c r="EV329"/>
  <c r="ES330"/>
  <c r="EW330" s="1"/>
  <c r="ET330"/>
  <c r="EV330"/>
  <c r="ES331"/>
  <c r="EW331" s="1"/>
  <c r="ET331"/>
  <c r="EV331"/>
  <c r="ES332"/>
  <c r="EW332" s="1"/>
  <c r="ET332"/>
  <c r="EV332"/>
  <c r="ES333"/>
  <c r="EW333" s="1"/>
  <c r="ET333"/>
  <c r="EV333"/>
  <c r="ES334"/>
  <c r="EW334" s="1"/>
  <c r="ET334"/>
  <c r="EV334"/>
  <c r="ES335"/>
  <c r="EW335" s="1"/>
  <c r="ET335"/>
  <c r="EV335"/>
  <c r="ES336"/>
  <c r="EW336" s="1"/>
  <c r="ET336"/>
  <c r="EV336"/>
  <c r="ES337"/>
  <c r="EW337" s="1"/>
  <c r="ET337"/>
  <c r="EV337"/>
  <c r="ES338"/>
  <c r="EW338" s="1"/>
  <c r="ET338"/>
  <c r="EV338"/>
  <c r="ES339"/>
  <c r="EW339" s="1"/>
  <c r="ET339"/>
  <c r="EV339"/>
  <c r="ES340"/>
  <c r="EW340" s="1"/>
  <c r="ET340"/>
  <c r="EV340"/>
  <c r="ES341"/>
  <c r="EW341" s="1"/>
  <c r="ET341"/>
  <c r="EV341"/>
  <c r="ES342"/>
  <c r="EW342" s="1"/>
  <c r="ET342"/>
  <c r="EV342"/>
  <c r="ES343"/>
  <c r="EW343" s="1"/>
  <c r="ET343"/>
  <c r="EV343"/>
  <c r="ES344"/>
  <c r="EW344" s="1"/>
  <c r="ET344"/>
  <c r="EV344"/>
  <c r="ES345"/>
  <c r="EW345" s="1"/>
  <c r="ET345"/>
  <c r="EV345"/>
  <c r="ES346"/>
  <c r="EW346" s="1"/>
  <c r="ET346"/>
  <c r="EV346"/>
  <c r="ES347"/>
  <c r="EW347" s="1"/>
  <c r="ET347"/>
  <c r="EV347"/>
  <c r="ES348"/>
  <c r="EW348" s="1"/>
  <c r="ET348"/>
  <c r="EV348"/>
  <c r="ES349"/>
  <c r="EW349" s="1"/>
  <c r="ET349"/>
  <c r="EV349"/>
  <c r="ES350"/>
  <c r="EW350" s="1"/>
  <c r="ET350"/>
  <c r="EV350"/>
  <c r="ES351"/>
  <c r="EW351" s="1"/>
  <c r="ET351"/>
  <c r="EV351"/>
  <c r="ES352"/>
  <c r="EW352" s="1"/>
  <c r="ET352"/>
  <c r="EV352"/>
  <c r="ES353"/>
  <c r="EW353" s="1"/>
  <c r="ET353"/>
  <c r="EV353"/>
  <c r="ES354"/>
  <c r="EW354" s="1"/>
  <c r="ET354"/>
  <c r="EV354"/>
  <c r="ES355"/>
  <c r="EW355" s="1"/>
  <c r="ET355"/>
  <c r="EV355"/>
  <c r="ES356"/>
  <c r="EW356" s="1"/>
  <c r="ET356"/>
  <c r="EV356"/>
  <c r="ES357"/>
  <c r="EW357" s="1"/>
  <c r="ET357"/>
  <c r="EV357"/>
  <c r="ES358"/>
  <c r="EW358" s="1"/>
  <c r="ET358"/>
  <c r="EV358"/>
  <c r="ES359"/>
  <c r="EW359" s="1"/>
  <c r="ET359"/>
  <c r="EV359"/>
  <c r="ES360"/>
  <c r="EW360" s="1"/>
  <c r="ET360"/>
  <c r="EV360"/>
  <c r="ES361"/>
  <c r="EW361" s="1"/>
  <c r="ET361"/>
  <c r="EV361"/>
  <c r="ES362"/>
  <c r="EW362" s="1"/>
  <c r="ET362"/>
  <c r="EV362"/>
  <c r="ES363"/>
  <c r="EW363" s="1"/>
  <c r="ET363"/>
  <c r="EV363"/>
  <c r="ES364"/>
  <c r="EW364" s="1"/>
  <c r="ET364"/>
  <c r="EV364"/>
  <c r="ES365"/>
  <c r="EW365" s="1"/>
  <c r="ET365"/>
  <c r="EV365"/>
  <c r="ES366"/>
  <c r="EW366" s="1"/>
  <c r="ET366"/>
  <c r="EV366"/>
  <c r="ES367"/>
  <c r="EW367" s="1"/>
  <c r="ET367"/>
  <c r="EV367"/>
  <c r="ES368"/>
  <c r="EW368" s="1"/>
  <c r="ET368"/>
  <c r="EV368"/>
  <c r="ES369"/>
  <c r="EW369" s="1"/>
  <c r="ET369"/>
  <c r="EV369"/>
  <c r="ES370"/>
  <c r="EW370" s="1"/>
  <c r="ET370"/>
  <c r="EV370"/>
  <c r="ES371"/>
  <c r="EW371" s="1"/>
  <c r="ET371"/>
  <c r="EV371"/>
  <c r="ES372"/>
  <c r="EW372" s="1"/>
  <c r="ET372"/>
  <c r="EV372"/>
  <c r="ES373"/>
  <c r="EW373" s="1"/>
  <c r="ET373"/>
  <c r="EV373"/>
  <c r="ES374"/>
  <c r="EW374" s="1"/>
  <c r="ET374"/>
  <c r="EV374"/>
  <c r="ES375"/>
  <c r="EW375" s="1"/>
  <c r="ET375"/>
  <c r="EV375"/>
  <c r="ES376"/>
  <c r="EW376" s="1"/>
  <c r="ET376"/>
  <c r="EV376"/>
  <c r="ES377"/>
  <c r="EW377" s="1"/>
  <c r="ET377"/>
  <c r="EV377"/>
  <c r="ES378"/>
  <c r="EW378" s="1"/>
  <c r="ET378"/>
  <c r="EV378"/>
  <c r="ES379"/>
  <c r="EW379" s="1"/>
  <c r="ET379"/>
  <c r="EV379"/>
  <c r="ES380"/>
  <c r="EW380" s="1"/>
  <c r="ET380"/>
  <c r="EV380"/>
  <c r="ES381"/>
  <c r="EW381" s="1"/>
  <c r="ET381"/>
  <c r="EV381"/>
  <c r="ES382"/>
  <c r="EW382" s="1"/>
  <c r="ET382"/>
  <c r="EV382"/>
  <c r="ES383"/>
  <c r="EW383" s="1"/>
  <c r="ET383"/>
  <c r="EV383"/>
  <c r="ES384"/>
  <c r="EW384" s="1"/>
  <c r="ET384"/>
  <c r="EV384"/>
  <c r="ES385"/>
  <c r="EW385" s="1"/>
  <c r="ET385"/>
  <c r="EV385"/>
  <c r="ES386"/>
  <c r="EW386" s="1"/>
  <c r="ET386"/>
  <c r="EV386"/>
  <c r="ES387"/>
  <c r="EW387" s="1"/>
  <c r="ET387"/>
  <c r="EV387"/>
  <c r="ES388"/>
  <c r="EW388" s="1"/>
  <c r="ET388"/>
  <c r="EV388"/>
  <c r="ES389"/>
  <c r="EW389" s="1"/>
  <c r="ET389"/>
  <c r="EV389"/>
  <c r="ES390"/>
  <c r="EW390" s="1"/>
  <c r="ET390"/>
  <c r="EV390"/>
  <c r="ES391"/>
  <c r="EW391" s="1"/>
  <c r="ET391"/>
  <c r="EV391"/>
  <c r="ES392"/>
  <c r="EW392" s="1"/>
  <c r="ET392"/>
  <c r="EV392"/>
  <c r="ES393"/>
  <c r="EW393" s="1"/>
  <c r="ET393"/>
  <c r="EV393"/>
  <c r="ES394"/>
  <c r="EW394" s="1"/>
  <c r="ET394"/>
  <c r="EV394"/>
  <c r="ES395"/>
  <c r="EW395" s="1"/>
  <c r="ET395"/>
  <c r="EV395"/>
  <c r="ES396"/>
  <c r="EW396" s="1"/>
  <c r="ET396"/>
  <c r="EV396"/>
  <c r="ES397"/>
  <c r="EW397" s="1"/>
  <c r="ET397"/>
  <c r="EV397"/>
  <c r="ES398"/>
  <c r="EW398" s="1"/>
  <c r="ET398"/>
  <c r="EV398"/>
  <c r="ES399"/>
  <c r="EW399" s="1"/>
  <c r="ET399"/>
  <c r="EV399"/>
  <c r="ES400"/>
  <c r="EW400" s="1"/>
  <c r="ET400"/>
  <c r="EV400"/>
  <c r="ES401"/>
  <c r="EW401" s="1"/>
  <c r="ET401"/>
  <c r="EV401"/>
  <c r="ES402"/>
  <c r="EW402" s="1"/>
  <c r="ET402"/>
  <c r="EV402"/>
  <c r="ES403"/>
  <c r="EW403" s="1"/>
  <c r="ET403"/>
  <c r="EV403"/>
  <c r="ES404"/>
  <c r="EW404" s="1"/>
  <c r="ET404"/>
  <c r="EV404"/>
  <c r="ES405"/>
  <c r="EW405" s="1"/>
  <c r="ET405"/>
  <c r="EV405"/>
  <c r="ES406"/>
  <c r="EW406" s="1"/>
  <c r="ET406"/>
  <c r="EV406"/>
  <c r="ES407"/>
  <c r="EW407" s="1"/>
  <c r="ET407"/>
  <c r="EV407"/>
  <c r="ES408"/>
  <c r="EW408" s="1"/>
  <c r="ET408"/>
  <c r="EV408"/>
  <c r="ES409"/>
  <c r="EW409" s="1"/>
  <c r="ET409"/>
  <c r="EV409"/>
  <c r="ES410"/>
  <c r="EW410" s="1"/>
  <c r="ET410"/>
  <c r="EV410"/>
  <c r="ES411"/>
  <c r="EW411" s="1"/>
  <c r="ET411"/>
  <c r="EV411"/>
  <c r="ES412"/>
  <c r="EW412" s="1"/>
  <c r="ET412"/>
  <c r="EV412"/>
  <c r="ES413"/>
  <c r="EW413" s="1"/>
  <c r="ET413"/>
  <c r="EV413"/>
  <c r="ES414"/>
  <c r="EW414" s="1"/>
  <c r="ET414"/>
  <c r="EV414"/>
  <c r="ES415"/>
  <c r="EW415" s="1"/>
  <c r="ET415"/>
  <c r="EV415"/>
  <c r="ES416"/>
  <c r="EW416" s="1"/>
  <c r="ET416"/>
  <c r="EV416"/>
  <c r="ES417"/>
  <c r="EW417" s="1"/>
  <c r="ET417"/>
  <c r="EV417"/>
  <c r="ES418"/>
  <c r="EW418" s="1"/>
  <c r="ET418"/>
  <c r="EV418"/>
  <c r="ES419"/>
  <c r="EW419" s="1"/>
  <c r="ET419"/>
  <c r="EV419"/>
  <c r="ES420"/>
  <c r="ET420"/>
  <c r="EV420"/>
  <c r="ES421"/>
  <c r="EW421" s="1"/>
  <c r="ET421"/>
  <c r="EV421"/>
  <c r="ES422"/>
  <c r="ET422"/>
  <c r="EV422"/>
  <c r="ES423"/>
  <c r="EW423" s="1"/>
  <c r="ET423"/>
  <c r="EV423"/>
  <c r="ES424"/>
  <c r="EW424" s="1"/>
  <c r="ET424"/>
  <c r="EV424"/>
  <c r="ES425"/>
  <c r="EW425" s="1"/>
  <c r="ET425"/>
  <c r="EV425"/>
  <c r="ES426"/>
  <c r="ET426"/>
  <c r="EV426"/>
  <c r="ES427"/>
  <c r="EW427" s="1"/>
  <c r="ET427"/>
  <c r="EV427"/>
  <c r="ES428"/>
  <c r="ET428"/>
  <c r="EV428"/>
  <c r="ES429"/>
  <c r="EW429" s="1"/>
  <c r="ET429"/>
  <c r="EV429"/>
  <c r="ES430"/>
  <c r="EW430" s="1"/>
  <c r="ET430"/>
  <c r="EV430"/>
  <c r="ES431"/>
  <c r="EW431" s="1"/>
  <c r="ET431"/>
  <c r="EV431"/>
  <c r="ES432"/>
  <c r="EW432" s="1"/>
  <c r="ET432"/>
  <c r="EV432"/>
  <c r="ES433"/>
  <c r="EW433" s="1"/>
  <c r="ET433"/>
  <c r="EV433"/>
  <c r="ES434"/>
  <c r="EW434" s="1"/>
  <c r="ET434"/>
  <c r="EV434"/>
  <c r="ES435"/>
  <c r="EW435" s="1"/>
  <c r="ET435"/>
  <c r="EV435"/>
  <c r="ES436"/>
  <c r="EW436" s="1"/>
  <c r="ET436"/>
  <c r="EV436"/>
  <c r="ES437"/>
  <c r="EW437" s="1"/>
  <c r="ET437"/>
  <c r="EV437"/>
  <c r="ES438"/>
  <c r="EW438" s="1"/>
  <c r="ET438"/>
  <c r="EV438"/>
  <c r="ES439"/>
  <c r="EW439" s="1"/>
  <c r="ET439"/>
  <c r="EV439"/>
  <c r="ES440"/>
  <c r="EW440" s="1"/>
  <c r="ET440"/>
  <c r="EV440"/>
  <c r="ES441"/>
  <c r="EW441" s="1"/>
  <c r="ET441"/>
  <c r="EV441"/>
  <c r="ES442"/>
  <c r="EW442" s="1"/>
  <c r="ET442"/>
  <c r="EV442"/>
  <c r="ES443"/>
  <c r="EW443" s="1"/>
  <c r="ET443"/>
  <c r="EV443"/>
  <c r="ES444"/>
  <c r="EW444" s="1"/>
  <c r="ET444"/>
  <c r="EV444"/>
  <c r="ES445"/>
  <c r="EW445" s="1"/>
  <c r="ET445"/>
  <c r="EV445"/>
  <c r="ES446"/>
  <c r="EW446" s="1"/>
  <c r="ET446"/>
  <c r="EV446"/>
  <c r="ES447"/>
  <c r="EW447" s="1"/>
  <c r="ET447"/>
  <c r="EV447"/>
  <c r="ES448"/>
  <c r="EW448" s="1"/>
  <c r="ET448"/>
  <c r="EV448"/>
  <c r="ES449"/>
  <c r="EW449" s="1"/>
  <c r="ET449"/>
  <c r="EV449"/>
  <c r="ES450"/>
  <c r="EW450" s="1"/>
  <c r="ET450"/>
  <c r="EV450"/>
  <c r="ES451"/>
  <c r="EW451" s="1"/>
  <c r="ET451"/>
  <c r="EV451"/>
  <c r="ES452"/>
  <c r="EW452" s="1"/>
  <c r="ET452"/>
  <c r="EV452"/>
  <c r="ES453"/>
  <c r="EW453" s="1"/>
  <c r="ET453"/>
  <c r="EV453"/>
  <c r="ES454"/>
  <c r="EW454" s="1"/>
  <c r="ET454"/>
  <c r="EV454"/>
  <c r="ES455"/>
  <c r="EW455" s="1"/>
  <c r="ET455"/>
  <c r="EV455"/>
  <c r="ES456"/>
  <c r="EW456" s="1"/>
  <c r="ET456"/>
  <c r="EV456"/>
  <c r="ES457"/>
  <c r="EW457" s="1"/>
  <c r="ET457"/>
  <c r="EV457"/>
  <c r="ES458"/>
  <c r="EW458" s="1"/>
  <c r="ET458"/>
  <c r="EV458"/>
  <c r="ES459"/>
  <c r="EW459" s="1"/>
  <c r="ET459"/>
  <c r="EV459"/>
  <c r="ES460"/>
  <c r="EW460" s="1"/>
  <c r="ET460"/>
  <c r="EV460"/>
  <c r="ES461"/>
  <c r="EW461" s="1"/>
  <c r="ET461"/>
  <c r="EV461"/>
  <c r="ES462"/>
  <c r="EW462" s="1"/>
  <c r="ET462"/>
  <c r="EV462"/>
  <c r="ES463"/>
  <c r="EW463" s="1"/>
  <c r="ET463"/>
  <c r="EV463"/>
  <c r="ES464"/>
  <c r="EW464" s="1"/>
  <c r="ET464"/>
  <c r="EV464"/>
  <c r="ES465"/>
  <c r="EW465" s="1"/>
  <c r="ET465"/>
  <c r="EV465"/>
  <c r="ES466"/>
  <c r="EW466" s="1"/>
  <c r="ET466"/>
  <c r="EV466"/>
  <c r="ES467"/>
  <c r="EW467" s="1"/>
  <c r="ET467"/>
  <c r="EV467"/>
  <c r="ES468"/>
  <c r="EW468" s="1"/>
  <c r="ET468"/>
  <c r="EV468"/>
  <c r="ES469"/>
  <c r="EW469" s="1"/>
  <c r="ET469"/>
  <c r="EV469"/>
  <c r="ES470"/>
  <c r="EW470" s="1"/>
  <c r="ET470"/>
  <c r="EV470"/>
  <c r="ES471"/>
  <c r="EW471" s="1"/>
  <c r="ET471"/>
  <c r="EV471"/>
  <c r="ES472"/>
  <c r="EW472" s="1"/>
  <c r="ET472"/>
  <c r="EV472"/>
  <c r="ES473"/>
  <c r="EW473" s="1"/>
  <c r="ET473"/>
  <c r="EV473"/>
  <c r="ES474"/>
  <c r="EW474" s="1"/>
  <c r="ET474"/>
  <c r="EV474"/>
  <c r="ES475"/>
  <c r="EW475" s="1"/>
  <c r="ET475"/>
  <c r="EV475"/>
  <c r="ES476"/>
  <c r="EW476" s="1"/>
  <c r="ET476"/>
  <c r="EV476"/>
  <c r="ES477"/>
  <c r="EW477" s="1"/>
  <c r="ET477"/>
  <c r="EV477"/>
  <c r="ES478"/>
  <c r="EW478" s="1"/>
  <c r="ET478"/>
  <c r="EV478"/>
  <c r="ES479"/>
  <c r="EW479" s="1"/>
  <c r="ET479"/>
  <c r="EV479"/>
  <c r="ES480"/>
  <c r="EW480" s="1"/>
  <c r="ET480"/>
  <c r="EV480"/>
  <c r="ES481"/>
  <c r="EW481" s="1"/>
  <c r="ET481"/>
  <c r="EV481"/>
  <c r="ES482"/>
  <c r="EW482" s="1"/>
  <c r="ET482"/>
  <c r="EV482"/>
  <c r="ES483"/>
  <c r="EW483" s="1"/>
  <c r="ET483"/>
  <c r="EV483"/>
  <c r="ES484"/>
  <c r="EW484" s="1"/>
  <c r="ET484"/>
  <c r="EV484"/>
  <c r="ES485"/>
  <c r="EW485" s="1"/>
  <c r="ET485"/>
  <c r="EV485"/>
  <c r="ES486"/>
  <c r="EW486" s="1"/>
  <c r="ET486"/>
  <c r="EV486"/>
  <c r="ES487"/>
  <c r="EW487" s="1"/>
  <c r="ET487"/>
  <c r="EV487"/>
  <c r="ES488"/>
  <c r="EW488" s="1"/>
  <c r="ET488"/>
  <c r="EV488"/>
  <c r="ES489"/>
  <c r="EW489" s="1"/>
  <c r="ET489"/>
  <c r="EV489"/>
  <c r="ES490"/>
  <c r="EW490" s="1"/>
  <c r="ET490"/>
  <c r="EV490"/>
  <c r="ES491"/>
  <c r="EW491" s="1"/>
  <c r="ET491"/>
  <c r="EV491"/>
  <c r="ES492"/>
  <c r="EW492" s="1"/>
  <c r="ET492"/>
  <c r="EV492"/>
  <c r="ES493"/>
  <c r="EW493" s="1"/>
  <c r="ET493"/>
  <c r="EV493"/>
  <c r="ES494"/>
  <c r="EW494" s="1"/>
  <c r="ET494"/>
  <c r="EV494"/>
  <c r="ES495"/>
  <c r="EW495" s="1"/>
  <c r="ET495"/>
  <c r="EV495"/>
  <c r="ES496"/>
  <c r="EW496" s="1"/>
  <c r="ET496"/>
  <c r="EV496"/>
  <c r="ES497"/>
  <c r="EW497" s="1"/>
  <c r="ET497"/>
  <c r="EV497"/>
  <c r="ES498"/>
  <c r="EW498" s="1"/>
  <c r="ET498"/>
  <c r="EV498"/>
  <c r="ES499"/>
  <c r="EW499" s="1"/>
  <c r="ET499"/>
  <c r="EV499"/>
  <c r="ES500"/>
  <c r="EW500" s="1"/>
  <c r="ET500"/>
  <c r="EV500"/>
  <c r="ES501"/>
  <c r="EW501" s="1"/>
  <c r="ET501"/>
  <c r="EV501"/>
  <c r="ES502"/>
  <c r="EW502" s="1"/>
  <c r="ET502"/>
  <c r="EV502"/>
  <c r="ES503"/>
  <c r="EW503" s="1"/>
  <c r="ET503"/>
  <c r="EV503"/>
  <c r="ES504"/>
  <c r="EW504" s="1"/>
  <c r="ET504"/>
  <c r="EV504"/>
  <c r="ES505"/>
  <c r="EW505" s="1"/>
  <c r="ET505"/>
  <c r="EV505"/>
  <c r="ES506"/>
  <c r="EW506" s="1"/>
  <c r="ET506"/>
  <c r="EV506"/>
  <c r="ES507"/>
  <c r="EW507" s="1"/>
  <c r="ET507"/>
  <c r="EV507"/>
  <c r="ES508"/>
  <c r="EW508" s="1"/>
  <c r="ET508"/>
  <c r="EV508"/>
  <c r="ES509"/>
  <c r="EW509" s="1"/>
  <c r="ET509"/>
  <c r="EV509"/>
  <c r="ES510"/>
  <c r="EW510" s="1"/>
  <c r="ET510"/>
  <c r="EV510"/>
  <c r="ES511"/>
  <c r="EW511" s="1"/>
  <c r="ET511"/>
  <c r="EV511"/>
  <c r="ES512"/>
  <c r="EW512" s="1"/>
  <c r="ET512"/>
  <c r="EV512"/>
  <c r="ES513"/>
  <c r="EW513" s="1"/>
  <c r="ET513"/>
  <c r="EV513"/>
  <c r="ES514"/>
  <c r="EW514" s="1"/>
  <c r="ET514"/>
  <c r="EV514"/>
  <c r="ES515"/>
  <c r="EW515" s="1"/>
  <c r="ET515"/>
  <c r="EV515"/>
  <c r="ES516"/>
  <c r="EW516" s="1"/>
  <c r="ET516"/>
  <c r="EV516"/>
  <c r="ES517"/>
  <c r="EW517" s="1"/>
  <c r="ET517"/>
  <c r="EV517"/>
  <c r="ES518"/>
  <c r="EW518" s="1"/>
  <c r="ET518"/>
  <c r="EV518"/>
  <c r="ES519"/>
  <c r="EW519" s="1"/>
  <c r="ET519"/>
  <c r="EV519"/>
  <c r="ES520"/>
  <c r="EW520" s="1"/>
  <c r="ET520"/>
  <c r="EV520"/>
  <c r="ES521"/>
  <c r="EW521" s="1"/>
  <c r="ET521"/>
  <c r="EV521"/>
  <c r="ES522"/>
  <c r="EW522" s="1"/>
  <c r="ET522"/>
  <c r="EV522"/>
  <c r="ES523"/>
  <c r="EW523" s="1"/>
  <c r="ET523"/>
  <c r="EV523"/>
  <c r="ES524"/>
  <c r="EW524" s="1"/>
  <c r="ET524"/>
  <c r="EV524"/>
  <c r="ES525"/>
  <c r="EW525" s="1"/>
  <c r="ET525"/>
  <c r="EV525"/>
  <c r="ES526"/>
  <c r="EW526" s="1"/>
  <c r="ET526"/>
  <c r="EV526" s="1"/>
  <c r="ES527"/>
  <c r="EW527" s="1"/>
  <c r="ET527"/>
  <c r="EV527" s="1"/>
  <c r="ES528"/>
  <c r="EW528" s="1"/>
  <c r="ET528"/>
  <c r="EV528"/>
  <c r="ES529"/>
  <c r="EW529" s="1"/>
  <c r="ET529"/>
  <c r="EV529"/>
  <c r="ES530"/>
  <c r="EW530" s="1"/>
  <c r="ET530"/>
  <c r="EV530"/>
  <c r="ES531"/>
  <c r="EW531" s="1"/>
  <c r="ET531"/>
  <c r="EV531"/>
  <c r="ES532"/>
  <c r="EW532" s="1"/>
  <c r="ET532"/>
  <c r="EV532"/>
  <c r="ES533"/>
  <c r="EW533" s="1"/>
  <c r="ET533"/>
  <c r="EV533"/>
  <c r="ES534"/>
  <c r="EW534" s="1"/>
  <c r="ET534"/>
  <c r="EV534"/>
  <c r="ES535"/>
  <c r="EW535" s="1"/>
  <c r="ET535"/>
  <c r="EV535"/>
  <c r="ES536"/>
  <c r="EW536" s="1"/>
  <c r="ET536"/>
  <c r="EV536" s="1"/>
  <c r="ES537"/>
  <c r="EW537" s="1"/>
  <c r="ET537"/>
  <c r="EV537"/>
  <c r="ES538"/>
  <c r="EW538" s="1"/>
  <c r="ET538"/>
  <c r="EV538"/>
  <c r="ES539"/>
  <c r="EW539" s="1"/>
  <c r="ET539"/>
  <c r="EV539"/>
  <c r="ES540"/>
  <c r="EW540" s="1"/>
  <c r="ET540"/>
  <c r="EV540" s="1"/>
  <c r="ES541"/>
  <c r="EW541" s="1"/>
  <c r="ET541"/>
  <c r="EV541"/>
  <c r="ES542"/>
  <c r="EW542" s="1"/>
  <c r="ET542"/>
  <c r="EV542"/>
  <c r="ES543"/>
  <c r="EW543" s="1"/>
  <c r="ET543"/>
  <c r="EV543"/>
  <c r="ES544"/>
  <c r="EW544" s="1"/>
  <c r="ET544"/>
  <c r="EV544" s="1"/>
  <c r="ES545"/>
  <c r="EW545" s="1"/>
  <c r="ET545"/>
  <c r="EV545"/>
  <c r="ES546"/>
  <c r="EW546" s="1"/>
  <c r="ET546"/>
  <c r="EV546"/>
  <c r="ES547"/>
  <c r="EW547" s="1"/>
  <c r="ET547"/>
  <c r="EV547"/>
  <c r="ES548"/>
  <c r="EW548" s="1"/>
  <c r="ET548"/>
  <c r="EV548"/>
  <c r="ES549"/>
  <c r="EW549" s="1"/>
  <c r="ET549"/>
  <c r="EV549"/>
  <c r="ES550"/>
  <c r="EW550" s="1"/>
  <c r="ET550"/>
  <c r="EV550"/>
  <c r="ES551"/>
  <c r="EW551" s="1"/>
  <c r="ET551"/>
  <c r="EV551"/>
  <c r="ES552"/>
  <c r="EW552" s="1"/>
  <c r="ET552"/>
  <c r="EV552"/>
  <c r="ES553"/>
  <c r="EW553" s="1"/>
  <c r="ET553"/>
  <c r="EV553"/>
  <c r="ES554"/>
  <c r="EW554" s="1"/>
  <c r="ET554"/>
  <c r="EV554"/>
  <c r="ES555"/>
  <c r="EW555" s="1"/>
  <c r="ET555"/>
  <c r="EV555"/>
  <c r="ES556"/>
  <c r="EW556" s="1"/>
  <c r="ET556"/>
  <c r="EV556"/>
  <c r="ES557"/>
  <c r="EW557" s="1"/>
  <c r="ET557"/>
  <c r="EV557"/>
  <c r="ES558"/>
  <c r="EW558" s="1"/>
  <c r="ET558"/>
  <c r="EV558"/>
  <c r="ES559"/>
  <c r="EW559" s="1"/>
  <c r="ET559"/>
  <c r="EV559"/>
  <c r="ES560"/>
  <c r="EW560" s="1"/>
  <c r="ET560"/>
  <c r="EV560"/>
  <c r="ES561"/>
  <c r="EW561" s="1"/>
  <c r="ET561"/>
  <c r="EV561"/>
  <c r="ES562"/>
  <c r="EW562" s="1"/>
  <c r="ET562"/>
  <c r="EV562"/>
  <c r="ES563"/>
  <c r="EW563" s="1"/>
  <c r="ET563"/>
  <c r="EV563"/>
  <c r="ES564"/>
  <c r="EW564" s="1"/>
  <c r="ET564"/>
  <c r="EV564"/>
  <c r="ES565"/>
  <c r="EW565" s="1"/>
  <c r="ET565"/>
  <c r="EV565"/>
  <c r="ES566"/>
  <c r="EW566" s="1"/>
  <c r="ET566"/>
  <c r="EV566"/>
  <c r="ES567"/>
  <c r="EW567" s="1"/>
  <c r="ET567"/>
  <c r="EV567"/>
  <c r="ES568"/>
  <c r="EW568" s="1"/>
  <c r="ET568"/>
  <c r="EV568"/>
  <c r="ES569"/>
  <c r="EW569" s="1"/>
  <c r="ET569"/>
  <c r="EV569"/>
  <c r="ES570"/>
  <c r="EW570" s="1"/>
  <c r="ET570"/>
  <c r="EV570"/>
  <c r="ES571"/>
  <c r="EW571" s="1"/>
  <c r="ET571"/>
  <c r="EV571"/>
  <c r="ES572"/>
  <c r="EW572" s="1"/>
  <c r="ET572"/>
  <c r="EV572"/>
  <c r="ES573"/>
  <c r="EW573" s="1"/>
  <c r="ET573"/>
  <c r="EV573"/>
  <c r="ES574"/>
  <c r="EW574" s="1"/>
  <c r="ET574"/>
  <c r="EV574"/>
  <c r="ES575"/>
  <c r="EW575" s="1"/>
  <c r="ET575"/>
  <c r="EV575"/>
  <c r="ES576"/>
  <c r="EW576" s="1"/>
  <c r="ET576"/>
  <c r="EV576"/>
  <c r="ES577"/>
  <c r="EW577" s="1"/>
  <c r="ET577"/>
  <c r="EV577"/>
  <c r="ES578"/>
  <c r="EW578" s="1"/>
  <c r="ET578"/>
  <c r="EV578"/>
  <c r="ES579"/>
  <c r="EW579" s="1"/>
  <c r="ET579"/>
  <c r="EV579"/>
  <c r="ES580"/>
  <c r="EW580" s="1"/>
  <c r="ET580"/>
  <c r="EV580"/>
  <c r="ES581"/>
  <c r="EW581" s="1"/>
  <c r="ET581"/>
  <c r="EV581"/>
  <c r="ES582"/>
  <c r="EW582" s="1"/>
  <c r="ET582"/>
  <c r="EV582"/>
  <c r="ES583"/>
  <c r="EW583" s="1"/>
  <c r="ET583"/>
  <c r="EV583"/>
  <c r="ES584"/>
  <c r="EW584" s="1"/>
  <c r="ET584"/>
  <c r="EV584"/>
  <c r="ES585"/>
  <c r="EW585" s="1"/>
  <c r="ET585"/>
  <c r="EV585"/>
  <c r="ES586"/>
  <c r="EW586" s="1"/>
  <c r="ET586"/>
  <c r="EV586"/>
  <c r="ES587"/>
  <c r="EW587" s="1"/>
  <c r="ET587"/>
  <c r="EV587"/>
  <c r="ES588"/>
  <c r="EW588" s="1"/>
  <c r="ET588"/>
  <c r="EV588"/>
  <c r="ES589"/>
  <c r="EW589" s="1"/>
  <c r="ET589"/>
  <c r="EV589"/>
  <c r="ES590"/>
  <c r="EW590" s="1"/>
  <c r="ET590"/>
  <c r="EV590"/>
  <c r="ET12"/>
  <c r="ES12"/>
  <c r="GY247"/>
  <c r="GY248"/>
  <c r="GL247"/>
  <c r="GM247"/>
  <c r="GN247"/>
  <c r="GO247"/>
  <c r="GR247"/>
  <c r="GL248"/>
  <c r="GM248"/>
  <c r="GN248"/>
  <c r="GO248"/>
  <c r="GR248"/>
  <c r="FJ247"/>
  <c r="GS247" s="1"/>
  <c r="FJ248"/>
  <c r="GS248" s="1"/>
  <c r="EP247"/>
  <c r="EP248"/>
  <c r="EV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85"/>
  <c r="EP86"/>
  <c r="EP87"/>
  <c r="EP88"/>
  <c r="EP89"/>
  <c r="EP90"/>
  <c r="EP91"/>
  <c r="EP92"/>
  <c r="EP93"/>
  <c r="EP94"/>
  <c r="EP95"/>
  <c r="EP96"/>
  <c r="EP97"/>
  <c r="EP98"/>
  <c r="EP99"/>
  <c r="EP100"/>
  <c r="EP101"/>
  <c r="EP102"/>
  <c r="EP103"/>
  <c r="EP104"/>
  <c r="EP105"/>
  <c r="EP106"/>
  <c r="EP107"/>
  <c r="EP108"/>
  <c r="EP109"/>
  <c r="EP110"/>
  <c r="EP111"/>
  <c r="EP112"/>
  <c r="EP113"/>
  <c r="EP114"/>
  <c r="EP115"/>
  <c r="EP116"/>
  <c r="EP117"/>
  <c r="EP118"/>
  <c r="EP119"/>
  <c r="EP120"/>
  <c r="EP121"/>
  <c r="EP122"/>
  <c r="EP123"/>
  <c r="EP124"/>
  <c r="EP125"/>
  <c r="EP126"/>
  <c r="EP127"/>
  <c r="EP128"/>
  <c r="EP129"/>
  <c r="EP130"/>
  <c r="EP131"/>
  <c r="EP132"/>
  <c r="EP133"/>
  <c r="EP134"/>
  <c r="EP135"/>
  <c r="EP136"/>
  <c r="EP137"/>
  <c r="EP138"/>
  <c r="EP139"/>
  <c r="EP140"/>
  <c r="EP141"/>
  <c r="EP142"/>
  <c r="EP143"/>
  <c r="EP144"/>
  <c r="EP145"/>
  <c r="EP146"/>
  <c r="EP147"/>
  <c r="EP148"/>
  <c r="EP149"/>
  <c r="EP150"/>
  <c r="EP151"/>
  <c r="EP152"/>
  <c r="EP153"/>
  <c r="EP154"/>
  <c r="EP155"/>
  <c r="EP156"/>
  <c r="EP157"/>
  <c r="EP158"/>
  <c r="EP159"/>
  <c r="EP160"/>
  <c r="EP161"/>
  <c r="EP162"/>
  <c r="EP163"/>
  <c r="EP164"/>
  <c r="EP165"/>
  <c r="EP166"/>
  <c r="EP167"/>
  <c r="EP168"/>
  <c r="EP169"/>
  <c r="EP170"/>
  <c r="EP171"/>
  <c r="EP172"/>
  <c r="EP173"/>
  <c r="EP174"/>
  <c r="EP175"/>
  <c r="EP176"/>
  <c r="EP177"/>
  <c r="EP178"/>
  <c r="EP179"/>
  <c r="EP180"/>
  <c r="EP181"/>
  <c r="EP182"/>
  <c r="EP183"/>
  <c r="EP184"/>
  <c r="EP185"/>
  <c r="EP186"/>
  <c r="EP187"/>
  <c r="EP188"/>
  <c r="EP189"/>
  <c r="EP190"/>
  <c r="EP191"/>
  <c r="EP192"/>
  <c r="EP193"/>
  <c r="EP194"/>
  <c r="EP195"/>
  <c r="EP196"/>
  <c r="EP197"/>
  <c r="EP198"/>
  <c r="EP199"/>
  <c r="EP200"/>
  <c r="EP201"/>
  <c r="EP202"/>
  <c r="EP203"/>
  <c r="EP204"/>
  <c r="EP205"/>
  <c r="EP206"/>
  <c r="EP207"/>
  <c r="EP208"/>
  <c r="EP209"/>
  <c r="EP210"/>
  <c r="EP211"/>
  <c r="EP212"/>
  <c r="EP213"/>
  <c r="EP214"/>
  <c r="EP215"/>
  <c r="EP216"/>
  <c r="EP217"/>
  <c r="EP218"/>
  <c r="EP219"/>
  <c r="EP220"/>
  <c r="EP221"/>
  <c r="EP222"/>
  <c r="EP223"/>
  <c r="EP224"/>
  <c r="EP225"/>
  <c r="EP226"/>
  <c r="EP227"/>
  <c r="EP228"/>
  <c r="EP229"/>
  <c r="EP230"/>
  <c r="EP231"/>
  <c r="EP232"/>
  <c r="EP233"/>
  <c r="EP234"/>
  <c r="EP235"/>
  <c r="EP236"/>
  <c r="EP237"/>
  <c r="EP238"/>
  <c r="EP239"/>
  <c r="EP240"/>
  <c r="EP241"/>
  <c r="EP242"/>
  <c r="EP243"/>
  <c r="EP244"/>
  <c r="EP246"/>
  <c r="EP251"/>
  <c r="EP252"/>
  <c r="EP253"/>
  <c r="EP254"/>
  <c r="EP255"/>
  <c r="EP256"/>
  <c r="EP257"/>
  <c r="EP258"/>
  <c r="EP259"/>
  <c r="EP260"/>
  <c r="EP261"/>
  <c r="EP262"/>
  <c r="EP263"/>
  <c r="EP264"/>
  <c r="EP265"/>
  <c r="EP266"/>
  <c r="EP267"/>
  <c r="EP268"/>
  <c r="EP269"/>
  <c r="EP270"/>
  <c r="EP271"/>
  <c r="EP272"/>
  <c r="EP273"/>
  <c r="EP274"/>
  <c r="EP275"/>
  <c r="EP276"/>
  <c r="EP277"/>
  <c r="EP278"/>
  <c r="EP279"/>
  <c r="EP280"/>
  <c r="EP281"/>
  <c r="EP282"/>
  <c r="EP283"/>
  <c r="EP284"/>
  <c r="EP285"/>
  <c r="EP286"/>
  <c r="EP287"/>
  <c r="EP288"/>
  <c r="EP289"/>
  <c r="EP290"/>
  <c r="EP291"/>
  <c r="EP292"/>
  <c r="EP293"/>
  <c r="EP294"/>
  <c r="EP295"/>
  <c r="EP296"/>
  <c r="EP297"/>
  <c r="EP298"/>
  <c r="EP299"/>
  <c r="EP300"/>
  <c r="EP301"/>
  <c r="EP302"/>
  <c r="EP303"/>
  <c r="EP304"/>
  <c r="EP305"/>
  <c r="EP306"/>
  <c r="EP307"/>
  <c r="EP308"/>
  <c r="EP309"/>
  <c r="EP310"/>
  <c r="EP311"/>
  <c r="EP312"/>
  <c r="EP313"/>
  <c r="EP314"/>
  <c r="EP315"/>
  <c r="EP316"/>
  <c r="EP317"/>
  <c r="EP318"/>
  <c r="EP319"/>
  <c r="EP320"/>
  <c r="EP321"/>
  <c r="EP322"/>
  <c r="EP323"/>
  <c r="EP324"/>
  <c r="EP325"/>
  <c r="EP326"/>
  <c r="EP327"/>
  <c r="EP328"/>
  <c r="EP329"/>
  <c r="EP330"/>
  <c r="EP331"/>
  <c r="EP332"/>
  <c r="EP333"/>
  <c r="EP334"/>
  <c r="EP335"/>
  <c r="EP336"/>
  <c r="EP337"/>
  <c r="EP338"/>
  <c r="EP339"/>
  <c r="EP340"/>
  <c r="EP341"/>
  <c r="EP342"/>
  <c r="EP343"/>
  <c r="EP344"/>
  <c r="EP345"/>
  <c r="EP346"/>
  <c r="EP347"/>
  <c r="EP348"/>
  <c r="EP349"/>
  <c r="EP350"/>
  <c r="EP351"/>
  <c r="EP352"/>
  <c r="EP353"/>
  <c r="EP354"/>
  <c r="EP355"/>
  <c r="EP356"/>
  <c r="EP357"/>
  <c r="EP358"/>
  <c r="EP359"/>
  <c r="EP360"/>
  <c r="EP361"/>
  <c r="EP362"/>
  <c r="EP363"/>
  <c r="EP364"/>
  <c r="EP365"/>
  <c r="EP366"/>
  <c r="EP367"/>
  <c r="EP368"/>
  <c r="EP369"/>
  <c r="EP370"/>
  <c r="EP371"/>
  <c r="EP372"/>
  <c r="EP373"/>
  <c r="EP374"/>
  <c r="EP375"/>
  <c r="EP376"/>
  <c r="EP377"/>
  <c r="EP378"/>
  <c r="EP379"/>
  <c r="EP380"/>
  <c r="EP381"/>
  <c r="EP382"/>
  <c r="EP383"/>
  <c r="EP384"/>
  <c r="EP385"/>
  <c r="EP386"/>
  <c r="EP387"/>
  <c r="EP388"/>
  <c r="EP389"/>
  <c r="EP390"/>
  <c r="EP391"/>
  <c r="EP392"/>
  <c r="EP393"/>
  <c r="EP394"/>
  <c r="EP395"/>
  <c r="EP396"/>
  <c r="EP397"/>
  <c r="EP398"/>
  <c r="EP399"/>
  <c r="EP400"/>
  <c r="EP401"/>
  <c r="EP402"/>
  <c r="EP403"/>
  <c r="EP404"/>
  <c r="EP405"/>
  <c r="EP406"/>
  <c r="EP407"/>
  <c r="EP408"/>
  <c r="EP409"/>
  <c r="EP410"/>
  <c r="EP411"/>
  <c r="EP412"/>
  <c r="EP413"/>
  <c r="EP414"/>
  <c r="EP415"/>
  <c r="EP416"/>
  <c r="EP417"/>
  <c r="EP418"/>
  <c r="EP419"/>
  <c r="EP420"/>
  <c r="EP421"/>
  <c r="EP422"/>
  <c r="EP423"/>
  <c r="EP424"/>
  <c r="EP425"/>
  <c r="EP426"/>
  <c r="EP427"/>
  <c r="EP428"/>
  <c r="EP429"/>
  <c r="EP430"/>
  <c r="EP431"/>
  <c r="EP432"/>
  <c r="EP439"/>
  <c r="EP440"/>
  <c r="EP441"/>
  <c r="EP442"/>
  <c r="EP443"/>
  <c r="EP444"/>
  <c r="EP445"/>
  <c r="EP446"/>
  <c r="EP447"/>
  <c r="EP448"/>
  <c r="EP449"/>
  <c r="EP450"/>
  <c r="EP451"/>
  <c r="EP452"/>
  <c r="EP453"/>
  <c r="EP454"/>
  <c r="EP455"/>
  <c r="EP456"/>
  <c r="EP457"/>
  <c r="EP458"/>
  <c r="EP459"/>
  <c r="EP461"/>
  <c r="EP462"/>
  <c r="EP463"/>
  <c r="EP464"/>
  <c r="EP465"/>
  <c r="EP466"/>
  <c r="EP467"/>
  <c r="EP468"/>
  <c r="EP469"/>
  <c r="EP470"/>
  <c r="EP471"/>
  <c r="EP472"/>
  <c r="EP473"/>
  <c r="EP474"/>
  <c r="EP475"/>
  <c r="EP476"/>
  <c r="EP477"/>
  <c r="EP478"/>
  <c r="EP479"/>
  <c r="EP480"/>
  <c r="EP481"/>
  <c r="EP482"/>
  <c r="EP483"/>
  <c r="EP484"/>
  <c r="EP485"/>
  <c r="EP486"/>
  <c r="EP487"/>
  <c r="EP488"/>
  <c r="EP489"/>
  <c r="EP490"/>
  <c r="EP491"/>
  <c r="EP492"/>
  <c r="EP493"/>
  <c r="EP494"/>
  <c r="EP495"/>
  <c r="EP496"/>
  <c r="EP497"/>
  <c r="EP498"/>
  <c r="EP499"/>
  <c r="EP500"/>
  <c r="EP501"/>
  <c r="EP502"/>
  <c r="EP503"/>
  <c r="EP504"/>
  <c r="EP505"/>
  <c r="EP506"/>
  <c r="EP507"/>
  <c r="EP508"/>
  <c r="EP509"/>
  <c r="EP510"/>
  <c r="EP511"/>
  <c r="EP512"/>
  <c r="EP513"/>
  <c r="EP514"/>
  <c r="EP515"/>
  <c r="EP516"/>
  <c r="EP517"/>
  <c r="EP518"/>
  <c r="EP519"/>
  <c r="EP520"/>
  <c r="EP521"/>
  <c r="EP522"/>
  <c r="EP523"/>
  <c r="EP524"/>
  <c r="EP525"/>
  <c r="EP526"/>
  <c r="EP529"/>
  <c r="EP530"/>
  <c r="EP531"/>
  <c r="EP532"/>
  <c r="EP534"/>
  <c r="EP535"/>
  <c r="EP537"/>
  <c r="EP538"/>
  <c r="EP539"/>
  <c r="EP541"/>
  <c r="EP542"/>
  <c r="EP543"/>
  <c r="EP544"/>
  <c r="EP545"/>
  <c r="EP546"/>
  <c r="EP547"/>
  <c r="EP548"/>
  <c r="EP549"/>
  <c r="EP550"/>
  <c r="EP551"/>
  <c r="EP552"/>
  <c r="EP553"/>
  <c r="EP554"/>
  <c r="EP555"/>
  <c r="EP556"/>
  <c r="EP557"/>
  <c r="EP558"/>
  <c r="EP559"/>
  <c r="EP560"/>
  <c r="EP561"/>
  <c r="EP562"/>
  <c r="EP563"/>
  <c r="EP564"/>
  <c r="EP565"/>
  <c r="EP566"/>
  <c r="EP567"/>
  <c r="EP568"/>
  <c r="EP569"/>
  <c r="EP570"/>
  <c r="EP571"/>
  <c r="EP572"/>
  <c r="EP573"/>
  <c r="EP574"/>
  <c r="EP575"/>
  <c r="EP576"/>
  <c r="EP577"/>
  <c r="EP578"/>
  <c r="EP579"/>
  <c r="EP580"/>
  <c r="EP581"/>
  <c r="EP582"/>
  <c r="EP583"/>
  <c r="EP584"/>
  <c r="EP585"/>
  <c r="EP586"/>
  <c r="EP587"/>
  <c r="EP588"/>
  <c r="EP589"/>
  <c r="EP590"/>
  <c r="W721" i="11"/>
  <c r="V721"/>
  <c r="W722"/>
  <c r="EP12" i="1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J85"/>
  <c r="EJ86"/>
  <c r="EJ87"/>
  <c r="EJ88"/>
  <c r="EJ89"/>
  <c r="EJ90"/>
  <c r="EJ91"/>
  <c r="EJ92"/>
  <c r="EJ93"/>
  <c r="EJ94"/>
  <c r="EJ95"/>
  <c r="EJ96"/>
  <c r="EJ97"/>
  <c r="EJ98"/>
  <c r="EJ99"/>
  <c r="EJ100"/>
  <c r="EJ101"/>
  <c r="EJ102"/>
  <c r="EJ103"/>
  <c r="EJ104"/>
  <c r="EJ105"/>
  <c r="EJ106"/>
  <c r="EJ107"/>
  <c r="EJ108"/>
  <c r="EJ109"/>
  <c r="EJ110"/>
  <c r="EJ111"/>
  <c r="EJ112"/>
  <c r="EJ113"/>
  <c r="EJ114"/>
  <c r="EJ115"/>
  <c r="EJ116"/>
  <c r="EJ117"/>
  <c r="EJ118"/>
  <c r="EJ119"/>
  <c r="EJ120"/>
  <c r="EJ121"/>
  <c r="EJ122"/>
  <c r="EJ123"/>
  <c r="EJ124"/>
  <c r="EJ125"/>
  <c r="EJ126"/>
  <c r="EJ127"/>
  <c r="EJ128"/>
  <c r="EJ129"/>
  <c r="EJ130"/>
  <c r="EJ131"/>
  <c r="EJ132"/>
  <c r="EJ133"/>
  <c r="EJ134"/>
  <c r="EJ135"/>
  <c r="EJ136"/>
  <c r="EJ137"/>
  <c r="EJ138"/>
  <c r="EJ139"/>
  <c r="EJ140"/>
  <c r="EJ141"/>
  <c r="EJ142"/>
  <c r="EJ143"/>
  <c r="EJ144"/>
  <c r="EJ145"/>
  <c r="EJ146"/>
  <c r="EJ147"/>
  <c r="EJ148"/>
  <c r="EJ149"/>
  <c r="EJ150"/>
  <c r="EJ151"/>
  <c r="EJ152"/>
  <c r="EJ153"/>
  <c r="EJ154"/>
  <c r="EJ155"/>
  <c r="EJ156"/>
  <c r="EJ157"/>
  <c r="EJ158"/>
  <c r="EJ159"/>
  <c r="EJ160"/>
  <c r="EJ161"/>
  <c r="EJ162"/>
  <c r="EJ163"/>
  <c r="EJ164"/>
  <c r="EJ165"/>
  <c r="EJ166"/>
  <c r="EJ167"/>
  <c r="EJ168"/>
  <c r="EJ169"/>
  <c r="EJ170"/>
  <c r="EJ171"/>
  <c r="EJ172"/>
  <c r="EJ173"/>
  <c r="EJ174"/>
  <c r="EJ175"/>
  <c r="EJ176"/>
  <c r="EJ177"/>
  <c r="EJ178"/>
  <c r="EJ179"/>
  <c r="EJ180"/>
  <c r="EJ181"/>
  <c r="EJ182"/>
  <c r="EJ183"/>
  <c r="EJ184"/>
  <c r="EJ185"/>
  <c r="EJ186"/>
  <c r="EJ187"/>
  <c r="EJ188"/>
  <c r="EJ189"/>
  <c r="EJ190"/>
  <c r="EJ191"/>
  <c r="EJ192"/>
  <c r="EJ193"/>
  <c r="EJ194"/>
  <c r="EJ195"/>
  <c r="EJ196"/>
  <c r="EJ197"/>
  <c r="EJ198"/>
  <c r="EJ199"/>
  <c r="EJ200"/>
  <c r="EJ201"/>
  <c r="EJ202"/>
  <c r="EJ203"/>
  <c r="EJ204"/>
  <c r="EJ205"/>
  <c r="EJ206"/>
  <c r="EJ207"/>
  <c r="EJ208"/>
  <c r="EJ209"/>
  <c r="EJ210"/>
  <c r="EJ211"/>
  <c r="EJ212"/>
  <c r="EJ213"/>
  <c r="EJ214"/>
  <c r="EJ215"/>
  <c r="EJ216"/>
  <c r="EJ217"/>
  <c r="EJ218"/>
  <c r="EJ219"/>
  <c r="EJ220"/>
  <c r="EJ221"/>
  <c r="EJ222"/>
  <c r="EJ223"/>
  <c r="EJ226"/>
  <c r="EJ227"/>
  <c r="EJ228"/>
  <c r="EJ229"/>
  <c r="EJ230"/>
  <c r="EJ231"/>
  <c r="EJ232"/>
  <c r="EJ233"/>
  <c r="EJ234"/>
  <c r="EJ235"/>
  <c r="EJ236"/>
  <c r="EJ237"/>
  <c r="EJ238"/>
  <c r="EJ239"/>
  <c r="EJ240"/>
  <c r="EJ241"/>
  <c r="EJ242"/>
  <c r="EJ243"/>
  <c r="EJ244"/>
  <c r="EJ246"/>
  <c r="EJ251"/>
  <c r="EJ252"/>
  <c r="EJ253"/>
  <c r="EJ254"/>
  <c r="EJ255"/>
  <c r="EJ256"/>
  <c r="EJ257"/>
  <c r="EJ258"/>
  <c r="EJ259"/>
  <c r="EJ260"/>
  <c r="EJ261"/>
  <c r="EJ262"/>
  <c r="EJ263"/>
  <c r="EJ264"/>
  <c r="EJ265"/>
  <c r="EJ266"/>
  <c r="EJ267"/>
  <c r="EJ268"/>
  <c r="EJ269"/>
  <c r="EJ270"/>
  <c r="EJ271"/>
  <c r="EJ272"/>
  <c r="EJ273"/>
  <c r="EJ274"/>
  <c r="EJ275"/>
  <c r="EJ276"/>
  <c r="EJ277"/>
  <c r="EJ278"/>
  <c r="EJ279"/>
  <c r="EJ280"/>
  <c r="EJ281"/>
  <c r="EJ282"/>
  <c r="EJ283"/>
  <c r="EJ284"/>
  <c r="EJ285"/>
  <c r="EJ286"/>
  <c r="EJ287"/>
  <c r="EJ288"/>
  <c r="EJ289"/>
  <c r="EJ290"/>
  <c r="EJ291"/>
  <c r="EJ292"/>
  <c r="EJ293"/>
  <c r="EJ294"/>
  <c r="EJ295"/>
  <c r="EJ296"/>
  <c r="EJ297"/>
  <c r="EJ298"/>
  <c r="EJ299"/>
  <c r="EJ300"/>
  <c r="EJ301"/>
  <c r="EJ302"/>
  <c r="EJ303"/>
  <c r="EJ304"/>
  <c r="EJ305"/>
  <c r="EJ306"/>
  <c r="EJ307"/>
  <c r="EJ308"/>
  <c r="EJ309"/>
  <c r="EJ310"/>
  <c r="EJ311"/>
  <c r="EJ312"/>
  <c r="EJ313"/>
  <c r="EJ314"/>
  <c r="EJ315"/>
  <c r="EJ316"/>
  <c r="EJ317"/>
  <c r="EJ318"/>
  <c r="EJ319"/>
  <c r="EJ320"/>
  <c r="EJ321"/>
  <c r="EJ322"/>
  <c r="EJ323"/>
  <c r="EJ324"/>
  <c r="EJ325"/>
  <c r="EJ326"/>
  <c r="EJ327"/>
  <c r="EJ328"/>
  <c r="EJ329"/>
  <c r="EJ330"/>
  <c r="EJ331"/>
  <c r="EJ332"/>
  <c r="EJ333"/>
  <c r="EJ334"/>
  <c r="EJ335"/>
  <c r="EJ336"/>
  <c r="EJ337"/>
  <c r="EJ338"/>
  <c r="EJ339"/>
  <c r="EJ340"/>
  <c r="EJ341"/>
  <c r="EJ342"/>
  <c r="EJ343"/>
  <c r="EJ344"/>
  <c r="EJ345"/>
  <c r="EJ346"/>
  <c r="EJ347"/>
  <c r="EJ348"/>
  <c r="EJ349"/>
  <c r="EJ350"/>
  <c r="EJ351"/>
  <c r="EJ352"/>
  <c r="EJ353"/>
  <c r="EJ354"/>
  <c r="EJ355"/>
  <c r="EJ356"/>
  <c r="EJ357"/>
  <c r="EJ358"/>
  <c r="EJ359"/>
  <c r="EJ360"/>
  <c r="EJ361"/>
  <c r="EJ362"/>
  <c r="EJ363"/>
  <c r="EJ364"/>
  <c r="EJ365"/>
  <c r="EJ366"/>
  <c r="EJ367"/>
  <c r="EJ368"/>
  <c r="EJ369"/>
  <c r="EJ370"/>
  <c r="EJ371"/>
  <c r="EJ372"/>
  <c r="EJ373"/>
  <c r="EJ374"/>
  <c r="EJ375"/>
  <c r="EJ376"/>
  <c r="EJ377"/>
  <c r="EJ378"/>
  <c r="EJ379"/>
  <c r="EJ380"/>
  <c r="EJ381"/>
  <c r="EJ382"/>
  <c r="EJ383"/>
  <c r="EJ384"/>
  <c r="EJ385"/>
  <c r="EJ386"/>
  <c r="EJ387"/>
  <c r="EJ388"/>
  <c r="EJ389"/>
  <c r="EJ390"/>
  <c r="EJ391"/>
  <c r="EJ392"/>
  <c r="EJ393"/>
  <c r="EJ394"/>
  <c r="EJ395"/>
  <c r="EJ396"/>
  <c r="EJ397"/>
  <c r="EJ398"/>
  <c r="EJ399"/>
  <c r="EJ400"/>
  <c r="EJ401"/>
  <c r="EJ402"/>
  <c r="EJ403"/>
  <c r="EJ404"/>
  <c r="EJ405"/>
  <c r="EJ406"/>
  <c r="EJ407"/>
  <c r="EJ408"/>
  <c r="EJ409"/>
  <c r="EJ410"/>
  <c r="EJ411"/>
  <c r="EJ412"/>
  <c r="EJ413"/>
  <c r="EJ414"/>
  <c r="EJ415"/>
  <c r="EJ416"/>
  <c r="EJ417"/>
  <c r="EJ418"/>
  <c r="EJ419"/>
  <c r="EJ420"/>
  <c r="EJ421"/>
  <c r="EJ422"/>
  <c r="EJ423"/>
  <c r="EJ424"/>
  <c r="EJ425"/>
  <c r="EJ426"/>
  <c r="EJ427"/>
  <c r="EJ428"/>
  <c r="EJ429"/>
  <c r="EJ430"/>
  <c r="EJ433"/>
  <c r="EJ434"/>
  <c r="EJ435"/>
  <c r="EJ436"/>
  <c r="EJ437"/>
  <c r="EJ438"/>
  <c r="EJ439"/>
  <c r="EJ440"/>
  <c r="EJ441"/>
  <c r="EJ442"/>
  <c r="EJ443"/>
  <c r="EJ444"/>
  <c r="EJ445"/>
  <c r="EJ446"/>
  <c r="EJ447"/>
  <c r="EJ448"/>
  <c r="EJ449"/>
  <c r="EJ450"/>
  <c r="EJ451"/>
  <c r="EJ452"/>
  <c r="EJ453"/>
  <c r="EJ454"/>
  <c r="EJ455"/>
  <c r="EJ456"/>
  <c r="EJ457"/>
  <c r="EJ458"/>
  <c r="EJ459"/>
  <c r="EJ460"/>
  <c r="EJ461"/>
  <c r="EJ462"/>
  <c r="EJ463"/>
  <c r="EJ464"/>
  <c r="EJ465"/>
  <c r="EJ466"/>
  <c r="EJ467"/>
  <c r="EJ468"/>
  <c r="EJ469"/>
  <c r="EJ470"/>
  <c r="EJ471"/>
  <c r="EJ472"/>
  <c r="EJ473"/>
  <c r="EJ474"/>
  <c r="EJ475"/>
  <c r="EJ476"/>
  <c r="EJ477"/>
  <c r="EJ478"/>
  <c r="EJ479"/>
  <c r="EJ480"/>
  <c r="EJ481"/>
  <c r="EJ482"/>
  <c r="EJ483"/>
  <c r="EJ484"/>
  <c r="EJ485"/>
  <c r="EJ486"/>
  <c r="EJ487"/>
  <c r="EJ488"/>
  <c r="EJ489"/>
  <c r="EJ490"/>
  <c r="EJ491"/>
  <c r="EJ492"/>
  <c r="EJ493"/>
  <c r="EJ494"/>
  <c r="EJ495"/>
  <c r="EJ496"/>
  <c r="EJ497"/>
  <c r="EJ498"/>
  <c r="EJ499"/>
  <c r="EJ500"/>
  <c r="EJ501"/>
  <c r="EJ502"/>
  <c r="EJ503"/>
  <c r="EJ504"/>
  <c r="EJ505"/>
  <c r="EJ506"/>
  <c r="EJ507"/>
  <c r="EJ508"/>
  <c r="EJ509"/>
  <c r="EJ510"/>
  <c r="EJ511"/>
  <c r="EJ512"/>
  <c r="EJ513"/>
  <c r="EJ514"/>
  <c r="EJ515"/>
  <c r="EJ516"/>
  <c r="EJ517"/>
  <c r="EJ518"/>
  <c r="EJ519"/>
  <c r="EJ520"/>
  <c r="EJ521"/>
  <c r="EJ522"/>
  <c r="EJ523"/>
  <c r="EJ524"/>
  <c r="EJ526"/>
  <c r="EJ527"/>
  <c r="EJ529"/>
  <c r="EJ530"/>
  <c r="EJ531"/>
  <c r="EJ532"/>
  <c r="EJ534"/>
  <c r="EJ535"/>
  <c r="EJ536"/>
  <c r="EJ537"/>
  <c r="EJ538"/>
  <c r="EJ539"/>
  <c r="EJ541"/>
  <c r="EJ542"/>
  <c r="EJ543"/>
  <c r="EJ544"/>
  <c r="EJ545"/>
  <c r="EJ546"/>
  <c r="EJ547"/>
  <c r="EJ548"/>
  <c r="EJ549"/>
  <c r="EJ550"/>
  <c r="EJ551"/>
  <c r="EJ552"/>
  <c r="EJ553"/>
  <c r="EJ554"/>
  <c r="EJ555"/>
  <c r="EJ556"/>
  <c r="EJ557"/>
  <c r="EJ558"/>
  <c r="EJ559"/>
  <c r="EJ560"/>
  <c r="EJ561"/>
  <c r="EJ562"/>
  <c r="EJ563"/>
  <c r="EJ564"/>
  <c r="EJ565"/>
  <c r="EJ566"/>
  <c r="EJ567"/>
  <c r="EJ568"/>
  <c r="EJ569"/>
  <c r="EJ570"/>
  <c r="EJ571"/>
  <c r="EJ572"/>
  <c r="EJ573"/>
  <c r="EJ574"/>
  <c r="EJ575"/>
  <c r="EJ576"/>
  <c r="EJ577"/>
  <c r="EJ578"/>
  <c r="EJ579"/>
  <c r="EJ580"/>
  <c r="EJ581"/>
  <c r="EJ582"/>
  <c r="EJ583"/>
  <c r="EJ584"/>
  <c r="EJ585"/>
  <c r="EJ586"/>
  <c r="EJ587"/>
  <c r="EJ588"/>
  <c r="EJ589"/>
  <c r="EJ590"/>
  <c r="F721" i="11"/>
  <c r="E721"/>
  <c r="EJ12" i="1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V85"/>
  <c r="DV86"/>
  <c r="DV87"/>
  <c r="DV88"/>
  <c r="DV91"/>
  <c r="DV92"/>
  <c r="DV93"/>
  <c r="DV94"/>
  <c r="DV95"/>
  <c r="DV96"/>
  <c r="DV97"/>
  <c r="DV98"/>
  <c r="DV99"/>
  <c r="DV100"/>
  <c r="DV101"/>
  <c r="DV102"/>
  <c r="DV103"/>
  <c r="DV104"/>
  <c r="DV105"/>
  <c r="DV106"/>
  <c r="DV107"/>
  <c r="DV108"/>
  <c r="DV109"/>
  <c r="DV110"/>
  <c r="DV111"/>
  <c r="DV112"/>
  <c r="DV113"/>
  <c r="DV114"/>
  <c r="DV115"/>
  <c r="DV116"/>
  <c r="DV117"/>
  <c r="DV118"/>
  <c r="DV119"/>
  <c r="DV120"/>
  <c r="DV121"/>
  <c r="DV122"/>
  <c r="DV123"/>
  <c r="DV124"/>
  <c r="DV125"/>
  <c r="DV126"/>
  <c r="DV127"/>
  <c r="DV128"/>
  <c r="DV129"/>
  <c r="DV130"/>
  <c r="DV131"/>
  <c r="DV132"/>
  <c r="DV133"/>
  <c r="DV134"/>
  <c r="DV135"/>
  <c r="DV136"/>
  <c r="DV137"/>
  <c r="DV138"/>
  <c r="DV139"/>
  <c r="DV140"/>
  <c r="DV141"/>
  <c r="DV142"/>
  <c r="DV143"/>
  <c r="DV144"/>
  <c r="DV145"/>
  <c r="DV146"/>
  <c r="DV147"/>
  <c r="DV148"/>
  <c r="DV149"/>
  <c r="DV150"/>
  <c r="DV151"/>
  <c r="DV152"/>
  <c r="DV153"/>
  <c r="DV154"/>
  <c r="DV155"/>
  <c r="DV156"/>
  <c r="DV157"/>
  <c r="DV158"/>
  <c r="DV159"/>
  <c r="DV160"/>
  <c r="DV161"/>
  <c r="DV162"/>
  <c r="DV163"/>
  <c r="DV164"/>
  <c r="DV165"/>
  <c r="DV166"/>
  <c r="DV167"/>
  <c r="DV168"/>
  <c r="DV169"/>
  <c r="DV170"/>
  <c r="DV171"/>
  <c r="DV172"/>
  <c r="DV173"/>
  <c r="DV174"/>
  <c r="DV175"/>
  <c r="DV176"/>
  <c r="DV177"/>
  <c r="DV178"/>
  <c r="DV179"/>
  <c r="DV181"/>
  <c r="DV182"/>
  <c r="DV183"/>
  <c r="DV184"/>
  <c r="DV185"/>
  <c r="DV186"/>
  <c r="DV187"/>
  <c r="DV188"/>
  <c r="DV189"/>
  <c r="DV190"/>
  <c r="DV191"/>
  <c r="DV192"/>
  <c r="DV193"/>
  <c r="DV194"/>
  <c r="DV195"/>
  <c r="DV196"/>
  <c r="DV197"/>
  <c r="DV198"/>
  <c r="DV199"/>
  <c r="DV200"/>
  <c r="DV201"/>
  <c r="DV202"/>
  <c r="DV203"/>
  <c r="DV204"/>
  <c r="DV205"/>
  <c r="DV206"/>
  <c r="DV207"/>
  <c r="DV209"/>
  <c r="DV211"/>
  <c r="DV212"/>
  <c r="DV213"/>
  <c r="DV214"/>
  <c r="DV215"/>
  <c r="DV216"/>
  <c r="DV217"/>
  <c r="DV218"/>
  <c r="DV219"/>
  <c r="DV220"/>
  <c r="DV221"/>
  <c r="DV222"/>
  <c r="DV223"/>
  <c r="DV226"/>
  <c r="DV227"/>
  <c r="DV228"/>
  <c r="DV229"/>
  <c r="DV230"/>
  <c r="DV231"/>
  <c r="DV232"/>
  <c r="DV233"/>
  <c r="DV234"/>
  <c r="DV235"/>
  <c r="DV237"/>
  <c r="DV238"/>
  <c r="DV239"/>
  <c r="DV240"/>
  <c r="DV241"/>
  <c r="DV242"/>
  <c r="DV243"/>
  <c r="DV244"/>
  <c r="DV245"/>
  <c r="DV246"/>
  <c r="DV251"/>
  <c r="DV252"/>
  <c r="DV253"/>
  <c r="DV254"/>
  <c r="DV255"/>
  <c r="DV256"/>
  <c r="DV257"/>
  <c r="DV258"/>
  <c r="DV259"/>
  <c r="DV260"/>
  <c r="DV261"/>
  <c r="DV262"/>
  <c r="DV263"/>
  <c r="DV264"/>
  <c r="DV265"/>
  <c r="DV266"/>
  <c r="DV267"/>
  <c r="DV268"/>
  <c r="DV269"/>
  <c r="DV270"/>
  <c r="DV271"/>
  <c r="DV272"/>
  <c r="DV273"/>
  <c r="DV274"/>
  <c r="DV275"/>
  <c r="DV276"/>
  <c r="DV277"/>
  <c r="DV278"/>
  <c r="DV279"/>
  <c r="DV280"/>
  <c r="DV281"/>
  <c r="DV282"/>
  <c r="DV283"/>
  <c r="DV284"/>
  <c r="DV285"/>
  <c r="DV286"/>
  <c r="DV287"/>
  <c r="DV288"/>
  <c r="DV289"/>
  <c r="DV290"/>
  <c r="DV291"/>
  <c r="DV292"/>
  <c r="DV293"/>
  <c r="DV294"/>
  <c r="DV295"/>
  <c r="DV296"/>
  <c r="DV297"/>
  <c r="DV298"/>
  <c r="DV299"/>
  <c r="DV300"/>
  <c r="DV301"/>
  <c r="DV302"/>
  <c r="DV303"/>
  <c r="DV304"/>
  <c r="DV305"/>
  <c r="DV306"/>
  <c r="DV307"/>
  <c r="DV308"/>
  <c r="DV309"/>
  <c r="DV310"/>
  <c r="DV311"/>
  <c r="DV312"/>
  <c r="DV313"/>
  <c r="DV314"/>
  <c r="DV315"/>
  <c r="DV316"/>
  <c r="DV317"/>
  <c r="DV318"/>
  <c r="DV319"/>
  <c r="DV320"/>
  <c r="DV321"/>
  <c r="DV322"/>
  <c r="DV323"/>
  <c r="DV324"/>
  <c r="DV325"/>
  <c r="DV326"/>
  <c r="DV327"/>
  <c r="DV328"/>
  <c r="DV330"/>
  <c r="DV331"/>
  <c r="DV332"/>
  <c r="DV333"/>
  <c r="DV334"/>
  <c r="DV335"/>
  <c r="DV336"/>
  <c r="DV338"/>
  <c r="DV339"/>
  <c r="DV340"/>
  <c r="DV341"/>
  <c r="DV342"/>
  <c r="DV343"/>
  <c r="DV344"/>
  <c r="DV345"/>
  <c r="DV346"/>
  <c r="DV347"/>
  <c r="DV348"/>
  <c r="DV349"/>
  <c r="DV350"/>
  <c r="DV351"/>
  <c r="DV352"/>
  <c r="DV353"/>
  <c r="DV354"/>
  <c r="DV355"/>
  <c r="DV356"/>
  <c r="DV357"/>
  <c r="DV358"/>
  <c r="DV359"/>
  <c r="DV360"/>
  <c r="DV361"/>
  <c r="DV362"/>
  <c r="DV363"/>
  <c r="DV364"/>
  <c r="DV365"/>
  <c r="DV367"/>
  <c r="DV369"/>
  <c r="DV370"/>
  <c r="DV371"/>
  <c r="DV372"/>
  <c r="DV373"/>
  <c r="DV374"/>
  <c r="DV375"/>
  <c r="DV376"/>
  <c r="DV377"/>
  <c r="DV378"/>
  <c r="DV379"/>
  <c r="DV380"/>
  <c r="DV381"/>
  <c r="DV382"/>
  <c r="DV383"/>
  <c r="DV384"/>
  <c r="DV386"/>
  <c r="DV387"/>
  <c r="DV388"/>
  <c r="DV389"/>
  <c r="DV390"/>
  <c r="DV391"/>
  <c r="DV392"/>
  <c r="DV393"/>
  <c r="DV394"/>
  <c r="DV395"/>
  <c r="DV396"/>
  <c r="DV397"/>
  <c r="DV398"/>
  <c r="DV399"/>
  <c r="DV400"/>
  <c r="DV401"/>
  <c r="DV402"/>
  <c r="DV403"/>
  <c r="DV404"/>
  <c r="DV405"/>
  <c r="DV406"/>
  <c r="DV407"/>
  <c r="DV408"/>
  <c r="DV409"/>
  <c r="DV410"/>
  <c r="DV412"/>
  <c r="DV413"/>
  <c r="DV414"/>
  <c r="DV416"/>
  <c r="DV417"/>
  <c r="DV418"/>
  <c r="DV419"/>
  <c r="DV420"/>
  <c r="DV421"/>
  <c r="DV422"/>
  <c r="DV423"/>
  <c r="DV424"/>
  <c r="DV425"/>
  <c r="DV426"/>
  <c r="DV427"/>
  <c r="DV429"/>
  <c r="DV432"/>
  <c r="DV433"/>
  <c r="DV434"/>
  <c r="DV435"/>
  <c r="DV436"/>
  <c r="DV437"/>
  <c r="DV438"/>
  <c r="DV439"/>
  <c r="DV440"/>
  <c r="DV441"/>
  <c r="DV442"/>
  <c r="DV443"/>
  <c r="DV444"/>
  <c r="DV445"/>
  <c r="DV446"/>
  <c r="DV447"/>
  <c r="DV448"/>
  <c r="DV449"/>
  <c r="DV450"/>
  <c r="DV451"/>
  <c r="DV452"/>
  <c r="DV453"/>
  <c r="DV454"/>
  <c r="DV455"/>
  <c r="DV456"/>
  <c r="DV457"/>
  <c r="DV458"/>
  <c r="DV459"/>
  <c r="DV460"/>
  <c r="DV461"/>
  <c r="DV462"/>
  <c r="DV463"/>
  <c r="DV464"/>
  <c r="DV465"/>
  <c r="DV466"/>
  <c r="DV467"/>
  <c r="DV468"/>
  <c r="DV469"/>
  <c r="DV470"/>
  <c r="DV473"/>
  <c r="DV474"/>
  <c r="DV475"/>
  <c r="DV476"/>
  <c r="DV477"/>
  <c r="DV478"/>
  <c r="DV479"/>
  <c r="DV480"/>
  <c r="DV481"/>
  <c r="DV482"/>
  <c r="DV483"/>
  <c r="DV484"/>
  <c r="DV485"/>
  <c r="DV486"/>
  <c r="DV488"/>
  <c r="DV490"/>
  <c r="DV491"/>
  <c r="DV492"/>
  <c r="DV493"/>
  <c r="DV494"/>
  <c r="DV495"/>
  <c r="DV496"/>
  <c r="DV497"/>
  <c r="DV498"/>
  <c r="DV499"/>
  <c r="DV500"/>
  <c r="DV501"/>
  <c r="DV502"/>
  <c r="DV503"/>
  <c r="DV504"/>
  <c r="DV505"/>
  <c r="DV506"/>
  <c r="DV507"/>
  <c r="DV508"/>
  <c r="DV509"/>
  <c r="DV510"/>
  <c r="DV511"/>
  <c r="DV512"/>
  <c r="DV513"/>
  <c r="DV514"/>
  <c r="DV515"/>
  <c r="DV516"/>
  <c r="DV517"/>
  <c r="DV518"/>
  <c r="DV519"/>
  <c r="DV520"/>
  <c r="DV521"/>
  <c r="DV522"/>
  <c r="DV523"/>
  <c r="DV526"/>
  <c r="DV527"/>
  <c r="DV528"/>
  <c r="DV529"/>
  <c r="DV530"/>
  <c r="DV531"/>
  <c r="DV532"/>
  <c r="DV534"/>
  <c r="DV535"/>
  <c r="DV536"/>
  <c r="DV539"/>
  <c r="DV541"/>
  <c r="DV542"/>
  <c r="DV543"/>
  <c r="DV544"/>
  <c r="DV545"/>
  <c r="DV546"/>
  <c r="DV547"/>
  <c r="DV548"/>
  <c r="DV549"/>
  <c r="DV550"/>
  <c r="DV551"/>
  <c r="DV552"/>
  <c r="DV553"/>
  <c r="DV554"/>
  <c r="DV555"/>
  <c r="DV556"/>
  <c r="DV557"/>
  <c r="DV558"/>
  <c r="DV559"/>
  <c r="DV560"/>
  <c r="DV561"/>
  <c r="DV562"/>
  <c r="DV564"/>
  <c r="DV565"/>
  <c r="DV566"/>
  <c r="DV567"/>
  <c r="DV568"/>
  <c r="DV569"/>
  <c r="DV570"/>
  <c r="DV571"/>
  <c r="DV572"/>
  <c r="DV573"/>
  <c r="DV574"/>
  <c r="DV575"/>
  <c r="DV576"/>
  <c r="DV577"/>
  <c r="DV578"/>
  <c r="DV579"/>
  <c r="DV580"/>
  <c r="DV581"/>
  <c r="DV582"/>
  <c r="DV583"/>
  <c r="DV584"/>
  <c r="DV585"/>
  <c r="DV586"/>
  <c r="DV587"/>
  <c r="DV588"/>
  <c r="DV589"/>
  <c r="DV12"/>
  <c r="DM13"/>
  <c r="DN13"/>
  <c r="DO13"/>
  <c r="DP13"/>
  <c r="DQ13"/>
  <c r="DM14"/>
  <c r="DN14"/>
  <c r="DO14"/>
  <c r="DP14"/>
  <c r="DQ14"/>
  <c r="DM15"/>
  <c r="DN15"/>
  <c r="DO15"/>
  <c r="DP15"/>
  <c r="DQ15"/>
  <c r="DM16"/>
  <c r="DN16"/>
  <c r="DO16"/>
  <c r="DP16"/>
  <c r="DQ16"/>
  <c r="DM17"/>
  <c r="DN17"/>
  <c r="DO17"/>
  <c r="DP17"/>
  <c r="DQ17"/>
  <c r="DM18"/>
  <c r="DN18"/>
  <c r="DO18"/>
  <c r="DP18"/>
  <c r="DQ18"/>
  <c r="DM19"/>
  <c r="DN19"/>
  <c r="DO19"/>
  <c r="DP19"/>
  <c r="DQ19"/>
  <c r="DM20"/>
  <c r="DN20"/>
  <c r="DO20"/>
  <c r="DP20"/>
  <c r="DQ20"/>
  <c r="DM21"/>
  <c r="DN21"/>
  <c r="DO21"/>
  <c r="DP21"/>
  <c r="DQ21"/>
  <c r="DM22"/>
  <c r="DN22"/>
  <c r="DO22"/>
  <c r="DP22"/>
  <c r="DQ22"/>
  <c r="DM23"/>
  <c r="DN23"/>
  <c r="DO23"/>
  <c r="DP23"/>
  <c r="DQ23"/>
  <c r="DM24"/>
  <c r="DN24"/>
  <c r="DO24"/>
  <c r="DP24"/>
  <c r="DQ24"/>
  <c r="DM25"/>
  <c r="DN25"/>
  <c r="DO25"/>
  <c r="DP25"/>
  <c r="DQ25"/>
  <c r="DM26"/>
  <c r="DN26"/>
  <c r="DO26"/>
  <c r="DP26"/>
  <c r="DQ26"/>
  <c r="DM27"/>
  <c r="DN27"/>
  <c r="DO27"/>
  <c r="DP27"/>
  <c r="DQ27"/>
  <c r="DM28"/>
  <c r="DN28"/>
  <c r="DO28"/>
  <c r="DP28"/>
  <c r="DQ28"/>
  <c r="DM29"/>
  <c r="DN29"/>
  <c r="DO29"/>
  <c r="DP29"/>
  <c r="DQ29"/>
  <c r="DM30"/>
  <c r="DN30"/>
  <c r="DO30"/>
  <c r="DP30"/>
  <c r="DQ30"/>
  <c r="DM31"/>
  <c r="DN31"/>
  <c r="DO31"/>
  <c r="DP31"/>
  <c r="DQ31"/>
  <c r="DM32"/>
  <c r="DN32"/>
  <c r="DO32"/>
  <c r="DP32"/>
  <c r="DQ32"/>
  <c r="DM33"/>
  <c r="DN33"/>
  <c r="DO33"/>
  <c r="DP33"/>
  <c r="DQ33"/>
  <c r="DM34"/>
  <c r="DN34"/>
  <c r="DO34"/>
  <c r="DP34"/>
  <c r="DQ34"/>
  <c r="DM35"/>
  <c r="DN35"/>
  <c r="DO35"/>
  <c r="DP35"/>
  <c r="DQ35"/>
  <c r="DM36"/>
  <c r="DN36"/>
  <c r="DO36"/>
  <c r="DP36"/>
  <c r="DQ36"/>
  <c r="DM37"/>
  <c r="DN37"/>
  <c r="DO37"/>
  <c r="DP37"/>
  <c r="DQ37"/>
  <c r="DM38"/>
  <c r="DN38"/>
  <c r="DO38"/>
  <c r="DP38"/>
  <c r="DQ38"/>
  <c r="DM39"/>
  <c r="DN39"/>
  <c r="DO39"/>
  <c r="DP39"/>
  <c r="DQ39"/>
  <c r="DM40"/>
  <c r="DN40"/>
  <c r="DO40"/>
  <c r="DP40"/>
  <c r="DQ40"/>
  <c r="DM41"/>
  <c r="DN41"/>
  <c r="DO41"/>
  <c r="DP41"/>
  <c r="DQ41"/>
  <c r="DM42"/>
  <c r="DN42"/>
  <c r="DO42"/>
  <c r="DP42"/>
  <c r="DQ42"/>
  <c r="DM43"/>
  <c r="DN43"/>
  <c r="DO43"/>
  <c r="DP43"/>
  <c r="DQ43"/>
  <c r="DM44"/>
  <c r="DN44"/>
  <c r="DO44"/>
  <c r="DP44"/>
  <c r="DQ44"/>
  <c r="DM45"/>
  <c r="DN45"/>
  <c r="DO45"/>
  <c r="DP45"/>
  <c r="DQ45"/>
  <c r="DM46"/>
  <c r="DN46"/>
  <c r="DO46"/>
  <c r="DP46"/>
  <c r="DQ46"/>
  <c r="DM47"/>
  <c r="DN47"/>
  <c r="DO47"/>
  <c r="DP47"/>
  <c r="DQ47"/>
  <c r="DM48"/>
  <c r="DN48"/>
  <c r="DO48"/>
  <c r="DP48"/>
  <c r="DQ48"/>
  <c r="DM49"/>
  <c r="DN49"/>
  <c r="DO49"/>
  <c r="DP49"/>
  <c r="DQ49"/>
  <c r="DM50"/>
  <c r="DN50"/>
  <c r="DO50"/>
  <c r="DP50"/>
  <c r="DQ50"/>
  <c r="DM51"/>
  <c r="DN51"/>
  <c r="DO51"/>
  <c r="DP51"/>
  <c r="DQ51"/>
  <c r="DM52"/>
  <c r="DN52"/>
  <c r="DO52"/>
  <c r="DP52"/>
  <c r="DQ52"/>
  <c r="DM53"/>
  <c r="DN53"/>
  <c r="DO53"/>
  <c r="DP53"/>
  <c r="DQ53"/>
  <c r="DM54"/>
  <c r="DN54"/>
  <c r="DO54"/>
  <c r="DP54"/>
  <c r="DQ54"/>
  <c r="DM55"/>
  <c r="DN55"/>
  <c r="DO55"/>
  <c r="DP55"/>
  <c r="DQ55"/>
  <c r="DM56"/>
  <c r="DN56"/>
  <c r="DO56"/>
  <c r="DP56"/>
  <c r="DQ56"/>
  <c r="DM57"/>
  <c r="DN57"/>
  <c r="DO57"/>
  <c r="DP57"/>
  <c r="DQ57"/>
  <c r="DM58"/>
  <c r="DN58"/>
  <c r="DO58"/>
  <c r="DP58"/>
  <c r="DQ58"/>
  <c r="DM59"/>
  <c r="DN59"/>
  <c r="DO59"/>
  <c r="DP59"/>
  <c r="DQ59"/>
  <c r="DM60"/>
  <c r="DN60"/>
  <c r="DO60"/>
  <c r="DP60"/>
  <c r="DQ60"/>
  <c r="DM61"/>
  <c r="DN61"/>
  <c r="DO61"/>
  <c r="DP61"/>
  <c r="DQ61"/>
  <c r="DM62"/>
  <c r="DN62"/>
  <c r="DO62"/>
  <c r="DP62"/>
  <c r="DQ62"/>
  <c r="DM63"/>
  <c r="DN63"/>
  <c r="DO63"/>
  <c r="DP63"/>
  <c r="DQ63"/>
  <c r="DM64"/>
  <c r="DN64"/>
  <c r="DO64"/>
  <c r="DP64"/>
  <c r="DQ64"/>
  <c r="DM65"/>
  <c r="DN65"/>
  <c r="DO65"/>
  <c r="DP65"/>
  <c r="DQ65"/>
  <c r="DM66"/>
  <c r="DN66"/>
  <c r="DO66"/>
  <c r="DP66"/>
  <c r="DM67"/>
  <c r="DN67"/>
  <c r="DO67"/>
  <c r="DP67"/>
  <c r="DQ67"/>
  <c r="DM68"/>
  <c r="DN68"/>
  <c r="DO68"/>
  <c r="DP68"/>
  <c r="DQ68"/>
  <c r="DM69"/>
  <c r="DN69"/>
  <c r="DO69"/>
  <c r="DP69"/>
  <c r="DQ69"/>
  <c r="DM70"/>
  <c r="DN70"/>
  <c r="DO70"/>
  <c r="DP70"/>
  <c r="DQ70"/>
  <c r="DM71"/>
  <c r="DN71"/>
  <c r="DO71"/>
  <c r="DP71"/>
  <c r="DQ71"/>
  <c r="DM72"/>
  <c r="DN72"/>
  <c r="DO72"/>
  <c r="DP72"/>
  <c r="DQ72"/>
  <c r="DM73"/>
  <c r="DN73"/>
  <c r="DO73"/>
  <c r="DP73"/>
  <c r="DQ73"/>
  <c r="DM74"/>
  <c r="DN74"/>
  <c r="DO74"/>
  <c r="DP74"/>
  <c r="DQ74"/>
  <c r="DM75"/>
  <c r="DN75"/>
  <c r="DO75"/>
  <c r="DP75"/>
  <c r="DQ75"/>
  <c r="DM76"/>
  <c r="DN76"/>
  <c r="DO76"/>
  <c r="DP76"/>
  <c r="DQ76"/>
  <c r="DM77"/>
  <c r="DN77"/>
  <c r="DO77"/>
  <c r="DP77"/>
  <c r="DQ77"/>
  <c r="DM78"/>
  <c r="DN78"/>
  <c r="DO78"/>
  <c r="DP78"/>
  <c r="DQ78"/>
  <c r="DM79"/>
  <c r="DN79"/>
  <c r="DO79"/>
  <c r="DP79"/>
  <c r="DQ79"/>
  <c r="DM80"/>
  <c r="DN80"/>
  <c r="DO80"/>
  <c r="DP80"/>
  <c r="DQ80"/>
  <c r="DM81"/>
  <c r="DN81"/>
  <c r="DO81"/>
  <c r="DP81"/>
  <c r="DQ81"/>
  <c r="DM82"/>
  <c r="DN82"/>
  <c r="DO82"/>
  <c r="DP82"/>
  <c r="DQ82"/>
  <c r="DM83"/>
  <c r="DN83"/>
  <c r="DO83"/>
  <c r="DP83"/>
  <c r="DQ83"/>
  <c r="DM84"/>
  <c r="DN84"/>
  <c r="DO84"/>
  <c r="DP84"/>
  <c r="DQ84"/>
  <c r="DM85"/>
  <c r="DN85"/>
  <c r="DO85"/>
  <c r="DP85"/>
  <c r="DQ85"/>
  <c r="DM86"/>
  <c r="DN86"/>
  <c r="DO86"/>
  <c r="DP86"/>
  <c r="DQ86"/>
  <c r="DM87"/>
  <c r="DN87"/>
  <c r="DO87"/>
  <c r="DP87"/>
  <c r="DQ87"/>
  <c r="DM88"/>
  <c r="DN88"/>
  <c r="DO88"/>
  <c r="DP88"/>
  <c r="DQ88"/>
  <c r="DM89"/>
  <c r="DN89"/>
  <c r="DO89"/>
  <c r="DP89"/>
  <c r="DQ89"/>
  <c r="DM90"/>
  <c r="DN90"/>
  <c r="DO90"/>
  <c r="DP90"/>
  <c r="DQ90"/>
  <c r="DM91"/>
  <c r="DN91"/>
  <c r="DO91"/>
  <c r="DP91"/>
  <c r="DQ91"/>
  <c r="DM92"/>
  <c r="DN92"/>
  <c r="DO92"/>
  <c r="DP92"/>
  <c r="DQ92"/>
  <c r="DM93"/>
  <c r="DN93"/>
  <c r="DO93"/>
  <c r="DP93"/>
  <c r="DQ93"/>
  <c r="DM94"/>
  <c r="DN94"/>
  <c r="DO94"/>
  <c r="DP94"/>
  <c r="DQ94"/>
  <c r="DM95"/>
  <c r="DN95"/>
  <c r="DO95"/>
  <c r="DP95"/>
  <c r="DM96"/>
  <c r="DN96"/>
  <c r="DO96"/>
  <c r="DP96"/>
  <c r="DQ96"/>
  <c r="DM97"/>
  <c r="DN97"/>
  <c r="DO97"/>
  <c r="DP97"/>
  <c r="DQ97"/>
  <c r="DM98"/>
  <c r="DN98"/>
  <c r="DO98"/>
  <c r="DP98"/>
  <c r="DQ98"/>
  <c r="DM99"/>
  <c r="DN99"/>
  <c r="DO99"/>
  <c r="DP99"/>
  <c r="DQ99"/>
  <c r="DM100"/>
  <c r="DN100"/>
  <c r="DO100"/>
  <c r="DP100"/>
  <c r="DQ100"/>
  <c r="DM101"/>
  <c r="DN101"/>
  <c r="DO101"/>
  <c r="DP101"/>
  <c r="DQ101"/>
  <c r="DM102"/>
  <c r="DN102"/>
  <c r="DO102"/>
  <c r="DP102"/>
  <c r="DQ102"/>
  <c r="DM103"/>
  <c r="DN103"/>
  <c r="DO103"/>
  <c r="DP103"/>
  <c r="DQ103"/>
  <c r="DM104"/>
  <c r="DN104"/>
  <c r="DO104"/>
  <c r="DP104"/>
  <c r="DQ104"/>
  <c r="DM105"/>
  <c r="DN105"/>
  <c r="DO105"/>
  <c r="DP105"/>
  <c r="DQ105"/>
  <c r="DM106"/>
  <c r="DN106"/>
  <c r="DO106"/>
  <c r="DP106"/>
  <c r="DQ106"/>
  <c r="DM107"/>
  <c r="DN107"/>
  <c r="DO107"/>
  <c r="DP107"/>
  <c r="DQ107"/>
  <c r="DM108"/>
  <c r="DN108"/>
  <c r="DO108"/>
  <c r="DP108"/>
  <c r="DQ108"/>
  <c r="DM109"/>
  <c r="DN109"/>
  <c r="DO109"/>
  <c r="DP109"/>
  <c r="DQ109"/>
  <c r="DM110"/>
  <c r="DN110"/>
  <c r="DO110"/>
  <c r="DP110"/>
  <c r="DQ110"/>
  <c r="DM111"/>
  <c r="DN111"/>
  <c r="DO111"/>
  <c r="DP111"/>
  <c r="DQ111"/>
  <c r="DM112"/>
  <c r="DN112"/>
  <c r="DO112"/>
  <c r="DP112"/>
  <c r="DQ112"/>
  <c r="DM113"/>
  <c r="DN113"/>
  <c r="DO113"/>
  <c r="DP113"/>
  <c r="DQ113"/>
  <c r="DM114"/>
  <c r="DN114"/>
  <c r="DO114"/>
  <c r="DP114"/>
  <c r="DQ114"/>
  <c r="DM115"/>
  <c r="DN115"/>
  <c r="DO115"/>
  <c r="DP115"/>
  <c r="DQ115"/>
  <c r="DM116"/>
  <c r="DN116"/>
  <c r="DO116"/>
  <c r="DP116"/>
  <c r="DQ116"/>
  <c r="DM117"/>
  <c r="DN117"/>
  <c r="DO117"/>
  <c r="DP117"/>
  <c r="DQ117"/>
  <c r="DM118"/>
  <c r="DQ118" s="1"/>
  <c r="DN118"/>
  <c r="DO118"/>
  <c r="DM119"/>
  <c r="DN119"/>
  <c r="DO119"/>
  <c r="DP119"/>
  <c r="DQ119"/>
  <c r="DM120"/>
  <c r="DN120"/>
  <c r="DO120"/>
  <c r="DP120"/>
  <c r="DQ120"/>
  <c r="DM121"/>
  <c r="DN121"/>
  <c r="DO121"/>
  <c r="DP121"/>
  <c r="DQ121"/>
  <c r="DM122"/>
  <c r="DN122"/>
  <c r="DO122"/>
  <c r="DP122"/>
  <c r="DQ122"/>
  <c r="DM123"/>
  <c r="DN123"/>
  <c r="DO123"/>
  <c r="DP123"/>
  <c r="DQ123"/>
  <c r="DM124"/>
  <c r="DN124"/>
  <c r="DO124"/>
  <c r="DP124"/>
  <c r="DQ124"/>
  <c r="DM125"/>
  <c r="DN125"/>
  <c r="DO125"/>
  <c r="DP125"/>
  <c r="DQ125"/>
  <c r="DM126"/>
  <c r="DN126"/>
  <c r="DO126"/>
  <c r="DP126"/>
  <c r="DQ126"/>
  <c r="DM127"/>
  <c r="DN127"/>
  <c r="DO127"/>
  <c r="DP127"/>
  <c r="DQ127"/>
  <c r="DM128"/>
  <c r="DN128"/>
  <c r="DO128"/>
  <c r="DP128"/>
  <c r="DQ128"/>
  <c r="DM129"/>
  <c r="DN129"/>
  <c r="DO129"/>
  <c r="DP129"/>
  <c r="DQ129"/>
  <c r="DM130"/>
  <c r="DN130"/>
  <c r="DO130"/>
  <c r="DP130"/>
  <c r="DQ130"/>
  <c r="DM131"/>
  <c r="DN131"/>
  <c r="DO131"/>
  <c r="DP131"/>
  <c r="DQ131"/>
  <c r="DM132"/>
  <c r="DN132"/>
  <c r="DO132"/>
  <c r="DP132"/>
  <c r="DQ132"/>
  <c r="DM133"/>
  <c r="DN133"/>
  <c r="DO133"/>
  <c r="DP133"/>
  <c r="DQ133"/>
  <c r="DM134"/>
  <c r="DN134"/>
  <c r="DO134"/>
  <c r="DP134"/>
  <c r="DQ134"/>
  <c r="DM135"/>
  <c r="DN135"/>
  <c r="DO135"/>
  <c r="DP135"/>
  <c r="DQ135"/>
  <c r="DM136"/>
  <c r="DN136"/>
  <c r="DO136"/>
  <c r="DP136"/>
  <c r="DQ136"/>
  <c r="DM137"/>
  <c r="DN137"/>
  <c r="DO137"/>
  <c r="DP137"/>
  <c r="DQ137"/>
  <c r="DM138"/>
  <c r="DN138"/>
  <c r="DO138"/>
  <c r="DP138"/>
  <c r="DQ138"/>
  <c r="DM139"/>
  <c r="DN139"/>
  <c r="DO139"/>
  <c r="DP139"/>
  <c r="DQ139"/>
  <c r="DM140"/>
  <c r="DN140"/>
  <c r="DO140"/>
  <c r="DP140"/>
  <c r="DQ140"/>
  <c r="DM141"/>
  <c r="DN141"/>
  <c r="DO141"/>
  <c r="DP141"/>
  <c r="DQ141"/>
  <c r="DM142"/>
  <c r="DN142"/>
  <c r="DO142"/>
  <c r="DP142"/>
  <c r="DQ142"/>
  <c r="DM143"/>
  <c r="DN143"/>
  <c r="DO143"/>
  <c r="DP143"/>
  <c r="DQ143"/>
  <c r="DM144"/>
  <c r="DN144"/>
  <c r="DO144"/>
  <c r="DP144"/>
  <c r="DQ144"/>
  <c r="DM145"/>
  <c r="DN145"/>
  <c r="DO145"/>
  <c r="DP145"/>
  <c r="DQ145"/>
  <c r="DM146"/>
  <c r="DN146"/>
  <c r="DO146"/>
  <c r="DP146"/>
  <c r="DQ146"/>
  <c r="DM147"/>
  <c r="DN147"/>
  <c r="DO147"/>
  <c r="DP147"/>
  <c r="DQ147"/>
  <c r="DM148"/>
  <c r="DN148"/>
  <c r="DO148"/>
  <c r="DP148"/>
  <c r="DQ148"/>
  <c r="DM149"/>
  <c r="DN149"/>
  <c r="DO149"/>
  <c r="DP149"/>
  <c r="DQ149"/>
  <c r="DM150"/>
  <c r="DN150"/>
  <c r="DO150"/>
  <c r="DP150"/>
  <c r="DQ150"/>
  <c r="DM151"/>
  <c r="DN151"/>
  <c r="DO151"/>
  <c r="DP151"/>
  <c r="DQ151"/>
  <c r="DM152"/>
  <c r="DN152"/>
  <c r="DO152"/>
  <c r="DP152"/>
  <c r="DQ152"/>
  <c r="DM153"/>
  <c r="DN153"/>
  <c r="DO153"/>
  <c r="DP153"/>
  <c r="DQ153"/>
  <c r="DM154"/>
  <c r="DN154"/>
  <c r="DO154"/>
  <c r="DP154"/>
  <c r="DQ154"/>
  <c r="DM155"/>
  <c r="DN155"/>
  <c r="DO155"/>
  <c r="DP155"/>
  <c r="DQ155"/>
  <c r="DM156"/>
  <c r="DN156"/>
  <c r="DO156"/>
  <c r="DP156"/>
  <c r="DQ156"/>
  <c r="DM157"/>
  <c r="DN157"/>
  <c r="DO157"/>
  <c r="DP157"/>
  <c r="DQ157"/>
  <c r="DM158"/>
  <c r="DN158"/>
  <c r="DO158"/>
  <c r="DP158"/>
  <c r="DQ158"/>
  <c r="DM159"/>
  <c r="DN159"/>
  <c r="DO159"/>
  <c r="DP159"/>
  <c r="DQ159"/>
  <c r="DM160"/>
  <c r="DN160"/>
  <c r="DO160"/>
  <c r="DP160"/>
  <c r="DQ160"/>
  <c r="DM161"/>
  <c r="DN161"/>
  <c r="DO161"/>
  <c r="DP161"/>
  <c r="DQ161"/>
  <c r="DM162"/>
  <c r="DN162"/>
  <c r="DO162"/>
  <c r="DP162"/>
  <c r="DQ162"/>
  <c r="DM163"/>
  <c r="DN163"/>
  <c r="DO163"/>
  <c r="DP163"/>
  <c r="DQ163"/>
  <c r="DM164"/>
  <c r="DN164"/>
  <c r="DO164"/>
  <c r="DP164"/>
  <c r="DQ164"/>
  <c r="DM165"/>
  <c r="DN165"/>
  <c r="DO165"/>
  <c r="DP165"/>
  <c r="DQ165"/>
  <c r="DM166"/>
  <c r="DN166"/>
  <c r="DO166"/>
  <c r="DP166"/>
  <c r="DQ166"/>
  <c r="DM167"/>
  <c r="DN167"/>
  <c r="DO167"/>
  <c r="DP167"/>
  <c r="DQ167"/>
  <c r="DM168"/>
  <c r="DN168"/>
  <c r="DO168"/>
  <c r="DP168"/>
  <c r="DQ168"/>
  <c r="DM169"/>
  <c r="DN169"/>
  <c r="DO169"/>
  <c r="DP169"/>
  <c r="DQ169"/>
  <c r="DM170"/>
  <c r="DN170"/>
  <c r="DO170"/>
  <c r="DP170"/>
  <c r="DQ170"/>
  <c r="DM171"/>
  <c r="DN171"/>
  <c r="DO171"/>
  <c r="DP171"/>
  <c r="DQ171"/>
  <c r="DM172"/>
  <c r="DN172"/>
  <c r="DO172"/>
  <c r="DP172"/>
  <c r="DQ172"/>
  <c r="DM173"/>
  <c r="DN173"/>
  <c r="DO173"/>
  <c r="DP173"/>
  <c r="DQ173"/>
  <c r="DM174"/>
  <c r="DN174"/>
  <c r="DO174"/>
  <c r="DP174"/>
  <c r="DQ174"/>
  <c r="DM175"/>
  <c r="DN175"/>
  <c r="DO175"/>
  <c r="DP175"/>
  <c r="DQ175"/>
  <c r="DM176"/>
  <c r="DN176"/>
  <c r="DO176"/>
  <c r="DP176"/>
  <c r="DQ176"/>
  <c r="DM177"/>
  <c r="DN177"/>
  <c r="DO177"/>
  <c r="DP177"/>
  <c r="DQ177"/>
  <c r="DM178"/>
  <c r="DN178"/>
  <c r="DO178"/>
  <c r="DP178"/>
  <c r="DQ178"/>
  <c r="DM179"/>
  <c r="DN179"/>
  <c r="DO179"/>
  <c r="DP179"/>
  <c r="DQ179"/>
  <c r="DM180"/>
  <c r="DN180"/>
  <c r="DO180"/>
  <c r="DP180"/>
  <c r="DQ180"/>
  <c r="DM181"/>
  <c r="DN181"/>
  <c r="DO181"/>
  <c r="DP181"/>
  <c r="DQ181"/>
  <c r="DM182"/>
  <c r="DN182"/>
  <c r="DO182"/>
  <c r="DP182"/>
  <c r="DQ182"/>
  <c r="DM183"/>
  <c r="DN183"/>
  <c r="DO183"/>
  <c r="DP183"/>
  <c r="DQ183"/>
  <c r="DM184"/>
  <c r="DN184"/>
  <c r="DO184"/>
  <c r="DP184"/>
  <c r="DQ184"/>
  <c r="DM185"/>
  <c r="DN185"/>
  <c r="DO185"/>
  <c r="DP185"/>
  <c r="DQ185"/>
  <c r="DM186"/>
  <c r="DN186"/>
  <c r="DO186"/>
  <c r="DP186"/>
  <c r="DQ186"/>
  <c r="DM187"/>
  <c r="DN187"/>
  <c r="DO187"/>
  <c r="DP187"/>
  <c r="DM188"/>
  <c r="DN188"/>
  <c r="DO188"/>
  <c r="DP188"/>
  <c r="DQ188"/>
  <c r="DM189"/>
  <c r="DN189"/>
  <c r="DO189"/>
  <c r="DP189"/>
  <c r="DQ189"/>
  <c r="DM190"/>
  <c r="DN190"/>
  <c r="DO190"/>
  <c r="DP190"/>
  <c r="DQ190"/>
  <c r="DM191"/>
  <c r="DN191"/>
  <c r="DO191"/>
  <c r="DP191"/>
  <c r="DQ191"/>
  <c r="DM192"/>
  <c r="DN192"/>
  <c r="DO192"/>
  <c r="DP192"/>
  <c r="DQ192"/>
  <c r="DM193"/>
  <c r="DN193"/>
  <c r="DO193"/>
  <c r="DP193"/>
  <c r="DQ193"/>
  <c r="DM194"/>
  <c r="DN194"/>
  <c r="DO194"/>
  <c r="DP194"/>
  <c r="DQ194"/>
  <c r="DM195"/>
  <c r="DN195"/>
  <c r="DO195"/>
  <c r="DP195"/>
  <c r="DQ195"/>
  <c r="DM196"/>
  <c r="DN196"/>
  <c r="DO196"/>
  <c r="DP196"/>
  <c r="DQ196"/>
  <c r="DM197"/>
  <c r="DN197"/>
  <c r="DO197"/>
  <c r="DP197"/>
  <c r="DQ197"/>
  <c r="DM198"/>
  <c r="DN198"/>
  <c r="DO198"/>
  <c r="DP198"/>
  <c r="DQ198"/>
  <c r="DM199"/>
  <c r="DN199"/>
  <c r="DO199"/>
  <c r="DP199"/>
  <c r="DQ199"/>
  <c r="DM200"/>
  <c r="DN200"/>
  <c r="DO200"/>
  <c r="DP200"/>
  <c r="DQ200"/>
  <c r="DM201"/>
  <c r="DN201"/>
  <c r="DO201"/>
  <c r="DP201"/>
  <c r="DQ201"/>
  <c r="DM202"/>
  <c r="DN202"/>
  <c r="DO202"/>
  <c r="DP202"/>
  <c r="DQ202"/>
  <c r="DM203"/>
  <c r="DN203"/>
  <c r="DO203"/>
  <c r="DP203"/>
  <c r="DQ203"/>
  <c r="DM204"/>
  <c r="DN204"/>
  <c r="DO204"/>
  <c r="DP204"/>
  <c r="DQ204"/>
  <c r="DM205"/>
  <c r="DN205"/>
  <c r="DO205"/>
  <c r="DP205"/>
  <c r="DQ205"/>
  <c r="DM206"/>
  <c r="DN206"/>
  <c r="DO206"/>
  <c r="DP206"/>
  <c r="DQ206"/>
  <c r="DM207"/>
  <c r="DN207"/>
  <c r="DO207"/>
  <c r="DP207"/>
  <c r="DQ207"/>
  <c r="DM208"/>
  <c r="DQ208" s="1"/>
  <c r="DN208"/>
  <c r="DO208"/>
  <c r="DM209"/>
  <c r="DN209"/>
  <c r="DO209"/>
  <c r="DP209"/>
  <c r="DQ209"/>
  <c r="DM210"/>
  <c r="DN210"/>
  <c r="DO210"/>
  <c r="DP210"/>
  <c r="DQ210"/>
  <c r="DM211"/>
  <c r="DN211"/>
  <c r="DO211"/>
  <c r="DP211"/>
  <c r="DQ211"/>
  <c r="DM212"/>
  <c r="DN212"/>
  <c r="DO212"/>
  <c r="DP212"/>
  <c r="DQ212"/>
  <c r="DM213"/>
  <c r="DN213"/>
  <c r="DO213"/>
  <c r="DP213"/>
  <c r="DQ213"/>
  <c r="DM214"/>
  <c r="DN214"/>
  <c r="DO214"/>
  <c r="DP214"/>
  <c r="DQ214"/>
  <c r="DM215"/>
  <c r="DN215"/>
  <c r="DO215"/>
  <c r="DP215"/>
  <c r="DQ215"/>
  <c r="DM216"/>
  <c r="DN216"/>
  <c r="DO216"/>
  <c r="DP216"/>
  <c r="DQ216"/>
  <c r="DM217"/>
  <c r="DN217"/>
  <c r="DO217"/>
  <c r="DP217"/>
  <c r="DQ217"/>
  <c r="DM218"/>
  <c r="DN218"/>
  <c r="DO218"/>
  <c r="DP218"/>
  <c r="DQ218"/>
  <c r="DM219"/>
  <c r="DN219"/>
  <c r="DO219"/>
  <c r="DP219"/>
  <c r="DQ219"/>
  <c r="DM220"/>
  <c r="DN220"/>
  <c r="DO220"/>
  <c r="DP220"/>
  <c r="DQ220"/>
  <c r="DM221"/>
  <c r="DN221"/>
  <c r="DO221"/>
  <c r="DP221"/>
  <c r="DM222"/>
  <c r="DN222"/>
  <c r="DO222"/>
  <c r="DP222"/>
  <c r="DQ222"/>
  <c r="DM223"/>
  <c r="DN223"/>
  <c r="DO223"/>
  <c r="DP223"/>
  <c r="DQ223"/>
  <c r="DM224"/>
  <c r="DN224"/>
  <c r="DO224"/>
  <c r="DM225"/>
  <c r="DN225"/>
  <c r="DO225"/>
  <c r="DM226"/>
  <c r="DQ226" s="1"/>
  <c r="DN226"/>
  <c r="DO226"/>
  <c r="DM227"/>
  <c r="DN227"/>
  <c r="DO227"/>
  <c r="DP227"/>
  <c r="DQ227"/>
  <c r="DM228"/>
  <c r="DN228"/>
  <c r="DO228"/>
  <c r="DP228"/>
  <c r="DQ228"/>
  <c r="DM229"/>
  <c r="DN229"/>
  <c r="DO229"/>
  <c r="DP229"/>
  <c r="DQ229"/>
  <c r="DM230"/>
  <c r="DN230"/>
  <c r="DO230"/>
  <c r="DP230"/>
  <c r="DQ230"/>
  <c r="DM231"/>
  <c r="DQ231" s="1"/>
  <c r="DN231"/>
  <c r="DO231"/>
  <c r="DM232"/>
  <c r="DN232"/>
  <c r="DO232"/>
  <c r="DP232"/>
  <c r="DQ232"/>
  <c r="DM233"/>
  <c r="DQ233" s="1"/>
  <c r="DN233"/>
  <c r="DO233"/>
  <c r="DM234"/>
  <c r="DN234"/>
  <c r="DO234"/>
  <c r="DP234"/>
  <c r="DQ234"/>
  <c r="DM235"/>
  <c r="DQ235" s="1"/>
  <c r="DN235"/>
  <c r="DO235"/>
  <c r="DM236"/>
  <c r="DQ236" s="1"/>
  <c r="DN236"/>
  <c r="DO236"/>
  <c r="DM237"/>
  <c r="DN237"/>
  <c r="DO237"/>
  <c r="DP237"/>
  <c r="DQ237"/>
  <c r="DM238"/>
  <c r="DN238"/>
  <c r="DO238"/>
  <c r="DP238"/>
  <c r="DQ238"/>
  <c r="DM239"/>
  <c r="DN239"/>
  <c r="DO239"/>
  <c r="DP239"/>
  <c r="DQ239"/>
  <c r="DM240"/>
  <c r="DN240"/>
  <c r="DO240"/>
  <c r="DP240"/>
  <c r="DQ240"/>
  <c r="DM241"/>
  <c r="DN241"/>
  <c r="DO241"/>
  <c r="DP241"/>
  <c r="DQ241"/>
  <c r="DM242"/>
  <c r="DN242"/>
  <c r="DO242"/>
  <c r="DP242"/>
  <c r="DQ242"/>
  <c r="DM243"/>
  <c r="DN243"/>
  <c r="DO243"/>
  <c r="DP243"/>
  <c r="DQ243"/>
  <c r="DM244"/>
  <c r="DN244"/>
  <c r="DO244"/>
  <c r="DP244"/>
  <c r="DQ244"/>
  <c r="DM245"/>
  <c r="DN245"/>
  <c r="DO245"/>
  <c r="DP245"/>
  <c r="DQ245"/>
  <c r="DM246"/>
  <c r="DN246"/>
  <c r="DO246"/>
  <c r="DP246"/>
  <c r="DQ246"/>
  <c r="DM252"/>
  <c r="DN252"/>
  <c r="DO252"/>
  <c r="DP252"/>
  <c r="DQ252"/>
  <c r="DM253"/>
  <c r="DN253"/>
  <c r="DO253"/>
  <c r="DP253"/>
  <c r="DQ253"/>
  <c r="DM254"/>
  <c r="DN254"/>
  <c r="DO254"/>
  <c r="DP254"/>
  <c r="DQ254"/>
  <c r="DM255"/>
  <c r="DN255"/>
  <c r="DO255"/>
  <c r="DP255"/>
  <c r="DQ255"/>
  <c r="DM256"/>
  <c r="DN256"/>
  <c r="DO256"/>
  <c r="DP256"/>
  <c r="DQ256"/>
  <c r="DM257"/>
  <c r="DN257"/>
  <c r="DO257"/>
  <c r="DP257"/>
  <c r="DQ257"/>
  <c r="DM258"/>
  <c r="DN258"/>
  <c r="DO258"/>
  <c r="DP258"/>
  <c r="DQ258"/>
  <c r="DM259"/>
  <c r="DN259"/>
  <c r="DO259"/>
  <c r="DP259"/>
  <c r="DQ259"/>
  <c r="DM260"/>
  <c r="DN260"/>
  <c r="DO260"/>
  <c r="DP260"/>
  <c r="DQ260"/>
  <c r="DM261"/>
  <c r="DN261"/>
  <c r="DO261"/>
  <c r="DP261"/>
  <c r="DQ261"/>
  <c r="DM262"/>
  <c r="DN262"/>
  <c r="DO262"/>
  <c r="DP262"/>
  <c r="DQ262"/>
  <c r="DM263"/>
  <c r="DN263"/>
  <c r="DO263"/>
  <c r="DP263"/>
  <c r="DQ263"/>
  <c r="DM264"/>
  <c r="DN264"/>
  <c r="DO264"/>
  <c r="DP264"/>
  <c r="DQ264"/>
  <c r="DM265"/>
  <c r="DN265"/>
  <c r="DO265"/>
  <c r="DP265"/>
  <c r="DQ265"/>
  <c r="DM266"/>
  <c r="DN266"/>
  <c r="DO266"/>
  <c r="DP266"/>
  <c r="DQ266"/>
  <c r="DM267"/>
  <c r="DN267"/>
  <c r="DO267"/>
  <c r="DP267"/>
  <c r="DQ267"/>
  <c r="DM268"/>
  <c r="DN268"/>
  <c r="DO268"/>
  <c r="DP268"/>
  <c r="DQ268"/>
  <c r="DM269"/>
  <c r="DN269"/>
  <c r="DO269"/>
  <c r="DP269"/>
  <c r="DQ269"/>
  <c r="DM270"/>
  <c r="DN270"/>
  <c r="DO270"/>
  <c r="DP270"/>
  <c r="DQ270"/>
  <c r="DM271"/>
  <c r="DN271"/>
  <c r="DO271"/>
  <c r="DP271"/>
  <c r="DQ271"/>
  <c r="DM272"/>
  <c r="DN272"/>
  <c r="DO272"/>
  <c r="DP272"/>
  <c r="DQ272"/>
  <c r="DM273"/>
  <c r="DN273"/>
  <c r="DO273"/>
  <c r="DP273"/>
  <c r="DQ273"/>
  <c r="DM274"/>
  <c r="DN274"/>
  <c r="DO274"/>
  <c r="DP274"/>
  <c r="DQ274"/>
  <c r="DM275"/>
  <c r="DN275"/>
  <c r="DO275"/>
  <c r="DP275"/>
  <c r="DQ275"/>
  <c r="DM276"/>
  <c r="DN276"/>
  <c r="DO276"/>
  <c r="DP276"/>
  <c r="DQ276"/>
  <c r="DM277"/>
  <c r="DN277"/>
  <c r="DO277"/>
  <c r="DP277"/>
  <c r="DQ277"/>
  <c r="DM278"/>
  <c r="DN278"/>
  <c r="DO278"/>
  <c r="DP278"/>
  <c r="DQ278"/>
  <c r="DM279"/>
  <c r="DN279"/>
  <c r="DO279"/>
  <c r="DP279"/>
  <c r="DQ279"/>
  <c r="DM280"/>
  <c r="DQ280" s="1"/>
  <c r="DN280"/>
  <c r="DO280"/>
  <c r="DM281"/>
  <c r="DN281"/>
  <c r="DO281"/>
  <c r="DP281"/>
  <c r="DQ281"/>
  <c r="DM282"/>
  <c r="DN282"/>
  <c r="DO282"/>
  <c r="DP282"/>
  <c r="DQ282"/>
  <c r="DM283"/>
  <c r="DN283"/>
  <c r="DO283"/>
  <c r="DP283"/>
  <c r="DQ283"/>
  <c r="DM284"/>
  <c r="DN284"/>
  <c r="DO284"/>
  <c r="DP284"/>
  <c r="DQ284"/>
  <c r="DM285"/>
  <c r="DN285"/>
  <c r="DO285"/>
  <c r="DP285"/>
  <c r="DQ285"/>
  <c r="DM286"/>
  <c r="DN286"/>
  <c r="DO286"/>
  <c r="DP286"/>
  <c r="DQ286"/>
  <c r="DM287"/>
  <c r="DN287"/>
  <c r="DO287"/>
  <c r="DP287"/>
  <c r="DQ287"/>
  <c r="DM288"/>
  <c r="DN288"/>
  <c r="DO288"/>
  <c r="DP288"/>
  <c r="DQ288"/>
  <c r="DM289"/>
  <c r="DN289"/>
  <c r="DO289"/>
  <c r="DP289"/>
  <c r="DQ289"/>
  <c r="DM290"/>
  <c r="DN290"/>
  <c r="DO290"/>
  <c r="DP290"/>
  <c r="DQ290"/>
  <c r="DM291"/>
  <c r="DN291"/>
  <c r="DO291"/>
  <c r="DP291"/>
  <c r="DQ291"/>
  <c r="DM292"/>
  <c r="DN292"/>
  <c r="DO292"/>
  <c r="DP292"/>
  <c r="DQ292"/>
  <c r="DM293"/>
  <c r="DN293"/>
  <c r="DO293"/>
  <c r="DP293"/>
  <c r="DQ293"/>
  <c r="DM294"/>
  <c r="DN294"/>
  <c r="DO294"/>
  <c r="DP294"/>
  <c r="DQ294"/>
  <c r="DM295"/>
  <c r="DN295"/>
  <c r="DO295"/>
  <c r="DP295"/>
  <c r="DQ295"/>
  <c r="DM296"/>
  <c r="DN296"/>
  <c r="DO296"/>
  <c r="DP296"/>
  <c r="DQ296"/>
  <c r="DM297"/>
  <c r="DN297"/>
  <c r="DO297"/>
  <c r="DP297"/>
  <c r="DQ297"/>
  <c r="DM298"/>
  <c r="DN298"/>
  <c r="DO298"/>
  <c r="DP298"/>
  <c r="DQ298"/>
  <c r="DM299"/>
  <c r="DN299"/>
  <c r="DO299"/>
  <c r="DP299"/>
  <c r="DQ299"/>
  <c r="DM300"/>
  <c r="DN300"/>
  <c r="DO300"/>
  <c r="DP300"/>
  <c r="DQ300"/>
  <c r="DM301"/>
  <c r="DN301"/>
  <c r="DO301"/>
  <c r="DP301"/>
  <c r="DQ301"/>
  <c r="DM302"/>
  <c r="DN302"/>
  <c r="DO302"/>
  <c r="DP302"/>
  <c r="DQ302"/>
  <c r="DM303"/>
  <c r="DN303"/>
  <c r="DO303"/>
  <c r="DP303"/>
  <c r="DQ303"/>
  <c r="DM304"/>
  <c r="DN304"/>
  <c r="DO304"/>
  <c r="DP304"/>
  <c r="DQ304"/>
  <c r="DM305"/>
  <c r="DN305"/>
  <c r="DO305"/>
  <c r="DP305"/>
  <c r="DQ305"/>
  <c r="DM306"/>
  <c r="DN306"/>
  <c r="DO306"/>
  <c r="DP306"/>
  <c r="DQ306"/>
  <c r="DM307"/>
  <c r="DN307"/>
  <c r="DO307"/>
  <c r="DP307"/>
  <c r="DQ307"/>
  <c r="DM308"/>
  <c r="DN308"/>
  <c r="DO308"/>
  <c r="DP308"/>
  <c r="DQ308"/>
  <c r="DM309"/>
  <c r="DN309"/>
  <c r="DO309"/>
  <c r="DP309"/>
  <c r="DQ309"/>
  <c r="DM310"/>
  <c r="DN310"/>
  <c r="DO310"/>
  <c r="DP310"/>
  <c r="DQ310"/>
  <c r="DM311"/>
  <c r="DN311"/>
  <c r="DO311"/>
  <c r="DP311"/>
  <c r="DQ311"/>
  <c r="DM312"/>
  <c r="DN312"/>
  <c r="DO312"/>
  <c r="DP312"/>
  <c r="DQ312"/>
  <c r="DM313"/>
  <c r="DN313"/>
  <c r="DO313"/>
  <c r="DP313"/>
  <c r="DQ313"/>
  <c r="DM314"/>
  <c r="DN314"/>
  <c r="DO314"/>
  <c r="DP314"/>
  <c r="DQ314"/>
  <c r="DM315"/>
  <c r="DN315"/>
  <c r="DO315"/>
  <c r="DP315"/>
  <c r="DQ315"/>
  <c r="DM316"/>
  <c r="DN316"/>
  <c r="DO316"/>
  <c r="DP316"/>
  <c r="DQ316"/>
  <c r="DM317"/>
  <c r="DN317"/>
  <c r="DO317"/>
  <c r="DP317"/>
  <c r="DQ317"/>
  <c r="DM318"/>
  <c r="DN318"/>
  <c r="DO318"/>
  <c r="DP318"/>
  <c r="DQ318"/>
  <c r="DM319"/>
  <c r="DN319"/>
  <c r="DO319"/>
  <c r="DP319"/>
  <c r="DQ319"/>
  <c r="DM320"/>
  <c r="DN320"/>
  <c r="DO320"/>
  <c r="DP320"/>
  <c r="DQ320"/>
  <c r="DM321"/>
  <c r="DN321"/>
  <c r="DO321"/>
  <c r="DP321"/>
  <c r="DQ321"/>
  <c r="DM322"/>
  <c r="DQ322" s="1"/>
  <c r="DN322"/>
  <c r="DO322"/>
  <c r="DM323"/>
  <c r="DN323"/>
  <c r="DO323"/>
  <c r="DP323"/>
  <c r="DQ323"/>
  <c r="DM324"/>
  <c r="DN324"/>
  <c r="DO324"/>
  <c r="DP324"/>
  <c r="DQ324"/>
  <c r="DM325"/>
  <c r="DN325"/>
  <c r="DO325"/>
  <c r="DP325"/>
  <c r="DQ325"/>
  <c r="DM326"/>
  <c r="DQ326" s="1"/>
  <c r="DN326"/>
  <c r="DO326"/>
  <c r="DM327"/>
  <c r="DN327"/>
  <c r="DO327"/>
  <c r="DP327"/>
  <c r="DQ327"/>
  <c r="DM328"/>
  <c r="DN328"/>
  <c r="DO328"/>
  <c r="DP328"/>
  <c r="DQ328"/>
  <c r="DM329"/>
  <c r="DN329"/>
  <c r="DO329"/>
  <c r="DP329"/>
  <c r="DQ329"/>
  <c r="DM330"/>
  <c r="DN330"/>
  <c r="DO330"/>
  <c r="DP330"/>
  <c r="DQ330"/>
  <c r="DM331"/>
  <c r="DN331"/>
  <c r="DO331"/>
  <c r="DP331"/>
  <c r="DQ331"/>
  <c r="DM332"/>
  <c r="DN332"/>
  <c r="DO332"/>
  <c r="DP332"/>
  <c r="DQ332"/>
  <c r="DM333"/>
  <c r="DN333"/>
  <c r="DO333"/>
  <c r="DP333"/>
  <c r="DQ333"/>
  <c r="DM334"/>
  <c r="DN334"/>
  <c r="DO334"/>
  <c r="DP334"/>
  <c r="DQ334"/>
  <c r="DM335"/>
  <c r="DN335"/>
  <c r="DO335"/>
  <c r="DP335"/>
  <c r="DQ335"/>
  <c r="DM336"/>
  <c r="DN336"/>
  <c r="DO336"/>
  <c r="DP336"/>
  <c r="DQ336"/>
  <c r="DM337"/>
  <c r="DQ337" s="1"/>
  <c r="DN337"/>
  <c r="DO337"/>
  <c r="DM338"/>
  <c r="DN338"/>
  <c r="DO338"/>
  <c r="DP338"/>
  <c r="DQ338"/>
  <c r="DM339"/>
  <c r="DN339"/>
  <c r="DO339"/>
  <c r="DP339"/>
  <c r="DQ339"/>
  <c r="DM340"/>
  <c r="DN340"/>
  <c r="DO340"/>
  <c r="DP340"/>
  <c r="DQ340"/>
  <c r="DM341"/>
  <c r="DN341"/>
  <c r="DO341"/>
  <c r="DP341"/>
  <c r="DQ341"/>
  <c r="DM342"/>
  <c r="DN342"/>
  <c r="DO342"/>
  <c r="DP342"/>
  <c r="DQ342"/>
  <c r="DM343"/>
  <c r="DN343"/>
  <c r="DO343"/>
  <c r="DP343"/>
  <c r="DQ343"/>
  <c r="DM344"/>
  <c r="DN344"/>
  <c r="DO344"/>
  <c r="DP344"/>
  <c r="DQ344"/>
  <c r="DM345"/>
  <c r="DN345"/>
  <c r="DO345"/>
  <c r="DP345"/>
  <c r="DQ345"/>
  <c r="DM346"/>
  <c r="DN346"/>
  <c r="DO346"/>
  <c r="DP346"/>
  <c r="DQ346"/>
  <c r="DM347"/>
  <c r="DN347"/>
  <c r="DO347"/>
  <c r="DP347"/>
  <c r="DQ347"/>
  <c r="DM348"/>
  <c r="DN348"/>
  <c r="DO348"/>
  <c r="DP348"/>
  <c r="DQ348"/>
  <c r="DM349"/>
  <c r="DN349"/>
  <c r="DO349"/>
  <c r="DP349"/>
  <c r="DQ349"/>
  <c r="DM350"/>
  <c r="DN350"/>
  <c r="DO350"/>
  <c r="DP350"/>
  <c r="DQ350"/>
  <c r="DM351"/>
  <c r="DN351"/>
  <c r="DO351"/>
  <c r="DP351"/>
  <c r="DQ351"/>
  <c r="DM352"/>
  <c r="DN352"/>
  <c r="DO352"/>
  <c r="DP352"/>
  <c r="DQ352"/>
  <c r="DM353"/>
  <c r="DN353"/>
  <c r="DO353"/>
  <c r="DP353"/>
  <c r="DQ353"/>
  <c r="DM354"/>
  <c r="DN354"/>
  <c r="DO354"/>
  <c r="DP354"/>
  <c r="DQ354"/>
  <c r="DM355"/>
  <c r="DN355"/>
  <c r="DO355"/>
  <c r="DP355"/>
  <c r="DQ355"/>
  <c r="DM356"/>
  <c r="DN356"/>
  <c r="DO356"/>
  <c r="DP356"/>
  <c r="DQ356"/>
  <c r="DM357"/>
  <c r="DN357"/>
  <c r="DO357"/>
  <c r="DP357"/>
  <c r="DQ357"/>
  <c r="DM358"/>
  <c r="DN358"/>
  <c r="DO358"/>
  <c r="DP358"/>
  <c r="DQ358"/>
  <c r="DM359"/>
  <c r="DN359"/>
  <c r="DO359"/>
  <c r="DP359"/>
  <c r="DQ359"/>
  <c r="DM360"/>
  <c r="DN360"/>
  <c r="DO360"/>
  <c r="DP360"/>
  <c r="DQ360"/>
  <c r="DM361"/>
  <c r="DN361"/>
  <c r="DO361"/>
  <c r="DP361"/>
  <c r="DQ361"/>
  <c r="DM362"/>
  <c r="DN362"/>
  <c r="DO362"/>
  <c r="DP362"/>
  <c r="DQ362"/>
  <c r="DM363"/>
  <c r="DN363"/>
  <c r="DO363"/>
  <c r="DP363"/>
  <c r="DQ363"/>
  <c r="DM364"/>
  <c r="DN364"/>
  <c r="DO364"/>
  <c r="DP364"/>
  <c r="DQ364"/>
  <c r="DM365"/>
  <c r="DN365"/>
  <c r="DO365"/>
  <c r="DP365"/>
  <c r="DQ365"/>
  <c r="DM366"/>
  <c r="DQ366" s="1"/>
  <c r="DN366"/>
  <c r="DO366"/>
  <c r="DM367"/>
  <c r="DN367"/>
  <c r="DO367"/>
  <c r="DP367"/>
  <c r="DQ367"/>
  <c r="DM368"/>
  <c r="DQ368" s="1"/>
  <c r="DN368"/>
  <c r="DO368"/>
  <c r="DM369"/>
  <c r="DN369"/>
  <c r="DO369"/>
  <c r="DP369"/>
  <c r="DQ369"/>
  <c r="DM370"/>
  <c r="DN370"/>
  <c r="DO370"/>
  <c r="DP370"/>
  <c r="DQ370"/>
  <c r="DM371"/>
  <c r="DN371"/>
  <c r="DO371"/>
  <c r="DP371"/>
  <c r="DQ371"/>
  <c r="DM372"/>
  <c r="DN372"/>
  <c r="DO372"/>
  <c r="DP372"/>
  <c r="DQ372"/>
  <c r="DM373"/>
  <c r="DN373"/>
  <c r="DO373"/>
  <c r="DP373"/>
  <c r="DQ373"/>
  <c r="DM374"/>
  <c r="DN374"/>
  <c r="DO374"/>
  <c r="DP374"/>
  <c r="DQ374"/>
  <c r="DM375"/>
  <c r="DN375"/>
  <c r="DO375"/>
  <c r="DP375"/>
  <c r="DQ375"/>
  <c r="DM376"/>
  <c r="DN376"/>
  <c r="DO376"/>
  <c r="DP376"/>
  <c r="DQ376"/>
  <c r="DM377"/>
  <c r="DN377"/>
  <c r="DO377"/>
  <c r="DP377"/>
  <c r="DQ377"/>
  <c r="DM378"/>
  <c r="DN378"/>
  <c r="DO378"/>
  <c r="DP378"/>
  <c r="DQ378"/>
  <c r="DM379"/>
  <c r="DN379"/>
  <c r="DO379"/>
  <c r="DP379"/>
  <c r="DQ379"/>
  <c r="DM380"/>
  <c r="DN380"/>
  <c r="DO380"/>
  <c r="DP380"/>
  <c r="DQ380"/>
  <c r="DM381"/>
  <c r="DN381"/>
  <c r="DO381"/>
  <c r="DP381"/>
  <c r="DQ381"/>
  <c r="DM382"/>
  <c r="DN382"/>
  <c r="DO382"/>
  <c r="DP382"/>
  <c r="DQ382"/>
  <c r="DM383"/>
  <c r="DN383"/>
  <c r="DO383"/>
  <c r="DP383"/>
  <c r="DQ383"/>
  <c r="DM384"/>
  <c r="DN384"/>
  <c r="DO384"/>
  <c r="DP384"/>
  <c r="DQ384"/>
  <c r="DM385"/>
  <c r="DN385"/>
  <c r="DO385"/>
  <c r="DP385"/>
  <c r="DQ385"/>
  <c r="DM386"/>
  <c r="DN386"/>
  <c r="DO386"/>
  <c r="DP386"/>
  <c r="DQ386"/>
  <c r="DM387"/>
  <c r="DN387"/>
  <c r="DO387"/>
  <c r="DP387"/>
  <c r="DQ387"/>
  <c r="DM388"/>
  <c r="DN388"/>
  <c r="DO388"/>
  <c r="DP388"/>
  <c r="DQ388"/>
  <c r="DM389"/>
  <c r="DN389"/>
  <c r="DO389"/>
  <c r="DP389"/>
  <c r="DQ389"/>
  <c r="DM390"/>
  <c r="DN390"/>
  <c r="DO390"/>
  <c r="DP390"/>
  <c r="DQ390"/>
  <c r="DM391"/>
  <c r="DN391"/>
  <c r="DO391"/>
  <c r="DP391"/>
  <c r="DQ391"/>
  <c r="DM392"/>
  <c r="DN392"/>
  <c r="DO392"/>
  <c r="DP392"/>
  <c r="DQ392"/>
  <c r="DM393"/>
  <c r="DQ393" s="1"/>
  <c r="DN393"/>
  <c r="DO393"/>
  <c r="DM394"/>
  <c r="DN394"/>
  <c r="DO394"/>
  <c r="DP394"/>
  <c r="DQ394"/>
  <c r="DM395"/>
  <c r="DN395"/>
  <c r="DO395"/>
  <c r="DP395"/>
  <c r="DQ395"/>
  <c r="DM396"/>
  <c r="DN396"/>
  <c r="DO396"/>
  <c r="DP396"/>
  <c r="DQ396"/>
  <c r="DM397"/>
  <c r="DN397"/>
  <c r="DO397"/>
  <c r="DP397"/>
  <c r="DQ397"/>
  <c r="DM398"/>
  <c r="DN398"/>
  <c r="DO398"/>
  <c r="DP398"/>
  <c r="DQ398"/>
  <c r="DM399"/>
  <c r="DN399"/>
  <c r="DO399"/>
  <c r="DP399"/>
  <c r="DQ399"/>
  <c r="DM400"/>
  <c r="DN400"/>
  <c r="DO400"/>
  <c r="DP400"/>
  <c r="DQ400"/>
  <c r="DM401"/>
  <c r="DN401"/>
  <c r="DO401"/>
  <c r="DP401"/>
  <c r="DQ401"/>
  <c r="DM402"/>
  <c r="DN402"/>
  <c r="DO402"/>
  <c r="DP402"/>
  <c r="DQ402"/>
  <c r="DM403"/>
  <c r="DN403"/>
  <c r="DO403"/>
  <c r="DP403"/>
  <c r="DQ403"/>
  <c r="DM404"/>
  <c r="DQ404" s="1"/>
  <c r="DN404"/>
  <c r="DO404"/>
  <c r="DM405"/>
  <c r="DN405"/>
  <c r="DO405"/>
  <c r="DP405"/>
  <c r="DQ405"/>
  <c r="DM406"/>
  <c r="DN406"/>
  <c r="DO406"/>
  <c r="DP406"/>
  <c r="DQ406"/>
  <c r="DM407"/>
  <c r="DN407"/>
  <c r="DO407"/>
  <c r="DP407"/>
  <c r="DQ407"/>
  <c r="DM408"/>
  <c r="DN408"/>
  <c r="DO408"/>
  <c r="DP408"/>
  <c r="DQ408"/>
  <c r="DM409"/>
  <c r="DN409"/>
  <c r="DO409"/>
  <c r="DP409"/>
  <c r="DQ409"/>
  <c r="DM410"/>
  <c r="DN410"/>
  <c r="DO410"/>
  <c r="DP410"/>
  <c r="DQ410"/>
  <c r="DM411"/>
  <c r="DN411"/>
  <c r="DO411"/>
  <c r="DP411"/>
  <c r="DQ411"/>
  <c r="DM412"/>
  <c r="DN412"/>
  <c r="DO412"/>
  <c r="DP412"/>
  <c r="DQ412"/>
  <c r="DM413"/>
  <c r="DN413"/>
  <c r="DO413"/>
  <c r="DP413"/>
  <c r="DQ413"/>
  <c r="DM414"/>
  <c r="DN414"/>
  <c r="DO414"/>
  <c r="DP414"/>
  <c r="DQ414"/>
  <c r="DM415"/>
  <c r="DQ415" s="1"/>
  <c r="DN415"/>
  <c r="DO415"/>
  <c r="DM416"/>
  <c r="DN416"/>
  <c r="DO416"/>
  <c r="DP416"/>
  <c r="DQ416"/>
  <c r="DM417"/>
  <c r="DN417"/>
  <c r="DO417"/>
  <c r="DP417"/>
  <c r="DM418"/>
  <c r="DN418"/>
  <c r="DO418"/>
  <c r="DP418"/>
  <c r="DQ418"/>
  <c r="DM419"/>
  <c r="DN419"/>
  <c r="DO419"/>
  <c r="DP419"/>
  <c r="DQ419"/>
  <c r="DM420"/>
  <c r="DN420"/>
  <c r="DO420"/>
  <c r="DP420"/>
  <c r="DQ420"/>
  <c r="DM421"/>
  <c r="DN421"/>
  <c r="DO421"/>
  <c r="DP421"/>
  <c r="DQ421"/>
  <c r="DM422"/>
  <c r="DN422"/>
  <c r="DO422"/>
  <c r="DP422"/>
  <c r="DQ422"/>
  <c r="DM423"/>
  <c r="DN423"/>
  <c r="DO423"/>
  <c r="DP423"/>
  <c r="DQ423"/>
  <c r="DM424"/>
  <c r="DN424"/>
  <c r="DO424"/>
  <c r="DP424"/>
  <c r="DQ424"/>
  <c r="DM425"/>
  <c r="DN425"/>
  <c r="DO425"/>
  <c r="DP425"/>
  <c r="DQ425"/>
  <c r="DM426"/>
  <c r="DN426"/>
  <c r="DO426"/>
  <c r="DP426"/>
  <c r="DM427"/>
  <c r="DN427"/>
  <c r="DO427"/>
  <c r="DP427"/>
  <c r="DQ427"/>
  <c r="DM428"/>
  <c r="DN428"/>
  <c r="DO428"/>
  <c r="DM429"/>
  <c r="DN429"/>
  <c r="DO429"/>
  <c r="DP429"/>
  <c r="DQ429"/>
  <c r="DM430"/>
  <c r="DN430"/>
  <c r="DO430"/>
  <c r="DP430"/>
  <c r="DQ430"/>
  <c r="DM431"/>
  <c r="DN431"/>
  <c r="DO431"/>
  <c r="DP431"/>
  <c r="DQ431"/>
  <c r="DM432"/>
  <c r="DN432"/>
  <c r="DO432"/>
  <c r="DP432"/>
  <c r="DQ432"/>
  <c r="DM433"/>
  <c r="DN433"/>
  <c r="DO433"/>
  <c r="DP433"/>
  <c r="DQ433"/>
  <c r="DM434"/>
  <c r="DN434"/>
  <c r="DO434"/>
  <c r="DP434"/>
  <c r="DQ434"/>
  <c r="DM435"/>
  <c r="DN435"/>
  <c r="DO435"/>
  <c r="DP435"/>
  <c r="DQ435"/>
  <c r="DM436"/>
  <c r="DN436"/>
  <c r="DO436"/>
  <c r="DP436"/>
  <c r="DQ436"/>
  <c r="DM437"/>
  <c r="DN437"/>
  <c r="DO437"/>
  <c r="DP437"/>
  <c r="DQ437"/>
  <c r="DM438"/>
  <c r="DN438"/>
  <c r="DO438"/>
  <c r="DP438"/>
  <c r="DQ438"/>
  <c r="DM439"/>
  <c r="DN439"/>
  <c r="DO439"/>
  <c r="DP439"/>
  <c r="DQ439"/>
  <c r="DM440"/>
  <c r="DN440"/>
  <c r="DO440"/>
  <c r="DP440"/>
  <c r="DQ440"/>
  <c r="DM441"/>
  <c r="DN441"/>
  <c r="DO441"/>
  <c r="DP441"/>
  <c r="DQ441"/>
  <c r="DM442"/>
  <c r="DN442"/>
  <c r="DO442"/>
  <c r="DP442"/>
  <c r="DQ442"/>
  <c r="DM443"/>
  <c r="DN443"/>
  <c r="DO443"/>
  <c r="DP443"/>
  <c r="DQ443"/>
  <c r="DM444"/>
  <c r="DN444"/>
  <c r="DO444"/>
  <c r="DP444"/>
  <c r="DQ444"/>
  <c r="DM445"/>
  <c r="DN445"/>
  <c r="DO445"/>
  <c r="DP445"/>
  <c r="DQ445"/>
  <c r="DM446"/>
  <c r="DN446"/>
  <c r="DO446"/>
  <c r="DP446"/>
  <c r="DQ446"/>
  <c r="DM447"/>
  <c r="DN447"/>
  <c r="DO447"/>
  <c r="DP447"/>
  <c r="DQ447"/>
  <c r="DM448"/>
  <c r="DN448"/>
  <c r="DO448"/>
  <c r="DP448"/>
  <c r="DQ448"/>
  <c r="DM449"/>
  <c r="DN449"/>
  <c r="DO449"/>
  <c r="DP449"/>
  <c r="DQ449"/>
  <c r="DM450"/>
  <c r="DN450"/>
  <c r="DO450"/>
  <c r="DP450"/>
  <c r="DQ450"/>
  <c r="DM451"/>
  <c r="DN451"/>
  <c r="DO451"/>
  <c r="DP451"/>
  <c r="DQ451"/>
  <c r="DM452"/>
  <c r="DN452"/>
  <c r="DO452"/>
  <c r="DP452"/>
  <c r="DQ452"/>
  <c r="DM453"/>
  <c r="DN453"/>
  <c r="DO453"/>
  <c r="DP453"/>
  <c r="DQ453"/>
  <c r="DM454"/>
  <c r="DN454"/>
  <c r="DO454"/>
  <c r="DP454"/>
  <c r="DQ454"/>
  <c r="DM455"/>
  <c r="DN455"/>
  <c r="DO455"/>
  <c r="DP455"/>
  <c r="DQ455"/>
  <c r="DM456"/>
  <c r="DN456"/>
  <c r="DO456"/>
  <c r="DP456"/>
  <c r="DQ456"/>
  <c r="DM457"/>
  <c r="DN457"/>
  <c r="DO457"/>
  <c r="DP457"/>
  <c r="DQ457"/>
  <c r="DM458"/>
  <c r="DN458"/>
  <c r="DO458"/>
  <c r="DP458"/>
  <c r="DQ458"/>
  <c r="DM459"/>
  <c r="DN459"/>
  <c r="DO459"/>
  <c r="DP459"/>
  <c r="DQ459"/>
  <c r="DM460"/>
  <c r="DN460"/>
  <c r="DO460"/>
  <c r="DP460"/>
  <c r="DQ460"/>
  <c r="DM461"/>
  <c r="DN461"/>
  <c r="DO461"/>
  <c r="DP461"/>
  <c r="DQ461"/>
  <c r="DM462"/>
  <c r="DN462"/>
  <c r="DO462"/>
  <c r="DP462"/>
  <c r="DQ462"/>
  <c r="DM463"/>
  <c r="DN463"/>
  <c r="DO463"/>
  <c r="DP463"/>
  <c r="DQ463"/>
  <c r="DM464"/>
  <c r="DN464"/>
  <c r="DO464"/>
  <c r="DP464"/>
  <c r="DQ464"/>
  <c r="DM465"/>
  <c r="DN465"/>
  <c r="DO465"/>
  <c r="DP465"/>
  <c r="DQ465"/>
  <c r="DM466"/>
  <c r="DN466"/>
  <c r="DO466"/>
  <c r="DP466"/>
  <c r="DQ466"/>
  <c r="DM467"/>
  <c r="DN467"/>
  <c r="DO467"/>
  <c r="DP467"/>
  <c r="DQ467"/>
  <c r="DM468"/>
  <c r="DN468"/>
  <c r="DO468"/>
  <c r="DP468"/>
  <c r="DQ468"/>
  <c r="DM469"/>
  <c r="DN469"/>
  <c r="DO469"/>
  <c r="DP469"/>
  <c r="DQ469"/>
  <c r="DM470"/>
  <c r="DN470"/>
  <c r="DO470"/>
  <c r="DP470"/>
  <c r="DQ470"/>
  <c r="DM471"/>
  <c r="DN471"/>
  <c r="DO471"/>
  <c r="DP471"/>
  <c r="DQ471"/>
  <c r="DM472"/>
  <c r="DN472"/>
  <c r="DO472"/>
  <c r="DP472"/>
  <c r="DQ472"/>
  <c r="DM473"/>
  <c r="DN473"/>
  <c r="DO473"/>
  <c r="DP473"/>
  <c r="DQ473"/>
  <c r="DM474"/>
  <c r="DN474"/>
  <c r="DO474"/>
  <c r="DP474"/>
  <c r="DQ474"/>
  <c r="DM475"/>
  <c r="DN475"/>
  <c r="DO475"/>
  <c r="DP475"/>
  <c r="DQ475"/>
  <c r="DM476"/>
  <c r="DN476"/>
  <c r="DO476"/>
  <c r="DP476"/>
  <c r="DQ476"/>
  <c r="DM477"/>
  <c r="DN477"/>
  <c r="DO477"/>
  <c r="DP477"/>
  <c r="DQ477"/>
  <c r="DM478"/>
  <c r="DN478"/>
  <c r="DO478"/>
  <c r="DP478"/>
  <c r="DQ478"/>
  <c r="DM479"/>
  <c r="DN479"/>
  <c r="DO479"/>
  <c r="DP479"/>
  <c r="DQ479"/>
  <c r="DM480"/>
  <c r="DN480"/>
  <c r="DO480"/>
  <c r="DP480"/>
  <c r="DQ480"/>
  <c r="DM481"/>
  <c r="DN481"/>
  <c r="DO481"/>
  <c r="DP481"/>
  <c r="DQ481"/>
  <c r="DM482"/>
  <c r="DN482"/>
  <c r="DO482"/>
  <c r="DP482"/>
  <c r="DQ482"/>
  <c r="DM483"/>
  <c r="DN483"/>
  <c r="DO483"/>
  <c r="DP483"/>
  <c r="DQ483"/>
  <c r="DM484"/>
  <c r="DN484"/>
  <c r="DO484"/>
  <c r="DP484"/>
  <c r="DQ484"/>
  <c r="DM485"/>
  <c r="DN485"/>
  <c r="DO485"/>
  <c r="DP485"/>
  <c r="DQ485"/>
  <c r="DM486"/>
  <c r="DN486"/>
  <c r="DO486"/>
  <c r="DP486"/>
  <c r="DQ486"/>
  <c r="DM487"/>
  <c r="DQ487" s="1"/>
  <c r="DN487"/>
  <c r="DO487"/>
  <c r="DM488"/>
  <c r="DN488"/>
  <c r="DO488"/>
  <c r="DP488"/>
  <c r="DQ488"/>
  <c r="DM489"/>
  <c r="DQ489" s="1"/>
  <c r="DN489"/>
  <c r="DO489"/>
  <c r="DM490"/>
  <c r="DN490"/>
  <c r="DO490"/>
  <c r="DP490"/>
  <c r="DQ490"/>
  <c r="DM491"/>
  <c r="DN491"/>
  <c r="DO491"/>
  <c r="DP491"/>
  <c r="DQ491"/>
  <c r="DM492"/>
  <c r="DN492"/>
  <c r="DO492"/>
  <c r="DP492"/>
  <c r="DQ492"/>
  <c r="DM493"/>
  <c r="DN493"/>
  <c r="DO493"/>
  <c r="DP493"/>
  <c r="DQ493"/>
  <c r="DM494"/>
  <c r="DN494"/>
  <c r="DO494"/>
  <c r="DP494"/>
  <c r="DQ494"/>
  <c r="DM495"/>
  <c r="DN495"/>
  <c r="DO495"/>
  <c r="DP495"/>
  <c r="DQ495"/>
  <c r="DM496"/>
  <c r="DN496"/>
  <c r="DO496"/>
  <c r="DP496"/>
  <c r="DQ496"/>
  <c r="DM497"/>
  <c r="DN497"/>
  <c r="DO497"/>
  <c r="DP497"/>
  <c r="DQ497"/>
  <c r="DM498"/>
  <c r="DN498"/>
  <c r="DO498"/>
  <c r="DP498"/>
  <c r="DQ498"/>
  <c r="DM499"/>
  <c r="DN499"/>
  <c r="DO499"/>
  <c r="DP499"/>
  <c r="DQ499"/>
  <c r="DM500"/>
  <c r="DN500"/>
  <c r="DO500"/>
  <c r="DP500"/>
  <c r="DQ500"/>
  <c r="DM501"/>
  <c r="DN501"/>
  <c r="DO501"/>
  <c r="DP501"/>
  <c r="DQ501"/>
  <c r="DM502"/>
  <c r="DN502"/>
  <c r="DO502"/>
  <c r="DP502"/>
  <c r="DQ502"/>
  <c r="DM503"/>
  <c r="DN503"/>
  <c r="DO503"/>
  <c r="DP503"/>
  <c r="DQ503"/>
  <c r="DM504"/>
  <c r="DN504"/>
  <c r="DO504"/>
  <c r="DP504"/>
  <c r="DQ504"/>
  <c r="DM505"/>
  <c r="DN505"/>
  <c r="DO505"/>
  <c r="DP505"/>
  <c r="DQ505"/>
  <c r="DM506"/>
  <c r="DN506"/>
  <c r="DO506"/>
  <c r="DP506"/>
  <c r="DQ506"/>
  <c r="DM507"/>
  <c r="DN507"/>
  <c r="DO507"/>
  <c r="DP507"/>
  <c r="DQ507"/>
  <c r="DM508"/>
  <c r="DN508"/>
  <c r="DO508"/>
  <c r="DP508"/>
  <c r="DQ508"/>
  <c r="DM509"/>
  <c r="DN509"/>
  <c r="DO509"/>
  <c r="DP509"/>
  <c r="DQ509"/>
  <c r="DM510"/>
  <c r="DN510"/>
  <c r="DO510"/>
  <c r="DP510"/>
  <c r="DQ510"/>
  <c r="DM511"/>
  <c r="DN511"/>
  <c r="DO511"/>
  <c r="DP511"/>
  <c r="DQ511"/>
  <c r="DM512"/>
  <c r="DN512"/>
  <c r="DO512"/>
  <c r="DP512"/>
  <c r="DQ512"/>
  <c r="DM513"/>
  <c r="DN513"/>
  <c r="DO513"/>
  <c r="DP513"/>
  <c r="DQ513"/>
  <c r="DM514"/>
  <c r="DN514"/>
  <c r="DO514"/>
  <c r="DP514"/>
  <c r="DQ514"/>
  <c r="DM515"/>
  <c r="DN515"/>
  <c r="DO515"/>
  <c r="DP515"/>
  <c r="DM516"/>
  <c r="DN516"/>
  <c r="DO516"/>
  <c r="DP516"/>
  <c r="DQ516"/>
  <c r="DM517"/>
  <c r="DN517"/>
  <c r="DO517"/>
  <c r="DP517"/>
  <c r="DQ517"/>
  <c r="DM518"/>
  <c r="DN518"/>
  <c r="DO518"/>
  <c r="DP518"/>
  <c r="DQ518"/>
  <c r="DM519"/>
  <c r="DN519"/>
  <c r="DO519"/>
  <c r="DP519"/>
  <c r="DQ519"/>
  <c r="DM520"/>
  <c r="DN520"/>
  <c r="DO520"/>
  <c r="DP520"/>
  <c r="DQ520"/>
  <c r="DM521"/>
  <c r="DN521"/>
  <c r="DO521"/>
  <c r="DP521"/>
  <c r="DQ521"/>
  <c r="DM522"/>
  <c r="DN522"/>
  <c r="DO522"/>
  <c r="DP522"/>
  <c r="DQ522"/>
  <c r="DM523"/>
  <c r="DQ523" s="1"/>
  <c r="DN523"/>
  <c r="DO523"/>
  <c r="DM524"/>
  <c r="DQ524" s="1"/>
  <c r="DN524"/>
  <c r="DO524"/>
  <c r="DM525"/>
  <c r="DN525"/>
  <c r="DO525"/>
  <c r="DP525"/>
  <c r="DQ525"/>
  <c r="DM526"/>
  <c r="DN526"/>
  <c r="DO526"/>
  <c r="DP526"/>
  <c r="DQ526"/>
  <c r="DM527"/>
  <c r="DN527"/>
  <c r="DO527"/>
  <c r="DP527"/>
  <c r="DQ527"/>
  <c r="DM528"/>
  <c r="DN528"/>
  <c r="DO528"/>
  <c r="DP528"/>
  <c r="DQ528"/>
  <c r="DM529"/>
  <c r="DN529"/>
  <c r="DO529"/>
  <c r="DP529"/>
  <c r="DM530"/>
  <c r="DN530"/>
  <c r="DO530"/>
  <c r="DP530"/>
  <c r="DQ530"/>
  <c r="DM531"/>
  <c r="DN531"/>
  <c r="DO531"/>
  <c r="DP531"/>
  <c r="DQ531"/>
  <c r="DM532"/>
  <c r="DN532"/>
  <c r="DO532"/>
  <c r="DP532"/>
  <c r="DQ532"/>
  <c r="DM533"/>
  <c r="DN533"/>
  <c r="DO533"/>
  <c r="DP533"/>
  <c r="DQ533"/>
  <c r="DM534"/>
  <c r="DN534"/>
  <c r="DO534"/>
  <c r="DP534"/>
  <c r="DM535"/>
  <c r="DN535"/>
  <c r="DO535"/>
  <c r="DP535"/>
  <c r="DM536"/>
  <c r="DN536"/>
  <c r="DO536"/>
  <c r="DP536"/>
  <c r="DQ536"/>
  <c r="DM537"/>
  <c r="DN537"/>
  <c r="DO537"/>
  <c r="DP537"/>
  <c r="DQ537"/>
  <c r="DM538"/>
  <c r="DQ538" s="1"/>
  <c r="DN538"/>
  <c r="DO538"/>
  <c r="DM539"/>
  <c r="DN539"/>
  <c r="DO539"/>
  <c r="DP539"/>
  <c r="DQ539"/>
  <c r="DM540"/>
  <c r="DQ540" s="1"/>
  <c r="DN540"/>
  <c r="DO540"/>
  <c r="DM541"/>
  <c r="DN541"/>
  <c r="DO541"/>
  <c r="DP541"/>
  <c r="DQ541"/>
  <c r="DM542"/>
  <c r="DN542"/>
  <c r="DO542"/>
  <c r="DP542"/>
  <c r="DQ542"/>
  <c r="DM543"/>
  <c r="DN543"/>
  <c r="DO543"/>
  <c r="DP543"/>
  <c r="DQ543"/>
  <c r="DM544"/>
  <c r="DN544"/>
  <c r="DO544"/>
  <c r="DP544"/>
  <c r="DQ544"/>
  <c r="DM545"/>
  <c r="DN545"/>
  <c r="DO545"/>
  <c r="DP545"/>
  <c r="DQ545"/>
  <c r="DM546"/>
  <c r="DN546"/>
  <c r="DO546"/>
  <c r="DP546"/>
  <c r="DM547"/>
  <c r="DN547"/>
  <c r="DO547"/>
  <c r="DP547"/>
  <c r="DQ547"/>
  <c r="DM548"/>
  <c r="DN548"/>
  <c r="DO548"/>
  <c r="DP548"/>
  <c r="DQ548"/>
  <c r="DM549"/>
  <c r="DN549"/>
  <c r="DO549"/>
  <c r="DP549"/>
  <c r="DQ549"/>
  <c r="DM550"/>
  <c r="DN550"/>
  <c r="DO550"/>
  <c r="DP550"/>
  <c r="DQ550"/>
  <c r="DM551"/>
  <c r="DN551"/>
  <c r="DO551"/>
  <c r="DP551"/>
  <c r="DQ551"/>
  <c r="DM552"/>
  <c r="DN552"/>
  <c r="DO552"/>
  <c r="DP552"/>
  <c r="DQ552"/>
  <c r="DM553"/>
  <c r="DN553"/>
  <c r="DO553"/>
  <c r="DP553"/>
  <c r="DQ553"/>
  <c r="DM554"/>
  <c r="DN554"/>
  <c r="DO554"/>
  <c r="DP554"/>
  <c r="DQ554"/>
  <c r="DM555"/>
  <c r="DN555"/>
  <c r="DO555"/>
  <c r="DP555"/>
  <c r="DQ555"/>
  <c r="DM556"/>
  <c r="DN556"/>
  <c r="DO556"/>
  <c r="DP556"/>
  <c r="DQ556"/>
  <c r="DM557"/>
  <c r="DN557"/>
  <c r="DO557"/>
  <c r="DP557"/>
  <c r="DQ557"/>
  <c r="DM558"/>
  <c r="DN558"/>
  <c r="DO558"/>
  <c r="DP558"/>
  <c r="DQ558"/>
  <c r="DM559"/>
  <c r="DN559"/>
  <c r="DO559"/>
  <c r="DP559"/>
  <c r="DQ559"/>
  <c r="DM560"/>
  <c r="DN560"/>
  <c r="DO560"/>
  <c r="DP560"/>
  <c r="DQ560"/>
  <c r="DM561"/>
  <c r="DN561"/>
  <c r="DO561"/>
  <c r="DP561"/>
  <c r="DQ561"/>
  <c r="DM562"/>
  <c r="DN562"/>
  <c r="DO562"/>
  <c r="DP562"/>
  <c r="DQ562"/>
  <c r="DM563"/>
  <c r="DN563"/>
  <c r="DO563"/>
  <c r="DP563"/>
  <c r="DQ563"/>
  <c r="DM564"/>
  <c r="DN564"/>
  <c r="DO564"/>
  <c r="DP564"/>
  <c r="DQ564"/>
  <c r="DM565"/>
  <c r="DN565"/>
  <c r="DO565"/>
  <c r="DP565"/>
  <c r="DQ565"/>
  <c r="DM566"/>
  <c r="DN566"/>
  <c r="DO566"/>
  <c r="DP566"/>
  <c r="DQ566"/>
  <c r="DM567"/>
  <c r="DN567"/>
  <c r="DO567"/>
  <c r="DP567"/>
  <c r="DQ567"/>
  <c r="DM568"/>
  <c r="DN568"/>
  <c r="DO568"/>
  <c r="DP568"/>
  <c r="DQ568"/>
  <c r="DM569"/>
  <c r="DN569"/>
  <c r="DO569"/>
  <c r="DP569"/>
  <c r="DQ569"/>
  <c r="DM570"/>
  <c r="DQ570" s="1"/>
  <c r="DN570"/>
  <c r="DO570"/>
  <c r="DM571"/>
  <c r="DN571"/>
  <c r="DO571"/>
  <c r="DP571"/>
  <c r="DQ571"/>
  <c r="DM572"/>
  <c r="DN572"/>
  <c r="DO572"/>
  <c r="DP572"/>
  <c r="DQ572"/>
  <c r="DM573"/>
  <c r="DN573"/>
  <c r="DO573"/>
  <c r="DP573"/>
  <c r="DQ573"/>
  <c r="DM574"/>
  <c r="DN574"/>
  <c r="DO574"/>
  <c r="DP574"/>
  <c r="DQ574"/>
  <c r="DM575"/>
  <c r="DN575"/>
  <c r="DO575"/>
  <c r="DP575"/>
  <c r="DQ575"/>
  <c r="DM576"/>
  <c r="DN576"/>
  <c r="DO576"/>
  <c r="DP576"/>
  <c r="DQ576"/>
  <c r="DM577"/>
  <c r="DN577"/>
  <c r="DO577"/>
  <c r="DP577"/>
  <c r="DQ577"/>
  <c r="DM578"/>
  <c r="DN578"/>
  <c r="DO578"/>
  <c r="DP578"/>
  <c r="DQ578"/>
  <c r="DM579"/>
  <c r="DN579"/>
  <c r="DO579"/>
  <c r="DP579"/>
  <c r="DQ579"/>
  <c r="DM580"/>
  <c r="DN580"/>
  <c r="DO580"/>
  <c r="DP580"/>
  <c r="DQ580"/>
  <c r="DM581"/>
  <c r="DN581"/>
  <c r="DO581"/>
  <c r="DP581"/>
  <c r="DQ581"/>
  <c r="DM582"/>
  <c r="DN582"/>
  <c r="DO582"/>
  <c r="DP582"/>
  <c r="DQ582"/>
  <c r="DM583"/>
  <c r="DN583"/>
  <c r="DO583"/>
  <c r="DP583"/>
  <c r="DQ583"/>
  <c r="DM584"/>
  <c r="DN584"/>
  <c r="DO584"/>
  <c r="DP584"/>
  <c r="DQ584"/>
  <c r="DM585"/>
  <c r="DN585"/>
  <c r="DO585"/>
  <c r="DP585"/>
  <c r="DQ585"/>
  <c r="DM586"/>
  <c r="DN586"/>
  <c r="DO586"/>
  <c r="DP586"/>
  <c r="DQ586"/>
  <c r="DM587"/>
  <c r="DN587"/>
  <c r="DO587"/>
  <c r="DP587"/>
  <c r="DQ587"/>
  <c r="DM588"/>
  <c r="DN588"/>
  <c r="DO588"/>
  <c r="DP588"/>
  <c r="DQ588"/>
  <c r="DM589"/>
  <c r="DN589"/>
  <c r="DO589"/>
  <c r="DP589"/>
  <c r="DQ589"/>
  <c r="DM590"/>
  <c r="DN590"/>
  <c r="DO590"/>
  <c r="DP590"/>
  <c r="DQ590"/>
  <c r="DO12"/>
  <c r="DN12"/>
  <c r="DM12"/>
  <c r="DQ12" s="1"/>
  <c r="DP12"/>
  <c r="BR527" i="11"/>
  <c r="BQ527"/>
  <c r="BC528"/>
  <c r="BB528"/>
  <c r="BC526"/>
  <c r="BC524"/>
  <c r="GY517" i="1"/>
  <c r="GO517"/>
  <c r="GM517"/>
  <c r="GL517"/>
  <c r="GR517" s="1"/>
  <c r="FJ517"/>
  <c r="FP517" s="1"/>
  <c r="EA517"/>
  <c r="DX517"/>
  <c r="ED517" s="1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9"/>
  <c r="DJ90"/>
  <c r="DJ91"/>
  <c r="DJ92"/>
  <c r="DJ93"/>
  <c r="DJ94"/>
  <c r="DJ95"/>
  <c r="DJ96"/>
  <c r="DJ97"/>
  <c r="DJ98"/>
  <c r="DJ99"/>
  <c r="DJ100"/>
  <c r="DJ101"/>
  <c r="DJ102"/>
  <c r="DJ103"/>
  <c r="DJ104"/>
  <c r="DJ105"/>
  <c r="DJ106"/>
  <c r="DJ107"/>
  <c r="DJ108"/>
  <c r="DJ109"/>
  <c r="DJ110"/>
  <c r="DJ111"/>
  <c r="DJ112"/>
  <c r="DJ113"/>
  <c r="DJ114"/>
  <c r="DJ115"/>
  <c r="DJ116"/>
  <c r="DJ117"/>
  <c r="DJ119"/>
  <c r="DJ120"/>
  <c r="DJ121"/>
  <c r="DJ122"/>
  <c r="DJ123"/>
  <c r="DJ124"/>
  <c r="DJ125"/>
  <c r="DJ126"/>
  <c r="DJ127"/>
  <c r="DJ128"/>
  <c r="DJ129"/>
  <c r="DJ130"/>
  <c r="DJ131"/>
  <c r="DJ132"/>
  <c r="DJ133"/>
  <c r="DJ134"/>
  <c r="DJ135"/>
  <c r="DJ136"/>
  <c r="DJ137"/>
  <c r="DJ138"/>
  <c r="DJ140"/>
  <c r="DJ142"/>
  <c r="DJ143"/>
  <c r="DJ144"/>
  <c r="DJ145"/>
  <c r="DJ146"/>
  <c r="DJ147"/>
  <c r="DJ148"/>
  <c r="DJ149"/>
  <c r="DJ150"/>
  <c r="DJ151"/>
  <c r="DJ152"/>
  <c r="DJ153"/>
  <c r="DJ154"/>
  <c r="DJ155"/>
  <c r="DJ156"/>
  <c r="DJ157"/>
  <c r="DJ158"/>
  <c r="DJ159"/>
  <c r="DJ161"/>
  <c r="DJ162"/>
  <c r="DJ163"/>
  <c r="DJ164"/>
  <c r="DJ165"/>
  <c r="DJ166"/>
  <c r="DJ167"/>
  <c r="DJ168"/>
  <c r="DJ169"/>
  <c r="DJ170"/>
  <c r="DJ171"/>
  <c r="DJ172"/>
  <c r="DJ173"/>
  <c r="DJ174"/>
  <c r="DJ175"/>
  <c r="DJ176"/>
  <c r="DJ177"/>
  <c r="DJ178"/>
  <c r="DJ180"/>
  <c r="DJ181"/>
  <c r="DJ182"/>
  <c r="DJ183"/>
  <c r="DJ184"/>
  <c r="DJ185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9"/>
  <c r="DJ210"/>
  <c r="DJ211"/>
  <c r="DJ212"/>
  <c r="DJ213"/>
  <c r="DJ214"/>
  <c r="DJ216"/>
  <c r="DJ217"/>
  <c r="DJ218"/>
  <c r="DJ219"/>
  <c r="DJ220"/>
  <c r="DJ221"/>
  <c r="DJ222"/>
  <c r="DJ226"/>
  <c r="DJ227"/>
  <c r="DJ228"/>
  <c r="DJ229"/>
  <c r="DJ230"/>
  <c r="DJ231"/>
  <c r="DJ232"/>
  <c r="DJ233"/>
  <c r="DJ236"/>
  <c r="DJ238"/>
  <c r="DJ239"/>
  <c r="DJ240"/>
  <c r="DJ242"/>
  <c r="DJ243"/>
  <c r="DJ244"/>
  <c r="DJ245"/>
  <c r="DJ246"/>
  <c r="DJ252"/>
  <c r="DJ253"/>
  <c r="DJ254"/>
  <c r="DJ255"/>
  <c r="DJ256"/>
  <c r="DJ257"/>
  <c r="DJ258"/>
  <c r="DJ259"/>
  <c r="DJ260"/>
  <c r="DJ261"/>
  <c r="DJ262"/>
  <c r="DJ263"/>
  <c r="DJ264"/>
  <c r="DJ265"/>
  <c r="DJ266"/>
  <c r="DJ267"/>
  <c r="DJ268"/>
  <c r="DJ269"/>
  <c r="DJ270"/>
  <c r="DJ271"/>
  <c r="DJ272"/>
  <c r="DJ273"/>
  <c r="DJ274"/>
  <c r="DJ275"/>
  <c r="DJ276"/>
  <c r="DJ277"/>
  <c r="DJ278"/>
  <c r="DJ279"/>
  <c r="DJ280"/>
  <c r="DJ281"/>
  <c r="DJ282"/>
  <c r="DJ283"/>
  <c r="DJ284"/>
  <c r="DJ285"/>
  <c r="DJ286"/>
  <c r="DJ287"/>
  <c r="DJ288"/>
  <c r="DJ289"/>
  <c r="DJ290"/>
  <c r="DJ291"/>
  <c r="DJ292"/>
  <c r="DJ293"/>
  <c r="DJ294"/>
  <c r="DJ295"/>
  <c r="DJ296"/>
  <c r="DJ297"/>
  <c r="DJ298"/>
  <c r="DJ299"/>
  <c r="DJ300"/>
  <c r="DJ301"/>
  <c r="DJ302"/>
  <c r="DJ303"/>
  <c r="DJ304"/>
  <c r="DJ305"/>
  <c r="DJ306"/>
  <c r="DJ307"/>
  <c r="DJ308"/>
  <c r="DJ309"/>
  <c r="DJ310"/>
  <c r="DJ311"/>
  <c r="DJ312"/>
  <c r="DJ313"/>
  <c r="DJ314"/>
  <c r="DJ315"/>
  <c r="DJ316"/>
  <c r="DJ317"/>
  <c r="DJ318"/>
  <c r="DJ319"/>
  <c r="DJ320"/>
  <c r="DJ321"/>
  <c r="DJ322"/>
  <c r="DJ323"/>
  <c r="DJ324"/>
  <c r="DJ325"/>
  <c r="DJ326"/>
  <c r="DJ327"/>
  <c r="DJ328"/>
  <c r="DJ329"/>
  <c r="DJ330"/>
  <c r="DJ331"/>
  <c r="DJ332"/>
  <c r="DJ333"/>
  <c r="DJ334"/>
  <c r="DJ335"/>
  <c r="DJ336"/>
  <c r="DJ338"/>
  <c r="DJ339"/>
  <c r="DJ340"/>
  <c r="DJ341"/>
  <c r="DJ342"/>
  <c r="DJ343"/>
  <c r="DJ344"/>
  <c r="DJ345"/>
  <c r="DJ347"/>
  <c r="DJ349"/>
  <c r="DJ350"/>
  <c r="DJ351"/>
  <c r="DJ352"/>
  <c r="DJ353"/>
  <c r="DJ354"/>
  <c r="DJ355"/>
  <c r="DJ356"/>
  <c r="DJ357"/>
  <c r="DJ358"/>
  <c r="DJ359"/>
  <c r="DJ360"/>
  <c r="DJ361"/>
  <c r="DJ362"/>
  <c r="DJ363"/>
  <c r="DJ364"/>
  <c r="DJ365"/>
  <c r="DJ366"/>
  <c r="DJ367"/>
  <c r="DJ369"/>
  <c r="DJ370"/>
  <c r="DJ371"/>
  <c r="DJ372"/>
  <c r="DJ373"/>
  <c r="DJ374"/>
  <c r="DJ375"/>
  <c r="DJ376"/>
  <c r="DJ377"/>
  <c r="DJ378"/>
  <c r="DJ379"/>
  <c r="DJ380"/>
  <c r="DJ381"/>
  <c r="DJ382"/>
  <c r="DJ383"/>
  <c r="DJ384"/>
  <c r="DJ385"/>
  <c r="DJ386"/>
  <c r="DJ387"/>
  <c r="DJ388"/>
  <c r="DJ389"/>
  <c r="DJ390"/>
  <c r="DJ391"/>
  <c r="DJ392"/>
  <c r="DJ393"/>
  <c r="DJ394"/>
  <c r="DJ395"/>
  <c r="DJ396"/>
  <c r="DJ397"/>
  <c r="DJ398"/>
  <c r="DJ399"/>
  <c r="DJ400"/>
  <c r="DJ401"/>
  <c r="DJ402"/>
  <c r="DJ403"/>
  <c r="DJ404"/>
  <c r="DJ405"/>
  <c r="DJ406"/>
  <c r="DJ407"/>
  <c r="DJ408"/>
  <c r="DJ409"/>
  <c r="DJ410"/>
  <c r="DJ411"/>
  <c r="DJ412"/>
  <c r="DJ413"/>
  <c r="DJ414"/>
  <c r="DJ415"/>
  <c r="DJ416"/>
  <c r="DJ417"/>
  <c r="DJ418"/>
  <c r="DJ419"/>
  <c r="DJ420"/>
  <c r="DJ421"/>
  <c r="DJ422"/>
  <c r="DJ423"/>
  <c r="DJ424"/>
  <c r="DJ426"/>
  <c r="DJ429"/>
  <c r="DJ430"/>
  <c r="DJ431"/>
  <c r="DJ432"/>
  <c r="DJ433"/>
  <c r="DJ434"/>
  <c r="DJ435"/>
  <c r="DJ436"/>
  <c r="DJ437"/>
  <c r="DJ438"/>
  <c r="DJ439"/>
  <c r="DJ440"/>
  <c r="DJ441"/>
  <c r="DJ442"/>
  <c r="DJ443"/>
  <c r="DJ444"/>
  <c r="DJ445"/>
  <c r="DJ446"/>
  <c r="DJ447"/>
  <c r="DJ448"/>
  <c r="DJ449"/>
  <c r="DJ450"/>
  <c r="DJ451"/>
  <c r="DJ452"/>
  <c r="DJ453"/>
  <c r="DJ454"/>
  <c r="DJ455"/>
  <c r="DJ456"/>
  <c r="DJ457"/>
  <c r="DJ458"/>
  <c r="DJ459"/>
  <c r="DJ460"/>
  <c r="DJ461"/>
  <c r="DJ462"/>
  <c r="DJ463"/>
  <c r="DJ464"/>
  <c r="DJ465"/>
  <c r="DJ466"/>
  <c r="DJ467"/>
  <c r="DJ468"/>
  <c r="DJ469"/>
  <c r="DJ470"/>
  <c r="DJ471"/>
  <c r="DJ472"/>
  <c r="DJ473"/>
  <c r="DJ474"/>
  <c r="DJ476"/>
  <c r="DJ477"/>
  <c r="DJ478"/>
  <c r="DJ479"/>
  <c r="DJ480"/>
  <c r="DJ481"/>
  <c r="DJ482"/>
  <c r="DJ483"/>
  <c r="DJ484"/>
  <c r="DJ485"/>
  <c r="DJ486"/>
  <c r="DJ488"/>
  <c r="DJ490"/>
  <c r="DJ491"/>
  <c r="DJ492"/>
  <c r="DJ493"/>
  <c r="DJ494"/>
  <c r="DJ495"/>
  <c r="DJ496"/>
  <c r="DJ497"/>
  <c r="DJ498"/>
  <c r="DJ499"/>
  <c r="DJ500"/>
  <c r="DJ501"/>
  <c r="DJ502"/>
  <c r="DJ503"/>
  <c r="DJ504"/>
  <c r="DJ505"/>
  <c r="DJ506"/>
  <c r="DJ507"/>
  <c r="DJ508"/>
  <c r="DJ509"/>
  <c r="DJ510"/>
  <c r="DJ511"/>
  <c r="DJ512"/>
  <c r="DJ513"/>
  <c r="DJ514"/>
  <c r="DJ515"/>
  <c r="DJ516"/>
  <c r="DJ518"/>
  <c r="DJ519"/>
  <c r="DJ520"/>
  <c r="DJ521"/>
  <c r="DJ522"/>
  <c r="DJ524"/>
  <c r="DJ525"/>
  <c r="DJ526"/>
  <c r="DJ527"/>
  <c r="DJ528"/>
  <c r="DJ529"/>
  <c r="DJ530"/>
  <c r="DJ531"/>
  <c r="DJ532"/>
  <c r="DJ533"/>
  <c r="DJ534"/>
  <c r="DJ535"/>
  <c r="DJ536"/>
  <c r="DJ537"/>
  <c r="DJ539"/>
  <c r="DJ541"/>
  <c r="DJ542"/>
  <c r="DJ543"/>
  <c r="DJ544"/>
  <c r="DJ545"/>
  <c r="DJ546"/>
  <c r="DJ547"/>
  <c r="DJ548"/>
  <c r="DJ549"/>
  <c r="DJ550"/>
  <c r="DJ551"/>
  <c r="DJ552"/>
  <c r="DJ553"/>
  <c r="DJ554"/>
  <c r="DJ555"/>
  <c r="DJ556"/>
  <c r="DJ557"/>
  <c r="DJ558"/>
  <c r="DJ559"/>
  <c r="DJ560"/>
  <c r="DJ561"/>
  <c r="DJ562"/>
  <c r="DJ563"/>
  <c r="DJ564"/>
  <c r="DJ565"/>
  <c r="DJ566"/>
  <c r="DJ567"/>
  <c r="DJ568"/>
  <c r="DJ569"/>
  <c r="DJ570"/>
  <c r="DJ571"/>
  <c r="DJ572"/>
  <c r="DJ573"/>
  <c r="DJ574"/>
  <c r="DJ575"/>
  <c r="DJ576"/>
  <c r="DJ577"/>
  <c r="DJ578"/>
  <c r="DJ579"/>
  <c r="DJ580"/>
  <c r="DJ581"/>
  <c r="DJ582"/>
  <c r="DJ583"/>
  <c r="DJ584"/>
  <c r="DJ585"/>
  <c r="DJ586"/>
  <c r="DJ587"/>
  <c r="DJ588"/>
  <c r="DJ589"/>
  <c r="DJ590"/>
  <c r="DJ12"/>
  <c r="AM527" i="11"/>
  <c r="AN527"/>
  <c r="GY276" i="1"/>
  <c r="GO276"/>
  <c r="GN276"/>
  <c r="GM276"/>
  <c r="GL276"/>
  <c r="GR276" s="1"/>
  <c r="FJ276"/>
  <c r="FP276" s="1"/>
  <c r="EA276"/>
  <c r="DX276"/>
  <c r="ED276" s="1"/>
  <c r="DD276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D175"/>
  <c r="DD176"/>
  <c r="DD177"/>
  <c r="DD178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9"/>
  <c r="DD210"/>
  <c r="DD211"/>
  <c r="DD212"/>
  <c r="DD213"/>
  <c r="DD214"/>
  <c r="DD216"/>
  <c r="DD217"/>
  <c r="DD218"/>
  <c r="DD219"/>
  <c r="DD221"/>
  <c r="DD222"/>
  <c r="DD223"/>
  <c r="DD226"/>
  <c r="DD227"/>
  <c r="DD228"/>
  <c r="DD229"/>
  <c r="DD230"/>
  <c r="DD231"/>
  <c r="DD232"/>
  <c r="DD233"/>
  <c r="DD234"/>
  <c r="DD235"/>
  <c r="DD238"/>
  <c r="DD239"/>
  <c r="DD240"/>
  <c r="DD241"/>
  <c r="DD242"/>
  <c r="DD243"/>
  <c r="DD245"/>
  <c r="DD246"/>
  <c r="DD252"/>
  <c r="DD253"/>
  <c r="DD254"/>
  <c r="DD255"/>
  <c r="DD257"/>
  <c r="DD258"/>
  <c r="DD259"/>
  <c r="DD260"/>
  <c r="DD261"/>
  <c r="DD262"/>
  <c r="DD263"/>
  <c r="DD264"/>
  <c r="DD265"/>
  <c r="DD266"/>
  <c r="DD267"/>
  <c r="DD268"/>
  <c r="DD269"/>
  <c r="DD270"/>
  <c r="DD271"/>
  <c r="DD272"/>
  <c r="DD273"/>
  <c r="DD274"/>
  <c r="DD275"/>
  <c r="DD277"/>
  <c r="DD278"/>
  <c r="DD279"/>
  <c r="DD280"/>
  <c r="DD281"/>
  <c r="DD282"/>
  <c r="DD283"/>
  <c r="DD284"/>
  <c r="DD285"/>
  <c r="DD286"/>
  <c r="DD287"/>
  <c r="DD288"/>
  <c r="DD289"/>
  <c r="DD290"/>
  <c r="DD291"/>
  <c r="DD292"/>
  <c r="DD293"/>
  <c r="DD294"/>
  <c r="DD295"/>
  <c r="DD296"/>
  <c r="DD297"/>
  <c r="DD298"/>
  <c r="DD299"/>
  <c r="DD300"/>
  <c r="DD301"/>
  <c r="DD302"/>
  <c r="DD303"/>
  <c r="DD304"/>
  <c r="DD305"/>
  <c r="DD306"/>
  <c r="DD307"/>
  <c r="DD308"/>
  <c r="DD309"/>
  <c r="DD310"/>
  <c r="DD312"/>
  <c r="DD313"/>
  <c r="DD316"/>
  <c r="DD318"/>
  <c r="DD319"/>
  <c r="DD320"/>
  <c r="DD321"/>
  <c r="DD322"/>
  <c r="DD323"/>
  <c r="DD324"/>
  <c r="DD325"/>
  <c r="DD326"/>
  <c r="DD327"/>
  <c r="DD328"/>
  <c r="DD329"/>
  <c r="DD330"/>
  <c r="DD331"/>
  <c r="DD332"/>
  <c r="DD333"/>
  <c r="DD334"/>
  <c r="DD335"/>
  <c r="DD336"/>
  <c r="DD338"/>
  <c r="DD339"/>
  <c r="DD340"/>
  <c r="DD341"/>
  <c r="DD342"/>
  <c r="DD343"/>
  <c r="DD344"/>
  <c r="DD345"/>
  <c r="DD346"/>
  <c r="DD347"/>
  <c r="DD348"/>
  <c r="DD350"/>
  <c r="DD351"/>
  <c r="DD352"/>
  <c r="DD353"/>
  <c r="DD354"/>
  <c r="DD355"/>
  <c r="DD356"/>
  <c r="DD358"/>
  <c r="DD359"/>
  <c r="DD360"/>
  <c r="DD361"/>
  <c r="DD362"/>
  <c r="DD363"/>
  <c r="DD364"/>
  <c r="DD365"/>
  <c r="DD366"/>
  <c r="DD367"/>
  <c r="DD369"/>
  <c r="DD370"/>
  <c r="DD371"/>
  <c r="DD372"/>
  <c r="DD373"/>
  <c r="DD374"/>
  <c r="DD375"/>
  <c r="DD376"/>
  <c r="DD377"/>
  <c r="DD378"/>
  <c r="DD380"/>
  <c r="DD381"/>
  <c r="DD382"/>
  <c r="DD383"/>
  <c r="DD384"/>
  <c r="DD385"/>
  <c r="DD386"/>
  <c r="DD388"/>
  <c r="DD389"/>
  <c r="DD390"/>
  <c r="DD391"/>
  <c r="DD392"/>
  <c r="DD393"/>
  <c r="DD394"/>
  <c r="DD396"/>
  <c r="DD397"/>
  <c r="DD398"/>
  <c r="DD399"/>
  <c r="DD400"/>
  <c r="DD401"/>
  <c r="DD402"/>
  <c r="DD403"/>
  <c r="DD404"/>
  <c r="DD405"/>
  <c r="DD406"/>
  <c r="DD407"/>
  <c r="DD409"/>
  <c r="DD410"/>
  <c r="DD411"/>
  <c r="DD412"/>
  <c r="DD413"/>
  <c r="DD414"/>
  <c r="DD415"/>
  <c r="DD416"/>
  <c r="DD417"/>
  <c r="DD418"/>
  <c r="DD419"/>
  <c r="DD420"/>
  <c r="DD421"/>
  <c r="DD422"/>
  <c r="DD423"/>
  <c r="DD424"/>
  <c r="DD427"/>
  <c r="DD428"/>
  <c r="DD429"/>
  <c r="DD430"/>
  <c r="DD431"/>
  <c r="DD432"/>
  <c r="DD433"/>
  <c r="DD434"/>
  <c r="DD435"/>
  <c r="DD436"/>
  <c r="DD437"/>
  <c r="DD438"/>
  <c r="DD439"/>
  <c r="DD440"/>
  <c r="DD444"/>
  <c r="DD445"/>
  <c r="DD446"/>
  <c r="DD447"/>
  <c r="DD448"/>
  <c r="DD449"/>
  <c r="DD450"/>
  <c r="DD451"/>
  <c r="DD452"/>
  <c r="DD453"/>
  <c r="DD454"/>
  <c r="DD455"/>
  <c r="DD456"/>
  <c r="DD457"/>
  <c r="DD458"/>
  <c r="DD459"/>
  <c r="DD460"/>
  <c r="DD461"/>
  <c r="DD462"/>
  <c r="DD463"/>
  <c r="DD464"/>
  <c r="DD465"/>
  <c r="DD466"/>
  <c r="DD467"/>
  <c r="DD468"/>
  <c r="DD469"/>
  <c r="DD470"/>
  <c r="DD471"/>
  <c r="DD472"/>
  <c r="DD473"/>
  <c r="DD474"/>
  <c r="DD475"/>
  <c r="DD476"/>
  <c r="DD477"/>
  <c r="DD478"/>
  <c r="DD479"/>
  <c r="DD480"/>
  <c r="DD481"/>
  <c r="DD482"/>
  <c r="DD483"/>
  <c r="DD484"/>
  <c r="DD485"/>
  <c r="DD486"/>
  <c r="DD488"/>
  <c r="DD490"/>
  <c r="DD491"/>
  <c r="DD492"/>
  <c r="DD493"/>
  <c r="DD494"/>
  <c r="DD495"/>
  <c r="DD496"/>
  <c r="DD497"/>
  <c r="DD498"/>
  <c r="DD499"/>
  <c r="DD500"/>
  <c r="DD501"/>
  <c r="DD502"/>
  <c r="DD503"/>
  <c r="DD504"/>
  <c r="DD505"/>
  <c r="DD506"/>
  <c r="DD507"/>
  <c r="DD508"/>
  <c r="DD509"/>
  <c r="DD510"/>
  <c r="DD511"/>
  <c r="DD512"/>
  <c r="DD513"/>
  <c r="DD514"/>
  <c r="DD515"/>
  <c r="DD516"/>
  <c r="DD518"/>
  <c r="DD519"/>
  <c r="DD520"/>
  <c r="DD521"/>
  <c r="DD522"/>
  <c r="DD523"/>
  <c r="DD524"/>
  <c r="DD525"/>
  <c r="DD526"/>
  <c r="DD527"/>
  <c r="DD528"/>
  <c r="DD530"/>
  <c r="DD531"/>
  <c r="DD532"/>
  <c r="DD533"/>
  <c r="DD535"/>
  <c r="DD536"/>
  <c r="DD537"/>
  <c r="DD539"/>
  <c r="DD540"/>
  <c r="DD541"/>
  <c r="DD542"/>
  <c r="DD544"/>
  <c r="DD545"/>
  <c r="DD547"/>
  <c r="DD548"/>
  <c r="DD549"/>
  <c r="DD550"/>
  <c r="DD551"/>
  <c r="DD552"/>
  <c r="DD553"/>
  <c r="DD554"/>
  <c r="DD555"/>
  <c r="DD556"/>
  <c r="DD557"/>
  <c r="DD558"/>
  <c r="DD559"/>
  <c r="DD560"/>
  <c r="DD561"/>
  <c r="DD562"/>
  <c r="DD563"/>
  <c r="DD564"/>
  <c r="DD565"/>
  <c r="DD566"/>
  <c r="DD567"/>
  <c r="DD568"/>
  <c r="DD569"/>
  <c r="DD570"/>
  <c r="DD571"/>
  <c r="DD572"/>
  <c r="DD573"/>
  <c r="DD574"/>
  <c r="DD575"/>
  <c r="DD576"/>
  <c r="DD577"/>
  <c r="DD578"/>
  <c r="DD579"/>
  <c r="DD580"/>
  <c r="DD581"/>
  <c r="DD582"/>
  <c r="DD583"/>
  <c r="DD584"/>
  <c r="DD585"/>
  <c r="DD586"/>
  <c r="DD587"/>
  <c r="DD588"/>
  <c r="DD589"/>
  <c r="DD590"/>
  <c r="DD12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2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42"/>
  <c r="CX143"/>
  <c r="CX144"/>
  <c r="CX145"/>
  <c r="CX146"/>
  <c r="CX147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X175"/>
  <c r="CX176"/>
  <c r="CX177"/>
  <c r="CX178"/>
  <c r="CX179"/>
  <c r="CX180"/>
  <c r="CX181"/>
  <c r="CX182"/>
  <c r="CX183"/>
  <c r="CX184"/>
  <c r="CX185"/>
  <c r="CX186"/>
  <c r="CX187"/>
  <c r="CX188"/>
  <c r="CX189"/>
  <c r="CX190"/>
  <c r="CX191"/>
  <c r="CX192"/>
  <c r="CX193"/>
  <c r="CX194"/>
  <c r="CX195"/>
  <c r="CX196"/>
  <c r="CX197"/>
  <c r="CX198"/>
  <c r="CX199"/>
  <c r="CX200"/>
  <c r="CX202"/>
  <c r="CX203"/>
  <c r="CX204"/>
  <c r="CX205"/>
  <c r="CX206"/>
  <c r="CX207"/>
  <c r="CX209"/>
  <c r="CX210"/>
  <c r="CX211"/>
  <c r="CX212"/>
  <c r="CX213"/>
  <c r="CX214"/>
  <c r="CX215"/>
  <c r="CX216"/>
  <c r="CX218"/>
  <c r="CX219"/>
  <c r="CX220"/>
  <c r="CX222"/>
  <c r="CX223"/>
  <c r="CX226"/>
  <c r="CX227"/>
  <c r="CX228"/>
  <c r="CX229"/>
  <c r="CX230"/>
  <c r="CX231"/>
  <c r="CX232"/>
  <c r="CX233"/>
  <c r="CX234"/>
  <c r="CX235"/>
  <c r="CX238"/>
  <c r="CX239"/>
  <c r="CX240"/>
  <c r="CX241"/>
  <c r="CX242"/>
  <c r="CX243"/>
  <c r="CX245"/>
  <c r="CX246"/>
  <c r="CX252"/>
  <c r="CX253"/>
  <c r="CX254"/>
  <c r="CX255"/>
  <c r="CX256"/>
  <c r="CX257"/>
  <c r="CX258"/>
  <c r="CX259"/>
  <c r="CX260"/>
  <c r="CX261"/>
  <c r="CX262"/>
  <c r="CX263"/>
  <c r="CX264"/>
  <c r="CX265"/>
  <c r="CX266"/>
  <c r="CX268"/>
  <c r="CX269"/>
  <c r="CX270"/>
  <c r="CX271"/>
  <c r="CX272"/>
  <c r="CX273"/>
  <c r="CX274"/>
  <c r="CX275"/>
  <c r="CX277"/>
  <c r="CX278"/>
  <c r="CX279"/>
  <c r="CX280"/>
  <c r="CX281"/>
  <c r="CX282"/>
  <c r="CX283"/>
  <c r="CX284"/>
  <c r="CX285"/>
  <c r="CX286"/>
  <c r="CX287"/>
  <c r="CX288"/>
  <c r="CX289"/>
  <c r="CX290"/>
  <c r="CX291"/>
  <c r="CX292"/>
  <c r="CX293"/>
  <c r="CX294"/>
  <c r="CX295"/>
  <c r="CX296"/>
  <c r="CX297"/>
  <c r="CX298"/>
  <c r="CX299"/>
  <c r="CX300"/>
  <c r="CX301"/>
  <c r="CX302"/>
  <c r="CX304"/>
  <c r="CX305"/>
  <c r="CX306"/>
  <c r="CX307"/>
  <c r="CX308"/>
  <c r="CX309"/>
  <c r="CX310"/>
  <c r="CX311"/>
  <c r="CX312"/>
  <c r="CX313"/>
  <c r="CX314"/>
  <c r="CX315"/>
  <c r="CX316"/>
  <c r="CX317"/>
  <c r="CX318"/>
  <c r="CX319"/>
  <c r="CX320"/>
  <c r="CX321"/>
  <c r="CX322"/>
  <c r="CX323"/>
  <c r="CX324"/>
  <c r="CX325"/>
  <c r="CX326"/>
  <c r="CX328"/>
  <c r="CX330"/>
  <c r="CX331"/>
  <c r="CX332"/>
  <c r="CX333"/>
  <c r="CX334"/>
  <c r="CX335"/>
  <c r="CX336"/>
  <c r="CX337"/>
  <c r="CX338"/>
  <c r="CX339"/>
  <c r="CX340"/>
  <c r="CX341"/>
  <c r="CX342"/>
  <c r="CX343"/>
  <c r="CX344"/>
  <c r="CX345"/>
  <c r="CX346"/>
  <c r="CX347"/>
  <c r="CX348"/>
  <c r="CX349"/>
  <c r="CX353"/>
  <c r="CX354"/>
  <c r="CX355"/>
  <c r="CX356"/>
  <c r="CX357"/>
  <c r="CX358"/>
  <c r="CX359"/>
  <c r="CX360"/>
  <c r="CX361"/>
  <c r="CX362"/>
  <c r="CX363"/>
  <c r="CX364"/>
  <c r="CX365"/>
  <c r="CX366"/>
  <c r="CX367"/>
  <c r="CX369"/>
  <c r="CX370"/>
  <c r="CX371"/>
  <c r="CX372"/>
  <c r="CX373"/>
  <c r="CX374"/>
  <c r="CX375"/>
  <c r="CX377"/>
  <c r="CX378"/>
  <c r="CX379"/>
  <c r="CX380"/>
  <c r="CX381"/>
  <c r="CX382"/>
  <c r="CX383"/>
  <c r="CX384"/>
  <c r="CX385"/>
  <c r="CX386"/>
  <c r="CX387"/>
  <c r="CX388"/>
  <c r="CX389"/>
  <c r="CX390"/>
  <c r="CX391"/>
  <c r="CX392"/>
  <c r="CX393"/>
  <c r="CX394"/>
  <c r="CX395"/>
  <c r="CX396"/>
  <c r="CX397"/>
  <c r="CX398"/>
  <c r="CX399"/>
  <c r="CX401"/>
  <c r="CX402"/>
  <c r="CX403"/>
  <c r="CX404"/>
  <c r="CX405"/>
  <c r="CX406"/>
  <c r="CX407"/>
  <c r="CX408"/>
  <c r="CX409"/>
  <c r="CX410"/>
  <c r="CX411"/>
  <c r="CX412"/>
  <c r="CX413"/>
  <c r="CX414"/>
  <c r="CX415"/>
  <c r="CX416"/>
  <c r="CX417"/>
  <c r="CX418"/>
  <c r="CX419"/>
  <c r="CX420"/>
  <c r="CX421"/>
  <c r="CX423"/>
  <c r="CX424"/>
  <c r="CX426"/>
  <c r="CX427"/>
  <c r="CX428"/>
  <c r="CX429"/>
  <c r="CX430"/>
  <c r="CX431"/>
  <c r="CX432"/>
  <c r="CX433"/>
  <c r="CX434"/>
  <c r="CX435"/>
  <c r="CX436"/>
  <c r="CX437"/>
  <c r="CX438"/>
  <c r="CX439"/>
  <c r="CX440"/>
  <c r="CX441"/>
  <c r="CX442"/>
  <c r="CX443"/>
  <c r="CX445"/>
  <c r="CX446"/>
  <c r="CX448"/>
  <c r="CX449"/>
  <c r="CX450"/>
  <c r="CX451"/>
  <c r="CX452"/>
  <c r="CX453"/>
  <c r="CX454"/>
  <c r="CX455"/>
  <c r="CX456"/>
  <c r="CX457"/>
  <c r="CX458"/>
  <c r="CX459"/>
  <c r="CX460"/>
  <c r="CX461"/>
  <c r="CX462"/>
  <c r="CX463"/>
  <c r="CX465"/>
  <c r="CX467"/>
  <c r="CX468"/>
  <c r="CX470"/>
  <c r="CX471"/>
  <c r="CX472"/>
  <c r="CX473"/>
  <c r="CX474"/>
  <c r="CX475"/>
  <c r="CX476"/>
  <c r="CX477"/>
  <c r="CX478"/>
  <c r="CX479"/>
  <c r="CX480"/>
  <c r="CX481"/>
  <c r="CX482"/>
  <c r="CX483"/>
  <c r="CX484"/>
  <c r="CX485"/>
  <c r="CX486"/>
  <c r="CX488"/>
  <c r="CX490"/>
  <c r="CX491"/>
  <c r="CX492"/>
  <c r="CX493"/>
  <c r="CX494"/>
  <c r="CX495"/>
  <c r="CX496"/>
  <c r="CX497"/>
  <c r="CX498"/>
  <c r="CX499"/>
  <c r="CX500"/>
  <c r="CX501"/>
  <c r="CX502"/>
  <c r="CX503"/>
  <c r="CX504"/>
  <c r="CX505"/>
  <c r="CX506"/>
  <c r="CX507"/>
  <c r="CX508"/>
  <c r="CX509"/>
  <c r="CX510"/>
  <c r="CX511"/>
  <c r="CX512"/>
  <c r="CX513"/>
  <c r="CX514"/>
  <c r="CX516"/>
  <c r="CX518"/>
  <c r="CX519"/>
  <c r="CX520"/>
  <c r="CX521"/>
  <c r="CX522"/>
  <c r="CX523"/>
  <c r="CX524"/>
  <c r="CX525"/>
  <c r="CX526"/>
  <c r="CX527"/>
  <c r="CX528"/>
  <c r="CX530"/>
  <c r="CX531"/>
  <c r="CX532"/>
  <c r="CX533"/>
  <c r="CX535"/>
  <c r="CX536"/>
  <c r="CX537"/>
  <c r="CX538"/>
  <c r="CX539"/>
  <c r="CX540"/>
  <c r="CX541"/>
  <c r="CX542"/>
  <c r="CX543"/>
  <c r="CX544"/>
  <c r="CX545"/>
  <c r="CX547"/>
  <c r="CX548"/>
  <c r="CX549"/>
  <c r="CX550"/>
  <c r="CX551"/>
  <c r="CX552"/>
  <c r="CX553"/>
  <c r="CX554"/>
  <c r="CX555"/>
  <c r="CX556"/>
  <c r="CX557"/>
  <c r="CX558"/>
  <c r="CX559"/>
  <c r="CX560"/>
  <c r="CX561"/>
  <c r="CX562"/>
  <c r="CX564"/>
  <c r="CX565"/>
  <c r="CX566"/>
  <c r="CX567"/>
  <c r="CX568"/>
  <c r="CX569"/>
  <c r="CX570"/>
  <c r="CX571"/>
  <c r="CX572"/>
  <c r="CX573"/>
  <c r="CX574"/>
  <c r="CX575"/>
  <c r="CX576"/>
  <c r="CX577"/>
  <c r="CX578"/>
  <c r="CX579"/>
  <c r="CX580"/>
  <c r="CX581"/>
  <c r="CX582"/>
  <c r="CX583"/>
  <c r="CX584"/>
  <c r="CX585"/>
  <c r="CX586"/>
  <c r="CX587"/>
  <c r="CX589"/>
  <c r="CX590"/>
  <c r="E528" i="11"/>
  <c r="E525"/>
  <c r="CX12" i="1"/>
  <c r="CG13"/>
  <c r="CK13" s="1"/>
  <c r="CH13"/>
  <c r="CJ13" s="1"/>
  <c r="CG14"/>
  <c r="CK14" s="1"/>
  <c r="CH14"/>
  <c r="CJ14"/>
  <c r="CG15"/>
  <c r="CK15" s="1"/>
  <c r="CH15"/>
  <c r="CJ15"/>
  <c r="CG16"/>
  <c r="CK16" s="1"/>
  <c r="CH16"/>
  <c r="CJ16"/>
  <c r="CG17"/>
  <c r="CK17" s="1"/>
  <c r="CH17"/>
  <c r="CJ17"/>
  <c r="CG18"/>
  <c r="CK18" s="1"/>
  <c r="CH18"/>
  <c r="CJ18"/>
  <c r="CG19"/>
  <c r="CK19" s="1"/>
  <c r="CH19"/>
  <c r="CJ19"/>
  <c r="CG20"/>
  <c r="CK20" s="1"/>
  <c r="CH20"/>
  <c r="CJ20"/>
  <c r="CG21"/>
  <c r="CK21" s="1"/>
  <c r="CH21"/>
  <c r="CJ21"/>
  <c r="CG22"/>
  <c r="CK22" s="1"/>
  <c r="CH22"/>
  <c r="CJ22"/>
  <c r="CG23"/>
  <c r="CK23" s="1"/>
  <c r="CH23"/>
  <c r="CJ23"/>
  <c r="CG24"/>
  <c r="CK24" s="1"/>
  <c r="CH24"/>
  <c r="CJ24"/>
  <c r="CG25"/>
  <c r="CK25" s="1"/>
  <c r="CH25"/>
  <c r="CJ25"/>
  <c r="CG26"/>
  <c r="CK26" s="1"/>
  <c r="CH26"/>
  <c r="CJ26"/>
  <c r="CG27"/>
  <c r="CK27" s="1"/>
  <c r="CH27"/>
  <c r="CJ27"/>
  <c r="CG28"/>
  <c r="CK28" s="1"/>
  <c r="CH28"/>
  <c r="CJ28" s="1"/>
  <c r="CG29"/>
  <c r="CK29" s="1"/>
  <c r="CH29"/>
  <c r="CJ29"/>
  <c r="CG30"/>
  <c r="CK30" s="1"/>
  <c r="CH30"/>
  <c r="CJ30"/>
  <c r="CG31"/>
  <c r="CK31" s="1"/>
  <c r="CH31"/>
  <c r="CJ31"/>
  <c r="CG32"/>
  <c r="CK32" s="1"/>
  <c r="CH32"/>
  <c r="CJ32"/>
  <c r="CG33"/>
  <c r="CK33" s="1"/>
  <c r="CH33"/>
  <c r="CJ33"/>
  <c r="CG34"/>
  <c r="CK34" s="1"/>
  <c r="CH34"/>
  <c r="CJ34"/>
  <c r="CG35"/>
  <c r="CK35" s="1"/>
  <c r="CH35"/>
  <c r="CJ35"/>
  <c r="CG36"/>
  <c r="CK36" s="1"/>
  <c r="CH36"/>
  <c r="CJ36"/>
  <c r="CG37"/>
  <c r="CK37" s="1"/>
  <c r="CH37"/>
  <c r="CJ37"/>
  <c r="CG38"/>
  <c r="CK38" s="1"/>
  <c r="CH38"/>
  <c r="CJ38"/>
  <c r="CG39"/>
  <c r="CK39" s="1"/>
  <c r="CH39"/>
  <c r="CJ39"/>
  <c r="CG40"/>
  <c r="CK40" s="1"/>
  <c r="CH40"/>
  <c r="CJ40"/>
  <c r="CG41"/>
  <c r="CK41" s="1"/>
  <c r="CH41"/>
  <c r="CJ41"/>
  <c r="CG42"/>
  <c r="CK42" s="1"/>
  <c r="CH42"/>
  <c r="CJ42"/>
  <c r="CG43"/>
  <c r="CK43" s="1"/>
  <c r="CH43"/>
  <c r="CJ43"/>
  <c r="CG44"/>
  <c r="CK44" s="1"/>
  <c r="CH44"/>
  <c r="CJ44"/>
  <c r="CG45"/>
  <c r="CK45" s="1"/>
  <c r="CH45"/>
  <c r="CJ45"/>
  <c r="CG46"/>
  <c r="CK46" s="1"/>
  <c r="CH46"/>
  <c r="CJ46"/>
  <c r="CG47"/>
  <c r="CK47" s="1"/>
  <c r="CH47"/>
  <c r="CJ47"/>
  <c r="CG48"/>
  <c r="CK48" s="1"/>
  <c r="CH48"/>
  <c r="CJ48"/>
  <c r="CG49"/>
  <c r="CK49" s="1"/>
  <c r="CH49"/>
  <c r="CJ49"/>
  <c r="CG50"/>
  <c r="CK50" s="1"/>
  <c r="CH50"/>
  <c r="CJ50"/>
  <c r="CG51"/>
  <c r="CK51" s="1"/>
  <c r="CH51"/>
  <c r="CJ51"/>
  <c r="CG52"/>
  <c r="CK52" s="1"/>
  <c r="CH52"/>
  <c r="CJ52"/>
  <c r="CG53"/>
  <c r="CK53" s="1"/>
  <c r="CH53"/>
  <c r="CJ53"/>
  <c r="CG54"/>
  <c r="CK54" s="1"/>
  <c r="CH54"/>
  <c r="CJ54"/>
  <c r="CG55"/>
  <c r="CK55" s="1"/>
  <c r="CH55"/>
  <c r="CJ55"/>
  <c r="CG56"/>
  <c r="CK56" s="1"/>
  <c r="CH56"/>
  <c r="CJ56"/>
  <c r="CG57"/>
  <c r="CK57" s="1"/>
  <c r="CH57"/>
  <c r="CJ57"/>
  <c r="CG58"/>
  <c r="CK58" s="1"/>
  <c r="CH58"/>
  <c r="CJ58"/>
  <c r="CG59"/>
  <c r="CK59" s="1"/>
  <c r="CH59"/>
  <c r="CJ59"/>
  <c r="CG60"/>
  <c r="CK60" s="1"/>
  <c r="CH60"/>
  <c r="CJ60"/>
  <c r="CG61"/>
  <c r="CK61" s="1"/>
  <c r="CH61"/>
  <c r="CJ61"/>
  <c r="CG62"/>
  <c r="CK62" s="1"/>
  <c r="CH62"/>
  <c r="CJ62"/>
  <c r="CG63"/>
  <c r="CK63" s="1"/>
  <c r="CH63"/>
  <c r="CJ63"/>
  <c r="CG64"/>
  <c r="CK64" s="1"/>
  <c r="CH64"/>
  <c r="CJ64"/>
  <c r="CG65"/>
  <c r="CK65" s="1"/>
  <c r="CH65"/>
  <c r="CJ65"/>
  <c r="CG66"/>
  <c r="CK66" s="1"/>
  <c r="CH66"/>
  <c r="CJ66" s="1"/>
  <c r="CG67"/>
  <c r="CK67" s="1"/>
  <c r="CH67"/>
  <c r="CJ67"/>
  <c r="CG68"/>
  <c r="CK68" s="1"/>
  <c r="CH68"/>
  <c r="CJ68"/>
  <c r="CG69"/>
  <c r="CK69" s="1"/>
  <c r="CH69"/>
  <c r="CJ69"/>
  <c r="CG70"/>
  <c r="CH70"/>
  <c r="CJ70"/>
  <c r="CG71"/>
  <c r="CK71" s="1"/>
  <c r="CH71"/>
  <c r="CJ71"/>
  <c r="CG72"/>
  <c r="CK72" s="1"/>
  <c r="CH72"/>
  <c r="CJ72"/>
  <c r="CG73"/>
  <c r="CK73" s="1"/>
  <c r="CH73"/>
  <c r="CJ73" s="1"/>
  <c r="CG74"/>
  <c r="CH74"/>
  <c r="CJ74"/>
  <c r="CG75"/>
  <c r="CK75" s="1"/>
  <c r="CH75"/>
  <c r="CJ75"/>
  <c r="CG76"/>
  <c r="CK76" s="1"/>
  <c r="CH76"/>
  <c r="CJ76"/>
  <c r="CG77"/>
  <c r="CK77" s="1"/>
  <c r="CH77"/>
  <c r="CJ77"/>
  <c r="CG78"/>
  <c r="CK78" s="1"/>
  <c r="CH78"/>
  <c r="CJ78"/>
  <c r="CG79"/>
  <c r="CK79" s="1"/>
  <c r="CH79"/>
  <c r="CJ79"/>
  <c r="CG80"/>
  <c r="CK80" s="1"/>
  <c r="CH80"/>
  <c r="CJ80"/>
  <c r="CG81"/>
  <c r="CK81" s="1"/>
  <c r="CH81"/>
  <c r="CJ81"/>
  <c r="CG82"/>
  <c r="CK82" s="1"/>
  <c r="CH82"/>
  <c r="CJ82"/>
  <c r="CG83"/>
  <c r="CK83" s="1"/>
  <c r="CH83"/>
  <c r="CJ83"/>
  <c r="CG84"/>
  <c r="CK84" s="1"/>
  <c r="CH84"/>
  <c r="CJ84"/>
  <c r="CG85"/>
  <c r="CK85" s="1"/>
  <c r="CH85"/>
  <c r="CJ85"/>
  <c r="CG86"/>
  <c r="CK86" s="1"/>
  <c r="CH86"/>
  <c r="CJ86"/>
  <c r="CG87"/>
  <c r="CK87" s="1"/>
  <c r="CH87"/>
  <c r="CJ87"/>
  <c r="CG88"/>
  <c r="CK88" s="1"/>
  <c r="CH88"/>
  <c r="CJ88"/>
  <c r="CG89"/>
  <c r="CH89"/>
  <c r="CJ89"/>
  <c r="CG90"/>
  <c r="CK90" s="1"/>
  <c r="CH90"/>
  <c r="CJ90"/>
  <c r="CG91"/>
  <c r="CK91" s="1"/>
  <c r="CH91"/>
  <c r="CJ91"/>
  <c r="CG92"/>
  <c r="CK92" s="1"/>
  <c r="CH92"/>
  <c r="CJ92"/>
  <c r="CG93"/>
  <c r="CK93" s="1"/>
  <c r="CH93"/>
  <c r="CJ93"/>
  <c r="CG94"/>
  <c r="CK94" s="1"/>
  <c r="CH94"/>
  <c r="CJ94"/>
  <c r="CG95"/>
  <c r="CK95" s="1"/>
  <c r="CH95"/>
  <c r="CJ95"/>
  <c r="CG96"/>
  <c r="CK96" s="1"/>
  <c r="CH96"/>
  <c r="CJ96"/>
  <c r="CG97"/>
  <c r="CK97" s="1"/>
  <c r="CH97"/>
  <c r="CJ97"/>
  <c r="CG98"/>
  <c r="CK98" s="1"/>
  <c r="CH98"/>
  <c r="CJ98"/>
  <c r="CG99"/>
  <c r="CK99" s="1"/>
  <c r="CH99"/>
  <c r="CJ99"/>
  <c r="CG100"/>
  <c r="CK100" s="1"/>
  <c r="CH100"/>
  <c r="CJ100"/>
  <c r="CG101"/>
  <c r="CK101" s="1"/>
  <c r="CH101"/>
  <c r="CJ101"/>
  <c r="CG102"/>
  <c r="CK102" s="1"/>
  <c r="CH102"/>
  <c r="CJ102"/>
  <c r="CG103"/>
  <c r="CK103" s="1"/>
  <c r="CH103"/>
  <c r="CJ103"/>
  <c r="CG104"/>
  <c r="CK104" s="1"/>
  <c r="CH104"/>
  <c r="CJ104"/>
  <c r="CG105"/>
  <c r="CK105" s="1"/>
  <c r="CH105"/>
  <c r="CJ105"/>
  <c r="CG106"/>
  <c r="CK106" s="1"/>
  <c r="CH106"/>
  <c r="CJ106"/>
  <c r="CG107"/>
  <c r="CK107" s="1"/>
  <c r="CH107"/>
  <c r="CJ107"/>
  <c r="CG108"/>
  <c r="CK108" s="1"/>
  <c r="CH108"/>
  <c r="CJ108"/>
  <c r="CG109"/>
  <c r="CK109" s="1"/>
  <c r="CH109"/>
  <c r="CJ109"/>
  <c r="CG110"/>
  <c r="CK110" s="1"/>
  <c r="CH110"/>
  <c r="CJ110"/>
  <c r="CG111"/>
  <c r="CK111" s="1"/>
  <c r="CH111"/>
  <c r="CJ111"/>
  <c r="CG112"/>
  <c r="CK112" s="1"/>
  <c r="CH112"/>
  <c r="CJ112"/>
  <c r="CG113"/>
  <c r="CK113" s="1"/>
  <c r="CH113"/>
  <c r="CJ113"/>
  <c r="CG114"/>
  <c r="CK114" s="1"/>
  <c r="CH114"/>
  <c r="CJ114"/>
  <c r="CG115"/>
  <c r="CK115" s="1"/>
  <c r="CH115"/>
  <c r="CJ115"/>
  <c r="CG116"/>
  <c r="CK116" s="1"/>
  <c r="CH116"/>
  <c r="CJ116"/>
  <c r="CG117"/>
  <c r="CK117" s="1"/>
  <c r="CH117"/>
  <c r="CJ117" s="1"/>
  <c r="CG118"/>
  <c r="CK118" s="1"/>
  <c r="CH118"/>
  <c r="CJ118"/>
  <c r="CG119"/>
  <c r="CK119" s="1"/>
  <c r="CH119"/>
  <c r="CJ119"/>
  <c r="CG120"/>
  <c r="CK120" s="1"/>
  <c r="CH120"/>
  <c r="CJ120"/>
  <c r="CG121"/>
  <c r="CK121" s="1"/>
  <c r="CH121"/>
  <c r="CJ121"/>
  <c r="CG122"/>
  <c r="CK122" s="1"/>
  <c r="CH122"/>
  <c r="CJ122"/>
  <c r="CG123"/>
  <c r="CH123"/>
  <c r="CJ123" s="1"/>
  <c r="CG124"/>
  <c r="CK124" s="1"/>
  <c r="CH124"/>
  <c r="CJ124"/>
  <c r="CG125"/>
  <c r="CK125" s="1"/>
  <c r="CH125"/>
  <c r="CJ125"/>
  <c r="CG126"/>
  <c r="CK126" s="1"/>
  <c r="CH126"/>
  <c r="CJ126"/>
  <c r="CG127"/>
  <c r="CK127" s="1"/>
  <c r="CH127"/>
  <c r="CJ127"/>
  <c r="CG128"/>
  <c r="CK128" s="1"/>
  <c r="CH128"/>
  <c r="CJ128"/>
  <c r="CG129"/>
  <c r="CK129" s="1"/>
  <c r="CH129"/>
  <c r="CJ129"/>
  <c r="CG130"/>
  <c r="CK130" s="1"/>
  <c r="CH130"/>
  <c r="CJ130"/>
  <c r="CG131"/>
  <c r="CK131" s="1"/>
  <c r="CH131"/>
  <c r="CJ131"/>
  <c r="CG132"/>
  <c r="CK132" s="1"/>
  <c r="CH132"/>
  <c r="CJ132"/>
  <c r="CG133"/>
  <c r="CK133" s="1"/>
  <c r="CH133"/>
  <c r="CJ133"/>
  <c r="CG134"/>
  <c r="CK134" s="1"/>
  <c r="CH134"/>
  <c r="CJ134"/>
  <c r="CG135"/>
  <c r="CK135" s="1"/>
  <c r="CH135"/>
  <c r="CJ135"/>
  <c r="CG136"/>
  <c r="CK136" s="1"/>
  <c r="CH136"/>
  <c r="CJ136"/>
  <c r="CG137"/>
  <c r="CK137" s="1"/>
  <c r="CH137"/>
  <c r="CJ137"/>
  <c r="CG138"/>
  <c r="CK138" s="1"/>
  <c r="CH138"/>
  <c r="CJ138"/>
  <c r="CG139"/>
  <c r="CK139" s="1"/>
  <c r="CH139"/>
  <c r="CJ139"/>
  <c r="CG140"/>
  <c r="CK140" s="1"/>
  <c r="CH140"/>
  <c r="CJ140"/>
  <c r="CG141"/>
  <c r="CK141" s="1"/>
  <c r="CH141"/>
  <c r="CJ141"/>
  <c r="CG142"/>
  <c r="CK142" s="1"/>
  <c r="CH142"/>
  <c r="CJ142"/>
  <c r="CG143"/>
  <c r="CK143" s="1"/>
  <c r="CH143"/>
  <c r="CJ143"/>
  <c r="CG144"/>
  <c r="CK144" s="1"/>
  <c r="CH144"/>
  <c r="CJ144"/>
  <c r="CG145"/>
  <c r="CK145" s="1"/>
  <c r="CH145"/>
  <c r="CJ145"/>
  <c r="CG146"/>
  <c r="CK146" s="1"/>
  <c r="CH146"/>
  <c r="CJ146"/>
  <c r="CG147"/>
  <c r="CK147" s="1"/>
  <c r="CH147"/>
  <c r="CJ147"/>
  <c r="CG148"/>
  <c r="CK148" s="1"/>
  <c r="CH148"/>
  <c r="CJ148" s="1"/>
  <c r="CG149"/>
  <c r="CK149" s="1"/>
  <c r="CH149"/>
  <c r="CJ149"/>
  <c r="CG150"/>
  <c r="CK150" s="1"/>
  <c r="CH150"/>
  <c r="CJ150"/>
  <c r="CG151"/>
  <c r="CK151" s="1"/>
  <c r="CH151"/>
  <c r="CJ151"/>
  <c r="CG152"/>
  <c r="CK152" s="1"/>
  <c r="CH152"/>
  <c r="CJ152"/>
  <c r="CG153"/>
  <c r="CK153" s="1"/>
  <c r="CH153"/>
  <c r="CJ153" s="1"/>
  <c r="CG154"/>
  <c r="CK154" s="1"/>
  <c r="CH154"/>
  <c r="CJ154"/>
  <c r="CG155"/>
  <c r="CK155" s="1"/>
  <c r="CH155"/>
  <c r="CJ155"/>
  <c r="CG156"/>
  <c r="CK156" s="1"/>
  <c r="CH156"/>
  <c r="CJ156"/>
  <c r="CG157"/>
  <c r="CK157" s="1"/>
  <c r="CH157"/>
  <c r="CJ157"/>
  <c r="CG158"/>
  <c r="CK158" s="1"/>
  <c r="CH158"/>
  <c r="CJ158"/>
  <c r="CG159"/>
  <c r="CK159" s="1"/>
  <c r="CH159"/>
  <c r="CJ159"/>
  <c r="CG160"/>
  <c r="CK160" s="1"/>
  <c r="CH160"/>
  <c r="CJ160"/>
  <c r="CG161"/>
  <c r="CH161"/>
  <c r="CJ161"/>
  <c r="CG162"/>
  <c r="CK162" s="1"/>
  <c r="CH162"/>
  <c r="CJ162"/>
  <c r="CG163"/>
  <c r="CK163" s="1"/>
  <c r="CH163"/>
  <c r="CJ163"/>
  <c r="CG164"/>
  <c r="CK164" s="1"/>
  <c r="CH164"/>
  <c r="CJ164"/>
  <c r="CG165"/>
  <c r="CK165" s="1"/>
  <c r="CH165"/>
  <c r="CJ165"/>
  <c r="CG166"/>
  <c r="CK166" s="1"/>
  <c r="CH166"/>
  <c r="CJ166"/>
  <c r="CG167"/>
  <c r="CK167" s="1"/>
  <c r="CH167"/>
  <c r="CJ167"/>
  <c r="CG168"/>
  <c r="CK168" s="1"/>
  <c r="CH168"/>
  <c r="CJ168"/>
  <c r="CG169"/>
  <c r="CK169" s="1"/>
  <c r="CH169"/>
  <c r="CJ169"/>
  <c r="CG170"/>
  <c r="CK170" s="1"/>
  <c r="CH170"/>
  <c r="CJ170"/>
  <c r="CG171"/>
  <c r="CK171" s="1"/>
  <c r="CH171"/>
  <c r="CJ171"/>
  <c r="CG172"/>
  <c r="CK172" s="1"/>
  <c r="CH172"/>
  <c r="CJ172"/>
  <c r="CG173"/>
  <c r="CK173" s="1"/>
  <c r="CH173"/>
  <c r="CJ173"/>
  <c r="CG174"/>
  <c r="CK174" s="1"/>
  <c r="CH174"/>
  <c r="CJ174"/>
  <c r="CG175"/>
  <c r="CK175" s="1"/>
  <c r="CH175"/>
  <c r="CJ175"/>
  <c r="CG176"/>
  <c r="CK176" s="1"/>
  <c r="CH176"/>
  <c r="CJ176"/>
  <c r="CG177"/>
  <c r="CK177" s="1"/>
  <c r="CH177"/>
  <c r="CJ177"/>
  <c r="CG178"/>
  <c r="CK178" s="1"/>
  <c r="CH178"/>
  <c r="CJ178"/>
  <c r="CG179"/>
  <c r="CK179" s="1"/>
  <c r="CH179"/>
  <c r="CJ179"/>
  <c r="CG180"/>
  <c r="CK180" s="1"/>
  <c r="CH180"/>
  <c r="CJ180"/>
  <c r="CG181"/>
  <c r="CK181" s="1"/>
  <c r="CH181"/>
  <c r="CJ181"/>
  <c r="CG182"/>
  <c r="CK182" s="1"/>
  <c r="CH182"/>
  <c r="CJ182"/>
  <c r="CG183"/>
  <c r="CK183" s="1"/>
  <c r="CH183"/>
  <c r="CJ183"/>
  <c r="CG184"/>
  <c r="CK184" s="1"/>
  <c r="CH184"/>
  <c r="CJ184"/>
  <c r="CG185"/>
  <c r="CK185" s="1"/>
  <c r="CH185"/>
  <c r="CJ185"/>
  <c r="CG186"/>
  <c r="CK186" s="1"/>
  <c r="CH186"/>
  <c r="CJ186"/>
  <c r="CG187"/>
  <c r="CK187" s="1"/>
  <c r="CH187"/>
  <c r="CJ187" s="1"/>
  <c r="CG188"/>
  <c r="CK188" s="1"/>
  <c r="CH188"/>
  <c r="CJ188"/>
  <c r="CG189"/>
  <c r="CK189" s="1"/>
  <c r="CH189"/>
  <c r="CJ189"/>
  <c r="CG190"/>
  <c r="CK190" s="1"/>
  <c r="CH190"/>
  <c r="CJ190"/>
  <c r="CG191"/>
  <c r="CK191" s="1"/>
  <c r="CH191"/>
  <c r="CJ191"/>
  <c r="CG192"/>
  <c r="CK192" s="1"/>
  <c r="CH192"/>
  <c r="CJ192"/>
  <c r="CG193"/>
  <c r="CK193" s="1"/>
  <c r="CH193"/>
  <c r="CJ193"/>
  <c r="CG194"/>
  <c r="CK194" s="1"/>
  <c r="CH194"/>
  <c r="CJ194"/>
  <c r="CG195"/>
  <c r="CK195" s="1"/>
  <c r="CH195"/>
  <c r="CJ195"/>
  <c r="CG196"/>
  <c r="CK196" s="1"/>
  <c r="CH196"/>
  <c r="CJ196"/>
  <c r="CG197"/>
  <c r="CH197"/>
  <c r="CJ197"/>
  <c r="CG198"/>
  <c r="CK198" s="1"/>
  <c r="CH198"/>
  <c r="CJ198"/>
  <c r="CG199"/>
  <c r="CK199" s="1"/>
  <c r="CH199"/>
  <c r="CJ199"/>
  <c r="CG200"/>
  <c r="CK200" s="1"/>
  <c r="CH200"/>
  <c r="CJ200"/>
  <c r="CG201"/>
  <c r="CK201" s="1"/>
  <c r="CH201"/>
  <c r="CJ201" s="1"/>
  <c r="CG202"/>
  <c r="CK202" s="1"/>
  <c r="CH202"/>
  <c r="CJ202"/>
  <c r="CG203"/>
  <c r="CK203" s="1"/>
  <c r="CH203"/>
  <c r="CJ203"/>
  <c r="CG204"/>
  <c r="CK204" s="1"/>
  <c r="CH204"/>
  <c r="CJ204" s="1"/>
  <c r="CG205"/>
  <c r="CK205" s="1"/>
  <c r="CH205"/>
  <c r="CJ205"/>
  <c r="CG206"/>
  <c r="CK206" s="1"/>
  <c r="CH206"/>
  <c r="CJ206"/>
  <c r="CG207"/>
  <c r="CK207" s="1"/>
  <c r="CH207"/>
  <c r="CJ207" s="1"/>
  <c r="CG208"/>
  <c r="CK208" s="1"/>
  <c r="CH208"/>
  <c r="CJ208" s="1"/>
  <c r="CG209"/>
  <c r="CK209" s="1"/>
  <c r="CH209"/>
  <c r="CJ209" s="1"/>
  <c r="CG210"/>
  <c r="CK210" s="1"/>
  <c r="CH210"/>
  <c r="CJ210"/>
  <c r="CG211"/>
  <c r="CK211" s="1"/>
  <c r="CH211"/>
  <c r="CJ211"/>
  <c r="CG212"/>
  <c r="CK212" s="1"/>
  <c r="CH212"/>
  <c r="CJ212"/>
  <c r="CG213"/>
  <c r="CK213" s="1"/>
  <c r="CH213"/>
  <c r="CJ213"/>
  <c r="CG214"/>
  <c r="CK214" s="1"/>
  <c r="CH214"/>
  <c r="CJ214"/>
  <c r="CG215"/>
  <c r="CK215" s="1"/>
  <c r="CH215"/>
  <c r="CJ215"/>
  <c r="CG216"/>
  <c r="CK216" s="1"/>
  <c r="CH216"/>
  <c r="CJ216" s="1"/>
  <c r="CG217"/>
  <c r="CK217" s="1"/>
  <c r="CH217"/>
  <c r="CJ217"/>
  <c r="CG218"/>
  <c r="CK218" s="1"/>
  <c r="CH218"/>
  <c r="CJ218"/>
  <c r="CG219"/>
  <c r="CK219" s="1"/>
  <c r="CH219"/>
  <c r="CJ219"/>
  <c r="CG220"/>
  <c r="CK220" s="1"/>
  <c r="CH220"/>
  <c r="CJ220" s="1"/>
  <c r="CG221"/>
  <c r="CK221" s="1"/>
  <c r="CH221"/>
  <c r="CJ221" s="1"/>
  <c r="CG222"/>
  <c r="CK222" s="1"/>
  <c r="CH222"/>
  <c r="CJ222"/>
  <c r="CG223"/>
  <c r="CK223" s="1"/>
  <c r="CH223"/>
  <c r="CJ223"/>
  <c r="CG224"/>
  <c r="CH224"/>
  <c r="CJ224" s="1"/>
  <c r="CG225"/>
  <c r="CH225"/>
  <c r="CJ225" s="1"/>
  <c r="CG226"/>
  <c r="CK226" s="1"/>
  <c r="CH226"/>
  <c r="CJ226"/>
  <c r="CG227"/>
  <c r="CK227" s="1"/>
  <c r="CH227"/>
  <c r="CJ227"/>
  <c r="CG228"/>
  <c r="CK228" s="1"/>
  <c r="CH228"/>
  <c r="CJ228"/>
  <c r="CG229"/>
  <c r="CK229" s="1"/>
  <c r="CH229"/>
  <c r="CJ229"/>
  <c r="CG230"/>
  <c r="CK230" s="1"/>
  <c r="CH230"/>
  <c r="CJ230"/>
  <c r="CG231"/>
  <c r="CK231" s="1"/>
  <c r="CH231"/>
  <c r="CJ231"/>
  <c r="CG232"/>
  <c r="CK232" s="1"/>
  <c r="CH232"/>
  <c r="CJ232"/>
  <c r="CG233"/>
  <c r="CK233" s="1"/>
  <c r="CH233"/>
  <c r="CJ233"/>
  <c r="CG234"/>
  <c r="CH234"/>
  <c r="CJ234" s="1"/>
  <c r="CG235"/>
  <c r="CH235"/>
  <c r="CJ235"/>
  <c r="CG236"/>
  <c r="CK236" s="1"/>
  <c r="CH236"/>
  <c r="CJ236"/>
  <c r="CG237"/>
  <c r="CK237" s="1"/>
  <c r="CH237"/>
  <c r="CJ237"/>
  <c r="CG238"/>
  <c r="CK238" s="1"/>
  <c r="CH238"/>
  <c r="CJ238"/>
  <c r="CG239"/>
  <c r="CH239"/>
  <c r="CJ239"/>
  <c r="CG240"/>
  <c r="CK240" s="1"/>
  <c r="CH240"/>
  <c r="CJ240"/>
  <c r="CG241"/>
  <c r="CK241" s="1"/>
  <c r="CH241"/>
  <c r="CJ241"/>
  <c r="CG242"/>
  <c r="CK242" s="1"/>
  <c r="CH242"/>
  <c r="CJ242"/>
  <c r="CG243"/>
  <c r="CK243" s="1"/>
  <c r="CH243"/>
  <c r="CJ243"/>
  <c r="CG244"/>
  <c r="CK244" s="1"/>
  <c r="CH244"/>
  <c r="CJ244" s="1"/>
  <c r="CG245"/>
  <c r="CK245" s="1"/>
  <c r="CH245"/>
  <c r="CJ245"/>
  <c r="CG246"/>
  <c r="CK246" s="1"/>
  <c r="CH246"/>
  <c r="CJ246"/>
  <c r="CG251"/>
  <c r="CK251" s="1"/>
  <c r="CH251"/>
  <c r="CJ251"/>
  <c r="CG252"/>
  <c r="CK252" s="1"/>
  <c r="CH252"/>
  <c r="CJ252"/>
  <c r="CG253"/>
  <c r="CK253" s="1"/>
  <c r="CH253"/>
  <c r="CJ253"/>
  <c r="CG254"/>
  <c r="CK254" s="1"/>
  <c r="CH254"/>
  <c r="CJ254"/>
  <c r="CG255"/>
  <c r="CK255" s="1"/>
  <c r="CH255"/>
  <c r="CJ255"/>
  <c r="CG256"/>
  <c r="CK256" s="1"/>
  <c r="CH256"/>
  <c r="CJ256"/>
  <c r="CG257"/>
  <c r="CK257" s="1"/>
  <c r="CH257"/>
  <c r="CJ257"/>
  <c r="CG258"/>
  <c r="CK258" s="1"/>
  <c r="CH258"/>
  <c r="CJ258" s="1"/>
  <c r="CG259"/>
  <c r="CK259" s="1"/>
  <c r="CH259"/>
  <c r="CJ259"/>
  <c r="CG260"/>
  <c r="CK260" s="1"/>
  <c r="CH260"/>
  <c r="CJ260"/>
  <c r="CG261"/>
  <c r="CK261" s="1"/>
  <c r="CH261"/>
  <c r="CJ261"/>
  <c r="CG262"/>
  <c r="CK262" s="1"/>
  <c r="CH262"/>
  <c r="CJ262"/>
  <c r="CG263"/>
  <c r="CK263" s="1"/>
  <c r="CH263"/>
  <c r="CJ263"/>
  <c r="CG264"/>
  <c r="CK264" s="1"/>
  <c r="CH264"/>
  <c r="CJ264"/>
  <c r="CG265"/>
  <c r="CK265" s="1"/>
  <c r="CH265"/>
  <c r="CJ265"/>
  <c r="CG266"/>
  <c r="CK266" s="1"/>
  <c r="CH266"/>
  <c r="CJ266"/>
  <c r="CG267"/>
  <c r="CK267" s="1"/>
  <c r="CH267"/>
  <c r="CJ267"/>
  <c r="CG268"/>
  <c r="CK268" s="1"/>
  <c r="CH268"/>
  <c r="CJ268"/>
  <c r="CG269"/>
  <c r="CK269" s="1"/>
  <c r="CH269"/>
  <c r="CJ269"/>
  <c r="CG270"/>
  <c r="CK270" s="1"/>
  <c r="CH270"/>
  <c r="CJ270"/>
  <c r="CG271"/>
  <c r="CK271" s="1"/>
  <c r="CH271"/>
  <c r="CJ271"/>
  <c r="CG272"/>
  <c r="CK272" s="1"/>
  <c r="CH272"/>
  <c r="CJ272"/>
  <c r="CG273"/>
  <c r="CK273" s="1"/>
  <c r="CH273"/>
  <c r="CJ273"/>
  <c r="CG274"/>
  <c r="CK274" s="1"/>
  <c r="CH274"/>
  <c r="CJ274"/>
  <c r="CG275"/>
  <c r="CK275" s="1"/>
  <c r="CH275"/>
  <c r="CJ275"/>
  <c r="CG277"/>
  <c r="CK277" s="1"/>
  <c r="CH277"/>
  <c r="CJ277"/>
  <c r="CG278"/>
  <c r="CK278" s="1"/>
  <c r="CH278"/>
  <c r="CJ278"/>
  <c r="CG279"/>
  <c r="CK279" s="1"/>
  <c r="CH279"/>
  <c r="CJ279"/>
  <c r="CG280"/>
  <c r="CK280" s="1"/>
  <c r="CH280"/>
  <c r="CJ280"/>
  <c r="CG281"/>
  <c r="CK281" s="1"/>
  <c r="CH281"/>
  <c r="CJ281"/>
  <c r="CG282"/>
  <c r="CK282" s="1"/>
  <c r="CH282"/>
  <c r="CJ282"/>
  <c r="CG283"/>
  <c r="CK283" s="1"/>
  <c r="CH283"/>
  <c r="CJ283"/>
  <c r="CG284"/>
  <c r="CK284" s="1"/>
  <c r="CH284"/>
  <c r="CJ284"/>
  <c r="CG285"/>
  <c r="CK285" s="1"/>
  <c r="CH285"/>
  <c r="CJ285"/>
  <c r="CG286"/>
  <c r="CK286" s="1"/>
  <c r="CH286"/>
  <c r="CJ286"/>
  <c r="CG287"/>
  <c r="CK287" s="1"/>
  <c r="CH287"/>
  <c r="CJ287"/>
  <c r="CG288"/>
  <c r="CK288" s="1"/>
  <c r="CH288"/>
  <c r="CJ288"/>
  <c r="CG289"/>
  <c r="CK289" s="1"/>
  <c r="CH289"/>
  <c r="CJ289"/>
  <c r="CG290"/>
  <c r="CK290" s="1"/>
  <c r="CH290"/>
  <c r="CJ290"/>
  <c r="CG291"/>
  <c r="CK291" s="1"/>
  <c r="CH291"/>
  <c r="CJ291"/>
  <c r="CG292"/>
  <c r="CK292" s="1"/>
  <c r="CH292"/>
  <c r="CJ292"/>
  <c r="CG293"/>
  <c r="CK293" s="1"/>
  <c r="CH293"/>
  <c r="CJ293"/>
  <c r="CG294"/>
  <c r="CK294" s="1"/>
  <c r="CH294"/>
  <c r="CJ294"/>
  <c r="CG295"/>
  <c r="CK295" s="1"/>
  <c r="CH295"/>
  <c r="CJ295"/>
  <c r="CG296"/>
  <c r="CK296" s="1"/>
  <c r="CH296"/>
  <c r="CJ296"/>
  <c r="CG297"/>
  <c r="CK297" s="1"/>
  <c r="CH297"/>
  <c r="CJ297"/>
  <c r="CG298"/>
  <c r="CK298" s="1"/>
  <c r="CH298"/>
  <c r="CJ298"/>
  <c r="CG299"/>
  <c r="CK299" s="1"/>
  <c r="CH299"/>
  <c r="CJ299"/>
  <c r="CG300"/>
  <c r="CK300" s="1"/>
  <c r="CH300"/>
  <c r="CJ300"/>
  <c r="CG301"/>
  <c r="CK301" s="1"/>
  <c r="CH301"/>
  <c r="CJ301"/>
  <c r="CG302"/>
  <c r="CK302" s="1"/>
  <c r="CH302"/>
  <c r="CJ302"/>
  <c r="CG303"/>
  <c r="CK303" s="1"/>
  <c r="CH303"/>
  <c r="CJ303"/>
  <c r="CG304"/>
  <c r="CK304" s="1"/>
  <c r="CH304"/>
  <c r="CJ304"/>
  <c r="CG305"/>
  <c r="CK305" s="1"/>
  <c r="CH305"/>
  <c r="CJ305"/>
  <c r="CG306"/>
  <c r="CK306" s="1"/>
  <c r="CH306"/>
  <c r="CJ306"/>
  <c r="CG307"/>
  <c r="CK307" s="1"/>
  <c r="CH307"/>
  <c r="CJ307"/>
  <c r="CG308"/>
  <c r="CK308" s="1"/>
  <c r="CH308"/>
  <c r="CJ308"/>
  <c r="CG309"/>
  <c r="CK309" s="1"/>
  <c r="CH309"/>
  <c r="CJ309"/>
  <c r="CG310"/>
  <c r="CK310" s="1"/>
  <c r="CH310"/>
  <c r="CJ310"/>
  <c r="CG311"/>
  <c r="CK311" s="1"/>
  <c r="CH311"/>
  <c r="CJ311"/>
  <c r="CG312"/>
  <c r="CK312" s="1"/>
  <c r="CH312"/>
  <c r="CJ312"/>
  <c r="CG313"/>
  <c r="CK313" s="1"/>
  <c r="CH313"/>
  <c r="CJ313"/>
  <c r="CG314"/>
  <c r="CK314" s="1"/>
  <c r="CH314"/>
  <c r="CJ314"/>
  <c r="CG315"/>
  <c r="CK315" s="1"/>
  <c r="CH315"/>
  <c r="CJ315"/>
  <c r="CG316"/>
  <c r="CK316" s="1"/>
  <c r="CH316"/>
  <c r="CJ316"/>
  <c r="CG317"/>
  <c r="CK317" s="1"/>
  <c r="CH317"/>
  <c r="CJ317"/>
  <c r="CG318"/>
  <c r="CK318" s="1"/>
  <c r="CH318"/>
  <c r="CJ318"/>
  <c r="CG319"/>
  <c r="CK319" s="1"/>
  <c r="CH319"/>
  <c r="CJ319"/>
  <c r="CG320"/>
  <c r="CK320" s="1"/>
  <c r="CH320"/>
  <c r="CJ320"/>
  <c r="CG321"/>
  <c r="CK321" s="1"/>
  <c r="CH321"/>
  <c r="CJ321"/>
  <c r="CG322"/>
  <c r="CK322" s="1"/>
  <c r="CH322"/>
  <c r="CJ322"/>
  <c r="CG323"/>
  <c r="CK323" s="1"/>
  <c r="CH323"/>
  <c r="CJ323" s="1"/>
  <c r="CG324"/>
  <c r="CK324" s="1"/>
  <c r="CH324"/>
  <c r="CJ324" s="1"/>
  <c r="CG325"/>
  <c r="CK325" s="1"/>
  <c r="CH325"/>
  <c r="CJ325"/>
  <c r="CG326"/>
  <c r="CK326" s="1"/>
  <c r="CH326"/>
  <c r="CJ326"/>
  <c r="CG327"/>
  <c r="CK327" s="1"/>
  <c r="CH327"/>
  <c r="CJ327" s="1"/>
  <c r="CG328"/>
  <c r="CK328" s="1"/>
  <c r="CH328"/>
  <c r="CJ328"/>
  <c r="CG329"/>
  <c r="CK329" s="1"/>
  <c r="CH329"/>
  <c r="CJ329" s="1"/>
  <c r="CG330"/>
  <c r="CK330" s="1"/>
  <c r="CH330"/>
  <c r="CJ330"/>
  <c r="CG331"/>
  <c r="CK331" s="1"/>
  <c r="CH331"/>
  <c r="CJ331"/>
  <c r="CG332"/>
  <c r="CK332" s="1"/>
  <c r="CH332"/>
  <c r="CJ332"/>
  <c r="CG333"/>
  <c r="CK333" s="1"/>
  <c r="CH333"/>
  <c r="CJ333"/>
  <c r="CG334"/>
  <c r="CK334" s="1"/>
  <c r="CH334"/>
  <c r="CJ334"/>
  <c r="CG335"/>
  <c r="CK335" s="1"/>
  <c r="CH335"/>
  <c r="CJ335"/>
  <c r="CG336"/>
  <c r="CK336" s="1"/>
  <c r="CH336"/>
  <c r="CJ336"/>
  <c r="CG337"/>
  <c r="CH337"/>
  <c r="CJ337"/>
  <c r="CG338"/>
  <c r="CK338" s="1"/>
  <c r="CH338"/>
  <c r="CJ338"/>
  <c r="CG339"/>
  <c r="CK339" s="1"/>
  <c r="CH339"/>
  <c r="CJ339"/>
  <c r="CG340"/>
  <c r="CK340" s="1"/>
  <c r="CH340"/>
  <c r="CJ340"/>
  <c r="CG341"/>
  <c r="CK341" s="1"/>
  <c r="CH341"/>
  <c r="CJ341"/>
  <c r="CG342"/>
  <c r="CK342" s="1"/>
  <c r="CH342"/>
  <c r="CJ342"/>
  <c r="CG343"/>
  <c r="CK343" s="1"/>
  <c r="CH343"/>
  <c r="CJ343"/>
  <c r="CG344"/>
  <c r="CK344" s="1"/>
  <c r="CH344"/>
  <c r="CJ344"/>
  <c r="CG345"/>
  <c r="CK345" s="1"/>
  <c r="CH345"/>
  <c r="CJ345"/>
  <c r="CG346"/>
  <c r="CK346" s="1"/>
  <c r="CH346"/>
  <c r="CJ346"/>
  <c r="CG347"/>
  <c r="CK347" s="1"/>
  <c r="CH347"/>
  <c r="CJ347"/>
  <c r="CG348"/>
  <c r="CK348" s="1"/>
  <c r="CH348"/>
  <c r="CJ348"/>
  <c r="CG349"/>
  <c r="CK349" s="1"/>
  <c r="CH349"/>
  <c r="CJ349"/>
  <c r="CG350"/>
  <c r="CK350" s="1"/>
  <c r="CH350"/>
  <c r="CJ350"/>
  <c r="CG351"/>
  <c r="CK351" s="1"/>
  <c r="CH351"/>
  <c r="CJ351"/>
  <c r="CG352"/>
  <c r="CK352" s="1"/>
  <c r="CH352"/>
  <c r="CJ352"/>
  <c r="CG353"/>
  <c r="CK353" s="1"/>
  <c r="CH353"/>
  <c r="CJ353"/>
  <c r="CG354"/>
  <c r="CK354" s="1"/>
  <c r="CH354"/>
  <c r="CJ354"/>
  <c r="CG355"/>
  <c r="CK355" s="1"/>
  <c r="CH355"/>
  <c r="CJ355"/>
  <c r="CG356"/>
  <c r="CK356" s="1"/>
  <c r="CH356"/>
  <c r="CJ356"/>
  <c r="CG357"/>
  <c r="CK357" s="1"/>
  <c r="CH357"/>
  <c r="CJ357"/>
  <c r="CG358"/>
  <c r="CK358" s="1"/>
  <c r="CH358"/>
  <c r="CJ358"/>
  <c r="CG359"/>
  <c r="CK359" s="1"/>
  <c r="CH359"/>
  <c r="CJ359"/>
  <c r="CG360"/>
  <c r="CK360" s="1"/>
  <c r="CH360"/>
  <c r="CJ360"/>
  <c r="CG361"/>
  <c r="CK361" s="1"/>
  <c r="CH361"/>
  <c r="CJ361"/>
  <c r="CG362"/>
  <c r="CH362"/>
  <c r="CJ362"/>
  <c r="CG363"/>
  <c r="CK363" s="1"/>
  <c r="CH363"/>
  <c r="CJ363"/>
  <c r="CG364"/>
  <c r="CK364" s="1"/>
  <c r="CH364"/>
  <c r="CJ364" s="1"/>
  <c r="CG365"/>
  <c r="CK365" s="1"/>
  <c r="CH365"/>
  <c r="CJ365"/>
  <c r="CG366"/>
  <c r="CH366"/>
  <c r="CJ366"/>
  <c r="CG367"/>
  <c r="CK367" s="1"/>
  <c r="CH367"/>
  <c r="CJ367"/>
  <c r="CG368"/>
  <c r="CK368" s="1"/>
  <c r="CH368"/>
  <c r="CJ368"/>
  <c r="CG369"/>
  <c r="CK369" s="1"/>
  <c r="CH369"/>
  <c r="CJ369"/>
  <c r="CG370"/>
  <c r="CK370" s="1"/>
  <c r="CH370"/>
  <c r="CJ370"/>
  <c r="CG371"/>
  <c r="CK371" s="1"/>
  <c r="CH371"/>
  <c r="CJ371"/>
  <c r="CG372"/>
  <c r="CK372" s="1"/>
  <c r="CH372"/>
  <c r="CJ372"/>
  <c r="CG373"/>
  <c r="CK373" s="1"/>
  <c r="CH373"/>
  <c r="CJ373"/>
  <c r="CG374"/>
  <c r="CK374" s="1"/>
  <c r="CH374"/>
  <c r="CJ374"/>
  <c r="CG375"/>
  <c r="CK375" s="1"/>
  <c r="CH375"/>
  <c r="CJ375"/>
  <c r="CG376"/>
  <c r="CK376" s="1"/>
  <c r="CH376"/>
  <c r="CJ376"/>
  <c r="CG377"/>
  <c r="CK377" s="1"/>
  <c r="CH377"/>
  <c r="CJ377"/>
  <c r="CG378"/>
  <c r="CK378" s="1"/>
  <c r="CH378"/>
  <c r="CJ378"/>
  <c r="CG379"/>
  <c r="CK379" s="1"/>
  <c r="CH379"/>
  <c r="CJ379"/>
  <c r="CG380"/>
  <c r="CK380" s="1"/>
  <c r="CH380"/>
  <c r="CJ380"/>
  <c r="CG381"/>
  <c r="CK381" s="1"/>
  <c r="CH381"/>
  <c r="CJ381"/>
  <c r="CG382"/>
  <c r="CK382" s="1"/>
  <c r="CH382"/>
  <c r="CJ382"/>
  <c r="CG383"/>
  <c r="CK383" s="1"/>
  <c r="CH383"/>
  <c r="CJ383"/>
  <c r="CG384"/>
  <c r="CK384" s="1"/>
  <c r="CH384"/>
  <c r="CJ384"/>
  <c r="CG385"/>
  <c r="CH385"/>
  <c r="CJ385"/>
  <c r="CG386"/>
  <c r="CK386" s="1"/>
  <c r="CH386"/>
  <c r="CJ386" s="1"/>
  <c r="CG387"/>
  <c r="CK387" s="1"/>
  <c r="CH387"/>
  <c r="CJ387"/>
  <c r="CG388"/>
  <c r="CK388" s="1"/>
  <c r="CH388"/>
  <c r="CJ388"/>
  <c r="CG389"/>
  <c r="CK389" s="1"/>
  <c r="CH389"/>
  <c r="CJ389"/>
  <c r="CG390"/>
  <c r="CK390" s="1"/>
  <c r="CH390"/>
  <c r="CJ390"/>
  <c r="CG391"/>
  <c r="CK391" s="1"/>
  <c r="CH391"/>
  <c r="CJ391"/>
  <c r="CG392"/>
  <c r="CK392" s="1"/>
  <c r="CH392"/>
  <c r="CJ392"/>
  <c r="CG393"/>
  <c r="CK393" s="1"/>
  <c r="CH393"/>
  <c r="CJ393"/>
  <c r="CG394"/>
  <c r="CK394" s="1"/>
  <c r="CH394"/>
  <c r="CJ394"/>
  <c r="CG395"/>
  <c r="CK395" s="1"/>
  <c r="CH395"/>
  <c r="CJ395" s="1"/>
  <c r="CG396"/>
  <c r="CK396" s="1"/>
  <c r="CH396"/>
  <c r="CJ396"/>
  <c r="CG397"/>
  <c r="CK397" s="1"/>
  <c r="CH397"/>
  <c r="CJ397"/>
  <c r="CG398"/>
  <c r="CK398" s="1"/>
  <c r="CH398"/>
  <c r="CJ398"/>
  <c r="CG399"/>
  <c r="CK399" s="1"/>
  <c r="CH399"/>
  <c r="CJ399"/>
  <c r="CG400"/>
  <c r="CH400"/>
  <c r="CJ400"/>
  <c r="CG401"/>
  <c r="CK401" s="1"/>
  <c r="CH401"/>
  <c r="CJ401"/>
  <c r="CG402"/>
  <c r="CK402" s="1"/>
  <c r="CH402"/>
  <c r="CJ402"/>
  <c r="CG403"/>
  <c r="CK403" s="1"/>
  <c r="CH403"/>
  <c r="CJ403"/>
  <c r="CG404"/>
  <c r="CH404"/>
  <c r="CJ404"/>
  <c r="CG405"/>
  <c r="CK405" s="1"/>
  <c r="CH405"/>
  <c r="CJ405"/>
  <c r="CG406"/>
  <c r="CK406" s="1"/>
  <c r="CH406"/>
  <c r="CJ406"/>
  <c r="CG407"/>
  <c r="CK407" s="1"/>
  <c r="CH407"/>
  <c r="CJ407"/>
  <c r="CG408"/>
  <c r="CK408" s="1"/>
  <c r="CH408"/>
  <c r="CJ408"/>
  <c r="CG409"/>
  <c r="CK409" s="1"/>
  <c r="CH409"/>
  <c r="CJ409"/>
  <c r="CG410"/>
  <c r="CK410" s="1"/>
  <c r="CH410"/>
  <c r="CJ410"/>
  <c r="CG411"/>
  <c r="CK411" s="1"/>
  <c r="CH411"/>
  <c r="CJ411"/>
  <c r="CG412"/>
  <c r="CK412" s="1"/>
  <c r="CH412"/>
  <c r="CJ412"/>
  <c r="CG413"/>
  <c r="CK413" s="1"/>
  <c r="CH413"/>
  <c r="CJ413"/>
  <c r="CG414"/>
  <c r="CK414" s="1"/>
  <c r="CH414"/>
  <c r="CJ414"/>
  <c r="CG415"/>
  <c r="CK415" s="1"/>
  <c r="CH415"/>
  <c r="CJ415"/>
  <c r="CG416"/>
  <c r="CK416" s="1"/>
  <c r="CH416"/>
  <c r="CJ416"/>
  <c r="CG417"/>
  <c r="CK417" s="1"/>
  <c r="CH417"/>
  <c r="CJ417"/>
  <c r="CG418"/>
  <c r="CK418" s="1"/>
  <c r="CH418"/>
  <c r="CJ418"/>
  <c r="CG419"/>
  <c r="CK419" s="1"/>
  <c r="CH419"/>
  <c r="CJ419"/>
  <c r="CG420"/>
  <c r="CK420" s="1"/>
  <c r="CH420"/>
  <c r="CJ420"/>
  <c r="CG421"/>
  <c r="CH421"/>
  <c r="CJ421"/>
  <c r="CG422"/>
  <c r="CH422"/>
  <c r="CJ422" s="1"/>
  <c r="CG423"/>
  <c r="CK423" s="1"/>
  <c r="CH423"/>
  <c r="CJ423"/>
  <c r="CG424"/>
  <c r="CK424" s="1"/>
  <c r="CH424"/>
  <c r="CJ424"/>
  <c r="CG425"/>
  <c r="CK425" s="1"/>
  <c r="CH425"/>
  <c r="CJ425"/>
  <c r="CG426"/>
  <c r="CH426"/>
  <c r="CJ426"/>
  <c r="CG427"/>
  <c r="CK427" s="1"/>
  <c r="CH427"/>
  <c r="CJ427"/>
  <c r="CG428"/>
  <c r="CK428" s="1"/>
  <c r="CH428"/>
  <c r="CJ428"/>
  <c r="CG429"/>
  <c r="CK429" s="1"/>
  <c r="CH429"/>
  <c r="CJ429"/>
  <c r="CG430"/>
  <c r="CK430" s="1"/>
  <c r="CH430"/>
  <c r="CJ430"/>
  <c r="CG431"/>
  <c r="CK431" s="1"/>
  <c r="CH431"/>
  <c r="CJ431"/>
  <c r="CG432"/>
  <c r="CK432" s="1"/>
  <c r="CH432"/>
  <c r="CJ432"/>
  <c r="CG433"/>
  <c r="CK433" s="1"/>
  <c r="CH433"/>
  <c r="CJ433"/>
  <c r="CG434"/>
  <c r="CK434" s="1"/>
  <c r="CH434"/>
  <c r="CJ434"/>
  <c r="CG435"/>
  <c r="CK435" s="1"/>
  <c r="CH435"/>
  <c r="CJ435"/>
  <c r="CG436"/>
  <c r="CK436" s="1"/>
  <c r="CH436"/>
  <c r="CJ436"/>
  <c r="CG437"/>
  <c r="CK437" s="1"/>
  <c r="CH437"/>
  <c r="CJ437"/>
  <c r="CG438"/>
  <c r="CK438" s="1"/>
  <c r="CH438"/>
  <c r="CJ438"/>
  <c r="CG439"/>
  <c r="CK439" s="1"/>
  <c r="CH439"/>
  <c r="CJ439"/>
  <c r="CG440"/>
  <c r="CK440" s="1"/>
  <c r="CH440"/>
  <c r="CJ440"/>
  <c r="CG441"/>
  <c r="CK441" s="1"/>
  <c r="CH441"/>
  <c r="CJ441"/>
  <c r="CG442"/>
  <c r="CK442" s="1"/>
  <c r="CH442"/>
  <c r="CJ442"/>
  <c r="CG443"/>
  <c r="CK443" s="1"/>
  <c r="CH443"/>
  <c r="CJ443"/>
  <c r="CG444"/>
  <c r="CK444" s="1"/>
  <c r="CH444"/>
  <c r="CJ444"/>
  <c r="CG445"/>
  <c r="CK445" s="1"/>
  <c r="CH445"/>
  <c r="CJ445"/>
  <c r="CG446"/>
  <c r="CK446" s="1"/>
  <c r="CH446"/>
  <c r="CJ446"/>
  <c r="CG447"/>
  <c r="CK447" s="1"/>
  <c r="CH447"/>
  <c r="CJ447"/>
  <c r="CG448"/>
  <c r="CK448" s="1"/>
  <c r="CH448"/>
  <c r="CJ448"/>
  <c r="CG449"/>
  <c r="CK449" s="1"/>
  <c r="CH449"/>
  <c r="CJ449"/>
  <c r="CG450"/>
  <c r="CK450" s="1"/>
  <c r="CH450"/>
  <c r="CJ450"/>
  <c r="CG451"/>
  <c r="CK451" s="1"/>
  <c r="CH451"/>
  <c r="CJ451"/>
  <c r="CG452"/>
  <c r="CK452" s="1"/>
  <c r="CH452"/>
  <c r="CJ452"/>
  <c r="CG453"/>
  <c r="CK453" s="1"/>
  <c r="CH453"/>
  <c r="CJ453"/>
  <c r="CG454"/>
  <c r="CK454" s="1"/>
  <c r="CH454"/>
  <c r="CJ454"/>
  <c r="CG455"/>
  <c r="CK455" s="1"/>
  <c r="CH455"/>
  <c r="CJ455"/>
  <c r="CG456"/>
  <c r="CK456" s="1"/>
  <c r="CH456"/>
  <c r="CJ456"/>
  <c r="CG457"/>
  <c r="CK457" s="1"/>
  <c r="CH457"/>
  <c r="CJ457"/>
  <c r="CG458"/>
  <c r="CK458" s="1"/>
  <c r="CH458"/>
  <c r="CJ458"/>
  <c r="CG459"/>
  <c r="CK459" s="1"/>
  <c r="CH459"/>
  <c r="CJ459"/>
  <c r="CG460"/>
  <c r="CK460" s="1"/>
  <c r="CH460"/>
  <c r="CJ460"/>
  <c r="CG461"/>
  <c r="CK461" s="1"/>
  <c r="CH461"/>
  <c r="CJ461"/>
  <c r="CG462"/>
  <c r="CK462" s="1"/>
  <c r="CH462"/>
  <c r="CJ462"/>
  <c r="CG463"/>
  <c r="CK463" s="1"/>
  <c r="CH463"/>
  <c r="CJ463"/>
  <c r="CG464"/>
  <c r="CK464" s="1"/>
  <c r="CH464"/>
  <c r="CJ464"/>
  <c r="CG465"/>
  <c r="CK465" s="1"/>
  <c r="CH465"/>
  <c r="CJ465"/>
  <c r="CG466"/>
  <c r="CK466" s="1"/>
  <c r="CH466"/>
  <c r="CJ466"/>
  <c r="CG467"/>
  <c r="CK467" s="1"/>
  <c r="CH467"/>
  <c r="CJ467"/>
  <c r="CG468"/>
  <c r="CK468" s="1"/>
  <c r="CH468"/>
  <c r="CJ468"/>
  <c r="CG469"/>
  <c r="CK469" s="1"/>
  <c r="CH469"/>
  <c r="CJ469"/>
  <c r="CG470"/>
  <c r="CK470" s="1"/>
  <c r="CH470"/>
  <c r="CJ470"/>
  <c r="CG471"/>
  <c r="CK471" s="1"/>
  <c r="CH471"/>
  <c r="CJ471"/>
  <c r="CG472"/>
  <c r="CK472" s="1"/>
  <c r="CH472"/>
  <c r="CJ472"/>
  <c r="CG473"/>
  <c r="CK473" s="1"/>
  <c r="CH473"/>
  <c r="CJ473"/>
  <c r="CG474"/>
  <c r="CK474" s="1"/>
  <c r="CH474"/>
  <c r="CJ474"/>
  <c r="CG475"/>
  <c r="CK475" s="1"/>
  <c r="CH475"/>
  <c r="CJ475"/>
  <c r="CG476"/>
  <c r="CK476" s="1"/>
  <c r="CH476"/>
  <c r="CJ476"/>
  <c r="CG477"/>
  <c r="CK477" s="1"/>
  <c r="CH477"/>
  <c r="CJ477"/>
  <c r="CG478"/>
  <c r="CK478" s="1"/>
  <c r="CH478"/>
  <c r="CJ478"/>
  <c r="CG479"/>
  <c r="CK479" s="1"/>
  <c r="CH479"/>
  <c r="CJ479"/>
  <c r="CG480"/>
  <c r="CK480" s="1"/>
  <c r="CH480"/>
  <c r="CJ480"/>
  <c r="CG481"/>
  <c r="CK481" s="1"/>
  <c r="CH481"/>
  <c r="CJ481"/>
  <c r="CG482"/>
  <c r="CK482" s="1"/>
  <c r="CH482"/>
  <c r="CJ482"/>
  <c r="CG483"/>
  <c r="CK483" s="1"/>
  <c r="CH483"/>
  <c r="CJ483"/>
  <c r="CG484"/>
  <c r="CK484" s="1"/>
  <c r="CH484"/>
  <c r="CJ484"/>
  <c r="CG485"/>
  <c r="CK485" s="1"/>
  <c r="CH485"/>
  <c r="CJ485"/>
  <c r="CG486"/>
  <c r="CK486" s="1"/>
  <c r="CH486"/>
  <c r="CJ486"/>
  <c r="CG487"/>
  <c r="CK487" s="1"/>
  <c r="CH487"/>
  <c r="CJ487" s="1"/>
  <c r="CG488"/>
  <c r="CK488" s="1"/>
  <c r="CH488"/>
  <c r="CJ488"/>
  <c r="CG489"/>
  <c r="CH489"/>
  <c r="CJ489"/>
  <c r="CG490"/>
  <c r="CH490"/>
  <c r="CJ490" s="1"/>
  <c r="CG491"/>
  <c r="CK491" s="1"/>
  <c r="CH491"/>
  <c r="CJ491"/>
  <c r="CG492"/>
  <c r="CK492" s="1"/>
  <c r="CH492"/>
  <c r="CJ492"/>
  <c r="CG493"/>
  <c r="CK493" s="1"/>
  <c r="CH493"/>
  <c r="CJ493"/>
  <c r="CG494"/>
  <c r="CK494" s="1"/>
  <c r="CH494"/>
  <c r="CJ494"/>
  <c r="CG495"/>
  <c r="CK495" s="1"/>
  <c r="CH495"/>
  <c r="CJ495"/>
  <c r="CG496"/>
  <c r="CK496" s="1"/>
  <c r="CH496"/>
  <c r="CJ496"/>
  <c r="CG497"/>
  <c r="CK497" s="1"/>
  <c r="CH497"/>
  <c r="CJ497"/>
  <c r="CG498"/>
  <c r="CK498" s="1"/>
  <c r="CH498"/>
  <c r="CJ498"/>
  <c r="CG499"/>
  <c r="CK499" s="1"/>
  <c r="CH499"/>
  <c r="CJ499"/>
  <c r="CG500"/>
  <c r="CK500" s="1"/>
  <c r="CH500"/>
  <c r="CJ500"/>
  <c r="CG501"/>
  <c r="CK501" s="1"/>
  <c r="CH501"/>
  <c r="CJ501"/>
  <c r="CG502"/>
  <c r="CK502" s="1"/>
  <c r="CH502"/>
  <c r="CJ502"/>
  <c r="CG503"/>
  <c r="CK503" s="1"/>
  <c r="CH503"/>
  <c r="CJ503"/>
  <c r="CG504"/>
  <c r="CK504" s="1"/>
  <c r="CH504"/>
  <c r="CJ504"/>
  <c r="CG505"/>
  <c r="CK505" s="1"/>
  <c r="CH505"/>
  <c r="CJ505"/>
  <c r="CG506"/>
  <c r="CK506" s="1"/>
  <c r="CH506"/>
  <c r="CJ506"/>
  <c r="CG507"/>
  <c r="CK507" s="1"/>
  <c r="CH507"/>
  <c r="CJ507"/>
  <c r="CG508"/>
  <c r="CK508" s="1"/>
  <c r="CH508"/>
  <c r="CJ508"/>
  <c r="CG509"/>
  <c r="CK509" s="1"/>
  <c r="CH509"/>
  <c r="CJ509"/>
  <c r="CG510"/>
  <c r="CK510" s="1"/>
  <c r="CH510"/>
  <c r="CJ510"/>
  <c r="CG511"/>
  <c r="CK511" s="1"/>
  <c r="CH511"/>
  <c r="CJ511"/>
  <c r="CG512"/>
  <c r="CK512" s="1"/>
  <c r="CH512"/>
  <c r="CJ512"/>
  <c r="CG513"/>
  <c r="CK513" s="1"/>
  <c r="CH513"/>
  <c r="CJ513"/>
  <c r="CG514"/>
  <c r="CK514" s="1"/>
  <c r="CH514"/>
  <c r="CJ514"/>
  <c r="CG515"/>
  <c r="CK515" s="1"/>
  <c r="CH515"/>
  <c r="CJ515"/>
  <c r="CG516"/>
  <c r="CK516" s="1"/>
  <c r="CH516"/>
  <c r="CJ516"/>
  <c r="CG518"/>
  <c r="CK518" s="1"/>
  <c r="CH518"/>
  <c r="CJ518"/>
  <c r="CG519"/>
  <c r="CK519" s="1"/>
  <c r="CH519"/>
  <c r="CJ519"/>
  <c r="CG520"/>
  <c r="CK520" s="1"/>
  <c r="CH520"/>
  <c r="CJ520"/>
  <c r="CG521"/>
  <c r="CK521" s="1"/>
  <c r="CH521"/>
  <c r="CJ521"/>
  <c r="CG522"/>
  <c r="CK522" s="1"/>
  <c r="CH522"/>
  <c r="CJ522"/>
  <c r="CG523"/>
  <c r="CK523" s="1"/>
  <c r="CH523"/>
  <c r="CJ523"/>
  <c r="CG524"/>
  <c r="CK524" s="1"/>
  <c r="CH524"/>
  <c r="CJ524"/>
  <c r="CG525"/>
  <c r="CK525" s="1"/>
  <c r="CH525"/>
  <c r="CJ525"/>
  <c r="CG526"/>
  <c r="CK526" s="1"/>
  <c r="CH526"/>
  <c r="CJ526"/>
  <c r="CG527"/>
  <c r="CH527"/>
  <c r="CJ527"/>
  <c r="CG528"/>
  <c r="CK528" s="1"/>
  <c r="CH528"/>
  <c r="CJ528"/>
  <c r="CG529"/>
  <c r="CK529" s="1"/>
  <c r="CH529"/>
  <c r="CJ529" s="1"/>
  <c r="CG530"/>
  <c r="CK530" s="1"/>
  <c r="CH530"/>
  <c r="CJ530"/>
  <c r="CG531"/>
  <c r="CK531" s="1"/>
  <c r="CH531"/>
  <c r="CJ531"/>
  <c r="CG532"/>
  <c r="CH532"/>
  <c r="CJ532"/>
  <c r="CG533"/>
  <c r="CK533" s="1"/>
  <c r="CH533"/>
  <c r="CJ533"/>
  <c r="CG534"/>
  <c r="CK534" s="1"/>
  <c r="CH534"/>
  <c r="CJ534" s="1"/>
  <c r="CG535"/>
  <c r="CK535" s="1"/>
  <c r="CH535"/>
  <c r="CJ535"/>
  <c r="CG536"/>
  <c r="CK536" s="1"/>
  <c r="CH536"/>
  <c r="CJ536"/>
  <c r="CG537"/>
  <c r="CK537" s="1"/>
  <c r="CH537"/>
  <c r="CJ537"/>
  <c r="CG538"/>
  <c r="CK538" s="1"/>
  <c r="CH538"/>
  <c r="CJ538"/>
  <c r="CG539"/>
  <c r="CK539" s="1"/>
  <c r="CH539"/>
  <c r="CJ539"/>
  <c r="CG540"/>
  <c r="CH540"/>
  <c r="CJ540"/>
  <c r="CG541"/>
  <c r="CH541"/>
  <c r="CJ541"/>
  <c r="CG542"/>
  <c r="CK542" s="1"/>
  <c r="CH542"/>
  <c r="CJ542"/>
  <c r="CG543"/>
  <c r="CK543" s="1"/>
  <c r="CH543"/>
  <c r="CJ543"/>
  <c r="CG544"/>
  <c r="CK544" s="1"/>
  <c r="CH544"/>
  <c r="CJ544"/>
  <c r="CG545"/>
  <c r="CH545"/>
  <c r="CJ545"/>
  <c r="CG546"/>
  <c r="CK546" s="1"/>
  <c r="CH546"/>
  <c r="CJ546" s="1"/>
  <c r="CG547"/>
  <c r="CK547" s="1"/>
  <c r="CH547"/>
  <c r="CJ547"/>
  <c r="CG548"/>
  <c r="CK548" s="1"/>
  <c r="CH548"/>
  <c r="CJ548"/>
  <c r="CG549"/>
  <c r="CK549" s="1"/>
  <c r="CH549"/>
  <c r="CJ549"/>
  <c r="CG550"/>
  <c r="CK550" s="1"/>
  <c r="CH550"/>
  <c r="CJ550"/>
  <c r="CG551"/>
  <c r="CK551" s="1"/>
  <c r="CH551"/>
  <c r="CJ551"/>
  <c r="CG552"/>
  <c r="CK552" s="1"/>
  <c r="CH552"/>
  <c r="CJ552"/>
  <c r="CG553"/>
  <c r="CK553" s="1"/>
  <c r="CH553"/>
  <c r="CJ553"/>
  <c r="CG554"/>
  <c r="CK554" s="1"/>
  <c r="CH554"/>
  <c r="CJ554"/>
  <c r="CG555"/>
  <c r="CK555" s="1"/>
  <c r="CH555"/>
  <c r="CJ555"/>
  <c r="CG556"/>
  <c r="CK556" s="1"/>
  <c r="CH556"/>
  <c r="CJ556"/>
  <c r="CG557"/>
  <c r="CK557" s="1"/>
  <c r="CH557"/>
  <c r="CJ557"/>
  <c r="CG558"/>
  <c r="CK558" s="1"/>
  <c r="CH558"/>
  <c r="CJ558"/>
  <c r="CG559"/>
  <c r="CK559" s="1"/>
  <c r="CH559"/>
  <c r="CJ559"/>
  <c r="CG560"/>
  <c r="CK560" s="1"/>
  <c r="CH560"/>
  <c r="CJ560"/>
  <c r="CG561"/>
  <c r="CK561" s="1"/>
  <c r="CH561"/>
  <c r="CJ561"/>
  <c r="CG562"/>
  <c r="CK562" s="1"/>
  <c r="CH562"/>
  <c r="CJ562"/>
  <c r="CG563"/>
  <c r="CK563" s="1"/>
  <c r="CH563"/>
  <c r="CJ563"/>
  <c r="CG564"/>
  <c r="CK564" s="1"/>
  <c r="CH564"/>
  <c r="CJ564"/>
  <c r="CG565"/>
  <c r="CK565" s="1"/>
  <c r="CH565"/>
  <c r="CJ565"/>
  <c r="CG566"/>
  <c r="CK566" s="1"/>
  <c r="CH566"/>
  <c r="CJ566"/>
  <c r="CG567"/>
  <c r="CK567" s="1"/>
  <c r="CH567"/>
  <c r="CJ567"/>
  <c r="CG568"/>
  <c r="CK568" s="1"/>
  <c r="CH568"/>
  <c r="CJ568"/>
  <c r="CG569"/>
  <c r="CK569" s="1"/>
  <c r="CH569"/>
  <c r="CJ569"/>
  <c r="CG570"/>
  <c r="CK570" s="1"/>
  <c r="CH570"/>
  <c r="CJ570"/>
  <c r="CG571"/>
  <c r="CK571" s="1"/>
  <c r="CH571"/>
  <c r="CJ571"/>
  <c r="CG572"/>
  <c r="CK572" s="1"/>
  <c r="CH572"/>
  <c r="CJ572"/>
  <c r="CG573"/>
  <c r="CK573" s="1"/>
  <c r="CH573"/>
  <c r="CJ573"/>
  <c r="CG574"/>
  <c r="CK574" s="1"/>
  <c r="CH574"/>
  <c r="CJ574"/>
  <c r="CG575"/>
  <c r="CK575" s="1"/>
  <c r="CH575"/>
  <c r="CJ575"/>
  <c r="CG576"/>
  <c r="CK576" s="1"/>
  <c r="CH576"/>
  <c r="CJ576"/>
  <c r="CG577"/>
  <c r="CK577" s="1"/>
  <c r="CH577"/>
  <c r="CJ577"/>
  <c r="CG578"/>
  <c r="CK578" s="1"/>
  <c r="CH578"/>
  <c r="CJ578"/>
  <c r="CG579"/>
  <c r="CK579" s="1"/>
  <c r="CH579"/>
  <c r="CJ579"/>
  <c r="CG580"/>
  <c r="CK580" s="1"/>
  <c r="CH580"/>
  <c r="CJ580"/>
  <c r="CG581"/>
  <c r="CK581" s="1"/>
  <c r="CH581"/>
  <c r="CJ581"/>
  <c r="CG582"/>
  <c r="CK582" s="1"/>
  <c r="CH582"/>
  <c r="CJ582"/>
  <c r="CG583"/>
  <c r="CK583" s="1"/>
  <c r="CH583"/>
  <c r="CJ583"/>
  <c r="CG584"/>
  <c r="CK584" s="1"/>
  <c r="CH584"/>
  <c r="CJ584"/>
  <c r="CG585"/>
  <c r="CK585" s="1"/>
  <c r="CH585"/>
  <c r="CJ585"/>
  <c r="CG586"/>
  <c r="CK586" s="1"/>
  <c r="CH586"/>
  <c r="CJ586"/>
  <c r="CG587"/>
  <c r="CK587" s="1"/>
  <c r="CH587"/>
  <c r="CJ587"/>
  <c r="CG588"/>
  <c r="CK588" s="1"/>
  <c r="CH588"/>
  <c r="CJ588"/>
  <c r="CG589"/>
  <c r="CK589" s="1"/>
  <c r="CH589"/>
  <c r="CJ589"/>
  <c r="CG590"/>
  <c r="CK590" s="1"/>
  <c r="CH590"/>
  <c r="CJ590"/>
  <c r="CH12"/>
  <c r="CJ12" s="1"/>
  <c r="CG12"/>
  <c r="CK12" s="1"/>
  <c r="BQ330" i="11"/>
  <c r="BR330"/>
  <c r="CD13" i="1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3"/>
  <c r="CD34"/>
  <c r="CD35"/>
  <c r="CD36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2"/>
  <c r="CD64"/>
  <c r="CD65"/>
  <c r="CD66"/>
  <c r="CD67"/>
  <c r="CD68"/>
  <c r="CD69"/>
  <c r="CD70"/>
  <c r="CD71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1"/>
  <c r="CD112"/>
  <c r="CD117"/>
  <c r="CD118"/>
  <c r="CD119"/>
  <c r="CD120"/>
  <c r="CD121"/>
  <c r="CD123"/>
  <c r="CD124"/>
  <c r="CD125"/>
  <c r="CD126"/>
  <c r="CD127"/>
  <c r="CD128"/>
  <c r="CD129"/>
  <c r="CD130"/>
  <c r="CD131"/>
  <c r="CD132"/>
  <c r="CD133"/>
  <c r="CD134"/>
  <c r="CD135"/>
  <c r="CD136"/>
  <c r="CD137"/>
  <c r="CD139"/>
  <c r="CD140"/>
  <c r="CD141"/>
  <c r="CD142"/>
  <c r="CD143"/>
  <c r="CD144"/>
  <c r="CD145"/>
  <c r="CD146"/>
  <c r="CD147"/>
  <c r="CD148"/>
  <c r="CD149"/>
  <c r="CD150"/>
  <c r="CD153"/>
  <c r="CD154"/>
  <c r="CD155"/>
  <c r="CD156"/>
  <c r="CD157"/>
  <c r="CD159"/>
  <c r="CD160"/>
  <c r="CD162"/>
  <c r="CD163"/>
  <c r="CD164"/>
  <c r="CD165"/>
  <c r="CD166"/>
  <c r="CD167"/>
  <c r="CD168"/>
  <c r="CD169"/>
  <c r="CD170"/>
  <c r="CD171"/>
  <c r="CD172"/>
  <c r="CD173"/>
  <c r="CD174"/>
  <c r="CD175"/>
  <c r="CD176"/>
  <c r="CD177"/>
  <c r="CD179"/>
  <c r="CD180"/>
  <c r="CD181"/>
  <c r="CD182"/>
  <c r="CD183"/>
  <c r="CD184"/>
  <c r="CD185"/>
  <c r="CD186"/>
  <c r="CD187"/>
  <c r="CD188"/>
  <c r="CD189"/>
  <c r="CD190"/>
  <c r="CD191"/>
  <c r="CD193"/>
  <c r="CD194"/>
  <c r="CD195"/>
  <c r="CD196"/>
  <c r="CD197"/>
  <c r="CD198"/>
  <c r="CD199"/>
  <c r="CD200"/>
  <c r="CD201"/>
  <c r="CD202"/>
  <c r="CD203"/>
  <c r="CD206"/>
  <c r="CD207"/>
  <c r="CD208"/>
  <c r="CD209"/>
  <c r="CD210"/>
  <c r="CD211"/>
  <c r="CD212"/>
  <c r="CD213"/>
  <c r="CD214"/>
  <c r="CD215"/>
  <c r="CD217"/>
  <c r="CD218"/>
  <c r="CD219"/>
  <c r="CD220"/>
  <c r="CD222"/>
  <c r="CD223"/>
  <c r="CD226"/>
  <c r="CD227"/>
  <c r="CD228"/>
  <c r="CD229"/>
  <c r="CD230"/>
  <c r="CD231"/>
  <c r="CD232"/>
  <c r="CD233"/>
  <c r="CD235"/>
  <c r="CD236"/>
  <c r="CD237"/>
  <c r="CD238"/>
  <c r="CD239"/>
  <c r="CD240"/>
  <c r="CD241"/>
  <c r="CD242"/>
  <c r="CD243"/>
  <c r="CD244"/>
  <c r="CD245"/>
  <c r="CD246"/>
  <c r="CD251"/>
  <c r="CD252"/>
  <c r="CD253"/>
  <c r="CD254"/>
  <c r="CD255"/>
  <c r="CD256"/>
  <c r="CD257"/>
  <c r="CD258"/>
  <c r="CD259"/>
  <c r="CD260"/>
  <c r="CD261"/>
  <c r="CD262"/>
  <c r="CD263"/>
  <c r="CD264"/>
  <c r="CD265"/>
  <c r="CD266"/>
  <c r="CD267"/>
  <c r="CD268"/>
  <c r="CD269"/>
  <c r="CD270"/>
  <c r="CD271"/>
  <c r="CD272"/>
  <c r="CD273"/>
  <c r="CD274"/>
  <c r="CD275"/>
  <c r="CD277"/>
  <c r="CD278"/>
  <c r="CD279"/>
  <c r="CD280"/>
  <c r="CD281"/>
  <c r="CD282"/>
  <c r="CD283"/>
  <c r="CD284"/>
  <c r="CD285"/>
  <c r="CD286"/>
  <c r="CD287"/>
  <c r="CD288"/>
  <c r="CD289"/>
  <c r="CD290"/>
  <c r="CD291"/>
  <c r="CD292"/>
  <c r="CD293"/>
  <c r="CD294"/>
  <c r="CD295"/>
  <c r="CD296"/>
  <c r="CD297"/>
  <c r="CD298"/>
  <c r="CD299"/>
  <c r="CD300"/>
  <c r="CD301"/>
  <c r="CD302"/>
  <c r="CD303"/>
  <c r="CD304"/>
  <c r="CD305"/>
  <c r="CD306"/>
  <c r="CD307"/>
  <c r="CD308"/>
  <c r="CD309"/>
  <c r="CD310"/>
  <c r="CD311"/>
  <c r="CD312"/>
  <c r="CD313"/>
  <c r="CD314"/>
  <c r="CD315"/>
  <c r="CD316"/>
  <c r="CD317"/>
  <c r="CD319"/>
  <c r="CD321"/>
  <c r="CD322"/>
  <c r="CD323"/>
  <c r="CD324"/>
  <c r="CD326"/>
  <c r="CD329"/>
  <c r="CD330"/>
  <c r="CD331"/>
  <c r="CD332"/>
  <c r="CD333"/>
  <c r="CD335"/>
  <c r="CD336"/>
  <c r="CD337"/>
  <c r="CD339"/>
  <c r="CD340"/>
  <c r="CD341"/>
  <c r="CD342"/>
  <c r="CD343"/>
  <c r="CD344"/>
  <c r="CD345"/>
  <c r="CD346"/>
  <c r="CD347"/>
  <c r="CD348"/>
  <c r="CD349"/>
  <c r="CD350"/>
  <c r="CD351"/>
  <c r="CD352"/>
  <c r="CD353"/>
  <c r="CD354"/>
  <c r="CD355"/>
  <c r="CD356"/>
  <c r="CD357"/>
  <c r="CD358"/>
  <c r="CD359"/>
  <c r="CD360"/>
  <c r="CD361"/>
  <c r="CD363"/>
  <c r="CD364"/>
  <c r="CD367"/>
  <c r="CD368"/>
  <c r="CD369"/>
  <c r="CD370"/>
  <c r="CD371"/>
  <c r="CD372"/>
  <c r="CD373"/>
  <c r="CD374"/>
  <c r="CD375"/>
  <c r="CD376"/>
  <c r="CD377"/>
  <c r="CD378"/>
  <c r="CD379"/>
  <c r="CD380"/>
  <c r="CD381"/>
  <c r="CD382"/>
  <c r="CD383"/>
  <c r="CD384"/>
  <c r="CD385"/>
  <c r="CD386"/>
  <c r="CD387"/>
  <c r="CD388"/>
  <c r="CD389"/>
  <c r="CD390"/>
  <c r="CD391"/>
  <c r="CD392"/>
  <c r="CD393"/>
  <c r="CD394"/>
  <c r="CD395"/>
  <c r="CD397"/>
  <c r="CD398"/>
  <c r="CD399"/>
  <c r="CD400"/>
  <c r="CD401"/>
  <c r="CD402"/>
  <c r="CD403"/>
  <c r="CD404"/>
  <c r="CD405"/>
  <c r="CD406"/>
  <c r="CD407"/>
  <c r="CD408"/>
  <c r="CD409"/>
  <c r="CD410"/>
  <c r="CD411"/>
  <c r="CD412"/>
  <c r="CD413"/>
  <c r="CD414"/>
  <c r="CD415"/>
  <c r="CD416"/>
  <c r="CD417"/>
  <c r="CD419"/>
  <c r="CD420"/>
  <c r="CD421"/>
  <c r="CD422"/>
  <c r="CD423"/>
  <c r="CD424"/>
  <c r="CD425"/>
  <c r="CD426"/>
  <c r="CD427"/>
  <c r="CD428"/>
  <c r="CD429"/>
  <c r="CD430"/>
  <c r="CD431"/>
  <c r="CD432"/>
  <c r="CD433"/>
  <c r="CD434"/>
  <c r="CD435"/>
  <c r="CD436"/>
  <c r="CD437"/>
  <c r="CD438"/>
  <c r="CD439"/>
  <c r="CD440"/>
  <c r="CD441"/>
  <c r="CD442"/>
  <c r="CD443"/>
  <c r="CD444"/>
  <c r="CD445"/>
  <c r="CD446"/>
  <c r="CD447"/>
  <c r="CD448"/>
  <c r="CD449"/>
  <c r="CD450"/>
  <c r="CD451"/>
  <c r="CD452"/>
  <c r="CD453"/>
  <c r="CD454"/>
  <c r="CD455"/>
  <c r="CD456"/>
  <c r="CD457"/>
  <c r="CD458"/>
  <c r="CD459"/>
  <c r="CD460"/>
  <c r="CD461"/>
  <c r="CD462"/>
  <c r="CD463"/>
  <c r="CD465"/>
  <c r="CD466"/>
  <c r="CD467"/>
  <c r="CD468"/>
  <c r="CD469"/>
  <c r="CD470"/>
  <c r="CD471"/>
  <c r="CD472"/>
  <c r="CD474"/>
  <c r="CD475"/>
  <c r="CD476"/>
  <c r="CD477"/>
  <c r="CD478"/>
  <c r="CD479"/>
  <c r="CD480"/>
  <c r="CD481"/>
  <c r="CD482"/>
  <c r="CD483"/>
  <c r="CD484"/>
  <c r="CD486"/>
  <c r="CD487"/>
  <c r="CD488"/>
  <c r="CD489"/>
  <c r="CD491"/>
  <c r="CD492"/>
  <c r="CD493"/>
  <c r="CD494"/>
  <c r="CD495"/>
  <c r="CD496"/>
  <c r="CD497"/>
  <c r="CD498"/>
  <c r="CD499"/>
  <c r="CD500"/>
  <c r="CD501"/>
  <c r="CD502"/>
  <c r="CD503"/>
  <c r="CD504"/>
  <c r="CD505"/>
  <c r="CD506"/>
  <c r="CD507"/>
  <c r="CD508"/>
  <c r="CD509"/>
  <c r="CD510"/>
  <c r="CD511"/>
  <c r="CD512"/>
  <c r="CD513"/>
  <c r="CD514"/>
  <c r="CD515"/>
  <c r="CD516"/>
  <c r="CD518"/>
  <c r="CD519"/>
  <c r="CD520"/>
  <c r="CD521"/>
  <c r="CD522"/>
  <c r="CD523"/>
  <c r="CD524"/>
  <c r="CD525"/>
  <c r="CD526"/>
  <c r="CD527"/>
  <c r="CD528"/>
  <c r="CD531"/>
  <c r="CD532"/>
  <c r="CD533"/>
  <c r="CD536"/>
  <c r="CD537"/>
  <c r="CD538"/>
  <c r="CD539"/>
  <c r="CD540"/>
  <c r="CD541"/>
  <c r="CD542"/>
  <c r="CD543"/>
  <c r="CD544"/>
  <c r="CD546"/>
  <c r="CD547"/>
  <c r="CD548"/>
  <c r="CD549"/>
  <c r="CD550"/>
  <c r="CD551"/>
  <c r="CD552"/>
  <c r="CD553"/>
  <c r="CD554"/>
  <c r="CD555"/>
  <c r="CD556"/>
  <c r="CD557"/>
  <c r="CD559"/>
  <c r="CD560"/>
  <c r="CD561"/>
  <c r="CD562"/>
  <c r="CD563"/>
  <c r="CD564"/>
  <c r="CD565"/>
  <c r="CD566"/>
  <c r="CD567"/>
  <c r="CD569"/>
  <c r="CD570"/>
  <c r="CD571"/>
  <c r="CD572"/>
  <c r="CD574"/>
  <c r="CD575"/>
  <c r="CD577"/>
  <c r="CD578"/>
  <c r="CD579"/>
  <c r="CD580"/>
  <c r="CD583"/>
  <c r="CD584"/>
  <c r="CD585"/>
  <c r="CD586"/>
  <c r="CD587"/>
  <c r="CD588"/>
  <c r="CD589"/>
  <c r="CD590"/>
  <c r="CD12"/>
  <c r="BB331" i="11"/>
  <c r="BX13" i="1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7"/>
  <c r="BX68"/>
  <c r="BX69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2"/>
  <c r="BX163"/>
  <c r="BX164"/>
  <c r="BX165"/>
  <c r="BX166"/>
  <c r="BX167"/>
  <c r="BX168"/>
  <c r="BX169"/>
  <c r="BX170"/>
  <c r="BX171"/>
  <c r="BX172"/>
  <c r="BX173"/>
  <c r="BX174"/>
  <c r="BX175"/>
  <c r="BX176"/>
  <c r="BX177"/>
  <c r="BX178"/>
  <c r="BX179"/>
  <c r="BX180"/>
  <c r="BX181"/>
  <c r="BX182"/>
  <c r="BX183"/>
  <c r="BX184"/>
  <c r="BX185"/>
  <c r="BX186"/>
  <c r="BX187"/>
  <c r="BX188"/>
  <c r="BX189"/>
  <c r="BX190"/>
  <c r="BX191"/>
  <c r="BX192"/>
  <c r="BX193"/>
  <c r="BX194"/>
  <c r="BX195"/>
  <c r="BX196"/>
  <c r="BX197"/>
  <c r="BX198"/>
  <c r="BX199"/>
  <c r="BX200"/>
  <c r="BX201"/>
  <c r="BX202"/>
  <c r="BX203"/>
  <c r="BX204"/>
  <c r="BX205"/>
  <c r="BX207"/>
  <c r="BX208"/>
  <c r="BX209"/>
  <c r="BX210"/>
  <c r="BX211"/>
  <c r="BX212"/>
  <c r="BX213"/>
  <c r="BX214"/>
  <c r="BX215"/>
  <c r="BX217"/>
  <c r="BX218"/>
  <c r="BX219"/>
  <c r="BX220"/>
  <c r="BX221"/>
  <c r="BX222"/>
  <c r="BX223"/>
  <c r="BX226"/>
  <c r="BX227"/>
  <c r="BX228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51"/>
  <c r="BX252"/>
  <c r="BX253"/>
  <c r="BX254"/>
  <c r="BX255"/>
  <c r="BX256"/>
  <c r="BX257"/>
  <c r="BX258"/>
  <c r="BX259"/>
  <c r="BX260"/>
  <c r="BX261"/>
  <c r="BX262"/>
  <c r="BX263"/>
  <c r="BX264"/>
  <c r="BX265"/>
  <c r="BX266"/>
  <c r="BX267"/>
  <c r="BX268"/>
  <c r="BX269"/>
  <c r="BX270"/>
  <c r="BX271"/>
  <c r="BX272"/>
  <c r="BX273"/>
  <c r="BX274"/>
  <c r="BX275"/>
  <c r="BX277"/>
  <c r="BX278"/>
  <c r="BX279"/>
  <c r="BX280"/>
  <c r="BX281"/>
  <c r="BX282"/>
  <c r="BX283"/>
  <c r="BX284"/>
  <c r="BX285"/>
  <c r="BX286"/>
  <c r="BX287"/>
  <c r="BX288"/>
  <c r="BX289"/>
  <c r="BX290"/>
  <c r="BX291"/>
  <c r="BX292"/>
  <c r="BX293"/>
  <c r="BX294"/>
  <c r="BX295"/>
  <c r="BX296"/>
  <c r="BX297"/>
  <c r="BX299"/>
  <c r="BX300"/>
  <c r="BX301"/>
  <c r="BX302"/>
  <c r="BX303"/>
  <c r="BX306"/>
  <c r="BX307"/>
  <c r="BX308"/>
  <c r="BX309"/>
  <c r="BX312"/>
  <c r="BX313"/>
  <c r="BX314"/>
  <c r="BX315"/>
  <c r="BX316"/>
  <c r="BX317"/>
  <c r="BX318"/>
  <c r="BX319"/>
  <c r="BX320"/>
  <c r="BX321"/>
  <c r="BX322"/>
  <c r="BX323"/>
  <c r="BX324"/>
  <c r="BX325"/>
  <c r="BX326"/>
  <c r="BX328"/>
  <c r="BX329"/>
  <c r="BX330"/>
  <c r="BX331"/>
  <c r="BX332"/>
  <c r="BX333"/>
  <c r="BX334"/>
  <c r="BX335"/>
  <c r="BX336"/>
  <c r="BX337"/>
  <c r="BX338"/>
  <c r="BX339"/>
  <c r="BX340"/>
  <c r="BX341"/>
  <c r="BX342"/>
  <c r="BX343"/>
  <c r="BX344"/>
  <c r="BX345"/>
  <c r="BX346"/>
  <c r="BX347"/>
  <c r="BX348"/>
  <c r="BX349"/>
  <c r="BX350"/>
  <c r="BX351"/>
  <c r="BX352"/>
  <c r="BX353"/>
  <c r="BX354"/>
  <c r="BX355"/>
  <c r="BX356"/>
  <c r="BX357"/>
  <c r="BX358"/>
  <c r="BX359"/>
  <c r="BX360"/>
  <c r="BX361"/>
  <c r="BX362"/>
  <c r="BX363"/>
  <c r="BX364"/>
  <c r="BX365"/>
  <c r="BX366"/>
  <c r="BX367"/>
  <c r="BX368"/>
  <c r="BX369"/>
  <c r="BX370"/>
  <c r="BX371"/>
  <c r="BX372"/>
  <c r="BX373"/>
  <c r="BX374"/>
  <c r="BX375"/>
  <c r="BX376"/>
  <c r="BX377"/>
  <c r="BX378"/>
  <c r="BX379"/>
  <c r="BX380"/>
  <c r="BX381"/>
  <c r="BX382"/>
  <c r="BX383"/>
  <c r="BX384"/>
  <c r="BX385"/>
  <c r="BX386"/>
  <c r="BX387"/>
  <c r="BX388"/>
  <c r="BX389"/>
  <c r="BX390"/>
  <c r="BX391"/>
  <c r="BX392"/>
  <c r="BX393"/>
  <c r="BX394"/>
  <c r="BX395"/>
  <c r="BX396"/>
  <c r="BX397"/>
  <c r="BX398"/>
  <c r="BX399"/>
  <c r="BX400"/>
  <c r="BX401"/>
  <c r="BX402"/>
  <c r="BX403"/>
  <c r="BX404"/>
  <c r="BX405"/>
  <c r="BX406"/>
  <c r="BX407"/>
  <c r="BX408"/>
  <c r="BX409"/>
  <c r="BX410"/>
  <c r="BX411"/>
  <c r="BX412"/>
  <c r="BX413"/>
  <c r="BX414"/>
  <c r="BX415"/>
  <c r="BX416"/>
  <c r="BX419"/>
  <c r="BX420"/>
  <c r="BX421"/>
  <c r="BX422"/>
  <c r="BX423"/>
  <c r="BX424"/>
  <c r="BX425"/>
  <c r="BX426"/>
  <c r="BX427"/>
  <c r="BX428"/>
  <c r="BX429"/>
  <c r="BX430"/>
  <c r="BX431"/>
  <c r="BX432"/>
  <c r="BX433"/>
  <c r="BX434"/>
  <c r="BX435"/>
  <c r="BX436"/>
  <c r="BX437"/>
  <c r="BX438"/>
  <c r="BX439"/>
  <c r="BX440"/>
  <c r="BX441"/>
  <c r="BX442"/>
  <c r="BX443"/>
  <c r="BX444"/>
  <c r="BX445"/>
  <c r="BX446"/>
  <c r="BX447"/>
  <c r="BX448"/>
  <c r="BX449"/>
  <c r="BX450"/>
  <c r="BX451"/>
  <c r="BX452"/>
  <c r="BX453"/>
  <c r="BX454"/>
  <c r="BX455"/>
  <c r="BX456"/>
  <c r="BX457"/>
  <c r="BX458"/>
  <c r="BX459"/>
  <c r="BX460"/>
  <c r="BX461"/>
  <c r="BX462"/>
  <c r="BX463"/>
  <c r="BX464"/>
  <c r="BX465"/>
  <c r="BX466"/>
  <c r="BX467"/>
  <c r="BX468"/>
  <c r="BX469"/>
  <c r="BX470"/>
  <c r="BX471"/>
  <c r="BX472"/>
  <c r="BX473"/>
  <c r="BX474"/>
  <c r="BX475"/>
  <c r="BX476"/>
  <c r="BX477"/>
  <c r="BX478"/>
  <c r="BX479"/>
  <c r="BX480"/>
  <c r="BX481"/>
  <c r="BX482"/>
  <c r="BX483"/>
  <c r="BX484"/>
  <c r="BX486"/>
  <c r="BX487"/>
  <c r="BX488"/>
  <c r="BX489"/>
  <c r="BX491"/>
  <c r="BX492"/>
  <c r="BX493"/>
  <c r="BX494"/>
  <c r="BX495"/>
  <c r="BX496"/>
  <c r="BX497"/>
  <c r="BX498"/>
  <c r="BX499"/>
  <c r="BX500"/>
  <c r="BX501"/>
  <c r="BX502"/>
  <c r="BX503"/>
  <c r="BX504"/>
  <c r="BX505"/>
  <c r="BX506"/>
  <c r="BX507"/>
  <c r="BX508"/>
  <c r="BX509"/>
  <c r="BX510"/>
  <c r="BX511"/>
  <c r="BX512"/>
  <c r="BX513"/>
  <c r="BX514"/>
  <c r="BX515"/>
  <c r="BX516"/>
  <c r="BX518"/>
  <c r="BX519"/>
  <c r="BX520"/>
  <c r="BX521"/>
  <c r="BX522"/>
  <c r="BX523"/>
  <c r="BX524"/>
  <c r="BX525"/>
  <c r="BX526"/>
  <c r="BX527"/>
  <c r="BX528"/>
  <c r="BX529"/>
  <c r="BX531"/>
  <c r="BX532"/>
  <c r="BX533"/>
  <c r="BX534"/>
  <c r="BX536"/>
  <c r="BX537"/>
  <c r="BX538"/>
  <c r="BX539"/>
  <c r="BX540"/>
  <c r="BX541"/>
  <c r="BX542"/>
  <c r="BX543"/>
  <c r="BX544"/>
  <c r="BX546"/>
  <c r="BX547"/>
  <c r="BX548"/>
  <c r="BX549"/>
  <c r="BX550"/>
  <c r="BX551"/>
  <c r="BX552"/>
  <c r="BX553"/>
  <c r="BX554"/>
  <c r="BX555"/>
  <c r="BX556"/>
  <c r="BX557"/>
  <c r="BX558"/>
  <c r="BX559"/>
  <c r="BX560"/>
  <c r="BX561"/>
  <c r="BX562"/>
  <c r="BX563"/>
  <c r="BX564"/>
  <c r="BX565"/>
  <c r="BX566"/>
  <c r="BX567"/>
  <c r="BX568"/>
  <c r="BX569"/>
  <c r="BX570"/>
  <c r="BX571"/>
  <c r="BX572"/>
  <c r="BX573"/>
  <c r="BX574"/>
  <c r="BX575"/>
  <c r="BX576"/>
  <c r="BX577"/>
  <c r="BX578"/>
  <c r="BX579"/>
  <c r="BX580"/>
  <c r="BX581"/>
  <c r="BX582"/>
  <c r="BX583"/>
  <c r="BX584"/>
  <c r="BX585"/>
  <c r="BX586"/>
  <c r="BX587"/>
  <c r="BX588"/>
  <c r="BX589"/>
  <c r="BX590"/>
  <c r="BX12"/>
  <c r="AN334" i="11"/>
  <c r="AM333"/>
  <c r="AN333"/>
  <c r="BR13" i="1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4"/>
  <c r="BR55"/>
  <c r="BR56"/>
  <c r="BR57"/>
  <c r="BR58"/>
  <c r="BR59"/>
  <c r="BR60"/>
  <c r="BR61"/>
  <c r="BR62"/>
  <c r="BR63"/>
  <c r="BR64"/>
  <c r="BR65"/>
  <c r="BR67"/>
  <c r="BR68"/>
  <c r="BR69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3"/>
  <c r="BR154"/>
  <c r="BR155"/>
  <c r="BR156"/>
  <c r="BR157"/>
  <c r="BR158"/>
  <c r="BR159"/>
  <c r="BR160"/>
  <c r="BR163"/>
  <c r="BR164"/>
  <c r="BR165"/>
  <c r="BR166"/>
  <c r="BR167"/>
  <c r="BR168"/>
  <c r="BR169"/>
  <c r="BR170"/>
  <c r="BR171"/>
  <c r="BR172"/>
  <c r="BR173"/>
  <c r="BR174"/>
  <c r="BR175"/>
  <c r="BR176"/>
  <c r="BR177"/>
  <c r="BR178"/>
  <c r="BR179"/>
  <c r="BR180"/>
  <c r="BR181"/>
  <c r="BR182"/>
  <c r="BR183"/>
  <c r="BR184"/>
  <c r="BR185"/>
  <c r="BR186"/>
  <c r="BR187"/>
  <c r="BR188"/>
  <c r="BR189"/>
  <c r="BR191"/>
  <c r="BR192"/>
  <c r="BR193"/>
  <c r="BR194"/>
  <c r="BR195"/>
  <c r="BR196"/>
  <c r="BR198"/>
  <c r="BR199"/>
  <c r="BR200"/>
  <c r="BR201"/>
  <c r="BR202"/>
  <c r="BR203"/>
  <c r="BR204"/>
  <c r="BR205"/>
  <c r="BR206"/>
  <c r="BR207"/>
  <c r="BR208"/>
  <c r="BR209"/>
  <c r="BR210"/>
  <c r="BR211"/>
  <c r="BR212"/>
  <c r="BR213"/>
  <c r="BR214"/>
  <c r="BR215"/>
  <c r="BR216"/>
  <c r="BR217"/>
  <c r="BR218"/>
  <c r="BR219"/>
  <c r="BR220"/>
  <c r="BR221"/>
  <c r="BR222"/>
  <c r="BR223"/>
  <c r="BR226"/>
  <c r="BR227"/>
  <c r="BR228"/>
  <c r="BR229"/>
  <c r="BR231"/>
  <c r="BR232"/>
  <c r="BR233"/>
  <c r="BR234"/>
  <c r="BR235"/>
  <c r="BR236"/>
  <c r="BR237"/>
  <c r="BR238"/>
  <c r="BR241"/>
  <c r="BR242"/>
  <c r="BR243"/>
  <c r="BR244"/>
  <c r="BR245"/>
  <c r="BR246"/>
  <c r="BR252"/>
  <c r="BR253"/>
  <c r="BR254"/>
  <c r="BR255"/>
  <c r="BR256"/>
  <c r="BR257"/>
  <c r="BR259"/>
  <c r="BR260"/>
  <c r="BR261"/>
  <c r="BR262"/>
  <c r="BR263"/>
  <c r="BR264"/>
  <c r="BR265"/>
  <c r="BR266"/>
  <c r="BR267"/>
  <c r="BR268"/>
  <c r="BR269"/>
  <c r="BR270"/>
  <c r="BR271"/>
  <c r="BR272"/>
  <c r="BR273"/>
  <c r="BR274"/>
  <c r="BR275"/>
  <c r="BR277"/>
  <c r="BR278"/>
  <c r="BR279"/>
  <c r="BR280"/>
  <c r="BR281"/>
  <c r="BR282"/>
  <c r="BR283"/>
  <c r="BR284"/>
  <c r="BR285"/>
  <c r="BR286"/>
  <c r="BR287"/>
  <c r="BR288"/>
  <c r="BR289"/>
  <c r="BR290"/>
  <c r="BR291"/>
  <c r="BR292"/>
  <c r="BR293"/>
  <c r="BR294"/>
  <c r="BR295"/>
  <c r="BR296"/>
  <c r="BR297"/>
  <c r="BR298"/>
  <c r="BR299"/>
  <c r="BR300"/>
  <c r="BR301"/>
  <c r="BR302"/>
  <c r="BR303"/>
  <c r="BR304"/>
  <c r="BR305"/>
  <c r="BR306"/>
  <c r="BR307"/>
  <c r="BR308"/>
  <c r="BR309"/>
  <c r="BR310"/>
  <c r="BR311"/>
  <c r="BR312"/>
  <c r="BR313"/>
  <c r="BR314"/>
  <c r="BR315"/>
  <c r="BR316"/>
  <c r="BR317"/>
  <c r="BR318"/>
  <c r="BR319"/>
  <c r="BR320"/>
  <c r="BR321"/>
  <c r="BR322"/>
  <c r="BR324"/>
  <c r="BR325"/>
  <c r="BR326"/>
  <c r="BR329"/>
  <c r="BR330"/>
  <c r="BR331"/>
  <c r="BR332"/>
  <c r="BR333"/>
  <c r="BR334"/>
  <c r="BR335"/>
  <c r="BR336"/>
  <c r="BR337"/>
  <c r="BR338"/>
  <c r="BR339"/>
  <c r="BR340"/>
  <c r="BR341"/>
  <c r="BR342"/>
  <c r="BR343"/>
  <c r="BR344"/>
  <c r="BR345"/>
  <c r="BR346"/>
  <c r="BR347"/>
  <c r="BR348"/>
  <c r="BR349"/>
  <c r="BR350"/>
  <c r="BR351"/>
  <c r="BR352"/>
  <c r="BR353"/>
  <c r="BR354"/>
  <c r="BR355"/>
  <c r="BR356"/>
  <c r="BR357"/>
  <c r="BR358"/>
  <c r="BR359"/>
  <c r="BR360"/>
  <c r="BR361"/>
  <c r="BR362"/>
  <c r="BR363"/>
  <c r="BR364"/>
  <c r="BR365"/>
  <c r="BR366"/>
  <c r="BR367"/>
  <c r="BR368"/>
  <c r="BR369"/>
  <c r="BR370"/>
  <c r="BR371"/>
  <c r="BR372"/>
  <c r="BR373"/>
  <c r="BR374"/>
  <c r="BR375"/>
  <c r="BR376"/>
  <c r="BR377"/>
  <c r="BR379"/>
  <c r="BR380"/>
  <c r="BR381"/>
  <c r="BR382"/>
  <c r="BR383"/>
  <c r="BR384"/>
  <c r="BR385"/>
  <c r="BR386"/>
  <c r="BR387"/>
  <c r="BR388"/>
  <c r="BR389"/>
  <c r="BR390"/>
  <c r="BR391"/>
  <c r="BR394"/>
  <c r="BR395"/>
  <c r="BR396"/>
  <c r="BR397"/>
  <c r="BR398"/>
  <c r="BR399"/>
  <c r="BR400"/>
  <c r="BR402"/>
  <c r="BR403"/>
  <c r="BR404"/>
  <c r="BR405"/>
  <c r="BR406"/>
  <c r="BR407"/>
  <c r="BR408"/>
  <c r="BR409"/>
  <c r="BR410"/>
  <c r="BR411"/>
  <c r="BR412"/>
  <c r="BR414"/>
  <c r="BR415"/>
  <c r="BR416"/>
  <c r="BR418"/>
  <c r="BR419"/>
  <c r="BR421"/>
  <c r="BR422"/>
  <c r="BR425"/>
  <c r="BR426"/>
  <c r="BR427"/>
  <c r="BR428"/>
  <c r="BR429"/>
  <c r="BR430"/>
  <c r="BR431"/>
  <c r="BR432"/>
  <c r="BR433"/>
  <c r="BR434"/>
  <c r="BR435"/>
  <c r="BR436"/>
  <c r="BR437"/>
  <c r="BR438"/>
  <c r="BR439"/>
  <c r="BR440"/>
  <c r="BR441"/>
  <c r="BR442"/>
  <c r="BR443"/>
  <c r="BR444"/>
  <c r="BR445"/>
  <c r="BR446"/>
  <c r="BR447"/>
  <c r="BR448"/>
  <c r="BR449"/>
  <c r="BR450"/>
  <c r="BR451"/>
  <c r="BR452"/>
  <c r="BR453"/>
  <c r="BR454"/>
  <c r="BR455"/>
  <c r="BR456"/>
  <c r="BR457"/>
  <c r="BR458"/>
  <c r="BR459"/>
  <c r="BR460"/>
  <c r="BR461"/>
  <c r="BR462"/>
  <c r="BR465"/>
  <c r="BR466"/>
  <c r="BR467"/>
  <c r="BR468"/>
  <c r="BR469"/>
  <c r="BR470"/>
  <c r="BR471"/>
  <c r="BR472"/>
  <c r="BR473"/>
  <c r="BR474"/>
  <c r="BR475"/>
  <c r="BR476"/>
  <c r="BR478"/>
  <c r="BR479"/>
  <c r="BR480"/>
  <c r="BR481"/>
  <c r="BR482"/>
  <c r="BR483"/>
  <c r="BR484"/>
  <c r="BR485"/>
  <c r="BR486"/>
  <c r="BR487"/>
  <c r="BR488"/>
  <c r="BR489"/>
  <c r="BR491"/>
  <c r="BR492"/>
  <c r="BR493"/>
  <c r="BR494"/>
  <c r="BR495"/>
  <c r="BR496"/>
  <c r="BR497"/>
  <c r="BR498"/>
  <c r="BR499"/>
  <c r="BR500"/>
  <c r="BR501"/>
  <c r="BR502"/>
  <c r="BR503"/>
  <c r="BR504"/>
  <c r="BR505"/>
  <c r="BR506"/>
  <c r="BR507"/>
  <c r="BR508"/>
  <c r="BR509"/>
  <c r="BR510"/>
  <c r="BR511"/>
  <c r="BR512"/>
  <c r="BR513"/>
  <c r="BR514"/>
  <c r="BR515"/>
  <c r="BR516"/>
  <c r="BR518"/>
  <c r="BR519"/>
  <c r="BR520"/>
  <c r="BR521"/>
  <c r="BR522"/>
  <c r="BR523"/>
  <c r="BR524"/>
  <c r="BR525"/>
  <c r="BR526"/>
  <c r="BR527"/>
  <c r="BR528"/>
  <c r="BR529"/>
  <c r="BR530"/>
  <c r="BR531"/>
  <c r="BR533"/>
  <c r="BR534"/>
  <c r="BR536"/>
  <c r="BR537"/>
  <c r="BR538"/>
  <c r="BR539"/>
  <c r="BR540"/>
  <c r="BR541"/>
  <c r="BR542"/>
  <c r="BR543"/>
  <c r="BR544"/>
  <c r="BR546"/>
  <c r="BR547"/>
  <c r="BR548"/>
  <c r="BR549"/>
  <c r="BR550"/>
  <c r="BR551"/>
  <c r="BR552"/>
  <c r="BR553"/>
  <c r="BR554"/>
  <c r="BR555"/>
  <c r="BR556"/>
  <c r="BR557"/>
  <c r="BR558"/>
  <c r="BR559"/>
  <c r="BR560"/>
  <c r="BR561"/>
  <c r="BR562"/>
  <c r="BR563"/>
  <c r="BR564"/>
  <c r="BR565"/>
  <c r="BR566"/>
  <c r="BR567"/>
  <c r="BR568"/>
  <c r="BR569"/>
  <c r="BR570"/>
  <c r="BR571"/>
  <c r="BR572"/>
  <c r="BR573"/>
  <c r="BR574"/>
  <c r="BR575"/>
  <c r="BR576"/>
  <c r="BR577"/>
  <c r="BR578"/>
  <c r="BR579"/>
  <c r="BR580"/>
  <c r="BR581"/>
  <c r="BR582"/>
  <c r="BR583"/>
  <c r="BR584"/>
  <c r="BR585"/>
  <c r="BR586"/>
  <c r="BR587"/>
  <c r="BR588"/>
  <c r="BR589"/>
  <c r="BR590"/>
  <c r="BR12"/>
  <c r="V328" i="11"/>
  <c r="W328"/>
  <c r="BL13" i="1"/>
  <c r="BL14"/>
  <c r="BL15"/>
  <c r="BL19"/>
  <c r="BL20"/>
  <c r="BL21"/>
  <c r="BL22"/>
  <c r="BL23"/>
  <c r="BL24"/>
  <c r="BL25"/>
  <c r="BL26"/>
  <c r="BL28"/>
  <c r="BL29"/>
  <c r="BL30"/>
  <c r="BL32"/>
  <c r="BL33"/>
  <c r="BL34"/>
  <c r="BL35"/>
  <c r="BL36"/>
  <c r="BL37"/>
  <c r="BL38"/>
  <c r="BL40"/>
  <c r="BL41"/>
  <c r="BL42"/>
  <c r="BL43"/>
  <c r="BL44"/>
  <c r="BL45"/>
  <c r="BL46"/>
  <c r="BL47"/>
  <c r="BL48"/>
  <c r="BL49"/>
  <c r="BL50"/>
  <c r="BL52"/>
  <c r="BL53"/>
  <c r="BL54"/>
  <c r="BL55"/>
  <c r="BL56"/>
  <c r="BL57"/>
  <c r="BL58"/>
  <c r="BL59"/>
  <c r="BL60"/>
  <c r="BL61"/>
  <c r="BL62"/>
  <c r="BL63"/>
  <c r="BL64"/>
  <c r="BL65"/>
  <c r="BL67"/>
  <c r="BL68"/>
  <c r="BL69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3"/>
  <c r="BL164"/>
  <c r="BL165"/>
  <c r="BL166"/>
  <c r="BL167"/>
  <c r="BL168"/>
  <c r="BL169"/>
  <c r="BL170"/>
  <c r="BL171"/>
  <c r="BL172"/>
  <c r="BL173"/>
  <c r="BL174"/>
  <c r="BL175"/>
  <c r="BL176"/>
  <c r="BL177"/>
  <c r="BL178"/>
  <c r="BL179"/>
  <c r="BL180"/>
  <c r="BL181"/>
  <c r="BL182"/>
  <c r="BL183"/>
  <c r="BL184"/>
  <c r="BL185"/>
  <c r="BL186"/>
  <c r="BL187"/>
  <c r="BL188"/>
  <c r="BL189"/>
  <c r="BL190"/>
  <c r="BL191"/>
  <c r="BL192"/>
  <c r="BL193"/>
  <c r="BL194"/>
  <c r="BL195"/>
  <c r="BL196"/>
  <c r="BL197"/>
  <c r="BL198"/>
  <c r="BL199"/>
  <c r="BL200"/>
  <c r="BL201"/>
  <c r="BL202"/>
  <c r="BL203"/>
  <c r="BL204"/>
  <c r="BL205"/>
  <c r="BL206"/>
  <c r="BL207"/>
  <c r="BL208"/>
  <c r="BL209"/>
  <c r="BL210"/>
  <c r="BL211"/>
  <c r="BL212"/>
  <c r="BL213"/>
  <c r="BL214"/>
  <c r="BL215"/>
  <c r="BL216"/>
  <c r="BL217"/>
  <c r="BL218"/>
  <c r="BL219"/>
  <c r="BL220"/>
  <c r="BL221"/>
  <c r="BL222"/>
  <c r="BL223"/>
  <c r="BL226"/>
  <c r="BL227"/>
  <c r="BL228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51"/>
  <c r="BL252"/>
  <c r="BL253"/>
  <c r="BL254"/>
  <c r="BL255"/>
  <c r="BL256"/>
  <c r="BL257"/>
  <c r="BL258"/>
  <c r="BL259"/>
  <c r="BL260"/>
  <c r="BL261"/>
  <c r="BL262"/>
  <c r="BL263"/>
  <c r="BL264"/>
  <c r="BL265"/>
  <c r="BL266"/>
  <c r="BL267"/>
  <c r="BL268"/>
  <c r="BL269"/>
  <c r="BL270"/>
  <c r="BL271"/>
  <c r="BL272"/>
  <c r="BL273"/>
  <c r="BL274"/>
  <c r="BL275"/>
  <c r="BL277"/>
  <c r="BL278"/>
  <c r="BL279"/>
  <c r="BL280"/>
  <c r="BL281"/>
  <c r="BL282"/>
  <c r="BL283"/>
  <c r="BL284"/>
  <c r="BL285"/>
  <c r="BL286"/>
  <c r="BL287"/>
  <c r="BL288"/>
  <c r="BL289"/>
  <c r="BL290"/>
  <c r="BL291"/>
  <c r="BL292"/>
  <c r="BL293"/>
  <c r="BL294"/>
  <c r="BL295"/>
  <c r="BL296"/>
  <c r="BL297"/>
  <c r="BL298"/>
  <c r="BL299"/>
  <c r="BL300"/>
  <c r="BL301"/>
  <c r="BL302"/>
  <c r="BL303"/>
  <c r="BL304"/>
  <c r="BL305"/>
  <c r="BL306"/>
  <c r="BL307"/>
  <c r="BL308"/>
  <c r="BL309"/>
  <c r="BL310"/>
  <c r="BL311"/>
  <c r="BL312"/>
  <c r="BL313"/>
  <c r="BL314"/>
  <c r="BL315"/>
  <c r="BL316"/>
  <c r="BL317"/>
  <c r="BL318"/>
  <c r="BL319"/>
  <c r="BL320"/>
  <c r="BL321"/>
  <c r="BL322"/>
  <c r="BL323"/>
  <c r="BL324"/>
  <c r="BL325"/>
  <c r="BL326"/>
  <c r="BL327"/>
  <c r="BL328"/>
  <c r="BL329"/>
  <c r="BL330"/>
  <c r="BL331"/>
  <c r="BL332"/>
  <c r="BL333"/>
  <c r="BL334"/>
  <c r="BL335"/>
  <c r="BL336"/>
  <c r="BL337"/>
  <c r="BL338"/>
  <c r="BL339"/>
  <c r="BL340"/>
  <c r="BL341"/>
  <c r="BL342"/>
  <c r="BL343"/>
  <c r="BL344"/>
  <c r="BL345"/>
  <c r="BL346"/>
  <c r="BL347"/>
  <c r="BL348"/>
  <c r="BL349"/>
  <c r="BL350"/>
  <c r="BL351"/>
  <c r="BL352"/>
  <c r="BL353"/>
  <c r="BL354"/>
  <c r="BL355"/>
  <c r="BL356"/>
  <c r="BL357"/>
  <c r="BL358"/>
  <c r="BL359"/>
  <c r="BL360"/>
  <c r="BL361"/>
  <c r="BL362"/>
  <c r="BL363"/>
  <c r="BL364"/>
  <c r="BL365"/>
  <c r="BL366"/>
  <c r="BL367"/>
  <c r="BL368"/>
  <c r="BL369"/>
  <c r="BL370"/>
  <c r="BL371"/>
  <c r="BL372"/>
  <c r="BL373"/>
  <c r="BL374"/>
  <c r="BL375"/>
  <c r="BL376"/>
  <c r="BL377"/>
  <c r="BL378"/>
  <c r="BL379"/>
  <c r="BL380"/>
  <c r="BL381"/>
  <c r="BL382"/>
  <c r="BL383"/>
  <c r="BL384"/>
  <c r="BL385"/>
  <c r="BL386"/>
  <c r="BL387"/>
  <c r="BL388"/>
  <c r="BL389"/>
  <c r="BL390"/>
  <c r="BL391"/>
  <c r="BL392"/>
  <c r="BL393"/>
  <c r="BL394"/>
  <c r="BL395"/>
  <c r="BL396"/>
  <c r="BL397"/>
  <c r="BL398"/>
  <c r="BL399"/>
  <c r="BL400"/>
  <c r="BL401"/>
  <c r="BL402"/>
  <c r="BL403"/>
  <c r="BL404"/>
  <c r="BL405"/>
  <c r="BL406"/>
  <c r="BL407"/>
  <c r="BL408"/>
  <c r="BL409"/>
  <c r="BL410"/>
  <c r="BL411"/>
  <c r="BL412"/>
  <c r="BL413"/>
  <c r="BL415"/>
  <c r="BL416"/>
  <c r="BL417"/>
  <c r="BL418"/>
  <c r="BL420"/>
  <c r="BL421"/>
  <c r="BL422"/>
  <c r="BL423"/>
  <c r="BL424"/>
  <c r="BL425"/>
  <c r="BL426"/>
  <c r="BL427"/>
  <c r="BL428"/>
  <c r="BL429"/>
  <c r="BL430"/>
  <c r="BL431"/>
  <c r="BL432"/>
  <c r="BL433"/>
  <c r="BL434"/>
  <c r="BL435"/>
  <c r="BL436"/>
  <c r="BL437"/>
  <c r="BL438"/>
  <c r="BL440"/>
  <c r="BL441"/>
  <c r="BL442"/>
  <c r="BL443"/>
  <c r="BL444"/>
  <c r="BL445"/>
  <c r="BL446"/>
  <c r="BL447"/>
  <c r="BL448"/>
  <c r="BL449"/>
  <c r="BL450"/>
  <c r="BL451"/>
  <c r="BL452"/>
  <c r="BL453"/>
  <c r="BL454"/>
  <c r="BL455"/>
  <c r="BL456"/>
  <c r="BL457"/>
  <c r="BL458"/>
  <c r="BL459"/>
  <c r="BL460"/>
  <c r="BL461"/>
  <c r="BL462"/>
  <c r="BL463"/>
  <c r="BL464"/>
  <c r="BL465"/>
  <c r="BL466"/>
  <c r="BL467"/>
  <c r="BL468"/>
  <c r="BL469"/>
  <c r="BL470"/>
  <c r="BL471"/>
  <c r="BL472"/>
  <c r="BL473"/>
  <c r="BL474"/>
  <c r="BL475"/>
  <c r="BL476"/>
  <c r="BL477"/>
  <c r="BL478"/>
  <c r="BL479"/>
  <c r="BL480"/>
  <c r="BL481"/>
  <c r="BL482"/>
  <c r="BL483"/>
  <c r="BL484"/>
  <c r="BL485"/>
  <c r="BL486"/>
  <c r="BL487"/>
  <c r="BL488"/>
  <c r="BL489"/>
  <c r="BL491"/>
  <c r="BL492"/>
  <c r="BL493"/>
  <c r="BL494"/>
  <c r="BL495"/>
  <c r="BL496"/>
  <c r="BL497"/>
  <c r="BL498"/>
  <c r="BL499"/>
  <c r="BL500"/>
  <c r="BL501"/>
  <c r="BL502"/>
  <c r="BL503"/>
  <c r="BL504"/>
  <c r="BL505"/>
  <c r="BL506"/>
  <c r="BL507"/>
  <c r="BL508"/>
  <c r="BL509"/>
  <c r="BL510"/>
  <c r="BL511"/>
  <c r="BL512"/>
  <c r="BL513"/>
  <c r="BL514"/>
  <c r="BL515"/>
  <c r="BL516"/>
  <c r="BL518"/>
  <c r="BL519"/>
  <c r="BL520"/>
  <c r="BL521"/>
  <c r="BL522"/>
  <c r="BL523"/>
  <c r="BL524"/>
  <c r="BL525"/>
  <c r="BL527"/>
  <c r="BL528"/>
  <c r="BL529"/>
  <c r="BL530"/>
  <c r="BL533"/>
  <c r="BL534"/>
  <c r="BL536"/>
  <c r="BL537"/>
  <c r="BL539"/>
  <c r="BL540"/>
  <c r="BL542"/>
  <c r="BL543"/>
  <c r="BL544"/>
  <c r="BL546"/>
  <c r="BL547"/>
  <c r="BL548"/>
  <c r="BL549"/>
  <c r="BL550"/>
  <c r="BL551"/>
  <c r="BL552"/>
  <c r="BL553"/>
  <c r="BL554"/>
  <c r="BL555"/>
  <c r="BL556"/>
  <c r="BL557"/>
  <c r="BL558"/>
  <c r="BL559"/>
  <c r="BL560"/>
  <c r="BL561"/>
  <c r="BL562"/>
  <c r="BL563"/>
  <c r="BL564"/>
  <c r="BL565"/>
  <c r="BL566"/>
  <c r="BL567"/>
  <c r="BL568"/>
  <c r="BL569"/>
  <c r="BL570"/>
  <c r="BL571"/>
  <c r="BL572"/>
  <c r="BL573"/>
  <c r="BL574"/>
  <c r="BL575"/>
  <c r="BL576"/>
  <c r="BL577"/>
  <c r="BL578"/>
  <c r="BL579"/>
  <c r="BL580"/>
  <c r="BL581"/>
  <c r="BL582"/>
  <c r="BL583"/>
  <c r="BL584"/>
  <c r="BL585"/>
  <c r="BL586"/>
  <c r="BL587"/>
  <c r="BL588"/>
  <c r="BL589"/>
  <c r="BL590"/>
  <c r="BL12"/>
  <c r="F334" i="11"/>
  <c r="E334"/>
  <c r="AX365" i="1"/>
  <c r="CY251" l="1"/>
  <c r="DP524"/>
  <c r="DQ187"/>
  <c r="FP248"/>
  <c r="FP247"/>
  <c r="GI91"/>
  <c r="CM250"/>
  <c r="CM247"/>
  <c r="DZ250"/>
  <c r="EB250" s="1"/>
  <c r="EC250" s="1"/>
  <c r="DZ248"/>
  <c r="EB248" s="1"/>
  <c r="EC248" s="1"/>
  <c r="DZ247"/>
  <c r="EB247" s="1"/>
  <c r="EC247" s="1"/>
  <c r="DQ95"/>
  <c r="BD250"/>
  <c r="BE250" s="1"/>
  <c r="BD247"/>
  <c r="BE247" s="1"/>
  <c r="CN250"/>
  <c r="CP250" s="1"/>
  <c r="CQ250" s="1"/>
  <c r="CN248"/>
  <c r="CN247"/>
  <c r="CP247" s="1"/>
  <c r="CQ247" s="1"/>
  <c r="DY250"/>
  <c r="DY247"/>
  <c r="GI217"/>
  <c r="GI540"/>
  <c r="GI249"/>
  <c r="GI225"/>
  <c r="GI161"/>
  <c r="GI408"/>
  <c r="GI328"/>
  <c r="GI320"/>
  <c r="GI318"/>
  <c r="GI327"/>
  <c r="GP249"/>
  <c r="GI541"/>
  <c r="GI535"/>
  <c r="GI439"/>
  <c r="GI379"/>
  <c r="GI250"/>
  <c r="GI216"/>
  <c r="GI162"/>
  <c r="GI118"/>
  <c r="GQ249"/>
  <c r="GW249"/>
  <c r="GX249" s="1"/>
  <c r="GV249"/>
  <c r="GI12"/>
  <c r="GU250"/>
  <c r="CP248"/>
  <c r="CQ248" s="1"/>
  <c r="CM248"/>
  <c r="DY248"/>
  <c r="DQ221"/>
  <c r="GT250"/>
  <c r="GV250"/>
  <c r="BM250"/>
  <c r="GC349"/>
  <c r="GC298"/>
  <c r="GC192"/>
  <c r="GC110"/>
  <c r="GC74"/>
  <c r="GC28"/>
  <c r="L836" i="11"/>
  <c r="GC376" i="1"/>
  <c r="GC305"/>
  <c r="GC303"/>
  <c r="FW250"/>
  <c r="GC539"/>
  <c r="GC250"/>
  <c r="GC540"/>
  <c r="GC538"/>
  <c r="GC248"/>
  <c r="GC236"/>
  <c r="GC224"/>
  <c r="GC158"/>
  <c r="L884" i="11"/>
  <c r="GC425" i="1"/>
  <c r="GC237"/>
  <c r="GC225"/>
  <c r="GC217"/>
  <c r="GC187"/>
  <c r="GC91"/>
  <c r="GP250"/>
  <c r="DQ66"/>
  <c r="DQ534"/>
  <c r="GP276"/>
  <c r="GQ276" s="1"/>
  <c r="GS276"/>
  <c r="GP517"/>
  <c r="DP404"/>
  <c r="DP236"/>
  <c r="FW541"/>
  <c r="FW533"/>
  <c r="GP248"/>
  <c r="GQ248" s="1"/>
  <c r="FW538"/>
  <c r="FW63"/>
  <c r="FW427"/>
  <c r="FW425"/>
  <c r="FW379"/>
  <c r="FW247"/>
  <c r="FW225"/>
  <c r="FW163"/>
  <c r="FW73"/>
  <c r="GP247"/>
  <c r="GQ247" s="1"/>
  <c r="FW376"/>
  <c r="FW248"/>
  <c r="FW162"/>
  <c r="FW154"/>
  <c r="EW72"/>
  <c r="EW70"/>
  <c r="EW225"/>
  <c r="EW118"/>
  <c r="EW116"/>
  <c r="EW114"/>
  <c r="EW110"/>
  <c r="EW63"/>
  <c r="EW305"/>
  <c r="GQ517"/>
  <c r="GS517"/>
  <c r="EW428"/>
  <c r="EW426"/>
  <c r="EW422"/>
  <c r="EW420"/>
  <c r="EW298"/>
  <c r="EW139"/>
  <c r="EW117"/>
  <c r="EW303"/>
  <c r="EW247"/>
  <c r="CK426"/>
  <c r="CK422"/>
  <c r="CK400"/>
  <c r="DP225"/>
  <c r="CK161"/>
  <c r="DP523"/>
  <c r="DP224"/>
  <c r="DP118"/>
  <c r="CK540"/>
  <c r="CK527"/>
  <c r="CK70"/>
  <c r="CK532"/>
  <c r="DP489"/>
  <c r="DQ426"/>
  <c r="DP322"/>
  <c r="DQ535"/>
  <c r="DP428"/>
  <c r="DP415"/>
  <c r="DP540"/>
  <c r="DQ428"/>
  <c r="DP366"/>
  <c r="DP337"/>
  <c r="DP233"/>
  <c r="DQ225"/>
  <c r="DQ224"/>
  <c r="DQ546"/>
  <c r="DP487"/>
  <c r="DQ417"/>
  <c r="DP393"/>
  <c r="DP368"/>
  <c r="DP235"/>
  <c r="DP231"/>
  <c r="DP226"/>
  <c r="DP208"/>
  <c r="DP570"/>
  <c r="DP538"/>
  <c r="DQ529"/>
  <c r="DQ515"/>
  <c r="DP326"/>
  <c r="DP280"/>
  <c r="CK337"/>
  <c r="CK224"/>
  <c r="CK123"/>
  <c r="CK490"/>
  <c r="CK545"/>
  <c r="CK541"/>
  <c r="CK404"/>
  <c r="CK366"/>
  <c r="CK362"/>
  <c r="CK239"/>
  <c r="CK235"/>
  <c r="CK225"/>
  <c r="CK74"/>
  <c r="CK489"/>
  <c r="CK421"/>
  <c r="CK385"/>
  <c r="CK234"/>
  <c r="CK197"/>
  <c r="CK89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5"/>
  <c r="AX46"/>
  <c r="AX47"/>
  <c r="AX48"/>
  <c r="AX49"/>
  <c r="AX51"/>
  <c r="AX53"/>
  <c r="AX54"/>
  <c r="AX55"/>
  <c r="AX56"/>
  <c r="AX57"/>
  <c r="AX58"/>
  <c r="AX59"/>
  <c r="AX60"/>
  <c r="AX61"/>
  <c r="AX62"/>
  <c r="AX63"/>
  <c r="AX64"/>
  <c r="AX65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5"/>
  <c r="AX156"/>
  <c r="AX157"/>
  <c r="AX158"/>
  <c r="AX159"/>
  <c r="AX160"/>
  <c r="AX161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6"/>
  <c r="AX407"/>
  <c r="AX408"/>
  <c r="AX409"/>
  <c r="AX410"/>
  <c r="AX411"/>
  <c r="AX412"/>
  <c r="AX413"/>
  <c r="AX415"/>
  <c r="AX416"/>
  <c r="AX417"/>
  <c r="AX418"/>
  <c r="AX420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7"/>
  <c r="AX488"/>
  <c r="AX489"/>
  <c r="AX490"/>
  <c r="AX491"/>
  <c r="AX492"/>
  <c r="AX493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8"/>
  <c r="AX519"/>
  <c r="AX520"/>
  <c r="AX521"/>
  <c r="AX522"/>
  <c r="AX523"/>
  <c r="AX524"/>
  <c r="AX525"/>
  <c r="AX528"/>
  <c r="AX529"/>
  <c r="AX530"/>
  <c r="AX531"/>
  <c r="AX532"/>
  <c r="AX534"/>
  <c r="AX535"/>
  <c r="AX536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12"/>
  <c r="AN131" i="11"/>
  <c r="AR13" i="1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2"/>
  <c r="AR43"/>
  <c r="AR44"/>
  <c r="AR45"/>
  <c r="AR46"/>
  <c r="AR47"/>
  <c r="AR48"/>
  <c r="AR50"/>
  <c r="AR51"/>
  <c r="AR52"/>
  <c r="AR53"/>
  <c r="AR54"/>
  <c r="AR55"/>
  <c r="AR56"/>
  <c r="AR57"/>
  <c r="AR58"/>
  <c r="AR59"/>
  <c r="AR60"/>
  <c r="AR61"/>
  <c r="AR62"/>
  <c r="AR64"/>
  <c r="AR65"/>
  <c r="AR66"/>
  <c r="AR67"/>
  <c r="AR68"/>
  <c r="AR69"/>
  <c r="AR72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6"/>
  <c r="AR157"/>
  <c r="AR158"/>
  <c r="AR159"/>
  <c r="AR160"/>
  <c r="AR162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1"/>
  <c r="AR272"/>
  <c r="AR273"/>
  <c r="AR274"/>
  <c r="AR275"/>
  <c r="AR277"/>
  <c r="AR278"/>
  <c r="AR279"/>
  <c r="AR280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3"/>
  <c r="AR415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3"/>
  <c r="AR484"/>
  <c r="AR485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8"/>
  <c r="AR519"/>
  <c r="AR520"/>
  <c r="AR521"/>
  <c r="AR522"/>
  <c r="AR523"/>
  <c r="AR524"/>
  <c r="AR525"/>
  <c r="AR526"/>
  <c r="AR529"/>
  <c r="AR530"/>
  <c r="AR531"/>
  <c r="AR532"/>
  <c r="AR533"/>
  <c r="AR534"/>
  <c r="AR536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422"/>
  <c r="AK423"/>
  <c r="AK424"/>
  <c r="AK425"/>
  <c r="AK426"/>
  <c r="AK427"/>
  <c r="AK428"/>
  <c r="AK429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5"/>
  <c r="AK476"/>
  <c r="AK477"/>
  <c r="AK478"/>
  <c r="AK479"/>
  <c r="AK480"/>
  <c r="AK481"/>
  <c r="AK482"/>
  <c r="AK483"/>
  <c r="AK484"/>
  <c r="AK485"/>
  <c r="AK486"/>
  <c r="AK487"/>
  <c r="AK488"/>
  <c r="AK489"/>
  <c r="AK490"/>
  <c r="AK491"/>
  <c r="AK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12"/>
  <c r="AI13"/>
  <c r="AM13" s="1"/>
  <c r="AJ13"/>
  <c r="AL13"/>
  <c r="AI14"/>
  <c r="AM14" s="1"/>
  <c r="AJ14"/>
  <c r="AL14"/>
  <c r="AI15"/>
  <c r="AM15" s="1"/>
  <c r="AJ15"/>
  <c r="AL15"/>
  <c r="AI16"/>
  <c r="AM16" s="1"/>
  <c r="AJ16"/>
  <c r="AL16"/>
  <c r="AI17"/>
  <c r="AM17" s="1"/>
  <c r="AJ17"/>
  <c r="AL17"/>
  <c r="AI18"/>
  <c r="AM18" s="1"/>
  <c r="AJ18"/>
  <c r="AL18"/>
  <c r="AI19"/>
  <c r="AM19" s="1"/>
  <c r="AJ19"/>
  <c r="AL19"/>
  <c r="AI20"/>
  <c r="AM20" s="1"/>
  <c r="AJ20"/>
  <c r="AL20"/>
  <c r="AI21"/>
  <c r="AM21" s="1"/>
  <c r="AJ21"/>
  <c r="AL21"/>
  <c r="AI22"/>
  <c r="AM22" s="1"/>
  <c r="AJ22"/>
  <c r="AL22"/>
  <c r="AI23"/>
  <c r="AM23" s="1"/>
  <c r="AJ23"/>
  <c r="AL23"/>
  <c r="AI24"/>
  <c r="AM24" s="1"/>
  <c r="AJ24"/>
  <c r="AL24"/>
  <c r="AI25"/>
  <c r="AM25" s="1"/>
  <c r="AJ25"/>
  <c r="AL25"/>
  <c r="AI26"/>
  <c r="AM26" s="1"/>
  <c r="AJ26"/>
  <c r="AL26"/>
  <c r="AI27"/>
  <c r="AM27" s="1"/>
  <c r="AJ27"/>
  <c r="AL27"/>
  <c r="AI28"/>
  <c r="AM28" s="1"/>
  <c r="AJ28"/>
  <c r="AL28"/>
  <c r="AI29"/>
  <c r="AM29" s="1"/>
  <c r="AJ29"/>
  <c r="AL29"/>
  <c r="AI30"/>
  <c r="AM30" s="1"/>
  <c r="AJ30"/>
  <c r="AL30"/>
  <c r="AI31"/>
  <c r="AM31" s="1"/>
  <c r="AJ31"/>
  <c r="AL31"/>
  <c r="AI32"/>
  <c r="AM32" s="1"/>
  <c r="AJ32"/>
  <c r="AL32"/>
  <c r="AI33"/>
  <c r="AM33" s="1"/>
  <c r="AJ33"/>
  <c r="AL33"/>
  <c r="AI34"/>
  <c r="AM34" s="1"/>
  <c r="AJ34"/>
  <c r="AL34"/>
  <c r="AI35"/>
  <c r="AM35" s="1"/>
  <c r="AJ35"/>
  <c r="AL35"/>
  <c r="AI36"/>
  <c r="AM36" s="1"/>
  <c r="AJ36"/>
  <c r="AL36"/>
  <c r="AI37"/>
  <c r="AM37" s="1"/>
  <c r="AJ37"/>
  <c r="AL37"/>
  <c r="AI38"/>
  <c r="AM38" s="1"/>
  <c r="AJ38"/>
  <c r="AL38"/>
  <c r="AI39"/>
  <c r="AM39" s="1"/>
  <c r="AJ39"/>
  <c r="AL39"/>
  <c r="AI40"/>
  <c r="AM40" s="1"/>
  <c r="AJ40"/>
  <c r="AL40"/>
  <c r="AI41"/>
  <c r="AM41" s="1"/>
  <c r="AJ41"/>
  <c r="AL41"/>
  <c r="AI42"/>
  <c r="AM42" s="1"/>
  <c r="AJ42"/>
  <c r="AL42"/>
  <c r="AI43"/>
  <c r="AM43" s="1"/>
  <c r="AJ43"/>
  <c r="AL43"/>
  <c r="AI44"/>
  <c r="AM44" s="1"/>
  <c r="AJ44"/>
  <c r="AL44"/>
  <c r="AI45"/>
  <c r="AM45" s="1"/>
  <c r="AJ45"/>
  <c r="AL45"/>
  <c r="AI46"/>
  <c r="AM46" s="1"/>
  <c r="AJ46"/>
  <c r="AL46"/>
  <c r="AI47"/>
  <c r="AM47" s="1"/>
  <c r="AJ47"/>
  <c r="AL47"/>
  <c r="AI48"/>
  <c r="AM48" s="1"/>
  <c r="AJ48"/>
  <c r="AL48"/>
  <c r="AI49"/>
  <c r="AM49" s="1"/>
  <c r="AJ49"/>
  <c r="AL49"/>
  <c r="AI50"/>
  <c r="AM50" s="1"/>
  <c r="AJ50"/>
  <c r="AL50"/>
  <c r="AI51"/>
  <c r="AM51" s="1"/>
  <c r="AJ51"/>
  <c r="AL51"/>
  <c r="AI52"/>
  <c r="AM52" s="1"/>
  <c r="AJ52"/>
  <c r="AL52"/>
  <c r="AI53"/>
  <c r="AM53" s="1"/>
  <c r="AJ53"/>
  <c r="AL53"/>
  <c r="AI54"/>
  <c r="AM54" s="1"/>
  <c r="AJ54"/>
  <c r="AL54"/>
  <c r="AI55"/>
  <c r="AM55" s="1"/>
  <c r="AJ55"/>
  <c r="AL55"/>
  <c r="AI56"/>
  <c r="AM56" s="1"/>
  <c r="AJ56"/>
  <c r="AL56"/>
  <c r="AI57"/>
  <c r="AM57" s="1"/>
  <c r="AJ57"/>
  <c r="AL57"/>
  <c r="AI58"/>
  <c r="AM58" s="1"/>
  <c r="AJ58"/>
  <c r="AL58"/>
  <c r="AI59"/>
  <c r="AM59" s="1"/>
  <c r="AJ59"/>
  <c r="AL59"/>
  <c r="AI60"/>
  <c r="AM60" s="1"/>
  <c r="AJ60"/>
  <c r="AL60"/>
  <c r="AI61"/>
  <c r="AM61" s="1"/>
  <c r="AJ61"/>
  <c r="AL61"/>
  <c r="AI62"/>
  <c r="AM62" s="1"/>
  <c r="AJ62"/>
  <c r="AL62"/>
  <c r="AI63"/>
  <c r="AM63" s="1"/>
  <c r="AJ63"/>
  <c r="AL63"/>
  <c r="AI64"/>
  <c r="AM64" s="1"/>
  <c r="AJ64"/>
  <c r="AL64"/>
  <c r="AI65"/>
  <c r="AM65" s="1"/>
  <c r="AJ65"/>
  <c r="AL65"/>
  <c r="AI66"/>
  <c r="AM66" s="1"/>
  <c r="AJ66"/>
  <c r="AL66"/>
  <c r="AI67"/>
  <c r="AM67" s="1"/>
  <c r="AJ67"/>
  <c r="AL67"/>
  <c r="AI68"/>
  <c r="AM68" s="1"/>
  <c r="AJ68"/>
  <c r="AL68"/>
  <c r="AI69"/>
  <c r="AM69" s="1"/>
  <c r="AJ69"/>
  <c r="AL69"/>
  <c r="AI70"/>
  <c r="AM70" s="1"/>
  <c r="AJ70"/>
  <c r="AL70"/>
  <c r="AI71"/>
  <c r="AM71" s="1"/>
  <c r="AJ71"/>
  <c r="AL71"/>
  <c r="AI72"/>
  <c r="AM72" s="1"/>
  <c r="AJ72"/>
  <c r="AL72"/>
  <c r="AI73"/>
  <c r="AJ73"/>
  <c r="AL73"/>
  <c r="AI74"/>
  <c r="AM74" s="1"/>
  <c r="AJ74"/>
  <c r="AL74"/>
  <c r="AI75"/>
  <c r="AM75" s="1"/>
  <c r="AJ75"/>
  <c r="AL75"/>
  <c r="AI76"/>
  <c r="AM76" s="1"/>
  <c r="AJ76"/>
  <c r="AL76"/>
  <c r="AI77"/>
  <c r="AM77" s="1"/>
  <c r="AJ77"/>
  <c r="AL77"/>
  <c r="AI78"/>
  <c r="AM78" s="1"/>
  <c r="AJ78"/>
  <c r="AL78"/>
  <c r="AI79"/>
  <c r="AM79" s="1"/>
  <c r="AJ79"/>
  <c r="AL79"/>
  <c r="AI80"/>
  <c r="AM80" s="1"/>
  <c r="AJ80"/>
  <c r="AL80"/>
  <c r="AI81"/>
  <c r="AM81" s="1"/>
  <c r="AJ81"/>
  <c r="AL81"/>
  <c r="AI82"/>
  <c r="AM82" s="1"/>
  <c r="AJ82"/>
  <c r="AL82"/>
  <c r="AI83"/>
  <c r="AM83" s="1"/>
  <c r="AJ83"/>
  <c r="AL83"/>
  <c r="AI84"/>
  <c r="AM84" s="1"/>
  <c r="AJ84"/>
  <c r="AL84"/>
  <c r="AI85"/>
  <c r="AM85" s="1"/>
  <c r="AJ85"/>
  <c r="AL85"/>
  <c r="AI86"/>
  <c r="AM86" s="1"/>
  <c r="AJ86"/>
  <c r="AL86"/>
  <c r="AI87"/>
  <c r="AM87" s="1"/>
  <c r="AJ87"/>
  <c r="AL87"/>
  <c r="AI88"/>
  <c r="AM88" s="1"/>
  <c r="AJ88"/>
  <c r="AL88"/>
  <c r="AI89"/>
  <c r="AM89" s="1"/>
  <c r="AJ89"/>
  <c r="AL89"/>
  <c r="AI90"/>
  <c r="AM90" s="1"/>
  <c r="AJ90"/>
  <c r="AL90"/>
  <c r="AI91"/>
  <c r="AM91" s="1"/>
  <c r="AJ91"/>
  <c r="AL91"/>
  <c r="AI92"/>
  <c r="AM92" s="1"/>
  <c r="AJ92"/>
  <c r="AL92"/>
  <c r="AI93"/>
  <c r="AM93" s="1"/>
  <c r="AJ93"/>
  <c r="AL93"/>
  <c r="AI94"/>
  <c r="AM94" s="1"/>
  <c r="AJ94"/>
  <c r="AL94"/>
  <c r="AI95"/>
  <c r="AM95" s="1"/>
  <c r="AJ95"/>
  <c r="AL95"/>
  <c r="AI96"/>
  <c r="AM96" s="1"/>
  <c r="AJ96"/>
  <c r="AL96"/>
  <c r="AI97"/>
  <c r="AM97" s="1"/>
  <c r="AJ97"/>
  <c r="AL97"/>
  <c r="AI98"/>
  <c r="AM98" s="1"/>
  <c r="AJ98"/>
  <c r="AL98"/>
  <c r="AI99"/>
  <c r="AM99" s="1"/>
  <c r="AJ99"/>
  <c r="AL99"/>
  <c r="AI100"/>
  <c r="AM100" s="1"/>
  <c r="AJ100"/>
  <c r="AL100"/>
  <c r="AI101"/>
  <c r="AM101" s="1"/>
  <c r="AJ101"/>
  <c r="AL101"/>
  <c r="AI102"/>
  <c r="AM102" s="1"/>
  <c r="AJ102"/>
  <c r="AL102"/>
  <c r="AI103"/>
  <c r="AM103" s="1"/>
  <c r="AJ103"/>
  <c r="AL103"/>
  <c r="AI104"/>
  <c r="AM104" s="1"/>
  <c r="AJ104"/>
  <c r="AL104"/>
  <c r="AI105"/>
  <c r="AM105" s="1"/>
  <c r="AJ105"/>
  <c r="AL105"/>
  <c r="AI106"/>
  <c r="AM106" s="1"/>
  <c r="AJ106"/>
  <c r="AL106"/>
  <c r="AI107"/>
  <c r="AM107" s="1"/>
  <c r="AJ107"/>
  <c r="AL107"/>
  <c r="AI108"/>
  <c r="AM108" s="1"/>
  <c r="AJ108"/>
  <c r="AL108"/>
  <c r="AI109"/>
  <c r="AM109" s="1"/>
  <c r="AJ109"/>
  <c r="AL109"/>
  <c r="AI110"/>
  <c r="AM110" s="1"/>
  <c r="AJ110"/>
  <c r="AL110"/>
  <c r="AI111"/>
  <c r="AM111" s="1"/>
  <c r="AJ111"/>
  <c r="AL111"/>
  <c r="AI112"/>
  <c r="AM112" s="1"/>
  <c r="AJ112"/>
  <c r="AL112"/>
  <c r="AI113"/>
  <c r="AM113" s="1"/>
  <c r="AJ113"/>
  <c r="AL113"/>
  <c r="AI114"/>
  <c r="AM114" s="1"/>
  <c r="AJ114"/>
  <c r="AL114"/>
  <c r="AI115"/>
  <c r="AM115" s="1"/>
  <c r="AJ115"/>
  <c r="AL115"/>
  <c r="AI116"/>
  <c r="AM116" s="1"/>
  <c r="AJ116"/>
  <c r="AL116"/>
  <c r="AI117"/>
  <c r="AM117" s="1"/>
  <c r="AJ117"/>
  <c r="AL117"/>
  <c r="AI118"/>
  <c r="AM118" s="1"/>
  <c r="AJ118"/>
  <c r="AL118"/>
  <c r="AI119"/>
  <c r="AM119" s="1"/>
  <c r="AJ119"/>
  <c r="AL119"/>
  <c r="AI120"/>
  <c r="AM120" s="1"/>
  <c r="AJ120"/>
  <c r="AL120"/>
  <c r="AI121"/>
  <c r="AM121" s="1"/>
  <c r="AJ121"/>
  <c r="AL121"/>
  <c r="AI122"/>
  <c r="AM122" s="1"/>
  <c r="AJ122"/>
  <c r="AL122"/>
  <c r="AI123"/>
  <c r="AM123" s="1"/>
  <c r="AJ123"/>
  <c r="AL123"/>
  <c r="AI124"/>
  <c r="AM124" s="1"/>
  <c r="AJ124"/>
  <c r="AL124"/>
  <c r="AI125"/>
  <c r="AM125" s="1"/>
  <c r="AJ125"/>
  <c r="AL125"/>
  <c r="AI126"/>
  <c r="AM126" s="1"/>
  <c r="AJ126"/>
  <c r="AL126"/>
  <c r="AI127"/>
  <c r="AM127" s="1"/>
  <c r="AJ127"/>
  <c r="AL127"/>
  <c r="AI128"/>
  <c r="AM128" s="1"/>
  <c r="AJ128"/>
  <c r="AL128"/>
  <c r="AI129"/>
  <c r="AM129" s="1"/>
  <c r="AJ129"/>
  <c r="AL129"/>
  <c r="AI130"/>
  <c r="AM130" s="1"/>
  <c r="AJ130"/>
  <c r="AL130"/>
  <c r="AI131"/>
  <c r="AM131" s="1"/>
  <c r="AJ131"/>
  <c r="AL131"/>
  <c r="AI132"/>
  <c r="AM132" s="1"/>
  <c r="AJ132"/>
  <c r="AL132"/>
  <c r="AI133"/>
  <c r="AM133" s="1"/>
  <c r="AJ133"/>
  <c r="AL133"/>
  <c r="AI134"/>
  <c r="AM134" s="1"/>
  <c r="AJ134"/>
  <c r="AL134"/>
  <c r="AI135"/>
  <c r="AM135" s="1"/>
  <c r="AJ135"/>
  <c r="AL135"/>
  <c r="AI136"/>
  <c r="AM136" s="1"/>
  <c r="AJ136"/>
  <c r="AL136"/>
  <c r="AI137"/>
  <c r="AM137" s="1"/>
  <c r="AJ137"/>
  <c r="AL137"/>
  <c r="AI138"/>
  <c r="AM138" s="1"/>
  <c r="AJ138"/>
  <c r="AL138"/>
  <c r="AI139"/>
  <c r="AM139" s="1"/>
  <c r="AJ139"/>
  <c r="AL139"/>
  <c r="AI140"/>
  <c r="AM140" s="1"/>
  <c r="AJ140"/>
  <c r="AL140"/>
  <c r="AI141"/>
  <c r="AM141" s="1"/>
  <c r="AJ141"/>
  <c r="AL141"/>
  <c r="AI142"/>
  <c r="AM142" s="1"/>
  <c r="AJ142"/>
  <c r="AL142"/>
  <c r="AI143"/>
  <c r="AM143" s="1"/>
  <c r="AJ143"/>
  <c r="AL143"/>
  <c r="AI144"/>
  <c r="AM144" s="1"/>
  <c r="AJ144"/>
  <c r="AL144"/>
  <c r="AI145"/>
  <c r="AM145" s="1"/>
  <c r="AJ145"/>
  <c r="AL145"/>
  <c r="AI146"/>
  <c r="AM146" s="1"/>
  <c r="AJ146"/>
  <c r="AL146"/>
  <c r="AI147"/>
  <c r="AM147" s="1"/>
  <c r="AJ147"/>
  <c r="AL147"/>
  <c r="AI148"/>
  <c r="AM148" s="1"/>
  <c r="AJ148"/>
  <c r="AL148"/>
  <c r="AI149"/>
  <c r="AM149" s="1"/>
  <c r="AJ149"/>
  <c r="AL149"/>
  <c r="AI150"/>
  <c r="AM150" s="1"/>
  <c r="AJ150"/>
  <c r="AL150"/>
  <c r="AI151"/>
  <c r="AM151" s="1"/>
  <c r="AJ151"/>
  <c r="AL151"/>
  <c r="AI152"/>
  <c r="AM152" s="1"/>
  <c r="AJ152"/>
  <c r="AL152"/>
  <c r="AI153"/>
  <c r="AM153" s="1"/>
  <c r="AJ153"/>
  <c r="AL153"/>
  <c r="AI154"/>
  <c r="AM154" s="1"/>
  <c r="AJ154"/>
  <c r="AL154"/>
  <c r="AI155"/>
  <c r="AM155" s="1"/>
  <c r="AJ155"/>
  <c r="AL155"/>
  <c r="AI156"/>
  <c r="AM156" s="1"/>
  <c r="AJ156"/>
  <c r="AL156"/>
  <c r="AI157"/>
  <c r="AM157" s="1"/>
  <c r="AJ157"/>
  <c r="AL157"/>
  <c r="AI158"/>
  <c r="AM158" s="1"/>
  <c r="AJ158"/>
  <c r="AL158"/>
  <c r="AI159"/>
  <c r="AM159" s="1"/>
  <c r="AJ159"/>
  <c r="AL159"/>
  <c r="AI160"/>
  <c r="AM160" s="1"/>
  <c r="AJ160"/>
  <c r="AL160"/>
  <c r="AI161"/>
  <c r="AM161" s="1"/>
  <c r="AJ161"/>
  <c r="AL161"/>
  <c r="AI162"/>
  <c r="AM162" s="1"/>
  <c r="AJ162"/>
  <c r="AL162"/>
  <c r="AI163"/>
  <c r="AM163" s="1"/>
  <c r="AJ163"/>
  <c r="AL163"/>
  <c r="AI164"/>
  <c r="AM164" s="1"/>
  <c r="AJ164"/>
  <c r="AL164"/>
  <c r="AI165"/>
  <c r="AM165" s="1"/>
  <c r="AJ165"/>
  <c r="AL165"/>
  <c r="AI166"/>
  <c r="AM166" s="1"/>
  <c r="AJ166"/>
  <c r="AL166"/>
  <c r="AI167"/>
  <c r="AM167" s="1"/>
  <c r="AJ167"/>
  <c r="AL167"/>
  <c r="AI168"/>
  <c r="AM168" s="1"/>
  <c r="AJ168"/>
  <c r="AL168"/>
  <c r="AI169"/>
  <c r="AM169" s="1"/>
  <c r="AJ169"/>
  <c r="AL169"/>
  <c r="AI170"/>
  <c r="AM170" s="1"/>
  <c r="AJ170"/>
  <c r="AL170"/>
  <c r="AI171"/>
  <c r="AM171" s="1"/>
  <c r="AJ171"/>
  <c r="AL171"/>
  <c r="AI172"/>
  <c r="AM172" s="1"/>
  <c r="AJ172"/>
  <c r="AL172"/>
  <c r="AI173"/>
  <c r="AM173" s="1"/>
  <c r="AJ173"/>
  <c r="AL173"/>
  <c r="AI174"/>
  <c r="AM174" s="1"/>
  <c r="AJ174"/>
  <c r="AL174"/>
  <c r="AI175"/>
  <c r="AM175" s="1"/>
  <c r="AJ175"/>
  <c r="AL175"/>
  <c r="AI176"/>
  <c r="AM176" s="1"/>
  <c r="AJ176"/>
  <c r="AL176"/>
  <c r="AI177"/>
  <c r="AM177" s="1"/>
  <c r="AJ177"/>
  <c r="AL177"/>
  <c r="AI178"/>
  <c r="AM178" s="1"/>
  <c r="AJ178"/>
  <c r="AL178"/>
  <c r="AI179"/>
  <c r="AM179" s="1"/>
  <c r="AJ179"/>
  <c r="AL179"/>
  <c r="AI180"/>
  <c r="AM180" s="1"/>
  <c r="AJ180"/>
  <c r="AL180"/>
  <c r="AI181"/>
  <c r="AM181" s="1"/>
  <c r="AJ181"/>
  <c r="AL181"/>
  <c r="AI182"/>
  <c r="AM182" s="1"/>
  <c r="AJ182"/>
  <c r="AL182"/>
  <c r="AI183"/>
  <c r="AM183" s="1"/>
  <c r="AJ183"/>
  <c r="AL183"/>
  <c r="AI184"/>
  <c r="AM184" s="1"/>
  <c r="AJ184"/>
  <c r="AL184"/>
  <c r="AI185"/>
  <c r="AM185" s="1"/>
  <c r="AJ185"/>
  <c r="AL185"/>
  <c r="AI186"/>
  <c r="AM186" s="1"/>
  <c r="AJ186"/>
  <c r="AL186"/>
  <c r="AI187"/>
  <c r="AM187" s="1"/>
  <c r="AJ187"/>
  <c r="AL187"/>
  <c r="AI188"/>
  <c r="AM188" s="1"/>
  <c r="AJ188"/>
  <c r="AL188"/>
  <c r="AI189"/>
  <c r="AM189" s="1"/>
  <c r="AJ189"/>
  <c r="AL189"/>
  <c r="AI190"/>
  <c r="AM190" s="1"/>
  <c r="AJ190"/>
  <c r="AL190"/>
  <c r="AI191"/>
  <c r="AM191" s="1"/>
  <c r="AJ191"/>
  <c r="AL191"/>
  <c r="AI192"/>
  <c r="AM192" s="1"/>
  <c r="AJ192"/>
  <c r="AL192"/>
  <c r="AI193"/>
  <c r="AM193" s="1"/>
  <c r="AJ193"/>
  <c r="AL193"/>
  <c r="AI194"/>
  <c r="AM194" s="1"/>
  <c r="AJ194"/>
  <c r="AL194"/>
  <c r="AI195"/>
  <c r="AM195" s="1"/>
  <c r="AJ195"/>
  <c r="AL195"/>
  <c r="AI196"/>
  <c r="AM196" s="1"/>
  <c r="AJ196"/>
  <c r="AL196"/>
  <c r="AI197"/>
  <c r="AM197" s="1"/>
  <c r="AJ197"/>
  <c r="AL197"/>
  <c r="AI198"/>
  <c r="AM198" s="1"/>
  <c r="AJ198"/>
  <c r="AL198"/>
  <c r="AI199"/>
  <c r="AM199" s="1"/>
  <c r="AJ199"/>
  <c r="AL199"/>
  <c r="AI200"/>
  <c r="AM200" s="1"/>
  <c r="AJ200"/>
  <c r="AL200"/>
  <c r="AI201"/>
  <c r="AM201" s="1"/>
  <c r="AJ201"/>
  <c r="AL201"/>
  <c r="AI202"/>
  <c r="AM202" s="1"/>
  <c r="AJ202"/>
  <c r="AL202"/>
  <c r="AI203"/>
  <c r="AM203" s="1"/>
  <c r="AJ203"/>
  <c r="AL203"/>
  <c r="AI204"/>
  <c r="AM204" s="1"/>
  <c r="AJ204"/>
  <c r="AL204"/>
  <c r="AI205"/>
  <c r="AM205" s="1"/>
  <c r="AJ205"/>
  <c r="AL205"/>
  <c r="AI206"/>
  <c r="AM206" s="1"/>
  <c r="AJ206"/>
  <c r="AL206"/>
  <c r="AI207"/>
  <c r="AM207" s="1"/>
  <c r="AJ207"/>
  <c r="AL207"/>
  <c r="AI208"/>
  <c r="AM208" s="1"/>
  <c r="AJ208"/>
  <c r="AL208"/>
  <c r="AI209"/>
  <c r="AM209" s="1"/>
  <c r="AJ209"/>
  <c r="AL209"/>
  <c r="AI210"/>
  <c r="AM210" s="1"/>
  <c r="AJ210"/>
  <c r="AL210"/>
  <c r="AI211"/>
  <c r="AM211" s="1"/>
  <c r="AJ211"/>
  <c r="AL211"/>
  <c r="AI212"/>
  <c r="AM212" s="1"/>
  <c r="AJ212"/>
  <c r="AL212"/>
  <c r="AI213"/>
  <c r="AM213" s="1"/>
  <c r="AJ213"/>
  <c r="AL213"/>
  <c r="AI214"/>
  <c r="AM214" s="1"/>
  <c r="AJ214"/>
  <c r="AL214"/>
  <c r="AI215"/>
  <c r="AM215" s="1"/>
  <c r="AJ215"/>
  <c r="AL215"/>
  <c r="AI216"/>
  <c r="AM216" s="1"/>
  <c r="AJ216"/>
  <c r="AL216"/>
  <c r="AI217"/>
  <c r="AM217" s="1"/>
  <c r="AJ217"/>
  <c r="AL217"/>
  <c r="AI218"/>
  <c r="AM218" s="1"/>
  <c r="AJ218"/>
  <c r="AL218"/>
  <c r="AI219"/>
  <c r="AM219" s="1"/>
  <c r="AJ219"/>
  <c r="AL219"/>
  <c r="AI220"/>
  <c r="AM220" s="1"/>
  <c r="AJ220"/>
  <c r="AL220"/>
  <c r="AI221"/>
  <c r="AM221" s="1"/>
  <c r="AJ221"/>
  <c r="AL221"/>
  <c r="AI222"/>
  <c r="AM222" s="1"/>
  <c r="AJ222"/>
  <c r="AL222"/>
  <c r="AI223"/>
  <c r="AM223" s="1"/>
  <c r="AJ223"/>
  <c r="AL223"/>
  <c r="AI224"/>
  <c r="AM224" s="1"/>
  <c r="AJ224"/>
  <c r="AL224"/>
  <c r="AI225"/>
  <c r="AM225" s="1"/>
  <c r="AJ225"/>
  <c r="AL225"/>
  <c r="AI226"/>
  <c r="AM226" s="1"/>
  <c r="AJ226"/>
  <c r="AL226"/>
  <c r="AI227"/>
  <c r="AM227" s="1"/>
  <c r="AJ227"/>
  <c r="AL227"/>
  <c r="AI228"/>
  <c r="AM228" s="1"/>
  <c r="AJ228"/>
  <c r="AL228"/>
  <c r="AI229"/>
  <c r="AM229" s="1"/>
  <c r="AJ229"/>
  <c r="AL229"/>
  <c r="AI230"/>
  <c r="AM230" s="1"/>
  <c r="AJ230"/>
  <c r="AL230"/>
  <c r="AI231"/>
  <c r="AM231" s="1"/>
  <c r="AJ231"/>
  <c r="AL231"/>
  <c r="AI232"/>
  <c r="AM232" s="1"/>
  <c r="AJ232"/>
  <c r="AL232"/>
  <c r="AI233"/>
  <c r="AM233" s="1"/>
  <c r="AJ233"/>
  <c r="AL233"/>
  <c r="AI234"/>
  <c r="AM234" s="1"/>
  <c r="AJ234"/>
  <c r="AL234"/>
  <c r="AI235"/>
  <c r="AM235" s="1"/>
  <c r="AJ235"/>
  <c r="AL235"/>
  <c r="AI236"/>
  <c r="AM236" s="1"/>
  <c r="AJ236"/>
  <c r="AL236"/>
  <c r="AI237"/>
  <c r="AM237" s="1"/>
  <c r="AJ237"/>
  <c r="AL237"/>
  <c r="AI238"/>
  <c r="AM238" s="1"/>
  <c r="AJ238"/>
  <c r="AL238"/>
  <c r="AI239"/>
  <c r="AM239" s="1"/>
  <c r="AJ239"/>
  <c r="AL239"/>
  <c r="AI240"/>
  <c r="AM240" s="1"/>
  <c r="AJ240"/>
  <c r="AL240"/>
  <c r="AI241"/>
  <c r="AM241" s="1"/>
  <c r="AJ241"/>
  <c r="AL241"/>
  <c r="AI242"/>
  <c r="AM242" s="1"/>
  <c r="AJ242"/>
  <c r="AL242"/>
  <c r="AI243"/>
  <c r="AM243" s="1"/>
  <c r="AJ243"/>
  <c r="AL243"/>
  <c r="AI244"/>
  <c r="AM244" s="1"/>
  <c r="AJ244"/>
  <c r="AL244"/>
  <c r="AI245"/>
  <c r="AM245" s="1"/>
  <c r="AJ245"/>
  <c r="AL245"/>
  <c r="AI246"/>
  <c r="AM246" s="1"/>
  <c r="AJ246"/>
  <c r="AL246"/>
  <c r="AI251"/>
  <c r="AM251" s="1"/>
  <c r="AJ251"/>
  <c r="AL251"/>
  <c r="AI252"/>
  <c r="AM252" s="1"/>
  <c r="AJ252"/>
  <c r="AL252"/>
  <c r="AI253"/>
  <c r="AM253" s="1"/>
  <c r="AJ253"/>
  <c r="AL253"/>
  <c r="AI254"/>
  <c r="AM254" s="1"/>
  <c r="AJ254"/>
  <c r="AL254"/>
  <c r="AI255"/>
  <c r="AM255" s="1"/>
  <c r="AJ255"/>
  <c r="AL255"/>
  <c r="AI256"/>
  <c r="AM256" s="1"/>
  <c r="AJ256"/>
  <c r="AL256"/>
  <c r="AI257"/>
  <c r="AM257" s="1"/>
  <c r="AJ257"/>
  <c r="AL257"/>
  <c r="AI258"/>
  <c r="AM258" s="1"/>
  <c r="AJ258"/>
  <c r="AL258"/>
  <c r="AI259"/>
  <c r="AM259" s="1"/>
  <c r="AJ259"/>
  <c r="AL259"/>
  <c r="AI260"/>
  <c r="AM260" s="1"/>
  <c r="AJ260"/>
  <c r="AL260"/>
  <c r="AI261"/>
  <c r="AM261" s="1"/>
  <c r="AJ261"/>
  <c r="AL261"/>
  <c r="AI262"/>
  <c r="AM262" s="1"/>
  <c r="AJ262"/>
  <c r="AL262"/>
  <c r="AI263"/>
  <c r="AM263" s="1"/>
  <c r="AJ263"/>
  <c r="AL263"/>
  <c r="AI264"/>
  <c r="AM264" s="1"/>
  <c r="AJ264"/>
  <c r="AL264"/>
  <c r="AI265"/>
  <c r="AM265" s="1"/>
  <c r="AJ265"/>
  <c r="AL265"/>
  <c r="AI266"/>
  <c r="AM266" s="1"/>
  <c r="AJ266"/>
  <c r="AL266"/>
  <c r="AI267"/>
  <c r="AM267" s="1"/>
  <c r="AJ267"/>
  <c r="AL267"/>
  <c r="AI268"/>
  <c r="AM268" s="1"/>
  <c r="AJ268"/>
  <c r="AL268"/>
  <c r="AI269"/>
  <c r="AM269" s="1"/>
  <c r="AJ269"/>
  <c r="AL269"/>
  <c r="AI270"/>
  <c r="AJ270"/>
  <c r="AL270"/>
  <c r="AI271"/>
  <c r="AM271" s="1"/>
  <c r="AJ271"/>
  <c r="AL271"/>
  <c r="AI272"/>
  <c r="AM272" s="1"/>
  <c r="AJ272"/>
  <c r="AL272"/>
  <c r="AI273"/>
  <c r="AM273" s="1"/>
  <c r="AJ273"/>
  <c r="AL273"/>
  <c r="AI274"/>
  <c r="AM274" s="1"/>
  <c r="AJ274"/>
  <c r="AL274"/>
  <c r="AI275"/>
  <c r="AM275" s="1"/>
  <c r="AJ275"/>
  <c r="AL275"/>
  <c r="AI277"/>
  <c r="AM277" s="1"/>
  <c r="AJ277"/>
  <c r="AL277"/>
  <c r="AI278"/>
  <c r="AM278" s="1"/>
  <c r="AJ278"/>
  <c r="AL278"/>
  <c r="AI279"/>
  <c r="AM279" s="1"/>
  <c r="AJ279"/>
  <c r="AL279"/>
  <c r="AI280"/>
  <c r="AM280" s="1"/>
  <c r="AJ280"/>
  <c r="AL280"/>
  <c r="AI281"/>
  <c r="AM281" s="1"/>
  <c r="AJ281"/>
  <c r="AL281"/>
  <c r="AI282"/>
  <c r="AM282" s="1"/>
  <c r="AJ282"/>
  <c r="AL282"/>
  <c r="AI283"/>
  <c r="AM283" s="1"/>
  <c r="AJ283"/>
  <c r="AL283"/>
  <c r="AI284"/>
  <c r="AM284" s="1"/>
  <c r="AJ284"/>
  <c r="AL284"/>
  <c r="AI285"/>
  <c r="AM285" s="1"/>
  <c r="AJ285"/>
  <c r="AL285"/>
  <c r="AI286"/>
  <c r="AM286" s="1"/>
  <c r="AJ286"/>
  <c r="AL286"/>
  <c r="AI287"/>
  <c r="AM287" s="1"/>
  <c r="AJ287"/>
  <c r="AL287"/>
  <c r="AI288"/>
  <c r="AM288" s="1"/>
  <c r="AJ288"/>
  <c r="AL288"/>
  <c r="AI289"/>
  <c r="AM289" s="1"/>
  <c r="AJ289"/>
  <c r="AL289"/>
  <c r="AI290"/>
  <c r="AM290" s="1"/>
  <c r="AJ290"/>
  <c r="AL290"/>
  <c r="AI291"/>
  <c r="AM291" s="1"/>
  <c r="AJ291"/>
  <c r="AL291"/>
  <c r="AI292"/>
  <c r="AM292" s="1"/>
  <c r="AJ292"/>
  <c r="AL292"/>
  <c r="AI293"/>
  <c r="AM293" s="1"/>
  <c r="AJ293"/>
  <c r="AL293"/>
  <c r="AI294"/>
  <c r="AM294" s="1"/>
  <c r="AJ294"/>
  <c r="AL294"/>
  <c r="AI295"/>
  <c r="AM295" s="1"/>
  <c r="AJ295"/>
  <c r="AL295"/>
  <c r="AI296"/>
  <c r="AM296" s="1"/>
  <c r="AJ296"/>
  <c r="AL296"/>
  <c r="AI297"/>
  <c r="AM297" s="1"/>
  <c r="AJ297"/>
  <c r="AL297"/>
  <c r="AI298"/>
  <c r="AM298" s="1"/>
  <c r="AJ298"/>
  <c r="AL298"/>
  <c r="AI299"/>
  <c r="AM299" s="1"/>
  <c r="AJ299"/>
  <c r="AL299"/>
  <c r="AI300"/>
  <c r="AM300" s="1"/>
  <c r="AJ300"/>
  <c r="AL300"/>
  <c r="AI301"/>
  <c r="AM301" s="1"/>
  <c r="AJ301"/>
  <c r="AL301"/>
  <c r="AI302"/>
  <c r="AM302" s="1"/>
  <c r="AJ302"/>
  <c r="AL302"/>
  <c r="AI303"/>
  <c r="AM303" s="1"/>
  <c r="AJ303"/>
  <c r="AL303"/>
  <c r="AI304"/>
  <c r="AM304" s="1"/>
  <c r="AJ304"/>
  <c r="AL304"/>
  <c r="AI305"/>
  <c r="AM305" s="1"/>
  <c r="AJ305"/>
  <c r="AL305"/>
  <c r="AI306"/>
  <c r="AM306" s="1"/>
  <c r="AJ306"/>
  <c r="AL306"/>
  <c r="AI307"/>
  <c r="AM307" s="1"/>
  <c r="AJ307"/>
  <c r="AL307"/>
  <c r="AI308"/>
  <c r="AM308" s="1"/>
  <c r="AJ308"/>
  <c r="AL308"/>
  <c r="AI309"/>
  <c r="AM309" s="1"/>
  <c r="AJ309"/>
  <c r="AL309"/>
  <c r="AI310"/>
  <c r="AM310" s="1"/>
  <c r="AJ310"/>
  <c r="AL310"/>
  <c r="AI311"/>
  <c r="AM311" s="1"/>
  <c r="AJ311"/>
  <c r="AL311"/>
  <c r="AI312"/>
  <c r="AM312" s="1"/>
  <c r="AJ312"/>
  <c r="AL312"/>
  <c r="AI313"/>
  <c r="AM313" s="1"/>
  <c r="AJ313"/>
  <c r="AL313"/>
  <c r="AI314"/>
  <c r="AM314" s="1"/>
  <c r="AJ314"/>
  <c r="AL314"/>
  <c r="AI315"/>
  <c r="AM315" s="1"/>
  <c r="AJ315"/>
  <c r="AL315"/>
  <c r="AI316"/>
  <c r="AM316" s="1"/>
  <c r="AJ316"/>
  <c r="AL316"/>
  <c r="AI317"/>
  <c r="AM317" s="1"/>
  <c r="AJ317"/>
  <c r="AL317"/>
  <c r="AI318"/>
  <c r="AM318" s="1"/>
  <c r="AJ318"/>
  <c r="AL318"/>
  <c r="AI319"/>
  <c r="AM319" s="1"/>
  <c r="AJ319"/>
  <c r="AL319"/>
  <c r="AI320"/>
  <c r="AM320" s="1"/>
  <c r="AJ320"/>
  <c r="AL320"/>
  <c r="AI321"/>
  <c r="AM321" s="1"/>
  <c r="AJ321"/>
  <c r="AL321"/>
  <c r="AI322"/>
  <c r="AM322" s="1"/>
  <c r="AJ322"/>
  <c r="AL322"/>
  <c r="AI323"/>
  <c r="AM323" s="1"/>
  <c r="AJ323"/>
  <c r="AL323"/>
  <c r="AI324"/>
  <c r="AM324" s="1"/>
  <c r="AJ324"/>
  <c r="AL324"/>
  <c r="AI325"/>
  <c r="AM325" s="1"/>
  <c r="AJ325"/>
  <c r="AL325"/>
  <c r="AI326"/>
  <c r="AM326" s="1"/>
  <c r="AJ326"/>
  <c r="AL326"/>
  <c r="AI327"/>
  <c r="AM327" s="1"/>
  <c r="AJ327"/>
  <c r="AL327"/>
  <c r="AI328"/>
  <c r="AM328" s="1"/>
  <c r="AJ328"/>
  <c r="AL328"/>
  <c r="AI329"/>
  <c r="AM329" s="1"/>
  <c r="AJ329"/>
  <c r="AL329"/>
  <c r="AI330"/>
  <c r="AM330" s="1"/>
  <c r="AJ330"/>
  <c r="AL330"/>
  <c r="AI331"/>
  <c r="AM331" s="1"/>
  <c r="AJ331"/>
  <c r="AL331"/>
  <c r="AI332"/>
  <c r="AM332" s="1"/>
  <c r="AJ332"/>
  <c r="AL332"/>
  <c r="AI333"/>
  <c r="AM333" s="1"/>
  <c r="AJ333"/>
  <c r="AL333"/>
  <c r="AI334"/>
  <c r="AM334" s="1"/>
  <c r="AJ334"/>
  <c r="AL334"/>
  <c r="AI335"/>
  <c r="AM335" s="1"/>
  <c r="AJ335"/>
  <c r="AL335"/>
  <c r="AI336"/>
  <c r="AM336" s="1"/>
  <c r="AJ336"/>
  <c r="AL336"/>
  <c r="AI337"/>
  <c r="AM337" s="1"/>
  <c r="AJ337"/>
  <c r="AL337"/>
  <c r="AI338"/>
  <c r="AM338" s="1"/>
  <c r="AJ338"/>
  <c r="AL338"/>
  <c r="AI339"/>
  <c r="AM339" s="1"/>
  <c r="AJ339"/>
  <c r="AL339"/>
  <c r="AI340"/>
  <c r="AM340" s="1"/>
  <c r="AJ340"/>
  <c r="AL340"/>
  <c r="AI341"/>
  <c r="AM341" s="1"/>
  <c r="AJ341"/>
  <c r="AL341"/>
  <c r="AI342"/>
  <c r="AM342" s="1"/>
  <c r="AJ342"/>
  <c r="AL342"/>
  <c r="AI343"/>
  <c r="AM343" s="1"/>
  <c r="AJ343"/>
  <c r="AL343"/>
  <c r="AI344"/>
  <c r="AM344" s="1"/>
  <c r="AJ344"/>
  <c r="AL344"/>
  <c r="AI345"/>
  <c r="AM345" s="1"/>
  <c r="AJ345"/>
  <c r="AL345"/>
  <c r="AI346"/>
  <c r="AM346" s="1"/>
  <c r="AJ346"/>
  <c r="AL346"/>
  <c r="AI347"/>
  <c r="AM347" s="1"/>
  <c r="AJ347"/>
  <c r="AL347"/>
  <c r="AI348"/>
  <c r="AM348" s="1"/>
  <c r="AJ348"/>
  <c r="AL348"/>
  <c r="AI349"/>
  <c r="AM349" s="1"/>
  <c r="AJ349"/>
  <c r="AL349"/>
  <c r="AI350"/>
  <c r="AM350" s="1"/>
  <c r="AJ350"/>
  <c r="AL350"/>
  <c r="AI351"/>
  <c r="AM351" s="1"/>
  <c r="AJ351"/>
  <c r="AL351"/>
  <c r="AI352"/>
  <c r="AM352" s="1"/>
  <c r="AJ352"/>
  <c r="AL352"/>
  <c r="AI353"/>
  <c r="AM353" s="1"/>
  <c r="AJ353"/>
  <c r="AL353"/>
  <c r="AI354"/>
  <c r="AM354" s="1"/>
  <c r="AJ354"/>
  <c r="AL354"/>
  <c r="AI355"/>
  <c r="AM355" s="1"/>
  <c r="AJ355"/>
  <c r="AL355"/>
  <c r="AI356"/>
  <c r="AM356" s="1"/>
  <c r="AJ356"/>
  <c r="AL356"/>
  <c r="AI357"/>
  <c r="AM357" s="1"/>
  <c r="AJ357"/>
  <c r="AL357"/>
  <c r="AI358"/>
  <c r="AM358" s="1"/>
  <c r="AJ358"/>
  <c r="AL358"/>
  <c r="AI359"/>
  <c r="AM359" s="1"/>
  <c r="AJ359"/>
  <c r="AL359"/>
  <c r="AI360"/>
  <c r="AM360" s="1"/>
  <c r="AJ360"/>
  <c r="AL360"/>
  <c r="AI361"/>
  <c r="AM361" s="1"/>
  <c r="AJ361"/>
  <c r="AL361"/>
  <c r="AI362"/>
  <c r="AM362" s="1"/>
  <c r="AJ362"/>
  <c r="AL362"/>
  <c r="AI363"/>
  <c r="AM363" s="1"/>
  <c r="AJ363"/>
  <c r="AL363"/>
  <c r="AI364"/>
  <c r="AM364" s="1"/>
  <c r="AJ364"/>
  <c r="AL364"/>
  <c r="AI365"/>
  <c r="AM365" s="1"/>
  <c r="AJ365"/>
  <c r="AL365"/>
  <c r="AI366"/>
  <c r="AM366" s="1"/>
  <c r="AJ366"/>
  <c r="AL366"/>
  <c r="AI367"/>
  <c r="AM367" s="1"/>
  <c r="AJ367"/>
  <c r="AL367"/>
  <c r="AI368"/>
  <c r="AM368" s="1"/>
  <c r="AJ368"/>
  <c r="AL368"/>
  <c r="AI369"/>
  <c r="AM369" s="1"/>
  <c r="AJ369"/>
  <c r="AL369"/>
  <c r="AI370"/>
  <c r="AM370" s="1"/>
  <c r="AJ370"/>
  <c r="AL370"/>
  <c r="AI371"/>
  <c r="AM371" s="1"/>
  <c r="AJ371"/>
  <c r="AL371"/>
  <c r="AI372"/>
  <c r="AM372" s="1"/>
  <c r="AJ372"/>
  <c r="AL372"/>
  <c r="AI373"/>
  <c r="AM373" s="1"/>
  <c r="AJ373"/>
  <c r="AL373"/>
  <c r="AI374"/>
  <c r="AM374" s="1"/>
  <c r="AJ374"/>
  <c r="AL374"/>
  <c r="AI375"/>
  <c r="AM375" s="1"/>
  <c r="AJ375"/>
  <c r="AL375"/>
  <c r="AI376"/>
  <c r="AM376" s="1"/>
  <c r="AJ376"/>
  <c r="AL376"/>
  <c r="AI377"/>
  <c r="AM377" s="1"/>
  <c r="AJ377"/>
  <c r="AL377"/>
  <c r="AI378"/>
  <c r="AM378" s="1"/>
  <c r="AJ378"/>
  <c r="AL378"/>
  <c r="AI379"/>
  <c r="AM379" s="1"/>
  <c r="AJ379"/>
  <c r="AL379"/>
  <c r="AI380"/>
  <c r="AM380" s="1"/>
  <c r="AJ380"/>
  <c r="AL380"/>
  <c r="AI381"/>
  <c r="AM381" s="1"/>
  <c r="AJ381"/>
  <c r="AL381"/>
  <c r="AI382"/>
  <c r="AM382" s="1"/>
  <c r="AJ382"/>
  <c r="AL382"/>
  <c r="AI383"/>
  <c r="AM383" s="1"/>
  <c r="AJ383"/>
  <c r="AL383"/>
  <c r="AI384"/>
  <c r="AM384" s="1"/>
  <c r="AJ384"/>
  <c r="AL384"/>
  <c r="AI385"/>
  <c r="AM385" s="1"/>
  <c r="AJ385"/>
  <c r="AL385"/>
  <c r="AI386"/>
  <c r="AM386" s="1"/>
  <c r="AJ386"/>
  <c r="AL386"/>
  <c r="AI387"/>
  <c r="AM387" s="1"/>
  <c r="AJ387"/>
  <c r="AL387"/>
  <c r="AI388"/>
  <c r="AM388" s="1"/>
  <c r="AJ388"/>
  <c r="AL388"/>
  <c r="AI389"/>
  <c r="AM389" s="1"/>
  <c r="AJ389"/>
  <c r="AL389"/>
  <c r="AI390"/>
  <c r="AM390" s="1"/>
  <c r="AJ390"/>
  <c r="AL390"/>
  <c r="AI391"/>
  <c r="AM391" s="1"/>
  <c r="AJ391"/>
  <c r="AL391"/>
  <c r="AI392"/>
  <c r="AM392" s="1"/>
  <c r="AJ392"/>
  <c r="AL392"/>
  <c r="AI393"/>
  <c r="AM393" s="1"/>
  <c r="AJ393"/>
  <c r="AL393"/>
  <c r="AI394"/>
  <c r="AM394" s="1"/>
  <c r="AJ394"/>
  <c r="AL394"/>
  <c r="AI395"/>
  <c r="AM395" s="1"/>
  <c r="AJ395"/>
  <c r="AL395"/>
  <c r="AI396"/>
  <c r="AM396" s="1"/>
  <c r="AJ396"/>
  <c r="AL396"/>
  <c r="AI397"/>
  <c r="AM397" s="1"/>
  <c r="AJ397"/>
  <c r="AL397"/>
  <c r="AI398"/>
  <c r="AM398" s="1"/>
  <c r="AJ398"/>
  <c r="AL398"/>
  <c r="AI399"/>
  <c r="AM399" s="1"/>
  <c r="AJ399"/>
  <c r="AL399"/>
  <c r="AI400"/>
  <c r="AM400" s="1"/>
  <c r="AJ400"/>
  <c r="AL400"/>
  <c r="AI401"/>
  <c r="AM401" s="1"/>
  <c r="AJ401"/>
  <c r="AL401"/>
  <c r="AI402"/>
  <c r="AM402" s="1"/>
  <c r="AJ402"/>
  <c r="AL402"/>
  <c r="AI403"/>
  <c r="AM403" s="1"/>
  <c r="AJ403"/>
  <c r="AL403"/>
  <c r="AI404"/>
  <c r="AM404" s="1"/>
  <c r="AJ404"/>
  <c r="AL404"/>
  <c r="AI405"/>
  <c r="AM405" s="1"/>
  <c r="AJ405"/>
  <c r="AL405"/>
  <c r="AI406"/>
  <c r="AM406" s="1"/>
  <c r="AJ406"/>
  <c r="AL406"/>
  <c r="AI407"/>
  <c r="AM407" s="1"/>
  <c r="AJ407"/>
  <c r="AL407"/>
  <c r="AI408"/>
  <c r="AM408" s="1"/>
  <c r="AJ408"/>
  <c r="AL408"/>
  <c r="AI409"/>
  <c r="AM409" s="1"/>
  <c r="AJ409"/>
  <c r="AL409"/>
  <c r="AI410"/>
  <c r="AM410" s="1"/>
  <c r="AJ410"/>
  <c r="AL410"/>
  <c r="AI411"/>
  <c r="AM411" s="1"/>
  <c r="AJ411"/>
  <c r="AL411"/>
  <c r="AI412"/>
  <c r="AM412" s="1"/>
  <c r="AJ412"/>
  <c r="AL412"/>
  <c r="AI413"/>
  <c r="AM413" s="1"/>
  <c r="AJ413"/>
  <c r="AL413"/>
  <c r="AI414"/>
  <c r="AM414" s="1"/>
  <c r="AJ414"/>
  <c r="AL414"/>
  <c r="AI415"/>
  <c r="AM415" s="1"/>
  <c r="AJ415"/>
  <c r="AL415"/>
  <c r="AI416"/>
  <c r="AM416" s="1"/>
  <c r="AJ416"/>
  <c r="AL416"/>
  <c r="AI417"/>
  <c r="AM417" s="1"/>
  <c r="AJ417"/>
  <c r="AL417"/>
  <c r="AI418"/>
  <c r="AM418" s="1"/>
  <c r="AJ418"/>
  <c r="AL418"/>
  <c r="AI419"/>
  <c r="AM419" s="1"/>
  <c r="AJ419"/>
  <c r="AL419"/>
  <c r="AI420"/>
  <c r="AM420" s="1"/>
  <c r="AJ420"/>
  <c r="AL420"/>
  <c r="AI421"/>
  <c r="AM421" s="1"/>
  <c r="AJ421"/>
  <c r="AL421"/>
  <c r="AI422"/>
  <c r="AM422" s="1"/>
  <c r="AJ422"/>
  <c r="AL422"/>
  <c r="AI423"/>
  <c r="AM423" s="1"/>
  <c r="AJ423"/>
  <c r="AL423"/>
  <c r="AI424"/>
  <c r="AM424" s="1"/>
  <c r="AJ424"/>
  <c r="AL424"/>
  <c r="AI425"/>
  <c r="AM425" s="1"/>
  <c r="AJ425"/>
  <c r="AL425"/>
  <c r="AI426"/>
  <c r="AM426" s="1"/>
  <c r="AJ426"/>
  <c r="AL426"/>
  <c r="AI427"/>
  <c r="AM427" s="1"/>
  <c r="AJ427"/>
  <c r="AL427"/>
  <c r="AI428"/>
  <c r="AM428" s="1"/>
  <c r="AJ428"/>
  <c r="AL428"/>
  <c r="AI429"/>
  <c r="AM429" s="1"/>
  <c r="AJ429"/>
  <c r="AL429"/>
  <c r="AI430"/>
  <c r="AM430" s="1"/>
  <c r="AJ430"/>
  <c r="AL430"/>
  <c r="AI431"/>
  <c r="AM431" s="1"/>
  <c r="AJ431"/>
  <c r="AL431"/>
  <c r="AI432"/>
  <c r="AM432" s="1"/>
  <c r="AJ432"/>
  <c r="AL432"/>
  <c r="AI433"/>
  <c r="AM433" s="1"/>
  <c r="AJ433"/>
  <c r="AL433"/>
  <c r="AI434"/>
  <c r="AM434" s="1"/>
  <c r="AJ434"/>
  <c r="AL434"/>
  <c r="AI435"/>
  <c r="AM435" s="1"/>
  <c r="AJ435"/>
  <c r="AL435"/>
  <c r="AI436"/>
  <c r="AM436" s="1"/>
  <c r="AJ436"/>
  <c r="AL436"/>
  <c r="AI437"/>
  <c r="AM437" s="1"/>
  <c r="AJ437"/>
  <c r="AL437"/>
  <c r="AI438"/>
  <c r="AM438" s="1"/>
  <c r="AJ438"/>
  <c r="AL438"/>
  <c r="AI439"/>
  <c r="AM439" s="1"/>
  <c r="AJ439"/>
  <c r="AL439"/>
  <c r="AI440"/>
  <c r="AM440" s="1"/>
  <c r="AJ440"/>
  <c r="AL440"/>
  <c r="AI441"/>
  <c r="AM441" s="1"/>
  <c r="AJ441"/>
  <c r="AL441"/>
  <c r="AI442"/>
  <c r="AM442" s="1"/>
  <c r="AJ442"/>
  <c r="AL442"/>
  <c r="AI443"/>
  <c r="AM443" s="1"/>
  <c r="AJ443"/>
  <c r="AL443"/>
  <c r="AI444"/>
  <c r="AM444" s="1"/>
  <c r="AJ444"/>
  <c r="AL444"/>
  <c r="AI445"/>
  <c r="AM445" s="1"/>
  <c r="AJ445"/>
  <c r="AL445"/>
  <c r="AI446"/>
  <c r="AM446" s="1"/>
  <c r="AJ446"/>
  <c r="AL446"/>
  <c r="AI447"/>
  <c r="AM447" s="1"/>
  <c r="AJ447"/>
  <c r="AL447"/>
  <c r="AI448"/>
  <c r="AM448" s="1"/>
  <c r="AJ448"/>
  <c r="AL448"/>
  <c r="AI449"/>
  <c r="AM449" s="1"/>
  <c r="AJ449"/>
  <c r="AL449"/>
  <c r="AI450"/>
  <c r="AM450" s="1"/>
  <c r="AJ450"/>
  <c r="AL450"/>
  <c r="AI451"/>
  <c r="AM451" s="1"/>
  <c r="AJ451"/>
  <c r="AL451"/>
  <c r="AI452"/>
  <c r="AM452" s="1"/>
  <c r="AJ452"/>
  <c r="AL452"/>
  <c r="AI453"/>
  <c r="AM453" s="1"/>
  <c r="AJ453"/>
  <c r="AL453"/>
  <c r="AI454"/>
  <c r="AM454" s="1"/>
  <c r="AJ454"/>
  <c r="AL454"/>
  <c r="AI455"/>
  <c r="AM455" s="1"/>
  <c r="AJ455"/>
  <c r="AL455"/>
  <c r="AI456"/>
  <c r="AM456" s="1"/>
  <c r="AJ456"/>
  <c r="AL456"/>
  <c r="AI457"/>
  <c r="AM457" s="1"/>
  <c r="AJ457"/>
  <c r="AL457"/>
  <c r="AI458"/>
  <c r="AM458" s="1"/>
  <c r="AJ458"/>
  <c r="AL458"/>
  <c r="AI459"/>
  <c r="AM459" s="1"/>
  <c r="AJ459"/>
  <c r="AL459"/>
  <c r="AI460"/>
  <c r="AM460" s="1"/>
  <c r="AJ460"/>
  <c r="AL460"/>
  <c r="AI461"/>
  <c r="AM461" s="1"/>
  <c r="AJ461"/>
  <c r="AL461"/>
  <c r="AI462"/>
  <c r="AM462" s="1"/>
  <c r="AJ462"/>
  <c r="AL462"/>
  <c r="AI463"/>
  <c r="AM463" s="1"/>
  <c r="AJ463"/>
  <c r="AL463"/>
  <c r="AI464"/>
  <c r="AM464" s="1"/>
  <c r="AJ464"/>
  <c r="AL464"/>
  <c r="AI465"/>
  <c r="AM465" s="1"/>
  <c r="AJ465"/>
  <c r="AL465"/>
  <c r="AI466"/>
  <c r="AM466" s="1"/>
  <c r="AJ466"/>
  <c r="AL466"/>
  <c r="AI467"/>
  <c r="AM467" s="1"/>
  <c r="AJ467"/>
  <c r="AL467"/>
  <c r="AI468"/>
  <c r="AM468" s="1"/>
  <c r="AJ468"/>
  <c r="AL468"/>
  <c r="AI469"/>
  <c r="AM469" s="1"/>
  <c r="AJ469"/>
  <c r="AL469"/>
  <c r="AI470"/>
  <c r="AM470" s="1"/>
  <c r="AJ470"/>
  <c r="AL470"/>
  <c r="AI471"/>
  <c r="AM471" s="1"/>
  <c r="AJ471"/>
  <c r="AL471"/>
  <c r="AI472"/>
  <c r="AM472" s="1"/>
  <c r="AJ472"/>
  <c r="AL472"/>
  <c r="AI473"/>
  <c r="AM473" s="1"/>
  <c r="AJ473"/>
  <c r="AL473"/>
  <c r="AI474"/>
  <c r="AM474" s="1"/>
  <c r="AJ474"/>
  <c r="AL474"/>
  <c r="AI475"/>
  <c r="AM475" s="1"/>
  <c r="AJ475"/>
  <c r="AL475"/>
  <c r="AI476"/>
  <c r="AM476" s="1"/>
  <c r="AJ476"/>
  <c r="AL476"/>
  <c r="AI477"/>
  <c r="AM477" s="1"/>
  <c r="AJ477"/>
  <c r="AL477"/>
  <c r="AI478"/>
  <c r="AM478" s="1"/>
  <c r="AJ478"/>
  <c r="AL478"/>
  <c r="AI479"/>
  <c r="AM479" s="1"/>
  <c r="AJ479"/>
  <c r="AL479"/>
  <c r="AI480"/>
  <c r="AM480" s="1"/>
  <c r="AJ480"/>
  <c r="AL480"/>
  <c r="AI481"/>
  <c r="AM481" s="1"/>
  <c r="AJ481"/>
  <c r="AL481"/>
  <c r="AI482"/>
  <c r="AM482" s="1"/>
  <c r="AJ482"/>
  <c r="AL482"/>
  <c r="AI483"/>
  <c r="AM483" s="1"/>
  <c r="AJ483"/>
  <c r="AL483"/>
  <c r="AI484"/>
  <c r="AM484" s="1"/>
  <c r="AJ484"/>
  <c r="AL484"/>
  <c r="AI485"/>
  <c r="AM485" s="1"/>
  <c r="AJ485"/>
  <c r="AL485"/>
  <c r="AI486"/>
  <c r="AM486" s="1"/>
  <c r="AJ486"/>
  <c r="AL486"/>
  <c r="AI487"/>
  <c r="AM487" s="1"/>
  <c r="AJ487"/>
  <c r="AL487"/>
  <c r="AI488"/>
  <c r="AM488" s="1"/>
  <c r="AJ488"/>
  <c r="AL488"/>
  <c r="AI489"/>
  <c r="AM489" s="1"/>
  <c r="AJ489"/>
  <c r="AL489"/>
  <c r="AI490"/>
  <c r="AM490" s="1"/>
  <c r="AJ490"/>
  <c r="AL490"/>
  <c r="AI491"/>
  <c r="AM491" s="1"/>
  <c r="AJ491"/>
  <c r="AL491"/>
  <c r="AI492"/>
  <c r="AM492" s="1"/>
  <c r="AJ492"/>
  <c r="AL492"/>
  <c r="AI493"/>
  <c r="AM493" s="1"/>
  <c r="AJ493"/>
  <c r="AL493"/>
  <c r="AI494"/>
  <c r="AM494" s="1"/>
  <c r="AJ494"/>
  <c r="AL494"/>
  <c r="AI495"/>
  <c r="AM495" s="1"/>
  <c r="AJ495"/>
  <c r="AL495"/>
  <c r="AI496"/>
  <c r="AM496" s="1"/>
  <c r="AJ496"/>
  <c r="AL496"/>
  <c r="AI497"/>
  <c r="AM497" s="1"/>
  <c r="AJ497"/>
  <c r="AL497"/>
  <c r="AI498"/>
  <c r="AM498" s="1"/>
  <c r="AJ498"/>
  <c r="AL498"/>
  <c r="AI499"/>
  <c r="AM499" s="1"/>
  <c r="AJ499"/>
  <c r="AL499"/>
  <c r="AI500"/>
  <c r="AM500" s="1"/>
  <c r="AJ500"/>
  <c r="AL500"/>
  <c r="AI501"/>
  <c r="AM501" s="1"/>
  <c r="AJ501"/>
  <c r="AL501"/>
  <c r="AI502"/>
  <c r="AM502" s="1"/>
  <c r="AJ502"/>
  <c r="AL502"/>
  <c r="AI503"/>
  <c r="AM503" s="1"/>
  <c r="AJ503"/>
  <c r="AL503"/>
  <c r="AI504"/>
  <c r="AM504" s="1"/>
  <c r="AJ504"/>
  <c r="AL504"/>
  <c r="AI505"/>
  <c r="AM505" s="1"/>
  <c r="AJ505"/>
  <c r="AL505"/>
  <c r="AI506"/>
  <c r="AM506" s="1"/>
  <c r="AJ506"/>
  <c r="AL506"/>
  <c r="AI507"/>
  <c r="AM507" s="1"/>
  <c r="AJ507"/>
  <c r="AL507"/>
  <c r="AI508"/>
  <c r="AM508" s="1"/>
  <c r="AJ508"/>
  <c r="AL508"/>
  <c r="AI509"/>
  <c r="AM509" s="1"/>
  <c r="AJ509"/>
  <c r="AL509"/>
  <c r="AI510"/>
  <c r="AM510" s="1"/>
  <c r="AJ510"/>
  <c r="AL510"/>
  <c r="AI511"/>
  <c r="AM511" s="1"/>
  <c r="AJ511"/>
  <c r="AL511"/>
  <c r="AI512"/>
  <c r="AM512" s="1"/>
  <c r="AJ512"/>
  <c r="AL512"/>
  <c r="AI513"/>
  <c r="AM513" s="1"/>
  <c r="AJ513"/>
  <c r="AL513"/>
  <c r="AI514"/>
  <c r="AM514" s="1"/>
  <c r="AJ514"/>
  <c r="AL514"/>
  <c r="AI515"/>
  <c r="AM515" s="1"/>
  <c r="AJ515"/>
  <c r="AL515"/>
  <c r="AI516"/>
  <c r="AM516" s="1"/>
  <c r="AJ516"/>
  <c r="AL516"/>
  <c r="AI518"/>
  <c r="AM518" s="1"/>
  <c r="AJ518"/>
  <c r="AL518"/>
  <c r="AI519"/>
  <c r="AM519" s="1"/>
  <c r="AJ519"/>
  <c r="AL519"/>
  <c r="AI520"/>
  <c r="AM520" s="1"/>
  <c r="AJ520"/>
  <c r="AL520"/>
  <c r="AI521"/>
  <c r="AM521" s="1"/>
  <c r="AJ521"/>
  <c r="AL521"/>
  <c r="AI522"/>
  <c r="AM522" s="1"/>
  <c r="AJ522"/>
  <c r="AL522"/>
  <c r="AI523"/>
  <c r="AM523" s="1"/>
  <c r="AJ523"/>
  <c r="AL523"/>
  <c r="AI524"/>
  <c r="AM524" s="1"/>
  <c r="AJ524"/>
  <c r="AL524"/>
  <c r="AI525"/>
  <c r="AM525" s="1"/>
  <c r="AJ525"/>
  <c r="AL525"/>
  <c r="AI526"/>
  <c r="AM526" s="1"/>
  <c r="AJ526"/>
  <c r="AL526"/>
  <c r="AI527"/>
  <c r="AM527" s="1"/>
  <c r="AJ527"/>
  <c r="AL527"/>
  <c r="AI528"/>
  <c r="AM528" s="1"/>
  <c r="AJ528"/>
  <c r="AL528"/>
  <c r="AI529"/>
  <c r="AM529" s="1"/>
  <c r="AJ529"/>
  <c r="AL529"/>
  <c r="AI530"/>
  <c r="AM530" s="1"/>
  <c r="AJ530"/>
  <c r="AL530"/>
  <c r="AI531"/>
  <c r="AM531" s="1"/>
  <c r="AJ531"/>
  <c r="AL531"/>
  <c r="AI532"/>
  <c r="AM532" s="1"/>
  <c r="AJ532"/>
  <c r="AL532"/>
  <c r="AI533"/>
  <c r="AM533" s="1"/>
  <c r="AJ533"/>
  <c r="AL533"/>
  <c r="AI534"/>
  <c r="AM534" s="1"/>
  <c r="AJ534"/>
  <c r="AL534"/>
  <c r="AI535"/>
  <c r="AM535" s="1"/>
  <c r="AJ535"/>
  <c r="AL535"/>
  <c r="AI536"/>
  <c r="AM536" s="1"/>
  <c r="AJ536"/>
  <c r="AL536"/>
  <c r="AI537"/>
  <c r="AM537" s="1"/>
  <c r="AJ537"/>
  <c r="AL537"/>
  <c r="AI538"/>
  <c r="AM538" s="1"/>
  <c r="AJ538"/>
  <c r="AL538"/>
  <c r="AI539"/>
  <c r="AM539" s="1"/>
  <c r="AJ539"/>
  <c r="AL539"/>
  <c r="AI540"/>
  <c r="AM540" s="1"/>
  <c r="AJ540"/>
  <c r="AL540"/>
  <c r="AI541"/>
  <c r="AM541" s="1"/>
  <c r="AJ541"/>
  <c r="AL541"/>
  <c r="AI542"/>
  <c r="AM542" s="1"/>
  <c r="AJ542"/>
  <c r="AL542"/>
  <c r="AI543"/>
  <c r="AM543" s="1"/>
  <c r="AJ543"/>
  <c r="AL543"/>
  <c r="AI544"/>
  <c r="AM544" s="1"/>
  <c r="AJ544"/>
  <c r="AL544"/>
  <c r="AI545"/>
  <c r="AJ545"/>
  <c r="AL545"/>
  <c r="AI546"/>
  <c r="AM546" s="1"/>
  <c r="AJ546"/>
  <c r="AL546"/>
  <c r="AI547"/>
  <c r="AM547" s="1"/>
  <c r="AJ547"/>
  <c r="AL547"/>
  <c r="AI548"/>
  <c r="AM548" s="1"/>
  <c r="AJ548"/>
  <c r="AL548"/>
  <c r="AI549"/>
  <c r="AM549" s="1"/>
  <c r="AJ549"/>
  <c r="AL549"/>
  <c r="AI550"/>
  <c r="AM550" s="1"/>
  <c r="AJ550"/>
  <c r="AL550"/>
  <c r="AI551"/>
  <c r="AM551" s="1"/>
  <c r="AJ551"/>
  <c r="AL551"/>
  <c r="AI552"/>
  <c r="AM552" s="1"/>
  <c r="AJ552"/>
  <c r="AL552"/>
  <c r="AI553"/>
  <c r="AJ553"/>
  <c r="AL553"/>
  <c r="AI554"/>
  <c r="AM554" s="1"/>
  <c r="AJ554"/>
  <c r="AL554"/>
  <c r="AI555"/>
  <c r="AM555" s="1"/>
  <c r="AJ555"/>
  <c r="AL555"/>
  <c r="AI556"/>
  <c r="AM556" s="1"/>
  <c r="AJ556"/>
  <c r="AL556"/>
  <c r="AI557"/>
  <c r="AM557" s="1"/>
  <c r="AJ557"/>
  <c r="AL557"/>
  <c r="AI558"/>
  <c r="AM558" s="1"/>
  <c r="AJ558"/>
  <c r="AL558"/>
  <c r="AI559"/>
  <c r="AM559" s="1"/>
  <c r="AJ559"/>
  <c r="AL559"/>
  <c r="AI560"/>
  <c r="AM560" s="1"/>
  <c r="AJ560"/>
  <c r="AL560"/>
  <c r="AI561"/>
  <c r="AJ561"/>
  <c r="AL561"/>
  <c r="AI562"/>
  <c r="AM562" s="1"/>
  <c r="AJ562"/>
  <c r="AL562"/>
  <c r="AI563"/>
  <c r="AM563" s="1"/>
  <c r="AJ563"/>
  <c r="AL563"/>
  <c r="AI564"/>
  <c r="AM564" s="1"/>
  <c r="AJ564"/>
  <c r="AL564"/>
  <c r="AI565"/>
  <c r="AM565" s="1"/>
  <c r="AJ565"/>
  <c r="AL565"/>
  <c r="AI566"/>
  <c r="AM566" s="1"/>
  <c r="AJ566"/>
  <c r="AL566"/>
  <c r="AI567"/>
  <c r="AJ567"/>
  <c r="AL567"/>
  <c r="AI568"/>
  <c r="AM568" s="1"/>
  <c r="AJ568"/>
  <c r="AL568"/>
  <c r="AI569"/>
  <c r="AM569" s="1"/>
  <c r="AJ569"/>
  <c r="AL569"/>
  <c r="AI570"/>
  <c r="AM570" s="1"/>
  <c r="AJ570"/>
  <c r="AL570"/>
  <c r="AI571"/>
  <c r="AM571" s="1"/>
  <c r="AJ571"/>
  <c r="AL571"/>
  <c r="AI572"/>
  <c r="AM572" s="1"/>
  <c r="AJ572"/>
  <c r="AL572"/>
  <c r="AI573"/>
  <c r="AM573" s="1"/>
  <c r="AJ573"/>
  <c r="AL573"/>
  <c r="AI574"/>
  <c r="AM574" s="1"/>
  <c r="AJ574"/>
  <c r="AL574"/>
  <c r="AI575"/>
  <c r="AM575" s="1"/>
  <c r="AJ575"/>
  <c r="AL575"/>
  <c r="AI576"/>
  <c r="AM576" s="1"/>
  <c r="AJ576"/>
  <c r="AL576"/>
  <c r="AI577"/>
  <c r="AJ577"/>
  <c r="AL577"/>
  <c r="AI578"/>
  <c r="AM578" s="1"/>
  <c r="AJ578"/>
  <c r="AL578"/>
  <c r="AI579"/>
  <c r="AM579" s="1"/>
  <c r="AJ579"/>
  <c r="AL579"/>
  <c r="AI580"/>
  <c r="AM580" s="1"/>
  <c r="AJ580"/>
  <c r="AL580"/>
  <c r="AI581"/>
  <c r="AM581" s="1"/>
  <c r="AJ581"/>
  <c r="AL581"/>
  <c r="AI582"/>
  <c r="AM582" s="1"/>
  <c r="AJ582"/>
  <c r="AL582"/>
  <c r="AI583"/>
  <c r="AJ583"/>
  <c r="AL583"/>
  <c r="AI584"/>
  <c r="AM584" s="1"/>
  <c r="AJ584"/>
  <c r="AL584"/>
  <c r="AI585"/>
  <c r="AJ585"/>
  <c r="AL585"/>
  <c r="AI586"/>
  <c r="AM586" s="1"/>
  <c r="AJ586"/>
  <c r="AL586"/>
  <c r="AI587"/>
  <c r="AJ587"/>
  <c r="AL587"/>
  <c r="AI588"/>
  <c r="AM588" s="1"/>
  <c r="AJ588"/>
  <c r="AL588"/>
  <c r="AI589"/>
  <c r="AM589" s="1"/>
  <c r="AJ589"/>
  <c r="AL589"/>
  <c r="AI590"/>
  <c r="AJ590"/>
  <c r="AL590"/>
  <c r="AL12"/>
  <c r="AJ12"/>
  <c r="AI12"/>
  <c r="AM12" s="1"/>
  <c r="AM73"/>
  <c r="Z983" i="11"/>
  <c r="AQ981"/>
  <c r="AS981" s="1"/>
  <c r="AP981"/>
  <c r="AN981"/>
  <c r="AR981" s="1"/>
  <c r="AM981"/>
  <c r="AD981"/>
  <c r="AB981"/>
  <c r="AA981"/>
  <c r="Y981"/>
  <c r="X981"/>
  <c r="W981"/>
  <c r="AC981"/>
  <c r="V981"/>
  <c r="K981"/>
  <c r="M981" s="1"/>
  <c r="J981"/>
  <c r="H981"/>
  <c r="G981"/>
  <c r="F981"/>
  <c r="L981" s="1"/>
  <c r="E981"/>
  <c r="AQ965"/>
  <c r="AS965" s="1"/>
  <c r="AP965"/>
  <c r="AN965"/>
  <c r="AR965" s="1"/>
  <c r="AM965"/>
  <c r="AB965"/>
  <c r="AD965" s="1"/>
  <c r="AA965"/>
  <c r="Y965"/>
  <c r="X965"/>
  <c r="W965"/>
  <c r="V965"/>
  <c r="K965"/>
  <c r="M965" s="1"/>
  <c r="J965"/>
  <c r="H965"/>
  <c r="G965"/>
  <c r="F965"/>
  <c r="L965" s="1"/>
  <c r="E965"/>
  <c r="AQ949"/>
  <c r="AS949" s="1"/>
  <c r="AP949"/>
  <c r="AN949"/>
  <c r="AR949" s="1"/>
  <c r="AM949"/>
  <c r="AB949"/>
  <c r="AD949" s="1"/>
  <c r="AA949"/>
  <c r="Y949"/>
  <c r="X949"/>
  <c r="W949"/>
  <c r="AC949" s="1"/>
  <c r="V949"/>
  <c r="K949"/>
  <c r="M949" s="1"/>
  <c r="J949"/>
  <c r="H949"/>
  <c r="G949"/>
  <c r="F949"/>
  <c r="L949" s="1"/>
  <c r="E949"/>
  <c r="AQ933"/>
  <c r="AS933" s="1"/>
  <c r="AP933"/>
  <c r="AN933"/>
  <c r="AM933"/>
  <c r="AB933"/>
  <c r="AD933" s="1"/>
  <c r="AA933"/>
  <c r="Y933"/>
  <c r="X933"/>
  <c r="W933"/>
  <c r="V933"/>
  <c r="K933"/>
  <c r="M933" s="1"/>
  <c r="J933"/>
  <c r="H933"/>
  <c r="G933"/>
  <c r="G982" s="1"/>
  <c r="F933"/>
  <c r="E933"/>
  <c r="AU917"/>
  <c r="AT917"/>
  <c r="O917"/>
  <c r="N917"/>
  <c r="AQ916"/>
  <c r="AP916"/>
  <c r="AN916"/>
  <c r="AM916"/>
  <c r="AB916"/>
  <c r="AD916" s="1"/>
  <c r="AA916"/>
  <c r="Y916"/>
  <c r="X916"/>
  <c r="W916"/>
  <c r="V916"/>
  <c r="K916"/>
  <c r="M916" s="1"/>
  <c r="J916"/>
  <c r="H916"/>
  <c r="G916"/>
  <c r="L916"/>
  <c r="AQ900"/>
  <c r="AS900" s="1"/>
  <c r="AP900"/>
  <c r="AN900"/>
  <c r="AR900" s="1"/>
  <c r="AM900"/>
  <c r="AB900"/>
  <c r="AD900" s="1"/>
  <c r="AA900"/>
  <c r="Y900"/>
  <c r="X900"/>
  <c r="W900"/>
  <c r="AC900" s="1"/>
  <c r="V900"/>
  <c r="K900"/>
  <c r="M900" s="1"/>
  <c r="J900"/>
  <c r="H900"/>
  <c r="G900"/>
  <c r="F900"/>
  <c r="L900" s="1"/>
  <c r="E900"/>
  <c r="AQ884"/>
  <c r="AS884" s="1"/>
  <c r="AP884"/>
  <c r="AN884"/>
  <c r="AM884"/>
  <c r="AB884"/>
  <c r="AD884" s="1"/>
  <c r="AA884"/>
  <c r="Y884"/>
  <c r="X884"/>
  <c r="W884"/>
  <c r="AC884" s="1"/>
  <c r="V884"/>
  <c r="AQ868"/>
  <c r="AS868" s="1"/>
  <c r="AP868"/>
  <c r="AN868"/>
  <c r="AR868" s="1"/>
  <c r="AM868"/>
  <c r="AB868"/>
  <c r="AD868" s="1"/>
  <c r="AA868"/>
  <c r="Y868"/>
  <c r="X868"/>
  <c r="W868"/>
  <c r="V868"/>
  <c r="K868"/>
  <c r="M868" s="1"/>
  <c r="J868"/>
  <c r="H868"/>
  <c r="G868"/>
  <c r="F868"/>
  <c r="L868" s="1"/>
  <c r="E868"/>
  <c r="AQ852"/>
  <c r="AS852" s="1"/>
  <c r="AP852"/>
  <c r="AN852"/>
  <c r="AM852"/>
  <c r="AB852"/>
  <c r="AD852" s="1"/>
  <c r="AA852"/>
  <c r="Y852"/>
  <c r="X852"/>
  <c r="W852"/>
  <c r="V852"/>
  <c r="K852"/>
  <c r="M852" s="1"/>
  <c r="J852"/>
  <c r="J917" s="1"/>
  <c r="H852"/>
  <c r="G852"/>
  <c r="F852"/>
  <c r="E852"/>
  <c r="AQ836"/>
  <c r="AS836" s="1"/>
  <c r="AP836"/>
  <c r="AN836"/>
  <c r="AN917" s="1"/>
  <c r="AM836"/>
  <c r="AM917" s="1"/>
  <c r="AB836"/>
  <c r="AD836" s="1"/>
  <c r="AA836"/>
  <c r="AA917" s="1"/>
  <c r="Y836"/>
  <c r="X836"/>
  <c r="W836"/>
  <c r="V836"/>
  <c r="AQ820"/>
  <c r="AS820" s="1"/>
  <c r="AP820"/>
  <c r="AN820"/>
  <c r="AR820" s="1"/>
  <c r="AM820"/>
  <c r="AB820"/>
  <c r="AD820" s="1"/>
  <c r="AA820"/>
  <c r="Y820"/>
  <c r="X820"/>
  <c r="W820"/>
  <c r="AC820" s="1"/>
  <c r="V820"/>
  <c r="K820"/>
  <c r="M820" s="1"/>
  <c r="J820"/>
  <c r="H820"/>
  <c r="G820"/>
  <c r="F820"/>
  <c r="L820" s="1"/>
  <c r="E820"/>
  <c r="BD786"/>
  <c r="BY785"/>
  <c r="BX785"/>
  <c r="AU785"/>
  <c r="AT785"/>
  <c r="O785"/>
  <c r="N785"/>
  <c r="CJ784"/>
  <c r="CL784" s="1"/>
  <c r="CI784"/>
  <c r="CG784"/>
  <c r="CK784" s="1"/>
  <c r="CF784"/>
  <c r="BU784"/>
  <c r="BW784" s="1"/>
  <c r="BT784"/>
  <c r="BR784"/>
  <c r="BV784" s="1"/>
  <c r="BQ784"/>
  <c r="BF784"/>
  <c r="BH784" s="1"/>
  <c r="BE784"/>
  <c r="BC784"/>
  <c r="BG784" s="1"/>
  <c r="BB784"/>
  <c r="AQ784"/>
  <c r="AS784" s="1"/>
  <c r="AP784"/>
  <c r="AN784"/>
  <c r="AR784" s="1"/>
  <c r="AM784"/>
  <c r="AB784"/>
  <c r="AD784" s="1"/>
  <c r="AA784"/>
  <c r="Y784"/>
  <c r="X784"/>
  <c r="W784"/>
  <c r="AC784" s="1"/>
  <c r="V784"/>
  <c r="K784"/>
  <c r="M784" s="1"/>
  <c r="J784"/>
  <c r="H784"/>
  <c r="G784"/>
  <c r="F784"/>
  <c r="L784" s="1"/>
  <c r="E784"/>
  <c r="D784"/>
  <c r="CJ768"/>
  <c r="CL768" s="1"/>
  <c r="CI768"/>
  <c r="CG768"/>
  <c r="CK768" s="1"/>
  <c r="CF768"/>
  <c r="BU768"/>
  <c r="BW768" s="1"/>
  <c r="BT768"/>
  <c r="BR768"/>
  <c r="BV768" s="1"/>
  <c r="BQ768"/>
  <c r="BF768"/>
  <c r="BE768"/>
  <c r="BC768"/>
  <c r="BB768"/>
  <c r="AQ768"/>
  <c r="AS768" s="1"/>
  <c r="AP768"/>
  <c r="AN768"/>
  <c r="AR768" s="1"/>
  <c r="AM768"/>
  <c r="AB768"/>
  <c r="AD768" s="1"/>
  <c r="AA768"/>
  <c r="Y768"/>
  <c r="X768"/>
  <c r="W768"/>
  <c r="V768"/>
  <c r="K768"/>
  <c r="J768"/>
  <c r="H768"/>
  <c r="G768"/>
  <c r="F768"/>
  <c r="L768" s="1"/>
  <c r="E768"/>
  <c r="D768"/>
  <c r="CJ752"/>
  <c r="CI752"/>
  <c r="CG752"/>
  <c r="CK752" s="1"/>
  <c r="CF752"/>
  <c r="BU752"/>
  <c r="BW752" s="1"/>
  <c r="BT752"/>
  <c r="BR752"/>
  <c r="BV752" s="1"/>
  <c r="BQ752"/>
  <c r="BF752"/>
  <c r="BH752" s="1"/>
  <c r="BE752"/>
  <c r="BC752"/>
  <c r="BB752"/>
  <c r="AQ752"/>
  <c r="AS752" s="1"/>
  <c r="AP752"/>
  <c r="AN752"/>
  <c r="AR752" s="1"/>
  <c r="AM752"/>
  <c r="AB752"/>
  <c r="AD752" s="1"/>
  <c r="AA752"/>
  <c r="Y752"/>
  <c r="X752"/>
  <c r="W752"/>
  <c r="AC752" s="1"/>
  <c r="V752"/>
  <c r="K752"/>
  <c r="M752" s="1"/>
  <c r="J752"/>
  <c r="H752"/>
  <c r="G752"/>
  <c r="F752"/>
  <c r="L752" s="1"/>
  <c r="E752"/>
  <c r="D752"/>
  <c r="CJ736"/>
  <c r="CJ785" s="1"/>
  <c r="CL785" s="1"/>
  <c r="CI736"/>
  <c r="CG736"/>
  <c r="CK736" s="1"/>
  <c r="CF736"/>
  <c r="BU736"/>
  <c r="BW736" s="1"/>
  <c r="BT736"/>
  <c r="BR736"/>
  <c r="BV736" s="1"/>
  <c r="BQ736"/>
  <c r="BQ785" s="1"/>
  <c r="BF736"/>
  <c r="BH736" s="1"/>
  <c r="BE736"/>
  <c r="BC736"/>
  <c r="BA736" s="1"/>
  <c r="BB736"/>
  <c r="AQ736"/>
  <c r="AS736" s="1"/>
  <c r="AP736"/>
  <c r="AN736"/>
  <c r="AR736" s="1"/>
  <c r="AM736"/>
  <c r="AB736"/>
  <c r="AD736" s="1"/>
  <c r="AA736"/>
  <c r="Y736"/>
  <c r="X736"/>
  <c r="W736"/>
  <c r="V736"/>
  <c r="K736"/>
  <c r="M736" s="1"/>
  <c r="J736"/>
  <c r="J785" s="1"/>
  <c r="H736"/>
  <c r="G736"/>
  <c r="G785" s="1"/>
  <c r="F736"/>
  <c r="E736"/>
  <c r="CH720"/>
  <c r="CH786" s="1"/>
  <c r="BY720"/>
  <c r="BY786" s="1"/>
  <c r="BX720"/>
  <c r="BS786"/>
  <c r="AU720"/>
  <c r="AU786" s="1"/>
  <c r="AT720"/>
  <c r="AF720"/>
  <c r="AE720"/>
  <c r="O720"/>
  <c r="N720"/>
  <c r="N786" s="1"/>
  <c r="CJ719"/>
  <c r="CI719"/>
  <c r="CG719"/>
  <c r="CF719"/>
  <c r="BU719"/>
  <c r="BW719" s="1"/>
  <c r="BT719"/>
  <c r="BR719"/>
  <c r="BV719" s="1"/>
  <c r="BQ719"/>
  <c r="BF719"/>
  <c r="BE719"/>
  <c r="BC719"/>
  <c r="BB719"/>
  <c r="AQ719"/>
  <c r="AS719" s="1"/>
  <c r="AP719"/>
  <c r="AN719"/>
  <c r="AM719"/>
  <c r="AB719"/>
  <c r="AD719" s="1"/>
  <c r="AA719"/>
  <c r="Y719"/>
  <c r="X719"/>
  <c r="W719"/>
  <c r="V719"/>
  <c r="K719"/>
  <c r="M719" s="1"/>
  <c r="J719"/>
  <c r="H719"/>
  <c r="G719"/>
  <c r="F719"/>
  <c r="E719"/>
  <c r="D719"/>
  <c r="CJ703"/>
  <c r="CL703" s="1"/>
  <c r="CI703"/>
  <c r="CG703"/>
  <c r="CK703" s="1"/>
  <c r="CF703"/>
  <c r="BU703"/>
  <c r="BW703" s="1"/>
  <c r="BT703"/>
  <c r="BR703"/>
  <c r="BV703" s="1"/>
  <c r="BQ703"/>
  <c r="BF703"/>
  <c r="BH703" s="1"/>
  <c r="BE703"/>
  <c r="BC703"/>
  <c r="BG703" s="1"/>
  <c r="BB703"/>
  <c r="AQ703"/>
  <c r="AS703" s="1"/>
  <c r="AP703"/>
  <c r="AN703"/>
  <c r="AR703" s="1"/>
  <c r="AM703"/>
  <c r="AB703"/>
  <c r="AD703" s="1"/>
  <c r="AA703"/>
  <c r="Y703"/>
  <c r="X703"/>
  <c r="W703"/>
  <c r="AC703" s="1"/>
  <c r="V703"/>
  <c r="K703"/>
  <c r="M703" s="1"/>
  <c r="J703"/>
  <c r="H703"/>
  <c r="G703"/>
  <c r="F703"/>
  <c r="L703" s="1"/>
  <c r="E703"/>
  <c r="CJ687"/>
  <c r="CL687" s="1"/>
  <c r="CI687"/>
  <c r="CG687"/>
  <c r="CK687" s="1"/>
  <c r="CF687"/>
  <c r="BU687"/>
  <c r="BW687" s="1"/>
  <c r="BT687"/>
  <c r="BR687"/>
  <c r="BV687" s="1"/>
  <c r="BQ687"/>
  <c r="BF687"/>
  <c r="BH687" s="1"/>
  <c r="BE687"/>
  <c r="BC687"/>
  <c r="BB687"/>
  <c r="AQ687"/>
  <c r="AS687" s="1"/>
  <c r="AP687"/>
  <c r="AN687"/>
  <c r="AM687"/>
  <c r="AB687"/>
  <c r="AD687" s="1"/>
  <c r="AA687"/>
  <c r="Y687"/>
  <c r="X687"/>
  <c r="W687"/>
  <c r="V687"/>
  <c r="K687"/>
  <c r="M687" s="1"/>
  <c r="J687"/>
  <c r="H687"/>
  <c r="G687"/>
  <c r="F687"/>
  <c r="E687"/>
  <c r="D687"/>
  <c r="CJ671"/>
  <c r="CL671" s="1"/>
  <c r="CI671"/>
  <c r="CG671"/>
  <c r="CK671" s="1"/>
  <c r="CF671"/>
  <c r="BU671"/>
  <c r="BW671" s="1"/>
  <c r="BT671"/>
  <c r="BR671"/>
  <c r="BQ671"/>
  <c r="BF671"/>
  <c r="BH671" s="1"/>
  <c r="BE671"/>
  <c r="BC671"/>
  <c r="BB671"/>
  <c r="AQ671"/>
  <c r="AS671" s="1"/>
  <c r="AP671"/>
  <c r="AN671"/>
  <c r="AM671"/>
  <c r="AB671"/>
  <c r="AD671" s="1"/>
  <c r="AA671"/>
  <c r="Y671"/>
  <c r="X671"/>
  <c r="W671"/>
  <c r="V671"/>
  <c r="AC671" s="1"/>
  <c r="K671"/>
  <c r="M671" s="1"/>
  <c r="J671"/>
  <c r="H671"/>
  <c r="G671"/>
  <c r="F671"/>
  <c r="E671"/>
  <c r="CJ655"/>
  <c r="CL655" s="1"/>
  <c r="CI655"/>
  <c r="CG655"/>
  <c r="CF655"/>
  <c r="BU655"/>
  <c r="BW655" s="1"/>
  <c r="BT655"/>
  <c r="BR655"/>
  <c r="BV655" s="1"/>
  <c r="BQ655"/>
  <c r="BF655"/>
  <c r="BH655" s="1"/>
  <c r="BE655"/>
  <c r="BC655"/>
  <c r="BA655" s="1"/>
  <c r="BB655"/>
  <c r="AQ655"/>
  <c r="AS655" s="1"/>
  <c r="AP655"/>
  <c r="AN655"/>
  <c r="AR655" s="1"/>
  <c r="AM655"/>
  <c r="AB655"/>
  <c r="AD655" s="1"/>
  <c r="AA655"/>
  <c r="Y655"/>
  <c r="X655"/>
  <c r="W655"/>
  <c r="V655"/>
  <c r="U655"/>
  <c r="K655"/>
  <c r="M655" s="1"/>
  <c r="J655"/>
  <c r="H655"/>
  <c r="G655"/>
  <c r="F655"/>
  <c r="E655"/>
  <c r="CJ639"/>
  <c r="CL639" s="1"/>
  <c r="CI639"/>
  <c r="CG639"/>
  <c r="CK639" s="1"/>
  <c r="CF639"/>
  <c r="BU639"/>
  <c r="BW639" s="1"/>
  <c r="BT639"/>
  <c r="BR639"/>
  <c r="BR720" s="1"/>
  <c r="BQ639"/>
  <c r="BQ720" s="1"/>
  <c r="BF639"/>
  <c r="BH639" s="1"/>
  <c r="BE639"/>
  <c r="BC639"/>
  <c r="BB639"/>
  <c r="BA639"/>
  <c r="AQ639"/>
  <c r="AS639" s="1"/>
  <c r="AP639"/>
  <c r="AN639"/>
  <c r="AM639"/>
  <c r="AB639"/>
  <c r="AD639" s="1"/>
  <c r="AA639"/>
  <c r="Y639"/>
  <c r="X639"/>
  <c r="W639"/>
  <c r="V639"/>
  <c r="U639"/>
  <c r="K639"/>
  <c r="M639" s="1"/>
  <c r="J639"/>
  <c r="H639"/>
  <c r="G639"/>
  <c r="F639"/>
  <c r="E639"/>
  <c r="CJ623"/>
  <c r="CL623" s="1"/>
  <c r="CI623"/>
  <c r="CG623"/>
  <c r="CK623" s="1"/>
  <c r="CF623"/>
  <c r="BU623"/>
  <c r="BW623" s="1"/>
  <c r="BT623"/>
  <c r="BR623"/>
  <c r="BV623" s="1"/>
  <c r="BQ623"/>
  <c r="BF623"/>
  <c r="BH623" s="1"/>
  <c r="BE623"/>
  <c r="BC623"/>
  <c r="BB623"/>
  <c r="AQ623"/>
  <c r="AS623" s="1"/>
  <c r="AP623"/>
  <c r="AN623"/>
  <c r="AR623" s="1"/>
  <c r="AM623"/>
  <c r="AB623"/>
  <c r="AD623" s="1"/>
  <c r="AA623"/>
  <c r="Y623"/>
  <c r="X623"/>
  <c r="W623"/>
  <c r="V623"/>
  <c r="K623"/>
  <c r="M623" s="1"/>
  <c r="J623"/>
  <c r="H623"/>
  <c r="G623"/>
  <c r="F623"/>
  <c r="L623" s="1"/>
  <c r="E623"/>
  <c r="D623"/>
  <c r="BY588"/>
  <c r="BX588"/>
  <c r="CJ587"/>
  <c r="CL587" s="1"/>
  <c r="CI587"/>
  <c r="CG587"/>
  <c r="CK587" s="1"/>
  <c r="CF587"/>
  <c r="BU587"/>
  <c r="BW587" s="1"/>
  <c r="BT587"/>
  <c r="BR587"/>
  <c r="BV587" s="1"/>
  <c r="BQ587"/>
  <c r="BF587"/>
  <c r="BH587" s="1"/>
  <c r="BE587"/>
  <c r="BC587"/>
  <c r="BG587" s="1"/>
  <c r="BB587"/>
  <c r="AQ587"/>
  <c r="AS587" s="1"/>
  <c r="AP587"/>
  <c r="AN587"/>
  <c r="AR587" s="1"/>
  <c r="AM587"/>
  <c r="AL587"/>
  <c r="AB587"/>
  <c r="AD587" s="1"/>
  <c r="AA587"/>
  <c r="W587"/>
  <c r="AC587" s="1"/>
  <c r="V587"/>
  <c r="K587"/>
  <c r="M587" s="1"/>
  <c r="J587"/>
  <c r="F587"/>
  <c r="D587" s="1"/>
  <c r="E587"/>
  <c r="CJ571"/>
  <c r="CL571" s="1"/>
  <c r="CI571"/>
  <c r="CG571"/>
  <c r="CK571" s="1"/>
  <c r="CF571"/>
  <c r="BU571"/>
  <c r="BW571" s="1"/>
  <c r="BT571"/>
  <c r="BR571"/>
  <c r="BQ571"/>
  <c r="BP571"/>
  <c r="BF571"/>
  <c r="BE571"/>
  <c r="BC571"/>
  <c r="BG571" s="1"/>
  <c r="BB571"/>
  <c r="AQ571"/>
  <c r="AP571"/>
  <c r="AN571"/>
  <c r="AR571" s="1"/>
  <c r="AM571"/>
  <c r="AL571"/>
  <c r="AB571"/>
  <c r="AA571"/>
  <c r="W571"/>
  <c r="AC571" s="1"/>
  <c r="V571"/>
  <c r="U571"/>
  <c r="K571"/>
  <c r="M571" s="1"/>
  <c r="J571"/>
  <c r="F571"/>
  <c r="L571" s="1"/>
  <c r="E571"/>
  <c r="CJ555"/>
  <c r="CI555"/>
  <c r="CG555"/>
  <c r="CF555"/>
  <c r="BU555"/>
  <c r="BW555" s="1"/>
  <c r="BT555"/>
  <c r="BR555"/>
  <c r="BV555" s="1"/>
  <c r="BQ555"/>
  <c r="BP555"/>
  <c r="BF555"/>
  <c r="BE555"/>
  <c r="BC555"/>
  <c r="BG555" s="1"/>
  <c r="BB555"/>
  <c r="AQ555"/>
  <c r="AS555" s="1"/>
  <c r="AP555"/>
  <c r="AN555"/>
  <c r="AR555" s="1"/>
  <c r="AM555"/>
  <c r="AB555"/>
  <c r="AD555" s="1"/>
  <c r="AA555"/>
  <c r="W555"/>
  <c r="AC555" s="1"/>
  <c r="V555"/>
  <c r="K555"/>
  <c r="M555" s="1"/>
  <c r="J555"/>
  <c r="F555"/>
  <c r="L555" s="1"/>
  <c r="E555"/>
  <c r="D555"/>
  <c r="CJ539"/>
  <c r="CL539" s="1"/>
  <c r="CI539"/>
  <c r="CG539"/>
  <c r="CK539" s="1"/>
  <c r="CF539"/>
  <c r="BU539"/>
  <c r="BW539" s="1"/>
  <c r="BT539"/>
  <c r="BR539"/>
  <c r="BQ539"/>
  <c r="BP539"/>
  <c r="BF539"/>
  <c r="BH539" s="1"/>
  <c r="BE539"/>
  <c r="BC539"/>
  <c r="BB539"/>
  <c r="BB588" s="1"/>
  <c r="AQ539"/>
  <c r="AS539" s="1"/>
  <c r="AP539"/>
  <c r="AN539"/>
  <c r="AM539"/>
  <c r="AB539"/>
  <c r="AD539" s="1"/>
  <c r="AA539"/>
  <c r="W539"/>
  <c r="V539"/>
  <c r="K539"/>
  <c r="M539" s="1"/>
  <c r="J539"/>
  <c r="F539"/>
  <c r="E539"/>
  <c r="E588" s="1"/>
  <c r="D539"/>
  <c r="CH523"/>
  <c r="CH589" s="1"/>
  <c r="BY523"/>
  <c r="BX523"/>
  <c r="BS523"/>
  <c r="BS589" s="1"/>
  <c r="AU523"/>
  <c r="AT523"/>
  <c r="Z589"/>
  <c r="O523"/>
  <c r="N523"/>
  <c r="I523"/>
  <c r="CJ522"/>
  <c r="CL522" s="1"/>
  <c r="CI522"/>
  <c r="CG522"/>
  <c r="CK522" s="1"/>
  <c r="CF522"/>
  <c r="BU522"/>
  <c r="BW522" s="1"/>
  <c r="BT522"/>
  <c r="BR522"/>
  <c r="BQ522"/>
  <c r="BF522"/>
  <c r="BH522" s="1"/>
  <c r="BE522"/>
  <c r="BC522"/>
  <c r="BB522"/>
  <c r="AQ522"/>
  <c r="AP522"/>
  <c r="AN522"/>
  <c r="AM522"/>
  <c r="AL522"/>
  <c r="AB522"/>
  <c r="AA522"/>
  <c r="W522"/>
  <c r="V522"/>
  <c r="U522"/>
  <c r="K522"/>
  <c r="M522" s="1"/>
  <c r="J522"/>
  <c r="F522"/>
  <c r="L522" s="1"/>
  <c r="E522"/>
  <c r="D522"/>
  <c r="CJ506"/>
  <c r="CL506" s="1"/>
  <c r="CI506"/>
  <c r="CG506"/>
  <c r="CK506" s="1"/>
  <c r="CF506"/>
  <c r="BU506"/>
  <c r="BW506" s="1"/>
  <c r="BT506"/>
  <c r="BR506"/>
  <c r="BV506" s="1"/>
  <c r="BQ506"/>
  <c r="BF506"/>
  <c r="BH506" s="1"/>
  <c r="BE506"/>
  <c r="BC506"/>
  <c r="BG506" s="1"/>
  <c r="BB506"/>
  <c r="AQ506"/>
  <c r="AS506" s="1"/>
  <c r="AP506"/>
  <c r="AN506"/>
  <c r="AM506"/>
  <c r="AB506"/>
  <c r="AD506" s="1"/>
  <c r="AA506"/>
  <c r="W506"/>
  <c r="AC506" s="1"/>
  <c r="V506"/>
  <c r="K506"/>
  <c r="M506" s="1"/>
  <c r="J506"/>
  <c r="F506"/>
  <c r="E506"/>
  <c r="CJ490"/>
  <c r="CL490" s="1"/>
  <c r="CI490"/>
  <c r="CG490"/>
  <c r="CK490" s="1"/>
  <c r="CF490"/>
  <c r="BU490"/>
  <c r="BW490" s="1"/>
  <c r="BT490"/>
  <c r="BR490"/>
  <c r="BV490" s="1"/>
  <c r="BQ490"/>
  <c r="BF490"/>
  <c r="BH490" s="1"/>
  <c r="BE490"/>
  <c r="BC490"/>
  <c r="BB490"/>
  <c r="AQ490"/>
  <c r="AS490" s="1"/>
  <c r="AP490"/>
  <c r="AN490"/>
  <c r="AL490" s="1"/>
  <c r="AM490"/>
  <c r="AB490"/>
  <c r="AD490" s="1"/>
  <c r="AA490"/>
  <c r="W490"/>
  <c r="V490"/>
  <c r="U490"/>
  <c r="K490"/>
  <c r="M490" s="1"/>
  <c r="J490"/>
  <c r="F490"/>
  <c r="E490"/>
  <c r="D490"/>
  <c r="CJ474"/>
  <c r="CI474"/>
  <c r="CG474"/>
  <c r="CF474"/>
  <c r="BU474"/>
  <c r="BW474" s="1"/>
  <c r="BT474"/>
  <c r="BR474"/>
  <c r="BV474" s="1"/>
  <c r="BQ474"/>
  <c r="BF474"/>
  <c r="BE474"/>
  <c r="BC474"/>
  <c r="BB474"/>
  <c r="AQ474"/>
  <c r="AS474" s="1"/>
  <c r="AP474"/>
  <c r="AN474"/>
  <c r="AL474" s="1"/>
  <c r="AM474"/>
  <c r="AB474"/>
  <c r="AD474" s="1"/>
  <c r="AA474"/>
  <c r="W474"/>
  <c r="V474"/>
  <c r="U474"/>
  <c r="K474"/>
  <c r="M474" s="1"/>
  <c r="J474"/>
  <c r="F474"/>
  <c r="E474"/>
  <c r="D474"/>
  <c r="CJ458"/>
  <c r="CL458" s="1"/>
  <c r="CI458"/>
  <c r="CG458"/>
  <c r="CK458" s="1"/>
  <c r="CF458"/>
  <c r="BU458"/>
  <c r="BW458" s="1"/>
  <c r="BT458"/>
  <c r="BR458"/>
  <c r="BQ458"/>
  <c r="BF458"/>
  <c r="BH458" s="1"/>
  <c r="BE458"/>
  <c r="BC458"/>
  <c r="BB458"/>
  <c r="AQ458"/>
  <c r="AS458" s="1"/>
  <c r="AP458"/>
  <c r="AN458"/>
  <c r="AM458"/>
  <c r="AB458"/>
  <c r="AD458" s="1"/>
  <c r="AA458"/>
  <c r="W458"/>
  <c r="V458"/>
  <c r="U458"/>
  <c r="K458"/>
  <c r="M458" s="1"/>
  <c r="J458"/>
  <c r="F458"/>
  <c r="E458"/>
  <c r="D458"/>
  <c r="CJ442"/>
  <c r="CL442" s="1"/>
  <c r="CI442"/>
  <c r="CG442"/>
  <c r="CK442" s="1"/>
  <c r="CF442"/>
  <c r="BU442"/>
  <c r="BW442" s="1"/>
  <c r="BT442"/>
  <c r="BR442"/>
  <c r="BV442" s="1"/>
  <c r="BQ442"/>
  <c r="BF442"/>
  <c r="BH442" s="1"/>
  <c r="BE442"/>
  <c r="BC442"/>
  <c r="BB442"/>
  <c r="AQ442"/>
  <c r="AS442" s="1"/>
  <c r="AP442"/>
  <c r="AN442"/>
  <c r="AL442" s="1"/>
  <c r="AM442"/>
  <c r="AB442"/>
  <c r="AD442" s="1"/>
  <c r="AA442"/>
  <c r="W442"/>
  <c r="V442"/>
  <c r="U442"/>
  <c r="K442"/>
  <c r="J442"/>
  <c r="F442"/>
  <c r="E442"/>
  <c r="D442"/>
  <c r="CJ426"/>
  <c r="CL426" s="1"/>
  <c r="CI426"/>
  <c r="CG426"/>
  <c r="CK426" s="1"/>
  <c r="CF426"/>
  <c r="BU426"/>
  <c r="BW426" s="1"/>
  <c r="BT426"/>
  <c r="BR426"/>
  <c r="BQ426"/>
  <c r="BQ523" s="1"/>
  <c r="BF426"/>
  <c r="BH426" s="1"/>
  <c r="BE426"/>
  <c r="BC426"/>
  <c r="BB426"/>
  <c r="AQ426"/>
  <c r="AS426" s="1"/>
  <c r="AP426"/>
  <c r="AN426"/>
  <c r="AM426"/>
  <c r="AB426"/>
  <c r="AD426" s="1"/>
  <c r="AA426"/>
  <c r="W426"/>
  <c r="AC426" s="1"/>
  <c r="V426"/>
  <c r="U426"/>
  <c r="K426"/>
  <c r="M426"/>
  <c r="J426"/>
  <c r="F426"/>
  <c r="L426" s="1"/>
  <c r="E426"/>
  <c r="D426"/>
  <c r="AO393"/>
  <c r="BU391"/>
  <c r="BW391" s="1"/>
  <c r="BT391"/>
  <c r="BR391"/>
  <c r="BV391" s="1"/>
  <c r="BQ391"/>
  <c r="BP391"/>
  <c r="AQ391"/>
  <c r="AS391" s="1"/>
  <c r="AP391"/>
  <c r="AN391"/>
  <c r="AR391" s="1"/>
  <c r="AM391"/>
  <c r="AB391"/>
  <c r="AD391" s="1"/>
  <c r="AA391"/>
  <c r="W391"/>
  <c r="AC391" s="1"/>
  <c r="V391"/>
  <c r="K391"/>
  <c r="M391" s="1"/>
  <c r="J391"/>
  <c r="F391"/>
  <c r="L391" s="1"/>
  <c r="E391"/>
  <c r="CJ375"/>
  <c r="CL375" s="1"/>
  <c r="CI375"/>
  <c r="CG375"/>
  <c r="CF375"/>
  <c r="BU375"/>
  <c r="BW375" s="1"/>
  <c r="BT375"/>
  <c r="BR375"/>
  <c r="BQ375"/>
  <c r="BF375"/>
  <c r="BE375"/>
  <c r="BC375"/>
  <c r="BB375"/>
  <c r="AQ375"/>
  <c r="AS375" s="1"/>
  <c r="AP375"/>
  <c r="AN375"/>
  <c r="AR375" s="1"/>
  <c r="AM375"/>
  <c r="AB375"/>
  <c r="AD375" s="1"/>
  <c r="AA375"/>
  <c r="W375"/>
  <c r="AC375" s="1"/>
  <c r="V375"/>
  <c r="K375"/>
  <c r="M375" s="1"/>
  <c r="J375"/>
  <c r="F375"/>
  <c r="E375"/>
  <c r="CJ359"/>
  <c r="CL359" s="1"/>
  <c r="CI359"/>
  <c r="CG359"/>
  <c r="CK359" s="1"/>
  <c r="CF359"/>
  <c r="BU359"/>
  <c r="BW359" s="1"/>
  <c r="BT359"/>
  <c r="BR359"/>
  <c r="BQ359"/>
  <c r="BF359"/>
  <c r="BH359" s="1"/>
  <c r="BE359"/>
  <c r="BC359"/>
  <c r="BG359" s="1"/>
  <c r="BB359"/>
  <c r="AQ359"/>
  <c r="AS359" s="1"/>
  <c r="AP359"/>
  <c r="AN359"/>
  <c r="AR359" s="1"/>
  <c r="AM359"/>
  <c r="AB359"/>
  <c r="AD359" s="1"/>
  <c r="AA359"/>
  <c r="W359"/>
  <c r="U359" s="1"/>
  <c r="V359"/>
  <c r="K359"/>
  <c r="M359" s="1"/>
  <c r="J359"/>
  <c r="F359"/>
  <c r="L359" s="1"/>
  <c r="E359"/>
  <c r="D359"/>
  <c r="CJ343"/>
  <c r="CL343" s="1"/>
  <c r="CI343"/>
  <c r="CG343"/>
  <c r="CK343" s="1"/>
  <c r="CF343"/>
  <c r="CF392" s="1"/>
  <c r="BU343"/>
  <c r="BW343" s="1"/>
  <c r="BT343"/>
  <c r="BR343"/>
  <c r="BQ343"/>
  <c r="BF343"/>
  <c r="BH343" s="1"/>
  <c r="BE343"/>
  <c r="BC343"/>
  <c r="BB343"/>
  <c r="AQ343"/>
  <c r="AS343" s="1"/>
  <c r="AP343"/>
  <c r="AN343"/>
  <c r="AM343"/>
  <c r="AB343"/>
  <c r="AD343" s="1"/>
  <c r="AA343"/>
  <c r="W343"/>
  <c r="V343"/>
  <c r="U343"/>
  <c r="K343"/>
  <c r="M343" s="1"/>
  <c r="J343"/>
  <c r="F343"/>
  <c r="F392" s="1"/>
  <c r="E343"/>
  <c r="D343"/>
  <c r="CH327"/>
  <c r="CH393" s="1"/>
  <c r="BS327"/>
  <c r="BS393" s="1"/>
  <c r="Z327"/>
  <c r="Z393" s="1"/>
  <c r="CJ326"/>
  <c r="CL326" s="1"/>
  <c r="CI326"/>
  <c r="CG326"/>
  <c r="CF326"/>
  <c r="BU326"/>
  <c r="BT326"/>
  <c r="BR326"/>
  <c r="BQ326"/>
  <c r="BP326"/>
  <c r="BF326"/>
  <c r="BE326"/>
  <c r="BC326"/>
  <c r="BB326"/>
  <c r="BA326"/>
  <c r="AQ326"/>
  <c r="AS326" s="1"/>
  <c r="AP326"/>
  <c r="AN326"/>
  <c r="AM326"/>
  <c r="AB326"/>
  <c r="AD326" s="1"/>
  <c r="AA326"/>
  <c r="W326"/>
  <c r="V326"/>
  <c r="K326"/>
  <c r="M326" s="1"/>
  <c r="J326"/>
  <c r="F326"/>
  <c r="E326"/>
  <c r="D326"/>
  <c r="CJ310"/>
  <c r="CL310" s="1"/>
  <c r="CI310"/>
  <c r="CG310"/>
  <c r="CK310" s="1"/>
  <c r="CF310"/>
  <c r="BU310"/>
  <c r="BW310" s="1"/>
  <c r="BT310"/>
  <c r="BR310"/>
  <c r="BV310" s="1"/>
  <c r="BQ310"/>
  <c r="BF310"/>
  <c r="BH310" s="1"/>
  <c r="BE310"/>
  <c r="BC310"/>
  <c r="BG310" s="1"/>
  <c r="BB310"/>
  <c r="BA310"/>
  <c r="AQ310"/>
  <c r="AS310" s="1"/>
  <c r="AP310"/>
  <c r="AN310"/>
  <c r="AM310"/>
  <c r="AB310"/>
  <c r="AD310" s="1"/>
  <c r="AA310"/>
  <c r="W310"/>
  <c r="AC310" s="1"/>
  <c r="V310"/>
  <c r="K310"/>
  <c r="M310" s="1"/>
  <c r="J310"/>
  <c r="F310"/>
  <c r="L310" s="1"/>
  <c r="E310"/>
  <c r="CJ294"/>
  <c r="CL294" s="1"/>
  <c r="CI294"/>
  <c r="CG294"/>
  <c r="CK294" s="1"/>
  <c r="CF294"/>
  <c r="BU294"/>
  <c r="BW294" s="1"/>
  <c r="BT294"/>
  <c r="BR294"/>
  <c r="BQ294"/>
  <c r="BF294"/>
  <c r="BH294" s="1"/>
  <c r="BE294"/>
  <c r="BC294"/>
  <c r="BB294"/>
  <c r="AQ294"/>
  <c r="AS294" s="1"/>
  <c r="AP294"/>
  <c r="AN294"/>
  <c r="AL294" s="1"/>
  <c r="AM294"/>
  <c r="AB294"/>
  <c r="AD294" s="1"/>
  <c r="AA294"/>
  <c r="W294"/>
  <c r="V294"/>
  <c r="U294"/>
  <c r="K294"/>
  <c r="M294" s="1"/>
  <c r="J294"/>
  <c r="F294"/>
  <c r="E294"/>
  <c r="CJ278"/>
  <c r="CL278" s="1"/>
  <c r="CI278"/>
  <c r="CG278"/>
  <c r="CK278" s="1"/>
  <c r="CF278"/>
  <c r="BU278"/>
  <c r="BW278" s="1"/>
  <c r="BT278"/>
  <c r="BR278"/>
  <c r="BQ278"/>
  <c r="BP278"/>
  <c r="BF278"/>
  <c r="BH278" s="1"/>
  <c r="BE278"/>
  <c r="BC278"/>
  <c r="BB278"/>
  <c r="AQ278"/>
  <c r="AS278" s="1"/>
  <c r="AP278"/>
  <c r="AN278"/>
  <c r="AR278" s="1"/>
  <c r="AM278"/>
  <c r="AB278"/>
  <c r="AD278" s="1"/>
  <c r="AA278"/>
  <c r="W278"/>
  <c r="V278"/>
  <c r="U278"/>
  <c r="K278"/>
  <c r="M278" s="1"/>
  <c r="J278"/>
  <c r="F278"/>
  <c r="E278"/>
  <c r="D278"/>
  <c r="CJ262"/>
  <c r="CL262" s="1"/>
  <c r="CI262"/>
  <c r="CG262"/>
  <c r="CK262" s="1"/>
  <c r="CF262"/>
  <c r="BU262"/>
  <c r="BW262" s="1"/>
  <c r="BT262"/>
  <c r="BR262"/>
  <c r="BQ262"/>
  <c r="BP262"/>
  <c r="BF262"/>
  <c r="BH262" s="1"/>
  <c r="BE262"/>
  <c r="BC262"/>
  <c r="BB262"/>
  <c r="BA262"/>
  <c r="AQ262"/>
  <c r="AS262" s="1"/>
  <c r="AP262"/>
  <c r="AN262"/>
  <c r="AM262"/>
  <c r="AB262"/>
  <c r="AD262" s="1"/>
  <c r="AA262"/>
  <c r="W262"/>
  <c r="V262"/>
  <c r="K262"/>
  <c r="M262" s="1"/>
  <c r="J262"/>
  <c r="F262"/>
  <c r="E262"/>
  <c r="D262"/>
  <c r="CJ246"/>
  <c r="CL246" s="1"/>
  <c r="CI246"/>
  <c r="CG246"/>
  <c r="CK246" s="1"/>
  <c r="CF246"/>
  <c r="BU246"/>
  <c r="BW246" s="1"/>
  <c r="BT246"/>
  <c r="BT327" s="1"/>
  <c r="BR246"/>
  <c r="BQ246"/>
  <c r="BF246"/>
  <c r="BH246" s="1"/>
  <c r="BE246"/>
  <c r="BE327" s="1"/>
  <c r="BC246"/>
  <c r="BB246"/>
  <c r="BA246"/>
  <c r="AQ246"/>
  <c r="AS246" s="1"/>
  <c r="AP246"/>
  <c r="AN246"/>
  <c r="AM246"/>
  <c r="AL246"/>
  <c r="AB246"/>
  <c r="AD246" s="1"/>
  <c r="AA246"/>
  <c r="W246"/>
  <c r="V246"/>
  <c r="K246"/>
  <c r="M246" s="1"/>
  <c r="J246"/>
  <c r="F246"/>
  <c r="E246"/>
  <c r="CJ230"/>
  <c r="CL230" s="1"/>
  <c r="CI230"/>
  <c r="CG230"/>
  <c r="CK230" s="1"/>
  <c r="CF230"/>
  <c r="BU230"/>
  <c r="BW230" s="1"/>
  <c r="BT230"/>
  <c r="BR230"/>
  <c r="BV230" s="1"/>
  <c r="BQ230"/>
  <c r="BF230"/>
  <c r="BH230" s="1"/>
  <c r="BE230"/>
  <c r="BC230"/>
  <c r="BG230" s="1"/>
  <c r="BB230"/>
  <c r="AQ230"/>
  <c r="AS230" s="1"/>
  <c r="AP230"/>
  <c r="AN230"/>
  <c r="AR230" s="1"/>
  <c r="AM230"/>
  <c r="AL230"/>
  <c r="AB230"/>
  <c r="AD230" s="1"/>
  <c r="AA230"/>
  <c r="W230"/>
  <c r="AC230" s="1"/>
  <c r="V230"/>
  <c r="K230"/>
  <c r="M230" s="1"/>
  <c r="J230"/>
  <c r="F230"/>
  <c r="E230"/>
  <c r="D230"/>
  <c r="Z191"/>
  <c r="AU190"/>
  <c r="AT190"/>
  <c r="IQ189"/>
  <c r="IS189" s="1"/>
  <c r="IP189"/>
  <c r="IL189"/>
  <c r="IR189" s="1"/>
  <c r="IK189"/>
  <c r="IA189"/>
  <c r="IC189" s="1"/>
  <c r="HZ189"/>
  <c r="HV189"/>
  <c r="IB189" s="1"/>
  <c r="HU189"/>
  <c r="HK189"/>
  <c r="HM189" s="1"/>
  <c r="HJ189"/>
  <c r="HF189"/>
  <c r="HL189" s="1"/>
  <c r="HE189"/>
  <c r="GU189"/>
  <c r="GW189" s="1"/>
  <c r="GT189"/>
  <c r="GP189"/>
  <c r="GV189" s="1"/>
  <c r="GO189"/>
  <c r="GE189"/>
  <c r="GG189" s="1"/>
  <c r="GD189"/>
  <c r="FZ189"/>
  <c r="GF189" s="1"/>
  <c r="FY189"/>
  <c r="FO189"/>
  <c r="FQ189" s="1"/>
  <c r="FN189"/>
  <c r="FJ189"/>
  <c r="FP189" s="1"/>
  <c r="FI189"/>
  <c r="EY189"/>
  <c r="FA189" s="1"/>
  <c r="EX189"/>
  <c r="ET189"/>
  <c r="EZ189" s="1"/>
  <c r="ES189"/>
  <c r="EI189"/>
  <c r="EK189" s="1"/>
  <c r="EH189"/>
  <c r="ED189"/>
  <c r="EJ189" s="1"/>
  <c r="EC189"/>
  <c r="DS189"/>
  <c r="DU189" s="1"/>
  <c r="DR189"/>
  <c r="DN189"/>
  <c r="DT189" s="1"/>
  <c r="DM189"/>
  <c r="DC189"/>
  <c r="DE189" s="1"/>
  <c r="DB189"/>
  <c r="CX189"/>
  <c r="DD189" s="1"/>
  <c r="CW189"/>
  <c r="CJ189"/>
  <c r="CL189" s="1"/>
  <c r="CI189"/>
  <c r="CG189"/>
  <c r="CK189" s="1"/>
  <c r="CF189"/>
  <c r="BU189"/>
  <c r="BW189" s="1"/>
  <c r="BT189"/>
  <c r="BR189"/>
  <c r="BV189" s="1"/>
  <c r="BQ189"/>
  <c r="BF189"/>
  <c r="BH189" s="1"/>
  <c r="BE189"/>
  <c r="BC189"/>
  <c r="BG189" s="1"/>
  <c r="BB189"/>
  <c r="AR189"/>
  <c r="AQ189"/>
  <c r="AS189" s="1"/>
  <c r="AP189"/>
  <c r="AN189"/>
  <c r="AM189"/>
  <c r="AA189"/>
  <c r="AC189" s="1"/>
  <c r="Z189"/>
  <c r="V189"/>
  <c r="AB189" s="1"/>
  <c r="U189"/>
  <c r="AO332" i="1" s="1"/>
  <c r="AS332" s="1"/>
  <c r="K189" i="11"/>
  <c r="M189" s="1"/>
  <c r="J189"/>
  <c r="F189"/>
  <c r="L189" s="1"/>
  <c r="E189"/>
  <c r="CJ173"/>
  <c r="CL173" s="1"/>
  <c r="CI173"/>
  <c r="CG173"/>
  <c r="CK173" s="1"/>
  <c r="CF173"/>
  <c r="BU173"/>
  <c r="BW173" s="1"/>
  <c r="BT173"/>
  <c r="BR173"/>
  <c r="BQ173"/>
  <c r="BF173"/>
  <c r="BH173" s="1"/>
  <c r="BE173"/>
  <c r="BC173"/>
  <c r="BG173" s="1"/>
  <c r="BB173"/>
  <c r="AQ173"/>
  <c r="AS173" s="1"/>
  <c r="AP173"/>
  <c r="AN173"/>
  <c r="AR173" s="1"/>
  <c r="AM173"/>
  <c r="AB173"/>
  <c r="AD173" s="1"/>
  <c r="AA173"/>
  <c r="W173"/>
  <c r="V173"/>
  <c r="K173"/>
  <c r="M173" s="1"/>
  <c r="J173"/>
  <c r="F173"/>
  <c r="L173" s="1"/>
  <c r="E173"/>
  <c r="CJ157"/>
  <c r="CL157" s="1"/>
  <c r="CI157"/>
  <c r="CG157"/>
  <c r="CK157" s="1"/>
  <c r="CF157"/>
  <c r="BU157"/>
  <c r="BW157" s="1"/>
  <c r="BT157"/>
  <c r="BR157"/>
  <c r="BV157" s="1"/>
  <c r="BQ157"/>
  <c r="BF157"/>
  <c r="BH157" s="1"/>
  <c r="BE157"/>
  <c r="BC157"/>
  <c r="BG157" s="1"/>
  <c r="BB157"/>
  <c r="AQ157"/>
  <c r="AS157" s="1"/>
  <c r="AP157"/>
  <c r="AN157"/>
  <c r="AL157" s="1"/>
  <c r="AM157"/>
  <c r="AB157"/>
  <c r="AD157" s="1"/>
  <c r="AA157"/>
  <c r="W157"/>
  <c r="AC157" s="1"/>
  <c r="V157"/>
  <c r="K157"/>
  <c r="M157" s="1"/>
  <c r="J157"/>
  <c r="F157"/>
  <c r="L157" s="1"/>
  <c r="E157"/>
  <c r="CJ141"/>
  <c r="CL141" s="1"/>
  <c r="CI141"/>
  <c r="CG141"/>
  <c r="CK141" s="1"/>
  <c r="CF141"/>
  <c r="BU141"/>
  <c r="BW141" s="1"/>
  <c r="BT141"/>
  <c r="BR141"/>
  <c r="BV141" s="1"/>
  <c r="BQ141"/>
  <c r="BF141"/>
  <c r="BH141" s="1"/>
  <c r="BE141"/>
  <c r="BC141"/>
  <c r="BA141" s="1"/>
  <c r="BB141"/>
  <c r="AQ141"/>
  <c r="AS141" s="1"/>
  <c r="AP141"/>
  <c r="AN141"/>
  <c r="AM141"/>
  <c r="AL141"/>
  <c r="AB141"/>
  <c r="AD141" s="1"/>
  <c r="AA141"/>
  <c r="W141"/>
  <c r="V141"/>
  <c r="K141"/>
  <c r="M141" s="1"/>
  <c r="J141"/>
  <c r="F141"/>
  <c r="L141" s="1"/>
  <c r="E141"/>
  <c r="CH125"/>
  <c r="CH191" s="1"/>
  <c r="BS125"/>
  <c r="BS191" s="1"/>
  <c r="BD125"/>
  <c r="BD191" s="1"/>
  <c r="AU125"/>
  <c r="AT125"/>
  <c r="AO125"/>
  <c r="AO191" s="1"/>
  <c r="I125"/>
  <c r="I191" s="1"/>
  <c r="CJ124"/>
  <c r="CL124" s="1"/>
  <c r="CI124"/>
  <c r="CG124"/>
  <c r="CK124" s="1"/>
  <c r="CF124"/>
  <c r="BU124"/>
  <c r="BW124" s="1"/>
  <c r="BT124"/>
  <c r="BR124"/>
  <c r="BP124" s="1"/>
  <c r="BQ124"/>
  <c r="BF124"/>
  <c r="BH124" s="1"/>
  <c r="BE124"/>
  <c r="BC124"/>
  <c r="BG124" s="1"/>
  <c r="BB124"/>
  <c r="AQ124"/>
  <c r="AP124"/>
  <c r="AN124"/>
  <c r="AM124"/>
  <c r="AL124"/>
  <c r="AB124"/>
  <c r="AD124" s="1"/>
  <c r="AA124"/>
  <c r="W124"/>
  <c r="V124"/>
  <c r="K124"/>
  <c r="M124" s="1"/>
  <c r="J124"/>
  <c r="F124"/>
  <c r="L124" s="1"/>
  <c r="E124"/>
  <c r="CJ108"/>
  <c r="CL108" s="1"/>
  <c r="CI108"/>
  <c r="CG108"/>
  <c r="CK108" s="1"/>
  <c r="CF108"/>
  <c r="BU108"/>
  <c r="BW108" s="1"/>
  <c r="BT108"/>
  <c r="BR108"/>
  <c r="BV108" s="1"/>
  <c r="BQ108"/>
  <c r="BF108"/>
  <c r="BH108" s="1"/>
  <c r="BE108"/>
  <c r="BC108"/>
  <c r="BG108" s="1"/>
  <c r="BB108"/>
  <c r="BA108"/>
  <c r="AQ108"/>
  <c r="AS108" s="1"/>
  <c r="AP108"/>
  <c r="AN108"/>
  <c r="AR108" s="1"/>
  <c r="AM108"/>
  <c r="W108"/>
  <c r="V108"/>
  <c r="CJ92"/>
  <c r="CL92" s="1"/>
  <c r="CI92"/>
  <c r="CG92"/>
  <c r="CK92" s="1"/>
  <c r="CF92"/>
  <c r="BU92"/>
  <c r="BW92" s="1"/>
  <c r="BT92"/>
  <c r="BR92"/>
  <c r="BV92" s="1"/>
  <c r="BQ92"/>
  <c r="BF92"/>
  <c r="BH92" s="1"/>
  <c r="BE92"/>
  <c r="BC92"/>
  <c r="BG92" s="1"/>
  <c r="BB92"/>
  <c r="BA92"/>
  <c r="AQ92"/>
  <c r="AS92" s="1"/>
  <c r="AP92"/>
  <c r="AN92"/>
  <c r="AM92"/>
  <c r="AB92"/>
  <c r="AD92" s="1"/>
  <c r="AA92"/>
  <c r="W92"/>
  <c r="V92"/>
  <c r="K92"/>
  <c r="M92" s="1"/>
  <c r="J92"/>
  <c r="F92"/>
  <c r="L92" s="1"/>
  <c r="E92"/>
  <c r="CJ76"/>
  <c r="CL76" s="1"/>
  <c r="CI76"/>
  <c r="CG76"/>
  <c r="CK76" s="1"/>
  <c r="CF76"/>
  <c r="BU76"/>
  <c r="BW76" s="1"/>
  <c r="BT76"/>
  <c r="BR76"/>
  <c r="BV76" s="1"/>
  <c r="BQ76"/>
  <c r="BP76"/>
  <c r="BF76"/>
  <c r="BH76" s="1"/>
  <c r="BE76"/>
  <c r="BC76"/>
  <c r="BG76" s="1"/>
  <c r="BB76"/>
  <c r="AQ76"/>
  <c r="AS76" s="1"/>
  <c r="AP76"/>
  <c r="AN76"/>
  <c r="AL76" s="1"/>
  <c r="AM76"/>
  <c r="AB76"/>
  <c r="AD76" s="1"/>
  <c r="AA76"/>
  <c r="W76"/>
  <c r="V76"/>
  <c r="K76"/>
  <c r="M76" s="1"/>
  <c r="J76"/>
  <c r="F76"/>
  <c r="L76" s="1"/>
  <c r="E76"/>
  <c r="CJ60"/>
  <c r="CL60" s="1"/>
  <c r="CI60"/>
  <c r="CG60"/>
  <c r="CF60"/>
  <c r="BU60"/>
  <c r="BW60" s="1"/>
  <c r="BT60"/>
  <c r="BR60"/>
  <c r="BV60" s="1"/>
  <c r="BQ60"/>
  <c r="BF60"/>
  <c r="BH60" s="1"/>
  <c r="BE60"/>
  <c r="BC60"/>
  <c r="BG60" s="1"/>
  <c r="BB60"/>
  <c r="AQ60"/>
  <c r="AS60" s="1"/>
  <c r="AP60"/>
  <c r="AN60"/>
  <c r="AM60"/>
  <c r="AL60"/>
  <c r="AB60"/>
  <c r="AD60" s="1"/>
  <c r="AA60"/>
  <c r="W60"/>
  <c r="V60"/>
  <c r="K60"/>
  <c r="J60"/>
  <c r="F60"/>
  <c r="E60"/>
  <c r="CJ40"/>
  <c r="CL40" s="1"/>
  <c r="CI40"/>
  <c r="CG40"/>
  <c r="CK40" s="1"/>
  <c r="CF40"/>
  <c r="BU40"/>
  <c r="BW40" s="1"/>
  <c r="BT40"/>
  <c r="BR40"/>
  <c r="BV40" s="1"/>
  <c r="BQ40"/>
  <c r="BF40"/>
  <c r="BH40" s="1"/>
  <c r="BE40"/>
  <c r="BC40"/>
  <c r="BG40" s="1"/>
  <c r="BB40"/>
  <c r="BA40"/>
  <c r="AQ40"/>
  <c r="AS40" s="1"/>
  <c r="AP40"/>
  <c r="AN40"/>
  <c r="AM40"/>
  <c r="AB40"/>
  <c r="AD40" s="1"/>
  <c r="AA40"/>
  <c r="W40"/>
  <c r="V40"/>
  <c r="K40"/>
  <c r="M40" s="1"/>
  <c r="J40"/>
  <c r="F40"/>
  <c r="E40"/>
  <c r="CJ24"/>
  <c r="CL24" s="1"/>
  <c r="CI24"/>
  <c r="CG24"/>
  <c r="CK24" s="1"/>
  <c r="CF24"/>
  <c r="BU24"/>
  <c r="BW24" s="1"/>
  <c r="BT24"/>
  <c r="BR24"/>
  <c r="BV24" s="1"/>
  <c r="BQ24"/>
  <c r="BP24"/>
  <c r="BF24"/>
  <c r="BH24" s="1"/>
  <c r="BE24"/>
  <c r="BC24"/>
  <c r="BG24" s="1"/>
  <c r="BB24"/>
  <c r="AQ24"/>
  <c r="AS24" s="1"/>
  <c r="AP24"/>
  <c r="AN24"/>
  <c r="AR24" s="1"/>
  <c r="AM24"/>
  <c r="AB24"/>
  <c r="AD24" s="1"/>
  <c r="AA24"/>
  <c r="W24"/>
  <c r="AC24" s="1"/>
  <c r="V24"/>
  <c r="K24"/>
  <c r="M24" s="1"/>
  <c r="J24"/>
  <c r="F24"/>
  <c r="L24" s="1"/>
  <c r="E24"/>
  <c r="AL24"/>
  <c r="AR157"/>
  <c r="AL92"/>
  <c r="AQ327"/>
  <c r="AS327" s="1"/>
  <c r="BG768"/>
  <c r="BP230"/>
  <c r="AL262"/>
  <c r="BA278"/>
  <c r="BP294"/>
  <c r="BW326"/>
  <c r="BH375"/>
  <c r="BP442"/>
  <c r="BG522"/>
  <c r="CI523"/>
  <c r="BP246"/>
  <c r="U262"/>
  <c r="AL278"/>
  <c r="BV294"/>
  <c r="AR326"/>
  <c r="CK326"/>
  <c r="L375"/>
  <c r="BU392"/>
  <c r="AR474"/>
  <c r="BE523"/>
  <c r="CK655"/>
  <c r="U671"/>
  <c r="U555"/>
  <c r="AN588"/>
  <c r="AL555"/>
  <c r="BH555"/>
  <c r="CG588"/>
  <c r="D655"/>
  <c r="BG655"/>
  <c r="AB588"/>
  <c r="AD571"/>
  <c r="L587"/>
  <c r="K588"/>
  <c r="BU588"/>
  <c r="BH719"/>
  <c r="CL719"/>
  <c r="Y785"/>
  <c r="BV571"/>
  <c r="BA671"/>
  <c r="BA703"/>
  <c r="J720"/>
  <c r="AA982"/>
  <c r="BG736"/>
  <c r="BG752"/>
  <c r="BA752"/>
  <c r="AM785"/>
  <c r="AS916"/>
  <c r="E982"/>
  <c r="J982"/>
  <c r="AB982"/>
  <c r="AD982" s="1"/>
  <c r="H785"/>
  <c r="V785"/>
  <c r="AA785"/>
  <c r="BU785"/>
  <c r="CI785"/>
  <c r="AQ982"/>
  <c r="AC768"/>
  <c r="AC916"/>
  <c r="BW785"/>
  <c r="BW588"/>
  <c r="BW392"/>
  <c r="CK588"/>
  <c r="AD588"/>
  <c r="GG628" i="1"/>
  <c r="GG630" s="1"/>
  <c r="GG631" s="1"/>
  <c r="GG632" s="1"/>
  <c r="GG619"/>
  <c r="FT628"/>
  <c r="FT630" s="1"/>
  <c r="FT619"/>
  <c r="FT621" s="1"/>
  <c r="FP628"/>
  <c r="FP619"/>
  <c r="FP621" s="1"/>
  <c r="DX619"/>
  <c r="DX628"/>
  <c r="DX630" s="1"/>
  <c r="DW628"/>
  <c r="DW630" s="1"/>
  <c r="DW619"/>
  <c r="DW621" s="1"/>
  <c r="DE628"/>
  <c r="DE630" s="1"/>
  <c r="DE619"/>
  <c r="DE621" s="1"/>
  <c r="DD628"/>
  <c r="DD619"/>
  <c r="BU628"/>
  <c r="BU630" s="1"/>
  <c r="BU619"/>
  <c r="BU621" s="1"/>
  <c r="BJ628"/>
  <c r="BJ630" s="1"/>
  <c r="BJ619"/>
  <c r="BJ621" s="1"/>
  <c r="AH628"/>
  <c r="AH619"/>
  <c r="HY630"/>
  <c r="HY631" s="1"/>
  <c r="HY632" s="1"/>
  <c r="FP630"/>
  <c r="DD630"/>
  <c r="AH630"/>
  <c r="HY621"/>
  <c r="HY622" s="1"/>
  <c r="HY623" s="1"/>
  <c r="GG621"/>
  <c r="GG622" s="1"/>
  <c r="GG623" s="1"/>
  <c r="DX621"/>
  <c r="DD621"/>
  <c r="AH621"/>
  <c r="A591"/>
  <c r="S58" i="3" s="1"/>
  <c r="GL13" i="1"/>
  <c r="GM13"/>
  <c r="GN13"/>
  <c r="GO13"/>
  <c r="GR13"/>
  <c r="GL14"/>
  <c r="GR14" s="1"/>
  <c r="GM14"/>
  <c r="GN14"/>
  <c r="GO14"/>
  <c r="GL15"/>
  <c r="GR15" s="1"/>
  <c r="GM15"/>
  <c r="GN15"/>
  <c r="GO15"/>
  <c r="GL16"/>
  <c r="GR16" s="1"/>
  <c r="GM16"/>
  <c r="GN16"/>
  <c r="GO16"/>
  <c r="GL17"/>
  <c r="GM17"/>
  <c r="GN17"/>
  <c r="GP17" s="1"/>
  <c r="GQ17" s="1"/>
  <c r="GO17"/>
  <c r="GR17"/>
  <c r="GL18"/>
  <c r="GR18" s="1"/>
  <c r="GM18"/>
  <c r="GN18"/>
  <c r="GO18"/>
  <c r="GL19"/>
  <c r="GR19" s="1"/>
  <c r="GM19"/>
  <c r="GN19"/>
  <c r="GO19"/>
  <c r="GL20"/>
  <c r="GM20"/>
  <c r="GN20"/>
  <c r="GO20"/>
  <c r="GR20"/>
  <c r="GL21"/>
  <c r="GM21"/>
  <c r="GN21"/>
  <c r="GP21" s="1"/>
  <c r="GQ21" s="1"/>
  <c r="GO21"/>
  <c r="GR21"/>
  <c r="GL22"/>
  <c r="GM22"/>
  <c r="GN22"/>
  <c r="GO22"/>
  <c r="GR22"/>
  <c r="GL23"/>
  <c r="GR23" s="1"/>
  <c r="GM23"/>
  <c r="GN23"/>
  <c r="GO23"/>
  <c r="GL24"/>
  <c r="GM24"/>
  <c r="GN24"/>
  <c r="GO24"/>
  <c r="GR24"/>
  <c r="GL25"/>
  <c r="GM25"/>
  <c r="GN25"/>
  <c r="GO25"/>
  <c r="GR25"/>
  <c r="GL26"/>
  <c r="GM26"/>
  <c r="GN26"/>
  <c r="GO26"/>
  <c r="GR26"/>
  <c r="GL27"/>
  <c r="GR27"/>
  <c r="GM27"/>
  <c r="GN27"/>
  <c r="GO27"/>
  <c r="GP27"/>
  <c r="GQ27" s="1"/>
  <c r="GL28"/>
  <c r="GR28" s="1"/>
  <c r="GM28"/>
  <c r="GN28"/>
  <c r="GO28"/>
  <c r="GL29"/>
  <c r="GM29"/>
  <c r="GN29"/>
  <c r="GO29"/>
  <c r="GR29"/>
  <c r="GL30"/>
  <c r="GR30" s="1"/>
  <c r="GM30"/>
  <c r="GN30"/>
  <c r="GO30"/>
  <c r="GL31"/>
  <c r="GR31" s="1"/>
  <c r="GM31"/>
  <c r="GN31"/>
  <c r="GO31"/>
  <c r="GL32"/>
  <c r="GR32" s="1"/>
  <c r="GM32"/>
  <c r="GN32"/>
  <c r="GO32"/>
  <c r="GL33"/>
  <c r="GM33"/>
  <c r="GN33"/>
  <c r="GO33"/>
  <c r="GR33"/>
  <c r="GL34"/>
  <c r="GR34" s="1"/>
  <c r="GM34"/>
  <c r="GN34"/>
  <c r="GO34"/>
  <c r="GL35"/>
  <c r="GR35" s="1"/>
  <c r="GM35"/>
  <c r="GN35"/>
  <c r="GO35"/>
  <c r="GL36"/>
  <c r="GM36"/>
  <c r="GN36"/>
  <c r="GO36"/>
  <c r="GR36"/>
  <c r="GL37"/>
  <c r="GM37"/>
  <c r="GN37"/>
  <c r="GO37"/>
  <c r="GR37"/>
  <c r="GL38"/>
  <c r="GM38"/>
  <c r="GN38"/>
  <c r="GO38"/>
  <c r="GR38"/>
  <c r="GL39"/>
  <c r="GR39" s="1"/>
  <c r="GM39"/>
  <c r="GN39"/>
  <c r="GO39"/>
  <c r="GL40"/>
  <c r="GM40"/>
  <c r="GN40"/>
  <c r="GO40"/>
  <c r="GR40"/>
  <c r="GL41"/>
  <c r="GM41"/>
  <c r="GN41"/>
  <c r="GO41"/>
  <c r="GR41"/>
  <c r="GL42"/>
  <c r="GR42" s="1"/>
  <c r="GM42"/>
  <c r="GN42"/>
  <c r="GO42"/>
  <c r="GL43"/>
  <c r="GR43" s="1"/>
  <c r="GM43"/>
  <c r="GN43"/>
  <c r="GO43"/>
  <c r="GL44"/>
  <c r="GR44" s="1"/>
  <c r="GM44"/>
  <c r="GN44"/>
  <c r="GO44"/>
  <c r="GL45"/>
  <c r="GM45"/>
  <c r="GN45"/>
  <c r="GO45"/>
  <c r="GR45"/>
  <c r="GL46"/>
  <c r="GR46" s="1"/>
  <c r="GM46"/>
  <c r="GN46"/>
  <c r="GO46"/>
  <c r="GL47"/>
  <c r="GR47" s="1"/>
  <c r="GM47"/>
  <c r="GN47"/>
  <c r="GO47"/>
  <c r="GL48"/>
  <c r="GR48" s="1"/>
  <c r="GM48"/>
  <c r="GN48"/>
  <c r="GO48"/>
  <c r="GL49"/>
  <c r="GM49"/>
  <c r="GN49"/>
  <c r="GO49"/>
  <c r="GR49"/>
  <c r="GL50"/>
  <c r="GR50" s="1"/>
  <c r="GM50"/>
  <c r="GN50"/>
  <c r="GO50"/>
  <c r="GL51"/>
  <c r="GR51" s="1"/>
  <c r="GM51"/>
  <c r="GN51"/>
  <c r="GO51"/>
  <c r="GL52"/>
  <c r="GM52"/>
  <c r="GN52"/>
  <c r="GO52"/>
  <c r="GR52"/>
  <c r="GL53"/>
  <c r="GM53"/>
  <c r="GN53"/>
  <c r="GO53"/>
  <c r="GR53"/>
  <c r="GL54"/>
  <c r="GM54"/>
  <c r="GN54"/>
  <c r="GO54"/>
  <c r="GR54"/>
  <c r="GL55"/>
  <c r="GR55" s="1"/>
  <c r="GM55"/>
  <c r="GN55"/>
  <c r="GO55"/>
  <c r="GL56"/>
  <c r="GM56"/>
  <c r="GN56"/>
  <c r="GO56"/>
  <c r="GR56"/>
  <c r="GL57"/>
  <c r="GM57"/>
  <c r="GN57"/>
  <c r="GO57"/>
  <c r="GR57"/>
  <c r="GL58"/>
  <c r="GR58" s="1"/>
  <c r="GM58"/>
  <c r="GN58"/>
  <c r="GO58"/>
  <c r="GL59"/>
  <c r="GR59" s="1"/>
  <c r="GM59"/>
  <c r="GN59"/>
  <c r="GO59"/>
  <c r="GL60"/>
  <c r="GR60" s="1"/>
  <c r="GM60"/>
  <c r="GN60"/>
  <c r="GO60"/>
  <c r="GL61"/>
  <c r="GM61"/>
  <c r="GN61"/>
  <c r="GO61"/>
  <c r="GR61"/>
  <c r="GL62"/>
  <c r="GR62" s="1"/>
  <c r="GM62"/>
  <c r="GN62"/>
  <c r="GO62"/>
  <c r="GL63"/>
  <c r="GR63" s="1"/>
  <c r="GM63"/>
  <c r="GN63"/>
  <c r="GO63"/>
  <c r="GL64"/>
  <c r="GR64" s="1"/>
  <c r="GM64"/>
  <c r="GN64"/>
  <c r="GO64"/>
  <c r="GL65"/>
  <c r="GM65"/>
  <c r="GN65"/>
  <c r="GO65"/>
  <c r="GR65"/>
  <c r="GL66"/>
  <c r="GR66" s="1"/>
  <c r="GM66"/>
  <c r="GN66"/>
  <c r="GO66"/>
  <c r="GL67"/>
  <c r="GR67" s="1"/>
  <c r="GM67"/>
  <c r="GN67"/>
  <c r="GO67"/>
  <c r="GL68"/>
  <c r="GM68"/>
  <c r="GN68"/>
  <c r="GO68"/>
  <c r="GR68"/>
  <c r="GL69"/>
  <c r="GM69"/>
  <c r="GN69"/>
  <c r="GO69"/>
  <c r="GR69"/>
  <c r="GL70"/>
  <c r="GM70"/>
  <c r="GN70"/>
  <c r="GO70"/>
  <c r="GR70"/>
  <c r="GL71"/>
  <c r="GR71" s="1"/>
  <c r="GM71"/>
  <c r="GN71"/>
  <c r="GO71"/>
  <c r="GL72"/>
  <c r="GM72"/>
  <c r="GN72"/>
  <c r="GO72"/>
  <c r="GR72"/>
  <c r="GL73"/>
  <c r="GM73"/>
  <c r="GN73"/>
  <c r="GO73"/>
  <c r="GR73"/>
  <c r="GL74"/>
  <c r="GM74"/>
  <c r="GN74"/>
  <c r="GO74"/>
  <c r="GR74"/>
  <c r="GL75"/>
  <c r="GR75" s="1"/>
  <c r="GM75"/>
  <c r="GN75"/>
  <c r="GO75"/>
  <c r="GL76"/>
  <c r="GR76" s="1"/>
  <c r="GM76"/>
  <c r="GN76"/>
  <c r="GO76"/>
  <c r="GL77"/>
  <c r="GM77"/>
  <c r="GN77"/>
  <c r="GO77"/>
  <c r="GR77"/>
  <c r="GL78"/>
  <c r="GR78" s="1"/>
  <c r="GM78"/>
  <c r="GN78"/>
  <c r="GO78"/>
  <c r="GL79"/>
  <c r="GR79" s="1"/>
  <c r="GM79"/>
  <c r="GN79"/>
  <c r="GO79"/>
  <c r="GL80"/>
  <c r="GR80" s="1"/>
  <c r="GM80"/>
  <c r="GN80"/>
  <c r="GO80"/>
  <c r="GL81"/>
  <c r="GM81"/>
  <c r="GN81"/>
  <c r="GO81"/>
  <c r="GR81"/>
  <c r="GL82"/>
  <c r="GR82" s="1"/>
  <c r="GM82"/>
  <c r="GN82"/>
  <c r="GO82"/>
  <c r="GL83"/>
  <c r="GR83" s="1"/>
  <c r="GM83"/>
  <c r="GN83"/>
  <c r="GO83"/>
  <c r="GL84"/>
  <c r="GM84"/>
  <c r="GN84"/>
  <c r="GO84"/>
  <c r="GR84"/>
  <c r="GL85"/>
  <c r="GM85"/>
  <c r="GN85"/>
  <c r="GO85"/>
  <c r="GR85"/>
  <c r="GL86"/>
  <c r="GM86"/>
  <c r="GN86"/>
  <c r="GO86"/>
  <c r="GR86"/>
  <c r="GL87"/>
  <c r="GR87" s="1"/>
  <c r="GM87"/>
  <c r="GN87"/>
  <c r="GO87"/>
  <c r="GL88"/>
  <c r="GM88"/>
  <c r="GN88"/>
  <c r="GO88"/>
  <c r="GR88"/>
  <c r="GL89"/>
  <c r="GM89"/>
  <c r="GN89"/>
  <c r="GO89"/>
  <c r="GR89"/>
  <c r="GL90"/>
  <c r="GM90"/>
  <c r="GN90"/>
  <c r="GO90"/>
  <c r="GR90"/>
  <c r="GL91"/>
  <c r="GR91" s="1"/>
  <c r="GM91"/>
  <c r="GN91"/>
  <c r="GO91"/>
  <c r="GL92"/>
  <c r="GR92" s="1"/>
  <c r="GM92"/>
  <c r="GN92"/>
  <c r="GO92"/>
  <c r="GL93"/>
  <c r="GM93"/>
  <c r="GN93"/>
  <c r="GO93"/>
  <c r="GR93"/>
  <c r="GL94"/>
  <c r="GR94" s="1"/>
  <c r="GM94"/>
  <c r="GN94"/>
  <c r="GO94"/>
  <c r="GL95"/>
  <c r="GR95" s="1"/>
  <c r="GM95"/>
  <c r="GN95"/>
  <c r="GO95"/>
  <c r="GL96"/>
  <c r="GR96" s="1"/>
  <c r="GM96"/>
  <c r="GN96"/>
  <c r="GO96"/>
  <c r="GL97"/>
  <c r="GM97"/>
  <c r="GN97"/>
  <c r="GO97"/>
  <c r="GR97"/>
  <c r="GL98"/>
  <c r="GR98"/>
  <c r="GM98"/>
  <c r="GN98"/>
  <c r="GO98"/>
  <c r="GL99"/>
  <c r="GR99" s="1"/>
  <c r="GM99"/>
  <c r="GN99"/>
  <c r="GO99"/>
  <c r="GL100"/>
  <c r="GM100"/>
  <c r="GN100"/>
  <c r="GO100"/>
  <c r="GR100"/>
  <c r="GL101"/>
  <c r="GM101"/>
  <c r="GN101"/>
  <c r="GO101"/>
  <c r="GR101"/>
  <c r="GL102"/>
  <c r="GM102"/>
  <c r="GN102"/>
  <c r="GO102"/>
  <c r="GR102"/>
  <c r="GL103"/>
  <c r="GR103" s="1"/>
  <c r="GM103"/>
  <c r="GN103"/>
  <c r="GO103"/>
  <c r="GL104"/>
  <c r="GM104"/>
  <c r="GN104"/>
  <c r="GO104"/>
  <c r="GR104"/>
  <c r="GL105"/>
  <c r="GM105"/>
  <c r="GN105"/>
  <c r="GO105"/>
  <c r="GR105"/>
  <c r="GL106"/>
  <c r="GM106"/>
  <c r="GN106"/>
  <c r="GO106"/>
  <c r="GR106"/>
  <c r="GL107"/>
  <c r="GR107" s="1"/>
  <c r="GM107"/>
  <c r="GN107"/>
  <c r="GO107"/>
  <c r="GL108"/>
  <c r="GR108" s="1"/>
  <c r="GM108"/>
  <c r="GN108"/>
  <c r="GO108"/>
  <c r="GL109"/>
  <c r="GM109"/>
  <c r="GN109"/>
  <c r="GO109"/>
  <c r="GR109"/>
  <c r="GL110"/>
  <c r="GR110"/>
  <c r="GM110"/>
  <c r="GN110"/>
  <c r="GO110"/>
  <c r="GL111"/>
  <c r="GR111" s="1"/>
  <c r="GM111"/>
  <c r="GN111"/>
  <c r="GO111"/>
  <c r="GL112"/>
  <c r="GR112" s="1"/>
  <c r="GM112"/>
  <c r="GN112"/>
  <c r="GO112"/>
  <c r="GL113"/>
  <c r="GM113"/>
  <c r="GN113"/>
  <c r="GO113"/>
  <c r="GR113"/>
  <c r="GL114"/>
  <c r="GR114"/>
  <c r="GM114"/>
  <c r="GN114"/>
  <c r="GO114"/>
  <c r="GL115"/>
  <c r="GR115" s="1"/>
  <c r="GM115"/>
  <c r="GN115"/>
  <c r="GO115"/>
  <c r="GL116"/>
  <c r="GM116"/>
  <c r="GN116"/>
  <c r="GO116"/>
  <c r="GR116"/>
  <c r="GL117"/>
  <c r="GM117"/>
  <c r="GN117"/>
  <c r="GO117"/>
  <c r="GR117"/>
  <c r="GL118"/>
  <c r="GM118"/>
  <c r="GN118"/>
  <c r="GO118"/>
  <c r="GR118"/>
  <c r="GL119"/>
  <c r="GR119" s="1"/>
  <c r="GM119"/>
  <c r="GN119"/>
  <c r="GO119"/>
  <c r="GL120"/>
  <c r="GM120"/>
  <c r="GN120"/>
  <c r="GO120"/>
  <c r="GR120"/>
  <c r="GL121"/>
  <c r="GM121"/>
  <c r="GN121"/>
  <c r="GO121"/>
  <c r="GR121"/>
  <c r="GL122"/>
  <c r="GM122"/>
  <c r="GN122"/>
  <c r="GO122"/>
  <c r="GR122"/>
  <c r="GL123"/>
  <c r="GR123" s="1"/>
  <c r="GM123"/>
  <c r="GN123"/>
  <c r="GO123"/>
  <c r="GL124"/>
  <c r="GR124" s="1"/>
  <c r="GM124"/>
  <c r="GN124"/>
  <c r="GO124"/>
  <c r="GL125"/>
  <c r="GM125"/>
  <c r="GN125"/>
  <c r="GO125"/>
  <c r="GR125"/>
  <c r="GL126"/>
  <c r="GR126" s="1"/>
  <c r="GM126"/>
  <c r="GN126"/>
  <c r="GO126"/>
  <c r="GL127"/>
  <c r="GR127"/>
  <c r="GM127"/>
  <c r="GN127"/>
  <c r="GO127"/>
  <c r="GL128"/>
  <c r="GM128"/>
  <c r="GN128"/>
  <c r="GO128"/>
  <c r="GR128"/>
  <c r="GL129"/>
  <c r="GM129"/>
  <c r="GN129"/>
  <c r="GO129"/>
  <c r="GR129"/>
  <c r="GL130"/>
  <c r="GR130" s="1"/>
  <c r="GM130"/>
  <c r="GN130"/>
  <c r="GO130"/>
  <c r="GL131"/>
  <c r="GR131" s="1"/>
  <c r="GM131"/>
  <c r="GN131"/>
  <c r="GO131"/>
  <c r="GL132"/>
  <c r="GM132"/>
  <c r="GN132"/>
  <c r="GO132"/>
  <c r="GR132"/>
  <c r="GL133"/>
  <c r="GM133"/>
  <c r="GN133"/>
  <c r="GO133"/>
  <c r="GR133"/>
  <c r="GL134"/>
  <c r="GR134" s="1"/>
  <c r="GM134"/>
  <c r="GN134"/>
  <c r="GO134"/>
  <c r="GL135"/>
  <c r="GR135" s="1"/>
  <c r="GM135"/>
  <c r="GN135"/>
  <c r="GO135"/>
  <c r="GL136"/>
  <c r="GM136"/>
  <c r="GN136"/>
  <c r="GO136"/>
  <c r="GR136"/>
  <c r="GL137"/>
  <c r="GM137"/>
  <c r="GN137"/>
  <c r="GO137"/>
  <c r="GR137"/>
  <c r="GL138"/>
  <c r="GR138" s="1"/>
  <c r="GM138"/>
  <c r="GN138"/>
  <c r="GO138"/>
  <c r="GL139"/>
  <c r="GR139" s="1"/>
  <c r="GM139"/>
  <c r="GN139"/>
  <c r="GO139"/>
  <c r="GL140"/>
  <c r="GM140"/>
  <c r="GN140"/>
  <c r="GO140"/>
  <c r="GR140"/>
  <c r="GL141"/>
  <c r="GM141"/>
  <c r="GN141"/>
  <c r="GO141"/>
  <c r="GR141"/>
  <c r="GL142"/>
  <c r="GR142" s="1"/>
  <c r="GM142"/>
  <c r="GN142"/>
  <c r="GO142"/>
  <c r="GL143"/>
  <c r="GR143"/>
  <c r="GM143"/>
  <c r="GN143"/>
  <c r="GO143"/>
  <c r="GL144"/>
  <c r="GM144"/>
  <c r="GN144"/>
  <c r="GO144"/>
  <c r="GR144"/>
  <c r="GL145"/>
  <c r="GM145"/>
  <c r="GN145"/>
  <c r="GO145"/>
  <c r="GR145"/>
  <c r="GL146"/>
  <c r="GR146" s="1"/>
  <c r="GM146"/>
  <c r="GN146"/>
  <c r="GO146"/>
  <c r="GL147"/>
  <c r="GR147" s="1"/>
  <c r="GM147"/>
  <c r="GN147"/>
  <c r="GO147"/>
  <c r="GL148"/>
  <c r="GM148"/>
  <c r="GN148"/>
  <c r="GO148"/>
  <c r="GR148"/>
  <c r="GL149"/>
  <c r="GM149"/>
  <c r="GN149"/>
  <c r="GO149"/>
  <c r="GR149"/>
  <c r="GL150"/>
  <c r="GR150" s="1"/>
  <c r="GM150"/>
  <c r="GN150"/>
  <c r="GO150"/>
  <c r="GL151"/>
  <c r="GR151" s="1"/>
  <c r="GM151"/>
  <c r="GN151"/>
  <c r="GO151"/>
  <c r="GL152"/>
  <c r="GM152"/>
  <c r="GN152"/>
  <c r="GO152"/>
  <c r="GR152"/>
  <c r="GL153"/>
  <c r="GM153"/>
  <c r="GN153"/>
  <c r="GO153"/>
  <c r="GR153"/>
  <c r="GL154"/>
  <c r="GR154" s="1"/>
  <c r="GM154"/>
  <c r="GN154"/>
  <c r="GO154"/>
  <c r="GL155"/>
  <c r="GR155" s="1"/>
  <c r="GM155"/>
  <c r="GN155"/>
  <c r="GO155"/>
  <c r="GL156"/>
  <c r="GM156"/>
  <c r="GN156"/>
  <c r="GO156"/>
  <c r="GR156"/>
  <c r="GL157"/>
  <c r="GM157"/>
  <c r="GN157"/>
  <c r="GO157"/>
  <c r="GR157"/>
  <c r="GL158"/>
  <c r="GR158" s="1"/>
  <c r="GM158"/>
  <c r="GN158"/>
  <c r="GO158"/>
  <c r="GL159"/>
  <c r="GR159" s="1"/>
  <c r="GM159"/>
  <c r="GN159"/>
  <c r="GO159"/>
  <c r="GL160"/>
  <c r="GM160"/>
  <c r="GN160"/>
  <c r="GO160"/>
  <c r="GR160"/>
  <c r="GL161"/>
  <c r="GM161"/>
  <c r="GN161"/>
  <c r="GO161"/>
  <c r="GR161"/>
  <c r="GL162"/>
  <c r="GR162"/>
  <c r="GM162"/>
  <c r="GN162"/>
  <c r="GO162"/>
  <c r="GL163"/>
  <c r="GR163" s="1"/>
  <c r="GM163"/>
  <c r="GN163"/>
  <c r="GO163"/>
  <c r="GL164"/>
  <c r="GM164"/>
  <c r="GN164"/>
  <c r="GO164"/>
  <c r="GR164"/>
  <c r="GL165"/>
  <c r="GR165" s="1"/>
  <c r="GM165"/>
  <c r="GN165"/>
  <c r="GO165"/>
  <c r="GL166"/>
  <c r="GR166" s="1"/>
  <c r="GM166"/>
  <c r="GN166"/>
  <c r="GO166"/>
  <c r="GL167"/>
  <c r="GM167"/>
  <c r="GN167"/>
  <c r="GO167"/>
  <c r="GR167"/>
  <c r="GL168"/>
  <c r="GM168"/>
  <c r="GN168"/>
  <c r="GO168"/>
  <c r="GR168"/>
  <c r="GL169"/>
  <c r="GM169"/>
  <c r="GN169"/>
  <c r="GO169"/>
  <c r="GR169"/>
  <c r="GL170"/>
  <c r="GM170"/>
  <c r="GN170"/>
  <c r="GO170"/>
  <c r="GR170"/>
  <c r="GL171"/>
  <c r="GR171" s="1"/>
  <c r="GM171"/>
  <c r="GN171"/>
  <c r="GO171"/>
  <c r="GL172"/>
  <c r="GR172"/>
  <c r="GM172"/>
  <c r="GN172"/>
  <c r="GO172"/>
  <c r="GL173"/>
  <c r="GM173"/>
  <c r="GN173"/>
  <c r="GO173"/>
  <c r="GR173"/>
  <c r="GL174"/>
  <c r="GM174"/>
  <c r="GN174"/>
  <c r="GO174"/>
  <c r="GR174"/>
  <c r="GL175"/>
  <c r="GR175" s="1"/>
  <c r="GM175"/>
  <c r="GN175"/>
  <c r="GO175"/>
  <c r="GL176"/>
  <c r="GR176" s="1"/>
  <c r="GM176"/>
  <c r="GN176"/>
  <c r="GO176"/>
  <c r="GL177"/>
  <c r="GM177"/>
  <c r="GN177"/>
  <c r="GO177"/>
  <c r="GR177"/>
  <c r="GL178"/>
  <c r="GM178"/>
  <c r="GN178"/>
  <c r="GO178"/>
  <c r="GR178"/>
  <c r="GL179"/>
  <c r="GR179" s="1"/>
  <c r="GM179"/>
  <c r="GN179"/>
  <c r="GO179"/>
  <c r="GL180"/>
  <c r="GR180" s="1"/>
  <c r="GM180"/>
  <c r="GN180"/>
  <c r="GO180"/>
  <c r="GL181"/>
  <c r="GM181"/>
  <c r="GN181"/>
  <c r="GO181"/>
  <c r="GR181"/>
  <c r="GL182"/>
  <c r="GM182"/>
  <c r="GN182"/>
  <c r="GO182"/>
  <c r="GR182"/>
  <c r="GL183"/>
  <c r="GR183" s="1"/>
  <c r="GM183"/>
  <c r="GN183"/>
  <c r="GO183"/>
  <c r="GL184"/>
  <c r="GR184" s="1"/>
  <c r="GM184"/>
  <c r="GN184"/>
  <c r="GO184"/>
  <c r="GL185"/>
  <c r="GM185"/>
  <c r="GN185"/>
  <c r="GO185"/>
  <c r="GR185"/>
  <c r="GL186"/>
  <c r="GM186"/>
  <c r="GN186"/>
  <c r="GO186"/>
  <c r="GR186"/>
  <c r="GL187"/>
  <c r="GR187" s="1"/>
  <c r="GM187"/>
  <c r="GN187"/>
  <c r="GO187"/>
  <c r="GL188"/>
  <c r="GR188" s="1"/>
  <c r="GM188"/>
  <c r="GN188"/>
  <c r="GO188"/>
  <c r="GL189"/>
  <c r="GM189"/>
  <c r="GN189"/>
  <c r="GO189"/>
  <c r="GR189"/>
  <c r="GL190"/>
  <c r="GM190"/>
  <c r="GN190"/>
  <c r="GO190"/>
  <c r="GR190"/>
  <c r="GL191"/>
  <c r="GR191" s="1"/>
  <c r="GM191"/>
  <c r="GN191"/>
  <c r="GO191"/>
  <c r="GL192"/>
  <c r="GR192" s="1"/>
  <c r="GM192"/>
  <c r="GN192"/>
  <c r="GO192"/>
  <c r="GL193"/>
  <c r="GM193"/>
  <c r="GN193"/>
  <c r="GO193"/>
  <c r="GR193"/>
  <c r="GL194"/>
  <c r="GM194"/>
  <c r="GN194"/>
  <c r="GO194"/>
  <c r="GR194"/>
  <c r="GL195"/>
  <c r="GR195" s="1"/>
  <c r="GM195"/>
  <c r="GN195"/>
  <c r="GO195"/>
  <c r="GL196"/>
  <c r="GR196" s="1"/>
  <c r="GM196"/>
  <c r="GN196"/>
  <c r="GO196"/>
  <c r="GL197"/>
  <c r="GM197"/>
  <c r="GN197"/>
  <c r="GO197"/>
  <c r="GR197"/>
  <c r="GL198"/>
  <c r="GM198"/>
  <c r="GN198"/>
  <c r="GO198"/>
  <c r="GR198"/>
  <c r="GL199"/>
  <c r="GR199" s="1"/>
  <c r="GM199"/>
  <c r="GN199"/>
  <c r="GO199"/>
  <c r="GL200"/>
  <c r="GR200" s="1"/>
  <c r="GM200"/>
  <c r="GN200"/>
  <c r="GO200"/>
  <c r="GL201"/>
  <c r="GM201"/>
  <c r="GN201"/>
  <c r="GO201"/>
  <c r="GR201"/>
  <c r="GL202"/>
  <c r="GM202"/>
  <c r="GN202"/>
  <c r="GO202"/>
  <c r="GR202"/>
  <c r="GL203"/>
  <c r="GR203" s="1"/>
  <c r="GM203"/>
  <c r="GN203"/>
  <c r="GO203"/>
  <c r="GL204"/>
  <c r="GR204" s="1"/>
  <c r="GM204"/>
  <c r="GN204"/>
  <c r="GO204"/>
  <c r="GL205"/>
  <c r="GM205"/>
  <c r="GN205"/>
  <c r="GO205"/>
  <c r="GR205"/>
  <c r="GL206"/>
  <c r="GM206"/>
  <c r="GN206"/>
  <c r="GO206"/>
  <c r="GR206"/>
  <c r="GL207"/>
  <c r="GR207" s="1"/>
  <c r="GM207"/>
  <c r="GN207"/>
  <c r="GO207"/>
  <c r="GL208"/>
  <c r="GR208" s="1"/>
  <c r="GM208"/>
  <c r="GN208"/>
  <c r="GO208"/>
  <c r="GL209"/>
  <c r="GM209"/>
  <c r="GN209"/>
  <c r="GO209"/>
  <c r="GR209"/>
  <c r="GL210"/>
  <c r="GM210"/>
  <c r="GN210"/>
  <c r="GO210"/>
  <c r="GR210"/>
  <c r="GL211"/>
  <c r="GR211" s="1"/>
  <c r="GM211"/>
  <c r="GN211"/>
  <c r="GO211"/>
  <c r="GL212"/>
  <c r="GR212" s="1"/>
  <c r="GM212"/>
  <c r="GN212"/>
  <c r="GO212"/>
  <c r="GL213"/>
  <c r="GM213"/>
  <c r="GN213"/>
  <c r="GO213"/>
  <c r="GR213"/>
  <c r="GL214"/>
  <c r="GM214"/>
  <c r="GN214"/>
  <c r="GO214"/>
  <c r="GR214"/>
  <c r="GL215"/>
  <c r="GR215" s="1"/>
  <c r="GM215"/>
  <c r="GN215"/>
  <c r="GO215"/>
  <c r="GL216"/>
  <c r="GR216" s="1"/>
  <c r="GM216"/>
  <c r="GN216"/>
  <c r="GO216"/>
  <c r="GL217"/>
  <c r="GM217"/>
  <c r="GN217"/>
  <c r="GO217"/>
  <c r="GR217"/>
  <c r="GL218"/>
  <c r="GM218"/>
  <c r="GN218"/>
  <c r="GO218"/>
  <c r="GR218"/>
  <c r="GL219"/>
  <c r="GR219" s="1"/>
  <c r="GM219"/>
  <c r="GN219"/>
  <c r="GO219"/>
  <c r="GL220"/>
  <c r="GR220" s="1"/>
  <c r="GM220"/>
  <c r="GN220"/>
  <c r="GO220"/>
  <c r="GL221"/>
  <c r="GM221"/>
  <c r="GN221"/>
  <c r="GO221"/>
  <c r="GR221"/>
  <c r="GL222"/>
  <c r="GM222"/>
  <c r="GN222"/>
  <c r="GO222"/>
  <c r="GR222"/>
  <c r="GL223"/>
  <c r="GR223" s="1"/>
  <c r="GM223"/>
  <c r="GN223"/>
  <c r="GO223"/>
  <c r="GL224"/>
  <c r="GR224" s="1"/>
  <c r="GM224"/>
  <c r="GN224"/>
  <c r="GO224"/>
  <c r="GL225"/>
  <c r="GM225"/>
  <c r="GN225"/>
  <c r="GO225"/>
  <c r="GR225"/>
  <c r="GL226"/>
  <c r="GM226"/>
  <c r="GN226"/>
  <c r="GO226"/>
  <c r="GR226"/>
  <c r="GL227"/>
  <c r="GR227" s="1"/>
  <c r="GM227"/>
  <c r="GN227"/>
  <c r="GO227"/>
  <c r="GL228"/>
  <c r="GR228" s="1"/>
  <c r="GM228"/>
  <c r="GN228"/>
  <c r="GO228"/>
  <c r="GL229"/>
  <c r="GM229"/>
  <c r="GN229"/>
  <c r="GO229"/>
  <c r="GR229"/>
  <c r="GL230"/>
  <c r="GM230"/>
  <c r="GN230"/>
  <c r="GO230"/>
  <c r="GR230"/>
  <c r="GL231"/>
  <c r="GR231" s="1"/>
  <c r="GM231"/>
  <c r="GN231"/>
  <c r="GO231"/>
  <c r="GL232"/>
  <c r="GR232" s="1"/>
  <c r="GM232"/>
  <c r="GN232"/>
  <c r="GO232"/>
  <c r="GL233"/>
  <c r="GM233"/>
  <c r="GN233"/>
  <c r="GO233"/>
  <c r="GR233"/>
  <c r="GL234"/>
  <c r="GM234"/>
  <c r="GN234"/>
  <c r="GO234"/>
  <c r="GR234"/>
  <c r="GL235"/>
  <c r="GR235" s="1"/>
  <c r="GM235"/>
  <c r="GN235"/>
  <c r="GO235"/>
  <c r="GL236"/>
  <c r="GR236" s="1"/>
  <c r="GM236"/>
  <c r="GN236"/>
  <c r="GO236"/>
  <c r="GL237"/>
  <c r="GM237"/>
  <c r="GN237"/>
  <c r="GO237"/>
  <c r="GR237"/>
  <c r="GL238"/>
  <c r="GM238"/>
  <c r="GN238"/>
  <c r="GO238"/>
  <c r="GR238"/>
  <c r="GL239"/>
  <c r="GR239" s="1"/>
  <c r="GM239"/>
  <c r="GN239"/>
  <c r="GO239"/>
  <c r="GL240"/>
  <c r="GR240" s="1"/>
  <c r="GM240"/>
  <c r="GN240"/>
  <c r="GO240"/>
  <c r="GL241"/>
  <c r="GM241"/>
  <c r="GN241"/>
  <c r="GO241"/>
  <c r="GR241"/>
  <c r="GL242"/>
  <c r="GM242"/>
  <c r="GN242"/>
  <c r="GO242"/>
  <c r="GR242"/>
  <c r="GL243"/>
  <c r="GR243" s="1"/>
  <c r="GM243"/>
  <c r="GN243"/>
  <c r="GO243"/>
  <c r="GL244"/>
  <c r="GR244" s="1"/>
  <c r="GM244"/>
  <c r="GN244"/>
  <c r="GO244"/>
  <c r="GL245"/>
  <c r="GM245"/>
  <c r="GN245"/>
  <c r="GO245"/>
  <c r="GL246"/>
  <c r="GM246"/>
  <c r="GN246"/>
  <c r="GO246"/>
  <c r="GR246"/>
  <c r="GL251"/>
  <c r="GR251" s="1"/>
  <c r="GM251"/>
  <c r="GN251"/>
  <c r="GO251"/>
  <c r="GL252"/>
  <c r="GR252" s="1"/>
  <c r="GM252"/>
  <c r="GN252"/>
  <c r="GO252"/>
  <c r="GL253"/>
  <c r="GM253"/>
  <c r="GN253"/>
  <c r="GO253"/>
  <c r="GR253"/>
  <c r="GL254"/>
  <c r="GM254"/>
  <c r="GN254"/>
  <c r="GO254"/>
  <c r="GR254"/>
  <c r="GL255"/>
  <c r="GR255" s="1"/>
  <c r="GM255"/>
  <c r="GN255"/>
  <c r="GO255"/>
  <c r="GL256"/>
  <c r="GR256" s="1"/>
  <c r="GM256"/>
  <c r="GN256"/>
  <c r="GO256"/>
  <c r="GL257"/>
  <c r="GM257"/>
  <c r="GN257"/>
  <c r="GO257"/>
  <c r="GR257"/>
  <c r="GL258"/>
  <c r="GM258"/>
  <c r="GN258"/>
  <c r="GO258"/>
  <c r="GR258"/>
  <c r="GL259"/>
  <c r="GR259" s="1"/>
  <c r="GM259"/>
  <c r="GN259"/>
  <c r="GO259"/>
  <c r="GL260"/>
  <c r="GR260" s="1"/>
  <c r="GM260"/>
  <c r="GN260"/>
  <c r="GO260"/>
  <c r="GL261"/>
  <c r="GM261"/>
  <c r="GN261"/>
  <c r="GO261"/>
  <c r="GR261"/>
  <c r="GL262"/>
  <c r="GM262"/>
  <c r="GN262"/>
  <c r="GO262"/>
  <c r="GR262"/>
  <c r="GL263"/>
  <c r="GR263" s="1"/>
  <c r="GM263"/>
  <c r="GN263"/>
  <c r="GO263"/>
  <c r="GL264"/>
  <c r="GR264" s="1"/>
  <c r="GM264"/>
  <c r="GN264"/>
  <c r="GO264"/>
  <c r="GL265"/>
  <c r="GM265"/>
  <c r="GN265"/>
  <c r="GO265"/>
  <c r="GR265"/>
  <c r="GL266"/>
  <c r="GM266"/>
  <c r="GN266"/>
  <c r="GP266" s="1"/>
  <c r="GQ266" s="1"/>
  <c r="GO266"/>
  <c r="GR266"/>
  <c r="GL267"/>
  <c r="GR267" s="1"/>
  <c r="GM267"/>
  <c r="GN267"/>
  <c r="GO267"/>
  <c r="GL268"/>
  <c r="GR268" s="1"/>
  <c r="GM268"/>
  <c r="GN268"/>
  <c r="GO268"/>
  <c r="GL269"/>
  <c r="GM269"/>
  <c r="GN269"/>
  <c r="GO269"/>
  <c r="GR269"/>
  <c r="GL270"/>
  <c r="GM270"/>
  <c r="GN270"/>
  <c r="GO270"/>
  <c r="GR270"/>
  <c r="GL271"/>
  <c r="GR271" s="1"/>
  <c r="GM271"/>
  <c r="GN271"/>
  <c r="GO271"/>
  <c r="GL272"/>
  <c r="GR272" s="1"/>
  <c r="GM272"/>
  <c r="GN272"/>
  <c r="GO272"/>
  <c r="GL273"/>
  <c r="GM273"/>
  <c r="GN273"/>
  <c r="GO273"/>
  <c r="GR273"/>
  <c r="GL274"/>
  <c r="GM274"/>
  <c r="GN274"/>
  <c r="GO274"/>
  <c r="GR274"/>
  <c r="GL275"/>
  <c r="GR275" s="1"/>
  <c r="GM275"/>
  <c r="GN275"/>
  <c r="GO275"/>
  <c r="GL277"/>
  <c r="GR277" s="1"/>
  <c r="GM277"/>
  <c r="GN277"/>
  <c r="GO277"/>
  <c r="GL278"/>
  <c r="GM278"/>
  <c r="GN278"/>
  <c r="GO278"/>
  <c r="GR278"/>
  <c r="GL279"/>
  <c r="GM279"/>
  <c r="GN279"/>
  <c r="GO279"/>
  <c r="GR279"/>
  <c r="GL280"/>
  <c r="GR280" s="1"/>
  <c r="GM280"/>
  <c r="GN280"/>
  <c r="GO280"/>
  <c r="GL281"/>
  <c r="GR281" s="1"/>
  <c r="GM281"/>
  <c r="GN281"/>
  <c r="GO281"/>
  <c r="GL282"/>
  <c r="GM282"/>
  <c r="GN282"/>
  <c r="GO282"/>
  <c r="GR282"/>
  <c r="GL283"/>
  <c r="GM283"/>
  <c r="GN283"/>
  <c r="GO283"/>
  <c r="GR283"/>
  <c r="GL284"/>
  <c r="GR284" s="1"/>
  <c r="GM284"/>
  <c r="GN284"/>
  <c r="GO284"/>
  <c r="GL285"/>
  <c r="GR285" s="1"/>
  <c r="GM285"/>
  <c r="GN285"/>
  <c r="GO285"/>
  <c r="GL286"/>
  <c r="GM286"/>
  <c r="GN286"/>
  <c r="GO286"/>
  <c r="GR286"/>
  <c r="GL287"/>
  <c r="GM287"/>
  <c r="GN287"/>
  <c r="GO287"/>
  <c r="GR287"/>
  <c r="GL288"/>
  <c r="GR288" s="1"/>
  <c r="GM288"/>
  <c r="GN288"/>
  <c r="GO288"/>
  <c r="GL289"/>
  <c r="GR289" s="1"/>
  <c r="GM289"/>
  <c r="GN289"/>
  <c r="GO289"/>
  <c r="GL290"/>
  <c r="GM290"/>
  <c r="GN290"/>
  <c r="GO290"/>
  <c r="GR290"/>
  <c r="GL291"/>
  <c r="GM291"/>
  <c r="GN291"/>
  <c r="GO291"/>
  <c r="GR291"/>
  <c r="GL292"/>
  <c r="GR292" s="1"/>
  <c r="GM292"/>
  <c r="GN292"/>
  <c r="GO292"/>
  <c r="GL293"/>
  <c r="GR293" s="1"/>
  <c r="GM293"/>
  <c r="GN293"/>
  <c r="GO293"/>
  <c r="GL294"/>
  <c r="GM294"/>
  <c r="GN294"/>
  <c r="GO294"/>
  <c r="GR294"/>
  <c r="GL295"/>
  <c r="GM295"/>
  <c r="GN295"/>
  <c r="GO295"/>
  <c r="GR295"/>
  <c r="GL296"/>
  <c r="GR296" s="1"/>
  <c r="GM296"/>
  <c r="GN296"/>
  <c r="GO296"/>
  <c r="GL297"/>
  <c r="GR297" s="1"/>
  <c r="GM297"/>
  <c r="GN297"/>
  <c r="GO297"/>
  <c r="GL298"/>
  <c r="GM298"/>
  <c r="GN298"/>
  <c r="GO298"/>
  <c r="GR298"/>
  <c r="GL299"/>
  <c r="GM299"/>
  <c r="GN299"/>
  <c r="GO299"/>
  <c r="GR299"/>
  <c r="GL300"/>
  <c r="GR300" s="1"/>
  <c r="GM300"/>
  <c r="GN300"/>
  <c r="GO300"/>
  <c r="GL301"/>
  <c r="GR301" s="1"/>
  <c r="GM301"/>
  <c r="GN301"/>
  <c r="GO301"/>
  <c r="GL302"/>
  <c r="GM302"/>
  <c r="GN302"/>
  <c r="GO302"/>
  <c r="GR302"/>
  <c r="GL303"/>
  <c r="GM303"/>
  <c r="GN303"/>
  <c r="GO303"/>
  <c r="GR303"/>
  <c r="GL304"/>
  <c r="GR304" s="1"/>
  <c r="GM304"/>
  <c r="GN304"/>
  <c r="GO304"/>
  <c r="GL305"/>
  <c r="GR305" s="1"/>
  <c r="GM305"/>
  <c r="GN305"/>
  <c r="GO305"/>
  <c r="GL306"/>
  <c r="GM306"/>
  <c r="GN306"/>
  <c r="GO306"/>
  <c r="GR306"/>
  <c r="GL307"/>
  <c r="GM307"/>
  <c r="GN307"/>
  <c r="GO307"/>
  <c r="GR307"/>
  <c r="GL308"/>
  <c r="GR308" s="1"/>
  <c r="GM308"/>
  <c r="GN308"/>
  <c r="GO308"/>
  <c r="GL309"/>
  <c r="GR309" s="1"/>
  <c r="GM309"/>
  <c r="GN309"/>
  <c r="GO309"/>
  <c r="GL310"/>
  <c r="GM310"/>
  <c r="GN310"/>
  <c r="GO310"/>
  <c r="GR310"/>
  <c r="GL311"/>
  <c r="GM311"/>
  <c r="GN311"/>
  <c r="GO311"/>
  <c r="GR311"/>
  <c r="GL312"/>
  <c r="GR312" s="1"/>
  <c r="GM312"/>
  <c r="GN312"/>
  <c r="GO312"/>
  <c r="GL313"/>
  <c r="GR313" s="1"/>
  <c r="GM313"/>
  <c r="GN313"/>
  <c r="GO313"/>
  <c r="GL314"/>
  <c r="GM314"/>
  <c r="GN314"/>
  <c r="GO314"/>
  <c r="GR314"/>
  <c r="GL315"/>
  <c r="GM315"/>
  <c r="GN315"/>
  <c r="GO315"/>
  <c r="GR315"/>
  <c r="GL316"/>
  <c r="GR316" s="1"/>
  <c r="GM316"/>
  <c r="GN316"/>
  <c r="GO316"/>
  <c r="GL317"/>
  <c r="GR317" s="1"/>
  <c r="GM317"/>
  <c r="GN317"/>
  <c r="GO317"/>
  <c r="GL318"/>
  <c r="GM318"/>
  <c r="GN318"/>
  <c r="GO318"/>
  <c r="GR318"/>
  <c r="GL319"/>
  <c r="GM319"/>
  <c r="GN319"/>
  <c r="GO319"/>
  <c r="GR319"/>
  <c r="GL320"/>
  <c r="GR320" s="1"/>
  <c r="GM320"/>
  <c r="GN320"/>
  <c r="GO320"/>
  <c r="GL321"/>
  <c r="GR321" s="1"/>
  <c r="GM321"/>
  <c r="GN321"/>
  <c r="GO321"/>
  <c r="GL322"/>
  <c r="GM322"/>
  <c r="GN322"/>
  <c r="GO322"/>
  <c r="GR322"/>
  <c r="GL323"/>
  <c r="GM323"/>
  <c r="GN323"/>
  <c r="GO323"/>
  <c r="GR323"/>
  <c r="GL324"/>
  <c r="GR324" s="1"/>
  <c r="GM324"/>
  <c r="GN324"/>
  <c r="GO324"/>
  <c r="GL325"/>
  <c r="GR325" s="1"/>
  <c r="GM325"/>
  <c r="GN325"/>
  <c r="GO325"/>
  <c r="GL326"/>
  <c r="GM326"/>
  <c r="GN326"/>
  <c r="GO326"/>
  <c r="GR326"/>
  <c r="GL327"/>
  <c r="GM327"/>
  <c r="GN327"/>
  <c r="GO327"/>
  <c r="GR327"/>
  <c r="GL328"/>
  <c r="GR328" s="1"/>
  <c r="GM328"/>
  <c r="GN328"/>
  <c r="GO328"/>
  <c r="GL329"/>
  <c r="GR329" s="1"/>
  <c r="GM329"/>
  <c r="GN329"/>
  <c r="GO329"/>
  <c r="GL330"/>
  <c r="GM330"/>
  <c r="GN330"/>
  <c r="GO330"/>
  <c r="GR330"/>
  <c r="GL331"/>
  <c r="GM331"/>
  <c r="GN331"/>
  <c r="GO331"/>
  <c r="GR331"/>
  <c r="GL332"/>
  <c r="GR332" s="1"/>
  <c r="GM332"/>
  <c r="GN332"/>
  <c r="GO332"/>
  <c r="GL333"/>
  <c r="GR333" s="1"/>
  <c r="GM333"/>
  <c r="GN333"/>
  <c r="GO333"/>
  <c r="GL334"/>
  <c r="GM334"/>
  <c r="GN334"/>
  <c r="GO334"/>
  <c r="GR334"/>
  <c r="GL335"/>
  <c r="GM335"/>
  <c r="GN335"/>
  <c r="GO335"/>
  <c r="GR335"/>
  <c r="GL336"/>
  <c r="GR336" s="1"/>
  <c r="GM336"/>
  <c r="GN336"/>
  <c r="GO336"/>
  <c r="GL337"/>
  <c r="GR337" s="1"/>
  <c r="GM337"/>
  <c r="GN337"/>
  <c r="GO337"/>
  <c r="GL338"/>
  <c r="GM338"/>
  <c r="GN338"/>
  <c r="GO338"/>
  <c r="GR338"/>
  <c r="GL339"/>
  <c r="GM339"/>
  <c r="GN339"/>
  <c r="GO339"/>
  <c r="GR339"/>
  <c r="GL340"/>
  <c r="GM340"/>
  <c r="GN340"/>
  <c r="GO340"/>
  <c r="GR340"/>
  <c r="GL341"/>
  <c r="GR341" s="1"/>
  <c r="GM341"/>
  <c r="GN341"/>
  <c r="GO341"/>
  <c r="GL342"/>
  <c r="GM342"/>
  <c r="GN342"/>
  <c r="GO342"/>
  <c r="GR342"/>
  <c r="GL343"/>
  <c r="GM343"/>
  <c r="GN343"/>
  <c r="GO343"/>
  <c r="GR343"/>
  <c r="GL344"/>
  <c r="GR344" s="1"/>
  <c r="GM344"/>
  <c r="GN344"/>
  <c r="GO344"/>
  <c r="GL345"/>
  <c r="GR345" s="1"/>
  <c r="GM345"/>
  <c r="GN345"/>
  <c r="GO345"/>
  <c r="GL346"/>
  <c r="GR346" s="1"/>
  <c r="GM346"/>
  <c r="GN346"/>
  <c r="GO346"/>
  <c r="GL347"/>
  <c r="GM347"/>
  <c r="GN347"/>
  <c r="GO347"/>
  <c r="GR347"/>
  <c r="GL348"/>
  <c r="GR348" s="1"/>
  <c r="GM348"/>
  <c r="GN348"/>
  <c r="GO348"/>
  <c r="GL349"/>
  <c r="GR349" s="1"/>
  <c r="GM349"/>
  <c r="GN349"/>
  <c r="GO349"/>
  <c r="GL350"/>
  <c r="GR350" s="1"/>
  <c r="GM350"/>
  <c r="GN350"/>
  <c r="GO350"/>
  <c r="GL351"/>
  <c r="GM351"/>
  <c r="GN351"/>
  <c r="GO351"/>
  <c r="GR351"/>
  <c r="GL352"/>
  <c r="GM352"/>
  <c r="GN352"/>
  <c r="GO352"/>
  <c r="GR352"/>
  <c r="GL353"/>
  <c r="GR353" s="1"/>
  <c r="GM353"/>
  <c r="GN353"/>
  <c r="GO353"/>
  <c r="GL354"/>
  <c r="GM354"/>
  <c r="GN354"/>
  <c r="GO354"/>
  <c r="GR354"/>
  <c r="GL355"/>
  <c r="GM355"/>
  <c r="GN355"/>
  <c r="GO355"/>
  <c r="GR355"/>
  <c r="GL356"/>
  <c r="GM356"/>
  <c r="GN356"/>
  <c r="GO356"/>
  <c r="GR356"/>
  <c r="GL357"/>
  <c r="GR357" s="1"/>
  <c r="GM357"/>
  <c r="GN357"/>
  <c r="GO357"/>
  <c r="GL358"/>
  <c r="GM358"/>
  <c r="GN358"/>
  <c r="GO358"/>
  <c r="GR358"/>
  <c r="GL359"/>
  <c r="GM359"/>
  <c r="GN359"/>
  <c r="GO359"/>
  <c r="GR359"/>
  <c r="GL360"/>
  <c r="GR360" s="1"/>
  <c r="GM360"/>
  <c r="GN360"/>
  <c r="GO360"/>
  <c r="GL361"/>
  <c r="GR361" s="1"/>
  <c r="GM361"/>
  <c r="GN361"/>
  <c r="GO361"/>
  <c r="GL362"/>
  <c r="GR362" s="1"/>
  <c r="GM362"/>
  <c r="GN362"/>
  <c r="GO362"/>
  <c r="GL363"/>
  <c r="GM363"/>
  <c r="GN363"/>
  <c r="GO363"/>
  <c r="GR363"/>
  <c r="GL364"/>
  <c r="GR364"/>
  <c r="GM364"/>
  <c r="GN364"/>
  <c r="GO364"/>
  <c r="GL365"/>
  <c r="GR365" s="1"/>
  <c r="GM365"/>
  <c r="GN365"/>
  <c r="GO365"/>
  <c r="GL366"/>
  <c r="GR366" s="1"/>
  <c r="GM366"/>
  <c r="GN366"/>
  <c r="GO366"/>
  <c r="GL367"/>
  <c r="GM367"/>
  <c r="GN367"/>
  <c r="GO367"/>
  <c r="GR367"/>
  <c r="GL368"/>
  <c r="GM368"/>
  <c r="GN368"/>
  <c r="GO368"/>
  <c r="GR368"/>
  <c r="GL369"/>
  <c r="GR369" s="1"/>
  <c r="GM369"/>
  <c r="GN369"/>
  <c r="GO369"/>
  <c r="GL370"/>
  <c r="GM370"/>
  <c r="GN370"/>
  <c r="GP370" s="1"/>
  <c r="GQ370" s="1"/>
  <c r="GO370"/>
  <c r="GR370"/>
  <c r="GL371"/>
  <c r="GM371"/>
  <c r="GN371"/>
  <c r="GO371"/>
  <c r="GR371"/>
  <c r="GL372"/>
  <c r="GM372"/>
  <c r="GN372"/>
  <c r="GO372"/>
  <c r="GR372"/>
  <c r="GL373"/>
  <c r="GR373" s="1"/>
  <c r="GM373"/>
  <c r="GN373"/>
  <c r="GO373"/>
  <c r="GL374"/>
  <c r="GM374"/>
  <c r="GN374"/>
  <c r="GO374"/>
  <c r="GR374"/>
  <c r="GL375"/>
  <c r="GM375"/>
  <c r="GN375"/>
  <c r="GO375"/>
  <c r="GR375"/>
  <c r="GL376"/>
  <c r="GR376" s="1"/>
  <c r="GM376"/>
  <c r="GN376"/>
  <c r="GO376"/>
  <c r="GL377"/>
  <c r="GR377" s="1"/>
  <c r="GM377"/>
  <c r="GN377"/>
  <c r="GO377"/>
  <c r="GL378"/>
  <c r="GR378" s="1"/>
  <c r="GM378"/>
  <c r="GN378"/>
  <c r="GO378"/>
  <c r="GL379"/>
  <c r="GM379"/>
  <c r="GN379"/>
  <c r="GO379"/>
  <c r="GR379"/>
  <c r="GL380"/>
  <c r="GR380" s="1"/>
  <c r="GM380"/>
  <c r="GN380"/>
  <c r="GO380"/>
  <c r="GL381"/>
  <c r="GR381" s="1"/>
  <c r="GM381"/>
  <c r="GN381"/>
  <c r="GO381"/>
  <c r="GL382"/>
  <c r="GR382" s="1"/>
  <c r="GM382"/>
  <c r="GN382"/>
  <c r="GO382"/>
  <c r="GL383"/>
  <c r="GM383"/>
  <c r="GN383"/>
  <c r="GO383"/>
  <c r="GR383"/>
  <c r="GL384"/>
  <c r="GM384"/>
  <c r="GN384"/>
  <c r="GO384"/>
  <c r="GR384"/>
  <c r="GL385"/>
  <c r="GR385" s="1"/>
  <c r="GM385"/>
  <c r="GN385"/>
  <c r="GO385"/>
  <c r="GL386"/>
  <c r="GM386"/>
  <c r="GN386"/>
  <c r="GO386"/>
  <c r="GR386"/>
  <c r="GL387"/>
  <c r="GM387"/>
  <c r="GN387"/>
  <c r="GO387"/>
  <c r="GR387"/>
  <c r="GL388"/>
  <c r="GM388"/>
  <c r="GN388"/>
  <c r="GO388"/>
  <c r="GR388"/>
  <c r="GL389"/>
  <c r="GM389"/>
  <c r="GN389"/>
  <c r="GO389"/>
  <c r="GR389"/>
  <c r="GL390"/>
  <c r="GR390" s="1"/>
  <c r="GM390"/>
  <c r="GN390"/>
  <c r="GO390"/>
  <c r="GL391"/>
  <c r="GR391" s="1"/>
  <c r="GM391"/>
  <c r="GN391"/>
  <c r="GO391"/>
  <c r="GL392"/>
  <c r="GM392"/>
  <c r="GN392"/>
  <c r="GO392"/>
  <c r="GR392"/>
  <c r="GL393"/>
  <c r="GM393"/>
  <c r="GN393"/>
  <c r="GO393"/>
  <c r="GR393"/>
  <c r="GL394"/>
  <c r="GR394" s="1"/>
  <c r="GM394"/>
  <c r="GN394"/>
  <c r="GO394"/>
  <c r="GL395"/>
  <c r="GR395" s="1"/>
  <c r="GM395"/>
  <c r="GN395"/>
  <c r="GO395"/>
  <c r="GL396"/>
  <c r="GM396"/>
  <c r="GN396"/>
  <c r="GO396"/>
  <c r="GR396"/>
  <c r="GL397"/>
  <c r="GM397"/>
  <c r="GN397"/>
  <c r="GO397"/>
  <c r="GR397"/>
  <c r="GL398"/>
  <c r="GR398" s="1"/>
  <c r="GM398"/>
  <c r="GN398"/>
  <c r="GO398"/>
  <c r="GL399"/>
  <c r="GR399" s="1"/>
  <c r="GM399"/>
  <c r="GN399"/>
  <c r="GO399"/>
  <c r="GL400"/>
  <c r="GM400"/>
  <c r="GN400"/>
  <c r="GO400"/>
  <c r="GR400"/>
  <c r="GL401"/>
  <c r="GM401"/>
  <c r="GN401"/>
  <c r="GO401"/>
  <c r="GR401"/>
  <c r="GL402"/>
  <c r="GR402" s="1"/>
  <c r="GM402"/>
  <c r="GN402"/>
  <c r="GO402"/>
  <c r="GL403"/>
  <c r="GR403" s="1"/>
  <c r="GM403"/>
  <c r="GN403"/>
  <c r="GO403"/>
  <c r="GL404"/>
  <c r="GM404"/>
  <c r="GN404"/>
  <c r="GO404"/>
  <c r="GR404"/>
  <c r="GL405"/>
  <c r="GM405"/>
  <c r="GN405"/>
  <c r="GO405"/>
  <c r="GR405"/>
  <c r="GL406"/>
  <c r="GR406" s="1"/>
  <c r="GM406"/>
  <c r="GN406"/>
  <c r="GO406"/>
  <c r="GL407"/>
  <c r="GR407" s="1"/>
  <c r="GM407"/>
  <c r="GN407"/>
  <c r="GO407"/>
  <c r="GL408"/>
  <c r="GM408"/>
  <c r="GN408"/>
  <c r="GO408"/>
  <c r="GR408"/>
  <c r="GL409"/>
  <c r="GM409"/>
  <c r="GN409"/>
  <c r="GO409"/>
  <c r="GR409"/>
  <c r="GL410"/>
  <c r="GR410" s="1"/>
  <c r="GM410"/>
  <c r="GN410"/>
  <c r="GO410"/>
  <c r="GL411"/>
  <c r="GR411" s="1"/>
  <c r="GM411"/>
  <c r="GN411"/>
  <c r="GO411"/>
  <c r="GL412"/>
  <c r="GM412"/>
  <c r="GN412"/>
  <c r="GO412"/>
  <c r="GR412"/>
  <c r="GL413"/>
  <c r="GM413"/>
  <c r="GN413"/>
  <c r="GO413"/>
  <c r="GR413"/>
  <c r="GL414"/>
  <c r="GR414" s="1"/>
  <c r="GM414"/>
  <c r="GN414"/>
  <c r="GO414"/>
  <c r="GL415"/>
  <c r="GR415" s="1"/>
  <c r="GM415"/>
  <c r="GN415"/>
  <c r="GO415"/>
  <c r="GL416"/>
  <c r="GM416"/>
  <c r="GN416"/>
  <c r="GO416"/>
  <c r="GR416"/>
  <c r="GL417"/>
  <c r="GM417"/>
  <c r="GN417"/>
  <c r="GO417"/>
  <c r="GR417"/>
  <c r="GL418"/>
  <c r="GR418" s="1"/>
  <c r="GM418"/>
  <c r="GN418"/>
  <c r="GO418"/>
  <c r="GL419"/>
  <c r="GR419" s="1"/>
  <c r="GM419"/>
  <c r="GN419"/>
  <c r="GO419"/>
  <c r="GL420"/>
  <c r="GM420"/>
  <c r="GN420"/>
  <c r="GO420"/>
  <c r="GR420"/>
  <c r="GL421"/>
  <c r="GM421"/>
  <c r="GN421"/>
  <c r="GO421"/>
  <c r="GR421"/>
  <c r="GL422"/>
  <c r="GR422" s="1"/>
  <c r="GM422"/>
  <c r="GN422"/>
  <c r="GO422"/>
  <c r="GL423"/>
  <c r="GR423" s="1"/>
  <c r="GM423"/>
  <c r="GN423"/>
  <c r="GO423"/>
  <c r="GL424"/>
  <c r="GM424"/>
  <c r="GN424"/>
  <c r="GO424"/>
  <c r="GR424"/>
  <c r="GL425"/>
  <c r="GM425"/>
  <c r="GN425"/>
  <c r="GO425"/>
  <c r="GR425"/>
  <c r="GL426"/>
  <c r="GR426" s="1"/>
  <c r="GM426"/>
  <c r="GN426"/>
  <c r="GO426"/>
  <c r="GL427"/>
  <c r="GR427" s="1"/>
  <c r="GM427"/>
  <c r="GN427"/>
  <c r="GO427"/>
  <c r="GL428"/>
  <c r="GM428"/>
  <c r="GN428"/>
  <c r="GO428"/>
  <c r="GR428"/>
  <c r="GL429"/>
  <c r="GM429"/>
  <c r="GN429"/>
  <c r="GO429"/>
  <c r="GR429"/>
  <c r="GL430"/>
  <c r="GR430" s="1"/>
  <c r="GM430"/>
  <c r="GN430"/>
  <c r="GO430"/>
  <c r="GL431"/>
  <c r="GR431" s="1"/>
  <c r="GM431"/>
  <c r="GN431"/>
  <c r="GO431"/>
  <c r="GL432"/>
  <c r="GM432"/>
  <c r="GN432"/>
  <c r="GO432"/>
  <c r="GR432"/>
  <c r="GL433"/>
  <c r="GM433"/>
  <c r="GN433"/>
  <c r="GO433"/>
  <c r="GR433"/>
  <c r="GL434"/>
  <c r="GR434" s="1"/>
  <c r="GM434"/>
  <c r="GN434"/>
  <c r="GO434"/>
  <c r="GL435"/>
  <c r="GR435" s="1"/>
  <c r="GM435"/>
  <c r="GN435"/>
  <c r="GO435"/>
  <c r="GL436"/>
  <c r="GM436"/>
  <c r="GN436"/>
  <c r="GO436"/>
  <c r="GR436"/>
  <c r="GL437"/>
  <c r="GM437"/>
  <c r="GN437"/>
  <c r="GO437"/>
  <c r="GR437"/>
  <c r="GL438"/>
  <c r="GR438" s="1"/>
  <c r="GM438"/>
  <c r="GN438"/>
  <c r="GO438"/>
  <c r="GL439"/>
  <c r="GR439" s="1"/>
  <c r="GM439"/>
  <c r="GN439"/>
  <c r="GO439"/>
  <c r="GL440"/>
  <c r="GM440"/>
  <c r="GN440"/>
  <c r="GO440"/>
  <c r="GR440"/>
  <c r="GL441"/>
  <c r="GM441"/>
  <c r="GN441"/>
  <c r="GO441"/>
  <c r="GR441"/>
  <c r="GL442"/>
  <c r="GR442" s="1"/>
  <c r="GM442"/>
  <c r="GN442"/>
  <c r="GO442"/>
  <c r="GL443"/>
  <c r="GR443" s="1"/>
  <c r="GM443"/>
  <c r="GN443"/>
  <c r="GO443"/>
  <c r="GL444"/>
  <c r="GM444"/>
  <c r="GN444"/>
  <c r="GO444"/>
  <c r="GR444"/>
  <c r="GL445"/>
  <c r="GM445"/>
  <c r="GN445"/>
  <c r="GO445"/>
  <c r="GR445"/>
  <c r="GL446"/>
  <c r="GR446" s="1"/>
  <c r="GM446"/>
  <c r="GN446"/>
  <c r="GO446"/>
  <c r="GL447"/>
  <c r="GR447" s="1"/>
  <c r="GM447"/>
  <c r="GN447"/>
  <c r="GO447"/>
  <c r="GL448"/>
  <c r="GM448"/>
  <c r="GN448"/>
  <c r="GO448"/>
  <c r="GR448"/>
  <c r="GL449"/>
  <c r="GM449"/>
  <c r="GN449"/>
  <c r="GO449"/>
  <c r="GR449"/>
  <c r="GL450"/>
  <c r="GR450" s="1"/>
  <c r="GM450"/>
  <c r="GN450"/>
  <c r="GO450"/>
  <c r="GL451"/>
  <c r="GR451" s="1"/>
  <c r="GM451"/>
  <c r="GN451"/>
  <c r="GO451"/>
  <c r="GL452"/>
  <c r="GM452"/>
  <c r="GN452"/>
  <c r="GO452"/>
  <c r="GR452"/>
  <c r="GL453"/>
  <c r="GM453"/>
  <c r="GN453"/>
  <c r="GO453"/>
  <c r="GR453"/>
  <c r="GL454"/>
  <c r="GR454" s="1"/>
  <c r="GM454"/>
  <c r="GN454"/>
  <c r="GO454"/>
  <c r="GL455"/>
  <c r="GR455" s="1"/>
  <c r="GM455"/>
  <c r="GN455"/>
  <c r="GO455"/>
  <c r="GL456"/>
  <c r="GM456"/>
  <c r="GN456"/>
  <c r="GO456"/>
  <c r="GR456"/>
  <c r="GL457"/>
  <c r="GM457"/>
  <c r="GN457"/>
  <c r="GO457"/>
  <c r="GR457"/>
  <c r="GL458"/>
  <c r="GR458" s="1"/>
  <c r="GM458"/>
  <c r="GN458"/>
  <c r="GO458"/>
  <c r="GL459"/>
  <c r="GR459" s="1"/>
  <c r="GM459"/>
  <c r="GN459"/>
  <c r="GO459"/>
  <c r="GL460"/>
  <c r="GM460"/>
  <c r="GN460"/>
  <c r="GO460"/>
  <c r="GR460"/>
  <c r="GL461"/>
  <c r="GM461"/>
  <c r="GN461"/>
  <c r="GO461"/>
  <c r="GR461"/>
  <c r="GL462"/>
  <c r="GR462" s="1"/>
  <c r="GM462"/>
  <c r="GN462"/>
  <c r="GO462"/>
  <c r="GL463"/>
  <c r="GR463" s="1"/>
  <c r="GM463"/>
  <c r="GN463"/>
  <c r="GO463"/>
  <c r="GL464"/>
  <c r="GR464" s="1"/>
  <c r="GM464"/>
  <c r="GN464"/>
  <c r="GO464"/>
  <c r="GL465"/>
  <c r="GM465"/>
  <c r="GN465"/>
  <c r="GO465"/>
  <c r="GR465"/>
  <c r="GL466"/>
  <c r="GR466" s="1"/>
  <c r="GM466"/>
  <c r="GN466"/>
  <c r="GO466"/>
  <c r="GL467"/>
  <c r="GR467" s="1"/>
  <c r="GM467"/>
  <c r="GN467"/>
  <c r="GO467"/>
  <c r="GL468"/>
  <c r="GR468" s="1"/>
  <c r="GM468"/>
  <c r="GN468"/>
  <c r="GO468"/>
  <c r="GL469"/>
  <c r="GM469"/>
  <c r="GN469"/>
  <c r="GO469"/>
  <c r="GR469"/>
  <c r="GL470"/>
  <c r="GR470" s="1"/>
  <c r="GM470"/>
  <c r="GN470"/>
  <c r="GO470"/>
  <c r="GL471"/>
  <c r="GR471" s="1"/>
  <c r="GM471"/>
  <c r="GN471"/>
  <c r="GO471"/>
  <c r="GL472"/>
  <c r="GM472"/>
  <c r="GN472"/>
  <c r="GO472"/>
  <c r="GR472"/>
  <c r="GL473"/>
  <c r="GM473"/>
  <c r="GN473"/>
  <c r="GO473"/>
  <c r="GR473"/>
  <c r="GL474"/>
  <c r="GM474"/>
  <c r="GN474"/>
  <c r="GO474"/>
  <c r="GR474"/>
  <c r="GL475"/>
  <c r="GR475" s="1"/>
  <c r="GM475"/>
  <c r="GN475"/>
  <c r="GO475"/>
  <c r="GL476"/>
  <c r="GM476"/>
  <c r="GN476"/>
  <c r="GO476"/>
  <c r="GR476"/>
  <c r="GL477"/>
  <c r="GM477"/>
  <c r="GN477"/>
  <c r="GO477"/>
  <c r="GR477"/>
  <c r="GL478"/>
  <c r="GM478"/>
  <c r="GN478"/>
  <c r="GO478"/>
  <c r="GR478"/>
  <c r="GL479"/>
  <c r="GR479" s="1"/>
  <c r="GM479"/>
  <c r="GN479"/>
  <c r="GO479"/>
  <c r="GL480"/>
  <c r="GR480" s="1"/>
  <c r="GM480"/>
  <c r="GN480"/>
  <c r="GO480"/>
  <c r="GL481"/>
  <c r="GM481"/>
  <c r="GN481"/>
  <c r="GO481"/>
  <c r="GR481"/>
  <c r="GL482"/>
  <c r="GR482" s="1"/>
  <c r="GM482"/>
  <c r="GN482"/>
  <c r="GO482"/>
  <c r="GL483"/>
  <c r="GR483" s="1"/>
  <c r="GM483"/>
  <c r="GN483"/>
  <c r="GO483"/>
  <c r="GL484"/>
  <c r="GR484" s="1"/>
  <c r="GM484"/>
  <c r="GN484"/>
  <c r="GO484"/>
  <c r="GL485"/>
  <c r="GM485"/>
  <c r="GN485"/>
  <c r="GO485"/>
  <c r="GR485"/>
  <c r="GL486"/>
  <c r="GR486" s="1"/>
  <c r="GM486"/>
  <c r="GN486"/>
  <c r="GO486"/>
  <c r="GL487"/>
  <c r="GR487" s="1"/>
  <c r="GM487"/>
  <c r="GN487"/>
  <c r="GO487"/>
  <c r="GL488"/>
  <c r="GM488"/>
  <c r="GN488"/>
  <c r="GO488"/>
  <c r="GR488"/>
  <c r="GL489"/>
  <c r="GM489"/>
  <c r="GN489"/>
  <c r="GO489"/>
  <c r="GR489"/>
  <c r="GL490"/>
  <c r="GM490"/>
  <c r="GN490"/>
  <c r="GO490"/>
  <c r="GR490"/>
  <c r="GL491"/>
  <c r="GR491" s="1"/>
  <c r="GM491"/>
  <c r="GN491"/>
  <c r="GO491"/>
  <c r="GL492"/>
  <c r="GM492"/>
  <c r="GN492"/>
  <c r="GO492"/>
  <c r="GR492"/>
  <c r="GL493"/>
  <c r="GM493"/>
  <c r="GN493"/>
  <c r="GO493"/>
  <c r="GR493"/>
  <c r="GL494"/>
  <c r="GM494"/>
  <c r="GN494"/>
  <c r="GO494"/>
  <c r="GR494"/>
  <c r="GL495"/>
  <c r="GR495" s="1"/>
  <c r="GM495"/>
  <c r="GN495"/>
  <c r="GO495"/>
  <c r="GL496"/>
  <c r="GR496" s="1"/>
  <c r="GM496"/>
  <c r="GN496"/>
  <c r="GO496"/>
  <c r="GL497"/>
  <c r="GM497"/>
  <c r="GN497"/>
  <c r="GO497"/>
  <c r="GR497"/>
  <c r="GL498"/>
  <c r="GR498" s="1"/>
  <c r="GM498"/>
  <c r="GN498"/>
  <c r="GO498"/>
  <c r="GL499"/>
  <c r="GM499"/>
  <c r="GN499"/>
  <c r="GO499"/>
  <c r="GR499"/>
  <c r="GL500"/>
  <c r="GM500"/>
  <c r="GN500"/>
  <c r="GO500"/>
  <c r="GR500"/>
  <c r="GL501"/>
  <c r="GR501" s="1"/>
  <c r="GM501"/>
  <c r="GN501"/>
  <c r="GO501"/>
  <c r="GL502"/>
  <c r="GR502" s="1"/>
  <c r="GM502"/>
  <c r="GN502"/>
  <c r="GO502"/>
  <c r="GL503"/>
  <c r="GM503"/>
  <c r="GN503"/>
  <c r="GO503"/>
  <c r="GR503"/>
  <c r="GL504"/>
  <c r="GM504"/>
  <c r="GN504"/>
  <c r="GO504"/>
  <c r="GR504"/>
  <c r="GL505"/>
  <c r="GR505" s="1"/>
  <c r="GM505"/>
  <c r="GN505"/>
  <c r="GO505"/>
  <c r="GL506"/>
  <c r="GR506" s="1"/>
  <c r="GM506"/>
  <c r="GN506"/>
  <c r="GO506"/>
  <c r="GL507"/>
  <c r="GM507"/>
  <c r="GN507"/>
  <c r="GO507"/>
  <c r="GR507"/>
  <c r="GL508"/>
  <c r="GM508"/>
  <c r="GN508"/>
  <c r="GO508"/>
  <c r="GR508"/>
  <c r="GL509"/>
  <c r="GR509" s="1"/>
  <c r="GM509"/>
  <c r="GN509"/>
  <c r="GO509"/>
  <c r="GL510"/>
  <c r="GR510" s="1"/>
  <c r="GM510"/>
  <c r="GN510"/>
  <c r="GO510"/>
  <c r="GL511"/>
  <c r="GM511"/>
  <c r="GN511"/>
  <c r="GO511"/>
  <c r="GR511"/>
  <c r="GL512"/>
  <c r="GM512"/>
  <c r="GN512"/>
  <c r="GO512"/>
  <c r="GR512"/>
  <c r="GL513"/>
  <c r="GR513" s="1"/>
  <c r="GM513"/>
  <c r="GN513"/>
  <c r="GO513"/>
  <c r="GL514"/>
  <c r="GR514" s="1"/>
  <c r="GM514"/>
  <c r="GN514"/>
  <c r="GO514"/>
  <c r="GL515"/>
  <c r="GM515"/>
  <c r="GN515"/>
  <c r="GO515"/>
  <c r="GR515"/>
  <c r="GL516"/>
  <c r="GM516"/>
  <c r="GN516"/>
  <c r="GO516"/>
  <c r="GR516"/>
  <c r="GL518"/>
  <c r="GR518" s="1"/>
  <c r="GM518"/>
  <c r="GN518"/>
  <c r="GO518"/>
  <c r="GL519"/>
  <c r="GR519" s="1"/>
  <c r="GM519"/>
  <c r="GN519"/>
  <c r="GO519"/>
  <c r="GL520"/>
  <c r="GM520"/>
  <c r="GN520"/>
  <c r="GO520"/>
  <c r="GR520"/>
  <c r="GL521"/>
  <c r="GM521"/>
  <c r="GN521"/>
  <c r="GO521"/>
  <c r="GR521"/>
  <c r="GL522"/>
  <c r="GR522" s="1"/>
  <c r="GM522"/>
  <c r="GN522"/>
  <c r="GO522"/>
  <c r="GL523"/>
  <c r="GR523" s="1"/>
  <c r="GM523"/>
  <c r="GN523"/>
  <c r="GO523"/>
  <c r="GL524"/>
  <c r="GM524"/>
  <c r="GN524"/>
  <c r="GO524"/>
  <c r="GR524"/>
  <c r="GL525"/>
  <c r="GR525" s="1"/>
  <c r="GM525"/>
  <c r="GN525"/>
  <c r="GP525" s="1"/>
  <c r="GQ525" s="1"/>
  <c r="GO525"/>
  <c r="GL526"/>
  <c r="GR526" s="1"/>
  <c r="GM526"/>
  <c r="GN526"/>
  <c r="GO526"/>
  <c r="GL527"/>
  <c r="GR527" s="1"/>
  <c r="GM527"/>
  <c r="GN527"/>
  <c r="GO527"/>
  <c r="GL528"/>
  <c r="GM528"/>
  <c r="GN528"/>
  <c r="GO528"/>
  <c r="GR528"/>
  <c r="GL529"/>
  <c r="GR529" s="1"/>
  <c r="GM529"/>
  <c r="GN529"/>
  <c r="GO529"/>
  <c r="GL530"/>
  <c r="GR530" s="1"/>
  <c r="GM530"/>
  <c r="GN530"/>
  <c r="GO530"/>
  <c r="GL531"/>
  <c r="GR531" s="1"/>
  <c r="GM531"/>
  <c r="GN531"/>
  <c r="GO531"/>
  <c r="GL532"/>
  <c r="GM532"/>
  <c r="GN532"/>
  <c r="GO532"/>
  <c r="GR532"/>
  <c r="GL533"/>
  <c r="GM533"/>
  <c r="GN533"/>
  <c r="GO533"/>
  <c r="GL534"/>
  <c r="GM534"/>
  <c r="GN534"/>
  <c r="GO534"/>
  <c r="GL535"/>
  <c r="GM535"/>
  <c r="GN535"/>
  <c r="GO535"/>
  <c r="GL536"/>
  <c r="GM536"/>
  <c r="GN536"/>
  <c r="GO536"/>
  <c r="GR536"/>
  <c r="GL537"/>
  <c r="GM537"/>
  <c r="GN537"/>
  <c r="GO537"/>
  <c r="GR537"/>
  <c r="GL538"/>
  <c r="GR538" s="1"/>
  <c r="GM538"/>
  <c r="GN538"/>
  <c r="GO538"/>
  <c r="GL539"/>
  <c r="GR539" s="1"/>
  <c r="GM539"/>
  <c r="GN539"/>
  <c r="GO539"/>
  <c r="GL540"/>
  <c r="GM540"/>
  <c r="GN540"/>
  <c r="GO540"/>
  <c r="GL541"/>
  <c r="GM541"/>
  <c r="GN541"/>
  <c r="GO541"/>
  <c r="GR541"/>
  <c r="GL542"/>
  <c r="GR542" s="1"/>
  <c r="GM542"/>
  <c r="GN542"/>
  <c r="GO542"/>
  <c r="GL543"/>
  <c r="GR543" s="1"/>
  <c r="GM543"/>
  <c r="GN543"/>
  <c r="GO543"/>
  <c r="GL544"/>
  <c r="GM544"/>
  <c r="GN544"/>
  <c r="GO544"/>
  <c r="GR544"/>
  <c r="GL545"/>
  <c r="GM545"/>
  <c r="GN545"/>
  <c r="GO545"/>
  <c r="GR545"/>
  <c r="GL546"/>
  <c r="GR546" s="1"/>
  <c r="GM546"/>
  <c r="GN546"/>
  <c r="GO546"/>
  <c r="GL547"/>
  <c r="GR547" s="1"/>
  <c r="GM547"/>
  <c r="GN547"/>
  <c r="GO547"/>
  <c r="GL548"/>
  <c r="GM548"/>
  <c r="GN548"/>
  <c r="GO548"/>
  <c r="GR548"/>
  <c r="GL549"/>
  <c r="GM549"/>
  <c r="GN549"/>
  <c r="GO549"/>
  <c r="GR549"/>
  <c r="GL550"/>
  <c r="GR550" s="1"/>
  <c r="GM550"/>
  <c r="GN550"/>
  <c r="GO550"/>
  <c r="GL551"/>
  <c r="GR551" s="1"/>
  <c r="GM551"/>
  <c r="GN551"/>
  <c r="GO551"/>
  <c r="GL552"/>
  <c r="GM552"/>
  <c r="GN552"/>
  <c r="GO552"/>
  <c r="GR552"/>
  <c r="GL553"/>
  <c r="GM553"/>
  <c r="GN553"/>
  <c r="GO553"/>
  <c r="GR553"/>
  <c r="GL554"/>
  <c r="GR554" s="1"/>
  <c r="GM554"/>
  <c r="GN554"/>
  <c r="GO554"/>
  <c r="GL555"/>
  <c r="GR555" s="1"/>
  <c r="GM555"/>
  <c r="GN555"/>
  <c r="GO555"/>
  <c r="GL556"/>
  <c r="GM556"/>
  <c r="GN556"/>
  <c r="GO556"/>
  <c r="GR556"/>
  <c r="GL557"/>
  <c r="GM557"/>
  <c r="GN557"/>
  <c r="GO557"/>
  <c r="GR557"/>
  <c r="GL558"/>
  <c r="GR558" s="1"/>
  <c r="GM558"/>
  <c r="GN558"/>
  <c r="GO558"/>
  <c r="GL559"/>
  <c r="GR559" s="1"/>
  <c r="GM559"/>
  <c r="GN559"/>
  <c r="GO559"/>
  <c r="GL560"/>
  <c r="GM560"/>
  <c r="GN560"/>
  <c r="GO560"/>
  <c r="GR560"/>
  <c r="GL561"/>
  <c r="GM561"/>
  <c r="GN561"/>
  <c r="GO561"/>
  <c r="GR561"/>
  <c r="GL562"/>
  <c r="GR562" s="1"/>
  <c r="GM562"/>
  <c r="GN562"/>
  <c r="GO562"/>
  <c r="GL563"/>
  <c r="GR563" s="1"/>
  <c r="GM563"/>
  <c r="GN563"/>
  <c r="GO563"/>
  <c r="GL564"/>
  <c r="GM564"/>
  <c r="GN564"/>
  <c r="GO564"/>
  <c r="GR564"/>
  <c r="GL565"/>
  <c r="GM565"/>
  <c r="GN565"/>
  <c r="GO565"/>
  <c r="GR565"/>
  <c r="GL566"/>
  <c r="GR566" s="1"/>
  <c r="GM566"/>
  <c r="GN566"/>
  <c r="GO566"/>
  <c r="GL567"/>
  <c r="GR567" s="1"/>
  <c r="GM567"/>
  <c r="GN567"/>
  <c r="GO567"/>
  <c r="GL568"/>
  <c r="GM568"/>
  <c r="GN568"/>
  <c r="GO568"/>
  <c r="GR568"/>
  <c r="GL569"/>
  <c r="GM569"/>
  <c r="GN569"/>
  <c r="GO569"/>
  <c r="GR569"/>
  <c r="GL570"/>
  <c r="GR570" s="1"/>
  <c r="GM570"/>
  <c r="GN570"/>
  <c r="GO570"/>
  <c r="GL571"/>
  <c r="GR571" s="1"/>
  <c r="GM571"/>
  <c r="GN571"/>
  <c r="GO571"/>
  <c r="GL572"/>
  <c r="GM572"/>
  <c r="GN572"/>
  <c r="GO572"/>
  <c r="GR572"/>
  <c r="GL573"/>
  <c r="GM573"/>
  <c r="GN573"/>
  <c r="GO573"/>
  <c r="GR573"/>
  <c r="GL574"/>
  <c r="GR574" s="1"/>
  <c r="GM574"/>
  <c r="GN574"/>
  <c r="GO574"/>
  <c r="GL575"/>
  <c r="GR575" s="1"/>
  <c r="GM575"/>
  <c r="GN575"/>
  <c r="GO575"/>
  <c r="GL576"/>
  <c r="GM576"/>
  <c r="GN576"/>
  <c r="GO576"/>
  <c r="GR576"/>
  <c r="GL577"/>
  <c r="GM577"/>
  <c r="GN577"/>
  <c r="GO577"/>
  <c r="GR577"/>
  <c r="GL578"/>
  <c r="GR578" s="1"/>
  <c r="GM578"/>
  <c r="GN578"/>
  <c r="GO578"/>
  <c r="GL579"/>
  <c r="GR579" s="1"/>
  <c r="GM579"/>
  <c r="GN579"/>
  <c r="GO579"/>
  <c r="GL580"/>
  <c r="GM580"/>
  <c r="GN580"/>
  <c r="GO580"/>
  <c r="GR580"/>
  <c r="GL581"/>
  <c r="GM581"/>
  <c r="GN581"/>
  <c r="GO581"/>
  <c r="GR581"/>
  <c r="GL582"/>
  <c r="GR582" s="1"/>
  <c r="GM582"/>
  <c r="GN582"/>
  <c r="GO582"/>
  <c r="GL583"/>
  <c r="GR583" s="1"/>
  <c r="GM583"/>
  <c r="GN583"/>
  <c r="GO583"/>
  <c r="GL584"/>
  <c r="GM584"/>
  <c r="GN584"/>
  <c r="GO584"/>
  <c r="GR584"/>
  <c r="GL585"/>
  <c r="GM585"/>
  <c r="GN585"/>
  <c r="GO585"/>
  <c r="GR585"/>
  <c r="GL586"/>
  <c r="GR586"/>
  <c r="GM586"/>
  <c r="GN586"/>
  <c r="GO586"/>
  <c r="GL587"/>
  <c r="GR587" s="1"/>
  <c r="GM587"/>
  <c r="GN587"/>
  <c r="GO587"/>
  <c r="GL588"/>
  <c r="GM588"/>
  <c r="GN588"/>
  <c r="GO588"/>
  <c r="GR588"/>
  <c r="GL589"/>
  <c r="GM589"/>
  <c r="GN589"/>
  <c r="GO589"/>
  <c r="GR589"/>
  <c r="GL590"/>
  <c r="GR590" s="1"/>
  <c r="GM590"/>
  <c r="GN590"/>
  <c r="GO590"/>
  <c r="GL12"/>
  <c r="GR12" s="1"/>
  <c r="FJ13"/>
  <c r="FP13"/>
  <c r="FJ14"/>
  <c r="FP14" s="1"/>
  <c r="FJ15"/>
  <c r="FJ16"/>
  <c r="FP16" s="1"/>
  <c r="FJ17"/>
  <c r="FP17" s="1"/>
  <c r="FJ18"/>
  <c r="FP18" s="1"/>
  <c r="FJ19"/>
  <c r="FP19" s="1"/>
  <c r="FJ20"/>
  <c r="FP20" s="1"/>
  <c r="FJ21"/>
  <c r="FP21" s="1"/>
  <c r="FJ22"/>
  <c r="FP22" s="1"/>
  <c r="FJ23"/>
  <c r="FP23" s="1"/>
  <c r="FJ24"/>
  <c r="FP24" s="1"/>
  <c r="FJ25"/>
  <c r="FP25" s="1"/>
  <c r="FJ26"/>
  <c r="FP26" s="1"/>
  <c r="FJ27"/>
  <c r="FP27" s="1"/>
  <c r="FJ28"/>
  <c r="FP28"/>
  <c r="FJ29"/>
  <c r="FP29" s="1"/>
  <c r="FJ30"/>
  <c r="FP30" s="1"/>
  <c r="FJ31"/>
  <c r="FP31" s="1"/>
  <c r="FJ32"/>
  <c r="FP32" s="1"/>
  <c r="FJ33"/>
  <c r="FP33" s="1"/>
  <c r="FJ34"/>
  <c r="FP34" s="1"/>
  <c r="FJ35"/>
  <c r="FP35" s="1"/>
  <c r="FJ36"/>
  <c r="FP36" s="1"/>
  <c r="FJ37"/>
  <c r="FP37" s="1"/>
  <c r="FJ38"/>
  <c r="FP38" s="1"/>
  <c r="FJ39"/>
  <c r="FP39" s="1"/>
  <c r="FJ40"/>
  <c r="FP40" s="1"/>
  <c r="FJ41"/>
  <c r="FP41" s="1"/>
  <c r="FJ42"/>
  <c r="FP42" s="1"/>
  <c r="FJ43"/>
  <c r="FP43" s="1"/>
  <c r="FJ44"/>
  <c r="FP44" s="1"/>
  <c r="FJ45"/>
  <c r="FP45" s="1"/>
  <c r="FJ46"/>
  <c r="FP46" s="1"/>
  <c r="FJ47"/>
  <c r="FP47" s="1"/>
  <c r="FJ48"/>
  <c r="FP48" s="1"/>
  <c r="FJ49"/>
  <c r="FP49" s="1"/>
  <c r="FJ50"/>
  <c r="FP50" s="1"/>
  <c r="FJ51"/>
  <c r="FP51" s="1"/>
  <c r="FJ52"/>
  <c r="FP52" s="1"/>
  <c r="FJ53"/>
  <c r="FP53" s="1"/>
  <c r="FJ54"/>
  <c r="FP54" s="1"/>
  <c r="FJ55"/>
  <c r="FP55" s="1"/>
  <c r="FJ56"/>
  <c r="FP56" s="1"/>
  <c r="FJ57"/>
  <c r="FP57" s="1"/>
  <c r="FJ58"/>
  <c r="FP58" s="1"/>
  <c r="FJ59"/>
  <c r="FP59" s="1"/>
  <c r="FJ60"/>
  <c r="FP60" s="1"/>
  <c r="FJ61"/>
  <c r="FP61"/>
  <c r="FJ62"/>
  <c r="FP62"/>
  <c r="FJ63"/>
  <c r="FP63" s="1"/>
  <c r="FJ64"/>
  <c r="FP64" s="1"/>
  <c r="FJ65"/>
  <c r="FP65" s="1"/>
  <c r="FJ66"/>
  <c r="FP66" s="1"/>
  <c r="FJ67"/>
  <c r="FP67" s="1"/>
  <c r="FJ68"/>
  <c r="FP68" s="1"/>
  <c r="FJ69"/>
  <c r="FP69" s="1"/>
  <c r="FJ70"/>
  <c r="FP70" s="1"/>
  <c r="FJ71"/>
  <c r="FP71" s="1"/>
  <c r="FJ72"/>
  <c r="FP72" s="1"/>
  <c r="FJ73"/>
  <c r="FP73" s="1"/>
  <c r="FJ74"/>
  <c r="FP74" s="1"/>
  <c r="FJ75"/>
  <c r="FP75" s="1"/>
  <c r="FJ76"/>
  <c r="FP76" s="1"/>
  <c r="FJ77"/>
  <c r="FP77" s="1"/>
  <c r="FJ78"/>
  <c r="FP78" s="1"/>
  <c r="FJ79"/>
  <c r="FP79" s="1"/>
  <c r="FJ80"/>
  <c r="FP80" s="1"/>
  <c r="FJ81"/>
  <c r="FP81" s="1"/>
  <c r="FJ82"/>
  <c r="FP82" s="1"/>
  <c r="FJ83"/>
  <c r="FP83" s="1"/>
  <c r="FJ84"/>
  <c r="FP84" s="1"/>
  <c r="FJ85"/>
  <c r="FP85" s="1"/>
  <c r="FJ86"/>
  <c r="FP86" s="1"/>
  <c r="FJ87"/>
  <c r="FP87" s="1"/>
  <c r="FJ88"/>
  <c r="FP88" s="1"/>
  <c r="FJ89"/>
  <c r="FP89" s="1"/>
  <c r="FJ90"/>
  <c r="FP90" s="1"/>
  <c r="FJ91"/>
  <c r="FP91" s="1"/>
  <c r="FJ92"/>
  <c r="FP92" s="1"/>
  <c r="FJ93"/>
  <c r="FP93" s="1"/>
  <c r="FJ94"/>
  <c r="FP94" s="1"/>
  <c r="FJ95"/>
  <c r="FP95" s="1"/>
  <c r="FJ96"/>
  <c r="FP96" s="1"/>
  <c r="FJ97"/>
  <c r="FP97" s="1"/>
  <c r="FJ98"/>
  <c r="FP98" s="1"/>
  <c r="FJ99"/>
  <c r="FP99" s="1"/>
  <c r="FJ100"/>
  <c r="FP100" s="1"/>
  <c r="FJ101"/>
  <c r="FP101" s="1"/>
  <c r="FJ102"/>
  <c r="FP102" s="1"/>
  <c r="FJ103"/>
  <c r="FP103" s="1"/>
  <c r="FJ104"/>
  <c r="FP104" s="1"/>
  <c r="FJ105"/>
  <c r="FP105"/>
  <c r="FJ106"/>
  <c r="FP106"/>
  <c r="FJ107"/>
  <c r="FP107"/>
  <c r="FJ108"/>
  <c r="FP108" s="1"/>
  <c r="FJ109"/>
  <c r="FP109" s="1"/>
  <c r="FJ110"/>
  <c r="FP110" s="1"/>
  <c r="FJ111"/>
  <c r="FP111" s="1"/>
  <c r="FJ112"/>
  <c r="FP112"/>
  <c r="FJ113"/>
  <c r="FP113" s="1"/>
  <c r="FJ114"/>
  <c r="FP114" s="1"/>
  <c r="FJ115"/>
  <c r="FP115" s="1"/>
  <c r="FJ116"/>
  <c r="FP116" s="1"/>
  <c r="FJ117"/>
  <c r="FP117" s="1"/>
  <c r="FJ118"/>
  <c r="FP118" s="1"/>
  <c r="FJ119"/>
  <c r="FP119" s="1"/>
  <c r="FJ120"/>
  <c r="FP120" s="1"/>
  <c r="FJ121"/>
  <c r="FP121"/>
  <c r="FJ122"/>
  <c r="FP122"/>
  <c r="FJ123"/>
  <c r="FP123" s="1"/>
  <c r="FJ124"/>
  <c r="FP124" s="1"/>
  <c r="FJ125"/>
  <c r="FP125" s="1"/>
  <c r="FJ126"/>
  <c r="FP126" s="1"/>
  <c r="FJ127"/>
  <c r="FP127" s="1"/>
  <c r="FJ128"/>
  <c r="FP128" s="1"/>
  <c r="FJ129"/>
  <c r="FP129" s="1"/>
  <c r="FJ130"/>
  <c r="FP130" s="1"/>
  <c r="FJ131"/>
  <c r="FP131" s="1"/>
  <c r="FJ132"/>
  <c r="FP132" s="1"/>
  <c r="FJ133"/>
  <c r="FP133" s="1"/>
  <c r="FJ134"/>
  <c r="FP134" s="1"/>
  <c r="FJ135"/>
  <c r="FP135" s="1"/>
  <c r="FJ136"/>
  <c r="FP136" s="1"/>
  <c r="FJ137"/>
  <c r="FP137" s="1"/>
  <c r="FJ138"/>
  <c r="FP138" s="1"/>
  <c r="FJ139"/>
  <c r="FP139" s="1"/>
  <c r="FJ140"/>
  <c r="FP140" s="1"/>
  <c r="FJ141"/>
  <c r="FP141" s="1"/>
  <c r="FJ142"/>
  <c r="FP142" s="1"/>
  <c r="FJ143"/>
  <c r="FP143" s="1"/>
  <c r="FJ144"/>
  <c r="FP144" s="1"/>
  <c r="FJ145"/>
  <c r="FP145" s="1"/>
  <c r="FJ146"/>
  <c r="FP146" s="1"/>
  <c r="FJ147"/>
  <c r="FP147" s="1"/>
  <c r="FJ148"/>
  <c r="FP148" s="1"/>
  <c r="FJ149"/>
  <c r="FP149" s="1"/>
  <c r="FJ150"/>
  <c r="FP150" s="1"/>
  <c r="FJ151"/>
  <c r="FP151" s="1"/>
  <c r="FJ152"/>
  <c r="FP152" s="1"/>
  <c r="FJ153"/>
  <c r="FP153"/>
  <c r="FJ154"/>
  <c r="FP154" s="1"/>
  <c r="FJ155"/>
  <c r="FP155" s="1"/>
  <c r="FJ156"/>
  <c r="FP156" s="1"/>
  <c r="FJ157"/>
  <c r="FP157" s="1"/>
  <c r="FJ158"/>
  <c r="FP158" s="1"/>
  <c r="FJ159"/>
  <c r="FP159" s="1"/>
  <c r="FJ160"/>
  <c r="FP160" s="1"/>
  <c r="FJ161"/>
  <c r="FP161" s="1"/>
  <c r="FJ162"/>
  <c r="FP162" s="1"/>
  <c r="FJ163"/>
  <c r="FP163" s="1"/>
  <c r="FJ164"/>
  <c r="FP164" s="1"/>
  <c r="FJ165"/>
  <c r="FP165"/>
  <c r="FJ166"/>
  <c r="FP166"/>
  <c r="FJ167"/>
  <c r="FP167" s="1"/>
  <c r="FJ168"/>
  <c r="FP168" s="1"/>
  <c r="FJ169"/>
  <c r="FP169" s="1"/>
  <c r="FJ170"/>
  <c r="FP170" s="1"/>
  <c r="FJ171"/>
  <c r="FP171" s="1"/>
  <c r="FJ172"/>
  <c r="FP172" s="1"/>
  <c r="FJ173"/>
  <c r="FP173" s="1"/>
  <c r="FJ174"/>
  <c r="FP174" s="1"/>
  <c r="FJ175"/>
  <c r="FP175" s="1"/>
  <c r="FJ176"/>
  <c r="FP176" s="1"/>
  <c r="FJ177"/>
  <c r="FP177" s="1"/>
  <c r="FJ178"/>
  <c r="FP178" s="1"/>
  <c r="FJ179"/>
  <c r="FP179" s="1"/>
  <c r="FJ180"/>
  <c r="FP180" s="1"/>
  <c r="FJ181"/>
  <c r="FP181" s="1"/>
  <c r="FJ182"/>
  <c r="FP182" s="1"/>
  <c r="FJ183"/>
  <c r="FP183" s="1"/>
  <c r="FJ184"/>
  <c r="FP184" s="1"/>
  <c r="FJ185"/>
  <c r="FP185" s="1"/>
  <c r="FJ186"/>
  <c r="FP186" s="1"/>
  <c r="FJ187"/>
  <c r="FP187" s="1"/>
  <c r="FJ188"/>
  <c r="FP188" s="1"/>
  <c r="FJ189"/>
  <c r="FP189" s="1"/>
  <c r="FJ190"/>
  <c r="FP190" s="1"/>
  <c r="FJ191"/>
  <c r="FP191" s="1"/>
  <c r="FJ192"/>
  <c r="FP192" s="1"/>
  <c r="FJ193"/>
  <c r="FP193" s="1"/>
  <c r="FJ194"/>
  <c r="FP194" s="1"/>
  <c r="FJ195"/>
  <c r="FP195" s="1"/>
  <c r="FJ196"/>
  <c r="FP196" s="1"/>
  <c r="FJ197"/>
  <c r="FP197" s="1"/>
  <c r="FJ198"/>
  <c r="FP198" s="1"/>
  <c r="FJ199"/>
  <c r="FP199" s="1"/>
  <c r="FJ200"/>
  <c r="FP200" s="1"/>
  <c r="FJ201"/>
  <c r="FP201" s="1"/>
  <c r="FJ202"/>
  <c r="FP202" s="1"/>
  <c r="FJ203"/>
  <c r="FP203" s="1"/>
  <c r="FJ204"/>
  <c r="FP204" s="1"/>
  <c r="FJ205"/>
  <c r="FP205" s="1"/>
  <c r="FJ206"/>
  <c r="FP206" s="1"/>
  <c r="FJ207"/>
  <c r="FP207" s="1"/>
  <c r="FJ208"/>
  <c r="FP208" s="1"/>
  <c r="FJ209"/>
  <c r="FP209" s="1"/>
  <c r="FJ210"/>
  <c r="FP210" s="1"/>
  <c r="FJ211"/>
  <c r="FP211" s="1"/>
  <c r="FJ212"/>
  <c r="FP212" s="1"/>
  <c r="FJ213"/>
  <c r="FP213" s="1"/>
  <c r="FJ214"/>
  <c r="FP214" s="1"/>
  <c r="FJ215"/>
  <c r="FP215" s="1"/>
  <c r="FJ216"/>
  <c r="FP216"/>
  <c r="FJ217"/>
  <c r="FP217"/>
  <c r="FJ218"/>
  <c r="FP218"/>
  <c r="FJ219"/>
  <c r="FP219" s="1"/>
  <c r="FJ220"/>
  <c r="FP220" s="1"/>
  <c r="FJ221"/>
  <c r="FP221" s="1"/>
  <c r="FJ222"/>
  <c r="FP222" s="1"/>
  <c r="FJ223"/>
  <c r="FP223" s="1"/>
  <c r="FJ224"/>
  <c r="FJ225"/>
  <c r="FJ226"/>
  <c r="FP226"/>
  <c r="FJ227"/>
  <c r="FP227" s="1"/>
  <c r="FJ228"/>
  <c r="FP228" s="1"/>
  <c r="FJ229"/>
  <c r="FP229" s="1"/>
  <c r="FJ230"/>
  <c r="FP230" s="1"/>
  <c r="FJ231"/>
  <c r="FP231" s="1"/>
  <c r="FJ232"/>
  <c r="FP232" s="1"/>
  <c r="FJ233"/>
  <c r="FP233"/>
  <c r="FJ234"/>
  <c r="FP234"/>
  <c r="FJ235"/>
  <c r="FP235" s="1"/>
  <c r="FJ236"/>
  <c r="FP236" s="1"/>
  <c r="FJ237"/>
  <c r="FP237" s="1"/>
  <c r="FJ238"/>
  <c r="FP238" s="1"/>
  <c r="FJ239"/>
  <c r="FP239" s="1"/>
  <c r="FJ240"/>
  <c r="FP240" s="1"/>
  <c r="FJ241"/>
  <c r="FP241" s="1"/>
  <c r="FJ242"/>
  <c r="FP242" s="1"/>
  <c r="FJ243"/>
  <c r="FP243" s="1"/>
  <c r="FJ244"/>
  <c r="FP244" s="1"/>
  <c r="FJ245"/>
  <c r="FJ246"/>
  <c r="FP246" s="1"/>
  <c r="FJ252"/>
  <c r="FP252" s="1"/>
  <c r="FJ253"/>
  <c r="FP253" s="1"/>
  <c r="FJ254"/>
  <c r="FP254" s="1"/>
  <c r="FJ255"/>
  <c r="FP255" s="1"/>
  <c r="FJ256"/>
  <c r="FP256" s="1"/>
  <c r="FJ257"/>
  <c r="FP257" s="1"/>
  <c r="FJ258"/>
  <c r="FP258" s="1"/>
  <c r="FJ259"/>
  <c r="FP259" s="1"/>
  <c r="FJ260"/>
  <c r="FP260" s="1"/>
  <c r="FJ261"/>
  <c r="FP261" s="1"/>
  <c r="FJ262"/>
  <c r="FP262" s="1"/>
  <c r="FJ263"/>
  <c r="FP263" s="1"/>
  <c r="FJ264"/>
  <c r="FP264" s="1"/>
  <c r="FJ265"/>
  <c r="FP265" s="1"/>
  <c r="FJ266"/>
  <c r="FP266" s="1"/>
  <c r="FJ267"/>
  <c r="FP267" s="1"/>
  <c r="FJ268"/>
  <c r="FP268" s="1"/>
  <c r="FJ269"/>
  <c r="FP269" s="1"/>
  <c r="FJ270"/>
  <c r="FP270" s="1"/>
  <c r="FJ271"/>
  <c r="FP271" s="1"/>
  <c r="FJ272"/>
  <c r="FP272" s="1"/>
  <c r="FJ273"/>
  <c r="FP273" s="1"/>
  <c r="FJ274"/>
  <c r="FP274" s="1"/>
  <c r="FJ275"/>
  <c r="FP275" s="1"/>
  <c r="FJ277"/>
  <c r="FP277" s="1"/>
  <c r="FJ278"/>
  <c r="FP278" s="1"/>
  <c r="FJ279"/>
  <c r="FP279" s="1"/>
  <c r="FJ280"/>
  <c r="FP280" s="1"/>
  <c r="FJ281"/>
  <c r="FP281" s="1"/>
  <c r="FJ282"/>
  <c r="FP282" s="1"/>
  <c r="FJ283"/>
  <c r="FP283" s="1"/>
  <c r="FJ284"/>
  <c r="FP284" s="1"/>
  <c r="FJ285"/>
  <c r="FP285" s="1"/>
  <c r="FJ286"/>
  <c r="FP286" s="1"/>
  <c r="FJ287"/>
  <c r="FP287" s="1"/>
  <c r="FJ288"/>
  <c r="FP288" s="1"/>
  <c r="FJ289"/>
  <c r="FP289" s="1"/>
  <c r="FJ290"/>
  <c r="FP290" s="1"/>
  <c r="FJ291"/>
  <c r="FP291" s="1"/>
  <c r="FJ292"/>
  <c r="FP292" s="1"/>
  <c r="FJ293"/>
  <c r="FP293" s="1"/>
  <c r="FJ294"/>
  <c r="FP294" s="1"/>
  <c r="FJ295"/>
  <c r="FP295" s="1"/>
  <c r="FJ296"/>
  <c r="FP296" s="1"/>
  <c r="FJ297"/>
  <c r="FP297" s="1"/>
  <c r="FJ298"/>
  <c r="FP298" s="1"/>
  <c r="FJ299"/>
  <c r="FP299" s="1"/>
  <c r="FJ300"/>
  <c r="FP300" s="1"/>
  <c r="FJ301"/>
  <c r="FP301"/>
  <c r="FJ302"/>
  <c r="FP302"/>
  <c r="FJ303"/>
  <c r="FP303" s="1"/>
  <c r="FJ304"/>
  <c r="FP304" s="1"/>
  <c r="FJ305"/>
  <c r="FP305" s="1"/>
  <c r="FJ306"/>
  <c r="FP306" s="1"/>
  <c r="FJ307"/>
  <c r="FP307" s="1"/>
  <c r="FJ308"/>
  <c r="FP308" s="1"/>
  <c r="FJ309"/>
  <c r="FP309" s="1"/>
  <c r="FJ310"/>
  <c r="FP310" s="1"/>
  <c r="FJ311"/>
  <c r="FP311" s="1"/>
  <c r="FJ312"/>
  <c r="FP312" s="1"/>
  <c r="FJ313"/>
  <c r="FP313" s="1"/>
  <c r="FJ314"/>
  <c r="FP314" s="1"/>
  <c r="FJ315"/>
  <c r="FP315" s="1"/>
  <c r="FJ316"/>
  <c r="FP316" s="1"/>
  <c r="FJ317"/>
  <c r="FP317"/>
  <c r="FJ318"/>
  <c r="FP318"/>
  <c r="FJ319"/>
  <c r="FP319"/>
  <c r="FJ320"/>
  <c r="FP320" s="1"/>
  <c r="FJ321"/>
  <c r="FP321" s="1"/>
  <c r="FJ322"/>
  <c r="FP322" s="1"/>
  <c r="FJ323"/>
  <c r="FP323" s="1"/>
  <c r="FJ324"/>
  <c r="FP324" s="1"/>
  <c r="FJ325"/>
  <c r="FP325" s="1"/>
  <c r="FJ326"/>
  <c r="FP326" s="1"/>
  <c r="FJ327"/>
  <c r="FP327" s="1"/>
  <c r="FJ328"/>
  <c r="FP328" s="1"/>
  <c r="FJ329"/>
  <c r="FP329" s="1"/>
  <c r="FJ330"/>
  <c r="FP330"/>
  <c r="FJ331"/>
  <c r="FP331"/>
  <c r="FJ332"/>
  <c r="FP332" s="1"/>
  <c r="FJ333"/>
  <c r="FP333" s="1"/>
  <c r="FJ334"/>
  <c r="FP334" s="1"/>
  <c r="FJ335"/>
  <c r="FP335" s="1"/>
  <c r="FJ336"/>
  <c r="FP336" s="1"/>
  <c r="FJ337"/>
  <c r="FP337" s="1"/>
  <c r="FJ338"/>
  <c r="FP338" s="1"/>
  <c r="FJ339"/>
  <c r="FP339" s="1"/>
  <c r="FJ340"/>
  <c r="FP340" s="1"/>
  <c r="FJ341"/>
  <c r="FP341" s="1"/>
  <c r="FJ342"/>
  <c r="FP342" s="1"/>
  <c r="FJ343"/>
  <c r="FP343" s="1"/>
  <c r="FJ344"/>
  <c r="FP344" s="1"/>
  <c r="FJ345"/>
  <c r="FP345" s="1"/>
  <c r="FJ346"/>
  <c r="FP346" s="1"/>
  <c r="FJ347"/>
  <c r="FP347" s="1"/>
  <c r="FJ348"/>
  <c r="FP348" s="1"/>
  <c r="FJ349"/>
  <c r="FP349" s="1"/>
  <c r="FJ350"/>
  <c r="FP350" s="1"/>
  <c r="FJ351"/>
  <c r="FP351" s="1"/>
  <c r="FJ352"/>
  <c r="FP352" s="1"/>
  <c r="FJ353"/>
  <c r="FP353" s="1"/>
  <c r="FJ354"/>
  <c r="FP354" s="1"/>
  <c r="FJ355"/>
  <c r="FP355" s="1"/>
  <c r="FJ356"/>
  <c r="FP356" s="1"/>
  <c r="FJ357"/>
  <c r="FP357" s="1"/>
  <c r="FJ358"/>
  <c r="FP358" s="1"/>
  <c r="FJ359"/>
  <c r="FP359" s="1"/>
  <c r="FJ360"/>
  <c r="FP360" s="1"/>
  <c r="FJ361"/>
  <c r="FP361" s="1"/>
  <c r="FJ362"/>
  <c r="FP362" s="1"/>
  <c r="FJ363"/>
  <c r="FP363" s="1"/>
  <c r="FJ364"/>
  <c r="FP364" s="1"/>
  <c r="FJ365"/>
  <c r="FP365" s="1"/>
  <c r="FJ366"/>
  <c r="FP366" s="1"/>
  <c r="FJ367"/>
  <c r="FP367" s="1"/>
  <c r="FJ368"/>
  <c r="FP368" s="1"/>
  <c r="FJ369"/>
  <c r="FP369" s="1"/>
  <c r="FJ370"/>
  <c r="FP370" s="1"/>
  <c r="FJ371"/>
  <c r="FP371" s="1"/>
  <c r="FJ372"/>
  <c r="FP372" s="1"/>
  <c r="FJ373"/>
  <c r="FP373" s="1"/>
  <c r="FJ374"/>
  <c r="FP374" s="1"/>
  <c r="FJ375"/>
  <c r="FP375" s="1"/>
  <c r="FJ376"/>
  <c r="FP376" s="1"/>
  <c r="FJ377"/>
  <c r="FP377" s="1"/>
  <c r="FJ378"/>
  <c r="FP378" s="1"/>
  <c r="FJ379"/>
  <c r="FP379" s="1"/>
  <c r="FJ380"/>
  <c r="FP380" s="1"/>
  <c r="FJ381"/>
  <c r="FP381" s="1"/>
  <c r="FJ382"/>
  <c r="FP382"/>
  <c r="FJ383"/>
  <c r="FP383"/>
  <c r="FJ384"/>
  <c r="FP384"/>
  <c r="FJ385"/>
  <c r="FP385" s="1"/>
  <c r="FJ386"/>
  <c r="FP386" s="1"/>
  <c r="FJ387"/>
  <c r="FP387" s="1"/>
  <c r="FJ388"/>
  <c r="FP388" s="1"/>
  <c r="FJ389"/>
  <c r="FP389" s="1"/>
  <c r="FJ390"/>
  <c r="FP390" s="1"/>
  <c r="FJ391"/>
  <c r="FP391"/>
  <c r="FJ392"/>
  <c r="FP392"/>
  <c r="FJ393"/>
  <c r="FP393" s="1"/>
  <c r="FJ394"/>
  <c r="FP394" s="1"/>
  <c r="FJ395"/>
  <c r="FP395" s="1"/>
  <c r="FJ396"/>
  <c r="FP396" s="1"/>
  <c r="FJ397"/>
  <c r="FP397" s="1"/>
  <c r="FJ398"/>
  <c r="FP398" s="1"/>
  <c r="FJ399"/>
  <c r="FP399" s="1"/>
  <c r="FJ400"/>
  <c r="FP400" s="1"/>
  <c r="FJ401"/>
  <c r="FP401" s="1"/>
  <c r="FJ402"/>
  <c r="FP402" s="1"/>
  <c r="FJ403"/>
  <c r="FP403" s="1"/>
  <c r="FJ404"/>
  <c r="FP404" s="1"/>
  <c r="FJ405"/>
  <c r="FP405" s="1"/>
  <c r="FJ406"/>
  <c r="FP406" s="1"/>
  <c r="FJ407"/>
  <c r="FP407"/>
  <c r="FJ408"/>
  <c r="FP408"/>
  <c r="FJ409"/>
  <c r="FP409" s="1"/>
  <c r="FJ410"/>
  <c r="FP410" s="1"/>
  <c r="FJ411"/>
  <c r="FP411" s="1"/>
  <c r="FJ412"/>
  <c r="FP412" s="1"/>
  <c r="FJ413"/>
  <c r="FP413" s="1"/>
  <c r="FJ414"/>
  <c r="FP414"/>
  <c r="FJ415"/>
  <c r="FP415"/>
  <c r="FJ416"/>
  <c r="FP416" s="1"/>
  <c r="FJ417"/>
  <c r="FP417" s="1"/>
  <c r="FJ418"/>
  <c r="FP418" s="1"/>
  <c r="FJ419"/>
  <c r="FP419" s="1"/>
  <c r="FJ420"/>
  <c r="FP420" s="1"/>
  <c r="FJ421"/>
  <c r="FP421" s="1"/>
  <c r="FJ422"/>
  <c r="FP422" s="1"/>
  <c r="FJ423"/>
  <c r="FP423" s="1"/>
  <c r="FJ424"/>
  <c r="FP424"/>
  <c r="FJ425"/>
  <c r="FP425" s="1"/>
  <c r="FJ426"/>
  <c r="FP426" s="1"/>
  <c r="FJ427"/>
  <c r="FP427" s="1"/>
  <c r="FJ428"/>
  <c r="FP428" s="1"/>
  <c r="FJ429"/>
  <c r="FP429" s="1"/>
  <c r="FJ430"/>
  <c r="FP430" s="1"/>
  <c r="FJ431"/>
  <c r="FJ432"/>
  <c r="FJ433"/>
  <c r="FJ434"/>
  <c r="FJ435"/>
  <c r="FJ436"/>
  <c r="FJ437"/>
  <c r="FJ438"/>
  <c r="FJ439"/>
  <c r="FP439" s="1"/>
  <c r="FJ440"/>
  <c r="FP440" s="1"/>
  <c r="FJ441"/>
  <c r="FP441" s="1"/>
  <c r="FJ442"/>
  <c r="FP442" s="1"/>
  <c r="FJ443"/>
  <c r="FP443" s="1"/>
  <c r="FJ444"/>
  <c r="FP444" s="1"/>
  <c r="FJ445"/>
  <c r="FP445" s="1"/>
  <c r="FJ446"/>
  <c r="FP446" s="1"/>
  <c r="FJ447"/>
  <c r="FP447" s="1"/>
  <c r="FJ448"/>
  <c r="FP448" s="1"/>
  <c r="FJ449"/>
  <c r="FP449" s="1"/>
  <c r="FJ450"/>
  <c r="FP450" s="1"/>
  <c r="FJ451"/>
  <c r="FP451" s="1"/>
  <c r="FJ452"/>
  <c r="FP452" s="1"/>
  <c r="FJ453"/>
  <c r="FP453" s="1"/>
  <c r="FJ454"/>
  <c r="FP454" s="1"/>
  <c r="FJ455"/>
  <c r="FP455" s="1"/>
  <c r="FJ456"/>
  <c r="FP456" s="1"/>
  <c r="FJ457"/>
  <c r="FP457" s="1"/>
  <c r="FJ458"/>
  <c r="FP458" s="1"/>
  <c r="FJ459"/>
  <c r="FP459" s="1"/>
  <c r="FJ460"/>
  <c r="FJ461"/>
  <c r="FP461" s="1"/>
  <c r="FJ462"/>
  <c r="FP462" s="1"/>
  <c r="FJ463"/>
  <c r="FP463" s="1"/>
  <c r="FJ464"/>
  <c r="FP464"/>
  <c r="FJ465"/>
  <c r="FP465"/>
  <c r="FJ466"/>
  <c r="FP466" s="1"/>
  <c r="FJ467"/>
  <c r="FP467" s="1"/>
  <c r="FJ468"/>
  <c r="FP468" s="1"/>
  <c r="FJ469"/>
  <c r="FP469" s="1"/>
  <c r="FJ470"/>
  <c r="FP470"/>
  <c r="FJ471"/>
  <c r="FJ472"/>
  <c r="FP472" s="1"/>
  <c r="FJ473"/>
  <c r="FP473" s="1"/>
  <c r="FJ474"/>
  <c r="FP474" s="1"/>
  <c r="FJ475"/>
  <c r="FP475" s="1"/>
  <c r="FJ476"/>
  <c r="FP476" s="1"/>
  <c r="FJ477"/>
  <c r="FP477" s="1"/>
  <c r="FJ478"/>
  <c r="FP478" s="1"/>
  <c r="FJ479"/>
  <c r="FP479" s="1"/>
  <c r="FJ480"/>
  <c r="FP480" s="1"/>
  <c r="FJ481"/>
  <c r="FP481" s="1"/>
  <c r="FJ482"/>
  <c r="FP482" s="1"/>
  <c r="FJ483"/>
  <c r="FP483" s="1"/>
  <c r="FJ484"/>
  <c r="FP484" s="1"/>
  <c r="FJ485"/>
  <c r="FP485" s="1"/>
  <c r="FJ486"/>
  <c r="FP486" s="1"/>
  <c r="FJ487"/>
  <c r="FP487" s="1"/>
  <c r="FJ488"/>
  <c r="FP488" s="1"/>
  <c r="FJ489"/>
  <c r="FP489" s="1"/>
  <c r="FJ490"/>
  <c r="FP490" s="1"/>
  <c r="FJ491"/>
  <c r="FP491" s="1"/>
  <c r="FJ492"/>
  <c r="FP492" s="1"/>
  <c r="FJ493"/>
  <c r="FP493" s="1"/>
  <c r="FJ494"/>
  <c r="FP494" s="1"/>
  <c r="FJ495"/>
  <c r="FP495" s="1"/>
  <c r="FJ496"/>
  <c r="FP496" s="1"/>
  <c r="FJ497"/>
  <c r="FP497" s="1"/>
  <c r="FJ498"/>
  <c r="FP498" s="1"/>
  <c r="FJ499"/>
  <c r="FP499" s="1"/>
  <c r="FJ500"/>
  <c r="FP500" s="1"/>
  <c r="FJ501"/>
  <c r="FP501" s="1"/>
  <c r="FJ502"/>
  <c r="FP502" s="1"/>
  <c r="FJ503"/>
  <c r="FP503" s="1"/>
  <c r="FJ504"/>
  <c r="FP504" s="1"/>
  <c r="FJ505"/>
  <c r="FP505" s="1"/>
  <c r="FJ506"/>
  <c r="FP506" s="1"/>
  <c r="FJ507"/>
  <c r="FP507" s="1"/>
  <c r="FJ508"/>
  <c r="FP508" s="1"/>
  <c r="FJ509"/>
  <c r="FP509" s="1"/>
  <c r="FJ510"/>
  <c r="FP510" s="1"/>
  <c r="FJ511"/>
  <c r="FP511" s="1"/>
  <c r="FJ512"/>
  <c r="FP512" s="1"/>
  <c r="FJ513"/>
  <c r="FP513" s="1"/>
  <c r="FJ514"/>
  <c r="FP514" s="1"/>
  <c r="FJ515"/>
  <c r="FP515" s="1"/>
  <c r="FJ516"/>
  <c r="FP516" s="1"/>
  <c r="FJ518"/>
  <c r="FP518" s="1"/>
  <c r="FJ519"/>
  <c r="FP519" s="1"/>
  <c r="FJ520"/>
  <c r="FP520" s="1"/>
  <c r="FJ521"/>
  <c r="FP521" s="1"/>
  <c r="FJ522"/>
  <c r="FP522" s="1"/>
  <c r="FJ523"/>
  <c r="FP523" s="1"/>
  <c r="FJ524"/>
  <c r="FP524" s="1"/>
  <c r="FJ525"/>
  <c r="FJ526"/>
  <c r="FJ527"/>
  <c r="FJ528"/>
  <c r="FJ529"/>
  <c r="FP529" s="1"/>
  <c r="FJ530"/>
  <c r="FP530" s="1"/>
  <c r="FJ531"/>
  <c r="FP531" s="1"/>
  <c r="FJ532"/>
  <c r="FP532" s="1"/>
  <c r="FJ533"/>
  <c r="FJ534"/>
  <c r="FP534" s="1"/>
  <c r="FJ535"/>
  <c r="FP535" s="1"/>
  <c r="FJ536"/>
  <c r="FJ537"/>
  <c r="FP537" s="1"/>
  <c r="FJ538"/>
  <c r="FJ539"/>
  <c r="FP539" s="1"/>
  <c r="FJ540"/>
  <c r="FJ541"/>
  <c r="FP541" s="1"/>
  <c r="FJ542"/>
  <c r="FJ543"/>
  <c r="FP543" s="1"/>
  <c r="FJ544"/>
  <c r="FJ545"/>
  <c r="FP545" s="1"/>
  <c r="FJ546"/>
  <c r="FJ547"/>
  <c r="FP547" s="1"/>
  <c r="FJ548"/>
  <c r="FP548" s="1"/>
  <c r="FJ549"/>
  <c r="FP549" s="1"/>
  <c r="FJ550"/>
  <c r="FP550" s="1"/>
  <c r="FJ551"/>
  <c r="FP551" s="1"/>
  <c r="FJ552"/>
  <c r="FP552" s="1"/>
  <c r="FJ553"/>
  <c r="FP553" s="1"/>
  <c r="FJ554"/>
  <c r="FP554" s="1"/>
  <c r="FJ555"/>
  <c r="FP555" s="1"/>
  <c r="FJ556"/>
  <c r="FP556" s="1"/>
  <c r="FJ557"/>
  <c r="FP557" s="1"/>
  <c r="FJ558"/>
  <c r="FP558"/>
  <c r="FJ559"/>
  <c r="FP559"/>
  <c r="FJ560"/>
  <c r="FP560" s="1"/>
  <c r="FJ561"/>
  <c r="FP561" s="1"/>
  <c r="FJ562"/>
  <c r="FP562" s="1"/>
  <c r="FJ563"/>
  <c r="FP563" s="1"/>
  <c r="FJ564"/>
  <c r="FP564" s="1"/>
  <c r="FJ565"/>
  <c r="FP565" s="1"/>
  <c r="FJ566"/>
  <c r="FP566" s="1"/>
  <c r="FJ567"/>
  <c r="FP567"/>
  <c r="FJ568"/>
  <c r="FP568"/>
  <c r="FJ569"/>
  <c r="FP569" s="1"/>
  <c r="FJ570"/>
  <c r="FP570" s="1"/>
  <c r="FJ571"/>
  <c r="FP571" s="1"/>
  <c r="FJ572"/>
  <c r="FP572" s="1"/>
  <c r="FJ573"/>
  <c r="FP573" s="1"/>
  <c r="FJ574"/>
  <c r="FP574"/>
  <c r="FJ575"/>
  <c r="FP575" s="1"/>
  <c r="FJ576"/>
  <c r="FP576" s="1"/>
  <c r="FJ577"/>
  <c r="FP577" s="1"/>
  <c r="FJ578"/>
  <c r="FP578" s="1"/>
  <c r="FJ579"/>
  <c r="FP579" s="1"/>
  <c r="FJ580"/>
  <c r="FP580" s="1"/>
  <c r="FJ581"/>
  <c r="FP581" s="1"/>
  <c r="FJ582"/>
  <c r="FP582" s="1"/>
  <c r="FJ583"/>
  <c r="FP583" s="1"/>
  <c r="FJ584"/>
  <c r="FP584" s="1"/>
  <c r="FJ585"/>
  <c r="FP585" s="1"/>
  <c r="FJ586"/>
  <c r="FP586" s="1"/>
  <c r="FJ587"/>
  <c r="FP587" s="1"/>
  <c r="FJ588"/>
  <c r="FP588" s="1"/>
  <c r="FJ589"/>
  <c r="FP589" s="1"/>
  <c r="FJ590"/>
  <c r="FP590" s="1"/>
  <c r="FJ12"/>
  <c r="FP12" s="1"/>
  <c r="DX13"/>
  <c r="ED13" s="1"/>
  <c r="EA13"/>
  <c r="DX14"/>
  <c r="ED14" s="1"/>
  <c r="EA14"/>
  <c r="DX15"/>
  <c r="EA15"/>
  <c r="DX16"/>
  <c r="EA16"/>
  <c r="ED16"/>
  <c r="DX17"/>
  <c r="ED17" s="1"/>
  <c r="EA17"/>
  <c r="DX18"/>
  <c r="ED18" s="1"/>
  <c r="EA18"/>
  <c r="DX19"/>
  <c r="EA19"/>
  <c r="ED19"/>
  <c r="DX20"/>
  <c r="EA20"/>
  <c r="ED20"/>
  <c r="DX21"/>
  <c r="ED21" s="1"/>
  <c r="EA21"/>
  <c r="DX22"/>
  <c r="ED22" s="1"/>
  <c r="EA22"/>
  <c r="DX23"/>
  <c r="EA23"/>
  <c r="ED23"/>
  <c r="DX24"/>
  <c r="EA24"/>
  <c r="ED24"/>
  <c r="DX25"/>
  <c r="ED25" s="1"/>
  <c r="EA25"/>
  <c r="DX26"/>
  <c r="ED26" s="1"/>
  <c r="EA26"/>
  <c r="DX27"/>
  <c r="EA27"/>
  <c r="ED27"/>
  <c r="DX28"/>
  <c r="EA28"/>
  <c r="ED28"/>
  <c r="DX29"/>
  <c r="ED29" s="1"/>
  <c r="EA29"/>
  <c r="DX30"/>
  <c r="ED30" s="1"/>
  <c r="EA30"/>
  <c r="DX31"/>
  <c r="EA31"/>
  <c r="ED31"/>
  <c r="DX32"/>
  <c r="EA32"/>
  <c r="ED32"/>
  <c r="DX33"/>
  <c r="ED33" s="1"/>
  <c r="EA33"/>
  <c r="DX34"/>
  <c r="ED34" s="1"/>
  <c r="EA34"/>
  <c r="DX35"/>
  <c r="EA35"/>
  <c r="ED35"/>
  <c r="DX36"/>
  <c r="EA36"/>
  <c r="ED36"/>
  <c r="DX37"/>
  <c r="ED37" s="1"/>
  <c r="EA37"/>
  <c r="DX38"/>
  <c r="ED38" s="1"/>
  <c r="EA38"/>
  <c r="DX39"/>
  <c r="EA39"/>
  <c r="ED39"/>
  <c r="DX40"/>
  <c r="EA40"/>
  <c r="ED40"/>
  <c r="DX41"/>
  <c r="ED41" s="1"/>
  <c r="EA41"/>
  <c r="DX42"/>
  <c r="ED42" s="1"/>
  <c r="EA42"/>
  <c r="DX43"/>
  <c r="EA43"/>
  <c r="ED43"/>
  <c r="DX44"/>
  <c r="EA44"/>
  <c r="ED44"/>
  <c r="DX45"/>
  <c r="ED45" s="1"/>
  <c r="EA45"/>
  <c r="DX46"/>
  <c r="ED46" s="1"/>
  <c r="EA46"/>
  <c r="DX47"/>
  <c r="EA47"/>
  <c r="ED47"/>
  <c r="DX48"/>
  <c r="EA48"/>
  <c r="ED48"/>
  <c r="DX49"/>
  <c r="ED49" s="1"/>
  <c r="EA49"/>
  <c r="DX50"/>
  <c r="ED50" s="1"/>
  <c r="EA50"/>
  <c r="DX51"/>
  <c r="EA51"/>
  <c r="ED51"/>
  <c r="DX52"/>
  <c r="EA52"/>
  <c r="ED52"/>
  <c r="DX53"/>
  <c r="ED53" s="1"/>
  <c r="EA53"/>
  <c r="DX54"/>
  <c r="ED54" s="1"/>
  <c r="EA54"/>
  <c r="DX55"/>
  <c r="EA55"/>
  <c r="ED55"/>
  <c r="DX56"/>
  <c r="EA56"/>
  <c r="ED56"/>
  <c r="DX57"/>
  <c r="ED57" s="1"/>
  <c r="EA57"/>
  <c r="DX58"/>
  <c r="ED58" s="1"/>
  <c r="EA58"/>
  <c r="DX59"/>
  <c r="EA59"/>
  <c r="ED59"/>
  <c r="DX60"/>
  <c r="EA60"/>
  <c r="ED60"/>
  <c r="DX61"/>
  <c r="ED61" s="1"/>
  <c r="EA61"/>
  <c r="DX62"/>
  <c r="ED62" s="1"/>
  <c r="EA62"/>
  <c r="DX63"/>
  <c r="EA63"/>
  <c r="ED63"/>
  <c r="DX64"/>
  <c r="EA64"/>
  <c r="ED64"/>
  <c r="DX65"/>
  <c r="ED65" s="1"/>
  <c r="EA65"/>
  <c r="DX66"/>
  <c r="ED66" s="1"/>
  <c r="EA66"/>
  <c r="DX67"/>
  <c r="EA67"/>
  <c r="ED67"/>
  <c r="DX68"/>
  <c r="EA68"/>
  <c r="ED68"/>
  <c r="DX69"/>
  <c r="ED69" s="1"/>
  <c r="EA69"/>
  <c r="DX70"/>
  <c r="ED70" s="1"/>
  <c r="EA70"/>
  <c r="DX71"/>
  <c r="EA71"/>
  <c r="ED71"/>
  <c r="DX72"/>
  <c r="EA72"/>
  <c r="ED72"/>
  <c r="DX73"/>
  <c r="ED73" s="1"/>
  <c r="EA73"/>
  <c r="DX74"/>
  <c r="EA74"/>
  <c r="DX75"/>
  <c r="EA75"/>
  <c r="ED75"/>
  <c r="DX76"/>
  <c r="EA76"/>
  <c r="ED76"/>
  <c r="DX77"/>
  <c r="ED77" s="1"/>
  <c r="EA77"/>
  <c r="DX78"/>
  <c r="ED78" s="1"/>
  <c r="EA78"/>
  <c r="DX79"/>
  <c r="EA79"/>
  <c r="ED79"/>
  <c r="DX80"/>
  <c r="EA80"/>
  <c r="ED80"/>
  <c r="DX81"/>
  <c r="ED81" s="1"/>
  <c r="EA81"/>
  <c r="DX82"/>
  <c r="ED82" s="1"/>
  <c r="EA82"/>
  <c r="DX83"/>
  <c r="EA83"/>
  <c r="ED83"/>
  <c r="DX84"/>
  <c r="EA84"/>
  <c r="ED84"/>
  <c r="DX85"/>
  <c r="ED85" s="1"/>
  <c r="EA85"/>
  <c r="DX86"/>
  <c r="ED86" s="1"/>
  <c r="EA86"/>
  <c r="DX87"/>
  <c r="EA87"/>
  <c r="ED87"/>
  <c r="DX88"/>
  <c r="EA88"/>
  <c r="DX89"/>
  <c r="EA89"/>
  <c r="DX90"/>
  <c r="EA90"/>
  <c r="DX91"/>
  <c r="EA91"/>
  <c r="ED91"/>
  <c r="DX92"/>
  <c r="EA92"/>
  <c r="ED92"/>
  <c r="DX93"/>
  <c r="ED93" s="1"/>
  <c r="EA93"/>
  <c r="DX94"/>
  <c r="EA94"/>
  <c r="ED94"/>
  <c r="DX95"/>
  <c r="EA95"/>
  <c r="DX96"/>
  <c r="ED96" s="1"/>
  <c r="EA96"/>
  <c r="DX97"/>
  <c r="ED97" s="1"/>
  <c r="EA97"/>
  <c r="DX98"/>
  <c r="EA98"/>
  <c r="ED98"/>
  <c r="DX99"/>
  <c r="EA99"/>
  <c r="ED99"/>
  <c r="DX100"/>
  <c r="EA100"/>
  <c r="ED100"/>
  <c r="DX101"/>
  <c r="ED101" s="1"/>
  <c r="EA101"/>
  <c r="DX102"/>
  <c r="ED102" s="1"/>
  <c r="EA102"/>
  <c r="DX103"/>
  <c r="EA103"/>
  <c r="ED103"/>
  <c r="DX104"/>
  <c r="ED104" s="1"/>
  <c r="EA104"/>
  <c r="DX105"/>
  <c r="ED105" s="1"/>
  <c r="EA105"/>
  <c r="DX106"/>
  <c r="ED106" s="1"/>
  <c r="EA106"/>
  <c r="DX107"/>
  <c r="EA107"/>
  <c r="ED107"/>
  <c r="DX108"/>
  <c r="EA108"/>
  <c r="ED108"/>
  <c r="DX109"/>
  <c r="ED109" s="1"/>
  <c r="EA109"/>
  <c r="DX110"/>
  <c r="EA110"/>
  <c r="ED110"/>
  <c r="DX111"/>
  <c r="EA111"/>
  <c r="ED111"/>
  <c r="DX112"/>
  <c r="ED112" s="1"/>
  <c r="EA112"/>
  <c r="DX113"/>
  <c r="ED113" s="1"/>
  <c r="EA113"/>
  <c r="DX114"/>
  <c r="EA114"/>
  <c r="ED114"/>
  <c r="DX115"/>
  <c r="EA115"/>
  <c r="ED115"/>
  <c r="DX116"/>
  <c r="EA116"/>
  <c r="ED116"/>
  <c r="DX117"/>
  <c r="ED117" s="1"/>
  <c r="EA117"/>
  <c r="DX118"/>
  <c r="EA118"/>
  <c r="DX119"/>
  <c r="EA119"/>
  <c r="ED119"/>
  <c r="DX120"/>
  <c r="ED120" s="1"/>
  <c r="EA120"/>
  <c r="DX121"/>
  <c r="ED121" s="1"/>
  <c r="EA121"/>
  <c r="DX122"/>
  <c r="ED122" s="1"/>
  <c r="EA122"/>
  <c r="DX123"/>
  <c r="EA123"/>
  <c r="ED123"/>
  <c r="DX124"/>
  <c r="EA124"/>
  <c r="ED124"/>
  <c r="DX125"/>
  <c r="ED125" s="1"/>
  <c r="EA125"/>
  <c r="DX126"/>
  <c r="EA126"/>
  <c r="ED126"/>
  <c r="DX127"/>
  <c r="ED127" s="1"/>
  <c r="EA127"/>
  <c r="DX128"/>
  <c r="ED128" s="1"/>
  <c r="EA128"/>
  <c r="DX129"/>
  <c r="EA129"/>
  <c r="ED129"/>
  <c r="DX130"/>
  <c r="EA130"/>
  <c r="ED130"/>
  <c r="DX131"/>
  <c r="ED131" s="1"/>
  <c r="EA131"/>
  <c r="DX132"/>
  <c r="ED132" s="1"/>
  <c r="EA132"/>
  <c r="DX133"/>
  <c r="EA133"/>
  <c r="ED133"/>
  <c r="DX134"/>
  <c r="EA134"/>
  <c r="ED134"/>
  <c r="DX135"/>
  <c r="ED135" s="1"/>
  <c r="EA135"/>
  <c r="DX136"/>
  <c r="ED136" s="1"/>
  <c r="EA136"/>
  <c r="DX137"/>
  <c r="EA137"/>
  <c r="ED137"/>
  <c r="DX138"/>
  <c r="EA138"/>
  <c r="ED138"/>
  <c r="DX139"/>
  <c r="EA139"/>
  <c r="DX140"/>
  <c r="ED140" s="1"/>
  <c r="EA140"/>
  <c r="DX141"/>
  <c r="EA141"/>
  <c r="DX142"/>
  <c r="EA142"/>
  <c r="ED142"/>
  <c r="DX143"/>
  <c r="EA143"/>
  <c r="ED143"/>
  <c r="DX144"/>
  <c r="ED144" s="1"/>
  <c r="EA144"/>
  <c r="DX145"/>
  <c r="ED145" s="1"/>
  <c r="EA145"/>
  <c r="DX146"/>
  <c r="EA146"/>
  <c r="ED146"/>
  <c r="DX147"/>
  <c r="ED147" s="1"/>
  <c r="EA147"/>
  <c r="DX148"/>
  <c r="EA148"/>
  <c r="DX149"/>
  <c r="ED149" s="1"/>
  <c r="EA149"/>
  <c r="DX150"/>
  <c r="EA150"/>
  <c r="ED150"/>
  <c r="DX151"/>
  <c r="EA151"/>
  <c r="ED151"/>
  <c r="DX152"/>
  <c r="ED152" s="1"/>
  <c r="EA152"/>
  <c r="DX153"/>
  <c r="EA153"/>
  <c r="ED153"/>
  <c r="DX154"/>
  <c r="EA154"/>
  <c r="ED154"/>
  <c r="DX155"/>
  <c r="ED155" s="1"/>
  <c r="EA155"/>
  <c r="DX156"/>
  <c r="ED156" s="1"/>
  <c r="EA156"/>
  <c r="DX157"/>
  <c r="EA157"/>
  <c r="ED157"/>
  <c r="DX158"/>
  <c r="EA158"/>
  <c r="ED158"/>
  <c r="DX159"/>
  <c r="EA159"/>
  <c r="ED159"/>
  <c r="DX160"/>
  <c r="EA160"/>
  <c r="DX161"/>
  <c r="ED161" s="1"/>
  <c r="EA161"/>
  <c r="DX162"/>
  <c r="EA162"/>
  <c r="ED162"/>
  <c r="DX163"/>
  <c r="ED163" s="1"/>
  <c r="EA163"/>
  <c r="DX164"/>
  <c r="ED164" s="1"/>
  <c r="EA164"/>
  <c r="DX165"/>
  <c r="ED165" s="1"/>
  <c r="EA165"/>
  <c r="DX166"/>
  <c r="EA166"/>
  <c r="ED166"/>
  <c r="DX167"/>
  <c r="EA167"/>
  <c r="ED167"/>
  <c r="DX168"/>
  <c r="ED168" s="1"/>
  <c r="EA168"/>
  <c r="DX169"/>
  <c r="EA169"/>
  <c r="ED169"/>
  <c r="DX170"/>
  <c r="EA170"/>
  <c r="ED170"/>
  <c r="DX171"/>
  <c r="ED171" s="1"/>
  <c r="EA171"/>
  <c r="DX172"/>
  <c r="ED172" s="1"/>
  <c r="EA172"/>
  <c r="DX173"/>
  <c r="EA173"/>
  <c r="ED173"/>
  <c r="DX174"/>
  <c r="EA174"/>
  <c r="ED174"/>
  <c r="DX175"/>
  <c r="EA175"/>
  <c r="ED175"/>
  <c r="DX176"/>
  <c r="ED176" s="1"/>
  <c r="EA176"/>
  <c r="DX177"/>
  <c r="ED177" s="1"/>
  <c r="EA177"/>
  <c r="DX178"/>
  <c r="EA178"/>
  <c r="ED178"/>
  <c r="DX179"/>
  <c r="EA179"/>
  <c r="DX180"/>
  <c r="EA180"/>
  <c r="DX181"/>
  <c r="ED181" s="1"/>
  <c r="EA181"/>
  <c r="DX182"/>
  <c r="EA182"/>
  <c r="ED182"/>
  <c r="DX183"/>
  <c r="EA183"/>
  <c r="ED183"/>
  <c r="DX184"/>
  <c r="ED184" s="1"/>
  <c r="EA184"/>
  <c r="DX185"/>
  <c r="EA185"/>
  <c r="ED185"/>
  <c r="DX186"/>
  <c r="EA186"/>
  <c r="ED186"/>
  <c r="DX187"/>
  <c r="ED187" s="1"/>
  <c r="EA187"/>
  <c r="DX188"/>
  <c r="ED188" s="1"/>
  <c r="EA188"/>
  <c r="DX189"/>
  <c r="EA189"/>
  <c r="ED189"/>
  <c r="DX190"/>
  <c r="EA190"/>
  <c r="ED190"/>
  <c r="DX191"/>
  <c r="EA191"/>
  <c r="ED191"/>
  <c r="DX192"/>
  <c r="ED192" s="1"/>
  <c r="EA192"/>
  <c r="DX193"/>
  <c r="ED193" s="1"/>
  <c r="EA193"/>
  <c r="DX194"/>
  <c r="EA194"/>
  <c r="ED194"/>
  <c r="DX195"/>
  <c r="ED195" s="1"/>
  <c r="EA195"/>
  <c r="DX196"/>
  <c r="ED196" s="1"/>
  <c r="EA196"/>
  <c r="DX197"/>
  <c r="ED197" s="1"/>
  <c r="EA197"/>
  <c r="DX198"/>
  <c r="EA198"/>
  <c r="ED198"/>
  <c r="DX199"/>
  <c r="EA199"/>
  <c r="ED199"/>
  <c r="DX200"/>
  <c r="ED200" s="1"/>
  <c r="EA200"/>
  <c r="DX201"/>
  <c r="EA201"/>
  <c r="DX202"/>
  <c r="EA202"/>
  <c r="ED202"/>
  <c r="DX203"/>
  <c r="ED203" s="1"/>
  <c r="EA203"/>
  <c r="DX204"/>
  <c r="ED204" s="1"/>
  <c r="EA204"/>
  <c r="DX205"/>
  <c r="EA205"/>
  <c r="ED205"/>
  <c r="DX206"/>
  <c r="EA206"/>
  <c r="ED206"/>
  <c r="DX207"/>
  <c r="ED207" s="1"/>
  <c r="EA207"/>
  <c r="DX208"/>
  <c r="EA208"/>
  <c r="DX209"/>
  <c r="EA209"/>
  <c r="ED209"/>
  <c r="DX210"/>
  <c r="EA210"/>
  <c r="DX211"/>
  <c r="ED211" s="1"/>
  <c r="EA211"/>
  <c r="DX212"/>
  <c r="EA212"/>
  <c r="ED212"/>
  <c r="DX213"/>
  <c r="EA213"/>
  <c r="ED213"/>
  <c r="DX214"/>
  <c r="ED214" s="1"/>
  <c r="EA214"/>
  <c r="DX215"/>
  <c r="EA215"/>
  <c r="DX216"/>
  <c r="EA216"/>
  <c r="ED216"/>
  <c r="DX217"/>
  <c r="EA217"/>
  <c r="DX218"/>
  <c r="ED218" s="1"/>
  <c r="EA218"/>
  <c r="DX219"/>
  <c r="ED219" s="1"/>
  <c r="EA219"/>
  <c r="DX220"/>
  <c r="EA220"/>
  <c r="DX221"/>
  <c r="EA221"/>
  <c r="DX222"/>
  <c r="ED222" s="1"/>
  <c r="EA222"/>
  <c r="DX223"/>
  <c r="EA223"/>
  <c r="DX224"/>
  <c r="EA224"/>
  <c r="DX225"/>
  <c r="EA225"/>
  <c r="DX226"/>
  <c r="EA226"/>
  <c r="DX227"/>
  <c r="ED227" s="1"/>
  <c r="EA227"/>
  <c r="DX228"/>
  <c r="EA228"/>
  <c r="ED228"/>
  <c r="DX229"/>
  <c r="EA229"/>
  <c r="ED229"/>
  <c r="DX230"/>
  <c r="ED230" s="1"/>
  <c r="EA230"/>
  <c r="DX231"/>
  <c r="EA231"/>
  <c r="DX232"/>
  <c r="EA232"/>
  <c r="ED232"/>
  <c r="DX233"/>
  <c r="EA233"/>
  <c r="DX234"/>
  <c r="EA234"/>
  <c r="DX235"/>
  <c r="EA235"/>
  <c r="DX236"/>
  <c r="EA236"/>
  <c r="DX237"/>
  <c r="EA237"/>
  <c r="DX238"/>
  <c r="ED238" s="1"/>
  <c r="EA238"/>
  <c r="DX239"/>
  <c r="ED239" s="1"/>
  <c r="EA239"/>
  <c r="DX240"/>
  <c r="EA240"/>
  <c r="ED240"/>
  <c r="DX241"/>
  <c r="EA241"/>
  <c r="DX242"/>
  <c r="ED242" s="1"/>
  <c r="EA242"/>
  <c r="DX243"/>
  <c r="ED243" s="1"/>
  <c r="EA243"/>
  <c r="DX244"/>
  <c r="EA244"/>
  <c r="DX245"/>
  <c r="EA245"/>
  <c r="ED245"/>
  <c r="DX246"/>
  <c r="ED246" s="1"/>
  <c r="EA246"/>
  <c r="DX251"/>
  <c r="ED251" s="1"/>
  <c r="EA251"/>
  <c r="DX252"/>
  <c r="EA252"/>
  <c r="ED252"/>
  <c r="DX253"/>
  <c r="EA253"/>
  <c r="ED253"/>
  <c r="DX254"/>
  <c r="ED254" s="1"/>
  <c r="EA254"/>
  <c r="DX255"/>
  <c r="ED255" s="1"/>
  <c r="EA255"/>
  <c r="DX256"/>
  <c r="EA256"/>
  <c r="DX257"/>
  <c r="EA257"/>
  <c r="ED257"/>
  <c r="DX258"/>
  <c r="ED258" s="1"/>
  <c r="EA258"/>
  <c r="DX259"/>
  <c r="ED259" s="1"/>
  <c r="EA259"/>
  <c r="DX260"/>
  <c r="EA260"/>
  <c r="ED260"/>
  <c r="DX261"/>
  <c r="EA261"/>
  <c r="ED261"/>
  <c r="DX262"/>
  <c r="ED262" s="1"/>
  <c r="EA262"/>
  <c r="DX263"/>
  <c r="ED263" s="1"/>
  <c r="EA263"/>
  <c r="DX264"/>
  <c r="EA264"/>
  <c r="ED264"/>
  <c r="DX265"/>
  <c r="EA265"/>
  <c r="ED265"/>
  <c r="DX266"/>
  <c r="ED266" s="1"/>
  <c r="EA266"/>
  <c r="DX267"/>
  <c r="EA267"/>
  <c r="DX268"/>
  <c r="EA268"/>
  <c r="ED268"/>
  <c r="DX269"/>
  <c r="EA269"/>
  <c r="ED269"/>
  <c r="DX270"/>
  <c r="ED270" s="1"/>
  <c r="EA270"/>
  <c r="DX271"/>
  <c r="ED271" s="1"/>
  <c r="EA271"/>
  <c r="DX272"/>
  <c r="EA272"/>
  <c r="ED272"/>
  <c r="DX273"/>
  <c r="EA273"/>
  <c r="ED273"/>
  <c r="DX274"/>
  <c r="ED274" s="1"/>
  <c r="EA274"/>
  <c r="DX275"/>
  <c r="ED275" s="1"/>
  <c r="EA275"/>
  <c r="DX277"/>
  <c r="EA277"/>
  <c r="ED277"/>
  <c r="DX278"/>
  <c r="EA278"/>
  <c r="ED278"/>
  <c r="DX279"/>
  <c r="ED279" s="1"/>
  <c r="EA279"/>
  <c r="DX280"/>
  <c r="EA280"/>
  <c r="DX281"/>
  <c r="EA281"/>
  <c r="ED281"/>
  <c r="DX282"/>
  <c r="EA282"/>
  <c r="ED282"/>
  <c r="DX283"/>
  <c r="ED283" s="1"/>
  <c r="EA283"/>
  <c r="DX284"/>
  <c r="ED284" s="1"/>
  <c r="EA284"/>
  <c r="DX285"/>
  <c r="EA285"/>
  <c r="ED285"/>
  <c r="DX286"/>
  <c r="EA286"/>
  <c r="ED286"/>
  <c r="DX287"/>
  <c r="ED287" s="1"/>
  <c r="EA287"/>
  <c r="DX288"/>
  <c r="ED288" s="1"/>
  <c r="EA288"/>
  <c r="DX289"/>
  <c r="EA289"/>
  <c r="ED289"/>
  <c r="DX290"/>
  <c r="EA290"/>
  <c r="ED290"/>
  <c r="DX291"/>
  <c r="ED291" s="1"/>
  <c r="EA291"/>
  <c r="DX292"/>
  <c r="ED292" s="1"/>
  <c r="EA292"/>
  <c r="DX293"/>
  <c r="EA293"/>
  <c r="ED293"/>
  <c r="DX294"/>
  <c r="EA294"/>
  <c r="ED294"/>
  <c r="DX295"/>
  <c r="EA295"/>
  <c r="ED295"/>
  <c r="DX296"/>
  <c r="ED296" s="1"/>
  <c r="EA296"/>
  <c r="DX297"/>
  <c r="EA297"/>
  <c r="ED297"/>
  <c r="DX298"/>
  <c r="EA298"/>
  <c r="ED298"/>
  <c r="DX299"/>
  <c r="ED299" s="1"/>
  <c r="EA299"/>
  <c r="DX300"/>
  <c r="ED300" s="1"/>
  <c r="EA300"/>
  <c r="DX301"/>
  <c r="EA301"/>
  <c r="ED301"/>
  <c r="DX302"/>
  <c r="EA302"/>
  <c r="ED302"/>
  <c r="DX303"/>
  <c r="EA303"/>
  <c r="DX304"/>
  <c r="ED304" s="1"/>
  <c r="EA304"/>
  <c r="DX305"/>
  <c r="ED305" s="1"/>
  <c r="EA305"/>
  <c r="DX306"/>
  <c r="EA306"/>
  <c r="ED306"/>
  <c r="DX307"/>
  <c r="ED307" s="1"/>
  <c r="EA307"/>
  <c r="DX308"/>
  <c r="ED308" s="1"/>
  <c r="EA308"/>
  <c r="DX309"/>
  <c r="ED309" s="1"/>
  <c r="EA309"/>
  <c r="DX310"/>
  <c r="EA310"/>
  <c r="ED310"/>
  <c r="DX311"/>
  <c r="EA311"/>
  <c r="DX312"/>
  <c r="ED312" s="1"/>
  <c r="EA312"/>
  <c r="DX313"/>
  <c r="EA313"/>
  <c r="ED313"/>
  <c r="DX314"/>
  <c r="EA314"/>
  <c r="DX315"/>
  <c r="EA315"/>
  <c r="DX316"/>
  <c r="ED316" s="1"/>
  <c r="EA316"/>
  <c r="DX317"/>
  <c r="EA317"/>
  <c r="DX318"/>
  <c r="EA318"/>
  <c r="ED318"/>
  <c r="DX319"/>
  <c r="EA319"/>
  <c r="ED319"/>
  <c r="DX320"/>
  <c r="ED320" s="1"/>
  <c r="EA320"/>
  <c r="DX321"/>
  <c r="ED321" s="1"/>
  <c r="EA321"/>
  <c r="DX322"/>
  <c r="EA322"/>
  <c r="DX323"/>
  <c r="ED323" s="1"/>
  <c r="EA323"/>
  <c r="DX324"/>
  <c r="ED324" s="1"/>
  <c r="EA324"/>
  <c r="DX325"/>
  <c r="ED325" s="1"/>
  <c r="EA325"/>
  <c r="DX326"/>
  <c r="EA326"/>
  <c r="DX327"/>
  <c r="EA327"/>
  <c r="DX328"/>
  <c r="ED328" s="1"/>
  <c r="EA328"/>
  <c r="DX329"/>
  <c r="EA329"/>
  <c r="DX330"/>
  <c r="EA330"/>
  <c r="ED330"/>
  <c r="DX331"/>
  <c r="ED331" s="1"/>
  <c r="EA331"/>
  <c r="DX332"/>
  <c r="ED332" s="1"/>
  <c r="EA332"/>
  <c r="DX333"/>
  <c r="EA333"/>
  <c r="ED333"/>
  <c r="DX334"/>
  <c r="EA334"/>
  <c r="ED334"/>
  <c r="DX335"/>
  <c r="EA335"/>
  <c r="ED335"/>
  <c r="DX336"/>
  <c r="ED336" s="1"/>
  <c r="EA336"/>
  <c r="DX337"/>
  <c r="EA337"/>
  <c r="DX338"/>
  <c r="EA338"/>
  <c r="ED338"/>
  <c r="DX339"/>
  <c r="ED339" s="1"/>
  <c r="EA339"/>
  <c r="DX340"/>
  <c r="ED340" s="1"/>
  <c r="EA340"/>
  <c r="DX341"/>
  <c r="ED341" s="1"/>
  <c r="EA341"/>
  <c r="DX342"/>
  <c r="EA342"/>
  <c r="ED342"/>
  <c r="DX343"/>
  <c r="EA343"/>
  <c r="ED343"/>
  <c r="DX344"/>
  <c r="ED344" s="1"/>
  <c r="EA344"/>
  <c r="DX345"/>
  <c r="EA345"/>
  <c r="ED345"/>
  <c r="DX346"/>
  <c r="EA346"/>
  <c r="DX347"/>
  <c r="ED347" s="1"/>
  <c r="EA347"/>
  <c r="DX348"/>
  <c r="EA348"/>
  <c r="DX349"/>
  <c r="EA349"/>
  <c r="DX350"/>
  <c r="EA350"/>
  <c r="DX351"/>
  <c r="EA351"/>
  <c r="DX352"/>
  <c r="EA352"/>
  <c r="DX353"/>
  <c r="ED353" s="1"/>
  <c r="EA353"/>
  <c r="DX354"/>
  <c r="EA354"/>
  <c r="ED354"/>
  <c r="DX355"/>
  <c r="ED355" s="1"/>
  <c r="EA355"/>
  <c r="DX356"/>
  <c r="ED356" s="1"/>
  <c r="EA356"/>
  <c r="DX357"/>
  <c r="EA357"/>
  <c r="DX358"/>
  <c r="EA358"/>
  <c r="ED358"/>
  <c r="DX359"/>
  <c r="EA359"/>
  <c r="ED359"/>
  <c r="DX360"/>
  <c r="EA360"/>
  <c r="ED360"/>
  <c r="DX361"/>
  <c r="ED361" s="1"/>
  <c r="EA361"/>
  <c r="DX362"/>
  <c r="ED362" s="1"/>
  <c r="EA362"/>
  <c r="DX363"/>
  <c r="EA363"/>
  <c r="ED363"/>
  <c r="DX364"/>
  <c r="EA364"/>
  <c r="ED364"/>
  <c r="DX365"/>
  <c r="ED365" s="1"/>
  <c r="EA365"/>
  <c r="DX366"/>
  <c r="EA366"/>
  <c r="DX367"/>
  <c r="EA367"/>
  <c r="ED367"/>
  <c r="DX368"/>
  <c r="EA368"/>
  <c r="DX369"/>
  <c r="ED369" s="1"/>
  <c r="EA369"/>
  <c r="DX370"/>
  <c r="ED370" s="1"/>
  <c r="EA370"/>
  <c r="DX371"/>
  <c r="EA371"/>
  <c r="ED371"/>
  <c r="DX372"/>
  <c r="EA372"/>
  <c r="ED372"/>
  <c r="DX373"/>
  <c r="ED373" s="1"/>
  <c r="EA373"/>
  <c r="DX374"/>
  <c r="ED374" s="1"/>
  <c r="EA374"/>
  <c r="DX375"/>
  <c r="EA375"/>
  <c r="ED375"/>
  <c r="DX376"/>
  <c r="EA376"/>
  <c r="DX377"/>
  <c r="ED377" s="1"/>
  <c r="EA377"/>
  <c r="DX378"/>
  <c r="ED378" s="1"/>
  <c r="EA378"/>
  <c r="DX379"/>
  <c r="EA379"/>
  <c r="DX380"/>
  <c r="EA380"/>
  <c r="ED380"/>
  <c r="DX381"/>
  <c r="ED381" s="1"/>
  <c r="EA381"/>
  <c r="DX382"/>
  <c r="ED382" s="1"/>
  <c r="EA382"/>
  <c r="DX383"/>
  <c r="EA383"/>
  <c r="ED383"/>
  <c r="DX384"/>
  <c r="EA384"/>
  <c r="ED384"/>
  <c r="DX385"/>
  <c r="EA385"/>
  <c r="DX386"/>
  <c r="ED386" s="1"/>
  <c r="EA386"/>
  <c r="DX387"/>
  <c r="EA387"/>
  <c r="DX388"/>
  <c r="EA388"/>
  <c r="ED388"/>
  <c r="DX389"/>
  <c r="ED389"/>
  <c r="EA389"/>
  <c r="DX390"/>
  <c r="ED390" s="1"/>
  <c r="EA390"/>
  <c r="DX391"/>
  <c r="EA391"/>
  <c r="ED391"/>
  <c r="DX392"/>
  <c r="EA392"/>
  <c r="ED392"/>
  <c r="DX393"/>
  <c r="EA393"/>
  <c r="DX394"/>
  <c r="ED394" s="1"/>
  <c r="EA394"/>
  <c r="EA395"/>
  <c r="DX396"/>
  <c r="EA396"/>
  <c r="ED396"/>
  <c r="DX397"/>
  <c r="ED397" s="1"/>
  <c r="EA397"/>
  <c r="DX398"/>
  <c r="ED398" s="1"/>
  <c r="EA398"/>
  <c r="DX399"/>
  <c r="EA399"/>
  <c r="ED399"/>
  <c r="DX400"/>
  <c r="EA400"/>
  <c r="DX401"/>
  <c r="ED401" s="1"/>
  <c r="EA401"/>
  <c r="DX402"/>
  <c r="ED402" s="1"/>
  <c r="EA402"/>
  <c r="DX403"/>
  <c r="EA403"/>
  <c r="ED403"/>
  <c r="DX404"/>
  <c r="EA404"/>
  <c r="DX405"/>
  <c r="EA405"/>
  <c r="ED405"/>
  <c r="DX406"/>
  <c r="ED406" s="1"/>
  <c r="EA406"/>
  <c r="DX407"/>
  <c r="ED407" s="1"/>
  <c r="EA407"/>
  <c r="DX408"/>
  <c r="EA408"/>
  <c r="DX409"/>
  <c r="ED409" s="1"/>
  <c r="EA409"/>
  <c r="DX410"/>
  <c r="ED410" s="1"/>
  <c r="EA410"/>
  <c r="DX411"/>
  <c r="EA411"/>
  <c r="DX412"/>
  <c r="EA412"/>
  <c r="ED412"/>
  <c r="DX413"/>
  <c r="ED413" s="1"/>
  <c r="EA413"/>
  <c r="DX414"/>
  <c r="ED414" s="1"/>
  <c r="EA414"/>
  <c r="DX415"/>
  <c r="EA415"/>
  <c r="DX416"/>
  <c r="EA416"/>
  <c r="ED416"/>
  <c r="DX417"/>
  <c r="EA417"/>
  <c r="ED417"/>
  <c r="DX418"/>
  <c r="ED418" s="1"/>
  <c r="EA418"/>
  <c r="DX419"/>
  <c r="ED419" s="1"/>
  <c r="EA419"/>
  <c r="DX420"/>
  <c r="EA420"/>
  <c r="ED420"/>
  <c r="DX421"/>
  <c r="ED421" s="1"/>
  <c r="EA421"/>
  <c r="DX422"/>
  <c r="EA422"/>
  <c r="DX423"/>
  <c r="EA423"/>
  <c r="ED423"/>
  <c r="DX424"/>
  <c r="EA424"/>
  <c r="ED424"/>
  <c r="EA425"/>
  <c r="DX426"/>
  <c r="EA426"/>
  <c r="DX427"/>
  <c r="EA427"/>
  <c r="DX428"/>
  <c r="EA428"/>
  <c r="DX429"/>
  <c r="EA429"/>
  <c r="ED429"/>
  <c r="DX430"/>
  <c r="EA430"/>
  <c r="DX431"/>
  <c r="EA431"/>
  <c r="DX432"/>
  <c r="EA432"/>
  <c r="ED432"/>
  <c r="DX433"/>
  <c r="ED433" s="1"/>
  <c r="EA433"/>
  <c r="DX434"/>
  <c r="ED434" s="1"/>
  <c r="EA434"/>
  <c r="DX435"/>
  <c r="ED435" s="1"/>
  <c r="EA435"/>
  <c r="DX436"/>
  <c r="EA436"/>
  <c r="ED436"/>
  <c r="DX437"/>
  <c r="EA437"/>
  <c r="ED437"/>
  <c r="DX438"/>
  <c r="ED438" s="1"/>
  <c r="EA438"/>
  <c r="DX439"/>
  <c r="EA439"/>
  <c r="ED439"/>
  <c r="DX440"/>
  <c r="EA440"/>
  <c r="ED440"/>
  <c r="DX441"/>
  <c r="EA441"/>
  <c r="DX442"/>
  <c r="EA442"/>
  <c r="DX443"/>
  <c r="EA443"/>
  <c r="DX444"/>
  <c r="EA444"/>
  <c r="DX445"/>
  <c r="EA445"/>
  <c r="ED445"/>
  <c r="DX446"/>
  <c r="ED446" s="1"/>
  <c r="EA446"/>
  <c r="DX447"/>
  <c r="EA447"/>
  <c r="DX448"/>
  <c r="EA448"/>
  <c r="ED448"/>
  <c r="DX449"/>
  <c r="ED449" s="1"/>
  <c r="EA449"/>
  <c r="DX450"/>
  <c r="ED450" s="1"/>
  <c r="EA450"/>
  <c r="DX451"/>
  <c r="ED451" s="1"/>
  <c r="EA451"/>
  <c r="DX452"/>
  <c r="EA452"/>
  <c r="ED452"/>
  <c r="DX453"/>
  <c r="EA453"/>
  <c r="ED453"/>
  <c r="DX454"/>
  <c r="ED454" s="1"/>
  <c r="EA454"/>
  <c r="DX455"/>
  <c r="EA455"/>
  <c r="ED455"/>
  <c r="DX456"/>
  <c r="EA456"/>
  <c r="ED456"/>
  <c r="DX457"/>
  <c r="ED457" s="1"/>
  <c r="EA457"/>
  <c r="DX458"/>
  <c r="ED458" s="1"/>
  <c r="EA458"/>
  <c r="DX459"/>
  <c r="EA459"/>
  <c r="ED459"/>
  <c r="DX460"/>
  <c r="EA460"/>
  <c r="ED460"/>
  <c r="DX461"/>
  <c r="EA461"/>
  <c r="ED461"/>
  <c r="DX462"/>
  <c r="ED462" s="1"/>
  <c r="EA462"/>
  <c r="DX463"/>
  <c r="ED463" s="1"/>
  <c r="EA463"/>
  <c r="DX464"/>
  <c r="EA464"/>
  <c r="DX465"/>
  <c r="ED465" s="1"/>
  <c r="EA465"/>
  <c r="DX466"/>
  <c r="EA466"/>
  <c r="DX467"/>
  <c r="ED467" s="1"/>
  <c r="EA467"/>
  <c r="DX468"/>
  <c r="EA468"/>
  <c r="ED468"/>
  <c r="DX469"/>
  <c r="EA469"/>
  <c r="DX470"/>
  <c r="ED470" s="1"/>
  <c r="EA470"/>
  <c r="DX471"/>
  <c r="EA471"/>
  <c r="DX472"/>
  <c r="EA472"/>
  <c r="DX473"/>
  <c r="EA473"/>
  <c r="ED473"/>
  <c r="DX474"/>
  <c r="EA474"/>
  <c r="ED474"/>
  <c r="DX475"/>
  <c r="EA475"/>
  <c r="DX476"/>
  <c r="ED476" s="1"/>
  <c r="EA476"/>
  <c r="DX477"/>
  <c r="EA477"/>
  <c r="ED477"/>
  <c r="DX478"/>
  <c r="EA478"/>
  <c r="ED478"/>
  <c r="DX479"/>
  <c r="ED479" s="1"/>
  <c r="EA479"/>
  <c r="DX480"/>
  <c r="ED480" s="1"/>
  <c r="EA480"/>
  <c r="DX481"/>
  <c r="EA481"/>
  <c r="ED481"/>
  <c r="DX482"/>
  <c r="EA482"/>
  <c r="ED482"/>
  <c r="DX483"/>
  <c r="ED483" s="1"/>
  <c r="EA483"/>
  <c r="DX484"/>
  <c r="ED484" s="1"/>
  <c r="EA484"/>
  <c r="DX485"/>
  <c r="EA485"/>
  <c r="ED485"/>
  <c r="DX486"/>
  <c r="EA486"/>
  <c r="ED486"/>
  <c r="EA487"/>
  <c r="DX488"/>
  <c r="ED488" s="1"/>
  <c r="EA488"/>
  <c r="EA489"/>
  <c r="DX490"/>
  <c r="EA490"/>
  <c r="ED490"/>
  <c r="DX491"/>
  <c r="ED491" s="1"/>
  <c r="EA491"/>
  <c r="DX492"/>
  <c r="ED492" s="1"/>
  <c r="EA492"/>
  <c r="DX493"/>
  <c r="EA493"/>
  <c r="ED493"/>
  <c r="DX494"/>
  <c r="EA494"/>
  <c r="ED494"/>
  <c r="DX495"/>
  <c r="ED495" s="1"/>
  <c r="EA495"/>
  <c r="DX496"/>
  <c r="ED496" s="1"/>
  <c r="EA496"/>
  <c r="DX497"/>
  <c r="EA497"/>
  <c r="ED497"/>
  <c r="DX498"/>
  <c r="EA498"/>
  <c r="ED498"/>
  <c r="DX499"/>
  <c r="ED499" s="1"/>
  <c r="EA499"/>
  <c r="DX500"/>
  <c r="ED500" s="1"/>
  <c r="EA500"/>
  <c r="DX501"/>
  <c r="EA501"/>
  <c r="ED501"/>
  <c r="DX502"/>
  <c r="EA502"/>
  <c r="ED502"/>
  <c r="DX503"/>
  <c r="ED503" s="1"/>
  <c r="EA503"/>
  <c r="DX504"/>
  <c r="ED504" s="1"/>
  <c r="EA504"/>
  <c r="DX505"/>
  <c r="EA505"/>
  <c r="ED505"/>
  <c r="DX506"/>
  <c r="EA506"/>
  <c r="ED506"/>
  <c r="DX507"/>
  <c r="ED507" s="1"/>
  <c r="EA507"/>
  <c r="DX508"/>
  <c r="ED508" s="1"/>
  <c r="EA508"/>
  <c r="DX509"/>
  <c r="EA509"/>
  <c r="ED509"/>
  <c r="DX510"/>
  <c r="EA510"/>
  <c r="ED510"/>
  <c r="DX511"/>
  <c r="ED511" s="1"/>
  <c r="EA511"/>
  <c r="DX512"/>
  <c r="ED512" s="1"/>
  <c r="EA512"/>
  <c r="DX513"/>
  <c r="EA513"/>
  <c r="ED513"/>
  <c r="DX514"/>
  <c r="EA514"/>
  <c r="ED514"/>
  <c r="DX515"/>
  <c r="EA515"/>
  <c r="DX516"/>
  <c r="ED516" s="1"/>
  <c r="EA516"/>
  <c r="DX518"/>
  <c r="EA518"/>
  <c r="ED518"/>
  <c r="DX519"/>
  <c r="EA519"/>
  <c r="ED519"/>
  <c r="DX520"/>
  <c r="ED520" s="1"/>
  <c r="EA520"/>
  <c r="DX521"/>
  <c r="ED521" s="1"/>
  <c r="EA521"/>
  <c r="DX522"/>
  <c r="EA522"/>
  <c r="ED522"/>
  <c r="DX523"/>
  <c r="EA523"/>
  <c r="DX524"/>
  <c r="EA524"/>
  <c r="DX525"/>
  <c r="EA525"/>
  <c r="DX526"/>
  <c r="EA526"/>
  <c r="ED526"/>
  <c r="DX527"/>
  <c r="EA527"/>
  <c r="ED527"/>
  <c r="DX528"/>
  <c r="ED528" s="1"/>
  <c r="EA528"/>
  <c r="DX529"/>
  <c r="EA529"/>
  <c r="DX530"/>
  <c r="ED530" s="1"/>
  <c r="EA530"/>
  <c r="DX531"/>
  <c r="EA531"/>
  <c r="ED531"/>
  <c r="DX532"/>
  <c r="ED532" s="1"/>
  <c r="EA532"/>
  <c r="DX533"/>
  <c r="EA533"/>
  <c r="DX534"/>
  <c r="EA534"/>
  <c r="DX535"/>
  <c r="EA535"/>
  <c r="ED535"/>
  <c r="DX536"/>
  <c r="ED536" s="1"/>
  <c r="EA536"/>
  <c r="DX537"/>
  <c r="EA537"/>
  <c r="DX538"/>
  <c r="EA538"/>
  <c r="DX539"/>
  <c r="EA539"/>
  <c r="ED539"/>
  <c r="DX540"/>
  <c r="EA540"/>
  <c r="DX541"/>
  <c r="ED541" s="1"/>
  <c r="EA541"/>
  <c r="DX542"/>
  <c r="EA542"/>
  <c r="ED542"/>
  <c r="DX543"/>
  <c r="EA543"/>
  <c r="DX544"/>
  <c r="ED544" s="1"/>
  <c r="EA544"/>
  <c r="DX545"/>
  <c r="ED545" s="1"/>
  <c r="EA545"/>
  <c r="DX546"/>
  <c r="EA546"/>
  <c r="DX547"/>
  <c r="EA547"/>
  <c r="ED547"/>
  <c r="DX548"/>
  <c r="ED548" s="1"/>
  <c r="EA548"/>
  <c r="DX549"/>
  <c r="ED549" s="1"/>
  <c r="EA549"/>
  <c r="DX550"/>
  <c r="EA550"/>
  <c r="ED550"/>
  <c r="DX551"/>
  <c r="EA551"/>
  <c r="ED551"/>
  <c r="DX552"/>
  <c r="ED552" s="1"/>
  <c r="EA552"/>
  <c r="DX553"/>
  <c r="ED553" s="1"/>
  <c r="EA553"/>
  <c r="DX554"/>
  <c r="EA554"/>
  <c r="ED554"/>
  <c r="DX555"/>
  <c r="EA555"/>
  <c r="ED555"/>
  <c r="DX556"/>
  <c r="ED556" s="1"/>
  <c r="EA556"/>
  <c r="DX557"/>
  <c r="ED557" s="1"/>
  <c r="EA557"/>
  <c r="DX558"/>
  <c r="EA558"/>
  <c r="ED558"/>
  <c r="DX559"/>
  <c r="EA559"/>
  <c r="ED559"/>
  <c r="DX560"/>
  <c r="ED560" s="1"/>
  <c r="EA560"/>
  <c r="DX561"/>
  <c r="ED561" s="1"/>
  <c r="EA561"/>
  <c r="DX562"/>
  <c r="EA562"/>
  <c r="ED562"/>
  <c r="DX563"/>
  <c r="EA563"/>
  <c r="DX564"/>
  <c r="ED564" s="1"/>
  <c r="EA564"/>
  <c r="DX565"/>
  <c r="ED565" s="1"/>
  <c r="EA565"/>
  <c r="DX566"/>
  <c r="EA566"/>
  <c r="ED566"/>
  <c r="DX567"/>
  <c r="EA567"/>
  <c r="ED567"/>
  <c r="DX568"/>
  <c r="ED568" s="1"/>
  <c r="EA568"/>
  <c r="DX569"/>
  <c r="ED569" s="1"/>
  <c r="EA569"/>
  <c r="DX570"/>
  <c r="EA570"/>
  <c r="DX571"/>
  <c r="EA571"/>
  <c r="ED571"/>
  <c r="DX572"/>
  <c r="ED572" s="1"/>
  <c r="EA572"/>
  <c r="DX573"/>
  <c r="ED573" s="1"/>
  <c r="EA573"/>
  <c r="DX574"/>
  <c r="EA574"/>
  <c r="ED574"/>
  <c r="DX575"/>
  <c r="EA575"/>
  <c r="ED575"/>
  <c r="DX576"/>
  <c r="ED576" s="1"/>
  <c r="EA576"/>
  <c r="DX577"/>
  <c r="ED577" s="1"/>
  <c r="EA577"/>
  <c r="DX578"/>
  <c r="EA578"/>
  <c r="ED578"/>
  <c r="DX579"/>
  <c r="EA579"/>
  <c r="ED579"/>
  <c r="DX580"/>
  <c r="ED580" s="1"/>
  <c r="EA580"/>
  <c r="DX581"/>
  <c r="ED581" s="1"/>
  <c r="EA581"/>
  <c r="DX582"/>
  <c r="EA582"/>
  <c r="ED582"/>
  <c r="DX583"/>
  <c r="EA583"/>
  <c r="ED583"/>
  <c r="DX584"/>
  <c r="ED584" s="1"/>
  <c r="EA584"/>
  <c r="DX585"/>
  <c r="ED585" s="1"/>
  <c r="EA585"/>
  <c r="DX586"/>
  <c r="EA586"/>
  <c r="ED586"/>
  <c r="DX587"/>
  <c r="EA587"/>
  <c r="ED587"/>
  <c r="DX588"/>
  <c r="EA588"/>
  <c r="DX589"/>
  <c r="ED589" s="1"/>
  <c r="EA589"/>
  <c r="DX590"/>
  <c r="EA590"/>
  <c r="EA12"/>
  <c r="DX12"/>
  <c r="ED12" s="1"/>
  <c r="CL13"/>
  <c r="CO13"/>
  <c r="CL14"/>
  <c r="CO14"/>
  <c r="CL15"/>
  <c r="CR15" s="1"/>
  <c r="CO15"/>
  <c r="CL16"/>
  <c r="CO16"/>
  <c r="CL17"/>
  <c r="CO17"/>
  <c r="CL18"/>
  <c r="CO18"/>
  <c r="CL19"/>
  <c r="CR19" s="1"/>
  <c r="CO19"/>
  <c r="CL20"/>
  <c r="CR20" s="1"/>
  <c r="CO20"/>
  <c r="CL21"/>
  <c r="CO21"/>
  <c r="CR21"/>
  <c r="CL22"/>
  <c r="CO22"/>
  <c r="CR22"/>
  <c r="CL23"/>
  <c r="CR23" s="1"/>
  <c r="CO23"/>
  <c r="CL24"/>
  <c r="CR24" s="1"/>
  <c r="CO24"/>
  <c r="CL25"/>
  <c r="CO25"/>
  <c r="CR25"/>
  <c r="CL26"/>
  <c r="CO26"/>
  <c r="CR26"/>
  <c r="CO27"/>
  <c r="CL28"/>
  <c r="CO28"/>
  <c r="CL29"/>
  <c r="CO29"/>
  <c r="CR29"/>
  <c r="CL30"/>
  <c r="CO30"/>
  <c r="CR30"/>
  <c r="CL31"/>
  <c r="CO31"/>
  <c r="CL32"/>
  <c r="CO32"/>
  <c r="CL33"/>
  <c r="CO33"/>
  <c r="CR33"/>
  <c r="CL34"/>
  <c r="CO34"/>
  <c r="CR34"/>
  <c r="CL35"/>
  <c r="CR35" s="1"/>
  <c r="CO35"/>
  <c r="CL36"/>
  <c r="CR36" s="1"/>
  <c r="CO36"/>
  <c r="CL37"/>
  <c r="CO37"/>
  <c r="CL38"/>
  <c r="CO38"/>
  <c r="CR38"/>
  <c r="CL39"/>
  <c r="CO39"/>
  <c r="CL40"/>
  <c r="CR40" s="1"/>
  <c r="CO40"/>
  <c r="CL41"/>
  <c r="CO41"/>
  <c r="CR41"/>
  <c r="CL42"/>
  <c r="CO42"/>
  <c r="CR42"/>
  <c r="CL43"/>
  <c r="CR43" s="1"/>
  <c r="CO43"/>
  <c r="CL44"/>
  <c r="CR44" s="1"/>
  <c r="CO44"/>
  <c r="CL45"/>
  <c r="CO45"/>
  <c r="CR45"/>
  <c r="CL46"/>
  <c r="CO46"/>
  <c r="CR46"/>
  <c r="CL47"/>
  <c r="CR47" s="1"/>
  <c r="CO47"/>
  <c r="CL48"/>
  <c r="CR48" s="1"/>
  <c r="CO48"/>
  <c r="CL49"/>
  <c r="CO49"/>
  <c r="CR49"/>
  <c r="CL50"/>
  <c r="CO50"/>
  <c r="CR50"/>
  <c r="CL51"/>
  <c r="CO51"/>
  <c r="CL52"/>
  <c r="CR52" s="1"/>
  <c r="CO52"/>
  <c r="CL53"/>
  <c r="CO53"/>
  <c r="CL54"/>
  <c r="CO54"/>
  <c r="CR54"/>
  <c r="CL55"/>
  <c r="CR55" s="1"/>
  <c r="CO55"/>
  <c r="CL56"/>
  <c r="CR56" s="1"/>
  <c r="CO56"/>
  <c r="CL57"/>
  <c r="CO57"/>
  <c r="CR57"/>
  <c r="CL58"/>
  <c r="CO58"/>
  <c r="CR58"/>
  <c r="CL59"/>
  <c r="CR59" s="1"/>
  <c r="CO59"/>
  <c r="CL60"/>
  <c r="CR60" s="1"/>
  <c r="CO60"/>
  <c r="CL61"/>
  <c r="CO61"/>
  <c r="CL62"/>
  <c r="CO62"/>
  <c r="CR62"/>
  <c r="CL63"/>
  <c r="CO63"/>
  <c r="CL64"/>
  <c r="CR64" s="1"/>
  <c r="CO64"/>
  <c r="CL65"/>
  <c r="CO65"/>
  <c r="CR65"/>
  <c r="CO66"/>
  <c r="CL67"/>
  <c r="CR67" s="1"/>
  <c r="CO67"/>
  <c r="CL68"/>
  <c r="CR68" s="1"/>
  <c r="CO68"/>
  <c r="CL69"/>
  <c r="CO69"/>
  <c r="CR69"/>
  <c r="CO70"/>
  <c r="CL71"/>
  <c r="CR71" s="1"/>
  <c r="CO71"/>
  <c r="CL72"/>
  <c r="CO72"/>
  <c r="CL73"/>
  <c r="CO73"/>
  <c r="CL74"/>
  <c r="CO74"/>
  <c r="CR74"/>
  <c r="CL75"/>
  <c r="CR75" s="1"/>
  <c r="CO75"/>
  <c r="CL76"/>
  <c r="CR76" s="1"/>
  <c r="CO76"/>
  <c r="CL77"/>
  <c r="CO77"/>
  <c r="CR77"/>
  <c r="CL78"/>
  <c r="CO78"/>
  <c r="CR78"/>
  <c r="CL79"/>
  <c r="CR79" s="1"/>
  <c r="CO79"/>
  <c r="CL80"/>
  <c r="CR80" s="1"/>
  <c r="CO80"/>
  <c r="CL81"/>
  <c r="CO81"/>
  <c r="CR81"/>
  <c r="CL82"/>
  <c r="CO82"/>
  <c r="CR82"/>
  <c r="CL83"/>
  <c r="CR83" s="1"/>
  <c r="CO83"/>
  <c r="CL84"/>
  <c r="CR84" s="1"/>
  <c r="CO84"/>
  <c r="CL85"/>
  <c r="CO85"/>
  <c r="CR85"/>
  <c r="CL86"/>
  <c r="CO86"/>
  <c r="CR86"/>
  <c r="CL87"/>
  <c r="CR87" s="1"/>
  <c r="CO87"/>
  <c r="CL88"/>
  <c r="CR88" s="1"/>
  <c r="CO88"/>
  <c r="CL89"/>
  <c r="CO89"/>
  <c r="CR89"/>
  <c r="CL90"/>
  <c r="CO90"/>
  <c r="CR90"/>
  <c r="CL91"/>
  <c r="CR91" s="1"/>
  <c r="CO91"/>
  <c r="CL92"/>
  <c r="CR92" s="1"/>
  <c r="CO92"/>
  <c r="CL93"/>
  <c r="CO93"/>
  <c r="CR93"/>
  <c r="CL94"/>
  <c r="CO94"/>
  <c r="CR94"/>
  <c r="CL95"/>
  <c r="CR95" s="1"/>
  <c r="CO95"/>
  <c r="CL96"/>
  <c r="CR96" s="1"/>
  <c r="CO96"/>
  <c r="CL97"/>
  <c r="CO97"/>
  <c r="CR97"/>
  <c r="CL98"/>
  <c r="CO98"/>
  <c r="CR98"/>
  <c r="CL99"/>
  <c r="CR99" s="1"/>
  <c r="CO99"/>
  <c r="CL100"/>
  <c r="CR100" s="1"/>
  <c r="CO100"/>
  <c r="CL101"/>
  <c r="CO101"/>
  <c r="CL102"/>
  <c r="CO102"/>
  <c r="CL103"/>
  <c r="CR103" s="1"/>
  <c r="CO103"/>
  <c r="CL104"/>
  <c r="CR104" s="1"/>
  <c r="CO104"/>
  <c r="CL105"/>
  <c r="CO105"/>
  <c r="CR105"/>
  <c r="CL106"/>
  <c r="CO106"/>
  <c r="CR106"/>
  <c r="CL107"/>
  <c r="CR107" s="1"/>
  <c r="CO107"/>
  <c r="CL108"/>
  <c r="CR108" s="1"/>
  <c r="CO108"/>
  <c r="CL109"/>
  <c r="CO109"/>
  <c r="CR109"/>
  <c r="CL110"/>
  <c r="CO110"/>
  <c r="CL111"/>
  <c r="CR111" s="1"/>
  <c r="CO111"/>
  <c r="CL112"/>
  <c r="CR112" s="1"/>
  <c r="CO112"/>
  <c r="CL113"/>
  <c r="CO113"/>
  <c r="CL114"/>
  <c r="CO114"/>
  <c r="CL115"/>
  <c r="CO115"/>
  <c r="CL116"/>
  <c r="CO116"/>
  <c r="CL117"/>
  <c r="CO117"/>
  <c r="CL118"/>
  <c r="CO118"/>
  <c r="CR118"/>
  <c r="CL119"/>
  <c r="CR119" s="1"/>
  <c r="CO119"/>
  <c r="CL120"/>
  <c r="CR120" s="1"/>
  <c r="CO120"/>
  <c r="CL121"/>
  <c r="CO121"/>
  <c r="CR121"/>
  <c r="CL122"/>
  <c r="CO122"/>
  <c r="CL123"/>
  <c r="CO123"/>
  <c r="CL124"/>
  <c r="CR124" s="1"/>
  <c r="CO124"/>
  <c r="CL125"/>
  <c r="CO125"/>
  <c r="CR125"/>
  <c r="CL126"/>
  <c r="CO126"/>
  <c r="CR126"/>
  <c r="CL127"/>
  <c r="CO127"/>
  <c r="CR127"/>
  <c r="CL128"/>
  <c r="CR128" s="1"/>
  <c r="CO128"/>
  <c r="CL129"/>
  <c r="CR129" s="1"/>
  <c r="CO129"/>
  <c r="CL130"/>
  <c r="CO130"/>
  <c r="CR130"/>
  <c r="CL131"/>
  <c r="CO131"/>
  <c r="CR131"/>
  <c r="CL132"/>
  <c r="CR132" s="1"/>
  <c r="CO132"/>
  <c r="CL133"/>
  <c r="CR133" s="1"/>
  <c r="CO133"/>
  <c r="CL134"/>
  <c r="CO134"/>
  <c r="CR134"/>
  <c r="CL135"/>
  <c r="CO135"/>
  <c r="CR135"/>
  <c r="CL136"/>
  <c r="CR136" s="1"/>
  <c r="CO136"/>
  <c r="CL137"/>
  <c r="CR137" s="1"/>
  <c r="CO137"/>
  <c r="CL138"/>
  <c r="CO138"/>
  <c r="CL139"/>
  <c r="CO139"/>
  <c r="CR139"/>
  <c r="CL140"/>
  <c r="CR140" s="1"/>
  <c r="CO140"/>
  <c r="CL141"/>
  <c r="CR141" s="1"/>
  <c r="CO141"/>
  <c r="CL142"/>
  <c r="CO142"/>
  <c r="CR142"/>
  <c r="CL143"/>
  <c r="CO143"/>
  <c r="CR143"/>
  <c r="CL144"/>
  <c r="CO144"/>
  <c r="CL145"/>
  <c r="CR145" s="1"/>
  <c r="CO145"/>
  <c r="CL146"/>
  <c r="CO146"/>
  <c r="CR146"/>
  <c r="CL147"/>
  <c r="CO147"/>
  <c r="CR147"/>
  <c r="CL148"/>
  <c r="CO148"/>
  <c r="CL149"/>
  <c r="CR149" s="1"/>
  <c r="CO149"/>
  <c r="CL150"/>
  <c r="CO150"/>
  <c r="CR150"/>
  <c r="CO151"/>
  <c r="CO152"/>
  <c r="CL153"/>
  <c r="CO153"/>
  <c r="CL154"/>
  <c r="CO154"/>
  <c r="CR154"/>
  <c r="CL155"/>
  <c r="CO155"/>
  <c r="CR155"/>
  <c r="CL156"/>
  <c r="CR156" s="1"/>
  <c r="CO156"/>
  <c r="CL157"/>
  <c r="CR157" s="1"/>
  <c r="CO157"/>
  <c r="CL158"/>
  <c r="CO158"/>
  <c r="CL159"/>
  <c r="CO159"/>
  <c r="CR159"/>
  <c r="CL160"/>
  <c r="CR160" s="1"/>
  <c r="CO160"/>
  <c r="CO161"/>
  <c r="CL162"/>
  <c r="CO162"/>
  <c r="CL163"/>
  <c r="CO163"/>
  <c r="CR163"/>
  <c r="CL164"/>
  <c r="CR164" s="1"/>
  <c r="CO164"/>
  <c r="CL165"/>
  <c r="CR165" s="1"/>
  <c r="CO165"/>
  <c r="CL166"/>
  <c r="CO166"/>
  <c r="CR166"/>
  <c r="CL167"/>
  <c r="CO167"/>
  <c r="CR167"/>
  <c r="CL168"/>
  <c r="CR168" s="1"/>
  <c r="CO168"/>
  <c r="CL169"/>
  <c r="CR169" s="1"/>
  <c r="CO169"/>
  <c r="CL170"/>
  <c r="CO170"/>
  <c r="CR170"/>
  <c r="CL171"/>
  <c r="CO171"/>
  <c r="CR171"/>
  <c r="CL172"/>
  <c r="CR172" s="1"/>
  <c r="CO172"/>
  <c r="CL173"/>
  <c r="CR173" s="1"/>
  <c r="CO173"/>
  <c r="CL174"/>
  <c r="CO174"/>
  <c r="CR174"/>
  <c r="CL175"/>
  <c r="CO175"/>
  <c r="CR175"/>
  <c r="CL176"/>
  <c r="CR176" s="1"/>
  <c r="CO176"/>
  <c r="CL177"/>
  <c r="CR177" s="1"/>
  <c r="CO177"/>
  <c r="CL178"/>
  <c r="CO178"/>
  <c r="CL179"/>
  <c r="CO179"/>
  <c r="CR179"/>
  <c r="CL180"/>
  <c r="CR180" s="1"/>
  <c r="CO180"/>
  <c r="CL181"/>
  <c r="CR181" s="1"/>
  <c r="CO181"/>
  <c r="CL182"/>
  <c r="CO182"/>
  <c r="CR182"/>
  <c r="CL183"/>
  <c r="CO183"/>
  <c r="CR183"/>
  <c r="CL184"/>
  <c r="CR184" s="1"/>
  <c r="CO184"/>
  <c r="CL185"/>
  <c r="CR185" s="1"/>
  <c r="CO185"/>
  <c r="CL186"/>
  <c r="CO186"/>
  <c r="CR186"/>
  <c r="CL187"/>
  <c r="CO187"/>
  <c r="CL188"/>
  <c r="CR188" s="1"/>
  <c r="CO188"/>
  <c r="CL189"/>
  <c r="CR189" s="1"/>
  <c r="CO189"/>
  <c r="CL190"/>
  <c r="CO190"/>
  <c r="CL191"/>
  <c r="CO191"/>
  <c r="CR191"/>
  <c r="CL192"/>
  <c r="CO192"/>
  <c r="CL193"/>
  <c r="CR193" s="1"/>
  <c r="CO193"/>
  <c r="CL194"/>
  <c r="CO194"/>
  <c r="CR194"/>
  <c r="CL195"/>
  <c r="CO195"/>
  <c r="CR195"/>
  <c r="CL196"/>
  <c r="CR196" s="1"/>
  <c r="CO196"/>
  <c r="CL197"/>
  <c r="CO197"/>
  <c r="CL198"/>
  <c r="CO198"/>
  <c r="CR198"/>
  <c r="CL199"/>
  <c r="CO199"/>
  <c r="CR199"/>
  <c r="CL200"/>
  <c r="CR200" s="1"/>
  <c r="CO200"/>
  <c r="CL201"/>
  <c r="CO201"/>
  <c r="CL202"/>
  <c r="CO202"/>
  <c r="CR202"/>
  <c r="CL203"/>
  <c r="CO203"/>
  <c r="CR203"/>
  <c r="CL204"/>
  <c r="CO204"/>
  <c r="CL205"/>
  <c r="CO205"/>
  <c r="CL206"/>
  <c r="CO206"/>
  <c r="CL207"/>
  <c r="CO207"/>
  <c r="CL208"/>
  <c r="CO208"/>
  <c r="CL209"/>
  <c r="CO209"/>
  <c r="CL210"/>
  <c r="CO210"/>
  <c r="CR210"/>
  <c r="CL211"/>
  <c r="CO211"/>
  <c r="CR211"/>
  <c r="CL212"/>
  <c r="CR212" s="1"/>
  <c r="CO212"/>
  <c r="CL213"/>
  <c r="CR213" s="1"/>
  <c r="CO213"/>
  <c r="CL214"/>
  <c r="CO214"/>
  <c r="CR214"/>
  <c r="CL215"/>
  <c r="CO215"/>
  <c r="CR215"/>
  <c r="CL216"/>
  <c r="CO216"/>
  <c r="CL217"/>
  <c r="CR217" s="1"/>
  <c r="CO217"/>
  <c r="CL218"/>
  <c r="CO218"/>
  <c r="CR218"/>
  <c r="CL219"/>
  <c r="CO219"/>
  <c r="CR219"/>
  <c r="CL220"/>
  <c r="CO220"/>
  <c r="CL221"/>
  <c r="CO221"/>
  <c r="CL222"/>
  <c r="CO222"/>
  <c r="CR222"/>
  <c r="CL223"/>
  <c r="CO223"/>
  <c r="CR223"/>
  <c r="CL224"/>
  <c r="CO224"/>
  <c r="CL225"/>
  <c r="CO225"/>
  <c r="CL226"/>
  <c r="CO226"/>
  <c r="CR226"/>
  <c r="CL227"/>
  <c r="CO227"/>
  <c r="CR227"/>
  <c r="CL228"/>
  <c r="CR228" s="1"/>
  <c r="CO228"/>
  <c r="CL229"/>
  <c r="CR229" s="1"/>
  <c r="CO229"/>
  <c r="CL230"/>
  <c r="CO230"/>
  <c r="CL231"/>
  <c r="CO231"/>
  <c r="CR231"/>
  <c r="CL232"/>
  <c r="CR232" s="1"/>
  <c r="CO232"/>
  <c r="CL233"/>
  <c r="CO233"/>
  <c r="CR233"/>
  <c r="CL234"/>
  <c r="CO234"/>
  <c r="CL235"/>
  <c r="CR235" s="1"/>
  <c r="CO235"/>
  <c r="CL236"/>
  <c r="CR236" s="1"/>
  <c r="CO236"/>
  <c r="CL237"/>
  <c r="CR237" s="1"/>
  <c r="CO237"/>
  <c r="CL238"/>
  <c r="CO238"/>
  <c r="CR238"/>
  <c r="CL239"/>
  <c r="CO239"/>
  <c r="CL240"/>
  <c r="CO240"/>
  <c r="CL241"/>
  <c r="CR241" s="1"/>
  <c r="CO241"/>
  <c r="CL242"/>
  <c r="CO242"/>
  <c r="CR242"/>
  <c r="CL243"/>
  <c r="CR243" s="1"/>
  <c r="CO243"/>
  <c r="CL244"/>
  <c r="CO244"/>
  <c r="CL245"/>
  <c r="CO245"/>
  <c r="CR245"/>
  <c r="CL246"/>
  <c r="CO246"/>
  <c r="CR246"/>
  <c r="CL251"/>
  <c r="CO251"/>
  <c r="CL252"/>
  <c r="CR252" s="1"/>
  <c r="CO252"/>
  <c r="CL253"/>
  <c r="CO253"/>
  <c r="CR253"/>
  <c r="CL254"/>
  <c r="CO254"/>
  <c r="CR254"/>
  <c r="CL255"/>
  <c r="CR255" s="1"/>
  <c r="CO255"/>
  <c r="CL256"/>
  <c r="CO256"/>
  <c r="CR256"/>
  <c r="CL257"/>
  <c r="CR257" s="1"/>
  <c r="CO257"/>
  <c r="CL258"/>
  <c r="CO258"/>
  <c r="CL259"/>
  <c r="CO259"/>
  <c r="CR259"/>
  <c r="CL260"/>
  <c r="CO260"/>
  <c r="CR260"/>
  <c r="CL261"/>
  <c r="CR261" s="1"/>
  <c r="CO261"/>
  <c r="CL262"/>
  <c r="CR262" s="1"/>
  <c r="CO262"/>
  <c r="CL263"/>
  <c r="CO263"/>
  <c r="CR263"/>
  <c r="CL264"/>
  <c r="CO264"/>
  <c r="CR264"/>
  <c r="CL265"/>
  <c r="CR265" s="1"/>
  <c r="CO265"/>
  <c r="CL266"/>
  <c r="CR266" s="1"/>
  <c r="CO266"/>
  <c r="CL267"/>
  <c r="CO267"/>
  <c r="CR267"/>
  <c r="CL268"/>
  <c r="CO268"/>
  <c r="CR268"/>
  <c r="CL269"/>
  <c r="CR269" s="1"/>
  <c r="CO269"/>
  <c r="CL270"/>
  <c r="CR270" s="1"/>
  <c r="CO270"/>
  <c r="CL271"/>
  <c r="CO271"/>
  <c r="CR271"/>
  <c r="CL272"/>
  <c r="CO272"/>
  <c r="CR272"/>
  <c r="CL273"/>
  <c r="CR273" s="1"/>
  <c r="CO273"/>
  <c r="CL274"/>
  <c r="CR274" s="1"/>
  <c r="CO274"/>
  <c r="CL275"/>
  <c r="CO275"/>
  <c r="CR275"/>
  <c r="CL277"/>
  <c r="CO277"/>
  <c r="CR277"/>
  <c r="CL278"/>
  <c r="CR278" s="1"/>
  <c r="CO278"/>
  <c r="CL279"/>
  <c r="CR279" s="1"/>
  <c r="CO279"/>
  <c r="CL280"/>
  <c r="CO280"/>
  <c r="CR280"/>
  <c r="CL281"/>
  <c r="CO281"/>
  <c r="CR281"/>
  <c r="CL282"/>
  <c r="CR282" s="1"/>
  <c r="CO282"/>
  <c r="CL283"/>
  <c r="CR283" s="1"/>
  <c r="CO283"/>
  <c r="CL284"/>
  <c r="CO284"/>
  <c r="CR284"/>
  <c r="CL285"/>
  <c r="CO285"/>
  <c r="CR285"/>
  <c r="CL286"/>
  <c r="CR286" s="1"/>
  <c r="CO286"/>
  <c r="CL287"/>
  <c r="CR287" s="1"/>
  <c r="CO287"/>
  <c r="CL288"/>
  <c r="CO288"/>
  <c r="CR288"/>
  <c r="CL289"/>
  <c r="CO289"/>
  <c r="CR289"/>
  <c r="CL290"/>
  <c r="CR290" s="1"/>
  <c r="CO290"/>
  <c r="CL291"/>
  <c r="CR291" s="1"/>
  <c r="CO291"/>
  <c r="CL292"/>
  <c r="CO292"/>
  <c r="CR292"/>
  <c r="CL293"/>
  <c r="CO293"/>
  <c r="CR293"/>
  <c r="CL294"/>
  <c r="CR294" s="1"/>
  <c r="CO294"/>
  <c r="CL295"/>
  <c r="CR295" s="1"/>
  <c r="CO295"/>
  <c r="CL296"/>
  <c r="CO296"/>
  <c r="CR296"/>
  <c r="CL297"/>
  <c r="CO297"/>
  <c r="CR297"/>
  <c r="CL298"/>
  <c r="CO298"/>
  <c r="CL299"/>
  <c r="CR299" s="1"/>
  <c r="CO299"/>
  <c r="CL300"/>
  <c r="CO300"/>
  <c r="CR300"/>
  <c r="CL301"/>
  <c r="CO301"/>
  <c r="CR301"/>
  <c r="CL302"/>
  <c r="CR302" s="1"/>
  <c r="CO302"/>
  <c r="CL303"/>
  <c r="CR303" s="1"/>
  <c r="CO303"/>
  <c r="CL304"/>
  <c r="CO304"/>
  <c r="CL305"/>
  <c r="CO305"/>
  <c r="CL306"/>
  <c r="CR306" s="1"/>
  <c r="CO306"/>
  <c r="CL307"/>
  <c r="CR307" s="1"/>
  <c r="CO307"/>
  <c r="CL308"/>
  <c r="CO308"/>
  <c r="CR308"/>
  <c r="CL309"/>
  <c r="CO309"/>
  <c r="CR309"/>
  <c r="CL310"/>
  <c r="CO310"/>
  <c r="CL311"/>
  <c r="CO311"/>
  <c r="CL312"/>
  <c r="CO312"/>
  <c r="CR312"/>
  <c r="CL313"/>
  <c r="CO313"/>
  <c r="CR313"/>
  <c r="CL314"/>
  <c r="CR314" s="1"/>
  <c r="CO314"/>
  <c r="CL315"/>
  <c r="CO315"/>
  <c r="CR315"/>
  <c r="CL316"/>
  <c r="CO316"/>
  <c r="CR316"/>
  <c r="CL317"/>
  <c r="CO317"/>
  <c r="CR317"/>
  <c r="CL318"/>
  <c r="CO318"/>
  <c r="CL319"/>
  <c r="CO319"/>
  <c r="CR319"/>
  <c r="CL320"/>
  <c r="CO320"/>
  <c r="CL321"/>
  <c r="CR321" s="1"/>
  <c r="CO321"/>
  <c r="CL322"/>
  <c r="CR322" s="1"/>
  <c r="CO322"/>
  <c r="CL323"/>
  <c r="CO323"/>
  <c r="CL324"/>
  <c r="CO324"/>
  <c r="CL325"/>
  <c r="CO325"/>
  <c r="CL326"/>
  <c r="CR326" s="1"/>
  <c r="CO326"/>
  <c r="CL327"/>
  <c r="CO327"/>
  <c r="CL328"/>
  <c r="CO328"/>
  <c r="CL329"/>
  <c r="CO329"/>
  <c r="CL330"/>
  <c r="CR330" s="1"/>
  <c r="CO330"/>
  <c r="CL331"/>
  <c r="CR331" s="1"/>
  <c r="CO331"/>
  <c r="CL332"/>
  <c r="CO332"/>
  <c r="CR332"/>
  <c r="CL333"/>
  <c r="CR333" s="1"/>
  <c r="CO333"/>
  <c r="CL334"/>
  <c r="CO334"/>
  <c r="CL335"/>
  <c r="CO335"/>
  <c r="CR335"/>
  <c r="CL336"/>
  <c r="CO336"/>
  <c r="CR336"/>
  <c r="CL337"/>
  <c r="CR337" s="1"/>
  <c r="CO337"/>
  <c r="CL338"/>
  <c r="CO338"/>
  <c r="CL339"/>
  <c r="CO339"/>
  <c r="CR339"/>
  <c r="CL340"/>
  <c r="CO340"/>
  <c r="CR340"/>
  <c r="CL341"/>
  <c r="CR341" s="1"/>
  <c r="CO341"/>
  <c r="CL342"/>
  <c r="CR342" s="1"/>
  <c r="CO342"/>
  <c r="CL343"/>
  <c r="CO343"/>
  <c r="CR343"/>
  <c r="CL344"/>
  <c r="CO344"/>
  <c r="CR344"/>
  <c r="CL345"/>
  <c r="CR345" s="1"/>
  <c r="CO345"/>
  <c r="CL346"/>
  <c r="CR346" s="1"/>
  <c r="CO346"/>
  <c r="CL347"/>
  <c r="CO347"/>
  <c r="CR347"/>
  <c r="CL348"/>
  <c r="CO348"/>
  <c r="CR348"/>
  <c r="CL349"/>
  <c r="CR349" s="1"/>
  <c r="CO349"/>
  <c r="CL350"/>
  <c r="CR350" s="1"/>
  <c r="CO350"/>
  <c r="CL351"/>
  <c r="CO351"/>
  <c r="CR351"/>
  <c r="CL352"/>
  <c r="CO352"/>
  <c r="CR352"/>
  <c r="CL353"/>
  <c r="CR353" s="1"/>
  <c r="CO353"/>
  <c r="CL354"/>
  <c r="CR354" s="1"/>
  <c r="CO354"/>
  <c r="CL355"/>
  <c r="CO355"/>
  <c r="CR355"/>
  <c r="CL356"/>
  <c r="CO356"/>
  <c r="CR356"/>
  <c r="CL357"/>
  <c r="CR357" s="1"/>
  <c r="CO357"/>
  <c r="CL358"/>
  <c r="CR358" s="1"/>
  <c r="CO358"/>
  <c r="CL359"/>
  <c r="CO359"/>
  <c r="CR359"/>
  <c r="CL360"/>
  <c r="CO360"/>
  <c r="CR360"/>
  <c r="CL361"/>
  <c r="CR361" s="1"/>
  <c r="CO361"/>
  <c r="CL362"/>
  <c r="CO362"/>
  <c r="CL363"/>
  <c r="CO363"/>
  <c r="CR363"/>
  <c r="CL364"/>
  <c r="CO364"/>
  <c r="CL365"/>
  <c r="CO365"/>
  <c r="CL366"/>
  <c r="CO366"/>
  <c r="CL367"/>
  <c r="CO367"/>
  <c r="CR367"/>
  <c r="CL368"/>
  <c r="CO368"/>
  <c r="CR368"/>
  <c r="CL369"/>
  <c r="CR369" s="1"/>
  <c r="CO369"/>
  <c r="CL370"/>
  <c r="CR370" s="1"/>
  <c r="CO370"/>
  <c r="CL371"/>
  <c r="CO371"/>
  <c r="CR371"/>
  <c r="CL372"/>
  <c r="CO372"/>
  <c r="CR372"/>
  <c r="CL373"/>
  <c r="CR373" s="1"/>
  <c r="CO373"/>
  <c r="CL374"/>
  <c r="CR374" s="1"/>
  <c r="CO374"/>
  <c r="CL375"/>
  <c r="CO375"/>
  <c r="CR375"/>
  <c r="CL376"/>
  <c r="CO376"/>
  <c r="CR376"/>
  <c r="CL377"/>
  <c r="CR377" s="1"/>
  <c r="CO377"/>
  <c r="CL378"/>
  <c r="CO378"/>
  <c r="CL379"/>
  <c r="CO379"/>
  <c r="CR379"/>
  <c r="CL380"/>
  <c r="CO380"/>
  <c r="CR380"/>
  <c r="CL381"/>
  <c r="CR381" s="1"/>
  <c r="CO381"/>
  <c r="CL382"/>
  <c r="CR382" s="1"/>
  <c r="CO382"/>
  <c r="CL383"/>
  <c r="CO383"/>
  <c r="CR383"/>
  <c r="CL384"/>
  <c r="CO384"/>
  <c r="CR384"/>
  <c r="CL385"/>
  <c r="CR385" s="1"/>
  <c r="CO385"/>
  <c r="CL386"/>
  <c r="CO386"/>
  <c r="CL387"/>
  <c r="CO387"/>
  <c r="CR387"/>
  <c r="CL388"/>
  <c r="CO388"/>
  <c r="CR388"/>
  <c r="CL389"/>
  <c r="CR389" s="1"/>
  <c r="CO389"/>
  <c r="CL390"/>
  <c r="CR390" s="1"/>
  <c r="CO390"/>
  <c r="CL391"/>
  <c r="CO391"/>
  <c r="CR391"/>
  <c r="CL392"/>
  <c r="CO392"/>
  <c r="CL393"/>
  <c r="CO393"/>
  <c r="CL394"/>
  <c r="CR394" s="1"/>
  <c r="CO394"/>
  <c r="CL395"/>
  <c r="CO395"/>
  <c r="CL396"/>
  <c r="CO396"/>
  <c r="CL397"/>
  <c r="CR397" s="1"/>
  <c r="CO397"/>
  <c r="CL398"/>
  <c r="CR398" s="1"/>
  <c r="CO398"/>
  <c r="CL399"/>
  <c r="CO399"/>
  <c r="CR399"/>
  <c r="CL400"/>
  <c r="CO400"/>
  <c r="CR400"/>
  <c r="CL401"/>
  <c r="CO401"/>
  <c r="CL402"/>
  <c r="CR402" s="1"/>
  <c r="CO402"/>
  <c r="CL403"/>
  <c r="CO403"/>
  <c r="CR403"/>
  <c r="CL404"/>
  <c r="CO404"/>
  <c r="CR404"/>
  <c r="CL405"/>
  <c r="CR405" s="1"/>
  <c r="CO405"/>
  <c r="CL406"/>
  <c r="CR406" s="1"/>
  <c r="CO406"/>
  <c r="CL407"/>
  <c r="CO407"/>
  <c r="CR407"/>
  <c r="CL408"/>
  <c r="CO408"/>
  <c r="CR408"/>
  <c r="CL409"/>
  <c r="CR409" s="1"/>
  <c r="CO409"/>
  <c r="CL410"/>
  <c r="CR410" s="1"/>
  <c r="CO410"/>
  <c r="CL411"/>
  <c r="CO411"/>
  <c r="CR411"/>
  <c r="CL412"/>
  <c r="CO412"/>
  <c r="CR412"/>
  <c r="CL413"/>
  <c r="CO413"/>
  <c r="CL414"/>
  <c r="CO414"/>
  <c r="CL415"/>
  <c r="CO415"/>
  <c r="CR415"/>
  <c r="CL416"/>
  <c r="CO416"/>
  <c r="CR416"/>
  <c r="CL417"/>
  <c r="CO417"/>
  <c r="CL418"/>
  <c r="CO418"/>
  <c r="CL419"/>
  <c r="CO419"/>
  <c r="CL420"/>
  <c r="CO420"/>
  <c r="CL421"/>
  <c r="CR421" s="1"/>
  <c r="CO421"/>
  <c r="CL422"/>
  <c r="CO422"/>
  <c r="CL423"/>
  <c r="CO423"/>
  <c r="CL424"/>
  <c r="CO424"/>
  <c r="CL425"/>
  <c r="CR425" s="1"/>
  <c r="CO425"/>
  <c r="CL426"/>
  <c r="CR426" s="1"/>
  <c r="CO426"/>
  <c r="CL427"/>
  <c r="CO427"/>
  <c r="CR427"/>
  <c r="CL428"/>
  <c r="CO428"/>
  <c r="CR428"/>
  <c r="CL429"/>
  <c r="CO429"/>
  <c r="CR429"/>
  <c r="CL430"/>
  <c r="CR430" s="1"/>
  <c r="CO430"/>
  <c r="CL431"/>
  <c r="CO431"/>
  <c r="CR431"/>
  <c r="CL432"/>
  <c r="CO432"/>
  <c r="CR432"/>
  <c r="CL433"/>
  <c r="CO433"/>
  <c r="CR433"/>
  <c r="CL434"/>
  <c r="CO434"/>
  <c r="CR434"/>
  <c r="CL435"/>
  <c r="CR435" s="1"/>
  <c r="CO435"/>
  <c r="CL436"/>
  <c r="CR436" s="1"/>
  <c r="CO436"/>
  <c r="CL437"/>
  <c r="CO437"/>
  <c r="CR437"/>
  <c r="CL438"/>
  <c r="CO438"/>
  <c r="CR438"/>
  <c r="CL439"/>
  <c r="CO439"/>
  <c r="CL440"/>
  <c r="CR440" s="1"/>
  <c r="CO440"/>
  <c r="CL441"/>
  <c r="CO441"/>
  <c r="CR441"/>
  <c r="CL442"/>
  <c r="CO442"/>
  <c r="CR442"/>
  <c r="CL443"/>
  <c r="CR443" s="1"/>
  <c r="CO443"/>
  <c r="CL444"/>
  <c r="CR444" s="1"/>
  <c r="CO444"/>
  <c r="CL445"/>
  <c r="CO445"/>
  <c r="CR445"/>
  <c r="CL446"/>
  <c r="CO446"/>
  <c r="CR446"/>
  <c r="CL447"/>
  <c r="CR447" s="1"/>
  <c r="CO447"/>
  <c r="CL448"/>
  <c r="CR448" s="1"/>
  <c r="CO448"/>
  <c r="CL449"/>
  <c r="CO449"/>
  <c r="CR449"/>
  <c r="CL450"/>
  <c r="CO450"/>
  <c r="CR450"/>
  <c r="CL451"/>
  <c r="CR451" s="1"/>
  <c r="CO451"/>
  <c r="CL452"/>
  <c r="CR452" s="1"/>
  <c r="CO452"/>
  <c r="CL453"/>
  <c r="CO453"/>
  <c r="CR453"/>
  <c r="CL454"/>
  <c r="CO454"/>
  <c r="CR454"/>
  <c r="CL455"/>
  <c r="CR455" s="1"/>
  <c r="CO455"/>
  <c r="CL456"/>
  <c r="CR456" s="1"/>
  <c r="CO456"/>
  <c r="CL457"/>
  <c r="CO457"/>
  <c r="CR457"/>
  <c r="CL458"/>
  <c r="CO458"/>
  <c r="CR458"/>
  <c r="CL459"/>
  <c r="CR459" s="1"/>
  <c r="CO459"/>
  <c r="CL460"/>
  <c r="CR460" s="1"/>
  <c r="CO460"/>
  <c r="CL461"/>
  <c r="CO461"/>
  <c r="CR461"/>
  <c r="CL462"/>
  <c r="CO462"/>
  <c r="CR462"/>
  <c r="CL463"/>
  <c r="CO463"/>
  <c r="CO464"/>
  <c r="CL465"/>
  <c r="CO465"/>
  <c r="CR465"/>
  <c r="CL466"/>
  <c r="CO466"/>
  <c r="CR466"/>
  <c r="CL467"/>
  <c r="CR467" s="1"/>
  <c r="CO467"/>
  <c r="CL468"/>
  <c r="CR468" s="1"/>
  <c r="CO468"/>
  <c r="CL469"/>
  <c r="CR469" s="1"/>
  <c r="CO469"/>
  <c r="CL470"/>
  <c r="CO470"/>
  <c r="CR470"/>
  <c r="CL471"/>
  <c r="CR471" s="1"/>
  <c r="CO471"/>
  <c r="CL472"/>
  <c r="CR472" s="1"/>
  <c r="CO472"/>
  <c r="CL473"/>
  <c r="CO473"/>
  <c r="CL474"/>
  <c r="CO474"/>
  <c r="CR474"/>
  <c r="CL475"/>
  <c r="CR475" s="1"/>
  <c r="CO475"/>
  <c r="CL476"/>
  <c r="CR476" s="1"/>
  <c r="CO476"/>
  <c r="CL477"/>
  <c r="CO477"/>
  <c r="CL478"/>
  <c r="CO478"/>
  <c r="CR478"/>
  <c r="CL479"/>
  <c r="CR479" s="1"/>
  <c r="CO479"/>
  <c r="CL480"/>
  <c r="CR480" s="1"/>
  <c r="CO480"/>
  <c r="CL481"/>
  <c r="CO481"/>
  <c r="CR481"/>
  <c r="CL482"/>
  <c r="CO482"/>
  <c r="CR482"/>
  <c r="CL483"/>
  <c r="CO483"/>
  <c r="CL484"/>
  <c r="CR484" s="1"/>
  <c r="CO484"/>
  <c r="CL485"/>
  <c r="CO485"/>
  <c r="CL486"/>
  <c r="CO486"/>
  <c r="CR486"/>
  <c r="CL487"/>
  <c r="CO487"/>
  <c r="CL488"/>
  <c r="CR488" s="1"/>
  <c r="CO488"/>
  <c r="CL489"/>
  <c r="CO489"/>
  <c r="CR489"/>
  <c r="CL490"/>
  <c r="CO490"/>
  <c r="CL491"/>
  <c r="CR491" s="1"/>
  <c r="CO491"/>
  <c r="CL492"/>
  <c r="CR492" s="1"/>
  <c r="CO492"/>
  <c r="CL493"/>
  <c r="CO493"/>
  <c r="CR493"/>
  <c r="CL494"/>
  <c r="CO494"/>
  <c r="CR494"/>
  <c r="CL495"/>
  <c r="CR495" s="1"/>
  <c r="CO495"/>
  <c r="CL496"/>
  <c r="CR496" s="1"/>
  <c r="CO496"/>
  <c r="CL497"/>
  <c r="CO497"/>
  <c r="CR497"/>
  <c r="CL498"/>
  <c r="CO498"/>
  <c r="CR498"/>
  <c r="CL499"/>
  <c r="CR499" s="1"/>
  <c r="CO499"/>
  <c r="CL500"/>
  <c r="CR500" s="1"/>
  <c r="CO500"/>
  <c r="CL501"/>
  <c r="CO501"/>
  <c r="CR501"/>
  <c r="CL502"/>
  <c r="CO502"/>
  <c r="CR502"/>
  <c r="CL503"/>
  <c r="CR503" s="1"/>
  <c r="CO503"/>
  <c r="CL504"/>
  <c r="CR504" s="1"/>
  <c r="CO504"/>
  <c r="CL505"/>
  <c r="CO505"/>
  <c r="CR505"/>
  <c r="CL506"/>
  <c r="CO506"/>
  <c r="CR506"/>
  <c r="CL507"/>
  <c r="CR507" s="1"/>
  <c r="CO507"/>
  <c r="CL508"/>
  <c r="CR508" s="1"/>
  <c r="CO508"/>
  <c r="CL509"/>
  <c r="CO509"/>
  <c r="CR509"/>
  <c r="CL510"/>
  <c r="CO510"/>
  <c r="CR510"/>
  <c r="CL511"/>
  <c r="CR511" s="1"/>
  <c r="CO511"/>
  <c r="CL512"/>
  <c r="CR512" s="1"/>
  <c r="CO512"/>
  <c r="CL513"/>
  <c r="CO513"/>
  <c r="CR513"/>
  <c r="CL514"/>
  <c r="CO514"/>
  <c r="CR514"/>
  <c r="CL515"/>
  <c r="CR515" s="1"/>
  <c r="CO515"/>
  <c r="CL516"/>
  <c r="CR516" s="1"/>
  <c r="CO516"/>
  <c r="CL518"/>
  <c r="CO518"/>
  <c r="CR518"/>
  <c r="CL519"/>
  <c r="CO519"/>
  <c r="CR519"/>
  <c r="CL520"/>
  <c r="CR520" s="1"/>
  <c r="CO520"/>
  <c r="CL521"/>
  <c r="CR521" s="1"/>
  <c r="CO521"/>
  <c r="CL522"/>
  <c r="CO522"/>
  <c r="CR522"/>
  <c r="CL523"/>
  <c r="CO523"/>
  <c r="CR523"/>
  <c r="CL524"/>
  <c r="CR524" s="1"/>
  <c r="CO524"/>
  <c r="CL525"/>
  <c r="CR525" s="1"/>
  <c r="CO525"/>
  <c r="CL526"/>
  <c r="CO526"/>
  <c r="CL527"/>
  <c r="CO527"/>
  <c r="CR527"/>
  <c r="CL528"/>
  <c r="CR528" s="1"/>
  <c r="CO528"/>
  <c r="CL529"/>
  <c r="CO529"/>
  <c r="CL530"/>
  <c r="CO530"/>
  <c r="CL531"/>
  <c r="CO531"/>
  <c r="CL532"/>
  <c r="CO532"/>
  <c r="CL533"/>
  <c r="CR533" s="1"/>
  <c r="CO533"/>
  <c r="CL534"/>
  <c r="CO534"/>
  <c r="CL535"/>
  <c r="CO535"/>
  <c r="CL536"/>
  <c r="CR536" s="1"/>
  <c r="CO536"/>
  <c r="CL537"/>
  <c r="CR537" s="1"/>
  <c r="CO537"/>
  <c r="CL538"/>
  <c r="CO538"/>
  <c r="CL539"/>
  <c r="CO539"/>
  <c r="CR539"/>
  <c r="CL540"/>
  <c r="CR540" s="1"/>
  <c r="CO540"/>
  <c r="CL541"/>
  <c r="CO541"/>
  <c r="CL542"/>
  <c r="CO542"/>
  <c r="CR542"/>
  <c r="CL543"/>
  <c r="CO543"/>
  <c r="CR543"/>
  <c r="CL544"/>
  <c r="CR544" s="1"/>
  <c r="CO544"/>
  <c r="CL545"/>
  <c r="CO545"/>
  <c r="CL546"/>
  <c r="CO546"/>
  <c r="CL547"/>
  <c r="CO547"/>
  <c r="CR547"/>
  <c r="CL548"/>
  <c r="CR548" s="1"/>
  <c r="CO548"/>
  <c r="CL549"/>
  <c r="CR549" s="1"/>
  <c r="CO549"/>
  <c r="CL550"/>
  <c r="CO550"/>
  <c r="CR550"/>
  <c r="CL551"/>
  <c r="CO551"/>
  <c r="CR551"/>
  <c r="CL552"/>
  <c r="CR552" s="1"/>
  <c r="CO552"/>
  <c r="CL553"/>
  <c r="CR553" s="1"/>
  <c r="CO553"/>
  <c r="CL554"/>
  <c r="CO554"/>
  <c r="CR554"/>
  <c r="CL555"/>
  <c r="CO555"/>
  <c r="CR555"/>
  <c r="CL556"/>
  <c r="CR556" s="1"/>
  <c r="CO556"/>
  <c r="CL557"/>
  <c r="CR557" s="1"/>
  <c r="CO557"/>
  <c r="CL558"/>
  <c r="CO558"/>
  <c r="CL559"/>
  <c r="CO559"/>
  <c r="CR559"/>
  <c r="CL560"/>
  <c r="CR560" s="1"/>
  <c r="CO560"/>
  <c r="CL561"/>
  <c r="CR561" s="1"/>
  <c r="CO561"/>
  <c r="CL562"/>
  <c r="CO562"/>
  <c r="CR562"/>
  <c r="CL563"/>
  <c r="CO563"/>
  <c r="CR563"/>
  <c r="CL564"/>
  <c r="CR564" s="1"/>
  <c r="CO564"/>
  <c r="CL565"/>
  <c r="CR565" s="1"/>
  <c r="CO565"/>
  <c r="CL566"/>
  <c r="CO566"/>
  <c r="CR566"/>
  <c r="CL567"/>
  <c r="CO567"/>
  <c r="CR567"/>
  <c r="CL568"/>
  <c r="CO568"/>
  <c r="CL569"/>
  <c r="CR569" s="1"/>
  <c r="CO569"/>
  <c r="CL570"/>
  <c r="CO570"/>
  <c r="CR570"/>
  <c r="CL571"/>
  <c r="CO571"/>
  <c r="CR571"/>
  <c r="CL572"/>
  <c r="CR572" s="1"/>
  <c r="CO572"/>
  <c r="CL573"/>
  <c r="CO573"/>
  <c r="CL574"/>
  <c r="CO574"/>
  <c r="CR574"/>
  <c r="CL575"/>
  <c r="CO575"/>
  <c r="CR575"/>
  <c r="CL576"/>
  <c r="CO576"/>
  <c r="CL577"/>
  <c r="CR577" s="1"/>
  <c r="CO577"/>
  <c r="CL578"/>
  <c r="CO578"/>
  <c r="CR578"/>
  <c r="CL579"/>
  <c r="CO579"/>
  <c r="CR579"/>
  <c r="CL580"/>
  <c r="CR580" s="1"/>
  <c r="CO580"/>
  <c r="CL581"/>
  <c r="CO581"/>
  <c r="CL582"/>
  <c r="CO582"/>
  <c r="CL583"/>
  <c r="CO583"/>
  <c r="CR583"/>
  <c r="CL584"/>
  <c r="CR584" s="1"/>
  <c r="CO584"/>
  <c r="CL585"/>
  <c r="CR585" s="1"/>
  <c r="CO585"/>
  <c r="CL586"/>
  <c r="CO586"/>
  <c r="CR586"/>
  <c r="CL587"/>
  <c r="CO587"/>
  <c r="CR587"/>
  <c r="CL588"/>
  <c r="CR588" s="1"/>
  <c r="CO588"/>
  <c r="CL589"/>
  <c r="CR589" s="1"/>
  <c r="CO589"/>
  <c r="CL590"/>
  <c r="CO590"/>
  <c r="CR590"/>
  <c r="CO12"/>
  <c r="CL12"/>
  <c r="AZ13"/>
  <c r="GS13" s="1"/>
  <c r="BC13"/>
  <c r="BF13"/>
  <c r="AZ14"/>
  <c r="GS14" s="1"/>
  <c r="BC14"/>
  <c r="AZ15"/>
  <c r="BF15" s="1"/>
  <c r="BC15"/>
  <c r="AZ16"/>
  <c r="GS16" s="1"/>
  <c r="BC16"/>
  <c r="BF16"/>
  <c r="AZ17"/>
  <c r="GS17" s="1"/>
  <c r="BC17"/>
  <c r="BF17"/>
  <c r="AZ18"/>
  <c r="GS18" s="1"/>
  <c r="BC18"/>
  <c r="AZ19"/>
  <c r="GS19" s="1"/>
  <c r="BC19"/>
  <c r="AZ20"/>
  <c r="GS20" s="1"/>
  <c r="BC20"/>
  <c r="BF20"/>
  <c r="AZ21"/>
  <c r="GS21" s="1"/>
  <c r="BC21"/>
  <c r="BF21"/>
  <c r="AZ22"/>
  <c r="GS22" s="1"/>
  <c r="BC22"/>
  <c r="AZ23"/>
  <c r="GS23" s="1"/>
  <c r="BC23"/>
  <c r="AZ24"/>
  <c r="GS24" s="1"/>
  <c r="BC24"/>
  <c r="BF24"/>
  <c r="AZ25"/>
  <c r="GS25" s="1"/>
  <c r="BC25"/>
  <c r="BF25"/>
  <c r="AZ26"/>
  <c r="GS26" s="1"/>
  <c r="BC26"/>
  <c r="AZ27"/>
  <c r="BC27"/>
  <c r="AZ28"/>
  <c r="GS28" s="1"/>
  <c r="BC28"/>
  <c r="BF28"/>
  <c r="AZ29"/>
  <c r="GS29" s="1"/>
  <c r="BC29"/>
  <c r="BF29"/>
  <c r="AZ30"/>
  <c r="BF30" s="1"/>
  <c r="BC30"/>
  <c r="AZ31"/>
  <c r="GS31" s="1"/>
  <c r="BC31"/>
  <c r="AZ32"/>
  <c r="GS32" s="1"/>
  <c r="BC32"/>
  <c r="BF32"/>
  <c r="AZ33"/>
  <c r="GS33" s="1"/>
  <c r="BC33"/>
  <c r="BF33"/>
  <c r="AZ34"/>
  <c r="GS34" s="1"/>
  <c r="BC34"/>
  <c r="AZ35"/>
  <c r="GS35" s="1"/>
  <c r="BC35"/>
  <c r="AZ36"/>
  <c r="GS36" s="1"/>
  <c r="BC36"/>
  <c r="BF36"/>
  <c r="AZ37"/>
  <c r="GS37" s="1"/>
  <c r="BC37"/>
  <c r="BF37"/>
  <c r="AZ38"/>
  <c r="GS38" s="1"/>
  <c r="BC38"/>
  <c r="AZ39"/>
  <c r="GS39" s="1"/>
  <c r="BC39"/>
  <c r="AZ40"/>
  <c r="GS40" s="1"/>
  <c r="BC40"/>
  <c r="BF40"/>
  <c r="AZ41"/>
  <c r="GS41" s="1"/>
  <c r="BC41"/>
  <c r="AZ42"/>
  <c r="GS42" s="1"/>
  <c r="BC42"/>
  <c r="AZ43"/>
  <c r="GS43" s="1"/>
  <c r="BC43"/>
  <c r="AZ44"/>
  <c r="GS44" s="1"/>
  <c r="BC44"/>
  <c r="AZ45"/>
  <c r="GS45" s="1"/>
  <c r="BC45"/>
  <c r="BF45"/>
  <c r="AZ46"/>
  <c r="GS46" s="1"/>
  <c r="BC46"/>
  <c r="AZ47"/>
  <c r="GS47" s="1"/>
  <c r="BC47"/>
  <c r="AZ48"/>
  <c r="GS48" s="1"/>
  <c r="BC48"/>
  <c r="BF48"/>
  <c r="AZ49"/>
  <c r="GS49" s="1"/>
  <c r="BC49"/>
  <c r="AZ50"/>
  <c r="GS50" s="1"/>
  <c r="BC50"/>
  <c r="AZ51"/>
  <c r="GS51" s="1"/>
  <c r="BC51"/>
  <c r="AZ52"/>
  <c r="GS52" s="1"/>
  <c r="BC52"/>
  <c r="AZ53"/>
  <c r="GS53" s="1"/>
  <c r="BC53"/>
  <c r="BF53"/>
  <c r="AZ54"/>
  <c r="GS54" s="1"/>
  <c r="BC54"/>
  <c r="AZ55"/>
  <c r="GS55" s="1"/>
  <c r="BC55"/>
  <c r="AZ56"/>
  <c r="GS56" s="1"/>
  <c r="BC56"/>
  <c r="BF56"/>
  <c r="AZ57"/>
  <c r="GS57" s="1"/>
  <c r="BC57"/>
  <c r="BF57"/>
  <c r="AZ58"/>
  <c r="GS58" s="1"/>
  <c r="BC58"/>
  <c r="AZ59"/>
  <c r="GS59" s="1"/>
  <c r="BC59"/>
  <c r="AZ60"/>
  <c r="GS60" s="1"/>
  <c r="BC60"/>
  <c r="BF60"/>
  <c r="AZ61"/>
  <c r="GS61" s="1"/>
  <c r="BC61"/>
  <c r="BF61"/>
  <c r="AZ62"/>
  <c r="GS62" s="1"/>
  <c r="BC62"/>
  <c r="AZ63"/>
  <c r="GS63" s="1"/>
  <c r="BC63"/>
  <c r="AZ64"/>
  <c r="GS64" s="1"/>
  <c r="BC64"/>
  <c r="BF64"/>
  <c r="AZ65"/>
  <c r="GS65" s="1"/>
  <c r="BC65"/>
  <c r="BF65"/>
  <c r="BC66"/>
  <c r="AZ67"/>
  <c r="BF67" s="1"/>
  <c r="BC67"/>
  <c r="AZ68"/>
  <c r="GS68" s="1"/>
  <c r="BC68"/>
  <c r="BF68"/>
  <c r="AZ69"/>
  <c r="GS69" s="1"/>
  <c r="BC69"/>
  <c r="BF69"/>
  <c r="AZ70"/>
  <c r="BC70"/>
  <c r="AZ71"/>
  <c r="GS71" s="1"/>
  <c r="BC71"/>
  <c r="AZ72"/>
  <c r="GS72" s="1"/>
  <c r="BC72"/>
  <c r="BF72"/>
  <c r="AZ73"/>
  <c r="GS73" s="1"/>
  <c r="BC73"/>
  <c r="AZ74"/>
  <c r="GS74" s="1"/>
  <c r="BC74"/>
  <c r="AZ75"/>
  <c r="BF75" s="1"/>
  <c r="BC75"/>
  <c r="AZ76"/>
  <c r="GS76" s="1"/>
  <c r="BC76"/>
  <c r="BF76"/>
  <c r="AZ77"/>
  <c r="GS77" s="1"/>
  <c r="BC77"/>
  <c r="BF77"/>
  <c r="AZ78"/>
  <c r="BF78" s="1"/>
  <c r="BC78"/>
  <c r="AZ79"/>
  <c r="GS79" s="1"/>
  <c r="BC79"/>
  <c r="AZ80"/>
  <c r="GS80" s="1"/>
  <c r="BC80"/>
  <c r="BF80"/>
  <c r="AZ81"/>
  <c r="GS81" s="1"/>
  <c r="BC81"/>
  <c r="BF81"/>
  <c r="AZ82"/>
  <c r="GS82" s="1"/>
  <c r="BC82"/>
  <c r="AZ83"/>
  <c r="BF83" s="1"/>
  <c r="BC83"/>
  <c r="AZ84"/>
  <c r="GS84" s="1"/>
  <c r="BC84"/>
  <c r="BF84"/>
  <c r="AZ85"/>
  <c r="GS85" s="1"/>
  <c r="BC85"/>
  <c r="BF85"/>
  <c r="AZ86"/>
  <c r="BF86" s="1"/>
  <c r="BC86"/>
  <c r="AZ87"/>
  <c r="GS87" s="1"/>
  <c r="BC87"/>
  <c r="AZ88"/>
  <c r="GS88" s="1"/>
  <c r="BC88"/>
  <c r="BF88"/>
  <c r="AZ89"/>
  <c r="GS89" s="1"/>
  <c r="BC89"/>
  <c r="BF89"/>
  <c r="AZ90"/>
  <c r="GS90" s="1"/>
  <c r="BC90"/>
  <c r="AZ91"/>
  <c r="GS91" s="1"/>
  <c r="BC91"/>
  <c r="AZ92"/>
  <c r="GS92" s="1"/>
  <c r="BC92"/>
  <c r="BF92"/>
  <c r="AZ93"/>
  <c r="GS93" s="1"/>
  <c r="BC93"/>
  <c r="BF93"/>
  <c r="AZ94"/>
  <c r="GS94" s="1"/>
  <c r="BC94"/>
  <c r="AZ95"/>
  <c r="GS95" s="1"/>
  <c r="BC95"/>
  <c r="AZ96"/>
  <c r="GS96" s="1"/>
  <c r="BC96"/>
  <c r="BF96"/>
  <c r="AZ97"/>
  <c r="GS97" s="1"/>
  <c r="BC97"/>
  <c r="BF97"/>
  <c r="AZ98"/>
  <c r="GS98" s="1"/>
  <c r="BC98"/>
  <c r="AZ99"/>
  <c r="GS99" s="1"/>
  <c r="BC99"/>
  <c r="BF99"/>
  <c r="AZ100"/>
  <c r="GS100" s="1"/>
  <c r="BC100"/>
  <c r="AZ101"/>
  <c r="GS101" s="1"/>
  <c r="BC101"/>
  <c r="BF101"/>
  <c r="AZ102"/>
  <c r="GS102" s="1"/>
  <c r="BC102"/>
  <c r="AZ103"/>
  <c r="BF103" s="1"/>
  <c r="BC103"/>
  <c r="AZ104"/>
  <c r="GS104" s="1"/>
  <c r="BC104"/>
  <c r="BF104"/>
  <c r="AZ105"/>
  <c r="GS105" s="1"/>
  <c r="BC105"/>
  <c r="AZ106"/>
  <c r="GS106" s="1"/>
  <c r="BC106"/>
  <c r="AZ107"/>
  <c r="BF107" s="1"/>
  <c r="BC107"/>
  <c r="AZ108"/>
  <c r="GS108" s="1"/>
  <c r="BC108"/>
  <c r="BF108"/>
  <c r="AZ109"/>
  <c r="GS109" s="1"/>
  <c r="BC109"/>
  <c r="AZ110"/>
  <c r="GS110" s="1"/>
  <c r="BC110"/>
  <c r="AZ111"/>
  <c r="GS111" s="1"/>
  <c r="BC111"/>
  <c r="BF111"/>
  <c r="AZ112"/>
  <c r="GS112" s="1"/>
  <c r="BC112"/>
  <c r="BF112"/>
  <c r="AZ113"/>
  <c r="GS113" s="1"/>
  <c r="BC113"/>
  <c r="BF113"/>
  <c r="AZ114"/>
  <c r="GS114" s="1"/>
  <c r="BC114"/>
  <c r="AZ115"/>
  <c r="GS115" s="1"/>
  <c r="BC115"/>
  <c r="BF115"/>
  <c r="AZ116"/>
  <c r="GS116" s="1"/>
  <c r="BC116"/>
  <c r="BF116"/>
  <c r="AZ117"/>
  <c r="GS117" s="1"/>
  <c r="BC117"/>
  <c r="AZ118"/>
  <c r="GS118" s="1"/>
  <c r="BC118"/>
  <c r="AZ119"/>
  <c r="GS119" s="1"/>
  <c r="BC119"/>
  <c r="AZ120"/>
  <c r="GS120" s="1"/>
  <c r="BC120"/>
  <c r="BF120"/>
  <c r="AZ121"/>
  <c r="GS121" s="1"/>
  <c r="BC121"/>
  <c r="AZ122"/>
  <c r="GS122" s="1"/>
  <c r="BC122"/>
  <c r="AZ123"/>
  <c r="GS123" s="1"/>
  <c r="BC123"/>
  <c r="AZ124"/>
  <c r="GS124" s="1"/>
  <c r="BC124"/>
  <c r="BF124"/>
  <c r="AZ125"/>
  <c r="GS125" s="1"/>
  <c r="BC125"/>
  <c r="BF125"/>
  <c r="AZ126"/>
  <c r="GS126" s="1"/>
  <c r="BC126"/>
  <c r="AZ127"/>
  <c r="GS127" s="1"/>
  <c r="BC127"/>
  <c r="BF127"/>
  <c r="AZ128"/>
  <c r="GS128" s="1"/>
  <c r="BC128"/>
  <c r="BF128"/>
  <c r="AZ129"/>
  <c r="GS129" s="1"/>
  <c r="BC129"/>
  <c r="AZ130"/>
  <c r="GS130" s="1"/>
  <c r="BC130"/>
  <c r="AZ131"/>
  <c r="GS131" s="1"/>
  <c r="BC131"/>
  <c r="BF131"/>
  <c r="AZ132"/>
  <c r="GS132" s="1"/>
  <c r="BC132"/>
  <c r="BF132"/>
  <c r="AZ133"/>
  <c r="GS133" s="1"/>
  <c r="BC133"/>
  <c r="AZ134"/>
  <c r="GS134" s="1"/>
  <c r="BC134"/>
  <c r="AZ135"/>
  <c r="GS135" s="1"/>
  <c r="BC135"/>
  <c r="BF135"/>
  <c r="AZ136"/>
  <c r="GS136" s="1"/>
  <c r="BC136"/>
  <c r="BF136"/>
  <c r="AZ137"/>
  <c r="GS137" s="1"/>
  <c r="BC137"/>
  <c r="AZ138"/>
  <c r="GS138" s="1"/>
  <c r="BC138"/>
  <c r="AZ139"/>
  <c r="GS139" s="1"/>
  <c r="BC139"/>
  <c r="BF139"/>
  <c r="AZ140"/>
  <c r="GS140" s="1"/>
  <c r="BC140"/>
  <c r="BF140"/>
  <c r="AZ141"/>
  <c r="GS141" s="1"/>
  <c r="BC141"/>
  <c r="AZ142"/>
  <c r="GS142" s="1"/>
  <c r="BC142"/>
  <c r="AZ143"/>
  <c r="GS143" s="1"/>
  <c r="BC143"/>
  <c r="BF143"/>
  <c r="AZ144"/>
  <c r="GS144" s="1"/>
  <c r="BC144"/>
  <c r="BF144"/>
  <c r="AZ145"/>
  <c r="BF145" s="1"/>
  <c r="BC145"/>
  <c r="AZ146"/>
  <c r="GS146" s="1"/>
  <c r="BC146"/>
  <c r="AZ147"/>
  <c r="GS147" s="1"/>
  <c r="BC147"/>
  <c r="BF147"/>
  <c r="AZ148"/>
  <c r="GS148" s="1"/>
  <c r="BC148"/>
  <c r="BF148"/>
  <c r="AZ149"/>
  <c r="BF149" s="1"/>
  <c r="BC149"/>
  <c r="AZ150"/>
  <c r="GS150" s="1"/>
  <c r="BC150"/>
  <c r="AZ151"/>
  <c r="BC151"/>
  <c r="BF151"/>
  <c r="AZ152"/>
  <c r="BC152"/>
  <c r="BF152"/>
  <c r="AZ153"/>
  <c r="GS153" s="1"/>
  <c r="BC153"/>
  <c r="AZ154"/>
  <c r="GS154" s="1"/>
  <c r="BC154"/>
  <c r="AZ155"/>
  <c r="GS155" s="1"/>
  <c r="BC155"/>
  <c r="AZ156"/>
  <c r="GS156" s="1"/>
  <c r="BC156"/>
  <c r="BF156"/>
  <c r="AZ157"/>
  <c r="GS157" s="1"/>
  <c r="BF157"/>
  <c r="BC157"/>
  <c r="AZ158"/>
  <c r="GS158" s="1"/>
  <c r="BC158"/>
  <c r="AZ159"/>
  <c r="GS159" s="1"/>
  <c r="BC159"/>
  <c r="BF159"/>
  <c r="AZ160"/>
  <c r="GS160" s="1"/>
  <c r="BC160"/>
  <c r="BF160"/>
  <c r="AZ161"/>
  <c r="BC161"/>
  <c r="AZ162"/>
  <c r="GS162" s="1"/>
  <c r="BC162"/>
  <c r="AZ163"/>
  <c r="GS163" s="1"/>
  <c r="BC163"/>
  <c r="AZ164"/>
  <c r="GS164" s="1"/>
  <c r="BC164"/>
  <c r="BF164"/>
  <c r="AZ165"/>
  <c r="GS165" s="1"/>
  <c r="BC165"/>
  <c r="AZ166"/>
  <c r="GS166" s="1"/>
  <c r="BC166"/>
  <c r="AZ167"/>
  <c r="GS167" s="1"/>
  <c r="BC167"/>
  <c r="BF167"/>
  <c r="AZ168"/>
  <c r="GS168" s="1"/>
  <c r="BC168"/>
  <c r="BF168"/>
  <c r="AZ169"/>
  <c r="GS169" s="1"/>
  <c r="BC169"/>
  <c r="AZ170"/>
  <c r="GS170" s="1"/>
  <c r="BF170"/>
  <c r="BC170"/>
  <c r="AZ171"/>
  <c r="GS171" s="1"/>
  <c r="BC171"/>
  <c r="BF171"/>
  <c r="AZ172"/>
  <c r="GS172" s="1"/>
  <c r="BC172"/>
  <c r="BF172"/>
  <c r="AZ173"/>
  <c r="GS173" s="1"/>
  <c r="BC173"/>
  <c r="AZ174"/>
  <c r="GS174" s="1"/>
  <c r="BC174"/>
  <c r="AZ175"/>
  <c r="GS175" s="1"/>
  <c r="BC175"/>
  <c r="BF175"/>
  <c r="AZ176"/>
  <c r="GS176" s="1"/>
  <c r="BC176"/>
  <c r="BF176"/>
  <c r="AZ177"/>
  <c r="GS177" s="1"/>
  <c r="BC177"/>
  <c r="AZ178"/>
  <c r="GS178" s="1"/>
  <c r="BC178"/>
  <c r="AZ179"/>
  <c r="GS179" s="1"/>
  <c r="BC179"/>
  <c r="BF179"/>
  <c r="AZ180"/>
  <c r="GS180" s="1"/>
  <c r="BC180"/>
  <c r="BF180"/>
  <c r="AZ181"/>
  <c r="GS181" s="1"/>
  <c r="BC181"/>
  <c r="AZ182"/>
  <c r="GS182" s="1"/>
  <c r="BC182"/>
  <c r="AZ183"/>
  <c r="GS183" s="1"/>
  <c r="BC183"/>
  <c r="BF183"/>
  <c r="AZ184"/>
  <c r="GS184" s="1"/>
  <c r="BC184"/>
  <c r="BF184"/>
  <c r="AZ185"/>
  <c r="GS185" s="1"/>
  <c r="BC185"/>
  <c r="AZ186"/>
  <c r="GS186" s="1"/>
  <c r="BC186"/>
  <c r="AZ187"/>
  <c r="GS187" s="1"/>
  <c r="BC187"/>
  <c r="BF187"/>
  <c r="AZ188"/>
  <c r="BC188"/>
  <c r="BF188"/>
  <c r="AZ189"/>
  <c r="GS189" s="1"/>
  <c r="BC189"/>
  <c r="AZ190"/>
  <c r="GS190" s="1"/>
  <c r="BC190"/>
  <c r="AZ191"/>
  <c r="GS191" s="1"/>
  <c r="BC191"/>
  <c r="BF191"/>
  <c r="AZ192"/>
  <c r="GS192" s="1"/>
  <c r="BC192"/>
  <c r="BF192"/>
  <c r="AZ193"/>
  <c r="BF193" s="1"/>
  <c r="BC193"/>
  <c r="AZ194"/>
  <c r="GS194" s="1"/>
  <c r="BC194"/>
  <c r="AZ195"/>
  <c r="GS195" s="1"/>
  <c r="BC195"/>
  <c r="BF195"/>
  <c r="AZ196"/>
  <c r="GS196" s="1"/>
  <c r="BC196"/>
  <c r="BF196"/>
  <c r="AZ197"/>
  <c r="GS197" s="1"/>
  <c r="BC197"/>
  <c r="AZ198"/>
  <c r="BC198"/>
  <c r="AZ199"/>
  <c r="BC199"/>
  <c r="BF199"/>
  <c r="AZ200"/>
  <c r="GS200" s="1"/>
  <c r="BC200"/>
  <c r="BF200"/>
  <c r="AZ201"/>
  <c r="BC201"/>
  <c r="AZ202"/>
  <c r="GS202" s="1"/>
  <c r="BC202"/>
  <c r="AZ203"/>
  <c r="GS203" s="1"/>
  <c r="BC203"/>
  <c r="BF203"/>
  <c r="AZ204"/>
  <c r="GS204" s="1"/>
  <c r="BC204"/>
  <c r="BF204"/>
  <c r="AZ205"/>
  <c r="GS205" s="1"/>
  <c r="BC205"/>
  <c r="AZ206"/>
  <c r="GS206" s="1"/>
  <c r="BC206"/>
  <c r="AZ207"/>
  <c r="GS207" s="1"/>
  <c r="BC207"/>
  <c r="BF207"/>
  <c r="AZ208"/>
  <c r="GS208" s="1"/>
  <c r="BC208"/>
  <c r="BF208"/>
  <c r="AZ209"/>
  <c r="GS209" s="1"/>
  <c r="BC209"/>
  <c r="AZ210"/>
  <c r="GS210" s="1"/>
  <c r="BF210"/>
  <c r="BC210"/>
  <c r="AZ211"/>
  <c r="GS211" s="1"/>
  <c r="BC211"/>
  <c r="BF211"/>
  <c r="AZ212"/>
  <c r="GS212" s="1"/>
  <c r="BC212"/>
  <c r="BF212"/>
  <c r="AZ213"/>
  <c r="GS213" s="1"/>
  <c r="BC213"/>
  <c r="AZ214"/>
  <c r="GS214" s="1"/>
  <c r="BC214"/>
  <c r="AZ215"/>
  <c r="GS215" s="1"/>
  <c r="BC215"/>
  <c r="BF215"/>
  <c r="AZ216"/>
  <c r="GS216" s="1"/>
  <c r="BC216"/>
  <c r="BF216"/>
  <c r="AZ217"/>
  <c r="GS217" s="1"/>
  <c r="BC217"/>
  <c r="AZ218"/>
  <c r="GS218" s="1"/>
  <c r="BC218"/>
  <c r="AZ219"/>
  <c r="GS219" s="1"/>
  <c r="BC219"/>
  <c r="BF219"/>
  <c r="AZ220"/>
  <c r="GS220" s="1"/>
  <c r="BC220"/>
  <c r="BF220"/>
  <c r="AZ221"/>
  <c r="GS221" s="1"/>
  <c r="BC221"/>
  <c r="BF221"/>
  <c r="AZ222"/>
  <c r="GS222" s="1"/>
  <c r="BC222"/>
  <c r="AZ223"/>
  <c r="GS223" s="1"/>
  <c r="BC223"/>
  <c r="BF223"/>
  <c r="AZ224"/>
  <c r="GS224" s="1"/>
  <c r="BC224"/>
  <c r="BF224"/>
  <c r="AZ225"/>
  <c r="GS225" s="1"/>
  <c r="BC225"/>
  <c r="AZ226"/>
  <c r="GS226" s="1"/>
  <c r="BC226"/>
  <c r="AZ227"/>
  <c r="GS227" s="1"/>
  <c r="BC227"/>
  <c r="AZ228"/>
  <c r="GS228" s="1"/>
  <c r="BC228"/>
  <c r="BF228"/>
  <c r="AZ229"/>
  <c r="GS229" s="1"/>
  <c r="BC229"/>
  <c r="BF229"/>
  <c r="AZ230"/>
  <c r="GS230" s="1"/>
  <c r="BC230"/>
  <c r="AZ231"/>
  <c r="GS231" s="1"/>
  <c r="BC231"/>
  <c r="AZ232"/>
  <c r="GS232" s="1"/>
  <c r="BC232"/>
  <c r="BF232"/>
  <c r="AZ233"/>
  <c r="GS233" s="1"/>
  <c r="BC233"/>
  <c r="BF233"/>
  <c r="AZ234"/>
  <c r="GS234" s="1"/>
  <c r="BC234"/>
  <c r="AZ235"/>
  <c r="GS235" s="1"/>
  <c r="BC235"/>
  <c r="AZ236"/>
  <c r="GS236" s="1"/>
  <c r="BC236"/>
  <c r="BF236"/>
  <c r="AZ237"/>
  <c r="GS237" s="1"/>
  <c r="BC237"/>
  <c r="BF237"/>
  <c r="AZ238"/>
  <c r="BF238" s="1"/>
  <c r="BC238"/>
  <c r="AZ239"/>
  <c r="GS239" s="1"/>
  <c r="BC239"/>
  <c r="AZ240"/>
  <c r="GS240" s="1"/>
  <c r="BC240"/>
  <c r="BF240"/>
  <c r="AZ241"/>
  <c r="GS241" s="1"/>
  <c r="BC241"/>
  <c r="BF241"/>
  <c r="AZ242"/>
  <c r="GS242" s="1"/>
  <c r="BC242"/>
  <c r="AZ243"/>
  <c r="GS243" s="1"/>
  <c r="BC243"/>
  <c r="AZ244"/>
  <c r="GS244" s="1"/>
  <c r="BC244"/>
  <c r="BF244"/>
  <c r="AZ245"/>
  <c r="GS245" s="1"/>
  <c r="BC245"/>
  <c r="BF245"/>
  <c r="AZ246"/>
  <c r="BC246"/>
  <c r="AZ251"/>
  <c r="BC251"/>
  <c r="AZ252"/>
  <c r="GS252" s="1"/>
  <c r="BC252"/>
  <c r="BF252"/>
  <c r="AZ253"/>
  <c r="GS253" s="1"/>
  <c r="BC253"/>
  <c r="BF253"/>
  <c r="AZ254"/>
  <c r="BF254" s="1"/>
  <c r="BC254"/>
  <c r="AZ255"/>
  <c r="GS255" s="1"/>
  <c r="BC255"/>
  <c r="AZ256"/>
  <c r="GS256" s="1"/>
  <c r="BC256"/>
  <c r="BF256"/>
  <c r="AZ257"/>
  <c r="GS257" s="1"/>
  <c r="BC257"/>
  <c r="BF257"/>
  <c r="AZ258"/>
  <c r="GS258" s="1"/>
  <c r="BC258"/>
  <c r="AZ259"/>
  <c r="GS259" s="1"/>
  <c r="BC259"/>
  <c r="AZ260"/>
  <c r="GS260" s="1"/>
  <c r="BC260"/>
  <c r="BF260"/>
  <c r="AZ261"/>
  <c r="GS261" s="1"/>
  <c r="BC261"/>
  <c r="BF261"/>
  <c r="AZ262"/>
  <c r="GS262" s="1"/>
  <c r="BC262"/>
  <c r="AZ263"/>
  <c r="GS263" s="1"/>
  <c r="BC263"/>
  <c r="AZ264"/>
  <c r="GS264" s="1"/>
  <c r="BC264"/>
  <c r="BF264"/>
  <c r="AZ265"/>
  <c r="GS265" s="1"/>
  <c r="BC265"/>
  <c r="BF265"/>
  <c r="AZ266"/>
  <c r="GS266" s="1"/>
  <c r="BC266"/>
  <c r="AZ267"/>
  <c r="GS267" s="1"/>
  <c r="BC267"/>
  <c r="AZ268"/>
  <c r="GS268" s="1"/>
  <c r="BC268"/>
  <c r="BF268"/>
  <c r="AZ269"/>
  <c r="GS269" s="1"/>
  <c r="BC269"/>
  <c r="BF269"/>
  <c r="AZ270"/>
  <c r="GS270" s="1"/>
  <c r="BC270"/>
  <c r="AZ271"/>
  <c r="GS271" s="1"/>
  <c r="BC271"/>
  <c r="AZ272"/>
  <c r="GS272" s="1"/>
  <c r="BC272"/>
  <c r="BF272"/>
  <c r="AZ273"/>
  <c r="GS273" s="1"/>
  <c r="BC273"/>
  <c r="BF273"/>
  <c r="AZ274"/>
  <c r="GS274" s="1"/>
  <c r="BC274"/>
  <c r="AZ275"/>
  <c r="GS275" s="1"/>
  <c r="BC275"/>
  <c r="AZ277"/>
  <c r="GS277" s="1"/>
  <c r="BC277"/>
  <c r="BF277"/>
  <c r="AZ278"/>
  <c r="GS278" s="1"/>
  <c r="BC278"/>
  <c r="BF278"/>
  <c r="AZ279"/>
  <c r="GS279" s="1"/>
  <c r="BC279"/>
  <c r="AZ280"/>
  <c r="GS280" s="1"/>
  <c r="BC280"/>
  <c r="AZ281"/>
  <c r="GS281" s="1"/>
  <c r="BC281"/>
  <c r="AZ282"/>
  <c r="GS282" s="1"/>
  <c r="BC282"/>
  <c r="BF282"/>
  <c r="AZ283"/>
  <c r="GS283" s="1"/>
  <c r="BC283"/>
  <c r="AZ284"/>
  <c r="GS284" s="1"/>
  <c r="BC284"/>
  <c r="AZ285"/>
  <c r="GS285" s="1"/>
  <c r="BC285"/>
  <c r="BF285"/>
  <c r="AZ286"/>
  <c r="GS286" s="1"/>
  <c r="BC286"/>
  <c r="BF286"/>
  <c r="AZ287"/>
  <c r="GS287" s="1"/>
  <c r="BC287"/>
  <c r="AZ288"/>
  <c r="GS288" s="1"/>
  <c r="BC288"/>
  <c r="AZ289"/>
  <c r="GS289" s="1"/>
  <c r="BC289"/>
  <c r="BF289"/>
  <c r="AZ290"/>
  <c r="GS290" s="1"/>
  <c r="BC290"/>
  <c r="BF290"/>
  <c r="AZ291"/>
  <c r="GS291" s="1"/>
  <c r="BC291"/>
  <c r="AZ292"/>
  <c r="GS292" s="1"/>
  <c r="BC292"/>
  <c r="AZ293"/>
  <c r="GS293" s="1"/>
  <c r="BC293"/>
  <c r="BF293"/>
  <c r="AZ294"/>
  <c r="GS294" s="1"/>
  <c r="BC294"/>
  <c r="BF294"/>
  <c r="AZ295"/>
  <c r="GS295" s="1"/>
  <c r="BC295"/>
  <c r="AZ296"/>
  <c r="GS296" s="1"/>
  <c r="BC296"/>
  <c r="AZ297"/>
  <c r="GS297" s="1"/>
  <c r="BC297"/>
  <c r="BF297"/>
  <c r="AZ298"/>
  <c r="GS298" s="1"/>
  <c r="BC298"/>
  <c r="BF298"/>
  <c r="AZ299"/>
  <c r="GS299" s="1"/>
  <c r="BC299"/>
  <c r="AZ300"/>
  <c r="GS300" s="1"/>
  <c r="BC300"/>
  <c r="AZ301"/>
  <c r="GS301" s="1"/>
  <c r="BC301"/>
  <c r="BF301"/>
  <c r="AZ302"/>
  <c r="GS302" s="1"/>
  <c r="BC302"/>
  <c r="AZ303"/>
  <c r="GS303" s="1"/>
  <c r="BC303"/>
  <c r="AZ304"/>
  <c r="GS304" s="1"/>
  <c r="BC304"/>
  <c r="AZ305"/>
  <c r="GS305" s="1"/>
  <c r="BC305"/>
  <c r="BF305"/>
  <c r="AZ306"/>
  <c r="GS306" s="1"/>
  <c r="BC306"/>
  <c r="BF306"/>
  <c r="AZ307"/>
  <c r="GS307" s="1"/>
  <c r="BC307"/>
  <c r="AZ308"/>
  <c r="GS308" s="1"/>
  <c r="BC308"/>
  <c r="AZ309"/>
  <c r="GS309" s="1"/>
  <c r="BC309"/>
  <c r="BF309"/>
  <c r="AZ310"/>
  <c r="GS310" s="1"/>
  <c r="BC310"/>
  <c r="BF310"/>
  <c r="AZ311"/>
  <c r="GS311" s="1"/>
  <c r="BC311"/>
  <c r="AZ312"/>
  <c r="GS312" s="1"/>
  <c r="BC312"/>
  <c r="AZ313"/>
  <c r="GS313" s="1"/>
  <c r="BC313"/>
  <c r="BF313"/>
  <c r="AZ314"/>
  <c r="GS314" s="1"/>
  <c r="BC314"/>
  <c r="BF314"/>
  <c r="AZ315"/>
  <c r="GS315" s="1"/>
  <c r="BC315"/>
  <c r="AZ316"/>
  <c r="GS316" s="1"/>
  <c r="BC316"/>
  <c r="AZ317"/>
  <c r="GS317" s="1"/>
  <c r="BC317"/>
  <c r="BF317"/>
  <c r="AZ318"/>
  <c r="GS318" s="1"/>
  <c r="BC318"/>
  <c r="BF318"/>
  <c r="AZ319"/>
  <c r="GS319" s="1"/>
  <c r="BC319"/>
  <c r="AZ320"/>
  <c r="GS320" s="1"/>
  <c r="BC320"/>
  <c r="AZ321"/>
  <c r="GS321" s="1"/>
  <c r="BC321"/>
  <c r="BF321"/>
  <c r="AZ322"/>
  <c r="GS322" s="1"/>
  <c r="BC322"/>
  <c r="BF322"/>
  <c r="AZ323"/>
  <c r="GS323" s="1"/>
  <c r="BC323"/>
  <c r="AZ324"/>
  <c r="GS324" s="1"/>
  <c r="BC324"/>
  <c r="AZ325"/>
  <c r="GS325" s="1"/>
  <c r="BC325"/>
  <c r="BF325"/>
  <c r="AZ326"/>
  <c r="GS326" s="1"/>
  <c r="BC326"/>
  <c r="AZ327"/>
  <c r="GS327" s="1"/>
  <c r="BC327"/>
  <c r="AZ328"/>
  <c r="GS328" s="1"/>
  <c r="BC328"/>
  <c r="BF328"/>
  <c r="AZ329"/>
  <c r="GS329" s="1"/>
  <c r="BC329"/>
  <c r="BF329"/>
  <c r="AZ330"/>
  <c r="GS330" s="1"/>
  <c r="BC330"/>
  <c r="BF330"/>
  <c r="AZ331"/>
  <c r="GS331" s="1"/>
  <c r="BC331"/>
  <c r="AZ332"/>
  <c r="GS332" s="1"/>
  <c r="BC332"/>
  <c r="BF332"/>
  <c r="AZ333"/>
  <c r="BF333" s="1"/>
  <c r="BC333"/>
  <c r="AZ334"/>
  <c r="GS334" s="1"/>
  <c r="BC334"/>
  <c r="BF334"/>
  <c r="AZ335"/>
  <c r="GS335" s="1"/>
  <c r="BC335"/>
  <c r="AZ336"/>
  <c r="GS336" s="1"/>
  <c r="BC336"/>
  <c r="AZ337"/>
  <c r="GS337" s="1"/>
  <c r="BC337"/>
  <c r="BF337"/>
  <c r="AZ338"/>
  <c r="GS338" s="1"/>
  <c r="BC338"/>
  <c r="AZ339"/>
  <c r="GS339" s="1"/>
  <c r="BC339"/>
  <c r="AZ340"/>
  <c r="GS340" s="1"/>
  <c r="BC340"/>
  <c r="AZ341"/>
  <c r="GS341" s="1"/>
  <c r="BC341"/>
  <c r="BF341"/>
  <c r="AZ342"/>
  <c r="GS342" s="1"/>
  <c r="BC342"/>
  <c r="AZ343"/>
  <c r="GS343" s="1"/>
  <c r="BC343"/>
  <c r="AZ344"/>
  <c r="GS344" s="1"/>
  <c r="BC344"/>
  <c r="BF344"/>
  <c r="AZ345"/>
  <c r="GS345" s="1"/>
  <c r="BC345"/>
  <c r="AZ346"/>
  <c r="GS346" s="1"/>
  <c r="BC346"/>
  <c r="BF346"/>
  <c r="AZ347"/>
  <c r="GS347" s="1"/>
  <c r="BC347"/>
  <c r="AZ348"/>
  <c r="GS348" s="1"/>
  <c r="BC348"/>
  <c r="BF348"/>
  <c r="AZ349"/>
  <c r="GS349" s="1"/>
  <c r="BC349"/>
  <c r="BF349"/>
  <c r="AZ350"/>
  <c r="GS350" s="1"/>
  <c r="BC350"/>
  <c r="BF350"/>
  <c r="AZ351"/>
  <c r="GS351" s="1"/>
  <c r="BF351"/>
  <c r="BC351"/>
  <c r="AZ352"/>
  <c r="GS352" s="1"/>
  <c r="BC352"/>
  <c r="AZ353"/>
  <c r="GS353" s="1"/>
  <c r="BC353"/>
  <c r="BF353"/>
  <c r="AZ354"/>
  <c r="GS354" s="1"/>
  <c r="BC354"/>
  <c r="AZ355"/>
  <c r="GS355" s="1"/>
  <c r="BC355"/>
  <c r="BF355"/>
  <c r="AZ356"/>
  <c r="GS356" s="1"/>
  <c r="BC356"/>
  <c r="AZ357"/>
  <c r="GS357" s="1"/>
  <c r="BC357"/>
  <c r="AZ358"/>
  <c r="GS358" s="1"/>
  <c r="BC358"/>
  <c r="AZ359"/>
  <c r="GS359" s="1"/>
  <c r="BC359"/>
  <c r="BF359"/>
  <c r="AZ360"/>
  <c r="GS360" s="1"/>
  <c r="BC360"/>
  <c r="BF360"/>
  <c r="AZ361"/>
  <c r="GS361" s="1"/>
  <c r="BC361"/>
  <c r="AZ362"/>
  <c r="GS362" s="1"/>
  <c r="BC362"/>
  <c r="AZ363"/>
  <c r="GS363" s="1"/>
  <c r="BC363"/>
  <c r="BF363"/>
  <c r="AZ364"/>
  <c r="GS364" s="1"/>
  <c r="BC364"/>
  <c r="BF364"/>
  <c r="AZ365"/>
  <c r="GS365" s="1"/>
  <c r="BC365"/>
  <c r="AZ366"/>
  <c r="GS366" s="1"/>
  <c r="BC366"/>
  <c r="AZ367"/>
  <c r="GS367" s="1"/>
  <c r="BC367"/>
  <c r="BF367"/>
  <c r="AZ368"/>
  <c r="GS368" s="1"/>
  <c r="BC368"/>
  <c r="BF368"/>
  <c r="AZ369"/>
  <c r="BF369" s="1"/>
  <c r="BC369"/>
  <c r="AZ370"/>
  <c r="BF370" s="1"/>
  <c r="BC370"/>
  <c r="AZ371"/>
  <c r="GS371" s="1"/>
  <c r="BC371"/>
  <c r="BF371"/>
  <c r="AZ372"/>
  <c r="GS372" s="1"/>
  <c r="BC372"/>
  <c r="BF372"/>
  <c r="AZ373"/>
  <c r="GS373" s="1"/>
  <c r="BC373"/>
  <c r="AZ374"/>
  <c r="GS374" s="1"/>
  <c r="BC374"/>
  <c r="AZ375"/>
  <c r="GS375" s="1"/>
  <c r="BC375"/>
  <c r="BF375"/>
  <c r="AZ376"/>
  <c r="GS376" s="1"/>
  <c r="BC376"/>
  <c r="BF376"/>
  <c r="AZ377"/>
  <c r="BF377" s="1"/>
  <c r="BC377"/>
  <c r="AZ378"/>
  <c r="GS378" s="1"/>
  <c r="BC378"/>
  <c r="AZ379"/>
  <c r="GS379" s="1"/>
  <c r="BC379"/>
  <c r="BF379"/>
  <c r="AZ380"/>
  <c r="GS380" s="1"/>
  <c r="BC380"/>
  <c r="BF380"/>
  <c r="AZ381"/>
  <c r="GS381" s="1"/>
  <c r="BC381"/>
  <c r="AZ382"/>
  <c r="GS382" s="1"/>
  <c r="BC382"/>
  <c r="AZ383"/>
  <c r="GS383" s="1"/>
  <c r="BC383"/>
  <c r="BF383"/>
  <c r="AZ384"/>
  <c r="GS384" s="1"/>
  <c r="BC384"/>
  <c r="BF384"/>
  <c r="AZ385"/>
  <c r="GS385" s="1"/>
  <c r="BC385"/>
  <c r="AZ386"/>
  <c r="GS386" s="1"/>
  <c r="BC386"/>
  <c r="AZ387"/>
  <c r="GS387" s="1"/>
  <c r="BC387"/>
  <c r="BF387"/>
  <c r="AZ388"/>
  <c r="GS388" s="1"/>
  <c r="BC388"/>
  <c r="BF388"/>
  <c r="AZ389"/>
  <c r="GS389" s="1"/>
  <c r="BC389"/>
  <c r="AZ390"/>
  <c r="GS390" s="1"/>
  <c r="BC390"/>
  <c r="AZ391"/>
  <c r="GS391" s="1"/>
  <c r="BC391"/>
  <c r="BF391"/>
  <c r="AZ392"/>
  <c r="GS392" s="1"/>
  <c r="BC392"/>
  <c r="BF392"/>
  <c r="AZ393"/>
  <c r="GS393" s="1"/>
  <c r="BC393"/>
  <c r="AZ394"/>
  <c r="GS394" s="1"/>
  <c r="BC394"/>
  <c r="AZ395"/>
  <c r="BC395"/>
  <c r="BF395"/>
  <c r="AZ396"/>
  <c r="GS396" s="1"/>
  <c r="BC396"/>
  <c r="BF396"/>
  <c r="AZ397"/>
  <c r="BF397" s="1"/>
  <c r="BC397"/>
  <c r="AZ398"/>
  <c r="BF398" s="1"/>
  <c r="BC398"/>
  <c r="AZ399"/>
  <c r="GS399" s="1"/>
  <c r="BC399"/>
  <c r="BF399"/>
  <c r="AZ400"/>
  <c r="GS400" s="1"/>
  <c r="BC400"/>
  <c r="BF400"/>
  <c r="AZ401"/>
  <c r="GS401" s="1"/>
  <c r="BC401"/>
  <c r="AZ402"/>
  <c r="GS402" s="1"/>
  <c r="BC402"/>
  <c r="AZ403"/>
  <c r="GS403" s="1"/>
  <c r="BC403"/>
  <c r="BF403"/>
  <c r="AZ404"/>
  <c r="GS404" s="1"/>
  <c r="BC404"/>
  <c r="BF404"/>
  <c r="AZ405"/>
  <c r="GS405" s="1"/>
  <c r="BC405"/>
  <c r="AZ406"/>
  <c r="GS406" s="1"/>
  <c r="BC406"/>
  <c r="AZ407"/>
  <c r="GS407" s="1"/>
  <c r="BC407"/>
  <c r="BF407"/>
  <c r="AZ408"/>
  <c r="GS408" s="1"/>
  <c r="BC408"/>
  <c r="BF408"/>
  <c r="AZ409"/>
  <c r="BF409" s="1"/>
  <c r="BC409"/>
  <c r="AZ410"/>
  <c r="BF410" s="1"/>
  <c r="BC410"/>
  <c r="AZ411"/>
  <c r="GS411" s="1"/>
  <c r="BC411"/>
  <c r="AZ412"/>
  <c r="GS412" s="1"/>
  <c r="BC412"/>
  <c r="AZ413"/>
  <c r="GS413" s="1"/>
  <c r="BC413"/>
  <c r="AZ414"/>
  <c r="GS414" s="1"/>
  <c r="BC414"/>
  <c r="AZ415"/>
  <c r="GS415" s="1"/>
  <c r="BC415"/>
  <c r="BF415"/>
  <c r="AZ416"/>
  <c r="GS416" s="1"/>
  <c r="BC416"/>
  <c r="AZ417"/>
  <c r="GS417" s="1"/>
  <c r="BC417"/>
  <c r="AZ418"/>
  <c r="GS418" s="1"/>
  <c r="BC418"/>
  <c r="AZ419"/>
  <c r="GS419" s="1"/>
  <c r="BC419"/>
  <c r="AZ420"/>
  <c r="GS420" s="1"/>
  <c r="BC420"/>
  <c r="BF420"/>
  <c r="AZ421"/>
  <c r="GS421" s="1"/>
  <c r="BC421"/>
  <c r="AZ422"/>
  <c r="GS422" s="1"/>
  <c r="BC422"/>
  <c r="AZ423"/>
  <c r="GS423" s="1"/>
  <c r="BC423"/>
  <c r="BF423"/>
  <c r="AZ424"/>
  <c r="GS424" s="1"/>
  <c r="BC424"/>
  <c r="BF424"/>
  <c r="AZ425"/>
  <c r="BF425" s="1"/>
  <c r="BC425"/>
  <c r="AZ426"/>
  <c r="GS426" s="1"/>
  <c r="BC426"/>
  <c r="AZ427"/>
  <c r="GS427" s="1"/>
  <c r="BC427"/>
  <c r="BF427"/>
  <c r="AZ428"/>
  <c r="GS428" s="1"/>
  <c r="BC428"/>
  <c r="BF428"/>
  <c r="AZ429"/>
  <c r="GS429" s="1"/>
  <c r="BC429"/>
  <c r="AZ430"/>
  <c r="GS430" s="1"/>
  <c r="BC430"/>
  <c r="AZ431"/>
  <c r="GS431" s="1"/>
  <c r="BC431"/>
  <c r="BF431"/>
  <c r="AZ432"/>
  <c r="GS432" s="1"/>
  <c r="BC432"/>
  <c r="BF432"/>
  <c r="AZ433"/>
  <c r="GS433" s="1"/>
  <c r="BC433"/>
  <c r="AZ434"/>
  <c r="GS434" s="1"/>
  <c r="BC434"/>
  <c r="AZ435"/>
  <c r="GS435" s="1"/>
  <c r="BC435"/>
  <c r="BF435"/>
  <c r="AZ436"/>
  <c r="GS436" s="1"/>
  <c r="BC436"/>
  <c r="BF436"/>
  <c r="AZ437"/>
  <c r="GS437" s="1"/>
  <c r="BF437"/>
  <c r="BC437"/>
  <c r="AZ438"/>
  <c r="GS438" s="1"/>
  <c r="BC438"/>
  <c r="AZ439"/>
  <c r="GS439" s="1"/>
  <c r="BC439"/>
  <c r="BF439"/>
  <c r="AZ440"/>
  <c r="GS440" s="1"/>
  <c r="BC440"/>
  <c r="BF440"/>
  <c r="AZ441"/>
  <c r="GS441" s="1"/>
  <c r="BC441"/>
  <c r="AZ442"/>
  <c r="GS442" s="1"/>
  <c r="BC442"/>
  <c r="AZ443"/>
  <c r="GS443" s="1"/>
  <c r="BC443"/>
  <c r="BF443"/>
  <c r="AZ444"/>
  <c r="GS444" s="1"/>
  <c r="BC444"/>
  <c r="BF444"/>
  <c r="AZ445"/>
  <c r="BF445" s="1"/>
  <c r="BC445"/>
  <c r="AZ446"/>
  <c r="BF446" s="1"/>
  <c r="BC446"/>
  <c r="AZ447"/>
  <c r="GS447" s="1"/>
  <c r="BC447"/>
  <c r="BF447"/>
  <c r="AZ448"/>
  <c r="GS448" s="1"/>
  <c r="BC448"/>
  <c r="BF448"/>
  <c r="AZ449"/>
  <c r="GS449" s="1"/>
  <c r="BC449"/>
  <c r="AZ450"/>
  <c r="GS450" s="1"/>
  <c r="BC450"/>
  <c r="AZ451"/>
  <c r="GS451" s="1"/>
  <c r="BC451"/>
  <c r="BF451"/>
  <c r="AZ452"/>
  <c r="GS452" s="1"/>
  <c r="BC452"/>
  <c r="BF452"/>
  <c r="AZ453"/>
  <c r="GS453" s="1"/>
  <c r="BC453"/>
  <c r="AZ454"/>
  <c r="GS454" s="1"/>
  <c r="BC454"/>
  <c r="AZ455"/>
  <c r="GS455" s="1"/>
  <c r="BC455"/>
  <c r="BF455"/>
  <c r="AZ456"/>
  <c r="GS456" s="1"/>
  <c r="BC456"/>
  <c r="BF456"/>
  <c r="AZ457"/>
  <c r="GS457" s="1"/>
  <c r="BC457"/>
  <c r="AZ458"/>
  <c r="GS458" s="1"/>
  <c r="BC458"/>
  <c r="AZ459"/>
  <c r="GS459" s="1"/>
  <c r="BC459"/>
  <c r="BF459"/>
  <c r="AZ460"/>
  <c r="GS460" s="1"/>
  <c r="BC460"/>
  <c r="BF460"/>
  <c r="AZ461"/>
  <c r="GS461" s="1"/>
  <c r="BC461"/>
  <c r="AZ462"/>
  <c r="GS462" s="1"/>
  <c r="BC462"/>
  <c r="AZ463"/>
  <c r="GS463" s="1"/>
  <c r="BC463"/>
  <c r="AZ464"/>
  <c r="BC464"/>
  <c r="BF464"/>
  <c r="AZ465"/>
  <c r="BF465" s="1"/>
  <c r="BC465"/>
  <c r="AZ466"/>
  <c r="GS466" s="1"/>
  <c r="BF466"/>
  <c r="BC466"/>
  <c r="AZ467"/>
  <c r="GS467" s="1"/>
  <c r="BC467"/>
  <c r="BF467"/>
  <c r="AZ468"/>
  <c r="GS468" s="1"/>
  <c r="BC468"/>
  <c r="BF468"/>
  <c r="AZ469"/>
  <c r="GS469" s="1"/>
  <c r="BC469"/>
  <c r="AZ470"/>
  <c r="GS470" s="1"/>
  <c r="BC470"/>
  <c r="AZ471"/>
  <c r="GS471" s="1"/>
  <c r="BC471"/>
  <c r="BF471"/>
  <c r="AZ472"/>
  <c r="GS472" s="1"/>
  <c r="BC472"/>
  <c r="BF472"/>
  <c r="AZ473"/>
  <c r="GS473" s="1"/>
  <c r="BC473"/>
  <c r="AZ474"/>
  <c r="GS474" s="1"/>
  <c r="BC474"/>
  <c r="AZ475"/>
  <c r="GS475" s="1"/>
  <c r="BC475"/>
  <c r="BF475"/>
  <c r="AZ476"/>
  <c r="GS476" s="1"/>
  <c r="BC476"/>
  <c r="BF476"/>
  <c r="AZ477"/>
  <c r="GS477" s="1"/>
  <c r="BC477"/>
  <c r="AZ478"/>
  <c r="GS478" s="1"/>
  <c r="BC478"/>
  <c r="AZ479"/>
  <c r="GS479" s="1"/>
  <c r="BC479"/>
  <c r="BF479"/>
  <c r="AZ480"/>
  <c r="GS480" s="1"/>
  <c r="BC480"/>
  <c r="BF480"/>
  <c r="AZ481"/>
  <c r="GS481" s="1"/>
  <c r="BC481"/>
  <c r="AZ482"/>
  <c r="GS482" s="1"/>
  <c r="BC482"/>
  <c r="AZ483"/>
  <c r="GS483" s="1"/>
  <c r="BC483"/>
  <c r="BF483"/>
  <c r="AZ484"/>
  <c r="GS484" s="1"/>
  <c r="BC484"/>
  <c r="BF484"/>
  <c r="AZ485"/>
  <c r="GS485" s="1"/>
  <c r="BC485"/>
  <c r="AZ486"/>
  <c r="GS486" s="1"/>
  <c r="BC486"/>
  <c r="AZ487"/>
  <c r="BC487"/>
  <c r="BF487"/>
  <c r="AZ488"/>
  <c r="GS488" s="1"/>
  <c r="BC488"/>
  <c r="BF488"/>
  <c r="AZ489"/>
  <c r="BC489"/>
  <c r="AZ490"/>
  <c r="GS490" s="1"/>
  <c r="BC490"/>
  <c r="AZ491"/>
  <c r="GS491" s="1"/>
  <c r="BC491"/>
  <c r="BF491"/>
  <c r="AZ492"/>
  <c r="GS492" s="1"/>
  <c r="BC492"/>
  <c r="BF492"/>
  <c r="AZ493"/>
  <c r="GS493" s="1"/>
  <c r="BC493"/>
  <c r="AZ494"/>
  <c r="GS494" s="1"/>
  <c r="BC494"/>
  <c r="AZ495"/>
  <c r="GS495" s="1"/>
  <c r="BC495"/>
  <c r="BF495"/>
  <c r="AZ496"/>
  <c r="GS496" s="1"/>
  <c r="BC496"/>
  <c r="BF496"/>
  <c r="AZ497"/>
  <c r="GS497" s="1"/>
  <c r="BC497"/>
  <c r="AZ498"/>
  <c r="GS498" s="1"/>
  <c r="BC498"/>
  <c r="AZ499"/>
  <c r="GS499" s="1"/>
  <c r="BC499"/>
  <c r="BF499"/>
  <c r="AZ500"/>
  <c r="GS500" s="1"/>
  <c r="BC500"/>
  <c r="AZ501"/>
  <c r="GS501" s="1"/>
  <c r="BC501"/>
  <c r="AZ502"/>
  <c r="GS502" s="1"/>
  <c r="BC502"/>
  <c r="AZ503"/>
  <c r="GS503" s="1"/>
  <c r="BC503"/>
  <c r="BF503"/>
  <c r="AZ504"/>
  <c r="GS504" s="1"/>
  <c r="BC504"/>
  <c r="BF504"/>
  <c r="AZ505"/>
  <c r="GS505" s="1"/>
  <c r="BC505"/>
  <c r="AZ506"/>
  <c r="GS506" s="1"/>
  <c r="BC506"/>
  <c r="AZ507"/>
  <c r="GS507" s="1"/>
  <c r="BC507"/>
  <c r="BF507"/>
  <c r="AZ508"/>
  <c r="GS508" s="1"/>
  <c r="BC508"/>
  <c r="BF508"/>
  <c r="AZ509"/>
  <c r="GS509" s="1"/>
  <c r="BC509"/>
  <c r="AZ510"/>
  <c r="GS510" s="1"/>
  <c r="BC510"/>
  <c r="AZ511"/>
  <c r="GS511" s="1"/>
  <c r="BC511"/>
  <c r="BF511"/>
  <c r="AZ512"/>
  <c r="GS512" s="1"/>
  <c r="BC512"/>
  <c r="AZ513"/>
  <c r="GS513" s="1"/>
  <c r="BC513"/>
  <c r="AZ514"/>
  <c r="GS514" s="1"/>
  <c r="BC514"/>
  <c r="BF514"/>
  <c r="AZ515"/>
  <c r="GS515" s="1"/>
  <c r="BC515"/>
  <c r="BF515"/>
  <c r="AZ516"/>
  <c r="GS516" s="1"/>
  <c r="BC516"/>
  <c r="BF516"/>
  <c r="AZ518"/>
  <c r="GS518" s="1"/>
  <c r="BC518"/>
  <c r="AZ519"/>
  <c r="GS519" s="1"/>
  <c r="BC519"/>
  <c r="BF519"/>
  <c r="AZ520"/>
  <c r="GS520" s="1"/>
  <c r="BC520"/>
  <c r="BF520"/>
  <c r="AZ521"/>
  <c r="BF521" s="1"/>
  <c r="BC521"/>
  <c r="AZ522"/>
  <c r="BF522" s="1"/>
  <c r="BC522"/>
  <c r="AZ523"/>
  <c r="GS523" s="1"/>
  <c r="BC523"/>
  <c r="AZ524"/>
  <c r="GS524" s="1"/>
  <c r="BC524"/>
  <c r="BF524"/>
  <c r="AZ525"/>
  <c r="GS525" s="1"/>
  <c r="BC525"/>
  <c r="BF525"/>
  <c r="AZ526"/>
  <c r="GS526" s="1"/>
  <c r="BC526"/>
  <c r="AZ527"/>
  <c r="GS527" s="1"/>
  <c r="BC527"/>
  <c r="AZ528"/>
  <c r="GS528" s="1"/>
  <c r="BC528"/>
  <c r="AZ529"/>
  <c r="GS529" s="1"/>
  <c r="BC529"/>
  <c r="BF529"/>
  <c r="AZ530"/>
  <c r="GS530" s="1"/>
  <c r="BC530"/>
  <c r="BF530"/>
  <c r="AZ531"/>
  <c r="GS531" s="1"/>
  <c r="BC531"/>
  <c r="AZ532"/>
  <c r="GS532" s="1"/>
  <c r="BC532"/>
  <c r="AZ533"/>
  <c r="GS533" s="1"/>
  <c r="BC533"/>
  <c r="AZ534"/>
  <c r="GS534" s="1"/>
  <c r="BC534"/>
  <c r="BF534"/>
  <c r="AZ535"/>
  <c r="GS535" s="1"/>
  <c r="BC535"/>
  <c r="AZ536"/>
  <c r="GS536" s="1"/>
  <c r="BC536"/>
  <c r="AZ537"/>
  <c r="GS537" s="1"/>
  <c r="BC537"/>
  <c r="AZ538"/>
  <c r="GS538" s="1"/>
  <c r="BC538"/>
  <c r="AZ539"/>
  <c r="GS539" s="1"/>
  <c r="BC539"/>
  <c r="AZ540"/>
  <c r="GS540" s="1"/>
  <c r="BC540"/>
  <c r="AZ541"/>
  <c r="GS541" s="1"/>
  <c r="BC541"/>
  <c r="BF541"/>
  <c r="AZ542"/>
  <c r="GS542" s="1"/>
  <c r="BC542"/>
  <c r="BF542"/>
  <c r="AZ543"/>
  <c r="GS543" s="1"/>
  <c r="BC543"/>
  <c r="AZ544"/>
  <c r="GS544" s="1"/>
  <c r="BC544"/>
  <c r="AZ545"/>
  <c r="GS545" s="1"/>
  <c r="BC545"/>
  <c r="BF545"/>
  <c r="AZ546"/>
  <c r="GS546" s="1"/>
  <c r="BC546"/>
  <c r="BF546"/>
  <c r="AZ547"/>
  <c r="GS547" s="1"/>
  <c r="BC547"/>
  <c r="AZ548"/>
  <c r="GS548" s="1"/>
  <c r="BC548"/>
  <c r="AZ549"/>
  <c r="GS549" s="1"/>
  <c r="BC549"/>
  <c r="BF549"/>
  <c r="AZ550"/>
  <c r="GS550" s="1"/>
  <c r="BC550"/>
  <c r="BF550"/>
  <c r="AZ551"/>
  <c r="GS551" s="1"/>
  <c r="BC551"/>
  <c r="AZ552"/>
  <c r="GS552" s="1"/>
  <c r="BC552"/>
  <c r="AZ553"/>
  <c r="GS553" s="1"/>
  <c r="BC553"/>
  <c r="BF553"/>
  <c r="AZ554"/>
  <c r="GS554" s="1"/>
  <c r="BC554"/>
  <c r="BF554"/>
  <c r="AZ555"/>
  <c r="GS555" s="1"/>
  <c r="BC555"/>
  <c r="AZ556"/>
  <c r="GS556" s="1"/>
  <c r="BC556"/>
  <c r="AZ557"/>
  <c r="GS557" s="1"/>
  <c r="BC557"/>
  <c r="BF557"/>
  <c r="AZ558"/>
  <c r="GS558" s="1"/>
  <c r="BC558"/>
  <c r="BF558"/>
  <c r="AZ559"/>
  <c r="GS559" s="1"/>
  <c r="BC559"/>
  <c r="AZ560"/>
  <c r="GS560" s="1"/>
  <c r="BC560"/>
  <c r="AZ561"/>
  <c r="GS561" s="1"/>
  <c r="BC561"/>
  <c r="BF561"/>
  <c r="AZ562"/>
  <c r="GS562" s="1"/>
  <c r="BC562"/>
  <c r="BF562"/>
  <c r="AZ563"/>
  <c r="GS563" s="1"/>
  <c r="BC563"/>
  <c r="AZ564"/>
  <c r="GS564" s="1"/>
  <c r="BC564"/>
  <c r="AZ565"/>
  <c r="GS565" s="1"/>
  <c r="BC565"/>
  <c r="BF565"/>
  <c r="AZ566"/>
  <c r="GS566" s="1"/>
  <c r="BC566"/>
  <c r="BF566"/>
  <c r="AZ567"/>
  <c r="BC567"/>
  <c r="AZ568"/>
  <c r="GS568" s="1"/>
  <c r="BC568"/>
  <c r="AZ569"/>
  <c r="GS569" s="1"/>
  <c r="BC569"/>
  <c r="BF569"/>
  <c r="AZ570"/>
  <c r="GS570" s="1"/>
  <c r="BC570"/>
  <c r="BF570"/>
  <c r="AZ571"/>
  <c r="BF571" s="1"/>
  <c r="BC571"/>
  <c r="AZ572"/>
  <c r="BF572" s="1"/>
  <c r="BC572"/>
  <c r="AZ573"/>
  <c r="GS573" s="1"/>
  <c r="BC573"/>
  <c r="BF573"/>
  <c r="AZ574"/>
  <c r="GS574" s="1"/>
  <c r="BC574"/>
  <c r="BF574"/>
  <c r="AZ575"/>
  <c r="GS575" s="1"/>
  <c r="BC575"/>
  <c r="AZ576"/>
  <c r="GS576" s="1"/>
  <c r="BF576"/>
  <c r="BC576"/>
  <c r="AZ577"/>
  <c r="GS577" s="1"/>
  <c r="BC577"/>
  <c r="BF577"/>
  <c r="AZ578"/>
  <c r="GS578" s="1"/>
  <c r="BC578"/>
  <c r="BF578"/>
  <c r="AZ579"/>
  <c r="GS579" s="1"/>
  <c r="BC579"/>
  <c r="AZ580"/>
  <c r="BF580" s="1"/>
  <c r="BC580"/>
  <c r="AZ581"/>
  <c r="GS581" s="1"/>
  <c r="BC581"/>
  <c r="BF581"/>
  <c r="AZ582"/>
  <c r="GS582" s="1"/>
  <c r="BC582"/>
  <c r="BF582"/>
  <c r="AZ583"/>
  <c r="GS583" s="1"/>
  <c r="BC583"/>
  <c r="AZ584"/>
  <c r="GS584" s="1"/>
  <c r="BC584"/>
  <c r="AZ585"/>
  <c r="GS585" s="1"/>
  <c r="BC585"/>
  <c r="AZ586"/>
  <c r="GS586" s="1"/>
  <c r="BC586"/>
  <c r="BF586"/>
  <c r="AZ587"/>
  <c r="GS587" s="1"/>
  <c r="BC587"/>
  <c r="AZ588"/>
  <c r="GS588" s="1"/>
  <c r="BF588"/>
  <c r="BC588"/>
  <c r="AZ589"/>
  <c r="GS589" s="1"/>
  <c r="BC589"/>
  <c r="BF589"/>
  <c r="AZ590"/>
  <c r="GS590" s="1"/>
  <c r="BC590"/>
  <c r="BF590"/>
  <c r="AK10"/>
  <c r="AY628" s="1"/>
  <c r="AY630" s="1"/>
  <c r="AN10"/>
  <c r="AQ10"/>
  <c r="BC628" s="1"/>
  <c r="BC630" s="1"/>
  <c r="AW10"/>
  <c r="BG628" s="1"/>
  <c r="BG630" s="1"/>
  <c r="BG10"/>
  <c r="BK10"/>
  <c r="BV628" s="1"/>
  <c r="BV630" s="1"/>
  <c r="BQ10"/>
  <c r="CC628" s="1"/>
  <c r="CC630" s="1"/>
  <c r="BW10"/>
  <c r="CE628" s="1"/>
  <c r="CE630" s="1"/>
  <c r="CC10"/>
  <c r="CV628" s="1"/>
  <c r="CV630" s="1"/>
  <c r="CF10"/>
  <c r="CG10"/>
  <c r="CH10"/>
  <c r="CI10"/>
  <c r="CW628" s="1"/>
  <c r="CW630" s="1"/>
  <c r="CS10"/>
  <c r="CW10"/>
  <c r="DG628" s="1"/>
  <c r="DG630" s="1"/>
  <c r="DC10"/>
  <c r="DI628" s="1"/>
  <c r="DI630" s="1"/>
  <c r="DF10"/>
  <c r="DI10"/>
  <c r="DJ628" s="1"/>
  <c r="DJ630" s="1"/>
  <c r="DL10"/>
  <c r="DM10"/>
  <c r="DN10"/>
  <c r="DO10"/>
  <c r="DK628" s="1"/>
  <c r="DK630" s="1"/>
  <c r="DR10"/>
  <c r="DU10"/>
  <c r="EE10"/>
  <c r="EF10"/>
  <c r="EI10"/>
  <c r="EC628" s="1"/>
  <c r="EC630" s="1"/>
  <c r="EL10"/>
  <c r="EO10"/>
  <c r="FB628" s="1"/>
  <c r="FB630" s="1"/>
  <c r="ER10"/>
  <c r="EU10"/>
  <c r="FF628" s="1"/>
  <c r="FF630" s="1"/>
  <c r="EX10"/>
  <c r="FD10"/>
  <c r="FE10"/>
  <c r="FF10"/>
  <c r="FN619" s="1"/>
  <c r="FN621" s="1"/>
  <c r="FG10"/>
  <c r="FN628" s="1"/>
  <c r="FN630" s="1"/>
  <c r="FH10"/>
  <c r="FI10"/>
  <c r="FQ10"/>
  <c r="FR10"/>
  <c r="FX10"/>
  <c r="FY10"/>
  <c r="FZ10"/>
  <c r="GA10"/>
  <c r="FV628" s="1"/>
  <c r="FV630" s="1"/>
  <c r="GD10"/>
  <c r="GE10"/>
  <c r="GF10"/>
  <c r="GG10"/>
  <c r="FY628" s="1"/>
  <c r="FY630" s="1"/>
  <c r="GJ10"/>
  <c r="GK10"/>
  <c r="BC12"/>
  <c r="AZ12"/>
  <c r="GS12" s="1"/>
  <c r="GP493"/>
  <c r="GQ493" s="1"/>
  <c r="GP457"/>
  <c r="GQ457" s="1"/>
  <c r="GP387"/>
  <c r="GQ387" s="1"/>
  <c r="GP355"/>
  <c r="GQ355" s="1"/>
  <c r="GP315"/>
  <c r="GQ315" s="1"/>
  <c r="GP274"/>
  <c r="GQ274" s="1"/>
  <c r="GP351"/>
  <c r="GQ351" s="1"/>
  <c r="GP307"/>
  <c r="GQ307" s="1"/>
  <c r="GP262"/>
  <c r="GQ262" s="1"/>
  <c r="GP226"/>
  <c r="GQ226" s="1"/>
  <c r="GP218"/>
  <c r="GQ218" s="1"/>
  <c r="GP210"/>
  <c r="GQ210" s="1"/>
  <c r="GP206"/>
  <c r="GQ206" s="1"/>
  <c r="GP202"/>
  <c r="GQ202" s="1"/>
  <c r="GP194"/>
  <c r="GQ194" s="1"/>
  <c r="GP186"/>
  <c r="GQ186" s="1"/>
  <c r="GP178"/>
  <c r="GQ178" s="1"/>
  <c r="GP137"/>
  <c r="GQ137" s="1"/>
  <c r="GP114"/>
  <c r="GQ114" s="1"/>
  <c r="GP82"/>
  <c r="GQ82" s="1"/>
  <c r="GP50"/>
  <c r="GQ50" s="1"/>
  <c r="GP168"/>
  <c r="GQ168" s="1"/>
  <c r="GP129"/>
  <c r="GQ129" s="1"/>
  <c r="GP34"/>
  <c r="GQ34" s="1"/>
  <c r="GP121"/>
  <c r="GQ121" s="1"/>
  <c r="GP89"/>
  <c r="GQ89" s="1"/>
  <c r="GP57"/>
  <c r="GQ57" s="1"/>
  <c r="GP25"/>
  <c r="GQ25" s="1"/>
  <c r="GP101"/>
  <c r="GQ101" s="1"/>
  <c r="GP69"/>
  <c r="GQ69" s="1"/>
  <c r="GP37"/>
  <c r="GQ37" s="1"/>
  <c r="CR483"/>
  <c r="CT489"/>
  <c r="DX489" s="1"/>
  <c r="CZ487"/>
  <c r="DX487" s="1"/>
  <c r="R224"/>
  <c r="R225"/>
  <c r="B5" i="2"/>
  <c r="C5"/>
  <c r="BN161" i="1"/>
  <c r="CL161" s="1"/>
  <c r="BT66"/>
  <c r="CL66" s="1"/>
  <c r="G8" i="9"/>
  <c r="BT70" i="1"/>
  <c r="CL70" s="1"/>
  <c r="BZ464"/>
  <c r="CL464" s="1"/>
  <c r="CZ395"/>
  <c r="DX395" s="1"/>
  <c r="BZ152"/>
  <c r="CL152" s="1"/>
  <c r="BZ151"/>
  <c r="CL151" s="1"/>
  <c r="Q28"/>
  <c r="Q223"/>
  <c r="Q393"/>
  <c r="BH27"/>
  <c r="CL27" s="1"/>
  <c r="J404"/>
  <c r="HB404" s="1"/>
  <c r="K404"/>
  <c r="AB404"/>
  <c r="J28"/>
  <c r="AB28"/>
  <c r="G486"/>
  <c r="J90"/>
  <c r="HB90" s="1"/>
  <c r="K90"/>
  <c r="AB90"/>
  <c r="J393"/>
  <c r="HB393" s="1"/>
  <c r="AB393"/>
  <c r="J13"/>
  <c r="J14"/>
  <c r="HB14" s="1"/>
  <c r="J15"/>
  <c r="HB15" s="1"/>
  <c r="J16"/>
  <c r="HB16" s="1"/>
  <c r="J17"/>
  <c r="HB17" s="1"/>
  <c r="J18"/>
  <c r="HB18" s="1"/>
  <c r="J19"/>
  <c r="J20"/>
  <c r="HB20" s="1"/>
  <c r="J21"/>
  <c r="HB21" s="1"/>
  <c r="J22"/>
  <c r="HB22" s="1"/>
  <c r="J23"/>
  <c r="HB23" s="1"/>
  <c r="J24"/>
  <c r="HB24" s="1"/>
  <c r="J25"/>
  <c r="HB25" s="1"/>
  <c r="J26"/>
  <c r="HB26" s="1"/>
  <c r="J27"/>
  <c r="HB27" s="1"/>
  <c r="J29"/>
  <c r="HB29" s="1"/>
  <c r="J30"/>
  <c r="HB30" s="1"/>
  <c r="J31"/>
  <c r="HB31" s="1"/>
  <c r="J32"/>
  <c r="HB32" s="1"/>
  <c r="J33"/>
  <c r="J34"/>
  <c r="J35"/>
  <c r="HB35" s="1"/>
  <c r="J36"/>
  <c r="HB36" s="1"/>
  <c r="J37"/>
  <c r="J38"/>
  <c r="HB38" s="1"/>
  <c r="J39"/>
  <c r="HB39" s="1"/>
  <c r="J40"/>
  <c r="HB40" s="1"/>
  <c r="J41"/>
  <c r="HB41" s="1"/>
  <c r="J42"/>
  <c r="HB42" s="1"/>
  <c r="J43"/>
  <c r="HB43" s="1"/>
  <c r="J44"/>
  <c r="J45"/>
  <c r="HB45" s="1"/>
  <c r="J46"/>
  <c r="HB46" s="1"/>
  <c r="J47"/>
  <c r="HB47" s="1"/>
  <c r="J48"/>
  <c r="HB48" s="1"/>
  <c r="J49"/>
  <c r="J50"/>
  <c r="J51"/>
  <c r="HB51" s="1"/>
  <c r="J52"/>
  <c r="HB52" s="1"/>
  <c r="J53"/>
  <c r="J54"/>
  <c r="HB54" s="1"/>
  <c r="J55"/>
  <c r="HB55" s="1"/>
  <c r="J56"/>
  <c r="J57"/>
  <c r="HB57" s="1"/>
  <c r="J58"/>
  <c r="HB58" s="1"/>
  <c r="J59"/>
  <c r="HB59" s="1"/>
  <c r="J60"/>
  <c r="HB60" s="1"/>
  <c r="J61"/>
  <c r="HB61" s="1"/>
  <c r="J62"/>
  <c r="HB62" s="1"/>
  <c r="J63"/>
  <c r="HB63" s="1"/>
  <c r="J64"/>
  <c r="J65"/>
  <c r="HB65" s="1"/>
  <c r="J66"/>
  <c r="HB66" s="1"/>
  <c r="J67"/>
  <c r="J68"/>
  <c r="HB68" s="1"/>
  <c r="J69"/>
  <c r="HB69" s="1"/>
  <c r="J70"/>
  <c r="HB70" s="1"/>
  <c r="J71"/>
  <c r="HB71" s="1"/>
  <c r="J72"/>
  <c r="HB72" s="1"/>
  <c r="J73"/>
  <c r="HB73" s="1"/>
  <c r="J74"/>
  <c r="HB74" s="1"/>
  <c r="J75"/>
  <c r="HB75" s="1"/>
  <c r="J76"/>
  <c r="HB76" s="1"/>
  <c r="J77"/>
  <c r="J78"/>
  <c r="HB78" s="1"/>
  <c r="J79"/>
  <c r="HB79" s="1"/>
  <c r="J80"/>
  <c r="HB80" s="1"/>
  <c r="J81"/>
  <c r="J82"/>
  <c r="HB82" s="1"/>
  <c r="J83"/>
  <c r="HB83" s="1"/>
  <c r="J84"/>
  <c r="HB84" s="1"/>
  <c r="J85"/>
  <c r="HB85" s="1"/>
  <c r="J86"/>
  <c r="J87"/>
  <c r="J88"/>
  <c r="HB88" s="1"/>
  <c r="J89"/>
  <c r="J91"/>
  <c r="HB91" s="1"/>
  <c r="J92"/>
  <c r="HB92" s="1"/>
  <c r="J93"/>
  <c r="HB93" s="1"/>
  <c r="J94"/>
  <c r="HB94" s="1"/>
  <c r="J95"/>
  <c r="HB95" s="1"/>
  <c r="J96"/>
  <c r="HB96" s="1"/>
  <c r="J97"/>
  <c r="HB97" s="1"/>
  <c r="J98"/>
  <c r="HB98" s="1"/>
  <c r="J99"/>
  <c r="HB99" s="1"/>
  <c r="J100"/>
  <c r="HB100" s="1"/>
  <c r="J101"/>
  <c r="HB101" s="1"/>
  <c r="J102"/>
  <c r="HB102" s="1"/>
  <c r="J103"/>
  <c r="HB103" s="1"/>
  <c r="J104"/>
  <c r="HB104" s="1"/>
  <c r="J105"/>
  <c r="HB105" s="1"/>
  <c r="J106"/>
  <c r="HB106" s="1"/>
  <c r="J107"/>
  <c r="HB107" s="1"/>
  <c r="J108"/>
  <c r="J109"/>
  <c r="HB109" s="1"/>
  <c r="J110"/>
  <c r="HB110" s="1"/>
  <c r="J111"/>
  <c r="HB111" s="1"/>
  <c r="J112"/>
  <c r="HB112" s="1"/>
  <c r="J113"/>
  <c r="HB113" s="1"/>
  <c r="J114"/>
  <c r="HB114" s="1"/>
  <c r="J115"/>
  <c r="HB115" s="1"/>
  <c r="J116"/>
  <c r="HB116" s="1"/>
  <c r="J117"/>
  <c r="HB117" s="1"/>
  <c r="J118"/>
  <c r="HB118" s="1"/>
  <c r="J119"/>
  <c r="HB119" s="1"/>
  <c r="J120"/>
  <c r="HB120" s="1"/>
  <c r="J121"/>
  <c r="HB121" s="1"/>
  <c r="J122"/>
  <c r="J123"/>
  <c r="HB123" s="1"/>
  <c r="J124"/>
  <c r="HB124" s="1"/>
  <c r="J125"/>
  <c r="HB125" s="1"/>
  <c r="J126"/>
  <c r="HB126" s="1"/>
  <c r="J127"/>
  <c r="HB127" s="1"/>
  <c r="J128"/>
  <c r="HB128" s="1"/>
  <c r="J129"/>
  <c r="HB129" s="1"/>
  <c r="J130"/>
  <c r="J131"/>
  <c r="HB131" s="1"/>
  <c r="J132"/>
  <c r="HB132" s="1"/>
  <c r="J133"/>
  <c r="HB133" s="1"/>
  <c r="J134"/>
  <c r="HB134" s="1"/>
  <c r="J135"/>
  <c r="HB135" s="1"/>
  <c r="J136"/>
  <c r="HB136" s="1"/>
  <c r="J137"/>
  <c r="HB137" s="1"/>
  <c r="J138"/>
  <c r="HB138" s="1"/>
  <c r="J139"/>
  <c r="HB139" s="1"/>
  <c r="J140"/>
  <c r="HB140" s="1"/>
  <c r="J141"/>
  <c r="HB141" s="1"/>
  <c r="J142"/>
  <c r="HB142" s="1"/>
  <c r="J143"/>
  <c r="HB143" s="1"/>
  <c r="J144"/>
  <c r="HB144" s="1"/>
  <c r="J145"/>
  <c r="HB145" s="1"/>
  <c r="J146"/>
  <c r="HB146" s="1"/>
  <c r="J147"/>
  <c r="HB147" s="1"/>
  <c r="J148"/>
  <c r="J149"/>
  <c r="HB149" s="1"/>
  <c r="J150"/>
  <c r="HB150" s="1"/>
  <c r="J151"/>
  <c r="HB151"/>
  <c r="J152"/>
  <c r="HB152"/>
  <c r="J153"/>
  <c r="HB153"/>
  <c r="J154"/>
  <c r="HB154"/>
  <c r="J155"/>
  <c r="HB155" s="1"/>
  <c r="J156"/>
  <c r="HB156" s="1"/>
  <c r="J157"/>
  <c r="HB157" s="1"/>
  <c r="J158"/>
  <c r="HB158" s="1"/>
  <c r="J159"/>
  <c r="J160"/>
  <c r="HB160" s="1"/>
  <c r="J161"/>
  <c r="HB161" s="1"/>
  <c r="J162"/>
  <c r="HB162" s="1"/>
  <c r="J163"/>
  <c r="HB163" s="1"/>
  <c r="J164"/>
  <c r="HB164" s="1"/>
  <c r="J165"/>
  <c r="HB165" s="1"/>
  <c r="J166"/>
  <c r="HB166" s="1"/>
  <c r="J167"/>
  <c r="J168"/>
  <c r="HB168" s="1"/>
  <c r="J169"/>
  <c r="HB169" s="1"/>
  <c r="J170"/>
  <c r="HB170" s="1"/>
  <c r="J171"/>
  <c r="J172"/>
  <c r="HB172" s="1"/>
  <c r="J173"/>
  <c r="HB173" s="1"/>
  <c r="J174"/>
  <c r="HB174" s="1"/>
  <c r="J175"/>
  <c r="HB175" s="1"/>
  <c r="J176"/>
  <c r="HB176" s="1"/>
  <c r="J177"/>
  <c r="HB177" s="1"/>
  <c r="J178"/>
  <c r="HB178" s="1"/>
  <c r="J179"/>
  <c r="J180"/>
  <c r="J181"/>
  <c r="J182"/>
  <c r="HB182" s="1"/>
  <c r="J183"/>
  <c r="HB183" s="1"/>
  <c r="J184"/>
  <c r="HB184" s="1"/>
  <c r="J185"/>
  <c r="HB185" s="1"/>
  <c r="J186"/>
  <c r="J187"/>
  <c r="J188"/>
  <c r="HB188" s="1"/>
  <c r="J189"/>
  <c r="J190"/>
  <c r="HB190" s="1"/>
  <c r="J191"/>
  <c r="HB191" s="1"/>
  <c r="J192"/>
  <c r="HB192" s="1"/>
  <c r="J193"/>
  <c r="HB193" s="1"/>
  <c r="J194"/>
  <c r="J195"/>
  <c r="HB195" s="1"/>
  <c r="J196"/>
  <c r="HB196" s="1"/>
  <c r="J197"/>
  <c r="HB197" s="1"/>
  <c r="J198"/>
  <c r="HB198" s="1"/>
  <c r="J199"/>
  <c r="HB199" s="1"/>
  <c r="J200"/>
  <c r="HB200" s="1"/>
  <c r="J201"/>
  <c r="HB201" s="1"/>
  <c r="J202"/>
  <c r="HB202" s="1"/>
  <c r="J203"/>
  <c r="HB203" s="1"/>
  <c r="J204"/>
  <c r="HB204" s="1"/>
  <c r="J205"/>
  <c r="J206"/>
  <c r="HB206" s="1"/>
  <c r="J207"/>
  <c r="J208"/>
  <c r="HB208" s="1"/>
  <c r="J209"/>
  <c r="J210"/>
  <c r="HB210" s="1"/>
  <c r="J211"/>
  <c r="HB211" s="1"/>
  <c r="J212"/>
  <c r="HB212" s="1"/>
  <c r="J213"/>
  <c r="HB213" s="1"/>
  <c r="J214"/>
  <c r="HB214" s="1"/>
  <c r="J215"/>
  <c r="HB215" s="1"/>
  <c r="J216"/>
  <c r="HB216" s="1"/>
  <c r="J217"/>
  <c r="HB217" s="1"/>
  <c r="J218"/>
  <c r="HB218" s="1"/>
  <c r="J219"/>
  <c r="HB219" s="1"/>
  <c r="J220"/>
  <c r="HB220" s="1"/>
  <c r="J221"/>
  <c r="J222"/>
  <c r="HB222" s="1"/>
  <c r="J223"/>
  <c r="HB223" s="1"/>
  <c r="J224"/>
  <c r="J225"/>
  <c r="J226"/>
  <c r="HB226"/>
  <c r="J227"/>
  <c r="HB227" s="1"/>
  <c r="J228"/>
  <c r="HB228" s="1"/>
  <c r="J229"/>
  <c r="HB229" s="1"/>
  <c r="J230"/>
  <c r="J231"/>
  <c r="HB231"/>
  <c r="J232"/>
  <c r="HB232"/>
  <c r="J233"/>
  <c r="HB233"/>
  <c r="J234"/>
  <c r="HB234" s="1"/>
  <c r="J235"/>
  <c r="HB235" s="1"/>
  <c r="J236"/>
  <c r="HB236" s="1"/>
  <c r="J237"/>
  <c r="HB237" s="1"/>
  <c r="J238"/>
  <c r="HB238" s="1"/>
  <c r="J239"/>
  <c r="HB239" s="1"/>
  <c r="J240"/>
  <c r="HB240" s="1"/>
  <c r="J241"/>
  <c r="J242"/>
  <c r="HB242" s="1"/>
  <c r="J243"/>
  <c r="HB243" s="1"/>
  <c r="J244"/>
  <c r="HB244" s="1"/>
  <c r="J245"/>
  <c r="HB245" s="1"/>
  <c r="J246"/>
  <c r="HB246" s="1"/>
  <c r="J251"/>
  <c r="HB251" s="1"/>
  <c r="J252"/>
  <c r="HB252" s="1"/>
  <c r="J253"/>
  <c r="HB253" s="1"/>
  <c r="J254"/>
  <c r="HB254" s="1"/>
  <c r="J255"/>
  <c r="HB255" s="1"/>
  <c r="J256"/>
  <c r="HB256" s="1"/>
  <c r="J257"/>
  <c r="J258"/>
  <c r="HB258" s="1"/>
  <c r="J259"/>
  <c r="HB259" s="1"/>
  <c r="J260"/>
  <c r="HB260" s="1"/>
  <c r="J261"/>
  <c r="HB261" s="1"/>
  <c r="J262"/>
  <c r="HB262" s="1"/>
  <c r="J263"/>
  <c r="HB263" s="1"/>
  <c r="J264"/>
  <c r="HB264" s="1"/>
  <c r="J265"/>
  <c r="HB265" s="1"/>
  <c r="J266"/>
  <c r="HB266" s="1"/>
  <c r="J267"/>
  <c r="HB267" s="1"/>
  <c r="J268"/>
  <c r="HB268" s="1"/>
  <c r="J269"/>
  <c r="HB269" s="1"/>
  <c r="J270"/>
  <c r="HB270" s="1"/>
  <c r="J271"/>
  <c r="HB271" s="1"/>
  <c r="J272"/>
  <c r="HB272" s="1"/>
  <c r="J273"/>
  <c r="HB273" s="1"/>
  <c r="J274"/>
  <c r="J275"/>
  <c r="HB275" s="1"/>
  <c r="J277"/>
  <c r="HB277" s="1"/>
  <c r="J278"/>
  <c r="HB278" s="1"/>
  <c r="J279"/>
  <c r="HB279" s="1"/>
  <c r="J280"/>
  <c r="HB280" s="1"/>
  <c r="J281"/>
  <c r="HB281" s="1"/>
  <c r="J282"/>
  <c r="HB282" s="1"/>
  <c r="J283"/>
  <c r="HB283" s="1"/>
  <c r="J284"/>
  <c r="HB284" s="1"/>
  <c r="J285"/>
  <c r="HB285" s="1"/>
  <c r="J286"/>
  <c r="HB286" s="1"/>
  <c r="J287"/>
  <c r="J288"/>
  <c r="HB288" s="1"/>
  <c r="J289"/>
  <c r="HB289" s="1"/>
  <c r="J290"/>
  <c r="HB290" s="1"/>
  <c r="J291"/>
  <c r="HB291" s="1"/>
  <c r="J292"/>
  <c r="HB292" s="1"/>
  <c r="J293"/>
  <c r="HB293" s="1"/>
  <c r="J294"/>
  <c r="HB294" s="1"/>
  <c r="J295"/>
  <c r="J296"/>
  <c r="HB296" s="1"/>
  <c r="J297"/>
  <c r="HB297" s="1"/>
  <c r="J298"/>
  <c r="HB298" s="1"/>
  <c r="J299"/>
  <c r="HB299" s="1"/>
  <c r="J300"/>
  <c r="HB300" s="1"/>
  <c r="J301"/>
  <c r="J302"/>
  <c r="HB302" s="1"/>
  <c r="J303"/>
  <c r="J304"/>
  <c r="HB304" s="1"/>
  <c r="J305"/>
  <c r="J306"/>
  <c r="HB306" s="1"/>
  <c r="J307"/>
  <c r="HB307" s="1"/>
  <c r="J308"/>
  <c r="HB308" s="1"/>
  <c r="J309"/>
  <c r="HB309" s="1"/>
  <c r="J310"/>
  <c r="HB310" s="1"/>
  <c r="J311"/>
  <c r="HB311" s="1"/>
  <c r="J312"/>
  <c r="HB312" s="1"/>
  <c r="J313"/>
  <c r="HB313" s="1"/>
  <c r="J314"/>
  <c r="J315"/>
  <c r="HB315" s="1"/>
  <c r="J316"/>
  <c r="HB316" s="1"/>
  <c r="J317"/>
  <c r="HB317" s="1"/>
  <c r="J318"/>
  <c r="J319"/>
  <c r="HB319" s="1"/>
  <c r="J320"/>
  <c r="HB320" s="1"/>
  <c r="J321"/>
  <c r="HB321" s="1"/>
  <c r="J322"/>
  <c r="HB322" s="1"/>
  <c r="J323"/>
  <c r="HB323" s="1"/>
  <c r="J324"/>
  <c r="HB324" s="1"/>
  <c r="J325"/>
  <c r="HB325" s="1"/>
  <c r="J326"/>
  <c r="J327"/>
  <c r="HB327" s="1"/>
  <c r="J328"/>
  <c r="HB328" s="1"/>
  <c r="J329"/>
  <c r="J330"/>
  <c r="HB330" s="1"/>
  <c r="J331"/>
  <c r="HB331" s="1"/>
  <c r="J332"/>
  <c r="HB332" s="1"/>
  <c r="J333"/>
  <c r="HB333" s="1"/>
  <c r="J334"/>
  <c r="J335"/>
  <c r="HB335" s="1"/>
  <c r="J336"/>
  <c r="HB336" s="1"/>
  <c r="J337"/>
  <c r="HB337" s="1"/>
  <c r="J338"/>
  <c r="HB338" s="1"/>
  <c r="J339"/>
  <c r="HB339" s="1"/>
  <c r="J340"/>
  <c r="J341"/>
  <c r="HB341" s="1"/>
  <c r="J342"/>
  <c r="HB342" s="1"/>
  <c r="J343"/>
  <c r="J344"/>
  <c r="J345"/>
  <c r="HB345" s="1"/>
  <c r="J346"/>
  <c r="HB346" s="1"/>
  <c r="J347"/>
  <c r="HB347" s="1"/>
  <c r="J348"/>
  <c r="HB348" s="1"/>
  <c r="J349"/>
  <c r="HB349" s="1"/>
  <c r="J350"/>
  <c r="J351"/>
  <c r="J352"/>
  <c r="HB352" s="1"/>
  <c r="J353"/>
  <c r="HB353" s="1"/>
  <c r="J354"/>
  <c r="HB354" s="1"/>
  <c r="J355"/>
  <c r="HB355" s="1"/>
  <c r="J356"/>
  <c r="HB356" s="1"/>
  <c r="J357"/>
  <c r="HB357" s="1"/>
  <c r="J358"/>
  <c r="HB358" s="1"/>
  <c r="J359"/>
  <c r="J360"/>
  <c r="HB360" s="1"/>
  <c r="J361"/>
  <c r="J362"/>
  <c r="HB362" s="1"/>
  <c r="J363"/>
  <c r="HB363" s="1"/>
  <c r="J364"/>
  <c r="HB364" s="1"/>
  <c r="J365"/>
  <c r="HB365" s="1"/>
  <c r="J366"/>
  <c r="HB366" s="1"/>
  <c r="J367"/>
  <c r="HB367" s="1"/>
  <c r="J368"/>
  <c r="HB368" s="1"/>
  <c r="J369"/>
  <c r="HB369" s="1"/>
  <c r="J370"/>
  <c r="HB370" s="1"/>
  <c r="J371"/>
  <c r="HB371" s="1"/>
  <c r="J372"/>
  <c r="HB372" s="1"/>
  <c r="J373"/>
  <c r="HB373" s="1"/>
  <c r="J374"/>
  <c r="HB374" s="1"/>
  <c r="J375"/>
  <c r="HB375" s="1"/>
  <c r="J376"/>
  <c r="HB376" s="1"/>
  <c r="J377"/>
  <c r="J378"/>
  <c r="HB378" s="1"/>
  <c r="J379"/>
  <c r="HB379" s="1"/>
  <c r="J380"/>
  <c r="HB380" s="1"/>
  <c r="J381"/>
  <c r="HB381" s="1"/>
  <c r="J382"/>
  <c r="HB382" s="1"/>
  <c r="J383"/>
  <c r="HB383" s="1"/>
  <c r="J384"/>
  <c r="HB384" s="1"/>
  <c r="J385"/>
  <c r="J386"/>
  <c r="HB386" s="1"/>
  <c r="J387"/>
  <c r="HB387"/>
  <c r="J388"/>
  <c r="HB388"/>
  <c r="J389"/>
  <c r="HB389"/>
  <c r="J390"/>
  <c r="HB390"/>
  <c r="J391"/>
  <c r="HB391"/>
  <c r="J392"/>
  <c r="HB392"/>
  <c r="J394"/>
  <c r="HB394" s="1"/>
  <c r="J395"/>
  <c r="HB395" s="1"/>
  <c r="J396"/>
  <c r="HB396" s="1"/>
  <c r="J397"/>
  <c r="HB397" s="1"/>
  <c r="J398"/>
  <c r="HB398" s="1"/>
  <c r="J399"/>
  <c r="HB399" s="1"/>
  <c r="J400"/>
  <c r="HB400" s="1"/>
  <c r="J401"/>
  <c r="J402"/>
  <c r="HB402" s="1"/>
  <c r="J403"/>
  <c r="HB403" s="1"/>
  <c r="J405"/>
  <c r="HB405" s="1"/>
  <c r="J406"/>
  <c r="HB406" s="1"/>
  <c r="J407"/>
  <c r="HB407" s="1"/>
  <c r="J408"/>
  <c r="HB408" s="1"/>
  <c r="J409"/>
  <c r="J410"/>
  <c r="HB410" s="1"/>
  <c r="J411"/>
  <c r="J412"/>
  <c r="HB412" s="1"/>
  <c r="J413"/>
  <c r="HB413" s="1"/>
  <c r="J414"/>
  <c r="HB414" s="1"/>
  <c r="J415"/>
  <c r="HB415" s="1"/>
  <c r="J416"/>
  <c r="HB416" s="1"/>
  <c r="J417"/>
  <c r="HB417" s="1"/>
  <c r="J418"/>
  <c r="HB418" s="1"/>
  <c r="J419"/>
  <c r="HB419" s="1"/>
  <c r="J420"/>
  <c r="HB420" s="1"/>
  <c r="J421"/>
  <c r="HB421" s="1"/>
  <c r="J422"/>
  <c r="HB422" s="1"/>
  <c r="J423"/>
  <c r="HB423" s="1"/>
  <c r="J424"/>
  <c r="HB424" s="1"/>
  <c r="J425"/>
  <c r="HB425" s="1"/>
  <c r="J426"/>
  <c r="HB426" s="1"/>
  <c r="J427"/>
  <c r="HB427" s="1"/>
  <c r="J428"/>
  <c r="HB428" s="1"/>
  <c r="J429"/>
  <c r="HB429" s="1"/>
  <c r="J430"/>
  <c r="HB430" s="1"/>
  <c r="J431"/>
  <c r="HB431" s="1"/>
  <c r="J432"/>
  <c r="HB432" s="1"/>
  <c r="J433"/>
  <c r="HB433" s="1"/>
  <c r="J434"/>
  <c r="HB434" s="1"/>
  <c r="J435"/>
  <c r="HB435" s="1"/>
  <c r="J436"/>
  <c r="J437"/>
  <c r="HB437" s="1"/>
  <c r="J438"/>
  <c r="J439"/>
  <c r="HB439" s="1"/>
  <c r="J440"/>
  <c r="HB440" s="1"/>
  <c r="J441"/>
  <c r="HB441" s="1"/>
  <c r="J442"/>
  <c r="HB442" s="1"/>
  <c r="J443"/>
  <c r="HB443" s="1"/>
  <c r="J444"/>
  <c r="J445"/>
  <c r="HB445" s="1"/>
  <c r="J446"/>
  <c r="HB446" s="1"/>
  <c r="J447"/>
  <c r="HB447" s="1"/>
  <c r="J448"/>
  <c r="HB448" s="1"/>
  <c r="J449"/>
  <c r="HB449" s="1"/>
  <c r="J450"/>
  <c r="HB450" s="1"/>
  <c r="J451"/>
  <c r="HB451" s="1"/>
  <c r="J452"/>
  <c r="HB452" s="1"/>
  <c r="J453"/>
  <c r="HB453" s="1"/>
  <c r="J454"/>
  <c r="HB454" s="1"/>
  <c r="J455"/>
  <c r="HB455" s="1"/>
  <c r="J456"/>
  <c r="HB456" s="1"/>
  <c r="J457"/>
  <c r="HB457" s="1"/>
  <c r="J458"/>
  <c r="HB458" s="1"/>
  <c r="J459"/>
  <c r="HB459" s="1"/>
  <c r="J460"/>
  <c r="HB460" s="1"/>
  <c r="J461"/>
  <c r="HB461" s="1"/>
  <c r="J462"/>
  <c r="HB462" s="1"/>
  <c r="J463"/>
  <c r="J464"/>
  <c r="HB464" s="1"/>
  <c r="J465"/>
  <c r="HB465" s="1"/>
  <c r="J466"/>
  <c r="J467"/>
  <c r="HB467" s="1"/>
  <c r="J468"/>
  <c r="HB468" s="1"/>
  <c r="J469"/>
  <c r="HB469" s="1"/>
  <c r="J470"/>
  <c r="J471"/>
  <c r="HB471" s="1"/>
  <c r="J472"/>
  <c r="HB472" s="1"/>
  <c r="J473"/>
  <c r="J474"/>
  <c r="HB474" s="1"/>
  <c r="J475"/>
  <c r="J476"/>
  <c r="HB476" s="1"/>
  <c r="J477"/>
  <c r="HB477" s="1"/>
  <c r="J478"/>
  <c r="HB478" s="1"/>
  <c r="J479"/>
  <c r="HB479" s="1"/>
  <c r="J480"/>
  <c r="HB480" s="1"/>
  <c r="J481"/>
  <c r="J482"/>
  <c r="HB482" s="1"/>
  <c r="J483"/>
  <c r="HB483" s="1"/>
  <c r="J484"/>
  <c r="HB484" s="1"/>
  <c r="J485"/>
  <c r="HB485" s="1"/>
  <c r="J486"/>
  <c r="HB486" s="1"/>
  <c r="J487"/>
  <c r="J488"/>
  <c r="HB488" s="1"/>
  <c r="J489"/>
  <c r="HB489" s="1"/>
  <c r="J490"/>
  <c r="HB490" s="1"/>
  <c r="J491"/>
  <c r="HB491" s="1"/>
  <c r="J492"/>
  <c r="HB492" s="1"/>
  <c r="J493"/>
  <c r="HB493" s="1"/>
  <c r="J494"/>
  <c r="HB494" s="1"/>
  <c r="J495"/>
  <c r="HB495" s="1"/>
  <c r="J496"/>
  <c r="HB496" s="1"/>
  <c r="J497"/>
  <c r="HB497" s="1"/>
  <c r="J498"/>
  <c r="HB498" s="1"/>
  <c r="J499"/>
  <c r="HB499" s="1"/>
  <c r="J500"/>
  <c r="HB500" s="1"/>
  <c r="J501"/>
  <c r="HB501" s="1"/>
  <c r="J502"/>
  <c r="J503"/>
  <c r="HB503" s="1"/>
  <c r="J504"/>
  <c r="HB504" s="1"/>
  <c r="J505"/>
  <c r="HB505" s="1"/>
  <c r="J506"/>
  <c r="J507"/>
  <c r="HB507" s="1"/>
  <c r="J508"/>
  <c r="J509"/>
  <c r="HB509" s="1"/>
  <c r="J510"/>
  <c r="HB510" s="1"/>
  <c r="J511"/>
  <c r="HB511" s="1"/>
  <c r="J512"/>
  <c r="J513"/>
  <c r="HB513" s="1"/>
  <c r="J514"/>
  <c r="HB514" s="1"/>
  <c r="J515"/>
  <c r="HB515" s="1"/>
  <c r="J516"/>
  <c r="HB516" s="1"/>
  <c r="J518"/>
  <c r="J519"/>
  <c r="HB519" s="1"/>
  <c r="J520"/>
  <c r="J521"/>
  <c r="HB521" s="1"/>
  <c r="J522"/>
  <c r="HB522" s="1"/>
  <c r="J523"/>
  <c r="HB523" s="1"/>
  <c r="J524"/>
  <c r="HB524" s="1"/>
  <c r="J525"/>
  <c r="J526"/>
  <c r="HB526" s="1"/>
  <c r="J527"/>
  <c r="HB527" s="1"/>
  <c r="J528"/>
  <c r="J529"/>
  <c r="HB529" s="1"/>
  <c r="J530"/>
  <c r="HB530" s="1"/>
  <c r="J531"/>
  <c r="HB531" s="1"/>
  <c r="J532"/>
  <c r="HB532" s="1"/>
  <c r="J533"/>
  <c r="HB533" s="1"/>
  <c r="J534"/>
  <c r="HB534" s="1"/>
  <c r="J535"/>
  <c r="HB535" s="1"/>
  <c r="J536"/>
  <c r="HB536" s="1"/>
  <c r="J537"/>
  <c r="HB537" s="1"/>
  <c r="J538"/>
  <c r="HB538" s="1"/>
  <c r="J539"/>
  <c r="J540"/>
  <c r="HB540" s="1"/>
  <c r="J541"/>
  <c r="HB541" s="1"/>
  <c r="J542"/>
  <c r="HB542" s="1"/>
  <c r="J543"/>
  <c r="HB543" s="1"/>
  <c r="J544"/>
  <c r="HB544" s="1"/>
  <c r="J545"/>
  <c r="HB545" s="1"/>
  <c r="J546"/>
  <c r="HB546" s="1"/>
  <c r="J547"/>
  <c r="HB547" s="1"/>
  <c r="J548"/>
  <c r="HB548" s="1"/>
  <c r="J549"/>
  <c r="HB549" s="1"/>
  <c r="J550"/>
  <c r="HB550" s="1"/>
  <c r="J551"/>
  <c r="HB551" s="1"/>
  <c r="J552"/>
  <c r="HB552" s="1"/>
  <c r="J553"/>
  <c r="HB553" s="1"/>
  <c r="J554"/>
  <c r="HB554" s="1"/>
  <c r="J555"/>
  <c r="HB555" s="1"/>
  <c r="J556"/>
  <c r="HB556" s="1"/>
  <c r="J557"/>
  <c r="J558"/>
  <c r="HB558" s="1"/>
  <c r="J559"/>
  <c r="HB559" s="1"/>
  <c r="J560"/>
  <c r="J561"/>
  <c r="J562"/>
  <c r="J563"/>
  <c r="HB563" s="1"/>
  <c r="J564"/>
  <c r="HB564" s="1"/>
  <c r="J565"/>
  <c r="HB565" s="1"/>
  <c r="J566"/>
  <c r="HB566" s="1"/>
  <c r="J567"/>
  <c r="HB567" s="1"/>
  <c r="J568"/>
  <c r="HB568" s="1"/>
  <c r="J569"/>
  <c r="HB569" s="1"/>
  <c r="J570"/>
  <c r="HB570" s="1"/>
  <c r="J571"/>
  <c r="HB571" s="1"/>
  <c r="J572"/>
  <c r="J573"/>
  <c r="HB573" s="1"/>
  <c r="J574"/>
  <c r="HB574" s="1"/>
  <c r="J575"/>
  <c r="HB575" s="1"/>
  <c r="J576"/>
  <c r="HB576" s="1"/>
  <c r="J577"/>
  <c r="HB577" s="1"/>
  <c r="J578"/>
  <c r="J579"/>
  <c r="J580"/>
  <c r="HB580" s="1"/>
  <c r="J581"/>
  <c r="HB581" s="1"/>
  <c r="J582"/>
  <c r="HB582" s="1"/>
  <c r="J583"/>
  <c r="HB583" s="1"/>
  <c r="J584"/>
  <c r="HB584" s="1"/>
  <c r="J585"/>
  <c r="HB585" s="1"/>
  <c r="J586"/>
  <c r="J587"/>
  <c r="J588"/>
  <c r="HB588" s="1"/>
  <c r="J589"/>
  <c r="HB589" s="1"/>
  <c r="J590"/>
  <c r="HB590" s="1"/>
  <c r="K352"/>
  <c r="Q352" s="1"/>
  <c r="AB352"/>
  <c r="G318"/>
  <c r="K267"/>
  <c r="Q267" s="1"/>
  <c r="AB267"/>
  <c r="G225"/>
  <c r="G224"/>
  <c r="G207"/>
  <c r="K205"/>
  <c r="Q205" s="1"/>
  <c r="AB205"/>
  <c r="AB32"/>
  <c r="K32"/>
  <c r="Q32" s="1"/>
  <c r="J12"/>
  <c r="HB12" s="1"/>
  <c r="S59" i="3"/>
  <c r="S56"/>
  <c r="S55"/>
  <c r="S54"/>
  <c r="S53"/>
  <c r="S52"/>
  <c r="S51"/>
  <c r="S50"/>
  <c r="S49"/>
  <c r="S48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0"/>
  <c r="S19"/>
  <c r="S18"/>
  <c r="S17"/>
  <c r="S16"/>
  <c r="S15"/>
  <c r="S13"/>
  <c r="S12"/>
  <c r="S11"/>
  <c r="S10"/>
  <c r="S8"/>
  <c r="AB89" i="1"/>
  <c r="K89"/>
  <c r="K376"/>
  <c r="Q376" s="1"/>
  <c r="AB376"/>
  <c r="AB351"/>
  <c r="K351"/>
  <c r="Q351" s="1"/>
  <c r="AB350"/>
  <c r="K350"/>
  <c r="Q350"/>
  <c r="S7" i="3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E59"/>
  <c r="E57"/>
  <c r="E56"/>
  <c r="E55"/>
  <c r="E54"/>
  <c r="E53"/>
  <c r="E52"/>
  <c r="E49"/>
  <c r="E48"/>
  <c r="S47"/>
  <c r="E47"/>
  <c r="S46"/>
  <c r="E46"/>
  <c r="S45"/>
  <c r="E45"/>
  <c r="S44"/>
  <c r="S43"/>
  <c r="S42"/>
  <c r="E41"/>
  <c r="E40"/>
  <c r="E39"/>
  <c r="E38"/>
  <c r="E37"/>
  <c r="E36"/>
  <c r="E35"/>
  <c r="E34"/>
  <c r="E29"/>
  <c r="E28"/>
  <c r="E27"/>
  <c r="E26"/>
  <c r="E25"/>
  <c r="E24"/>
  <c r="E23"/>
  <c r="E22"/>
  <c r="S21"/>
  <c r="E19"/>
  <c r="E18"/>
  <c r="S14"/>
  <c r="E13"/>
  <c r="E12"/>
  <c r="E11"/>
  <c r="E10"/>
  <c r="S9"/>
  <c r="E9"/>
  <c r="E8"/>
  <c r="E7"/>
  <c r="B6"/>
  <c r="C6"/>
  <c r="D6" s="1"/>
  <c r="E6" s="1"/>
  <c r="F6" s="1"/>
  <c r="G6" s="1"/>
  <c r="L3"/>
  <c r="K3"/>
  <c r="J3"/>
  <c r="H3"/>
  <c r="K336" i="1"/>
  <c r="Q336" s="1"/>
  <c r="AB336"/>
  <c r="I1" i="2"/>
  <c r="K532" i="1"/>
  <c r="Q532" s="1"/>
  <c r="C116" i="2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C7"/>
  <c r="B7"/>
  <c r="C6"/>
  <c r="B6"/>
  <c r="C4"/>
  <c r="B4"/>
  <c r="C3"/>
  <c r="B3"/>
  <c r="M20" i="8"/>
  <c r="M22" s="1"/>
  <c r="K20"/>
  <c r="I20"/>
  <c r="I22" s="1"/>
  <c r="G20"/>
  <c r="G22" s="1"/>
  <c r="V15" i="9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E6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B6"/>
  <c r="C6"/>
  <c r="D6"/>
  <c r="F6"/>
  <c r="G6"/>
  <c r="H6"/>
  <c r="I6"/>
  <c r="J6"/>
  <c r="K6"/>
  <c r="L6"/>
  <c r="M6"/>
  <c r="N6"/>
  <c r="O6"/>
  <c r="P6"/>
  <c r="Q6"/>
  <c r="R6"/>
  <c r="S6"/>
  <c r="T6"/>
  <c r="U6"/>
  <c r="V6"/>
  <c r="B7"/>
  <c r="C7"/>
  <c r="D7"/>
  <c r="E7"/>
  <c r="F7"/>
  <c r="H7"/>
  <c r="I7"/>
  <c r="J7"/>
  <c r="K7"/>
  <c r="L7"/>
  <c r="M7"/>
  <c r="N7"/>
  <c r="O7"/>
  <c r="P7"/>
  <c r="Q7"/>
  <c r="R7"/>
  <c r="S7"/>
  <c r="T7"/>
  <c r="U7"/>
  <c r="V7"/>
  <c r="B8"/>
  <c r="C8"/>
  <c r="E8"/>
  <c r="F8"/>
  <c r="H8"/>
  <c r="I8"/>
  <c r="J8"/>
  <c r="K8"/>
  <c r="L8"/>
  <c r="M8"/>
  <c r="N8"/>
  <c r="O8"/>
  <c r="P8"/>
  <c r="Q8"/>
  <c r="R8"/>
  <c r="S8"/>
  <c r="T8"/>
  <c r="U8"/>
  <c r="V8"/>
  <c r="B9"/>
  <c r="C9"/>
  <c r="D9"/>
  <c r="E9"/>
  <c r="F9"/>
  <c r="G9"/>
  <c r="I9"/>
  <c r="J9"/>
  <c r="K9"/>
  <c r="L9"/>
  <c r="M9"/>
  <c r="N9"/>
  <c r="O9"/>
  <c r="Q9"/>
  <c r="R9"/>
  <c r="S9"/>
  <c r="T9"/>
  <c r="U9"/>
  <c r="V9"/>
  <c r="B10"/>
  <c r="C10"/>
  <c r="D10"/>
  <c r="E10"/>
  <c r="F10"/>
  <c r="G10"/>
  <c r="H10"/>
  <c r="I10"/>
  <c r="K10"/>
  <c r="L10"/>
  <c r="M10"/>
  <c r="N10"/>
  <c r="O10"/>
  <c r="P10"/>
  <c r="Q10"/>
  <c r="R10"/>
  <c r="S10"/>
  <c r="T10"/>
  <c r="U10"/>
  <c r="V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B16"/>
  <c r="C16"/>
  <c r="D16"/>
  <c r="E16"/>
  <c r="F16"/>
  <c r="G16"/>
  <c r="H16"/>
  <c r="I16"/>
  <c r="J16"/>
  <c r="K16"/>
  <c r="L16"/>
  <c r="M16"/>
  <c r="N16"/>
  <c r="O16"/>
  <c r="Q16"/>
  <c r="R16"/>
  <c r="S16"/>
  <c r="T16"/>
  <c r="U16"/>
  <c r="V16"/>
  <c r="U3"/>
  <c r="T3"/>
  <c r="S3"/>
  <c r="R3"/>
  <c r="Q3"/>
  <c r="P3"/>
  <c r="O3"/>
  <c r="N3"/>
  <c r="M3"/>
  <c r="L3"/>
  <c r="K3"/>
  <c r="J3"/>
  <c r="I3"/>
  <c r="H3"/>
  <c r="G3"/>
  <c r="F3"/>
  <c r="E3"/>
  <c r="C3"/>
  <c r="D3"/>
  <c r="B3"/>
  <c r="V3"/>
  <c r="CT425" i="1"/>
  <c r="DX425" s="1"/>
  <c r="P16" i="9"/>
  <c r="AT66" i="1"/>
  <c r="D8" i="9" s="1"/>
  <c r="C2"/>
  <c r="D2"/>
  <c r="E2" s="1"/>
  <c r="F2" s="1"/>
  <c r="G2" s="1"/>
  <c r="H2" s="1"/>
  <c r="I2" s="1"/>
  <c r="J2" s="1"/>
  <c r="K2" s="1"/>
  <c r="L2" s="1"/>
  <c r="M2" s="1"/>
  <c r="N2" s="1"/>
  <c r="O2" s="1"/>
  <c r="P2" s="1"/>
  <c r="Q2" s="1"/>
  <c r="R2" s="1"/>
  <c r="S2" s="1"/>
  <c r="T2" s="1"/>
  <c r="U2" s="1"/>
  <c r="V2" s="1"/>
  <c r="AE10" i="1"/>
  <c r="AH10"/>
  <c r="AL10" s="1"/>
  <c r="AF10"/>
  <c r="P20" i="8"/>
  <c r="AE9" i="1"/>
  <c r="AF9" s="1"/>
  <c r="AG9" s="1"/>
  <c r="AH9" s="1"/>
  <c r="AB496"/>
  <c r="AB578"/>
  <c r="AB162"/>
  <c r="K16"/>
  <c r="Q16" s="1"/>
  <c r="K17"/>
  <c r="K18"/>
  <c r="Q18" s="1"/>
  <c r="K19"/>
  <c r="Q19" s="1"/>
  <c r="K20"/>
  <c r="K21"/>
  <c r="Q21" s="1"/>
  <c r="K23"/>
  <c r="Q23" s="1"/>
  <c r="GY23" s="1"/>
  <c r="K24"/>
  <c r="Q24" s="1"/>
  <c r="GY24" s="1"/>
  <c r="K25"/>
  <c r="Q25" s="1"/>
  <c r="GY25" s="1"/>
  <c r="K26"/>
  <c r="Q26" s="1"/>
  <c r="GY26" s="1"/>
  <c r="K27"/>
  <c r="N27" s="1"/>
  <c r="O27" s="1"/>
  <c r="K29"/>
  <c r="Q29" s="1"/>
  <c r="GY29" s="1"/>
  <c r="K30"/>
  <c r="K31"/>
  <c r="K33"/>
  <c r="Q33" s="1"/>
  <c r="GY33" s="1"/>
  <c r="K34"/>
  <c r="N34" s="1"/>
  <c r="O34" s="1"/>
  <c r="K35"/>
  <c r="K36"/>
  <c r="N36" s="1"/>
  <c r="O36" s="1"/>
  <c r="K37"/>
  <c r="Q37" s="1"/>
  <c r="K38"/>
  <c r="Q38" s="1"/>
  <c r="GY38" s="1"/>
  <c r="K39"/>
  <c r="N39" s="1"/>
  <c r="O39" s="1"/>
  <c r="K40"/>
  <c r="Q40" s="1"/>
  <c r="K41"/>
  <c r="Q41" s="1"/>
  <c r="K42"/>
  <c r="Q42" s="1"/>
  <c r="GY42" s="1"/>
  <c r="K43"/>
  <c r="Q43" s="1"/>
  <c r="GY43" s="1"/>
  <c r="K44"/>
  <c r="Q44" s="1"/>
  <c r="K45"/>
  <c r="N45" s="1"/>
  <c r="O45" s="1"/>
  <c r="K46"/>
  <c r="Q46" s="1"/>
  <c r="GY46" s="1"/>
  <c r="K47"/>
  <c r="Q47" s="1"/>
  <c r="GY47" s="1"/>
  <c r="K48"/>
  <c r="N48" s="1"/>
  <c r="O48" s="1"/>
  <c r="K49"/>
  <c r="Q49" s="1"/>
  <c r="K50"/>
  <c r="K51"/>
  <c r="K52"/>
  <c r="Q52" s="1"/>
  <c r="K53"/>
  <c r="Q53" s="1"/>
  <c r="K54"/>
  <c r="N54" s="1"/>
  <c r="O54" s="1"/>
  <c r="K55"/>
  <c r="Q55" s="1"/>
  <c r="GY55" s="1"/>
  <c r="K56"/>
  <c r="N56" s="1"/>
  <c r="O56" s="1"/>
  <c r="K57"/>
  <c r="Q57" s="1"/>
  <c r="GY57" s="1"/>
  <c r="K58"/>
  <c r="Q58" s="1"/>
  <c r="GY58" s="1"/>
  <c r="K59"/>
  <c r="Q59" s="1"/>
  <c r="GY59" s="1"/>
  <c r="K60"/>
  <c r="Q60" s="1"/>
  <c r="GY60" s="1"/>
  <c r="K61"/>
  <c r="Q61" s="1"/>
  <c r="K62"/>
  <c r="N62" s="1"/>
  <c r="O62" s="1"/>
  <c r="K63"/>
  <c r="Q63" s="1"/>
  <c r="K64"/>
  <c r="Q64" s="1"/>
  <c r="GY64" s="1"/>
  <c r="K65"/>
  <c r="N65" s="1"/>
  <c r="O65" s="1"/>
  <c r="K66"/>
  <c r="K67"/>
  <c r="Q67" s="1"/>
  <c r="K68"/>
  <c r="N68" s="1"/>
  <c r="O68" s="1"/>
  <c r="K69"/>
  <c r="Q69" s="1"/>
  <c r="GY69" s="1"/>
  <c r="K70"/>
  <c r="Q70" s="1"/>
  <c r="K71"/>
  <c r="K72"/>
  <c r="Q72" s="1"/>
  <c r="K73"/>
  <c r="Q73" s="1"/>
  <c r="K74"/>
  <c r="K75"/>
  <c r="Q75" s="1"/>
  <c r="K76"/>
  <c r="Q76" s="1"/>
  <c r="GY76" s="1"/>
  <c r="K77"/>
  <c r="K78"/>
  <c r="Q78" s="1"/>
  <c r="GY78" s="1"/>
  <c r="K79"/>
  <c r="Q79" s="1"/>
  <c r="GY79" s="1"/>
  <c r="K80"/>
  <c r="K81"/>
  <c r="Q81" s="1"/>
  <c r="K82"/>
  <c r="Q82" s="1"/>
  <c r="K83"/>
  <c r="K84"/>
  <c r="Q84" s="1"/>
  <c r="GY84" s="1"/>
  <c r="K85"/>
  <c r="Q85" s="1"/>
  <c r="GY85" s="1"/>
  <c r="K86"/>
  <c r="Q86" s="1"/>
  <c r="GY86" s="1"/>
  <c r="K87"/>
  <c r="Q87" s="1"/>
  <c r="GY87" s="1"/>
  <c r="K88"/>
  <c r="K91"/>
  <c r="Q91" s="1"/>
  <c r="GY91" s="1"/>
  <c r="K92"/>
  <c r="Q92" s="1"/>
  <c r="K93"/>
  <c r="K94"/>
  <c r="Q94" s="1"/>
  <c r="GY94" s="1"/>
  <c r="K95"/>
  <c r="K96"/>
  <c r="N96" s="1"/>
  <c r="O96" s="1"/>
  <c r="K97"/>
  <c r="Q97" s="1"/>
  <c r="K98"/>
  <c r="Q98" s="1"/>
  <c r="GY98" s="1"/>
  <c r="K99"/>
  <c r="Q99" s="1"/>
  <c r="GY99" s="1"/>
  <c r="K100"/>
  <c r="K101"/>
  <c r="Q101" s="1"/>
  <c r="K102"/>
  <c r="K103"/>
  <c r="Q103" s="1"/>
  <c r="GY103" s="1"/>
  <c r="K104"/>
  <c r="K105"/>
  <c r="K106"/>
  <c r="Q106" s="1"/>
  <c r="GY106" s="1"/>
  <c r="K107"/>
  <c r="K108"/>
  <c r="Q108" s="1"/>
  <c r="K109"/>
  <c r="Q109" s="1"/>
  <c r="K110"/>
  <c r="K111"/>
  <c r="Q111" s="1"/>
  <c r="K112"/>
  <c r="Q112" s="1"/>
  <c r="GY112" s="1"/>
  <c r="K113"/>
  <c r="Q113" s="1"/>
  <c r="K114"/>
  <c r="K115"/>
  <c r="Q115" s="1"/>
  <c r="K116"/>
  <c r="Q116" s="1"/>
  <c r="K117"/>
  <c r="Q117" s="1"/>
  <c r="K118"/>
  <c r="Q118" s="1"/>
  <c r="K119"/>
  <c r="K120"/>
  <c r="Q120" s="1"/>
  <c r="GY120" s="1"/>
  <c r="K121"/>
  <c r="Q121" s="1"/>
  <c r="GY121" s="1"/>
  <c r="K122"/>
  <c r="Q122" s="1"/>
  <c r="K123"/>
  <c r="K124"/>
  <c r="Q124" s="1"/>
  <c r="GY124" s="1"/>
  <c r="K125"/>
  <c r="Q125" s="1"/>
  <c r="GY125" s="1"/>
  <c r="K126"/>
  <c r="N126" s="1"/>
  <c r="O126" s="1"/>
  <c r="K127"/>
  <c r="Q127" s="1"/>
  <c r="GY127" s="1"/>
  <c r="K128"/>
  <c r="Q128" s="1"/>
  <c r="K129"/>
  <c r="Q129" s="1"/>
  <c r="GY129" s="1"/>
  <c r="K130"/>
  <c r="Q130" s="1"/>
  <c r="K131"/>
  <c r="K132"/>
  <c r="K133"/>
  <c r="Q133" s="1"/>
  <c r="GY133" s="1"/>
  <c r="K134"/>
  <c r="Q134" s="1"/>
  <c r="K135"/>
  <c r="N135" s="1"/>
  <c r="O135" s="1"/>
  <c r="K136"/>
  <c r="Q136" s="1"/>
  <c r="GY136" s="1"/>
  <c r="K137"/>
  <c r="Q137" s="1"/>
  <c r="GY137" s="1"/>
  <c r="K138"/>
  <c r="N138" s="1"/>
  <c r="O138" s="1"/>
  <c r="K139"/>
  <c r="Q139" s="1"/>
  <c r="K140"/>
  <c r="Q140" s="1"/>
  <c r="K141"/>
  <c r="Q141" s="1"/>
  <c r="K142"/>
  <c r="Q142" s="1"/>
  <c r="GY142" s="1"/>
  <c r="K143"/>
  <c r="N143" s="1"/>
  <c r="O143" s="1"/>
  <c r="K144"/>
  <c r="K145"/>
  <c r="Q145" s="1"/>
  <c r="K146"/>
  <c r="N146" s="1"/>
  <c r="O146" s="1"/>
  <c r="K147"/>
  <c r="Q147" s="1"/>
  <c r="GY147" s="1"/>
  <c r="K149"/>
  <c r="K150"/>
  <c r="K151"/>
  <c r="Q151" s="1"/>
  <c r="K152"/>
  <c r="Q152" s="1"/>
  <c r="K153"/>
  <c r="K154"/>
  <c r="K155"/>
  <c r="K156"/>
  <c r="K157"/>
  <c r="Q157" s="1"/>
  <c r="K158"/>
  <c r="Q158" s="1"/>
  <c r="K159"/>
  <c r="Q159" s="1"/>
  <c r="GY159" s="1"/>
  <c r="K160"/>
  <c r="K161"/>
  <c r="K162"/>
  <c r="K163"/>
  <c r="K164"/>
  <c r="K165"/>
  <c r="Q165" s="1"/>
  <c r="K166"/>
  <c r="N166" s="1"/>
  <c r="O166" s="1"/>
  <c r="K167"/>
  <c r="Q167" s="1"/>
  <c r="GY167" s="1"/>
  <c r="K168"/>
  <c r="K169"/>
  <c r="Q169" s="1"/>
  <c r="GY169" s="1"/>
  <c r="K170"/>
  <c r="Q170" s="1"/>
  <c r="K171"/>
  <c r="Q171" s="1"/>
  <c r="K172"/>
  <c r="Q172" s="1"/>
  <c r="K173"/>
  <c r="Q173" s="1"/>
  <c r="GY173" s="1"/>
  <c r="K174"/>
  <c r="N174" s="1"/>
  <c r="O174" s="1"/>
  <c r="K175"/>
  <c r="Q175" s="1"/>
  <c r="GY175" s="1"/>
  <c r="K176"/>
  <c r="K177"/>
  <c r="Q177" s="1"/>
  <c r="K178"/>
  <c r="K181"/>
  <c r="Q181" s="1"/>
  <c r="GY181" s="1"/>
  <c r="K183"/>
  <c r="K185"/>
  <c r="K186"/>
  <c r="Q186" s="1"/>
  <c r="GY186" s="1"/>
  <c r="K182"/>
  <c r="Q182" s="1"/>
  <c r="GY182" s="1"/>
  <c r="K184"/>
  <c r="K187"/>
  <c r="Q187" s="1"/>
  <c r="K188"/>
  <c r="Q188" s="1"/>
  <c r="GY188" s="1"/>
  <c r="K189"/>
  <c r="K190"/>
  <c r="Q190" s="1"/>
  <c r="K191"/>
  <c r="K192"/>
  <c r="Q192" s="1"/>
  <c r="K193"/>
  <c r="Q193" s="1"/>
  <c r="K194"/>
  <c r="Q194" s="1"/>
  <c r="GY194" s="1"/>
  <c r="K195"/>
  <c r="N195" s="1"/>
  <c r="O195" s="1"/>
  <c r="K196"/>
  <c r="Q196" s="1"/>
  <c r="GY196" s="1"/>
  <c r="K197"/>
  <c r="Q197" s="1"/>
  <c r="K198"/>
  <c r="Q198" s="1"/>
  <c r="GY198" s="1"/>
  <c r="K199"/>
  <c r="Q199" s="1"/>
  <c r="GY199" s="1"/>
  <c r="K200"/>
  <c r="Q200" s="1"/>
  <c r="K201"/>
  <c r="Q201" s="1"/>
  <c r="K202"/>
  <c r="N202" s="1"/>
  <c r="O202" s="1"/>
  <c r="K203"/>
  <c r="Q203" s="1"/>
  <c r="GY203" s="1"/>
  <c r="K204"/>
  <c r="Q204" s="1"/>
  <c r="K206"/>
  <c r="K207"/>
  <c r="K208"/>
  <c r="K210"/>
  <c r="K211"/>
  <c r="N211" s="1"/>
  <c r="O211" s="1"/>
  <c r="K212"/>
  <c r="Q212" s="1"/>
  <c r="GY212" s="1"/>
  <c r="K213"/>
  <c r="Q213" s="1"/>
  <c r="GY213" s="1"/>
  <c r="K214"/>
  <c r="Q214" s="1"/>
  <c r="K215"/>
  <c r="Q215" s="1"/>
  <c r="K216"/>
  <c r="K217"/>
  <c r="Q217" s="1"/>
  <c r="K218"/>
  <c r="K219"/>
  <c r="Q219" s="1"/>
  <c r="GY219" s="1"/>
  <c r="K220"/>
  <c r="Q220" s="1"/>
  <c r="K221"/>
  <c r="Q221" s="1"/>
  <c r="K222"/>
  <c r="K224"/>
  <c r="K225"/>
  <c r="K226"/>
  <c r="K227"/>
  <c r="Q227" s="1"/>
  <c r="GY227" s="1"/>
  <c r="K228"/>
  <c r="Q228" s="1"/>
  <c r="GY228" s="1"/>
  <c r="K229"/>
  <c r="K230"/>
  <c r="K231"/>
  <c r="Q231" s="1"/>
  <c r="K232"/>
  <c r="Q232" s="1"/>
  <c r="GY232" s="1"/>
  <c r="K233"/>
  <c r="K234"/>
  <c r="Q234" s="1"/>
  <c r="K235"/>
  <c r="Q235" s="1"/>
  <c r="K236"/>
  <c r="K237"/>
  <c r="Q237" s="1"/>
  <c r="K238"/>
  <c r="K239"/>
  <c r="K240"/>
  <c r="Q240" s="1"/>
  <c r="K241"/>
  <c r="Q241" s="1"/>
  <c r="K242"/>
  <c r="Q242" s="1"/>
  <c r="GY242" s="1"/>
  <c r="K243"/>
  <c r="K244"/>
  <c r="Q244" s="1"/>
  <c r="K12"/>
  <c r="Q12" s="1"/>
  <c r="K13"/>
  <c r="Q13" s="1"/>
  <c r="K14"/>
  <c r="Q14" s="1"/>
  <c r="K245"/>
  <c r="K246"/>
  <c r="Q246" s="1"/>
  <c r="GY246" s="1"/>
  <c r="K251"/>
  <c r="Q251" s="1"/>
  <c r="K252"/>
  <c r="Q252" s="1"/>
  <c r="GY252" s="1"/>
  <c r="K253"/>
  <c r="Q253" s="1"/>
  <c r="GY253" s="1"/>
  <c r="K254"/>
  <c r="Q254" s="1"/>
  <c r="GY254" s="1"/>
  <c r="K255"/>
  <c r="K256"/>
  <c r="Q256" s="1"/>
  <c r="K257"/>
  <c r="Q257" s="1"/>
  <c r="K258"/>
  <c r="K259"/>
  <c r="K260"/>
  <c r="Q260" s="1"/>
  <c r="K261"/>
  <c r="Q261" s="1"/>
  <c r="GY261" s="1"/>
  <c r="K262"/>
  <c r="Q262" s="1"/>
  <c r="GY262" s="1"/>
  <c r="K263"/>
  <c r="Q263" s="1"/>
  <c r="GY263" s="1"/>
  <c r="K264"/>
  <c r="N264" s="1"/>
  <c r="O264" s="1"/>
  <c r="K265"/>
  <c r="Q265" s="1"/>
  <c r="GY265" s="1"/>
  <c r="K266"/>
  <c r="Q266" s="1"/>
  <c r="K268"/>
  <c r="Q268" s="1"/>
  <c r="GY268" s="1"/>
  <c r="K269"/>
  <c r="K270"/>
  <c r="K271"/>
  <c r="K272"/>
  <c r="K273"/>
  <c r="Q273" s="1"/>
  <c r="GY273" s="1"/>
  <c r="K274"/>
  <c r="Q274" s="1"/>
  <c r="GY274" s="1"/>
  <c r="K275"/>
  <c r="Q275" s="1"/>
  <c r="GY275" s="1"/>
  <c r="K277"/>
  <c r="K278"/>
  <c r="K279"/>
  <c r="N279" s="1"/>
  <c r="O279" s="1"/>
  <c r="K280"/>
  <c r="Q280" s="1"/>
  <c r="K281"/>
  <c r="Q281" s="1"/>
  <c r="K282"/>
  <c r="Q282" s="1"/>
  <c r="GY282" s="1"/>
  <c r="K283"/>
  <c r="Q283" s="1"/>
  <c r="GY283" s="1"/>
  <c r="K284"/>
  <c r="Q284" s="1"/>
  <c r="GY284" s="1"/>
  <c r="K285"/>
  <c r="Q285" s="1"/>
  <c r="GY285" s="1"/>
  <c r="K286"/>
  <c r="Q286" s="1"/>
  <c r="GY286" s="1"/>
  <c r="K287"/>
  <c r="N287" s="1"/>
  <c r="O287" s="1"/>
  <c r="K288"/>
  <c r="K289"/>
  <c r="Q289" s="1"/>
  <c r="GY289" s="1"/>
  <c r="K290"/>
  <c r="Q290" s="1"/>
  <c r="GY290" s="1"/>
  <c r="K291"/>
  <c r="K292"/>
  <c r="Q292" s="1"/>
  <c r="GY292" s="1"/>
  <c r="K293"/>
  <c r="K294"/>
  <c r="K295"/>
  <c r="K296"/>
  <c r="Q296" s="1"/>
  <c r="GY296" s="1"/>
  <c r="K297"/>
  <c r="Q297" s="1"/>
  <c r="GY297" s="1"/>
  <c r="K298"/>
  <c r="K299"/>
  <c r="N299" s="1"/>
  <c r="O299" s="1"/>
  <c r="K300"/>
  <c r="Q300" s="1"/>
  <c r="GY300" s="1"/>
  <c r="K301"/>
  <c r="K302"/>
  <c r="Q302" s="1"/>
  <c r="GY302" s="1"/>
  <c r="K303"/>
  <c r="Q303" s="1"/>
  <c r="K304"/>
  <c r="Q304" s="1"/>
  <c r="K305"/>
  <c r="Q305" s="1"/>
  <c r="K306"/>
  <c r="Q306" s="1"/>
  <c r="GY306" s="1"/>
  <c r="K307"/>
  <c r="Q307" s="1"/>
  <c r="GY307" s="1"/>
  <c r="K308"/>
  <c r="Q308" s="1"/>
  <c r="K309"/>
  <c r="K310"/>
  <c r="K311"/>
  <c r="N311" s="1"/>
  <c r="O311" s="1"/>
  <c r="K312"/>
  <c r="Q312" s="1"/>
  <c r="K313"/>
  <c r="Q313" s="1"/>
  <c r="GY313" s="1"/>
  <c r="K314"/>
  <c r="Q314" s="1"/>
  <c r="K315"/>
  <c r="Q315" s="1"/>
  <c r="K316"/>
  <c r="Q316" s="1"/>
  <c r="GY316" s="1"/>
  <c r="K317"/>
  <c r="K318"/>
  <c r="Q318" s="1"/>
  <c r="K319"/>
  <c r="Q319" s="1"/>
  <c r="GY319" s="1"/>
  <c r="K320"/>
  <c r="K321"/>
  <c r="Q321" s="1"/>
  <c r="K322"/>
  <c r="K323"/>
  <c r="Q323" s="1"/>
  <c r="K324"/>
  <c r="Q324" s="1"/>
  <c r="K325"/>
  <c r="Q325" s="1"/>
  <c r="K326"/>
  <c r="Q326" s="1"/>
  <c r="K327"/>
  <c r="Q327" s="1"/>
  <c r="K329"/>
  <c r="Q329" s="1"/>
  <c r="K328"/>
  <c r="K330"/>
  <c r="Q330" s="1"/>
  <c r="GY330" s="1"/>
  <c r="K331"/>
  <c r="Q331" s="1"/>
  <c r="GY331" s="1"/>
  <c r="K332"/>
  <c r="Q332" s="1"/>
  <c r="GY332" s="1"/>
  <c r="K333"/>
  <c r="K334"/>
  <c r="Q334" s="1"/>
  <c r="K335"/>
  <c r="K337"/>
  <c r="Q337" s="1"/>
  <c r="K338"/>
  <c r="K339"/>
  <c r="K340"/>
  <c r="K341"/>
  <c r="K342"/>
  <c r="Q342" s="1"/>
  <c r="K343"/>
  <c r="Q343" s="1"/>
  <c r="GY343" s="1"/>
  <c r="K344"/>
  <c r="Q344" s="1"/>
  <c r="K345"/>
  <c r="Q345" s="1"/>
  <c r="K346"/>
  <c r="Q346" s="1"/>
  <c r="K347"/>
  <c r="Q347" s="1"/>
  <c r="GY347" s="1"/>
  <c r="K348"/>
  <c r="Q348" s="1"/>
  <c r="K349"/>
  <c r="K353"/>
  <c r="Q353" s="1"/>
  <c r="GY353" s="1"/>
  <c r="K354"/>
  <c r="Q354" s="1"/>
  <c r="GY354" s="1"/>
  <c r="K355"/>
  <c r="Q355" s="1"/>
  <c r="GY355" s="1"/>
  <c r="K356"/>
  <c r="K357"/>
  <c r="Q357" s="1"/>
  <c r="K358"/>
  <c r="Q358" s="1"/>
  <c r="GY358" s="1"/>
  <c r="K360"/>
  <c r="Q360" s="1"/>
  <c r="K361"/>
  <c r="Q361" s="1"/>
  <c r="GY361" s="1"/>
  <c r="K362"/>
  <c r="Q362" s="1"/>
  <c r="K363"/>
  <c r="Q363" s="1"/>
  <c r="GY363" s="1"/>
  <c r="K364"/>
  <c r="Q364" s="1"/>
  <c r="K365"/>
  <c r="Q365" s="1"/>
  <c r="K366"/>
  <c r="Q366" s="1"/>
  <c r="K367"/>
  <c r="Q367" s="1"/>
  <c r="GY367" s="1"/>
  <c r="K368"/>
  <c r="Q368" s="1"/>
  <c r="K369"/>
  <c r="Q369" s="1"/>
  <c r="K370"/>
  <c r="Q370" s="1"/>
  <c r="GY370" s="1"/>
  <c r="K371"/>
  <c r="Q371" s="1"/>
  <c r="GY371" s="1"/>
  <c r="K372"/>
  <c r="Q372" s="1"/>
  <c r="GY372" s="1"/>
  <c r="K373"/>
  <c r="K374"/>
  <c r="N374" s="1"/>
  <c r="O374" s="1"/>
  <c r="K375"/>
  <c r="Q375" s="1"/>
  <c r="GY375" s="1"/>
  <c r="K377"/>
  <c r="Q377" s="1"/>
  <c r="GY377" s="1"/>
  <c r="K378"/>
  <c r="Q378" s="1"/>
  <c r="K379"/>
  <c r="K380"/>
  <c r="Q380" s="1"/>
  <c r="GY380" s="1"/>
  <c r="K381"/>
  <c r="K382"/>
  <c r="Q382" s="1"/>
  <c r="K383"/>
  <c r="Q383" s="1"/>
  <c r="K384"/>
  <c r="Q384" s="1"/>
  <c r="GY384" s="1"/>
  <c r="K385"/>
  <c r="Q385" s="1"/>
  <c r="K386"/>
  <c r="Q386" s="1"/>
  <c r="K387"/>
  <c r="Q387" s="1"/>
  <c r="K388"/>
  <c r="Q388" s="1"/>
  <c r="K389"/>
  <c r="Q389" s="1"/>
  <c r="GY389" s="1"/>
  <c r="K390"/>
  <c r="Q390" s="1"/>
  <c r="GY390" s="1"/>
  <c r="K391"/>
  <c r="Q391" s="1"/>
  <c r="GY391" s="1"/>
  <c r="K392"/>
  <c r="Q392" s="1"/>
  <c r="K394"/>
  <c r="Q394" s="1"/>
  <c r="K395"/>
  <c r="Q395" s="1"/>
  <c r="K396"/>
  <c r="Q396" s="1"/>
  <c r="K397"/>
  <c r="Q397" s="1"/>
  <c r="K398"/>
  <c r="Q398" s="1"/>
  <c r="K399"/>
  <c r="Q399" s="1"/>
  <c r="K400"/>
  <c r="Q400" s="1"/>
  <c r="K401"/>
  <c r="Q401" s="1"/>
  <c r="K402"/>
  <c r="Q402" s="1"/>
  <c r="GY402" s="1"/>
  <c r="K403"/>
  <c r="K405"/>
  <c r="Q405" s="1"/>
  <c r="K406"/>
  <c r="K407"/>
  <c r="K408"/>
  <c r="K409"/>
  <c r="Q409" s="1"/>
  <c r="GY409" s="1"/>
  <c r="K410"/>
  <c r="K411"/>
  <c r="Q411" s="1"/>
  <c r="K412"/>
  <c r="Q412" s="1"/>
  <c r="K413"/>
  <c r="Q413" s="1"/>
  <c r="K414"/>
  <c r="K415"/>
  <c r="K416"/>
  <c r="K417"/>
  <c r="Q417"/>
  <c r="K418"/>
  <c r="Q418"/>
  <c r="K419"/>
  <c r="Q419"/>
  <c r="K420"/>
  <c r="Q420"/>
  <c r="K421"/>
  <c r="N421"/>
  <c r="O421" s="1"/>
  <c r="K422"/>
  <c r="Q422" s="1"/>
  <c r="K423"/>
  <c r="K424"/>
  <c r="K425"/>
  <c r="K426"/>
  <c r="K427"/>
  <c r="K428"/>
  <c r="K429"/>
  <c r="K430"/>
  <c r="Q430"/>
  <c r="K431"/>
  <c r="Q431"/>
  <c r="K432"/>
  <c r="K433"/>
  <c r="Q433" s="1"/>
  <c r="K434"/>
  <c r="Q434" s="1"/>
  <c r="K435"/>
  <c r="K436"/>
  <c r="Q436"/>
  <c r="K437"/>
  <c r="Q437"/>
  <c r="K438"/>
  <c r="Q438"/>
  <c r="K439"/>
  <c r="Q439"/>
  <c r="K440"/>
  <c r="Q440"/>
  <c r="GY440" s="1"/>
  <c r="K441"/>
  <c r="Q441"/>
  <c r="K442"/>
  <c r="Q442"/>
  <c r="K443"/>
  <c r="K444"/>
  <c r="Q444" s="1"/>
  <c r="K445"/>
  <c r="Q445" s="1"/>
  <c r="K446"/>
  <c r="Q446" s="1"/>
  <c r="GY446" s="1"/>
  <c r="K447"/>
  <c r="Q447" s="1"/>
  <c r="K448"/>
  <c r="Q448" s="1"/>
  <c r="K449"/>
  <c r="Q449" s="1"/>
  <c r="K450"/>
  <c r="Q450" s="1"/>
  <c r="K451"/>
  <c r="Q451" s="1"/>
  <c r="GY451" s="1"/>
  <c r="K452"/>
  <c r="Q452" s="1"/>
  <c r="K453"/>
  <c r="Q453" s="1"/>
  <c r="GY453" s="1"/>
  <c r="K454"/>
  <c r="K455"/>
  <c r="Q455"/>
  <c r="GY455" s="1"/>
  <c r="K456"/>
  <c r="K457"/>
  <c r="N457" s="1"/>
  <c r="O457" s="1"/>
  <c r="K458"/>
  <c r="Q458"/>
  <c r="GY458" s="1"/>
  <c r="K459"/>
  <c r="K460"/>
  <c r="Q460" s="1"/>
  <c r="K461"/>
  <c r="Q461" s="1"/>
  <c r="GY461" s="1"/>
  <c r="K462"/>
  <c r="K463"/>
  <c r="K464"/>
  <c r="Q464" s="1"/>
  <c r="K465"/>
  <c r="K466"/>
  <c r="K467"/>
  <c r="Q467" s="1"/>
  <c r="GY467" s="1"/>
  <c r="K468"/>
  <c r="K469"/>
  <c r="K470"/>
  <c r="Q470" s="1"/>
  <c r="K471"/>
  <c r="Q471" s="1"/>
  <c r="K472"/>
  <c r="Q472" s="1"/>
  <c r="K473"/>
  <c r="K474"/>
  <c r="K475"/>
  <c r="Q475" s="1"/>
  <c r="K476"/>
  <c r="K477"/>
  <c r="K478"/>
  <c r="Q478" s="1"/>
  <c r="GY478" s="1"/>
  <c r="K479"/>
  <c r="Q479" s="1"/>
  <c r="K480"/>
  <c r="Q480" s="1"/>
  <c r="GY480" s="1"/>
  <c r="K481"/>
  <c r="Q481" s="1"/>
  <c r="K482"/>
  <c r="Q482" s="1"/>
  <c r="K483"/>
  <c r="Q483" s="1"/>
  <c r="GY483" s="1"/>
  <c r="K484"/>
  <c r="Q484" s="1"/>
  <c r="GY484" s="1"/>
  <c r="K485"/>
  <c r="K486"/>
  <c r="Q486" s="1"/>
  <c r="K487"/>
  <c r="K488"/>
  <c r="Q488" s="1"/>
  <c r="K490"/>
  <c r="K491"/>
  <c r="N491" s="1"/>
  <c r="O491" s="1"/>
  <c r="K492"/>
  <c r="K493"/>
  <c r="Q493" s="1"/>
  <c r="K494"/>
  <c r="K495"/>
  <c r="K496"/>
  <c r="Q496" s="1"/>
  <c r="GY496" s="1"/>
  <c r="K497"/>
  <c r="N497" s="1"/>
  <c r="O497" s="1"/>
  <c r="K498"/>
  <c r="Q498" s="1"/>
  <c r="GY498" s="1"/>
  <c r="K499"/>
  <c r="Q499" s="1"/>
  <c r="GY499" s="1"/>
  <c r="K500"/>
  <c r="Q500" s="1"/>
  <c r="GY500" s="1"/>
  <c r="K501"/>
  <c r="K502"/>
  <c r="Q502" s="1"/>
  <c r="GY502" s="1"/>
  <c r="K503"/>
  <c r="Q503" s="1"/>
  <c r="GY503" s="1"/>
  <c r="K504"/>
  <c r="Q504" s="1"/>
  <c r="GY504" s="1"/>
  <c r="K505"/>
  <c r="Q505" s="1"/>
  <c r="K506"/>
  <c r="Q506" s="1"/>
  <c r="GY506" s="1"/>
  <c r="K507"/>
  <c r="K508"/>
  <c r="Q508" s="1"/>
  <c r="GY508" s="1"/>
  <c r="K509"/>
  <c r="N509" s="1"/>
  <c r="O509" s="1"/>
  <c r="K510"/>
  <c r="Q510" s="1"/>
  <c r="GY510" s="1"/>
  <c r="K511"/>
  <c r="Q511" s="1"/>
  <c r="GY511" s="1"/>
  <c r="K512"/>
  <c r="Q512" s="1"/>
  <c r="GY512" s="1"/>
  <c r="K513"/>
  <c r="Q513" s="1"/>
  <c r="GY513" s="1"/>
  <c r="K514"/>
  <c r="N514" s="1"/>
  <c r="O514" s="1"/>
  <c r="K515"/>
  <c r="Q515" s="1"/>
  <c r="K516"/>
  <c r="K518"/>
  <c r="N518" s="1"/>
  <c r="O518" s="1"/>
  <c r="K519"/>
  <c r="Q519" s="1"/>
  <c r="GY519" s="1"/>
  <c r="K520"/>
  <c r="K521"/>
  <c r="N521" s="1"/>
  <c r="O521" s="1"/>
  <c r="K522"/>
  <c r="Q522" s="1"/>
  <c r="GY522" s="1"/>
  <c r="K523"/>
  <c r="Q523" s="1"/>
  <c r="K524"/>
  <c r="K525"/>
  <c r="Q525" s="1"/>
  <c r="K526"/>
  <c r="Q526" s="1"/>
  <c r="K527"/>
  <c r="K528"/>
  <c r="Q528" s="1"/>
  <c r="K529"/>
  <c r="Q529" s="1"/>
  <c r="K530"/>
  <c r="K531"/>
  <c r="K533"/>
  <c r="Q533" s="1"/>
  <c r="K534"/>
  <c r="Q534" s="1"/>
  <c r="K535"/>
  <c r="N535" s="1"/>
  <c r="O535" s="1"/>
  <c r="K536"/>
  <c r="Q536" s="1"/>
  <c r="K537"/>
  <c r="K538"/>
  <c r="Q538" s="1"/>
  <c r="K539"/>
  <c r="N539" s="1"/>
  <c r="O539" s="1"/>
  <c r="K540"/>
  <c r="Q540" s="1"/>
  <c r="K541"/>
  <c r="K542"/>
  <c r="Q542"/>
  <c r="K543"/>
  <c r="Q543"/>
  <c r="K544"/>
  <c r="K545"/>
  <c r="Q545" s="1"/>
  <c r="K546"/>
  <c r="Q546" s="1"/>
  <c r="K547"/>
  <c r="Q547" s="1"/>
  <c r="K548"/>
  <c r="N548" s="1"/>
  <c r="O548" s="1"/>
  <c r="K549"/>
  <c r="Q549" s="1"/>
  <c r="GY549" s="1"/>
  <c r="K550"/>
  <c r="Q550" s="1"/>
  <c r="GY550" s="1"/>
  <c r="K551"/>
  <c r="Q551" s="1"/>
  <c r="GY551" s="1"/>
  <c r="K552"/>
  <c r="N552" s="1"/>
  <c r="O552" s="1"/>
  <c r="K553"/>
  <c r="Q553" s="1"/>
  <c r="GY553" s="1"/>
  <c r="K554"/>
  <c r="Q554" s="1"/>
  <c r="GY554" s="1"/>
  <c r="K555"/>
  <c r="Q555" s="1"/>
  <c r="K556"/>
  <c r="Q556" s="1"/>
  <c r="K557"/>
  <c r="Q557" s="1"/>
  <c r="K558"/>
  <c r="Q558" s="1"/>
  <c r="K559"/>
  <c r="Q559" s="1"/>
  <c r="GY559" s="1"/>
  <c r="K560"/>
  <c r="Q560" s="1"/>
  <c r="K561"/>
  <c r="Q561" s="1"/>
  <c r="GY561" s="1"/>
  <c r="K562"/>
  <c r="Q562" s="1"/>
  <c r="GY562" s="1"/>
  <c r="K563"/>
  <c r="Q563" s="1"/>
  <c r="K564"/>
  <c r="Q564" s="1"/>
  <c r="GY564" s="1"/>
  <c r="K565"/>
  <c r="N565" s="1"/>
  <c r="O565" s="1"/>
  <c r="K566"/>
  <c r="Q566" s="1"/>
  <c r="GY566" s="1"/>
  <c r="K567"/>
  <c r="Q567" s="1"/>
  <c r="GY567" s="1"/>
  <c r="K568"/>
  <c r="K569"/>
  <c r="K570"/>
  <c r="K571"/>
  <c r="Q571" s="1"/>
  <c r="K572"/>
  <c r="K573"/>
  <c r="Q573" s="1"/>
  <c r="K574"/>
  <c r="K575"/>
  <c r="Q575" s="1"/>
  <c r="K576"/>
  <c r="Q576" s="1"/>
  <c r="K577"/>
  <c r="Q577" s="1"/>
  <c r="GY577" s="1"/>
  <c r="K578"/>
  <c r="Q578" s="1"/>
  <c r="K579"/>
  <c r="Q579" s="1"/>
  <c r="GY579" s="1"/>
  <c r="K580"/>
  <c r="K581"/>
  <c r="K582"/>
  <c r="Q582" s="1"/>
  <c r="K583"/>
  <c r="Q583" s="1"/>
  <c r="GY583" s="1"/>
  <c r="K584"/>
  <c r="Q584" s="1"/>
  <c r="K585"/>
  <c r="Q585" s="1"/>
  <c r="GY585" s="1"/>
  <c r="K587"/>
  <c r="Q587" s="1"/>
  <c r="K588"/>
  <c r="Q588" s="1"/>
  <c r="K589"/>
  <c r="K590"/>
  <c r="Q590" s="1"/>
  <c r="K15"/>
  <c r="Q15" s="1"/>
  <c r="BH9"/>
  <c r="BN9" s="1"/>
  <c r="BT9" s="1"/>
  <c r="BZ9" s="1"/>
  <c r="CF9" s="1"/>
  <c r="CT9" s="1"/>
  <c r="CZ9" s="1"/>
  <c r="DF9" s="1"/>
  <c r="DL9" s="1"/>
  <c r="DR9" s="1"/>
  <c r="EF9" s="1"/>
  <c r="EL9" s="1"/>
  <c r="ER9" s="1"/>
  <c r="EX9" s="1"/>
  <c r="FD9" s="1"/>
  <c r="FR9" s="1"/>
  <c r="FX9" s="1"/>
  <c r="GD9" s="1"/>
  <c r="GJ9" s="1"/>
  <c r="GK9" s="1"/>
  <c r="H10"/>
  <c r="I10"/>
  <c r="AC10"/>
  <c r="AG10"/>
  <c r="B11"/>
  <c r="HB34"/>
  <c r="M148"/>
  <c r="K148" s="1"/>
  <c r="M179"/>
  <c r="K179" s="1"/>
  <c r="M180"/>
  <c r="K180" s="1"/>
  <c r="Q180" s="1"/>
  <c r="M209"/>
  <c r="HB209" s="1"/>
  <c r="M359"/>
  <c r="K359" s="1"/>
  <c r="HD488"/>
  <c r="M586"/>
  <c r="K586" s="1"/>
  <c r="B117" i="2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29"/>
  <c r="C129"/>
  <c r="B130"/>
  <c r="C130"/>
  <c r="B131"/>
  <c r="C131"/>
  <c r="B132"/>
  <c r="C132"/>
  <c r="B133"/>
  <c r="C133"/>
  <c r="B134"/>
  <c r="C134"/>
  <c r="B135"/>
  <c r="C135"/>
  <c r="B136"/>
  <c r="C136"/>
  <c r="B137"/>
  <c r="C137"/>
  <c r="B138"/>
  <c r="C138"/>
  <c r="B139"/>
  <c r="C139"/>
  <c r="B140"/>
  <c r="C140"/>
  <c r="B141"/>
  <c r="C141"/>
  <c r="B142"/>
  <c r="C142"/>
  <c r="B143"/>
  <c r="C143"/>
  <c r="B144"/>
  <c r="C144"/>
  <c r="B145"/>
  <c r="C145"/>
  <c r="B146"/>
  <c r="C146"/>
  <c r="B147"/>
  <c r="C147"/>
  <c r="B148"/>
  <c r="C148"/>
  <c r="B149"/>
  <c r="C149"/>
  <c r="B150"/>
  <c r="C150"/>
  <c r="B151"/>
  <c r="C151"/>
  <c r="B152"/>
  <c r="C152"/>
  <c r="B153"/>
  <c r="C153"/>
  <c r="B154"/>
  <c r="C154"/>
  <c r="B155"/>
  <c r="C155"/>
  <c r="B156"/>
  <c r="C156"/>
  <c r="B157"/>
  <c r="C157"/>
  <c r="B158"/>
  <c r="C158"/>
  <c r="B159"/>
  <c r="C159"/>
  <c r="B160"/>
  <c r="C160"/>
  <c r="B161"/>
  <c r="C161"/>
  <c r="B162"/>
  <c r="C162"/>
  <c r="B163"/>
  <c r="C163"/>
  <c r="B164"/>
  <c r="C164"/>
  <c r="B165"/>
  <c r="C165"/>
  <c r="B166"/>
  <c r="C166"/>
  <c r="B167"/>
  <c r="C167"/>
  <c r="B168"/>
  <c r="C168"/>
  <c r="B169"/>
  <c r="C169"/>
  <c r="B170"/>
  <c r="C170"/>
  <c r="B171"/>
  <c r="C171"/>
  <c r="B172"/>
  <c r="C172"/>
  <c r="B173"/>
  <c r="C173"/>
  <c r="B174"/>
  <c r="C174"/>
  <c r="B175"/>
  <c r="C175"/>
  <c r="B176"/>
  <c r="C176"/>
  <c r="B177"/>
  <c r="C177"/>
  <c r="B178"/>
  <c r="C178"/>
  <c r="B179"/>
  <c r="C179"/>
  <c r="B180"/>
  <c r="C180"/>
  <c r="B181"/>
  <c r="C181"/>
  <c r="B182"/>
  <c r="C182"/>
  <c r="B183"/>
  <c r="C183"/>
  <c r="B184"/>
  <c r="C184"/>
  <c r="B185"/>
  <c r="C185"/>
  <c r="B186"/>
  <c r="C186"/>
  <c r="B187"/>
  <c r="C187"/>
  <c r="B188"/>
  <c r="C188"/>
  <c r="B189"/>
  <c r="C189"/>
  <c r="B190"/>
  <c r="C190"/>
  <c r="B191"/>
  <c r="C191"/>
  <c r="B192"/>
  <c r="C192"/>
  <c r="B193"/>
  <c r="C193"/>
  <c r="B194"/>
  <c r="C194"/>
  <c r="B195"/>
  <c r="C195"/>
  <c r="B196"/>
  <c r="C196"/>
  <c r="B197"/>
  <c r="C197"/>
  <c r="B198"/>
  <c r="C198"/>
  <c r="B199"/>
  <c r="C199"/>
  <c r="B200"/>
  <c r="C200"/>
  <c r="B201"/>
  <c r="C201"/>
  <c r="B202"/>
  <c r="C202"/>
  <c r="B203"/>
  <c r="C203"/>
  <c r="B204"/>
  <c r="C204"/>
  <c r="B205"/>
  <c r="C205"/>
  <c r="B206"/>
  <c r="C206"/>
  <c r="B207"/>
  <c r="C207"/>
  <c r="B208"/>
  <c r="C208"/>
  <c r="B209"/>
  <c r="C209"/>
  <c r="B210"/>
  <c r="C210"/>
  <c r="B211"/>
  <c r="C211"/>
  <c r="B212"/>
  <c r="C212"/>
  <c r="B213"/>
  <c r="C213"/>
  <c r="B214"/>
  <c r="C214"/>
  <c r="B215"/>
  <c r="C215"/>
  <c r="B216"/>
  <c r="C216"/>
  <c r="B217"/>
  <c r="C217"/>
  <c r="B218"/>
  <c r="C218"/>
  <c r="B219"/>
  <c r="C219"/>
  <c r="B220"/>
  <c r="C220"/>
  <c r="B221"/>
  <c r="C221"/>
  <c r="B222"/>
  <c r="C222"/>
  <c r="B223"/>
  <c r="C223"/>
  <c r="B224"/>
  <c r="C224"/>
  <c r="B225"/>
  <c r="C225"/>
  <c r="B226"/>
  <c r="C226"/>
  <c r="B227"/>
  <c r="C227"/>
  <c r="B228"/>
  <c r="C228"/>
  <c r="B229"/>
  <c r="C229"/>
  <c r="B230"/>
  <c r="C230"/>
  <c r="B231"/>
  <c r="C231"/>
  <c r="B232"/>
  <c r="C232"/>
  <c r="B233"/>
  <c r="C233"/>
  <c r="B234"/>
  <c r="C234"/>
  <c r="B235"/>
  <c r="C235"/>
  <c r="B236"/>
  <c r="C236"/>
  <c r="B237"/>
  <c r="C237"/>
  <c r="B238"/>
  <c r="C238"/>
  <c r="B239"/>
  <c r="C239"/>
  <c r="B240"/>
  <c r="C240"/>
  <c r="AB15" i="1"/>
  <c r="AB379"/>
  <c r="AB543"/>
  <c r="AB589"/>
  <c r="AB583"/>
  <c r="AB572"/>
  <c r="AB566"/>
  <c r="AB560"/>
  <c r="AB555"/>
  <c r="AB549"/>
  <c r="AB537"/>
  <c r="AB588"/>
  <c r="AB582"/>
  <c r="AB577"/>
  <c r="AB571"/>
  <c r="AB565"/>
  <c r="AB559"/>
  <c r="AB530"/>
  <c r="AB347"/>
  <c r="AB310"/>
  <c r="AB273"/>
  <c r="AB235"/>
  <c r="AB198"/>
  <c r="AB126"/>
  <c r="AB53"/>
  <c r="AB587"/>
  <c r="AB581"/>
  <c r="AB576"/>
  <c r="AB570"/>
  <c r="AB564"/>
  <c r="AB558"/>
  <c r="AB553"/>
  <c r="AB547"/>
  <c r="AB541"/>
  <c r="AB535"/>
  <c r="AB529"/>
  <c r="AB523"/>
  <c r="AB516"/>
  <c r="AB510"/>
  <c r="AB504"/>
  <c r="AB498"/>
  <c r="AB492"/>
  <c r="AB486"/>
  <c r="AB480"/>
  <c r="AB474"/>
  <c r="AB465"/>
  <c r="AB459"/>
  <c r="AB453"/>
  <c r="AB447"/>
  <c r="AB442"/>
  <c r="AB436"/>
  <c r="AB430"/>
  <c r="AB424"/>
  <c r="AB418"/>
  <c r="AB412"/>
  <c r="AB406"/>
  <c r="AB399"/>
  <c r="AB392"/>
  <c r="AB386"/>
  <c r="AB380"/>
  <c r="AB373"/>
  <c r="AB367"/>
  <c r="AB361"/>
  <c r="AB355"/>
  <c r="AB346"/>
  <c r="AB340"/>
  <c r="AB333"/>
  <c r="AB327"/>
  <c r="AB321"/>
  <c r="AB315"/>
  <c r="AB309"/>
  <c r="AB303"/>
  <c r="AB297"/>
  <c r="AB291"/>
  <c r="AB285"/>
  <c r="AB279"/>
  <c r="AB272"/>
  <c r="AB265"/>
  <c r="AB259"/>
  <c r="AB253"/>
  <c r="AB13"/>
  <c r="AB240"/>
  <c r="AB234"/>
  <c r="AB228"/>
  <c r="AB222"/>
  <c r="AB398"/>
  <c r="AB514"/>
  <c r="AB478"/>
  <c r="AB463"/>
  <c r="AB428"/>
  <c r="AB410"/>
  <c r="AB531"/>
  <c r="AB525"/>
  <c r="AB519"/>
  <c r="AB512"/>
  <c r="AB506"/>
  <c r="AB500"/>
  <c r="AB494"/>
  <c r="AB488"/>
  <c r="AB482"/>
  <c r="AB554"/>
  <c r="AB548"/>
  <c r="AB542"/>
  <c r="AB536"/>
  <c r="AB524"/>
  <c r="AB518"/>
  <c r="AB511"/>
  <c r="AB505"/>
  <c r="AB499"/>
  <c r="AB493"/>
  <c r="AB487"/>
  <c r="AB481"/>
  <c r="AB475"/>
  <c r="AB460"/>
  <c r="AB454"/>
  <c r="AB448"/>
  <c r="AB443"/>
  <c r="AB437"/>
  <c r="AB431"/>
  <c r="AB425"/>
  <c r="AB419"/>
  <c r="AB413"/>
  <c r="AB407"/>
  <c r="AB400"/>
  <c r="AB394"/>
  <c r="AB387"/>
  <c r="AB381"/>
  <c r="AB374"/>
  <c r="AB368"/>
  <c r="AB362"/>
  <c r="AB356"/>
  <c r="AB341"/>
  <c r="AB334"/>
  <c r="AB329"/>
  <c r="AB322"/>
  <c r="AB316"/>
  <c r="AB304"/>
  <c r="AB298"/>
  <c r="AB292"/>
  <c r="AB286"/>
  <c r="AB280"/>
  <c r="AB266"/>
  <c r="AB260"/>
  <c r="AB254"/>
  <c r="AB14"/>
  <c r="AB241"/>
  <c r="AB229"/>
  <c r="AB223"/>
  <c r="AB217"/>
  <c r="AB211"/>
  <c r="AB204"/>
  <c r="AB192"/>
  <c r="AB184"/>
  <c r="AB180"/>
  <c r="AB174"/>
  <c r="AB168"/>
  <c r="AB156"/>
  <c r="AB150"/>
  <c r="AB144"/>
  <c r="AB138"/>
  <c r="AB132"/>
  <c r="AB120"/>
  <c r="AB114"/>
  <c r="AB108"/>
  <c r="AB102"/>
  <c r="AB96"/>
  <c r="AB83"/>
  <c r="AB77"/>
  <c r="AB71"/>
  <c r="AB65"/>
  <c r="AB59"/>
  <c r="AB47"/>
  <c r="AB41"/>
  <c r="AB35"/>
  <c r="AB27"/>
  <c r="AB21"/>
  <c r="AB586"/>
  <c r="AB580"/>
  <c r="AB575"/>
  <c r="AB569"/>
  <c r="AB563"/>
  <c r="AB557"/>
  <c r="AB552"/>
  <c r="AB546"/>
  <c r="AB540"/>
  <c r="AB534"/>
  <c r="AB528"/>
  <c r="AB522"/>
  <c r="AB515"/>
  <c r="AB509"/>
  <c r="AB503"/>
  <c r="AB497"/>
  <c r="AB491"/>
  <c r="AB485"/>
  <c r="AB479"/>
  <c r="AB473"/>
  <c r="AB469"/>
  <c r="AB464"/>
  <c r="AB458"/>
  <c r="AB452"/>
  <c r="AB446"/>
  <c r="AB441"/>
  <c r="AB435"/>
  <c r="AB429"/>
  <c r="AB423"/>
  <c r="AB417"/>
  <c r="AB411"/>
  <c r="AB405"/>
  <c r="AB391"/>
  <c r="AB385"/>
  <c r="AB372"/>
  <c r="AB366"/>
  <c r="AB360"/>
  <c r="AB354"/>
  <c r="AB345"/>
  <c r="AB339"/>
  <c r="AB332"/>
  <c r="AB326"/>
  <c r="AB320"/>
  <c r="AB314"/>
  <c r="AB308"/>
  <c r="AB302"/>
  <c r="AB296"/>
  <c r="AB290"/>
  <c r="AB284"/>
  <c r="AB278"/>
  <c r="AB271"/>
  <c r="AB264"/>
  <c r="AB258"/>
  <c r="AB252"/>
  <c r="AB12"/>
  <c r="AB239"/>
  <c r="AB233"/>
  <c r="AB227"/>
  <c r="AB221"/>
  <c r="AB585"/>
  <c r="AB579"/>
  <c r="AB574"/>
  <c r="AB568"/>
  <c r="AB562"/>
  <c r="AB556"/>
  <c r="AB551"/>
  <c r="AB545"/>
  <c r="AB539"/>
  <c r="AB533"/>
  <c r="AB527"/>
  <c r="AB521"/>
  <c r="AB508"/>
  <c r="AB502"/>
  <c r="AB490"/>
  <c r="AB484"/>
  <c r="AB472"/>
  <c r="AB468"/>
  <c r="AB457"/>
  <c r="AB451"/>
  <c r="AB440"/>
  <c r="AB434"/>
  <c r="AB422"/>
  <c r="AB416"/>
  <c r="AB403"/>
  <c r="AB397"/>
  <c r="AB390"/>
  <c r="AB384"/>
  <c r="AB378"/>
  <c r="AB371"/>
  <c r="AB365"/>
  <c r="AB359"/>
  <c r="AB353"/>
  <c r="AB344"/>
  <c r="AB338"/>
  <c r="AB331"/>
  <c r="AB325"/>
  <c r="AB319"/>
  <c r="AB313"/>
  <c r="AB307"/>
  <c r="AB301"/>
  <c r="AB295"/>
  <c r="AB289"/>
  <c r="AB283"/>
  <c r="AB277"/>
  <c r="AB590"/>
  <c r="AB584"/>
  <c r="AB573"/>
  <c r="AB567"/>
  <c r="AB561"/>
  <c r="AB550"/>
  <c r="AB544"/>
  <c r="AB538"/>
  <c r="AB532"/>
  <c r="AB526"/>
  <c r="AB520"/>
  <c r="AB513"/>
  <c r="AB507"/>
  <c r="AB501"/>
  <c r="AB495"/>
  <c r="AB489"/>
  <c r="AB483"/>
  <c r="AB477"/>
  <c r="AB471"/>
  <c r="AB467"/>
  <c r="AB462"/>
  <c r="AB456"/>
  <c r="AB450"/>
  <c r="AB445"/>
  <c r="AB439"/>
  <c r="AB433"/>
  <c r="AB427"/>
  <c r="AB421"/>
  <c r="AB415"/>
  <c r="AB409"/>
  <c r="AB402"/>
  <c r="AB396"/>
  <c r="AB389"/>
  <c r="AB383"/>
  <c r="AB377"/>
  <c r="AB370"/>
  <c r="AB364"/>
  <c r="AB358"/>
  <c r="AB349"/>
  <c r="AB343"/>
  <c r="AB337"/>
  <c r="AB330"/>
  <c r="AB324"/>
  <c r="AB318"/>
  <c r="AB216"/>
  <c r="AB210"/>
  <c r="AB203"/>
  <c r="AB197"/>
  <c r="AB191"/>
  <c r="AB182"/>
  <c r="AB179"/>
  <c r="AB173"/>
  <c r="AB167"/>
  <c r="AB161"/>
  <c r="AB155"/>
  <c r="AB149"/>
  <c r="AB143"/>
  <c r="AB137"/>
  <c r="AB131"/>
  <c r="AB125"/>
  <c r="AB119"/>
  <c r="AB113"/>
  <c r="AB107"/>
  <c r="AB101"/>
  <c r="AB95"/>
  <c r="AB88"/>
  <c r="AB82"/>
  <c r="AB76"/>
  <c r="AB70"/>
  <c r="AB64"/>
  <c r="AB58"/>
  <c r="AB52"/>
  <c r="AB46"/>
  <c r="AB40"/>
  <c r="AB34"/>
  <c r="AB26"/>
  <c r="AB20"/>
  <c r="AB215"/>
  <c r="AB209"/>
  <c r="AB202"/>
  <c r="AB196"/>
  <c r="AB190"/>
  <c r="AB186"/>
  <c r="AB178"/>
  <c r="AB172"/>
  <c r="AB166"/>
  <c r="AB160"/>
  <c r="AB154"/>
  <c r="AB148"/>
  <c r="AB142"/>
  <c r="AB136"/>
  <c r="AB130"/>
  <c r="AB124"/>
  <c r="AB118"/>
  <c r="AB112"/>
  <c r="AB106"/>
  <c r="AB100"/>
  <c r="AB94"/>
  <c r="AB87"/>
  <c r="AB81"/>
  <c r="AB75"/>
  <c r="AB69"/>
  <c r="AB63"/>
  <c r="AB57"/>
  <c r="AB51"/>
  <c r="AB45"/>
  <c r="AB39"/>
  <c r="AB33"/>
  <c r="AB25"/>
  <c r="AB19"/>
  <c r="AB270"/>
  <c r="AB263"/>
  <c r="AB257"/>
  <c r="AB251"/>
  <c r="AB244"/>
  <c r="AB238"/>
  <c r="AB232"/>
  <c r="AB226"/>
  <c r="AB220"/>
  <c r="AB214"/>
  <c r="AB208"/>
  <c r="AB201"/>
  <c r="AB195"/>
  <c r="AB189"/>
  <c r="AB185"/>
  <c r="AB177"/>
  <c r="AB171"/>
  <c r="AB165"/>
  <c r="AB159"/>
  <c r="AB153"/>
  <c r="AB147"/>
  <c r="AB141"/>
  <c r="AB135"/>
  <c r="AB129"/>
  <c r="AB123"/>
  <c r="AB117"/>
  <c r="AB111"/>
  <c r="AB105"/>
  <c r="AB99"/>
  <c r="AB93"/>
  <c r="AB86"/>
  <c r="AB80"/>
  <c r="AB74"/>
  <c r="AB68"/>
  <c r="AB62"/>
  <c r="AB56"/>
  <c r="AB50"/>
  <c r="AB44"/>
  <c r="AB38"/>
  <c r="AB31"/>
  <c r="AB24"/>
  <c r="AB18"/>
  <c r="AB312"/>
  <c r="AB306"/>
  <c r="AB300"/>
  <c r="AB294"/>
  <c r="AB288"/>
  <c r="AB282"/>
  <c r="AB275"/>
  <c r="AB269"/>
  <c r="AB262"/>
  <c r="AB256"/>
  <c r="AB246"/>
  <c r="AB243"/>
  <c r="AB237"/>
  <c r="AB231"/>
  <c r="AB225"/>
  <c r="AB219"/>
  <c r="AB213"/>
  <c r="AB207"/>
  <c r="AB200"/>
  <c r="AB194"/>
  <c r="AB188"/>
  <c r="AB183"/>
  <c r="AB176"/>
  <c r="AB170"/>
  <c r="AB164"/>
  <c r="AB158"/>
  <c r="AB152"/>
  <c r="AB146"/>
  <c r="AB140"/>
  <c r="AB134"/>
  <c r="AB128"/>
  <c r="AB122"/>
  <c r="AB116"/>
  <c r="AB110"/>
  <c r="AB104"/>
  <c r="AB98"/>
  <c r="AB92"/>
  <c r="AB85"/>
  <c r="AB79"/>
  <c r="AB73"/>
  <c r="AB67"/>
  <c r="AB61"/>
  <c r="AB55"/>
  <c r="AB49"/>
  <c r="AB43"/>
  <c r="AB37"/>
  <c r="AB30"/>
  <c r="AB23"/>
  <c r="AB17"/>
  <c r="AB476"/>
  <c r="AB470"/>
  <c r="AB466"/>
  <c r="AB461"/>
  <c r="AB455"/>
  <c r="AB449"/>
  <c r="AB444"/>
  <c r="AB438"/>
  <c r="AB432"/>
  <c r="AB426"/>
  <c r="AB420"/>
  <c r="AB414"/>
  <c r="AB408"/>
  <c r="AB401"/>
  <c r="AB395"/>
  <c r="AB388"/>
  <c r="AB382"/>
  <c r="AB375"/>
  <c r="AB369"/>
  <c r="AB363"/>
  <c r="AB357"/>
  <c r="AB348"/>
  <c r="AB342"/>
  <c r="AB335"/>
  <c r="AB328"/>
  <c r="AB323"/>
  <c r="AB317"/>
  <c r="AB311"/>
  <c r="AB305"/>
  <c r="AB299"/>
  <c r="AB293"/>
  <c r="AB287"/>
  <c r="AB281"/>
  <c r="AB274"/>
  <c r="AB268"/>
  <c r="AB261"/>
  <c r="AB255"/>
  <c r="AB245"/>
  <c r="AB242"/>
  <c r="AB236"/>
  <c r="AB230"/>
  <c r="AB224"/>
  <c r="AB218"/>
  <c r="AB212"/>
  <c r="AB206"/>
  <c r="AB199"/>
  <c r="AB193"/>
  <c r="AB187"/>
  <c r="AB181"/>
  <c r="AB175"/>
  <c r="AB169"/>
  <c r="AB163"/>
  <c r="AB157"/>
  <c r="AB151"/>
  <c r="AB145"/>
  <c r="AB139"/>
  <c r="AB133"/>
  <c r="AB127"/>
  <c r="AB121"/>
  <c r="AB115"/>
  <c r="AB109"/>
  <c r="AB103"/>
  <c r="AB97"/>
  <c r="AB91"/>
  <c r="AB84"/>
  <c r="AB78"/>
  <c r="AB72"/>
  <c r="AB66"/>
  <c r="AB60"/>
  <c r="AB54"/>
  <c r="AB48"/>
  <c r="AB42"/>
  <c r="AB36"/>
  <c r="AB29"/>
  <c r="AB22"/>
  <c r="AB16"/>
  <c r="R10"/>
  <c r="AD10"/>
  <c r="E11"/>
  <c r="F11" s="1"/>
  <c r="G11" s="1"/>
  <c r="H11" s="1"/>
  <c r="I11" s="1"/>
  <c r="J11" s="1"/>
  <c r="K11" s="1"/>
  <c r="L11" s="1"/>
  <c r="M11" s="1"/>
  <c r="N11" s="1"/>
  <c r="O11" s="1"/>
  <c r="P11" s="1"/>
  <c r="Q11" s="1"/>
  <c r="R11" s="1"/>
  <c r="S11" s="1"/>
  <c r="T11" s="1"/>
  <c r="U11" s="1"/>
  <c r="V11" s="1"/>
  <c r="W11" s="1"/>
  <c r="X11" s="1"/>
  <c r="Y11" s="1"/>
  <c r="Z11" s="1"/>
  <c r="AA11" s="1"/>
  <c r="AB11" s="1"/>
  <c r="AC11" s="1"/>
  <c r="AD11" s="1"/>
  <c r="AG11" s="1"/>
  <c r="AT11" s="1"/>
  <c r="AZ11" s="1"/>
  <c r="BG11" s="1"/>
  <c r="BH11" s="1"/>
  <c r="BN11" s="1"/>
  <c r="BT11" s="1"/>
  <c r="BZ11" s="1"/>
  <c r="CF11" s="1"/>
  <c r="CL11" s="1"/>
  <c r="CS11" s="1"/>
  <c r="CT11" s="1"/>
  <c r="CZ11" s="1"/>
  <c r="DF11" s="1"/>
  <c r="DL11" s="1"/>
  <c r="DR11" s="1"/>
  <c r="DX11" s="1"/>
  <c r="EE11" s="1"/>
  <c r="EF11" s="1"/>
  <c r="EL11" s="1"/>
  <c r="ER11" s="1"/>
  <c r="EX11" s="1"/>
  <c r="FD11" s="1"/>
  <c r="FJ11" s="1"/>
  <c r="FQ11" s="1"/>
  <c r="FR11" s="1"/>
  <c r="FX11" s="1"/>
  <c r="GD11" s="1"/>
  <c r="GJ11" s="1"/>
  <c r="GK11" s="1"/>
  <c r="GL11" s="1"/>
  <c r="GZ11" s="1"/>
  <c r="HA11" s="1"/>
  <c r="P10"/>
  <c r="P9" i="9"/>
  <c r="N9" i="8"/>
  <c r="N17"/>
  <c r="N16"/>
  <c r="N10"/>
  <c r="N7"/>
  <c r="E20"/>
  <c r="E22" s="1"/>
  <c r="N11"/>
  <c r="N13"/>
  <c r="N15"/>
  <c r="N14"/>
  <c r="N8"/>
  <c r="N20" s="1"/>
  <c r="C24" s="1"/>
  <c r="N18"/>
  <c r="N12"/>
  <c r="N19"/>
  <c r="V152" i="1"/>
  <c r="T246"/>
  <c r="U556"/>
  <c r="U342"/>
  <c r="W209"/>
  <c r="V563"/>
  <c r="W332"/>
  <c r="W189"/>
  <c r="G7" i="9"/>
  <c r="T221" i="1"/>
  <c r="HB77"/>
  <c r="HB189"/>
  <c r="HB274"/>
  <c r="HB409"/>
  <c r="Q90"/>
  <c r="HB87"/>
  <c r="V87"/>
  <c r="U348"/>
  <c r="T267"/>
  <c r="V393"/>
  <c r="K489"/>
  <c r="Q489" s="1"/>
  <c r="K22"/>
  <c r="N22" s="1"/>
  <c r="L10"/>
  <c r="J10" i="9"/>
  <c r="H9"/>
  <c r="HB350" i="1"/>
  <c r="HB159"/>
  <c r="HB520"/>
  <c r="G10"/>
  <c r="M10"/>
  <c r="HB225"/>
  <c r="HB207"/>
  <c r="HB180"/>
  <c r="HB578"/>
  <c r="HB518"/>
  <c r="HB194"/>
  <c r="HB171"/>
  <c r="HB560"/>
  <c r="HB487"/>
  <c r="HB287"/>
  <c r="HB89"/>
  <c r="HB56"/>
  <c r="V332"/>
  <c r="V468"/>
  <c r="W217"/>
  <c r="V474"/>
  <c r="U64"/>
  <c r="V240"/>
  <c r="W400"/>
  <c r="W345"/>
  <c r="T409"/>
  <c r="U115"/>
  <c r="W123"/>
  <c r="W516"/>
  <c r="V362"/>
  <c r="V61"/>
  <c r="T60"/>
  <c r="W319"/>
  <c r="U486"/>
  <c r="U99"/>
  <c r="U217"/>
  <c r="U160"/>
  <c r="W338"/>
  <c r="T79"/>
  <c r="V275"/>
  <c r="W477"/>
  <c r="T81"/>
  <c r="V492"/>
  <c r="V441"/>
  <c r="T342"/>
  <c r="U340"/>
  <c r="V148"/>
  <c r="U381"/>
  <c r="T26"/>
  <c r="T142"/>
  <c r="T222"/>
  <c r="V554"/>
  <c r="T317"/>
  <c r="U175"/>
  <c r="T33"/>
  <c r="W524"/>
  <c r="U392"/>
  <c r="T226"/>
  <c r="W63"/>
  <c r="T519"/>
  <c r="V442"/>
  <c r="T501"/>
  <c r="U514"/>
  <c r="U158"/>
  <c r="T233"/>
  <c r="U447"/>
  <c r="T569"/>
  <c r="W412"/>
  <c r="U578"/>
  <c r="V207"/>
  <c r="V390"/>
  <c r="T130"/>
  <c r="V520"/>
  <c r="U157"/>
  <c r="W384"/>
  <c r="V537"/>
  <c r="T580"/>
  <c r="W357"/>
  <c r="U293"/>
  <c r="U40"/>
  <c r="W548"/>
  <c r="V79"/>
  <c r="V414"/>
  <c r="V48"/>
  <c r="V478"/>
  <c r="T148"/>
  <c r="U75"/>
  <c r="W481"/>
  <c r="T140"/>
  <c r="W411"/>
  <c r="U374"/>
  <c r="U219"/>
  <c r="U111"/>
  <c r="W418"/>
  <c r="T312"/>
  <c r="T553"/>
  <c r="W111"/>
  <c r="T527"/>
  <c r="U331"/>
  <c r="W101"/>
  <c r="T333"/>
  <c r="T403"/>
  <c r="W169"/>
  <c r="T284"/>
  <c r="U341"/>
  <c r="U171"/>
  <c r="U150"/>
  <c r="V448"/>
  <c r="W114"/>
  <c r="T405"/>
  <c r="U387"/>
  <c r="U504"/>
  <c r="T134"/>
  <c r="W97"/>
  <c r="T426"/>
  <c r="U456"/>
  <c r="V361"/>
  <c r="V564"/>
  <c r="U360"/>
  <c r="W490"/>
  <c r="V535"/>
  <c r="T217"/>
  <c r="W164"/>
  <c r="U281"/>
  <c r="U213"/>
  <c r="U310"/>
  <c r="W161"/>
  <c r="W416"/>
  <c r="T360"/>
  <c r="V226"/>
  <c r="W335"/>
  <c r="U73"/>
  <c r="T110"/>
  <c r="W191"/>
  <c r="W415"/>
  <c r="V434"/>
  <c r="U558"/>
  <c r="V301"/>
  <c r="W295"/>
  <c r="U57"/>
  <c r="U485"/>
  <c r="V516"/>
  <c r="W27"/>
  <c r="T159"/>
  <c r="W440"/>
  <c r="W64"/>
  <c r="V451"/>
  <c r="V373"/>
  <c r="T145"/>
  <c r="T19"/>
  <c r="T36"/>
  <c r="V551"/>
  <c r="V200"/>
  <c r="T16"/>
  <c r="W302"/>
  <c r="U255"/>
  <c r="V321"/>
  <c r="T454"/>
  <c r="W466"/>
  <c r="W46"/>
  <c r="T42"/>
  <c r="V308"/>
  <c r="U320"/>
  <c r="W439"/>
  <c r="U170"/>
  <c r="T141"/>
  <c r="U260"/>
  <c r="T242"/>
  <c r="W312"/>
  <c r="W385"/>
  <c r="W200"/>
  <c r="U358"/>
  <c r="T48"/>
  <c r="W349"/>
  <c r="T245"/>
  <c r="W242"/>
  <c r="W407"/>
  <c r="T562"/>
  <c r="T476"/>
  <c r="T465"/>
  <c r="T581"/>
  <c r="W167"/>
  <c r="V144"/>
  <c r="U467"/>
  <c r="U114"/>
  <c r="W450"/>
  <c r="W294"/>
  <c r="U120"/>
  <c r="U323"/>
  <c r="W15"/>
  <c r="U474"/>
  <c r="U152"/>
  <c r="V196"/>
  <c r="W472"/>
  <c r="V504"/>
  <c r="U496"/>
  <c r="W133"/>
  <c r="V17"/>
  <c r="W271"/>
  <c r="T63"/>
  <c r="U469"/>
  <c r="T488"/>
  <c r="W389"/>
  <c r="V151"/>
  <c r="T136"/>
  <c r="W575"/>
  <c r="W525"/>
  <c r="U533"/>
  <c r="U207"/>
  <c r="U113"/>
  <c r="U418"/>
  <c r="U183"/>
  <c r="V185"/>
  <c r="U39"/>
  <c r="T461"/>
  <c r="U438"/>
  <c r="W453"/>
  <c r="U441"/>
  <c r="U30"/>
  <c r="T536"/>
  <c r="T504"/>
  <c r="U487"/>
  <c r="W231"/>
  <c r="U27"/>
  <c r="U12"/>
  <c r="V100"/>
  <c r="U186"/>
  <c r="V419"/>
  <c r="T515"/>
  <c r="W549"/>
  <c r="U304"/>
  <c r="U216"/>
  <c r="U92"/>
  <c r="V120"/>
  <c r="T237"/>
  <c r="T437"/>
  <c r="V417"/>
  <c r="W292"/>
  <c r="V412"/>
  <c r="W149"/>
  <c r="T523"/>
  <c r="V259"/>
  <c r="V553"/>
  <c r="U181"/>
  <c r="W281"/>
  <c r="T335"/>
  <c r="V193"/>
  <c r="U96"/>
  <c r="V427"/>
  <c r="W254"/>
  <c r="T495"/>
  <c r="W187"/>
  <c r="V399"/>
  <c r="T20"/>
  <c r="W109"/>
  <c r="T307"/>
  <c r="U212"/>
  <c r="U298"/>
  <c r="T550"/>
  <c r="U240"/>
  <c r="T533"/>
  <c r="W58"/>
  <c r="W342"/>
  <c r="W390"/>
  <c r="T538"/>
  <c r="V525"/>
  <c r="U335"/>
  <c r="U473"/>
  <c r="W354"/>
  <c r="U266"/>
  <c r="V126"/>
  <c r="T382"/>
  <c r="V571"/>
  <c r="V531"/>
  <c r="T287"/>
  <c r="U26"/>
  <c r="U253"/>
  <c r="V277"/>
  <c r="W337"/>
  <c r="V530"/>
  <c r="W508"/>
  <c r="U83"/>
  <c r="V367"/>
  <c r="U306"/>
  <c r="T149"/>
  <c r="U479"/>
  <c r="U426"/>
  <c r="V97"/>
  <c r="U490"/>
  <c r="W289"/>
  <c r="T507"/>
  <c r="T123"/>
  <c r="T51"/>
  <c r="W460"/>
  <c r="T103"/>
  <c r="U570"/>
  <c r="T196"/>
  <c r="T143"/>
  <c r="W287"/>
  <c r="W199"/>
  <c r="T443"/>
  <c r="W486"/>
  <c r="W207"/>
  <c r="W65"/>
  <c r="V15"/>
  <c r="T513"/>
  <c r="T566"/>
  <c r="V387"/>
  <c r="V562"/>
  <c r="V493"/>
  <c r="U272"/>
  <c r="T295"/>
  <c r="V576"/>
  <c r="T431"/>
  <c r="W142"/>
  <c r="T368"/>
  <c r="W339"/>
  <c r="U481"/>
  <c r="U457"/>
  <c r="T115"/>
  <c r="U398"/>
  <c r="U197"/>
  <c r="V335"/>
  <c r="V179"/>
  <c r="U287"/>
  <c r="V379"/>
  <c r="T277"/>
  <c r="U178"/>
  <c r="U550"/>
  <c r="U521"/>
  <c r="U318"/>
  <c r="T574"/>
  <c r="V567"/>
  <c r="V464"/>
  <c r="U258"/>
  <c r="T263"/>
  <c r="W417"/>
  <c r="T74"/>
  <c r="T70"/>
  <c r="V18"/>
  <c r="T429"/>
  <c r="U229"/>
  <c r="W95"/>
  <c r="W181"/>
  <c r="W383"/>
  <c r="W392"/>
  <c r="W178"/>
  <c r="T354"/>
  <c r="V169"/>
  <c r="V542"/>
  <c r="U196"/>
  <c r="T131"/>
  <c r="V496"/>
  <c r="W441"/>
  <c r="W322"/>
  <c r="U261"/>
  <c r="U38"/>
  <c r="T483"/>
  <c r="U440"/>
  <c r="V452"/>
  <c r="W220"/>
  <c r="V509"/>
  <c r="U134"/>
  <c r="W263"/>
  <c r="W554"/>
  <c r="W57"/>
  <c r="W494"/>
  <c r="V454"/>
  <c r="V541"/>
  <c r="T286"/>
  <c r="U227"/>
  <c r="U220"/>
  <c r="U147"/>
  <c r="T552"/>
  <c r="V284"/>
  <c r="V528"/>
  <c r="W505"/>
  <c r="U47"/>
  <c r="U140"/>
  <c r="V35"/>
  <c r="T169"/>
  <c r="W103"/>
  <c r="U503"/>
  <c r="T459"/>
  <c r="V106"/>
  <c r="W137"/>
  <c r="U322"/>
  <c r="T588"/>
  <c r="W206"/>
  <c r="V125"/>
  <c r="W176"/>
  <c r="U106"/>
  <c r="W587"/>
  <c r="T413"/>
  <c r="V445"/>
  <c r="V343"/>
  <c r="T539"/>
  <c r="V199"/>
  <c r="V356"/>
  <c r="W275"/>
  <c r="T69"/>
  <c r="V354"/>
  <c r="V183"/>
  <c r="W553"/>
  <c r="T463"/>
  <c r="W128"/>
  <c r="W487"/>
  <c r="W484"/>
  <c r="V135"/>
  <c r="T330"/>
  <c r="T182"/>
  <c r="U505"/>
  <c r="U124"/>
  <c r="U560"/>
  <c r="U100"/>
  <c r="V498"/>
  <c r="V580"/>
  <c r="T560"/>
  <c r="W22"/>
  <c r="W432"/>
  <c r="W434"/>
  <c r="W425"/>
  <c r="U384"/>
  <c r="U67"/>
  <c r="W446"/>
  <c r="T238"/>
  <c r="U275"/>
  <c r="U319"/>
  <c r="U380"/>
  <c r="T167"/>
  <c r="V485"/>
  <c r="W47"/>
  <c r="V581"/>
  <c r="T576"/>
  <c r="T345"/>
  <c r="W513"/>
  <c r="W429"/>
  <c r="T398"/>
  <c r="U527"/>
  <c r="U251"/>
  <c r="W371"/>
  <c r="V568"/>
  <c r="T492"/>
  <c r="W155"/>
  <c r="V544"/>
  <c r="V112"/>
  <c r="V333"/>
  <c r="V439"/>
  <c r="T117"/>
  <c r="T388"/>
  <c r="U94"/>
  <c r="U543"/>
  <c r="U565"/>
  <c r="W431"/>
  <c r="W367"/>
  <c r="W61"/>
  <c r="T379"/>
  <c r="T93"/>
  <c r="V430"/>
  <c r="W304"/>
  <c r="U164"/>
  <c r="V309"/>
  <c r="V521"/>
  <c r="T561"/>
  <c r="T340"/>
  <c r="V280"/>
  <c r="W264"/>
  <c r="V194"/>
  <c r="W14"/>
  <c r="U210"/>
  <c r="U17"/>
  <c r="U522"/>
  <c r="W576"/>
  <c r="V586"/>
  <c r="V33"/>
  <c r="T434"/>
  <c r="U121"/>
  <c r="T302"/>
  <c r="W491"/>
  <c r="W378"/>
  <c r="V311"/>
  <c r="V263"/>
  <c r="W24"/>
  <c r="W37"/>
  <c r="T72"/>
  <c r="T361"/>
  <c r="W370"/>
  <c r="W253"/>
  <c r="T243"/>
  <c r="W409"/>
  <c r="T40"/>
  <c r="V548"/>
  <c r="U225"/>
  <c r="V204"/>
  <c r="T259"/>
  <c r="T46"/>
  <c r="T23"/>
  <c r="W152"/>
  <c r="T510"/>
  <c r="V538"/>
  <c r="U531"/>
  <c r="V146"/>
  <c r="V260"/>
  <c r="V269"/>
  <c r="U137"/>
  <c r="U547"/>
  <c r="V569"/>
  <c r="W498"/>
  <c r="V266"/>
  <c r="T347"/>
  <c r="U520"/>
  <c r="U534"/>
  <c r="U451"/>
  <c r="T186"/>
  <c r="W12"/>
  <c r="T534"/>
  <c r="T78"/>
  <c r="U141"/>
  <c r="V231"/>
  <c r="W127"/>
  <c r="V137"/>
  <c r="U506"/>
  <c r="V473"/>
  <c r="V222"/>
  <c r="T380"/>
  <c r="V460"/>
  <c r="U299"/>
  <c r="T572"/>
  <c r="W364"/>
  <c r="V104"/>
  <c r="W69"/>
  <c r="W588"/>
  <c r="V281"/>
  <c r="W424"/>
  <c r="T555"/>
  <c r="V372"/>
  <c r="W543"/>
  <c r="T121"/>
  <c r="T25"/>
  <c r="W296"/>
  <c r="U461"/>
  <c r="V324"/>
  <c r="T146"/>
  <c r="U554"/>
  <c r="U544"/>
  <c r="W394"/>
  <c r="W539"/>
  <c r="V402"/>
  <c r="U262"/>
  <c r="V446"/>
  <c r="T343"/>
  <c r="V264"/>
  <c r="U187"/>
  <c r="V550"/>
  <c r="W433"/>
  <c r="T325"/>
  <c r="W542"/>
  <c r="W153"/>
  <c r="V475"/>
  <c r="T308"/>
  <c r="T318"/>
  <c r="U450"/>
  <c r="U414"/>
  <c r="T184"/>
  <c r="V254"/>
  <c r="W534"/>
  <c r="U477"/>
  <c r="W462"/>
  <c r="U254"/>
  <c r="T584"/>
  <c r="W485"/>
  <c r="W222"/>
  <c r="W151"/>
  <c r="T124"/>
  <c r="T583"/>
  <c r="U256"/>
  <c r="V377"/>
  <c r="W35"/>
  <c r="T496"/>
  <c r="U579"/>
  <c r="W509"/>
  <c r="T91"/>
  <c r="W574"/>
  <c r="W570"/>
  <c r="U512"/>
  <c r="T212"/>
  <c r="U349"/>
  <c r="U305"/>
  <c r="W533"/>
  <c r="U95"/>
  <c r="V529"/>
  <c r="V191"/>
  <c r="U231"/>
  <c r="T328"/>
  <c r="U143"/>
  <c r="W565"/>
  <c r="V98"/>
  <c r="W358"/>
  <c r="U263"/>
  <c r="U480"/>
  <c r="V305"/>
  <c r="V346"/>
  <c r="T435"/>
  <c r="V522"/>
  <c r="W443"/>
  <c r="U301"/>
  <c r="U502"/>
  <c r="T453"/>
  <c r="U165"/>
  <c r="U586"/>
  <c r="V420"/>
  <c r="U20"/>
  <c r="V552"/>
  <c r="T73"/>
  <c r="U132"/>
  <c r="U135"/>
  <c r="U519"/>
  <c r="W185"/>
  <c r="W36"/>
  <c r="V292"/>
  <c r="W546"/>
  <c r="V432"/>
  <c r="V495"/>
  <c r="T529"/>
  <c r="V401"/>
  <c r="T255"/>
  <c r="U448"/>
  <c r="W225"/>
  <c r="W355"/>
  <c r="U421"/>
  <c r="V92"/>
  <c r="U413"/>
  <c r="V482"/>
  <c r="V355"/>
  <c r="U459"/>
  <c r="V54"/>
  <c r="U332"/>
  <c r="V268"/>
  <c r="U330"/>
  <c r="V418"/>
  <c r="U173"/>
  <c r="V274"/>
  <c r="U411"/>
  <c r="T85"/>
  <c r="T264"/>
  <c r="U568"/>
  <c r="U49"/>
  <c r="W380"/>
  <c r="W550"/>
  <c r="W359"/>
  <c r="W512"/>
  <c r="T236"/>
  <c r="V271"/>
  <c r="V371"/>
  <c r="V561"/>
  <c r="V330"/>
  <c r="T109"/>
  <c r="U199"/>
  <c r="W427"/>
  <c r="T425"/>
  <c r="W210"/>
  <c r="W259"/>
  <c r="W246"/>
  <c r="T411"/>
  <c r="W91"/>
  <c r="V190"/>
  <c r="W175"/>
  <c r="V524"/>
  <c r="T194"/>
  <c r="W572"/>
  <c r="W308"/>
  <c r="W421"/>
  <c r="T234"/>
  <c r="U509"/>
  <c r="T573"/>
  <c r="V590"/>
  <c r="T440"/>
  <c r="T442"/>
  <c r="T170"/>
  <c r="W478"/>
  <c r="U146"/>
  <c r="W530"/>
  <c r="U237"/>
  <c r="W278"/>
  <c r="W174"/>
  <c r="T321"/>
  <c r="U264"/>
  <c r="T171"/>
  <c r="W100"/>
  <c r="T473"/>
  <c r="U142"/>
  <c r="U377"/>
  <c r="T138"/>
  <c r="V85"/>
  <c r="V172"/>
  <c r="T104"/>
  <c r="T564"/>
  <c r="T29"/>
  <c r="U399"/>
  <c r="U497"/>
  <c r="T558"/>
  <c r="W18"/>
  <c r="T22"/>
  <c r="U436"/>
  <c r="V208"/>
  <c r="W98"/>
  <c r="V80"/>
  <c r="V317"/>
  <c r="V370"/>
  <c r="W301"/>
  <c r="U529"/>
  <c r="U48"/>
  <c r="U274"/>
  <c r="W204"/>
  <c r="U50"/>
  <c r="V337"/>
  <c r="T590"/>
  <c r="T585"/>
  <c r="W586"/>
  <c r="U252"/>
  <c r="W436"/>
  <c r="T281"/>
  <c r="U373"/>
  <c r="W510"/>
  <c r="W313"/>
  <c r="W365"/>
  <c r="W540"/>
  <c r="U31"/>
  <c r="W237"/>
  <c r="T508"/>
  <c r="W130"/>
  <c r="U326"/>
  <c r="T18"/>
  <c r="U347"/>
  <c r="T375"/>
  <c r="W562"/>
  <c r="U277"/>
  <c r="V217"/>
  <c r="V237"/>
  <c r="V497"/>
  <c r="U460"/>
  <c r="U402"/>
  <c r="T462"/>
  <c r="W340"/>
  <c r="T14"/>
  <c r="U284"/>
  <c r="U179"/>
  <c r="T251"/>
  <c r="V369"/>
  <c r="V486"/>
  <c r="V510"/>
  <c r="T332"/>
  <c r="T17"/>
  <c r="T511"/>
  <c r="V477"/>
  <c r="U345"/>
  <c r="U430"/>
  <c r="W465"/>
  <c r="W457"/>
  <c r="W552"/>
  <c r="W198"/>
  <c r="V235"/>
  <c r="W54"/>
  <c r="V134"/>
  <c r="W66"/>
  <c r="T97"/>
  <c r="U65"/>
  <c r="U286"/>
  <c r="V279"/>
  <c r="W286"/>
  <c r="V272"/>
  <c r="W291"/>
  <c r="T399"/>
  <c r="T557"/>
  <c r="W347"/>
  <c r="V116"/>
  <c r="T203"/>
  <c r="T571"/>
  <c r="V159"/>
  <c r="T371"/>
  <c r="T389"/>
  <c r="V36"/>
  <c r="U363"/>
  <c r="W285"/>
  <c r="U427"/>
  <c r="T183"/>
  <c r="V14"/>
  <c r="U93"/>
  <c r="U571"/>
  <c r="V560"/>
  <c r="T293"/>
  <c r="W56"/>
  <c r="U86"/>
  <c r="U112"/>
  <c r="W232"/>
  <c r="W132"/>
  <c r="T357"/>
  <c r="V93"/>
  <c r="T448"/>
  <c r="W325"/>
  <c r="U364"/>
  <c r="V131"/>
  <c r="U576"/>
  <c r="T168"/>
  <c r="T220"/>
  <c r="U209"/>
  <c r="V182"/>
  <c r="W482"/>
  <c r="T365"/>
  <c r="V133"/>
  <c r="W145"/>
  <c r="V453"/>
  <c r="W195"/>
  <c r="T456"/>
  <c r="W495"/>
  <c r="U367"/>
  <c r="V526"/>
  <c r="U442"/>
  <c r="T423"/>
  <c r="V285"/>
  <c r="T165"/>
  <c r="U104"/>
  <c r="T521"/>
  <c r="U129"/>
  <c r="W229"/>
  <c r="U58"/>
  <c r="T421"/>
  <c r="V527"/>
  <c r="W299"/>
  <c r="V252"/>
  <c r="T285"/>
  <c r="T315"/>
  <c r="V421"/>
  <c r="U465"/>
  <c r="W135"/>
  <c r="U482"/>
  <c r="U200"/>
  <c r="T144"/>
  <c r="W500"/>
  <c r="U72"/>
  <c r="T288"/>
  <c r="T223"/>
  <c r="T300"/>
  <c r="U539"/>
  <c r="V147"/>
  <c r="W551"/>
  <c r="W399"/>
  <c r="V129"/>
  <c r="V218"/>
  <c r="U582"/>
  <c r="T472"/>
  <c r="W488"/>
  <c r="V262"/>
  <c r="T524"/>
  <c r="W573"/>
  <c r="V400"/>
  <c r="U495"/>
  <c r="V171"/>
  <c r="W31"/>
  <c r="W423"/>
  <c r="T156"/>
  <c r="U316"/>
  <c r="V316"/>
  <c r="T86"/>
  <c r="T414"/>
  <c r="U526"/>
  <c r="W499"/>
  <c r="V174"/>
  <c r="V449"/>
  <c r="U545"/>
  <c r="T503"/>
  <c r="V86"/>
  <c r="U583"/>
  <c r="V256"/>
  <c r="T166"/>
  <c r="V203"/>
  <c r="T526"/>
  <c r="T244"/>
  <c r="T391"/>
  <c r="W397"/>
  <c r="V501"/>
  <c r="U176"/>
  <c r="T355"/>
  <c r="T535"/>
  <c r="U52"/>
  <c r="V108"/>
  <c r="T147"/>
  <c r="W160"/>
  <c r="U70"/>
  <c r="V368"/>
  <c r="U202"/>
  <c r="T559"/>
  <c r="U23"/>
  <c r="T173"/>
  <c r="V299"/>
  <c r="W408"/>
  <c r="V82"/>
  <c r="W45"/>
  <c r="T364"/>
  <c r="T545"/>
  <c r="W476"/>
  <c r="U195"/>
  <c r="W256"/>
  <c r="W194"/>
  <c r="V584"/>
  <c r="T53"/>
  <c r="T206"/>
  <c r="T467"/>
  <c r="W377"/>
  <c r="V489"/>
  <c r="T582"/>
  <c r="W39"/>
  <c r="V374"/>
  <c r="V306"/>
  <c r="W435"/>
  <c r="V210"/>
  <c r="T509"/>
  <c r="U401"/>
  <c r="W315"/>
  <c r="U494"/>
  <c r="W314"/>
  <c r="U239"/>
  <c r="W177"/>
  <c r="T27"/>
  <c r="T532"/>
  <c r="U499"/>
  <c r="T224"/>
  <c r="W233"/>
  <c r="W16"/>
  <c r="V47"/>
  <c r="V243"/>
  <c r="W196"/>
  <c r="X196" s="1"/>
  <c r="Y196" s="1"/>
  <c r="W496"/>
  <c r="T225"/>
  <c r="U388"/>
  <c r="U355"/>
  <c r="U478"/>
  <c r="U516"/>
  <c r="W59"/>
  <c r="V107"/>
  <c r="T75"/>
  <c r="W469"/>
  <c r="T252"/>
  <c r="U475"/>
  <c r="W420"/>
  <c r="W48"/>
  <c r="T107"/>
  <c r="W311"/>
  <c r="V122"/>
  <c r="V339"/>
  <c r="U151"/>
  <c r="V508"/>
  <c r="U77"/>
  <c r="U66"/>
  <c r="W42"/>
  <c r="V426"/>
  <c r="T505"/>
  <c r="U536"/>
  <c r="T356"/>
  <c r="W154"/>
  <c r="V46"/>
  <c r="V155"/>
  <c r="W107"/>
  <c r="T162"/>
  <c r="T24"/>
  <c r="V570"/>
  <c r="U524"/>
  <c r="V164"/>
  <c r="T180"/>
  <c r="T541"/>
  <c r="V290"/>
  <c r="V416"/>
  <c r="V176"/>
  <c r="W92"/>
  <c r="W70"/>
  <c r="T84"/>
  <c r="T66"/>
  <c r="V278"/>
  <c r="T452"/>
  <c r="W80"/>
  <c r="V471"/>
  <c r="V56"/>
  <c r="T232"/>
  <c r="W560"/>
  <c r="U537"/>
  <c r="W579"/>
  <c r="V349"/>
  <c r="W96"/>
  <c r="U489"/>
  <c r="U101"/>
  <c r="W515"/>
  <c r="W381"/>
  <c r="U589"/>
  <c r="W215"/>
  <c r="T268"/>
  <c r="U324"/>
  <c r="U244"/>
  <c r="U548"/>
  <c r="V234"/>
  <c r="V578"/>
  <c r="V314"/>
  <c r="T191"/>
  <c r="V389"/>
  <c r="T65"/>
  <c r="U189"/>
  <c r="U211"/>
  <c r="V359"/>
  <c r="T240"/>
  <c r="W190"/>
  <c r="W258"/>
  <c r="T160"/>
  <c r="U16"/>
  <c r="U542"/>
  <c r="U242"/>
  <c r="T548"/>
  <c r="W282"/>
  <c r="U206"/>
  <c r="T475"/>
  <c r="V91"/>
  <c r="T92"/>
  <c r="U296"/>
  <c r="T416"/>
  <c r="V229"/>
  <c r="V94"/>
  <c r="V555"/>
  <c r="U419"/>
  <c r="W580"/>
  <c r="W348"/>
  <c r="T177"/>
  <c r="V111"/>
  <c r="W182"/>
  <c r="U148"/>
  <c r="U314"/>
  <c r="T178"/>
  <c r="V136"/>
  <c r="V99"/>
  <c r="W558"/>
  <c r="V282"/>
  <c r="V202"/>
  <c r="V383"/>
  <c r="T502"/>
  <c r="V201"/>
  <c r="U530"/>
  <c r="T322"/>
  <c r="V142"/>
  <c r="T272"/>
  <c r="W197"/>
  <c r="V288"/>
  <c r="T294"/>
  <c r="W526"/>
  <c r="V78"/>
  <c r="W157"/>
  <c r="U400"/>
  <c r="U117"/>
  <c r="T567"/>
  <c r="W49"/>
  <c r="W99"/>
  <c r="T215"/>
  <c r="T54"/>
  <c r="W266"/>
  <c r="W76"/>
  <c r="U136"/>
  <c r="T125"/>
  <c r="W387"/>
  <c r="V167"/>
  <c r="W438"/>
  <c r="W166"/>
  <c r="U431"/>
  <c r="W105"/>
  <c r="W68"/>
  <c r="T522"/>
  <c r="W344"/>
  <c r="W88"/>
  <c r="T21"/>
  <c r="W584"/>
  <c r="U397"/>
  <c r="U138"/>
  <c r="W585"/>
  <c r="U344"/>
  <c r="T367"/>
  <c r="X367" s="1"/>
  <c r="Y367" s="1"/>
  <c r="U417"/>
  <c r="T422"/>
  <c r="T198"/>
  <c r="U507"/>
  <c r="U185"/>
  <c r="W519"/>
  <c r="U561"/>
  <c r="V304"/>
  <c r="U45"/>
  <c r="V153"/>
  <c r="U145"/>
  <c r="U580"/>
  <c r="V380"/>
  <c r="U51"/>
  <c r="W571"/>
  <c r="T528"/>
  <c r="V313"/>
  <c r="W398"/>
  <c r="W391"/>
  <c r="T420"/>
  <c r="T275"/>
  <c r="W255"/>
  <c r="W310"/>
  <c r="T274"/>
  <c r="V382"/>
  <c r="U98"/>
  <c r="V115"/>
  <c r="W555"/>
  <c r="U46"/>
  <c r="W401"/>
  <c r="W375"/>
  <c r="W79"/>
  <c r="W203"/>
  <c r="V394"/>
  <c r="U581"/>
  <c r="U76"/>
  <c r="T455"/>
  <c r="U208"/>
  <c r="W67"/>
  <c r="T202"/>
  <c r="T418"/>
  <c r="X418" s="1"/>
  <c r="Y418" s="1"/>
  <c r="W86"/>
  <c r="V345"/>
  <c r="T477"/>
  <c r="T451"/>
  <c r="T228"/>
  <c r="W428"/>
  <c r="T105"/>
  <c r="V385"/>
  <c r="U155"/>
  <c r="V88"/>
  <c r="V505"/>
  <c r="V325"/>
  <c r="T150"/>
  <c r="T450"/>
  <c r="T369"/>
  <c r="W372"/>
  <c r="V154"/>
  <c r="V479"/>
  <c r="W511"/>
  <c r="U279"/>
  <c r="W557"/>
  <c r="U174"/>
  <c r="T358"/>
  <c r="T253"/>
  <c r="T438"/>
  <c r="T230"/>
  <c r="T102"/>
  <c r="T119"/>
  <c r="T319"/>
  <c r="W442"/>
  <c r="W150"/>
  <c r="T35"/>
  <c r="W144"/>
  <c r="U25"/>
  <c r="V431"/>
  <c r="T577"/>
  <c r="W445"/>
  <c r="U428"/>
  <c r="V331"/>
  <c r="U584"/>
  <c r="X584" s="1"/>
  <c r="Y584" s="1"/>
  <c r="U43"/>
  <c r="T271"/>
  <c r="V140"/>
  <c r="T95"/>
  <c r="U283"/>
  <c r="U294"/>
  <c r="V132"/>
  <c r="V198"/>
  <c r="V481"/>
  <c r="U455"/>
  <c r="V503"/>
  <c r="W448"/>
  <c r="T174"/>
  <c r="V51"/>
  <c r="V161"/>
  <c r="V138"/>
  <c r="W567"/>
  <c r="W41"/>
  <c r="T439"/>
  <c r="T164"/>
  <c r="T15"/>
  <c r="T551"/>
  <c r="T132"/>
  <c r="W343"/>
  <c r="T108"/>
  <c r="W82"/>
  <c r="U559"/>
  <c r="T427"/>
  <c r="X427" s="1"/>
  <c r="W180"/>
  <c r="W395"/>
  <c r="U133"/>
  <c r="W257"/>
  <c r="W120"/>
  <c r="T76"/>
  <c r="T490"/>
  <c r="U518"/>
  <c r="V121"/>
  <c r="V515"/>
  <c r="U69"/>
  <c r="U396"/>
  <c r="T565"/>
  <c r="U538"/>
  <c r="W38"/>
  <c r="U154"/>
  <c r="V57"/>
  <c r="U156"/>
  <c r="W368"/>
  <c r="V220"/>
  <c r="T373"/>
  <c r="V143"/>
  <c r="U192"/>
  <c r="T218"/>
  <c r="V415"/>
  <c r="T235"/>
  <c r="V101"/>
  <c r="V118"/>
  <c r="U233"/>
  <c r="W474"/>
  <c r="T83"/>
  <c r="T324"/>
  <c r="T338"/>
  <c r="W507"/>
  <c r="V519"/>
  <c r="V72"/>
  <c r="U535"/>
  <c r="V300"/>
  <c r="U493"/>
  <c r="T436"/>
  <c r="V60"/>
  <c r="W471"/>
  <c r="V123"/>
  <c r="V470"/>
  <c r="V195"/>
  <c r="U569"/>
  <c r="U163"/>
  <c r="T239"/>
  <c r="T314"/>
  <c r="W221"/>
  <c r="V221"/>
  <c r="T351"/>
  <c r="T303"/>
  <c r="T376"/>
  <c r="U44"/>
  <c r="W329"/>
  <c r="W351"/>
  <c r="W172"/>
  <c r="V512"/>
  <c r="V403"/>
  <c r="W497"/>
  <c r="V255"/>
  <c r="T366"/>
  <c r="W186"/>
  <c r="T301"/>
  <c r="T395"/>
  <c r="W219"/>
  <c r="T199"/>
  <c r="T39"/>
  <c r="W110"/>
  <c r="W77"/>
  <c r="U446"/>
  <c r="U337"/>
  <c r="W193"/>
  <c r="T323"/>
  <c r="T126"/>
  <c r="W268"/>
  <c r="V341"/>
  <c r="W81"/>
  <c r="T43"/>
  <c r="U169"/>
  <c r="X169" s="1"/>
  <c r="Y169" s="1"/>
  <c r="W122"/>
  <c r="W531"/>
  <c r="W84"/>
  <c r="W309"/>
  <c r="T227"/>
  <c r="T87"/>
  <c r="T530"/>
  <c r="W228"/>
  <c r="T500"/>
  <c r="T270"/>
  <c r="V84"/>
  <c r="U122"/>
  <c r="W538"/>
  <c r="V230"/>
  <c r="U153"/>
  <c r="W235"/>
  <c r="V71"/>
  <c r="W563"/>
  <c r="U56"/>
  <c r="T458"/>
  <c r="V64"/>
  <c r="V158"/>
  <c r="V302"/>
  <c r="T111"/>
  <c r="W224"/>
  <c r="V409"/>
  <c r="W426"/>
  <c r="U190"/>
  <c r="U564"/>
  <c r="V574"/>
  <c r="V53"/>
  <c r="V587"/>
  <c r="U214"/>
  <c r="T118"/>
  <c r="T424"/>
  <c r="U246"/>
  <c r="W131"/>
  <c r="V455"/>
  <c r="U449"/>
  <c r="V62"/>
  <c r="W502"/>
  <c r="T82"/>
  <c r="V547"/>
  <c r="W252"/>
  <c r="T208"/>
  <c r="V589"/>
  <c r="W226"/>
  <c r="T386"/>
  <c r="U311"/>
  <c r="T37"/>
  <c r="T331"/>
  <c r="W168"/>
  <c r="W326"/>
  <c r="T260"/>
  <c r="U42"/>
  <c r="W273"/>
  <c r="V348"/>
  <c r="W578"/>
  <c r="W521"/>
  <c r="T512"/>
  <c r="U312"/>
  <c r="V375"/>
  <c r="W277"/>
  <c r="T362"/>
  <c r="W535"/>
  <c r="U541"/>
  <c r="U463"/>
  <c r="V68"/>
  <c r="W211"/>
  <c r="V40"/>
  <c r="W116"/>
  <c r="T67"/>
  <c r="W212"/>
  <c r="U295"/>
  <c r="U126"/>
  <c r="U362"/>
  <c r="V189"/>
  <c r="V225"/>
  <c r="W382"/>
  <c r="T88"/>
  <c r="T195"/>
  <c r="V81"/>
  <c r="V397"/>
  <c r="T468"/>
  <c r="W238"/>
  <c r="U102"/>
  <c r="V388"/>
  <c r="W173"/>
  <c r="T563"/>
  <c r="T101"/>
  <c r="U552"/>
  <c r="X552" s="1"/>
  <c r="W134"/>
  <c r="T470"/>
  <c r="W280"/>
  <c r="T261"/>
  <c r="T306"/>
  <c r="W274"/>
  <c r="V303"/>
  <c r="U303"/>
  <c r="U376"/>
  <c r="W444"/>
  <c r="U89"/>
  <c r="V13"/>
  <c r="V334"/>
  <c r="W89"/>
  <c r="T392"/>
  <c r="T290"/>
  <c r="V405"/>
  <c r="V565"/>
  <c r="W184"/>
  <c r="U437"/>
  <c r="V539"/>
  <c r="U167"/>
  <c r="U236"/>
  <c r="T62"/>
  <c r="T478"/>
  <c r="U232"/>
  <c r="T433"/>
  <c r="T122"/>
  <c r="T80"/>
  <c r="T489"/>
  <c r="U194"/>
  <c r="V289"/>
  <c r="W463"/>
  <c r="U105"/>
  <c r="V214"/>
  <c r="W192"/>
  <c r="U110"/>
  <c r="U313"/>
  <c r="W414"/>
  <c r="V244"/>
  <c r="U188"/>
  <c r="U390"/>
  <c r="V532"/>
  <c r="T310"/>
  <c r="V75"/>
  <c r="V233"/>
  <c r="W159"/>
  <c r="T269"/>
  <c r="U587"/>
  <c r="V406"/>
  <c r="U395"/>
  <c r="T116"/>
  <c r="U500"/>
  <c r="T38"/>
  <c r="V55"/>
  <c r="T176"/>
  <c r="W283"/>
  <c r="W288"/>
  <c r="W581"/>
  <c r="W239"/>
  <c r="U346"/>
  <c r="U468"/>
  <c r="T154"/>
  <c r="U464"/>
  <c r="V298"/>
  <c r="T498"/>
  <c r="V347"/>
  <c r="U354"/>
  <c r="X354" s="1"/>
  <c r="Y354" s="1"/>
  <c r="V165"/>
  <c r="W582"/>
  <c r="W396"/>
  <c r="T153"/>
  <c r="V423"/>
  <c r="V476"/>
  <c r="V41"/>
  <c r="U222"/>
  <c r="X222" s="1"/>
  <c r="T363"/>
  <c r="V411"/>
  <c r="X411" s="1"/>
  <c r="W451"/>
  <c r="W589"/>
  <c r="T304"/>
  <c r="V559"/>
  <c r="W480"/>
  <c r="V338"/>
  <c r="U193"/>
  <c r="U123"/>
  <c r="U291"/>
  <c r="T445"/>
  <c r="T396"/>
  <c r="V322"/>
  <c r="T161"/>
  <c r="W87"/>
  <c r="W455"/>
  <c r="V457"/>
  <c r="V344"/>
  <c r="U182"/>
  <c r="U365"/>
  <c r="T289"/>
  <c r="T481"/>
  <c r="W317"/>
  <c r="T402"/>
  <c r="V67"/>
  <c r="T210"/>
  <c r="U282"/>
  <c r="V425"/>
  <c r="U203"/>
  <c r="U511"/>
  <c r="W272"/>
  <c r="V413"/>
  <c r="V490"/>
  <c r="V119"/>
  <c r="T258"/>
  <c r="U55"/>
  <c r="W284"/>
  <c r="V328"/>
  <c r="W126"/>
  <c r="V469"/>
  <c r="V291"/>
  <c r="V258"/>
  <c r="V579"/>
  <c r="V251"/>
  <c r="U325"/>
  <c r="V566"/>
  <c r="U60"/>
  <c r="V353"/>
  <c r="W470"/>
  <c r="T549"/>
  <c r="U71"/>
  <c r="T41"/>
  <c r="W360"/>
  <c r="W279"/>
  <c r="W170"/>
  <c r="T50"/>
  <c r="T408"/>
  <c r="V357"/>
  <c r="U53"/>
  <c r="W518"/>
  <c r="V50"/>
  <c r="T128"/>
  <c r="W214"/>
  <c r="U41"/>
  <c r="W456"/>
  <c r="T497"/>
  <c r="W78"/>
  <c r="V212"/>
  <c r="V16"/>
  <c r="V162"/>
  <c r="U172"/>
  <c r="U470"/>
  <c r="U259"/>
  <c r="W118"/>
  <c r="U22"/>
  <c r="U24"/>
  <c r="W293"/>
  <c r="W94"/>
  <c r="W437"/>
  <c r="V23"/>
  <c r="W50"/>
  <c r="W115"/>
  <c r="W569"/>
  <c r="U184"/>
  <c r="T34"/>
  <c r="T98"/>
  <c r="W452"/>
  <c r="U81"/>
  <c r="T537"/>
  <c r="T129"/>
  <c r="V575"/>
  <c r="W306"/>
  <c r="T279"/>
  <c r="V73"/>
  <c r="U290"/>
  <c r="V26"/>
  <c r="V245"/>
  <c r="V408"/>
  <c r="W183"/>
  <c r="X183" s="1"/>
  <c r="W265"/>
  <c r="U375"/>
  <c r="X375" s="1"/>
  <c r="Y375" s="1"/>
  <c r="T480"/>
  <c r="V296"/>
  <c r="U409"/>
  <c r="X409" s="1"/>
  <c r="Y409" s="1"/>
  <c r="V327"/>
  <c r="V246"/>
  <c r="U226"/>
  <c r="X226" s="1"/>
  <c r="W545"/>
  <c r="W25"/>
  <c r="W129"/>
  <c r="T56"/>
  <c r="U68"/>
  <c r="V534"/>
  <c r="W141"/>
  <c r="U201"/>
  <c r="T337"/>
  <c r="W386"/>
  <c r="V376"/>
  <c r="T13"/>
  <c r="U221"/>
  <c r="U350"/>
  <c r="W334"/>
  <c r="V89"/>
  <c r="W13"/>
  <c r="U334"/>
  <c r="T94"/>
  <c r="X94" s="1"/>
  <c r="Y94" s="1"/>
  <c r="T570"/>
  <c r="X570" s="1"/>
  <c r="T291"/>
  <c r="T133"/>
  <c r="T292"/>
  <c r="U429"/>
  <c r="W62"/>
  <c r="V585"/>
  <c r="W464"/>
  <c r="U289"/>
  <c r="W324"/>
  <c r="T487"/>
  <c r="U285"/>
  <c r="W143"/>
  <c r="T471"/>
  <c r="V424"/>
  <c r="V109"/>
  <c r="V297"/>
  <c r="W544"/>
  <c r="U382"/>
  <c r="V253"/>
  <c r="V117"/>
  <c r="V20"/>
  <c r="W590"/>
  <c r="V435"/>
  <c r="T589"/>
  <c r="HB475"/>
  <c r="HB344"/>
  <c r="HB314"/>
  <c r="HB187"/>
  <c r="HB181"/>
  <c r="HB86"/>
  <c r="HB64"/>
  <c r="HB50"/>
  <c r="HB37"/>
  <c r="HB33"/>
  <c r="Q404"/>
  <c r="HB257"/>
  <c r="V458"/>
  <c r="V187"/>
  <c r="U97"/>
  <c r="X97" s="1"/>
  <c r="W327"/>
  <c r="W320"/>
  <c r="W577"/>
  <c r="U588"/>
  <c r="U491"/>
  <c r="W260"/>
  <c r="X260" s="1"/>
  <c r="Y260" s="1"/>
  <c r="U278"/>
  <c r="T516"/>
  <c r="X516" s="1"/>
  <c r="U36"/>
  <c r="V398"/>
  <c r="X398" s="1"/>
  <c r="Y398" s="1"/>
  <c r="W163"/>
  <c r="U394"/>
  <c r="V63"/>
  <c r="T89"/>
  <c r="W300"/>
  <c r="U445"/>
  <c r="U205"/>
  <c r="W32"/>
  <c r="V366"/>
  <c r="W388"/>
  <c r="U386"/>
  <c r="U488"/>
  <c r="W447"/>
  <c r="W461"/>
  <c r="T554"/>
  <c r="U116"/>
  <c r="U130"/>
  <c r="U315"/>
  <c r="U525"/>
  <c r="W93"/>
  <c r="U389"/>
  <c r="X389" s="1"/>
  <c r="V209"/>
  <c r="V572"/>
  <c r="U204"/>
  <c r="V186"/>
  <c r="T520"/>
  <c r="U577"/>
  <c r="U410"/>
  <c r="V21"/>
  <c r="T52"/>
  <c r="W514"/>
  <c r="T469"/>
  <c r="U415"/>
  <c r="V192"/>
  <c r="W20"/>
  <c r="T231"/>
  <c r="W369"/>
  <c r="T190"/>
  <c r="X190" s="1"/>
  <c r="Y190" s="1"/>
  <c r="U359"/>
  <c r="T326"/>
  <c r="V502"/>
  <c r="T430"/>
  <c r="T114"/>
  <c r="W53"/>
  <c r="V232"/>
  <c r="W363"/>
  <c r="T185"/>
  <c r="X185" s="1"/>
  <c r="T214"/>
  <c r="W366"/>
  <c r="T460"/>
  <c r="V340"/>
  <c r="U33"/>
  <c r="W430"/>
  <c r="T12"/>
  <c r="V467"/>
  <c r="T370"/>
  <c r="W262"/>
  <c r="W23"/>
  <c r="V128"/>
  <c r="T99"/>
  <c r="U452"/>
  <c r="V70"/>
  <c r="U74"/>
  <c r="T415"/>
  <c r="V216"/>
  <c r="V545"/>
  <c r="U484"/>
  <c r="V463"/>
  <c r="V181"/>
  <c r="W330"/>
  <c r="W73"/>
  <c r="W21"/>
  <c r="V407"/>
  <c r="U87"/>
  <c r="U19"/>
  <c r="U476"/>
  <c r="W17"/>
  <c r="U223"/>
  <c r="U434"/>
  <c r="T568"/>
  <c r="U63"/>
  <c r="U269"/>
  <c r="T464"/>
  <c r="W34"/>
  <c r="V241"/>
  <c r="V224"/>
  <c r="V168"/>
  <c r="T32"/>
  <c r="T404"/>
  <c r="U80"/>
  <c r="W547"/>
  <c r="V124"/>
  <c r="T266"/>
  <c r="W85"/>
  <c r="T544"/>
  <c r="V480"/>
  <c r="U546"/>
  <c r="U61"/>
  <c r="T209"/>
  <c r="U553"/>
  <c r="U555"/>
  <c r="U357"/>
  <c r="W559"/>
  <c r="W156"/>
  <c r="U109"/>
  <c r="W139"/>
  <c r="T514"/>
  <c r="V546"/>
  <c r="V429"/>
  <c r="T207"/>
  <c r="W71"/>
  <c r="W188"/>
  <c r="U149"/>
  <c r="V114"/>
  <c r="U562"/>
  <c r="X562" s="1"/>
  <c r="Y562" s="1"/>
  <c r="T179"/>
  <c r="V583"/>
  <c r="W179"/>
  <c r="V381"/>
  <c r="V223"/>
  <c r="V149"/>
  <c r="U574"/>
  <c r="W112"/>
  <c r="T381"/>
  <c r="V270"/>
  <c r="V39"/>
  <c r="W240"/>
  <c r="V436"/>
  <c r="V447"/>
  <c r="T135"/>
  <c r="U435"/>
  <c r="T344"/>
  <c r="W201"/>
  <c r="U243"/>
  <c r="T397"/>
  <c r="X397" s="1"/>
  <c r="Y397" s="1"/>
  <c r="U379"/>
  <c r="U513"/>
  <c r="W223"/>
  <c r="V365"/>
  <c r="X365" s="1"/>
  <c r="Y365" s="1"/>
  <c r="U372"/>
  <c r="T359"/>
  <c r="T485"/>
  <c r="V184"/>
  <c r="T586"/>
  <c r="X586" s="1"/>
  <c r="W556"/>
  <c r="V163"/>
  <c r="V29"/>
  <c r="V113"/>
  <c r="U405"/>
  <c r="V437"/>
  <c r="U501"/>
  <c r="V438"/>
  <c r="X438" s="1"/>
  <c r="Y438" s="1"/>
  <c r="T348"/>
  <c r="T542"/>
  <c r="X542" s="1"/>
  <c r="Y542" s="1"/>
  <c r="T61"/>
  <c r="V536"/>
  <c r="T151"/>
  <c r="T278"/>
  <c r="W52"/>
  <c r="U85"/>
  <c r="T197"/>
  <c r="W138"/>
  <c r="V386"/>
  <c r="T383"/>
  <c r="V444"/>
  <c r="V205"/>
  <c r="W28"/>
  <c r="V286"/>
  <c r="X286" s="1"/>
  <c r="W30"/>
  <c r="U573"/>
  <c r="V58"/>
  <c r="V582"/>
  <c r="X582" s="1"/>
  <c r="U162"/>
  <c r="V141"/>
  <c r="U62"/>
  <c r="V396"/>
  <c r="U557"/>
  <c r="V428"/>
  <c r="T219"/>
  <c r="V543"/>
  <c r="V156"/>
  <c r="V422"/>
  <c r="V410"/>
  <c r="T68"/>
  <c r="U218"/>
  <c r="V488"/>
  <c r="V74"/>
  <c r="V130"/>
  <c r="T353"/>
  <c r="U433"/>
  <c r="W356"/>
  <c r="W108"/>
  <c r="W405"/>
  <c r="X405" s="1"/>
  <c r="Y405" s="1"/>
  <c r="T158"/>
  <c r="V484"/>
  <c r="W467"/>
  <c r="U230"/>
  <c r="U425"/>
  <c r="T493"/>
  <c r="V206"/>
  <c r="T229"/>
  <c r="T428"/>
  <c r="T491"/>
  <c r="V127"/>
  <c r="V310"/>
  <c r="T486"/>
  <c r="X486" s="1"/>
  <c r="U523"/>
  <c r="U532"/>
  <c r="T192"/>
  <c r="W527"/>
  <c r="X527" s="1"/>
  <c r="V227"/>
  <c r="T578"/>
  <c r="W171"/>
  <c r="T311"/>
  <c r="T349"/>
  <c r="V110"/>
  <c r="W106"/>
  <c r="U378"/>
  <c r="V326"/>
  <c r="W528"/>
  <c r="V466"/>
  <c r="V443"/>
  <c r="V69"/>
  <c r="U280"/>
  <c r="W468"/>
  <c r="U144"/>
  <c r="X144" s="1"/>
  <c r="V59"/>
  <c r="W316"/>
  <c r="T494"/>
  <c r="T137"/>
  <c r="X137" s="1"/>
  <c r="U108"/>
  <c r="U590"/>
  <c r="T531"/>
  <c r="X531" s="1"/>
  <c r="W449"/>
  <c r="W323"/>
  <c r="W83"/>
  <c r="V43"/>
  <c r="V160"/>
  <c r="U329"/>
  <c r="T44"/>
  <c r="U268"/>
  <c r="X268" s="1"/>
  <c r="U267"/>
  <c r="W336"/>
  <c r="T45"/>
  <c r="T120"/>
  <c r="X120" s="1"/>
  <c r="Y120" s="1"/>
  <c r="U161"/>
  <c r="W529"/>
  <c r="X529" s="1"/>
  <c r="U515"/>
  <c r="V295"/>
  <c r="X295" s="1"/>
  <c r="U423"/>
  <c r="W346"/>
  <c r="T172"/>
  <c r="X172" s="1"/>
  <c r="Y172" s="1"/>
  <c r="V83"/>
  <c r="V540"/>
  <c r="V257"/>
  <c r="T204"/>
  <c r="X204" s="1"/>
  <c r="W234"/>
  <c r="T96"/>
  <c r="W33"/>
  <c r="W125"/>
  <c r="T297"/>
  <c r="W318"/>
  <c r="T273"/>
  <c r="T175"/>
  <c r="U471"/>
  <c r="T518"/>
  <c r="W479"/>
  <c r="U462"/>
  <c r="U317"/>
  <c r="X317" s="1"/>
  <c r="T384"/>
  <c r="W504"/>
  <c r="T213"/>
  <c r="W72"/>
  <c r="T587"/>
  <c r="V315"/>
  <c r="W564"/>
  <c r="T474"/>
  <c r="U15"/>
  <c r="T47"/>
  <c r="X47" s="1"/>
  <c r="U572"/>
  <c r="V27"/>
  <c r="X27" s="1"/>
  <c r="V364"/>
  <c r="T313"/>
  <c r="U366"/>
  <c r="T211"/>
  <c r="V558"/>
  <c r="X558" s="1"/>
  <c r="V494"/>
  <c r="T412"/>
  <c r="T298"/>
  <c r="T540"/>
  <c r="U78"/>
  <c r="U328"/>
  <c r="V173"/>
  <c r="W102"/>
  <c r="U492"/>
  <c r="W341"/>
  <c r="U406"/>
  <c r="V433"/>
  <c r="W353"/>
  <c r="U408"/>
  <c r="T525"/>
  <c r="W403"/>
  <c r="W244"/>
  <c r="T282"/>
  <c r="T77"/>
  <c r="W493"/>
  <c r="W402"/>
  <c r="X402" s="1"/>
  <c r="V150"/>
  <c r="X150" s="1"/>
  <c r="U443"/>
  <c r="W489"/>
  <c r="U128"/>
  <c r="U540"/>
  <c r="U215"/>
  <c r="U472"/>
  <c r="U198"/>
  <c r="T188"/>
  <c r="U466"/>
  <c r="U125"/>
  <c r="T341"/>
  <c r="T346"/>
  <c r="U265"/>
  <c r="U321"/>
  <c r="U29"/>
  <c r="T334"/>
  <c r="W350"/>
  <c r="W213"/>
  <c r="W321"/>
  <c r="U238"/>
  <c r="W205"/>
  <c r="U35"/>
  <c r="V472"/>
  <c r="U119"/>
  <c r="U166"/>
  <c r="U54"/>
  <c r="U549"/>
  <c r="W483"/>
  <c r="V175"/>
  <c r="T407"/>
  <c r="T57"/>
  <c r="X57" s="1"/>
  <c r="Y57" s="1"/>
  <c r="U585"/>
  <c r="X585" s="1"/>
  <c r="Y585" s="1"/>
  <c r="T479"/>
  <c r="V236"/>
  <c r="W583"/>
  <c r="V533"/>
  <c r="V239"/>
  <c r="W541"/>
  <c r="U309"/>
  <c r="W413"/>
  <c r="V31"/>
  <c r="T113"/>
  <c r="V287"/>
  <c r="W75"/>
  <c r="W492"/>
  <c r="U385"/>
  <c r="T449"/>
  <c r="V242"/>
  <c r="X242" s="1"/>
  <c r="Y242" s="1"/>
  <c r="W307"/>
  <c r="U510"/>
  <c r="W503"/>
  <c r="W162"/>
  <c r="V549"/>
  <c r="W459"/>
  <c r="T447"/>
  <c r="T262"/>
  <c r="T446"/>
  <c r="U228"/>
  <c r="W297"/>
  <c r="W104"/>
  <c r="X104" s="1"/>
  <c r="V213"/>
  <c r="V491"/>
  <c r="W140"/>
  <c r="T394"/>
  <c r="V462"/>
  <c r="U483"/>
  <c r="T410"/>
  <c r="V139"/>
  <c r="U224"/>
  <c r="V238"/>
  <c r="V37"/>
  <c r="W362"/>
  <c r="X362" s="1"/>
  <c r="Y362" s="1"/>
  <c r="V588"/>
  <c r="U234"/>
  <c r="V177"/>
  <c r="T377"/>
  <c r="X377" s="1"/>
  <c r="Y377" s="1"/>
  <c r="W147"/>
  <c r="X147" s="1"/>
  <c r="Y147" s="1"/>
  <c r="U14"/>
  <c r="V273"/>
  <c r="W568"/>
  <c r="X568" s="1"/>
  <c r="W522"/>
  <c r="X522" s="1"/>
  <c r="W119"/>
  <c r="W305"/>
  <c r="U343"/>
  <c r="T432"/>
  <c r="T546"/>
  <c r="U91"/>
  <c r="X91" s="1"/>
  <c r="T320"/>
  <c r="W121"/>
  <c r="V265"/>
  <c r="V499"/>
  <c r="T339"/>
  <c r="W243"/>
  <c r="X243" s="1"/>
  <c r="T374"/>
  <c r="T181"/>
  <c r="V49"/>
  <c r="V320"/>
  <c r="U32"/>
  <c r="V267"/>
  <c r="T393"/>
  <c r="W352"/>
  <c r="V352"/>
  <c r="V360"/>
  <c r="X360" s="1"/>
  <c r="W523"/>
  <c r="U336"/>
  <c r="V392"/>
  <c r="X392" s="1"/>
  <c r="Y392" s="1"/>
  <c r="U444"/>
  <c r="U241"/>
  <c r="T350"/>
  <c r="W376"/>
  <c r="V166"/>
  <c r="X166" s="1"/>
  <c r="V523"/>
  <c r="U333"/>
  <c r="T30"/>
  <c r="V440"/>
  <c r="U307"/>
  <c r="W566"/>
  <c r="W331"/>
  <c r="V19"/>
  <c r="T100"/>
  <c r="X100" s="1"/>
  <c r="T547"/>
  <c r="T187"/>
  <c r="X187" s="1"/>
  <c r="Y187" s="1"/>
  <c r="U356"/>
  <c r="W536"/>
  <c r="V557"/>
  <c r="V465"/>
  <c r="X465" s="1"/>
  <c r="T31"/>
  <c r="W419"/>
  <c r="W373"/>
  <c r="X373" s="1"/>
  <c r="W506"/>
  <c r="W55"/>
  <c r="T390"/>
  <c r="X390" s="1"/>
  <c r="T316"/>
  <c r="V76"/>
  <c r="X76" s="1"/>
  <c r="Y76" s="1"/>
  <c r="V391"/>
  <c r="W374"/>
  <c r="V180"/>
  <c r="T64"/>
  <c r="W146"/>
  <c r="U422"/>
  <c r="T406"/>
  <c r="U391"/>
  <c r="U575"/>
  <c r="T201"/>
  <c r="V197"/>
  <c r="T200"/>
  <c r="T157"/>
  <c r="V103"/>
  <c r="U353"/>
  <c r="W251"/>
  <c r="V283"/>
  <c r="U551"/>
  <c r="V38"/>
  <c r="T327"/>
  <c r="V307"/>
  <c r="V456"/>
  <c r="X456" s="1"/>
  <c r="T387"/>
  <c r="X387" s="1"/>
  <c r="U308"/>
  <c r="U127"/>
  <c r="V211"/>
  <c r="T305"/>
  <c r="X305" s="1"/>
  <c r="U270"/>
  <c r="V323"/>
  <c r="U37"/>
  <c r="V318"/>
  <c r="X318" s="1"/>
  <c r="W40"/>
  <c r="U407"/>
  <c r="V12"/>
  <c r="U302"/>
  <c r="X302" s="1"/>
  <c r="Y302" s="1"/>
  <c r="U383"/>
  <c r="T482"/>
  <c r="T352"/>
  <c r="T205"/>
  <c r="X205" s="1"/>
  <c r="Y205" s="1"/>
  <c r="U393"/>
  <c r="V90"/>
  <c r="U90"/>
  <c r="T90"/>
  <c r="T336"/>
  <c r="W454"/>
  <c r="W51"/>
  <c r="X51" s="1"/>
  <c r="T241"/>
  <c r="U351"/>
  <c r="W44"/>
  <c r="U432"/>
  <c r="V261"/>
  <c r="U159"/>
  <c r="W227"/>
  <c r="X227" s="1"/>
  <c r="U103"/>
  <c r="V511"/>
  <c r="W230"/>
  <c r="X230" s="1"/>
  <c r="U368"/>
  <c r="U288"/>
  <c r="T254"/>
  <c r="T265"/>
  <c r="T417"/>
  <c r="X417" s="1"/>
  <c r="Y417" s="1"/>
  <c r="W113"/>
  <c r="U271"/>
  <c r="X271" s="1"/>
  <c r="T441"/>
  <c r="X441" s="1"/>
  <c r="Y441" s="1"/>
  <c r="T106"/>
  <c r="T556"/>
  <c r="W158"/>
  <c r="X158" s="1"/>
  <c r="U297"/>
  <c r="W410"/>
  <c r="X410" s="1"/>
  <c r="V461"/>
  <c r="V219"/>
  <c r="X219" s="1"/>
  <c r="Y219" s="1"/>
  <c r="W269"/>
  <c r="U416"/>
  <c r="X416" s="1"/>
  <c r="U245"/>
  <c r="V450"/>
  <c r="X450" s="1"/>
  <c r="Y450" s="1"/>
  <c r="V395"/>
  <c r="V42"/>
  <c r="X42" s="1"/>
  <c r="Y42" s="1"/>
  <c r="U508"/>
  <c r="X508" s="1"/>
  <c r="T579"/>
  <c r="V228"/>
  <c r="U139"/>
  <c r="V96"/>
  <c r="X96" s="1"/>
  <c r="V514"/>
  <c r="T193"/>
  <c r="W165"/>
  <c r="T58"/>
  <c r="X58" s="1"/>
  <c r="Y58" s="1"/>
  <c r="U273"/>
  <c r="U257"/>
  <c r="U498"/>
  <c r="V188"/>
  <c r="X188" s="1"/>
  <c r="Y188" s="1"/>
  <c r="W124"/>
  <c r="X124" s="1"/>
  <c r="Y124" s="1"/>
  <c r="W148"/>
  <c r="X148" s="1"/>
  <c r="T372"/>
  <c r="X372" s="1"/>
  <c r="Y372" s="1"/>
  <c r="V45"/>
  <c r="X45" s="1"/>
  <c r="V518"/>
  <c r="T280"/>
  <c r="X280" s="1"/>
  <c r="Y280" s="1"/>
  <c r="T506"/>
  <c r="T59"/>
  <c r="W261"/>
  <c r="U420"/>
  <c r="X420" s="1"/>
  <c r="Y420" s="1"/>
  <c r="T127"/>
  <c r="U370"/>
  <c r="X370" s="1"/>
  <c r="Y370" s="1"/>
  <c r="W561"/>
  <c r="X561" s="1"/>
  <c r="Y561" s="1"/>
  <c r="W406"/>
  <c r="T155"/>
  <c r="X155" s="1"/>
  <c r="V459"/>
  <c r="T378"/>
  <c r="T419"/>
  <c r="W216"/>
  <c r="T71"/>
  <c r="V32"/>
  <c r="X32" s="1"/>
  <c r="U352"/>
  <c r="W90"/>
  <c r="U28"/>
  <c r="T28"/>
  <c r="U404"/>
  <c r="U118"/>
  <c r="X118" s="1"/>
  <c r="W473"/>
  <c r="X473" s="1"/>
  <c r="W361"/>
  <c r="U458"/>
  <c r="T444"/>
  <c r="V329"/>
  <c r="V351"/>
  <c r="U13"/>
  <c r="T329"/>
  <c r="V483"/>
  <c r="X483" s="1"/>
  <c r="Y483" s="1"/>
  <c r="T112"/>
  <c r="X112" s="1"/>
  <c r="Y112" s="1"/>
  <c r="T152"/>
  <c r="X152" s="1"/>
  <c r="Y152" s="1"/>
  <c r="W117"/>
  <c r="X117" s="1"/>
  <c r="Y117" s="1"/>
  <c r="V22"/>
  <c r="X22" s="1"/>
  <c r="T256"/>
  <c r="X256" s="1"/>
  <c r="U339"/>
  <c r="V487"/>
  <c r="X487" s="1"/>
  <c r="U168"/>
  <c r="X168" s="1"/>
  <c r="U371"/>
  <c r="X371" s="1"/>
  <c r="Y371" s="1"/>
  <c r="U180"/>
  <c r="W379"/>
  <c r="X379" s="1"/>
  <c r="U177"/>
  <c r="X177" s="1"/>
  <c r="Y177" s="1"/>
  <c r="V157"/>
  <c r="U84"/>
  <c r="X84" s="1"/>
  <c r="U82"/>
  <c r="X82" s="1"/>
  <c r="T401"/>
  <c r="X401" s="1"/>
  <c r="W236"/>
  <c r="X236" s="1"/>
  <c r="T216"/>
  <c r="V342"/>
  <c r="X342" s="1"/>
  <c r="Y342" s="1"/>
  <c r="U21"/>
  <c r="X21" s="1"/>
  <c r="U563"/>
  <c r="X563" s="1"/>
  <c r="W29"/>
  <c r="X29" s="1"/>
  <c r="Y29" s="1"/>
  <c r="U412"/>
  <c r="T139"/>
  <c r="T385"/>
  <c r="X385" s="1"/>
  <c r="Y385" s="1"/>
  <c r="W290"/>
  <c r="U18"/>
  <c r="W74"/>
  <c r="X74" s="1"/>
  <c r="T49"/>
  <c r="X49" s="1"/>
  <c r="Y49" s="1"/>
  <c r="T55"/>
  <c r="W26"/>
  <c r="T466"/>
  <c r="V34"/>
  <c r="V105"/>
  <c r="X105" s="1"/>
  <c r="U59"/>
  <c r="U424"/>
  <c r="X424" s="1"/>
  <c r="W218"/>
  <c r="X218" s="1"/>
  <c r="U34"/>
  <c r="W270"/>
  <c r="V513"/>
  <c r="V312"/>
  <c r="X312" s="1"/>
  <c r="Y312" s="1"/>
  <c r="U439"/>
  <c r="X439" s="1"/>
  <c r="Y439" s="1"/>
  <c r="W136"/>
  <c r="W520"/>
  <c r="T257"/>
  <c r="W501"/>
  <c r="V556"/>
  <c r="V294"/>
  <c r="X294" s="1"/>
  <c r="W43"/>
  <c r="X43" s="1"/>
  <c r="Y43" s="1"/>
  <c r="V145"/>
  <c r="X145" s="1"/>
  <c r="Y145" s="1"/>
  <c r="W422"/>
  <c r="X422" s="1"/>
  <c r="Y422" s="1"/>
  <c r="V102"/>
  <c r="X102" s="1"/>
  <c r="T400"/>
  <c r="X400" s="1"/>
  <c r="Y400" s="1"/>
  <c r="U300"/>
  <c r="X300" s="1"/>
  <c r="U567"/>
  <c r="V506"/>
  <c r="V384"/>
  <c r="X384" s="1"/>
  <c r="Y384" s="1"/>
  <c r="W458"/>
  <c r="U454"/>
  <c r="V507"/>
  <c r="W267"/>
  <c r="W393"/>
  <c r="V28"/>
  <c r="W404"/>
  <c r="V404"/>
  <c r="V336"/>
  <c r="X336" s="1"/>
  <c r="Y336" s="1"/>
  <c r="U403"/>
  <c r="X403" s="1"/>
  <c r="U361"/>
  <c r="T484"/>
  <c r="W328"/>
  <c r="X328" s="1"/>
  <c r="W303"/>
  <c r="X303" s="1"/>
  <c r="Y303" s="1"/>
  <c r="V350"/>
  <c r="V44"/>
  <c r="W241"/>
  <c r="V293"/>
  <c r="X293" s="1"/>
  <c r="W245"/>
  <c r="V30"/>
  <c r="X30" s="1"/>
  <c r="V52"/>
  <c r="X52" s="1"/>
  <c r="Y52" s="1"/>
  <c r="W298"/>
  <c r="X298" s="1"/>
  <c r="V358"/>
  <c r="X358" s="1"/>
  <c r="Y358" s="1"/>
  <c r="W333"/>
  <c r="X333" s="1"/>
  <c r="V577"/>
  <c r="W208"/>
  <c r="X208" s="1"/>
  <c r="U453"/>
  <c r="X453" s="1"/>
  <c r="Y453" s="1"/>
  <c r="W19"/>
  <c r="V363"/>
  <c r="U107"/>
  <c r="X107" s="1"/>
  <c r="U131"/>
  <c r="X131" s="1"/>
  <c r="U79"/>
  <c r="X79" s="1"/>
  <c r="U88"/>
  <c r="X88" s="1"/>
  <c r="V500"/>
  <c r="V215"/>
  <c r="X215" s="1"/>
  <c r="T163"/>
  <c r="X163" s="1"/>
  <c r="T283"/>
  <c r="V95"/>
  <c r="X95" s="1"/>
  <c r="W60"/>
  <c r="X60" s="1"/>
  <c r="Y60" s="1"/>
  <c r="V170"/>
  <c r="X170" s="1"/>
  <c r="V25"/>
  <c r="X25" s="1"/>
  <c r="U338"/>
  <c r="X338" s="1"/>
  <c r="V65"/>
  <c r="V178"/>
  <c r="X178" s="1"/>
  <c r="U191"/>
  <c r="V77"/>
  <c r="X77" s="1"/>
  <c r="V378"/>
  <c r="W532"/>
  <c r="X532" s="1"/>
  <c r="Y532" s="1"/>
  <c r="T296"/>
  <c r="X296" s="1"/>
  <c r="Y296" s="1"/>
  <c r="T543"/>
  <c r="X543" s="1"/>
  <c r="Y543" s="1"/>
  <c r="V319"/>
  <c r="T575"/>
  <c r="X575" s="1"/>
  <c r="Y575" s="1"/>
  <c r="U235"/>
  <c r="X235" s="1"/>
  <c r="Y235" s="1"/>
  <c r="T499"/>
  <c r="V573"/>
  <c r="U369"/>
  <c r="T299"/>
  <c r="X299" s="1"/>
  <c r="T189"/>
  <c r="X189" s="1"/>
  <c r="V66"/>
  <c r="X66" s="1"/>
  <c r="V24"/>
  <c r="U292"/>
  <c r="X292" s="1"/>
  <c r="Y292" s="1"/>
  <c r="W475"/>
  <c r="X475" s="1"/>
  <c r="Q216"/>
  <c r="Q138"/>
  <c r="N405"/>
  <c r="O405" s="1"/>
  <c r="Q477"/>
  <c r="Q426"/>
  <c r="Q310"/>
  <c r="HB587"/>
  <c r="HB562"/>
  <c r="HB508"/>
  <c r="Q432"/>
  <c r="N142"/>
  <c r="O142" s="1"/>
  <c r="N507"/>
  <c r="O507" s="1"/>
  <c r="N218"/>
  <c r="O218" s="1"/>
  <c r="N236"/>
  <c r="O236" s="1"/>
  <c r="N224"/>
  <c r="O224" s="1"/>
  <c r="N176"/>
  <c r="O176" s="1"/>
  <c r="N404"/>
  <c r="O404" s="1"/>
  <c r="N393"/>
  <c r="O393" s="1"/>
  <c r="N477"/>
  <c r="O477" s="1"/>
  <c r="N277"/>
  <c r="O277" s="1"/>
  <c r="N206"/>
  <c r="O206" s="1"/>
  <c r="N31"/>
  <c r="O31" s="1"/>
  <c r="N89"/>
  <c r="O89" s="1"/>
  <c r="AA28"/>
  <c r="Z28" s="1"/>
  <c r="N178"/>
  <c r="O178" s="1"/>
  <c r="N154"/>
  <c r="O154" s="1"/>
  <c r="N20"/>
  <c r="O20" s="1"/>
  <c r="N291"/>
  <c r="O291" s="1"/>
  <c r="N100"/>
  <c r="O100" s="1"/>
  <c r="N253"/>
  <c r="O253" s="1"/>
  <c r="N520"/>
  <c r="O520" s="1"/>
  <c r="Q291"/>
  <c r="GY291" s="1"/>
  <c r="N82"/>
  <c r="O82" s="1"/>
  <c r="N580"/>
  <c r="O580" s="1"/>
  <c r="N574"/>
  <c r="O574" s="1"/>
  <c r="N568"/>
  <c r="O568" s="1"/>
  <c r="Q195"/>
  <c r="GY195" s="1"/>
  <c r="N363"/>
  <c r="O363" s="1"/>
  <c r="N76"/>
  <c r="O76" s="1"/>
  <c r="Q71"/>
  <c r="AA393"/>
  <c r="Z393" s="1"/>
  <c r="N151"/>
  <c r="O151" s="1"/>
  <c r="N40"/>
  <c r="O40" s="1"/>
  <c r="N118"/>
  <c r="O118" s="1"/>
  <c r="N319"/>
  <c r="O319" s="1"/>
  <c r="N307"/>
  <c r="O307" s="1"/>
  <c r="N530"/>
  <c r="O530" s="1"/>
  <c r="N341"/>
  <c r="O341" s="1"/>
  <c r="N136"/>
  <c r="O136" s="1"/>
  <c r="N344"/>
  <c r="O344" s="1"/>
  <c r="N90"/>
  <c r="O90" s="1"/>
  <c r="AA404"/>
  <c r="Z404" s="1"/>
  <c r="Q338"/>
  <c r="N372"/>
  <c r="O372" s="1"/>
  <c r="N30"/>
  <c r="O30" s="1"/>
  <c r="N66"/>
  <c r="O66" s="1"/>
  <c r="AA181"/>
  <c r="N505"/>
  <c r="O505" s="1"/>
  <c r="AA513"/>
  <c r="AA416"/>
  <c r="AA109"/>
  <c r="N38"/>
  <c r="O38" s="1"/>
  <c r="Q206"/>
  <c r="N453"/>
  <c r="O453" s="1"/>
  <c r="N283"/>
  <c r="O283" s="1"/>
  <c r="Q65"/>
  <c r="GY65" s="1"/>
  <c r="N86"/>
  <c r="O86" s="1"/>
  <c r="N454"/>
  <c r="O454" s="1"/>
  <c r="N320"/>
  <c r="O320" s="1"/>
  <c r="N271"/>
  <c r="O271" s="1"/>
  <c r="N183"/>
  <c r="O183" s="1"/>
  <c r="N331"/>
  <c r="O331" s="1"/>
  <c r="N353"/>
  <c r="O353" s="1"/>
  <c r="N569"/>
  <c r="O569" s="1"/>
  <c r="N243"/>
  <c r="O243" s="1"/>
  <c r="N391"/>
  <c r="O391" s="1"/>
  <c r="N417"/>
  <c r="O417" s="1"/>
  <c r="N187"/>
  <c r="O187" s="1"/>
  <c r="N447"/>
  <c r="O447" s="1"/>
  <c r="N582"/>
  <c r="O582" s="1"/>
  <c r="N328"/>
  <c r="O328" s="1"/>
  <c r="N191"/>
  <c r="O191" s="1"/>
  <c r="N185"/>
  <c r="O185" s="1"/>
  <c r="AA469"/>
  <c r="AA199"/>
  <c r="AA187"/>
  <c r="AA175"/>
  <c r="AA169"/>
  <c r="Z169" s="1"/>
  <c r="AA157"/>
  <c r="AA145"/>
  <c r="AA139"/>
  <c r="AA133"/>
  <c r="Z133" s="1"/>
  <c r="AA127"/>
  <c r="Z127" s="1"/>
  <c r="AA121"/>
  <c r="Z121" s="1"/>
  <c r="AA115"/>
  <c r="Z115" s="1"/>
  <c r="AA103"/>
  <c r="Z103" s="1"/>
  <c r="AA83"/>
  <c r="AA77"/>
  <c r="AA307"/>
  <c r="AA301"/>
  <c r="AA273"/>
  <c r="AA90"/>
  <c r="Z90" s="1"/>
  <c r="N199"/>
  <c r="O199" s="1"/>
  <c r="N184"/>
  <c r="O184" s="1"/>
  <c r="Q421"/>
  <c r="N223"/>
  <c r="O223" s="1"/>
  <c r="N103"/>
  <c r="O103" s="1"/>
  <c r="N139"/>
  <c r="O139" s="1"/>
  <c r="N208"/>
  <c r="O208" s="1"/>
  <c r="N163"/>
  <c r="O163" s="1"/>
  <c r="N380"/>
  <c r="O380" s="1"/>
  <c r="AA562"/>
  <c r="Z562" s="1"/>
  <c r="AA322"/>
  <c r="AA475"/>
  <c r="AA200"/>
  <c r="AA116"/>
  <c r="Z116" s="1"/>
  <c r="AA36"/>
  <c r="AA410"/>
  <c r="AA403"/>
  <c r="AA397"/>
  <c r="AA390"/>
  <c r="Z390" s="1"/>
  <c r="AA384"/>
  <c r="Z384" s="1"/>
  <c r="AA371"/>
  <c r="Z371" s="1"/>
  <c r="AA365"/>
  <c r="Z365" s="1"/>
  <c r="AA359"/>
  <c r="AA344"/>
  <c r="AA331"/>
  <c r="AA325"/>
  <c r="Z325"/>
  <c r="AA283"/>
  <c r="AA277"/>
  <c r="AA257"/>
  <c r="AA251"/>
  <c r="AA244"/>
  <c r="Z244" s="1"/>
  <c r="AA238"/>
  <c r="AA226"/>
  <c r="AA218"/>
  <c r="AA212"/>
  <c r="AA206"/>
  <c r="Z206" s="1"/>
  <c r="N392"/>
  <c r="O392" s="1"/>
  <c r="AA379"/>
  <c r="AA140"/>
  <c r="AA572"/>
  <c r="AA542"/>
  <c r="Z542" s="1"/>
  <c r="N229"/>
  <c r="O229" s="1"/>
  <c r="AA578"/>
  <c r="AA457"/>
  <c r="AA433"/>
  <c r="Z433" s="1"/>
  <c r="AA427"/>
  <c r="AA330"/>
  <c r="AA312"/>
  <c r="AA213"/>
  <c r="AA414"/>
  <c r="AA372"/>
  <c r="Z372" s="1"/>
  <c r="AA194"/>
  <c r="Z194" s="1"/>
  <c r="AA134"/>
  <c r="AA47"/>
  <c r="Z47" s="1"/>
  <c r="AA41"/>
  <c r="AA27"/>
  <c r="Z27" s="1"/>
  <c r="N562"/>
  <c r="O562" s="1"/>
  <c r="Q457"/>
  <c r="GY457" s="1"/>
  <c r="Q191"/>
  <c r="GY191" s="1"/>
  <c r="Q520"/>
  <c r="GY520" s="1"/>
  <c r="N128"/>
  <c r="O128" s="1"/>
  <c r="N337"/>
  <c r="O337" s="1"/>
  <c r="N402"/>
  <c r="O402" s="1"/>
  <c r="Q574"/>
  <c r="GY574" s="1"/>
  <c r="Q162"/>
  <c r="N545"/>
  <c r="O545" s="1"/>
  <c r="Q580"/>
  <c r="GY580" s="1"/>
  <c r="Q311"/>
  <c r="X81"/>
  <c r="Y81" s="1"/>
  <c r="N84"/>
  <c r="O84" s="1"/>
  <c r="N357"/>
  <c r="O357" s="1"/>
  <c r="Q466"/>
  <c r="N476"/>
  <c r="O476" s="1"/>
  <c r="N403"/>
  <c r="O403" s="1"/>
  <c r="AA413"/>
  <c r="AA400"/>
  <c r="Z400" s="1"/>
  <c r="AA381"/>
  <c r="AA356"/>
  <c r="AA316"/>
  <c r="Z316" s="1"/>
  <c r="AA310"/>
  <c r="Z310" s="1"/>
  <c r="AA241"/>
  <c r="AA235"/>
  <c r="Z235" s="1"/>
  <c r="AA367"/>
  <c r="AA327"/>
  <c r="Z327" s="1"/>
  <c r="AA321"/>
  <c r="AA315"/>
  <c r="Z315" s="1"/>
  <c r="Q454"/>
  <c r="GY454" s="1"/>
  <c r="N296"/>
  <c r="O296" s="1"/>
  <c r="N366"/>
  <c r="O366" s="1"/>
  <c r="AA50"/>
  <c r="AA448"/>
  <c r="Z448" s="1"/>
  <c r="AA60"/>
  <c r="Z60"/>
  <c r="AA585"/>
  <c r="Z585" s="1"/>
  <c r="AA579"/>
  <c r="AA567"/>
  <c r="Z567" s="1"/>
  <c r="AA482"/>
  <c r="AA476"/>
  <c r="AA440"/>
  <c r="Z440" s="1"/>
  <c r="AA434"/>
  <c r="AA421"/>
  <c r="Z421" s="1"/>
  <c r="AA415"/>
  <c r="AA409"/>
  <c r="Z409" s="1"/>
  <c r="AA402"/>
  <c r="AA377"/>
  <c r="Z377" s="1"/>
  <c r="AA370"/>
  <c r="Z370" s="1"/>
  <c r="AA364"/>
  <c r="Z364" s="1"/>
  <c r="AA349"/>
  <c r="AA337"/>
  <c r="Z337" s="1"/>
  <c r="AA324"/>
  <c r="Z324" s="1"/>
  <c r="AA300"/>
  <c r="AA288"/>
  <c r="AA269"/>
  <c r="AA262"/>
  <c r="AA256"/>
  <c r="AA246"/>
  <c r="Z246" s="1"/>
  <c r="AA162"/>
  <c r="Z162" s="1"/>
  <c r="AA138"/>
  <c r="Z138" s="1"/>
  <c r="AA114"/>
  <c r="AA64"/>
  <c r="AA20"/>
  <c r="AA583"/>
  <c r="Z583" s="1"/>
  <c r="AA535"/>
  <c r="AA498"/>
  <c r="Z498" s="1"/>
  <c r="AA474"/>
  <c r="AA438"/>
  <c r="Z438" s="1"/>
  <c r="AA388"/>
  <c r="AA382"/>
  <c r="AA375"/>
  <c r="Z375" s="1"/>
  <c r="AA363"/>
  <c r="Z363" s="1"/>
  <c r="AA348"/>
  <c r="AA342"/>
  <c r="AA305"/>
  <c r="AA299"/>
  <c r="AA274"/>
  <c r="AA268"/>
  <c r="AA261"/>
  <c r="Z261" s="1"/>
  <c r="AA255"/>
  <c r="AA230"/>
  <c r="AA89"/>
  <c r="N450"/>
  <c r="O450" s="1"/>
  <c r="N420"/>
  <c r="O420" s="1"/>
  <c r="N280"/>
  <c r="O280" s="1"/>
  <c r="N33"/>
  <c r="O33" s="1"/>
  <c r="N519"/>
  <c r="O519" s="1"/>
  <c r="N500"/>
  <c r="O500" s="1"/>
  <c r="AA436"/>
  <c r="Z436" s="1"/>
  <c r="AA296"/>
  <c r="Z296" s="1"/>
  <c r="AA219"/>
  <c r="Z219" s="1"/>
  <c r="AA176"/>
  <c r="AA170"/>
  <c r="Z170" s="1"/>
  <c r="AA158"/>
  <c r="Z158" s="1"/>
  <c r="AA146"/>
  <c r="Z146" s="1"/>
  <c r="AA122"/>
  <c r="Z122" s="1"/>
  <c r="AA110"/>
  <c r="AA104"/>
  <c r="AA98"/>
  <c r="AA92"/>
  <c r="AA78"/>
  <c r="AA65"/>
  <c r="AA35"/>
  <c r="AA590"/>
  <c r="Z590"/>
  <c r="AA584"/>
  <c r="AA566"/>
  <c r="Z566" s="1"/>
  <c r="AA560"/>
  <c r="AA511"/>
  <c r="AA505"/>
  <c r="AA499"/>
  <c r="AA493"/>
  <c r="AA487"/>
  <c r="AA451"/>
  <c r="Z451" s="1"/>
  <c r="AA439"/>
  <c r="Z439" s="1"/>
  <c r="AA420"/>
  <c r="Z420" s="1"/>
  <c r="AA281"/>
  <c r="AA242"/>
  <c r="Z242" s="1"/>
  <c r="N472"/>
  <c r="O472" s="1"/>
  <c r="N214"/>
  <c r="O214" s="1"/>
  <c r="N252"/>
  <c r="O252" s="1"/>
  <c r="N418"/>
  <c r="O418" s="1"/>
  <c r="N314"/>
  <c r="O314" s="1"/>
  <c r="N412"/>
  <c r="O412" s="1"/>
  <c r="Q224"/>
  <c r="Q146"/>
  <c r="GY146" s="1"/>
  <c r="N376"/>
  <c r="O376" s="1"/>
  <c r="N267"/>
  <c r="O267" s="1"/>
  <c r="Q403"/>
  <c r="GY403" s="1"/>
  <c r="Q349"/>
  <c r="N458"/>
  <c r="O458" s="1"/>
  <c r="N432"/>
  <c r="O432" s="1"/>
  <c r="N55"/>
  <c r="O55" s="1"/>
  <c r="N556"/>
  <c r="O556" s="1"/>
  <c r="N395"/>
  <c r="O395" s="1"/>
  <c r="N182"/>
  <c r="O182" s="1"/>
  <c r="N570"/>
  <c r="O570" s="1"/>
  <c r="N488"/>
  <c r="O488" s="1"/>
  <c r="N563"/>
  <c r="O563" s="1"/>
  <c r="N446"/>
  <c r="O446" s="1"/>
  <c r="N159"/>
  <c r="O159" s="1"/>
  <c r="Q243"/>
  <c r="GY243" s="1"/>
  <c r="Q476"/>
  <c r="GY476" s="1"/>
  <c r="N397"/>
  <c r="O397" s="1"/>
  <c r="Q569"/>
  <c r="GY569" s="1"/>
  <c r="N482"/>
  <c r="O482" s="1"/>
  <c r="X524"/>
  <c r="N322"/>
  <c r="O322" s="1"/>
  <c r="N310"/>
  <c r="O310" s="1"/>
  <c r="N546"/>
  <c r="O546" s="1"/>
  <c r="N426"/>
  <c r="O426" s="1"/>
  <c r="N116"/>
  <c r="O116" s="1"/>
  <c r="X217"/>
  <c r="N516"/>
  <c r="O516" s="1"/>
  <c r="N172"/>
  <c r="O172" s="1"/>
  <c r="Q20"/>
  <c r="GY20" s="1"/>
  <c r="N91"/>
  <c r="O91" s="1"/>
  <c r="AA541"/>
  <c r="Q160"/>
  <c r="N578"/>
  <c r="O578" s="1"/>
  <c r="N431"/>
  <c r="O431" s="1"/>
  <c r="N61"/>
  <c r="O61" s="1"/>
  <c r="N536"/>
  <c r="O536" s="1"/>
  <c r="N109"/>
  <c r="O109" s="1"/>
  <c r="AA15"/>
  <c r="Z15" s="1"/>
  <c r="Q320"/>
  <c r="AA346"/>
  <c r="AA308"/>
  <c r="AA207"/>
  <c r="AA84"/>
  <c r="AA59"/>
  <c r="Z59" s="1"/>
  <c r="AA53"/>
  <c r="Z53" s="1"/>
  <c r="AA554"/>
  <c r="AA530"/>
  <c r="AA524"/>
  <c r="AA518"/>
  <c r="AA445"/>
  <c r="AA408"/>
  <c r="AA311"/>
  <c r="Z311" s="1"/>
  <c r="N15"/>
  <c r="O15" s="1"/>
  <c r="Q89"/>
  <c r="Q570"/>
  <c r="N78"/>
  <c r="O78" s="1"/>
  <c r="N92"/>
  <c r="O92" s="1"/>
  <c r="N449"/>
  <c r="O449" s="1"/>
  <c r="N547"/>
  <c r="O547" s="1"/>
  <c r="N542"/>
  <c r="O542" s="1"/>
  <c r="Q236"/>
  <c r="Q176"/>
  <c r="GY176" s="1"/>
  <c r="Q230"/>
  <c r="N325"/>
  <c r="O325" s="1"/>
  <c r="N456"/>
  <c r="O456" s="1"/>
  <c r="N147"/>
  <c r="O147" s="1"/>
  <c r="N515"/>
  <c r="O515" s="1"/>
  <c r="Q572"/>
  <c r="GY572" s="1"/>
  <c r="N254"/>
  <c r="O254" s="1"/>
  <c r="N16"/>
  <c r="O16" s="1"/>
  <c r="N475"/>
  <c r="O475" s="1"/>
  <c r="N389"/>
  <c r="O389" s="1"/>
  <c r="N60"/>
  <c r="O60" s="1"/>
  <c r="N564"/>
  <c r="O564" s="1"/>
  <c r="N203"/>
  <c r="O203" s="1"/>
  <c r="AA394"/>
  <c r="AA362"/>
  <c r="Z362" s="1"/>
  <c r="AA334"/>
  <c r="AA298"/>
  <c r="AA254"/>
  <c r="Z254" s="1"/>
  <c r="AA87"/>
  <c r="AA442"/>
  <c r="Z442" s="1"/>
  <c r="AA399"/>
  <c r="AA386"/>
  <c r="Z386" s="1"/>
  <c r="AA54"/>
  <c r="AA22"/>
  <c r="AA16"/>
  <c r="Z16" s="1"/>
  <c r="AA573"/>
  <c r="AA561"/>
  <c r="AA543"/>
  <c r="Z543" s="1"/>
  <c r="AA537"/>
  <c r="AA531"/>
  <c r="AA519"/>
  <c r="AA446"/>
  <c r="Z446" s="1"/>
  <c r="AA396"/>
  <c r="Z396" s="1"/>
  <c r="AA383"/>
  <c r="AA358"/>
  <c r="Z358" s="1"/>
  <c r="AA343"/>
  <c r="Z343" s="1"/>
  <c r="AA318"/>
  <c r="Z318" s="1"/>
  <c r="AA294"/>
  <c r="AA282"/>
  <c r="AA275"/>
  <c r="AA237"/>
  <c r="Z237" s="1"/>
  <c r="AA231"/>
  <c r="Z231" s="1"/>
  <c r="AA198"/>
  <c r="AA156"/>
  <c r="AA150"/>
  <c r="AA88"/>
  <c r="AA58"/>
  <c r="Z58" s="1"/>
  <c r="AA46"/>
  <c r="Z46" s="1"/>
  <c r="AA553"/>
  <c r="AA510"/>
  <c r="AA504"/>
  <c r="AA450"/>
  <c r="AA432"/>
  <c r="AA401"/>
  <c r="AA395"/>
  <c r="AA369"/>
  <c r="AA357"/>
  <c r="Z357" s="1"/>
  <c r="AA328"/>
  <c r="AA323"/>
  <c r="Z323"/>
  <c r="AA317"/>
  <c r="AA293"/>
  <c r="AA287"/>
  <c r="AA184"/>
  <c r="AA205"/>
  <c r="N286"/>
  <c r="O286" s="1"/>
  <c r="N14"/>
  <c r="O14" s="1"/>
  <c r="N217"/>
  <c r="O217" s="1"/>
  <c r="N18"/>
  <c r="O18" s="1"/>
  <c r="AA338"/>
  <c r="Z338" s="1"/>
  <c r="AA319"/>
  <c r="AA289"/>
  <c r="Z289" s="1"/>
  <c r="AA188"/>
  <c r="AA182"/>
  <c r="AA164"/>
  <c r="AA128"/>
  <c r="AA72"/>
  <c r="AA21"/>
  <c r="AA548"/>
  <c r="AA463"/>
  <c r="N261"/>
  <c r="O261" s="1"/>
  <c r="N327"/>
  <c r="O327" s="1"/>
  <c r="N571"/>
  <c r="O571" s="1"/>
  <c r="N584"/>
  <c r="O584" s="1"/>
  <c r="Q135"/>
  <c r="GY135" s="1"/>
  <c r="X535"/>
  <c r="AA506"/>
  <c r="AA500"/>
  <c r="AA494"/>
  <c r="AA488"/>
  <c r="AA470"/>
  <c r="AA306"/>
  <c r="Z306" s="1"/>
  <c r="AA243"/>
  <c r="AA223"/>
  <c r="Z223" s="1"/>
  <c r="AA424"/>
  <c r="AA418"/>
  <c r="Z418" s="1"/>
  <c r="AA412"/>
  <c r="Z412" s="1"/>
  <c r="AA380"/>
  <c r="AA355"/>
  <c r="AA340"/>
  <c r="AA336"/>
  <c r="AA350"/>
  <c r="Z350" s="1"/>
  <c r="AA351"/>
  <c r="Z351" s="1"/>
  <c r="N368"/>
  <c r="O368" s="1"/>
  <c r="Q516"/>
  <c r="GY516" s="1"/>
  <c r="N437"/>
  <c r="O437" s="1"/>
  <c r="AA14"/>
  <c r="N79"/>
  <c r="O79" s="1"/>
  <c r="N73"/>
  <c r="O73" s="1"/>
  <c r="N43"/>
  <c r="O43" s="1"/>
  <c r="N577"/>
  <c r="O577" s="1"/>
  <c r="N468"/>
  <c r="O468" s="1"/>
  <c r="AA577"/>
  <c r="AA565"/>
  <c r="AA529"/>
  <c r="AA516"/>
  <c r="AA492"/>
  <c r="AA486"/>
  <c r="Z486" s="1"/>
  <c r="AA480"/>
  <c r="AA468"/>
  <c r="AA444"/>
  <c r="Z444" s="1"/>
  <c r="AA426"/>
  <c r="Z426" s="1"/>
  <c r="AA335"/>
  <c r="AA407"/>
  <c r="AA347"/>
  <c r="Z347" s="1"/>
  <c r="AA266"/>
  <c r="X115"/>
  <c r="N464"/>
  <c r="O464" s="1"/>
  <c r="N452"/>
  <c r="O452" s="1"/>
  <c r="N588"/>
  <c r="O588" s="1"/>
  <c r="N268"/>
  <c r="O268" s="1"/>
  <c r="N350"/>
  <c r="O350" s="1"/>
  <c r="N379"/>
  <c r="O379" s="1"/>
  <c r="N72"/>
  <c r="O72" s="1"/>
  <c r="N26"/>
  <c r="O26" s="1"/>
  <c r="N324"/>
  <c r="O324" s="1"/>
  <c r="N12"/>
  <c r="O12" s="1"/>
  <c r="AA430"/>
  <c r="Z430" s="1"/>
  <c r="N64"/>
  <c r="O64" s="1"/>
  <c r="N302"/>
  <c r="O302" s="1"/>
  <c r="N32"/>
  <c r="O32" s="1"/>
  <c r="N356"/>
  <c r="O356" s="1"/>
  <c r="AA192"/>
  <c r="Z192" s="1"/>
  <c r="AA96"/>
  <c r="AA352"/>
  <c r="Z352" s="1"/>
  <c r="Q185"/>
  <c r="GY185" s="1"/>
  <c r="N330"/>
  <c r="O330" s="1"/>
  <c r="AA536"/>
  <c r="Q507"/>
  <c r="GY507" s="1"/>
  <c r="N336"/>
  <c r="O336" s="1"/>
  <c r="X101"/>
  <c r="Y101" s="1"/>
  <c r="N240"/>
  <c r="O240" s="1"/>
  <c r="N532"/>
  <c r="O532" s="1"/>
  <c r="N339"/>
  <c r="O339" s="1"/>
  <c r="AA245"/>
  <c r="Q494"/>
  <c r="Z494" s="1"/>
  <c r="N494"/>
  <c r="O494" s="1"/>
  <c r="HB557"/>
  <c r="HB539"/>
  <c r="HB436"/>
  <c r="N436"/>
  <c r="O436" s="1"/>
  <c r="X284"/>
  <c r="Y284" s="1"/>
  <c r="N219"/>
  <c r="O219" s="1"/>
  <c r="Q463"/>
  <c r="N416"/>
  <c r="O416" s="1"/>
  <c r="Q416"/>
  <c r="N258"/>
  <c r="O258" s="1"/>
  <c r="Q258"/>
  <c r="Q144"/>
  <c r="N144"/>
  <c r="O144" s="1"/>
  <c r="Q114"/>
  <c r="N114"/>
  <c r="O114" s="1"/>
  <c r="AA17"/>
  <c r="AA501"/>
  <c r="X285"/>
  <c r="Y285" s="1"/>
  <c r="X221"/>
  <c r="Y221" s="1"/>
  <c r="X497"/>
  <c r="X111"/>
  <c r="Y111" s="1"/>
  <c r="X132"/>
  <c r="Q239"/>
  <c r="N239"/>
  <c r="O239" s="1"/>
  <c r="Q168"/>
  <c r="GY168" s="1"/>
  <c r="N168"/>
  <c r="O168" s="1"/>
  <c r="N25"/>
  <c r="O25" s="1"/>
  <c r="AA481"/>
  <c r="Z481" s="1"/>
  <c r="AA389"/>
  <c r="Z389" s="1"/>
  <c r="AA216"/>
  <c r="AA210"/>
  <c r="N155"/>
  <c r="O155" s="1"/>
  <c r="Q155"/>
  <c r="N149"/>
  <c r="O149" s="1"/>
  <c r="Q149"/>
  <c r="GY149" s="1"/>
  <c r="N80"/>
  <c r="O80" s="1"/>
  <c r="Q80"/>
  <c r="GY80" s="1"/>
  <c r="Q50"/>
  <c r="N50"/>
  <c r="O50" s="1"/>
  <c r="Q56"/>
  <c r="GY56" s="1"/>
  <c r="N289"/>
  <c r="O289" s="1"/>
  <c r="N364"/>
  <c r="O364" s="1"/>
  <c r="Q96"/>
  <c r="GY96" s="1"/>
  <c r="Q407"/>
  <c r="GY407" s="1"/>
  <c r="N407"/>
  <c r="O407" s="1"/>
  <c r="N460"/>
  <c r="O460" s="1"/>
  <c r="Q568"/>
  <c r="N551"/>
  <c r="O551" s="1"/>
  <c r="N181"/>
  <c r="O181" s="1"/>
  <c r="N106"/>
  <c r="O106" s="1"/>
  <c r="N234"/>
  <c r="O234" s="1"/>
  <c r="Q423"/>
  <c r="N423"/>
  <c r="O423" s="1"/>
  <c r="AA167"/>
  <c r="Z167" s="1"/>
  <c r="N321"/>
  <c r="O321" s="1"/>
  <c r="Q154"/>
  <c r="N414"/>
  <c r="O414" s="1"/>
  <c r="N360"/>
  <c r="O360" s="1"/>
  <c r="N273"/>
  <c r="O273" s="1"/>
  <c r="X349"/>
  <c r="Y349" s="1"/>
  <c r="N559"/>
  <c r="O559" s="1"/>
  <c r="X451"/>
  <c r="Y451" s="1"/>
  <c r="X134"/>
  <c r="Y134" s="1"/>
  <c r="N575"/>
  <c r="O575" s="1"/>
  <c r="N467"/>
  <c r="O467" s="1"/>
  <c r="N145"/>
  <c r="O145" s="1"/>
  <c r="N490"/>
  <c r="O490" s="1"/>
  <c r="N424"/>
  <c r="O424" s="1"/>
  <c r="N259"/>
  <c r="O259" s="1"/>
  <c r="N216"/>
  <c r="O216" s="1"/>
  <c r="N210"/>
  <c r="O210" s="1"/>
  <c r="N312"/>
  <c r="O312" s="1"/>
  <c r="N251"/>
  <c r="O251" s="1"/>
  <c r="N573"/>
  <c r="O573" s="1"/>
  <c r="N220"/>
  <c r="O220" s="1"/>
  <c r="N348"/>
  <c r="O348" s="1"/>
  <c r="N70"/>
  <c r="O70" s="1"/>
  <c r="N493"/>
  <c r="O493" s="1"/>
  <c r="N46"/>
  <c r="O46" s="1"/>
  <c r="N306"/>
  <c r="O306" s="1"/>
  <c r="AA180"/>
  <c r="AA132"/>
  <c r="AA120"/>
  <c r="Z120" s="1"/>
  <c r="AA102"/>
  <c r="AA82"/>
  <c r="AA491"/>
  <c r="AA467"/>
  <c r="Z467" s="1"/>
  <c r="AA422"/>
  <c r="AA378"/>
  <c r="Z378" s="1"/>
  <c r="AA97"/>
  <c r="N263"/>
  <c r="O263" s="1"/>
  <c r="N555"/>
  <c r="O555" s="1"/>
  <c r="N433"/>
  <c r="O433" s="1"/>
  <c r="N486"/>
  <c r="O486" s="1"/>
  <c r="N387"/>
  <c r="O387"/>
  <c r="AA204"/>
  <c r="AA85"/>
  <c r="AA452"/>
  <c r="AA34"/>
  <c r="AA376"/>
  <c r="Z376" s="1"/>
  <c r="AA267"/>
  <c r="Z267" s="1"/>
  <c r="X413"/>
  <c r="X337"/>
  <c r="Q68"/>
  <c r="GY68" s="1"/>
  <c r="N117"/>
  <c r="O117" s="1"/>
  <c r="N137"/>
  <c r="O137" s="1"/>
  <c r="Q218"/>
  <c r="GY218" s="1"/>
  <c r="N113"/>
  <c r="O113" s="1"/>
  <c r="N342"/>
  <c r="O342" s="1"/>
  <c r="N318"/>
  <c r="O318" s="1"/>
  <c r="AA563"/>
  <c r="AA190"/>
  <c r="Z190" s="1"/>
  <c r="AA94"/>
  <c r="AA411"/>
  <c r="AA398"/>
  <c r="AA366"/>
  <c r="Z366" s="1"/>
  <c r="AA314"/>
  <c r="Z314" s="1"/>
  <c r="AA302"/>
  <c r="Z302" s="1"/>
  <c r="AA278"/>
  <c r="AA258"/>
  <c r="AA12"/>
  <c r="Z12" s="1"/>
  <c r="X477"/>
  <c r="Q184"/>
  <c r="GY184" s="1"/>
  <c r="N378"/>
  <c r="O378" s="1"/>
  <c r="N281"/>
  <c r="O281" s="1"/>
  <c r="N87"/>
  <c r="O87" s="1"/>
  <c r="N550"/>
  <c r="O550" s="1"/>
  <c r="Q183"/>
  <c r="GY183" s="1"/>
  <c r="N558"/>
  <c r="O558" s="1"/>
  <c r="Q322"/>
  <c r="N227"/>
  <c r="O227" s="1"/>
  <c r="N590"/>
  <c r="O590" s="1"/>
  <c r="N124"/>
  <c r="O124" s="1"/>
  <c r="N413"/>
  <c r="O413" s="1"/>
  <c r="Q102"/>
  <c r="Z102" s="1"/>
  <c r="N511"/>
  <c r="O511" s="1"/>
  <c r="Q163"/>
  <c r="N409"/>
  <c r="O409" s="1"/>
  <c r="Q530"/>
  <c r="Z530" s="1"/>
  <c r="N300"/>
  <c r="O300" s="1"/>
  <c r="Q414"/>
  <c r="Z414" s="1"/>
  <c r="AA527"/>
  <c r="AA514"/>
  <c r="AA478"/>
  <c r="AA454"/>
  <c r="Z454" s="1"/>
  <c r="AA373"/>
  <c r="AA303"/>
  <c r="Z303" s="1"/>
  <c r="AA265"/>
  <c r="Z265" s="1"/>
  <c r="AA196"/>
  <c r="AA178"/>
  <c r="AA172"/>
  <c r="AA154"/>
  <c r="AA148"/>
  <c r="AA136"/>
  <c r="AA130"/>
  <c r="AA112"/>
  <c r="Z112" s="1"/>
  <c r="AA100"/>
  <c r="AA30"/>
  <c r="AA550"/>
  <c r="AA544"/>
  <c r="AA532"/>
  <c r="AA465"/>
  <c r="AA441"/>
  <c r="Z441" s="1"/>
  <c r="AA149"/>
  <c r="AA131"/>
  <c r="AA119"/>
  <c r="AA113"/>
  <c r="Z113" s="1"/>
  <c r="AA101"/>
  <c r="Z101" s="1"/>
  <c r="AA95"/>
  <c r="AA75"/>
  <c r="AA69"/>
  <c r="AA39"/>
  <c r="AA588"/>
  <c r="AA564"/>
  <c r="AA540"/>
  <c r="Z540" s="1"/>
  <c r="AA509"/>
  <c r="AA497"/>
  <c r="AA449"/>
  <c r="AA425"/>
  <c r="AA387"/>
  <c r="Z387" s="1"/>
  <c r="AA368"/>
  <c r="Z368" s="1"/>
  <c r="AA341"/>
  <c r="AA304"/>
  <c r="AA292"/>
  <c r="Z292" s="1"/>
  <c r="AA280"/>
  <c r="Z280" s="1"/>
  <c r="AA260"/>
  <c r="AA229"/>
  <c r="AA215"/>
  <c r="AA209"/>
  <c r="AA202"/>
  <c r="AA183"/>
  <c r="Z183" s="1"/>
  <c r="AA159"/>
  <c r="AA123"/>
  <c r="AA32"/>
  <c r="N510"/>
  <c r="O510" s="1"/>
  <c r="N193"/>
  <c r="O193" s="1"/>
  <c r="N355"/>
  <c r="O355" s="1"/>
  <c r="N390"/>
  <c r="O390" s="1"/>
  <c r="N371"/>
  <c r="O371" s="1"/>
  <c r="N59"/>
  <c r="O59" s="1"/>
  <c r="N346"/>
  <c r="O346" s="1"/>
  <c r="Q17"/>
  <c r="N362"/>
  <c r="O362" s="1"/>
  <c r="N461"/>
  <c r="O461" s="1"/>
  <c r="N434"/>
  <c r="O434" s="1"/>
  <c r="N428"/>
  <c r="O428" s="1"/>
  <c r="N352"/>
  <c r="O352" s="1"/>
  <c r="Q66"/>
  <c r="N125"/>
  <c r="O125" s="1"/>
  <c r="N52"/>
  <c r="O52" s="1"/>
  <c r="N58"/>
  <c r="O58" s="1"/>
  <c r="N419"/>
  <c r="O419" s="1"/>
  <c r="N175"/>
  <c r="O175" s="1"/>
  <c r="Q100"/>
  <c r="GY100" s="1"/>
  <c r="N188"/>
  <c r="O188" s="1"/>
  <c r="N274"/>
  <c r="O274" s="1"/>
  <c r="N215"/>
  <c r="O215" s="1"/>
  <c r="N492"/>
  <c r="O492" s="1"/>
  <c r="N439"/>
  <c r="O439" s="1"/>
  <c r="N290"/>
  <c r="O290" s="1"/>
  <c r="Q339"/>
  <c r="GY339" s="1"/>
  <c r="N481"/>
  <c r="O481" s="1"/>
  <c r="N345"/>
  <c r="O345" s="1"/>
  <c r="N499"/>
  <c r="O499" s="1"/>
  <c r="N332"/>
  <c r="O332" s="1"/>
  <c r="N382"/>
  <c r="O382" s="1"/>
  <c r="N430"/>
  <c r="O430" s="1"/>
  <c r="N244"/>
  <c r="O244" s="1"/>
  <c r="N85"/>
  <c r="O85" s="1"/>
  <c r="Q27"/>
  <c r="Q210"/>
  <c r="N526"/>
  <c r="O526" s="1"/>
  <c r="N315"/>
  <c r="O315" s="1"/>
  <c r="N171"/>
  <c r="O171" s="1"/>
  <c r="AA201"/>
  <c r="Q521"/>
  <c r="GY521" s="1"/>
  <c r="Q287"/>
  <c r="Z287" s="1"/>
  <c r="Q277"/>
  <c r="GY277" s="1"/>
  <c r="N228"/>
  <c r="O228" s="1"/>
  <c r="X48"/>
  <c r="X304"/>
  <c r="Y304" s="1"/>
  <c r="N292"/>
  <c r="O292" s="1"/>
  <c r="N140"/>
  <c r="O140" s="1"/>
  <c r="N99"/>
  <c r="O99" s="1"/>
  <c r="AA221"/>
  <c r="Z221" s="1"/>
  <c r="Q468"/>
  <c r="GY468" s="1"/>
  <c r="Q126"/>
  <c r="GY126" s="1"/>
  <c r="AA419"/>
  <c r="Z419" s="1"/>
  <c r="AA374"/>
  <c r="AA329"/>
  <c r="Z329" s="1"/>
  <c r="AA286"/>
  <c r="AA549"/>
  <c r="AA512"/>
  <c r="AA458"/>
  <c r="Z458" s="1"/>
  <c r="AA428"/>
  <c r="AA313"/>
  <c r="AA295"/>
  <c r="AA270"/>
  <c r="AA232"/>
  <c r="AA220"/>
  <c r="Z220" s="1"/>
  <c r="AA208"/>
  <c r="AA217"/>
  <c r="Z217" s="1"/>
  <c r="AA186"/>
  <c r="AA174"/>
  <c r="AA168"/>
  <c r="Z168" s="1"/>
  <c r="AA144"/>
  <c r="AA126"/>
  <c r="AA108"/>
  <c r="AA76"/>
  <c r="Z76" s="1"/>
  <c r="AA63"/>
  <c r="Z63"/>
  <c r="AA57"/>
  <c r="Z57" s="1"/>
  <c r="AA51"/>
  <c r="AA25"/>
  <c r="AA19"/>
  <c r="Z19" s="1"/>
  <c r="AA582"/>
  <c r="AA570"/>
  <c r="AA558"/>
  <c r="AA546"/>
  <c r="Z546" s="1"/>
  <c r="AA528"/>
  <c r="Z528" s="1"/>
  <c r="AA522"/>
  <c r="AA485"/>
  <c r="AA479"/>
  <c r="AA473"/>
  <c r="AA443"/>
  <c r="AA431"/>
  <c r="Z431" s="1"/>
  <c r="AA361"/>
  <c r="Z361" s="1"/>
  <c r="AA309"/>
  <c r="AA285"/>
  <c r="Z285" s="1"/>
  <c r="AA259"/>
  <c r="AA253"/>
  <c r="Z253" s="1"/>
  <c r="AA13"/>
  <c r="AA234"/>
  <c r="Z234" s="1"/>
  <c r="AA228"/>
  <c r="Z228" s="1"/>
  <c r="AA195"/>
  <c r="AA177"/>
  <c r="AA171"/>
  <c r="AA165"/>
  <c r="AA153"/>
  <c r="AA147"/>
  <c r="Z147" s="1"/>
  <c r="AA141"/>
  <c r="Z141" s="1"/>
  <c r="AA129"/>
  <c r="Z129" s="1"/>
  <c r="AA117"/>
  <c r="Z117" s="1"/>
  <c r="AA111"/>
  <c r="AA105"/>
  <c r="AA93"/>
  <c r="AA79"/>
  <c r="AA73"/>
  <c r="Z73" s="1"/>
  <c r="AA580"/>
  <c r="Z580" s="1"/>
  <c r="AA574"/>
  <c r="Z574" s="1"/>
  <c r="AA568"/>
  <c r="Z568" s="1"/>
  <c r="AA526"/>
  <c r="Z526" s="1"/>
  <c r="AA520"/>
  <c r="AA507"/>
  <c r="AA477"/>
  <c r="AA471"/>
  <c r="Z471" s="1"/>
  <c r="AA435"/>
  <c r="AA429"/>
  <c r="AA423"/>
  <c r="Z423" s="1"/>
  <c r="AA360"/>
  <c r="Z360" s="1"/>
  <c r="AA290"/>
  <c r="Z290" s="1"/>
  <c r="AA239"/>
  <c r="AA48"/>
  <c r="AA91"/>
  <c r="Z91" s="1"/>
  <c r="AA151"/>
  <c r="Z151" s="1"/>
  <c r="AA71"/>
  <c r="Z71" s="1"/>
  <c r="AA26"/>
  <c r="Z26" s="1"/>
  <c r="AA559"/>
  <c r="Z559" s="1"/>
  <c r="AA462"/>
  <c r="AA236"/>
  <c r="Z236" s="1"/>
  <c r="AA222"/>
  <c r="AA197"/>
  <c r="AA191"/>
  <c r="Z191" s="1"/>
  <c r="AA185"/>
  <c r="AA173"/>
  <c r="Z173" s="1"/>
  <c r="AA155"/>
  <c r="Z155" s="1"/>
  <c r="AA137"/>
  <c r="Z137" s="1"/>
  <c r="AA81"/>
  <c r="AA68"/>
  <c r="Z68" s="1"/>
  <c r="AA56"/>
  <c r="Z56" s="1"/>
  <c r="AA38"/>
  <c r="AA31"/>
  <c r="AA24"/>
  <c r="Z24" s="1"/>
  <c r="AA18"/>
  <c r="Z18" s="1"/>
  <c r="AA587"/>
  <c r="AA502"/>
  <c r="AA405"/>
  <c r="Z405" s="1"/>
  <c r="AA354"/>
  <c r="Z354" s="1"/>
  <c r="AA326"/>
  <c r="Z326" s="1"/>
  <c r="AA271"/>
  <c r="AA264"/>
  <c r="AA227"/>
  <c r="Z227" s="1"/>
  <c r="AA42"/>
  <c r="Z42" s="1"/>
  <c r="AA29"/>
  <c r="Z29" s="1"/>
  <c r="N496"/>
  <c r="O496" s="1"/>
  <c r="Q491"/>
  <c r="GY491" s="1"/>
  <c r="N427"/>
  <c r="O427" s="1"/>
  <c r="Q427"/>
  <c r="N266"/>
  <c r="O266" s="1"/>
  <c r="Q156"/>
  <c r="GY156" s="1"/>
  <c r="N156"/>
  <c r="O156" s="1"/>
  <c r="Q150"/>
  <c r="GY150" s="1"/>
  <c r="N150"/>
  <c r="O150" s="1"/>
  <c r="Q143"/>
  <c r="GY143" s="1"/>
  <c r="N489"/>
  <c r="O489" s="1"/>
  <c r="X233"/>
  <c r="N480"/>
  <c r="O480" s="1"/>
  <c r="N459"/>
  <c r="O459" s="1"/>
  <c r="Q459"/>
  <c r="GY459" s="1"/>
  <c r="N238"/>
  <c r="O238" s="1"/>
  <c r="Q238"/>
  <c r="GY238" s="1"/>
  <c r="N485"/>
  <c r="O485" s="1"/>
  <c r="Q485"/>
  <c r="N255"/>
  <c r="O255" s="1"/>
  <c r="Q255"/>
  <c r="GY255" s="1"/>
  <c r="Q207"/>
  <c r="Z207" s="1"/>
  <c r="N207"/>
  <c r="O207" s="1"/>
  <c r="Q544"/>
  <c r="N544"/>
  <c r="O544" s="1"/>
  <c r="N394"/>
  <c r="O394" s="1"/>
  <c r="Q294"/>
  <c r="GY294" s="1"/>
  <c r="N294"/>
  <c r="O294" s="1"/>
  <c r="N278"/>
  <c r="O278" s="1"/>
  <c r="Q278"/>
  <c r="GY278" s="1"/>
  <c r="Q272"/>
  <c r="GY272" s="1"/>
  <c r="N272"/>
  <c r="O272" s="1"/>
  <c r="N161"/>
  <c r="O161" s="1"/>
  <c r="Q161"/>
  <c r="N107"/>
  <c r="O107" s="1"/>
  <c r="Q107"/>
  <c r="GY107" s="1"/>
  <c r="N77"/>
  <c r="O77" s="1"/>
  <c r="Q77"/>
  <c r="GY77" s="1"/>
  <c r="N57"/>
  <c r="O57" s="1"/>
  <c r="Q51"/>
  <c r="N51"/>
  <c r="O51"/>
  <c r="Q35"/>
  <c r="GY35" s="1"/>
  <c r="N35"/>
  <c r="O35" s="1"/>
  <c r="Q340"/>
  <c r="GY340" s="1"/>
  <c r="Q333"/>
  <c r="GY333" s="1"/>
  <c r="N333"/>
  <c r="O333"/>
  <c r="Q222"/>
  <c r="GY222" s="1"/>
  <c r="N222"/>
  <c r="O222" s="1"/>
  <c r="N133"/>
  <c r="O133" s="1"/>
  <c r="N370"/>
  <c r="O370" s="1"/>
  <c r="N233"/>
  <c r="O233"/>
  <c r="Q233"/>
  <c r="Q524"/>
  <c r="N524"/>
  <c r="O524"/>
  <c r="Q428"/>
  <c r="Z428"/>
  <c r="Q410"/>
  <c r="GY410" s="1"/>
  <c r="N410"/>
  <c r="O410" s="1"/>
  <c r="Q406"/>
  <c r="GY406" s="1"/>
  <c r="N406"/>
  <c r="O406" s="1"/>
  <c r="Q341"/>
  <c r="GY341" s="1"/>
  <c r="Q328"/>
  <c r="Z328" s="1"/>
  <c r="Q229"/>
  <c r="GY229" s="1"/>
  <c r="Q225"/>
  <c r="N225"/>
  <c r="O225"/>
  <c r="Q208"/>
  <c r="N173"/>
  <c r="O173" s="1"/>
  <c r="N157"/>
  <c r="O157" s="1"/>
  <c r="AA581"/>
  <c r="AA575"/>
  <c r="AA569"/>
  <c r="Z569" s="1"/>
  <c r="AA557"/>
  <c r="AA551"/>
  <c r="AA545"/>
  <c r="Z545" s="1"/>
  <c r="AA539"/>
  <c r="AA533"/>
  <c r="AA521"/>
  <c r="AA508"/>
  <c r="AA496"/>
  <c r="AA490"/>
  <c r="AA484"/>
  <c r="Z484" s="1"/>
  <c r="AA472"/>
  <c r="Z472" s="1"/>
  <c r="AA466"/>
  <c r="Z466" s="1"/>
  <c r="X580"/>
  <c r="Y580" s="1"/>
  <c r="X431"/>
  <c r="Y431" s="1"/>
  <c r="X560"/>
  <c r="X345"/>
  <c r="Y345" s="1"/>
  <c r="X442"/>
  <c r="Y442" s="1"/>
  <c r="Q301"/>
  <c r="GY301" s="1"/>
  <c r="N246"/>
  <c r="O246" s="1"/>
  <c r="N589"/>
  <c r="O589" s="1"/>
  <c r="Q589"/>
  <c r="GY589" s="1"/>
  <c r="Q62"/>
  <c r="GY62" s="1"/>
  <c r="AA339"/>
  <c r="X435"/>
  <c r="X232"/>
  <c r="Y232" s="1"/>
  <c r="N386"/>
  <c r="O386" s="1"/>
  <c r="N111"/>
  <c r="O111" s="1"/>
  <c r="N134"/>
  <c r="O134" s="1"/>
  <c r="N445"/>
  <c r="O445" s="1"/>
  <c r="N97"/>
  <c r="O97" s="1"/>
  <c r="N451"/>
  <c r="O451" s="1"/>
  <c r="N129"/>
  <c r="O129" s="1"/>
  <c r="Q537"/>
  <c r="N237"/>
  <c r="O237" s="1"/>
  <c r="N284"/>
  <c r="O284" s="1"/>
  <c r="Q425"/>
  <c r="N425"/>
  <c r="O425" s="1"/>
  <c r="Q309"/>
  <c r="GY309" s="1"/>
  <c r="N309"/>
  <c r="O309" s="1"/>
  <c r="Q270"/>
  <c r="N270"/>
  <c r="O270" s="1"/>
  <c r="Q93"/>
  <c r="GY93" s="1"/>
  <c r="N93"/>
  <c r="O93" s="1"/>
  <c r="AA571"/>
  <c r="Z571" s="1"/>
  <c r="AA547"/>
  <c r="X460"/>
  <c r="Y460" s="1"/>
  <c r="Q415"/>
  <c r="Z415"/>
  <c r="N323"/>
  <c r="O323"/>
  <c r="N442"/>
  <c r="O442"/>
  <c r="N69"/>
  <c r="O69" s="1"/>
  <c r="Q39"/>
  <c r="Z39" s="1"/>
  <c r="N232"/>
  <c r="O232" s="1"/>
  <c r="Q473"/>
  <c r="N212"/>
  <c r="O212"/>
  <c r="N285"/>
  <c r="O285" s="1"/>
  <c r="N440"/>
  <c r="O440" s="1"/>
  <c r="N484"/>
  <c r="O484" s="1"/>
  <c r="N455"/>
  <c r="O455" s="1"/>
  <c r="N529"/>
  <c r="O529" s="1"/>
  <c r="N141"/>
  <c r="O141" s="1"/>
  <c r="Q490"/>
  <c r="N471"/>
  <c r="O471" s="1"/>
  <c r="N304"/>
  <c r="O304" s="1"/>
  <c r="Q487"/>
  <c r="Z487" s="1"/>
  <c r="N487"/>
  <c r="O487" s="1"/>
  <c r="Q462"/>
  <c r="N462"/>
  <c r="O462"/>
  <c r="Q104"/>
  <c r="GY104" s="1"/>
  <c r="N104"/>
  <c r="O104" s="1"/>
  <c r="AA538"/>
  <c r="AA489"/>
  <c r="AA345"/>
  <c r="AA332"/>
  <c r="Z332" s="1"/>
  <c r="AA320"/>
  <c r="Z320" s="1"/>
  <c r="AA252"/>
  <c r="Z252" s="1"/>
  <c r="AA135"/>
  <c r="Z135"/>
  <c r="AA67"/>
  <c r="Z67" s="1"/>
  <c r="AA555"/>
  <c r="AA525"/>
  <c r="Z525"/>
  <c r="AA263"/>
  <c r="Z263" s="1"/>
  <c r="AA40"/>
  <c r="AA523"/>
  <c r="AA44"/>
  <c r="N127"/>
  <c r="O127" s="1"/>
  <c r="AA460"/>
  <c r="Z460" s="1"/>
  <c r="AA406"/>
  <c r="Z406" s="1"/>
  <c r="AA392"/>
  <c r="Z392" s="1"/>
  <c r="AA333"/>
  <c r="AA297"/>
  <c r="Z297" s="1"/>
  <c r="AA291"/>
  <c r="Z291" s="1"/>
  <c r="AA279"/>
  <c r="AA272"/>
  <c r="Z272" s="1"/>
  <c r="AA240"/>
  <c r="Z240" s="1"/>
  <c r="AA203"/>
  <c r="Z203" s="1"/>
  <c r="AA166"/>
  <c r="AA160"/>
  <c r="AA142"/>
  <c r="Z142" s="1"/>
  <c r="AA124"/>
  <c r="Z124" s="1"/>
  <c r="AA118"/>
  <c r="Z118" s="1"/>
  <c r="AA106"/>
  <c r="AA86"/>
  <c r="AA80"/>
  <c r="AA74"/>
  <c r="AA61"/>
  <c r="Z61" s="1"/>
  <c r="AA55"/>
  <c r="Z55" s="1"/>
  <c r="AA49"/>
  <c r="Z49" s="1"/>
  <c r="AA43"/>
  <c r="Z43" s="1"/>
  <c r="AA37"/>
  <c r="AA23"/>
  <c r="AA586"/>
  <c r="AA556"/>
  <c r="AA495"/>
  <c r="AA483"/>
  <c r="AA459"/>
  <c r="AA453"/>
  <c r="Z453" s="1"/>
  <c r="AA447"/>
  <c r="Z447"/>
  <c r="AA417"/>
  <c r="Z417"/>
  <c r="AA391"/>
  <c r="Z391"/>
  <c r="AA385"/>
  <c r="Z385"/>
  <c r="AA284"/>
  <c r="AA233"/>
  <c r="Z233" s="1"/>
  <c r="AA179"/>
  <c r="AA125"/>
  <c r="AA107"/>
  <c r="Z107" s="1"/>
  <c r="AA45"/>
  <c r="AA33"/>
  <c r="Z33" s="1"/>
  <c r="AA576"/>
  <c r="AA552"/>
  <c r="AA503"/>
  <c r="Z503" s="1"/>
  <c r="AA461"/>
  <c r="Z461" s="1"/>
  <c r="AA455"/>
  <c r="Z455"/>
  <c r="AA437"/>
  <c r="Z437"/>
  <c r="N541"/>
  <c r="O541" s="1"/>
  <c r="Q541"/>
  <c r="Q514"/>
  <c r="GY514" s="1"/>
  <c r="Q509"/>
  <c r="GY509" s="1"/>
  <c r="N503"/>
  <c r="O503" s="1"/>
  <c r="N245"/>
  <c r="O245" s="1"/>
  <c r="Q245"/>
  <c r="N119"/>
  <c r="O119" s="1"/>
  <c r="Q119"/>
  <c r="GY119" s="1"/>
  <c r="Q45"/>
  <c r="GY45" s="1"/>
  <c r="X301"/>
  <c r="X184"/>
  <c r="Q552"/>
  <c r="GY552" s="1"/>
  <c r="X69"/>
  <c r="N180"/>
  <c r="O180" s="1"/>
  <c r="N479"/>
  <c r="O479" s="1"/>
  <c r="N474"/>
  <c r="O474" s="1"/>
  <c r="Q474"/>
  <c r="GY474" s="1"/>
  <c r="N469"/>
  <c r="O469" s="1"/>
  <c r="Q469"/>
  <c r="Z469" s="1"/>
  <c r="Q465"/>
  <c r="GY465" s="1"/>
  <c r="N465"/>
  <c r="O465" s="1"/>
  <c r="Q381"/>
  <c r="N381"/>
  <c r="O381" s="1"/>
  <c r="N335"/>
  <c r="O335" s="1"/>
  <c r="Q335"/>
  <c r="GY335" s="1"/>
  <c r="N105"/>
  <c r="O105" s="1"/>
  <c r="Q105"/>
  <c r="GY105" s="1"/>
  <c r="Q34"/>
  <c r="GY34" s="1"/>
  <c r="X212"/>
  <c r="X538"/>
  <c r="Y538" s="1"/>
  <c r="Q435"/>
  <c r="N435"/>
  <c r="O435" s="1"/>
  <c r="Q429"/>
  <c r="GY429" s="1"/>
  <c r="N429"/>
  <c r="O429" s="1"/>
  <c r="Q424"/>
  <c r="Q408"/>
  <c r="N408"/>
  <c r="O408" s="1"/>
  <c r="N298"/>
  <c r="O298" s="1"/>
  <c r="Q298"/>
  <c r="N194"/>
  <c r="O194" s="1"/>
  <c r="Q189"/>
  <c r="GY189" s="1"/>
  <c r="N189"/>
  <c r="O189" s="1"/>
  <c r="Q166"/>
  <c r="GY166" s="1"/>
  <c r="N123"/>
  <c r="O123" s="1"/>
  <c r="Q123"/>
  <c r="N576"/>
  <c r="O576" s="1"/>
  <c r="Q581"/>
  <c r="N523"/>
  <c r="O523" s="1"/>
  <c r="Q317"/>
  <c r="Z317" s="1"/>
  <c r="N317"/>
  <c r="O317" s="1"/>
  <c r="N269"/>
  <c r="O269" s="1"/>
  <c r="Q269"/>
  <c r="GY269" s="1"/>
  <c r="Q211"/>
  <c r="GY211" s="1"/>
  <c r="Q132"/>
  <c r="N132"/>
  <c r="O132" s="1"/>
  <c r="Q74"/>
  <c r="N74"/>
  <c r="O74" s="1"/>
  <c r="X154"/>
  <c r="N527"/>
  <c r="O527" s="1"/>
  <c r="Q527"/>
  <c r="N522"/>
  <c r="O522" s="1"/>
  <c r="Q443"/>
  <c r="N443"/>
  <c r="O443" s="1"/>
  <c r="N226"/>
  <c r="O226" s="1"/>
  <c r="Q226"/>
  <c r="Z226" s="1"/>
  <c r="Q88"/>
  <c r="N88"/>
  <c r="O88" s="1"/>
  <c r="N83"/>
  <c r="O83" s="1"/>
  <c r="Q83"/>
  <c r="GY83" s="1"/>
  <c r="Q531"/>
  <c r="N531"/>
  <c r="O531" s="1"/>
  <c r="Q456"/>
  <c r="GY456" s="1"/>
  <c r="Q153"/>
  <c r="Z153" s="1"/>
  <c r="N153"/>
  <c r="O153" s="1"/>
  <c r="Q95"/>
  <c r="N95"/>
  <c r="O95" s="1"/>
  <c r="N29"/>
  <c r="O29" s="1"/>
  <c r="N110"/>
  <c r="O110" s="1"/>
  <c r="Q110"/>
  <c r="Z110" s="1"/>
  <c r="AA353"/>
  <c r="Z353" s="1"/>
  <c r="AA52"/>
  <c r="Z52" s="1"/>
  <c r="AA589"/>
  <c r="AA456"/>
  <c r="X534"/>
  <c r="Y534" s="1"/>
  <c r="X194"/>
  <c r="X481"/>
  <c r="Y481" s="1"/>
  <c r="X335"/>
  <c r="Y335" s="1"/>
  <c r="Q271"/>
  <c r="GY271" s="1"/>
  <c r="Q295"/>
  <c r="Z295" s="1"/>
  <c r="N75"/>
  <c r="O75" s="1"/>
  <c r="N115"/>
  <c r="O115" s="1"/>
  <c r="Q497"/>
  <c r="GY497" s="1"/>
  <c r="N101"/>
  <c r="O101" s="1"/>
  <c r="N543"/>
  <c r="O543" s="1"/>
  <c r="N165"/>
  <c r="O165" s="1"/>
  <c r="N158"/>
  <c r="O158" s="1"/>
  <c r="N265"/>
  <c r="O265" s="1"/>
  <c r="AA214"/>
  <c r="AA189"/>
  <c r="AA99"/>
  <c r="Z99" s="1"/>
  <c r="N358"/>
  <c r="O358" s="1"/>
  <c r="N316"/>
  <c r="O316" s="1"/>
  <c r="N275"/>
  <c r="O275" s="1"/>
  <c r="N235"/>
  <c r="O235" s="1"/>
  <c r="N297"/>
  <c r="O297" s="1"/>
  <c r="N422"/>
  <c r="O422" s="1"/>
  <c r="N63"/>
  <c r="O63" s="1"/>
  <c r="Q31"/>
  <c r="N231"/>
  <c r="O231" s="1"/>
  <c r="N152"/>
  <c r="O152" s="1"/>
  <c r="N98"/>
  <c r="O98" s="1"/>
  <c r="N42"/>
  <c r="O42" s="1"/>
  <c r="Q164"/>
  <c r="GY164" s="1"/>
  <c r="N164"/>
  <c r="O164" s="1"/>
  <c r="AA193"/>
  <c r="AA163"/>
  <c r="Z163" s="1"/>
  <c r="AA211"/>
  <c r="AA143"/>
  <c r="AA225"/>
  <c r="AA224"/>
  <c r="X421"/>
  <c r="Y421" s="1"/>
  <c r="X469"/>
  <c r="N308"/>
  <c r="O308" s="1"/>
  <c r="Q299"/>
  <c r="GY299" s="1"/>
  <c r="Q565"/>
  <c r="Z565" s="1"/>
  <c r="Q492"/>
  <c r="Z492" s="1"/>
  <c r="Q259"/>
  <c r="GY259" s="1"/>
  <c r="Q178"/>
  <c r="Q30"/>
  <c r="GY30" s="1"/>
  <c r="AA534"/>
  <c r="AA515"/>
  <c r="Z515" s="1"/>
  <c r="N313"/>
  <c r="O313" s="1"/>
  <c r="N400"/>
  <c r="O400" s="1"/>
  <c r="N388"/>
  <c r="O388" s="1"/>
  <c r="Q379"/>
  <c r="Q356"/>
  <c r="GY356" s="1"/>
  <c r="AA62"/>
  <c r="Z62" s="1"/>
  <c r="N213"/>
  <c r="O213" s="1"/>
  <c r="Q373"/>
  <c r="GY373" s="1"/>
  <c r="N282"/>
  <c r="O282" s="1"/>
  <c r="N383"/>
  <c r="O383" s="1"/>
  <c r="N365"/>
  <c r="O365" s="1"/>
  <c r="N384"/>
  <c r="O384" s="1"/>
  <c r="N47"/>
  <c r="O47" s="1"/>
  <c r="Q131"/>
  <c r="GY131" s="1"/>
  <c r="N131"/>
  <c r="O131" s="1"/>
  <c r="Q48"/>
  <c r="N288"/>
  <c r="O288" s="1"/>
  <c r="Q288"/>
  <c r="GY288" s="1"/>
  <c r="Q293"/>
  <c r="N293"/>
  <c r="O293" s="1"/>
  <c r="Z570"/>
  <c r="Z335"/>
  <c r="Z340"/>
  <c r="Z468"/>
  <c r="Z96"/>
  <c r="Z154"/>
  <c r="Z523"/>
  <c r="Z459"/>
  <c r="Z589"/>
  <c r="Z178"/>
  <c r="N441"/>
  <c r="O441" s="1"/>
  <c r="N373"/>
  <c r="O373" s="1"/>
  <c r="N448"/>
  <c r="O448" s="1"/>
  <c r="N354"/>
  <c r="O354" s="1"/>
  <c r="N160"/>
  <c r="O160" s="1"/>
  <c r="HB579"/>
  <c r="N579"/>
  <c r="O579" s="1"/>
  <c r="HB572"/>
  <c r="N572"/>
  <c r="O572" s="1"/>
  <c r="N438"/>
  <c r="O438" s="1"/>
  <c r="HB438"/>
  <c r="HB411"/>
  <c r="N411"/>
  <c r="O411" s="1"/>
  <c r="HB351"/>
  <c r="N351"/>
  <c r="O351" s="1"/>
  <c r="HB343"/>
  <c r="N343"/>
  <c r="O343" s="1"/>
  <c r="HB230"/>
  <c r="N230"/>
  <c r="O230" s="1"/>
  <c r="HB130"/>
  <c r="N130"/>
  <c r="O130" s="1"/>
  <c r="HB122"/>
  <c r="N122"/>
  <c r="O122" s="1"/>
  <c r="HB53"/>
  <c r="N53"/>
  <c r="O53" s="1"/>
  <c r="HB49"/>
  <c r="N49"/>
  <c r="O49"/>
  <c r="HB525"/>
  <c r="N525"/>
  <c r="O525" s="1"/>
  <c r="HB512"/>
  <c r="N512"/>
  <c r="O512" s="1"/>
  <c r="HB463"/>
  <c r="N463"/>
  <c r="O463" s="1"/>
  <c r="HB385"/>
  <c r="N385"/>
  <c r="O385" s="1"/>
  <c r="HB377"/>
  <c r="N377"/>
  <c r="O377" s="1"/>
  <c r="HB361"/>
  <c r="N361"/>
  <c r="O361" s="1"/>
  <c r="HB295"/>
  <c r="N295"/>
  <c r="O295" s="1"/>
  <c r="HB167"/>
  <c r="N167"/>
  <c r="O167" s="1"/>
  <c r="HB67"/>
  <c r="N67"/>
  <c r="O67" s="1"/>
  <c r="HB28"/>
  <c r="N28"/>
  <c r="O28" s="1"/>
  <c r="N369"/>
  <c r="O369" s="1"/>
  <c r="N17"/>
  <c r="O17" s="1"/>
  <c r="HB528"/>
  <c r="N528"/>
  <c r="O528" s="1"/>
  <c r="HB481"/>
  <c r="HB473"/>
  <c r="N473"/>
  <c r="O473" s="1"/>
  <c r="HB470"/>
  <c r="N470"/>
  <c r="O470" s="1"/>
  <c r="HB466"/>
  <c r="N466"/>
  <c r="O466" s="1"/>
  <c r="HB401"/>
  <c r="N401"/>
  <c r="O401" s="1"/>
  <c r="HB305"/>
  <c r="N305"/>
  <c r="O305" s="1"/>
  <c r="HB301"/>
  <c r="N301"/>
  <c r="O301" s="1"/>
  <c r="HB186"/>
  <c r="N186"/>
  <c r="O186" s="1"/>
  <c r="HB81"/>
  <c r="N81"/>
  <c r="O81" s="1"/>
  <c r="N71"/>
  <c r="O71" s="1"/>
  <c r="HB561"/>
  <c r="HB506"/>
  <c r="HB502"/>
  <c r="N502"/>
  <c r="O502" s="1"/>
  <c r="N340"/>
  <c r="O340" s="1"/>
  <c r="HB340"/>
  <c r="HB326"/>
  <c r="N326"/>
  <c r="O326" s="1"/>
  <c r="HB205"/>
  <c r="N205"/>
  <c r="O205" s="1"/>
  <c r="HB108"/>
  <c r="N108"/>
  <c r="O108" s="1"/>
  <c r="HB586"/>
  <c r="N415"/>
  <c r="O415" s="1"/>
  <c r="N102"/>
  <c r="O102" s="1"/>
  <c r="N537"/>
  <c r="O537" s="1"/>
  <c r="N581"/>
  <c r="O581" s="1"/>
  <c r="N396"/>
  <c r="O396" s="1"/>
  <c r="N349"/>
  <c r="O349" s="1"/>
  <c r="N375"/>
  <c r="O375" s="1"/>
  <c r="N338"/>
  <c r="O338" s="1"/>
  <c r="N162"/>
  <c r="O162" s="1"/>
  <c r="N41"/>
  <c r="O41" s="1"/>
  <c r="HB318"/>
  <c r="X415"/>
  <c r="Y415" s="1"/>
  <c r="Z373"/>
  <c r="X291"/>
  <c r="Y291" s="1"/>
  <c r="X474"/>
  <c r="X53"/>
  <c r="X359"/>
  <c r="X63"/>
  <c r="Y63" s="1"/>
  <c r="X149"/>
  <c r="X430"/>
  <c r="Y430" s="1"/>
  <c r="X90"/>
  <c r="Y90" s="1"/>
  <c r="X341"/>
  <c r="Y341" s="1"/>
  <c r="X484"/>
  <c r="Y484" s="1"/>
  <c r="X31"/>
  <c r="X525"/>
  <c r="Y525" s="1"/>
  <c r="X572"/>
  <c r="X110"/>
  <c r="X467"/>
  <c r="Y467" s="1"/>
  <c r="X68"/>
  <c r="Y68" s="1"/>
  <c r="X67"/>
  <c r="X56"/>
  <c r="Y56" s="1"/>
  <c r="X176"/>
  <c r="X350"/>
  <c r="Y350" s="1"/>
  <c r="X466"/>
  <c r="X162"/>
  <c r="Y162" s="1"/>
  <c r="X334"/>
  <c r="X578"/>
  <c r="X344"/>
  <c r="Y344" s="1"/>
  <c r="X322"/>
  <c r="Y322" s="1"/>
  <c r="X123"/>
  <c r="X181"/>
  <c r="X240"/>
  <c r="Y240" s="1"/>
  <c r="X161"/>
  <c r="Y161" s="1"/>
  <c r="X574"/>
  <c r="X87"/>
  <c r="X447"/>
  <c r="Y447" s="1"/>
  <c r="X141"/>
  <c r="Y141" s="1"/>
  <c r="X164"/>
  <c r="X346"/>
  <c r="X381"/>
  <c r="Y381" s="1"/>
  <c r="X462"/>
  <c r="Y462" s="1"/>
  <c r="X316"/>
  <c r="Y316" s="1"/>
  <c r="X33"/>
  <c r="Y33" s="1"/>
  <c r="X386"/>
  <c r="Y386" s="1"/>
  <c r="X50"/>
  <c r="Y50" s="1"/>
  <c r="X408"/>
  <c r="Y408" s="1"/>
  <c r="X468"/>
  <c r="X348"/>
  <c r="X36"/>
  <c r="X64"/>
  <c r="X376"/>
  <c r="Y376" s="1"/>
  <c r="X160"/>
  <c r="Y160" s="1"/>
  <c r="X311"/>
  <c r="X428"/>
  <c r="Y428" s="1"/>
  <c r="X135"/>
  <c r="Y135" s="1"/>
  <c r="X182"/>
  <c r="X521"/>
  <c r="X448"/>
  <c r="X275"/>
  <c r="X108"/>
  <c r="Y108" s="1"/>
  <c r="X73"/>
  <c r="X175"/>
  <c r="X83"/>
  <c r="X406"/>
  <c r="Y406" s="1"/>
  <c r="X443"/>
  <c r="Y443" s="1"/>
  <c r="X278"/>
  <c r="Y278" s="1"/>
  <c r="X192"/>
  <c r="X452"/>
  <c r="X505"/>
  <c r="X237"/>
  <c r="X264"/>
  <c r="X283"/>
  <c r="X339"/>
  <c r="X352"/>
  <c r="Y352" s="1"/>
  <c r="X297"/>
  <c r="Y297" s="1"/>
  <c r="X383"/>
  <c r="Y383" s="1"/>
  <c r="X326"/>
  <c r="Y326" s="1"/>
  <c r="X273"/>
  <c r="X374"/>
  <c r="X546"/>
  <c r="Y546" s="1"/>
  <c r="X238"/>
  <c r="Y238" s="1"/>
  <c r="X459"/>
  <c r="Y459" s="1"/>
  <c r="X113"/>
  <c r="Y113" s="1"/>
  <c r="X213"/>
  <c r="X321"/>
  <c r="Y321" s="1"/>
  <c r="X125"/>
  <c r="X472"/>
  <c r="Y472" s="1"/>
  <c r="X423"/>
  <c r="Y423" s="1"/>
  <c r="X425"/>
  <c r="X573"/>
  <c r="X39"/>
  <c r="X179"/>
  <c r="X114"/>
  <c r="X139"/>
  <c r="X61"/>
  <c r="Y61" s="1"/>
  <c r="X85"/>
  <c r="X80"/>
  <c r="X224"/>
  <c r="Y224" s="1"/>
  <c r="X545"/>
  <c r="Y545" s="1"/>
  <c r="X12"/>
  <c r="Y12" s="1"/>
  <c r="X209"/>
  <c r="X315"/>
  <c r="Y315" s="1"/>
  <c r="X588"/>
  <c r="X143"/>
  <c r="Y143" s="1"/>
  <c r="X289"/>
  <c r="Y289" s="1"/>
  <c r="X89"/>
  <c r="Y89" s="1"/>
  <c r="X569"/>
  <c r="X214"/>
  <c r="X71"/>
  <c r="Y71" s="1"/>
  <c r="X579"/>
  <c r="X272"/>
  <c r="X282"/>
  <c r="X153"/>
  <c r="X464"/>
  <c r="Y464" s="1"/>
  <c r="X116"/>
  <c r="Y116" s="1"/>
  <c r="X310"/>
  <c r="Y310" s="1"/>
  <c r="X62"/>
  <c r="X547"/>
  <c r="Y547" s="1"/>
  <c r="X530"/>
  <c r="X446"/>
  <c r="Y446" s="1"/>
  <c r="C11"/>
  <c r="X470"/>
  <c r="Y470" s="1"/>
  <c r="X436"/>
  <c r="Y436" s="1"/>
  <c r="X72"/>
  <c r="X324"/>
  <c r="Y324" s="1"/>
  <c r="X396"/>
  <c r="X343"/>
  <c r="Y343" s="1"/>
  <c r="X253"/>
  <c r="Y253" s="1"/>
  <c r="X325"/>
  <c r="Y325" s="1"/>
  <c r="X455"/>
  <c r="Y455" s="1"/>
  <c r="X313"/>
  <c r="X167"/>
  <c r="Y167" s="1"/>
  <c r="X99"/>
  <c r="Y99" s="1"/>
  <c r="X314"/>
  <c r="Y314" s="1"/>
  <c r="X206"/>
  <c r="Y206" s="1"/>
  <c r="X471"/>
  <c r="Y471" s="1"/>
  <c r="X75"/>
  <c r="X16"/>
  <c r="Y16" s="1"/>
  <c r="X476"/>
  <c r="Y476" s="1"/>
  <c r="X526"/>
  <c r="Y526" s="1"/>
  <c r="X414"/>
  <c r="X156"/>
  <c r="X288"/>
  <c r="Y288" s="1"/>
  <c r="X86"/>
  <c r="X571"/>
  <c r="X399"/>
  <c r="X17"/>
  <c r="Y17" s="1"/>
  <c r="X590"/>
  <c r="Y590" s="1"/>
  <c r="X274"/>
  <c r="X146"/>
  <c r="Y146" s="1"/>
  <c r="X440"/>
  <c r="Y440" s="1"/>
  <c r="X210"/>
  <c r="Y210" s="1"/>
  <c r="X109"/>
  <c r="Y109" s="1"/>
  <c r="X231"/>
  <c r="Y231" s="1"/>
  <c r="X151"/>
  <c r="Y151" s="1"/>
  <c r="X544"/>
  <c r="X281"/>
  <c r="Y281" s="1"/>
  <c r="X225"/>
  <c r="X340"/>
  <c r="Y340" s="1"/>
  <c r="X565"/>
  <c r="X581"/>
  <c r="X434"/>
  <c r="Y434" s="1"/>
  <c r="X106"/>
  <c r="Y106" s="1"/>
  <c r="X287"/>
  <c r="X323"/>
  <c r="Y323" s="1"/>
  <c r="X290"/>
  <c r="Y290" s="1"/>
  <c r="X433"/>
  <c r="Y433" s="1"/>
  <c r="X13"/>
  <c r="X239"/>
  <c r="X244"/>
  <c r="Y244" s="1"/>
  <c r="X220"/>
  <c r="Y220" s="1"/>
  <c r="X364"/>
  <c r="Y364" s="1"/>
  <c r="X357"/>
  <c r="Y357" s="1"/>
  <c r="X203"/>
  <c r="Y203" s="1"/>
  <c r="X14"/>
  <c r="X463"/>
  <c r="Y463" s="1"/>
  <c r="X437"/>
  <c r="Y437" s="1"/>
  <c r="X449"/>
  <c r="X126"/>
  <c r="X382"/>
  <c r="X180"/>
  <c r="Y180" s="1"/>
  <c r="Y53"/>
  <c r="X223"/>
  <c r="Y223" s="1"/>
  <c r="X445"/>
  <c r="Y445" s="1"/>
  <c r="X489"/>
  <c r="Y489" s="1"/>
  <c r="X70"/>
  <c r="Y70" s="1"/>
  <c r="X485"/>
  <c r="X482"/>
  <c r="X23"/>
  <c r="X429"/>
  <c r="X138"/>
  <c r="Y138" s="1"/>
  <c r="X234"/>
  <c r="Y234" s="1"/>
  <c r="X380"/>
  <c r="Y380" s="1"/>
  <c r="X78"/>
  <c r="X550"/>
  <c r="X576"/>
  <c r="Y233"/>
  <c r="S309"/>
  <c r="S30"/>
  <c r="S400"/>
  <c r="H6" i="3"/>
  <c r="S67" i="1"/>
  <c r="S513"/>
  <c r="S131"/>
  <c r="S361"/>
  <c r="S387"/>
  <c r="S91"/>
  <c r="S500"/>
  <c r="S269"/>
  <c r="S258"/>
  <c r="S85"/>
  <c r="S134"/>
  <c r="S211"/>
  <c r="W537"/>
  <c r="W202"/>
  <c r="U327"/>
  <c r="X327" s="1"/>
  <c r="Y327" s="1"/>
  <c r="T457"/>
  <c r="X457" s="1"/>
  <c r="Y457" s="1"/>
  <c r="T309"/>
  <c r="U528"/>
  <c r="X528" s="1"/>
  <c r="Y528" s="1"/>
  <c r="U566"/>
  <c r="K209"/>
  <c r="S196"/>
  <c r="HB148"/>
  <c r="HB179"/>
  <c r="I6" i="3"/>
  <c r="J6" s="1"/>
  <c r="K6" s="1"/>
  <c r="L6" s="1"/>
  <c r="M6" s="1"/>
  <c r="S245" i="1"/>
  <c r="S246"/>
  <c r="S572"/>
  <c r="S62"/>
  <c r="S193"/>
  <c r="S492"/>
  <c r="S90"/>
  <c r="S356"/>
  <c r="S580"/>
  <c r="S262"/>
  <c r="S155"/>
  <c r="S514"/>
  <c r="S386"/>
  <c r="S516"/>
  <c r="S537"/>
  <c r="S289"/>
  <c r="S464"/>
  <c r="S295"/>
  <c r="S19"/>
  <c r="S307"/>
  <c r="S467"/>
  <c r="S422"/>
  <c r="S226"/>
  <c r="S452"/>
  <c r="S288"/>
  <c r="S437"/>
  <c r="S15"/>
  <c r="S238"/>
  <c r="S202"/>
  <c r="S337"/>
  <c r="S49"/>
  <c r="S335"/>
  <c r="S336"/>
  <c r="S308"/>
  <c r="S21"/>
  <c r="S448"/>
  <c r="S107"/>
  <c r="S380"/>
  <c r="S312"/>
  <c r="S42"/>
  <c r="S488"/>
  <c r="S404"/>
  <c r="S501"/>
  <c r="S420"/>
  <c r="S53"/>
  <c r="S333"/>
  <c r="S367"/>
  <c r="S586"/>
  <c r="S567"/>
  <c r="S35"/>
  <c r="S480"/>
  <c r="S545"/>
  <c r="S266"/>
  <c r="S236"/>
  <c r="S71"/>
  <c r="S56"/>
  <c r="S185"/>
  <c r="S260"/>
  <c r="S234"/>
  <c r="S94"/>
  <c r="S556"/>
  <c r="S79"/>
  <c r="S166"/>
  <c r="S93"/>
  <c r="S316"/>
  <c r="S415"/>
  <c r="S136"/>
  <c r="S327"/>
  <c r="S403"/>
  <c r="S222"/>
  <c r="S291"/>
  <c r="S469"/>
  <c r="S122"/>
  <c r="S440"/>
  <c r="S407"/>
  <c r="S23"/>
  <c r="S402"/>
  <c r="S128"/>
  <c r="S393"/>
  <c r="S172"/>
  <c r="S268"/>
  <c r="S73"/>
  <c r="S283"/>
  <c r="S151"/>
  <c r="S508"/>
  <c r="S34"/>
  <c r="S184"/>
  <c r="S231"/>
  <c r="S588"/>
  <c r="S285"/>
  <c r="S224"/>
  <c r="S347"/>
  <c r="S368"/>
  <c r="S450"/>
  <c r="S376"/>
  <c r="S210"/>
  <c r="S242"/>
  <c r="S348"/>
  <c r="S436"/>
  <c r="S138"/>
  <c r="S449"/>
  <c r="S143"/>
  <c r="S76"/>
  <c r="S547"/>
  <c r="S28"/>
  <c r="S229"/>
  <c r="S428"/>
  <c r="X202"/>
  <c r="W10"/>
  <c r="X309"/>
  <c r="Y309" s="1"/>
  <c r="T10"/>
  <c r="Q209"/>
  <c r="N209"/>
  <c r="S41"/>
  <c r="S334"/>
  <c r="S332"/>
  <c r="S235"/>
  <c r="S18"/>
  <c r="S423"/>
  <c r="S539"/>
  <c r="S201"/>
  <c r="S439"/>
  <c r="S82"/>
  <c r="S479"/>
  <c r="S43"/>
  <c r="S558"/>
  <c r="S232"/>
  <c r="S302"/>
  <c r="S60"/>
  <c r="S154"/>
  <c r="S343"/>
  <c r="S92"/>
  <c r="S176"/>
  <c r="S38"/>
  <c r="S206"/>
  <c r="S54"/>
  <c r="S180"/>
  <c r="S568"/>
  <c r="S292"/>
  <c r="O209"/>
  <c r="Z209"/>
  <c r="Y209"/>
  <c r="W8" i="9" l="1"/>
  <c r="X257" i="1"/>
  <c r="Y257" s="1"/>
  <c r="X351"/>
  <c r="Y351" s="1"/>
  <c r="S100"/>
  <c r="S209"/>
  <c r="S518"/>
  <c r="S14"/>
  <c r="S102"/>
  <c r="S147"/>
  <c r="S413"/>
  <c r="S78"/>
  <c r="S329"/>
  <c r="S66"/>
  <c r="S323"/>
  <c r="S188"/>
  <c r="S320"/>
  <c r="S542"/>
  <c r="S120"/>
  <c r="S433"/>
  <c r="S156"/>
  <c r="S471"/>
  <c r="S227"/>
  <c r="S506"/>
  <c r="S532"/>
  <c r="S466"/>
  <c r="S251"/>
  <c r="S353"/>
  <c r="S392"/>
  <c r="S419"/>
  <c r="S205"/>
  <c r="S358"/>
  <c r="S394"/>
  <c r="S468"/>
  <c r="S178"/>
  <c r="S541"/>
  <c r="S489"/>
  <c r="S65"/>
  <c r="S257"/>
  <c r="S338"/>
  <c r="S259"/>
  <c r="S418"/>
  <c r="S485"/>
  <c r="S476"/>
  <c r="S486"/>
  <c r="S112"/>
  <c r="S473"/>
  <c r="S382"/>
  <c r="S465"/>
  <c r="S406"/>
  <c r="S265"/>
  <c r="S417"/>
  <c r="S412"/>
  <c r="S515"/>
  <c r="S83"/>
  <c r="S405"/>
  <c r="S574"/>
  <c r="S119"/>
  <c r="S106"/>
  <c r="S52"/>
  <c r="S51"/>
  <c r="S544"/>
  <c r="S58"/>
  <c r="S207"/>
  <c r="S255"/>
  <c r="S455"/>
  <c r="S577"/>
  <c r="S507"/>
  <c r="S243"/>
  <c r="S115"/>
  <c r="S183"/>
  <c r="S579"/>
  <c r="S536"/>
  <c r="S375"/>
  <c r="S554"/>
  <c r="S459"/>
  <c r="S240"/>
  <c r="S346"/>
  <c r="S217"/>
  <c r="S366"/>
  <c r="S223"/>
  <c r="S98"/>
  <c r="S161"/>
  <c r="S326"/>
  <c r="S497"/>
  <c r="S551"/>
  <c r="S284"/>
  <c r="S150"/>
  <c r="S40"/>
  <c r="S552"/>
  <c r="S144"/>
  <c r="S451"/>
  <c r="S296"/>
  <c r="S137"/>
  <c r="S277"/>
  <c r="S213"/>
  <c r="S203"/>
  <c r="S256"/>
  <c r="S575"/>
  <c r="S163"/>
  <c r="S341"/>
  <c r="S496"/>
  <c r="S561"/>
  <c r="S293"/>
  <c r="S174"/>
  <c r="S559"/>
  <c r="S233"/>
  <c r="S88"/>
  <c r="S377"/>
  <c r="S504"/>
  <c r="S81"/>
  <c r="S219"/>
  <c r="S190"/>
  <c r="S360"/>
  <c r="S416"/>
  <c r="S153"/>
  <c r="S495"/>
  <c r="S460"/>
  <c r="S410"/>
  <c r="S162"/>
  <c r="S152"/>
  <c r="S441"/>
  <c r="S447"/>
  <c r="S325"/>
  <c r="S16"/>
  <c r="S344"/>
  <c r="S564"/>
  <c r="S45"/>
  <c r="S55"/>
  <c r="S432"/>
  <c r="S587"/>
  <c r="S179"/>
  <c r="S563"/>
  <c r="S25"/>
  <c r="S483"/>
  <c r="S37"/>
  <c r="S313"/>
  <c r="S299"/>
  <c r="S444"/>
  <c r="S27"/>
  <c r="S454"/>
  <c r="S371"/>
  <c r="S538"/>
  <c r="S484"/>
  <c r="S20"/>
  <c r="S453"/>
  <c r="S431"/>
  <c r="S29"/>
  <c r="S499"/>
  <c r="S294"/>
  <c r="S109"/>
  <c r="S241"/>
  <c r="Q179"/>
  <c r="Z179" s="1"/>
  <c r="N179"/>
  <c r="O179" s="1"/>
  <c r="K10"/>
  <c r="GY214"/>
  <c r="Z214"/>
  <c r="Q586"/>
  <c r="N586"/>
  <c r="O586" s="1"/>
  <c r="Y78"/>
  <c r="Y565"/>
  <c r="Y225"/>
  <c r="Y544"/>
  <c r="Y86"/>
  <c r="Y156"/>
  <c r="Y66"/>
  <c r="Y569"/>
  <c r="Y73"/>
  <c r="Y348"/>
  <c r="Y334"/>
  <c r="Y176"/>
  <c r="Y572"/>
  <c r="Y31"/>
  <c r="Z293"/>
  <c r="Y469"/>
  <c r="Z224"/>
  <c r="Z143"/>
  <c r="Z88"/>
  <c r="Z443"/>
  <c r="Z74"/>
  <c r="Z160"/>
  <c r="Z333"/>
  <c r="Z222"/>
  <c r="Z477"/>
  <c r="Z520"/>
  <c r="Z79"/>
  <c r="Z144"/>
  <c r="Z215"/>
  <c r="Z136"/>
  <c r="Z239"/>
  <c r="Z258"/>
  <c r="Z72"/>
  <c r="Z395"/>
  <c r="Z432"/>
  <c r="Z87"/>
  <c r="Z298"/>
  <c r="Z84"/>
  <c r="Z348"/>
  <c r="Z114"/>
  <c r="Z213"/>
  <c r="Z212"/>
  <c r="Y215"/>
  <c r="Y131"/>
  <c r="Y401"/>
  <c r="Y84"/>
  <c r="Y137"/>
  <c r="Y586"/>
  <c r="Z588"/>
  <c r="BF568"/>
  <c r="BF389"/>
  <c r="BF308"/>
  <c r="BF300"/>
  <c r="BF243"/>
  <c r="BF185"/>
  <c r="BF58"/>
  <c r="GP270"/>
  <c r="GQ270" s="1"/>
  <c r="Y396"/>
  <c r="Y72"/>
  <c r="Y214"/>
  <c r="Y85"/>
  <c r="Y139"/>
  <c r="Y213"/>
  <c r="Y182"/>
  <c r="Y87"/>
  <c r="Y181"/>
  <c r="Y212"/>
  <c r="Y69"/>
  <c r="Z86"/>
  <c r="Z44"/>
  <c r="Z51"/>
  <c r="Z186"/>
  <c r="Z69"/>
  <c r="Z100"/>
  <c r="Z85"/>
  <c r="Z17"/>
  <c r="Z182"/>
  <c r="Z401"/>
  <c r="Z334"/>
  <c r="Z78"/>
  <c r="Z402"/>
  <c r="Z572"/>
  <c r="Z379"/>
  <c r="Z403"/>
  <c r="Z139"/>
  <c r="Z181"/>
  <c r="Y79"/>
  <c r="Y402"/>
  <c r="Z582"/>
  <c r="BF543"/>
  <c r="BF429"/>
  <c r="BF358"/>
  <c r="BF326"/>
  <c r="BF324"/>
  <c r="BF231"/>
  <c r="BF87"/>
  <c r="GP529"/>
  <c r="GQ529" s="1"/>
  <c r="GP586"/>
  <c r="GQ586" s="1"/>
  <c r="FY619"/>
  <c r="FY621" s="1"/>
  <c r="FY622" s="1"/>
  <c r="FY623" s="1"/>
  <c r="GH10"/>
  <c r="GP477"/>
  <c r="GQ477" s="1"/>
  <c r="GP335"/>
  <c r="GQ335" s="1"/>
  <c r="GP331"/>
  <c r="GQ331" s="1"/>
  <c r="GP311"/>
  <c r="GQ311" s="1"/>
  <c r="GI10"/>
  <c r="GP544"/>
  <c r="GQ544" s="1"/>
  <c r="GP473"/>
  <c r="GQ473" s="1"/>
  <c r="GP383"/>
  <c r="GQ383" s="1"/>
  <c r="GP371"/>
  <c r="GQ371" s="1"/>
  <c r="GP234"/>
  <c r="GQ234" s="1"/>
  <c r="GP152"/>
  <c r="GQ152" s="1"/>
  <c r="GP145"/>
  <c r="GQ145" s="1"/>
  <c r="GP117"/>
  <c r="GQ117" s="1"/>
  <c r="GP73"/>
  <c r="GQ73" s="1"/>
  <c r="GP66"/>
  <c r="GQ66" s="1"/>
  <c r="GP41"/>
  <c r="GQ41" s="1"/>
  <c r="AR933" i="11"/>
  <c r="AR916"/>
  <c r="GP281" i="1"/>
  <c r="GQ281" s="1"/>
  <c r="GP236"/>
  <c r="GQ236" s="1"/>
  <c r="GP228"/>
  <c r="GQ228" s="1"/>
  <c r="GP216"/>
  <c r="GQ216" s="1"/>
  <c r="GP184"/>
  <c r="GQ184" s="1"/>
  <c r="GP176"/>
  <c r="GQ176" s="1"/>
  <c r="GP58"/>
  <c r="GQ58" s="1"/>
  <c r="GP48"/>
  <c r="GQ48" s="1"/>
  <c r="GP46"/>
  <c r="GQ46" s="1"/>
  <c r="GP28"/>
  <c r="GQ28" s="1"/>
  <c r="GP22"/>
  <c r="GQ22" s="1"/>
  <c r="GP20"/>
  <c r="GQ20" s="1"/>
  <c r="GP19"/>
  <c r="GP18"/>
  <c r="GQ18" s="1"/>
  <c r="AR884" i="11"/>
  <c r="GP329" i="1"/>
  <c r="GQ329" s="1"/>
  <c r="GP320"/>
  <c r="GQ320" s="1"/>
  <c r="AR852" i="11"/>
  <c r="AR836"/>
  <c r="GP468" i="1"/>
  <c r="GQ468" s="1"/>
  <c r="GP240"/>
  <c r="GQ240" s="1"/>
  <c r="GP231"/>
  <c r="GQ231" s="1"/>
  <c r="GP223"/>
  <c r="GQ223" s="1"/>
  <c r="GP208"/>
  <c r="GQ208" s="1"/>
  <c r="GP179"/>
  <c r="GQ179" s="1"/>
  <c r="GP172"/>
  <c r="GQ172" s="1"/>
  <c r="GP153"/>
  <c r="GQ153" s="1"/>
  <c r="GP147"/>
  <c r="GQ147" s="1"/>
  <c r="GP131"/>
  <c r="GQ131" s="1"/>
  <c r="GP123"/>
  <c r="GQ123" s="1"/>
  <c r="GP95"/>
  <c r="GQ95" s="1"/>
  <c r="GP71"/>
  <c r="GQ71" s="1"/>
  <c r="GP63"/>
  <c r="GQ63" s="1"/>
  <c r="W917" i="11"/>
  <c r="V917"/>
  <c r="GP489" i="1"/>
  <c r="GQ489" s="1"/>
  <c r="GP469"/>
  <c r="GQ469" s="1"/>
  <c r="GP412"/>
  <c r="GQ412" s="1"/>
  <c r="GP334"/>
  <c r="GQ334" s="1"/>
  <c r="GP314"/>
  <c r="GQ314" s="1"/>
  <c r="GP310"/>
  <c r="GQ310" s="1"/>
  <c r="GP298"/>
  <c r="GQ298" s="1"/>
  <c r="GP286"/>
  <c r="GQ286" s="1"/>
  <c r="GP269"/>
  <c r="GQ269" s="1"/>
  <c r="GP253"/>
  <c r="GQ253" s="1"/>
  <c r="GP242"/>
  <c r="GQ242" s="1"/>
  <c r="GP238"/>
  <c r="GQ238" s="1"/>
  <c r="GP230"/>
  <c r="GQ230" s="1"/>
  <c r="GP222"/>
  <c r="GQ222" s="1"/>
  <c r="GP214"/>
  <c r="GQ214" s="1"/>
  <c r="GP198"/>
  <c r="GQ198" s="1"/>
  <c r="GP190"/>
  <c r="GQ190" s="1"/>
  <c r="GP182"/>
  <c r="GQ182" s="1"/>
  <c r="GP174"/>
  <c r="GQ174" s="1"/>
  <c r="GP113"/>
  <c r="GQ113" s="1"/>
  <c r="GP105"/>
  <c r="GQ105" s="1"/>
  <c r="GP98"/>
  <c r="GQ98" s="1"/>
  <c r="GP85"/>
  <c r="GQ85" s="1"/>
  <c r="GP56"/>
  <c r="GQ56" s="1"/>
  <c r="GP53"/>
  <c r="GQ53" s="1"/>
  <c r="GC10"/>
  <c r="GP585"/>
  <c r="GQ585" s="1"/>
  <c r="GP565"/>
  <c r="GQ565" s="1"/>
  <c r="GP445"/>
  <c r="GQ445" s="1"/>
  <c r="GP372"/>
  <c r="GQ372" s="1"/>
  <c r="AC933" i="11"/>
  <c r="GP435" i="1"/>
  <c r="GQ435" s="1"/>
  <c r="GP590"/>
  <c r="GQ590" s="1"/>
  <c r="GQ250"/>
  <c r="GW250"/>
  <c r="GX250" s="1"/>
  <c r="GP570"/>
  <c r="GQ570" s="1"/>
  <c r="GP545"/>
  <c r="GQ545" s="1"/>
  <c r="GP538"/>
  <c r="GQ538" s="1"/>
  <c r="GP534"/>
  <c r="GR534" s="1"/>
  <c r="GP463"/>
  <c r="GQ463" s="1"/>
  <c r="GP447"/>
  <c r="GQ447" s="1"/>
  <c r="GP446"/>
  <c r="GQ446" s="1"/>
  <c r="GP379"/>
  <c r="GQ379" s="1"/>
  <c r="GP376"/>
  <c r="GQ376" s="1"/>
  <c r="GP373"/>
  <c r="GQ373" s="1"/>
  <c r="GP364"/>
  <c r="GQ364" s="1"/>
  <c r="GP362"/>
  <c r="GQ362" s="1"/>
  <c r="GP361"/>
  <c r="GQ361" s="1"/>
  <c r="GP357"/>
  <c r="GQ357" s="1"/>
  <c r="GP254"/>
  <c r="GQ254" s="1"/>
  <c r="GP245"/>
  <c r="GP244"/>
  <c r="GQ244" s="1"/>
  <c r="GP243"/>
  <c r="GQ243" s="1"/>
  <c r="GP239"/>
  <c r="GQ239" s="1"/>
  <c r="GP235"/>
  <c r="GQ235" s="1"/>
  <c r="GP232"/>
  <c r="GQ232" s="1"/>
  <c r="GP227"/>
  <c r="GQ227" s="1"/>
  <c r="GP225"/>
  <c r="GQ225" s="1"/>
  <c r="GP224"/>
  <c r="GQ224" s="1"/>
  <c r="GP221"/>
  <c r="GQ221" s="1"/>
  <c r="GP220"/>
  <c r="GQ220" s="1"/>
  <c r="GP219"/>
  <c r="GQ219" s="1"/>
  <c r="GP215"/>
  <c r="GQ215" s="1"/>
  <c r="GP211"/>
  <c r="GQ211" s="1"/>
  <c r="GP207"/>
  <c r="GQ207" s="1"/>
  <c r="GP204"/>
  <c r="GQ204" s="1"/>
  <c r="GP196"/>
  <c r="GQ196" s="1"/>
  <c r="GP187"/>
  <c r="GQ187" s="1"/>
  <c r="GP183"/>
  <c r="GQ183" s="1"/>
  <c r="GP180"/>
  <c r="GQ180" s="1"/>
  <c r="GP175"/>
  <c r="GQ175" s="1"/>
  <c r="GP171"/>
  <c r="GQ171" s="1"/>
  <c r="GP169"/>
  <c r="GQ169" s="1"/>
  <c r="GP167"/>
  <c r="GQ167" s="1"/>
  <c r="GP166"/>
  <c r="GQ166" s="1"/>
  <c r="GP155"/>
  <c r="GQ155" s="1"/>
  <c r="GP138"/>
  <c r="GQ138" s="1"/>
  <c r="GP122"/>
  <c r="GQ122" s="1"/>
  <c r="GP119"/>
  <c r="GQ119" s="1"/>
  <c r="GP59"/>
  <c r="GQ59" s="1"/>
  <c r="GP52"/>
  <c r="GQ52" s="1"/>
  <c r="GP51"/>
  <c r="GQ51" s="1"/>
  <c r="GP39"/>
  <c r="GQ39" s="1"/>
  <c r="GP32"/>
  <c r="GQ32" s="1"/>
  <c r="GY578"/>
  <c r="Z578"/>
  <c r="Y576"/>
  <c r="Y429"/>
  <c r="Y126"/>
  <c r="Y239"/>
  <c r="Y287"/>
  <c r="Y581"/>
  <c r="Y414"/>
  <c r="Y530"/>
  <c r="Y153"/>
  <c r="Y588"/>
  <c r="Y80"/>
  <c r="Y114"/>
  <c r="Y425"/>
  <c r="Y339"/>
  <c r="Y83"/>
  <c r="Y311"/>
  <c r="Y164"/>
  <c r="Y574"/>
  <c r="Y123"/>
  <c r="Y110"/>
  <c r="Y149"/>
  <c r="Z225"/>
  <c r="Z211"/>
  <c r="Z189"/>
  <c r="Y154"/>
  <c r="Z132"/>
  <c r="Y301"/>
  <c r="Z576"/>
  <c r="Z45"/>
  <c r="Z166"/>
  <c r="Z195"/>
  <c r="Z208"/>
  <c r="Z322"/>
  <c r="Z216"/>
  <c r="Z243"/>
  <c r="Z573"/>
  <c r="Z408"/>
  <c r="Z65"/>
  <c r="Z89"/>
  <c r="Z349"/>
  <c r="Z50"/>
  <c r="Z427"/>
  <c r="Y338"/>
  <c r="Y163"/>
  <c r="Y298"/>
  <c r="Y30"/>
  <c r="Y293"/>
  <c r="Y403"/>
  <c r="Y218"/>
  <c r="Y236"/>
  <c r="X157"/>
  <c r="Y157" s="1"/>
  <c r="Y379"/>
  <c r="X329"/>
  <c r="Y329" s="1"/>
  <c r="X361"/>
  <c r="Y361" s="1"/>
  <c r="Y45"/>
  <c r="Y230"/>
  <c r="Y582"/>
  <c r="Z180"/>
  <c r="Y579"/>
  <c r="Y573"/>
  <c r="Y578"/>
  <c r="Z435"/>
  <c r="Z105"/>
  <c r="Z425"/>
  <c r="Z210"/>
  <c r="Z529"/>
  <c r="Z577"/>
  <c r="Z463"/>
  <c r="Z230"/>
  <c r="Z579"/>
  <c r="Z416"/>
  <c r="Y317"/>
  <c r="Y529"/>
  <c r="Y226"/>
  <c r="Y427"/>
  <c r="Z305"/>
  <c r="Z281"/>
  <c r="Z13"/>
  <c r="Z205"/>
  <c r="FY631"/>
  <c r="FY632" s="1"/>
  <c r="BF555"/>
  <c r="BF536"/>
  <c r="BF532"/>
  <c r="BF473"/>
  <c r="BF458"/>
  <c r="BF441"/>
  <c r="BF433"/>
  <c r="BF418"/>
  <c r="BF413"/>
  <c r="BF374"/>
  <c r="BF312"/>
  <c r="BF304"/>
  <c r="BF235"/>
  <c r="BF226"/>
  <c r="BF217"/>
  <c r="BF206"/>
  <c r="BF178"/>
  <c r="BF146"/>
  <c r="BF130"/>
  <c r="BF43"/>
  <c r="BF31"/>
  <c r="GP569"/>
  <c r="GQ569" s="1"/>
  <c r="GP420"/>
  <c r="GQ420" s="1"/>
  <c r="GP322"/>
  <c r="GQ322" s="1"/>
  <c r="GP282"/>
  <c r="GQ282" s="1"/>
  <c r="GP156"/>
  <c r="GQ156" s="1"/>
  <c r="GP70"/>
  <c r="GQ70" s="1"/>
  <c r="GP68"/>
  <c r="GQ68" s="1"/>
  <c r="GP65"/>
  <c r="GQ65" s="1"/>
  <c r="GP38"/>
  <c r="GQ38" s="1"/>
  <c r="GP33"/>
  <c r="GQ33" s="1"/>
  <c r="Z434"/>
  <c r="Z422"/>
  <c r="Z413"/>
  <c r="Z411"/>
  <c r="Z346"/>
  <c r="Z304"/>
  <c r="Z241"/>
  <c r="Z32"/>
  <c r="BF579"/>
  <c r="BF575"/>
  <c r="BF563"/>
  <c r="BF547"/>
  <c r="BF540"/>
  <c r="BF469"/>
  <c r="BF453"/>
  <c r="BF393"/>
  <c r="BF385"/>
  <c r="BF362"/>
  <c r="BF352"/>
  <c r="BF340"/>
  <c r="BF336"/>
  <c r="BF327"/>
  <c r="BF320"/>
  <c r="BF153"/>
  <c r="BF138"/>
  <c r="BF122"/>
  <c r="BF117"/>
  <c r="BF109"/>
  <c r="BF106"/>
  <c r="BF95"/>
  <c r="BF79"/>
  <c r="GP537"/>
  <c r="GQ537" s="1"/>
  <c r="GP533"/>
  <c r="GP424"/>
  <c r="GQ424" s="1"/>
  <c r="GP416"/>
  <c r="GQ416" s="1"/>
  <c r="GP378"/>
  <c r="GQ378" s="1"/>
  <c r="GP377"/>
  <c r="GQ377" s="1"/>
  <c r="GP367"/>
  <c r="GQ367" s="1"/>
  <c r="GP360"/>
  <c r="GQ360" s="1"/>
  <c r="GP327"/>
  <c r="GQ327" s="1"/>
  <c r="GP326"/>
  <c r="GQ326" s="1"/>
  <c r="GP541"/>
  <c r="GQ541" s="1"/>
  <c r="GP536"/>
  <c r="GQ536" s="1"/>
  <c r="GP535"/>
  <c r="GQ535" s="1"/>
  <c r="GP532"/>
  <c r="GQ532" s="1"/>
  <c r="GP531"/>
  <c r="GQ531" s="1"/>
  <c r="GP467"/>
  <c r="GQ467" s="1"/>
  <c r="GP453"/>
  <c r="GQ453" s="1"/>
  <c r="GP439"/>
  <c r="GQ439" s="1"/>
  <c r="GP437"/>
  <c r="GQ437" s="1"/>
  <c r="GP433"/>
  <c r="GQ433" s="1"/>
  <c r="GP427"/>
  <c r="GQ427" s="1"/>
  <c r="GP425"/>
  <c r="GQ425" s="1"/>
  <c r="GP419"/>
  <c r="GQ419" s="1"/>
  <c r="GP417"/>
  <c r="GQ417" s="1"/>
  <c r="GP411"/>
  <c r="GQ411" s="1"/>
  <c r="GP407"/>
  <c r="GQ407" s="1"/>
  <c r="GP398"/>
  <c r="GQ398" s="1"/>
  <c r="GP391"/>
  <c r="GQ391" s="1"/>
  <c r="AC868" i="11"/>
  <c r="L852"/>
  <c r="AC852"/>
  <c r="E917"/>
  <c r="E983" s="1"/>
  <c r="AC836"/>
  <c r="FV619" i="1"/>
  <c r="FV621" s="1"/>
  <c r="GB10"/>
  <c r="AU983" i="11"/>
  <c r="F917"/>
  <c r="GP588" i="1"/>
  <c r="GQ588" s="1"/>
  <c r="GP587"/>
  <c r="GQ587" s="1"/>
  <c r="GP584"/>
  <c r="GQ584" s="1"/>
  <c r="GP583"/>
  <c r="GQ583" s="1"/>
  <c r="GP582"/>
  <c r="GQ582" s="1"/>
  <c r="GP578"/>
  <c r="GQ578" s="1"/>
  <c r="GP575"/>
  <c r="GQ575" s="1"/>
  <c r="GP571"/>
  <c r="GQ571" s="1"/>
  <c r="GP568"/>
  <c r="GQ568" s="1"/>
  <c r="GP566"/>
  <c r="GQ566" s="1"/>
  <c r="GP564"/>
  <c r="GQ564" s="1"/>
  <c r="GP563"/>
  <c r="GQ563" s="1"/>
  <c r="GP528"/>
  <c r="GQ528" s="1"/>
  <c r="GP527"/>
  <c r="GQ527" s="1"/>
  <c r="GP524"/>
  <c r="GQ524" s="1"/>
  <c r="GP475"/>
  <c r="GQ475" s="1"/>
  <c r="GP472"/>
  <c r="GQ472" s="1"/>
  <c r="GP471"/>
  <c r="GQ471" s="1"/>
  <c r="GP464"/>
  <c r="GQ464" s="1"/>
  <c r="GP462"/>
  <c r="GQ462" s="1"/>
  <c r="GP459"/>
  <c r="GQ459" s="1"/>
  <c r="GP455"/>
  <c r="GQ455" s="1"/>
  <c r="GP451"/>
  <c r="GQ451" s="1"/>
  <c r="GP444"/>
  <c r="GQ444" s="1"/>
  <c r="GP443"/>
  <c r="GQ443" s="1"/>
  <c r="GP441"/>
  <c r="GQ441" s="1"/>
  <c r="GP431"/>
  <c r="GQ431" s="1"/>
  <c r="GP429"/>
  <c r="GQ429" s="1"/>
  <c r="GP423"/>
  <c r="GQ423" s="1"/>
  <c r="GP421"/>
  <c r="GQ421" s="1"/>
  <c r="GP415"/>
  <c r="GQ415" s="1"/>
  <c r="GP413"/>
  <c r="GQ413" s="1"/>
  <c r="GP410"/>
  <c r="GQ410" s="1"/>
  <c r="GP403"/>
  <c r="GQ403" s="1"/>
  <c r="GP395"/>
  <c r="GQ395" s="1"/>
  <c r="GP366"/>
  <c r="GQ366" s="1"/>
  <c r="GP349"/>
  <c r="GQ349" s="1"/>
  <c r="GP346"/>
  <c r="GQ346" s="1"/>
  <c r="GP345"/>
  <c r="GQ345" s="1"/>
  <c r="GP325"/>
  <c r="GQ325" s="1"/>
  <c r="GP323"/>
  <c r="GQ323" s="1"/>
  <c r="GP305"/>
  <c r="GQ305" s="1"/>
  <c r="GP303"/>
  <c r="GQ303" s="1"/>
  <c r="GP283"/>
  <c r="GQ283" s="1"/>
  <c r="GP162"/>
  <c r="GQ162" s="1"/>
  <c r="GP151"/>
  <c r="GQ151" s="1"/>
  <c r="GP143"/>
  <c r="GQ143" s="1"/>
  <c r="GP135"/>
  <c r="GQ135" s="1"/>
  <c r="GP127"/>
  <c r="GQ127" s="1"/>
  <c r="GP110"/>
  <c r="GQ110" s="1"/>
  <c r="GP107"/>
  <c r="GQ107" s="1"/>
  <c r="GP96"/>
  <c r="GQ96" s="1"/>
  <c r="GP94"/>
  <c r="GQ94" s="1"/>
  <c r="GP90"/>
  <c r="GQ90" s="1"/>
  <c r="GP88"/>
  <c r="GQ88" s="1"/>
  <c r="GP74"/>
  <c r="GQ74" s="1"/>
  <c r="GP42"/>
  <c r="GQ42" s="1"/>
  <c r="GP581"/>
  <c r="GQ581" s="1"/>
  <c r="GP576"/>
  <c r="GQ576" s="1"/>
  <c r="GP573"/>
  <c r="GQ573" s="1"/>
  <c r="GP572"/>
  <c r="GQ572" s="1"/>
  <c r="GP530"/>
  <c r="GQ530" s="1"/>
  <c r="GP474"/>
  <c r="GQ474" s="1"/>
  <c r="GP442"/>
  <c r="GQ442" s="1"/>
  <c r="GP438"/>
  <c r="GQ438" s="1"/>
  <c r="GP434"/>
  <c r="GQ434" s="1"/>
  <c r="GP430"/>
  <c r="GQ430" s="1"/>
  <c r="GP426"/>
  <c r="GQ426" s="1"/>
  <c r="GP422"/>
  <c r="GQ422" s="1"/>
  <c r="GP418"/>
  <c r="GQ418" s="1"/>
  <c r="GP414"/>
  <c r="GQ414" s="1"/>
  <c r="GP409"/>
  <c r="GQ409" s="1"/>
  <c r="GP408"/>
  <c r="GQ408" s="1"/>
  <c r="GP406"/>
  <c r="GQ406" s="1"/>
  <c r="GP405"/>
  <c r="GQ405" s="1"/>
  <c r="GP404"/>
  <c r="GQ404" s="1"/>
  <c r="GP402"/>
  <c r="GQ402" s="1"/>
  <c r="GP401"/>
  <c r="GQ401" s="1"/>
  <c r="GP400"/>
  <c r="GQ400" s="1"/>
  <c r="GP399"/>
  <c r="GQ399" s="1"/>
  <c r="GP397"/>
  <c r="GQ397" s="1"/>
  <c r="GP396"/>
  <c r="GQ396" s="1"/>
  <c r="GP394"/>
  <c r="GQ394" s="1"/>
  <c r="GP393"/>
  <c r="GQ393" s="1"/>
  <c r="GP392"/>
  <c r="GQ392" s="1"/>
  <c r="GP390"/>
  <c r="GQ390" s="1"/>
  <c r="GP386"/>
  <c r="GQ386" s="1"/>
  <c r="GP385"/>
  <c r="GQ385" s="1"/>
  <c r="GP381"/>
  <c r="GQ381" s="1"/>
  <c r="GP369"/>
  <c r="GQ369" s="1"/>
  <c r="GP365"/>
  <c r="GQ365" s="1"/>
  <c r="GP356"/>
  <c r="GQ356" s="1"/>
  <c r="GP354"/>
  <c r="GQ354" s="1"/>
  <c r="GP353"/>
  <c r="GQ353" s="1"/>
  <c r="GP352"/>
  <c r="GQ352" s="1"/>
  <c r="GP350"/>
  <c r="GQ350" s="1"/>
  <c r="GP348"/>
  <c r="GQ348" s="1"/>
  <c r="GP343"/>
  <c r="GQ343" s="1"/>
  <c r="GP342"/>
  <c r="GQ342" s="1"/>
  <c r="GP338"/>
  <c r="GQ338" s="1"/>
  <c r="GP337"/>
  <c r="GQ337" s="1"/>
  <c r="GP336"/>
  <c r="GQ336" s="1"/>
  <c r="GP332"/>
  <c r="GQ332" s="1"/>
  <c r="GP328"/>
  <c r="GQ328" s="1"/>
  <c r="GP324"/>
  <c r="GQ324" s="1"/>
  <c r="GP321"/>
  <c r="GQ321" s="1"/>
  <c r="GP318"/>
  <c r="GQ318" s="1"/>
  <c r="GP317"/>
  <c r="GQ317" s="1"/>
  <c r="GP316"/>
  <c r="GQ316" s="1"/>
  <c r="GP312"/>
  <c r="GQ312" s="1"/>
  <c r="GP308"/>
  <c r="GQ308" s="1"/>
  <c r="GP304"/>
  <c r="GQ304" s="1"/>
  <c r="GP296"/>
  <c r="GQ296" s="1"/>
  <c r="GP292"/>
  <c r="GQ292" s="1"/>
  <c r="GP285"/>
  <c r="GQ285" s="1"/>
  <c r="GP267"/>
  <c r="GQ267" s="1"/>
  <c r="GP251"/>
  <c r="GQ251" s="1"/>
  <c r="GP241"/>
  <c r="GQ241" s="1"/>
  <c r="GP237"/>
  <c r="GQ237" s="1"/>
  <c r="GP233"/>
  <c r="GQ233" s="1"/>
  <c r="GP217"/>
  <c r="GQ217" s="1"/>
  <c r="GP209"/>
  <c r="GQ209" s="1"/>
  <c r="GP205"/>
  <c r="GQ205" s="1"/>
  <c r="GP189"/>
  <c r="GQ189" s="1"/>
  <c r="GP163"/>
  <c r="GQ163" s="1"/>
  <c r="GP161"/>
  <c r="GQ161" s="1"/>
  <c r="GP160"/>
  <c r="GQ160" s="1"/>
  <c r="GP159"/>
  <c r="GQ159" s="1"/>
  <c r="GP158"/>
  <c r="GQ158" s="1"/>
  <c r="GP154"/>
  <c r="GQ154" s="1"/>
  <c r="GP150"/>
  <c r="GQ150" s="1"/>
  <c r="GP148"/>
  <c r="GQ148" s="1"/>
  <c r="GP146"/>
  <c r="GQ146" s="1"/>
  <c r="GP144"/>
  <c r="GQ144" s="1"/>
  <c r="GP142"/>
  <c r="GQ142" s="1"/>
  <c r="GP141"/>
  <c r="GQ141" s="1"/>
  <c r="GP139"/>
  <c r="GQ139" s="1"/>
  <c r="GP134"/>
  <c r="GQ134" s="1"/>
  <c r="GP130"/>
  <c r="GQ130" s="1"/>
  <c r="GP126"/>
  <c r="GQ126" s="1"/>
  <c r="GP120"/>
  <c r="GQ120" s="1"/>
  <c r="GP118"/>
  <c r="GQ118" s="1"/>
  <c r="GP116"/>
  <c r="GQ116" s="1"/>
  <c r="GP115"/>
  <c r="GQ115" s="1"/>
  <c r="GP111"/>
  <c r="GQ111" s="1"/>
  <c r="GP106"/>
  <c r="GQ106" s="1"/>
  <c r="GP104"/>
  <c r="GQ104" s="1"/>
  <c r="GP103"/>
  <c r="GQ103" s="1"/>
  <c r="GP102"/>
  <c r="GQ102" s="1"/>
  <c r="GP97"/>
  <c r="GQ97" s="1"/>
  <c r="GP76"/>
  <c r="GQ76" s="1"/>
  <c r="GP72"/>
  <c r="GQ72" s="1"/>
  <c r="GP67"/>
  <c r="GQ67" s="1"/>
  <c r="GP64"/>
  <c r="GQ64" s="1"/>
  <c r="GP62"/>
  <c r="GQ62" s="1"/>
  <c r="GP61"/>
  <c r="GQ61" s="1"/>
  <c r="GP55"/>
  <c r="GQ55" s="1"/>
  <c r="GP49"/>
  <c r="GQ49" s="1"/>
  <c r="GP44"/>
  <c r="GQ44" s="1"/>
  <c r="GP43"/>
  <c r="GQ43" s="1"/>
  <c r="GP31"/>
  <c r="GQ31" s="1"/>
  <c r="GP30"/>
  <c r="GQ30" s="1"/>
  <c r="GP14"/>
  <c r="GQ14" s="1"/>
  <c r="GP562"/>
  <c r="GQ562" s="1"/>
  <c r="GP547"/>
  <c r="GQ547" s="1"/>
  <c r="GP543"/>
  <c r="GQ543" s="1"/>
  <c r="GP526"/>
  <c r="GQ526" s="1"/>
  <c r="GP485"/>
  <c r="GQ485" s="1"/>
  <c r="GP479"/>
  <c r="GQ479" s="1"/>
  <c r="GP476"/>
  <c r="GQ476" s="1"/>
  <c r="GP466"/>
  <c r="GQ466" s="1"/>
  <c r="GP460"/>
  <c r="GQ460" s="1"/>
  <c r="GP456"/>
  <c r="GQ456" s="1"/>
  <c r="GP452"/>
  <c r="GQ452" s="1"/>
  <c r="GP449"/>
  <c r="GQ449" s="1"/>
  <c r="GP448"/>
  <c r="GQ448" s="1"/>
  <c r="GP440"/>
  <c r="GQ440" s="1"/>
  <c r="GP436"/>
  <c r="GQ436" s="1"/>
  <c r="GP432"/>
  <c r="GQ432" s="1"/>
  <c r="GP428"/>
  <c r="GQ428" s="1"/>
  <c r="L933" i="11"/>
  <c r="AA983"/>
  <c r="V982"/>
  <c r="H982"/>
  <c r="J983"/>
  <c r="X982"/>
  <c r="Y917"/>
  <c r="H917"/>
  <c r="G917"/>
  <c r="BV671"/>
  <c r="BV639"/>
  <c r="BG719"/>
  <c r="BC720"/>
  <c r="BB720"/>
  <c r="S32" i="1"/>
  <c r="S39"/>
  <c r="S239"/>
  <c r="S362"/>
  <c r="S125"/>
  <c r="S311"/>
  <c r="S275"/>
  <c r="S397"/>
  <c r="S225"/>
  <c r="S264"/>
  <c r="S140"/>
  <c r="S526"/>
  <c r="S589"/>
  <c r="S110"/>
  <c r="S145"/>
  <c r="S72"/>
  <c r="S550"/>
  <c r="S390"/>
  <c r="S446"/>
  <c r="S378"/>
  <c r="S47"/>
  <c r="S272"/>
  <c r="S126"/>
  <c r="S531"/>
  <c r="S116"/>
  <c r="S389"/>
  <c r="S123"/>
  <c r="S317"/>
  <c r="S349"/>
  <c r="S24"/>
  <c r="S424"/>
  <c r="S99"/>
  <c r="S197"/>
  <c r="S167"/>
  <c r="S409"/>
  <c r="S478"/>
  <c r="S426"/>
  <c r="S97"/>
  <c r="S529"/>
  <c r="S322"/>
  <c r="S521"/>
  <c r="S411"/>
  <c r="S273"/>
  <c r="S157"/>
  <c r="S571"/>
  <c r="S438"/>
  <c r="S186"/>
  <c r="S477"/>
  <c r="S59"/>
  <c r="S396"/>
  <c r="S345"/>
  <c r="S253"/>
  <c r="S220"/>
  <c r="S458"/>
  <c r="S557"/>
  <c r="S388"/>
  <c r="S530"/>
  <c r="S133"/>
  <c r="S64"/>
  <c r="S306"/>
  <c r="S528"/>
  <c r="S300"/>
  <c r="S12"/>
  <c r="S350"/>
  <c r="S584"/>
  <c r="S578"/>
  <c r="S533"/>
  <c r="S278"/>
  <c r="S80"/>
  <c r="S124"/>
  <c r="S182"/>
  <c r="S305"/>
  <c r="S534"/>
  <c r="S170"/>
  <c r="S482"/>
  <c r="S525"/>
  <c r="S267"/>
  <c r="S199"/>
  <c r="S118"/>
  <c r="S429"/>
  <c r="S546"/>
  <c r="S414"/>
  <c r="S158"/>
  <c r="S340"/>
  <c r="S13"/>
  <c r="S17"/>
  <c r="S566"/>
  <c r="S511"/>
  <c r="S391"/>
  <c r="S192"/>
  <c r="S370"/>
  <c r="S427"/>
  <c r="S84"/>
  <c r="S435"/>
  <c r="S443"/>
  <c r="S357"/>
  <c r="S169"/>
  <c r="S89"/>
  <c r="S117"/>
  <c r="S569"/>
  <c r="S573"/>
  <c r="S228"/>
  <c r="S95"/>
  <c r="S26"/>
  <c r="S434"/>
  <c r="S148"/>
  <c r="S493"/>
  <c r="S381"/>
  <c r="S562"/>
  <c r="S379"/>
  <c r="S194"/>
  <c r="S304"/>
  <c r="S475"/>
  <c r="S200"/>
  <c r="S470"/>
  <c r="S395"/>
  <c r="S364"/>
  <c r="S130"/>
  <c r="S372"/>
  <c r="S524"/>
  <c r="S208"/>
  <c r="S261"/>
  <c r="S365"/>
  <c r="S463"/>
  <c r="S384"/>
  <c r="S303"/>
  <c r="S165"/>
  <c r="S36"/>
  <c r="S230"/>
  <c r="S189"/>
  <c r="S430"/>
  <c r="S286"/>
  <c r="S481"/>
  <c r="S195"/>
  <c r="S503"/>
  <c r="S553"/>
  <c r="S445"/>
  <c r="S401"/>
  <c r="S252"/>
  <c r="S216"/>
  <c r="S523"/>
  <c r="S315"/>
  <c r="S69"/>
  <c r="S281"/>
  <c r="S363"/>
  <c r="S331"/>
  <c r="S61"/>
  <c r="S324"/>
  <c r="S274"/>
  <c r="S263"/>
  <c r="S369"/>
  <c r="S359"/>
  <c r="S585"/>
  <c r="S570"/>
  <c r="S149"/>
  <c r="S104"/>
  <c r="S581"/>
  <c r="S520"/>
  <c r="S270"/>
  <c r="S48"/>
  <c r="S22"/>
  <c r="S352"/>
  <c r="S44"/>
  <c r="S244"/>
  <c r="S101"/>
  <c r="S142"/>
  <c r="S576"/>
  <c r="S181"/>
  <c r="S399"/>
  <c r="S237"/>
  <c r="S173"/>
  <c r="S68"/>
  <c r="S187"/>
  <c r="S490"/>
  <c r="S487"/>
  <c r="S168"/>
  <c r="S310"/>
  <c r="S70"/>
  <c r="S214"/>
  <c r="S540"/>
  <c r="S105"/>
  <c r="S290"/>
  <c r="S159"/>
  <c r="S527"/>
  <c r="S31"/>
  <c r="S191"/>
  <c r="S383"/>
  <c r="S510"/>
  <c r="S177"/>
  <c r="S63"/>
  <c r="S319"/>
  <c r="S298"/>
  <c r="S474"/>
  <c r="S129"/>
  <c r="S127"/>
  <c r="S75"/>
  <c r="S509"/>
  <c r="S271"/>
  <c r="S146"/>
  <c r="S121"/>
  <c r="S74"/>
  <c r="S87"/>
  <c r="S328"/>
  <c r="S342"/>
  <c r="S425"/>
  <c r="S103"/>
  <c r="S175"/>
  <c r="S160"/>
  <c r="S398"/>
  <c r="S218"/>
  <c r="S215"/>
  <c r="S282"/>
  <c r="S108"/>
  <c r="S111"/>
  <c r="S164"/>
  <c r="S221"/>
  <c r="S198"/>
  <c r="S421"/>
  <c r="S385"/>
  <c r="S254"/>
  <c r="S33"/>
  <c r="S57"/>
  <c r="S374"/>
  <c r="S565"/>
  <c r="S114"/>
  <c r="S590"/>
  <c r="S535"/>
  <c r="S96"/>
  <c r="S456"/>
  <c r="S461"/>
  <c r="S408"/>
  <c r="S171"/>
  <c r="S462"/>
  <c r="S519"/>
  <c r="S297"/>
  <c r="S318"/>
  <c r="S132"/>
  <c r="S287"/>
  <c r="S46"/>
  <c r="S77"/>
  <c r="S279"/>
  <c r="S321"/>
  <c r="BG687" i="11"/>
  <c r="BG671"/>
  <c r="BG639"/>
  <c r="BG623"/>
  <c r="G720"/>
  <c r="AM720"/>
  <c r="AM786" s="1"/>
  <c r="AN720"/>
  <c r="Y466" i="1"/>
  <c r="Z490"/>
  <c r="Y477"/>
  <c r="GP487"/>
  <c r="GQ487" s="1"/>
  <c r="AR719" i="11"/>
  <c r="AR671"/>
  <c r="X246" i="1"/>
  <c r="Y246" s="1"/>
  <c r="X251"/>
  <c r="Y251" s="1"/>
  <c r="X252"/>
  <c r="Y252" s="1"/>
  <c r="X255"/>
  <c r="GP256"/>
  <c r="GQ256" s="1"/>
  <c r="GP252"/>
  <c r="GQ252" s="1"/>
  <c r="Z245"/>
  <c r="N256"/>
  <c r="O256" s="1"/>
  <c r="Z256"/>
  <c r="Z251"/>
  <c r="X254"/>
  <c r="Y254" s="1"/>
  <c r="GS254"/>
  <c r="GS251"/>
  <c r="GS246"/>
  <c r="AR639" i="11"/>
  <c r="AC623"/>
  <c r="AC719"/>
  <c r="W720"/>
  <c r="V720"/>
  <c r="BF22" i="1"/>
  <c r="AC736" i="11"/>
  <c r="AB720"/>
  <c r="AD720" s="1"/>
  <c r="CJ720"/>
  <c r="CL720" s="1"/>
  <c r="AC687"/>
  <c r="BE720"/>
  <c r="AC655"/>
  <c r="AC639"/>
  <c r="GY21" i="1"/>
  <c r="Z21"/>
  <c r="N24"/>
  <c r="O24" s="1"/>
  <c r="Z23"/>
  <c r="N19"/>
  <c r="O19" s="1"/>
  <c r="N23"/>
  <c r="O23" s="1"/>
  <c r="N21"/>
  <c r="O21" s="1"/>
  <c r="Q22"/>
  <c r="GY22" s="1"/>
  <c r="X24"/>
  <c r="Y24" s="1"/>
  <c r="X19"/>
  <c r="Y19" s="1"/>
  <c r="X26"/>
  <c r="Y26" s="1"/>
  <c r="X18"/>
  <c r="Y18" s="1"/>
  <c r="BF18"/>
  <c r="Y23"/>
  <c r="Y21"/>
  <c r="Y27"/>
  <c r="BA623" i="11"/>
  <c r="U687"/>
  <c r="BA687"/>
  <c r="E720"/>
  <c r="AT786"/>
  <c r="BX786"/>
  <c r="F720"/>
  <c r="U719"/>
  <c r="X404" i="1"/>
  <c r="Y404" s="1"/>
  <c r="X34"/>
  <c r="X458"/>
  <c r="Y458" s="1"/>
  <c r="X496"/>
  <c r="U752" i="11"/>
  <c r="U736"/>
  <c r="CL736"/>
  <c r="BE785"/>
  <c r="W785"/>
  <c r="BC785"/>
  <c r="CF785"/>
  <c r="BT785"/>
  <c r="X785"/>
  <c r="AP785"/>
  <c r="BB785"/>
  <c r="L736"/>
  <c r="F785"/>
  <c r="D785" s="1"/>
  <c r="D736"/>
  <c r="E785"/>
  <c r="BA719"/>
  <c r="L719"/>
  <c r="CJ786"/>
  <c r="CL786" s="1"/>
  <c r="BT720"/>
  <c r="CF720"/>
  <c r="Y14" i="1"/>
  <c r="Z14"/>
  <c r="GP16"/>
  <c r="GQ16" s="1"/>
  <c r="GP13"/>
  <c r="GQ13" s="1"/>
  <c r="Y13"/>
  <c r="L687" i="11"/>
  <c r="L671"/>
  <c r="D671"/>
  <c r="CI720"/>
  <c r="CI786" s="1"/>
  <c r="L655"/>
  <c r="AP720"/>
  <c r="J786"/>
  <c r="O786"/>
  <c r="U623"/>
  <c r="V786"/>
  <c r="AA720"/>
  <c r="AA786" s="1"/>
  <c r="BB523"/>
  <c r="BC523"/>
  <c r="N506" i="1"/>
  <c r="O506" s="1"/>
  <c r="Z512"/>
  <c r="N504"/>
  <c r="O504" s="1"/>
  <c r="N498"/>
  <c r="O498" s="1"/>
  <c r="Z500"/>
  <c r="Z510"/>
  <c r="N508"/>
  <c r="O508" s="1"/>
  <c r="X511"/>
  <c r="X504"/>
  <c r="DP628"/>
  <c r="DP630" s="1"/>
  <c r="DQ10"/>
  <c r="DK619"/>
  <c r="DK621" s="1"/>
  <c r="DP10"/>
  <c r="BV539" i="11"/>
  <c r="BG539"/>
  <c r="K523"/>
  <c r="M523" s="1"/>
  <c r="X515" i="1"/>
  <c r="Y515" s="1"/>
  <c r="Y473"/>
  <c r="X407"/>
  <c r="Y407" s="1"/>
  <c r="X37"/>
  <c r="Y37" s="1"/>
  <c r="X38"/>
  <c r="Y38" s="1"/>
  <c r="X122"/>
  <c r="Y122" s="1"/>
  <c r="X41"/>
  <c r="Y41" s="1"/>
  <c r="X277"/>
  <c r="Y277" s="1"/>
  <c r="Z478"/>
  <c r="GP523"/>
  <c r="GQ523" s="1"/>
  <c r="GP488"/>
  <c r="GQ488" s="1"/>
  <c r="GP484"/>
  <c r="GQ484" s="1"/>
  <c r="GP483"/>
  <c r="GQ483" s="1"/>
  <c r="GP482"/>
  <c r="GQ482" s="1"/>
  <c r="BG474" i="11"/>
  <c r="BG458"/>
  <c r="Y39" i="1"/>
  <c r="Z37"/>
  <c r="N37"/>
  <c r="O37" s="1"/>
  <c r="Z41"/>
  <c r="X40"/>
  <c r="Y40" s="1"/>
  <c r="BF39"/>
  <c r="GP40"/>
  <c r="GQ40" s="1"/>
  <c r="BG442" i="11"/>
  <c r="BG426"/>
  <c r="Q279" i="1"/>
  <c r="GY279" s="1"/>
  <c r="Y272"/>
  <c r="N262"/>
  <c r="O262" s="1"/>
  <c r="Z262"/>
  <c r="X266"/>
  <c r="Y266" s="1"/>
  <c r="X263"/>
  <c r="Y263" s="1"/>
  <c r="GP264"/>
  <c r="GQ264" s="1"/>
  <c r="GP260"/>
  <c r="GQ260" s="1"/>
  <c r="AR539" i="11"/>
  <c r="AR522"/>
  <c r="E523"/>
  <c r="AC490"/>
  <c r="F523"/>
  <c r="AR506"/>
  <c r="X419" i="1"/>
  <c r="Y419" s="1"/>
  <c r="X195"/>
  <c r="Y195" s="1"/>
  <c r="X366"/>
  <c r="Y366" s="1"/>
  <c r="X279"/>
  <c r="Y279" s="1"/>
  <c r="X258"/>
  <c r="Y258" s="1"/>
  <c r="X395"/>
  <c r="Y395" s="1"/>
  <c r="X548"/>
  <c r="X426"/>
  <c r="Y426" s="1"/>
  <c r="Y274"/>
  <c r="Y273"/>
  <c r="Y275"/>
  <c r="Z268"/>
  <c r="Y268"/>
  <c r="BF262"/>
  <c r="Z275"/>
  <c r="Z274"/>
  <c r="Z273"/>
  <c r="X267"/>
  <c r="X270"/>
  <c r="Y270" s="1"/>
  <c r="X269"/>
  <c r="Y269" s="1"/>
  <c r="X262"/>
  <c r="Y262" s="1"/>
  <c r="BF280"/>
  <c r="GP280"/>
  <c r="GQ280" s="1"/>
  <c r="GP275"/>
  <c r="GQ275" s="1"/>
  <c r="GP271"/>
  <c r="GQ271" s="1"/>
  <c r="GP268"/>
  <c r="GQ268" s="1"/>
  <c r="GP263"/>
  <c r="GQ263" s="1"/>
  <c r="GP259"/>
  <c r="GQ259" s="1"/>
  <c r="GP258"/>
  <c r="GQ258" s="1"/>
  <c r="V523" i="11"/>
  <c r="AA523"/>
  <c r="U587"/>
  <c r="W523"/>
  <c r="AB523"/>
  <c r="Z94" i="1"/>
  <c r="N94"/>
  <c r="O94" s="1"/>
  <c r="GP87"/>
  <c r="GQ87" s="1"/>
  <c r="GP81"/>
  <c r="GQ81" s="1"/>
  <c r="GP75"/>
  <c r="GQ75" s="1"/>
  <c r="N200"/>
  <c r="O200" s="1"/>
  <c r="GS188"/>
  <c r="X193"/>
  <c r="X412"/>
  <c r="Y412" s="1"/>
  <c r="BP490" i="11"/>
  <c r="N367" i="1"/>
  <c r="O367" s="1"/>
  <c r="X368"/>
  <c r="GP368"/>
  <c r="GQ368" s="1"/>
  <c r="BF366"/>
  <c r="AC474" i="11"/>
  <c r="GY193" i="1"/>
  <c r="Z193"/>
  <c r="N197"/>
  <c r="O197" s="1"/>
  <c r="N196"/>
  <c r="O196" s="1"/>
  <c r="N204"/>
  <c r="O204" s="1"/>
  <c r="Z197"/>
  <c r="N190"/>
  <c r="O190" s="1"/>
  <c r="N201"/>
  <c r="O201" s="1"/>
  <c r="Z196"/>
  <c r="N192"/>
  <c r="O192" s="1"/>
  <c r="N198"/>
  <c r="O198" s="1"/>
  <c r="Z188"/>
  <c r="Q202"/>
  <c r="Z202" s="1"/>
  <c r="X191"/>
  <c r="Y191" s="1"/>
  <c r="X199"/>
  <c r="Z187"/>
  <c r="GP203"/>
  <c r="GQ203" s="1"/>
  <c r="GP200"/>
  <c r="GQ200" s="1"/>
  <c r="GP195"/>
  <c r="GQ195" s="1"/>
  <c r="GP192"/>
  <c r="GQ192" s="1"/>
  <c r="GP191"/>
  <c r="GQ191" s="1"/>
  <c r="GP188"/>
  <c r="GQ188" s="1"/>
  <c r="Y192"/>
  <c r="Y194"/>
  <c r="Y193"/>
  <c r="Z204"/>
  <c r="BF190"/>
  <c r="Z201"/>
  <c r="Z198"/>
  <c r="X200"/>
  <c r="Y200" s="1"/>
  <c r="X201"/>
  <c r="Y201" s="1"/>
  <c r="GS201"/>
  <c r="GS199"/>
  <c r="GS198"/>
  <c r="BF197"/>
  <c r="GP201"/>
  <c r="GQ201" s="1"/>
  <c r="GP199"/>
  <c r="GQ199" s="1"/>
  <c r="GP197"/>
  <c r="GQ197" s="1"/>
  <c r="AC458" i="11"/>
  <c r="BX589"/>
  <c r="M442"/>
  <c r="AC442"/>
  <c r="BP587"/>
  <c r="AL539"/>
  <c r="BR588"/>
  <c r="AA588"/>
  <c r="BE588"/>
  <c r="BE589" s="1"/>
  <c r="BQ588"/>
  <c r="BT588"/>
  <c r="CF588"/>
  <c r="CJ588"/>
  <c r="CL588" s="1"/>
  <c r="L539"/>
  <c r="L506"/>
  <c r="L490"/>
  <c r="L474"/>
  <c r="Z95" i="1"/>
  <c r="Y95"/>
  <c r="X92"/>
  <c r="GP91"/>
  <c r="GQ91" s="1"/>
  <c r="GP80"/>
  <c r="GQ80" s="1"/>
  <c r="GP78"/>
  <c r="GQ78" s="1"/>
  <c r="L458" i="11"/>
  <c r="K589"/>
  <c r="M589" s="1"/>
  <c r="AP523"/>
  <c r="J523"/>
  <c r="L442"/>
  <c r="AC523"/>
  <c r="BQ589"/>
  <c r="L523"/>
  <c r="CK10" i="1"/>
  <c r="CW619"/>
  <c r="CW621" s="1"/>
  <c r="CJ10"/>
  <c r="BV326" i="11"/>
  <c r="BV278"/>
  <c r="BV262"/>
  <c r="BV246"/>
  <c r="BC327"/>
  <c r="BB327"/>
  <c r="X378" i="1"/>
  <c r="Y378" s="1"/>
  <c r="X20"/>
  <c r="BR392" i="11"/>
  <c r="BG343"/>
  <c r="BG326"/>
  <c r="BG278"/>
  <c r="BG262"/>
  <c r="BG246"/>
  <c r="AR246"/>
  <c r="AM327"/>
  <c r="Y524" i="1"/>
  <c r="X245"/>
  <c r="X393"/>
  <c r="Y393" s="1"/>
  <c r="X506"/>
  <c r="X216"/>
  <c r="X479"/>
  <c r="Y479" s="1"/>
  <c r="X494"/>
  <c r="X518"/>
  <c r="X523"/>
  <c r="Y523" s="1"/>
  <c r="X493"/>
  <c r="Y493" s="1"/>
  <c r="X490"/>
  <c r="Y490" s="1"/>
  <c r="Y115"/>
  <c r="X197"/>
  <c r="Y197" s="1"/>
  <c r="X514"/>
  <c r="X559"/>
  <c r="Y559" s="1"/>
  <c r="X495"/>
  <c r="X491"/>
  <c r="Y491" s="1"/>
  <c r="GP491"/>
  <c r="GQ491" s="1"/>
  <c r="Z499"/>
  <c r="Z511"/>
  <c r="Z513"/>
  <c r="N513"/>
  <c r="O513" s="1"/>
  <c r="Y511"/>
  <c r="AR343" i="11"/>
  <c r="AR310"/>
  <c r="X207" i="1"/>
  <c r="Y207" s="1"/>
  <c r="Z514"/>
  <c r="Z475"/>
  <c r="GP502"/>
  <c r="GQ502" s="1"/>
  <c r="GP499"/>
  <c r="GQ499" s="1"/>
  <c r="GP494"/>
  <c r="GQ494" s="1"/>
  <c r="GP490"/>
  <c r="GQ490" s="1"/>
  <c r="Y496"/>
  <c r="Y485"/>
  <c r="Y514"/>
  <c r="Z496"/>
  <c r="Z502"/>
  <c r="Z516"/>
  <c r="X507"/>
  <c r="X510"/>
  <c r="Y510" s="1"/>
  <c r="X509"/>
  <c r="AR262" i="11"/>
  <c r="AQ392"/>
  <c r="AQ393" s="1"/>
  <c r="AS393" s="1"/>
  <c r="AC343"/>
  <c r="AC326"/>
  <c r="AC294"/>
  <c r="AC278"/>
  <c r="V327"/>
  <c r="AC262"/>
  <c r="E327"/>
  <c r="L326"/>
  <c r="F327"/>
  <c r="L294"/>
  <c r="N566" i="1"/>
  <c r="O566" s="1"/>
  <c r="X567"/>
  <c r="Y567" s="1"/>
  <c r="GS567"/>
  <c r="GP567"/>
  <c r="GQ567" s="1"/>
  <c r="AM392" i="11"/>
  <c r="AP392"/>
  <c r="BB392"/>
  <c r="AA392"/>
  <c r="AN392"/>
  <c r="AR392" s="1"/>
  <c r="BT392"/>
  <c r="BT393" s="1"/>
  <c r="CJ392"/>
  <c r="CL392" s="1"/>
  <c r="E392"/>
  <c r="X566" i="1"/>
  <c r="Y566" s="1"/>
  <c r="N561"/>
  <c r="O561" s="1"/>
  <c r="Z558"/>
  <c r="Z564"/>
  <c r="N567"/>
  <c r="O567" s="1"/>
  <c r="Z561"/>
  <c r="X564"/>
  <c r="Y564" s="1"/>
  <c r="Y563"/>
  <c r="Z563"/>
  <c r="Y558"/>
  <c r="L278" i="11"/>
  <c r="L262"/>
  <c r="CF327"/>
  <c r="CI327"/>
  <c r="CF393"/>
  <c r="J327"/>
  <c r="AP327"/>
  <c r="AP393" s="1"/>
  <c r="AM393"/>
  <c r="L230"/>
  <c r="O6" i="3"/>
  <c r="N6"/>
  <c r="P6" s="1"/>
  <c r="Q6" s="1"/>
  <c r="R6" s="1"/>
  <c r="S6" s="1"/>
  <c r="GY48" i="1"/>
  <c r="Z48"/>
  <c r="GY381"/>
  <c r="Z381"/>
  <c r="N148"/>
  <c r="O148" s="1"/>
  <c r="Q148"/>
  <c r="GY388"/>
  <c r="Z388"/>
  <c r="GY312"/>
  <c r="Z312"/>
  <c r="GY308"/>
  <c r="Z308"/>
  <c r="GY92"/>
  <c r="Z92"/>
  <c r="AA70"/>
  <c r="Z70" s="1"/>
  <c r="S583"/>
  <c r="S522"/>
  <c r="S280"/>
  <c r="S373"/>
  <c r="S457"/>
  <c r="S355"/>
  <c r="S330"/>
  <c r="S548"/>
  <c r="S543"/>
  <c r="S494"/>
  <c r="S555"/>
  <c r="S50"/>
  <c r="S141"/>
  <c r="Z31"/>
  <c r="Z429"/>
  <c r="Z123"/>
  <c r="Z497"/>
  <c r="Z148"/>
  <c r="Z424"/>
  <c r="Y178"/>
  <c r="Y333"/>
  <c r="Y527"/>
  <c r="GY266"/>
  <c r="Z266"/>
  <c r="N359"/>
  <c r="O359" s="1"/>
  <c r="Q359"/>
  <c r="GY97"/>
  <c r="Z97"/>
  <c r="AA152"/>
  <c r="Z152" s="1"/>
  <c r="AA464"/>
  <c r="Z464" s="1"/>
  <c r="AA161"/>
  <c r="Z161" s="1"/>
  <c r="S491"/>
  <c r="S212"/>
  <c r="S560"/>
  <c r="S135"/>
  <c r="S339"/>
  <c r="S86"/>
  <c r="S502"/>
  <c r="S139"/>
  <c r="S354"/>
  <c r="S512"/>
  <c r="S472"/>
  <c r="S549"/>
  <c r="S314"/>
  <c r="S204"/>
  <c r="S301"/>
  <c r="S351"/>
  <c r="S582"/>
  <c r="S442"/>
  <c r="S498"/>
  <c r="S113"/>
  <c r="S505"/>
  <c r="Z581"/>
  <c r="Z271"/>
  <c r="Z462"/>
  <c r="Z485"/>
  <c r="Z270"/>
  <c r="Z544"/>
  <c r="Z313"/>
  <c r="Z465"/>
  <c r="Z527"/>
  <c r="Y337"/>
  <c r="Y413"/>
  <c r="Y132"/>
  <c r="Y497"/>
  <c r="Z536"/>
  <c r="Z380"/>
  <c r="Z150"/>
  <c r="Z294"/>
  <c r="Z531"/>
  <c r="Y217"/>
  <c r="Z35"/>
  <c r="Z98"/>
  <c r="Z176"/>
  <c r="Z20"/>
  <c r="Z269"/>
  <c r="Z300"/>
  <c r="Z356"/>
  <c r="Z330"/>
  <c r="Z277"/>
  <c r="Z331"/>
  <c r="Z307"/>
  <c r="Z83"/>
  <c r="Z199"/>
  <c r="Y475"/>
  <c r="Y189"/>
  <c r="Y487"/>
  <c r="Y256"/>
  <c r="Y22"/>
  <c r="X28"/>
  <c r="Y28" s="1"/>
  <c r="Y155"/>
  <c r="Y148"/>
  <c r="Y96"/>
  <c r="Y416"/>
  <c r="Y410"/>
  <c r="Y158"/>
  <c r="Y51"/>
  <c r="Y318"/>
  <c r="Y305"/>
  <c r="Y387"/>
  <c r="Y390"/>
  <c r="Y373"/>
  <c r="Y465"/>
  <c r="Y166"/>
  <c r="X444"/>
  <c r="Y444" s="1"/>
  <c r="Y150"/>
  <c r="Y47"/>
  <c r="Y204"/>
  <c r="Y531"/>
  <c r="Y144"/>
  <c r="Y486"/>
  <c r="Y516"/>
  <c r="Y570"/>
  <c r="Y183"/>
  <c r="Y411"/>
  <c r="Y222"/>
  <c r="Y552"/>
  <c r="Y199"/>
  <c r="X332"/>
  <c r="Y332" s="1"/>
  <c r="Z547"/>
  <c r="HB359"/>
  <c r="HB224"/>
  <c r="BZ10"/>
  <c r="BT10"/>
  <c r="BN10"/>
  <c r="BH10"/>
  <c r="GS489"/>
  <c r="GS487"/>
  <c r="GS464"/>
  <c r="BF401"/>
  <c r="BF390"/>
  <c r="BF386"/>
  <c r="BF378"/>
  <c r="BF373"/>
  <c r="BF365"/>
  <c r="BF361"/>
  <c r="BF357"/>
  <c r="BF354"/>
  <c r="BF331"/>
  <c r="BF323"/>
  <c r="BF315"/>
  <c r="BF311"/>
  <c r="BF307"/>
  <c r="BF303"/>
  <c r="BF287"/>
  <c r="BF267"/>
  <c r="BF258"/>
  <c r="BF251"/>
  <c r="BF239"/>
  <c r="BF234"/>
  <c r="BF230"/>
  <c r="BF214"/>
  <c r="BF209"/>
  <c r="BF205"/>
  <c r="BF194"/>
  <c r="BF189"/>
  <c r="BF182"/>
  <c r="BF173"/>
  <c r="BF165"/>
  <c r="GS161"/>
  <c r="BF158"/>
  <c r="GS151"/>
  <c r="BF150"/>
  <c r="BF141"/>
  <c r="BF133"/>
  <c r="BF123"/>
  <c r="BF121"/>
  <c r="BF118"/>
  <c r="BF114"/>
  <c r="BF110"/>
  <c r="BF105"/>
  <c r="BF102"/>
  <c r="BF90"/>
  <c r="BF82"/>
  <c r="BF55"/>
  <c r="BF51"/>
  <c r="BF46"/>
  <c r="GS27"/>
  <c r="Y313"/>
  <c r="Y62"/>
  <c r="Y282"/>
  <c r="Y179"/>
  <c r="Y267"/>
  <c r="Y125"/>
  <c r="Y32"/>
  <c r="Y283"/>
  <c r="Y237"/>
  <c r="Y34"/>
  <c r="Y175"/>
  <c r="Y64"/>
  <c r="Y300"/>
  <c r="Y468"/>
  <c r="Y346"/>
  <c r="Y118"/>
  <c r="Y359"/>
  <c r="Y474"/>
  <c r="Z184"/>
  <c r="Y255"/>
  <c r="Z456"/>
  <c r="Y184"/>
  <c r="Z125"/>
  <c r="Z284"/>
  <c r="Z80"/>
  <c r="Z106"/>
  <c r="Y435"/>
  <c r="Z339"/>
  <c r="Z38"/>
  <c r="Z185"/>
  <c r="Z93"/>
  <c r="Z259"/>
  <c r="Z309"/>
  <c r="Z25"/>
  <c r="Z232"/>
  <c r="Z286"/>
  <c r="Y48"/>
  <c r="Z159"/>
  <c r="Z229"/>
  <c r="Z119"/>
  <c r="Z149"/>
  <c r="Z278"/>
  <c r="Z355"/>
  <c r="Z319"/>
  <c r="Z156"/>
  <c r="Z282"/>
  <c r="Z524"/>
  <c r="Z541"/>
  <c r="Z104"/>
  <c r="Z255"/>
  <c r="Z64"/>
  <c r="Z367"/>
  <c r="Z457"/>
  <c r="Z218"/>
  <c r="Z283"/>
  <c r="Z410"/>
  <c r="Z301"/>
  <c r="Z175"/>
  <c r="Y299"/>
  <c r="Y77"/>
  <c r="Y25"/>
  <c r="Y88"/>
  <c r="Y107"/>
  <c r="Y208"/>
  <c r="Y245"/>
  <c r="Y328"/>
  <c r="Y102"/>
  <c r="Y294"/>
  <c r="Y424"/>
  <c r="Y105"/>
  <c r="Y74"/>
  <c r="Y216"/>
  <c r="Y168"/>
  <c r="Y271"/>
  <c r="Y368"/>
  <c r="Y227"/>
  <c r="X44"/>
  <c r="Y44" s="1"/>
  <c r="X241"/>
  <c r="Y241" s="1"/>
  <c r="Y456"/>
  <c r="Y100"/>
  <c r="X320"/>
  <c r="Y320" s="1"/>
  <c r="Y243"/>
  <c r="Y91"/>
  <c r="X432"/>
  <c r="Y432" s="1"/>
  <c r="Y568"/>
  <c r="Y104"/>
  <c r="Y494"/>
  <c r="Y295"/>
  <c r="Y286"/>
  <c r="Y185"/>
  <c r="Y389"/>
  <c r="Y97"/>
  <c r="Y92"/>
  <c r="Z489"/>
  <c r="Z538"/>
  <c r="BF12"/>
  <c r="CZ10"/>
  <c r="CT10"/>
  <c r="AT10"/>
  <c r="BF587"/>
  <c r="BF567"/>
  <c r="BF560"/>
  <c r="BF552"/>
  <c r="BF544"/>
  <c r="BF523"/>
  <c r="BF512"/>
  <c r="BF509"/>
  <c r="BF489"/>
  <c r="BF457"/>
  <c r="BF442"/>
  <c r="BF438"/>
  <c r="BF434"/>
  <c r="BF430"/>
  <c r="BF426"/>
  <c r="GS425"/>
  <c r="BF422"/>
  <c r="GS395"/>
  <c r="BF338"/>
  <c r="BF295"/>
  <c r="BF279"/>
  <c r="GS152"/>
  <c r="GS70"/>
  <c r="AZ66"/>
  <c r="BF35"/>
  <c r="BF27"/>
  <c r="BF19"/>
  <c r="BF14"/>
  <c r="GQ245"/>
  <c r="GR245"/>
  <c r="AA589" i="11"/>
  <c r="E786"/>
  <c r="AP786"/>
  <c r="H983"/>
  <c r="L392"/>
  <c r="AN327"/>
  <c r="AR327" s="1"/>
  <c r="AL326"/>
  <c r="BF327"/>
  <c r="BH327" s="1"/>
  <c r="BH326"/>
  <c r="BV343"/>
  <c r="BP343"/>
  <c r="BV359"/>
  <c r="BP359"/>
  <c r="BV375"/>
  <c r="BP375"/>
  <c r="AD522"/>
  <c r="L639"/>
  <c r="D639"/>
  <c r="K785"/>
  <c r="M768"/>
  <c r="BF785"/>
  <c r="BH768"/>
  <c r="GP589" i="1"/>
  <c r="GQ589" s="1"/>
  <c r="GP580"/>
  <c r="GQ580" s="1"/>
  <c r="GP579"/>
  <c r="GQ579" s="1"/>
  <c r="GP577"/>
  <c r="GQ577" s="1"/>
  <c r="GP574"/>
  <c r="GQ574" s="1"/>
  <c r="GP561"/>
  <c r="GQ561" s="1"/>
  <c r="GP560"/>
  <c r="GQ560" s="1"/>
  <c r="GP559"/>
  <c r="GQ559" s="1"/>
  <c r="GP558"/>
  <c r="GQ558" s="1"/>
  <c r="GP555"/>
  <c r="GQ555" s="1"/>
  <c r="GP551"/>
  <c r="GQ551" s="1"/>
  <c r="GP546"/>
  <c r="GQ546" s="1"/>
  <c r="GP542"/>
  <c r="GQ542" s="1"/>
  <c r="GP540"/>
  <c r="GQ540" s="1"/>
  <c r="GP515"/>
  <c r="GQ515" s="1"/>
  <c r="GP512"/>
  <c r="GQ512" s="1"/>
  <c r="GP511"/>
  <c r="GQ511" s="1"/>
  <c r="GP508"/>
  <c r="GQ508" s="1"/>
  <c r="GP507"/>
  <c r="GQ507" s="1"/>
  <c r="GP504"/>
  <c r="GQ504" s="1"/>
  <c r="GP486"/>
  <c r="GQ486" s="1"/>
  <c r="GP481"/>
  <c r="GQ481" s="1"/>
  <c r="GP480"/>
  <c r="GQ480" s="1"/>
  <c r="GP470"/>
  <c r="GQ470" s="1"/>
  <c r="GP465"/>
  <c r="GQ465" s="1"/>
  <c r="GP461"/>
  <c r="GQ461" s="1"/>
  <c r="GP458"/>
  <c r="GQ458" s="1"/>
  <c r="GP454"/>
  <c r="GQ454" s="1"/>
  <c r="GP450"/>
  <c r="GQ450" s="1"/>
  <c r="GP389"/>
  <c r="GQ389" s="1"/>
  <c r="GP388"/>
  <c r="GQ388" s="1"/>
  <c r="GP384"/>
  <c r="GQ384" s="1"/>
  <c r="GP382"/>
  <c r="GQ382" s="1"/>
  <c r="GP380"/>
  <c r="GQ380" s="1"/>
  <c r="GP375"/>
  <c r="GQ375" s="1"/>
  <c r="GP374"/>
  <c r="GQ374" s="1"/>
  <c r="GP363"/>
  <c r="GQ363" s="1"/>
  <c r="GP359"/>
  <c r="GQ359" s="1"/>
  <c r="GP358"/>
  <c r="GQ358" s="1"/>
  <c r="GP347"/>
  <c r="GQ347" s="1"/>
  <c r="GP344"/>
  <c r="GQ344" s="1"/>
  <c r="GP341"/>
  <c r="GQ341" s="1"/>
  <c r="GP340"/>
  <c r="GQ340" s="1"/>
  <c r="GP339"/>
  <c r="GQ339" s="1"/>
  <c r="GP333"/>
  <c r="GQ333" s="1"/>
  <c r="GP330"/>
  <c r="GQ330" s="1"/>
  <c r="GP319"/>
  <c r="GQ319" s="1"/>
  <c r="GP313"/>
  <c r="GQ313" s="1"/>
  <c r="GP309"/>
  <c r="GQ309" s="1"/>
  <c r="GP306"/>
  <c r="GQ306" s="1"/>
  <c r="GP302"/>
  <c r="GQ302" s="1"/>
  <c r="GP301"/>
  <c r="GQ301" s="1"/>
  <c r="GP300"/>
  <c r="GQ300" s="1"/>
  <c r="GP299"/>
  <c r="GQ299" s="1"/>
  <c r="GP297"/>
  <c r="GQ297" s="1"/>
  <c r="GP295"/>
  <c r="GQ295" s="1"/>
  <c r="GP294"/>
  <c r="GQ294" s="1"/>
  <c r="GP293"/>
  <c r="GQ293" s="1"/>
  <c r="GP291"/>
  <c r="GQ291" s="1"/>
  <c r="GP290"/>
  <c r="GQ290" s="1"/>
  <c r="GP289"/>
  <c r="GQ289" s="1"/>
  <c r="GP288"/>
  <c r="GQ288" s="1"/>
  <c r="GP287"/>
  <c r="GQ287" s="1"/>
  <c r="GP284"/>
  <c r="GQ284" s="1"/>
  <c r="GP279"/>
  <c r="GQ279" s="1"/>
  <c r="GP278"/>
  <c r="GQ278" s="1"/>
  <c r="GP277"/>
  <c r="GQ277" s="1"/>
  <c r="GP273"/>
  <c r="GQ273" s="1"/>
  <c r="GP272"/>
  <c r="GQ272" s="1"/>
  <c r="GP265"/>
  <c r="GQ265" s="1"/>
  <c r="GP261"/>
  <c r="GQ261" s="1"/>
  <c r="GP257"/>
  <c r="GQ257" s="1"/>
  <c r="GP255"/>
  <c r="GQ255" s="1"/>
  <c r="GP246"/>
  <c r="GQ246" s="1"/>
  <c r="GP229"/>
  <c r="GQ229" s="1"/>
  <c r="GP213"/>
  <c r="GQ213" s="1"/>
  <c r="GP212"/>
  <c r="GQ212" s="1"/>
  <c r="GP193"/>
  <c r="GQ193" s="1"/>
  <c r="GP185"/>
  <c r="GQ185" s="1"/>
  <c r="GP181"/>
  <c r="GQ181" s="1"/>
  <c r="GP177"/>
  <c r="GQ177" s="1"/>
  <c r="GP173"/>
  <c r="GQ173" s="1"/>
  <c r="GP170"/>
  <c r="GQ170" s="1"/>
  <c r="GP165"/>
  <c r="GQ165" s="1"/>
  <c r="GP164"/>
  <c r="GQ164" s="1"/>
  <c r="GP157"/>
  <c r="GQ157" s="1"/>
  <c r="GP149"/>
  <c r="GQ149" s="1"/>
  <c r="GP140"/>
  <c r="GQ140" s="1"/>
  <c r="GP136"/>
  <c r="GQ136" s="1"/>
  <c r="GP133"/>
  <c r="GQ133" s="1"/>
  <c r="GP132"/>
  <c r="GQ132" s="1"/>
  <c r="GP128"/>
  <c r="GQ128" s="1"/>
  <c r="GP125"/>
  <c r="GQ125" s="1"/>
  <c r="GP124"/>
  <c r="GQ124" s="1"/>
  <c r="GP112"/>
  <c r="GQ112" s="1"/>
  <c r="GP109"/>
  <c r="GQ109" s="1"/>
  <c r="GP108"/>
  <c r="GQ108" s="1"/>
  <c r="GP100"/>
  <c r="GQ100" s="1"/>
  <c r="GP99"/>
  <c r="GQ99" s="1"/>
  <c r="GP93"/>
  <c r="GQ93" s="1"/>
  <c r="GP92"/>
  <c r="GQ92" s="1"/>
  <c r="GP86"/>
  <c r="GQ86" s="1"/>
  <c r="GP84"/>
  <c r="GQ84" s="1"/>
  <c r="GP83"/>
  <c r="GQ83" s="1"/>
  <c r="GP79"/>
  <c r="GQ79" s="1"/>
  <c r="GP77"/>
  <c r="GQ77" s="1"/>
  <c r="GP60"/>
  <c r="GQ60" s="1"/>
  <c r="GP54"/>
  <c r="GQ54" s="1"/>
  <c r="GP47"/>
  <c r="GQ47" s="1"/>
  <c r="GP45"/>
  <c r="GQ45" s="1"/>
  <c r="GP36"/>
  <c r="GQ36" s="1"/>
  <c r="GP35"/>
  <c r="GQ35" s="1"/>
  <c r="GP29"/>
  <c r="GQ29" s="1"/>
  <c r="GP26"/>
  <c r="GQ26" s="1"/>
  <c r="GP24"/>
  <c r="GQ24" s="1"/>
  <c r="GP23"/>
  <c r="GQ23" s="1"/>
  <c r="GP15"/>
  <c r="GQ15" s="1"/>
  <c r="AS392" i="11"/>
  <c r="M588"/>
  <c r="AS982"/>
  <c r="AN785"/>
  <c r="K982"/>
  <c r="AQ917"/>
  <c r="AS917" s="1"/>
  <c r="BU720"/>
  <c r="AB917"/>
  <c r="CG785"/>
  <c r="AQ785"/>
  <c r="L785"/>
  <c r="BF720"/>
  <c r="BC588"/>
  <c r="AN523"/>
  <c r="BV720"/>
  <c r="AR490"/>
  <c r="AR442"/>
  <c r="BP474"/>
  <c r="K392"/>
  <c r="D294"/>
  <c r="L327"/>
  <c r="AA327"/>
  <c r="AA393" s="1"/>
  <c r="BQ327"/>
  <c r="CG327"/>
  <c r="CK327" s="1"/>
  <c r="CJ327"/>
  <c r="CL327" s="1"/>
  <c r="E393"/>
  <c r="J392"/>
  <c r="J393" s="1"/>
  <c r="BC392"/>
  <c r="BF392"/>
  <c r="BG375"/>
  <c r="CI392"/>
  <c r="CI393" s="1"/>
  <c r="AB392"/>
  <c r="AM523"/>
  <c r="BG490"/>
  <c r="BB589"/>
  <c r="BT523"/>
  <c r="BT589" s="1"/>
  <c r="CF523"/>
  <c r="CF589" s="1"/>
  <c r="J588"/>
  <c r="J589" s="1"/>
  <c r="V588"/>
  <c r="V589" s="1"/>
  <c r="AM588"/>
  <c r="AR588" s="1"/>
  <c r="AP588"/>
  <c r="AP589" s="1"/>
  <c r="BY589"/>
  <c r="AQ720"/>
  <c r="AS720" s="1"/>
  <c r="H720"/>
  <c r="H786" s="1"/>
  <c r="X720"/>
  <c r="X786" s="1"/>
  <c r="AB785"/>
  <c r="K917"/>
  <c r="M917" s="1"/>
  <c r="V983"/>
  <c r="X917"/>
  <c r="X983" s="1"/>
  <c r="AR917"/>
  <c r="AP917"/>
  <c r="F982"/>
  <c r="AM982"/>
  <c r="AM983" s="1"/>
  <c r="AP982"/>
  <c r="AT983"/>
  <c r="AQ125"/>
  <c r="AS125" s="1"/>
  <c r="AS124"/>
  <c r="L246"/>
  <c r="D246"/>
  <c r="AC246"/>
  <c r="U246"/>
  <c r="BG294"/>
  <c r="BA294"/>
  <c r="W327"/>
  <c r="AC327" s="1"/>
  <c r="U326"/>
  <c r="AC359"/>
  <c r="W392"/>
  <c r="CK375"/>
  <c r="CG392"/>
  <c r="AL426"/>
  <c r="AR426"/>
  <c r="BV426"/>
  <c r="BP426"/>
  <c r="AL458"/>
  <c r="AR458"/>
  <c r="BV458"/>
  <c r="BP458"/>
  <c r="BH474"/>
  <c r="BF523"/>
  <c r="BH523" s="1"/>
  <c r="CK474"/>
  <c r="CG523"/>
  <c r="CL474"/>
  <c r="CJ523"/>
  <c r="CL523" s="1"/>
  <c r="AQ523"/>
  <c r="AS523" s="1"/>
  <c r="AS522"/>
  <c r="BV522"/>
  <c r="BP522"/>
  <c r="BR523"/>
  <c r="AC539"/>
  <c r="U539"/>
  <c r="DB276" i="1" s="1"/>
  <c r="F588" i="11"/>
  <c r="D571"/>
  <c r="AS571"/>
  <c r="AQ588"/>
  <c r="BH571"/>
  <c r="BF588"/>
  <c r="AR687"/>
  <c r="AR720"/>
  <c r="CK719"/>
  <c r="CG720"/>
  <c r="CK720" s="1"/>
  <c r="AR294"/>
  <c r="BR327"/>
  <c r="K327"/>
  <c r="M327" s="1"/>
  <c r="AB327"/>
  <c r="AD327" s="1"/>
  <c r="BU327"/>
  <c r="L343"/>
  <c r="V392"/>
  <c r="V393" s="1"/>
  <c r="BE392"/>
  <c r="BE393" s="1"/>
  <c r="BQ392"/>
  <c r="BU523"/>
  <c r="BW523" s="1"/>
  <c r="W588"/>
  <c r="E589"/>
  <c r="CI588"/>
  <c r="CI589" s="1"/>
  <c r="K720"/>
  <c r="M720" s="1"/>
  <c r="Y720"/>
  <c r="Y786" s="1"/>
  <c r="G786"/>
  <c r="BQ786"/>
  <c r="BR785"/>
  <c r="L917"/>
  <c r="G983"/>
  <c r="W982"/>
  <c r="Y982"/>
  <c r="Y983" s="1"/>
  <c r="AC965"/>
  <c r="AN982"/>
  <c r="AC76"/>
  <c r="AC522"/>
  <c r="X577" i="1"/>
  <c r="Y577" s="1"/>
  <c r="X454"/>
  <c r="Y454" s="1"/>
  <c r="X59"/>
  <c r="Y59" s="1"/>
  <c r="X265"/>
  <c r="Y265" s="1"/>
  <c r="X103"/>
  <c r="Y103" s="1"/>
  <c r="X353"/>
  <c r="Y353" s="1"/>
  <c r="X391"/>
  <c r="Y391" s="1"/>
  <c r="X261"/>
  <c r="Y261" s="1"/>
  <c r="X331"/>
  <c r="Y331" s="1"/>
  <c r="X35"/>
  <c r="Y35" s="1"/>
  <c r="X198"/>
  <c r="Y198" s="1"/>
  <c r="X356"/>
  <c r="Y356" s="1"/>
  <c r="X478"/>
  <c r="Y478" s="1"/>
  <c r="X355"/>
  <c r="Y355" s="1"/>
  <c r="X65"/>
  <c r="Y65" s="1"/>
  <c r="X330"/>
  <c r="Y330" s="1"/>
  <c r="X98"/>
  <c r="Y98" s="1"/>
  <c r="X583"/>
  <c r="Y583" s="1"/>
  <c r="X520"/>
  <c r="Y520" s="1"/>
  <c r="X259"/>
  <c r="Y259" s="1"/>
  <c r="X587"/>
  <c r="Y587" s="1"/>
  <c r="X461"/>
  <c r="Y461" s="1"/>
  <c r="X556"/>
  <c r="Y556" s="1"/>
  <c r="X119"/>
  <c r="Y119" s="1"/>
  <c r="X540"/>
  <c r="Y540" s="1"/>
  <c r="X488"/>
  <c r="X394"/>
  <c r="Y394" s="1"/>
  <c r="X589"/>
  <c r="Y589" s="1"/>
  <c r="X129"/>
  <c r="Y129" s="1"/>
  <c r="X128"/>
  <c r="Y128" s="1"/>
  <c r="X55"/>
  <c r="Y55" s="1"/>
  <c r="X363"/>
  <c r="Y363" s="1"/>
  <c r="X165"/>
  <c r="Y165" s="1"/>
  <c r="X306"/>
  <c r="Y306" s="1"/>
  <c r="X133"/>
  <c r="Y133" s="1"/>
  <c r="X15"/>
  <c r="Y15" s="1"/>
  <c r="X174"/>
  <c r="X140"/>
  <c r="Y140" s="1"/>
  <c r="X319"/>
  <c r="Y319" s="1"/>
  <c r="X369"/>
  <c r="Y369" s="1"/>
  <c r="X228"/>
  <c r="Y228" s="1"/>
  <c r="X136"/>
  <c r="Y136" s="1"/>
  <c r="X211"/>
  <c r="Y211" s="1"/>
  <c r="X541"/>
  <c r="Y541" s="1"/>
  <c r="X173"/>
  <c r="Y173" s="1"/>
  <c r="X171"/>
  <c r="Y171" s="1"/>
  <c r="X54"/>
  <c r="X308"/>
  <c r="Y308" s="1"/>
  <c r="X121"/>
  <c r="Y121" s="1"/>
  <c r="X127"/>
  <c r="Y127" s="1"/>
  <c r="X186"/>
  <c r="Y186" s="1"/>
  <c r="X347"/>
  <c r="Y347" s="1"/>
  <c r="X46"/>
  <c r="Y46" s="1"/>
  <c r="X93"/>
  <c r="Y93" s="1"/>
  <c r="X388"/>
  <c r="Y388" s="1"/>
  <c r="X229"/>
  <c r="Y229" s="1"/>
  <c r="X307"/>
  <c r="Y307" s="1"/>
  <c r="X536"/>
  <c r="Y536" s="1"/>
  <c r="X533"/>
  <c r="Y533" s="1"/>
  <c r="X159"/>
  <c r="Y159" s="1"/>
  <c r="X537"/>
  <c r="Y537" s="1"/>
  <c r="X130"/>
  <c r="Y130" s="1"/>
  <c r="X142"/>
  <c r="Y142" s="1"/>
  <c r="BF478"/>
  <c r="GP478"/>
  <c r="GQ478" s="1"/>
  <c r="Z483"/>
  <c r="BF493"/>
  <c r="X492"/>
  <c r="Y492" s="1"/>
  <c r="BF505"/>
  <c r="BF498"/>
  <c r="X513"/>
  <c r="Y513" s="1"/>
  <c r="GP514"/>
  <c r="GQ514" s="1"/>
  <c r="GP510"/>
  <c r="GQ510" s="1"/>
  <c r="GP506"/>
  <c r="GQ506" s="1"/>
  <c r="GP501"/>
  <c r="GQ501" s="1"/>
  <c r="GP497"/>
  <c r="GQ497" s="1"/>
  <c r="GP495"/>
  <c r="GQ495" s="1"/>
  <c r="Z521"/>
  <c r="Z522"/>
  <c r="Y522"/>
  <c r="W15" i="9"/>
  <c r="GP522" i="1"/>
  <c r="GQ522" s="1"/>
  <c r="GP519"/>
  <c r="GQ519" s="1"/>
  <c r="GP518"/>
  <c r="GQ518" s="1"/>
  <c r="Y550"/>
  <c r="Z551"/>
  <c r="Z549"/>
  <c r="Z550"/>
  <c r="N554"/>
  <c r="O554" s="1"/>
  <c r="Z554"/>
  <c r="N549"/>
  <c r="O549" s="1"/>
  <c r="X553"/>
  <c r="Y553" s="1"/>
  <c r="X554"/>
  <c r="Y554" s="1"/>
  <c r="GP557"/>
  <c r="GQ557" s="1"/>
  <c r="GP556"/>
  <c r="GQ556" s="1"/>
  <c r="GP553"/>
  <c r="GQ553" s="1"/>
  <c r="GP552"/>
  <c r="GQ552" s="1"/>
  <c r="GP549"/>
  <c r="GQ549" s="1"/>
  <c r="GP548"/>
  <c r="GQ548" s="1"/>
  <c r="BT190" i="11"/>
  <c r="AR141"/>
  <c r="GR535" i="1"/>
  <c r="GQ533"/>
  <c r="GR533"/>
  <c r="X539"/>
  <c r="N557"/>
  <c r="O557" s="1"/>
  <c r="BF531"/>
  <c r="GP554"/>
  <c r="GQ554" s="1"/>
  <c r="GP550"/>
  <c r="GQ550" s="1"/>
  <c r="GP539"/>
  <c r="GQ539" s="1"/>
  <c r="GQ534"/>
  <c r="Z534"/>
  <c r="Q535"/>
  <c r="Z535" s="1"/>
  <c r="Z552"/>
  <c r="Z533"/>
  <c r="N540"/>
  <c r="O540" s="1"/>
  <c r="Z532"/>
  <c r="N533"/>
  <c r="O533" s="1"/>
  <c r="Z553"/>
  <c r="Z537"/>
  <c r="N534"/>
  <c r="O534" s="1"/>
  <c r="N538"/>
  <c r="O538" s="1"/>
  <c r="X557"/>
  <c r="Y557" s="1"/>
  <c r="X549"/>
  <c r="Y549" s="1"/>
  <c r="X551"/>
  <c r="Y551" s="1"/>
  <c r="X555"/>
  <c r="Y555" s="1"/>
  <c r="Q539"/>
  <c r="GY539" s="1"/>
  <c r="CI125" i="11"/>
  <c r="AR124"/>
  <c r="S57" i="3"/>
  <c r="Y482" i="1"/>
  <c r="Z482"/>
  <c r="GY505"/>
  <c r="Z505"/>
  <c r="GY493"/>
  <c r="Z493"/>
  <c r="Y504"/>
  <c r="Z508"/>
  <c r="Z473"/>
  <c r="Z504"/>
  <c r="Z474"/>
  <c r="Y508"/>
  <c r="X480"/>
  <c r="Y480" s="1"/>
  <c r="BF506"/>
  <c r="BF497"/>
  <c r="BF490"/>
  <c r="BF485"/>
  <c r="BF477"/>
  <c r="GP521"/>
  <c r="GQ521" s="1"/>
  <c r="GP520"/>
  <c r="GP516"/>
  <c r="GQ516" s="1"/>
  <c r="GP513"/>
  <c r="GQ513" s="1"/>
  <c r="GP509"/>
  <c r="GQ509" s="1"/>
  <c r="GP505"/>
  <c r="GQ505" s="1"/>
  <c r="GP496"/>
  <c r="GQ496" s="1"/>
  <c r="GP492"/>
  <c r="GQ492" s="1"/>
  <c r="Y506"/>
  <c r="Y505"/>
  <c r="Y521"/>
  <c r="Z491"/>
  <c r="Z507"/>
  <c r="Z519"/>
  <c r="Z476"/>
  <c r="X499"/>
  <c r="Y499" s="1"/>
  <c r="X498"/>
  <c r="Y498" s="1"/>
  <c r="X501"/>
  <c r="X519"/>
  <c r="Y519" s="1"/>
  <c r="BF518"/>
  <c r="GP503"/>
  <c r="GQ503" s="1"/>
  <c r="GP500"/>
  <c r="GQ500" s="1"/>
  <c r="GP498"/>
  <c r="GQ498" s="1"/>
  <c r="AR92" i="11"/>
  <c r="W5" i="9"/>
  <c r="AR76" i="11"/>
  <c r="BA60"/>
  <c r="AR60"/>
  <c r="BP40"/>
  <c r="AC40"/>
  <c r="AR40"/>
  <c r="BV124"/>
  <c r="CG190"/>
  <c r="CK190" s="1"/>
  <c r="BF125"/>
  <c r="BH125" s="1"/>
  <c r="BC125"/>
  <c r="BG125" s="1"/>
  <c r="BA124"/>
  <c r="AQ190"/>
  <c r="AS190" s="1"/>
  <c r="AC92"/>
  <c r="AC124"/>
  <c r="E190"/>
  <c r="J190"/>
  <c r="CF190"/>
  <c r="W4" i="9"/>
  <c r="L40" i="11"/>
  <c r="W7" i="9"/>
  <c r="W6"/>
  <c r="BP60" i="11"/>
  <c r="AP125"/>
  <c r="AJ10" i="1"/>
  <c r="AY619" s="1"/>
  <c r="AY621" s="1"/>
  <c r="J125" i="11"/>
  <c r="AM125"/>
  <c r="BB125"/>
  <c r="BP92"/>
  <c r="BU125"/>
  <c r="BR125"/>
  <c r="BV125" s="1"/>
  <c r="W125"/>
  <c r="AC141"/>
  <c r="AM190"/>
  <c r="BE190"/>
  <c r="CI190"/>
  <c r="AA190"/>
  <c r="AA191" s="1"/>
  <c r="BB190"/>
  <c r="BB191" s="1"/>
  <c r="AP190"/>
  <c r="CI191"/>
  <c r="E125"/>
  <c r="V125"/>
  <c r="BE125"/>
  <c r="BT125"/>
  <c r="BT191" s="1"/>
  <c r="CG125"/>
  <c r="BQ125"/>
  <c r="K190"/>
  <c r="M190" s="1"/>
  <c r="W190"/>
  <c r="BR190"/>
  <c r="BV190" s="1"/>
  <c r="AO12" i="1"/>
  <c r="AO590"/>
  <c r="AS590" s="1"/>
  <c r="AP589"/>
  <c r="AO588"/>
  <c r="AP587"/>
  <c r="AO586"/>
  <c r="AP585"/>
  <c r="AO584"/>
  <c r="AP583"/>
  <c r="AO582"/>
  <c r="AP581"/>
  <c r="AO580"/>
  <c r="AP579"/>
  <c r="AO578"/>
  <c r="AP577"/>
  <c r="AO576"/>
  <c r="AP575"/>
  <c r="AO574"/>
  <c r="AP573"/>
  <c r="AO572"/>
  <c r="AP571"/>
  <c r="AO570"/>
  <c r="AP569"/>
  <c r="AO568"/>
  <c r="AP567"/>
  <c r="AO566"/>
  <c r="AP565"/>
  <c r="AO564"/>
  <c r="AP563"/>
  <c r="AO562"/>
  <c r="AP561"/>
  <c r="AO560"/>
  <c r="AP559"/>
  <c r="AO558"/>
  <c r="AP557"/>
  <c r="AO556"/>
  <c r="AP555"/>
  <c r="AO554"/>
  <c r="AP553"/>
  <c r="AO552"/>
  <c r="AP551"/>
  <c r="AO550"/>
  <c r="AP549"/>
  <c r="AO548"/>
  <c r="AP547"/>
  <c r="AO546"/>
  <c r="AP545"/>
  <c r="AO544"/>
  <c r="AP543"/>
  <c r="AO542"/>
  <c r="AP541"/>
  <c r="AO540"/>
  <c r="AP539"/>
  <c r="AO538"/>
  <c r="AP537"/>
  <c r="AO536"/>
  <c r="AP535"/>
  <c r="AO534"/>
  <c r="AP533"/>
  <c r="AO532"/>
  <c r="AP531"/>
  <c r="AO530"/>
  <c r="AS530" s="1"/>
  <c r="AP529"/>
  <c r="AO528"/>
  <c r="AP527"/>
  <c r="AO526"/>
  <c r="AP525"/>
  <c r="AO524"/>
  <c r="AP523"/>
  <c r="AO522"/>
  <c r="AP521"/>
  <c r="AO520"/>
  <c r="AP519"/>
  <c r="AO518"/>
  <c r="AP516"/>
  <c r="AO515"/>
  <c r="AP514"/>
  <c r="AO513"/>
  <c r="AP512"/>
  <c r="AO511"/>
  <c r="AP510"/>
  <c r="AO509"/>
  <c r="AO508"/>
  <c r="AO507"/>
  <c r="AO506"/>
  <c r="AP505"/>
  <c r="AP504"/>
  <c r="AP503"/>
  <c r="AP502"/>
  <c r="AP501"/>
  <c r="AO500"/>
  <c r="AP499"/>
  <c r="AO498"/>
  <c r="AO497"/>
  <c r="AP496"/>
  <c r="AO495"/>
  <c r="AP494"/>
  <c r="AO493"/>
  <c r="AP492"/>
  <c r="AO491"/>
  <c r="AP490"/>
  <c r="AO489"/>
  <c r="AP488"/>
  <c r="AO487"/>
  <c r="AP486"/>
  <c r="AO485"/>
  <c r="AP484"/>
  <c r="AO483"/>
  <c r="AP482"/>
  <c r="AO481"/>
  <c r="AP480"/>
  <c r="AO479"/>
  <c r="AP478"/>
  <c r="AO477"/>
  <c r="AP476"/>
  <c r="AP475"/>
  <c r="AP474"/>
  <c r="AP473"/>
  <c r="AP472"/>
  <c r="AP471"/>
  <c r="AO470"/>
  <c r="AP469"/>
  <c r="AO468"/>
  <c r="AP467"/>
  <c r="AO466"/>
  <c r="AP465"/>
  <c r="AO464"/>
  <c r="AP463"/>
  <c r="AP462"/>
  <c r="AP461"/>
  <c r="AP460"/>
  <c r="AP459"/>
  <c r="AP458"/>
  <c r="AO457"/>
  <c r="AP456"/>
  <c r="AO455"/>
  <c r="AP454"/>
  <c r="AO453"/>
  <c r="AP452"/>
  <c r="AO451"/>
  <c r="AP450"/>
  <c r="AO449"/>
  <c r="AP448"/>
  <c r="AO447"/>
  <c r="AP446"/>
  <c r="AP445"/>
  <c r="AP444"/>
  <c r="AP443"/>
  <c r="AP442"/>
  <c r="AP441"/>
  <c r="AP440"/>
  <c r="AP439"/>
  <c r="AP438"/>
  <c r="AP437"/>
  <c r="AP436"/>
  <c r="AP435"/>
  <c r="AP434"/>
  <c r="AP433"/>
  <c r="AO432"/>
  <c r="AP431"/>
  <c r="AO430"/>
  <c r="AP429"/>
  <c r="AP428"/>
  <c r="AO427"/>
  <c r="AO426"/>
  <c r="AO425"/>
  <c r="AO424"/>
  <c r="AP423"/>
  <c r="AO422"/>
  <c r="AP421"/>
  <c r="AO420"/>
  <c r="AO419"/>
  <c r="AO418"/>
  <c r="AO417"/>
  <c r="AP416"/>
  <c r="AP415"/>
  <c r="AP414"/>
  <c r="AP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P13"/>
  <c r="AP14"/>
  <c r="AP15"/>
  <c r="AP16"/>
  <c r="AP17"/>
  <c r="AP18"/>
  <c r="AP19"/>
  <c r="AP20"/>
  <c r="AP21"/>
  <c r="AP22"/>
  <c r="AP23"/>
  <c r="AO24"/>
  <c r="AO25"/>
  <c r="AO26"/>
  <c r="AO27"/>
  <c r="AO28"/>
  <c r="AO29"/>
  <c r="AO30"/>
  <c r="AP31"/>
  <c r="AO32"/>
  <c r="AP33"/>
  <c r="AO34"/>
  <c r="AP35"/>
  <c r="AO36"/>
  <c r="AP37"/>
  <c r="AO38"/>
  <c r="AP39"/>
  <c r="AO40"/>
  <c r="AP41"/>
  <c r="AO42"/>
  <c r="AP43"/>
  <c r="AO44"/>
  <c r="AP45"/>
  <c r="AO46"/>
  <c r="AP47"/>
  <c r="AO48"/>
  <c r="AP49"/>
  <c r="AO50"/>
  <c r="AP51"/>
  <c r="AO52"/>
  <c r="AP53"/>
  <c r="AO54"/>
  <c r="AP55"/>
  <c r="AO56"/>
  <c r="AP57"/>
  <c r="AO58"/>
  <c r="AP59"/>
  <c r="AO60"/>
  <c r="AP61"/>
  <c r="AO62"/>
  <c r="AP63"/>
  <c r="AO64"/>
  <c r="AP65"/>
  <c r="AO66"/>
  <c r="AP67"/>
  <c r="AO68"/>
  <c r="AP69"/>
  <c r="AO70"/>
  <c r="AP71"/>
  <c r="AO72"/>
  <c r="AP73"/>
  <c r="AO74"/>
  <c r="AP75"/>
  <c r="AO76"/>
  <c r="AP77"/>
  <c r="AO78"/>
  <c r="AP79"/>
  <c r="AO80"/>
  <c r="AP81"/>
  <c r="AO82"/>
  <c r="AP83"/>
  <c r="AO84"/>
  <c r="AP85"/>
  <c r="AO86"/>
  <c r="AP87"/>
  <c r="AO88"/>
  <c r="AP89"/>
  <c r="AO90"/>
  <c r="AP91"/>
  <c r="AO92"/>
  <c r="AP93"/>
  <c r="AO94"/>
  <c r="AP95"/>
  <c r="AO96"/>
  <c r="AP97"/>
  <c r="AO98"/>
  <c r="AP99"/>
  <c r="AO100"/>
  <c r="AO101"/>
  <c r="AP102"/>
  <c r="AO103"/>
  <c r="AP104"/>
  <c r="AO105"/>
  <c r="AP106"/>
  <c r="AO107"/>
  <c r="AP108"/>
  <c r="AO109"/>
  <c r="AP110"/>
  <c r="AO111"/>
  <c r="AP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P133"/>
  <c r="AP134"/>
  <c r="AP135"/>
  <c r="AP136"/>
  <c r="AP137"/>
  <c r="AP138"/>
  <c r="AP139"/>
  <c r="AP140"/>
  <c r="AO141"/>
  <c r="AO142"/>
  <c r="AO143"/>
  <c r="AO144"/>
  <c r="AO145"/>
  <c r="AO146"/>
  <c r="AO147"/>
  <c r="AO148"/>
  <c r="AO149"/>
  <c r="AO150"/>
  <c r="AP151"/>
  <c r="AO152"/>
  <c r="AP153"/>
  <c r="AO154"/>
  <c r="AP155"/>
  <c r="AO156"/>
  <c r="AP157"/>
  <c r="AO158"/>
  <c r="AO159"/>
  <c r="AO160"/>
  <c r="AO161"/>
  <c r="AO162"/>
  <c r="AO163"/>
  <c r="AO164"/>
  <c r="AO165"/>
  <c r="AP166"/>
  <c r="AO167"/>
  <c r="AP168"/>
  <c r="AO169"/>
  <c r="AO170"/>
  <c r="AP171"/>
  <c r="AP172"/>
  <c r="AP173"/>
  <c r="AP174"/>
  <c r="AP175"/>
  <c r="AP176"/>
  <c r="AP177"/>
  <c r="AP178"/>
  <c r="AP179"/>
  <c r="AO180"/>
  <c r="AO181"/>
  <c r="AO182"/>
  <c r="AO183"/>
  <c r="AO184"/>
  <c r="AO185"/>
  <c r="AP186"/>
  <c r="AO187"/>
  <c r="AP188"/>
  <c r="AP189"/>
  <c r="AP190"/>
  <c r="AP191"/>
  <c r="AP192"/>
  <c r="AO193"/>
  <c r="AO194"/>
  <c r="AO195"/>
  <c r="AO196"/>
  <c r="AP197"/>
  <c r="AO198"/>
  <c r="AP199"/>
  <c r="AO200"/>
  <c r="AP201"/>
  <c r="AO202"/>
  <c r="AP203"/>
  <c r="AO204"/>
  <c r="AP205"/>
  <c r="AO206"/>
  <c r="AP207"/>
  <c r="AP208"/>
  <c r="AO209"/>
  <c r="AO210"/>
  <c r="AO211"/>
  <c r="AO212"/>
  <c r="AO213"/>
  <c r="AO214"/>
  <c r="AO215"/>
  <c r="AP216"/>
  <c r="AP217"/>
  <c r="AP218"/>
  <c r="AO219"/>
  <c r="AP220"/>
  <c r="AP221"/>
  <c r="AP222"/>
  <c r="AP223"/>
  <c r="AP224"/>
  <c r="AP225"/>
  <c r="AP226"/>
  <c r="AO13"/>
  <c r="AO14"/>
  <c r="AO15"/>
  <c r="AO16"/>
  <c r="AO17"/>
  <c r="AO18"/>
  <c r="AO19"/>
  <c r="AO20"/>
  <c r="AO21"/>
  <c r="AO22"/>
  <c r="AO23"/>
  <c r="AP24"/>
  <c r="AP25"/>
  <c r="AP26"/>
  <c r="AP27"/>
  <c r="AP28"/>
  <c r="AP29"/>
  <c r="AP30"/>
  <c r="AO31"/>
  <c r="AP32"/>
  <c r="AO33"/>
  <c r="AP34"/>
  <c r="AO35"/>
  <c r="AP36"/>
  <c r="AO37"/>
  <c r="AP38"/>
  <c r="AO39"/>
  <c r="AP40"/>
  <c r="AO41"/>
  <c r="AP42"/>
  <c r="AO43"/>
  <c r="AP44"/>
  <c r="AO45"/>
  <c r="AP46"/>
  <c r="AO47"/>
  <c r="AP48"/>
  <c r="AO49"/>
  <c r="AP50"/>
  <c r="AO51"/>
  <c r="AP52"/>
  <c r="AO53"/>
  <c r="AP54"/>
  <c r="AO55"/>
  <c r="AP56"/>
  <c r="AO57"/>
  <c r="AP58"/>
  <c r="AO59"/>
  <c r="AP60"/>
  <c r="AO61"/>
  <c r="AP62"/>
  <c r="AO63"/>
  <c r="AP64"/>
  <c r="AO65"/>
  <c r="AP66"/>
  <c r="AO67"/>
  <c r="AP68"/>
  <c r="AO69"/>
  <c r="AP70"/>
  <c r="AO71"/>
  <c r="AP72"/>
  <c r="AO73"/>
  <c r="AP74"/>
  <c r="AO75"/>
  <c r="AP76"/>
  <c r="AO77"/>
  <c r="AP78"/>
  <c r="AO79"/>
  <c r="AP80"/>
  <c r="AO81"/>
  <c r="AP82"/>
  <c r="AO83"/>
  <c r="AP84"/>
  <c r="AO85"/>
  <c r="AP86"/>
  <c r="AO87"/>
  <c r="AP88"/>
  <c r="AO89"/>
  <c r="AP90"/>
  <c r="AO91"/>
  <c r="AP92"/>
  <c r="AO93"/>
  <c r="AP94"/>
  <c r="AO95"/>
  <c r="AP96"/>
  <c r="AO97"/>
  <c r="AP98"/>
  <c r="AO99"/>
  <c r="AP100"/>
  <c r="AP101"/>
  <c r="AO102"/>
  <c r="AP103"/>
  <c r="AO104"/>
  <c r="AP105"/>
  <c r="AO106"/>
  <c r="AP107"/>
  <c r="AO108"/>
  <c r="AP109"/>
  <c r="AO110"/>
  <c r="AP111"/>
  <c r="AO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O133"/>
  <c r="AO134"/>
  <c r="AO135"/>
  <c r="AO136"/>
  <c r="AO137"/>
  <c r="AO138"/>
  <c r="AO139"/>
  <c r="AO140"/>
  <c r="AP141"/>
  <c r="AP142"/>
  <c r="AP143"/>
  <c r="AP144"/>
  <c r="AP145"/>
  <c r="AP146"/>
  <c r="AP147"/>
  <c r="AP148"/>
  <c r="AP150"/>
  <c r="AO151"/>
  <c r="AP152"/>
  <c r="AO153"/>
  <c r="AP154"/>
  <c r="AO155"/>
  <c r="AP156"/>
  <c r="AO157"/>
  <c r="AP158"/>
  <c r="AP160"/>
  <c r="AP163"/>
  <c r="AP164"/>
  <c r="AP170"/>
  <c r="AO171"/>
  <c r="AO172"/>
  <c r="AO173"/>
  <c r="AO174"/>
  <c r="AO175"/>
  <c r="AO176"/>
  <c r="AO177"/>
  <c r="AO178"/>
  <c r="AO179"/>
  <c r="AP180"/>
  <c r="AP182"/>
  <c r="AP184"/>
  <c r="AP194"/>
  <c r="AP196"/>
  <c r="AO197"/>
  <c r="AP198"/>
  <c r="AO199"/>
  <c r="AP200"/>
  <c r="AO201"/>
  <c r="AP202"/>
  <c r="AO203"/>
  <c r="AP204"/>
  <c r="AO205"/>
  <c r="AP206"/>
  <c r="AO207"/>
  <c r="AO208"/>
  <c r="AP209"/>
  <c r="AP211"/>
  <c r="AP213"/>
  <c r="AP215"/>
  <c r="AO216"/>
  <c r="AO217"/>
  <c r="AO218"/>
  <c r="AP219"/>
  <c r="AO220"/>
  <c r="AO221"/>
  <c r="AO222"/>
  <c r="AO223"/>
  <c r="AO224"/>
  <c r="AO225"/>
  <c r="AO226"/>
  <c r="AP227"/>
  <c r="AO228"/>
  <c r="AP229"/>
  <c r="AP230"/>
  <c r="AP231"/>
  <c r="AO232"/>
  <c r="AP233"/>
  <c r="AP234"/>
  <c r="AP235"/>
  <c r="AP236"/>
  <c r="AP237"/>
  <c r="AO238"/>
  <c r="AP239"/>
  <c r="AP240"/>
  <c r="AO241"/>
  <c r="AO242"/>
  <c r="AP243"/>
  <c r="AP244"/>
  <c r="AP245"/>
  <c r="AO246"/>
  <c r="AO251"/>
  <c r="AP252"/>
  <c r="AP253"/>
  <c r="AO254"/>
  <c r="AO255"/>
  <c r="AO256"/>
  <c r="AO257"/>
  <c r="AO258"/>
  <c r="AO259"/>
  <c r="AO260"/>
  <c r="AO261"/>
  <c r="AO262"/>
  <c r="AO263"/>
  <c r="AP264"/>
  <c r="AO265"/>
  <c r="AO266"/>
  <c r="AO267"/>
  <c r="AO268"/>
  <c r="AO269"/>
  <c r="AO270"/>
  <c r="AP271"/>
  <c r="AO272"/>
  <c r="AP273"/>
  <c r="AO274"/>
  <c r="AP275"/>
  <c r="AO277"/>
  <c r="AP278"/>
  <c r="AO279"/>
  <c r="AP280"/>
  <c r="AO281"/>
  <c r="AP282"/>
  <c r="AO283"/>
  <c r="AP284"/>
  <c r="AO285"/>
  <c r="AP286"/>
  <c r="AO287"/>
  <c r="AP288"/>
  <c r="AO289"/>
  <c r="AP290"/>
  <c r="AO291"/>
  <c r="AP292"/>
  <c r="AO293"/>
  <c r="AP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P149"/>
  <c r="AP159"/>
  <c r="AP161"/>
  <c r="AP162"/>
  <c r="AP165"/>
  <c r="AO166"/>
  <c r="AP167"/>
  <c r="AO168"/>
  <c r="AP169"/>
  <c r="AP181"/>
  <c r="AP183"/>
  <c r="AP185"/>
  <c r="AO186"/>
  <c r="AP187"/>
  <c r="AO188"/>
  <c r="AO189"/>
  <c r="AO190"/>
  <c r="AO191"/>
  <c r="AO192"/>
  <c r="AP193"/>
  <c r="AP195"/>
  <c r="AP210"/>
  <c r="AP212"/>
  <c r="AP214"/>
  <c r="AO227"/>
  <c r="AP228"/>
  <c r="AO229"/>
  <c r="AO230"/>
  <c r="AO231"/>
  <c r="AP232"/>
  <c r="AO233"/>
  <c r="AO234"/>
  <c r="AO235"/>
  <c r="AO236"/>
  <c r="AO237"/>
  <c r="AP238"/>
  <c r="AO239"/>
  <c r="AO240"/>
  <c r="AP241"/>
  <c r="AP242"/>
  <c r="AO243"/>
  <c r="AO244"/>
  <c r="AO245"/>
  <c r="AP246"/>
  <c r="AP251"/>
  <c r="AO252"/>
  <c r="AO253"/>
  <c r="AP254"/>
  <c r="AP255"/>
  <c r="AP256"/>
  <c r="AP257"/>
  <c r="AP258"/>
  <c r="AP259"/>
  <c r="AP260"/>
  <c r="AP261"/>
  <c r="AP262"/>
  <c r="AP263"/>
  <c r="AO264"/>
  <c r="AP265"/>
  <c r="AP266"/>
  <c r="AP267"/>
  <c r="AP268"/>
  <c r="AP269"/>
  <c r="AP270"/>
  <c r="AO271"/>
  <c r="AP272"/>
  <c r="AO273"/>
  <c r="AP274"/>
  <c r="AO275"/>
  <c r="AP277"/>
  <c r="AO278"/>
  <c r="AP279"/>
  <c r="AO280"/>
  <c r="AP281"/>
  <c r="AO282"/>
  <c r="AP283"/>
  <c r="AO284"/>
  <c r="AP285"/>
  <c r="AO286"/>
  <c r="AP287"/>
  <c r="AO288"/>
  <c r="AP289"/>
  <c r="AO290"/>
  <c r="AP291"/>
  <c r="AO292"/>
  <c r="AP293"/>
  <c r="AO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191" i="11"/>
  <c r="BA24"/>
  <c r="M60"/>
  <c r="CF125"/>
  <c r="CF191" s="1"/>
  <c r="AB125"/>
  <c r="F190"/>
  <c r="L190" s="1"/>
  <c r="V190"/>
  <c r="BQ190"/>
  <c r="AP12" i="1"/>
  <c r="AP590"/>
  <c r="AO589"/>
  <c r="AP588"/>
  <c r="AO587"/>
  <c r="AS587" s="1"/>
  <c r="AP586"/>
  <c r="AO585"/>
  <c r="AS585" s="1"/>
  <c r="AP584"/>
  <c r="AO583"/>
  <c r="AS583" s="1"/>
  <c r="AP582"/>
  <c r="AO581"/>
  <c r="AP580"/>
  <c r="AO579"/>
  <c r="AP578"/>
  <c r="AO577"/>
  <c r="AS577" s="1"/>
  <c r="AP576"/>
  <c r="AO575"/>
  <c r="AP574"/>
  <c r="AO573"/>
  <c r="AP572"/>
  <c r="AO571"/>
  <c r="AP570"/>
  <c r="AO569"/>
  <c r="AP568"/>
  <c r="AO567"/>
  <c r="AS567" s="1"/>
  <c r="AP566"/>
  <c r="AO565"/>
  <c r="AP564"/>
  <c r="AO563"/>
  <c r="AP562"/>
  <c r="AO561"/>
  <c r="AS561" s="1"/>
  <c r="AP560"/>
  <c r="AO559"/>
  <c r="AP558"/>
  <c r="AO557"/>
  <c r="AP556"/>
  <c r="AO555"/>
  <c r="AP554"/>
  <c r="AO553"/>
  <c r="AS553" s="1"/>
  <c r="AP552"/>
  <c r="AO551"/>
  <c r="AP550"/>
  <c r="AO549"/>
  <c r="AP548"/>
  <c r="AO547"/>
  <c r="AP546"/>
  <c r="AO545"/>
  <c r="AS545" s="1"/>
  <c r="AP544"/>
  <c r="AO543"/>
  <c r="AP542"/>
  <c r="AO541"/>
  <c r="AS541" s="1"/>
  <c r="AP540"/>
  <c r="AO539"/>
  <c r="AP538"/>
  <c r="AO537"/>
  <c r="AS537" s="1"/>
  <c r="AP536"/>
  <c r="AO535"/>
  <c r="AP534"/>
  <c r="AO533"/>
  <c r="AP532"/>
  <c r="AO531"/>
  <c r="AS531" s="1"/>
  <c r="AP530"/>
  <c r="AO529"/>
  <c r="AP528"/>
  <c r="AO527"/>
  <c r="AP526"/>
  <c r="AO525"/>
  <c r="AP524"/>
  <c r="AO523"/>
  <c r="AP522"/>
  <c r="AO521"/>
  <c r="AP520"/>
  <c r="AO519"/>
  <c r="AP518"/>
  <c r="AO516"/>
  <c r="AP515"/>
  <c r="AO514"/>
  <c r="AP513"/>
  <c r="AO512"/>
  <c r="AP511"/>
  <c r="AO510"/>
  <c r="AP509"/>
  <c r="AP508"/>
  <c r="AP507"/>
  <c r="AP506"/>
  <c r="AO505"/>
  <c r="AO504"/>
  <c r="AO503"/>
  <c r="AO502"/>
  <c r="AO501"/>
  <c r="AP500"/>
  <c r="AO499"/>
  <c r="AP498"/>
  <c r="AP497"/>
  <c r="AO496"/>
  <c r="AP495"/>
  <c r="AO494"/>
  <c r="AP493"/>
  <c r="AO492"/>
  <c r="AP491"/>
  <c r="AO490"/>
  <c r="AP489"/>
  <c r="AO488"/>
  <c r="AP487"/>
  <c r="AO486"/>
  <c r="AP485"/>
  <c r="AO484"/>
  <c r="AP483"/>
  <c r="AO482"/>
  <c r="AP481"/>
  <c r="AO480"/>
  <c r="AP479"/>
  <c r="AO478"/>
  <c r="AP477"/>
  <c r="AO476"/>
  <c r="AO475"/>
  <c r="AO474"/>
  <c r="AO473"/>
  <c r="AO472"/>
  <c r="AO471"/>
  <c r="AP470"/>
  <c r="AO469"/>
  <c r="AP468"/>
  <c r="AO467"/>
  <c r="AP466"/>
  <c r="AO465"/>
  <c r="AP464"/>
  <c r="AO463"/>
  <c r="AO462"/>
  <c r="AO461"/>
  <c r="AO460"/>
  <c r="AO459"/>
  <c r="AO458"/>
  <c r="AP457"/>
  <c r="AO456"/>
  <c r="AP455"/>
  <c r="AO454"/>
  <c r="AP453"/>
  <c r="AO452"/>
  <c r="AP451"/>
  <c r="AO450"/>
  <c r="AP449"/>
  <c r="AO448"/>
  <c r="AP447"/>
  <c r="AO446"/>
  <c r="AO445"/>
  <c r="AO444"/>
  <c r="AO443"/>
  <c r="AO442"/>
  <c r="AO441"/>
  <c r="AO440"/>
  <c r="AO439"/>
  <c r="AO438"/>
  <c r="AO437"/>
  <c r="AO436"/>
  <c r="AO435"/>
  <c r="AO434"/>
  <c r="AO433"/>
  <c r="AP432"/>
  <c r="AO431"/>
  <c r="AP430"/>
  <c r="AO429"/>
  <c r="AO428"/>
  <c r="AP427"/>
  <c r="AP426"/>
  <c r="AP425"/>
  <c r="AP424"/>
  <c r="AO423"/>
  <c r="AP422"/>
  <c r="AO421"/>
  <c r="AP420"/>
  <c r="AP419"/>
  <c r="AP418"/>
  <c r="AP417"/>
  <c r="AO416"/>
  <c r="AO415"/>
  <c r="AO414"/>
  <c r="AO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J191" i="11"/>
  <c r="AM191"/>
  <c r="E191"/>
  <c r="V191"/>
  <c r="BG141"/>
  <c r="AB190"/>
  <c r="AD190" s="1"/>
  <c r="AN190"/>
  <c r="AR190" s="1"/>
  <c r="BF190"/>
  <c r="BH190" s="1"/>
  <c r="BU190"/>
  <c r="BW190" s="1"/>
  <c r="BV173"/>
  <c r="CJ190"/>
  <c r="CL190" s="1"/>
  <c r="AM270" i="1"/>
  <c r="AC173" i="11"/>
  <c r="BC190"/>
  <c r="BG190" s="1"/>
  <c r="BA157"/>
  <c r="AN125"/>
  <c r="AR125" s="1"/>
  <c r="BA76"/>
  <c r="AM590" i="1"/>
  <c r="AM587"/>
  <c r="AM585"/>
  <c r="AM583"/>
  <c r="AM577"/>
  <c r="AM567"/>
  <c r="AM561"/>
  <c r="AM553"/>
  <c r="AM545"/>
  <c r="AC125" i="11"/>
  <c r="AD125"/>
  <c r="BW125"/>
  <c r="L60"/>
  <c r="F125"/>
  <c r="CK125"/>
  <c r="CG191"/>
  <c r="CK191" s="1"/>
  <c r="AC60"/>
  <c r="CK60"/>
  <c r="AI10" i="1"/>
  <c r="AM10" s="1"/>
  <c r="BR191" i="11"/>
  <c r="W191"/>
  <c r="CJ125"/>
  <c r="K125"/>
  <c r="AL40"/>
  <c r="AV13" i="1" s="1"/>
  <c r="GY586"/>
  <c r="Z586"/>
  <c r="GY587"/>
  <c r="Z587"/>
  <c r="GY584"/>
  <c r="Z584"/>
  <c r="N583"/>
  <c r="O583" s="1"/>
  <c r="N585"/>
  <c r="O585" s="1"/>
  <c r="N587"/>
  <c r="O587" s="1"/>
  <c r="BF585"/>
  <c r="BF584"/>
  <c r="BF583"/>
  <c r="GS580"/>
  <c r="GY575"/>
  <c r="Z575"/>
  <c r="GY571"/>
  <c r="Y571"/>
  <c r="GS572"/>
  <c r="GS571"/>
  <c r="GY565"/>
  <c r="BF564"/>
  <c r="GY560"/>
  <c r="Z560"/>
  <c r="Y560"/>
  <c r="BF559"/>
  <c r="N560"/>
  <c r="O560" s="1"/>
  <c r="GY556"/>
  <c r="Z556"/>
  <c r="GY557"/>
  <c r="Z557"/>
  <c r="GY555"/>
  <c r="Z555"/>
  <c r="Q548"/>
  <c r="GY548" s="1"/>
  <c r="N553"/>
  <c r="O553" s="1"/>
  <c r="BF556"/>
  <c r="BF551"/>
  <c r="BF548"/>
  <c r="BF539"/>
  <c r="GQ520"/>
  <c r="Q518"/>
  <c r="Y518" s="1"/>
  <c r="GS522"/>
  <c r="GS521"/>
  <c r="Y509"/>
  <c r="Z506"/>
  <c r="X500"/>
  <c r="Y500" s="1"/>
  <c r="X502"/>
  <c r="Y502" s="1"/>
  <c r="X503"/>
  <c r="Y503" s="1"/>
  <c r="X512"/>
  <c r="Y512" s="1"/>
  <c r="N501"/>
  <c r="O501" s="1"/>
  <c r="Q501"/>
  <c r="Q495"/>
  <c r="GY495" s="1"/>
  <c r="N495"/>
  <c r="O495" s="1"/>
  <c r="Z509"/>
  <c r="Y507"/>
  <c r="BF513"/>
  <c r="BF510"/>
  <c r="BF502"/>
  <c r="BF501"/>
  <c r="BF500"/>
  <c r="GY492"/>
  <c r="GY488"/>
  <c r="Z488"/>
  <c r="Y488"/>
  <c r="CL10"/>
  <c r="N483"/>
  <c r="O483" s="1"/>
  <c r="GL10"/>
  <c r="EA10"/>
  <c r="GY479"/>
  <c r="Z479"/>
  <c r="N478"/>
  <c r="O478" s="1"/>
  <c r="Z480"/>
  <c r="BF474"/>
  <c r="GY470"/>
  <c r="Z470"/>
  <c r="BF470"/>
  <c r="GS465"/>
  <c r="BF461"/>
  <c r="GY449"/>
  <c r="Z449"/>
  <c r="Y449"/>
  <c r="GY452"/>
  <c r="Z452"/>
  <c r="Y452"/>
  <c r="GY450"/>
  <c r="Z450"/>
  <c r="GY448"/>
  <c r="Y448"/>
  <c r="BF454"/>
  <c r="BF450"/>
  <c r="BF449"/>
  <c r="GY445"/>
  <c r="Z445"/>
  <c r="GS446"/>
  <c r="GS445"/>
  <c r="GS410"/>
  <c r="GS409"/>
  <c r="Z407"/>
  <c r="BF406"/>
  <c r="BF402"/>
  <c r="GY399"/>
  <c r="Z399"/>
  <c r="Y399"/>
  <c r="GY397"/>
  <c r="Z397"/>
  <c r="GY398"/>
  <c r="Z398"/>
  <c r="GS398"/>
  <c r="GS397"/>
  <c r="N398"/>
  <c r="O398" s="1"/>
  <c r="N399"/>
  <c r="O399" s="1"/>
  <c r="GY394"/>
  <c r="Z394"/>
  <c r="BF394"/>
  <c r="Z382"/>
  <c r="Y382"/>
  <c r="GY382"/>
  <c r="Z383"/>
  <c r="GY383"/>
  <c r="BF382"/>
  <c r="BF381"/>
  <c r="GS377"/>
  <c r="GY369"/>
  <c r="Z369"/>
  <c r="Q374"/>
  <c r="GY374" s="1"/>
  <c r="GS370"/>
  <c r="GS369"/>
  <c r="GY360"/>
  <c r="Y360"/>
  <c r="BF356"/>
  <c r="N347"/>
  <c r="O347" s="1"/>
  <c r="BC10"/>
  <c r="BF347"/>
  <c r="GY345"/>
  <c r="Z345"/>
  <c r="GY344"/>
  <c r="Z344"/>
  <c r="GY342"/>
  <c r="Z342"/>
  <c r="Z341"/>
  <c r="BF345"/>
  <c r="BF343"/>
  <c r="BF342"/>
  <c r="BF339"/>
  <c r="GY336"/>
  <c r="Z336"/>
  <c r="BF335"/>
  <c r="GS333"/>
  <c r="GY321"/>
  <c r="Z321"/>
  <c r="BF319"/>
  <c r="BF316"/>
  <c r="Z299"/>
  <c r="BF302"/>
  <c r="BF299"/>
  <c r="Z288"/>
  <c r="BF296"/>
  <c r="BF292"/>
  <c r="BF291"/>
  <c r="BF288"/>
  <c r="BF284"/>
  <c r="BF283"/>
  <c r="GY295"/>
  <c r="GY293"/>
  <c r="GY287"/>
  <c r="BF275"/>
  <c r="BF274"/>
  <c r="BF271"/>
  <c r="Z260"/>
  <c r="GY260"/>
  <c r="N260"/>
  <c r="O260" s="1"/>
  <c r="Q264"/>
  <c r="GY264" s="1"/>
  <c r="BF266"/>
  <c r="BF263"/>
  <c r="BF259"/>
  <c r="GY257"/>
  <c r="Z257"/>
  <c r="N257"/>
  <c r="O257" s="1"/>
  <c r="BF255"/>
  <c r="BF246"/>
  <c r="N242"/>
  <c r="O242" s="1"/>
  <c r="BF242"/>
  <c r="Z238"/>
  <c r="GS238"/>
  <c r="BF227"/>
  <c r="BF222"/>
  <c r="BF218"/>
  <c r="BF213"/>
  <c r="BF202"/>
  <c r="Z200"/>
  <c r="GY200"/>
  <c r="BF198"/>
  <c r="GS193"/>
  <c r="BF186"/>
  <c r="BF181"/>
  <c r="Z171"/>
  <c r="GY171"/>
  <c r="Z177"/>
  <c r="GY177"/>
  <c r="Z172"/>
  <c r="GY172"/>
  <c r="Y170"/>
  <c r="GY170"/>
  <c r="Z165"/>
  <c r="GY165"/>
  <c r="Z164"/>
  <c r="Q174"/>
  <c r="N169"/>
  <c r="O169" s="1"/>
  <c r="N177"/>
  <c r="O177" s="1"/>
  <c r="N170"/>
  <c r="O170" s="1"/>
  <c r="BF177"/>
  <c r="BF174"/>
  <c r="BF169"/>
  <c r="BF166"/>
  <c r="GY157"/>
  <c r="Z157"/>
  <c r="GS149"/>
  <c r="GY145"/>
  <c r="Z145"/>
  <c r="GS145"/>
  <c r="BF142"/>
  <c r="GY140"/>
  <c r="Z140"/>
  <c r="CO10"/>
  <c r="Z134"/>
  <c r="GY134"/>
  <c r="Z130"/>
  <c r="GY130"/>
  <c r="Z128"/>
  <c r="GY128"/>
  <c r="Z131"/>
  <c r="Z126"/>
  <c r="BF137"/>
  <c r="BF134"/>
  <c r="BF129"/>
  <c r="BF126"/>
  <c r="GY132"/>
  <c r="BF119"/>
  <c r="U10"/>
  <c r="N120"/>
  <c r="O120" s="1"/>
  <c r="N121"/>
  <c r="O121" s="1"/>
  <c r="W10" i="9"/>
  <c r="GY111" i="1"/>
  <c r="Z111"/>
  <c r="N112"/>
  <c r="O112" s="1"/>
  <c r="GY109"/>
  <c r="Z109"/>
  <c r="GY108"/>
  <c r="Z108"/>
  <c r="GS107"/>
  <c r="GS103"/>
  <c r="BF100"/>
  <c r="BF98"/>
  <c r="BF94"/>
  <c r="BF91"/>
  <c r="L17" i="9"/>
  <c r="GY82" i="1"/>
  <c r="Z82"/>
  <c r="Y82"/>
  <c r="GY81"/>
  <c r="Z81"/>
  <c r="GY75"/>
  <c r="Z75"/>
  <c r="Y75"/>
  <c r="GS86"/>
  <c r="GS83"/>
  <c r="GS78"/>
  <c r="GS75"/>
  <c r="Z77"/>
  <c r="GY67"/>
  <c r="Y67"/>
  <c r="E17" i="9"/>
  <c r="D17"/>
  <c r="GS67" i="1"/>
  <c r="AZ10"/>
  <c r="DX10"/>
  <c r="FJ10"/>
  <c r="FV631"/>
  <c r="FV632" s="1"/>
  <c r="BF62"/>
  <c r="AB10"/>
  <c r="V10"/>
  <c r="Q54"/>
  <c r="Y54" s="1"/>
  <c r="V17" i="9"/>
  <c r="N17"/>
  <c r="W14"/>
  <c r="BF59" i="1"/>
  <c r="BF54"/>
  <c r="BF47"/>
  <c r="B17" i="9"/>
  <c r="F17"/>
  <c r="BF42" i="1"/>
  <c r="Z40"/>
  <c r="GY40"/>
  <c r="P17" i="9"/>
  <c r="W13"/>
  <c r="S17"/>
  <c r="O17"/>
  <c r="I17"/>
  <c r="BF38" i="1"/>
  <c r="Z34"/>
  <c r="BF34"/>
  <c r="W11" i="9"/>
  <c r="Q36" i="1"/>
  <c r="GY36" s="1"/>
  <c r="H17" i="9"/>
  <c r="G17"/>
  <c r="K17"/>
  <c r="M17"/>
  <c r="Q17"/>
  <c r="U17"/>
  <c r="W16"/>
  <c r="C17"/>
  <c r="T17"/>
  <c r="R17"/>
  <c r="J17"/>
  <c r="W12"/>
  <c r="W9"/>
  <c r="W3"/>
  <c r="GS30" i="1"/>
  <c r="Z30"/>
  <c r="J10"/>
  <c r="Y20"/>
  <c r="O22"/>
  <c r="GY19"/>
  <c r="O10"/>
  <c r="GQ19"/>
  <c r="HB19"/>
  <c r="HB10" s="1"/>
  <c r="BF26"/>
  <c r="BF23"/>
  <c r="GY15"/>
  <c r="FV622"/>
  <c r="FV623" s="1"/>
  <c r="GS15"/>
  <c r="ED15"/>
  <c r="FP15"/>
  <c r="Q10" l="1"/>
  <c r="N10"/>
  <c r="GR540"/>
  <c r="AC917" i="11"/>
  <c r="AP983"/>
  <c r="BH720"/>
  <c r="BE786"/>
  <c r="EZ13" i="1"/>
  <c r="EY14"/>
  <c r="FC14" s="1"/>
  <c r="FA14"/>
  <c r="FM14" s="1"/>
  <c r="GV14" s="1"/>
  <c r="EZ15"/>
  <c r="EY16"/>
  <c r="FC16" s="1"/>
  <c r="FA16"/>
  <c r="FM16" s="1"/>
  <c r="GV16" s="1"/>
  <c r="EZ17"/>
  <c r="EY18"/>
  <c r="FC18" s="1"/>
  <c r="FA18"/>
  <c r="FM18" s="1"/>
  <c r="GV18" s="1"/>
  <c r="EZ19"/>
  <c r="EY20"/>
  <c r="FC20" s="1"/>
  <c r="FA20"/>
  <c r="FM20" s="1"/>
  <c r="GV20" s="1"/>
  <c r="EZ21"/>
  <c r="EY22"/>
  <c r="FC22" s="1"/>
  <c r="FA22"/>
  <c r="FM22" s="1"/>
  <c r="GV22" s="1"/>
  <c r="EZ23"/>
  <c r="EY24"/>
  <c r="FC24" s="1"/>
  <c r="FA24"/>
  <c r="FM24" s="1"/>
  <c r="GV24" s="1"/>
  <c r="EZ25"/>
  <c r="EY26"/>
  <c r="FC26" s="1"/>
  <c r="FA26"/>
  <c r="FM26" s="1"/>
  <c r="GV26" s="1"/>
  <c r="EZ27"/>
  <c r="EY28"/>
  <c r="FC28" s="1"/>
  <c r="FA28"/>
  <c r="FM28" s="1"/>
  <c r="GV28" s="1"/>
  <c r="EZ29"/>
  <c r="EY30"/>
  <c r="FC30" s="1"/>
  <c r="FA30"/>
  <c r="FM30" s="1"/>
  <c r="GV30" s="1"/>
  <c r="EZ31"/>
  <c r="EY32"/>
  <c r="FC32" s="1"/>
  <c r="FA32"/>
  <c r="FM32" s="1"/>
  <c r="GV32" s="1"/>
  <c r="EZ33"/>
  <c r="EY34"/>
  <c r="FC34" s="1"/>
  <c r="FA34"/>
  <c r="FM34" s="1"/>
  <c r="GV34" s="1"/>
  <c r="EZ35"/>
  <c r="EY36"/>
  <c r="FC36" s="1"/>
  <c r="FA36"/>
  <c r="FM36" s="1"/>
  <c r="GV36" s="1"/>
  <c r="EZ37"/>
  <c r="EY38"/>
  <c r="FC38" s="1"/>
  <c r="FA38"/>
  <c r="FM38" s="1"/>
  <c r="GV38" s="1"/>
  <c r="EZ39"/>
  <c r="EY40"/>
  <c r="FA40"/>
  <c r="FM40" s="1"/>
  <c r="GV40" s="1"/>
  <c r="EZ41"/>
  <c r="EY42"/>
  <c r="FC42" s="1"/>
  <c r="FA42"/>
  <c r="FM42" s="1"/>
  <c r="GV42" s="1"/>
  <c r="EZ43"/>
  <c r="EY44"/>
  <c r="FC44" s="1"/>
  <c r="FA44"/>
  <c r="FM44" s="1"/>
  <c r="GV44" s="1"/>
  <c r="EZ45"/>
  <c r="EY46"/>
  <c r="FC46" s="1"/>
  <c r="FA46"/>
  <c r="FM46" s="1"/>
  <c r="GV46" s="1"/>
  <c r="EZ47"/>
  <c r="EY48"/>
  <c r="FC48" s="1"/>
  <c r="FA48"/>
  <c r="FM48" s="1"/>
  <c r="GV48" s="1"/>
  <c r="EZ49"/>
  <c r="EY50"/>
  <c r="FC50" s="1"/>
  <c r="FA50"/>
  <c r="FM50" s="1"/>
  <c r="GV50" s="1"/>
  <c r="EZ51"/>
  <c r="EY52"/>
  <c r="FC52" s="1"/>
  <c r="FA52"/>
  <c r="FM52" s="1"/>
  <c r="GV52" s="1"/>
  <c r="EZ53"/>
  <c r="EY54"/>
  <c r="FC54" s="1"/>
  <c r="FA54"/>
  <c r="FM54" s="1"/>
  <c r="GV54" s="1"/>
  <c r="EZ55"/>
  <c r="EY56"/>
  <c r="FC56" s="1"/>
  <c r="FA56"/>
  <c r="FM56" s="1"/>
  <c r="GV56" s="1"/>
  <c r="EZ57"/>
  <c r="EY58"/>
  <c r="FC58" s="1"/>
  <c r="FA58"/>
  <c r="FM58" s="1"/>
  <c r="GV58" s="1"/>
  <c r="EZ59"/>
  <c r="EY60"/>
  <c r="FC60" s="1"/>
  <c r="FA60"/>
  <c r="FM60" s="1"/>
  <c r="GV60" s="1"/>
  <c r="EZ61"/>
  <c r="EY62"/>
  <c r="FC62" s="1"/>
  <c r="FA62"/>
  <c r="FM62" s="1"/>
  <c r="GV62" s="1"/>
  <c r="EZ63"/>
  <c r="EY64"/>
  <c r="FC64" s="1"/>
  <c r="FA64"/>
  <c r="FM64" s="1"/>
  <c r="GV64" s="1"/>
  <c r="EZ65"/>
  <c r="EY66"/>
  <c r="FC66" s="1"/>
  <c r="FA66"/>
  <c r="FM66" s="1"/>
  <c r="GV66" s="1"/>
  <c r="EZ67"/>
  <c r="EY68"/>
  <c r="FC68" s="1"/>
  <c r="FA68"/>
  <c r="FM68" s="1"/>
  <c r="GV68" s="1"/>
  <c r="EZ69"/>
  <c r="EY70"/>
  <c r="FC70" s="1"/>
  <c r="FA70"/>
  <c r="FM70" s="1"/>
  <c r="GV70" s="1"/>
  <c r="EZ71"/>
  <c r="EY72"/>
  <c r="FA72"/>
  <c r="FM72" s="1"/>
  <c r="GV72" s="1"/>
  <c r="EZ73"/>
  <c r="EY74"/>
  <c r="FC74" s="1"/>
  <c r="FA74"/>
  <c r="FM74" s="1"/>
  <c r="GV74" s="1"/>
  <c r="EZ75"/>
  <c r="EY76"/>
  <c r="FC76" s="1"/>
  <c r="FA76"/>
  <c r="FM76" s="1"/>
  <c r="GV76" s="1"/>
  <c r="EZ77"/>
  <c r="EY78"/>
  <c r="FC78" s="1"/>
  <c r="FA78"/>
  <c r="FM78" s="1"/>
  <c r="GV78" s="1"/>
  <c r="EZ79"/>
  <c r="EY80"/>
  <c r="FC80" s="1"/>
  <c r="FA80"/>
  <c r="FM80" s="1"/>
  <c r="GV80" s="1"/>
  <c r="EZ81"/>
  <c r="EY82"/>
  <c r="FC82" s="1"/>
  <c r="FA82"/>
  <c r="FM82" s="1"/>
  <c r="GV82" s="1"/>
  <c r="EZ83"/>
  <c r="EY84"/>
  <c r="FC84" s="1"/>
  <c r="FA84"/>
  <c r="FM84" s="1"/>
  <c r="GV84" s="1"/>
  <c r="EZ85"/>
  <c r="EY86"/>
  <c r="FC86" s="1"/>
  <c r="FA86"/>
  <c r="FM86" s="1"/>
  <c r="GV86" s="1"/>
  <c r="EZ87"/>
  <c r="EY88"/>
  <c r="FC88" s="1"/>
  <c r="FA88"/>
  <c r="FM88" s="1"/>
  <c r="GV88" s="1"/>
  <c r="EZ89"/>
  <c r="EY90"/>
  <c r="FC90" s="1"/>
  <c r="FA90"/>
  <c r="FM90" s="1"/>
  <c r="GV90" s="1"/>
  <c r="EZ91"/>
  <c r="EY92"/>
  <c r="FC92" s="1"/>
  <c r="FA92"/>
  <c r="FM92" s="1"/>
  <c r="GV92" s="1"/>
  <c r="EZ93"/>
  <c r="EY94"/>
  <c r="FC94" s="1"/>
  <c r="FA94"/>
  <c r="FM94" s="1"/>
  <c r="GV94" s="1"/>
  <c r="EZ95"/>
  <c r="EY96"/>
  <c r="FC96" s="1"/>
  <c r="FA96"/>
  <c r="FM96" s="1"/>
  <c r="GV96" s="1"/>
  <c r="EZ97"/>
  <c r="EY98"/>
  <c r="FC98" s="1"/>
  <c r="FA98"/>
  <c r="FM98" s="1"/>
  <c r="GV98" s="1"/>
  <c r="EZ99"/>
  <c r="EY100"/>
  <c r="FC100" s="1"/>
  <c r="FA100"/>
  <c r="FM100" s="1"/>
  <c r="GV100" s="1"/>
  <c r="EZ101"/>
  <c r="EY102"/>
  <c r="FC102" s="1"/>
  <c r="FA102"/>
  <c r="FM102" s="1"/>
  <c r="GV102" s="1"/>
  <c r="EZ103"/>
  <c r="EY104"/>
  <c r="FC104" s="1"/>
  <c r="FA104"/>
  <c r="FM104" s="1"/>
  <c r="GV104" s="1"/>
  <c r="EZ105"/>
  <c r="EY106"/>
  <c r="FC106" s="1"/>
  <c r="FA106"/>
  <c r="FM106" s="1"/>
  <c r="GV106" s="1"/>
  <c r="EZ107"/>
  <c r="EY108"/>
  <c r="FC108" s="1"/>
  <c r="FA108"/>
  <c r="FM108" s="1"/>
  <c r="GV108" s="1"/>
  <c r="EZ109"/>
  <c r="EY110"/>
  <c r="FC110" s="1"/>
  <c r="FA110"/>
  <c r="FM110" s="1"/>
  <c r="GV110" s="1"/>
  <c r="EZ111"/>
  <c r="EY112"/>
  <c r="FC112" s="1"/>
  <c r="FA112"/>
  <c r="FM112" s="1"/>
  <c r="GV112" s="1"/>
  <c r="EZ113"/>
  <c r="EY114"/>
  <c r="FC114" s="1"/>
  <c r="FA114"/>
  <c r="FM114" s="1"/>
  <c r="GV114" s="1"/>
  <c r="EZ115"/>
  <c r="EY116"/>
  <c r="FC116" s="1"/>
  <c r="FA116"/>
  <c r="FM116" s="1"/>
  <c r="GV116" s="1"/>
  <c r="EZ117"/>
  <c r="EY118"/>
  <c r="FA118"/>
  <c r="FM118" s="1"/>
  <c r="GV118" s="1"/>
  <c r="EZ119"/>
  <c r="EY120"/>
  <c r="FC120" s="1"/>
  <c r="FA120"/>
  <c r="FM120" s="1"/>
  <c r="GV120" s="1"/>
  <c r="EZ121"/>
  <c r="EY122"/>
  <c r="FC122" s="1"/>
  <c r="FA122"/>
  <c r="FM122" s="1"/>
  <c r="GV122" s="1"/>
  <c r="EZ123"/>
  <c r="EY124"/>
  <c r="FC124" s="1"/>
  <c r="FA124"/>
  <c r="FM124" s="1"/>
  <c r="GV124" s="1"/>
  <c r="EZ125"/>
  <c r="EY126"/>
  <c r="FC126" s="1"/>
  <c r="FA126"/>
  <c r="FM126" s="1"/>
  <c r="GV126" s="1"/>
  <c r="EZ127"/>
  <c r="EY128"/>
  <c r="FC128" s="1"/>
  <c r="FA128"/>
  <c r="FM128" s="1"/>
  <c r="GV128" s="1"/>
  <c r="EZ129"/>
  <c r="EY130"/>
  <c r="FC130" s="1"/>
  <c r="FA130"/>
  <c r="FM130" s="1"/>
  <c r="GV130" s="1"/>
  <c r="EZ131"/>
  <c r="EY132"/>
  <c r="FC132" s="1"/>
  <c r="FA132"/>
  <c r="FM132" s="1"/>
  <c r="GV132" s="1"/>
  <c r="EZ133"/>
  <c r="EY134"/>
  <c r="FC134" s="1"/>
  <c r="FA134"/>
  <c r="FM134" s="1"/>
  <c r="GV134" s="1"/>
  <c r="EZ135"/>
  <c r="EY136"/>
  <c r="FC136" s="1"/>
  <c r="FA136"/>
  <c r="FM136" s="1"/>
  <c r="GV136" s="1"/>
  <c r="EY13"/>
  <c r="FC13" s="1"/>
  <c r="FA13"/>
  <c r="FM13" s="1"/>
  <c r="GV13" s="1"/>
  <c r="EZ14"/>
  <c r="EY15"/>
  <c r="FC15" s="1"/>
  <c r="FA15"/>
  <c r="FM15" s="1"/>
  <c r="GV15" s="1"/>
  <c r="EZ16"/>
  <c r="EY17"/>
  <c r="FC17" s="1"/>
  <c r="FA17"/>
  <c r="FM17" s="1"/>
  <c r="GV17" s="1"/>
  <c r="EZ18"/>
  <c r="EY19"/>
  <c r="FC19" s="1"/>
  <c r="FA19"/>
  <c r="FM19" s="1"/>
  <c r="GV19" s="1"/>
  <c r="EZ20"/>
  <c r="EY21"/>
  <c r="FC21" s="1"/>
  <c r="FA21"/>
  <c r="FM21" s="1"/>
  <c r="GV21" s="1"/>
  <c r="EZ22"/>
  <c r="EY23"/>
  <c r="FC23" s="1"/>
  <c r="FA23"/>
  <c r="FM23" s="1"/>
  <c r="GV23" s="1"/>
  <c r="EZ24"/>
  <c r="EY25"/>
  <c r="FC25" s="1"/>
  <c r="FA25"/>
  <c r="FM25" s="1"/>
  <c r="GV25" s="1"/>
  <c r="EZ26"/>
  <c r="EY27"/>
  <c r="FC27" s="1"/>
  <c r="FA27"/>
  <c r="FM27" s="1"/>
  <c r="GV27" s="1"/>
  <c r="EZ28"/>
  <c r="EY29"/>
  <c r="FC29" s="1"/>
  <c r="FA29"/>
  <c r="FM29" s="1"/>
  <c r="GV29" s="1"/>
  <c r="EZ30"/>
  <c r="EY31"/>
  <c r="FC31" s="1"/>
  <c r="FA31"/>
  <c r="FM31" s="1"/>
  <c r="GV31" s="1"/>
  <c r="EZ32"/>
  <c r="EY33"/>
  <c r="FC33" s="1"/>
  <c r="FA33"/>
  <c r="FM33" s="1"/>
  <c r="GV33" s="1"/>
  <c r="EZ34"/>
  <c r="EY35"/>
  <c r="FC35" s="1"/>
  <c r="FA35"/>
  <c r="FM35" s="1"/>
  <c r="GV35" s="1"/>
  <c r="EZ36"/>
  <c r="EY37"/>
  <c r="FC37" s="1"/>
  <c r="FA37"/>
  <c r="FM37" s="1"/>
  <c r="GV37" s="1"/>
  <c r="EZ38"/>
  <c r="EY39"/>
  <c r="FC39" s="1"/>
  <c r="FA39"/>
  <c r="FM39" s="1"/>
  <c r="GV39" s="1"/>
  <c r="EZ40"/>
  <c r="EY41"/>
  <c r="FC41" s="1"/>
  <c r="FA41"/>
  <c r="FM41" s="1"/>
  <c r="GV41" s="1"/>
  <c r="EZ42"/>
  <c r="EY43"/>
  <c r="FC43" s="1"/>
  <c r="FA43"/>
  <c r="FM43" s="1"/>
  <c r="GV43" s="1"/>
  <c r="EZ44"/>
  <c r="EY45"/>
  <c r="FC45" s="1"/>
  <c r="FA45"/>
  <c r="FM45" s="1"/>
  <c r="GV45" s="1"/>
  <c r="EZ46"/>
  <c r="EY47"/>
  <c r="FC47" s="1"/>
  <c r="FA47"/>
  <c r="FM47" s="1"/>
  <c r="GV47" s="1"/>
  <c r="EZ48"/>
  <c r="EY49"/>
  <c r="FC49" s="1"/>
  <c r="FA49"/>
  <c r="FM49" s="1"/>
  <c r="GV49" s="1"/>
  <c r="EZ50"/>
  <c r="EY51"/>
  <c r="FC51" s="1"/>
  <c r="FA51"/>
  <c r="FM51" s="1"/>
  <c r="GV51" s="1"/>
  <c r="EZ52"/>
  <c r="EY53"/>
  <c r="FC53" s="1"/>
  <c r="FA53"/>
  <c r="FM53" s="1"/>
  <c r="GV53" s="1"/>
  <c r="EZ54"/>
  <c r="EY55"/>
  <c r="FC55" s="1"/>
  <c r="FA55"/>
  <c r="FM55" s="1"/>
  <c r="GV55" s="1"/>
  <c r="EZ56"/>
  <c r="EY57"/>
  <c r="FC57" s="1"/>
  <c r="FA57"/>
  <c r="FM57" s="1"/>
  <c r="GV57" s="1"/>
  <c r="EZ58"/>
  <c r="EY59"/>
  <c r="FC59" s="1"/>
  <c r="FA59"/>
  <c r="FM59" s="1"/>
  <c r="GV59" s="1"/>
  <c r="EZ60"/>
  <c r="EY61"/>
  <c r="FC61" s="1"/>
  <c r="FA61"/>
  <c r="FM61" s="1"/>
  <c r="GV61" s="1"/>
  <c r="EZ62"/>
  <c r="EY63"/>
  <c r="FA63"/>
  <c r="FM63" s="1"/>
  <c r="GV63" s="1"/>
  <c r="EZ64"/>
  <c r="EY65"/>
  <c r="FC65" s="1"/>
  <c r="FA65"/>
  <c r="FM65" s="1"/>
  <c r="GV65" s="1"/>
  <c r="EZ66"/>
  <c r="EY67"/>
  <c r="FC67" s="1"/>
  <c r="FA67"/>
  <c r="FM67" s="1"/>
  <c r="GV67" s="1"/>
  <c r="EZ68"/>
  <c r="EY69"/>
  <c r="FC69" s="1"/>
  <c r="FA69"/>
  <c r="FM69" s="1"/>
  <c r="GV69" s="1"/>
  <c r="EZ70"/>
  <c r="EY71"/>
  <c r="FC71" s="1"/>
  <c r="FA71"/>
  <c r="FM71" s="1"/>
  <c r="GV71" s="1"/>
  <c r="EZ72"/>
  <c r="EY73"/>
  <c r="FA73"/>
  <c r="FM73" s="1"/>
  <c r="GV73" s="1"/>
  <c r="EZ74"/>
  <c r="EY75"/>
  <c r="FC75" s="1"/>
  <c r="FA75"/>
  <c r="FM75" s="1"/>
  <c r="GV75" s="1"/>
  <c r="EZ76"/>
  <c r="EY77"/>
  <c r="FC77" s="1"/>
  <c r="FA77"/>
  <c r="FM77" s="1"/>
  <c r="GV77" s="1"/>
  <c r="EZ78"/>
  <c r="EY79"/>
  <c r="FC79" s="1"/>
  <c r="FA79"/>
  <c r="FM79" s="1"/>
  <c r="GV79" s="1"/>
  <c r="EZ80"/>
  <c r="EY81"/>
  <c r="FC81" s="1"/>
  <c r="FA81"/>
  <c r="FM81" s="1"/>
  <c r="GV81" s="1"/>
  <c r="EZ82"/>
  <c r="EY83"/>
  <c r="FC83" s="1"/>
  <c r="FA83"/>
  <c r="FM83" s="1"/>
  <c r="GV83" s="1"/>
  <c r="EZ84"/>
  <c r="EY85"/>
  <c r="FC85" s="1"/>
  <c r="FA85"/>
  <c r="FM85" s="1"/>
  <c r="GV85" s="1"/>
  <c r="EZ86"/>
  <c r="EY87"/>
  <c r="FC87" s="1"/>
  <c r="FA87"/>
  <c r="FM87" s="1"/>
  <c r="GV87" s="1"/>
  <c r="EZ88"/>
  <c r="EY89"/>
  <c r="FC89" s="1"/>
  <c r="FA89"/>
  <c r="FM89" s="1"/>
  <c r="GV89" s="1"/>
  <c r="EZ90"/>
  <c r="EY91"/>
  <c r="FC91" s="1"/>
  <c r="FA91"/>
  <c r="FM91" s="1"/>
  <c r="GV91" s="1"/>
  <c r="EZ92"/>
  <c r="EY93"/>
  <c r="FC93" s="1"/>
  <c r="FA93"/>
  <c r="FM93" s="1"/>
  <c r="GV93" s="1"/>
  <c r="EZ94"/>
  <c r="EY95"/>
  <c r="FC95" s="1"/>
  <c r="FA95"/>
  <c r="FM95" s="1"/>
  <c r="GV95" s="1"/>
  <c r="EZ96"/>
  <c r="EY97"/>
  <c r="FC97" s="1"/>
  <c r="FA97"/>
  <c r="FM97" s="1"/>
  <c r="GV97" s="1"/>
  <c r="EZ98"/>
  <c r="EY99"/>
  <c r="FC99" s="1"/>
  <c r="FA99"/>
  <c r="FM99" s="1"/>
  <c r="GV99" s="1"/>
  <c r="EZ100"/>
  <c r="EY101"/>
  <c r="FC101" s="1"/>
  <c r="FA101"/>
  <c r="FM101" s="1"/>
  <c r="GV101" s="1"/>
  <c r="EZ102"/>
  <c r="EY103"/>
  <c r="FC103" s="1"/>
  <c r="FA103"/>
  <c r="FM103" s="1"/>
  <c r="GV103" s="1"/>
  <c r="EZ104"/>
  <c r="EY105"/>
  <c r="FC105" s="1"/>
  <c r="FA105"/>
  <c r="FM105" s="1"/>
  <c r="GV105" s="1"/>
  <c r="EZ106"/>
  <c r="EY107"/>
  <c r="FC107" s="1"/>
  <c r="FA107"/>
  <c r="FM107" s="1"/>
  <c r="GV107" s="1"/>
  <c r="EZ108"/>
  <c r="EY109"/>
  <c r="FC109" s="1"/>
  <c r="FA109"/>
  <c r="FM109" s="1"/>
  <c r="GV109" s="1"/>
  <c r="EZ110"/>
  <c r="EY111"/>
  <c r="FC111" s="1"/>
  <c r="FA111"/>
  <c r="FM111" s="1"/>
  <c r="GV111" s="1"/>
  <c r="EZ112"/>
  <c r="EY113"/>
  <c r="FA113"/>
  <c r="FM113" s="1"/>
  <c r="GV113" s="1"/>
  <c r="EZ114"/>
  <c r="EY115"/>
  <c r="FA115"/>
  <c r="FM115" s="1"/>
  <c r="GV115" s="1"/>
  <c r="EZ116"/>
  <c r="EY117"/>
  <c r="FC117" s="1"/>
  <c r="FA117"/>
  <c r="FM117" s="1"/>
  <c r="GV117" s="1"/>
  <c r="EZ118"/>
  <c r="EY119"/>
  <c r="FC119" s="1"/>
  <c r="FA119"/>
  <c r="FM119" s="1"/>
  <c r="GV119" s="1"/>
  <c r="EZ120"/>
  <c r="EY121"/>
  <c r="FC121" s="1"/>
  <c r="FA121"/>
  <c r="FM121" s="1"/>
  <c r="GV121" s="1"/>
  <c r="EZ122"/>
  <c r="EY123"/>
  <c r="FC123" s="1"/>
  <c r="FA123"/>
  <c r="FM123" s="1"/>
  <c r="GV123" s="1"/>
  <c r="EZ124"/>
  <c r="EY125"/>
  <c r="FC125" s="1"/>
  <c r="FA125"/>
  <c r="FM125" s="1"/>
  <c r="GV125" s="1"/>
  <c r="EZ126"/>
  <c r="EY127"/>
  <c r="FC127" s="1"/>
  <c r="FA127"/>
  <c r="FM127" s="1"/>
  <c r="GV127" s="1"/>
  <c r="EZ128"/>
  <c r="EY129"/>
  <c r="FC129" s="1"/>
  <c r="FA129"/>
  <c r="FM129" s="1"/>
  <c r="GV129" s="1"/>
  <c r="EZ130"/>
  <c r="EY131"/>
  <c r="FC131" s="1"/>
  <c r="FA131"/>
  <c r="FM131" s="1"/>
  <c r="GV131" s="1"/>
  <c r="EZ132"/>
  <c r="EY133"/>
  <c r="FC133" s="1"/>
  <c r="FA133"/>
  <c r="FM133" s="1"/>
  <c r="GV133" s="1"/>
  <c r="EZ134"/>
  <c r="EY135"/>
  <c r="FC135" s="1"/>
  <c r="FA135"/>
  <c r="FM135" s="1"/>
  <c r="GV135" s="1"/>
  <c r="EZ136"/>
  <c r="EY137"/>
  <c r="FC137" s="1"/>
  <c r="FA137"/>
  <c r="FM137" s="1"/>
  <c r="GV137" s="1"/>
  <c r="EZ138"/>
  <c r="EY139"/>
  <c r="FC139" s="1"/>
  <c r="FA139"/>
  <c r="FM139" s="1"/>
  <c r="GV139" s="1"/>
  <c r="EZ137"/>
  <c r="EY138"/>
  <c r="FC138" s="1"/>
  <c r="EZ139"/>
  <c r="EZ140"/>
  <c r="EY141"/>
  <c r="FC141" s="1"/>
  <c r="FA141"/>
  <c r="FM141" s="1"/>
  <c r="GV141" s="1"/>
  <c r="EZ142"/>
  <c r="EY143"/>
  <c r="FC143" s="1"/>
  <c r="FA143"/>
  <c r="FM143" s="1"/>
  <c r="GV143" s="1"/>
  <c r="EZ144"/>
  <c r="EY145"/>
  <c r="FC145" s="1"/>
  <c r="FA145"/>
  <c r="FM145" s="1"/>
  <c r="GV145" s="1"/>
  <c r="EZ146"/>
  <c r="EY147"/>
  <c r="FC147" s="1"/>
  <c r="FA147"/>
  <c r="FM147" s="1"/>
  <c r="GV147" s="1"/>
  <c r="EZ148"/>
  <c r="EY149"/>
  <c r="FC149" s="1"/>
  <c r="FA149"/>
  <c r="FM149" s="1"/>
  <c r="GV149" s="1"/>
  <c r="EZ150"/>
  <c r="EY151"/>
  <c r="FC151" s="1"/>
  <c r="FA151"/>
  <c r="FM151" s="1"/>
  <c r="GV151" s="1"/>
  <c r="EZ152"/>
  <c r="EY153"/>
  <c r="FC153" s="1"/>
  <c r="FA153"/>
  <c r="FM153" s="1"/>
  <c r="GV153" s="1"/>
  <c r="EZ154"/>
  <c r="EY155"/>
  <c r="FC155" s="1"/>
  <c r="FA155"/>
  <c r="FM155" s="1"/>
  <c r="GV155" s="1"/>
  <c r="EZ156"/>
  <c r="EY157"/>
  <c r="FC157" s="1"/>
  <c r="FA157"/>
  <c r="FM157" s="1"/>
  <c r="GV157" s="1"/>
  <c r="EZ158"/>
  <c r="EY159"/>
  <c r="FC159" s="1"/>
  <c r="FA159"/>
  <c r="FM159" s="1"/>
  <c r="GV159" s="1"/>
  <c r="EZ160"/>
  <c r="EY161"/>
  <c r="FA161"/>
  <c r="FM161" s="1"/>
  <c r="GV161" s="1"/>
  <c r="EZ162"/>
  <c r="EY163"/>
  <c r="FA163"/>
  <c r="FM163" s="1"/>
  <c r="GV163" s="1"/>
  <c r="EZ164"/>
  <c r="EY165"/>
  <c r="FC165" s="1"/>
  <c r="FA165"/>
  <c r="FM165" s="1"/>
  <c r="GV165" s="1"/>
  <c r="EZ166"/>
  <c r="EY167"/>
  <c r="FC167" s="1"/>
  <c r="FA167"/>
  <c r="FM167" s="1"/>
  <c r="GV167" s="1"/>
  <c r="EZ168"/>
  <c r="EY169"/>
  <c r="FC169" s="1"/>
  <c r="FA169"/>
  <c r="FM169" s="1"/>
  <c r="GV169" s="1"/>
  <c r="EZ170"/>
  <c r="EY171"/>
  <c r="FC171" s="1"/>
  <c r="FA171"/>
  <c r="FM171" s="1"/>
  <c r="GV171" s="1"/>
  <c r="EZ172"/>
  <c r="EY173"/>
  <c r="FC173" s="1"/>
  <c r="FA173"/>
  <c r="FM173" s="1"/>
  <c r="GV173" s="1"/>
  <c r="EZ174"/>
  <c r="EY175"/>
  <c r="FC175" s="1"/>
  <c r="FA175"/>
  <c r="FM175" s="1"/>
  <c r="GV175" s="1"/>
  <c r="EZ176"/>
  <c r="EY177"/>
  <c r="FC177" s="1"/>
  <c r="FA177"/>
  <c r="FM177" s="1"/>
  <c r="GV177" s="1"/>
  <c r="EZ178"/>
  <c r="EY179"/>
  <c r="FC179" s="1"/>
  <c r="FA179"/>
  <c r="FM179" s="1"/>
  <c r="GV179" s="1"/>
  <c r="EZ180"/>
  <c r="EY181"/>
  <c r="FC181" s="1"/>
  <c r="FA181"/>
  <c r="FM181" s="1"/>
  <c r="GV181" s="1"/>
  <c r="EZ182"/>
  <c r="EY183"/>
  <c r="FC183" s="1"/>
  <c r="FA183"/>
  <c r="FM183" s="1"/>
  <c r="GV183" s="1"/>
  <c r="EZ184"/>
  <c r="EY185"/>
  <c r="FC185" s="1"/>
  <c r="FA185"/>
  <c r="FM185" s="1"/>
  <c r="GV185" s="1"/>
  <c r="EZ186"/>
  <c r="EY187"/>
  <c r="FC187" s="1"/>
  <c r="FA187"/>
  <c r="FM187" s="1"/>
  <c r="GV187" s="1"/>
  <c r="EZ188"/>
  <c r="EY189"/>
  <c r="FC189" s="1"/>
  <c r="FA189"/>
  <c r="FM189" s="1"/>
  <c r="GV189" s="1"/>
  <c r="EZ190"/>
  <c r="EY191"/>
  <c r="FC191" s="1"/>
  <c r="FA191"/>
  <c r="FM191" s="1"/>
  <c r="GV191" s="1"/>
  <c r="EZ192"/>
  <c r="EY193"/>
  <c r="FC193" s="1"/>
  <c r="FA193"/>
  <c r="FM193" s="1"/>
  <c r="GV193" s="1"/>
  <c r="EZ194"/>
  <c r="EY195"/>
  <c r="FC195" s="1"/>
  <c r="FA195"/>
  <c r="FM195" s="1"/>
  <c r="GV195" s="1"/>
  <c r="EZ196"/>
  <c r="EY197"/>
  <c r="FC197" s="1"/>
  <c r="FA197"/>
  <c r="FM197" s="1"/>
  <c r="GV197" s="1"/>
  <c r="EZ198"/>
  <c r="EY199"/>
  <c r="FC199" s="1"/>
  <c r="FA199"/>
  <c r="FM199" s="1"/>
  <c r="GV199" s="1"/>
  <c r="EZ200"/>
  <c r="EY201"/>
  <c r="FC201" s="1"/>
  <c r="FA201"/>
  <c r="FM201" s="1"/>
  <c r="GV201" s="1"/>
  <c r="EZ202"/>
  <c r="EY203"/>
  <c r="FC203" s="1"/>
  <c r="FA203"/>
  <c r="FM203" s="1"/>
  <c r="GV203" s="1"/>
  <c r="EZ204"/>
  <c r="EY205"/>
  <c r="FC205" s="1"/>
  <c r="FA205"/>
  <c r="FM205" s="1"/>
  <c r="GV205" s="1"/>
  <c r="EZ206"/>
  <c r="EY207"/>
  <c r="FC207" s="1"/>
  <c r="FA207"/>
  <c r="FM207" s="1"/>
  <c r="GV207" s="1"/>
  <c r="EZ208"/>
  <c r="EY209"/>
  <c r="FC209" s="1"/>
  <c r="FA209"/>
  <c r="FM209" s="1"/>
  <c r="GV209" s="1"/>
  <c r="EZ210"/>
  <c r="EY211"/>
  <c r="FC211" s="1"/>
  <c r="FA211"/>
  <c r="FM211" s="1"/>
  <c r="GV211" s="1"/>
  <c r="EZ212"/>
  <c r="EY213"/>
  <c r="FC213" s="1"/>
  <c r="FA213"/>
  <c r="FM213" s="1"/>
  <c r="GV213" s="1"/>
  <c r="EZ214"/>
  <c r="EY215"/>
  <c r="FC215" s="1"/>
  <c r="FA215"/>
  <c r="FM215" s="1"/>
  <c r="GV215" s="1"/>
  <c r="EZ216"/>
  <c r="EY217"/>
  <c r="FC217" s="1"/>
  <c r="FA217"/>
  <c r="FM217" s="1"/>
  <c r="GV217" s="1"/>
  <c r="EZ218"/>
  <c r="EY219"/>
  <c r="FC219" s="1"/>
  <c r="FA219"/>
  <c r="FM219" s="1"/>
  <c r="GV219" s="1"/>
  <c r="EZ220"/>
  <c r="EY221"/>
  <c r="FC221" s="1"/>
  <c r="FA221"/>
  <c r="FM221" s="1"/>
  <c r="GV221" s="1"/>
  <c r="EZ222"/>
  <c r="EY223"/>
  <c r="FC223" s="1"/>
  <c r="FA223"/>
  <c r="FM223" s="1"/>
  <c r="GV223" s="1"/>
  <c r="EZ224"/>
  <c r="EY225"/>
  <c r="FC225" s="1"/>
  <c r="FA225"/>
  <c r="FM225" s="1"/>
  <c r="GV225" s="1"/>
  <c r="EZ226"/>
  <c r="EY227"/>
  <c r="FC227" s="1"/>
  <c r="FA227"/>
  <c r="FM227" s="1"/>
  <c r="GV227" s="1"/>
  <c r="EZ228"/>
  <c r="EY229"/>
  <c r="FC229" s="1"/>
  <c r="FA229"/>
  <c r="FM229" s="1"/>
  <c r="GV229" s="1"/>
  <c r="EZ230"/>
  <c r="EY231"/>
  <c r="FC231" s="1"/>
  <c r="FA231"/>
  <c r="FM231" s="1"/>
  <c r="GV231" s="1"/>
  <c r="EZ232"/>
  <c r="EY233"/>
  <c r="FC233" s="1"/>
  <c r="FA233"/>
  <c r="FM233" s="1"/>
  <c r="GV233" s="1"/>
  <c r="EZ234"/>
  <c r="EY235"/>
  <c r="FC235" s="1"/>
  <c r="FA235"/>
  <c r="FM235" s="1"/>
  <c r="GV235" s="1"/>
  <c r="EZ236"/>
  <c r="EY237"/>
  <c r="FC237" s="1"/>
  <c r="FA237"/>
  <c r="FM237" s="1"/>
  <c r="GV237" s="1"/>
  <c r="EZ238"/>
  <c r="EY239"/>
  <c r="FC239" s="1"/>
  <c r="FA239"/>
  <c r="FM239" s="1"/>
  <c r="GV239" s="1"/>
  <c r="EZ240"/>
  <c r="EY241"/>
  <c r="FC241" s="1"/>
  <c r="FA241"/>
  <c r="FM241" s="1"/>
  <c r="GV241" s="1"/>
  <c r="EZ242"/>
  <c r="EY243"/>
  <c r="FC243" s="1"/>
  <c r="FA243"/>
  <c r="FM243" s="1"/>
  <c r="GV243" s="1"/>
  <c r="EZ244"/>
  <c r="EY245"/>
  <c r="FC245" s="1"/>
  <c r="FA245"/>
  <c r="EY246"/>
  <c r="FC246" s="1"/>
  <c r="FA246"/>
  <c r="FM246" s="1"/>
  <c r="GV246" s="1"/>
  <c r="EZ247"/>
  <c r="EY248"/>
  <c r="FA248"/>
  <c r="FM248" s="1"/>
  <c r="GV248" s="1"/>
  <c r="GV251"/>
  <c r="EZ252"/>
  <c r="EY253"/>
  <c r="FC253" s="1"/>
  <c r="FA253"/>
  <c r="FM253" s="1"/>
  <c r="GV253" s="1"/>
  <c r="EZ254"/>
  <c r="EY255"/>
  <c r="FC255" s="1"/>
  <c r="FA255"/>
  <c r="FM255" s="1"/>
  <c r="GV255" s="1"/>
  <c r="EZ256"/>
  <c r="EY257"/>
  <c r="FC257" s="1"/>
  <c r="FA257"/>
  <c r="FM257" s="1"/>
  <c r="GV257" s="1"/>
  <c r="EZ258"/>
  <c r="EY259"/>
  <c r="FC259" s="1"/>
  <c r="FA259"/>
  <c r="FM259" s="1"/>
  <c r="GV259" s="1"/>
  <c r="EZ260"/>
  <c r="EY261"/>
  <c r="FC261" s="1"/>
  <c r="FA261"/>
  <c r="FM261" s="1"/>
  <c r="GV261" s="1"/>
  <c r="EZ262"/>
  <c r="EY263"/>
  <c r="FC263" s="1"/>
  <c r="FA263"/>
  <c r="FM263" s="1"/>
  <c r="GV263" s="1"/>
  <c r="EZ264"/>
  <c r="EY265"/>
  <c r="FC265" s="1"/>
  <c r="FA265"/>
  <c r="FM265" s="1"/>
  <c r="GV265" s="1"/>
  <c r="EZ266"/>
  <c r="EY267"/>
  <c r="FC267" s="1"/>
  <c r="FA267"/>
  <c r="FM267" s="1"/>
  <c r="GV267" s="1"/>
  <c r="FA138"/>
  <c r="FM138" s="1"/>
  <c r="GV138" s="1"/>
  <c r="EY140"/>
  <c r="FC140" s="1"/>
  <c r="FA140"/>
  <c r="FM140" s="1"/>
  <c r="GV140" s="1"/>
  <c r="EZ141"/>
  <c r="EY142"/>
  <c r="FC142" s="1"/>
  <c r="FA142"/>
  <c r="FM142" s="1"/>
  <c r="GV142" s="1"/>
  <c r="EZ143"/>
  <c r="EY144"/>
  <c r="FC144" s="1"/>
  <c r="FA144"/>
  <c r="FM144" s="1"/>
  <c r="GV144" s="1"/>
  <c r="EZ145"/>
  <c r="EY146"/>
  <c r="FC146" s="1"/>
  <c r="FA146"/>
  <c r="FM146" s="1"/>
  <c r="GV146" s="1"/>
  <c r="EZ147"/>
  <c r="EY148"/>
  <c r="FC148" s="1"/>
  <c r="FA148"/>
  <c r="FM148" s="1"/>
  <c r="GV148" s="1"/>
  <c r="EZ149"/>
  <c r="EY150"/>
  <c r="FC150" s="1"/>
  <c r="FA150"/>
  <c r="FM150" s="1"/>
  <c r="GV150" s="1"/>
  <c r="EZ151"/>
  <c r="EY152"/>
  <c r="FC152" s="1"/>
  <c r="FA152"/>
  <c r="FM152" s="1"/>
  <c r="GV152" s="1"/>
  <c r="EZ153"/>
  <c r="EY154"/>
  <c r="FC154" s="1"/>
  <c r="FA154"/>
  <c r="FM154" s="1"/>
  <c r="GV154" s="1"/>
  <c r="EZ155"/>
  <c r="EY156"/>
  <c r="FC156" s="1"/>
  <c r="FA156"/>
  <c r="FM156" s="1"/>
  <c r="GV156" s="1"/>
  <c r="EZ157"/>
  <c r="EY158"/>
  <c r="FC158" s="1"/>
  <c r="FA158"/>
  <c r="FM158" s="1"/>
  <c r="GV158" s="1"/>
  <c r="EZ159"/>
  <c r="EY160"/>
  <c r="FC160" s="1"/>
  <c r="FA160"/>
  <c r="FM160" s="1"/>
  <c r="GV160" s="1"/>
  <c r="EZ161"/>
  <c r="EY162"/>
  <c r="FC162" s="1"/>
  <c r="FA162"/>
  <c r="FM162" s="1"/>
  <c r="GV162" s="1"/>
  <c r="EZ163"/>
  <c r="EY164"/>
  <c r="FC164" s="1"/>
  <c r="FA164"/>
  <c r="FM164" s="1"/>
  <c r="GV164" s="1"/>
  <c r="EZ165"/>
  <c r="EY166"/>
  <c r="FC166" s="1"/>
  <c r="FA166"/>
  <c r="FM166" s="1"/>
  <c r="GV166" s="1"/>
  <c r="EZ167"/>
  <c r="EY168"/>
  <c r="FC168" s="1"/>
  <c r="FA168"/>
  <c r="FM168" s="1"/>
  <c r="GV168" s="1"/>
  <c r="EZ169"/>
  <c r="EY170"/>
  <c r="FC170" s="1"/>
  <c r="FA170"/>
  <c r="FM170" s="1"/>
  <c r="GV170" s="1"/>
  <c r="EZ171"/>
  <c r="EY172"/>
  <c r="FC172" s="1"/>
  <c r="FA172"/>
  <c r="FM172" s="1"/>
  <c r="GV172" s="1"/>
  <c r="EZ173"/>
  <c r="EY174"/>
  <c r="FC174" s="1"/>
  <c r="FA174"/>
  <c r="FM174" s="1"/>
  <c r="GV174" s="1"/>
  <c r="EZ175"/>
  <c r="EY176"/>
  <c r="FC176" s="1"/>
  <c r="FA176"/>
  <c r="FM176" s="1"/>
  <c r="GV176" s="1"/>
  <c r="EZ177"/>
  <c r="EY178"/>
  <c r="FC178" s="1"/>
  <c r="FA178"/>
  <c r="FM178" s="1"/>
  <c r="GV178" s="1"/>
  <c r="EZ179"/>
  <c r="EY180"/>
  <c r="FC180" s="1"/>
  <c r="FA180"/>
  <c r="FM180" s="1"/>
  <c r="GV180" s="1"/>
  <c r="EZ181"/>
  <c r="EY182"/>
  <c r="FC182" s="1"/>
  <c r="FA182"/>
  <c r="FM182" s="1"/>
  <c r="GV182" s="1"/>
  <c r="EZ183"/>
  <c r="EY184"/>
  <c r="FC184" s="1"/>
  <c r="FA184"/>
  <c r="FM184" s="1"/>
  <c r="GV184" s="1"/>
  <c r="EZ185"/>
  <c r="EY186"/>
  <c r="FC186" s="1"/>
  <c r="FA186"/>
  <c r="FM186" s="1"/>
  <c r="GV186" s="1"/>
  <c r="EZ187"/>
  <c r="EY188"/>
  <c r="FC188" s="1"/>
  <c r="FA188"/>
  <c r="FM188" s="1"/>
  <c r="GV188" s="1"/>
  <c r="EZ189"/>
  <c r="EY190"/>
  <c r="FC190" s="1"/>
  <c r="FA190"/>
  <c r="FM190" s="1"/>
  <c r="GV190" s="1"/>
  <c r="EZ191"/>
  <c r="EY192"/>
  <c r="FC192" s="1"/>
  <c r="FA192"/>
  <c r="FM192" s="1"/>
  <c r="GV192" s="1"/>
  <c r="EZ193"/>
  <c r="EY194"/>
  <c r="FC194" s="1"/>
  <c r="FA194"/>
  <c r="FM194" s="1"/>
  <c r="GV194" s="1"/>
  <c r="EZ195"/>
  <c r="EY196"/>
  <c r="FC196" s="1"/>
  <c r="FA196"/>
  <c r="FM196" s="1"/>
  <c r="GV196" s="1"/>
  <c r="EZ197"/>
  <c r="EY198"/>
  <c r="FC198" s="1"/>
  <c r="FA198"/>
  <c r="FM198" s="1"/>
  <c r="GV198" s="1"/>
  <c r="EZ199"/>
  <c r="EY200"/>
  <c r="FC200" s="1"/>
  <c r="FA200"/>
  <c r="FM200" s="1"/>
  <c r="GV200" s="1"/>
  <c r="EZ201"/>
  <c r="EY202"/>
  <c r="FC202" s="1"/>
  <c r="FA202"/>
  <c r="FM202" s="1"/>
  <c r="GV202" s="1"/>
  <c r="EZ203"/>
  <c r="EY204"/>
  <c r="FC204" s="1"/>
  <c r="FA204"/>
  <c r="FM204" s="1"/>
  <c r="GV204" s="1"/>
  <c r="EZ205"/>
  <c r="EY206"/>
  <c r="FC206" s="1"/>
  <c r="FA206"/>
  <c r="FM206" s="1"/>
  <c r="GV206" s="1"/>
  <c r="EZ207"/>
  <c r="EY208"/>
  <c r="FC208" s="1"/>
  <c r="FA208"/>
  <c r="FM208" s="1"/>
  <c r="GV208" s="1"/>
  <c r="EZ209"/>
  <c r="EY210"/>
  <c r="FC210" s="1"/>
  <c r="FA210"/>
  <c r="FM210" s="1"/>
  <c r="GV210" s="1"/>
  <c r="EZ211"/>
  <c r="EY212"/>
  <c r="FC212" s="1"/>
  <c r="FA212"/>
  <c r="FM212" s="1"/>
  <c r="GV212" s="1"/>
  <c r="EZ213"/>
  <c r="EY214"/>
  <c r="FC214" s="1"/>
  <c r="FA214"/>
  <c r="FM214" s="1"/>
  <c r="GV214" s="1"/>
  <c r="EZ215"/>
  <c r="EY216"/>
  <c r="FC216" s="1"/>
  <c r="FA216"/>
  <c r="FM216" s="1"/>
  <c r="GV216" s="1"/>
  <c r="EZ217"/>
  <c r="EY218"/>
  <c r="FC218" s="1"/>
  <c r="FA218"/>
  <c r="FM218" s="1"/>
  <c r="GV218" s="1"/>
  <c r="EZ219"/>
  <c r="EY220"/>
  <c r="FC220" s="1"/>
  <c r="FA220"/>
  <c r="FM220" s="1"/>
  <c r="GV220" s="1"/>
  <c r="EZ221"/>
  <c r="EY222"/>
  <c r="FC222" s="1"/>
  <c r="FA222"/>
  <c r="FM222" s="1"/>
  <c r="GV222" s="1"/>
  <c r="EZ223"/>
  <c r="EY224"/>
  <c r="FC224" s="1"/>
  <c r="FA224"/>
  <c r="FM224" s="1"/>
  <c r="GV224" s="1"/>
  <c r="EZ225"/>
  <c r="EY226"/>
  <c r="FC226" s="1"/>
  <c r="FA226"/>
  <c r="FM226" s="1"/>
  <c r="GV226" s="1"/>
  <c r="EZ227"/>
  <c r="EY228"/>
  <c r="FC228" s="1"/>
  <c r="FA228"/>
  <c r="FM228" s="1"/>
  <c r="GV228" s="1"/>
  <c r="EZ229"/>
  <c r="EY230"/>
  <c r="FC230" s="1"/>
  <c r="FA230"/>
  <c r="FM230" s="1"/>
  <c r="GV230" s="1"/>
  <c r="EZ231"/>
  <c r="EY232"/>
  <c r="FC232" s="1"/>
  <c r="FA232"/>
  <c r="FM232" s="1"/>
  <c r="GV232" s="1"/>
  <c r="EZ233"/>
  <c r="EY234"/>
  <c r="FC234" s="1"/>
  <c r="FA234"/>
  <c r="FM234" s="1"/>
  <c r="GV234" s="1"/>
  <c r="EZ235"/>
  <c r="EY236"/>
  <c r="FC236" s="1"/>
  <c r="FA236"/>
  <c r="FM236" s="1"/>
  <c r="GV236" s="1"/>
  <c r="EZ237"/>
  <c r="EY238"/>
  <c r="FC238" s="1"/>
  <c r="FA238"/>
  <c r="FM238" s="1"/>
  <c r="GV238" s="1"/>
  <c r="EZ239"/>
  <c r="EY240"/>
  <c r="FC240" s="1"/>
  <c r="FA240"/>
  <c r="FM240" s="1"/>
  <c r="GV240" s="1"/>
  <c r="EZ241"/>
  <c r="EY242"/>
  <c r="FC242" s="1"/>
  <c r="FA242"/>
  <c r="FM242" s="1"/>
  <c r="GV242" s="1"/>
  <c r="EZ243"/>
  <c r="EY244"/>
  <c r="FC244" s="1"/>
  <c r="FA244"/>
  <c r="FM244" s="1"/>
  <c r="GV244" s="1"/>
  <c r="EZ245"/>
  <c r="EZ246"/>
  <c r="EY247"/>
  <c r="FA247"/>
  <c r="FM247" s="1"/>
  <c r="GV247" s="1"/>
  <c r="EZ248"/>
  <c r="FC248" s="1"/>
  <c r="EY252"/>
  <c r="FC252" s="1"/>
  <c r="FA252"/>
  <c r="FM252" s="1"/>
  <c r="GV252" s="1"/>
  <c r="EZ253"/>
  <c r="EY254"/>
  <c r="FC254" s="1"/>
  <c r="FA254"/>
  <c r="FM254" s="1"/>
  <c r="GV254" s="1"/>
  <c r="EZ255"/>
  <c r="EY256"/>
  <c r="FC256" s="1"/>
  <c r="FA256"/>
  <c r="FM256" s="1"/>
  <c r="GV256" s="1"/>
  <c r="EZ257"/>
  <c r="EY258"/>
  <c r="FC258" s="1"/>
  <c r="FA258"/>
  <c r="FM258" s="1"/>
  <c r="GV258" s="1"/>
  <c r="EZ259"/>
  <c r="EY260"/>
  <c r="FC260" s="1"/>
  <c r="FA260"/>
  <c r="FM260" s="1"/>
  <c r="GV260" s="1"/>
  <c r="EZ261"/>
  <c r="EY262"/>
  <c r="FC262" s="1"/>
  <c r="FA262"/>
  <c r="FM262" s="1"/>
  <c r="GV262" s="1"/>
  <c r="EZ263"/>
  <c r="EY264"/>
  <c r="FC264" s="1"/>
  <c r="FA264"/>
  <c r="FM264" s="1"/>
  <c r="GV264" s="1"/>
  <c r="EZ265"/>
  <c r="EY266"/>
  <c r="FC266" s="1"/>
  <c r="FA266"/>
  <c r="FM266" s="1"/>
  <c r="GV266" s="1"/>
  <c r="EZ267"/>
  <c r="EY268"/>
  <c r="FC268" s="1"/>
  <c r="FA268"/>
  <c r="FM268" s="1"/>
  <c r="GV268" s="1"/>
  <c r="EZ269"/>
  <c r="FA269"/>
  <c r="FM269" s="1"/>
  <c r="GV269" s="1"/>
  <c r="EZ270"/>
  <c r="EY271"/>
  <c r="FC271" s="1"/>
  <c r="FA271"/>
  <c r="FM271" s="1"/>
  <c r="GV271" s="1"/>
  <c r="EZ272"/>
  <c r="EY273"/>
  <c r="FC273" s="1"/>
  <c r="FA273"/>
  <c r="FM273" s="1"/>
  <c r="GV273" s="1"/>
  <c r="EZ274"/>
  <c r="EY275"/>
  <c r="FC275" s="1"/>
  <c r="FA275"/>
  <c r="FM275" s="1"/>
  <c r="GV275" s="1"/>
  <c r="EZ276"/>
  <c r="EY277"/>
  <c r="FC277" s="1"/>
  <c r="FA277"/>
  <c r="FM277" s="1"/>
  <c r="GV277" s="1"/>
  <c r="EZ278"/>
  <c r="EY279"/>
  <c r="FC279" s="1"/>
  <c r="FA279"/>
  <c r="FM279" s="1"/>
  <c r="GV279" s="1"/>
  <c r="EZ280"/>
  <c r="EY281"/>
  <c r="FC281" s="1"/>
  <c r="FA281"/>
  <c r="FM281" s="1"/>
  <c r="GV281" s="1"/>
  <c r="EZ282"/>
  <c r="EY283"/>
  <c r="FC283" s="1"/>
  <c r="FA283"/>
  <c r="FM283" s="1"/>
  <c r="GV283" s="1"/>
  <c r="EZ284"/>
  <c r="EY285"/>
  <c r="FC285" s="1"/>
  <c r="FA285"/>
  <c r="FM285" s="1"/>
  <c r="GV285" s="1"/>
  <c r="EZ286"/>
  <c r="EY287"/>
  <c r="FC287" s="1"/>
  <c r="FA287"/>
  <c r="FM287" s="1"/>
  <c r="GV287" s="1"/>
  <c r="EZ288"/>
  <c r="EY289"/>
  <c r="FC289" s="1"/>
  <c r="FA289"/>
  <c r="FM289" s="1"/>
  <c r="GV289" s="1"/>
  <c r="EZ290"/>
  <c r="EY291"/>
  <c r="FC291" s="1"/>
  <c r="FA291"/>
  <c r="FM291" s="1"/>
  <c r="GV291" s="1"/>
  <c r="EZ292"/>
  <c r="EY293"/>
  <c r="FC293" s="1"/>
  <c r="FA293"/>
  <c r="FM293" s="1"/>
  <c r="GV293" s="1"/>
  <c r="EZ294"/>
  <c r="EY295"/>
  <c r="FC295" s="1"/>
  <c r="FA295"/>
  <c r="FM295" s="1"/>
  <c r="GV295" s="1"/>
  <c r="EZ296"/>
  <c r="EY297"/>
  <c r="FC297" s="1"/>
  <c r="FA297"/>
  <c r="FM297" s="1"/>
  <c r="GV297" s="1"/>
  <c r="EZ298"/>
  <c r="EY299"/>
  <c r="FC299" s="1"/>
  <c r="FA299"/>
  <c r="FM299" s="1"/>
  <c r="GV299" s="1"/>
  <c r="EZ300"/>
  <c r="EY301"/>
  <c r="FC301" s="1"/>
  <c r="FA301"/>
  <c r="FM301" s="1"/>
  <c r="GV301" s="1"/>
  <c r="EZ302"/>
  <c r="EY303"/>
  <c r="FC303" s="1"/>
  <c r="FA303"/>
  <c r="FM303" s="1"/>
  <c r="GV303" s="1"/>
  <c r="EZ304"/>
  <c r="EY305"/>
  <c r="FC305" s="1"/>
  <c r="FA305"/>
  <c r="FM305" s="1"/>
  <c r="GV305" s="1"/>
  <c r="EZ306"/>
  <c r="EY307"/>
  <c r="FC307" s="1"/>
  <c r="FA307"/>
  <c r="FM307" s="1"/>
  <c r="GV307" s="1"/>
  <c r="EZ308"/>
  <c r="EY309"/>
  <c r="FC309" s="1"/>
  <c r="FA309"/>
  <c r="FM309" s="1"/>
  <c r="GV309" s="1"/>
  <c r="EZ310"/>
  <c r="EY311"/>
  <c r="FC311" s="1"/>
  <c r="FA311"/>
  <c r="FM311" s="1"/>
  <c r="GV311" s="1"/>
  <c r="EZ312"/>
  <c r="EY313"/>
  <c r="FC313" s="1"/>
  <c r="FA313"/>
  <c r="FM313" s="1"/>
  <c r="GV313" s="1"/>
  <c r="EZ314"/>
  <c r="EY315"/>
  <c r="FC315" s="1"/>
  <c r="FA315"/>
  <c r="FM315" s="1"/>
  <c r="GV315" s="1"/>
  <c r="EZ316"/>
  <c r="EY317"/>
  <c r="FC317" s="1"/>
  <c r="FA317"/>
  <c r="FM317" s="1"/>
  <c r="GV317" s="1"/>
  <c r="EZ318"/>
  <c r="EZ319"/>
  <c r="EY320"/>
  <c r="FC320" s="1"/>
  <c r="FA320"/>
  <c r="FM320" s="1"/>
  <c r="GV320" s="1"/>
  <c r="EZ321"/>
  <c r="EY322"/>
  <c r="FC322" s="1"/>
  <c r="FA322"/>
  <c r="FM322" s="1"/>
  <c r="GV322" s="1"/>
  <c r="EZ323"/>
  <c r="EY324"/>
  <c r="FC324" s="1"/>
  <c r="FA324"/>
  <c r="FM324" s="1"/>
  <c r="GV324" s="1"/>
  <c r="EZ325"/>
  <c r="EY326"/>
  <c r="FC326" s="1"/>
  <c r="FA326"/>
  <c r="FM326" s="1"/>
  <c r="GV326" s="1"/>
  <c r="EZ327"/>
  <c r="EY328"/>
  <c r="FC328" s="1"/>
  <c r="FA328"/>
  <c r="FM328" s="1"/>
  <c r="GV328" s="1"/>
  <c r="EZ329"/>
  <c r="EY330"/>
  <c r="FC330" s="1"/>
  <c r="FA330"/>
  <c r="FM330" s="1"/>
  <c r="GV330" s="1"/>
  <c r="EZ331"/>
  <c r="EY332"/>
  <c r="FC332" s="1"/>
  <c r="FA332"/>
  <c r="FM332" s="1"/>
  <c r="GV332" s="1"/>
  <c r="EZ333"/>
  <c r="EY334"/>
  <c r="FC334" s="1"/>
  <c r="FA334"/>
  <c r="FM334" s="1"/>
  <c r="GV334" s="1"/>
  <c r="EZ335"/>
  <c r="EY336"/>
  <c r="FC336" s="1"/>
  <c r="FA336"/>
  <c r="FM336" s="1"/>
  <c r="GV336" s="1"/>
  <c r="EZ337"/>
  <c r="EY338"/>
  <c r="FC338" s="1"/>
  <c r="FA338"/>
  <c r="FM338" s="1"/>
  <c r="GV338" s="1"/>
  <c r="EZ339"/>
  <c r="EY340"/>
  <c r="FC340" s="1"/>
  <c r="FA340"/>
  <c r="FM340" s="1"/>
  <c r="GV340" s="1"/>
  <c r="EZ341"/>
  <c r="EY342"/>
  <c r="FC342" s="1"/>
  <c r="FA342"/>
  <c r="FM342" s="1"/>
  <c r="GV342" s="1"/>
  <c r="EZ343"/>
  <c r="EY344"/>
  <c r="FC344" s="1"/>
  <c r="FA344"/>
  <c r="FM344" s="1"/>
  <c r="GV344" s="1"/>
  <c r="EZ345"/>
  <c r="EY346"/>
  <c r="FA346"/>
  <c r="FM346" s="1"/>
  <c r="GV346" s="1"/>
  <c r="EZ347"/>
  <c r="EY348"/>
  <c r="FC348" s="1"/>
  <c r="FA348"/>
  <c r="FM348" s="1"/>
  <c r="GV348" s="1"/>
  <c r="EZ349"/>
  <c r="EY350"/>
  <c r="FC350" s="1"/>
  <c r="FA350"/>
  <c r="FM350" s="1"/>
  <c r="GV350" s="1"/>
  <c r="EZ351"/>
  <c r="EY352"/>
  <c r="FC352" s="1"/>
  <c r="FA352"/>
  <c r="FM352" s="1"/>
  <c r="GV352" s="1"/>
  <c r="EZ353"/>
  <c r="EY354"/>
  <c r="FC354" s="1"/>
  <c r="FA354"/>
  <c r="FM354" s="1"/>
  <c r="GV354" s="1"/>
  <c r="EZ355"/>
  <c r="EY356"/>
  <c r="FC356" s="1"/>
  <c r="FA356"/>
  <c r="FM356" s="1"/>
  <c r="GV356" s="1"/>
  <c r="EZ357"/>
  <c r="EY358"/>
  <c r="FC358" s="1"/>
  <c r="FA358"/>
  <c r="FM358" s="1"/>
  <c r="GV358" s="1"/>
  <c r="EZ359"/>
  <c r="EY360"/>
  <c r="FC360" s="1"/>
  <c r="FA360"/>
  <c r="FM360" s="1"/>
  <c r="GV360" s="1"/>
  <c r="EZ361"/>
  <c r="EY362"/>
  <c r="FC362" s="1"/>
  <c r="FA362"/>
  <c r="FM362" s="1"/>
  <c r="GV362" s="1"/>
  <c r="EZ363"/>
  <c r="EY364"/>
  <c r="FC364" s="1"/>
  <c r="FA364"/>
  <c r="FM364" s="1"/>
  <c r="GV364" s="1"/>
  <c r="EZ365"/>
  <c r="EY366"/>
  <c r="FC366" s="1"/>
  <c r="FA366"/>
  <c r="FM366" s="1"/>
  <c r="GV366" s="1"/>
  <c r="EZ367"/>
  <c r="EY368"/>
  <c r="FC368" s="1"/>
  <c r="FA368"/>
  <c r="FM368" s="1"/>
  <c r="GV368" s="1"/>
  <c r="EZ369"/>
  <c r="EY370"/>
  <c r="FC370" s="1"/>
  <c r="FA370"/>
  <c r="FM370" s="1"/>
  <c r="GV370" s="1"/>
  <c r="EZ371"/>
  <c r="EY372"/>
  <c r="FC372" s="1"/>
  <c r="FA372"/>
  <c r="FM372" s="1"/>
  <c r="GV372" s="1"/>
  <c r="EZ373"/>
  <c r="EY374"/>
  <c r="FC374" s="1"/>
  <c r="FA374"/>
  <c r="FM374" s="1"/>
  <c r="GV374" s="1"/>
  <c r="EZ375"/>
  <c r="EY376"/>
  <c r="FC376" s="1"/>
  <c r="FA376"/>
  <c r="FM376" s="1"/>
  <c r="GV376" s="1"/>
  <c r="EZ377"/>
  <c r="EY378"/>
  <c r="FC378" s="1"/>
  <c r="FA378"/>
  <c r="FM378" s="1"/>
  <c r="GV378" s="1"/>
  <c r="EZ379"/>
  <c r="EY380"/>
  <c r="FC380" s="1"/>
  <c r="FA380"/>
  <c r="FM380" s="1"/>
  <c r="GV380" s="1"/>
  <c r="EZ381"/>
  <c r="EY382"/>
  <c r="FC382" s="1"/>
  <c r="FA382"/>
  <c r="FM382" s="1"/>
  <c r="GV382" s="1"/>
  <c r="EZ383"/>
  <c r="EY384"/>
  <c r="FC384" s="1"/>
  <c r="FA384"/>
  <c r="FM384" s="1"/>
  <c r="GV384" s="1"/>
  <c r="EZ385"/>
  <c r="EY386"/>
  <c r="FC386" s="1"/>
  <c r="FA386"/>
  <c r="FM386" s="1"/>
  <c r="GV386" s="1"/>
  <c r="EZ387"/>
  <c r="EY388"/>
  <c r="FC388" s="1"/>
  <c r="FA388"/>
  <c r="FM388" s="1"/>
  <c r="GV388" s="1"/>
  <c r="EZ389"/>
  <c r="EY390"/>
  <c r="FC390" s="1"/>
  <c r="FA390"/>
  <c r="FM390" s="1"/>
  <c r="GV390" s="1"/>
  <c r="EZ391"/>
  <c r="EY392"/>
  <c r="FC392" s="1"/>
  <c r="FA392"/>
  <c r="FM392" s="1"/>
  <c r="GV392" s="1"/>
  <c r="EZ393"/>
  <c r="EY394"/>
  <c r="FC394" s="1"/>
  <c r="FA394"/>
  <c r="FM394" s="1"/>
  <c r="GV394" s="1"/>
  <c r="EZ395"/>
  <c r="EY396"/>
  <c r="FC396" s="1"/>
  <c r="FA396"/>
  <c r="FM396" s="1"/>
  <c r="GV396" s="1"/>
  <c r="EZ397"/>
  <c r="EY398"/>
  <c r="FC398" s="1"/>
  <c r="FA398"/>
  <c r="FM398" s="1"/>
  <c r="GV398" s="1"/>
  <c r="EZ399"/>
  <c r="EY400"/>
  <c r="FC400" s="1"/>
  <c r="FA400"/>
  <c r="FM400" s="1"/>
  <c r="GV400" s="1"/>
  <c r="EZ401"/>
  <c r="EY402"/>
  <c r="FC402" s="1"/>
  <c r="FA402"/>
  <c r="FM402" s="1"/>
  <c r="GV402" s="1"/>
  <c r="EZ403"/>
  <c r="EY404"/>
  <c r="FC404" s="1"/>
  <c r="FA404"/>
  <c r="FM404" s="1"/>
  <c r="GV404" s="1"/>
  <c r="EZ405"/>
  <c r="EY406"/>
  <c r="FC406" s="1"/>
  <c r="FA406"/>
  <c r="FM406" s="1"/>
  <c r="GV406" s="1"/>
  <c r="EZ407"/>
  <c r="EY408"/>
  <c r="FC408" s="1"/>
  <c r="FA408"/>
  <c r="FM408" s="1"/>
  <c r="GV408" s="1"/>
  <c r="EZ409"/>
  <c r="EY410"/>
  <c r="FC410" s="1"/>
  <c r="FA410"/>
  <c r="FM410" s="1"/>
  <c r="GV410" s="1"/>
  <c r="EZ411"/>
  <c r="EY412"/>
  <c r="FC412" s="1"/>
  <c r="FA412"/>
  <c r="FM412" s="1"/>
  <c r="GV412" s="1"/>
  <c r="EZ413"/>
  <c r="EY414"/>
  <c r="FC414" s="1"/>
  <c r="FA414"/>
  <c r="FM414" s="1"/>
  <c r="GV414" s="1"/>
  <c r="EZ415"/>
  <c r="EY416"/>
  <c r="FC416" s="1"/>
  <c r="FA416"/>
  <c r="FM416" s="1"/>
  <c r="GV416" s="1"/>
  <c r="EZ417"/>
  <c r="EY418"/>
  <c r="FC418" s="1"/>
  <c r="FA418"/>
  <c r="FM418" s="1"/>
  <c r="GV418" s="1"/>
  <c r="EZ419"/>
  <c r="EY420"/>
  <c r="FC420" s="1"/>
  <c r="FA420"/>
  <c r="FM420" s="1"/>
  <c r="GV420" s="1"/>
  <c r="EZ421"/>
  <c r="EY422"/>
  <c r="FC422" s="1"/>
  <c r="FA422"/>
  <c r="FM422" s="1"/>
  <c r="GV422" s="1"/>
  <c r="EZ423"/>
  <c r="EY424"/>
  <c r="FC424" s="1"/>
  <c r="FA424"/>
  <c r="FM424" s="1"/>
  <c r="GV424" s="1"/>
  <c r="EZ425"/>
  <c r="EY426"/>
  <c r="FC426" s="1"/>
  <c r="FA426"/>
  <c r="FM426" s="1"/>
  <c r="GV426" s="1"/>
  <c r="EZ427"/>
  <c r="EY428"/>
  <c r="FA428"/>
  <c r="FM428" s="1"/>
  <c r="GV428" s="1"/>
  <c r="EY429"/>
  <c r="FC429" s="1"/>
  <c r="FA429"/>
  <c r="FM429" s="1"/>
  <c r="GV429" s="1"/>
  <c r="EZ430"/>
  <c r="EY431"/>
  <c r="FC431" s="1"/>
  <c r="FA431"/>
  <c r="FM431" s="1"/>
  <c r="GV431" s="1"/>
  <c r="EZ432"/>
  <c r="EY433"/>
  <c r="FC433" s="1"/>
  <c r="FA433"/>
  <c r="FM433" s="1"/>
  <c r="GV433" s="1"/>
  <c r="EZ434"/>
  <c r="EY435"/>
  <c r="FC435" s="1"/>
  <c r="FA435"/>
  <c r="FM435" s="1"/>
  <c r="GV435" s="1"/>
  <c r="EZ436"/>
  <c r="EY437"/>
  <c r="FC437" s="1"/>
  <c r="FA437"/>
  <c r="FM437" s="1"/>
  <c r="GV437" s="1"/>
  <c r="EZ438"/>
  <c r="EY439"/>
  <c r="FC439" s="1"/>
  <c r="FA439"/>
  <c r="FM439" s="1"/>
  <c r="GV439" s="1"/>
  <c r="EZ440"/>
  <c r="EY441"/>
  <c r="FC441" s="1"/>
  <c r="FA441"/>
  <c r="FM441" s="1"/>
  <c r="GV441" s="1"/>
  <c r="EZ442"/>
  <c r="EY443"/>
  <c r="FC443" s="1"/>
  <c r="FA443"/>
  <c r="FM443" s="1"/>
  <c r="GV443" s="1"/>
  <c r="EZ444"/>
  <c r="EY445"/>
  <c r="FC445" s="1"/>
  <c r="FA445"/>
  <c r="FM445" s="1"/>
  <c r="GV445" s="1"/>
  <c r="EZ446"/>
  <c r="EY447"/>
  <c r="FC447" s="1"/>
  <c r="FA447"/>
  <c r="FM447" s="1"/>
  <c r="GV447" s="1"/>
  <c r="EZ448"/>
  <c r="EY449"/>
  <c r="FC449" s="1"/>
  <c r="FA449"/>
  <c r="FM449" s="1"/>
  <c r="GV449" s="1"/>
  <c r="EZ450"/>
  <c r="EY451"/>
  <c r="FC451" s="1"/>
  <c r="FA451"/>
  <c r="FM451" s="1"/>
  <c r="GV451" s="1"/>
  <c r="EZ452"/>
  <c r="EY453"/>
  <c r="FC453" s="1"/>
  <c r="FA453"/>
  <c r="FM453" s="1"/>
  <c r="GV453" s="1"/>
  <c r="EZ454"/>
  <c r="EY455"/>
  <c r="FC455" s="1"/>
  <c r="FA455"/>
  <c r="FM455" s="1"/>
  <c r="GV455" s="1"/>
  <c r="EZ456"/>
  <c r="EY457"/>
  <c r="FC457" s="1"/>
  <c r="FA457"/>
  <c r="FM457" s="1"/>
  <c r="GV457" s="1"/>
  <c r="EZ458"/>
  <c r="EY459"/>
  <c r="FC459" s="1"/>
  <c r="FA459"/>
  <c r="FM459" s="1"/>
  <c r="GV459" s="1"/>
  <c r="EZ460"/>
  <c r="EY461"/>
  <c r="FC461" s="1"/>
  <c r="FA461"/>
  <c r="FM461" s="1"/>
  <c r="GV461" s="1"/>
  <c r="EZ462"/>
  <c r="EY463"/>
  <c r="FC463" s="1"/>
  <c r="FA463"/>
  <c r="FM463" s="1"/>
  <c r="GV463" s="1"/>
  <c r="EZ464"/>
  <c r="EY465"/>
  <c r="FC465" s="1"/>
  <c r="FA465"/>
  <c r="FM465" s="1"/>
  <c r="GV465" s="1"/>
  <c r="EZ466"/>
  <c r="EY467"/>
  <c r="FC467" s="1"/>
  <c r="FA467"/>
  <c r="FM467" s="1"/>
  <c r="GV467" s="1"/>
  <c r="EZ468"/>
  <c r="EY469"/>
  <c r="FC469" s="1"/>
  <c r="FA469"/>
  <c r="FM469" s="1"/>
  <c r="GV469" s="1"/>
  <c r="EZ470"/>
  <c r="EY471"/>
  <c r="FC471" s="1"/>
  <c r="FA471"/>
  <c r="EY472"/>
  <c r="FC472" s="1"/>
  <c r="FA472"/>
  <c r="FM472" s="1"/>
  <c r="GV472" s="1"/>
  <c r="EZ473"/>
  <c r="EY474"/>
  <c r="FC474" s="1"/>
  <c r="FA474"/>
  <c r="FM474" s="1"/>
  <c r="GV474" s="1"/>
  <c r="EZ475"/>
  <c r="EY476"/>
  <c r="FC476" s="1"/>
  <c r="FA476"/>
  <c r="FM476" s="1"/>
  <c r="GV476" s="1"/>
  <c r="EZ477"/>
  <c r="EY478"/>
  <c r="FC478" s="1"/>
  <c r="FA478"/>
  <c r="FM478" s="1"/>
  <c r="GV478" s="1"/>
  <c r="EZ479"/>
  <c r="EY480"/>
  <c r="FC480" s="1"/>
  <c r="FA480"/>
  <c r="FM480" s="1"/>
  <c r="GV480" s="1"/>
  <c r="EZ481"/>
  <c r="EY482"/>
  <c r="FC482" s="1"/>
  <c r="FA482"/>
  <c r="FM482" s="1"/>
  <c r="GV482" s="1"/>
  <c r="EZ483"/>
  <c r="EY484"/>
  <c r="FC484" s="1"/>
  <c r="FA484"/>
  <c r="FM484" s="1"/>
  <c r="GV484" s="1"/>
  <c r="EZ485"/>
  <c r="EY486"/>
  <c r="FC486" s="1"/>
  <c r="FA486"/>
  <c r="FM486" s="1"/>
  <c r="GV486" s="1"/>
  <c r="EZ487"/>
  <c r="EY488"/>
  <c r="FC488" s="1"/>
  <c r="FA488"/>
  <c r="FM488" s="1"/>
  <c r="GV488" s="1"/>
  <c r="EZ489"/>
  <c r="EY490"/>
  <c r="FC490" s="1"/>
  <c r="FA490"/>
  <c r="FM490" s="1"/>
  <c r="GV490" s="1"/>
  <c r="EZ491"/>
  <c r="EY492"/>
  <c r="FC492" s="1"/>
  <c r="FA492"/>
  <c r="FM492" s="1"/>
  <c r="GV492" s="1"/>
  <c r="EZ493"/>
  <c r="EY494"/>
  <c r="FC494" s="1"/>
  <c r="FA494"/>
  <c r="FM494" s="1"/>
  <c r="GV494" s="1"/>
  <c r="EZ495"/>
  <c r="EY496"/>
  <c r="FC496" s="1"/>
  <c r="FA496"/>
  <c r="FM496" s="1"/>
  <c r="GV496" s="1"/>
  <c r="EZ497"/>
  <c r="EY498"/>
  <c r="FC498" s="1"/>
  <c r="FA498"/>
  <c r="FM498" s="1"/>
  <c r="GV498" s="1"/>
  <c r="EZ499"/>
  <c r="EY500"/>
  <c r="FC500" s="1"/>
  <c r="FA500"/>
  <c r="FM500" s="1"/>
  <c r="GV500" s="1"/>
  <c r="EZ501"/>
  <c r="EY502"/>
  <c r="FC502" s="1"/>
  <c r="FA502"/>
  <c r="FM502" s="1"/>
  <c r="GV502" s="1"/>
  <c r="EZ503"/>
  <c r="EY504"/>
  <c r="FC504" s="1"/>
  <c r="FA504"/>
  <c r="FM504" s="1"/>
  <c r="GV504" s="1"/>
  <c r="EZ505"/>
  <c r="EY506"/>
  <c r="FC506" s="1"/>
  <c r="FA506"/>
  <c r="FM506" s="1"/>
  <c r="GV506" s="1"/>
  <c r="EZ507"/>
  <c r="EY508"/>
  <c r="FC508" s="1"/>
  <c r="FA508"/>
  <c r="FM508" s="1"/>
  <c r="GV508" s="1"/>
  <c r="EZ509"/>
  <c r="EY510"/>
  <c r="FC510" s="1"/>
  <c r="FA510"/>
  <c r="FM510" s="1"/>
  <c r="GV510" s="1"/>
  <c r="EZ511"/>
  <c r="EY512"/>
  <c r="FC512" s="1"/>
  <c r="FA512"/>
  <c r="FM512" s="1"/>
  <c r="GV512" s="1"/>
  <c r="EZ513"/>
  <c r="EY514"/>
  <c r="FC514" s="1"/>
  <c r="FA514"/>
  <c r="FM514" s="1"/>
  <c r="GV514" s="1"/>
  <c r="EZ515"/>
  <c r="EY516"/>
  <c r="FC516" s="1"/>
  <c r="FA516"/>
  <c r="FM516" s="1"/>
  <c r="GV516" s="1"/>
  <c r="EZ517"/>
  <c r="EY518"/>
  <c r="FC518" s="1"/>
  <c r="FA518"/>
  <c r="FM518" s="1"/>
  <c r="GV518" s="1"/>
  <c r="EZ519"/>
  <c r="EY520"/>
  <c r="FC520" s="1"/>
  <c r="FA520"/>
  <c r="FM520" s="1"/>
  <c r="GV520" s="1"/>
  <c r="EZ521"/>
  <c r="EY522"/>
  <c r="FC522" s="1"/>
  <c r="FA522"/>
  <c r="FM522" s="1"/>
  <c r="GV522" s="1"/>
  <c r="EZ523"/>
  <c r="EY524"/>
  <c r="FC524" s="1"/>
  <c r="FA524"/>
  <c r="FM524" s="1"/>
  <c r="GV524" s="1"/>
  <c r="EZ268"/>
  <c r="EY269"/>
  <c r="FC269" s="1"/>
  <c r="EY270"/>
  <c r="FC270" s="1"/>
  <c r="FA270"/>
  <c r="FM270" s="1"/>
  <c r="GV270" s="1"/>
  <c r="EZ271"/>
  <c r="EY272"/>
  <c r="FC272" s="1"/>
  <c r="FA272"/>
  <c r="FM272" s="1"/>
  <c r="GV272" s="1"/>
  <c r="EZ273"/>
  <c r="EY274"/>
  <c r="FC274" s="1"/>
  <c r="FA274"/>
  <c r="FM274" s="1"/>
  <c r="GV274" s="1"/>
  <c r="EZ275"/>
  <c r="EY276"/>
  <c r="FC276" s="1"/>
  <c r="FA276"/>
  <c r="FM276" s="1"/>
  <c r="GV276" s="1"/>
  <c r="EZ277"/>
  <c r="EY278"/>
  <c r="FC278" s="1"/>
  <c r="FA278"/>
  <c r="FM278" s="1"/>
  <c r="GV278" s="1"/>
  <c r="EZ279"/>
  <c r="EY280"/>
  <c r="FC280" s="1"/>
  <c r="FA280"/>
  <c r="FM280" s="1"/>
  <c r="GV280" s="1"/>
  <c r="EZ281"/>
  <c r="EY282"/>
  <c r="FC282" s="1"/>
  <c r="FA282"/>
  <c r="FM282" s="1"/>
  <c r="GV282" s="1"/>
  <c r="EZ283"/>
  <c r="EY284"/>
  <c r="FC284" s="1"/>
  <c r="FA284"/>
  <c r="FM284" s="1"/>
  <c r="GV284" s="1"/>
  <c r="EZ285"/>
  <c r="EY286"/>
  <c r="FC286" s="1"/>
  <c r="FA286"/>
  <c r="FM286" s="1"/>
  <c r="GV286" s="1"/>
  <c r="EZ287"/>
  <c r="EY288"/>
  <c r="FC288" s="1"/>
  <c r="FA288"/>
  <c r="FM288" s="1"/>
  <c r="GV288" s="1"/>
  <c r="EZ289"/>
  <c r="EY290"/>
  <c r="FC290" s="1"/>
  <c r="FA290"/>
  <c r="FM290" s="1"/>
  <c r="GV290" s="1"/>
  <c r="EZ291"/>
  <c r="EY292"/>
  <c r="FC292" s="1"/>
  <c r="FA292"/>
  <c r="FM292" s="1"/>
  <c r="GV292" s="1"/>
  <c r="EZ293"/>
  <c r="EY294"/>
  <c r="FC294" s="1"/>
  <c r="FA294"/>
  <c r="FM294" s="1"/>
  <c r="GV294" s="1"/>
  <c r="EZ295"/>
  <c r="EY296"/>
  <c r="FC296" s="1"/>
  <c r="FA296"/>
  <c r="FM296" s="1"/>
  <c r="GV296" s="1"/>
  <c r="EZ297"/>
  <c r="EY298"/>
  <c r="FC298" s="1"/>
  <c r="FA298"/>
  <c r="FM298" s="1"/>
  <c r="GV298" s="1"/>
  <c r="EZ299"/>
  <c r="EY300"/>
  <c r="FC300" s="1"/>
  <c r="FA300"/>
  <c r="FM300" s="1"/>
  <c r="GV300" s="1"/>
  <c r="EZ301"/>
  <c r="EY302"/>
  <c r="FC302" s="1"/>
  <c r="FA302"/>
  <c r="FM302" s="1"/>
  <c r="GV302" s="1"/>
  <c r="EZ303"/>
  <c r="EY304"/>
  <c r="FC304" s="1"/>
  <c r="FA304"/>
  <c r="FM304" s="1"/>
  <c r="GV304" s="1"/>
  <c r="EZ305"/>
  <c r="EY306"/>
  <c r="FC306" s="1"/>
  <c r="FA306"/>
  <c r="FM306" s="1"/>
  <c r="GV306" s="1"/>
  <c r="EZ307"/>
  <c r="EY308"/>
  <c r="FC308" s="1"/>
  <c r="FA308"/>
  <c r="FM308" s="1"/>
  <c r="GV308" s="1"/>
  <c r="EZ309"/>
  <c r="EY310"/>
  <c r="FC310" s="1"/>
  <c r="FA310"/>
  <c r="FM310" s="1"/>
  <c r="GV310" s="1"/>
  <c r="EZ311"/>
  <c r="EY312"/>
  <c r="FC312" s="1"/>
  <c r="FA312"/>
  <c r="FM312" s="1"/>
  <c r="GV312" s="1"/>
  <c r="EZ313"/>
  <c r="EY314"/>
  <c r="FC314" s="1"/>
  <c r="FA314"/>
  <c r="FM314" s="1"/>
  <c r="GV314" s="1"/>
  <c r="EZ315"/>
  <c r="EY316"/>
  <c r="FC316" s="1"/>
  <c r="FA316"/>
  <c r="FM316" s="1"/>
  <c r="GV316" s="1"/>
  <c r="EZ317"/>
  <c r="EY318"/>
  <c r="FA318"/>
  <c r="FM318" s="1"/>
  <c r="GV318" s="1"/>
  <c r="EY319"/>
  <c r="FC319" s="1"/>
  <c r="FA319"/>
  <c r="FM319" s="1"/>
  <c r="GV319" s="1"/>
  <c r="EZ320"/>
  <c r="EY321"/>
  <c r="FC321" s="1"/>
  <c r="FA321"/>
  <c r="FM321" s="1"/>
  <c r="GV321" s="1"/>
  <c r="EZ322"/>
  <c r="EY323"/>
  <c r="FC323" s="1"/>
  <c r="FA323"/>
  <c r="FM323" s="1"/>
  <c r="GV323" s="1"/>
  <c r="EZ324"/>
  <c r="EY325"/>
  <c r="FC325" s="1"/>
  <c r="FA325"/>
  <c r="FM325" s="1"/>
  <c r="GV325" s="1"/>
  <c r="EZ326"/>
  <c r="EY327"/>
  <c r="FC327" s="1"/>
  <c r="FA327"/>
  <c r="FM327" s="1"/>
  <c r="GV327" s="1"/>
  <c r="EZ328"/>
  <c r="EY329"/>
  <c r="FC329" s="1"/>
  <c r="FA329"/>
  <c r="FM329" s="1"/>
  <c r="GV329" s="1"/>
  <c r="EZ330"/>
  <c r="EY331"/>
  <c r="FC331" s="1"/>
  <c r="FA331"/>
  <c r="FM331" s="1"/>
  <c r="GV331" s="1"/>
  <c r="EZ332"/>
  <c r="EY333"/>
  <c r="FC333" s="1"/>
  <c r="FA333"/>
  <c r="FM333" s="1"/>
  <c r="GV333" s="1"/>
  <c r="EZ334"/>
  <c r="EY335"/>
  <c r="FC335" s="1"/>
  <c r="FA335"/>
  <c r="FM335" s="1"/>
  <c r="GV335" s="1"/>
  <c r="EZ336"/>
  <c r="EY337"/>
  <c r="FC337" s="1"/>
  <c r="FA337"/>
  <c r="FM337" s="1"/>
  <c r="GV337" s="1"/>
  <c r="EZ338"/>
  <c r="EY339"/>
  <c r="FC339" s="1"/>
  <c r="FA339"/>
  <c r="FM339" s="1"/>
  <c r="GV339" s="1"/>
  <c r="EZ340"/>
  <c r="EY341"/>
  <c r="FC341" s="1"/>
  <c r="FA341"/>
  <c r="FM341" s="1"/>
  <c r="GV341" s="1"/>
  <c r="EZ342"/>
  <c r="EY343"/>
  <c r="FC343" s="1"/>
  <c r="FA343"/>
  <c r="FM343" s="1"/>
  <c r="GV343" s="1"/>
  <c r="EZ344"/>
  <c r="EY345"/>
  <c r="FC345" s="1"/>
  <c r="FA345"/>
  <c r="FM345" s="1"/>
  <c r="GV345" s="1"/>
  <c r="EZ346"/>
  <c r="EY347"/>
  <c r="FC347" s="1"/>
  <c r="FA347"/>
  <c r="FM347" s="1"/>
  <c r="GV347" s="1"/>
  <c r="EZ348"/>
  <c r="EY349"/>
  <c r="FC349" s="1"/>
  <c r="FA349"/>
  <c r="FM349" s="1"/>
  <c r="GV349" s="1"/>
  <c r="EZ350"/>
  <c r="EY351"/>
  <c r="FC351" s="1"/>
  <c r="FA351"/>
  <c r="FM351" s="1"/>
  <c r="GV351" s="1"/>
  <c r="EZ352"/>
  <c r="EY353"/>
  <c r="FC353" s="1"/>
  <c r="FA353"/>
  <c r="FM353" s="1"/>
  <c r="GV353" s="1"/>
  <c r="EZ354"/>
  <c r="EY355"/>
  <c r="FC355" s="1"/>
  <c r="FA355"/>
  <c r="FM355" s="1"/>
  <c r="GV355" s="1"/>
  <c r="EZ356"/>
  <c r="EY357"/>
  <c r="FC357" s="1"/>
  <c r="FA357"/>
  <c r="FM357" s="1"/>
  <c r="GV357" s="1"/>
  <c r="EZ358"/>
  <c r="EY359"/>
  <c r="FC359" s="1"/>
  <c r="FA359"/>
  <c r="FM359" s="1"/>
  <c r="GV359" s="1"/>
  <c r="EZ360"/>
  <c r="EY361"/>
  <c r="FC361" s="1"/>
  <c r="FA361"/>
  <c r="FM361" s="1"/>
  <c r="GV361" s="1"/>
  <c r="EZ362"/>
  <c r="EY363"/>
  <c r="FC363" s="1"/>
  <c r="FA363"/>
  <c r="FM363" s="1"/>
  <c r="GV363" s="1"/>
  <c r="EZ364"/>
  <c r="EY365"/>
  <c r="FC365" s="1"/>
  <c r="FA365"/>
  <c r="FM365" s="1"/>
  <c r="GV365" s="1"/>
  <c r="EZ366"/>
  <c r="EY367"/>
  <c r="FC367" s="1"/>
  <c r="FA367"/>
  <c r="FM367" s="1"/>
  <c r="GV367" s="1"/>
  <c r="EZ368"/>
  <c r="EY369"/>
  <c r="FC369" s="1"/>
  <c r="FA369"/>
  <c r="FM369" s="1"/>
  <c r="GV369" s="1"/>
  <c r="EZ370"/>
  <c r="EY371"/>
  <c r="FC371" s="1"/>
  <c r="FA371"/>
  <c r="FM371" s="1"/>
  <c r="GV371" s="1"/>
  <c r="EZ372"/>
  <c r="EY373"/>
  <c r="FC373" s="1"/>
  <c r="FA373"/>
  <c r="FM373" s="1"/>
  <c r="GV373" s="1"/>
  <c r="EZ374"/>
  <c r="EY375"/>
  <c r="FC375" s="1"/>
  <c r="FA375"/>
  <c r="FM375" s="1"/>
  <c r="GV375" s="1"/>
  <c r="EZ376"/>
  <c r="EY377"/>
  <c r="FC377" s="1"/>
  <c r="FA377"/>
  <c r="FM377" s="1"/>
  <c r="GV377" s="1"/>
  <c r="EZ378"/>
  <c r="EY379"/>
  <c r="FC379" s="1"/>
  <c r="FA379"/>
  <c r="FM379" s="1"/>
  <c r="GV379" s="1"/>
  <c r="EZ380"/>
  <c r="EY381"/>
  <c r="FC381" s="1"/>
  <c r="FA381"/>
  <c r="FM381" s="1"/>
  <c r="GV381" s="1"/>
  <c r="EZ382"/>
  <c r="EY383"/>
  <c r="FC383" s="1"/>
  <c r="FA383"/>
  <c r="FM383" s="1"/>
  <c r="GV383" s="1"/>
  <c r="EZ384"/>
  <c r="EY385"/>
  <c r="FC385" s="1"/>
  <c r="FA385"/>
  <c r="FM385" s="1"/>
  <c r="GV385" s="1"/>
  <c r="EZ386"/>
  <c r="EY387"/>
  <c r="FC387" s="1"/>
  <c r="FA387"/>
  <c r="FM387" s="1"/>
  <c r="GV387" s="1"/>
  <c r="EZ388"/>
  <c r="EY389"/>
  <c r="FC389" s="1"/>
  <c r="FA389"/>
  <c r="FM389" s="1"/>
  <c r="GV389" s="1"/>
  <c r="EZ390"/>
  <c r="EY391"/>
  <c r="FC391" s="1"/>
  <c r="FA391"/>
  <c r="FM391" s="1"/>
  <c r="GV391" s="1"/>
  <c r="EZ392"/>
  <c r="EY393"/>
  <c r="FC393" s="1"/>
  <c r="FA393"/>
  <c r="FM393" s="1"/>
  <c r="GV393" s="1"/>
  <c r="EZ394"/>
  <c r="EY395"/>
  <c r="FC395" s="1"/>
  <c r="FA395"/>
  <c r="FM395" s="1"/>
  <c r="GV395" s="1"/>
  <c r="EZ396"/>
  <c r="EY397"/>
  <c r="FC397" s="1"/>
  <c r="FA397"/>
  <c r="FM397" s="1"/>
  <c r="GV397" s="1"/>
  <c r="EZ398"/>
  <c r="EY399"/>
  <c r="FC399" s="1"/>
  <c r="FA399"/>
  <c r="FM399" s="1"/>
  <c r="GV399" s="1"/>
  <c r="EZ400"/>
  <c r="EY401"/>
  <c r="FC401" s="1"/>
  <c r="FA401"/>
  <c r="FM401" s="1"/>
  <c r="GV401" s="1"/>
  <c r="EZ402"/>
  <c r="EY403"/>
  <c r="FC403" s="1"/>
  <c r="FA403"/>
  <c r="FM403" s="1"/>
  <c r="GV403" s="1"/>
  <c r="EZ404"/>
  <c r="EY405"/>
  <c r="FC405" s="1"/>
  <c r="FA405"/>
  <c r="FM405" s="1"/>
  <c r="GV405" s="1"/>
  <c r="EZ406"/>
  <c r="EY407"/>
  <c r="FC407" s="1"/>
  <c r="FA407"/>
  <c r="FM407" s="1"/>
  <c r="GV407" s="1"/>
  <c r="EZ408"/>
  <c r="EY409"/>
  <c r="FC409" s="1"/>
  <c r="FA409"/>
  <c r="FM409" s="1"/>
  <c r="GV409" s="1"/>
  <c r="EZ410"/>
  <c r="EY411"/>
  <c r="FC411" s="1"/>
  <c r="FA411"/>
  <c r="FM411" s="1"/>
  <c r="GV411" s="1"/>
  <c r="EZ412"/>
  <c r="EY413"/>
  <c r="FC413" s="1"/>
  <c r="FA413"/>
  <c r="FM413" s="1"/>
  <c r="GV413" s="1"/>
  <c r="EZ414"/>
  <c r="EY415"/>
  <c r="FC415" s="1"/>
  <c r="FA415"/>
  <c r="FM415" s="1"/>
  <c r="GV415" s="1"/>
  <c r="EZ416"/>
  <c r="EY417"/>
  <c r="FC417" s="1"/>
  <c r="FA417"/>
  <c r="FM417" s="1"/>
  <c r="GV417" s="1"/>
  <c r="EZ418"/>
  <c r="EY419"/>
  <c r="FA419"/>
  <c r="FM419" s="1"/>
  <c r="GV419" s="1"/>
  <c r="EZ420"/>
  <c r="EY421"/>
  <c r="FC421" s="1"/>
  <c r="FA421"/>
  <c r="FM421" s="1"/>
  <c r="GV421" s="1"/>
  <c r="EZ422"/>
  <c r="EY423"/>
  <c r="FC423" s="1"/>
  <c r="FA423"/>
  <c r="FM423" s="1"/>
  <c r="GV423" s="1"/>
  <c r="EZ424"/>
  <c r="EY425"/>
  <c r="FC425" s="1"/>
  <c r="FA425"/>
  <c r="FM425" s="1"/>
  <c r="GV425" s="1"/>
  <c r="EZ426"/>
  <c r="EY427"/>
  <c r="FC427" s="1"/>
  <c r="FA427"/>
  <c r="FM427" s="1"/>
  <c r="GV427" s="1"/>
  <c r="EZ428"/>
  <c r="EZ429"/>
  <c r="EY430"/>
  <c r="FC430" s="1"/>
  <c r="FA430"/>
  <c r="FM430" s="1"/>
  <c r="GV430" s="1"/>
  <c r="EZ431"/>
  <c r="EY432"/>
  <c r="FC432" s="1"/>
  <c r="FA432"/>
  <c r="FM432" s="1"/>
  <c r="GV432" s="1"/>
  <c r="EZ433"/>
  <c r="EY434"/>
  <c r="FC434" s="1"/>
  <c r="FA434"/>
  <c r="FM434" s="1"/>
  <c r="GV434" s="1"/>
  <c r="EZ435"/>
  <c r="EY436"/>
  <c r="FC436" s="1"/>
  <c r="FA436"/>
  <c r="FM436" s="1"/>
  <c r="GV436" s="1"/>
  <c r="EZ437"/>
  <c r="EY438"/>
  <c r="FC438" s="1"/>
  <c r="FA438"/>
  <c r="FM438" s="1"/>
  <c r="GV438" s="1"/>
  <c r="EZ439"/>
  <c r="EY440"/>
  <c r="FC440" s="1"/>
  <c r="FA440"/>
  <c r="FM440" s="1"/>
  <c r="GV440" s="1"/>
  <c r="EZ441"/>
  <c r="EY442"/>
  <c r="FC442" s="1"/>
  <c r="FA442"/>
  <c r="FM442" s="1"/>
  <c r="GV442" s="1"/>
  <c r="EZ443"/>
  <c r="EY444"/>
  <c r="FC444" s="1"/>
  <c r="FA444"/>
  <c r="FM444" s="1"/>
  <c r="GV444" s="1"/>
  <c r="EZ445"/>
  <c r="EY446"/>
  <c r="FC446" s="1"/>
  <c r="FA446"/>
  <c r="FM446" s="1"/>
  <c r="GV446" s="1"/>
  <c r="EZ447"/>
  <c r="EY448"/>
  <c r="FC448" s="1"/>
  <c r="FA448"/>
  <c r="FM448" s="1"/>
  <c r="GV448" s="1"/>
  <c r="EZ449"/>
  <c r="EY450"/>
  <c r="FC450" s="1"/>
  <c r="FA450"/>
  <c r="FM450" s="1"/>
  <c r="GV450" s="1"/>
  <c r="EZ451"/>
  <c r="EY452"/>
  <c r="FC452" s="1"/>
  <c r="FA452"/>
  <c r="FM452" s="1"/>
  <c r="GV452" s="1"/>
  <c r="EZ453"/>
  <c r="EY454"/>
  <c r="FC454" s="1"/>
  <c r="FA454"/>
  <c r="FM454" s="1"/>
  <c r="GV454" s="1"/>
  <c r="EZ455"/>
  <c r="EY456"/>
  <c r="FC456" s="1"/>
  <c r="FA456"/>
  <c r="FM456" s="1"/>
  <c r="GV456" s="1"/>
  <c r="EZ457"/>
  <c r="EY458"/>
  <c r="FC458" s="1"/>
  <c r="FA458"/>
  <c r="FM458" s="1"/>
  <c r="GV458" s="1"/>
  <c r="EZ459"/>
  <c r="EY460"/>
  <c r="FC460" s="1"/>
  <c r="FA460"/>
  <c r="FM460" s="1"/>
  <c r="GV460" s="1"/>
  <c r="EZ461"/>
  <c r="EY462"/>
  <c r="FC462" s="1"/>
  <c r="FA462"/>
  <c r="FM462" s="1"/>
  <c r="GV462" s="1"/>
  <c r="EZ463"/>
  <c r="EY464"/>
  <c r="FC464" s="1"/>
  <c r="FA464"/>
  <c r="FM464" s="1"/>
  <c r="GV464" s="1"/>
  <c r="EZ465"/>
  <c r="EY466"/>
  <c r="FC466" s="1"/>
  <c r="FA466"/>
  <c r="FM466" s="1"/>
  <c r="GV466" s="1"/>
  <c r="EZ467"/>
  <c r="EY468"/>
  <c r="FC468" s="1"/>
  <c r="FA468"/>
  <c r="FM468" s="1"/>
  <c r="GV468" s="1"/>
  <c r="EZ469"/>
  <c r="EY470"/>
  <c r="FC470" s="1"/>
  <c r="FA470"/>
  <c r="FM470" s="1"/>
  <c r="GV470" s="1"/>
  <c r="EZ471"/>
  <c r="EZ472"/>
  <c r="EY473"/>
  <c r="FC473" s="1"/>
  <c r="FA473"/>
  <c r="FM473" s="1"/>
  <c r="GV473" s="1"/>
  <c r="EZ474"/>
  <c r="EY475"/>
  <c r="FC475" s="1"/>
  <c r="FA475"/>
  <c r="FM475" s="1"/>
  <c r="GV475" s="1"/>
  <c r="EZ476"/>
  <c r="EY477"/>
  <c r="FC477" s="1"/>
  <c r="FA477"/>
  <c r="FM477" s="1"/>
  <c r="GV477" s="1"/>
  <c r="EZ478"/>
  <c r="EY479"/>
  <c r="FC479" s="1"/>
  <c r="FA479"/>
  <c r="FM479" s="1"/>
  <c r="GV479" s="1"/>
  <c r="EZ480"/>
  <c r="EY481"/>
  <c r="FC481" s="1"/>
  <c r="FA481"/>
  <c r="FM481" s="1"/>
  <c r="GV481" s="1"/>
  <c r="EZ482"/>
  <c r="EY483"/>
  <c r="FC483" s="1"/>
  <c r="FA483"/>
  <c r="FM483" s="1"/>
  <c r="GV483" s="1"/>
  <c r="EZ484"/>
  <c r="EY485"/>
  <c r="FC485" s="1"/>
  <c r="FA485"/>
  <c r="FM485" s="1"/>
  <c r="GV485" s="1"/>
  <c r="EZ486"/>
  <c r="EY487"/>
  <c r="FC487" s="1"/>
  <c r="FA487"/>
  <c r="FM487" s="1"/>
  <c r="GV487" s="1"/>
  <c r="EZ488"/>
  <c r="EY489"/>
  <c r="FC489" s="1"/>
  <c r="FA489"/>
  <c r="FM489" s="1"/>
  <c r="GV489" s="1"/>
  <c r="EZ490"/>
  <c r="EY491"/>
  <c r="FC491" s="1"/>
  <c r="FA491"/>
  <c r="FM491" s="1"/>
  <c r="GV491" s="1"/>
  <c r="EZ492"/>
  <c r="EY493"/>
  <c r="FC493" s="1"/>
  <c r="FA493"/>
  <c r="FM493" s="1"/>
  <c r="GV493" s="1"/>
  <c r="EZ494"/>
  <c r="EY495"/>
  <c r="FC495" s="1"/>
  <c r="FA495"/>
  <c r="FM495" s="1"/>
  <c r="GV495" s="1"/>
  <c r="EZ496"/>
  <c r="EY497"/>
  <c r="FC497" s="1"/>
  <c r="FA497"/>
  <c r="FM497" s="1"/>
  <c r="GV497" s="1"/>
  <c r="EZ498"/>
  <c r="EY499"/>
  <c r="FC499" s="1"/>
  <c r="FA499"/>
  <c r="FM499" s="1"/>
  <c r="GV499" s="1"/>
  <c r="EZ500"/>
  <c r="EY501"/>
  <c r="FC501" s="1"/>
  <c r="FA501"/>
  <c r="FM501" s="1"/>
  <c r="GV501" s="1"/>
  <c r="EZ502"/>
  <c r="EY503"/>
  <c r="FC503" s="1"/>
  <c r="FA503"/>
  <c r="FM503" s="1"/>
  <c r="GV503" s="1"/>
  <c r="EZ504"/>
  <c r="EY505"/>
  <c r="FC505" s="1"/>
  <c r="FA505"/>
  <c r="FM505" s="1"/>
  <c r="GV505" s="1"/>
  <c r="EZ506"/>
  <c r="EY507"/>
  <c r="FC507" s="1"/>
  <c r="FA507"/>
  <c r="FM507" s="1"/>
  <c r="GV507" s="1"/>
  <c r="EZ508"/>
  <c r="EY509"/>
  <c r="FC509" s="1"/>
  <c r="FA509"/>
  <c r="FM509" s="1"/>
  <c r="GV509" s="1"/>
  <c r="EZ510"/>
  <c r="EY511"/>
  <c r="FC511" s="1"/>
  <c r="FA511"/>
  <c r="FM511" s="1"/>
  <c r="GV511" s="1"/>
  <c r="EZ512"/>
  <c r="EY513"/>
  <c r="FC513" s="1"/>
  <c r="FA513"/>
  <c r="FM513" s="1"/>
  <c r="GV513" s="1"/>
  <c r="EZ514"/>
  <c r="EY515"/>
  <c r="FC515" s="1"/>
  <c r="FA515"/>
  <c r="FM515" s="1"/>
  <c r="GV515" s="1"/>
  <c r="EZ516"/>
  <c r="EY517"/>
  <c r="FC517" s="1"/>
  <c r="FA517"/>
  <c r="FM517" s="1"/>
  <c r="GV517" s="1"/>
  <c r="EZ518"/>
  <c r="EY519"/>
  <c r="FC519" s="1"/>
  <c r="FA519"/>
  <c r="FM519" s="1"/>
  <c r="GV519" s="1"/>
  <c r="EZ520"/>
  <c r="EY521"/>
  <c r="FC521" s="1"/>
  <c r="FA521"/>
  <c r="FM521" s="1"/>
  <c r="GV521" s="1"/>
  <c r="EZ522"/>
  <c r="EY523"/>
  <c r="FC523" s="1"/>
  <c r="FA523"/>
  <c r="FM523" s="1"/>
  <c r="GV523" s="1"/>
  <c r="EZ524"/>
  <c r="EY525"/>
  <c r="FC525" s="1"/>
  <c r="EZ525"/>
  <c r="EY526"/>
  <c r="FC526" s="1"/>
  <c r="FA526"/>
  <c r="FM526" s="1"/>
  <c r="GV526" s="1"/>
  <c r="EZ527"/>
  <c r="EY528"/>
  <c r="FC528" s="1"/>
  <c r="FA528"/>
  <c r="FM528" s="1"/>
  <c r="GV528" s="1"/>
  <c r="EZ529"/>
  <c r="EY530"/>
  <c r="FC530" s="1"/>
  <c r="FA530"/>
  <c r="FM530" s="1"/>
  <c r="GV530" s="1"/>
  <c r="EZ531"/>
  <c r="EY532"/>
  <c r="FC532" s="1"/>
  <c r="FA532"/>
  <c r="FM532" s="1"/>
  <c r="GV532" s="1"/>
  <c r="EZ533"/>
  <c r="EY534"/>
  <c r="FA534"/>
  <c r="FM534" s="1"/>
  <c r="GV534" s="1"/>
  <c r="EY535"/>
  <c r="FC535" s="1"/>
  <c r="FA535"/>
  <c r="FM535" s="1"/>
  <c r="GV535" s="1"/>
  <c r="EZ536"/>
  <c r="EY537"/>
  <c r="FC537" s="1"/>
  <c r="FA537"/>
  <c r="FM537" s="1"/>
  <c r="GV537" s="1"/>
  <c r="EZ538"/>
  <c r="EY539"/>
  <c r="FC539" s="1"/>
  <c r="FA539"/>
  <c r="FM539" s="1"/>
  <c r="GV539" s="1"/>
  <c r="EZ540"/>
  <c r="EY541"/>
  <c r="FC541" s="1"/>
  <c r="FA541"/>
  <c r="FM541" s="1"/>
  <c r="GV541" s="1"/>
  <c r="EZ542"/>
  <c r="EY543"/>
  <c r="FC543" s="1"/>
  <c r="FA543"/>
  <c r="FM543" s="1"/>
  <c r="GV543" s="1"/>
  <c r="EZ544"/>
  <c r="EY545"/>
  <c r="FC545" s="1"/>
  <c r="FA545"/>
  <c r="FM545" s="1"/>
  <c r="GV545" s="1"/>
  <c r="EZ546"/>
  <c r="EY547"/>
  <c r="FC547" s="1"/>
  <c r="FA547"/>
  <c r="FM547" s="1"/>
  <c r="GV547" s="1"/>
  <c r="EZ548"/>
  <c r="EY549"/>
  <c r="FC549" s="1"/>
  <c r="FA549"/>
  <c r="FM549" s="1"/>
  <c r="GV549" s="1"/>
  <c r="EZ550"/>
  <c r="EY551"/>
  <c r="FC551" s="1"/>
  <c r="FA551"/>
  <c r="FM551" s="1"/>
  <c r="GV551" s="1"/>
  <c r="EZ552"/>
  <c r="EY553"/>
  <c r="FC553" s="1"/>
  <c r="FA553"/>
  <c r="FM553" s="1"/>
  <c r="GV553" s="1"/>
  <c r="EZ554"/>
  <c r="EY555"/>
  <c r="FC555" s="1"/>
  <c r="FA555"/>
  <c r="FM555" s="1"/>
  <c r="GV555" s="1"/>
  <c r="EZ556"/>
  <c r="EY557"/>
  <c r="FC557" s="1"/>
  <c r="FA557"/>
  <c r="FM557" s="1"/>
  <c r="GV557" s="1"/>
  <c r="EZ558"/>
  <c r="EY559"/>
  <c r="FC559" s="1"/>
  <c r="FA559"/>
  <c r="FM559" s="1"/>
  <c r="GV559" s="1"/>
  <c r="EZ560"/>
  <c r="EY561"/>
  <c r="FC561" s="1"/>
  <c r="FA561"/>
  <c r="FM561" s="1"/>
  <c r="GV561" s="1"/>
  <c r="EZ562"/>
  <c r="EY563"/>
  <c r="FC563" s="1"/>
  <c r="FA563"/>
  <c r="FM563" s="1"/>
  <c r="GV563" s="1"/>
  <c r="EZ564"/>
  <c r="EY565"/>
  <c r="FC565" s="1"/>
  <c r="FA565"/>
  <c r="FM565" s="1"/>
  <c r="GV565" s="1"/>
  <c r="EZ566"/>
  <c r="EY567"/>
  <c r="FC567" s="1"/>
  <c r="FA567"/>
  <c r="FM567" s="1"/>
  <c r="GV567" s="1"/>
  <c r="EZ568"/>
  <c r="EY569"/>
  <c r="FC569" s="1"/>
  <c r="FA569"/>
  <c r="FM569" s="1"/>
  <c r="GV569" s="1"/>
  <c r="EZ570"/>
  <c r="EY571"/>
  <c r="FC571" s="1"/>
  <c r="FA571"/>
  <c r="FM571" s="1"/>
  <c r="GV571" s="1"/>
  <c r="EZ572"/>
  <c r="EY573"/>
  <c r="FC573" s="1"/>
  <c r="FA573"/>
  <c r="FM573" s="1"/>
  <c r="GV573" s="1"/>
  <c r="EZ574"/>
  <c r="EY575"/>
  <c r="FC575" s="1"/>
  <c r="FA575"/>
  <c r="FM575" s="1"/>
  <c r="GV575" s="1"/>
  <c r="EZ576"/>
  <c r="EY577"/>
  <c r="FC577" s="1"/>
  <c r="FA577"/>
  <c r="FM577" s="1"/>
  <c r="GV577" s="1"/>
  <c r="EZ578"/>
  <c r="EY579"/>
  <c r="FC579" s="1"/>
  <c r="FA579"/>
  <c r="FM579" s="1"/>
  <c r="GV579" s="1"/>
  <c r="EZ580"/>
  <c r="EY581"/>
  <c r="FC581" s="1"/>
  <c r="FA581"/>
  <c r="FM581" s="1"/>
  <c r="GV581" s="1"/>
  <c r="EZ582"/>
  <c r="EY583"/>
  <c r="FC583" s="1"/>
  <c r="FA583"/>
  <c r="FM583" s="1"/>
  <c r="GV583" s="1"/>
  <c r="EZ584"/>
  <c r="EY585"/>
  <c r="FC585" s="1"/>
  <c r="FA585"/>
  <c r="FM585" s="1"/>
  <c r="GV585" s="1"/>
  <c r="EZ586"/>
  <c r="EY587"/>
  <c r="FC587" s="1"/>
  <c r="FA587"/>
  <c r="FM587" s="1"/>
  <c r="GV587" s="1"/>
  <c r="EZ588"/>
  <c r="EY589"/>
  <c r="FC589" s="1"/>
  <c r="FA589"/>
  <c r="FM589" s="1"/>
  <c r="GV589" s="1"/>
  <c r="EZ590"/>
  <c r="FA12"/>
  <c r="EY12"/>
  <c r="FA525"/>
  <c r="FM525" s="1"/>
  <c r="GV525" s="1"/>
  <c r="EZ526"/>
  <c r="FB526" s="1"/>
  <c r="EY527"/>
  <c r="FC527" s="1"/>
  <c r="FA527"/>
  <c r="FM527" s="1"/>
  <c r="GV527" s="1"/>
  <c r="EZ528"/>
  <c r="EY529"/>
  <c r="FC529" s="1"/>
  <c r="FA529"/>
  <c r="FM529" s="1"/>
  <c r="GV529" s="1"/>
  <c r="EZ530"/>
  <c r="EY531"/>
  <c r="FC531" s="1"/>
  <c r="FA531"/>
  <c r="FM531" s="1"/>
  <c r="GV531" s="1"/>
  <c r="EZ532"/>
  <c r="EY533"/>
  <c r="FA533"/>
  <c r="FM533" s="1"/>
  <c r="GV533" s="1"/>
  <c r="EZ534"/>
  <c r="EZ535"/>
  <c r="EY536"/>
  <c r="FC536" s="1"/>
  <c r="FA536"/>
  <c r="FM536" s="1"/>
  <c r="GV536" s="1"/>
  <c r="EZ537"/>
  <c r="EY538"/>
  <c r="FC538" s="1"/>
  <c r="FA538"/>
  <c r="FM538" s="1"/>
  <c r="GV538" s="1"/>
  <c r="EZ539"/>
  <c r="EY540"/>
  <c r="FC540" s="1"/>
  <c r="FA540"/>
  <c r="FM540" s="1"/>
  <c r="GV540" s="1"/>
  <c r="EZ541"/>
  <c r="EY542"/>
  <c r="FC542" s="1"/>
  <c r="FA542"/>
  <c r="FM542" s="1"/>
  <c r="GV542" s="1"/>
  <c r="EZ543"/>
  <c r="EY544"/>
  <c r="FC544" s="1"/>
  <c r="FA544"/>
  <c r="FM544" s="1"/>
  <c r="GV544" s="1"/>
  <c r="EZ545"/>
  <c r="EY546"/>
  <c r="FC546" s="1"/>
  <c r="FA546"/>
  <c r="FM546" s="1"/>
  <c r="GV546" s="1"/>
  <c r="EZ547"/>
  <c r="EY548"/>
  <c r="FC548" s="1"/>
  <c r="FA548"/>
  <c r="FM548" s="1"/>
  <c r="GV548" s="1"/>
  <c r="EZ549"/>
  <c r="EY550"/>
  <c r="FC550" s="1"/>
  <c r="FA550"/>
  <c r="FM550" s="1"/>
  <c r="GV550" s="1"/>
  <c r="EZ551"/>
  <c r="EY552"/>
  <c r="FC552" s="1"/>
  <c r="FA552"/>
  <c r="FM552" s="1"/>
  <c r="GV552" s="1"/>
  <c r="EZ553"/>
  <c r="EY554"/>
  <c r="FC554" s="1"/>
  <c r="FA554"/>
  <c r="FM554" s="1"/>
  <c r="GV554" s="1"/>
  <c r="EZ555"/>
  <c r="EY556"/>
  <c r="FC556" s="1"/>
  <c r="FA556"/>
  <c r="FM556" s="1"/>
  <c r="GV556" s="1"/>
  <c r="EZ557"/>
  <c r="EY558"/>
  <c r="FC558" s="1"/>
  <c r="FA558"/>
  <c r="FM558" s="1"/>
  <c r="GV558" s="1"/>
  <c r="EZ559"/>
  <c r="EY560"/>
  <c r="FC560" s="1"/>
  <c r="FA560"/>
  <c r="FM560" s="1"/>
  <c r="GV560" s="1"/>
  <c r="EZ561"/>
  <c r="EY562"/>
  <c r="FC562" s="1"/>
  <c r="FA562"/>
  <c r="FM562" s="1"/>
  <c r="GV562" s="1"/>
  <c r="EZ563"/>
  <c r="EY564"/>
  <c r="FC564" s="1"/>
  <c r="FA564"/>
  <c r="FM564" s="1"/>
  <c r="GV564" s="1"/>
  <c r="EZ565"/>
  <c r="EY566"/>
  <c r="FC566" s="1"/>
  <c r="FA566"/>
  <c r="FM566" s="1"/>
  <c r="GV566" s="1"/>
  <c r="EZ567"/>
  <c r="EY568"/>
  <c r="FC568" s="1"/>
  <c r="FA568"/>
  <c r="FM568" s="1"/>
  <c r="GV568" s="1"/>
  <c r="EZ569"/>
  <c r="EY570"/>
  <c r="FC570" s="1"/>
  <c r="FA570"/>
  <c r="FM570" s="1"/>
  <c r="GV570" s="1"/>
  <c r="EZ571"/>
  <c r="EY572"/>
  <c r="FC572" s="1"/>
  <c r="FA572"/>
  <c r="FM572" s="1"/>
  <c r="GV572" s="1"/>
  <c r="EZ573"/>
  <c r="EY574"/>
  <c r="FC574" s="1"/>
  <c r="FA574"/>
  <c r="FM574" s="1"/>
  <c r="GV574" s="1"/>
  <c r="EZ575"/>
  <c r="EY576"/>
  <c r="FC576" s="1"/>
  <c r="FA576"/>
  <c r="FM576" s="1"/>
  <c r="GV576" s="1"/>
  <c r="EZ577"/>
  <c r="EY578"/>
  <c r="FC578" s="1"/>
  <c r="FA578"/>
  <c r="FM578" s="1"/>
  <c r="GV578" s="1"/>
  <c r="EZ579"/>
  <c r="EY580"/>
  <c r="FC580" s="1"/>
  <c r="FA580"/>
  <c r="FM580" s="1"/>
  <c r="GV580" s="1"/>
  <c r="EZ581"/>
  <c r="EY582"/>
  <c r="FC582" s="1"/>
  <c r="FA582"/>
  <c r="FM582" s="1"/>
  <c r="GV582" s="1"/>
  <c r="EZ583"/>
  <c r="EY584"/>
  <c r="FC584" s="1"/>
  <c r="FA584"/>
  <c r="FM584" s="1"/>
  <c r="GV584" s="1"/>
  <c r="EZ585"/>
  <c r="EY586"/>
  <c r="FC586" s="1"/>
  <c r="FA586"/>
  <c r="FM586" s="1"/>
  <c r="GV586" s="1"/>
  <c r="EZ587"/>
  <c r="EY588"/>
  <c r="FC588" s="1"/>
  <c r="FA588"/>
  <c r="FM588" s="1"/>
  <c r="GV588" s="1"/>
  <c r="EZ589"/>
  <c r="EY590"/>
  <c r="FC590" s="1"/>
  <c r="FA590"/>
  <c r="FM590" s="1"/>
  <c r="GV590" s="1"/>
  <c r="EZ12"/>
  <c r="BG785" i="11"/>
  <c r="BB786"/>
  <c r="CF786"/>
  <c r="BT786"/>
  <c r="Z22" i="1"/>
  <c r="X10"/>
  <c r="AC785" i="11"/>
  <c r="U785"/>
  <c r="BV588"/>
  <c r="DT13" i="1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S43"/>
  <c r="DW43" s="1"/>
  <c r="DS44"/>
  <c r="DW44" s="1"/>
  <c r="DS45"/>
  <c r="DW45" s="1"/>
  <c r="DS46"/>
  <c r="DW46" s="1"/>
  <c r="DS47"/>
  <c r="DW47" s="1"/>
  <c r="DS48"/>
  <c r="DW48" s="1"/>
  <c r="DS49"/>
  <c r="DW49" s="1"/>
  <c r="DS50"/>
  <c r="DW50" s="1"/>
  <c r="DS51"/>
  <c r="DW51" s="1"/>
  <c r="DS52"/>
  <c r="DW52" s="1"/>
  <c r="DS53"/>
  <c r="DW53" s="1"/>
  <c r="DS54"/>
  <c r="DW54" s="1"/>
  <c r="DS55"/>
  <c r="DW55" s="1"/>
  <c r="DS56"/>
  <c r="DW56" s="1"/>
  <c r="DS57"/>
  <c r="DW57" s="1"/>
  <c r="DS58"/>
  <c r="DW58" s="1"/>
  <c r="DS59"/>
  <c r="DW59" s="1"/>
  <c r="DS60"/>
  <c r="DW60" s="1"/>
  <c r="DS61"/>
  <c r="DW61" s="1"/>
  <c r="DS62"/>
  <c r="DW62" s="1"/>
  <c r="DS63"/>
  <c r="DW63" s="1"/>
  <c r="DS64"/>
  <c r="DW64" s="1"/>
  <c r="DS65"/>
  <c r="DW65" s="1"/>
  <c r="DS66"/>
  <c r="DW66" s="1"/>
  <c r="DS67"/>
  <c r="DW67" s="1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T85"/>
  <c r="DT86"/>
  <c r="DT87"/>
  <c r="DT88"/>
  <c r="DT89"/>
  <c r="DV89" s="1"/>
  <c r="DT90"/>
  <c r="DV90" s="1"/>
  <c r="DS91"/>
  <c r="DW91" s="1"/>
  <c r="DT92"/>
  <c r="DS93"/>
  <c r="DW93" s="1"/>
  <c r="DS94"/>
  <c r="DW94" s="1"/>
  <c r="DS95"/>
  <c r="DW95" s="1"/>
  <c r="DS96"/>
  <c r="DW96" s="1"/>
  <c r="DS97"/>
  <c r="DW97" s="1"/>
  <c r="DS98"/>
  <c r="DW98" s="1"/>
  <c r="DS99"/>
  <c r="DW99" s="1"/>
  <c r="DS100"/>
  <c r="DW100" s="1"/>
  <c r="DS101"/>
  <c r="DW101" s="1"/>
  <c r="DS102"/>
  <c r="DW102" s="1"/>
  <c r="DS103"/>
  <c r="DW103" s="1"/>
  <c r="DS104"/>
  <c r="DW104" s="1"/>
  <c r="DS105"/>
  <c r="DW105" s="1"/>
  <c r="DS106"/>
  <c r="DW106" s="1"/>
  <c r="DS107"/>
  <c r="DW107" s="1"/>
  <c r="DT108"/>
  <c r="DS109"/>
  <c r="DW109" s="1"/>
  <c r="DS110"/>
  <c r="DW110" s="1"/>
  <c r="DT111"/>
  <c r="DT112"/>
  <c r="DT113"/>
  <c r="DT114"/>
  <c r="DT115"/>
  <c r="DT116"/>
  <c r="DT117"/>
  <c r="DT118"/>
  <c r="DT119"/>
  <c r="DT120"/>
  <c r="DT121"/>
  <c r="DT122"/>
  <c r="DT123"/>
  <c r="DT124"/>
  <c r="DT125"/>
  <c r="DT126"/>
  <c r="DT127"/>
  <c r="DS128"/>
  <c r="DW128" s="1"/>
  <c r="DT129"/>
  <c r="DS130"/>
  <c r="DW130" s="1"/>
  <c r="DT131"/>
  <c r="DS132"/>
  <c r="DW132" s="1"/>
  <c r="DT133"/>
  <c r="DT134"/>
  <c r="DT135"/>
  <c r="DT136"/>
  <c r="DT137"/>
  <c r="DT138"/>
  <c r="DT139"/>
  <c r="DT140"/>
  <c r="DT141"/>
  <c r="DT142"/>
  <c r="DT143"/>
  <c r="DT144"/>
  <c r="DT145"/>
  <c r="DT146"/>
  <c r="DT147"/>
  <c r="DT148"/>
  <c r="DT149"/>
  <c r="DT150"/>
  <c r="DT151"/>
  <c r="DT152"/>
  <c r="DT153"/>
  <c r="DT154"/>
  <c r="DT155"/>
  <c r="DT156"/>
  <c r="DT157"/>
  <c r="DT158"/>
  <c r="DT159"/>
  <c r="DT160"/>
  <c r="DT161"/>
  <c r="DT162"/>
  <c r="DT163"/>
  <c r="DT164"/>
  <c r="DT165"/>
  <c r="DT166"/>
  <c r="DT167"/>
  <c r="DS13"/>
  <c r="DW13" s="1"/>
  <c r="DS14"/>
  <c r="DW14" s="1"/>
  <c r="DS15"/>
  <c r="DW15" s="1"/>
  <c r="DS16"/>
  <c r="DW16" s="1"/>
  <c r="DS17"/>
  <c r="DW17" s="1"/>
  <c r="DS18"/>
  <c r="DW18" s="1"/>
  <c r="DS19"/>
  <c r="DW19" s="1"/>
  <c r="DS20"/>
  <c r="DW20" s="1"/>
  <c r="DS21"/>
  <c r="DW21" s="1"/>
  <c r="DS22"/>
  <c r="DW22" s="1"/>
  <c r="DS23"/>
  <c r="DW23" s="1"/>
  <c r="DS24"/>
  <c r="DW24" s="1"/>
  <c r="DS25"/>
  <c r="DW25" s="1"/>
  <c r="DS26"/>
  <c r="DW26" s="1"/>
  <c r="DS27"/>
  <c r="DW27" s="1"/>
  <c r="DS28"/>
  <c r="DW28" s="1"/>
  <c r="DS29"/>
  <c r="DW29" s="1"/>
  <c r="DS30"/>
  <c r="DW30" s="1"/>
  <c r="DS31"/>
  <c r="DW31" s="1"/>
  <c r="DS32"/>
  <c r="DW32" s="1"/>
  <c r="DS33"/>
  <c r="DW33" s="1"/>
  <c r="DS34"/>
  <c r="DW34" s="1"/>
  <c r="DS35"/>
  <c r="DW35" s="1"/>
  <c r="DS36"/>
  <c r="DW36" s="1"/>
  <c r="DS37"/>
  <c r="DW37" s="1"/>
  <c r="DS38"/>
  <c r="DW38" s="1"/>
  <c r="DS39"/>
  <c r="DW39" s="1"/>
  <c r="DS40"/>
  <c r="DW40" s="1"/>
  <c r="DS41"/>
  <c r="DW41" s="1"/>
  <c r="DS42"/>
  <c r="DW42" s="1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S68"/>
  <c r="DW68" s="1"/>
  <c r="DS69"/>
  <c r="DW69" s="1"/>
  <c r="DS70"/>
  <c r="DW70" s="1"/>
  <c r="DS71"/>
  <c r="DW71" s="1"/>
  <c r="DS72"/>
  <c r="DW72" s="1"/>
  <c r="DS73"/>
  <c r="DW73" s="1"/>
  <c r="DS74"/>
  <c r="DW74" s="1"/>
  <c r="DS75"/>
  <c r="DW75" s="1"/>
  <c r="DS76"/>
  <c r="DW76" s="1"/>
  <c r="DS77"/>
  <c r="DW77" s="1"/>
  <c r="DS78"/>
  <c r="DW78" s="1"/>
  <c r="DS79"/>
  <c r="DW79" s="1"/>
  <c r="DS80"/>
  <c r="DW80" s="1"/>
  <c r="DS81"/>
  <c r="DW81" s="1"/>
  <c r="DS82"/>
  <c r="DW82" s="1"/>
  <c r="DS83"/>
  <c r="DW83" s="1"/>
  <c r="DS84"/>
  <c r="DW84" s="1"/>
  <c r="DS85"/>
  <c r="DW85" s="1"/>
  <c r="DS86"/>
  <c r="DW86" s="1"/>
  <c r="DS87"/>
  <c r="DW87" s="1"/>
  <c r="DS88"/>
  <c r="DW88" s="1"/>
  <c r="DS89"/>
  <c r="DW89" s="1"/>
  <c r="DS90"/>
  <c r="DW90" s="1"/>
  <c r="DT91"/>
  <c r="DS92"/>
  <c r="DW92" s="1"/>
  <c r="DT93"/>
  <c r="DT94"/>
  <c r="DT95"/>
  <c r="DT96"/>
  <c r="DT97"/>
  <c r="DT98"/>
  <c r="DT99"/>
  <c r="DT100"/>
  <c r="DT101"/>
  <c r="DT102"/>
  <c r="DT103"/>
  <c r="DT104"/>
  <c r="DT105"/>
  <c r="DT106"/>
  <c r="DT107"/>
  <c r="DS108"/>
  <c r="DW108" s="1"/>
  <c r="DT109"/>
  <c r="DT110"/>
  <c r="DS111"/>
  <c r="DW111" s="1"/>
  <c r="DS112"/>
  <c r="DW112" s="1"/>
  <c r="DS113"/>
  <c r="DW113" s="1"/>
  <c r="DS114"/>
  <c r="DW114" s="1"/>
  <c r="DS115"/>
  <c r="DW115" s="1"/>
  <c r="DS116"/>
  <c r="DW116" s="1"/>
  <c r="DS117"/>
  <c r="DW117" s="1"/>
  <c r="DS118"/>
  <c r="DW118" s="1"/>
  <c r="DS119"/>
  <c r="DW119" s="1"/>
  <c r="DS120"/>
  <c r="DW120" s="1"/>
  <c r="DS121"/>
  <c r="DW121" s="1"/>
  <c r="DS122"/>
  <c r="DW122" s="1"/>
  <c r="DS123"/>
  <c r="DW123" s="1"/>
  <c r="DS124"/>
  <c r="DW124" s="1"/>
  <c r="DS125"/>
  <c r="DW125" s="1"/>
  <c r="DS126"/>
  <c r="DW126" s="1"/>
  <c r="DS127"/>
  <c r="DW127" s="1"/>
  <c r="DT128"/>
  <c r="DS129"/>
  <c r="DW129" s="1"/>
  <c r="DT130"/>
  <c r="DS131"/>
  <c r="DW131" s="1"/>
  <c r="DT132"/>
  <c r="DS133"/>
  <c r="DW133" s="1"/>
  <c r="DS134"/>
  <c r="DW134" s="1"/>
  <c r="DS135"/>
  <c r="DW135" s="1"/>
  <c r="DS136"/>
  <c r="DW136" s="1"/>
  <c r="DS137"/>
  <c r="DW137" s="1"/>
  <c r="DS138"/>
  <c r="DW138" s="1"/>
  <c r="DS139"/>
  <c r="DW139" s="1"/>
  <c r="DS140"/>
  <c r="DW140" s="1"/>
  <c r="DS141"/>
  <c r="DW141" s="1"/>
  <c r="DS142"/>
  <c r="DW142" s="1"/>
  <c r="DS143"/>
  <c r="DW143" s="1"/>
  <c r="DS144"/>
  <c r="DW144" s="1"/>
  <c r="DS145"/>
  <c r="DW145" s="1"/>
  <c r="DS146"/>
  <c r="DW146" s="1"/>
  <c r="DS147"/>
  <c r="DW147" s="1"/>
  <c r="DS148"/>
  <c r="DW148" s="1"/>
  <c r="DS149"/>
  <c r="DW149" s="1"/>
  <c r="DS150"/>
  <c r="DW150" s="1"/>
  <c r="DS151"/>
  <c r="DW151" s="1"/>
  <c r="DS152"/>
  <c r="DW152" s="1"/>
  <c r="DS153"/>
  <c r="DW153" s="1"/>
  <c r="DS154"/>
  <c r="DW154" s="1"/>
  <c r="DS155"/>
  <c r="DW155" s="1"/>
  <c r="DS156"/>
  <c r="DW156" s="1"/>
  <c r="DS157"/>
  <c r="DW157" s="1"/>
  <c r="DS158"/>
  <c r="DW158" s="1"/>
  <c r="DS159"/>
  <c r="DW159" s="1"/>
  <c r="DS160"/>
  <c r="DW160" s="1"/>
  <c r="DS161"/>
  <c r="DW161" s="1"/>
  <c r="DS162"/>
  <c r="DW162" s="1"/>
  <c r="DS163"/>
  <c r="DW163" s="1"/>
  <c r="DS164"/>
  <c r="DW164" s="1"/>
  <c r="DS165"/>
  <c r="DW165" s="1"/>
  <c r="DS166"/>
  <c r="DW166" s="1"/>
  <c r="DS167"/>
  <c r="DW167" s="1"/>
  <c r="DT168"/>
  <c r="DT169"/>
  <c r="DT170"/>
  <c r="DT171"/>
  <c r="DT172"/>
  <c r="DT173"/>
  <c r="DT174"/>
  <c r="DT175"/>
  <c r="DT176"/>
  <c r="DT177"/>
  <c r="DT178"/>
  <c r="DT179"/>
  <c r="DT180"/>
  <c r="DV180" s="1"/>
  <c r="DT181"/>
  <c r="DT182"/>
  <c r="DT183"/>
  <c r="DT184"/>
  <c r="DT185"/>
  <c r="DT186"/>
  <c r="DT187"/>
  <c r="DT188"/>
  <c r="DS189"/>
  <c r="DW189" s="1"/>
  <c r="DT190"/>
  <c r="DT191"/>
  <c r="DT192"/>
  <c r="DT193"/>
  <c r="DT194"/>
  <c r="DT195"/>
  <c r="DT196"/>
  <c r="DT197"/>
  <c r="DT198"/>
  <c r="DT199"/>
  <c r="DT200"/>
  <c r="DT201"/>
  <c r="DT202"/>
  <c r="DT203"/>
  <c r="DT204"/>
  <c r="DT205"/>
  <c r="DT206"/>
  <c r="DT207"/>
  <c r="DT208"/>
  <c r="DV208" s="1"/>
  <c r="DT209"/>
  <c r="DT210"/>
  <c r="DV210" s="1"/>
  <c r="DT211"/>
  <c r="DT212"/>
  <c r="DT213"/>
  <c r="DT214"/>
  <c r="DT215"/>
  <c r="DT216"/>
  <c r="DT217"/>
  <c r="DT218"/>
  <c r="DT219"/>
  <c r="DT220"/>
  <c r="DT221"/>
  <c r="DT222"/>
  <c r="DT223"/>
  <c r="DT224"/>
  <c r="DV224" s="1"/>
  <c r="DT225"/>
  <c r="DV225" s="1"/>
  <c r="DT226"/>
  <c r="DT227"/>
  <c r="DT228"/>
  <c r="DS229"/>
  <c r="DW229" s="1"/>
  <c r="DS230"/>
  <c r="DW230" s="1"/>
  <c r="DS231"/>
  <c r="DW231" s="1"/>
  <c r="DS232"/>
  <c r="DW232" s="1"/>
  <c r="DT233"/>
  <c r="DS234"/>
  <c r="DW234" s="1"/>
  <c r="DT235"/>
  <c r="DS236"/>
  <c r="DW236" s="1"/>
  <c r="DT237"/>
  <c r="DS238"/>
  <c r="DW238" s="1"/>
  <c r="DT239"/>
  <c r="DS240"/>
  <c r="DW240" s="1"/>
  <c r="DT241"/>
  <c r="DS242"/>
  <c r="DW242" s="1"/>
  <c r="DT243"/>
  <c r="DS244"/>
  <c r="DW244" s="1"/>
  <c r="DT245"/>
  <c r="DS246"/>
  <c r="DW246" s="1"/>
  <c r="DT251"/>
  <c r="DS252"/>
  <c r="DW252" s="1"/>
  <c r="DS253"/>
  <c r="DW253" s="1"/>
  <c r="DS254"/>
  <c r="DW254" s="1"/>
  <c r="DS255"/>
  <c r="DW255" s="1"/>
  <c r="DS256"/>
  <c r="DW256" s="1"/>
  <c r="DS257"/>
  <c r="DW257" s="1"/>
  <c r="DS258"/>
  <c r="DW258" s="1"/>
  <c r="DS259"/>
  <c r="DW259" s="1"/>
  <c r="DS260"/>
  <c r="DW260" s="1"/>
  <c r="DS261"/>
  <c r="DW261" s="1"/>
  <c r="DS262"/>
  <c r="DW262" s="1"/>
  <c r="DS263"/>
  <c r="DW263" s="1"/>
  <c r="DS264"/>
  <c r="DW264" s="1"/>
  <c r="DS265"/>
  <c r="DW265" s="1"/>
  <c r="DS266"/>
  <c r="DW266" s="1"/>
  <c r="DS267"/>
  <c r="DW267" s="1"/>
  <c r="DS268"/>
  <c r="DW268" s="1"/>
  <c r="DS269"/>
  <c r="DW269" s="1"/>
  <c r="DS270"/>
  <c r="DW270" s="1"/>
  <c r="DS271"/>
  <c r="DW271" s="1"/>
  <c r="DS272"/>
  <c r="DW272" s="1"/>
  <c r="DS273"/>
  <c r="DW273" s="1"/>
  <c r="DS274"/>
  <c r="DW274" s="1"/>
  <c r="DS275"/>
  <c r="DW275" s="1"/>
  <c r="DS276"/>
  <c r="DW276" s="1"/>
  <c r="DS277"/>
  <c r="DW277" s="1"/>
  <c r="DS278"/>
  <c r="DW278" s="1"/>
  <c r="DS279"/>
  <c r="DW279" s="1"/>
  <c r="DS280"/>
  <c r="DW280" s="1"/>
  <c r="DS281"/>
  <c r="DW281" s="1"/>
  <c r="DS282"/>
  <c r="DW282" s="1"/>
  <c r="DS283"/>
  <c r="DW283" s="1"/>
  <c r="DS284"/>
  <c r="DW284" s="1"/>
  <c r="DS285"/>
  <c r="DW285" s="1"/>
  <c r="DS286"/>
  <c r="DW286" s="1"/>
  <c r="DS287"/>
  <c r="DW287" s="1"/>
  <c r="DS288"/>
  <c r="DW288" s="1"/>
  <c r="DS289"/>
  <c r="DW289" s="1"/>
  <c r="DS290"/>
  <c r="DW290" s="1"/>
  <c r="DS291"/>
  <c r="DW291" s="1"/>
  <c r="DS292"/>
  <c r="DW292" s="1"/>
  <c r="DS293"/>
  <c r="DW293" s="1"/>
  <c r="DS294"/>
  <c r="DW294" s="1"/>
  <c r="DS295"/>
  <c r="DW295" s="1"/>
  <c r="DS296"/>
  <c r="DW296" s="1"/>
  <c r="DS297"/>
  <c r="DW297" s="1"/>
  <c r="DS298"/>
  <c r="DW298" s="1"/>
  <c r="DS299"/>
  <c r="DW299" s="1"/>
  <c r="DS300"/>
  <c r="DW300" s="1"/>
  <c r="DS301"/>
  <c r="DW301" s="1"/>
  <c r="DS302"/>
  <c r="DW302" s="1"/>
  <c r="DS303"/>
  <c r="DW303" s="1"/>
  <c r="DS304"/>
  <c r="DW304" s="1"/>
  <c r="DS305"/>
  <c r="DW305" s="1"/>
  <c r="DS306"/>
  <c r="DW306" s="1"/>
  <c r="DS307"/>
  <c r="DW307" s="1"/>
  <c r="DS308"/>
  <c r="DW308" s="1"/>
  <c r="DS309"/>
  <c r="DW309" s="1"/>
  <c r="DS310"/>
  <c r="DW310" s="1"/>
  <c r="DS311"/>
  <c r="DW311" s="1"/>
  <c r="DS312"/>
  <c r="DW312" s="1"/>
  <c r="DS313"/>
  <c r="DW313" s="1"/>
  <c r="DS314"/>
  <c r="DW314" s="1"/>
  <c r="DS315"/>
  <c r="DW315" s="1"/>
  <c r="DS316"/>
  <c r="DW316" s="1"/>
  <c r="DS317"/>
  <c r="DW317" s="1"/>
  <c r="DS318"/>
  <c r="DW318" s="1"/>
  <c r="DS319"/>
  <c r="DW319" s="1"/>
  <c r="DS320"/>
  <c r="DW320" s="1"/>
  <c r="DS321"/>
  <c r="DW321" s="1"/>
  <c r="DS322"/>
  <c r="DW322" s="1"/>
  <c r="DS323"/>
  <c r="DW323" s="1"/>
  <c r="DS324"/>
  <c r="DW324" s="1"/>
  <c r="DS325"/>
  <c r="DW325" s="1"/>
  <c r="DS326"/>
  <c r="DW326" s="1"/>
  <c r="DS327"/>
  <c r="DW327" s="1"/>
  <c r="DS328"/>
  <c r="DW328" s="1"/>
  <c r="DS329"/>
  <c r="DW329" s="1"/>
  <c r="DS330"/>
  <c r="DW330" s="1"/>
  <c r="DS331"/>
  <c r="DW331" s="1"/>
  <c r="DS332"/>
  <c r="DW332" s="1"/>
  <c r="DS333"/>
  <c r="DW333" s="1"/>
  <c r="DS334"/>
  <c r="DW334" s="1"/>
  <c r="DS335"/>
  <c r="DW335" s="1"/>
  <c r="DS168"/>
  <c r="DW168" s="1"/>
  <c r="DS169"/>
  <c r="DW169" s="1"/>
  <c r="DS170"/>
  <c r="DW170" s="1"/>
  <c r="DS171"/>
  <c r="DW171" s="1"/>
  <c r="DS172"/>
  <c r="DW172" s="1"/>
  <c r="DS173"/>
  <c r="DW173" s="1"/>
  <c r="DS174"/>
  <c r="DW174" s="1"/>
  <c r="DS175"/>
  <c r="DW175" s="1"/>
  <c r="DS176"/>
  <c r="DW176" s="1"/>
  <c r="DS177"/>
  <c r="DW177" s="1"/>
  <c r="DS178"/>
  <c r="DW178" s="1"/>
  <c r="DS179"/>
  <c r="DW179" s="1"/>
  <c r="DS180"/>
  <c r="DW180" s="1"/>
  <c r="DS181"/>
  <c r="DW181" s="1"/>
  <c r="DS182"/>
  <c r="DW182" s="1"/>
  <c r="DS183"/>
  <c r="DW183" s="1"/>
  <c r="DS184"/>
  <c r="DW184" s="1"/>
  <c r="DS185"/>
  <c r="DW185" s="1"/>
  <c r="DS186"/>
  <c r="DW186" s="1"/>
  <c r="DS187"/>
  <c r="DW187" s="1"/>
  <c r="DS188"/>
  <c r="DW188" s="1"/>
  <c r="DT189"/>
  <c r="DS190"/>
  <c r="DW190" s="1"/>
  <c r="DS191"/>
  <c r="DW191" s="1"/>
  <c r="DS192"/>
  <c r="DW192" s="1"/>
  <c r="DS193"/>
  <c r="DW193" s="1"/>
  <c r="DS194"/>
  <c r="DW194" s="1"/>
  <c r="DS195"/>
  <c r="DW195" s="1"/>
  <c r="DS196"/>
  <c r="DW196" s="1"/>
  <c r="DS197"/>
  <c r="DW197" s="1"/>
  <c r="DS198"/>
  <c r="DW198" s="1"/>
  <c r="DS199"/>
  <c r="DW199" s="1"/>
  <c r="DS200"/>
  <c r="DW200" s="1"/>
  <c r="DS201"/>
  <c r="DW201" s="1"/>
  <c r="DS202"/>
  <c r="DW202" s="1"/>
  <c r="DS203"/>
  <c r="DW203" s="1"/>
  <c r="DS204"/>
  <c r="DW204" s="1"/>
  <c r="DS205"/>
  <c r="DW205" s="1"/>
  <c r="DS206"/>
  <c r="DW206" s="1"/>
  <c r="DS207"/>
  <c r="DW207" s="1"/>
  <c r="DS208"/>
  <c r="DW208" s="1"/>
  <c r="DS209"/>
  <c r="DW209" s="1"/>
  <c r="DS210"/>
  <c r="DW210" s="1"/>
  <c r="DS211"/>
  <c r="DW211" s="1"/>
  <c r="DS212"/>
  <c r="DW212" s="1"/>
  <c r="DS213"/>
  <c r="DW213" s="1"/>
  <c r="DS214"/>
  <c r="DW214" s="1"/>
  <c r="DS215"/>
  <c r="DW215" s="1"/>
  <c r="DS216"/>
  <c r="DW216" s="1"/>
  <c r="DS217"/>
  <c r="DW217" s="1"/>
  <c r="DS218"/>
  <c r="DW218" s="1"/>
  <c r="DS219"/>
  <c r="DW219" s="1"/>
  <c r="DS220"/>
  <c r="DW220" s="1"/>
  <c r="DS221"/>
  <c r="DW221" s="1"/>
  <c r="DS222"/>
  <c r="DW222" s="1"/>
  <c r="DS223"/>
  <c r="DW223" s="1"/>
  <c r="DS224"/>
  <c r="DW224" s="1"/>
  <c r="DS225"/>
  <c r="DW225" s="1"/>
  <c r="DS226"/>
  <c r="DW226" s="1"/>
  <c r="DS227"/>
  <c r="DW227" s="1"/>
  <c r="DS228"/>
  <c r="DW228" s="1"/>
  <c r="DT229"/>
  <c r="DT230"/>
  <c r="DT231"/>
  <c r="DT232"/>
  <c r="DS233"/>
  <c r="DW233" s="1"/>
  <c r="DT234"/>
  <c r="DS235"/>
  <c r="DW235" s="1"/>
  <c r="DT236"/>
  <c r="DV236" s="1"/>
  <c r="DS237"/>
  <c r="DW237" s="1"/>
  <c r="DT238"/>
  <c r="DS239"/>
  <c r="DW239" s="1"/>
  <c r="DT240"/>
  <c r="DS241"/>
  <c r="DW241" s="1"/>
  <c r="DT242"/>
  <c r="DS243"/>
  <c r="DW243" s="1"/>
  <c r="DT244"/>
  <c r="DS245"/>
  <c r="DW245" s="1"/>
  <c r="DT246"/>
  <c r="DS251"/>
  <c r="DW251" s="1"/>
  <c r="DT252"/>
  <c r="DT253"/>
  <c r="DT254"/>
  <c r="DT255"/>
  <c r="DT256"/>
  <c r="DT257"/>
  <c r="DT258"/>
  <c r="DT259"/>
  <c r="DT260"/>
  <c r="DT261"/>
  <c r="DT262"/>
  <c r="DT263"/>
  <c r="DT264"/>
  <c r="DT265"/>
  <c r="DT266"/>
  <c r="DT267"/>
  <c r="DT268"/>
  <c r="DT269"/>
  <c r="DT270"/>
  <c r="DT271"/>
  <c r="DT272"/>
  <c r="DT273"/>
  <c r="DT274"/>
  <c r="DT275"/>
  <c r="DT276"/>
  <c r="DT277"/>
  <c r="DT278"/>
  <c r="DT279"/>
  <c r="DT280"/>
  <c r="DT281"/>
  <c r="DT282"/>
  <c r="DT283"/>
  <c r="DT284"/>
  <c r="DT285"/>
  <c r="DT286"/>
  <c r="DT287"/>
  <c r="DT288"/>
  <c r="DT289"/>
  <c r="DT290"/>
  <c r="DT291"/>
  <c r="DT292"/>
  <c r="DT293"/>
  <c r="DT294"/>
  <c r="DT295"/>
  <c r="DT296"/>
  <c r="DT297"/>
  <c r="DT298"/>
  <c r="DT299"/>
  <c r="DT300"/>
  <c r="DT301"/>
  <c r="DT302"/>
  <c r="DT303"/>
  <c r="DT304"/>
  <c r="DT305"/>
  <c r="DT306"/>
  <c r="DT307"/>
  <c r="DT308"/>
  <c r="DT309"/>
  <c r="DT310"/>
  <c r="DT311"/>
  <c r="DT312"/>
  <c r="DT313"/>
  <c r="DT314"/>
  <c r="DT315"/>
  <c r="DT316"/>
  <c r="DT317"/>
  <c r="DT318"/>
  <c r="DT319"/>
  <c r="DT320"/>
  <c r="DT321"/>
  <c r="DT322"/>
  <c r="DT323"/>
  <c r="DT324"/>
  <c r="DT325"/>
  <c r="DT326"/>
  <c r="DT327"/>
  <c r="DT328"/>
  <c r="DT329"/>
  <c r="DV329" s="1"/>
  <c r="DT330"/>
  <c r="DT331"/>
  <c r="DT332"/>
  <c r="DT333"/>
  <c r="DT334"/>
  <c r="DT335"/>
  <c r="DT336"/>
  <c r="DT337"/>
  <c r="DV337" s="1"/>
  <c r="DT338"/>
  <c r="DT339"/>
  <c r="DT340"/>
  <c r="DT341"/>
  <c r="DT342"/>
  <c r="DT343"/>
  <c r="DT344"/>
  <c r="DT345"/>
  <c r="DT346"/>
  <c r="DT347"/>
  <c r="DT348"/>
  <c r="DT349"/>
  <c r="DT350"/>
  <c r="DT351"/>
  <c r="DT352"/>
  <c r="DT353"/>
  <c r="DT354"/>
  <c r="DT355"/>
  <c r="DT356"/>
  <c r="DT357"/>
  <c r="DT358"/>
  <c r="DT359"/>
  <c r="DT360"/>
  <c r="DT361"/>
  <c r="DT362"/>
  <c r="DT363"/>
  <c r="DT364"/>
  <c r="DS365"/>
  <c r="DW365" s="1"/>
  <c r="DT366"/>
  <c r="DV366" s="1"/>
  <c r="DS367"/>
  <c r="DW367" s="1"/>
  <c r="DT368"/>
  <c r="DV368" s="1"/>
  <c r="DS369"/>
  <c r="DW369" s="1"/>
  <c r="DT370"/>
  <c r="DS371"/>
  <c r="DW371" s="1"/>
  <c r="DT372"/>
  <c r="DS373"/>
  <c r="DW373" s="1"/>
  <c r="DT374"/>
  <c r="DS375"/>
  <c r="DW375" s="1"/>
  <c r="DS376"/>
  <c r="DW376" s="1"/>
  <c r="DS377"/>
  <c r="DW377" s="1"/>
  <c r="DS378"/>
  <c r="DW378" s="1"/>
  <c r="DS379"/>
  <c r="DW379" s="1"/>
  <c r="DS380"/>
  <c r="DW380" s="1"/>
  <c r="DS381"/>
  <c r="DW381" s="1"/>
  <c r="DS382"/>
  <c r="DW382" s="1"/>
  <c r="DS383"/>
  <c r="DW383" s="1"/>
  <c r="DS384"/>
  <c r="DW384" s="1"/>
  <c r="DS385"/>
  <c r="DW385" s="1"/>
  <c r="DS386"/>
  <c r="DW386" s="1"/>
  <c r="DS387"/>
  <c r="DW387" s="1"/>
  <c r="DS388"/>
  <c r="DW388" s="1"/>
  <c r="DS389"/>
  <c r="DW389" s="1"/>
  <c r="DS390"/>
  <c r="DW390" s="1"/>
  <c r="DS391"/>
  <c r="DW391" s="1"/>
  <c r="DT392"/>
  <c r="DS393"/>
  <c r="DW393" s="1"/>
  <c r="DS394"/>
  <c r="DW394" s="1"/>
  <c r="DS395"/>
  <c r="DW395" s="1"/>
  <c r="DS396"/>
  <c r="DW396" s="1"/>
  <c r="DS397"/>
  <c r="DW397" s="1"/>
  <c r="DS398"/>
  <c r="DW398" s="1"/>
  <c r="DS399"/>
  <c r="DW399" s="1"/>
  <c r="DS400"/>
  <c r="DW400" s="1"/>
  <c r="DS401"/>
  <c r="DW401" s="1"/>
  <c r="DS402"/>
  <c r="DW402" s="1"/>
  <c r="DS403"/>
  <c r="DW403" s="1"/>
  <c r="DS404"/>
  <c r="DW404" s="1"/>
  <c r="DS405"/>
  <c r="DW405" s="1"/>
  <c r="DS406"/>
  <c r="DW406" s="1"/>
  <c r="DS407"/>
  <c r="DW407" s="1"/>
  <c r="DS408"/>
  <c r="DW408" s="1"/>
  <c r="DS409"/>
  <c r="DW409" s="1"/>
  <c r="DS410"/>
  <c r="DW410" s="1"/>
  <c r="DS411"/>
  <c r="DW411" s="1"/>
  <c r="DS412"/>
  <c r="DW412" s="1"/>
  <c r="DS413"/>
  <c r="DW413" s="1"/>
  <c r="DT414"/>
  <c r="DS415"/>
  <c r="DW415" s="1"/>
  <c r="DT416"/>
  <c r="DT417"/>
  <c r="DT418"/>
  <c r="DT419"/>
  <c r="DT420"/>
  <c r="DS421"/>
  <c r="DW421" s="1"/>
  <c r="DT422"/>
  <c r="DS423"/>
  <c r="DW423" s="1"/>
  <c r="DT424"/>
  <c r="DS425"/>
  <c r="DW425" s="1"/>
  <c r="DT426"/>
  <c r="DS427"/>
  <c r="DW427" s="1"/>
  <c r="DT428"/>
  <c r="DV428" s="1"/>
  <c r="DT429"/>
  <c r="DT430"/>
  <c r="DV430" s="1"/>
  <c r="DT431"/>
  <c r="DV431" s="1"/>
  <c r="DT432"/>
  <c r="DT433"/>
  <c r="DT434"/>
  <c r="DT435"/>
  <c r="DT436"/>
  <c r="DT437"/>
  <c r="DT438"/>
  <c r="DT439"/>
  <c r="DT440"/>
  <c r="DT441"/>
  <c r="DT442"/>
  <c r="DT443"/>
  <c r="DT444"/>
  <c r="DT445"/>
  <c r="DT446"/>
  <c r="DT447"/>
  <c r="DT448"/>
  <c r="DT449"/>
  <c r="DT450"/>
  <c r="DT451"/>
  <c r="DT452"/>
  <c r="DT453"/>
  <c r="DT454"/>
  <c r="DT455"/>
  <c r="DT456"/>
  <c r="DT457"/>
  <c r="DT458"/>
  <c r="DT459"/>
  <c r="DT460"/>
  <c r="DT461"/>
  <c r="DT462"/>
  <c r="DT463"/>
  <c r="DT464"/>
  <c r="DT465"/>
  <c r="DT466"/>
  <c r="DT467"/>
  <c r="DT468"/>
  <c r="DT469"/>
  <c r="DS470"/>
  <c r="DW470" s="1"/>
  <c r="DS471"/>
  <c r="DW471" s="1"/>
  <c r="DS472"/>
  <c r="DW472" s="1"/>
  <c r="DS473"/>
  <c r="DW473" s="1"/>
  <c r="DT474"/>
  <c r="DS475"/>
  <c r="DW475" s="1"/>
  <c r="DT476"/>
  <c r="DT477"/>
  <c r="DS478"/>
  <c r="DW478" s="1"/>
  <c r="DT479"/>
  <c r="DS480"/>
  <c r="DW480" s="1"/>
  <c r="DT481"/>
  <c r="DT482"/>
  <c r="DT483"/>
  <c r="DS484"/>
  <c r="DW484" s="1"/>
  <c r="DT485"/>
  <c r="DT486"/>
  <c r="DT487"/>
  <c r="DV487" s="1"/>
  <c r="DT488"/>
  <c r="DT489"/>
  <c r="DV489" s="1"/>
  <c r="DT490"/>
  <c r="DT491"/>
  <c r="DT492"/>
  <c r="DS493"/>
  <c r="DW493" s="1"/>
  <c r="DS494"/>
  <c r="DW494" s="1"/>
  <c r="DS495"/>
  <c r="DW495" s="1"/>
  <c r="DT496"/>
  <c r="DT497"/>
  <c r="DT498"/>
  <c r="DT499"/>
  <c r="DT500"/>
  <c r="DT501"/>
  <c r="DT502"/>
  <c r="DT503"/>
  <c r="DS504"/>
  <c r="DW504" s="1"/>
  <c r="DT505"/>
  <c r="DS506"/>
  <c r="DW506" s="1"/>
  <c r="DT507"/>
  <c r="DS508"/>
  <c r="DW508" s="1"/>
  <c r="DT509"/>
  <c r="DS510"/>
  <c r="DW510" s="1"/>
  <c r="DT511"/>
  <c r="DS512"/>
  <c r="DW512" s="1"/>
  <c r="DT513"/>
  <c r="DS514"/>
  <c r="DW514" s="1"/>
  <c r="DT515"/>
  <c r="DS516"/>
  <c r="DW516" s="1"/>
  <c r="DT517"/>
  <c r="DZ517" s="1"/>
  <c r="DS518"/>
  <c r="DW518" s="1"/>
  <c r="DT519"/>
  <c r="DS520"/>
  <c r="DW520" s="1"/>
  <c r="DT521"/>
  <c r="DS522"/>
  <c r="DW522" s="1"/>
  <c r="DT523"/>
  <c r="DS524"/>
  <c r="DW524" s="1"/>
  <c r="DT525"/>
  <c r="DV525" s="1"/>
  <c r="DS526"/>
  <c r="DW526" s="1"/>
  <c r="DT527"/>
  <c r="DS528"/>
  <c r="DW528" s="1"/>
  <c r="DT529"/>
  <c r="DS530"/>
  <c r="DW530" s="1"/>
  <c r="DT531"/>
  <c r="DS532"/>
  <c r="DW532" s="1"/>
  <c r="DT533"/>
  <c r="DV533" s="1"/>
  <c r="DS534"/>
  <c r="DW534" s="1"/>
  <c r="DT535"/>
  <c r="DS536"/>
  <c r="DT537"/>
  <c r="DV537" s="1"/>
  <c r="DS538"/>
  <c r="DW538" s="1"/>
  <c r="DT539"/>
  <c r="DS540"/>
  <c r="DT541"/>
  <c r="DS542"/>
  <c r="DW542" s="1"/>
  <c r="DT543"/>
  <c r="DS544"/>
  <c r="DW544" s="1"/>
  <c r="DT545"/>
  <c r="DS546"/>
  <c r="DW546" s="1"/>
  <c r="DT547"/>
  <c r="DS548"/>
  <c r="DW548" s="1"/>
  <c r="DT549"/>
  <c r="DS550"/>
  <c r="DW550" s="1"/>
  <c r="DT551"/>
  <c r="DS552"/>
  <c r="DW552" s="1"/>
  <c r="DT553"/>
  <c r="DS554"/>
  <c r="DW554" s="1"/>
  <c r="DT555"/>
  <c r="DS556"/>
  <c r="DW556" s="1"/>
  <c r="DT557"/>
  <c r="DS558"/>
  <c r="DW558" s="1"/>
  <c r="DT559"/>
  <c r="DS560"/>
  <c r="DW560" s="1"/>
  <c r="DT561"/>
  <c r="DS562"/>
  <c r="DW562" s="1"/>
  <c r="DT563"/>
  <c r="DV563" s="1"/>
  <c r="DS564"/>
  <c r="DW564" s="1"/>
  <c r="DT565"/>
  <c r="DS566"/>
  <c r="DW566" s="1"/>
  <c r="DT567"/>
  <c r="DS568"/>
  <c r="DW568" s="1"/>
  <c r="DT569"/>
  <c r="DS570"/>
  <c r="DW570" s="1"/>
  <c r="DT571"/>
  <c r="DS572"/>
  <c r="DW572" s="1"/>
  <c r="DT573"/>
  <c r="DS574"/>
  <c r="DW574" s="1"/>
  <c r="DT575"/>
  <c r="DS576"/>
  <c r="DW576" s="1"/>
  <c r="DT577"/>
  <c r="DS578"/>
  <c r="DW578" s="1"/>
  <c r="DT579"/>
  <c r="DS580"/>
  <c r="DW580" s="1"/>
  <c r="DT581"/>
  <c r="DS582"/>
  <c r="DW582" s="1"/>
  <c r="DT583"/>
  <c r="DS584"/>
  <c r="DW584" s="1"/>
  <c r="DT585"/>
  <c r="DS586"/>
  <c r="DW586" s="1"/>
  <c r="DT587"/>
  <c r="DS588"/>
  <c r="DW588" s="1"/>
  <c r="DT589"/>
  <c r="DS590"/>
  <c r="DW590" s="1"/>
  <c r="DS12"/>
  <c r="DS336"/>
  <c r="DW336" s="1"/>
  <c r="DS337"/>
  <c r="DW337" s="1"/>
  <c r="DS338"/>
  <c r="DW338" s="1"/>
  <c r="DS339"/>
  <c r="DW339" s="1"/>
  <c r="DS340"/>
  <c r="DW340" s="1"/>
  <c r="DS341"/>
  <c r="DW341" s="1"/>
  <c r="DS342"/>
  <c r="DW342" s="1"/>
  <c r="DS343"/>
  <c r="DW343" s="1"/>
  <c r="DS344"/>
  <c r="DW344" s="1"/>
  <c r="DS345"/>
  <c r="DW345" s="1"/>
  <c r="DS346"/>
  <c r="DW346" s="1"/>
  <c r="DS347"/>
  <c r="DW347" s="1"/>
  <c r="DS348"/>
  <c r="DW348" s="1"/>
  <c r="DS349"/>
  <c r="DW349" s="1"/>
  <c r="DS350"/>
  <c r="DW350" s="1"/>
  <c r="DS351"/>
  <c r="DW351" s="1"/>
  <c r="DS352"/>
  <c r="DW352" s="1"/>
  <c r="DS353"/>
  <c r="DW353" s="1"/>
  <c r="DS354"/>
  <c r="DW354" s="1"/>
  <c r="DS355"/>
  <c r="DW355" s="1"/>
  <c r="DS356"/>
  <c r="DW356" s="1"/>
  <c r="DS357"/>
  <c r="DW357" s="1"/>
  <c r="DS358"/>
  <c r="DW358" s="1"/>
  <c r="DS359"/>
  <c r="DW359" s="1"/>
  <c r="DS360"/>
  <c r="DW360" s="1"/>
  <c r="DS361"/>
  <c r="DW361" s="1"/>
  <c r="DS362"/>
  <c r="DW362" s="1"/>
  <c r="DS363"/>
  <c r="DW363" s="1"/>
  <c r="DS364"/>
  <c r="DW364" s="1"/>
  <c r="DT365"/>
  <c r="DS366"/>
  <c r="DW366" s="1"/>
  <c r="DT367"/>
  <c r="DS368"/>
  <c r="DW368" s="1"/>
  <c r="DT369"/>
  <c r="DS370"/>
  <c r="DW370" s="1"/>
  <c r="DT371"/>
  <c r="DS372"/>
  <c r="DW372" s="1"/>
  <c r="DT373"/>
  <c r="DS374"/>
  <c r="DW374" s="1"/>
  <c r="DT375"/>
  <c r="DT376"/>
  <c r="DT377"/>
  <c r="DT378"/>
  <c r="DT379"/>
  <c r="DT380"/>
  <c r="DT381"/>
  <c r="DT382"/>
  <c r="DT383"/>
  <c r="DT384"/>
  <c r="DT385"/>
  <c r="DV385" s="1"/>
  <c r="DT386"/>
  <c r="DT387"/>
  <c r="DT388"/>
  <c r="DT389"/>
  <c r="DT390"/>
  <c r="DT391"/>
  <c r="DS392"/>
  <c r="DW392" s="1"/>
  <c r="DT393"/>
  <c r="DT394"/>
  <c r="DT395"/>
  <c r="DT396"/>
  <c r="DT397"/>
  <c r="DT398"/>
  <c r="DT399"/>
  <c r="DT400"/>
  <c r="DT401"/>
  <c r="DT402"/>
  <c r="DT403"/>
  <c r="DT404"/>
  <c r="DT405"/>
  <c r="DT406"/>
  <c r="DT407"/>
  <c r="DT408"/>
  <c r="DT409"/>
  <c r="DT410"/>
  <c r="DT411"/>
  <c r="DV411" s="1"/>
  <c r="DT412"/>
  <c r="DT413"/>
  <c r="DS414"/>
  <c r="DW414" s="1"/>
  <c r="DT415"/>
  <c r="DV415" s="1"/>
  <c r="DS416"/>
  <c r="DW416" s="1"/>
  <c r="DS417"/>
  <c r="DW417" s="1"/>
  <c r="DS418"/>
  <c r="DW418" s="1"/>
  <c r="DS419"/>
  <c r="DW419" s="1"/>
  <c r="DS420"/>
  <c r="DW420" s="1"/>
  <c r="DT421"/>
  <c r="DS422"/>
  <c r="DW422" s="1"/>
  <c r="DT423"/>
  <c r="DS424"/>
  <c r="DW424" s="1"/>
  <c r="DT425"/>
  <c r="DS426"/>
  <c r="DW426" s="1"/>
  <c r="DT427"/>
  <c r="DS428"/>
  <c r="DW428" s="1"/>
  <c r="DS429"/>
  <c r="DW429" s="1"/>
  <c r="DS430"/>
  <c r="DW430" s="1"/>
  <c r="DS431"/>
  <c r="DW431" s="1"/>
  <c r="DS432"/>
  <c r="DW432" s="1"/>
  <c r="DS433"/>
  <c r="DW433" s="1"/>
  <c r="DS434"/>
  <c r="DW434" s="1"/>
  <c r="DS435"/>
  <c r="DW435" s="1"/>
  <c r="DS436"/>
  <c r="DW436" s="1"/>
  <c r="DS437"/>
  <c r="DW437" s="1"/>
  <c r="DS438"/>
  <c r="DW438" s="1"/>
  <c r="DS439"/>
  <c r="DW439" s="1"/>
  <c r="DS440"/>
  <c r="DW440" s="1"/>
  <c r="DS441"/>
  <c r="DW441" s="1"/>
  <c r="DS442"/>
  <c r="DW442" s="1"/>
  <c r="DS443"/>
  <c r="DW443" s="1"/>
  <c r="DS444"/>
  <c r="DW444" s="1"/>
  <c r="DS445"/>
  <c r="DW445" s="1"/>
  <c r="DS446"/>
  <c r="DW446" s="1"/>
  <c r="DS447"/>
  <c r="DW447" s="1"/>
  <c r="DS448"/>
  <c r="DW448" s="1"/>
  <c r="DS449"/>
  <c r="DW449" s="1"/>
  <c r="DS450"/>
  <c r="DW450" s="1"/>
  <c r="DS451"/>
  <c r="DW451" s="1"/>
  <c r="DS452"/>
  <c r="DW452" s="1"/>
  <c r="DS453"/>
  <c r="DW453" s="1"/>
  <c r="DS454"/>
  <c r="DW454" s="1"/>
  <c r="DS455"/>
  <c r="DW455" s="1"/>
  <c r="DS456"/>
  <c r="DW456" s="1"/>
  <c r="DS457"/>
  <c r="DW457" s="1"/>
  <c r="DS458"/>
  <c r="DW458" s="1"/>
  <c r="DS459"/>
  <c r="DW459" s="1"/>
  <c r="DS460"/>
  <c r="DW460" s="1"/>
  <c r="DS461"/>
  <c r="DW461" s="1"/>
  <c r="DS462"/>
  <c r="DW462" s="1"/>
  <c r="DS463"/>
  <c r="DW463" s="1"/>
  <c r="DS464"/>
  <c r="DW464" s="1"/>
  <c r="DS465"/>
  <c r="DW465" s="1"/>
  <c r="DS466"/>
  <c r="DW466" s="1"/>
  <c r="DS467"/>
  <c r="DW467" s="1"/>
  <c r="DS468"/>
  <c r="DW468" s="1"/>
  <c r="DS469"/>
  <c r="DW469" s="1"/>
  <c r="DT470"/>
  <c r="DT471"/>
  <c r="DV471" s="1"/>
  <c r="DT472"/>
  <c r="DV472" s="1"/>
  <c r="DT473"/>
  <c r="DS474"/>
  <c r="DW474" s="1"/>
  <c r="DT475"/>
  <c r="DS476"/>
  <c r="DW476" s="1"/>
  <c r="DS477"/>
  <c r="DW477" s="1"/>
  <c r="DT478"/>
  <c r="DS479"/>
  <c r="DW479" s="1"/>
  <c r="DT480"/>
  <c r="DS481"/>
  <c r="DW481" s="1"/>
  <c r="DS482"/>
  <c r="DW482" s="1"/>
  <c r="DS483"/>
  <c r="DW483" s="1"/>
  <c r="DT484"/>
  <c r="DS485"/>
  <c r="DW485" s="1"/>
  <c r="DS486"/>
  <c r="DW486" s="1"/>
  <c r="DS487"/>
  <c r="DW487" s="1"/>
  <c r="DS488"/>
  <c r="DW488" s="1"/>
  <c r="DS489"/>
  <c r="DW489" s="1"/>
  <c r="DS490"/>
  <c r="DW490" s="1"/>
  <c r="DS491"/>
  <c r="DW491" s="1"/>
  <c r="DS492"/>
  <c r="DW492" s="1"/>
  <c r="DT493"/>
  <c r="DT494"/>
  <c r="DT495"/>
  <c r="DS496"/>
  <c r="DW496" s="1"/>
  <c r="DS497"/>
  <c r="DW497" s="1"/>
  <c r="DS498"/>
  <c r="DW498" s="1"/>
  <c r="DS499"/>
  <c r="DW499" s="1"/>
  <c r="DS500"/>
  <c r="DW500" s="1"/>
  <c r="DS501"/>
  <c r="DW501" s="1"/>
  <c r="DS502"/>
  <c r="DW502" s="1"/>
  <c r="DS503"/>
  <c r="DW503" s="1"/>
  <c r="DT504"/>
  <c r="DS505"/>
  <c r="DW505" s="1"/>
  <c r="DT506"/>
  <c r="DS507"/>
  <c r="DW507" s="1"/>
  <c r="DT508"/>
  <c r="DS509"/>
  <c r="DW509" s="1"/>
  <c r="DT510"/>
  <c r="DS511"/>
  <c r="DW511" s="1"/>
  <c r="DT512"/>
  <c r="DS513"/>
  <c r="DW513" s="1"/>
  <c r="DT514"/>
  <c r="DS515"/>
  <c r="DW515" s="1"/>
  <c r="DT516"/>
  <c r="DS517"/>
  <c r="DT518"/>
  <c r="DS519"/>
  <c r="DW519" s="1"/>
  <c r="DT520"/>
  <c r="DS521"/>
  <c r="DW521" s="1"/>
  <c r="DT522"/>
  <c r="DS523"/>
  <c r="DW523" s="1"/>
  <c r="DT524"/>
  <c r="DV524" s="1"/>
  <c r="DS525"/>
  <c r="DW525" s="1"/>
  <c r="DT526"/>
  <c r="DS527"/>
  <c r="DW527" s="1"/>
  <c r="DT528"/>
  <c r="DS529"/>
  <c r="DW529" s="1"/>
  <c r="DT530"/>
  <c r="DS531"/>
  <c r="DW531" s="1"/>
  <c r="DT532"/>
  <c r="DS533"/>
  <c r="DW533" s="1"/>
  <c r="DT534"/>
  <c r="DS535"/>
  <c r="DW535" s="1"/>
  <c r="DT536"/>
  <c r="DS537"/>
  <c r="DW537" s="1"/>
  <c r="DT538"/>
  <c r="DV538" s="1"/>
  <c r="DS539"/>
  <c r="DW539" s="1"/>
  <c r="DT540"/>
  <c r="DV540" s="1"/>
  <c r="DS541"/>
  <c r="DW541" s="1"/>
  <c r="DT542"/>
  <c r="DS543"/>
  <c r="DW543" s="1"/>
  <c r="DT544"/>
  <c r="DS545"/>
  <c r="DW545" s="1"/>
  <c r="DT546"/>
  <c r="DS547"/>
  <c r="DW547" s="1"/>
  <c r="DT548"/>
  <c r="DS549"/>
  <c r="DW549" s="1"/>
  <c r="DT550"/>
  <c r="DS551"/>
  <c r="DW551" s="1"/>
  <c r="DT552"/>
  <c r="DS553"/>
  <c r="DW553" s="1"/>
  <c r="DT554"/>
  <c r="DS555"/>
  <c r="DW555" s="1"/>
  <c r="DT556"/>
  <c r="DS557"/>
  <c r="DW557" s="1"/>
  <c r="DT558"/>
  <c r="DS559"/>
  <c r="DW559" s="1"/>
  <c r="DT560"/>
  <c r="DS561"/>
  <c r="DW561" s="1"/>
  <c r="DT562"/>
  <c r="DS563"/>
  <c r="DW563" s="1"/>
  <c r="DT564"/>
  <c r="DS565"/>
  <c r="DW565" s="1"/>
  <c r="DT566"/>
  <c r="DS567"/>
  <c r="DW567" s="1"/>
  <c r="DT568"/>
  <c r="DS569"/>
  <c r="DW569" s="1"/>
  <c r="DT570"/>
  <c r="DS571"/>
  <c r="DW571" s="1"/>
  <c r="DT572"/>
  <c r="DS573"/>
  <c r="DW573" s="1"/>
  <c r="DT574"/>
  <c r="DS575"/>
  <c r="DW575" s="1"/>
  <c r="DT576"/>
  <c r="DS577"/>
  <c r="DW577" s="1"/>
  <c r="DT578"/>
  <c r="DS579"/>
  <c r="DW579" s="1"/>
  <c r="DT580"/>
  <c r="DS581"/>
  <c r="DW581" s="1"/>
  <c r="DT582"/>
  <c r="DS583"/>
  <c r="DW583" s="1"/>
  <c r="DT584"/>
  <c r="DS585"/>
  <c r="DW585" s="1"/>
  <c r="DT586"/>
  <c r="DS587"/>
  <c r="DW587" s="1"/>
  <c r="DT588"/>
  <c r="DS589"/>
  <c r="DW589" s="1"/>
  <c r="DT590"/>
  <c r="DV590" s="1"/>
  <c r="DT12"/>
  <c r="BG523" i="11"/>
  <c r="DH13" i="1"/>
  <c r="DH14"/>
  <c r="DH15"/>
  <c r="DH16"/>
  <c r="DH17"/>
  <c r="DH18"/>
  <c r="DH19"/>
  <c r="DH20"/>
  <c r="DH21"/>
  <c r="DH22"/>
  <c r="DH23"/>
  <c r="DH24"/>
  <c r="DH25"/>
  <c r="DH26"/>
  <c r="DH27"/>
  <c r="DH28"/>
  <c r="DH29"/>
  <c r="DH30"/>
  <c r="DH31"/>
  <c r="DH32"/>
  <c r="DH33"/>
  <c r="DH34"/>
  <c r="DH35"/>
  <c r="DH36"/>
  <c r="DH37"/>
  <c r="DH38"/>
  <c r="DH39"/>
  <c r="DH4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J88" s="1"/>
  <c r="DH89"/>
  <c r="DH90"/>
  <c r="DH91"/>
  <c r="DH92"/>
  <c r="DH93"/>
  <c r="DH94"/>
  <c r="DH95"/>
  <c r="DH96"/>
  <c r="DH97"/>
  <c r="DH98"/>
  <c r="DH99"/>
  <c r="DH100"/>
  <c r="DH101"/>
  <c r="DH102"/>
  <c r="DH103"/>
  <c r="DH104"/>
  <c r="DH105"/>
  <c r="DH106"/>
  <c r="DH107"/>
  <c r="DH108"/>
  <c r="DH109"/>
  <c r="DH110"/>
  <c r="DH111"/>
  <c r="DH112"/>
  <c r="DH113"/>
  <c r="DH114"/>
  <c r="DH115"/>
  <c r="DH116"/>
  <c r="DH117"/>
  <c r="DH118"/>
  <c r="DJ118" s="1"/>
  <c r="DH119"/>
  <c r="DH120"/>
  <c r="DH121"/>
  <c r="DH122"/>
  <c r="DH123"/>
  <c r="DH124"/>
  <c r="DH125"/>
  <c r="DH126"/>
  <c r="DH127"/>
  <c r="DH128"/>
  <c r="DH129"/>
  <c r="DH130"/>
  <c r="DH131"/>
  <c r="DH132"/>
  <c r="DH133"/>
  <c r="DH134"/>
  <c r="DH135"/>
  <c r="DH136"/>
  <c r="DH137"/>
  <c r="DH138"/>
  <c r="DH139"/>
  <c r="DJ139" s="1"/>
  <c r="DH140"/>
  <c r="DH141"/>
  <c r="DJ141" s="1"/>
  <c r="DH142"/>
  <c r="DH143"/>
  <c r="DH144"/>
  <c r="DH145"/>
  <c r="DH146"/>
  <c r="DH147"/>
  <c r="DH148"/>
  <c r="DH149"/>
  <c r="DH150"/>
  <c r="DH151"/>
  <c r="DH152"/>
  <c r="DH153"/>
  <c r="DH154"/>
  <c r="DH155"/>
  <c r="DH156"/>
  <c r="DH157"/>
  <c r="DH158"/>
  <c r="DH159"/>
  <c r="DH160"/>
  <c r="DJ160" s="1"/>
  <c r="DH161"/>
  <c r="DH162"/>
  <c r="DH163"/>
  <c r="DH164"/>
  <c r="DH165"/>
  <c r="DH166"/>
  <c r="DH167"/>
  <c r="DH168"/>
  <c r="DH169"/>
  <c r="DH170"/>
  <c r="DH171"/>
  <c r="DH172"/>
  <c r="DH173"/>
  <c r="DH174"/>
  <c r="DH175"/>
  <c r="DH176"/>
  <c r="DH177"/>
  <c r="DH178"/>
  <c r="DH179"/>
  <c r="DJ179" s="1"/>
  <c r="DH180"/>
  <c r="DH181"/>
  <c r="DH182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J208" s="1"/>
  <c r="DH209"/>
  <c r="DH210"/>
  <c r="DH211"/>
  <c r="DH212"/>
  <c r="DH213"/>
  <c r="DH214"/>
  <c r="DH215"/>
  <c r="DJ215" s="1"/>
  <c r="DH216"/>
  <c r="DH217"/>
  <c r="DH218"/>
  <c r="DH219"/>
  <c r="DH220"/>
  <c r="DH221"/>
  <c r="DH222"/>
  <c r="DH223"/>
  <c r="DJ223" s="1"/>
  <c r="DH224"/>
  <c r="DJ224" s="1"/>
  <c r="DH225"/>
  <c r="DJ225" s="1"/>
  <c r="DH226"/>
  <c r="DH227"/>
  <c r="DH228"/>
  <c r="DH229"/>
  <c r="DH230"/>
  <c r="DH231"/>
  <c r="DH232"/>
  <c r="DH233"/>
  <c r="DH234"/>
  <c r="DJ234" s="1"/>
  <c r="DH235"/>
  <c r="DJ235" s="1"/>
  <c r="DH236"/>
  <c r="DH237"/>
  <c r="DJ237" s="1"/>
  <c r="DH238"/>
  <c r="DH239"/>
  <c r="DH240"/>
  <c r="DH241"/>
  <c r="DJ241" s="1"/>
  <c r="DH242"/>
  <c r="DH243"/>
  <c r="DH244"/>
  <c r="DH245"/>
  <c r="DH246"/>
  <c r="DH252"/>
  <c r="DH253"/>
  <c r="DH254"/>
  <c r="DH255"/>
  <c r="DH256"/>
  <c r="DH257"/>
  <c r="DH258"/>
  <c r="DH259"/>
  <c r="DH260"/>
  <c r="DH261"/>
  <c r="DH262"/>
  <c r="DH263"/>
  <c r="DH264"/>
  <c r="DH265"/>
  <c r="DH266"/>
  <c r="DH267"/>
  <c r="DH268"/>
  <c r="DH269"/>
  <c r="DH270"/>
  <c r="DH271"/>
  <c r="DH272"/>
  <c r="DG13"/>
  <c r="DK13" s="1"/>
  <c r="DG14"/>
  <c r="DK14" s="1"/>
  <c r="DG15"/>
  <c r="DK15" s="1"/>
  <c r="DG16"/>
  <c r="DK16" s="1"/>
  <c r="DG17"/>
  <c r="DK17" s="1"/>
  <c r="DG18"/>
  <c r="DK18" s="1"/>
  <c r="DG19"/>
  <c r="DK19" s="1"/>
  <c r="DG20"/>
  <c r="DK20" s="1"/>
  <c r="DG21"/>
  <c r="DK21" s="1"/>
  <c r="DG22"/>
  <c r="DK22" s="1"/>
  <c r="DG23"/>
  <c r="DK23" s="1"/>
  <c r="DG24"/>
  <c r="DK24" s="1"/>
  <c r="DG25"/>
  <c r="DK25" s="1"/>
  <c r="DG26"/>
  <c r="DK26" s="1"/>
  <c r="DG27"/>
  <c r="DK27" s="1"/>
  <c r="DG28"/>
  <c r="DK28" s="1"/>
  <c r="DG29"/>
  <c r="DK29" s="1"/>
  <c r="DG30"/>
  <c r="DK30" s="1"/>
  <c r="DG31"/>
  <c r="DK31" s="1"/>
  <c r="DG32"/>
  <c r="DK32" s="1"/>
  <c r="DG33"/>
  <c r="DK33" s="1"/>
  <c r="DG34"/>
  <c r="DK34" s="1"/>
  <c r="DG35"/>
  <c r="DK35" s="1"/>
  <c r="DG36"/>
  <c r="DK36" s="1"/>
  <c r="DG37"/>
  <c r="DK37" s="1"/>
  <c r="DG38"/>
  <c r="DK38" s="1"/>
  <c r="DG39"/>
  <c r="DK39" s="1"/>
  <c r="DG40"/>
  <c r="DK40" s="1"/>
  <c r="DG41"/>
  <c r="DK41" s="1"/>
  <c r="DG42"/>
  <c r="DK42" s="1"/>
  <c r="DG43"/>
  <c r="DK43" s="1"/>
  <c r="DG44"/>
  <c r="DK44" s="1"/>
  <c r="DG45"/>
  <c r="DK45" s="1"/>
  <c r="DG46"/>
  <c r="DK46" s="1"/>
  <c r="DG47"/>
  <c r="DK47" s="1"/>
  <c r="DG48"/>
  <c r="DK48" s="1"/>
  <c r="DG49"/>
  <c r="DK49" s="1"/>
  <c r="DG50"/>
  <c r="DK50" s="1"/>
  <c r="DG51"/>
  <c r="DK51" s="1"/>
  <c r="DG52"/>
  <c r="DK52" s="1"/>
  <c r="DG53"/>
  <c r="DK53" s="1"/>
  <c r="DG54"/>
  <c r="DK54" s="1"/>
  <c r="DG55"/>
  <c r="DK55" s="1"/>
  <c r="DG56"/>
  <c r="DK56" s="1"/>
  <c r="DG57"/>
  <c r="DK57" s="1"/>
  <c r="DG58"/>
  <c r="DK58" s="1"/>
  <c r="DG59"/>
  <c r="DK59" s="1"/>
  <c r="DG60"/>
  <c r="DK60" s="1"/>
  <c r="DG61"/>
  <c r="DK61" s="1"/>
  <c r="DG62"/>
  <c r="DK62" s="1"/>
  <c r="DG63"/>
  <c r="DK63" s="1"/>
  <c r="DG64"/>
  <c r="DK64" s="1"/>
  <c r="DG65"/>
  <c r="DK65" s="1"/>
  <c r="DG66"/>
  <c r="DK66" s="1"/>
  <c r="DG67"/>
  <c r="DK67" s="1"/>
  <c r="DG68"/>
  <c r="DK68" s="1"/>
  <c r="DG69"/>
  <c r="DK69" s="1"/>
  <c r="DG70"/>
  <c r="DK70" s="1"/>
  <c r="DG71"/>
  <c r="DK71" s="1"/>
  <c r="DG72"/>
  <c r="DK72" s="1"/>
  <c r="DG73"/>
  <c r="DK73" s="1"/>
  <c r="DG74"/>
  <c r="DK74" s="1"/>
  <c r="DG75"/>
  <c r="DK75" s="1"/>
  <c r="DG76"/>
  <c r="DK76" s="1"/>
  <c r="DG77"/>
  <c r="DK77" s="1"/>
  <c r="DG78"/>
  <c r="DK78" s="1"/>
  <c r="DG79"/>
  <c r="DK79" s="1"/>
  <c r="DG80"/>
  <c r="DK80" s="1"/>
  <c r="DG81"/>
  <c r="DK81" s="1"/>
  <c r="DG82"/>
  <c r="DK82" s="1"/>
  <c r="DG83"/>
  <c r="DK83" s="1"/>
  <c r="DG84"/>
  <c r="DK84" s="1"/>
  <c r="DG85"/>
  <c r="DK85" s="1"/>
  <c r="DG86"/>
  <c r="DK86" s="1"/>
  <c r="DG87"/>
  <c r="DK87" s="1"/>
  <c r="DG88"/>
  <c r="DK88" s="1"/>
  <c r="DG89"/>
  <c r="DK89" s="1"/>
  <c r="DG90"/>
  <c r="DK90" s="1"/>
  <c r="DG91"/>
  <c r="DK91" s="1"/>
  <c r="DG92"/>
  <c r="DK92" s="1"/>
  <c r="DG93"/>
  <c r="DK93" s="1"/>
  <c r="DG94"/>
  <c r="DK94" s="1"/>
  <c r="DG95"/>
  <c r="DK95" s="1"/>
  <c r="DG96"/>
  <c r="DK96" s="1"/>
  <c r="DG97"/>
  <c r="DK97" s="1"/>
  <c r="DG98"/>
  <c r="DK98" s="1"/>
  <c r="DG99"/>
  <c r="DK99" s="1"/>
  <c r="DG100"/>
  <c r="DK100" s="1"/>
  <c r="DG101"/>
  <c r="DK101" s="1"/>
  <c r="DG102"/>
  <c r="DK102" s="1"/>
  <c r="DG103"/>
  <c r="DK103" s="1"/>
  <c r="DG104"/>
  <c r="DK104" s="1"/>
  <c r="DG105"/>
  <c r="DK105" s="1"/>
  <c r="DG106"/>
  <c r="DK106" s="1"/>
  <c r="DG107"/>
  <c r="DK107" s="1"/>
  <c r="DG108"/>
  <c r="DK108" s="1"/>
  <c r="DG109"/>
  <c r="DK109" s="1"/>
  <c r="DG110"/>
  <c r="DK110" s="1"/>
  <c r="DG111"/>
  <c r="DK111" s="1"/>
  <c r="DG112"/>
  <c r="DK112" s="1"/>
  <c r="DG113"/>
  <c r="DK113" s="1"/>
  <c r="DG114"/>
  <c r="DK114" s="1"/>
  <c r="DG115"/>
  <c r="DK115" s="1"/>
  <c r="DG116"/>
  <c r="DK116" s="1"/>
  <c r="DG117"/>
  <c r="DK117" s="1"/>
  <c r="DG118"/>
  <c r="DK118" s="1"/>
  <c r="DG119"/>
  <c r="DK119" s="1"/>
  <c r="DG120"/>
  <c r="DK120" s="1"/>
  <c r="DG121"/>
  <c r="DK121" s="1"/>
  <c r="DG122"/>
  <c r="DK122" s="1"/>
  <c r="DG123"/>
  <c r="DK123" s="1"/>
  <c r="DG124"/>
  <c r="DK124" s="1"/>
  <c r="DG125"/>
  <c r="DK125" s="1"/>
  <c r="DG126"/>
  <c r="DK126" s="1"/>
  <c r="DG127"/>
  <c r="DK127" s="1"/>
  <c r="DG128"/>
  <c r="DK128" s="1"/>
  <c r="DG129"/>
  <c r="DK129" s="1"/>
  <c r="DG130"/>
  <c r="DK130" s="1"/>
  <c r="DG131"/>
  <c r="DK131" s="1"/>
  <c r="DG132"/>
  <c r="DK132" s="1"/>
  <c r="DG133"/>
  <c r="DK133" s="1"/>
  <c r="DG134"/>
  <c r="DK134" s="1"/>
  <c r="DG135"/>
  <c r="DK135" s="1"/>
  <c r="DG136"/>
  <c r="DK136" s="1"/>
  <c r="DG137"/>
  <c r="DK137" s="1"/>
  <c r="DG138"/>
  <c r="DK138" s="1"/>
  <c r="DG139"/>
  <c r="DK139" s="1"/>
  <c r="DG140"/>
  <c r="DK140" s="1"/>
  <c r="DG141"/>
  <c r="DK141" s="1"/>
  <c r="DG142"/>
  <c r="DK142" s="1"/>
  <c r="DG143"/>
  <c r="DK143" s="1"/>
  <c r="DG144"/>
  <c r="DK144" s="1"/>
  <c r="DG145"/>
  <c r="DK145" s="1"/>
  <c r="DG146"/>
  <c r="DK146" s="1"/>
  <c r="DG147"/>
  <c r="DK147" s="1"/>
  <c r="DG148"/>
  <c r="DK148" s="1"/>
  <c r="DG149"/>
  <c r="DK149" s="1"/>
  <c r="DG150"/>
  <c r="DK150" s="1"/>
  <c r="DG151"/>
  <c r="DK151" s="1"/>
  <c r="DG152"/>
  <c r="DK152" s="1"/>
  <c r="DG153"/>
  <c r="DK153" s="1"/>
  <c r="DG154"/>
  <c r="DK154" s="1"/>
  <c r="DG155"/>
  <c r="DK155" s="1"/>
  <c r="DG156"/>
  <c r="DK156" s="1"/>
  <c r="DG157"/>
  <c r="DK157" s="1"/>
  <c r="DG158"/>
  <c r="DK158" s="1"/>
  <c r="DG159"/>
  <c r="DK159" s="1"/>
  <c r="DG160"/>
  <c r="DK160" s="1"/>
  <c r="DG161"/>
  <c r="DK161" s="1"/>
  <c r="DG162"/>
  <c r="DK162" s="1"/>
  <c r="DG163"/>
  <c r="DK163" s="1"/>
  <c r="DG164"/>
  <c r="DK164" s="1"/>
  <c r="DG165"/>
  <c r="DK165" s="1"/>
  <c r="DG166"/>
  <c r="DK166" s="1"/>
  <c r="DG167"/>
  <c r="DK167" s="1"/>
  <c r="DG168"/>
  <c r="DK168" s="1"/>
  <c r="DG169"/>
  <c r="DK169" s="1"/>
  <c r="DG170"/>
  <c r="DK170" s="1"/>
  <c r="DG171"/>
  <c r="DK171" s="1"/>
  <c r="DG172"/>
  <c r="DK172" s="1"/>
  <c r="DG173"/>
  <c r="DK173" s="1"/>
  <c r="DG174"/>
  <c r="DK174" s="1"/>
  <c r="DG175"/>
  <c r="DK175" s="1"/>
  <c r="DG176"/>
  <c r="DK176" s="1"/>
  <c r="DG177"/>
  <c r="DK177" s="1"/>
  <c r="DG178"/>
  <c r="DK178" s="1"/>
  <c r="DG179"/>
  <c r="DK179" s="1"/>
  <c r="DG180"/>
  <c r="DK180" s="1"/>
  <c r="DG181"/>
  <c r="DK181" s="1"/>
  <c r="DG182"/>
  <c r="DK182" s="1"/>
  <c r="DG183"/>
  <c r="DK183" s="1"/>
  <c r="DG184"/>
  <c r="DK184" s="1"/>
  <c r="DG185"/>
  <c r="DK185" s="1"/>
  <c r="DG186"/>
  <c r="DK186" s="1"/>
  <c r="DG187"/>
  <c r="DK187" s="1"/>
  <c r="DG188"/>
  <c r="DK188" s="1"/>
  <c r="DG189"/>
  <c r="DK189" s="1"/>
  <c r="DG190"/>
  <c r="DK190" s="1"/>
  <c r="DG191"/>
  <c r="DK191" s="1"/>
  <c r="DG192"/>
  <c r="DK192" s="1"/>
  <c r="DG193"/>
  <c r="DK193" s="1"/>
  <c r="DG194"/>
  <c r="DK194" s="1"/>
  <c r="DG195"/>
  <c r="DK195" s="1"/>
  <c r="DG196"/>
  <c r="DK196" s="1"/>
  <c r="DG197"/>
  <c r="DK197" s="1"/>
  <c r="DG198"/>
  <c r="DK198" s="1"/>
  <c r="DG199"/>
  <c r="DK199" s="1"/>
  <c r="DG200"/>
  <c r="DK200" s="1"/>
  <c r="DG201"/>
  <c r="DK201" s="1"/>
  <c r="DG202"/>
  <c r="DK202" s="1"/>
  <c r="DG203"/>
  <c r="DK203" s="1"/>
  <c r="DG204"/>
  <c r="DK204" s="1"/>
  <c r="DG205"/>
  <c r="DK205" s="1"/>
  <c r="DG206"/>
  <c r="DK206" s="1"/>
  <c r="DG207"/>
  <c r="DK207" s="1"/>
  <c r="DG208"/>
  <c r="DK208" s="1"/>
  <c r="DG209"/>
  <c r="DK209" s="1"/>
  <c r="DG210"/>
  <c r="DK210" s="1"/>
  <c r="DG211"/>
  <c r="DK211" s="1"/>
  <c r="DG212"/>
  <c r="DK212" s="1"/>
  <c r="DG213"/>
  <c r="DK213" s="1"/>
  <c r="DG214"/>
  <c r="DK214" s="1"/>
  <c r="DG215"/>
  <c r="DK215" s="1"/>
  <c r="DG216"/>
  <c r="DK216" s="1"/>
  <c r="DG217"/>
  <c r="DK217" s="1"/>
  <c r="DG218"/>
  <c r="DK218" s="1"/>
  <c r="DG219"/>
  <c r="DK219" s="1"/>
  <c r="DG220"/>
  <c r="DK220" s="1"/>
  <c r="DG221"/>
  <c r="DK221" s="1"/>
  <c r="DG222"/>
  <c r="DK222" s="1"/>
  <c r="DG223"/>
  <c r="DK223" s="1"/>
  <c r="DG224"/>
  <c r="DK224" s="1"/>
  <c r="DG225"/>
  <c r="DK225" s="1"/>
  <c r="DG226"/>
  <c r="DK226" s="1"/>
  <c r="DG227"/>
  <c r="DK227" s="1"/>
  <c r="DG228"/>
  <c r="DK228" s="1"/>
  <c r="DG229"/>
  <c r="DK229" s="1"/>
  <c r="DG230"/>
  <c r="DK230" s="1"/>
  <c r="DG231"/>
  <c r="DK231" s="1"/>
  <c r="DG232"/>
  <c r="DK232" s="1"/>
  <c r="DG233"/>
  <c r="DK233" s="1"/>
  <c r="DG234"/>
  <c r="DK234" s="1"/>
  <c r="DG235"/>
  <c r="DK235" s="1"/>
  <c r="DG236"/>
  <c r="DK236" s="1"/>
  <c r="DG237"/>
  <c r="DK237" s="1"/>
  <c r="DG238"/>
  <c r="DK238" s="1"/>
  <c r="DG239"/>
  <c r="DK239" s="1"/>
  <c r="DG240"/>
  <c r="DK240" s="1"/>
  <c r="DG241"/>
  <c r="DK241" s="1"/>
  <c r="DG242"/>
  <c r="DK242" s="1"/>
  <c r="DG243"/>
  <c r="DK243" s="1"/>
  <c r="DG244"/>
  <c r="DK244" s="1"/>
  <c r="DG245"/>
  <c r="DK245" s="1"/>
  <c r="DG246"/>
  <c r="DK246" s="1"/>
  <c r="DG252"/>
  <c r="DK252" s="1"/>
  <c r="DG253"/>
  <c r="DK253" s="1"/>
  <c r="DG254"/>
  <c r="DK254" s="1"/>
  <c r="DG255"/>
  <c r="DK255" s="1"/>
  <c r="DG256"/>
  <c r="DK256" s="1"/>
  <c r="DG257"/>
  <c r="DK257" s="1"/>
  <c r="DG258"/>
  <c r="DK258" s="1"/>
  <c r="DG259"/>
  <c r="DK259" s="1"/>
  <c r="DG260"/>
  <c r="DK260" s="1"/>
  <c r="DG261"/>
  <c r="DK261" s="1"/>
  <c r="DG262"/>
  <c r="DK262" s="1"/>
  <c r="DG263"/>
  <c r="DK263" s="1"/>
  <c r="DG264"/>
  <c r="DK264" s="1"/>
  <c r="DG265"/>
  <c r="DK265" s="1"/>
  <c r="DG266"/>
  <c r="DK266" s="1"/>
  <c r="DG267"/>
  <c r="DK267" s="1"/>
  <c r="DG268"/>
  <c r="DK268" s="1"/>
  <c r="DG269"/>
  <c r="DK269" s="1"/>
  <c r="DG270"/>
  <c r="DK270" s="1"/>
  <c r="DG271"/>
  <c r="DK271" s="1"/>
  <c r="DG272"/>
  <c r="DK272" s="1"/>
  <c r="DH273"/>
  <c r="DH274"/>
  <c r="DH275"/>
  <c r="DH276"/>
  <c r="DH277"/>
  <c r="DH278"/>
  <c r="DH279"/>
  <c r="DH280"/>
  <c r="DH281"/>
  <c r="DH282"/>
  <c r="DH283"/>
  <c r="DH284"/>
  <c r="DH285"/>
  <c r="DH286"/>
  <c r="DH287"/>
  <c r="DH288"/>
  <c r="DH289"/>
  <c r="DH290"/>
  <c r="DH291"/>
  <c r="DH292"/>
  <c r="DH293"/>
  <c r="DH294"/>
  <c r="DH295"/>
  <c r="DH296"/>
  <c r="DH297"/>
  <c r="DH298"/>
  <c r="DH299"/>
  <c r="DH300"/>
  <c r="DH301"/>
  <c r="DH302"/>
  <c r="DH303"/>
  <c r="DH304"/>
  <c r="DH305"/>
  <c r="DH306"/>
  <c r="DH307"/>
  <c r="DH308"/>
  <c r="DH309"/>
  <c r="DH310"/>
  <c r="DH311"/>
  <c r="DH312"/>
  <c r="DH313"/>
  <c r="DH314"/>
  <c r="DH315"/>
  <c r="DH316"/>
  <c r="DH317"/>
  <c r="DH318"/>
  <c r="DH319"/>
  <c r="DH320"/>
  <c r="DH321"/>
  <c r="DH322"/>
  <c r="DH323"/>
  <c r="DH324"/>
  <c r="DH325"/>
  <c r="DH326"/>
  <c r="DH327"/>
  <c r="DH328"/>
  <c r="DH329"/>
  <c r="DH330"/>
  <c r="DH331"/>
  <c r="DH332"/>
  <c r="DH333"/>
  <c r="DH334"/>
  <c r="DH335"/>
  <c r="DH336"/>
  <c r="DH337"/>
  <c r="DJ337" s="1"/>
  <c r="DH338"/>
  <c r="DH339"/>
  <c r="DH340"/>
  <c r="DH341"/>
  <c r="DH342"/>
  <c r="DH343"/>
  <c r="DH344"/>
  <c r="DH345"/>
  <c r="DH346"/>
  <c r="DJ346" s="1"/>
  <c r="DH347"/>
  <c r="DH348"/>
  <c r="DJ348" s="1"/>
  <c r="DH349"/>
  <c r="DH350"/>
  <c r="DH351"/>
  <c r="DH352"/>
  <c r="DH353"/>
  <c r="DH354"/>
  <c r="DH355"/>
  <c r="DH356"/>
  <c r="DH357"/>
  <c r="DH358"/>
  <c r="DH359"/>
  <c r="DH360"/>
  <c r="DH361"/>
  <c r="DH362"/>
  <c r="DH363"/>
  <c r="DH364"/>
  <c r="DH365"/>
  <c r="DH366"/>
  <c r="DH367"/>
  <c r="DH368"/>
  <c r="DJ368" s="1"/>
  <c r="DH369"/>
  <c r="DH370"/>
  <c r="DH371"/>
  <c r="DH372"/>
  <c r="DH373"/>
  <c r="DH374"/>
  <c r="DH375"/>
  <c r="DH376"/>
  <c r="DH377"/>
  <c r="DH378"/>
  <c r="DH379"/>
  <c r="DH380"/>
  <c r="DH381"/>
  <c r="DH382"/>
  <c r="DH383"/>
  <c r="DH384"/>
  <c r="DH385"/>
  <c r="DH386"/>
  <c r="DH387"/>
  <c r="DH388"/>
  <c r="DH389"/>
  <c r="DH390"/>
  <c r="DH391"/>
  <c r="DH392"/>
  <c r="DH393"/>
  <c r="DH394"/>
  <c r="DH395"/>
  <c r="DH396"/>
  <c r="DH397"/>
  <c r="DH398"/>
  <c r="DH399"/>
  <c r="DH400"/>
  <c r="DH401"/>
  <c r="DH402"/>
  <c r="DH403"/>
  <c r="DH404"/>
  <c r="DH405"/>
  <c r="DH406"/>
  <c r="DH407"/>
  <c r="DH408"/>
  <c r="DH409"/>
  <c r="DH410"/>
  <c r="DH411"/>
  <c r="DH412"/>
  <c r="DH413"/>
  <c r="DH414"/>
  <c r="DH415"/>
  <c r="DH416"/>
  <c r="DH417"/>
  <c r="DH418"/>
  <c r="DH419"/>
  <c r="DH420"/>
  <c r="DH421"/>
  <c r="DH422"/>
  <c r="DH423"/>
  <c r="DH424"/>
  <c r="DH425"/>
  <c r="DJ425" s="1"/>
  <c r="DH426"/>
  <c r="DH427"/>
  <c r="DJ427" s="1"/>
  <c r="DH428"/>
  <c r="DJ428" s="1"/>
  <c r="DH429"/>
  <c r="DH430"/>
  <c r="DH431"/>
  <c r="DH432"/>
  <c r="DH433"/>
  <c r="DH434"/>
  <c r="DH435"/>
  <c r="DH436"/>
  <c r="DH437"/>
  <c r="DH438"/>
  <c r="DH439"/>
  <c r="DH440"/>
  <c r="DH441"/>
  <c r="DH442"/>
  <c r="DH443"/>
  <c r="DH444"/>
  <c r="DH445"/>
  <c r="DH446"/>
  <c r="DH447"/>
  <c r="DH448"/>
  <c r="DH449"/>
  <c r="DH450"/>
  <c r="DH451"/>
  <c r="DH452"/>
  <c r="DH453"/>
  <c r="DH454"/>
  <c r="DH455"/>
  <c r="DH456"/>
  <c r="DH457"/>
  <c r="DH458"/>
  <c r="DH459"/>
  <c r="DH460"/>
  <c r="DH461"/>
  <c r="DH462"/>
  <c r="DH463"/>
  <c r="DH464"/>
  <c r="DH465"/>
  <c r="DH466"/>
  <c r="DH467"/>
  <c r="DH468"/>
  <c r="DH469"/>
  <c r="DH470"/>
  <c r="DH471"/>
  <c r="DH472"/>
  <c r="DH473"/>
  <c r="DH474"/>
  <c r="DH475"/>
  <c r="DJ475" s="1"/>
  <c r="DH476"/>
  <c r="DH477"/>
  <c r="DH478"/>
  <c r="DH479"/>
  <c r="DH480"/>
  <c r="DH481"/>
  <c r="DH482"/>
  <c r="DH483"/>
  <c r="DH484"/>
  <c r="DH485"/>
  <c r="DH486"/>
  <c r="DH487"/>
  <c r="DJ487" s="1"/>
  <c r="DH488"/>
  <c r="DH489"/>
  <c r="DJ489" s="1"/>
  <c r="DH490"/>
  <c r="DH491"/>
  <c r="DH492"/>
  <c r="DH493"/>
  <c r="DH494"/>
  <c r="DH495"/>
  <c r="DH496"/>
  <c r="DH497"/>
  <c r="DH498"/>
  <c r="DH499"/>
  <c r="DH500"/>
  <c r="DH501"/>
  <c r="DH502"/>
  <c r="DH503"/>
  <c r="DH504"/>
  <c r="DH505"/>
  <c r="DH506"/>
  <c r="DH507"/>
  <c r="DH508"/>
  <c r="DH509"/>
  <c r="DH510"/>
  <c r="DH511"/>
  <c r="DH512"/>
  <c r="DH513"/>
  <c r="DH514"/>
  <c r="DH515"/>
  <c r="DH516"/>
  <c r="DH518"/>
  <c r="DH519"/>
  <c r="DH520"/>
  <c r="DH521"/>
  <c r="DH522"/>
  <c r="DH523"/>
  <c r="DJ523" s="1"/>
  <c r="DH524"/>
  <c r="DH525"/>
  <c r="DH526"/>
  <c r="DH527"/>
  <c r="DH528"/>
  <c r="DH529"/>
  <c r="DH530"/>
  <c r="DH531"/>
  <c r="DH532"/>
  <c r="DH533"/>
  <c r="DH534"/>
  <c r="DH535"/>
  <c r="DH536"/>
  <c r="DH537"/>
  <c r="DH538"/>
  <c r="DJ538" s="1"/>
  <c r="DH539"/>
  <c r="DH540"/>
  <c r="DJ540" s="1"/>
  <c r="DH541"/>
  <c r="DH542"/>
  <c r="DH543"/>
  <c r="DH544"/>
  <c r="DH545"/>
  <c r="DH546"/>
  <c r="DH547"/>
  <c r="DH548"/>
  <c r="DH549"/>
  <c r="DH550"/>
  <c r="DH551"/>
  <c r="DH552"/>
  <c r="DH553"/>
  <c r="DH554"/>
  <c r="DH555"/>
  <c r="DH556"/>
  <c r="DH557"/>
  <c r="DH558"/>
  <c r="DH559"/>
  <c r="DH560"/>
  <c r="DH561"/>
  <c r="DH562"/>
  <c r="DH563"/>
  <c r="DH564"/>
  <c r="DH565"/>
  <c r="DH566"/>
  <c r="DH567"/>
  <c r="DH568"/>
  <c r="DH569"/>
  <c r="DH570"/>
  <c r="DH571"/>
  <c r="DH572"/>
  <c r="DH573"/>
  <c r="DH574"/>
  <c r="DH575"/>
  <c r="DH576"/>
  <c r="DH577"/>
  <c r="DH578"/>
  <c r="DH579"/>
  <c r="DH580"/>
  <c r="DH581"/>
  <c r="DH582"/>
  <c r="DH583"/>
  <c r="DH584"/>
  <c r="DH585"/>
  <c r="DH586"/>
  <c r="DH587"/>
  <c r="DH588"/>
  <c r="DH589"/>
  <c r="DH590"/>
  <c r="DG12"/>
  <c r="DG273"/>
  <c r="DK273" s="1"/>
  <c r="DG274"/>
  <c r="DK274" s="1"/>
  <c r="DG275"/>
  <c r="DK275" s="1"/>
  <c r="DG276"/>
  <c r="DK276" s="1"/>
  <c r="DG277"/>
  <c r="DK277" s="1"/>
  <c r="DG278"/>
  <c r="DK278" s="1"/>
  <c r="DG279"/>
  <c r="DK279" s="1"/>
  <c r="DG280"/>
  <c r="DK280" s="1"/>
  <c r="DG281"/>
  <c r="DK281" s="1"/>
  <c r="DG282"/>
  <c r="DK282" s="1"/>
  <c r="DG283"/>
  <c r="DK283" s="1"/>
  <c r="DG284"/>
  <c r="DK284" s="1"/>
  <c r="DG285"/>
  <c r="DK285" s="1"/>
  <c r="DG286"/>
  <c r="DK286" s="1"/>
  <c r="DG287"/>
  <c r="DK287" s="1"/>
  <c r="DG288"/>
  <c r="DK288" s="1"/>
  <c r="DG289"/>
  <c r="DK289" s="1"/>
  <c r="DG290"/>
  <c r="DK290" s="1"/>
  <c r="DG291"/>
  <c r="DK291" s="1"/>
  <c r="DG292"/>
  <c r="DK292" s="1"/>
  <c r="DG293"/>
  <c r="DK293" s="1"/>
  <c r="DG294"/>
  <c r="DK294" s="1"/>
  <c r="DG295"/>
  <c r="DK295" s="1"/>
  <c r="DG296"/>
  <c r="DK296" s="1"/>
  <c r="DG297"/>
  <c r="DK297" s="1"/>
  <c r="DG298"/>
  <c r="DK298" s="1"/>
  <c r="DG299"/>
  <c r="DK299" s="1"/>
  <c r="DG300"/>
  <c r="DK300" s="1"/>
  <c r="DG301"/>
  <c r="DK301" s="1"/>
  <c r="DG302"/>
  <c r="DK302" s="1"/>
  <c r="DG303"/>
  <c r="DK303" s="1"/>
  <c r="DG304"/>
  <c r="DK304" s="1"/>
  <c r="DG305"/>
  <c r="DK305" s="1"/>
  <c r="DG306"/>
  <c r="DK306" s="1"/>
  <c r="DG307"/>
  <c r="DK307" s="1"/>
  <c r="DG308"/>
  <c r="DK308" s="1"/>
  <c r="DG309"/>
  <c r="DK309" s="1"/>
  <c r="DG310"/>
  <c r="DK310" s="1"/>
  <c r="DG311"/>
  <c r="DK311" s="1"/>
  <c r="DG312"/>
  <c r="DK312" s="1"/>
  <c r="DG313"/>
  <c r="DK313" s="1"/>
  <c r="DG314"/>
  <c r="DK314" s="1"/>
  <c r="DG315"/>
  <c r="DK315" s="1"/>
  <c r="DG316"/>
  <c r="DK316" s="1"/>
  <c r="DG317"/>
  <c r="DK317" s="1"/>
  <c r="DG318"/>
  <c r="DK318" s="1"/>
  <c r="DG319"/>
  <c r="DK319" s="1"/>
  <c r="DG320"/>
  <c r="DK320" s="1"/>
  <c r="DG321"/>
  <c r="DK321" s="1"/>
  <c r="DG322"/>
  <c r="DK322" s="1"/>
  <c r="DG323"/>
  <c r="DK323" s="1"/>
  <c r="DG324"/>
  <c r="DK324" s="1"/>
  <c r="DG325"/>
  <c r="DK325" s="1"/>
  <c r="DG326"/>
  <c r="DK326" s="1"/>
  <c r="DG327"/>
  <c r="DK327" s="1"/>
  <c r="DG328"/>
  <c r="DK328" s="1"/>
  <c r="DG329"/>
  <c r="DK329" s="1"/>
  <c r="DG330"/>
  <c r="DK330" s="1"/>
  <c r="DG331"/>
  <c r="DK331" s="1"/>
  <c r="DG332"/>
  <c r="DK332" s="1"/>
  <c r="DG333"/>
  <c r="DK333" s="1"/>
  <c r="DG334"/>
  <c r="DK334" s="1"/>
  <c r="DG335"/>
  <c r="DK335" s="1"/>
  <c r="DG336"/>
  <c r="DK336" s="1"/>
  <c r="DG337"/>
  <c r="DK337" s="1"/>
  <c r="DG338"/>
  <c r="DK338" s="1"/>
  <c r="DG339"/>
  <c r="DK339" s="1"/>
  <c r="DG340"/>
  <c r="DK340" s="1"/>
  <c r="DG341"/>
  <c r="DK341" s="1"/>
  <c r="DG342"/>
  <c r="DK342" s="1"/>
  <c r="DG343"/>
  <c r="DK343" s="1"/>
  <c r="DG344"/>
  <c r="DK344" s="1"/>
  <c r="DG345"/>
  <c r="DK345" s="1"/>
  <c r="DG346"/>
  <c r="DK346" s="1"/>
  <c r="DG347"/>
  <c r="DK347" s="1"/>
  <c r="DG348"/>
  <c r="DK348" s="1"/>
  <c r="DG349"/>
  <c r="DK349" s="1"/>
  <c r="DG350"/>
  <c r="DK350" s="1"/>
  <c r="DG351"/>
  <c r="DK351" s="1"/>
  <c r="DG352"/>
  <c r="DK352" s="1"/>
  <c r="DG353"/>
  <c r="DK353" s="1"/>
  <c r="DG354"/>
  <c r="DK354" s="1"/>
  <c r="DG355"/>
  <c r="DK355" s="1"/>
  <c r="DG356"/>
  <c r="DK356" s="1"/>
  <c r="DG357"/>
  <c r="DK357" s="1"/>
  <c r="DG358"/>
  <c r="DK358" s="1"/>
  <c r="DG359"/>
  <c r="DK359" s="1"/>
  <c r="DG360"/>
  <c r="DK360" s="1"/>
  <c r="DG361"/>
  <c r="DK361" s="1"/>
  <c r="DG362"/>
  <c r="DK362" s="1"/>
  <c r="DG363"/>
  <c r="DK363" s="1"/>
  <c r="DG364"/>
  <c r="DK364" s="1"/>
  <c r="DG365"/>
  <c r="DK365" s="1"/>
  <c r="DG366"/>
  <c r="DK366" s="1"/>
  <c r="DG367"/>
  <c r="DK367" s="1"/>
  <c r="DG368"/>
  <c r="DK368" s="1"/>
  <c r="DG369"/>
  <c r="DK369" s="1"/>
  <c r="DG370"/>
  <c r="DK370" s="1"/>
  <c r="DG371"/>
  <c r="DK371" s="1"/>
  <c r="DG372"/>
  <c r="DK372" s="1"/>
  <c r="DG373"/>
  <c r="DK373" s="1"/>
  <c r="DG374"/>
  <c r="DK374" s="1"/>
  <c r="DG375"/>
  <c r="DK375" s="1"/>
  <c r="DG376"/>
  <c r="DK376" s="1"/>
  <c r="DG377"/>
  <c r="DK377" s="1"/>
  <c r="DG378"/>
  <c r="DK378" s="1"/>
  <c r="DG379"/>
  <c r="DK379" s="1"/>
  <c r="DG380"/>
  <c r="DK380" s="1"/>
  <c r="DG381"/>
  <c r="DK381" s="1"/>
  <c r="DG382"/>
  <c r="DK382" s="1"/>
  <c r="DG383"/>
  <c r="DK383" s="1"/>
  <c r="DG384"/>
  <c r="DK384" s="1"/>
  <c r="DG385"/>
  <c r="DK385" s="1"/>
  <c r="DG386"/>
  <c r="DK386" s="1"/>
  <c r="DG387"/>
  <c r="DK387" s="1"/>
  <c r="DG388"/>
  <c r="DK388" s="1"/>
  <c r="DG389"/>
  <c r="DK389" s="1"/>
  <c r="DG390"/>
  <c r="DK390" s="1"/>
  <c r="DG391"/>
  <c r="DK391" s="1"/>
  <c r="DG392"/>
  <c r="DK392" s="1"/>
  <c r="DG393"/>
  <c r="DK393" s="1"/>
  <c r="DG394"/>
  <c r="DK394" s="1"/>
  <c r="DG395"/>
  <c r="DK395" s="1"/>
  <c r="DG396"/>
  <c r="DK396" s="1"/>
  <c r="DG397"/>
  <c r="DK397" s="1"/>
  <c r="DG398"/>
  <c r="DK398" s="1"/>
  <c r="DG399"/>
  <c r="DK399" s="1"/>
  <c r="DG400"/>
  <c r="DK400" s="1"/>
  <c r="DG401"/>
  <c r="DK401" s="1"/>
  <c r="DG402"/>
  <c r="DK402" s="1"/>
  <c r="DG403"/>
  <c r="DK403" s="1"/>
  <c r="DG404"/>
  <c r="DK404" s="1"/>
  <c r="DG405"/>
  <c r="DK405" s="1"/>
  <c r="DG406"/>
  <c r="DK406" s="1"/>
  <c r="DG407"/>
  <c r="DK407" s="1"/>
  <c r="DG408"/>
  <c r="DK408" s="1"/>
  <c r="DG409"/>
  <c r="DK409" s="1"/>
  <c r="DG410"/>
  <c r="DK410" s="1"/>
  <c r="DG411"/>
  <c r="DK411" s="1"/>
  <c r="DG412"/>
  <c r="DK412" s="1"/>
  <c r="DG413"/>
  <c r="DK413" s="1"/>
  <c r="DG414"/>
  <c r="DK414" s="1"/>
  <c r="DG415"/>
  <c r="DK415" s="1"/>
  <c r="DG416"/>
  <c r="DK416" s="1"/>
  <c r="DG417"/>
  <c r="DK417" s="1"/>
  <c r="DG418"/>
  <c r="DK418" s="1"/>
  <c r="DG419"/>
  <c r="DK419" s="1"/>
  <c r="DG420"/>
  <c r="DK420" s="1"/>
  <c r="DG421"/>
  <c r="DK421" s="1"/>
  <c r="DG422"/>
  <c r="DK422" s="1"/>
  <c r="DG423"/>
  <c r="DK423" s="1"/>
  <c r="DG424"/>
  <c r="DK424" s="1"/>
  <c r="DG425"/>
  <c r="DK425" s="1"/>
  <c r="DG426"/>
  <c r="DK426" s="1"/>
  <c r="DG427"/>
  <c r="DK427" s="1"/>
  <c r="DG428"/>
  <c r="DK428" s="1"/>
  <c r="DG429"/>
  <c r="DK429" s="1"/>
  <c r="DG430"/>
  <c r="DK430" s="1"/>
  <c r="DG431"/>
  <c r="DK431" s="1"/>
  <c r="DG432"/>
  <c r="DK432" s="1"/>
  <c r="DG433"/>
  <c r="DK433" s="1"/>
  <c r="DG434"/>
  <c r="DK434" s="1"/>
  <c r="DG435"/>
  <c r="DK435" s="1"/>
  <c r="DG436"/>
  <c r="DK436" s="1"/>
  <c r="DG437"/>
  <c r="DK437" s="1"/>
  <c r="DG438"/>
  <c r="DK438" s="1"/>
  <c r="DG439"/>
  <c r="DK439" s="1"/>
  <c r="DG440"/>
  <c r="DK440" s="1"/>
  <c r="DG441"/>
  <c r="DK441" s="1"/>
  <c r="DG442"/>
  <c r="DK442" s="1"/>
  <c r="DG443"/>
  <c r="DK443" s="1"/>
  <c r="DG444"/>
  <c r="DK444" s="1"/>
  <c r="DG445"/>
  <c r="DK445" s="1"/>
  <c r="DG446"/>
  <c r="DK446" s="1"/>
  <c r="DG447"/>
  <c r="DK447" s="1"/>
  <c r="DG448"/>
  <c r="DK448" s="1"/>
  <c r="DG449"/>
  <c r="DK449" s="1"/>
  <c r="DG450"/>
  <c r="DK450" s="1"/>
  <c r="DG451"/>
  <c r="DK451" s="1"/>
  <c r="DG452"/>
  <c r="DK452" s="1"/>
  <c r="DG453"/>
  <c r="DK453" s="1"/>
  <c r="DG454"/>
  <c r="DK454" s="1"/>
  <c r="DG455"/>
  <c r="DK455" s="1"/>
  <c r="DG456"/>
  <c r="DK456" s="1"/>
  <c r="DG457"/>
  <c r="DK457" s="1"/>
  <c r="DG458"/>
  <c r="DK458" s="1"/>
  <c r="DG459"/>
  <c r="DK459" s="1"/>
  <c r="DG460"/>
  <c r="DK460" s="1"/>
  <c r="DG461"/>
  <c r="DK461" s="1"/>
  <c r="DG462"/>
  <c r="DK462" s="1"/>
  <c r="DG463"/>
  <c r="DK463" s="1"/>
  <c r="DG464"/>
  <c r="DK464" s="1"/>
  <c r="DG465"/>
  <c r="DK465" s="1"/>
  <c r="DG466"/>
  <c r="DK466" s="1"/>
  <c r="DG467"/>
  <c r="DK467" s="1"/>
  <c r="DG468"/>
  <c r="DK468" s="1"/>
  <c r="DG469"/>
  <c r="DK469" s="1"/>
  <c r="DG470"/>
  <c r="DK470" s="1"/>
  <c r="DG471"/>
  <c r="DK471" s="1"/>
  <c r="DG472"/>
  <c r="DK472" s="1"/>
  <c r="DG473"/>
  <c r="DK473" s="1"/>
  <c r="DG474"/>
  <c r="DK474" s="1"/>
  <c r="DG475"/>
  <c r="DK475" s="1"/>
  <c r="DG476"/>
  <c r="DK476" s="1"/>
  <c r="DG477"/>
  <c r="DK477" s="1"/>
  <c r="DG478"/>
  <c r="DK478" s="1"/>
  <c r="DG479"/>
  <c r="DK479" s="1"/>
  <c r="DG480"/>
  <c r="DK480" s="1"/>
  <c r="DG481"/>
  <c r="DK481" s="1"/>
  <c r="DG482"/>
  <c r="DK482" s="1"/>
  <c r="DG483"/>
  <c r="DK483" s="1"/>
  <c r="DG484"/>
  <c r="DK484" s="1"/>
  <c r="DG485"/>
  <c r="DK485" s="1"/>
  <c r="DG486"/>
  <c r="DK486" s="1"/>
  <c r="DG487"/>
  <c r="DK487" s="1"/>
  <c r="DG488"/>
  <c r="DK488" s="1"/>
  <c r="DG489"/>
  <c r="DK489" s="1"/>
  <c r="DG490"/>
  <c r="DK490" s="1"/>
  <c r="DG491"/>
  <c r="DK491" s="1"/>
  <c r="DG492"/>
  <c r="DK492" s="1"/>
  <c r="DG493"/>
  <c r="DK493" s="1"/>
  <c r="DG494"/>
  <c r="DK494" s="1"/>
  <c r="DG495"/>
  <c r="DK495" s="1"/>
  <c r="DG496"/>
  <c r="DK496" s="1"/>
  <c r="DG497"/>
  <c r="DK497" s="1"/>
  <c r="DG498"/>
  <c r="DK498" s="1"/>
  <c r="DG499"/>
  <c r="DK499" s="1"/>
  <c r="DG500"/>
  <c r="DK500" s="1"/>
  <c r="DG501"/>
  <c r="DK501" s="1"/>
  <c r="DG502"/>
  <c r="DK502" s="1"/>
  <c r="DG503"/>
  <c r="DK503" s="1"/>
  <c r="DG504"/>
  <c r="DK504" s="1"/>
  <c r="DG505"/>
  <c r="DK505" s="1"/>
  <c r="DG506"/>
  <c r="DK506" s="1"/>
  <c r="DG507"/>
  <c r="DK507" s="1"/>
  <c r="DG508"/>
  <c r="DK508" s="1"/>
  <c r="DG509"/>
  <c r="DK509" s="1"/>
  <c r="DG510"/>
  <c r="DK510" s="1"/>
  <c r="DG511"/>
  <c r="DK511" s="1"/>
  <c r="DG512"/>
  <c r="DK512" s="1"/>
  <c r="DG513"/>
  <c r="DK513" s="1"/>
  <c r="DG514"/>
  <c r="DK514" s="1"/>
  <c r="DG515"/>
  <c r="DK515" s="1"/>
  <c r="DG516"/>
  <c r="DK516" s="1"/>
  <c r="DG518"/>
  <c r="DK518" s="1"/>
  <c r="DG519"/>
  <c r="DK519" s="1"/>
  <c r="DG520"/>
  <c r="DK520" s="1"/>
  <c r="DG521"/>
  <c r="DK521" s="1"/>
  <c r="DG522"/>
  <c r="DK522" s="1"/>
  <c r="DG523"/>
  <c r="DK523" s="1"/>
  <c r="DG524"/>
  <c r="DK524" s="1"/>
  <c r="DG525"/>
  <c r="DK525" s="1"/>
  <c r="DG526"/>
  <c r="DK526" s="1"/>
  <c r="DG527"/>
  <c r="DK527" s="1"/>
  <c r="DG528"/>
  <c r="DK528" s="1"/>
  <c r="DG529"/>
  <c r="DK529" s="1"/>
  <c r="DG530"/>
  <c r="DK530" s="1"/>
  <c r="DG531"/>
  <c r="DK531" s="1"/>
  <c r="DG532"/>
  <c r="DK532" s="1"/>
  <c r="DG533"/>
  <c r="DK533" s="1"/>
  <c r="DG534"/>
  <c r="DK534" s="1"/>
  <c r="DG535"/>
  <c r="DK535" s="1"/>
  <c r="DG536"/>
  <c r="DK536" s="1"/>
  <c r="DG537"/>
  <c r="DK537" s="1"/>
  <c r="DG538"/>
  <c r="DK538" s="1"/>
  <c r="DG539"/>
  <c r="DK539" s="1"/>
  <c r="DG540"/>
  <c r="DK540" s="1"/>
  <c r="DG541"/>
  <c r="DK541" s="1"/>
  <c r="DG542"/>
  <c r="DK542" s="1"/>
  <c r="DG543"/>
  <c r="DK543" s="1"/>
  <c r="DG544"/>
  <c r="DK544" s="1"/>
  <c r="DG545"/>
  <c r="DK545" s="1"/>
  <c r="DG546"/>
  <c r="DK546" s="1"/>
  <c r="DG547"/>
  <c r="DK547" s="1"/>
  <c r="DG548"/>
  <c r="DK548" s="1"/>
  <c r="DG549"/>
  <c r="DK549" s="1"/>
  <c r="DG550"/>
  <c r="DK550" s="1"/>
  <c r="DG551"/>
  <c r="DK551" s="1"/>
  <c r="DG552"/>
  <c r="DK552" s="1"/>
  <c r="DG553"/>
  <c r="DK553" s="1"/>
  <c r="DG554"/>
  <c r="DK554" s="1"/>
  <c r="DG555"/>
  <c r="DK555" s="1"/>
  <c r="DG556"/>
  <c r="DK556" s="1"/>
  <c r="DG557"/>
  <c r="DK557" s="1"/>
  <c r="DG558"/>
  <c r="DK558" s="1"/>
  <c r="DG559"/>
  <c r="DK559" s="1"/>
  <c r="DG560"/>
  <c r="DK560" s="1"/>
  <c r="DG561"/>
  <c r="DK561" s="1"/>
  <c r="DG562"/>
  <c r="DK562" s="1"/>
  <c r="DG563"/>
  <c r="DK563" s="1"/>
  <c r="DG564"/>
  <c r="DK564" s="1"/>
  <c r="DG565"/>
  <c r="DK565" s="1"/>
  <c r="DG566"/>
  <c r="DK566" s="1"/>
  <c r="DG567"/>
  <c r="DK567" s="1"/>
  <c r="DG568"/>
  <c r="DK568" s="1"/>
  <c r="DG569"/>
  <c r="DK569" s="1"/>
  <c r="DG570"/>
  <c r="DK570" s="1"/>
  <c r="DG571"/>
  <c r="DK571" s="1"/>
  <c r="DG572"/>
  <c r="DK572" s="1"/>
  <c r="DG573"/>
  <c r="DK573" s="1"/>
  <c r="DG574"/>
  <c r="DK574" s="1"/>
  <c r="DG575"/>
  <c r="DK575" s="1"/>
  <c r="DG576"/>
  <c r="DK576" s="1"/>
  <c r="DG577"/>
  <c r="DK577" s="1"/>
  <c r="DG578"/>
  <c r="DK578" s="1"/>
  <c r="DG579"/>
  <c r="DK579" s="1"/>
  <c r="DG580"/>
  <c r="DK580" s="1"/>
  <c r="DG581"/>
  <c r="DK581" s="1"/>
  <c r="DG582"/>
  <c r="DK582" s="1"/>
  <c r="DG583"/>
  <c r="DK583" s="1"/>
  <c r="DG584"/>
  <c r="DK584" s="1"/>
  <c r="DG585"/>
  <c r="DK585" s="1"/>
  <c r="DG586"/>
  <c r="DK586" s="1"/>
  <c r="DG587"/>
  <c r="DK587" s="1"/>
  <c r="DG588"/>
  <c r="DK588" s="1"/>
  <c r="DG589"/>
  <c r="DK589" s="1"/>
  <c r="DG590"/>
  <c r="DK590" s="1"/>
  <c r="DH12"/>
  <c r="DZ276"/>
  <c r="EB276" s="1"/>
  <c r="Z279"/>
  <c r="DA276"/>
  <c r="DY276" s="1"/>
  <c r="CU14"/>
  <c r="CU16"/>
  <c r="CU18"/>
  <c r="CU20"/>
  <c r="CU22"/>
  <c r="CV14"/>
  <c r="CV16"/>
  <c r="CV18"/>
  <c r="CV20"/>
  <c r="CV22"/>
  <c r="CV24"/>
  <c r="CV26"/>
  <c r="CV28"/>
  <c r="CV30"/>
  <c r="CV32"/>
  <c r="CV34"/>
  <c r="CV36"/>
  <c r="CV38"/>
  <c r="CV40"/>
  <c r="CV42"/>
  <c r="CV44"/>
  <c r="CV46"/>
  <c r="CV48"/>
  <c r="CV50"/>
  <c r="CV52"/>
  <c r="CU54"/>
  <c r="CU56"/>
  <c r="CU58"/>
  <c r="CU60"/>
  <c r="CU62"/>
  <c r="CU64"/>
  <c r="CU66"/>
  <c r="CU68"/>
  <c r="CU70"/>
  <c r="CU72"/>
  <c r="CU74"/>
  <c r="CU76"/>
  <c r="CU78"/>
  <c r="CU80"/>
  <c r="CU82"/>
  <c r="CU84"/>
  <c r="CU86"/>
  <c r="CU88"/>
  <c r="CU90"/>
  <c r="CU92"/>
  <c r="CU94"/>
  <c r="CU96"/>
  <c r="CU98"/>
  <c r="CU100"/>
  <c r="CU102"/>
  <c r="CU104"/>
  <c r="CU106"/>
  <c r="CU108"/>
  <c r="CU110"/>
  <c r="CU112"/>
  <c r="CU114"/>
  <c r="CU116"/>
  <c r="CU118"/>
  <c r="CU120"/>
  <c r="CU122"/>
  <c r="CU124"/>
  <c r="CU126"/>
  <c r="CU128"/>
  <c r="CU130"/>
  <c r="CU132"/>
  <c r="CU134"/>
  <c r="CU136"/>
  <c r="CU138"/>
  <c r="CU140"/>
  <c r="CU142"/>
  <c r="CU144"/>
  <c r="CU146"/>
  <c r="CU148"/>
  <c r="CU150"/>
  <c r="CU152"/>
  <c r="CU154"/>
  <c r="CU156"/>
  <c r="CU158"/>
  <c r="CU160"/>
  <c r="CU162"/>
  <c r="CU164"/>
  <c r="CU166"/>
  <c r="CU168"/>
  <c r="CU170"/>
  <c r="CU172"/>
  <c r="CU174"/>
  <c r="CU176"/>
  <c r="CU178"/>
  <c r="CU180"/>
  <c r="CU182"/>
  <c r="CU184"/>
  <c r="CU186"/>
  <c r="CU188"/>
  <c r="CU190"/>
  <c r="CU192"/>
  <c r="CU194"/>
  <c r="CU196"/>
  <c r="CU198"/>
  <c r="CU200"/>
  <c r="CV202"/>
  <c r="CV204"/>
  <c r="CV206"/>
  <c r="CV208"/>
  <c r="CU210"/>
  <c r="CU212"/>
  <c r="CU214"/>
  <c r="CU216"/>
  <c r="CV218"/>
  <c r="CV220"/>
  <c r="CU222"/>
  <c r="CU224"/>
  <c r="CU226"/>
  <c r="CU228"/>
  <c r="CU230"/>
  <c r="CU232"/>
  <c r="CU234"/>
  <c r="CU236"/>
  <c r="CV238"/>
  <c r="CV240"/>
  <c r="CV242"/>
  <c r="CV244"/>
  <c r="CU246"/>
  <c r="CV76"/>
  <c r="CV78"/>
  <c r="CV80"/>
  <c r="CV82"/>
  <c r="CV84"/>
  <c r="CV86"/>
  <c r="CV88"/>
  <c r="CV90"/>
  <c r="CV92"/>
  <c r="CV94"/>
  <c r="CV96"/>
  <c r="CV98"/>
  <c r="CV100"/>
  <c r="CV102"/>
  <c r="CV104"/>
  <c r="CV106"/>
  <c r="CV108"/>
  <c r="CV110"/>
  <c r="CV112"/>
  <c r="CV114"/>
  <c r="CV116"/>
  <c r="CV118"/>
  <c r="CV120"/>
  <c r="CV122"/>
  <c r="CV124"/>
  <c r="CV126"/>
  <c r="CV128"/>
  <c r="CV130"/>
  <c r="CV132"/>
  <c r="CV134"/>
  <c r="CV136"/>
  <c r="CV138"/>
  <c r="CV140"/>
  <c r="CV142"/>
  <c r="CV144"/>
  <c r="CV146"/>
  <c r="CV148"/>
  <c r="CV203"/>
  <c r="CV205"/>
  <c r="CV207"/>
  <c r="CU218"/>
  <c r="CU220"/>
  <c r="CV225"/>
  <c r="CU245"/>
  <c r="CU253"/>
  <c r="CU255"/>
  <c r="CU257"/>
  <c r="CU259"/>
  <c r="CU261"/>
  <c r="CU263"/>
  <c r="CU265"/>
  <c r="CU267"/>
  <c r="CV269"/>
  <c r="CV271"/>
  <c r="CV273"/>
  <c r="CV275"/>
  <c r="CV278"/>
  <c r="CV280"/>
  <c r="CV282"/>
  <c r="CV284"/>
  <c r="CV286"/>
  <c r="CV288"/>
  <c r="CV290"/>
  <c r="CV292"/>
  <c r="CV294"/>
  <c r="CV296"/>
  <c r="CV298"/>
  <c r="CV300"/>
  <c r="CV302"/>
  <c r="CV304"/>
  <c r="CV306"/>
  <c r="CV308"/>
  <c r="CV310"/>
  <c r="CV312"/>
  <c r="CV314"/>
  <c r="CV316"/>
  <c r="CV318"/>
  <c r="CV320"/>
  <c r="CV322"/>
  <c r="CV324"/>
  <c r="CV326"/>
  <c r="CV328"/>
  <c r="CV330"/>
  <c r="CV332"/>
  <c r="CV334"/>
  <c r="CV336"/>
  <c r="CV338"/>
  <c r="CV340"/>
  <c r="CV342"/>
  <c r="CV344"/>
  <c r="CV346"/>
  <c r="CV348"/>
  <c r="CV350"/>
  <c r="CV352"/>
  <c r="CU354"/>
  <c r="CU356"/>
  <c r="CU358"/>
  <c r="CU360"/>
  <c r="CU362"/>
  <c r="CU364"/>
  <c r="CU366"/>
  <c r="CU368"/>
  <c r="CV370"/>
  <c r="CV372"/>
  <c r="CV374"/>
  <c r="CV376"/>
  <c r="CU378"/>
  <c r="CU380"/>
  <c r="CU382"/>
  <c r="CU384"/>
  <c r="CU386"/>
  <c r="CU388"/>
  <c r="CU390"/>
  <c r="CU392"/>
  <c r="CU394"/>
  <c r="CU396"/>
  <c r="CU398"/>
  <c r="CU400"/>
  <c r="CV402"/>
  <c r="CV404"/>
  <c r="CV406"/>
  <c r="CV408"/>
  <c r="CV410"/>
  <c r="CV412"/>
  <c r="CV414"/>
  <c r="CV23"/>
  <c r="CV25"/>
  <c r="CV27"/>
  <c r="CV29"/>
  <c r="CV31"/>
  <c r="CV33"/>
  <c r="CU35"/>
  <c r="CU37"/>
  <c r="CU39"/>
  <c r="CU41"/>
  <c r="CU43"/>
  <c r="CU45"/>
  <c r="CU47"/>
  <c r="CU49"/>
  <c r="CU51"/>
  <c r="CU53"/>
  <c r="CU55"/>
  <c r="CU57"/>
  <c r="CU59"/>
  <c r="CU61"/>
  <c r="CU63"/>
  <c r="CU65"/>
  <c r="CU67"/>
  <c r="CU69"/>
  <c r="CU71"/>
  <c r="CU73"/>
  <c r="CU149"/>
  <c r="CU151"/>
  <c r="CU153"/>
  <c r="CU155"/>
  <c r="CU157"/>
  <c r="CU159"/>
  <c r="CU161"/>
  <c r="CU163"/>
  <c r="CU165"/>
  <c r="CU167"/>
  <c r="CU169"/>
  <c r="CU171"/>
  <c r="CU173"/>
  <c r="CU175"/>
  <c r="CU177"/>
  <c r="CU179"/>
  <c r="CU181"/>
  <c r="CU183"/>
  <c r="CU185"/>
  <c r="CU187"/>
  <c r="CU189"/>
  <c r="CU191"/>
  <c r="CU193"/>
  <c r="CU195"/>
  <c r="CU197"/>
  <c r="CU199"/>
  <c r="CU201"/>
  <c r="CV210"/>
  <c r="CV212"/>
  <c r="CV214"/>
  <c r="CV216"/>
  <c r="CV222"/>
  <c r="CV224"/>
  <c r="CU227"/>
  <c r="CU229"/>
  <c r="CU231"/>
  <c r="CU233"/>
  <c r="CU235"/>
  <c r="CU238"/>
  <c r="CU240"/>
  <c r="CU242"/>
  <c r="CU244"/>
  <c r="CU252"/>
  <c r="CY252" s="1"/>
  <c r="CU254"/>
  <c r="CU256"/>
  <c r="CU258"/>
  <c r="CU260"/>
  <c r="CU262"/>
  <c r="CU264"/>
  <c r="CU266"/>
  <c r="CV268"/>
  <c r="CV270"/>
  <c r="CV272"/>
  <c r="CV274"/>
  <c r="CV277"/>
  <c r="CV279"/>
  <c r="CV281"/>
  <c r="CV283"/>
  <c r="CV285"/>
  <c r="CV287"/>
  <c r="CV289"/>
  <c r="CV291"/>
  <c r="CV293"/>
  <c r="CV295"/>
  <c r="CV297"/>
  <c r="CV299"/>
  <c r="CV301"/>
  <c r="CV303"/>
  <c r="CV305"/>
  <c r="CV307"/>
  <c r="CV309"/>
  <c r="CV311"/>
  <c r="CV313"/>
  <c r="CV315"/>
  <c r="CV317"/>
  <c r="CV319"/>
  <c r="CV321"/>
  <c r="CV323"/>
  <c r="CV325"/>
  <c r="CV327"/>
  <c r="CV329"/>
  <c r="CV331"/>
  <c r="CV333"/>
  <c r="CV335"/>
  <c r="CV337"/>
  <c r="CV339"/>
  <c r="CV341"/>
  <c r="CV343"/>
  <c r="CV345"/>
  <c r="CV347"/>
  <c r="CV349"/>
  <c r="CU351"/>
  <c r="CU353"/>
  <c r="CU355"/>
  <c r="CU357"/>
  <c r="CU359"/>
  <c r="CU361"/>
  <c r="CU363"/>
  <c r="CU365"/>
  <c r="CU367"/>
  <c r="CV369"/>
  <c r="CV371"/>
  <c r="CV373"/>
  <c r="CV375"/>
  <c r="CU377"/>
  <c r="CU379"/>
  <c r="CU381"/>
  <c r="CU383"/>
  <c r="CU385"/>
  <c r="CU387"/>
  <c r="CU389"/>
  <c r="CU402"/>
  <c r="CU404"/>
  <c r="CU406"/>
  <c r="CU408"/>
  <c r="CU410"/>
  <c r="CU412"/>
  <c r="CU414"/>
  <c r="CU416"/>
  <c r="CU418"/>
  <c r="CU420"/>
  <c r="CU422"/>
  <c r="CV424"/>
  <c r="CV426"/>
  <c r="CV428"/>
  <c r="CV430"/>
  <c r="CV432"/>
  <c r="CV434"/>
  <c r="CV436"/>
  <c r="CV438"/>
  <c r="CV440"/>
  <c r="CV442"/>
  <c r="CV444"/>
  <c r="CU446"/>
  <c r="CV448"/>
  <c r="CV450"/>
  <c r="CV452"/>
  <c r="CV454"/>
  <c r="CV456"/>
  <c r="CV458"/>
  <c r="CV460"/>
  <c r="CV462"/>
  <c r="CV464"/>
  <c r="CU466"/>
  <c r="CV468"/>
  <c r="CU470"/>
  <c r="CU472"/>
  <c r="CU474"/>
  <c r="CU476"/>
  <c r="CU478"/>
  <c r="CU480"/>
  <c r="CU482"/>
  <c r="CU484"/>
  <c r="CU486"/>
  <c r="CV488"/>
  <c r="CU490"/>
  <c r="CU492"/>
  <c r="CU494"/>
  <c r="CU496"/>
  <c r="CU498"/>
  <c r="CU500"/>
  <c r="CU502"/>
  <c r="CV504"/>
  <c r="CV506"/>
  <c r="CV508"/>
  <c r="CV510"/>
  <c r="CV512"/>
  <c r="CV514"/>
  <c r="CU516"/>
  <c r="CU519"/>
  <c r="CU521"/>
  <c r="CU523"/>
  <c r="CU525"/>
  <c r="CU527"/>
  <c r="CV13"/>
  <c r="CV15"/>
  <c r="CV17"/>
  <c r="CV19"/>
  <c r="CV21"/>
  <c r="CU13"/>
  <c r="CU15"/>
  <c r="CU17"/>
  <c r="CU19"/>
  <c r="CU21"/>
  <c r="CU23"/>
  <c r="CU25"/>
  <c r="CU27"/>
  <c r="CU29"/>
  <c r="CU31"/>
  <c r="CU33"/>
  <c r="CV35"/>
  <c r="CV37"/>
  <c r="CV39"/>
  <c r="CV41"/>
  <c r="CV43"/>
  <c r="CV45"/>
  <c r="CV47"/>
  <c r="CV49"/>
  <c r="CV51"/>
  <c r="CV53"/>
  <c r="CV55"/>
  <c r="CV57"/>
  <c r="CV59"/>
  <c r="CV61"/>
  <c r="CV63"/>
  <c r="CV65"/>
  <c r="CV67"/>
  <c r="CV69"/>
  <c r="CV71"/>
  <c r="CV73"/>
  <c r="CV75"/>
  <c r="CV77"/>
  <c r="CV79"/>
  <c r="CV81"/>
  <c r="CV83"/>
  <c r="CV85"/>
  <c r="CV87"/>
  <c r="CV89"/>
  <c r="CV91"/>
  <c r="CV93"/>
  <c r="CV95"/>
  <c r="CV97"/>
  <c r="CV99"/>
  <c r="CV101"/>
  <c r="CV103"/>
  <c r="CV105"/>
  <c r="CV107"/>
  <c r="CV109"/>
  <c r="CV111"/>
  <c r="CV113"/>
  <c r="CV115"/>
  <c r="CV117"/>
  <c r="CV119"/>
  <c r="CV121"/>
  <c r="CV123"/>
  <c r="CV125"/>
  <c r="CV127"/>
  <c r="CV129"/>
  <c r="CV131"/>
  <c r="CV133"/>
  <c r="CV135"/>
  <c r="CV137"/>
  <c r="CV139"/>
  <c r="CV141"/>
  <c r="CV143"/>
  <c r="CV145"/>
  <c r="CV147"/>
  <c r="CV149"/>
  <c r="CV151"/>
  <c r="CV153"/>
  <c r="CV155"/>
  <c r="CV157"/>
  <c r="CV159"/>
  <c r="CV161"/>
  <c r="CV163"/>
  <c r="CV165"/>
  <c r="CV167"/>
  <c r="CV169"/>
  <c r="CV171"/>
  <c r="CV173"/>
  <c r="CV175"/>
  <c r="CV177"/>
  <c r="CV179"/>
  <c r="CV181"/>
  <c r="CV183"/>
  <c r="CV185"/>
  <c r="CV187"/>
  <c r="CV189"/>
  <c r="CV191"/>
  <c r="CV193"/>
  <c r="CV195"/>
  <c r="CV197"/>
  <c r="CV199"/>
  <c r="CV201"/>
  <c r="CU203"/>
  <c r="CU205"/>
  <c r="CU207"/>
  <c r="CV209"/>
  <c r="CV211"/>
  <c r="CV213"/>
  <c r="CV215"/>
  <c r="CV217"/>
  <c r="CU219"/>
  <c r="CU221"/>
  <c r="CV223"/>
  <c r="CU225"/>
  <c r="CV227"/>
  <c r="CV229"/>
  <c r="CV231"/>
  <c r="CV233"/>
  <c r="CV235"/>
  <c r="CV237"/>
  <c r="CU239"/>
  <c r="CU241"/>
  <c r="CU243"/>
  <c r="CV245"/>
  <c r="CU75"/>
  <c r="CU77"/>
  <c r="CU79"/>
  <c r="CU81"/>
  <c r="CU83"/>
  <c r="CU85"/>
  <c r="CU87"/>
  <c r="CU89"/>
  <c r="CU91"/>
  <c r="CU93"/>
  <c r="CU95"/>
  <c r="CU97"/>
  <c r="CU99"/>
  <c r="CU101"/>
  <c r="CU103"/>
  <c r="CU105"/>
  <c r="CU107"/>
  <c r="CU109"/>
  <c r="CU111"/>
  <c r="CU113"/>
  <c r="CU115"/>
  <c r="CU117"/>
  <c r="CU119"/>
  <c r="CU121"/>
  <c r="CU123"/>
  <c r="CU125"/>
  <c r="CU127"/>
  <c r="CU129"/>
  <c r="CU131"/>
  <c r="CU133"/>
  <c r="CU135"/>
  <c r="CU137"/>
  <c r="CU139"/>
  <c r="CU141"/>
  <c r="CU143"/>
  <c r="CU145"/>
  <c r="CU147"/>
  <c r="CU202"/>
  <c r="CU204"/>
  <c r="CU206"/>
  <c r="CU208"/>
  <c r="CV219"/>
  <c r="CV221"/>
  <c r="CU237"/>
  <c r="CV246"/>
  <c r="CV252"/>
  <c r="CV254"/>
  <c r="CV256"/>
  <c r="CV258"/>
  <c r="CV260"/>
  <c r="CV262"/>
  <c r="CV264"/>
  <c r="CV266"/>
  <c r="CU268"/>
  <c r="CU270"/>
  <c r="CU272"/>
  <c r="CU274"/>
  <c r="CU277"/>
  <c r="CU279"/>
  <c r="CU281"/>
  <c r="CU283"/>
  <c r="CU285"/>
  <c r="CU287"/>
  <c r="CU289"/>
  <c r="CU291"/>
  <c r="CU293"/>
  <c r="CU295"/>
  <c r="CU297"/>
  <c r="CU299"/>
  <c r="CU301"/>
  <c r="CU303"/>
  <c r="CU305"/>
  <c r="CU307"/>
  <c r="CU309"/>
  <c r="CU311"/>
  <c r="CU313"/>
  <c r="CU315"/>
  <c r="CU317"/>
  <c r="CU319"/>
  <c r="CU321"/>
  <c r="CU323"/>
  <c r="CU325"/>
  <c r="CU327"/>
  <c r="CU329"/>
  <c r="CU331"/>
  <c r="CU333"/>
  <c r="CU335"/>
  <c r="CU337"/>
  <c r="CU339"/>
  <c r="CU341"/>
  <c r="CU343"/>
  <c r="CU345"/>
  <c r="CU347"/>
  <c r="CU349"/>
  <c r="CV351"/>
  <c r="CV353"/>
  <c r="CV355"/>
  <c r="CV357"/>
  <c r="CV359"/>
  <c r="CV361"/>
  <c r="CV363"/>
  <c r="CV365"/>
  <c r="CV367"/>
  <c r="CU369"/>
  <c r="CU371"/>
  <c r="CU373"/>
  <c r="CU375"/>
  <c r="CV377"/>
  <c r="CV379"/>
  <c r="CV381"/>
  <c r="CV383"/>
  <c r="CV385"/>
  <c r="CV387"/>
  <c r="CV389"/>
  <c r="CV391"/>
  <c r="CV393"/>
  <c r="CV395"/>
  <c r="CV397"/>
  <c r="CV399"/>
  <c r="CU401"/>
  <c r="CU403"/>
  <c r="CU405"/>
  <c r="CU407"/>
  <c r="CU409"/>
  <c r="CU411"/>
  <c r="CU413"/>
  <c r="CU415"/>
  <c r="CU24"/>
  <c r="CU26"/>
  <c r="CU28"/>
  <c r="CU30"/>
  <c r="CU32"/>
  <c r="CU34"/>
  <c r="CU36"/>
  <c r="CU38"/>
  <c r="CU40"/>
  <c r="CU42"/>
  <c r="CU44"/>
  <c r="CU46"/>
  <c r="CU48"/>
  <c r="CU50"/>
  <c r="CU52"/>
  <c r="CV54"/>
  <c r="CV56"/>
  <c r="CV58"/>
  <c r="CV60"/>
  <c r="CV62"/>
  <c r="CV64"/>
  <c r="CV66"/>
  <c r="CV68"/>
  <c r="CV70"/>
  <c r="CV72"/>
  <c r="CV74"/>
  <c r="CV150"/>
  <c r="CV152"/>
  <c r="CV154"/>
  <c r="CV156"/>
  <c r="CV158"/>
  <c r="CV160"/>
  <c r="CV162"/>
  <c r="CV164"/>
  <c r="CV166"/>
  <c r="CV168"/>
  <c r="CV170"/>
  <c r="CV172"/>
  <c r="CV174"/>
  <c r="CV176"/>
  <c r="CV178"/>
  <c r="CV180"/>
  <c r="CV182"/>
  <c r="CV184"/>
  <c r="CV186"/>
  <c r="CV188"/>
  <c r="CV190"/>
  <c r="CV192"/>
  <c r="CV194"/>
  <c r="CV196"/>
  <c r="CV198"/>
  <c r="CV200"/>
  <c r="CU209"/>
  <c r="CU211"/>
  <c r="CU213"/>
  <c r="CU215"/>
  <c r="CU217"/>
  <c r="CU223"/>
  <c r="CV226"/>
  <c r="CV228"/>
  <c r="CV230"/>
  <c r="CV232"/>
  <c r="CV234"/>
  <c r="CV236"/>
  <c r="CV239"/>
  <c r="CV241"/>
  <c r="CV243"/>
  <c r="CV253"/>
  <c r="CV255"/>
  <c r="CV257"/>
  <c r="CV259"/>
  <c r="CV261"/>
  <c r="CV263"/>
  <c r="CV265"/>
  <c r="CV267"/>
  <c r="CU269"/>
  <c r="CU271"/>
  <c r="CU273"/>
  <c r="CU275"/>
  <c r="CU278"/>
  <c r="CU280"/>
  <c r="CU282"/>
  <c r="CU284"/>
  <c r="CU286"/>
  <c r="CU288"/>
  <c r="CU290"/>
  <c r="CU292"/>
  <c r="CU294"/>
  <c r="CU296"/>
  <c r="CU298"/>
  <c r="CU300"/>
  <c r="CU302"/>
  <c r="CU304"/>
  <c r="CU306"/>
  <c r="CU308"/>
  <c r="CU310"/>
  <c r="CU312"/>
  <c r="CU314"/>
  <c r="CU316"/>
  <c r="CU318"/>
  <c r="CU320"/>
  <c r="CU322"/>
  <c r="CU324"/>
  <c r="CU326"/>
  <c r="CU328"/>
  <c r="CU330"/>
  <c r="CU332"/>
  <c r="CU334"/>
  <c r="CU336"/>
  <c r="CU338"/>
  <c r="CU340"/>
  <c r="CU342"/>
  <c r="CU344"/>
  <c r="CU346"/>
  <c r="CU348"/>
  <c r="CU350"/>
  <c r="CU352"/>
  <c r="CV354"/>
  <c r="CV356"/>
  <c r="CV358"/>
  <c r="CV360"/>
  <c r="CV362"/>
  <c r="CV364"/>
  <c r="CV366"/>
  <c r="CV368"/>
  <c r="CU370"/>
  <c r="CU372"/>
  <c r="CU374"/>
  <c r="CU376"/>
  <c r="CV378"/>
  <c r="CV380"/>
  <c r="CV382"/>
  <c r="CV384"/>
  <c r="CV386"/>
  <c r="CV388"/>
  <c r="CV401"/>
  <c r="CV403"/>
  <c r="CV405"/>
  <c r="CV407"/>
  <c r="CV409"/>
  <c r="CV411"/>
  <c r="CV413"/>
  <c r="CV415"/>
  <c r="CV417"/>
  <c r="CV419"/>
  <c r="CV421"/>
  <c r="CU423"/>
  <c r="CU425"/>
  <c r="CU427"/>
  <c r="CU429"/>
  <c r="CU431"/>
  <c r="CU433"/>
  <c r="CU435"/>
  <c r="CU437"/>
  <c r="CU439"/>
  <c r="CU441"/>
  <c r="CU443"/>
  <c r="CV445"/>
  <c r="CV447"/>
  <c r="CU449"/>
  <c r="CU451"/>
  <c r="CU453"/>
  <c r="CU455"/>
  <c r="CU457"/>
  <c r="CU459"/>
  <c r="CV461"/>
  <c r="CV463"/>
  <c r="CV465"/>
  <c r="CU467"/>
  <c r="CU469"/>
  <c r="CV471"/>
  <c r="CV473"/>
  <c r="CV475"/>
  <c r="CV477"/>
  <c r="CV479"/>
  <c r="CV481"/>
  <c r="CU483"/>
  <c r="CV485"/>
  <c r="CV487"/>
  <c r="CU489"/>
  <c r="CV491"/>
  <c r="CV493"/>
  <c r="CV495"/>
  <c r="CV497"/>
  <c r="CV499"/>
  <c r="CV501"/>
  <c r="CV503"/>
  <c r="CV505"/>
  <c r="CV507"/>
  <c r="CV509"/>
  <c r="CV511"/>
  <c r="CV513"/>
  <c r="CV515"/>
  <c r="CU518"/>
  <c r="CU520"/>
  <c r="CU522"/>
  <c r="CU524"/>
  <c r="CU526"/>
  <c r="CU528"/>
  <c r="CV530"/>
  <c r="CV532"/>
  <c r="DA12"/>
  <c r="DB14"/>
  <c r="DA16"/>
  <c r="DE16" s="1"/>
  <c r="DA18"/>
  <c r="DE18" s="1"/>
  <c r="DA20"/>
  <c r="DE20" s="1"/>
  <c r="DA22"/>
  <c r="DE22" s="1"/>
  <c r="DA24"/>
  <c r="DE24" s="1"/>
  <c r="DA26"/>
  <c r="DE26" s="1"/>
  <c r="DA28"/>
  <c r="DE28" s="1"/>
  <c r="DA30"/>
  <c r="DE30" s="1"/>
  <c r="DA32"/>
  <c r="DE32" s="1"/>
  <c r="DA34"/>
  <c r="DE34" s="1"/>
  <c r="DA36"/>
  <c r="DE36" s="1"/>
  <c r="DA38"/>
  <c r="DE38" s="1"/>
  <c r="DA40"/>
  <c r="DE40" s="1"/>
  <c r="DA42"/>
  <c r="DE42" s="1"/>
  <c r="DA44"/>
  <c r="DE44" s="1"/>
  <c r="DA46"/>
  <c r="DE46" s="1"/>
  <c r="DA48"/>
  <c r="DE48" s="1"/>
  <c r="DA50"/>
  <c r="DE50" s="1"/>
  <c r="DA52"/>
  <c r="DE52" s="1"/>
  <c r="DA54"/>
  <c r="DE54" s="1"/>
  <c r="DA56"/>
  <c r="DE56" s="1"/>
  <c r="DA58"/>
  <c r="DE58" s="1"/>
  <c r="DA60"/>
  <c r="DE60" s="1"/>
  <c r="DA62"/>
  <c r="DE62" s="1"/>
  <c r="DA64"/>
  <c r="DE64" s="1"/>
  <c r="DA66"/>
  <c r="DE66" s="1"/>
  <c r="DA68"/>
  <c r="DE68" s="1"/>
  <c r="DA70"/>
  <c r="DE70" s="1"/>
  <c r="DA72"/>
  <c r="DE72" s="1"/>
  <c r="DA74"/>
  <c r="DE74" s="1"/>
  <c r="DA76"/>
  <c r="DE76" s="1"/>
  <c r="DA78"/>
  <c r="DE78" s="1"/>
  <c r="DA80"/>
  <c r="DE80" s="1"/>
  <c r="DA82"/>
  <c r="DE82" s="1"/>
  <c r="DA84"/>
  <c r="DE84" s="1"/>
  <c r="DA86"/>
  <c r="DE86" s="1"/>
  <c r="DA88"/>
  <c r="DE88" s="1"/>
  <c r="DA90"/>
  <c r="DA92"/>
  <c r="DE92" s="1"/>
  <c r="DA94"/>
  <c r="DE94" s="1"/>
  <c r="DA96"/>
  <c r="DE96" s="1"/>
  <c r="DA98"/>
  <c r="DE98" s="1"/>
  <c r="DA100"/>
  <c r="DE100" s="1"/>
  <c r="DA102"/>
  <c r="DE102" s="1"/>
  <c r="DA104"/>
  <c r="DE104" s="1"/>
  <c r="DA106"/>
  <c r="DE106" s="1"/>
  <c r="DA108"/>
  <c r="DE108" s="1"/>
  <c r="DA110"/>
  <c r="DE110" s="1"/>
  <c r="DA112"/>
  <c r="DE112" s="1"/>
  <c r="DA114"/>
  <c r="DE114" s="1"/>
  <c r="DA116"/>
  <c r="DE116" s="1"/>
  <c r="DA118"/>
  <c r="DE118" s="1"/>
  <c r="DA120"/>
  <c r="DE120" s="1"/>
  <c r="DA122"/>
  <c r="DE122" s="1"/>
  <c r="DA124"/>
  <c r="DE124" s="1"/>
  <c r="DA126"/>
  <c r="DE126" s="1"/>
  <c r="DA128"/>
  <c r="DE128" s="1"/>
  <c r="DA130"/>
  <c r="DE130" s="1"/>
  <c r="DA132"/>
  <c r="DE132" s="1"/>
  <c r="DA134"/>
  <c r="DE134" s="1"/>
  <c r="DA136"/>
  <c r="DE136" s="1"/>
  <c r="DB138"/>
  <c r="DB140"/>
  <c r="DB142"/>
  <c r="DB144"/>
  <c r="DB146"/>
  <c r="DB148"/>
  <c r="DB150"/>
  <c r="DB152"/>
  <c r="DB154"/>
  <c r="DB156"/>
  <c r="DB158"/>
  <c r="DB160"/>
  <c r="DB162"/>
  <c r="DB164"/>
  <c r="DB166"/>
  <c r="DB168"/>
  <c r="DB170"/>
  <c r="DB172"/>
  <c r="DB174"/>
  <c r="DB176"/>
  <c r="DB178"/>
  <c r="DB180"/>
  <c r="DB182"/>
  <c r="DB184"/>
  <c r="DB186"/>
  <c r="DB188"/>
  <c r="DB190"/>
  <c r="DB192"/>
  <c r="DB194"/>
  <c r="DB196"/>
  <c r="DB198"/>
  <c r="DB200"/>
  <c r="DB202"/>
  <c r="DB204"/>
  <c r="DB206"/>
  <c r="DB208"/>
  <c r="DD208" s="1"/>
  <c r="DB210"/>
  <c r="DB212"/>
  <c r="DB214"/>
  <c r="DB216"/>
  <c r="DB218"/>
  <c r="DB220"/>
  <c r="DD220" s="1"/>
  <c r="DB222"/>
  <c r="DB224"/>
  <c r="DD224" s="1"/>
  <c r="DB226"/>
  <c r="DB228"/>
  <c r="DB230"/>
  <c r="DB232"/>
  <c r="DA14"/>
  <c r="DE14" s="1"/>
  <c r="DB16"/>
  <c r="DB18"/>
  <c r="DB20"/>
  <c r="DB22"/>
  <c r="DB24"/>
  <c r="DB26"/>
  <c r="DB28"/>
  <c r="DB30"/>
  <c r="DB32"/>
  <c r="DB34"/>
  <c r="DB36"/>
  <c r="DB38"/>
  <c r="DB40"/>
  <c r="DB42"/>
  <c r="DB44"/>
  <c r="DB46"/>
  <c r="DB48"/>
  <c r="DB50"/>
  <c r="DB52"/>
  <c r="DB54"/>
  <c r="DB56"/>
  <c r="DB58"/>
  <c r="DB60"/>
  <c r="DB62"/>
  <c r="DB64"/>
  <c r="DB66"/>
  <c r="DB68"/>
  <c r="DB70"/>
  <c r="DB72"/>
  <c r="DB74"/>
  <c r="DD74" s="1"/>
  <c r="DB76"/>
  <c r="DB78"/>
  <c r="DB80"/>
  <c r="DB82"/>
  <c r="DB84"/>
  <c r="DB86"/>
  <c r="DB88"/>
  <c r="DB90"/>
  <c r="DB92"/>
  <c r="DB94"/>
  <c r="DB96"/>
  <c r="DB98"/>
  <c r="DB100"/>
  <c r="DB102"/>
  <c r="DB104"/>
  <c r="DB106"/>
  <c r="DB108"/>
  <c r="DB110"/>
  <c r="DB112"/>
  <c r="DB114"/>
  <c r="DB116"/>
  <c r="DB118"/>
  <c r="DB120"/>
  <c r="DB122"/>
  <c r="DB124"/>
  <c r="DB126"/>
  <c r="DB128"/>
  <c r="DB130"/>
  <c r="DB132"/>
  <c r="DB134"/>
  <c r="DB136"/>
  <c r="DA138"/>
  <c r="DA140"/>
  <c r="DE140" s="1"/>
  <c r="DA142"/>
  <c r="DE142" s="1"/>
  <c r="DA144"/>
  <c r="DE144" s="1"/>
  <c r="DA146"/>
  <c r="DE146" s="1"/>
  <c r="DA148"/>
  <c r="DE148" s="1"/>
  <c r="DA150"/>
  <c r="DE150" s="1"/>
  <c r="DA152"/>
  <c r="DE152" s="1"/>
  <c r="DA154"/>
  <c r="DE154" s="1"/>
  <c r="DA156"/>
  <c r="DE156" s="1"/>
  <c r="DA158"/>
  <c r="DE158" s="1"/>
  <c r="DA160"/>
  <c r="DE160" s="1"/>
  <c r="DA162"/>
  <c r="DA164"/>
  <c r="DE164" s="1"/>
  <c r="DA166"/>
  <c r="DE166" s="1"/>
  <c r="DA168"/>
  <c r="DE168" s="1"/>
  <c r="DA170"/>
  <c r="DE170" s="1"/>
  <c r="DA172"/>
  <c r="DE172" s="1"/>
  <c r="DA174"/>
  <c r="DE174" s="1"/>
  <c r="DA176"/>
  <c r="DE176" s="1"/>
  <c r="DA178"/>
  <c r="DE178" s="1"/>
  <c r="DA180"/>
  <c r="DE180" s="1"/>
  <c r="DA182"/>
  <c r="DE182" s="1"/>
  <c r="DA184"/>
  <c r="DE184" s="1"/>
  <c r="DA186"/>
  <c r="DE186" s="1"/>
  <c r="DA188"/>
  <c r="DE188" s="1"/>
  <c r="DA190"/>
  <c r="DE190" s="1"/>
  <c r="DA192"/>
  <c r="DE192" s="1"/>
  <c r="DA194"/>
  <c r="DE194" s="1"/>
  <c r="DA196"/>
  <c r="DE196" s="1"/>
  <c r="DA198"/>
  <c r="DE198" s="1"/>
  <c r="DA200"/>
  <c r="DE200" s="1"/>
  <c r="DA202"/>
  <c r="DE202" s="1"/>
  <c r="DA204"/>
  <c r="DE204" s="1"/>
  <c r="DA206"/>
  <c r="DA208"/>
  <c r="DE208" s="1"/>
  <c r="DA210"/>
  <c r="DE210" s="1"/>
  <c r="DA212"/>
  <c r="DE212" s="1"/>
  <c r="DA214"/>
  <c r="DE214" s="1"/>
  <c r="DA216"/>
  <c r="DE216" s="1"/>
  <c r="DA218"/>
  <c r="DE218" s="1"/>
  <c r="DA220"/>
  <c r="DE220" s="1"/>
  <c r="DA222"/>
  <c r="DE222" s="1"/>
  <c r="DA224"/>
  <c r="DE224" s="1"/>
  <c r="DA226"/>
  <c r="DE226" s="1"/>
  <c r="DA228"/>
  <c r="DE228" s="1"/>
  <c r="DA230"/>
  <c r="DE230" s="1"/>
  <c r="DA232"/>
  <c r="DE232" s="1"/>
  <c r="DA234"/>
  <c r="DE234" s="1"/>
  <c r="DA236"/>
  <c r="DE236" s="1"/>
  <c r="DA238"/>
  <c r="DE238" s="1"/>
  <c r="DA240"/>
  <c r="DE240" s="1"/>
  <c r="DA242"/>
  <c r="DE242" s="1"/>
  <c r="DA244"/>
  <c r="DE244" s="1"/>
  <c r="DA246"/>
  <c r="DE246" s="1"/>
  <c r="DA252"/>
  <c r="DE252" s="1"/>
  <c r="DA254"/>
  <c r="DE254" s="1"/>
  <c r="DA256"/>
  <c r="DE256" s="1"/>
  <c r="DA258"/>
  <c r="DE258" s="1"/>
  <c r="DA260"/>
  <c r="DE260" s="1"/>
  <c r="DA262"/>
  <c r="DE262" s="1"/>
  <c r="DA264"/>
  <c r="DE264" s="1"/>
  <c r="DA266"/>
  <c r="DE266" s="1"/>
  <c r="DA268"/>
  <c r="DE268" s="1"/>
  <c r="DA270"/>
  <c r="DE270" s="1"/>
  <c r="DA272"/>
  <c r="DE272" s="1"/>
  <c r="DA274"/>
  <c r="DE274" s="1"/>
  <c r="DA277"/>
  <c r="DE277" s="1"/>
  <c r="DA279"/>
  <c r="DE279" s="1"/>
  <c r="DA281"/>
  <c r="DE281" s="1"/>
  <c r="DA283"/>
  <c r="DE283" s="1"/>
  <c r="DA285"/>
  <c r="DE285" s="1"/>
  <c r="DA287"/>
  <c r="DE287" s="1"/>
  <c r="DA289"/>
  <c r="DE289" s="1"/>
  <c r="DA291"/>
  <c r="DE291" s="1"/>
  <c r="DA293"/>
  <c r="DE293" s="1"/>
  <c r="DA295"/>
  <c r="DE295" s="1"/>
  <c r="DA297"/>
  <c r="DE297" s="1"/>
  <c r="DA299"/>
  <c r="DE299" s="1"/>
  <c r="DA301"/>
  <c r="DE301" s="1"/>
  <c r="DA303"/>
  <c r="DE303" s="1"/>
  <c r="DA305"/>
  <c r="DE305" s="1"/>
  <c r="DA307"/>
  <c r="DE307" s="1"/>
  <c r="DA309"/>
  <c r="DE309" s="1"/>
  <c r="DA311"/>
  <c r="DE311" s="1"/>
  <c r="DA313"/>
  <c r="DE313" s="1"/>
  <c r="DB315"/>
  <c r="DD315" s="1"/>
  <c r="DA317"/>
  <c r="DB319"/>
  <c r="DB321"/>
  <c r="DB323"/>
  <c r="DB325"/>
  <c r="DB327"/>
  <c r="DB329"/>
  <c r="DB331"/>
  <c r="DB333"/>
  <c r="DB335"/>
  <c r="DB337"/>
  <c r="DD337" s="1"/>
  <c r="DB339"/>
  <c r="DA341"/>
  <c r="DE341" s="1"/>
  <c r="DA343"/>
  <c r="DE343" s="1"/>
  <c r="DA345"/>
  <c r="DE345" s="1"/>
  <c r="DA347"/>
  <c r="DE347" s="1"/>
  <c r="DA349"/>
  <c r="DE349" s="1"/>
  <c r="DB351"/>
  <c r="DB353"/>
  <c r="DB355"/>
  <c r="DB357"/>
  <c r="DD357" s="1"/>
  <c r="DA359"/>
  <c r="DE359" s="1"/>
  <c r="DA361"/>
  <c r="DE361" s="1"/>
  <c r="DA363"/>
  <c r="DE363" s="1"/>
  <c r="DA365"/>
  <c r="DE365" s="1"/>
  <c r="DA367"/>
  <c r="DB369"/>
  <c r="DB371"/>
  <c r="DB373"/>
  <c r="DB375"/>
  <c r="DB377"/>
  <c r="DB379"/>
  <c r="DD379" s="1"/>
  <c r="DA381"/>
  <c r="DE381" s="1"/>
  <c r="DA383"/>
  <c r="DE383" s="1"/>
  <c r="DA385"/>
  <c r="DE385" s="1"/>
  <c r="DA387"/>
  <c r="DE387" s="1"/>
  <c r="DB389"/>
  <c r="DB391"/>
  <c r="DB393"/>
  <c r="DB395"/>
  <c r="DD395" s="1"/>
  <c r="DA397"/>
  <c r="DE397" s="1"/>
  <c r="DA399"/>
  <c r="DE399" s="1"/>
  <c r="DA401"/>
  <c r="DE401" s="1"/>
  <c r="DA403"/>
  <c r="DE403" s="1"/>
  <c r="DA405"/>
  <c r="DE405" s="1"/>
  <c r="DA407"/>
  <c r="DE407" s="1"/>
  <c r="DB409"/>
  <c r="DB411"/>
  <c r="DB413"/>
  <c r="DB415"/>
  <c r="DB417"/>
  <c r="DB419"/>
  <c r="DB421"/>
  <c r="DB423"/>
  <c r="DB425"/>
  <c r="DD425" s="1"/>
  <c r="DB427"/>
  <c r="DB429"/>
  <c r="DA235"/>
  <c r="DE235" s="1"/>
  <c r="DA237"/>
  <c r="DE237" s="1"/>
  <c r="DA239"/>
  <c r="DE239" s="1"/>
  <c r="DA241"/>
  <c r="DE241" s="1"/>
  <c r="DA243"/>
  <c r="DE243" s="1"/>
  <c r="DA245"/>
  <c r="DE245" s="1"/>
  <c r="DA253"/>
  <c r="DE253" s="1"/>
  <c r="DA255"/>
  <c r="DE255" s="1"/>
  <c r="DA257"/>
  <c r="DE257" s="1"/>
  <c r="DA259"/>
  <c r="DE259" s="1"/>
  <c r="DA261"/>
  <c r="DE261" s="1"/>
  <c r="DA263"/>
  <c r="DE263" s="1"/>
  <c r="DA265"/>
  <c r="DE265" s="1"/>
  <c r="DA267"/>
  <c r="DE267" s="1"/>
  <c r="DA269"/>
  <c r="DE269" s="1"/>
  <c r="DA271"/>
  <c r="DE271" s="1"/>
  <c r="DA273"/>
  <c r="DE273" s="1"/>
  <c r="DA275"/>
  <c r="DE275" s="1"/>
  <c r="DA278"/>
  <c r="DE278" s="1"/>
  <c r="DA280"/>
  <c r="DE280" s="1"/>
  <c r="DA282"/>
  <c r="DE282" s="1"/>
  <c r="DA284"/>
  <c r="DE284" s="1"/>
  <c r="DA286"/>
  <c r="DE286" s="1"/>
  <c r="DA288"/>
  <c r="DE288" s="1"/>
  <c r="DA290"/>
  <c r="DE290" s="1"/>
  <c r="DA292"/>
  <c r="DE292" s="1"/>
  <c r="DA294"/>
  <c r="DE294" s="1"/>
  <c r="DA296"/>
  <c r="DE296" s="1"/>
  <c r="DA298"/>
  <c r="DE298" s="1"/>
  <c r="DA300"/>
  <c r="DE300" s="1"/>
  <c r="DA302"/>
  <c r="DE302" s="1"/>
  <c r="DA304"/>
  <c r="DE304" s="1"/>
  <c r="DA306"/>
  <c r="DE306" s="1"/>
  <c r="DA308"/>
  <c r="DE308" s="1"/>
  <c r="DA310"/>
  <c r="DE310" s="1"/>
  <c r="DA312"/>
  <c r="DE312" s="1"/>
  <c r="DB314"/>
  <c r="DD314" s="1"/>
  <c r="DB316"/>
  <c r="DA318"/>
  <c r="DE318" s="1"/>
  <c r="DA320"/>
  <c r="DE320" s="1"/>
  <c r="DA322"/>
  <c r="DE322" s="1"/>
  <c r="DA324"/>
  <c r="DE324" s="1"/>
  <c r="DA326"/>
  <c r="DE326" s="1"/>
  <c r="DA328"/>
  <c r="DE328" s="1"/>
  <c r="DB330"/>
  <c r="DB332"/>
  <c r="DB334"/>
  <c r="DB336"/>
  <c r="DB338"/>
  <c r="DB340"/>
  <c r="DB342"/>
  <c r="DB344"/>
  <c r="DB346"/>
  <c r="DB348"/>
  <c r="DA350"/>
  <c r="DE350" s="1"/>
  <c r="DA352"/>
  <c r="DE352" s="1"/>
  <c r="DA354"/>
  <c r="DE354" s="1"/>
  <c r="DA356"/>
  <c r="DE356" s="1"/>
  <c r="DB358"/>
  <c r="DB360"/>
  <c r="DB362"/>
  <c r="DB364"/>
  <c r="DB366"/>
  <c r="DB368"/>
  <c r="DD368" s="1"/>
  <c r="DA370"/>
  <c r="DE370" s="1"/>
  <c r="DA372"/>
  <c r="DE372" s="1"/>
  <c r="DA374"/>
  <c r="DE374" s="1"/>
  <c r="DA376"/>
  <c r="DE376" s="1"/>
  <c r="DA378"/>
  <c r="DE378" s="1"/>
  <c r="DB380"/>
  <c r="DB382"/>
  <c r="DB384"/>
  <c r="DB386"/>
  <c r="DA388"/>
  <c r="DE388" s="1"/>
  <c r="DA390"/>
  <c r="DE390" s="1"/>
  <c r="DA392"/>
  <c r="DE392" s="1"/>
  <c r="DA394"/>
  <c r="DE394" s="1"/>
  <c r="DB396"/>
  <c r="DB398"/>
  <c r="DB400"/>
  <c r="DB402"/>
  <c r="DB404"/>
  <c r="DB406"/>
  <c r="DB408"/>
  <c r="DD408" s="1"/>
  <c r="DA410"/>
  <c r="DE410" s="1"/>
  <c r="DA412"/>
  <c r="DE412" s="1"/>
  <c r="DA414"/>
  <c r="DE414" s="1"/>
  <c r="DA416"/>
  <c r="DE416" s="1"/>
  <c r="DA418"/>
  <c r="DE418" s="1"/>
  <c r="DA420"/>
  <c r="DE420" s="1"/>
  <c r="DA422"/>
  <c r="DE422" s="1"/>
  <c r="DA424"/>
  <c r="DE424" s="1"/>
  <c r="DB426"/>
  <c r="DD426" s="1"/>
  <c r="DA428"/>
  <c r="DB430"/>
  <c r="DB432"/>
  <c r="DB434"/>
  <c r="DB436"/>
  <c r="DB438"/>
  <c r="DB440"/>
  <c r="DA442"/>
  <c r="DE442" s="1"/>
  <c r="DA444"/>
  <c r="DE444" s="1"/>
  <c r="DA446"/>
  <c r="DE446" s="1"/>
  <c r="DA448"/>
  <c r="DE448" s="1"/>
  <c r="DA450"/>
  <c r="DE450" s="1"/>
  <c r="DA452"/>
  <c r="DE452" s="1"/>
  <c r="DA454"/>
  <c r="DE454" s="1"/>
  <c r="DA456"/>
  <c r="DE456" s="1"/>
  <c r="DA458"/>
  <c r="DE458" s="1"/>
  <c r="DA460"/>
  <c r="DE460" s="1"/>
  <c r="DA462"/>
  <c r="DE462" s="1"/>
  <c r="DA464"/>
  <c r="DE464" s="1"/>
  <c r="DA466"/>
  <c r="DE466" s="1"/>
  <c r="DA468"/>
  <c r="DE468" s="1"/>
  <c r="DA470"/>
  <c r="DE470" s="1"/>
  <c r="DA472"/>
  <c r="DE472" s="1"/>
  <c r="DA474"/>
  <c r="DE474" s="1"/>
  <c r="DA476"/>
  <c r="DE476" s="1"/>
  <c r="DA478"/>
  <c r="DE478" s="1"/>
  <c r="DA480"/>
  <c r="DE480" s="1"/>
  <c r="DA482"/>
  <c r="DE482" s="1"/>
  <c r="DA484"/>
  <c r="DE484" s="1"/>
  <c r="DA486"/>
  <c r="DE486" s="1"/>
  <c r="DB488"/>
  <c r="DA490"/>
  <c r="DE490" s="1"/>
  <c r="DA492"/>
  <c r="DE492" s="1"/>
  <c r="DA494"/>
  <c r="DE494" s="1"/>
  <c r="DA496"/>
  <c r="DE496" s="1"/>
  <c r="DA498"/>
  <c r="DE498" s="1"/>
  <c r="DA500"/>
  <c r="DE500" s="1"/>
  <c r="DA502"/>
  <c r="DE502" s="1"/>
  <c r="DA504"/>
  <c r="DE504" s="1"/>
  <c r="DA506"/>
  <c r="DE506" s="1"/>
  <c r="DA508"/>
  <c r="DE508" s="1"/>
  <c r="DA510"/>
  <c r="DE510" s="1"/>
  <c r="DA512"/>
  <c r="DE512" s="1"/>
  <c r="DA514"/>
  <c r="DE514" s="1"/>
  <c r="DA516"/>
  <c r="DE516" s="1"/>
  <c r="DA519"/>
  <c r="DE519" s="1"/>
  <c r="DA521"/>
  <c r="DE521" s="1"/>
  <c r="DA523"/>
  <c r="DE523" s="1"/>
  <c r="DA525"/>
  <c r="DE525" s="1"/>
  <c r="DA527"/>
  <c r="DE527" s="1"/>
  <c r="DA529"/>
  <c r="DE529" s="1"/>
  <c r="DB531"/>
  <c r="DB533"/>
  <c r="DA535"/>
  <c r="DA537"/>
  <c r="DE537" s="1"/>
  <c r="DB539"/>
  <c r="DB541"/>
  <c r="DB543"/>
  <c r="DD543" s="1"/>
  <c r="DA545"/>
  <c r="DE545" s="1"/>
  <c r="DB547"/>
  <c r="DB549"/>
  <c r="DB551"/>
  <c r="DB553"/>
  <c r="DB555"/>
  <c r="DB557"/>
  <c r="DB559"/>
  <c r="DB561"/>
  <c r="DB563"/>
  <c r="DB565"/>
  <c r="DB567"/>
  <c r="DB569"/>
  <c r="DB571"/>
  <c r="DB573"/>
  <c r="DB575"/>
  <c r="DB577"/>
  <c r="DB579"/>
  <c r="DB581"/>
  <c r="DB583"/>
  <c r="DB585"/>
  <c r="DB587"/>
  <c r="DB589"/>
  <c r="DA430"/>
  <c r="DE430" s="1"/>
  <c r="DA432"/>
  <c r="DE432" s="1"/>
  <c r="DA434"/>
  <c r="DE434" s="1"/>
  <c r="DA436"/>
  <c r="DE436" s="1"/>
  <c r="DA438"/>
  <c r="DE438" s="1"/>
  <c r="DA440"/>
  <c r="DE440" s="1"/>
  <c r="DB442"/>
  <c r="DD442" s="1"/>
  <c r="DB444"/>
  <c r="DB446"/>
  <c r="DB448"/>
  <c r="DB450"/>
  <c r="DB452"/>
  <c r="DB454"/>
  <c r="DB456"/>
  <c r="DB458"/>
  <c r="DB460"/>
  <c r="DB462"/>
  <c r="DH10"/>
  <c r="DB13"/>
  <c r="DB15"/>
  <c r="DA17"/>
  <c r="DE17" s="1"/>
  <c r="DB19"/>
  <c r="DB21"/>
  <c r="DB23"/>
  <c r="DB25"/>
  <c r="DB27"/>
  <c r="DB29"/>
  <c r="DB31"/>
  <c r="DB33"/>
  <c r="DB35"/>
  <c r="DB37"/>
  <c r="DB39"/>
  <c r="DB41"/>
  <c r="DB43"/>
  <c r="DB45"/>
  <c r="DB47"/>
  <c r="DB49"/>
  <c r="DB51"/>
  <c r="DB53"/>
  <c r="DB55"/>
  <c r="DB57"/>
  <c r="DB59"/>
  <c r="DB61"/>
  <c r="DB63"/>
  <c r="DB65"/>
  <c r="DB67"/>
  <c r="DB69"/>
  <c r="DB71"/>
  <c r="DB73"/>
  <c r="DB75"/>
  <c r="DB77"/>
  <c r="DB79"/>
  <c r="DB81"/>
  <c r="DB83"/>
  <c r="DB85"/>
  <c r="DB87"/>
  <c r="DB89"/>
  <c r="DB91"/>
  <c r="DB93"/>
  <c r="DB95"/>
  <c r="DD95" s="1"/>
  <c r="DB97"/>
  <c r="DB99"/>
  <c r="DB101"/>
  <c r="DB103"/>
  <c r="DB105"/>
  <c r="DB107"/>
  <c r="DA109"/>
  <c r="DE109" s="1"/>
  <c r="DA111"/>
  <c r="DE111" s="1"/>
  <c r="DA113"/>
  <c r="DE113" s="1"/>
  <c r="DA115"/>
  <c r="DE115" s="1"/>
  <c r="DA117"/>
  <c r="DE117" s="1"/>
  <c r="DA119"/>
  <c r="DE119" s="1"/>
  <c r="DA121"/>
  <c r="DE121" s="1"/>
  <c r="DA123"/>
  <c r="DE123" s="1"/>
  <c r="DA125"/>
  <c r="DE125" s="1"/>
  <c r="DA127"/>
  <c r="DE127" s="1"/>
  <c r="DA129"/>
  <c r="DE129" s="1"/>
  <c r="DA131"/>
  <c r="DE131" s="1"/>
  <c r="DA133"/>
  <c r="DE133" s="1"/>
  <c r="DA135"/>
  <c r="DE135" s="1"/>
  <c r="DB137"/>
  <c r="DB139"/>
  <c r="DB141"/>
  <c r="DB143"/>
  <c r="DA145"/>
  <c r="DE145" s="1"/>
  <c r="DA147"/>
  <c r="DE147" s="1"/>
  <c r="DA149"/>
  <c r="DE149" s="1"/>
  <c r="DA151"/>
  <c r="DE151" s="1"/>
  <c r="DA153"/>
  <c r="DE153" s="1"/>
  <c r="DA155"/>
  <c r="DE155" s="1"/>
  <c r="DA157"/>
  <c r="DE157" s="1"/>
  <c r="DA159"/>
  <c r="DE159" s="1"/>
  <c r="DA161"/>
  <c r="DA163"/>
  <c r="DE163" s="1"/>
  <c r="DA165"/>
  <c r="DE165" s="1"/>
  <c r="DA167"/>
  <c r="DE167" s="1"/>
  <c r="DA169"/>
  <c r="DE169" s="1"/>
  <c r="DA171"/>
  <c r="DE171" s="1"/>
  <c r="DA173"/>
  <c r="DE173" s="1"/>
  <c r="DA175"/>
  <c r="DE175" s="1"/>
  <c r="DA177"/>
  <c r="DE177" s="1"/>
  <c r="DA179"/>
  <c r="DE179" s="1"/>
  <c r="DA181"/>
  <c r="DE181" s="1"/>
  <c r="DA183"/>
  <c r="DE183" s="1"/>
  <c r="DA185"/>
  <c r="DE185" s="1"/>
  <c r="DA187"/>
  <c r="DE187" s="1"/>
  <c r="DA189"/>
  <c r="DE189" s="1"/>
  <c r="DA191"/>
  <c r="DE191" s="1"/>
  <c r="DA193"/>
  <c r="DE193" s="1"/>
  <c r="DA195"/>
  <c r="DA197"/>
  <c r="DE197" s="1"/>
  <c r="DA199"/>
  <c r="DE199" s="1"/>
  <c r="DA201"/>
  <c r="DE201" s="1"/>
  <c r="DA203"/>
  <c r="DE203" s="1"/>
  <c r="DA205"/>
  <c r="DE205" s="1"/>
  <c r="DA207"/>
  <c r="DE207" s="1"/>
  <c r="DA209"/>
  <c r="DE209" s="1"/>
  <c r="DA211"/>
  <c r="DE211" s="1"/>
  <c r="DA213"/>
  <c r="DE213" s="1"/>
  <c r="DA215"/>
  <c r="DE215" s="1"/>
  <c r="DA217"/>
  <c r="DE217" s="1"/>
  <c r="DA219"/>
  <c r="DE219" s="1"/>
  <c r="DA221"/>
  <c r="DA223"/>
  <c r="DE223" s="1"/>
  <c r="DA225"/>
  <c r="DA227"/>
  <c r="DE227" s="1"/>
  <c r="DA229"/>
  <c r="DE229" s="1"/>
  <c r="DA231"/>
  <c r="DE231" s="1"/>
  <c r="DA233"/>
  <c r="DE233" s="1"/>
  <c r="DA13"/>
  <c r="DE13" s="1"/>
  <c r="DA15"/>
  <c r="DE15" s="1"/>
  <c r="DB17"/>
  <c r="DA19"/>
  <c r="DE19" s="1"/>
  <c r="DA21"/>
  <c r="DE21" s="1"/>
  <c r="DA23"/>
  <c r="DE23" s="1"/>
  <c r="DA25"/>
  <c r="DE25" s="1"/>
  <c r="DA27"/>
  <c r="DE27" s="1"/>
  <c r="DA29"/>
  <c r="DE29" s="1"/>
  <c r="DA31"/>
  <c r="DA33"/>
  <c r="DE33" s="1"/>
  <c r="DA35"/>
  <c r="DE35" s="1"/>
  <c r="DA37"/>
  <c r="DE37" s="1"/>
  <c r="DA39"/>
  <c r="DE39" s="1"/>
  <c r="DA41"/>
  <c r="DE41" s="1"/>
  <c r="DA43"/>
  <c r="DE43" s="1"/>
  <c r="DA45"/>
  <c r="DE45" s="1"/>
  <c r="DA47"/>
  <c r="DE47" s="1"/>
  <c r="DA49"/>
  <c r="DE49" s="1"/>
  <c r="DA51"/>
  <c r="DE51" s="1"/>
  <c r="DA53"/>
  <c r="DA55"/>
  <c r="DE55" s="1"/>
  <c r="DA57"/>
  <c r="DE57" s="1"/>
  <c r="DA59"/>
  <c r="DE59" s="1"/>
  <c r="DA61"/>
  <c r="DE61" s="1"/>
  <c r="DA63"/>
  <c r="DE63" s="1"/>
  <c r="DA65"/>
  <c r="DE65" s="1"/>
  <c r="DA67"/>
  <c r="DE67" s="1"/>
  <c r="DA69"/>
  <c r="DE69" s="1"/>
  <c r="DA71"/>
  <c r="DE71" s="1"/>
  <c r="DA73"/>
  <c r="DE73" s="1"/>
  <c r="DA75"/>
  <c r="DE75" s="1"/>
  <c r="DA77"/>
  <c r="DE77" s="1"/>
  <c r="DA79"/>
  <c r="DE79" s="1"/>
  <c r="DA81"/>
  <c r="DE81" s="1"/>
  <c r="DA83"/>
  <c r="DE83" s="1"/>
  <c r="DA85"/>
  <c r="DE85" s="1"/>
  <c r="DA87"/>
  <c r="DE87" s="1"/>
  <c r="DA89"/>
  <c r="DE89" s="1"/>
  <c r="DA91"/>
  <c r="DE91" s="1"/>
  <c r="DA93"/>
  <c r="DE93" s="1"/>
  <c r="DA95"/>
  <c r="DE95" s="1"/>
  <c r="DA97"/>
  <c r="DE97" s="1"/>
  <c r="DA99"/>
  <c r="DE99" s="1"/>
  <c r="DA101"/>
  <c r="DE101" s="1"/>
  <c r="DA103"/>
  <c r="DE103" s="1"/>
  <c r="DA105"/>
  <c r="DE105" s="1"/>
  <c r="DA107"/>
  <c r="DE107" s="1"/>
  <c r="DB109"/>
  <c r="DB111"/>
  <c r="DB113"/>
  <c r="DB115"/>
  <c r="DB117"/>
  <c r="DB119"/>
  <c r="DB121"/>
  <c r="DB123"/>
  <c r="DB125"/>
  <c r="DB127"/>
  <c r="DB129"/>
  <c r="DB131"/>
  <c r="DB133"/>
  <c r="DB135"/>
  <c r="DA137"/>
  <c r="DE137" s="1"/>
  <c r="DA139"/>
  <c r="DE139" s="1"/>
  <c r="DA141"/>
  <c r="DE141" s="1"/>
  <c r="DA143"/>
  <c r="DE143" s="1"/>
  <c r="DB145"/>
  <c r="DB147"/>
  <c r="DB149"/>
  <c r="DB151"/>
  <c r="DB153"/>
  <c r="DB155"/>
  <c r="DB157"/>
  <c r="DB159"/>
  <c r="DB161"/>
  <c r="DB163"/>
  <c r="DB165"/>
  <c r="DB167"/>
  <c r="DB169"/>
  <c r="DB171"/>
  <c r="DB173"/>
  <c r="DB175"/>
  <c r="DB177"/>
  <c r="DB179"/>
  <c r="DB181"/>
  <c r="DB183"/>
  <c r="DB185"/>
  <c r="DB187"/>
  <c r="DB189"/>
  <c r="DB191"/>
  <c r="DB193"/>
  <c r="DB195"/>
  <c r="DB197"/>
  <c r="DB199"/>
  <c r="DB201"/>
  <c r="DB203"/>
  <c r="DB205"/>
  <c r="DB207"/>
  <c r="DB209"/>
  <c r="DB211"/>
  <c r="DB213"/>
  <c r="DB215"/>
  <c r="DD215" s="1"/>
  <c r="DB217"/>
  <c r="DB219"/>
  <c r="DB221"/>
  <c r="DB223"/>
  <c r="DB225"/>
  <c r="DD225" s="1"/>
  <c r="DB227"/>
  <c r="DB229"/>
  <c r="DB231"/>
  <c r="DB233"/>
  <c r="DB235"/>
  <c r="DB237"/>
  <c r="DD237" s="1"/>
  <c r="DB239"/>
  <c r="DB241"/>
  <c r="DB243"/>
  <c r="DB245"/>
  <c r="DB253"/>
  <c r="DB255"/>
  <c r="DB257"/>
  <c r="DB259"/>
  <c r="DB261"/>
  <c r="DB263"/>
  <c r="DB265"/>
  <c r="DB267"/>
  <c r="DB269"/>
  <c r="DB271"/>
  <c r="DB273"/>
  <c r="DB275"/>
  <c r="DB278"/>
  <c r="DB280"/>
  <c r="DB282"/>
  <c r="DB284"/>
  <c r="DB286"/>
  <c r="DB288"/>
  <c r="DB290"/>
  <c r="DB292"/>
  <c r="DB294"/>
  <c r="DB296"/>
  <c r="DB298"/>
  <c r="DB300"/>
  <c r="DB302"/>
  <c r="DB304"/>
  <c r="DB306"/>
  <c r="DB308"/>
  <c r="DB310"/>
  <c r="DB312"/>
  <c r="DA314"/>
  <c r="DE314" s="1"/>
  <c r="DA316"/>
  <c r="DE316" s="1"/>
  <c r="DB318"/>
  <c r="DB320"/>
  <c r="DB322"/>
  <c r="DB324"/>
  <c r="DB326"/>
  <c r="DB328"/>
  <c r="DA330"/>
  <c r="DE330" s="1"/>
  <c r="DA332"/>
  <c r="DE332" s="1"/>
  <c r="DA334"/>
  <c r="DE334" s="1"/>
  <c r="DA336"/>
  <c r="DE336" s="1"/>
  <c r="DA338"/>
  <c r="DE338" s="1"/>
  <c r="DA340"/>
  <c r="DE340" s="1"/>
  <c r="DA342"/>
  <c r="DE342" s="1"/>
  <c r="DA344"/>
  <c r="DE344" s="1"/>
  <c r="DA346"/>
  <c r="DE346" s="1"/>
  <c r="DA348"/>
  <c r="DE348" s="1"/>
  <c r="DB350"/>
  <c r="DB352"/>
  <c r="DB354"/>
  <c r="DB356"/>
  <c r="DA358"/>
  <c r="DE358" s="1"/>
  <c r="DA360"/>
  <c r="DE360" s="1"/>
  <c r="DA362"/>
  <c r="DE362" s="1"/>
  <c r="DA364"/>
  <c r="DE364" s="1"/>
  <c r="DA366"/>
  <c r="DE366" s="1"/>
  <c r="DA368"/>
  <c r="DE368" s="1"/>
  <c r="DB370"/>
  <c r="DB372"/>
  <c r="DB374"/>
  <c r="DB376"/>
  <c r="DB378"/>
  <c r="DA380"/>
  <c r="DE380" s="1"/>
  <c r="DA382"/>
  <c r="DE382" s="1"/>
  <c r="DA384"/>
  <c r="DE384" s="1"/>
  <c r="DA386"/>
  <c r="DE386" s="1"/>
  <c r="DB388"/>
  <c r="DB390"/>
  <c r="DB392"/>
  <c r="DB394"/>
  <c r="DA396"/>
  <c r="DE396" s="1"/>
  <c r="DA398"/>
  <c r="DE398" s="1"/>
  <c r="DA400"/>
  <c r="DE400" s="1"/>
  <c r="DA402"/>
  <c r="DE402" s="1"/>
  <c r="DA404"/>
  <c r="DE404" s="1"/>
  <c r="DA406"/>
  <c r="DE406" s="1"/>
  <c r="DA408"/>
  <c r="DE408" s="1"/>
  <c r="DB410"/>
  <c r="DB412"/>
  <c r="DB414"/>
  <c r="DB416"/>
  <c r="DB418"/>
  <c r="DB420"/>
  <c r="DB422"/>
  <c r="DB424"/>
  <c r="DA426"/>
  <c r="DE426" s="1"/>
  <c r="DB428"/>
  <c r="DB234"/>
  <c r="DB236"/>
  <c r="DD236" s="1"/>
  <c r="DB238"/>
  <c r="DB240"/>
  <c r="DB242"/>
  <c r="DB244"/>
  <c r="DD244" s="1"/>
  <c r="DB246"/>
  <c r="DB252"/>
  <c r="DB254"/>
  <c r="DB256"/>
  <c r="DD256" s="1"/>
  <c r="DB258"/>
  <c r="DB260"/>
  <c r="DB262"/>
  <c r="DB264"/>
  <c r="DB266"/>
  <c r="DB268"/>
  <c r="DB270"/>
  <c r="DB272"/>
  <c r="DB274"/>
  <c r="DB277"/>
  <c r="DB279"/>
  <c r="DB281"/>
  <c r="DB283"/>
  <c r="DB285"/>
  <c r="DB287"/>
  <c r="DB289"/>
  <c r="DB291"/>
  <c r="DB293"/>
  <c r="DB295"/>
  <c r="DB297"/>
  <c r="DB299"/>
  <c r="DB301"/>
  <c r="DB303"/>
  <c r="DB305"/>
  <c r="DB307"/>
  <c r="DB309"/>
  <c r="DB311"/>
  <c r="DD311" s="1"/>
  <c r="DB313"/>
  <c r="DA315"/>
  <c r="DE315" s="1"/>
  <c r="DB317"/>
  <c r="DD317" s="1"/>
  <c r="DA319"/>
  <c r="DE319" s="1"/>
  <c r="DA321"/>
  <c r="DE321" s="1"/>
  <c r="DA323"/>
  <c r="DE323" s="1"/>
  <c r="DA325"/>
  <c r="DE325" s="1"/>
  <c r="DA327"/>
  <c r="DE327" s="1"/>
  <c r="DA329"/>
  <c r="DE329" s="1"/>
  <c r="DA331"/>
  <c r="DE331" s="1"/>
  <c r="DA333"/>
  <c r="DE333" s="1"/>
  <c r="DA335"/>
  <c r="DE335" s="1"/>
  <c r="DA337"/>
  <c r="DE337" s="1"/>
  <c r="DA339"/>
  <c r="DE339" s="1"/>
  <c r="DB341"/>
  <c r="DB343"/>
  <c r="DB345"/>
  <c r="DB347"/>
  <c r="DB349"/>
  <c r="DD349" s="1"/>
  <c r="DA351"/>
  <c r="DE351" s="1"/>
  <c r="DA353"/>
  <c r="DE353" s="1"/>
  <c r="DA355"/>
  <c r="DE355" s="1"/>
  <c r="DA357"/>
  <c r="DE357" s="1"/>
  <c r="DB359"/>
  <c r="DB361"/>
  <c r="DB363"/>
  <c r="DB365"/>
  <c r="DB367"/>
  <c r="DA369"/>
  <c r="DE369" s="1"/>
  <c r="DA371"/>
  <c r="DE371" s="1"/>
  <c r="DA373"/>
  <c r="DE373" s="1"/>
  <c r="DA375"/>
  <c r="DE375" s="1"/>
  <c r="DA377"/>
  <c r="DE377" s="1"/>
  <c r="DA379"/>
  <c r="DE379" s="1"/>
  <c r="DB381"/>
  <c r="DB383"/>
  <c r="DB385"/>
  <c r="DB387"/>
  <c r="DD387" s="1"/>
  <c r="DA389"/>
  <c r="DE389" s="1"/>
  <c r="DA391"/>
  <c r="DE391" s="1"/>
  <c r="DA393"/>
  <c r="DE393" s="1"/>
  <c r="DA395"/>
  <c r="DE395" s="1"/>
  <c r="DB397"/>
  <c r="DB399"/>
  <c r="DB401"/>
  <c r="DB403"/>
  <c r="DB405"/>
  <c r="DB407"/>
  <c r="DA409"/>
  <c r="DE409" s="1"/>
  <c r="DA411"/>
  <c r="DE411" s="1"/>
  <c r="DA413"/>
  <c r="DE413" s="1"/>
  <c r="DA415"/>
  <c r="DE415" s="1"/>
  <c r="DA417"/>
  <c r="DE417" s="1"/>
  <c r="DA419"/>
  <c r="DE419" s="1"/>
  <c r="DA421"/>
  <c r="DE421" s="1"/>
  <c r="DA423"/>
  <c r="DE423" s="1"/>
  <c r="DA425"/>
  <c r="DE425" s="1"/>
  <c r="DA427"/>
  <c r="DE427" s="1"/>
  <c r="DA429"/>
  <c r="DE429" s="1"/>
  <c r="DB431"/>
  <c r="DB433"/>
  <c r="DB435"/>
  <c r="DB437"/>
  <c r="DB439"/>
  <c r="DB441"/>
  <c r="DD441" s="1"/>
  <c r="DB443"/>
  <c r="DD443" s="1"/>
  <c r="DA445"/>
  <c r="DE445" s="1"/>
  <c r="DA447"/>
  <c r="DE447" s="1"/>
  <c r="DA449"/>
  <c r="DE449" s="1"/>
  <c r="DA451"/>
  <c r="DE451" s="1"/>
  <c r="DA453"/>
  <c r="DE453" s="1"/>
  <c r="DA455"/>
  <c r="DE455" s="1"/>
  <c r="DA457"/>
  <c r="DE457" s="1"/>
  <c r="DA459"/>
  <c r="DE459" s="1"/>
  <c r="DA461"/>
  <c r="DE461" s="1"/>
  <c r="DA463"/>
  <c r="DE463" s="1"/>
  <c r="DA465"/>
  <c r="DE465" s="1"/>
  <c r="DA467"/>
  <c r="DE467" s="1"/>
  <c r="DA469"/>
  <c r="DE469" s="1"/>
  <c r="DA471"/>
  <c r="DE471" s="1"/>
  <c r="DA473"/>
  <c r="DE473" s="1"/>
  <c r="DA475"/>
  <c r="DE475" s="1"/>
  <c r="DA477"/>
  <c r="DE477" s="1"/>
  <c r="DA479"/>
  <c r="DE479" s="1"/>
  <c r="DA481"/>
  <c r="DE481" s="1"/>
  <c r="DA483"/>
  <c r="DE483" s="1"/>
  <c r="DA485"/>
  <c r="DE485" s="1"/>
  <c r="DA487"/>
  <c r="DB489"/>
  <c r="DD489" s="1"/>
  <c r="DA491"/>
  <c r="DE491" s="1"/>
  <c r="DA493"/>
  <c r="DE493" s="1"/>
  <c r="DA495"/>
  <c r="DE495" s="1"/>
  <c r="DA497"/>
  <c r="DE497" s="1"/>
  <c r="DA499"/>
  <c r="DE499" s="1"/>
  <c r="DA501"/>
  <c r="DE501" s="1"/>
  <c r="DA503"/>
  <c r="DE503" s="1"/>
  <c r="DA505"/>
  <c r="DE505" s="1"/>
  <c r="DA507"/>
  <c r="DE507" s="1"/>
  <c r="DA509"/>
  <c r="DE509" s="1"/>
  <c r="DA511"/>
  <c r="DE511" s="1"/>
  <c r="DA513"/>
  <c r="DE513" s="1"/>
  <c r="DA515"/>
  <c r="DE515" s="1"/>
  <c r="DA518"/>
  <c r="DE518" s="1"/>
  <c r="DA520"/>
  <c r="DE520" s="1"/>
  <c r="DA522"/>
  <c r="DE522" s="1"/>
  <c r="DA524"/>
  <c r="DE524" s="1"/>
  <c r="DA526"/>
  <c r="DA528"/>
  <c r="DE528" s="1"/>
  <c r="DB530"/>
  <c r="DB532"/>
  <c r="DB534"/>
  <c r="DD534" s="1"/>
  <c r="DA536"/>
  <c r="DE536" s="1"/>
  <c r="DA538"/>
  <c r="DE538" s="1"/>
  <c r="DB540"/>
  <c r="DB542"/>
  <c r="DA544"/>
  <c r="DE544" s="1"/>
  <c r="DA546"/>
  <c r="DB548"/>
  <c r="DB550"/>
  <c r="DB552"/>
  <c r="DB554"/>
  <c r="DB556"/>
  <c r="DB558"/>
  <c r="DB560"/>
  <c r="DB562"/>
  <c r="DB564"/>
  <c r="DB566"/>
  <c r="DB568"/>
  <c r="DB570"/>
  <c r="DB572"/>
  <c r="DB574"/>
  <c r="DB576"/>
  <c r="DB578"/>
  <c r="DB580"/>
  <c r="DB582"/>
  <c r="DB584"/>
  <c r="DB586"/>
  <c r="DB588"/>
  <c r="DB590"/>
  <c r="DA431"/>
  <c r="DE431" s="1"/>
  <c r="DA433"/>
  <c r="DE433" s="1"/>
  <c r="DA435"/>
  <c r="DE435" s="1"/>
  <c r="DA437"/>
  <c r="DE437" s="1"/>
  <c r="DA439"/>
  <c r="DE439" s="1"/>
  <c r="DA441"/>
  <c r="DE441" s="1"/>
  <c r="DA443"/>
  <c r="DE443" s="1"/>
  <c r="DB445"/>
  <c r="DB447"/>
  <c r="DB449"/>
  <c r="DB451"/>
  <c r="DB453"/>
  <c r="DB455"/>
  <c r="DB457"/>
  <c r="DB459"/>
  <c r="DB461"/>
  <c r="DB463"/>
  <c r="DB465"/>
  <c r="DB466"/>
  <c r="DB468"/>
  <c r="DB470"/>
  <c r="DB472"/>
  <c r="DB474"/>
  <c r="DB476"/>
  <c r="DB478"/>
  <c r="DB480"/>
  <c r="DB482"/>
  <c r="DB484"/>
  <c r="DB486"/>
  <c r="DA488"/>
  <c r="DE488" s="1"/>
  <c r="DB490"/>
  <c r="DB492"/>
  <c r="DB494"/>
  <c r="DB496"/>
  <c r="DB498"/>
  <c r="DB500"/>
  <c r="DB502"/>
  <c r="DB504"/>
  <c r="DB506"/>
  <c r="DB508"/>
  <c r="DB510"/>
  <c r="DB512"/>
  <c r="DB514"/>
  <c r="DB516"/>
  <c r="DB519"/>
  <c r="DB521"/>
  <c r="DB523"/>
  <c r="DB525"/>
  <c r="DB527"/>
  <c r="DB529"/>
  <c r="DD529" s="1"/>
  <c r="DA531"/>
  <c r="DE531" s="1"/>
  <c r="DA533"/>
  <c r="DE533" s="1"/>
  <c r="DB535"/>
  <c r="DB537"/>
  <c r="DA539"/>
  <c r="DE539" s="1"/>
  <c r="DA541"/>
  <c r="DE541" s="1"/>
  <c r="DA543"/>
  <c r="DE543" s="1"/>
  <c r="DB545"/>
  <c r="DA547"/>
  <c r="DE547" s="1"/>
  <c r="DA549"/>
  <c r="DE549" s="1"/>
  <c r="DA551"/>
  <c r="DE551" s="1"/>
  <c r="DA553"/>
  <c r="DE553" s="1"/>
  <c r="DA555"/>
  <c r="DE555" s="1"/>
  <c r="DA557"/>
  <c r="DE557" s="1"/>
  <c r="DA559"/>
  <c r="DE559" s="1"/>
  <c r="DA561"/>
  <c r="DE561" s="1"/>
  <c r="DA563"/>
  <c r="DE563" s="1"/>
  <c r="DA565"/>
  <c r="DE565" s="1"/>
  <c r="DA567"/>
  <c r="DE567" s="1"/>
  <c r="DA569"/>
  <c r="DE569" s="1"/>
  <c r="DA571"/>
  <c r="DE571" s="1"/>
  <c r="DA573"/>
  <c r="DE573" s="1"/>
  <c r="DA575"/>
  <c r="DE575" s="1"/>
  <c r="DA577"/>
  <c r="DE577" s="1"/>
  <c r="DA579"/>
  <c r="DE579" s="1"/>
  <c r="DA581"/>
  <c r="DE581" s="1"/>
  <c r="DA583"/>
  <c r="DE583" s="1"/>
  <c r="DA585"/>
  <c r="DE585" s="1"/>
  <c r="DA587"/>
  <c r="DE587" s="1"/>
  <c r="DA589"/>
  <c r="DE589" s="1"/>
  <c r="DB12"/>
  <c r="DB464"/>
  <c r="DB467"/>
  <c r="DB469"/>
  <c r="DB471"/>
  <c r="DB473"/>
  <c r="DB475"/>
  <c r="DB477"/>
  <c r="DB479"/>
  <c r="DB481"/>
  <c r="DB483"/>
  <c r="DB485"/>
  <c r="DB487"/>
  <c r="DD487" s="1"/>
  <c r="DA489"/>
  <c r="DE489" s="1"/>
  <c r="DB491"/>
  <c r="DB493"/>
  <c r="DB495"/>
  <c r="DB497"/>
  <c r="DB499"/>
  <c r="DB501"/>
  <c r="DB503"/>
  <c r="DB505"/>
  <c r="DB507"/>
  <c r="DB509"/>
  <c r="DB511"/>
  <c r="DB513"/>
  <c r="DB515"/>
  <c r="DZ515" s="1"/>
  <c r="EB515" s="1"/>
  <c r="DB518"/>
  <c r="DB520"/>
  <c r="DB522"/>
  <c r="DB524"/>
  <c r="DB526"/>
  <c r="DB528"/>
  <c r="DA530"/>
  <c r="DE530" s="1"/>
  <c r="DA532"/>
  <c r="DE532" s="1"/>
  <c r="DA534"/>
  <c r="DE534" s="1"/>
  <c r="DB536"/>
  <c r="DB538"/>
  <c r="DD538" s="1"/>
  <c r="DA540"/>
  <c r="DE540" s="1"/>
  <c r="DA542"/>
  <c r="DE542" s="1"/>
  <c r="DB544"/>
  <c r="DB546"/>
  <c r="DD546" s="1"/>
  <c r="DA548"/>
  <c r="DE548" s="1"/>
  <c r="DA550"/>
  <c r="DE550" s="1"/>
  <c r="DA552"/>
  <c r="DE552" s="1"/>
  <c r="DA554"/>
  <c r="DE554" s="1"/>
  <c r="DA556"/>
  <c r="DE556" s="1"/>
  <c r="DA558"/>
  <c r="DE558" s="1"/>
  <c r="DA560"/>
  <c r="DE560" s="1"/>
  <c r="DA562"/>
  <c r="DE562" s="1"/>
  <c r="DA564"/>
  <c r="DE564" s="1"/>
  <c r="DA566"/>
  <c r="DE566" s="1"/>
  <c r="DA568"/>
  <c r="DE568" s="1"/>
  <c r="DA570"/>
  <c r="DE570" s="1"/>
  <c r="DA572"/>
  <c r="DE572" s="1"/>
  <c r="DA574"/>
  <c r="DE574" s="1"/>
  <c r="DA576"/>
  <c r="DE576" s="1"/>
  <c r="DA578"/>
  <c r="DE578" s="1"/>
  <c r="DA580"/>
  <c r="DE580" s="1"/>
  <c r="DA582"/>
  <c r="DE582" s="1"/>
  <c r="DA584"/>
  <c r="DE584" s="1"/>
  <c r="DA586"/>
  <c r="DE586" s="1"/>
  <c r="DA588"/>
  <c r="DE588" s="1"/>
  <c r="DA590"/>
  <c r="DE590" s="1"/>
  <c r="CU12"/>
  <c r="DY12" s="1"/>
  <c r="CV589"/>
  <c r="DZ589" s="1"/>
  <c r="EB589" s="1"/>
  <c r="EC589" s="1"/>
  <c r="CU587"/>
  <c r="DY587" s="1"/>
  <c r="CU585"/>
  <c r="CY585" s="1"/>
  <c r="CU583"/>
  <c r="CY583" s="1"/>
  <c r="CU581"/>
  <c r="CY581" s="1"/>
  <c r="CU579"/>
  <c r="DY579" s="1"/>
  <c r="CU577"/>
  <c r="CY577" s="1"/>
  <c r="CU575"/>
  <c r="CY575" s="1"/>
  <c r="CU573"/>
  <c r="CY573" s="1"/>
  <c r="CU571"/>
  <c r="DY571" s="1"/>
  <c r="CU569"/>
  <c r="CY569" s="1"/>
  <c r="CU567"/>
  <c r="CY567" s="1"/>
  <c r="CU565"/>
  <c r="CY565" s="1"/>
  <c r="CV563"/>
  <c r="DZ563" s="1"/>
  <c r="EB563" s="1"/>
  <c r="EC563" s="1"/>
  <c r="CV561"/>
  <c r="DZ561" s="1"/>
  <c r="EB561" s="1"/>
  <c r="EC561" s="1"/>
  <c r="CV559"/>
  <c r="DZ559" s="1"/>
  <c r="EB559" s="1"/>
  <c r="EC559" s="1"/>
  <c r="CU557"/>
  <c r="CY557" s="1"/>
  <c r="CU555"/>
  <c r="CY555" s="1"/>
  <c r="CU553"/>
  <c r="CY553" s="1"/>
  <c r="CU551"/>
  <c r="DY551" s="1"/>
  <c r="CV549"/>
  <c r="DZ549" s="1"/>
  <c r="EB549" s="1"/>
  <c r="EC549" s="1"/>
  <c r="CV547"/>
  <c r="DZ547" s="1"/>
  <c r="EB547" s="1"/>
  <c r="EC547" s="1"/>
  <c r="CU545"/>
  <c r="CY545" s="1"/>
  <c r="CU543"/>
  <c r="CY543" s="1"/>
  <c r="CU541"/>
  <c r="CY541" s="1"/>
  <c r="CU539"/>
  <c r="DY539" s="1"/>
  <c r="CU537"/>
  <c r="CY537" s="1"/>
  <c r="CU535"/>
  <c r="DY535" s="1"/>
  <c r="CV533"/>
  <c r="DZ533" s="1"/>
  <c r="EB533" s="1"/>
  <c r="EC533" s="1"/>
  <c r="CU531"/>
  <c r="DY531" s="1"/>
  <c r="CV529"/>
  <c r="DZ529" s="1"/>
  <c r="EB529" s="1"/>
  <c r="CV527"/>
  <c r="DZ527" s="1"/>
  <c r="EB527" s="1"/>
  <c r="EC527" s="1"/>
  <c r="CV525"/>
  <c r="DZ525" s="1"/>
  <c r="EB525" s="1"/>
  <c r="CV523"/>
  <c r="DZ523" s="1"/>
  <c r="EB523" s="1"/>
  <c r="CV521"/>
  <c r="DZ521" s="1"/>
  <c r="EB521" s="1"/>
  <c r="EC521" s="1"/>
  <c r="CV519"/>
  <c r="DZ519" s="1"/>
  <c r="EB519" s="1"/>
  <c r="EC519" s="1"/>
  <c r="CV516"/>
  <c r="DZ516" s="1"/>
  <c r="EB516" s="1"/>
  <c r="EC516" s="1"/>
  <c r="CU514"/>
  <c r="DY514" s="1"/>
  <c r="CU512"/>
  <c r="DY512" s="1"/>
  <c r="CU510"/>
  <c r="CY510" s="1"/>
  <c r="CU508"/>
  <c r="DY508" s="1"/>
  <c r="CU506"/>
  <c r="DY506" s="1"/>
  <c r="CU504"/>
  <c r="DY504" s="1"/>
  <c r="CV502"/>
  <c r="DZ502" s="1"/>
  <c r="EB502" s="1"/>
  <c r="EC502" s="1"/>
  <c r="CV500"/>
  <c r="DZ500" s="1"/>
  <c r="EB500" s="1"/>
  <c r="EC500" s="1"/>
  <c r="CV498"/>
  <c r="DZ498" s="1"/>
  <c r="EB498" s="1"/>
  <c r="EC498" s="1"/>
  <c r="CV496"/>
  <c r="DZ496" s="1"/>
  <c r="EB496" s="1"/>
  <c r="EC496" s="1"/>
  <c r="CV494"/>
  <c r="DZ494" s="1"/>
  <c r="EB494" s="1"/>
  <c r="EC494" s="1"/>
  <c r="CV492"/>
  <c r="DZ492" s="1"/>
  <c r="EB492" s="1"/>
  <c r="EC492" s="1"/>
  <c r="CV490"/>
  <c r="DZ490" s="1"/>
  <c r="EB490" s="1"/>
  <c r="EC490" s="1"/>
  <c r="CU488"/>
  <c r="DY488" s="1"/>
  <c r="CV486"/>
  <c r="DZ486" s="1"/>
  <c r="EB486" s="1"/>
  <c r="EC486" s="1"/>
  <c r="CV484"/>
  <c r="DZ484" s="1"/>
  <c r="EB484" s="1"/>
  <c r="EC484" s="1"/>
  <c r="CV482"/>
  <c r="DZ482" s="1"/>
  <c r="EB482" s="1"/>
  <c r="EC482" s="1"/>
  <c r="CV480"/>
  <c r="DZ480" s="1"/>
  <c r="EB480" s="1"/>
  <c r="EC480" s="1"/>
  <c r="CV478"/>
  <c r="DZ478" s="1"/>
  <c r="EB478" s="1"/>
  <c r="EC478" s="1"/>
  <c r="CV476"/>
  <c r="DZ476" s="1"/>
  <c r="EB476" s="1"/>
  <c r="EC476" s="1"/>
  <c r="CV474"/>
  <c r="DZ474" s="1"/>
  <c r="EB474" s="1"/>
  <c r="EC474" s="1"/>
  <c r="CV472"/>
  <c r="DZ472" s="1"/>
  <c r="EB472" s="1"/>
  <c r="CV470"/>
  <c r="DZ470" s="1"/>
  <c r="EB470" s="1"/>
  <c r="EC470" s="1"/>
  <c r="CU468"/>
  <c r="DY468" s="1"/>
  <c r="CV466"/>
  <c r="CX466" s="1"/>
  <c r="CU464"/>
  <c r="CY464" s="1"/>
  <c r="CU462"/>
  <c r="CY462" s="1"/>
  <c r="CU460"/>
  <c r="DY460" s="1"/>
  <c r="CU458"/>
  <c r="CY458" s="1"/>
  <c r="CU456"/>
  <c r="CY456" s="1"/>
  <c r="CU454"/>
  <c r="CY454" s="1"/>
  <c r="CU452"/>
  <c r="DY452" s="1"/>
  <c r="CU450"/>
  <c r="CY450" s="1"/>
  <c r="CU448"/>
  <c r="CY448" s="1"/>
  <c r="CV446"/>
  <c r="DZ446" s="1"/>
  <c r="EB446" s="1"/>
  <c r="EC446" s="1"/>
  <c r="CU444"/>
  <c r="CY444" s="1"/>
  <c r="CU442"/>
  <c r="CY442" s="1"/>
  <c r="CU440"/>
  <c r="DY440" s="1"/>
  <c r="CU438"/>
  <c r="CY438" s="1"/>
  <c r="CU436"/>
  <c r="CY436" s="1"/>
  <c r="CU434"/>
  <c r="CY434" s="1"/>
  <c r="CU432"/>
  <c r="DY432" s="1"/>
  <c r="CU430"/>
  <c r="CY430" s="1"/>
  <c r="CU428"/>
  <c r="CY428" s="1"/>
  <c r="CU426"/>
  <c r="CY426" s="1"/>
  <c r="CU424"/>
  <c r="DY424" s="1"/>
  <c r="CV422"/>
  <c r="CX422" s="1"/>
  <c r="CV420"/>
  <c r="DZ420" s="1"/>
  <c r="EB420" s="1"/>
  <c r="EC420" s="1"/>
  <c r="CV418"/>
  <c r="DZ418" s="1"/>
  <c r="EB418" s="1"/>
  <c r="EC418" s="1"/>
  <c r="CV416"/>
  <c r="DZ416" s="1"/>
  <c r="EB416" s="1"/>
  <c r="EC416" s="1"/>
  <c r="CU399"/>
  <c r="CY399" s="1"/>
  <c r="CU397"/>
  <c r="DY397" s="1"/>
  <c r="CU395"/>
  <c r="CY395" s="1"/>
  <c r="CU393"/>
  <c r="CY393" s="1"/>
  <c r="CU391"/>
  <c r="CY391" s="1"/>
  <c r="CV12"/>
  <c r="CU589"/>
  <c r="CY589" s="1"/>
  <c r="CV587"/>
  <c r="DZ587" s="1"/>
  <c r="EB587" s="1"/>
  <c r="EC587" s="1"/>
  <c r="CV585"/>
  <c r="DZ585" s="1"/>
  <c r="EB585" s="1"/>
  <c r="EC585" s="1"/>
  <c r="CV583"/>
  <c r="DZ583" s="1"/>
  <c r="EB583" s="1"/>
  <c r="EC583" s="1"/>
  <c r="CV581"/>
  <c r="DZ581" s="1"/>
  <c r="EB581" s="1"/>
  <c r="EC581" s="1"/>
  <c r="CV579"/>
  <c r="DZ579" s="1"/>
  <c r="EB579" s="1"/>
  <c r="EC579" s="1"/>
  <c r="CV577"/>
  <c r="DZ577" s="1"/>
  <c r="EB577" s="1"/>
  <c r="EC577" s="1"/>
  <c r="CV575"/>
  <c r="DZ575" s="1"/>
  <c r="EB575" s="1"/>
  <c r="EC575" s="1"/>
  <c r="CV573"/>
  <c r="DZ573" s="1"/>
  <c r="EB573" s="1"/>
  <c r="EC573" s="1"/>
  <c r="CV571"/>
  <c r="DZ571" s="1"/>
  <c r="EB571" s="1"/>
  <c r="EC571" s="1"/>
  <c r="CV569"/>
  <c r="DZ569" s="1"/>
  <c r="EB569" s="1"/>
  <c r="EC569" s="1"/>
  <c r="CV567"/>
  <c r="DZ567" s="1"/>
  <c r="EB567" s="1"/>
  <c r="EC567" s="1"/>
  <c r="CV565"/>
  <c r="DZ565" s="1"/>
  <c r="EB565" s="1"/>
  <c r="EC565" s="1"/>
  <c r="CU563"/>
  <c r="CY563" s="1"/>
  <c r="CU561"/>
  <c r="CY561" s="1"/>
  <c r="CU559"/>
  <c r="CY559" s="1"/>
  <c r="CV557"/>
  <c r="DZ557" s="1"/>
  <c r="EB557" s="1"/>
  <c r="EC557" s="1"/>
  <c r="CV555"/>
  <c r="DZ555" s="1"/>
  <c r="EB555" s="1"/>
  <c r="EC555" s="1"/>
  <c r="CV553"/>
  <c r="DZ553" s="1"/>
  <c r="EB553" s="1"/>
  <c r="EC553" s="1"/>
  <c r="CV551"/>
  <c r="DZ551" s="1"/>
  <c r="EB551" s="1"/>
  <c r="EC551" s="1"/>
  <c r="CU549"/>
  <c r="CY549" s="1"/>
  <c r="CU547"/>
  <c r="CY547" s="1"/>
  <c r="CV545"/>
  <c r="CV543"/>
  <c r="DZ543" s="1"/>
  <c r="EB543" s="1"/>
  <c r="CV541"/>
  <c r="DZ541" s="1"/>
  <c r="EB541" s="1"/>
  <c r="EC541" s="1"/>
  <c r="CV539"/>
  <c r="DZ539" s="1"/>
  <c r="EB539" s="1"/>
  <c r="EC539" s="1"/>
  <c r="CV537"/>
  <c r="CV535"/>
  <c r="CU533"/>
  <c r="CU529"/>
  <c r="DY529" s="1"/>
  <c r="CU590"/>
  <c r="CY590" s="1"/>
  <c r="CV588"/>
  <c r="CX588" s="1"/>
  <c r="CV586"/>
  <c r="CV584"/>
  <c r="CV582"/>
  <c r="CV580"/>
  <c r="CV578"/>
  <c r="CV576"/>
  <c r="CV574"/>
  <c r="CV572"/>
  <c r="CV570"/>
  <c r="CV568"/>
  <c r="CV566"/>
  <c r="CV564"/>
  <c r="CU562"/>
  <c r="CY562" s="1"/>
  <c r="CU560"/>
  <c r="CY560" s="1"/>
  <c r="CU558"/>
  <c r="CY558" s="1"/>
  <c r="CU556"/>
  <c r="CY556" s="1"/>
  <c r="CU554"/>
  <c r="CY554" s="1"/>
  <c r="CU552"/>
  <c r="CY552" s="1"/>
  <c r="CU550"/>
  <c r="CY550" s="1"/>
  <c r="CU548"/>
  <c r="CY548" s="1"/>
  <c r="CV546"/>
  <c r="CX546" s="1"/>
  <c r="CV544"/>
  <c r="CV542"/>
  <c r="CV540"/>
  <c r="DZ540" s="1"/>
  <c r="EB540" s="1"/>
  <c r="ED540" s="1"/>
  <c r="CV538"/>
  <c r="CV536"/>
  <c r="CU534"/>
  <c r="CY534" s="1"/>
  <c r="CU532"/>
  <c r="CY532" s="1"/>
  <c r="CU530"/>
  <c r="CY530" s="1"/>
  <c r="CV528"/>
  <c r="CV526"/>
  <c r="CV524"/>
  <c r="CV522"/>
  <c r="CV520"/>
  <c r="CV518"/>
  <c r="CU515"/>
  <c r="CY515" s="1"/>
  <c r="CU513"/>
  <c r="DY513" s="1"/>
  <c r="CU511"/>
  <c r="CY511" s="1"/>
  <c r="CU509"/>
  <c r="CY509" s="1"/>
  <c r="CU507"/>
  <c r="CY507" s="1"/>
  <c r="CU505"/>
  <c r="DY505" s="1"/>
  <c r="CU503"/>
  <c r="CY503" s="1"/>
  <c r="CU501"/>
  <c r="CY501" s="1"/>
  <c r="CU499"/>
  <c r="CY499" s="1"/>
  <c r="CU497"/>
  <c r="DY497" s="1"/>
  <c r="CU495"/>
  <c r="CY495" s="1"/>
  <c r="CU493"/>
  <c r="CY493" s="1"/>
  <c r="CU491"/>
  <c r="CY491" s="1"/>
  <c r="CV489"/>
  <c r="DZ489" s="1"/>
  <c r="CU487"/>
  <c r="CY487" s="1"/>
  <c r="CU485"/>
  <c r="CY485" s="1"/>
  <c r="CV483"/>
  <c r="CU481"/>
  <c r="CY481" s="1"/>
  <c r="CU479"/>
  <c r="CY479" s="1"/>
  <c r="CU477"/>
  <c r="DY477" s="1"/>
  <c r="CU475"/>
  <c r="CY475" s="1"/>
  <c r="CU473"/>
  <c r="CY473" s="1"/>
  <c r="CU471"/>
  <c r="CY471" s="1"/>
  <c r="CV469"/>
  <c r="CX469" s="1"/>
  <c r="CV467"/>
  <c r="CU465"/>
  <c r="DY465" s="1"/>
  <c r="CU463"/>
  <c r="CY463" s="1"/>
  <c r="CU461"/>
  <c r="CY461" s="1"/>
  <c r="CV459"/>
  <c r="DZ459" s="1"/>
  <c r="EB459" s="1"/>
  <c r="EC459" s="1"/>
  <c r="CV457"/>
  <c r="CV455"/>
  <c r="DZ455" s="1"/>
  <c r="EB455" s="1"/>
  <c r="EC455" s="1"/>
  <c r="CV453"/>
  <c r="CV451"/>
  <c r="DZ451" s="1"/>
  <c r="EB451" s="1"/>
  <c r="EC451" s="1"/>
  <c r="CV449"/>
  <c r="CU447"/>
  <c r="CY447" s="1"/>
  <c r="CU445"/>
  <c r="DY445" s="1"/>
  <c r="CV443"/>
  <c r="DZ443" s="1"/>
  <c r="EB443" s="1"/>
  <c r="ED443" s="1"/>
  <c r="CV441"/>
  <c r="DZ441" s="1"/>
  <c r="EB441" s="1"/>
  <c r="EC441" s="1"/>
  <c r="CV439"/>
  <c r="DZ439" s="1"/>
  <c r="EB439" s="1"/>
  <c r="EC439" s="1"/>
  <c r="CV437"/>
  <c r="DZ437" s="1"/>
  <c r="EB437" s="1"/>
  <c r="EC437" s="1"/>
  <c r="CV435"/>
  <c r="DZ435" s="1"/>
  <c r="EB435" s="1"/>
  <c r="EC435" s="1"/>
  <c r="CV433"/>
  <c r="DZ433" s="1"/>
  <c r="EB433" s="1"/>
  <c r="EC433" s="1"/>
  <c r="CV431"/>
  <c r="DZ431" s="1"/>
  <c r="EB431" s="1"/>
  <c r="EC431" s="1"/>
  <c r="CV429"/>
  <c r="DZ429" s="1"/>
  <c r="EB429" s="1"/>
  <c r="EC429" s="1"/>
  <c r="CV427"/>
  <c r="DZ427" s="1"/>
  <c r="EB427" s="1"/>
  <c r="ED427" s="1"/>
  <c r="CV425"/>
  <c r="CX425" s="1"/>
  <c r="CV423"/>
  <c r="DZ423" s="1"/>
  <c r="EB423" s="1"/>
  <c r="EC423" s="1"/>
  <c r="CU421"/>
  <c r="CY421" s="1"/>
  <c r="CU419"/>
  <c r="CY419" s="1"/>
  <c r="CU417"/>
  <c r="DY417" s="1"/>
  <c r="CV400"/>
  <c r="CX400" s="1"/>
  <c r="CV398"/>
  <c r="DZ398" s="1"/>
  <c r="EB398" s="1"/>
  <c r="EC398" s="1"/>
  <c r="CV396"/>
  <c r="DZ396" s="1"/>
  <c r="EB396" s="1"/>
  <c r="EC396" s="1"/>
  <c r="CV394"/>
  <c r="DZ394" s="1"/>
  <c r="EB394" s="1"/>
  <c r="EC394" s="1"/>
  <c r="CV392"/>
  <c r="DZ392" s="1"/>
  <c r="EB392" s="1"/>
  <c r="EC392" s="1"/>
  <c r="CV390"/>
  <c r="DZ390" s="1"/>
  <c r="EB390" s="1"/>
  <c r="EC390" s="1"/>
  <c r="CV590"/>
  <c r="DZ590" s="1"/>
  <c r="EB590" s="1"/>
  <c r="CU588"/>
  <c r="CY588" s="1"/>
  <c r="CU586"/>
  <c r="CY586" s="1"/>
  <c r="CU584"/>
  <c r="DY584" s="1"/>
  <c r="CU582"/>
  <c r="CY582" s="1"/>
  <c r="CU580"/>
  <c r="CY580" s="1"/>
  <c r="CU578"/>
  <c r="CY578" s="1"/>
  <c r="CU576"/>
  <c r="DY576" s="1"/>
  <c r="CU574"/>
  <c r="CY574" s="1"/>
  <c r="CU572"/>
  <c r="CY572" s="1"/>
  <c r="CU570"/>
  <c r="CY570" s="1"/>
  <c r="CU568"/>
  <c r="DY568" s="1"/>
  <c r="CU566"/>
  <c r="CY566" s="1"/>
  <c r="CU564"/>
  <c r="CY564" s="1"/>
  <c r="CV562"/>
  <c r="DZ562" s="1"/>
  <c r="EB562" s="1"/>
  <c r="EC562" s="1"/>
  <c r="CV560"/>
  <c r="DZ560" s="1"/>
  <c r="EB560" s="1"/>
  <c r="EC560" s="1"/>
  <c r="CV558"/>
  <c r="DZ558" s="1"/>
  <c r="EB558" s="1"/>
  <c r="EC558" s="1"/>
  <c r="CV556"/>
  <c r="DZ556" s="1"/>
  <c r="EB556" s="1"/>
  <c r="EC556" s="1"/>
  <c r="CV554"/>
  <c r="DZ554" s="1"/>
  <c r="EB554" s="1"/>
  <c r="EC554" s="1"/>
  <c r="CV552"/>
  <c r="DZ552" s="1"/>
  <c r="EB552" s="1"/>
  <c r="EC552" s="1"/>
  <c r="CV550"/>
  <c r="DZ550" s="1"/>
  <c r="EB550" s="1"/>
  <c r="EC550" s="1"/>
  <c r="CV548"/>
  <c r="DZ548" s="1"/>
  <c r="EB548" s="1"/>
  <c r="EC548" s="1"/>
  <c r="CU546"/>
  <c r="CY546" s="1"/>
  <c r="CU544"/>
  <c r="DY544" s="1"/>
  <c r="CU542"/>
  <c r="CY542" s="1"/>
  <c r="CU540"/>
  <c r="CY540" s="1"/>
  <c r="CU538"/>
  <c r="CY538" s="1"/>
  <c r="CU536"/>
  <c r="DY536" s="1"/>
  <c r="CV534"/>
  <c r="CX534" s="1"/>
  <c r="CV531"/>
  <c r="DZ531" s="1"/>
  <c r="EB531" s="1"/>
  <c r="EC531" s="1"/>
  <c r="ED533"/>
  <c r="GY202"/>
  <c r="Y202"/>
  <c r="DY558"/>
  <c r="DY578"/>
  <c r="CY528"/>
  <c r="DY528"/>
  <c r="CY526"/>
  <c r="DY526"/>
  <c r="CY524"/>
  <c r="DY524"/>
  <c r="CY522"/>
  <c r="DY522"/>
  <c r="CY520"/>
  <c r="DY520"/>
  <c r="CY518"/>
  <c r="DY518"/>
  <c r="DY585"/>
  <c r="DY581"/>
  <c r="DY577"/>
  <c r="DY573"/>
  <c r="DY569"/>
  <c r="DY565"/>
  <c r="DY557"/>
  <c r="DY553"/>
  <c r="DY545"/>
  <c r="DY537"/>
  <c r="CY512"/>
  <c r="CY504"/>
  <c r="CY460"/>
  <c r="DY559"/>
  <c r="CY527"/>
  <c r="DY527"/>
  <c r="CX515"/>
  <c r="CX487"/>
  <c r="DZ487"/>
  <c r="EB487" s="1"/>
  <c r="EC487" s="1"/>
  <c r="CY483"/>
  <c r="DY483"/>
  <c r="CY469"/>
  <c r="DY469"/>
  <c r="CY467"/>
  <c r="DY467"/>
  <c r="CY459"/>
  <c r="DY459"/>
  <c r="CY457"/>
  <c r="DY457"/>
  <c r="CY455"/>
  <c r="DY455"/>
  <c r="CY453"/>
  <c r="DY453"/>
  <c r="CY451"/>
  <c r="DY451"/>
  <c r="CY449"/>
  <c r="DY449"/>
  <c r="CX447"/>
  <c r="DZ447"/>
  <c r="EB447" s="1"/>
  <c r="CY443"/>
  <c r="DY443"/>
  <c r="CY441"/>
  <c r="DY441"/>
  <c r="CY439"/>
  <c r="DY439"/>
  <c r="CY437"/>
  <c r="DY437"/>
  <c r="CY435"/>
  <c r="DY435"/>
  <c r="CY433"/>
  <c r="DY433"/>
  <c r="CY431"/>
  <c r="DY431"/>
  <c r="CY429"/>
  <c r="DY429"/>
  <c r="CY427"/>
  <c r="DY427"/>
  <c r="CY425"/>
  <c r="DY425"/>
  <c r="CY423"/>
  <c r="DY423"/>
  <c r="CY376"/>
  <c r="DY376"/>
  <c r="CY374"/>
  <c r="DY374"/>
  <c r="CY372"/>
  <c r="DY372"/>
  <c r="CY370"/>
  <c r="DY370"/>
  <c r="CX368"/>
  <c r="DZ368"/>
  <c r="EB368" s="1"/>
  <c r="CY352"/>
  <c r="DY352"/>
  <c r="CY350"/>
  <c r="DY350"/>
  <c r="CY348"/>
  <c r="DY348"/>
  <c r="CY346"/>
  <c r="DY346"/>
  <c r="CY344"/>
  <c r="DY344"/>
  <c r="CY342"/>
  <c r="DY342"/>
  <c r="CY340"/>
  <c r="DY340"/>
  <c r="CY338"/>
  <c r="DY338"/>
  <c r="CY336"/>
  <c r="DY336"/>
  <c r="CY334"/>
  <c r="DY334"/>
  <c r="CY332"/>
  <c r="DY332"/>
  <c r="CY330"/>
  <c r="DY330"/>
  <c r="CY328"/>
  <c r="DY328"/>
  <c r="CY326"/>
  <c r="DY326"/>
  <c r="CY324"/>
  <c r="DY324"/>
  <c r="CY322"/>
  <c r="DY322"/>
  <c r="CY320"/>
  <c r="DY320"/>
  <c r="CY318"/>
  <c r="DY318"/>
  <c r="CY316"/>
  <c r="DY316"/>
  <c r="CY314"/>
  <c r="DY314"/>
  <c r="CY312"/>
  <c r="DY312"/>
  <c r="CY310"/>
  <c r="DY310"/>
  <c r="CY308"/>
  <c r="DY308"/>
  <c r="CY306"/>
  <c r="DY306"/>
  <c r="CY304"/>
  <c r="DY304"/>
  <c r="CY302"/>
  <c r="DY302"/>
  <c r="CY300"/>
  <c r="DY300"/>
  <c r="CY298"/>
  <c r="DY298"/>
  <c r="CY296"/>
  <c r="DY296"/>
  <c r="CY294"/>
  <c r="DY294"/>
  <c r="CY292"/>
  <c r="DY292"/>
  <c r="CY290"/>
  <c r="DY290"/>
  <c r="CY288"/>
  <c r="DY288"/>
  <c r="CY286"/>
  <c r="DY286"/>
  <c r="CY284"/>
  <c r="DY284"/>
  <c r="CY282"/>
  <c r="DY282"/>
  <c r="CY280"/>
  <c r="DY280"/>
  <c r="CY278"/>
  <c r="DY278"/>
  <c r="CY275"/>
  <c r="DY275"/>
  <c r="CY273"/>
  <c r="DY273"/>
  <c r="CY271"/>
  <c r="DY271"/>
  <c r="CY269"/>
  <c r="DY269"/>
  <c r="CX267"/>
  <c r="DZ267"/>
  <c r="EB267" s="1"/>
  <c r="CX236"/>
  <c r="DZ236"/>
  <c r="EB236" s="1"/>
  <c r="ED236" s="1"/>
  <c r="CY223"/>
  <c r="DY223"/>
  <c r="CY217"/>
  <c r="DY217"/>
  <c r="CY215"/>
  <c r="DY215"/>
  <c r="CY213"/>
  <c r="DY213"/>
  <c r="CY211"/>
  <c r="DY211"/>
  <c r="CY209"/>
  <c r="DY209"/>
  <c r="CX74"/>
  <c r="DZ74"/>
  <c r="EB74" s="1"/>
  <c r="ED74" s="1"/>
  <c r="CY52"/>
  <c r="DY52"/>
  <c r="CY50"/>
  <c r="DY50"/>
  <c r="CY48"/>
  <c r="DY48"/>
  <c r="CY46"/>
  <c r="DY46"/>
  <c r="CY44"/>
  <c r="DY44"/>
  <c r="CY42"/>
  <c r="DY42"/>
  <c r="CY40"/>
  <c r="DY40"/>
  <c r="CY38"/>
  <c r="DY38"/>
  <c r="CY36"/>
  <c r="DY36"/>
  <c r="CY34"/>
  <c r="DY34"/>
  <c r="CY32"/>
  <c r="DY32"/>
  <c r="CY30"/>
  <c r="DY30"/>
  <c r="CY28"/>
  <c r="DY28"/>
  <c r="CY26"/>
  <c r="DY26"/>
  <c r="CY24"/>
  <c r="DY24"/>
  <c r="CY415"/>
  <c r="DY415"/>
  <c r="CY413"/>
  <c r="DY413"/>
  <c r="CY411"/>
  <c r="DY411"/>
  <c r="CY409"/>
  <c r="DY409"/>
  <c r="CY407"/>
  <c r="DY407"/>
  <c r="CY405"/>
  <c r="DY405"/>
  <c r="CY403"/>
  <c r="DY403"/>
  <c r="CY401"/>
  <c r="DY401"/>
  <c r="CY375"/>
  <c r="DY375"/>
  <c r="CY373"/>
  <c r="DY373"/>
  <c r="CY371"/>
  <c r="DY371"/>
  <c r="CY369"/>
  <c r="DY369"/>
  <c r="CX351"/>
  <c r="DZ351"/>
  <c r="EB351" s="1"/>
  <c r="CY349"/>
  <c r="DY349"/>
  <c r="CY347"/>
  <c r="DY347"/>
  <c r="CY345"/>
  <c r="DY345"/>
  <c r="CY343"/>
  <c r="DY343"/>
  <c r="CY341"/>
  <c r="DY341"/>
  <c r="CY339"/>
  <c r="DY339"/>
  <c r="CY337"/>
  <c r="DY337"/>
  <c r="CY335"/>
  <c r="DY335"/>
  <c r="CY333"/>
  <c r="DY333"/>
  <c r="CY331"/>
  <c r="DY331"/>
  <c r="CY329"/>
  <c r="DY329"/>
  <c r="CY327"/>
  <c r="DY327"/>
  <c r="CY325"/>
  <c r="DY325"/>
  <c r="CY323"/>
  <c r="DY323"/>
  <c r="CY321"/>
  <c r="DY321"/>
  <c r="CY319"/>
  <c r="DY319"/>
  <c r="CY317"/>
  <c r="DY317"/>
  <c r="CY315"/>
  <c r="DY315"/>
  <c r="CY313"/>
  <c r="DY313"/>
  <c r="CY311"/>
  <c r="DY311"/>
  <c r="CY309"/>
  <c r="DY309"/>
  <c r="CY307"/>
  <c r="DY307"/>
  <c r="CY305"/>
  <c r="DY305"/>
  <c r="CY303"/>
  <c r="DY303"/>
  <c r="CY301"/>
  <c r="DY301"/>
  <c r="CY299"/>
  <c r="DY299"/>
  <c r="CY297"/>
  <c r="DY297"/>
  <c r="CY295"/>
  <c r="DY295"/>
  <c r="CY293"/>
  <c r="DY293"/>
  <c r="CY291"/>
  <c r="DY291"/>
  <c r="CY289"/>
  <c r="DY289"/>
  <c r="CY287"/>
  <c r="DY287"/>
  <c r="CY285"/>
  <c r="DY285"/>
  <c r="CY283"/>
  <c r="DY283"/>
  <c r="CY281"/>
  <c r="DY281"/>
  <c r="CY279"/>
  <c r="DY279"/>
  <c r="CY277"/>
  <c r="DY277"/>
  <c r="CY274"/>
  <c r="DY274"/>
  <c r="CY272"/>
  <c r="DY272"/>
  <c r="CY270"/>
  <c r="DY270"/>
  <c r="CY268"/>
  <c r="DY268"/>
  <c r="CY237"/>
  <c r="DY237"/>
  <c r="CX221"/>
  <c r="DZ221"/>
  <c r="EB221" s="1"/>
  <c r="CY208"/>
  <c r="DY208"/>
  <c r="CY206"/>
  <c r="DY206"/>
  <c r="CY204"/>
  <c r="DY204"/>
  <c r="CY202"/>
  <c r="DY202"/>
  <c r="CY147"/>
  <c r="DY147"/>
  <c r="CY145"/>
  <c r="DY145"/>
  <c r="CY143"/>
  <c r="DY143"/>
  <c r="CY141"/>
  <c r="DY141"/>
  <c r="CY139"/>
  <c r="DY139"/>
  <c r="CY137"/>
  <c r="DY137"/>
  <c r="CY135"/>
  <c r="DY135"/>
  <c r="CY133"/>
  <c r="DY133"/>
  <c r="CY131"/>
  <c r="DY131"/>
  <c r="CY129"/>
  <c r="DY129"/>
  <c r="CY127"/>
  <c r="DY127"/>
  <c r="CY125"/>
  <c r="DY125"/>
  <c r="CY123"/>
  <c r="DY123"/>
  <c r="CY121"/>
  <c r="DY121"/>
  <c r="CY119"/>
  <c r="DY119"/>
  <c r="CY117"/>
  <c r="DY117"/>
  <c r="CY115"/>
  <c r="DY115"/>
  <c r="CY113"/>
  <c r="DY113"/>
  <c r="CY111"/>
  <c r="DY111"/>
  <c r="CY109"/>
  <c r="DY109"/>
  <c r="CY107"/>
  <c r="DY107"/>
  <c r="CY105"/>
  <c r="DY105"/>
  <c r="CY103"/>
  <c r="DY103"/>
  <c r="DY101"/>
  <c r="CY101"/>
  <c r="CY99"/>
  <c r="DY99"/>
  <c r="CY97"/>
  <c r="DY97"/>
  <c r="CY95"/>
  <c r="DY95"/>
  <c r="CY93"/>
  <c r="DY93"/>
  <c r="CY91"/>
  <c r="DY91"/>
  <c r="CY89"/>
  <c r="DY89"/>
  <c r="CY87"/>
  <c r="DY87"/>
  <c r="CY85"/>
  <c r="DY85"/>
  <c r="CY83"/>
  <c r="DY83"/>
  <c r="CY81"/>
  <c r="DY81"/>
  <c r="CY79"/>
  <c r="DY79"/>
  <c r="CY77"/>
  <c r="DY77"/>
  <c r="CY75"/>
  <c r="DY75"/>
  <c r="CY243"/>
  <c r="DY243"/>
  <c r="CY241"/>
  <c r="DY241"/>
  <c r="CY239"/>
  <c r="DY239"/>
  <c r="CX237"/>
  <c r="DZ237"/>
  <c r="EB237" s="1"/>
  <c r="CY225"/>
  <c r="DY225"/>
  <c r="CY221"/>
  <c r="DY221"/>
  <c r="CY219"/>
  <c r="DY219"/>
  <c r="CX217"/>
  <c r="DZ217"/>
  <c r="EB217" s="1"/>
  <c r="CY207"/>
  <c r="DY207"/>
  <c r="CY205"/>
  <c r="DY205"/>
  <c r="CY203"/>
  <c r="DY203"/>
  <c r="CX201"/>
  <c r="DZ201"/>
  <c r="EB201" s="1"/>
  <c r="EC201" s="1"/>
  <c r="CY33"/>
  <c r="DY33"/>
  <c r="CY31"/>
  <c r="DY31"/>
  <c r="CY29"/>
  <c r="DY29"/>
  <c r="CY27"/>
  <c r="DY27"/>
  <c r="CY25"/>
  <c r="DY25"/>
  <c r="CY23"/>
  <c r="DY23"/>
  <c r="CY21"/>
  <c r="DY21"/>
  <c r="CY19"/>
  <c r="DY19"/>
  <c r="CY17"/>
  <c r="DY17"/>
  <c r="CY15"/>
  <c r="DY15"/>
  <c r="DY13"/>
  <c r="CY13"/>
  <c r="CY525"/>
  <c r="DY525"/>
  <c r="CY523"/>
  <c r="DY523"/>
  <c r="CY521"/>
  <c r="DY521"/>
  <c r="CY519"/>
  <c r="DY519"/>
  <c r="CY516"/>
  <c r="DY516"/>
  <c r="CY502"/>
  <c r="DY502"/>
  <c r="CY500"/>
  <c r="DY500"/>
  <c r="CY498"/>
  <c r="DY498"/>
  <c r="CY496"/>
  <c r="DY496"/>
  <c r="CY494"/>
  <c r="DY494"/>
  <c r="CY492"/>
  <c r="DY492"/>
  <c r="DY490"/>
  <c r="CY486"/>
  <c r="DY486"/>
  <c r="CY484"/>
  <c r="DY484"/>
  <c r="CY482"/>
  <c r="DY482"/>
  <c r="CY480"/>
  <c r="DY480"/>
  <c r="CY478"/>
  <c r="DY478"/>
  <c r="CY476"/>
  <c r="DY476"/>
  <c r="CY474"/>
  <c r="DY474"/>
  <c r="CY472"/>
  <c r="DY472"/>
  <c r="CY470"/>
  <c r="DY470"/>
  <c r="CY466"/>
  <c r="DY466"/>
  <c r="CX464"/>
  <c r="DZ464"/>
  <c r="EB464" s="1"/>
  <c r="CY446"/>
  <c r="DY446"/>
  <c r="CX444"/>
  <c r="DZ444"/>
  <c r="EB444" s="1"/>
  <c r="DY422"/>
  <c r="CY420"/>
  <c r="DY420"/>
  <c r="CY418"/>
  <c r="DY418"/>
  <c r="CY416"/>
  <c r="DY416"/>
  <c r="CY414"/>
  <c r="DY414"/>
  <c r="CY412"/>
  <c r="DY412"/>
  <c r="CY410"/>
  <c r="DY410"/>
  <c r="CY408"/>
  <c r="DY408"/>
  <c r="CY406"/>
  <c r="DY406"/>
  <c r="CY404"/>
  <c r="DY404"/>
  <c r="CY402"/>
  <c r="DY402"/>
  <c r="CY389"/>
  <c r="DY389"/>
  <c r="CY387"/>
  <c r="DY387"/>
  <c r="CY385"/>
  <c r="DY385"/>
  <c r="CY383"/>
  <c r="DY383"/>
  <c r="CY381"/>
  <c r="DY381"/>
  <c r="CY379"/>
  <c r="DY379"/>
  <c r="CY377"/>
  <c r="DY377"/>
  <c r="CY367"/>
  <c r="DY367"/>
  <c r="CY365"/>
  <c r="DY365"/>
  <c r="CY363"/>
  <c r="DY363"/>
  <c r="CY361"/>
  <c r="DY361"/>
  <c r="CY359"/>
  <c r="DY359"/>
  <c r="CY357"/>
  <c r="DY357"/>
  <c r="CY355"/>
  <c r="DY355"/>
  <c r="CY353"/>
  <c r="DY353"/>
  <c r="CY351"/>
  <c r="DY351"/>
  <c r="CX329"/>
  <c r="DZ329"/>
  <c r="EB329" s="1"/>
  <c r="EC329" s="1"/>
  <c r="CX327"/>
  <c r="DZ327"/>
  <c r="EB327" s="1"/>
  <c r="CX303"/>
  <c r="DZ303"/>
  <c r="EB303" s="1"/>
  <c r="CY266"/>
  <c r="DY266"/>
  <c r="CY264"/>
  <c r="DY264"/>
  <c r="CY262"/>
  <c r="DY262"/>
  <c r="CY260"/>
  <c r="DY260"/>
  <c r="CY258"/>
  <c r="DY258"/>
  <c r="CY256"/>
  <c r="DY256"/>
  <c r="CY254"/>
  <c r="DY254"/>
  <c r="DY252"/>
  <c r="CY244"/>
  <c r="DY244"/>
  <c r="CY242"/>
  <c r="DY242"/>
  <c r="CY240"/>
  <c r="DY240"/>
  <c r="CY238"/>
  <c r="DY238"/>
  <c r="CY235"/>
  <c r="DY235"/>
  <c r="CY233"/>
  <c r="DY233"/>
  <c r="CY231"/>
  <c r="DY231"/>
  <c r="CY229"/>
  <c r="DY229"/>
  <c r="CY227"/>
  <c r="DY227"/>
  <c r="CX224"/>
  <c r="DZ224"/>
  <c r="EB224" s="1"/>
  <c r="CY201"/>
  <c r="DY201"/>
  <c r="CY199"/>
  <c r="DY199"/>
  <c r="CY197"/>
  <c r="DY197"/>
  <c r="CY195"/>
  <c r="DY195"/>
  <c r="CY193"/>
  <c r="DY193"/>
  <c r="CY191"/>
  <c r="DY191"/>
  <c r="CY189"/>
  <c r="DY189"/>
  <c r="CY187"/>
  <c r="DY187"/>
  <c r="CY185"/>
  <c r="DY185"/>
  <c r="CY183"/>
  <c r="DY183"/>
  <c r="CY181"/>
  <c r="DY181"/>
  <c r="CY179"/>
  <c r="DY179"/>
  <c r="CY177"/>
  <c r="DY177"/>
  <c r="CY175"/>
  <c r="DY175"/>
  <c r="CY173"/>
  <c r="DY173"/>
  <c r="CY171"/>
  <c r="DY171"/>
  <c r="CY169"/>
  <c r="DY169"/>
  <c r="CY167"/>
  <c r="DY167"/>
  <c r="CY165"/>
  <c r="DY165"/>
  <c r="CY163"/>
  <c r="DY163"/>
  <c r="CY161"/>
  <c r="DY161"/>
  <c r="CY159"/>
  <c r="DY159"/>
  <c r="CY157"/>
  <c r="DY157"/>
  <c r="CY155"/>
  <c r="DY155"/>
  <c r="CY153"/>
  <c r="DY153"/>
  <c r="CY151"/>
  <c r="DY151"/>
  <c r="CY149"/>
  <c r="DY149"/>
  <c r="CY73"/>
  <c r="DY73"/>
  <c r="CY71"/>
  <c r="DY71"/>
  <c r="CY69"/>
  <c r="DY69"/>
  <c r="CY67"/>
  <c r="DY67"/>
  <c r="CY65"/>
  <c r="DY65"/>
  <c r="CY63"/>
  <c r="DY63"/>
  <c r="CY61"/>
  <c r="DY61"/>
  <c r="CY59"/>
  <c r="DY59"/>
  <c r="CY57"/>
  <c r="DY57"/>
  <c r="CY55"/>
  <c r="DY55"/>
  <c r="CY53"/>
  <c r="DY53"/>
  <c r="CY51"/>
  <c r="DY51"/>
  <c r="CY49"/>
  <c r="DY49"/>
  <c r="CY47"/>
  <c r="DY47"/>
  <c r="CY45"/>
  <c r="DY45"/>
  <c r="CY43"/>
  <c r="DY43"/>
  <c r="CY41"/>
  <c r="DY41"/>
  <c r="CY39"/>
  <c r="DY39"/>
  <c r="CY37"/>
  <c r="DY37"/>
  <c r="CY35"/>
  <c r="DY35"/>
  <c r="CY400"/>
  <c r="DY400"/>
  <c r="CY398"/>
  <c r="DY398"/>
  <c r="CY396"/>
  <c r="DY396"/>
  <c r="CY394"/>
  <c r="DY394"/>
  <c r="CY392"/>
  <c r="DY392"/>
  <c r="CY390"/>
  <c r="DY390"/>
  <c r="CY388"/>
  <c r="DY388"/>
  <c r="CY386"/>
  <c r="DY386"/>
  <c r="CY384"/>
  <c r="DY384"/>
  <c r="CY382"/>
  <c r="DY382"/>
  <c r="CY380"/>
  <c r="DY380"/>
  <c r="CY378"/>
  <c r="DY378"/>
  <c r="CX376"/>
  <c r="DZ376"/>
  <c r="EB376" s="1"/>
  <c r="CY368"/>
  <c r="DY368"/>
  <c r="CY366"/>
  <c r="DY366"/>
  <c r="CY364"/>
  <c r="DY364"/>
  <c r="CY362"/>
  <c r="DY362"/>
  <c r="CY360"/>
  <c r="DY360"/>
  <c r="CY358"/>
  <c r="DY358"/>
  <c r="CY356"/>
  <c r="DY356"/>
  <c r="CY354"/>
  <c r="DY354"/>
  <c r="CX352"/>
  <c r="DZ352"/>
  <c r="EB352" s="1"/>
  <c r="ED352" s="1"/>
  <c r="CX350"/>
  <c r="DZ350"/>
  <c r="EB350" s="1"/>
  <c r="CY267"/>
  <c r="DY267"/>
  <c r="CY265"/>
  <c r="DY265"/>
  <c r="CY263"/>
  <c r="DY263"/>
  <c r="CY261"/>
  <c r="DY261"/>
  <c r="CY259"/>
  <c r="DY259"/>
  <c r="CY257"/>
  <c r="DY257"/>
  <c r="CY255"/>
  <c r="DY255"/>
  <c r="CY253"/>
  <c r="DY253"/>
  <c r="DY251"/>
  <c r="CY245"/>
  <c r="DY245"/>
  <c r="CX225"/>
  <c r="DZ225"/>
  <c r="EB225" s="1"/>
  <c r="ED225" s="1"/>
  <c r="CY220"/>
  <c r="DY220"/>
  <c r="CY218"/>
  <c r="DY218"/>
  <c r="CX148"/>
  <c r="DZ148"/>
  <c r="EB148" s="1"/>
  <c r="CY246"/>
  <c r="DY246"/>
  <c r="CX244"/>
  <c r="DZ244"/>
  <c r="EB244" s="1"/>
  <c r="CY236"/>
  <c r="DY236"/>
  <c r="CY234"/>
  <c r="DY234"/>
  <c r="CY232"/>
  <c r="DY232"/>
  <c r="CY230"/>
  <c r="DY230"/>
  <c r="CY228"/>
  <c r="DY228"/>
  <c r="CY226"/>
  <c r="DY226"/>
  <c r="CY224"/>
  <c r="DY224"/>
  <c r="CY222"/>
  <c r="DY222"/>
  <c r="CY216"/>
  <c r="DY216"/>
  <c r="CY214"/>
  <c r="DY214"/>
  <c r="CY212"/>
  <c r="DY212"/>
  <c r="CY210"/>
  <c r="DY210"/>
  <c r="CX208"/>
  <c r="DZ208"/>
  <c r="EB208" s="1"/>
  <c r="CY200"/>
  <c r="DY200"/>
  <c r="CY198"/>
  <c r="DY198"/>
  <c r="CY196"/>
  <c r="DY196"/>
  <c r="CY194"/>
  <c r="DY194"/>
  <c r="CY192"/>
  <c r="DY192"/>
  <c r="CY190"/>
  <c r="DY190"/>
  <c r="CY188"/>
  <c r="DY188"/>
  <c r="CY186"/>
  <c r="DY186"/>
  <c r="CY184"/>
  <c r="DY184"/>
  <c r="CY182"/>
  <c r="DY182"/>
  <c r="CY180"/>
  <c r="DY180"/>
  <c r="CY178"/>
  <c r="DY178"/>
  <c r="CY176"/>
  <c r="DY176"/>
  <c r="CY174"/>
  <c r="DY174"/>
  <c r="CY172"/>
  <c r="DY172"/>
  <c r="CY170"/>
  <c r="DY170"/>
  <c r="CY168"/>
  <c r="DY168"/>
  <c r="CY166"/>
  <c r="DY166"/>
  <c r="CY164"/>
  <c r="DY164"/>
  <c r="CY162"/>
  <c r="DY162"/>
  <c r="CY160"/>
  <c r="DY160"/>
  <c r="CY158"/>
  <c r="DY158"/>
  <c r="CY156"/>
  <c r="DY156"/>
  <c r="CY154"/>
  <c r="DY154"/>
  <c r="CY152"/>
  <c r="DY152"/>
  <c r="CY150"/>
  <c r="DY150"/>
  <c r="CY148"/>
  <c r="DY148"/>
  <c r="CY146"/>
  <c r="DY146"/>
  <c r="CY144"/>
  <c r="DY144"/>
  <c r="CY142"/>
  <c r="DY142"/>
  <c r="CY140"/>
  <c r="DY140"/>
  <c r="CY138"/>
  <c r="DY138"/>
  <c r="CY136"/>
  <c r="DY136"/>
  <c r="CY134"/>
  <c r="DY134"/>
  <c r="CY132"/>
  <c r="DY132"/>
  <c r="CY130"/>
  <c r="DY130"/>
  <c r="CY128"/>
  <c r="DY128"/>
  <c r="CY126"/>
  <c r="DY126"/>
  <c r="CY124"/>
  <c r="DY124"/>
  <c r="CY122"/>
  <c r="DY122"/>
  <c r="CY120"/>
  <c r="DY120"/>
  <c r="CY118"/>
  <c r="DY118"/>
  <c r="CY116"/>
  <c r="DY116"/>
  <c r="CY114"/>
  <c r="DY114"/>
  <c r="CY112"/>
  <c r="DY112"/>
  <c r="CY110"/>
  <c r="DY110"/>
  <c r="CY108"/>
  <c r="DY108"/>
  <c r="CY106"/>
  <c r="DY106"/>
  <c r="CY104"/>
  <c r="DY104"/>
  <c r="CY102"/>
  <c r="DY102"/>
  <c r="CY100"/>
  <c r="DY100"/>
  <c r="CY98"/>
  <c r="DY98"/>
  <c r="CY96"/>
  <c r="DY96"/>
  <c r="CY94"/>
  <c r="DY94"/>
  <c r="CY92"/>
  <c r="DY92"/>
  <c r="CY90"/>
  <c r="DY90"/>
  <c r="CY88"/>
  <c r="DY88"/>
  <c r="CY86"/>
  <c r="DY86"/>
  <c r="CY84"/>
  <c r="DY84"/>
  <c r="CY82"/>
  <c r="DY82"/>
  <c r="CY80"/>
  <c r="DY80"/>
  <c r="CY78"/>
  <c r="DY78"/>
  <c r="CY76"/>
  <c r="DY76"/>
  <c r="CY74"/>
  <c r="DY74"/>
  <c r="CY72"/>
  <c r="DY72"/>
  <c r="CY70"/>
  <c r="DY70"/>
  <c r="CY68"/>
  <c r="DY68"/>
  <c r="CY66"/>
  <c r="DY66"/>
  <c r="CY64"/>
  <c r="DY64"/>
  <c r="CY62"/>
  <c r="DY62"/>
  <c r="CY60"/>
  <c r="DY60"/>
  <c r="CY58"/>
  <c r="DY58"/>
  <c r="CY56"/>
  <c r="DY56"/>
  <c r="CY54"/>
  <c r="DY54"/>
  <c r="CY22"/>
  <c r="DY22"/>
  <c r="CY20"/>
  <c r="DY20"/>
  <c r="CY18"/>
  <c r="DY18"/>
  <c r="CY16"/>
  <c r="DY16"/>
  <c r="DY14"/>
  <c r="CY14"/>
  <c r="BV392" i="11"/>
  <c r="BG327"/>
  <c r="BQ393"/>
  <c r="BV327"/>
  <c r="CB14" i="1"/>
  <c r="CA16"/>
  <c r="CE16" s="1"/>
  <c r="CA18"/>
  <c r="CE18" s="1"/>
  <c r="CA20"/>
  <c r="CE20" s="1"/>
  <c r="CA22"/>
  <c r="CE22" s="1"/>
  <c r="CA24"/>
  <c r="CE24" s="1"/>
  <c r="CB26"/>
  <c r="CB28"/>
  <c r="CB30"/>
  <c r="CB32"/>
  <c r="CD32" s="1"/>
  <c r="CA34"/>
  <c r="CE34" s="1"/>
  <c r="CA36"/>
  <c r="CE36" s="1"/>
  <c r="CB38"/>
  <c r="CB40"/>
  <c r="CB42"/>
  <c r="CB44"/>
  <c r="CB46"/>
  <c r="CB48"/>
  <c r="CB50"/>
  <c r="CB52"/>
  <c r="CB54"/>
  <c r="CB56"/>
  <c r="CB58"/>
  <c r="CB60"/>
  <c r="CA62"/>
  <c r="CE62" s="1"/>
  <c r="CB64"/>
  <c r="CB66"/>
  <c r="CB68"/>
  <c r="CB70"/>
  <c r="CB72"/>
  <c r="CD72" s="1"/>
  <c r="CA74"/>
  <c r="CE74" s="1"/>
  <c r="CA76"/>
  <c r="CE76" s="1"/>
  <c r="CA78"/>
  <c r="CE78" s="1"/>
  <c r="CA80"/>
  <c r="CE80" s="1"/>
  <c r="CA82"/>
  <c r="CE82" s="1"/>
  <c r="CA84"/>
  <c r="CE84" s="1"/>
  <c r="CA86"/>
  <c r="CE86" s="1"/>
  <c r="CA88"/>
  <c r="CE88" s="1"/>
  <c r="CA90"/>
  <c r="CE90" s="1"/>
  <c r="CA92"/>
  <c r="CE92" s="1"/>
  <c r="CA94"/>
  <c r="CE94" s="1"/>
  <c r="CA96"/>
  <c r="CE96" s="1"/>
  <c r="CA98"/>
  <c r="CE98" s="1"/>
  <c r="CA100"/>
  <c r="CE100" s="1"/>
  <c r="CA102"/>
  <c r="CE102" s="1"/>
  <c r="CA104"/>
  <c r="CE104" s="1"/>
  <c r="CA106"/>
  <c r="CE106" s="1"/>
  <c r="CA108"/>
  <c r="CE108" s="1"/>
  <c r="CA110"/>
  <c r="CE110" s="1"/>
  <c r="CB112"/>
  <c r="CB114"/>
  <c r="CD114" s="1"/>
  <c r="CA116"/>
  <c r="CE116" s="1"/>
  <c r="CB118"/>
  <c r="CB120"/>
  <c r="CB122"/>
  <c r="CD122" s="1"/>
  <c r="CA124"/>
  <c r="CE124" s="1"/>
  <c r="CA126"/>
  <c r="CE126" s="1"/>
  <c r="CA128"/>
  <c r="CE128" s="1"/>
  <c r="CA130"/>
  <c r="CE130" s="1"/>
  <c r="CA132"/>
  <c r="CE132" s="1"/>
  <c r="CA134"/>
  <c r="CE134" s="1"/>
  <c r="CA136"/>
  <c r="CE136" s="1"/>
  <c r="CA138"/>
  <c r="CE138" s="1"/>
  <c r="CB140"/>
  <c r="CB142"/>
  <c r="CB144"/>
  <c r="CB146"/>
  <c r="CB148"/>
  <c r="CB150"/>
  <c r="CB152"/>
  <c r="CD152" s="1"/>
  <c r="CA154"/>
  <c r="CE154" s="1"/>
  <c r="CA156"/>
  <c r="CE156" s="1"/>
  <c r="CA158"/>
  <c r="CE158" s="1"/>
  <c r="CB160"/>
  <c r="CA162"/>
  <c r="CA164"/>
  <c r="CE164" s="1"/>
  <c r="CA166"/>
  <c r="CE166" s="1"/>
  <c r="CA168"/>
  <c r="CE168" s="1"/>
  <c r="CA170"/>
  <c r="CE170" s="1"/>
  <c r="CA172"/>
  <c r="CE172" s="1"/>
  <c r="CA174"/>
  <c r="CE174" s="1"/>
  <c r="CA176"/>
  <c r="CE176" s="1"/>
  <c r="CA178"/>
  <c r="CE178" s="1"/>
  <c r="CA180"/>
  <c r="CE180" s="1"/>
  <c r="CA182"/>
  <c r="CE182" s="1"/>
  <c r="CA184"/>
  <c r="CE184" s="1"/>
  <c r="CA186"/>
  <c r="CE186" s="1"/>
  <c r="CA188"/>
  <c r="CE188" s="1"/>
  <c r="CA190"/>
  <c r="CE190" s="1"/>
  <c r="CA192"/>
  <c r="CE192" s="1"/>
  <c r="CA194"/>
  <c r="CE194" s="1"/>
  <c r="CA196"/>
  <c r="CE196" s="1"/>
  <c r="CA198"/>
  <c r="CE198" s="1"/>
  <c r="CA200"/>
  <c r="CE200" s="1"/>
  <c r="CA202"/>
  <c r="CE202" s="1"/>
  <c r="CA204"/>
  <c r="CE204" s="1"/>
  <c r="CB206"/>
  <c r="CB208"/>
  <c r="CB210"/>
  <c r="CB212"/>
  <c r="CB214"/>
  <c r="CB216"/>
  <c r="CD216" s="1"/>
  <c r="CA218"/>
  <c r="CE218" s="1"/>
  <c r="CA220"/>
  <c r="CE220" s="1"/>
  <c r="CB222"/>
  <c r="CB224"/>
  <c r="CD224" s="1"/>
  <c r="CA226"/>
  <c r="CE226" s="1"/>
  <c r="CA228"/>
  <c r="CE228" s="1"/>
  <c r="CA230"/>
  <c r="CE230" s="1"/>
  <c r="CA232"/>
  <c r="CE232" s="1"/>
  <c r="CA234"/>
  <c r="CB236"/>
  <c r="CB238"/>
  <c r="CB240"/>
  <c r="CB242"/>
  <c r="CB244"/>
  <c r="CB246"/>
  <c r="CB252"/>
  <c r="CB254"/>
  <c r="CB256"/>
  <c r="CB258"/>
  <c r="CB260"/>
  <c r="CB262"/>
  <c r="CA14"/>
  <c r="CE14" s="1"/>
  <c r="CB16"/>
  <c r="CB18"/>
  <c r="CB20"/>
  <c r="CB22"/>
  <c r="CB24"/>
  <c r="CA26"/>
  <c r="CE26" s="1"/>
  <c r="CA28"/>
  <c r="CE28" s="1"/>
  <c r="CA30"/>
  <c r="CE30" s="1"/>
  <c r="CA32"/>
  <c r="CE32" s="1"/>
  <c r="CB34"/>
  <c r="CB36"/>
  <c r="CA38"/>
  <c r="CE38" s="1"/>
  <c r="CA40"/>
  <c r="CE40" s="1"/>
  <c r="CA42"/>
  <c r="CE42" s="1"/>
  <c r="CA44"/>
  <c r="CE44" s="1"/>
  <c r="CA46"/>
  <c r="CE46" s="1"/>
  <c r="CA48"/>
  <c r="CE48" s="1"/>
  <c r="CA50"/>
  <c r="CE50" s="1"/>
  <c r="CA52"/>
  <c r="CE52" s="1"/>
  <c r="CA54"/>
  <c r="CE54" s="1"/>
  <c r="CA56"/>
  <c r="CE56" s="1"/>
  <c r="CA58"/>
  <c r="CE58" s="1"/>
  <c r="CA60"/>
  <c r="CE60" s="1"/>
  <c r="CB62"/>
  <c r="CA64"/>
  <c r="CE64" s="1"/>
  <c r="CA66"/>
  <c r="CE66" s="1"/>
  <c r="CA68"/>
  <c r="CE68" s="1"/>
  <c r="CA70"/>
  <c r="CE70" s="1"/>
  <c r="CA72"/>
  <c r="CE72" s="1"/>
  <c r="CB74"/>
  <c r="CB76"/>
  <c r="CB78"/>
  <c r="CB80"/>
  <c r="CB82"/>
  <c r="CB84"/>
  <c r="CB86"/>
  <c r="CB88"/>
  <c r="CB90"/>
  <c r="CB92"/>
  <c r="CB94"/>
  <c r="CB96"/>
  <c r="CB98"/>
  <c r="CB100"/>
  <c r="CB102"/>
  <c r="CB104"/>
  <c r="CB106"/>
  <c r="CB108"/>
  <c r="CB110"/>
  <c r="CD110" s="1"/>
  <c r="CA112"/>
  <c r="CE112" s="1"/>
  <c r="CA114"/>
  <c r="CE114" s="1"/>
  <c r="CB116"/>
  <c r="CD116" s="1"/>
  <c r="CA118"/>
  <c r="CE118" s="1"/>
  <c r="CA120"/>
  <c r="CE120" s="1"/>
  <c r="CA122"/>
  <c r="CE122" s="1"/>
  <c r="CB124"/>
  <c r="CB126"/>
  <c r="CB128"/>
  <c r="CB130"/>
  <c r="CB132"/>
  <c r="CB134"/>
  <c r="CB136"/>
  <c r="CB138"/>
  <c r="CD138" s="1"/>
  <c r="CA140"/>
  <c r="CE140" s="1"/>
  <c r="CA142"/>
  <c r="CE142" s="1"/>
  <c r="CA144"/>
  <c r="CE144" s="1"/>
  <c r="CA146"/>
  <c r="CE146" s="1"/>
  <c r="CA148"/>
  <c r="CE148" s="1"/>
  <c r="CA150"/>
  <c r="CE150" s="1"/>
  <c r="CA152"/>
  <c r="CE152" s="1"/>
  <c r="CB154"/>
  <c r="CB156"/>
  <c r="CB158"/>
  <c r="CD158" s="1"/>
  <c r="CA160"/>
  <c r="CE160" s="1"/>
  <c r="CB162"/>
  <c r="CB164"/>
  <c r="CB166"/>
  <c r="CB168"/>
  <c r="CB170"/>
  <c r="CB172"/>
  <c r="CB174"/>
  <c r="CB176"/>
  <c r="CB178"/>
  <c r="CD178" s="1"/>
  <c r="CB180"/>
  <c r="CB182"/>
  <c r="CB184"/>
  <c r="CB186"/>
  <c r="CB188"/>
  <c r="CB190"/>
  <c r="CB192"/>
  <c r="CD192" s="1"/>
  <c r="CB194"/>
  <c r="CB196"/>
  <c r="CB198"/>
  <c r="CB200"/>
  <c r="CB202"/>
  <c r="CB204"/>
  <c r="CD204" s="1"/>
  <c r="CA206"/>
  <c r="CE206" s="1"/>
  <c r="CA208"/>
  <c r="CE208" s="1"/>
  <c r="CA210"/>
  <c r="CE210" s="1"/>
  <c r="CA212"/>
  <c r="CE212" s="1"/>
  <c r="CA214"/>
  <c r="CE214" s="1"/>
  <c r="CA216"/>
  <c r="CE216" s="1"/>
  <c r="CB218"/>
  <c r="CB220"/>
  <c r="CA222"/>
  <c r="CE222" s="1"/>
  <c r="CA224"/>
  <c r="CB226"/>
  <c r="CB228"/>
  <c r="CB230"/>
  <c r="CB232"/>
  <c r="CB234"/>
  <c r="CD234" s="1"/>
  <c r="CA236"/>
  <c r="CE236" s="1"/>
  <c r="CA238"/>
  <c r="CE238" s="1"/>
  <c r="CA240"/>
  <c r="CE240" s="1"/>
  <c r="CA242"/>
  <c r="CE242" s="1"/>
  <c r="CA244"/>
  <c r="CE244" s="1"/>
  <c r="CA246"/>
  <c r="CE246" s="1"/>
  <c r="CA252"/>
  <c r="CE252" s="1"/>
  <c r="CA254"/>
  <c r="CE254" s="1"/>
  <c r="CA256"/>
  <c r="CE256" s="1"/>
  <c r="CA258"/>
  <c r="CA264"/>
  <c r="CE264" s="1"/>
  <c r="CA266"/>
  <c r="CE266" s="1"/>
  <c r="CA268"/>
  <c r="CE268" s="1"/>
  <c r="CA270"/>
  <c r="CE270" s="1"/>
  <c r="CA272"/>
  <c r="CE272" s="1"/>
  <c r="CA274"/>
  <c r="CE274" s="1"/>
  <c r="CA277"/>
  <c r="CE277" s="1"/>
  <c r="CA279"/>
  <c r="CE279" s="1"/>
  <c r="CA281"/>
  <c r="CE281" s="1"/>
  <c r="CA283"/>
  <c r="CE283" s="1"/>
  <c r="CA285"/>
  <c r="CE285" s="1"/>
  <c r="CA287"/>
  <c r="CE287" s="1"/>
  <c r="CA289"/>
  <c r="CE289" s="1"/>
  <c r="CA291"/>
  <c r="CE291" s="1"/>
  <c r="CA293"/>
  <c r="CE293" s="1"/>
  <c r="CA295"/>
  <c r="CE295" s="1"/>
  <c r="CA297"/>
  <c r="CE297" s="1"/>
  <c r="CA299"/>
  <c r="CE299" s="1"/>
  <c r="CA301"/>
  <c r="CE301" s="1"/>
  <c r="CA303"/>
  <c r="CE303" s="1"/>
  <c r="CA305"/>
  <c r="CE305" s="1"/>
  <c r="CA307"/>
  <c r="CE307" s="1"/>
  <c r="CA309"/>
  <c r="CE309" s="1"/>
  <c r="CA311"/>
  <c r="CE311" s="1"/>
  <c r="CA313"/>
  <c r="CE313" s="1"/>
  <c r="CA315"/>
  <c r="CE315" s="1"/>
  <c r="CA317"/>
  <c r="CE317" s="1"/>
  <c r="CB319"/>
  <c r="CA321"/>
  <c r="CE321" s="1"/>
  <c r="CA323"/>
  <c r="CE323" s="1"/>
  <c r="CA325"/>
  <c r="CE325" s="1"/>
  <c r="CB327"/>
  <c r="CD327" s="1"/>
  <c r="CB329"/>
  <c r="CB331"/>
  <c r="CB333"/>
  <c r="CA335"/>
  <c r="CE335" s="1"/>
  <c r="CA337"/>
  <c r="CE337" s="1"/>
  <c r="CA339"/>
  <c r="CE339" s="1"/>
  <c r="CA341"/>
  <c r="CE341" s="1"/>
  <c r="CA343"/>
  <c r="CE343" s="1"/>
  <c r="CA345"/>
  <c r="CE345" s="1"/>
  <c r="CA347"/>
  <c r="CE347" s="1"/>
  <c r="CA349"/>
  <c r="CE349" s="1"/>
  <c r="CA351"/>
  <c r="CE351" s="1"/>
  <c r="CA353"/>
  <c r="CE353" s="1"/>
  <c r="CA355"/>
  <c r="CE355" s="1"/>
  <c r="CA357"/>
  <c r="CE357" s="1"/>
  <c r="CA359"/>
  <c r="CE359" s="1"/>
  <c r="CA361"/>
  <c r="CE361" s="1"/>
  <c r="CA363"/>
  <c r="CE363" s="1"/>
  <c r="CA365"/>
  <c r="CE365" s="1"/>
  <c r="CB367"/>
  <c r="CB369"/>
  <c r="CB371"/>
  <c r="CB373"/>
  <c r="CB375"/>
  <c r="CB377"/>
  <c r="CB379"/>
  <c r="CB381"/>
  <c r="CB383"/>
  <c r="CB385"/>
  <c r="CB387"/>
  <c r="CB389"/>
  <c r="CB391"/>
  <c r="CB393"/>
  <c r="CB395"/>
  <c r="CA397"/>
  <c r="CE397" s="1"/>
  <c r="CA399"/>
  <c r="CE399" s="1"/>
  <c r="CA401"/>
  <c r="CE401" s="1"/>
  <c r="CA403"/>
  <c r="CE403" s="1"/>
  <c r="CA405"/>
  <c r="CE405" s="1"/>
  <c r="CA407"/>
  <c r="CE407" s="1"/>
  <c r="CA409"/>
  <c r="CE409" s="1"/>
  <c r="CA411"/>
  <c r="CE411" s="1"/>
  <c r="CA413"/>
  <c r="CE413" s="1"/>
  <c r="CA415"/>
  <c r="CA417"/>
  <c r="CB419"/>
  <c r="CB421"/>
  <c r="CB423"/>
  <c r="CB425"/>
  <c r="CB427"/>
  <c r="CB429"/>
  <c r="CB431"/>
  <c r="CB433"/>
  <c r="CB435"/>
  <c r="CB437"/>
  <c r="CB439"/>
  <c r="CB441"/>
  <c r="CB443"/>
  <c r="CB445"/>
  <c r="CB447"/>
  <c r="CB449"/>
  <c r="CB451"/>
  <c r="CB453"/>
  <c r="CB455"/>
  <c r="CB457"/>
  <c r="CB459"/>
  <c r="CB461"/>
  <c r="CB463"/>
  <c r="CB465"/>
  <c r="CB467"/>
  <c r="CB469"/>
  <c r="CB471"/>
  <c r="CB473"/>
  <c r="CD473" s="1"/>
  <c r="CA475"/>
  <c r="CE475" s="1"/>
  <c r="CA477"/>
  <c r="CE477" s="1"/>
  <c r="CA479"/>
  <c r="CE479" s="1"/>
  <c r="CA481"/>
  <c r="CE481" s="1"/>
  <c r="CA483"/>
  <c r="CE483" s="1"/>
  <c r="CA485"/>
  <c r="CE485" s="1"/>
  <c r="CB487"/>
  <c r="CB489"/>
  <c r="CA491"/>
  <c r="CE491" s="1"/>
  <c r="CA493"/>
  <c r="CE493" s="1"/>
  <c r="CA495"/>
  <c r="CE495" s="1"/>
  <c r="CA497"/>
  <c r="CE497" s="1"/>
  <c r="CA499"/>
  <c r="CE499" s="1"/>
  <c r="CA501"/>
  <c r="CE501" s="1"/>
  <c r="CA503"/>
  <c r="CE503" s="1"/>
  <c r="CA505"/>
  <c r="CE505" s="1"/>
  <c r="CA507"/>
  <c r="CE507" s="1"/>
  <c r="CA509"/>
  <c r="CE509" s="1"/>
  <c r="CA511"/>
  <c r="CE511" s="1"/>
  <c r="CA513"/>
  <c r="CE513" s="1"/>
  <c r="CA515"/>
  <c r="CE515" s="1"/>
  <c r="CA518"/>
  <c r="CE518" s="1"/>
  <c r="CA260"/>
  <c r="CE260" s="1"/>
  <c r="CA262"/>
  <c r="CE262" s="1"/>
  <c r="CB264"/>
  <c r="CB266"/>
  <c r="CB268"/>
  <c r="CB270"/>
  <c r="CB272"/>
  <c r="CB274"/>
  <c r="CB277"/>
  <c r="CB279"/>
  <c r="CB281"/>
  <c r="CB283"/>
  <c r="CB285"/>
  <c r="CB287"/>
  <c r="CB289"/>
  <c r="CB291"/>
  <c r="CB293"/>
  <c r="CB295"/>
  <c r="CB297"/>
  <c r="CB299"/>
  <c r="CB301"/>
  <c r="CB303"/>
  <c r="CB305"/>
  <c r="CB307"/>
  <c r="CB309"/>
  <c r="CB311"/>
  <c r="CB313"/>
  <c r="CB315"/>
  <c r="CB317"/>
  <c r="CA319"/>
  <c r="CE319" s="1"/>
  <c r="CB321"/>
  <c r="CB323"/>
  <c r="CB325"/>
  <c r="CD325" s="1"/>
  <c r="CA327"/>
  <c r="CE327" s="1"/>
  <c r="CA329"/>
  <c r="CE329" s="1"/>
  <c r="CA331"/>
  <c r="CE331" s="1"/>
  <c r="CA333"/>
  <c r="CE333" s="1"/>
  <c r="CB335"/>
  <c r="CB337"/>
  <c r="CB339"/>
  <c r="CB341"/>
  <c r="CB343"/>
  <c r="CB345"/>
  <c r="CB347"/>
  <c r="CB349"/>
  <c r="CB351"/>
  <c r="CB353"/>
  <c r="CB355"/>
  <c r="CB357"/>
  <c r="CB359"/>
  <c r="CB361"/>
  <c r="CB363"/>
  <c r="CB365"/>
  <c r="CD365" s="1"/>
  <c r="CA367"/>
  <c r="CE367" s="1"/>
  <c r="CA369"/>
  <c r="CE369" s="1"/>
  <c r="CA371"/>
  <c r="CE371" s="1"/>
  <c r="CA373"/>
  <c r="CE373" s="1"/>
  <c r="CA375"/>
  <c r="CE375" s="1"/>
  <c r="CA377"/>
  <c r="CE377" s="1"/>
  <c r="CA379"/>
  <c r="CE379" s="1"/>
  <c r="CA381"/>
  <c r="CE381" s="1"/>
  <c r="CA383"/>
  <c r="CE383" s="1"/>
  <c r="CA385"/>
  <c r="CE385" s="1"/>
  <c r="CA387"/>
  <c r="CE387" s="1"/>
  <c r="CA389"/>
  <c r="CE389" s="1"/>
  <c r="CA391"/>
  <c r="CE391" s="1"/>
  <c r="CA393"/>
  <c r="CE393" s="1"/>
  <c r="CA395"/>
  <c r="CE395" s="1"/>
  <c r="CB397"/>
  <c r="CB399"/>
  <c r="CB401"/>
  <c r="CB403"/>
  <c r="CB405"/>
  <c r="CB407"/>
  <c r="CB409"/>
  <c r="CB411"/>
  <c r="CB413"/>
  <c r="CB415"/>
  <c r="CB417"/>
  <c r="CA419"/>
  <c r="CE419" s="1"/>
  <c r="CA421"/>
  <c r="CE421" s="1"/>
  <c r="CA423"/>
  <c r="CE423" s="1"/>
  <c r="CA425"/>
  <c r="CE425" s="1"/>
  <c r="CA427"/>
  <c r="CE427" s="1"/>
  <c r="CA429"/>
  <c r="CE429" s="1"/>
  <c r="CA431"/>
  <c r="CE431" s="1"/>
  <c r="CA433"/>
  <c r="CE433" s="1"/>
  <c r="CA435"/>
  <c r="CE435" s="1"/>
  <c r="CA437"/>
  <c r="CE437" s="1"/>
  <c r="CA439"/>
  <c r="CE439" s="1"/>
  <c r="CA441"/>
  <c r="CE441" s="1"/>
  <c r="CA443"/>
  <c r="CE443" s="1"/>
  <c r="CA445"/>
  <c r="CE445" s="1"/>
  <c r="CA447"/>
  <c r="CE447" s="1"/>
  <c r="CA449"/>
  <c r="CE449" s="1"/>
  <c r="CA451"/>
  <c r="CE451" s="1"/>
  <c r="CA453"/>
  <c r="CE453" s="1"/>
  <c r="CA455"/>
  <c r="CE455" s="1"/>
  <c r="CA457"/>
  <c r="CE457" s="1"/>
  <c r="CA459"/>
  <c r="CE459" s="1"/>
  <c r="CA461"/>
  <c r="CE461" s="1"/>
  <c r="CA463"/>
  <c r="CE463" s="1"/>
  <c r="CA465"/>
  <c r="CE465" s="1"/>
  <c r="CA467"/>
  <c r="CE467" s="1"/>
  <c r="CA469"/>
  <c r="CE469" s="1"/>
  <c r="CA471"/>
  <c r="CE471" s="1"/>
  <c r="CA473"/>
  <c r="CE473" s="1"/>
  <c r="CB475"/>
  <c r="CB477"/>
  <c r="CB479"/>
  <c r="CB481"/>
  <c r="CB483"/>
  <c r="CB485"/>
  <c r="CD485" s="1"/>
  <c r="CA487"/>
  <c r="CE487" s="1"/>
  <c r="CA489"/>
  <c r="CE489" s="1"/>
  <c r="CB491"/>
  <c r="CB493"/>
  <c r="CB495"/>
  <c r="CB497"/>
  <c r="CB499"/>
  <c r="CB501"/>
  <c r="CB503"/>
  <c r="CB505"/>
  <c r="CB507"/>
  <c r="CB509"/>
  <c r="CB511"/>
  <c r="CB513"/>
  <c r="CB515"/>
  <c r="CB518"/>
  <c r="CA520"/>
  <c r="CE520" s="1"/>
  <c r="CA522"/>
  <c r="CE522" s="1"/>
  <c r="CA524"/>
  <c r="CE524" s="1"/>
  <c r="CA526"/>
  <c r="CE526" s="1"/>
  <c r="CA528"/>
  <c r="CE528" s="1"/>
  <c r="CB530"/>
  <c r="CD530" s="1"/>
  <c r="CB532"/>
  <c r="CB534"/>
  <c r="CD534" s="1"/>
  <c r="CA536"/>
  <c r="CE536" s="1"/>
  <c r="CA538"/>
  <c r="CE538" s="1"/>
  <c r="CA540"/>
  <c r="CA542"/>
  <c r="CE542" s="1"/>
  <c r="CA13"/>
  <c r="CE13" s="1"/>
  <c r="CA15"/>
  <c r="CE15" s="1"/>
  <c r="CA17"/>
  <c r="CE17" s="1"/>
  <c r="CA19"/>
  <c r="CE19" s="1"/>
  <c r="CA21"/>
  <c r="CE21" s="1"/>
  <c r="CA23"/>
  <c r="CE23" s="1"/>
  <c r="CA25"/>
  <c r="CE25" s="1"/>
  <c r="CA27"/>
  <c r="CE27" s="1"/>
  <c r="CA29"/>
  <c r="CE29" s="1"/>
  <c r="CA31"/>
  <c r="CE31" s="1"/>
  <c r="CB33"/>
  <c r="CB35"/>
  <c r="CB37"/>
  <c r="CD37" s="1"/>
  <c r="CA39"/>
  <c r="CE39" s="1"/>
  <c r="CA41"/>
  <c r="CE41" s="1"/>
  <c r="CA43"/>
  <c r="CE43" s="1"/>
  <c r="CA45"/>
  <c r="CE45" s="1"/>
  <c r="CA47"/>
  <c r="CE47" s="1"/>
  <c r="CA49"/>
  <c r="CE49" s="1"/>
  <c r="CA51"/>
  <c r="CE51" s="1"/>
  <c r="CA53"/>
  <c r="CE53" s="1"/>
  <c r="CA55"/>
  <c r="CE55" s="1"/>
  <c r="CA57"/>
  <c r="CE57" s="1"/>
  <c r="CA59"/>
  <c r="CE59" s="1"/>
  <c r="CA61"/>
  <c r="CE61" s="1"/>
  <c r="CB63"/>
  <c r="CD63" s="1"/>
  <c r="CA65"/>
  <c r="CE65" s="1"/>
  <c r="CA67"/>
  <c r="CE67" s="1"/>
  <c r="CA69"/>
  <c r="CE69" s="1"/>
  <c r="CA71"/>
  <c r="CE71" s="1"/>
  <c r="CB73"/>
  <c r="CD73" s="1"/>
  <c r="CB75"/>
  <c r="CB77"/>
  <c r="CB79"/>
  <c r="CB81"/>
  <c r="CB83"/>
  <c r="CB85"/>
  <c r="CB87"/>
  <c r="CB89"/>
  <c r="CB91"/>
  <c r="CB93"/>
  <c r="CB95"/>
  <c r="CB97"/>
  <c r="CB99"/>
  <c r="CB101"/>
  <c r="CB103"/>
  <c r="CB105"/>
  <c r="CB107"/>
  <c r="CB109"/>
  <c r="CA111"/>
  <c r="CE111" s="1"/>
  <c r="CA113"/>
  <c r="CE113" s="1"/>
  <c r="CB115"/>
  <c r="CD115" s="1"/>
  <c r="CA117"/>
  <c r="CE117" s="1"/>
  <c r="CA119"/>
  <c r="CE119" s="1"/>
  <c r="CA121"/>
  <c r="CE121" s="1"/>
  <c r="CB123"/>
  <c r="CB125"/>
  <c r="CB127"/>
  <c r="CB129"/>
  <c r="CB131"/>
  <c r="CB133"/>
  <c r="CB135"/>
  <c r="CB137"/>
  <c r="CA139"/>
  <c r="CE139" s="1"/>
  <c r="CA141"/>
  <c r="CE141" s="1"/>
  <c r="CA143"/>
  <c r="CE143" s="1"/>
  <c r="CA145"/>
  <c r="CE145" s="1"/>
  <c r="CA147"/>
  <c r="CE147" s="1"/>
  <c r="CA149"/>
  <c r="CE149" s="1"/>
  <c r="CA151"/>
  <c r="CE151" s="1"/>
  <c r="CB153"/>
  <c r="CB155"/>
  <c r="CB157"/>
  <c r="CA159"/>
  <c r="CE159" s="1"/>
  <c r="CA161"/>
  <c r="CB163"/>
  <c r="CB165"/>
  <c r="CB167"/>
  <c r="CB169"/>
  <c r="CB171"/>
  <c r="CB173"/>
  <c r="CB175"/>
  <c r="CB177"/>
  <c r="CB179"/>
  <c r="CB181"/>
  <c r="CB183"/>
  <c r="CB185"/>
  <c r="CB187"/>
  <c r="CB189"/>
  <c r="CB191"/>
  <c r="CB193"/>
  <c r="CB195"/>
  <c r="CB197"/>
  <c r="CB199"/>
  <c r="CB201"/>
  <c r="CB203"/>
  <c r="CA205"/>
  <c r="CE205" s="1"/>
  <c r="CA207"/>
  <c r="CE207" s="1"/>
  <c r="CA209"/>
  <c r="CE209" s="1"/>
  <c r="CA211"/>
  <c r="CE211" s="1"/>
  <c r="CA213"/>
  <c r="CE213" s="1"/>
  <c r="CA215"/>
  <c r="CB217"/>
  <c r="CB219"/>
  <c r="CB221"/>
  <c r="CD221" s="1"/>
  <c r="CA223"/>
  <c r="CE223" s="1"/>
  <c r="CA225"/>
  <c r="CB227"/>
  <c r="CB229"/>
  <c r="CB231"/>
  <c r="CB233"/>
  <c r="CA235"/>
  <c r="CE235" s="1"/>
  <c r="CA237"/>
  <c r="CE237" s="1"/>
  <c r="CA239"/>
  <c r="CE239" s="1"/>
  <c r="CA241"/>
  <c r="CE241" s="1"/>
  <c r="CA243"/>
  <c r="CE243" s="1"/>
  <c r="CA245"/>
  <c r="CE245" s="1"/>
  <c r="CA251"/>
  <c r="CE251" s="1"/>
  <c r="CA253"/>
  <c r="CE253" s="1"/>
  <c r="CA255"/>
  <c r="CE255" s="1"/>
  <c r="CA257"/>
  <c r="CE257" s="1"/>
  <c r="CA259"/>
  <c r="CE259" s="1"/>
  <c r="CA261"/>
  <c r="CE261" s="1"/>
  <c r="CB13"/>
  <c r="CB15"/>
  <c r="CB17"/>
  <c r="CB19"/>
  <c r="CB21"/>
  <c r="CB23"/>
  <c r="CB25"/>
  <c r="CB27"/>
  <c r="CB29"/>
  <c r="CB31"/>
  <c r="CA33"/>
  <c r="CE33" s="1"/>
  <c r="CA35"/>
  <c r="CE35" s="1"/>
  <c r="CA37"/>
  <c r="CE37" s="1"/>
  <c r="CB39"/>
  <c r="CB41"/>
  <c r="CB43"/>
  <c r="CB45"/>
  <c r="CB47"/>
  <c r="CB49"/>
  <c r="CB51"/>
  <c r="CB53"/>
  <c r="CB55"/>
  <c r="CB57"/>
  <c r="CB59"/>
  <c r="CB61"/>
  <c r="CD61" s="1"/>
  <c r="CA63"/>
  <c r="CE63" s="1"/>
  <c r="CB65"/>
  <c r="CB67"/>
  <c r="CB69"/>
  <c r="CB71"/>
  <c r="CA73"/>
  <c r="CE73" s="1"/>
  <c r="CA75"/>
  <c r="CE75" s="1"/>
  <c r="CA77"/>
  <c r="CE77" s="1"/>
  <c r="CA79"/>
  <c r="CE79" s="1"/>
  <c r="CA81"/>
  <c r="CE81" s="1"/>
  <c r="CA83"/>
  <c r="CE83" s="1"/>
  <c r="CA85"/>
  <c r="CE85" s="1"/>
  <c r="CA87"/>
  <c r="CE87" s="1"/>
  <c r="CA89"/>
  <c r="CE89" s="1"/>
  <c r="CA91"/>
  <c r="CE91" s="1"/>
  <c r="CA93"/>
  <c r="CE93" s="1"/>
  <c r="CA95"/>
  <c r="CA97"/>
  <c r="CE97" s="1"/>
  <c r="CA99"/>
  <c r="CE99" s="1"/>
  <c r="CA101"/>
  <c r="CE101" s="1"/>
  <c r="CA103"/>
  <c r="CE103" s="1"/>
  <c r="CA105"/>
  <c r="CE105" s="1"/>
  <c r="CA107"/>
  <c r="CE107" s="1"/>
  <c r="CA109"/>
  <c r="CE109" s="1"/>
  <c r="CB111"/>
  <c r="CB113"/>
  <c r="CD113" s="1"/>
  <c r="CA115"/>
  <c r="CE115" s="1"/>
  <c r="CB117"/>
  <c r="CB119"/>
  <c r="CB121"/>
  <c r="CA123"/>
  <c r="CE123" s="1"/>
  <c r="CA125"/>
  <c r="CE125" s="1"/>
  <c r="CA127"/>
  <c r="CE127" s="1"/>
  <c r="CA129"/>
  <c r="CE129" s="1"/>
  <c r="CA131"/>
  <c r="CE131" s="1"/>
  <c r="CA133"/>
  <c r="CE133" s="1"/>
  <c r="CA135"/>
  <c r="CE135" s="1"/>
  <c r="CA137"/>
  <c r="CE137" s="1"/>
  <c r="CB139"/>
  <c r="CB141"/>
  <c r="CB143"/>
  <c r="CB145"/>
  <c r="CB147"/>
  <c r="CB149"/>
  <c r="CB151"/>
  <c r="CD151" s="1"/>
  <c r="CA153"/>
  <c r="CE153" s="1"/>
  <c r="CA155"/>
  <c r="CE155" s="1"/>
  <c r="CA157"/>
  <c r="CE157" s="1"/>
  <c r="CB159"/>
  <c r="CB161"/>
  <c r="CD161" s="1"/>
  <c r="CA163"/>
  <c r="CE163" s="1"/>
  <c r="CA165"/>
  <c r="CE165" s="1"/>
  <c r="CA167"/>
  <c r="CE167" s="1"/>
  <c r="CA169"/>
  <c r="CE169" s="1"/>
  <c r="CA171"/>
  <c r="CE171" s="1"/>
  <c r="CA173"/>
  <c r="CE173" s="1"/>
  <c r="CA175"/>
  <c r="CE175" s="1"/>
  <c r="CA177"/>
  <c r="CE177" s="1"/>
  <c r="CA179"/>
  <c r="CE179" s="1"/>
  <c r="CA181"/>
  <c r="CE181" s="1"/>
  <c r="CA183"/>
  <c r="CE183" s="1"/>
  <c r="CA185"/>
  <c r="CE185" s="1"/>
  <c r="CA187"/>
  <c r="CE187" s="1"/>
  <c r="CA189"/>
  <c r="CE189" s="1"/>
  <c r="CA191"/>
  <c r="CE191" s="1"/>
  <c r="CA193"/>
  <c r="CE193" s="1"/>
  <c r="CA195"/>
  <c r="CE195" s="1"/>
  <c r="CA197"/>
  <c r="CE197" s="1"/>
  <c r="CA199"/>
  <c r="CE199" s="1"/>
  <c r="CA201"/>
  <c r="CA203"/>
  <c r="CE203" s="1"/>
  <c r="CB205"/>
  <c r="CD205" s="1"/>
  <c r="CB207"/>
  <c r="CB209"/>
  <c r="CB211"/>
  <c r="CB213"/>
  <c r="CB215"/>
  <c r="CA217"/>
  <c r="CE217" s="1"/>
  <c r="CA219"/>
  <c r="CE219" s="1"/>
  <c r="CA221"/>
  <c r="CE221" s="1"/>
  <c r="CB223"/>
  <c r="CB225"/>
  <c r="CD225" s="1"/>
  <c r="CA227"/>
  <c r="CE227" s="1"/>
  <c r="CA229"/>
  <c r="CE229" s="1"/>
  <c r="CA231"/>
  <c r="CE231" s="1"/>
  <c r="CA233"/>
  <c r="CE233" s="1"/>
  <c r="CB235"/>
  <c r="CB237"/>
  <c r="CB239"/>
  <c r="CB241"/>
  <c r="CB243"/>
  <c r="CB245"/>
  <c r="CB251"/>
  <c r="CB253"/>
  <c r="CB255"/>
  <c r="CB257"/>
  <c r="CB263"/>
  <c r="CB265"/>
  <c r="CB267"/>
  <c r="CB269"/>
  <c r="CB271"/>
  <c r="CB273"/>
  <c r="CB275"/>
  <c r="CB278"/>
  <c r="CB280"/>
  <c r="CB282"/>
  <c r="CB284"/>
  <c r="CB286"/>
  <c r="CB288"/>
  <c r="CA290"/>
  <c r="CE290" s="1"/>
  <c r="CA292"/>
  <c r="CE292" s="1"/>
  <c r="CB294"/>
  <c r="CB296"/>
  <c r="CB298"/>
  <c r="CB300"/>
  <c r="CB302"/>
  <c r="CB304"/>
  <c r="CB306"/>
  <c r="CB308"/>
  <c r="CB310"/>
  <c r="CB312"/>
  <c r="CB314"/>
  <c r="CB316"/>
  <c r="CB318"/>
  <c r="CD318" s="1"/>
  <c r="CA320"/>
  <c r="CE320" s="1"/>
  <c r="CB322"/>
  <c r="CB324"/>
  <c r="CA326"/>
  <c r="CE326" s="1"/>
  <c r="CB328"/>
  <c r="CD328" s="1"/>
  <c r="CA330"/>
  <c r="CE330" s="1"/>
  <c r="CA332"/>
  <c r="CE332" s="1"/>
  <c r="CA334"/>
  <c r="CE334" s="1"/>
  <c r="CB336"/>
  <c r="CB338"/>
  <c r="CD338" s="1"/>
  <c r="CB340"/>
  <c r="CB342"/>
  <c r="CB344"/>
  <c r="CB346"/>
  <c r="CB348"/>
  <c r="CB350"/>
  <c r="CB352"/>
  <c r="CB354"/>
  <c r="CB356"/>
  <c r="CB358"/>
  <c r="CB360"/>
  <c r="CB362"/>
  <c r="CD362" s="1"/>
  <c r="CB364"/>
  <c r="CA366"/>
  <c r="CE366" s="1"/>
  <c r="CA368"/>
  <c r="CE368" s="1"/>
  <c r="CA370"/>
  <c r="CE370" s="1"/>
  <c r="CA372"/>
  <c r="CE372" s="1"/>
  <c r="CA374"/>
  <c r="CE374" s="1"/>
  <c r="CA376"/>
  <c r="CE376" s="1"/>
  <c r="CA378"/>
  <c r="CE378" s="1"/>
  <c r="CA380"/>
  <c r="CE380" s="1"/>
  <c r="CA382"/>
  <c r="CE382" s="1"/>
  <c r="CA384"/>
  <c r="CE384" s="1"/>
  <c r="CA386"/>
  <c r="CE386" s="1"/>
  <c r="CA388"/>
  <c r="CE388" s="1"/>
  <c r="CA390"/>
  <c r="CE390" s="1"/>
  <c r="CA392"/>
  <c r="CE392" s="1"/>
  <c r="CA394"/>
  <c r="CE394" s="1"/>
  <c r="CA396"/>
  <c r="CE396" s="1"/>
  <c r="CB398"/>
  <c r="CB400"/>
  <c r="CB402"/>
  <c r="CB404"/>
  <c r="CB406"/>
  <c r="CB408"/>
  <c r="CB410"/>
  <c r="CB412"/>
  <c r="CB414"/>
  <c r="CB416"/>
  <c r="CB418"/>
  <c r="CD418" s="1"/>
  <c r="CA420"/>
  <c r="CE420" s="1"/>
  <c r="CA422"/>
  <c r="CE422" s="1"/>
  <c r="CA424"/>
  <c r="CE424" s="1"/>
  <c r="CA426"/>
  <c r="CE426" s="1"/>
  <c r="CA428"/>
  <c r="CE428" s="1"/>
  <c r="CA430"/>
  <c r="CA432"/>
  <c r="CE432" s="1"/>
  <c r="CA434"/>
  <c r="CE434" s="1"/>
  <c r="CA436"/>
  <c r="CE436" s="1"/>
  <c r="CA438"/>
  <c r="CE438" s="1"/>
  <c r="CA440"/>
  <c r="CE440" s="1"/>
  <c r="CA442"/>
  <c r="CE442" s="1"/>
  <c r="CA444"/>
  <c r="CE444" s="1"/>
  <c r="CA446"/>
  <c r="CE446" s="1"/>
  <c r="CA448"/>
  <c r="CE448" s="1"/>
  <c r="CA450"/>
  <c r="CE450" s="1"/>
  <c r="CA452"/>
  <c r="CE452" s="1"/>
  <c r="CA454"/>
  <c r="CE454" s="1"/>
  <c r="CA456"/>
  <c r="CE456" s="1"/>
  <c r="CA458"/>
  <c r="CE458" s="1"/>
  <c r="CA460"/>
  <c r="CE460" s="1"/>
  <c r="CA462"/>
  <c r="CE462" s="1"/>
  <c r="CA464"/>
  <c r="CE464" s="1"/>
  <c r="CA466"/>
  <c r="CE466" s="1"/>
  <c r="CA468"/>
  <c r="CE468" s="1"/>
  <c r="CA470"/>
  <c r="CE470" s="1"/>
  <c r="CA472"/>
  <c r="CE472" s="1"/>
  <c r="CB474"/>
  <c r="CB476"/>
  <c r="CB478"/>
  <c r="CB480"/>
  <c r="CB482"/>
  <c r="CB484"/>
  <c r="CA486"/>
  <c r="CE486" s="1"/>
  <c r="CA488"/>
  <c r="CE488" s="1"/>
  <c r="CA490"/>
  <c r="CB492"/>
  <c r="CB494"/>
  <c r="CB496"/>
  <c r="CB498"/>
  <c r="CB500"/>
  <c r="CB502"/>
  <c r="CB504"/>
  <c r="CB506"/>
  <c r="CB508"/>
  <c r="CB510"/>
  <c r="CB512"/>
  <c r="CB514"/>
  <c r="CB516"/>
  <c r="CB259"/>
  <c r="CB261"/>
  <c r="CA263"/>
  <c r="CE263" s="1"/>
  <c r="CA265"/>
  <c r="CE265" s="1"/>
  <c r="CA267"/>
  <c r="CE267" s="1"/>
  <c r="CA269"/>
  <c r="CE269" s="1"/>
  <c r="CA271"/>
  <c r="CE271" s="1"/>
  <c r="CA273"/>
  <c r="CE273" s="1"/>
  <c r="CA275"/>
  <c r="CE275" s="1"/>
  <c r="CA278"/>
  <c r="CE278" s="1"/>
  <c r="CA280"/>
  <c r="CE280" s="1"/>
  <c r="CA282"/>
  <c r="CE282" s="1"/>
  <c r="CA284"/>
  <c r="CE284" s="1"/>
  <c r="CA286"/>
  <c r="CE286" s="1"/>
  <c r="CA288"/>
  <c r="CE288" s="1"/>
  <c r="CB290"/>
  <c r="CB292"/>
  <c r="CA294"/>
  <c r="CE294" s="1"/>
  <c r="CA296"/>
  <c r="CE296" s="1"/>
  <c r="CA298"/>
  <c r="CE298" s="1"/>
  <c r="CA300"/>
  <c r="CE300" s="1"/>
  <c r="CA302"/>
  <c r="CE302" s="1"/>
  <c r="CA304"/>
  <c r="CA306"/>
  <c r="CE306" s="1"/>
  <c r="CA308"/>
  <c r="CE308" s="1"/>
  <c r="CA310"/>
  <c r="CE310" s="1"/>
  <c r="CA312"/>
  <c r="CE312" s="1"/>
  <c r="CA314"/>
  <c r="CE314" s="1"/>
  <c r="CA316"/>
  <c r="CE316" s="1"/>
  <c r="CA318"/>
  <c r="CE318" s="1"/>
  <c r="CB320"/>
  <c r="CD320" s="1"/>
  <c r="CA322"/>
  <c r="CE322" s="1"/>
  <c r="CA324"/>
  <c r="CE324" s="1"/>
  <c r="CB326"/>
  <c r="CA328"/>
  <c r="CE328" s="1"/>
  <c r="CB330"/>
  <c r="CB332"/>
  <c r="CB334"/>
  <c r="CD334" s="1"/>
  <c r="CA336"/>
  <c r="CE336" s="1"/>
  <c r="CA338"/>
  <c r="CE338" s="1"/>
  <c r="CA340"/>
  <c r="CE340" s="1"/>
  <c r="CA342"/>
  <c r="CE342" s="1"/>
  <c r="CA344"/>
  <c r="CE344" s="1"/>
  <c r="CA346"/>
  <c r="CE346" s="1"/>
  <c r="CA348"/>
  <c r="CE348" s="1"/>
  <c r="CA350"/>
  <c r="CE350" s="1"/>
  <c r="CA352"/>
  <c r="CE352" s="1"/>
  <c r="CA354"/>
  <c r="CE354" s="1"/>
  <c r="CA356"/>
  <c r="CE356" s="1"/>
  <c r="CA358"/>
  <c r="CE358" s="1"/>
  <c r="CA360"/>
  <c r="CE360" s="1"/>
  <c r="CA362"/>
  <c r="CE362" s="1"/>
  <c r="CA364"/>
  <c r="CE364" s="1"/>
  <c r="CB366"/>
  <c r="CD366" s="1"/>
  <c r="CB368"/>
  <c r="CB370"/>
  <c r="CB372"/>
  <c r="CB374"/>
  <c r="CB376"/>
  <c r="CB378"/>
  <c r="CB380"/>
  <c r="CB382"/>
  <c r="CB384"/>
  <c r="CB386"/>
  <c r="CB388"/>
  <c r="CB390"/>
  <c r="CB392"/>
  <c r="CB394"/>
  <c r="CB396"/>
  <c r="CD396" s="1"/>
  <c r="CA398"/>
  <c r="CE398" s="1"/>
  <c r="CA400"/>
  <c r="CE400" s="1"/>
  <c r="CA402"/>
  <c r="CE402" s="1"/>
  <c r="CA404"/>
  <c r="CE404" s="1"/>
  <c r="CA406"/>
  <c r="CE406" s="1"/>
  <c r="CA408"/>
  <c r="CE408" s="1"/>
  <c r="CA410"/>
  <c r="CE410" s="1"/>
  <c r="CA412"/>
  <c r="CE412" s="1"/>
  <c r="CA414"/>
  <c r="CE414" s="1"/>
  <c r="CA416"/>
  <c r="CE416" s="1"/>
  <c r="CA418"/>
  <c r="CE418" s="1"/>
  <c r="CB420"/>
  <c r="CB422"/>
  <c r="CB424"/>
  <c r="CB426"/>
  <c r="CB428"/>
  <c r="CB430"/>
  <c r="CB432"/>
  <c r="CB434"/>
  <c r="CB436"/>
  <c r="CB438"/>
  <c r="CB440"/>
  <c r="CB442"/>
  <c r="CB444"/>
  <c r="CB446"/>
  <c r="CB448"/>
  <c r="CB450"/>
  <c r="CB452"/>
  <c r="CB454"/>
  <c r="CB456"/>
  <c r="CB458"/>
  <c r="CB460"/>
  <c r="CB462"/>
  <c r="CB464"/>
  <c r="CD464" s="1"/>
  <c r="CB466"/>
  <c r="CB468"/>
  <c r="CB470"/>
  <c r="CB472"/>
  <c r="CA474"/>
  <c r="CE474" s="1"/>
  <c r="CA476"/>
  <c r="CE476" s="1"/>
  <c r="CA478"/>
  <c r="CE478" s="1"/>
  <c r="CA480"/>
  <c r="CE480" s="1"/>
  <c r="CA482"/>
  <c r="CE482" s="1"/>
  <c r="CA484"/>
  <c r="CE484" s="1"/>
  <c r="CB486"/>
  <c r="CB488"/>
  <c r="CB490"/>
  <c r="CD490" s="1"/>
  <c r="CA492"/>
  <c r="CE492" s="1"/>
  <c r="CA494"/>
  <c r="CE494" s="1"/>
  <c r="CA496"/>
  <c r="CE496" s="1"/>
  <c r="CA498"/>
  <c r="CE498" s="1"/>
  <c r="CA500"/>
  <c r="CE500" s="1"/>
  <c r="CA502"/>
  <c r="CE502" s="1"/>
  <c r="CA504"/>
  <c r="CE504" s="1"/>
  <c r="CA506"/>
  <c r="CE506" s="1"/>
  <c r="CA508"/>
  <c r="CE508" s="1"/>
  <c r="CA510"/>
  <c r="CE510" s="1"/>
  <c r="CB12"/>
  <c r="CA589"/>
  <c r="CE589" s="1"/>
  <c r="CA587"/>
  <c r="CE587" s="1"/>
  <c r="CA585"/>
  <c r="CE585" s="1"/>
  <c r="CA583"/>
  <c r="CE583" s="1"/>
  <c r="CB581"/>
  <c r="CD581" s="1"/>
  <c r="CB579"/>
  <c r="CB577"/>
  <c r="CA575"/>
  <c r="CE575" s="1"/>
  <c r="CA573"/>
  <c r="CE573" s="1"/>
  <c r="CA571"/>
  <c r="CE571" s="1"/>
  <c r="CA569"/>
  <c r="CE569" s="1"/>
  <c r="CB567"/>
  <c r="CB565"/>
  <c r="CB563"/>
  <c r="CB561"/>
  <c r="CB559"/>
  <c r="CA557"/>
  <c r="CE557" s="1"/>
  <c r="CA555"/>
  <c r="CE555" s="1"/>
  <c r="CA553"/>
  <c r="CE553" s="1"/>
  <c r="CA551"/>
  <c r="CE551" s="1"/>
  <c r="CA549"/>
  <c r="CE549" s="1"/>
  <c r="CA547"/>
  <c r="CE547" s="1"/>
  <c r="CA545"/>
  <c r="CA543"/>
  <c r="CE543" s="1"/>
  <c r="CA541"/>
  <c r="CE541" s="1"/>
  <c r="CA539"/>
  <c r="CE539" s="1"/>
  <c r="CA537"/>
  <c r="CE537" s="1"/>
  <c r="CB535"/>
  <c r="CD535" s="1"/>
  <c r="CB533"/>
  <c r="CB531"/>
  <c r="CA529"/>
  <c r="CE529" s="1"/>
  <c r="CA527"/>
  <c r="CE527" s="1"/>
  <c r="CA525"/>
  <c r="CE525" s="1"/>
  <c r="CA523"/>
  <c r="CE523" s="1"/>
  <c r="CA521"/>
  <c r="CE521" s="1"/>
  <c r="CA519"/>
  <c r="CE519" s="1"/>
  <c r="CA590"/>
  <c r="CE590" s="1"/>
  <c r="CA588"/>
  <c r="CE588" s="1"/>
  <c r="CA586"/>
  <c r="CE586" s="1"/>
  <c r="CA584"/>
  <c r="CE584" s="1"/>
  <c r="CA582"/>
  <c r="CE582" s="1"/>
  <c r="CB580"/>
  <c r="CB578"/>
  <c r="CA576"/>
  <c r="CE576" s="1"/>
  <c r="CA574"/>
  <c r="CE574" s="1"/>
  <c r="CA572"/>
  <c r="CE572" s="1"/>
  <c r="CA570"/>
  <c r="CE570" s="1"/>
  <c r="CB568"/>
  <c r="CD568" s="1"/>
  <c r="CB566"/>
  <c r="CB564"/>
  <c r="CB562"/>
  <c r="CB560"/>
  <c r="CA558"/>
  <c r="CE558" s="1"/>
  <c r="CA556"/>
  <c r="CE556" s="1"/>
  <c r="CA554"/>
  <c r="CE554" s="1"/>
  <c r="CA552"/>
  <c r="CE552" s="1"/>
  <c r="CA550"/>
  <c r="CE550" s="1"/>
  <c r="CA548"/>
  <c r="CE548" s="1"/>
  <c r="CA546"/>
  <c r="CE546" s="1"/>
  <c r="CA544"/>
  <c r="CE544" s="1"/>
  <c r="CB541"/>
  <c r="CB537"/>
  <c r="CA533"/>
  <c r="CE533" s="1"/>
  <c r="CB529"/>
  <c r="CD529" s="1"/>
  <c r="CB525"/>
  <c r="CB521"/>
  <c r="CA516"/>
  <c r="CE516" s="1"/>
  <c r="CA512"/>
  <c r="CE512" s="1"/>
  <c r="CB590"/>
  <c r="CB588"/>
  <c r="CB586"/>
  <c r="CB584"/>
  <c r="CB582"/>
  <c r="CD582" s="1"/>
  <c r="CA580"/>
  <c r="CE580" s="1"/>
  <c r="CA578"/>
  <c r="CE578" s="1"/>
  <c r="CB576"/>
  <c r="CD576" s="1"/>
  <c r="CB574"/>
  <c r="CB572"/>
  <c r="CB570"/>
  <c r="CA568"/>
  <c r="CE568" s="1"/>
  <c r="CA566"/>
  <c r="CE566" s="1"/>
  <c r="CA564"/>
  <c r="CE564" s="1"/>
  <c r="CA562"/>
  <c r="CE562" s="1"/>
  <c r="CA560"/>
  <c r="CE560" s="1"/>
  <c r="CB558"/>
  <c r="CD558" s="1"/>
  <c r="CB556"/>
  <c r="CB554"/>
  <c r="CB552"/>
  <c r="CB550"/>
  <c r="CB548"/>
  <c r="CB546"/>
  <c r="CB544"/>
  <c r="CB542"/>
  <c r="CB540"/>
  <c r="CB538"/>
  <c r="CB536"/>
  <c r="CA534"/>
  <c r="CE534" s="1"/>
  <c r="CA532"/>
  <c r="CE532" s="1"/>
  <c r="CA530"/>
  <c r="CE530" s="1"/>
  <c r="CB528"/>
  <c r="CB526"/>
  <c r="CB524"/>
  <c r="CB522"/>
  <c r="CB520"/>
  <c r="CA12"/>
  <c r="CB589"/>
  <c r="CB587"/>
  <c r="CB585"/>
  <c r="CB583"/>
  <c r="CA581"/>
  <c r="CE581" s="1"/>
  <c r="CA579"/>
  <c r="CE579" s="1"/>
  <c r="CA577"/>
  <c r="CE577" s="1"/>
  <c r="CB575"/>
  <c r="CB573"/>
  <c r="CD573" s="1"/>
  <c r="CB571"/>
  <c r="CB569"/>
  <c r="CA567"/>
  <c r="CE567" s="1"/>
  <c r="CA565"/>
  <c r="CE565" s="1"/>
  <c r="CA563"/>
  <c r="CE563" s="1"/>
  <c r="CA561"/>
  <c r="CE561" s="1"/>
  <c r="CA559"/>
  <c r="CE559" s="1"/>
  <c r="CB557"/>
  <c r="CB555"/>
  <c r="CB553"/>
  <c r="CB551"/>
  <c r="CB549"/>
  <c r="CB547"/>
  <c r="CB545"/>
  <c r="CD545" s="1"/>
  <c r="CB543"/>
  <c r="CB539"/>
  <c r="CA535"/>
  <c r="CA531"/>
  <c r="CE531" s="1"/>
  <c r="CB527"/>
  <c r="CB523"/>
  <c r="CB519"/>
  <c r="CA514"/>
  <c r="CE514" s="1"/>
  <c r="BV14"/>
  <c r="BV16"/>
  <c r="BV18"/>
  <c r="BV20"/>
  <c r="BV22"/>
  <c r="BV24"/>
  <c r="BV26"/>
  <c r="BV28"/>
  <c r="BV30"/>
  <c r="BV32"/>
  <c r="BV34"/>
  <c r="BV36"/>
  <c r="BV38"/>
  <c r="BV40"/>
  <c r="BV42"/>
  <c r="BV44"/>
  <c r="BV46"/>
  <c r="BU48"/>
  <c r="BY48" s="1"/>
  <c r="BU50"/>
  <c r="BY50" s="1"/>
  <c r="BU52"/>
  <c r="BY52" s="1"/>
  <c r="BU54"/>
  <c r="BY54" s="1"/>
  <c r="BU56"/>
  <c r="BY56" s="1"/>
  <c r="BU58"/>
  <c r="BY58" s="1"/>
  <c r="BU60"/>
  <c r="BY60" s="1"/>
  <c r="BU62"/>
  <c r="BY62" s="1"/>
  <c r="BU64"/>
  <c r="BY64" s="1"/>
  <c r="BV66"/>
  <c r="BX66" s="1"/>
  <c r="BV68"/>
  <c r="BV70"/>
  <c r="BX70" s="1"/>
  <c r="BV72"/>
  <c r="BV74"/>
  <c r="BV76"/>
  <c r="BV78"/>
  <c r="BV80"/>
  <c r="BV82"/>
  <c r="BV84"/>
  <c r="BV86"/>
  <c r="BV88"/>
  <c r="BV90"/>
  <c r="BV92"/>
  <c r="BV94"/>
  <c r="BV96"/>
  <c r="BV98"/>
  <c r="BV100"/>
  <c r="BV102"/>
  <c r="BX102" s="1"/>
  <c r="BU104"/>
  <c r="BY104" s="1"/>
  <c r="BU106"/>
  <c r="BY106" s="1"/>
  <c r="BU108"/>
  <c r="BY108" s="1"/>
  <c r="BU110"/>
  <c r="BY110" s="1"/>
  <c r="BU112"/>
  <c r="BY112" s="1"/>
  <c r="BU114"/>
  <c r="BY114" s="1"/>
  <c r="BU116"/>
  <c r="BY116" s="1"/>
  <c r="BU118"/>
  <c r="BY118" s="1"/>
  <c r="BU120"/>
  <c r="BY120" s="1"/>
  <c r="BU122"/>
  <c r="BY122" s="1"/>
  <c r="BU124"/>
  <c r="BY124" s="1"/>
  <c r="BU126"/>
  <c r="BY126" s="1"/>
  <c r="BU128"/>
  <c r="BY128" s="1"/>
  <c r="BU130"/>
  <c r="BY130" s="1"/>
  <c r="BU132"/>
  <c r="BY132" s="1"/>
  <c r="BU134"/>
  <c r="BY134" s="1"/>
  <c r="BU136"/>
  <c r="BY136" s="1"/>
  <c r="BU138"/>
  <c r="BY138" s="1"/>
  <c r="BU140"/>
  <c r="BY140" s="1"/>
  <c r="BU142"/>
  <c r="BY142" s="1"/>
  <c r="BU144"/>
  <c r="BY144" s="1"/>
  <c r="BU146"/>
  <c r="BY146" s="1"/>
  <c r="BU148"/>
  <c r="BY148" s="1"/>
  <c r="BU150"/>
  <c r="BY150" s="1"/>
  <c r="BU152"/>
  <c r="BY152" s="1"/>
  <c r="BU154"/>
  <c r="BY154" s="1"/>
  <c r="BU156"/>
  <c r="BY156" s="1"/>
  <c r="BU158"/>
  <c r="BY158" s="1"/>
  <c r="BU160"/>
  <c r="BY160" s="1"/>
  <c r="BU162"/>
  <c r="BU164"/>
  <c r="BY164" s="1"/>
  <c r="BU166"/>
  <c r="BY166" s="1"/>
  <c r="BU168"/>
  <c r="BY168" s="1"/>
  <c r="BU170"/>
  <c r="BY170" s="1"/>
  <c r="BU172"/>
  <c r="BY172" s="1"/>
  <c r="BU174"/>
  <c r="BY174" s="1"/>
  <c r="BU176"/>
  <c r="BY176" s="1"/>
  <c r="BU178"/>
  <c r="BY178" s="1"/>
  <c r="BU180"/>
  <c r="BY180" s="1"/>
  <c r="BU182"/>
  <c r="BY182" s="1"/>
  <c r="BU184"/>
  <c r="BY184" s="1"/>
  <c r="BU186"/>
  <c r="BY186" s="1"/>
  <c r="BU188"/>
  <c r="BY188" s="1"/>
  <c r="BU190"/>
  <c r="BY190" s="1"/>
  <c r="BU192"/>
  <c r="BY192" s="1"/>
  <c r="BU194"/>
  <c r="BY194" s="1"/>
  <c r="BU196"/>
  <c r="BY196" s="1"/>
  <c r="BU198"/>
  <c r="BY198" s="1"/>
  <c r="BU200"/>
  <c r="BY200" s="1"/>
  <c r="BU202"/>
  <c r="BY202" s="1"/>
  <c r="BU204"/>
  <c r="BY204" s="1"/>
  <c r="BU206"/>
  <c r="BY206" s="1"/>
  <c r="BV208"/>
  <c r="BV210"/>
  <c r="BV212"/>
  <c r="BV214"/>
  <c r="BV216"/>
  <c r="BX216" s="1"/>
  <c r="BU218"/>
  <c r="BY218" s="1"/>
  <c r="BU220"/>
  <c r="BY220" s="1"/>
  <c r="BU222"/>
  <c r="BY222" s="1"/>
  <c r="BU224"/>
  <c r="BV226"/>
  <c r="BV228"/>
  <c r="BV230"/>
  <c r="BV232"/>
  <c r="BV234"/>
  <c r="BV236"/>
  <c r="BV238"/>
  <c r="BV240"/>
  <c r="BV242"/>
  <c r="BV244"/>
  <c r="BV246"/>
  <c r="BU14"/>
  <c r="BY14" s="1"/>
  <c r="BU16"/>
  <c r="BY16" s="1"/>
  <c r="BU18"/>
  <c r="BY18" s="1"/>
  <c r="BU20"/>
  <c r="BY20" s="1"/>
  <c r="BU22"/>
  <c r="BY22" s="1"/>
  <c r="BU24"/>
  <c r="BY24" s="1"/>
  <c r="BU26"/>
  <c r="BY26" s="1"/>
  <c r="BU28"/>
  <c r="BY28" s="1"/>
  <c r="BU30"/>
  <c r="BY30" s="1"/>
  <c r="BU32"/>
  <c r="BY32" s="1"/>
  <c r="BU34"/>
  <c r="BY34" s="1"/>
  <c r="BU36"/>
  <c r="BY36" s="1"/>
  <c r="BU38"/>
  <c r="BY38" s="1"/>
  <c r="BU40"/>
  <c r="BY40" s="1"/>
  <c r="BU42"/>
  <c r="BY42" s="1"/>
  <c r="BU44"/>
  <c r="BY44" s="1"/>
  <c r="BU46"/>
  <c r="BY46" s="1"/>
  <c r="BV48"/>
  <c r="BV50"/>
  <c r="BV52"/>
  <c r="BV54"/>
  <c r="BV56"/>
  <c r="BV58"/>
  <c r="BV60"/>
  <c r="BV62"/>
  <c r="BV64"/>
  <c r="BU66"/>
  <c r="BY66" s="1"/>
  <c r="BU68"/>
  <c r="BY68" s="1"/>
  <c r="BU70"/>
  <c r="BY70" s="1"/>
  <c r="BU72"/>
  <c r="BY72" s="1"/>
  <c r="BU74"/>
  <c r="BY74" s="1"/>
  <c r="BU76"/>
  <c r="BY76" s="1"/>
  <c r="BU78"/>
  <c r="BY78" s="1"/>
  <c r="BU80"/>
  <c r="BY80" s="1"/>
  <c r="BU82"/>
  <c r="BY82" s="1"/>
  <c r="BU84"/>
  <c r="BY84" s="1"/>
  <c r="BU86"/>
  <c r="BY86" s="1"/>
  <c r="BU88"/>
  <c r="BY88" s="1"/>
  <c r="BU90"/>
  <c r="BY90" s="1"/>
  <c r="BU92"/>
  <c r="BY92" s="1"/>
  <c r="BU94"/>
  <c r="BY94" s="1"/>
  <c r="BU96"/>
  <c r="BY96" s="1"/>
  <c r="BU98"/>
  <c r="BY98" s="1"/>
  <c r="BU100"/>
  <c r="BY100" s="1"/>
  <c r="BU102"/>
  <c r="BY102" s="1"/>
  <c r="BV104"/>
  <c r="BV106"/>
  <c r="BV108"/>
  <c r="BV110"/>
  <c r="BV112"/>
  <c r="BV114"/>
  <c r="BV116"/>
  <c r="BV118"/>
  <c r="BV120"/>
  <c r="BV122"/>
  <c r="BV124"/>
  <c r="BV126"/>
  <c r="BV128"/>
  <c r="BV130"/>
  <c r="BV132"/>
  <c r="BV134"/>
  <c r="BV136"/>
  <c r="BV138"/>
  <c r="BV140"/>
  <c r="BV142"/>
  <c r="BV144"/>
  <c r="BX144" s="1"/>
  <c r="BV146"/>
  <c r="BV148"/>
  <c r="BV150"/>
  <c r="BV152"/>
  <c r="BV154"/>
  <c r="BV156"/>
  <c r="BV158"/>
  <c r="BV160"/>
  <c r="BV162"/>
  <c r="BV164"/>
  <c r="BV166"/>
  <c r="BV168"/>
  <c r="BV170"/>
  <c r="BV172"/>
  <c r="BV174"/>
  <c r="BV176"/>
  <c r="BV178"/>
  <c r="BV180"/>
  <c r="BV182"/>
  <c r="BV184"/>
  <c r="BV186"/>
  <c r="BV188"/>
  <c r="BV190"/>
  <c r="BV192"/>
  <c r="BV194"/>
  <c r="BV196"/>
  <c r="BV198"/>
  <c r="BV200"/>
  <c r="BV202"/>
  <c r="BV204"/>
  <c r="BV206"/>
  <c r="BX206" s="1"/>
  <c r="BU208"/>
  <c r="BY208" s="1"/>
  <c r="BU210"/>
  <c r="BY210" s="1"/>
  <c r="BU212"/>
  <c r="BY212" s="1"/>
  <c r="BU214"/>
  <c r="BY214" s="1"/>
  <c r="BU216"/>
  <c r="BY216" s="1"/>
  <c r="BV218"/>
  <c r="BV220"/>
  <c r="BV222"/>
  <c r="BV224"/>
  <c r="BX224" s="1"/>
  <c r="BU226"/>
  <c r="BY226" s="1"/>
  <c r="BU228"/>
  <c r="BY228" s="1"/>
  <c r="BU230"/>
  <c r="BY230" s="1"/>
  <c r="BU232"/>
  <c r="BY232" s="1"/>
  <c r="BU234"/>
  <c r="BU236"/>
  <c r="BY236" s="1"/>
  <c r="BU238"/>
  <c r="BY238" s="1"/>
  <c r="BU240"/>
  <c r="BY240" s="1"/>
  <c r="BU242"/>
  <c r="BY242" s="1"/>
  <c r="BU244"/>
  <c r="BY244" s="1"/>
  <c r="BU246"/>
  <c r="BY246" s="1"/>
  <c r="BV252"/>
  <c r="BV254"/>
  <c r="BV256"/>
  <c r="BV258"/>
  <c r="BU260"/>
  <c r="BY260" s="1"/>
  <c r="BU262"/>
  <c r="BY262" s="1"/>
  <c r="BU264"/>
  <c r="BY264" s="1"/>
  <c r="BU266"/>
  <c r="BY266" s="1"/>
  <c r="BU268"/>
  <c r="BY268" s="1"/>
  <c r="BU270"/>
  <c r="BY270" s="1"/>
  <c r="BU272"/>
  <c r="BY272" s="1"/>
  <c r="BU274"/>
  <c r="BY274" s="1"/>
  <c r="BU277"/>
  <c r="BY277" s="1"/>
  <c r="BU279"/>
  <c r="BY279" s="1"/>
  <c r="BU281"/>
  <c r="BY281" s="1"/>
  <c r="BU283"/>
  <c r="BY283" s="1"/>
  <c r="BU285"/>
  <c r="BY285" s="1"/>
  <c r="BU287"/>
  <c r="BY287" s="1"/>
  <c r="BU289"/>
  <c r="BY289" s="1"/>
  <c r="BU291"/>
  <c r="BY291" s="1"/>
  <c r="BU293"/>
  <c r="BY293" s="1"/>
  <c r="BU295"/>
  <c r="BY295" s="1"/>
  <c r="BU297"/>
  <c r="BY297" s="1"/>
  <c r="BV299"/>
  <c r="BV301"/>
  <c r="BV303"/>
  <c r="BU305"/>
  <c r="BY305" s="1"/>
  <c r="BV307"/>
  <c r="BV309"/>
  <c r="BV311"/>
  <c r="BX311" s="1"/>
  <c r="BV313"/>
  <c r="BV315"/>
  <c r="BV317"/>
  <c r="BV319"/>
  <c r="BV321"/>
  <c r="BV323"/>
  <c r="BV325"/>
  <c r="BV327"/>
  <c r="BX327" s="1"/>
  <c r="BU329"/>
  <c r="BY329" s="1"/>
  <c r="BU331"/>
  <c r="BY331" s="1"/>
  <c r="BU333"/>
  <c r="BY333" s="1"/>
  <c r="BU335"/>
  <c r="BY335" s="1"/>
  <c r="BU337"/>
  <c r="BY337" s="1"/>
  <c r="BU339"/>
  <c r="BY339" s="1"/>
  <c r="BU341"/>
  <c r="BY341" s="1"/>
  <c r="BU343"/>
  <c r="BY343" s="1"/>
  <c r="BU345"/>
  <c r="BY345" s="1"/>
  <c r="BU347"/>
  <c r="BY347" s="1"/>
  <c r="BU349"/>
  <c r="BY349" s="1"/>
  <c r="BU351"/>
  <c r="BY351" s="1"/>
  <c r="BU353"/>
  <c r="BY353" s="1"/>
  <c r="BU355"/>
  <c r="BY355" s="1"/>
  <c r="BU357"/>
  <c r="BY357" s="1"/>
  <c r="BU359"/>
  <c r="BY359" s="1"/>
  <c r="BU361"/>
  <c r="BY361" s="1"/>
  <c r="BU363"/>
  <c r="BY363" s="1"/>
  <c r="BU365"/>
  <c r="BY365" s="1"/>
  <c r="BU367"/>
  <c r="BY367" s="1"/>
  <c r="BU369"/>
  <c r="BY369" s="1"/>
  <c r="BU371"/>
  <c r="BY371" s="1"/>
  <c r="BU373"/>
  <c r="BY373" s="1"/>
  <c r="BU375"/>
  <c r="BY375" s="1"/>
  <c r="BU377"/>
  <c r="BY377" s="1"/>
  <c r="BU379"/>
  <c r="BY379" s="1"/>
  <c r="BU381"/>
  <c r="BY381" s="1"/>
  <c r="BU383"/>
  <c r="BY383" s="1"/>
  <c r="BU385"/>
  <c r="BY385" s="1"/>
  <c r="BU387"/>
  <c r="BU389"/>
  <c r="BY389" s="1"/>
  <c r="BU391"/>
  <c r="BY391" s="1"/>
  <c r="BU393"/>
  <c r="BY393" s="1"/>
  <c r="BU395"/>
  <c r="BY395" s="1"/>
  <c r="BU397"/>
  <c r="BY397" s="1"/>
  <c r="BU399"/>
  <c r="BY399" s="1"/>
  <c r="BU401"/>
  <c r="BY401" s="1"/>
  <c r="BU403"/>
  <c r="BY403" s="1"/>
  <c r="BU405"/>
  <c r="BY405" s="1"/>
  <c r="BU407"/>
  <c r="BY407" s="1"/>
  <c r="BU409"/>
  <c r="BY409" s="1"/>
  <c r="BU411"/>
  <c r="BY411" s="1"/>
  <c r="BU413"/>
  <c r="BY413" s="1"/>
  <c r="BU415"/>
  <c r="BY415" s="1"/>
  <c r="BU417"/>
  <c r="BY417" s="1"/>
  <c r="BU419"/>
  <c r="BY419" s="1"/>
  <c r="BU421"/>
  <c r="BY421" s="1"/>
  <c r="BU423"/>
  <c r="BY423" s="1"/>
  <c r="BU425"/>
  <c r="BY425" s="1"/>
  <c r="BU427"/>
  <c r="BY427" s="1"/>
  <c r="BU429"/>
  <c r="BY429" s="1"/>
  <c r="BU431"/>
  <c r="BY431" s="1"/>
  <c r="BU433"/>
  <c r="BY433" s="1"/>
  <c r="BU435"/>
  <c r="BY435" s="1"/>
  <c r="BU437"/>
  <c r="BY437" s="1"/>
  <c r="BU439"/>
  <c r="BY439" s="1"/>
  <c r="BU441"/>
  <c r="BY441" s="1"/>
  <c r="BU443"/>
  <c r="BY443" s="1"/>
  <c r="BU445"/>
  <c r="BY445" s="1"/>
  <c r="BV447"/>
  <c r="BU449"/>
  <c r="BY449" s="1"/>
  <c r="BU451"/>
  <c r="BY451" s="1"/>
  <c r="BU453"/>
  <c r="BY453" s="1"/>
  <c r="BU455"/>
  <c r="BY455" s="1"/>
  <c r="BU457"/>
  <c r="BY457" s="1"/>
  <c r="BU459"/>
  <c r="BY459" s="1"/>
  <c r="BU461"/>
  <c r="BY461" s="1"/>
  <c r="BU463"/>
  <c r="BY463" s="1"/>
  <c r="BU465"/>
  <c r="BY465" s="1"/>
  <c r="BU467"/>
  <c r="BY467" s="1"/>
  <c r="BU252"/>
  <c r="BY252" s="1"/>
  <c r="BU254"/>
  <c r="BY254" s="1"/>
  <c r="BU256"/>
  <c r="BY256" s="1"/>
  <c r="BU258"/>
  <c r="BY258" s="1"/>
  <c r="BV260"/>
  <c r="BV262"/>
  <c r="BV264"/>
  <c r="BV266"/>
  <c r="BV268"/>
  <c r="BV270"/>
  <c r="BV272"/>
  <c r="BV274"/>
  <c r="BV277"/>
  <c r="BV279"/>
  <c r="BV281"/>
  <c r="BV283"/>
  <c r="BV285"/>
  <c r="BV287"/>
  <c r="BV289"/>
  <c r="BV291"/>
  <c r="BV293"/>
  <c r="BV295"/>
  <c r="BV297"/>
  <c r="BU299"/>
  <c r="BY299" s="1"/>
  <c r="BU301"/>
  <c r="BY301" s="1"/>
  <c r="BU303"/>
  <c r="BY303" s="1"/>
  <c r="BV305"/>
  <c r="BX305" s="1"/>
  <c r="BU307"/>
  <c r="BY307" s="1"/>
  <c r="BU309"/>
  <c r="BY309" s="1"/>
  <c r="BU311"/>
  <c r="BY311" s="1"/>
  <c r="BU313"/>
  <c r="BY313" s="1"/>
  <c r="BU315"/>
  <c r="BY315" s="1"/>
  <c r="BU317"/>
  <c r="BY317" s="1"/>
  <c r="BU319"/>
  <c r="BY319" s="1"/>
  <c r="BU321"/>
  <c r="BY321" s="1"/>
  <c r="BU323"/>
  <c r="BY323" s="1"/>
  <c r="BU325"/>
  <c r="BY325" s="1"/>
  <c r="BU327"/>
  <c r="BY327" s="1"/>
  <c r="BV329"/>
  <c r="BV331"/>
  <c r="BV333"/>
  <c r="BV335"/>
  <c r="BV337"/>
  <c r="BV339"/>
  <c r="BV341"/>
  <c r="BV343"/>
  <c r="BV345"/>
  <c r="BV347"/>
  <c r="BV349"/>
  <c r="BV351"/>
  <c r="BV353"/>
  <c r="BV355"/>
  <c r="BV357"/>
  <c r="BV359"/>
  <c r="BV361"/>
  <c r="BV363"/>
  <c r="BV365"/>
  <c r="BV367"/>
  <c r="BV369"/>
  <c r="BV371"/>
  <c r="BV373"/>
  <c r="BV375"/>
  <c r="BV377"/>
  <c r="BV379"/>
  <c r="BV381"/>
  <c r="BV383"/>
  <c r="BV385"/>
  <c r="BV387"/>
  <c r="BV389"/>
  <c r="BV391"/>
  <c r="BV393"/>
  <c r="BV395"/>
  <c r="BV397"/>
  <c r="BV399"/>
  <c r="BV401"/>
  <c r="BV403"/>
  <c r="BV405"/>
  <c r="BV407"/>
  <c r="BV409"/>
  <c r="BV411"/>
  <c r="BV413"/>
  <c r="BV415"/>
  <c r="BV417"/>
  <c r="BX417" s="1"/>
  <c r="BV419"/>
  <c r="BV421"/>
  <c r="BV423"/>
  <c r="BV425"/>
  <c r="BV427"/>
  <c r="BV429"/>
  <c r="BV431"/>
  <c r="BV433"/>
  <c r="BV435"/>
  <c r="BV437"/>
  <c r="BV439"/>
  <c r="BV441"/>
  <c r="BV443"/>
  <c r="BV445"/>
  <c r="BU447"/>
  <c r="BY447" s="1"/>
  <c r="BV449"/>
  <c r="BV451"/>
  <c r="BV453"/>
  <c r="BV455"/>
  <c r="BV457"/>
  <c r="BV459"/>
  <c r="BV461"/>
  <c r="BV463"/>
  <c r="BV465"/>
  <c r="BV467"/>
  <c r="BU469"/>
  <c r="BY469" s="1"/>
  <c r="BU471"/>
  <c r="BY471" s="1"/>
  <c r="BU473"/>
  <c r="BY473" s="1"/>
  <c r="BU475"/>
  <c r="BY475" s="1"/>
  <c r="BU477"/>
  <c r="BY477" s="1"/>
  <c r="BU479"/>
  <c r="BY479" s="1"/>
  <c r="BU481"/>
  <c r="BY481" s="1"/>
  <c r="BU483"/>
  <c r="BY483" s="1"/>
  <c r="BU485"/>
  <c r="BY485" s="1"/>
  <c r="BV487"/>
  <c r="BV489"/>
  <c r="BU491"/>
  <c r="BY491" s="1"/>
  <c r="BU493"/>
  <c r="BY493" s="1"/>
  <c r="BU495"/>
  <c r="BY495" s="1"/>
  <c r="BV497"/>
  <c r="BV499"/>
  <c r="BV501"/>
  <c r="BV503"/>
  <c r="BV505"/>
  <c r="BV507"/>
  <c r="BV509"/>
  <c r="BV511"/>
  <c r="BV513"/>
  <c r="BV515"/>
  <c r="BV518"/>
  <c r="BV520"/>
  <c r="BV522"/>
  <c r="BV524"/>
  <c r="BV526"/>
  <c r="BV528"/>
  <c r="BV530"/>
  <c r="BX530" s="1"/>
  <c r="BU532"/>
  <c r="BY532" s="1"/>
  <c r="BU534"/>
  <c r="BU536"/>
  <c r="BY536" s="1"/>
  <c r="BU538"/>
  <c r="BY538" s="1"/>
  <c r="BU540"/>
  <c r="BY540" s="1"/>
  <c r="BU542"/>
  <c r="BY542" s="1"/>
  <c r="BU544"/>
  <c r="BY544" s="1"/>
  <c r="BU546"/>
  <c r="BY546" s="1"/>
  <c r="BU548"/>
  <c r="BY548" s="1"/>
  <c r="BU550"/>
  <c r="BY550" s="1"/>
  <c r="BU552"/>
  <c r="BY552" s="1"/>
  <c r="BU554"/>
  <c r="BY554" s="1"/>
  <c r="BV556"/>
  <c r="BV558"/>
  <c r="BV560"/>
  <c r="BV562"/>
  <c r="BV564"/>
  <c r="BV566"/>
  <c r="BV568"/>
  <c r="BV570"/>
  <c r="BV572"/>
  <c r="BV574"/>
  <c r="BV576"/>
  <c r="BV578"/>
  <c r="BV580"/>
  <c r="BV582"/>
  <c r="BV584"/>
  <c r="BV586"/>
  <c r="BV588"/>
  <c r="BV590"/>
  <c r="BV468"/>
  <c r="BV13"/>
  <c r="BU15"/>
  <c r="BY15" s="1"/>
  <c r="BU17"/>
  <c r="BY17" s="1"/>
  <c r="BU19"/>
  <c r="BY19" s="1"/>
  <c r="BU21"/>
  <c r="BY21" s="1"/>
  <c r="BU23"/>
  <c r="BY23" s="1"/>
  <c r="BU25"/>
  <c r="BY25" s="1"/>
  <c r="BU27"/>
  <c r="BY27" s="1"/>
  <c r="BU29"/>
  <c r="BY29" s="1"/>
  <c r="BU31"/>
  <c r="BY31" s="1"/>
  <c r="BU33"/>
  <c r="BY33" s="1"/>
  <c r="BV35"/>
  <c r="BV37"/>
  <c r="BU39"/>
  <c r="BY39" s="1"/>
  <c r="BU41"/>
  <c r="BY41" s="1"/>
  <c r="BV43"/>
  <c r="BV45"/>
  <c r="BV47"/>
  <c r="BU49"/>
  <c r="BY49" s="1"/>
  <c r="BU51"/>
  <c r="BY51" s="1"/>
  <c r="BU53"/>
  <c r="BY53" s="1"/>
  <c r="BU55"/>
  <c r="BY55" s="1"/>
  <c r="BU57"/>
  <c r="BY57" s="1"/>
  <c r="BV59"/>
  <c r="BU61"/>
  <c r="BY61" s="1"/>
  <c r="BU63"/>
  <c r="BY63" s="1"/>
  <c r="BU65"/>
  <c r="BY65" s="1"/>
  <c r="BU67"/>
  <c r="BY67" s="1"/>
  <c r="BU69"/>
  <c r="BY69" s="1"/>
  <c r="BU71"/>
  <c r="BY71" s="1"/>
  <c r="BU73"/>
  <c r="BY73" s="1"/>
  <c r="BU75"/>
  <c r="BY75" s="1"/>
  <c r="BU77"/>
  <c r="BY77" s="1"/>
  <c r="BU79"/>
  <c r="BY79" s="1"/>
  <c r="BU81"/>
  <c r="BY81" s="1"/>
  <c r="BU83"/>
  <c r="BY83" s="1"/>
  <c r="BU85"/>
  <c r="BY85" s="1"/>
  <c r="BU87"/>
  <c r="BY87" s="1"/>
  <c r="BU89"/>
  <c r="BY89" s="1"/>
  <c r="BU91"/>
  <c r="BY91" s="1"/>
  <c r="BU93"/>
  <c r="BY93" s="1"/>
  <c r="BU95"/>
  <c r="BY95" s="1"/>
  <c r="BU97"/>
  <c r="BY97" s="1"/>
  <c r="BU99"/>
  <c r="BY99" s="1"/>
  <c r="BU101"/>
  <c r="BY101" s="1"/>
  <c r="BV103"/>
  <c r="BV105"/>
  <c r="BV107"/>
  <c r="BV109"/>
  <c r="BV111"/>
  <c r="BV113"/>
  <c r="BV115"/>
  <c r="BV117"/>
  <c r="BV119"/>
  <c r="BV121"/>
  <c r="BV123"/>
  <c r="BV125"/>
  <c r="BV127"/>
  <c r="BV129"/>
  <c r="BV131"/>
  <c r="BV133"/>
  <c r="BV135"/>
  <c r="BV137"/>
  <c r="BV139"/>
  <c r="BV141"/>
  <c r="BV143"/>
  <c r="BV145"/>
  <c r="BV147"/>
  <c r="BV149"/>
  <c r="BV151"/>
  <c r="BV153"/>
  <c r="BV155"/>
  <c r="BV157"/>
  <c r="BV159"/>
  <c r="BV161"/>
  <c r="BX161" s="1"/>
  <c r="BV163"/>
  <c r="BV165"/>
  <c r="BV167"/>
  <c r="BV169"/>
  <c r="BV171"/>
  <c r="BV173"/>
  <c r="BV175"/>
  <c r="BV177"/>
  <c r="BV179"/>
  <c r="BV181"/>
  <c r="BV183"/>
  <c r="BV185"/>
  <c r="BV187"/>
  <c r="BV189"/>
  <c r="BV191"/>
  <c r="BV193"/>
  <c r="BV195"/>
  <c r="BV197"/>
  <c r="BV199"/>
  <c r="BV201"/>
  <c r="BV203"/>
  <c r="BV205"/>
  <c r="BU207"/>
  <c r="BY207" s="1"/>
  <c r="BU209"/>
  <c r="BY209" s="1"/>
  <c r="BU211"/>
  <c r="BY211" s="1"/>
  <c r="BU213"/>
  <c r="BY213" s="1"/>
  <c r="BU215"/>
  <c r="BY215" s="1"/>
  <c r="BV217"/>
  <c r="BV219"/>
  <c r="BV221"/>
  <c r="BV223"/>
  <c r="BU225"/>
  <c r="BU227"/>
  <c r="BY227" s="1"/>
  <c r="BU229"/>
  <c r="BY229" s="1"/>
  <c r="BU231"/>
  <c r="BY231" s="1"/>
  <c r="BU233"/>
  <c r="BY233" s="1"/>
  <c r="BU235"/>
  <c r="BU237"/>
  <c r="BY237" s="1"/>
  <c r="BV239"/>
  <c r="BV241"/>
  <c r="BV243"/>
  <c r="BV245"/>
  <c r="BU13"/>
  <c r="BY13" s="1"/>
  <c r="BV15"/>
  <c r="BV17"/>
  <c r="BV19"/>
  <c r="BV21"/>
  <c r="BV23"/>
  <c r="BV25"/>
  <c r="BV27"/>
  <c r="BV29"/>
  <c r="BV31"/>
  <c r="BV33"/>
  <c r="BU35"/>
  <c r="BY35" s="1"/>
  <c r="BU37"/>
  <c r="BY37" s="1"/>
  <c r="BV39"/>
  <c r="BV41"/>
  <c r="BU43"/>
  <c r="BY43" s="1"/>
  <c r="BU45"/>
  <c r="BY45" s="1"/>
  <c r="BU47"/>
  <c r="BY47" s="1"/>
  <c r="BV49"/>
  <c r="BV51"/>
  <c r="BV53"/>
  <c r="BV55"/>
  <c r="BV57"/>
  <c r="BU59"/>
  <c r="BY59" s="1"/>
  <c r="BV61"/>
  <c r="BV63"/>
  <c r="BV65"/>
  <c r="BV67"/>
  <c r="BV69"/>
  <c r="BV71"/>
  <c r="BV73"/>
  <c r="BV75"/>
  <c r="BV77"/>
  <c r="BV79"/>
  <c r="BV81"/>
  <c r="BV83"/>
  <c r="BV85"/>
  <c r="BV87"/>
  <c r="BV89"/>
  <c r="BV91"/>
  <c r="BV93"/>
  <c r="BV95"/>
  <c r="BV97"/>
  <c r="BV99"/>
  <c r="BV101"/>
  <c r="BX101" s="1"/>
  <c r="BU103"/>
  <c r="BY103" s="1"/>
  <c r="BU105"/>
  <c r="BY105" s="1"/>
  <c r="BU107"/>
  <c r="BY107" s="1"/>
  <c r="BU109"/>
  <c r="BY109" s="1"/>
  <c r="BU111"/>
  <c r="BY111" s="1"/>
  <c r="BU113"/>
  <c r="BY113" s="1"/>
  <c r="BU115"/>
  <c r="BY115" s="1"/>
  <c r="BU117"/>
  <c r="BY117" s="1"/>
  <c r="BU119"/>
  <c r="BY119" s="1"/>
  <c r="BU121"/>
  <c r="BY121" s="1"/>
  <c r="BU123"/>
  <c r="BY123" s="1"/>
  <c r="BU125"/>
  <c r="BY125" s="1"/>
  <c r="BU127"/>
  <c r="BY127" s="1"/>
  <c r="BU129"/>
  <c r="BY129" s="1"/>
  <c r="BU131"/>
  <c r="BY131" s="1"/>
  <c r="BU133"/>
  <c r="BY133" s="1"/>
  <c r="BU135"/>
  <c r="BY135" s="1"/>
  <c r="BU137"/>
  <c r="BY137" s="1"/>
  <c r="BU139"/>
  <c r="BY139" s="1"/>
  <c r="BU141"/>
  <c r="BY141" s="1"/>
  <c r="BU143"/>
  <c r="BY143" s="1"/>
  <c r="BU145"/>
  <c r="BY145" s="1"/>
  <c r="BU147"/>
  <c r="BY147" s="1"/>
  <c r="BU149"/>
  <c r="BY149" s="1"/>
  <c r="BU151"/>
  <c r="BY151" s="1"/>
  <c r="BU153"/>
  <c r="BY153" s="1"/>
  <c r="BU155"/>
  <c r="BU157"/>
  <c r="BY157" s="1"/>
  <c r="BU159"/>
  <c r="BY159" s="1"/>
  <c r="BU161"/>
  <c r="BU163"/>
  <c r="BY163" s="1"/>
  <c r="BU165"/>
  <c r="BY165" s="1"/>
  <c r="BU167"/>
  <c r="BY167" s="1"/>
  <c r="BU169"/>
  <c r="BY169" s="1"/>
  <c r="BU171"/>
  <c r="BY171" s="1"/>
  <c r="BU173"/>
  <c r="BY173" s="1"/>
  <c r="BU175"/>
  <c r="BY175" s="1"/>
  <c r="BU177"/>
  <c r="BY177" s="1"/>
  <c r="BU179"/>
  <c r="BY179" s="1"/>
  <c r="BU181"/>
  <c r="BY181" s="1"/>
  <c r="BU183"/>
  <c r="BY183" s="1"/>
  <c r="BU185"/>
  <c r="BY185" s="1"/>
  <c r="BU187"/>
  <c r="BY187" s="1"/>
  <c r="BU189"/>
  <c r="BY189" s="1"/>
  <c r="BU191"/>
  <c r="BY191" s="1"/>
  <c r="BU193"/>
  <c r="BY193" s="1"/>
  <c r="BU195"/>
  <c r="BY195" s="1"/>
  <c r="BU197"/>
  <c r="BY197" s="1"/>
  <c r="BU199"/>
  <c r="BY199" s="1"/>
  <c r="BU201"/>
  <c r="BU203"/>
  <c r="BY203" s="1"/>
  <c r="BU205"/>
  <c r="BY205" s="1"/>
  <c r="BV207"/>
  <c r="BV209"/>
  <c r="BV211"/>
  <c r="BV213"/>
  <c r="BV215"/>
  <c r="BU217"/>
  <c r="BY217" s="1"/>
  <c r="BU219"/>
  <c r="BY219" s="1"/>
  <c r="BU221"/>
  <c r="BY221" s="1"/>
  <c r="BU223"/>
  <c r="BY223" s="1"/>
  <c r="BV225"/>
  <c r="BX225" s="1"/>
  <c r="BV227"/>
  <c r="BV229"/>
  <c r="BV231"/>
  <c r="BV233"/>
  <c r="BV235"/>
  <c r="BV237"/>
  <c r="BU239"/>
  <c r="BU241"/>
  <c r="BY241" s="1"/>
  <c r="BU243"/>
  <c r="BY243" s="1"/>
  <c r="BU245"/>
  <c r="BY245" s="1"/>
  <c r="BV251"/>
  <c r="BV253"/>
  <c r="BV255"/>
  <c r="BV257"/>
  <c r="BV259"/>
  <c r="BV261"/>
  <c r="BV263"/>
  <c r="BV265"/>
  <c r="BV267"/>
  <c r="BV269"/>
  <c r="BV271"/>
  <c r="BV273"/>
  <c r="BV275"/>
  <c r="BV278"/>
  <c r="BV280"/>
  <c r="BV282"/>
  <c r="BV284"/>
  <c r="BV286"/>
  <c r="BV288"/>
  <c r="BV290"/>
  <c r="BV292"/>
  <c r="BV294"/>
  <c r="BU296"/>
  <c r="BY296" s="1"/>
  <c r="BU298"/>
  <c r="BY298" s="1"/>
  <c r="BV300"/>
  <c r="BV302"/>
  <c r="BV304"/>
  <c r="BX304" s="1"/>
  <c r="BV306"/>
  <c r="BU308"/>
  <c r="BY308" s="1"/>
  <c r="BU310"/>
  <c r="BU312"/>
  <c r="BY312" s="1"/>
  <c r="BU314"/>
  <c r="BY314" s="1"/>
  <c r="BU316"/>
  <c r="BY316" s="1"/>
  <c r="BV318"/>
  <c r="BV320"/>
  <c r="BV322"/>
  <c r="BV324"/>
  <c r="BU326"/>
  <c r="BV328"/>
  <c r="BV330"/>
  <c r="BV332"/>
  <c r="BV334"/>
  <c r="BV336"/>
  <c r="BV338"/>
  <c r="BV340"/>
  <c r="BV342"/>
  <c r="BV344"/>
  <c r="BV346"/>
  <c r="BV348"/>
  <c r="BV350"/>
  <c r="BV352"/>
  <c r="BU354"/>
  <c r="BY354" s="1"/>
  <c r="BU356"/>
  <c r="BY356" s="1"/>
  <c r="BU358"/>
  <c r="BY358" s="1"/>
  <c r="BV360"/>
  <c r="BV362"/>
  <c r="BV364"/>
  <c r="BV366"/>
  <c r="BV368"/>
  <c r="BV370"/>
  <c r="BV372"/>
  <c r="BV374"/>
  <c r="BV376"/>
  <c r="BV378"/>
  <c r="BV380"/>
  <c r="BV382"/>
  <c r="BV384"/>
  <c r="BV386"/>
  <c r="BV388"/>
  <c r="BV390"/>
  <c r="BU392"/>
  <c r="BY392" s="1"/>
  <c r="BV394"/>
  <c r="BV396"/>
  <c r="BV398"/>
  <c r="BV400"/>
  <c r="BV402"/>
  <c r="BV404"/>
  <c r="BV406"/>
  <c r="BV408"/>
  <c r="BV410"/>
  <c r="BV412"/>
  <c r="BV414"/>
  <c r="BV416"/>
  <c r="BV418"/>
  <c r="BX418" s="1"/>
  <c r="BV420"/>
  <c r="BU422"/>
  <c r="BY422" s="1"/>
  <c r="BU424"/>
  <c r="BY424" s="1"/>
  <c r="BU426"/>
  <c r="BY426" s="1"/>
  <c r="BU428"/>
  <c r="BY428" s="1"/>
  <c r="BU430"/>
  <c r="BY430" s="1"/>
  <c r="BU432"/>
  <c r="BY432" s="1"/>
  <c r="BU434"/>
  <c r="BY434" s="1"/>
  <c r="BU436"/>
  <c r="BY436" s="1"/>
  <c r="BU438"/>
  <c r="BY438" s="1"/>
  <c r="BV440"/>
  <c r="BV442"/>
  <c r="BV444"/>
  <c r="BV446"/>
  <c r="BV448"/>
  <c r="BV450"/>
  <c r="BV452"/>
  <c r="BV454"/>
  <c r="BV456"/>
  <c r="BV458"/>
  <c r="BU460"/>
  <c r="BY460" s="1"/>
  <c r="BU462"/>
  <c r="BY462" s="1"/>
  <c r="BU464"/>
  <c r="BY464" s="1"/>
  <c r="BU466"/>
  <c r="BY466" s="1"/>
  <c r="BU251"/>
  <c r="BY251" s="1"/>
  <c r="BU253"/>
  <c r="BY253" s="1"/>
  <c r="BU255"/>
  <c r="BY255" s="1"/>
  <c r="BU257"/>
  <c r="BY257" s="1"/>
  <c r="BU259"/>
  <c r="BY259" s="1"/>
  <c r="BU261"/>
  <c r="BY261" s="1"/>
  <c r="BU263"/>
  <c r="BY263" s="1"/>
  <c r="BU265"/>
  <c r="BY265" s="1"/>
  <c r="BU267"/>
  <c r="BY267" s="1"/>
  <c r="BU269"/>
  <c r="BY269" s="1"/>
  <c r="BU271"/>
  <c r="BY271" s="1"/>
  <c r="BU273"/>
  <c r="BY273" s="1"/>
  <c r="BU275"/>
  <c r="BY275" s="1"/>
  <c r="BU278"/>
  <c r="BY278" s="1"/>
  <c r="BU280"/>
  <c r="BY280" s="1"/>
  <c r="BU282"/>
  <c r="BY282" s="1"/>
  <c r="BU284"/>
  <c r="BY284" s="1"/>
  <c r="BU286"/>
  <c r="BY286" s="1"/>
  <c r="BU288"/>
  <c r="BY288" s="1"/>
  <c r="BU290"/>
  <c r="BY290" s="1"/>
  <c r="BU292"/>
  <c r="BY292" s="1"/>
  <c r="BU294"/>
  <c r="BY294" s="1"/>
  <c r="BV296"/>
  <c r="BV298"/>
  <c r="BX298" s="1"/>
  <c r="BU300"/>
  <c r="BY300" s="1"/>
  <c r="BU302"/>
  <c r="BY302" s="1"/>
  <c r="BU304"/>
  <c r="BY304" s="1"/>
  <c r="BU306"/>
  <c r="BY306" s="1"/>
  <c r="BV308"/>
  <c r="BV310"/>
  <c r="BX310" s="1"/>
  <c r="BV312"/>
  <c r="BV314"/>
  <c r="BV316"/>
  <c r="BU318"/>
  <c r="BY318" s="1"/>
  <c r="BU320"/>
  <c r="BY320" s="1"/>
  <c r="BU322"/>
  <c r="BY322" s="1"/>
  <c r="BU324"/>
  <c r="BY324" s="1"/>
  <c r="BV326"/>
  <c r="BU328"/>
  <c r="BY328" s="1"/>
  <c r="BU330"/>
  <c r="BY330" s="1"/>
  <c r="BU332"/>
  <c r="BY332" s="1"/>
  <c r="BU334"/>
  <c r="BY334" s="1"/>
  <c r="BU336"/>
  <c r="BY336" s="1"/>
  <c r="BU338"/>
  <c r="BY338" s="1"/>
  <c r="BU340"/>
  <c r="BY340" s="1"/>
  <c r="BU342"/>
  <c r="BY342" s="1"/>
  <c r="BU344"/>
  <c r="BY344" s="1"/>
  <c r="BU346"/>
  <c r="BY346" s="1"/>
  <c r="BU348"/>
  <c r="BY348" s="1"/>
  <c r="BU350"/>
  <c r="BY350" s="1"/>
  <c r="BU352"/>
  <c r="BY352" s="1"/>
  <c r="BV354"/>
  <c r="BV356"/>
  <c r="BV358"/>
  <c r="BU360"/>
  <c r="BY360" s="1"/>
  <c r="BU362"/>
  <c r="BY362" s="1"/>
  <c r="BU364"/>
  <c r="BY364" s="1"/>
  <c r="BU366"/>
  <c r="BY366" s="1"/>
  <c r="BU368"/>
  <c r="BY368" s="1"/>
  <c r="BU370"/>
  <c r="BY370" s="1"/>
  <c r="BU372"/>
  <c r="BY372" s="1"/>
  <c r="BU374"/>
  <c r="BY374" s="1"/>
  <c r="BU376"/>
  <c r="BY376" s="1"/>
  <c r="BU378"/>
  <c r="BY378" s="1"/>
  <c r="BU380"/>
  <c r="BY380" s="1"/>
  <c r="BU382"/>
  <c r="BY382" s="1"/>
  <c r="BU384"/>
  <c r="BY384" s="1"/>
  <c r="BU386"/>
  <c r="BY386" s="1"/>
  <c r="BU388"/>
  <c r="BY388" s="1"/>
  <c r="BU390"/>
  <c r="BY390" s="1"/>
  <c r="BV392"/>
  <c r="BU394"/>
  <c r="BY394" s="1"/>
  <c r="BU396"/>
  <c r="BY396" s="1"/>
  <c r="BU398"/>
  <c r="BY398" s="1"/>
  <c r="BU400"/>
  <c r="BY400" s="1"/>
  <c r="BU402"/>
  <c r="BY402" s="1"/>
  <c r="BU404"/>
  <c r="BY404" s="1"/>
  <c r="BU406"/>
  <c r="BY406" s="1"/>
  <c r="BU408"/>
  <c r="BY408" s="1"/>
  <c r="BU410"/>
  <c r="BY410" s="1"/>
  <c r="BU412"/>
  <c r="BY412" s="1"/>
  <c r="BU414"/>
  <c r="BY414" s="1"/>
  <c r="BU416"/>
  <c r="BY416" s="1"/>
  <c r="BU418"/>
  <c r="BY418" s="1"/>
  <c r="BU420"/>
  <c r="BY420" s="1"/>
  <c r="BV422"/>
  <c r="BV424"/>
  <c r="BV426"/>
  <c r="BV428"/>
  <c r="BV430"/>
  <c r="BV432"/>
  <c r="BV434"/>
  <c r="BV436"/>
  <c r="BV438"/>
  <c r="BU440"/>
  <c r="BY440" s="1"/>
  <c r="BU442"/>
  <c r="BY442" s="1"/>
  <c r="BU444"/>
  <c r="BY444" s="1"/>
  <c r="BU446"/>
  <c r="BY446" s="1"/>
  <c r="BU448"/>
  <c r="BY448" s="1"/>
  <c r="BU450"/>
  <c r="BY450" s="1"/>
  <c r="BU452"/>
  <c r="BY452" s="1"/>
  <c r="BU454"/>
  <c r="BY454" s="1"/>
  <c r="BU456"/>
  <c r="BY456" s="1"/>
  <c r="BU458"/>
  <c r="BY458" s="1"/>
  <c r="BV460"/>
  <c r="BV462"/>
  <c r="BV464"/>
  <c r="BV466"/>
  <c r="BU468"/>
  <c r="BY468" s="1"/>
  <c r="BU470"/>
  <c r="BY470" s="1"/>
  <c r="BU472"/>
  <c r="BY472" s="1"/>
  <c r="BU474"/>
  <c r="BY474" s="1"/>
  <c r="BU476"/>
  <c r="BY476" s="1"/>
  <c r="BU478"/>
  <c r="BY478" s="1"/>
  <c r="BU480"/>
  <c r="BY480" s="1"/>
  <c r="BU482"/>
  <c r="BY482" s="1"/>
  <c r="BU484"/>
  <c r="BY484" s="1"/>
  <c r="BV486"/>
  <c r="BV488"/>
  <c r="BV490"/>
  <c r="BX490" s="1"/>
  <c r="BV492"/>
  <c r="BU494"/>
  <c r="BY494" s="1"/>
  <c r="BU496"/>
  <c r="BY496" s="1"/>
  <c r="BU498"/>
  <c r="BY498" s="1"/>
  <c r="BU500"/>
  <c r="BY500" s="1"/>
  <c r="BU502"/>
  <c r="BY502" s="1"/>
  <c r="BU504"/>
  <c r="BY504" s="1"/>
  <c r="BU506"/>
  <c r="BY506" s="1"/>
  <c r="BU508"/>
  <c r="BY508" s="1"/>
  <c r="BU510"/>
  <c r="BY510" s="1"/>
  <c r="BU512"/>
  <c r="BY512" s="1"/>
  <c r="BU514"/>
  <c r="BY514" s="1"/>
  <c r="BU516"/>
  <c r="BY516" s="1"/>
  <c r="BU519"/>
  <c r="BY519" s="1"/>
  <c r="BU521"/>
  <c r="BY521" s="1"/>
  <c r="BU523"/>
  <c r="BY523" s="1"/>
  <c r="BU525"/>
  <c r="BY525" s="1"/>
  <c r="BU527"/>
  <c r="BU529"/>
  <c r="BY529" s="1"/>
  <c r="BV531"/>
  <c r="BV533"/>
  <c r="BV535"/>
  <c r="BX535" s="1"/>
  <c r="BV537"/>
  <c r="BV539"/>
  <c r="BV541"/>
  <c r="BV543"/>
  <c r="BV545"/>
  <c r="BX545" s="1"/>
  <c r="BV547"/>
  <c r="BV549"/>
  <c r="BV551"/>
  <c r="BV553"/>
  <c r="BV555"/>
  <c r="BV557"/>
  <c r="BV559"/>
  <c r="BV561"/>
  <c r="BV563"/>
  <c r="BU565"/>
  <c r="BY565" s="1"/>
  <c r="BU567"/>
  <c r="BY567" s="1"/>
  <c r="BU569"/>
  <c r="BY569" s="1"/>
  <c r="BU571"/>
  <c r="BY571" s="1"/>
  <c r="BU573"/>
  <c r="BY573" s="1"/>
  <c r="BU575"/>
  <c r="BY575" s="1"/>
  <c r="BV577"/>
  <c r="BV579"/>
  <c r="BV581"/>
  <c r="BV583"/>
  <c r="BV585"/>
  <c r="BV587"/>
  <c r="BV589"/>
  <c r="BU12"/>
  <c r="BU590"/>
  <c r="BY590" s="1"/>
  <c r="BU588"/>
  <c r="BY588" s="1"/>
  <c r="BU586"/>
  <c r="BY586" s="1"/>
  <c r="BU584"/>
  <c r="BY584" s="1"/>
  <c r="BU582"/>
  <c r="BY582" s="1"/>
  <c r="BU580"/>
  <c r="BY580" s="1"/>
  <c r="BU578"/>
  <c r="BY578" s="1"/>
  <c r="BU576"/>
  <c r="BY576" s="1"/>
  <c r="BU574"/>
  <c r="BY574" s="1"/>
  <c r="BU572"/>
  <c r="BY572" s="1"/>
  <c r="BU570"/>
  <c r="BY570" s="1"/>
  <c r="BU568"/>
  <c r="BY568" s="1"/>
  <c r="BU566"/>
  <c r="BY566" s="1"/>
  <c r="BU564"/>
  <c r="BY564" s="1"/>
  <c r="BU562"/>
  <c r="BY562" s="1"/>
  <c r="BU560"/>
  <c r="BY560" s="1"/>
  <c r="BU558"/>
  <c r="BY558" s="1"/>
  <c r="BU556"/>
  <c r="BY556" s="1"/>
  <c r="BV554"/>
  <c r="BV552"/>
  <c r="BV550"/>
  <c r="BV548"/>
  <c r="BV546"/>
  <c r="BV544"/>
  <c r="BV542"/>
  <c r="BV540"/>
  <c r="BV538"/>
  <c r="BV536"/>
  <c r="BV534"/>
  <c r="BV532"/>
  <c r="BU530"/>
  <c r="BY530" s="1"/>
  <c r="BU528"/>
  <c r="BY528" s="1"/>
  <c r="BU526"/>
  <c r="BY526" s="1"/>
  <c r="BU524"/>
  <c r="BY524" s="1"/>
  <c r="BU522"/>
  <c r="BY522" s="1"/>
  <c r="BU520"/>
  <c r="BY520" s="1"/>
  <c r="BU518"/>
  <c r="BY518" s="1"/>
  <c r="BU515"/>
  <c r="BY515" s="1"/>
  <c r="BU513"/>
  <c r="BY513" s="1"/>
  <c r="BU511"/>
  <c r="BY511" s="1"/>
  <c r="BU509"/>
  <c r="BY509" s="1"/>
  <c r="BU507"/>
  <c r="BY507" s="1"/>
  <c r="BU505"/>
  <c r="BY505" s="1"/>
  <c r="BU503"/>
  <c r="BY503" s="1"/>
  <c r="BU501"/>
  <c r="BY501" s="1"/>
  <c r="BU499"/>
  <c r="BY499" s="1"/>
  <c r="BU497"/>
  <c r="BY497" s="1"/>
  <c r="BV495"/>
  <c r="BV493"/>
  <c r="BV491"/>
  <c r="BU489"/>
  <c r="BY489" s="1"/>
  <c r="BU487"/>
  <c r="BY487" s="1"/>
  <c r="BV485"/>
  <c r="BX485" s="1"/>
  <c r="BV483"/>
  <c r="BV481"/>
  <c r="BV479"/>
  <c r="BV477"/>
  <c r="BV475"/>
  <c r="BV473"/>
  <c r="BV471"/>
  <c r="BV469"/>
  <c r="BV12"/>
  <c r="BU589"/>
  <c r="BY589" s="1"/>
  <c r="BU587"/>
  <c r="BY587" s="1"/>
  <c r="BU585"/>
  <c r="BY585" s="1"/>
  <c r="BU583"/>
  <c r="BY583" s="1"/>
  <c r="BU581"/>
  <c r="BY581" s="1"/>
  <c r="BU579"/>
  <c r="BY579" s="1"/>
  <c r="BU577"/>
  <c r="BY577" s="1"/>
  <c r="BV575"/>
  <c r="BV573"/>
  <c r="BV571"/>
  <c r="BV569"/>
  <c r="BV567"/>
  <c r="BV565"/>
  <c r="BU563"/>
  <c r="BY563" s="1"/>
  <c r="BU561"/>
  <c r="BY561" s="1"/>
  <c r="BU559"/>
  <c r="BY559" s="1"/>
  <c r="BU557"/>
  <c r="BY557" s="1"/>
  <c r="BU555"/>
  <c r="BY555" s="1"/>
  <c r="BU553"/>
  <c r="BY553" s="1"/>
  <c r="BU551"/>
  <c r="BY551" s="1"/>
  <c r="BU549"/>
  <c r="BY549" s="1"/>
  <c r="BU547"/>
  <c r="BY547" s="1"/>
  <c r="BU545"/>
  <c r="BY545" s="1"/>
  <c r="BU543"/>
  <c r="BY543" s="1"/>
  <c r="BU541"/>
  <c r="BY541" s="1"/>
  <c r="BU539"/>
  <c r="BY539" s="1"/>
  <c r="BU537"/>
  <c r="BY537" s="1"/>
  <c r="BU535"/>
  <c r="BY535" s="1"/>
  <c r="BU533"/>
  <c r="BY533" s="1"/>
  <c r="BU531"/>
  <c r="BY531" s="1"/>
  <c r="BV529"/>
  <c r="BV527"/>
  <c r="BV525"/>
  <c r="BV523"/>
  <c r="BV521"/>
  <c r="BV519"/>
  <c r="BV516"/>
  <c r="BV514"/>
  <c r="BV512"/>
  <c r="BV510"/>
  <c r="BV508"/>
  <c r="BV506"/>
  <c r="BV504"/>
  <c r="BV502"/>
  <c r="BV500"/>
  <c r="BV498"/>
  <c r="BV496"/>
  <c r="BV494"/>
  <c r="BU492"/>
  <c r="BY492" s="1"/>
  <c r="BU490"/>
  <c r="BY490" s="1"/>
  <c r="BU488"/>
  <c r="BY488" s="1"/>
  <c r="BU486"/>
  <c r="BY486" s="1"/>
  <c r="BV484"/>
  <c r="BV482"/>
  <c r="BV480"/>
  <c r="BV478"/>
  <c r="BV476"/>
  <c r="BV474"/>
  <c r="BV472"/>
  <c r="BV470"/>
  <c r="EC523"/>
  <c r="ED523"/>
  <c r="BP13"/>
  <c r="BP14"/>
  <c r="BR14" s="1"/>
  <c r="BP15"/>
  <c r="BO16"/>
  <c r="BS16" s="1"/>
  <c r="BP17"/>
  <c r="BO18"/>
  <c r="BS18" s="1"/>
  <c r="BP19"/>
  <c r="BO20"/>
  <c r="BS20" s="1"/>
  <c r="BP21"/>
  <c r="BP22"/>
  <c r="BP23"/>
  <c r="BP24"/>
  <c r="BP25"/>
  <c r="BP26"/>
  <c r="BP27"/>
  <c r="BP28"/>
  <c r="BP29"/>
  <c r="BP30"/>
  <c r="BP31"/>
  <c r="BP32"/>
  <c r="BP33"/>
  <c r="BP34"/>
  <c r="BP35"/>
  <c r="BO36"/>
  <c r="BS36" s="1"/>
  <c r="BO37"/>
  <c r="BS37" s="1"/>
  <c r="BP38"/>
  <c r="BP39"/>
  <c r="BP40"/>
  <c r="BP41"/>
  <c r="BP42"/>
  <c r="BP43"/>
  <c r="BP44"/>
  <c r="BP45"/>
  <c r="BP46"/>
  <c r="BP47"/>
  <c r="BP48"/>
  <c r="BP49"/>
  <c r="BO50"/>
  <c r="BS50" s="1"/>
  <c r="BP51"/>
  <c r="BP52"/>
  <c r="BP53"/>
  <c r="BR53" s="1"/>
  <c r="BP54"/>
  <c r="BP55"/>
  <c r="BP56"/>
  <c r="BP57"/>
  <c r="BO58"/>
  <c r="BS58" s="1"/>
  <c r="BO59"/>
  <c r="BS59" s="1"/>
  <c r="BO60"/>
  <c r="BS60" s="1"/>
  <c r="BO61"/>
  <c r="BS61" s="1"/>
  <c r="BO62"/>
  <c r="BS62" s="1"/>
  <c r="BO63"/>
  <c r="BS63" s="1"/>
  <c r="BO64"/>
  <c r="BS64" s="1"/>
  <c r="BO65"/>
  <c r="BS65" s="1"/>
  <c r="BO66"/>
  <c r="BS66" s="1"/>
  <c r="BP67"/>
  <c r="BP68"/>
  <c r="BP69"/>
  <c r="BO70"/>
  <c r="BP71"/>
  <c r="BO72"/>
  <c r="BS72" s="1"/>
  <c r="BO73"/>
  <c r="BO74"/>
  <c r="BO75"/>
  <c r="BS75" s="1"/>
  <c r="BO76"/>
  <c r="BS76" s="1"/>
  <c r="BO77"/>
  <c r="BS77" s="1"/>
  <c r="BO78"/>
  <c r="BS78" s="1"/>
  <c r="BO79"/>
  <c r="BS79" s="1"/>
  <c r="BO80"/>
  <c r="BS80" s="1"/>
  <c r="BP81"/>
  <c r="BO82"/>
  <c r="BS82" s="1"/>
  <c r="BO83"/>
  <c r="BS83" s="1"/>
  <c r="BO84"/>
  <c r="BS84" s="1"/>
  <c r="BP85"/>
  <c r="BO86"/>
  <c r="BS86" s="1"/>
  <c r="BP87"/>
  <c r="BO88"/>
  <c r="BS88" s="1"/>
  <c r="BP89"/>
  <c r="BP90"/>
  <c r="BO91"/>
  <c r="BS91" s="1"/>
  <c r="BO92"/>
  <c r="BS92" s="1"/>
  <c r="BO93"/>
  <c r="BS93" s="1"/>
  <c r="BO94"/>
  <c r="BS94" s="1"/>
  <c r="BO95"/>
  <c r="BS95" s="1"/>
  <c r="BP96"/>
  <c r="BO97"/>
  <c r="BS97" s="1"/>
  <c r="BP98"/>
  <c r="BP99"/>
  <c r="BO100"/>
  <c r="BS100" s="1"/>
  <c r="BO101"/>
  <c r="BS101" s="1"/>
  <c r="BP102"/>
  <c r="BO103"/>
  <c r="BS103" s="1"/>
  <c r="BP104"/>
  <c r="BO105"/>
  <c r="BS105" s="1"/>
  <c r="BP106"/>
  <c r="BO107"/>
  <c r="BS107" s="1"/>
  <c r="BP108"/>
  <c r="BO109"/>
  <c r="BS109" s="1"/>
  <c r="BP110"/>
  <c r="BO111"/>
  <c r="BS111" s="1"/>
  <c r="BO112"/>
  <c r="BS112" s="1"/>
  <c r="BO113"/>
  <c r="BS113" s="1"/>
  <c r="BP114"/>
  <c r="BO115"/>
  <c r="BS115" s="1"/>
  <c r="BP116"/>
  <c r="BP117"/>
  <c r="BO118"/>
  <c r="BS118" s="1"/>
  <c r="BP119"/>
  <c r="BP120"/>
  <c r="BO121"/>
  <c r="BS121" s="1"/>
  <c r="BP122"/>
  <c r="BP123"/>
  <c r="BP124"/>
  <c r="BP125"/>
  <c r="BP126"/>
  <c r="BP127"/>
  <c r="BO128"/>
  <c r="BS128" s="1"/>
  <c r="BP129"/>
  <c r="BO130"/>
  <c r="BS130" s="1"/>
  <c r="BP131"/>
  <c r="BO132"/>
  <c r="BS132" s="1"/>
  <c r="BP133"/>
  <c r="BP134"/>
  <c r="BO135"/>
  <c r="BS135" s="1"/>
  <c r="BO136"/>
  <c r="BS136" s="1"/>
  <c r="BO137"/>
  <c r="BS137" s="1"/>
  <c r="BO138"/>
  <c r="BS138" s="1"/>
  <c r="BO139"/>
  <c r="BS139" s="1"/>
  <c r="BP140"/>
  <c r="BO141"/>
  <c r="BS141" s="1"/>
  <c r="BP142"/>
  <c r="BO143"/>
  <c r="BS143" s="1"/>
  <c r="BP144"/>
  <c r="BO145"/>
  <c r="BS145" s="1"/>
  <c r="BP146"/>
  <c r="BO147"/>
  <c r="BS147" s="1"/>
  <c r="BP148"/>
  <c r="BO149"/>
  <c r="BS149" s="1"/>
  <c r="BP150"/>
  <c r="BO151"/>
  <c r="BS151" s="1"/>
  <c r="BP152"/>
  <c r="BO153"/>
  <c r="BS153" s="1"/>
  <c r="BP154"/>
  <c r="BO155"/>
  <c r="BS155" s="1"/>
  <c r="BO156"/>
  <c r="BS156" s="1"/>
  <c r="BO157"/>
  <c r="BS157" s="1"/>
  <c r="BO158"/>
  <c r="BS158" s="1"/>
  <c r="BO159"/>
  <c r="BS159" s="1"/>
  <c r="BO160"/>
  <c r="BS160" s="1"/>
  <c r="BO161"/>
  <c r="BS161" s="1"/>
  <c r="BO162"/>
  <c r="BP163"/>
  <c r="BO164"/>
  <c r="BS164" s="1"/>
  <c r="BP165"/>
  <c r="BO166"/>
  <c r="BS166" s="1"/>
  <c r="BP167"/>
  <c r="BO168"/>
  <c r="BS168" s="1"/>
  <c r="BO169"/>
  <c r="BS169" s="1"/>
  <c r="BO170"/>
  <c r="BS170" s="1"/>
  <c r="BO171"/>
  <c r="BS171" s="1"/>
  <c r="BO172"/>
  <c r="BS172" s="1"/>
  <c r="BO173"/>
  <c r="BS173" s="1"/>
  <c r="BO174"/>
  <c r="BS174" s="1"/>
  <c r="BO175"/>
  <c r="BS175" s="1"/>
  <c r="BP176"/>
  <c r="BP177"/>
  <c r="BP178"/>
  <c r="BP179"/>
  <c r="BP180"/>
  <c r="BP181"/>
  <c r="BP182"/>
  <c r="BP183"/>
  <c r="BO184"/>
  <c r="BS184" s="1"/>
  <c r="BP185"/>
  <c r="BP186"/>
  <c r="BO187"/>
  <c r="BS187" s="1"/>
  <c r="BP188"/>
  <c r="BO189"/>
  <c r="BS189" s="1"/>
  <c r="BP190"/>
  <c r="BR190" s="1"/>
  <c r="BP191"/>
  <c r="BO192"/>
  <c r="BS192" s="1"/>
  <c r="BP193"/>
  <c r="BP194"/>
  <c r="BP195"/>
  <c r="BO196"/>
  <c r="BS196" s="1"/>
  <c r="BP197"/>
  <c r="BR197" s="1"/>
  <c r="BO198"/>
  <c r="BS198" s="1"/>
  <c r="BO199"/>
  <c r="BS199" s="1"/>
  <c r="BO200"/>
  <c r="BS200" s="1"/>
  <c r="BP201"/>
  <c r="BP202"/>
  <c r="BP203"/>
  <c r="BP204"/>
  <c r="BO13"/>
  <c r="BS13" s="1"/>
  <c r="BO14"/>
  <c r="BS14" s="1"/>
  <c r="BO15"/>
  <c r="BS15" s="1"/>
  <c r="BP16"/>
  <c r="BO17"/>
  <c r="BS17" s="1"/>
  <c r="BP18"/>
  <c r="BO19"/>
  <c r="BS19" s="1"/>
  <c r="BP20"/>
  <c r="BO21"/>
  <c r="BS21" s="1"/>
  <c r="BO22"/>
  <c r="BS22" s="1"/>
  <c r="BO23"/>
  <c r="BS23" s="1"/>
  <c r="BO24"/>
  <c r="BS24" s="1"/>
  <c r="BO25"/>
  <c r="BS25" s="1"/>
  <c r="BO26"/>
  <c r="BS26" s="1"/>
  <c r="BO27"/>
  <c r="BS27" s="1"/>
  <c r="BO28"/>
  <c r="BS28" s="1"/>
  <c r="BO29"/>
  <c r="BS29" s="1"/>
  <c r="BO30"/>
  <c r="BS30" s="1"/>
  <c r="BO31"/>
  <c r="BS31" s="1"/>
  <c r="BO32"/>
  <c r="BS32" s="1"/>
  <c r="BO33"/>
  <c r="BS33" s="1"/>
  <c r="BO34"/>
  <c r="BS34" s="1"/>
  <c r="BO35"/>
  <c r="BS35" s="1"/>
  <c r="BP36"/>
  <c r="BP37"/>
  <c r="BO38"/>
  <c r="BS38" s="1"/>
  <c r="BO39"/>
  <c r="BS39" s="1"/>
  <c r="BO40"/>
  <c r="BS40" s="1"/>
  <c r="BO41"/>
  <c r="BS41" s="1"/>
  <c r="BO42"/>
  <c r="BS42" s="1"/>
  <c r="BO43"/>
  <c r="BS43" s="1"/>
  <c r="BO44"/>
  <c r="BS44" s="1"/>
  <c r="BO45"/>
  <c r="BS45" s="1"/>
  <c r="BO46"/>
  <c r="BS46" s="1"/>
  <c r="BO47"/>
  <c r="BS47" s="1"/>
  <c r="BO48"/>
  <c r="BS48" s="1"/>
  <c r="BO49"/>
  <c r="BS49" s="1"/>
  <c r="BP50"/>
  <c r="BO51"/>
  <c r="BS51" s="1"/>
  <c r="BO52"/>
  <c r="BS52" s="1"/>
  <c r="BO53"/>
  <c r="BS53" s="1"/>
  <c r="BO54"/>
  <c r="BS54" s="1"/>
  <c r="BO55"/>
  <c r="BS55" s="1"/>
  <c r="BO56"/>
  <c r="BS56" s="1"/>
  <c r="BO57"/>
  <c r="BS57" s="1"/>
  <c r="BP58"/>
  <c r="BP59"/>
  <c r="BP60"/>
  <c r="BP61"/>
  <c r="BP62"/>
  <c r="BP63"/>
  <c r="BP64"/>
  <c r="BP65"/>
  <c r="BP66"/>
  <c r="BR66" s="1"/>
  <c r="BO67"/>
  <c r="BS67" s="1"/>
  <c r="BO68"/>
  <c r="BS68" s="1"/>
  <c r="BO69"/>
  <c r="BS69" s="1"/>
  <c r="BP70"/>
  <c r="BR70" s="1"/>
  <c r="BO71"/>
  <c r="BS71" s="1"/>
  <c r="BP72"/>
  <c r="BP73"/>
  <c r="BP74"/>
  <c r="BP75"/>
  <c r="BP76"/>
  <c r="BP77"/>
  <c r="BP78"/>
  <c r="BP79"/>
  <c r="BP80"/>
  <c r="BO81"/>
  <c r="BS81" s="1"/>
  <c r="BP82"/>
  <c r="BP83"/>
  <c r="BP84"/>
  <c r="BO85"/>
  <c r="BS85" s="1"/>
  <c r="BP86"/>
  <c r="BO87"/>
  <c r="BS87" s="1"/>
  <c r="BP88"/>
  <c r="BO89"/>
  <c r="BS89" s="1"/>
  <c r="BO90"/>
  <c r="BS90" s="1"/>
  <c r="BP91"/>
  <c r="BP92"/>
  <c r="BP93"/>
  <c r="BP94"/>
  <c r="BP95"/>
  <c r="BO96"/>
  <c r="BS96" s="1"/>
  <c r="BP97"/>
  <c r="BO98"/>
  <c r="BS98" s="1"/>
  <c r="BO99"/>
  <c r="BS99" s="1"/>
  <c r="BP100"/>
  <c r="BP101"/>
  <c r="BO102"/>
  <c r="BS102" s="1"/>
  <c r="BP103"/>
  <c r="BO104"/>
  <c r="BS104" s="1"/>
  <c r="BP105"/>
  <c r="BO106"/>
  <c r="BS106" s="1"/>
  <c r="BP107"/>
  <c r="BO108"/>
  <c r="BS108" s="1"/>
  <c r="BP109"/>
  <c r="BO110"/>
  <c r="BS110" s="1"/>
  <c r="BP111"/>
  <c r="BP112"/>
  <c r="BP113"/>
  <c r="BO114"/>
  <c r="BS114" s="1"/>
  <c r="BP115"/>
  <c r="BO116"/>
  <c r="BS116" s="1"/>
  <c r="BO117"/>
  <c r="BS117" s="1"/>
  <c r="BP118"/>
  <c r="BO119"/>
  <c r="BS119" s="1"/>
  <c r="BO120"/>
  <c r="BS120" s="1"/>
  <c r="BP121"/>
  <c r="BO122"/>
  <c r="BS122" s="1"/>
  <c r="BO123"/>
  <c r="BS123" s="1"/>
  <c r="BO124"/>
  <c r="BS124" s="1"/>
  <c r="BO125"/>
  <c r="BS125" s="1"/>
  <c r="BO126"/>
  <c r="BS126" s="1"/>
  <c r="BO127"/>
  <c r="BS127" s="1"/>
  <c r="BP128"/>
  <c r="BO129"/>
  <c r="BS129" s="1"/>
  <c r="BP130"/>
  <c r="BO131"/>
  <c r="BS131" s="1"/>
  <c r="BP132"/>
  <c r="BO133"/>
  <c r="BS133" s="1"/>
  <c r="BO134"/>
  <c r="BS134" s="1"/>
  <c r="BP135"/>
  <c r="BP136"/>
  <c r="BP137"/>
  <c r="BP138"/>
  <c r="BP139"/>
  <c r="BO140"/>
  <c r="BS140" s="1"/>
  <c r="BP141"/>
  <c r="BO142"/>
  <c r="BS142" s="1"/>
  <c r="BP143"/>
  <c r="BO144"/>
  <c r="BS144" s="1"/>
  <c r="BP145"/>
  <c r="BO146"/>
  <c r="BS146" s="1"/>
  <c r="BP147"/>
  <c r="BO148"/>
  <c r="BS148" s="1"/>
  <c r="BP149"/>
  <c r="BO150"/>
  <c r="BS150" s="1"/>
  <c r="BP151"/>
  <c r="BO152"/>
  <c r="BS152" s="1"/>
  <c r="BP153"/>
  <c r="BO154"/>
  <c r="BS154" s="1"/>
  <c r="BP155"/>
  <c r="BP156"/>
  <c r="BP157"/>
  <c r="BP158"/>
  <c r="BP159"/>
  <c r="BP160"/>
  <c r="BP161"/>
  <c r="BR161" s="1"/>
  <c r="BP162"/>
  <c r="BR162" s="1"/>
  <c r="BO163"/>
  <c r="BS163" s="1"/>
  <c r="BP164"/>
  <c r="BO165"/>
  <c r="BS165" s="1"/>
  <c r="BP166"/>
  <c r="BO167"/>
  <c r="BS167" s="1"/>
  <c r="BP168"/>
  <c r="BP169"/>
  <c r="BP170"/>
  <c r="BP171"/>
  <c r="BP172"/>
  <c r="BP173"/>
  <c r="BP174"/>
  <c r="BP175"/>
  <c r="BO176"/>
  <c r="BS176" s="1"/>
  <c r="BO177"/>
  <c r="BS177" s="1"/>
  <c r="BO178"/>
  <c r="BS178" s="1"/>
  <c r="BO179"/>
  <c r="BS179" s="1"/>
  <c r="BO180"/>
  <c r="BS180" s="1"/>
  <c r="BO181"/>
  <c r="BS181" s="1"/>
  <c r="BO182"/>
  <c r="BS182" s="1"/>
  <c r="BO183"/>
  <c r="BS183" s="1"/>
  <c r="BP184"/>
  <c r="BO185"/>
  <c r="BS185" s="1"/>
  <c r="BO186"/>
  <c r="BS186" s="1"/>
  <c r="BP187"/>
  <c r="BO188"/>
  <c r="BS188" s="1"/>
  <c r="BP189"/>
  <c r="BO190"/>
  <c r="BS190" s="1"/>
  <c r="BO191"/>
  <c r="BS191" s="1"/>
  <c r="BP192"/>
  <c r="BO193"/>
  <c r="BS193" s="1"/>
  <c r="BO194"/>
  <c r="BS194" s="1"/>
  <c r="BO195"/>
  <c r="BS195" s="1"/>
  <c r="BP196"/>
  <c r="BO197"/>
  <c r="BS197" s="1"/>
  <c r="BP198"/>
  <c r="BP199"/>
  <c r="BP200"/>
  <c r="BO201"/>
  <c r="BS201" s="1"/>
  <c r="BO202"/>
  <c r="BS202" s="1"/>
  <c r="BO203"/>
  <c r="BS203" s="1"/>
  <c r="BO204"/>
  <c r="BS204" s="1"/>
  <c r="BP205"/>
  <c r="BP206"/>
  <c r="BP207"/>
  <c r="BP208"/>
  <c r="BP209"/>
  <c r="BP210"/>
  <c r="BP211"/>
  <c r="BO212"/>
  <c r="BS212" s="1"/>
  <c r="BP213"/>
  <c r="BP214"/>
  <c r="BP215"/>
  <c r="BP216"/>
  <c r="BP217"/>
  <c r="BO218"/>
  <c r="BS218" s="1"/>
  <c r="BO219"/>
  <c r="BS219" s="1"/>
  <c r="BO220"/>
  <c r="BS220" s="1"/>
  <c r="BO221"/>
  <c r="BS221" s="1"/>
  <c r="BO222"/>
  <c r="BS222" s="1"/>
  <c r="BP223"/>
  <c r="BP224"/>
  <c r="BR224" s="1"/>
  <c r="BP225"/>
  <c r="BR225" s="1"/>
  <c r="BP226"/>
  <c r="BP227"/>
  <c r="BO228"/>
  <c r="BS228" s="1"/>
  <c r="BO229"/>
  <c r="BS229" s="1"/>
  <c r="BP230"/>
  <c r="BR230" s="1"/>
  <c r="BO231"/>
  <c r="BS231" s="1"/>
  <c r="BP232"/>
  <c r="BO233"/>
  <c r="BS233" s="1"/>
  <c r="BP234"/>
  <c r="BO235"/>
  <c r="BS235" s="1"/>
  <c r="BP236"/>
  <c r="BO237"/>
  <c r="BS237" s="1"/>
  <c r="BP238"/>
  <c r="BO239"/>
  <c r="BS239" s="1"/>
  <c r="BP240"/>
  <c r="BR240" s="1"/>
  <c r="BO241"/>
  <c r="BS241" s="1"/>
  <c r="BP242"/>
  <c r="BO243"/>
  <c r="BS243" s="1"/>
  <c r="BP244"/>
  <c r="BO245"/>
  <c r="BS245" s="1"/>
  <c r="BP246"/>
  <c r="BO251"/>
  <c r="BS251" s="1"/>
  <c r="BP252"/>
  <c r="BO253"/>
  <c r="BS253" s="1"/>
  <c r="BP254"/>
  <c r="BO255"/>
  <c r="BS255" s="1"/>
  <c r="BP256"/>
  <c r="BO257"/>
  <c r="BS257" s="1"/>
  <c r="BP258"/>
  <c r="BR258" s="1"/>
  <c r="BO259"/>
  <c r="BS259" s="1"/>
  <c r="BP260"/>
  <c r="BO261"/>
  <c r="BS261" s="1"/>
  <c r="BP262"/>
  <c r="BO263"/>
  <c r="BS263" s="1"/>
  <c r="BP264"/>
  <c r="BO265"/>
  <c r="BS265" s="1"/>
  <c r="BP266"/>
  <c r="BO267"/>
  <c r="BS267" s="1"/>
  <c r="BP268"/>
  <c r="BO269"/>
  <c r="BS269" s="1"/>
  <c r="BP270"/>
  <c r="BO271"/>
  <c r="BS271" s="1"/>
  <c r="BP272"/>
  <c r="BO273"/>
  <c r="BS273" s="1"/>
  <c r="BP274"/>
  <c r="BO275"/>
  <c r="BS275" s="1"/>
  <c r="BP277"/>
  <c r="BO278"/>
  <c r="BS278" s="1"/>
  <c r="BP279"/>
  <c r="BO280"/>
  <c r="BS280" s="1"/>
  <c r="BP281"/>
  <c r="BO282"/>
  <c r="BS282" s="1"/>
  <c r="BP283"/>
  <c r="BO284"/>
  <c r="BS284" s="1"/>
  <c r="BP285"/>
  <c r="BO286"/>
  <c r="BS286" s="1"/>
  <c r="BP287"/>
  <c r="BO288"/>
  <c r="BS288" s="1"/>
  <c r="BP289"/>
  <c r="BO290"/>
  <c r="BS290" s="1"/>
  <c r="BP291"/>
  <c r="BO292"/>
  <c r="BS292" s="1"/>
  <c r="BP293"/>
  <c r="BO294"/>
  <c r="BS294" s="1"/>
  <c r="BP295"/>
  <c r="BO296"/>
  <c r="BS296" s="1"/>
  <c r="BP297"/>
  <c r="BO298"/>
  <c r="BS298" s="1"/>
  <c r="BP299"/>
  <c r="BO300"/>
  <c r="BS300" s="1"/>
  <c r="BP301"/>
  <c r="BO302"/>
  <c r="BS302" s="1"/>
  <c r="BP303"/>
  <c r="BO304"/>
  <c r="BS304" s="1"/>
  <c r="BP305"/>
  <c r="BO306"/>
  <c r="BS306" s="1"/>
  <c r="BP307"/>
  <c r="BO308"/>
  <c r="BS308" s="1"/>
  <c r="BP309"/>
  <c r="BO310"/>
  <c r="BS310" s="1"/>
  <c r="BP311"/>
  <c r="BO312"/>
  <c r="BS312" s="1"/>
  <c r="BP313"/>
  <c r="BO314"/>
  <c r="BS314" s="1"/>
  <c r="BP315"/>
  <c r="BO316"/>
  <c r="BS316" s="1"/>
  <c r="BP317"/>
  <c r="BO318"/>
  <c r="BS318" s="1"/>
  <c r="BP319"/>
  <c r="BO320"/>
  <c r="BS320" s="1"/>
  <c r="BP321"/>
  <c r="BO322"/>
  <c r="BS322" s="1"/>
  <c r="BP323"/>
  <c r="BR323" s="1"/>
  <c r="BO324"/>
  <c r="BS324" s="1"/>
  <c r="BP325"/>
  <c r="BO326"/>
  <c r="BS326" s="1"/>
  <c r="BP327"/>
  <c r="BR327" s="1"/>
  <c r="BO328"/>
  <c r="BS328" s="1"/>
  <c r="BP329"/>
  <c r="BO330"/>
  <c r="BS330" s="1"/>
  <c r="BP331"/>
  <c r="BO332"/>
  <c r="BS332" s="1"/>
  <c r="BP333"/>
  <c r="BO334"/>
  <c r="BS334" s="1"/>
  <c r="BP335"/>
  <c r="BO336"/>
  <c r="BS336" s="1"/>
  <c r="BP337"/>
  <c r="BO338"/>
  <c r="BS338" s="1"/>
  <c r="BP339"/>
  <c r="BO340"/>
  <c r="BS340" s="1"/>
  <c r="BP341"/>
  <c r="BO342"/>
  <c r="BS342" s="1"/>
  <c r="BP343"/>
  <c r="BO344"/>
  <c r="BS344" s="1"/>
  <c r="BP345"/>
  <c r="BO346"/>
  <c r="BS346" s="1"/>
  <c r="BP347"/>
  <c r="BO348"/>
  <c r="BS348" s="1"/>
  <c r="BP349"/>
  <c r="BO350"/>
  <c r="BS350" s="1"/>
  <c r="BP351"/>
  <c r="BO352"/>
  <c r="BS352" s="1"/>
  <c r="BP353"/>
  <c r="BO354"/>
  <c r="BS354" s="1"/>
  <c r="BP355"/>
  <c r="BO356"/>
  <c r="BS356" s="1"/>
  <c r="BP357"/>
  <c r="BO358"/>
  <c r="BS358" s="1"/>
  <c r="BP359"/>
  <c r="BO360"/>
  <c r="BS360" s="1"/>
  <c r="BP361"/>
  <c r="BO362"/>
  <c r="BS362" s="1"/>
  <c r="BP363"/>
  <c r="BO364"/>
  <c r="BS364" s="1"/>
  <c r="BP365"/>
  <c r="BO366"/>
  <c r="BS366" s="1"/>
  <c r="BP367"/>
  <c r="BO368"/>
  <c r="BS368" s="1"/>
  <c r="BP369"/>
  <c r="BO370"/>
  <c r="BS370" s="1"/>
  <c r="BP371"/>
  <c r="BO372"/>
  <c r="BS372" s="1"/>
  <c r="BP373"/>
  <c r="BO374"/>
  <c r="BS374" s="1"/>
  <c r="BP375"/>
  <c r="BO376"/>
  <c r="BS376" s="1"/>
  <c r="BP377"/>
  <c r="BO378"/>
  <c r="BS378" s="1"/>
  <c r="BP379"/>
  <c r="BO380"/>
  <c r="BS380" s="1"/>
  <c r="BP381"/>
  <c r="BO382"/>
  <c r="BS382" s="1"/>
  <c r="BP383"/>
  <c r="BO384"/>
  <c r="BS384" s="1"/>
  <c r="BP385"/>
  <c r="BO386"/>
  <c r="BS386" s="1"/>
  <c r="BP387"/>
  <c r="BO388"/>
  <c r="BS388" s="1"/>
  <c r="BP389"/>
  <c r="BO390"/>
  <c r="BS390" s="1"/>
  <c r="BP391"/>
  <c r="BO392"/>
  <c r="BS392" s="1"/>
  <c r="BP393"/>
  <c r="BR393" s="1"/>
  <c r="BO394"/>
  <c r="BS394" s="1"/>
  <c r="BP395"/>
  <c r="BO396"/>
  <c r="BP397"/>
  <c r="BO398"/>
  <c r="BS398" s="1"/>
  <c r="BP399"/>
  <c r="BO400"/>
  <c r="BS400" s="1"/>
  <c r="BO401"/>
  <c r="BS401" s="1"/>
  <c r="BP402"/>
  <c r="BP403"/>
  <c r="BP404"/>
  <c r="BP405"/>
  <c r="BP406"/>
  <c r="BP407"/>
  <c r="BO408"/>
  <c r="BS408" s="1"/>
  <c r="BP409"/>
  <c r="BO410"/>
  <c r="BS410" s="1"/>
  <c r="BO411"/>
  <c r="BS411" s="1"/>
  <c r="BP412"/>
  <c r="BO413"/>
  <c r="BS413" s="1"/>
  <c r="BP414"/>
  <c r="BO415"/>
  <c r="BS415" s="1"/>
  <c r="BP416"/>
  <c r="BO417"/>
  <c r="BS417" s="1"/>
  <c r="BP418"/>
  <c r="BO419"/>
  <c r="BS419" s="1"/>
  <c r="BP420"/>
  <c r="BR420" s="1"/>
  <c r="BO421"/>
  <c r="BS421" s="1"/>
  <c r="BP422"/>
  <c r="BO423"/>
  <c r="BS423" s="1"/>
  <c r="BP424"/>
  <c r="BR424" s="1"/>
  <c r="BO425"/>
  <c r="BS425" s="1"/>
  <c r="BP426"/>
  <c r="BO427"/>
  <c r="BS427" s="1"/>
  <c r="BP428"/>
  <c r="BO429"/>
  <c r="BS429" s="1"/>
  <c r="BP430"/>
  <c r="BO431"/>
  <c r="BS431" s="1"/>
  <c r="BP432"/>
  <c r="BO433"/>
  <c r="BS433" s="1"/>
  <c r="BP434"/>
  <c r="BO435"/>
  <c r="BS435" s="1"/>
  <c r="BP436"/>
  <c r="BO437"/>
  <c r="BS437" s="1"/>
  <c r="BP438"/>
  <c r="BO439"/>
  <c r="BS439" s="1"/>
  <c r="BP440"/>
  <c r="BO441"/>
  <c r="BS441" s="1"/>
  <c r="BP442"/>
  <c r="BO443"/>
  <c r="BS443" s="1"/>
  <c r="BP444"/>
  <c r="BO445"/>
  <c r="BS445" s="1"/>
  <c r="BP446"/>
  <c r="BO447"/>
  <c r="BS447" s="1"/>
  <c r="BP448"/>
  <c r="BO205"/>
  <c r="BS205" s="1"/>
  <c r="BO206"/>
  <c r="BS206" s="1"/>
  <c r="BO207"/>
  <c r="BS207" s="1"/>
  <c r="BO208"/>
  <c r="BS208" s="1"/>
  <c r="BO209"/>
  <c r="BS209" s="1"/>
  <c r="BO210"/>
  <c r="BS210" s="1"/>
  <c r="BO211"/>
  <c r="BS211" s="1"/>
  <c r="BP212"/>
  <c r="BO213"/>
  <c r="BS213" s="1"/>
  <c r="BO214"/>
  <c r="BS214" s="1"/>
  <c r="BO215"/>
  <c r="BS215" s="1"/>
  <c r="BO216"/>
  <c r="BS216" s="1"/>
  <c r="BO217"/>
  <c r="BS217" s="1"/>
  <c r="BP218"/>
  <c r="BP219"/>
  <c r="BP220"/>
  <c r="BP221"/>
  <c r="BP222"/>
  <c r="BO223"/>
  <c r="BS223" s="1"/>
  <c r="BO224"/>
  <c r="BO225"/>
  <c r="BO226"/>
  <c r="BS226" s="1"/>
  <c r="BO227"/>
  <c r="BS227" s="1"/>
  <c r="BP228"/>
  <c r="BP229"/>
  <c r="BO230"/>
  <c r="BS230" s="1"/>
  <c r="BP231"/>
  <c r="BO232"/>
  <c r="BS232" s="1"/>
  <c r="BP233"/>
  <c r="BO234"/>
  <c r="BS234" s="1"/>
  <c r="BP235"/>
  <c r="BO236"/>
  <c r="BS236" s="1"/>
  <c r="BP237"/>
  <c r="BO238"/>
  <c r="BS238" s="1"/>
  <c r="BP239"/>
  <c r="BR239" s="1"/>
  <c r="BO240"/>
  <c r="BS240" s="1"/>
  <c r="BP241"/>
  <c r="BO242"/>
  <c r="BS242" s="1"/>
  <c r="BP243"/>
  <c r="BO244"/>
  <c r="BS244" s="1"/>
  <c r="BP245"/>
  <c r="BO246"/>
  <c r="BS246" s="1"/>
  <c r="BP251"/>
  <c r="BR251" s="1"/>
  <c r="BO252"/>
  <c r="BS252" s="1"/>
  <c r="BP253"/>
  <c r="BO254"/>
  <c r="BS254" s="1"/>
  <c r="BP255"/>
  <c r="BO256"/>
  <c r="BS256" s="1"/>
  <c r="BP257"/>
  <c r="BO258"/>
  <c r="BS258" s="1"/>
  <c r="BP259"/>
  <c r="BO260"/>
  <c r="BS260" s="1"/>
  <c r="BP261"/>
  <c r="BO262"/>
  <c r="BS262" s="1"/>
  <c r="BP263"/>
  <c r="BO264"/>
  <c r="BS264" s="1"/>
  <c r="BP265"/>
  <c r="BO266"/>
  <c r="BS266" s="1"/>
  <c r="BP267"/>
  <c r="BO268"/>
  <c r="BS268" s="1"/>
  <c r="BP269"/>
  <c r="BO270"/>
  <c r="BS270" s="1"/>
  <c r="BP271"/>
  <c r="BO272"/>
  <c r="BS272" s="1"/>
  <c r="BP273"/>
  <c r="BO274"/>
  <c r="BS274" s="1"/>
  <c r="BP275"/>
  <c r="BO277"/>
  <c r="BS277" s="1"/>
  <c r="BP278"/>
  <c r="BO279"/>
  <c r="BS279" s="1"/>
  <c r="BP280"/>
  <c r="BO281"/>
  <c r="BS281" s="1"/>
  <c r="BP282"/>
  <c r="BO283"/>
  <c r="BS283" s="1"/>
  <c r="BP284"/>
  <c r="BO285"/>
  <c r="BS285" s="1"/>
  <c r="BP286"/>
  <c r="BO287"/>
  <c r="BS287" s="1"/>
  <c r="BP288"/>
  <c r="BO289"/>
  <c r="BS289" s="1"/>
  <c r="BP290"/>
  <c r="BO291"/>
  <c r="BS291" s="1"/>
  <c r="BP292"/>
  <c r="BO293"/>
  <c r="BS293" s="1"/>
  <c r="BP294"/>
  <c r="BO295"/>
  <c r="BS295" s="1"/>
  <c r="BP296"/>
  <c r="BO297"/>
  <c r="BS297" s="1"/>
  <c r="BP298"/>
  <c r="BO299"/>
  <c r="BS299" s="1"/>
  <c r="BP300"/>
  <c r="BO301"/>
  <c r="BS301" s="1"/>
  <c r="BP302"/>
  <c r="BO303"/>
  <c r="BS303" s="1"/>
  <c r="BP304"/>
  <c r="BO305"/>
  <c r="BS305" s="1"/>
  <c r="BP306"/>
  <c r="BO307"/>
  <c r="BS307" s="1"/>
  <c r="BP308"/>
  <c r="BO309"/>
  <c r="BS309" s="1"/>
  <c r="BP310"/>
  <c r="BO311"/>
  <c r="BS311" s="1"/>
  <c r="BP312"/>
  <c r="BO313"/>
  <c r="BS313" s="1"/>
  <c r="BP314"/>
  <c r="BO315"/>
  <c r="BS315" s="1"/>
  <c r="BP316"/>
  <c r="BO317"/>
  <c r="BS317" s="1"/>
  <c r="BP318"/>
  <c r="BO319"/>
  <c r="BS319" s="1"/>
  <c r="BP320"/>
  <c r="BO321"/>
  <c r="BS321" s="1"/>
  <c r="BP322"/>
  <c r="BO323"/>
  <c r="BS323" s="1"/>
  <c r="BP324"/>
  <c r="BO325"/>
  <c r="BS325" s="1"/>
  <c r="BP326"/>
  <c r="BO327"/>
  <c r="BS327" s="1"/>
  <c r="BP328"/>
  <c r="BR328" s="1"/>
  <c r="BO329"/>
  <c r="BS329" s="1"/>
  <c r="BP330"/>
  <c r="BO331"/>
  <c r="BS331" s="1"/>
  <c r="BP332"/>
  <c r="BO333"/>
  <c r="BS333" s="1"/>
  <c r="BP334"/>
  <c r="BO335"/>
  <c r="BS335" s="1"/>
  <c r="BP336"/>
  <c r="BO337"/>
  <c r="BS337" s="1"/>
  <c r="BP338"/>
  <c r="BO339"/>
  <c r="BS339" s="1"/>
  <c r="BP340"/>
  <c r="BO341"/>
  <c r="BS341" s="1"/>
  <c r="BP342"/>
  <c r="BO343"/>
  <c r="BS343" s="1"/>
  <c r="BP344"/>
  <c r="BO345"/>
  <c r="BS345" s="1"/>
  <c r="BP346"/>
  <c r="BO347"/>
  <c r="BS347" s="1"/>
  <c r="BP348"/>
  <c r="BO349"/>
  <c r="BS349" s="1"/>
  <c r="BP350"/>
  <c r="BO351"/>
  <c r="BS351" s="1"/>
  <c r="BP352"/>
  <c r="BO353"/>
  <c r="BS353" s="1"/>
  <c r="BP354"/>
  <c r="BO355"/>
  <c r="BS355" s="1"/>
  <c r="BP356"/>
  <c r="BO357"/>
  <c r="BS357" s="1"/>
  <c r="BP358"/>
  <c r="BO359"/>
  <c r="BS359" s="1"/>
  <c r="BP360"/>
  <c r="BO361"/>
  <c r="BS361" s="1"/>
  <c r="BP362"/>
  <c r="BO363"/>
  <c r="BS363" s="1"/>
  <c r="BP364"/>
  <c r="BO365"/>
  <c r="BS365" s="1"/>
  <c r="BP366"/>
  <c r="BO367"/>
  <c r="BS367" s="1"/>
  <c r="BP368"/>
  <c r="BO369"/>
  <c r="BS369" s="1"/>
  <c r="BP370"/>
  <c r="BO371"/>
  <c r="BS371" s="1"/>
  <c r="BP372"/>
  <c r="BO373"/>
  <c r="BS373" s="1"/>
  <c r="BP374"/>
  <c r="BO375"/>
  <c r="BS375" s="1"/>
  <c r="BP376"/>
  <c r="BO377"/>
  <c r="BS377" s="1"/>
  <c r="BP378"/>
  <c r="BR378" s="1"/>
  <c r="BO379"/>
  <c r="BS379" s="1"/>
  <c r="BP380"/>
  <c r="BO381"/>
  <c r="BS381" s="1"/>
  <c r="BP382"/>
  <c r="BO383"/>
  <c r="BS383" s="1"/>
  <c r="BP384"/>
  <c r="BO385"/>
  <c r="BS385" s="1"/>
  <c r="BP386"/>
  <c r="BO387"/>
  <c r="BS387" s="1"/>
  <c r="BP388"/>
  <c r="BO389"/>
  <c r="BS389" s="1"/>
  <c r="BP390"/>
  <c r="BO391"/>
  <c r="BS391" s="1"/>
  <c r="BP392"/>
  <c r="BR392" s="1"/>
  <c r="BO393"/>
  <c r="BS393" s="1"/>
  <c r="BP394"/>
  <c r="BO395"/>
  <c r="BS395" s="1"/>
  <c r="BP396"/>
  <c r="BO397"/>
  <c r="BS397" s="1"/>
  <c r="BP398"/>
  <c r="BO399"/>
  <c r="BS399" s="1"/>
  <c r="BP400"/>
  <c r="BP401"/>
  <c r="BR401" s="1"/>
  <c r="BO402"/>
  <c r="BS402" s="1"/>
  <c r="BO403"/>
  <c r="BS403" s="1"/>
  <c r="BO404"/>
  <c r="BS404" s="1"/>
  <c r="BO405"/>
  <c r="BS405" s="1"/>
  <c r="BO406"/>
  <c r="BS406" s="1"/>
  <c r="BO407"/>
  <c r="BS407" s="1"/>
  <c r="BP408"/>
  <c r="BO409"/>
  <c r="BS409" s="1"/>
  <c r="BP410"/>
  <c r="BP411"/>
  <c r="BO412"/>
  <c r="BS412" s="1"/>
  <c r="BP413"/>
  <c r="BR413" s="1"/>
  <c r="BO414"/>
  <c r="BS414" s="1"/>
  <c r="BP415"/>
  <c r="BO416"/>
  <c r="BS416" s="1"/>
  <c r="BP417"/>
  <c r="BR417" s="1"/>
  <c r="BO418"/>
  <c r="BS418" s="1"/>
  <c r="BP419"/>
  <c r="BO420"/>
  <c r="BS420" s="1"/>
  <c r="BP421"/>
  <c r="BO422"/>
  <c r="BS422" s="1"/>
  <c r="BP423"/>
  <c r="BR423" s="1"/>
  <c r="BO424"/>
  <c r="BS424" s="1"/>
  <c r="BP425"/>
  <c r="BO426"/>
  <c r="BS426" s="1"/>
  <c r="BP427"/>
  <c r="BO428"/>
  <c r="BS428" s="1"/>
  <c r="BP429"/>
  <c r="BO430"/>
  <c r="BS430" s="1"/>
  <c r="BP431"/>
  <c r="BO432"/>
  <c r="BS432" s="1"/>
  <c r="BP433"/>
  <c r="BO434"/>
  <c r="BS434" s="1"/>
  <c r="BP435"/>
  <c r="BO436"/>
  <c r="BS436" s="1"/>
  <c r="BP437"/>
  <c r="BO438"/>
  <c r="BS438" s="1"/>
  <c r="BP439"/>
  <c r="BO440"/>
  <c r="BS440" s="1"/>
  <c r="BP441"/>
  <c r="BO442"/>
  <c r="BS442" s="1"/>
  <c r="BP443"/>
  <c r="BO444"/>
  <c r="BS444" s="1"/>
  <c r="BP445"/>
  <c r="BO446"/>
  <c r="BS446" s="1"/>
  <c r="BP447"/>
  <c r="BO448"/>
  <c r="BS448" s="1"/>
  <c r="BP449"/>
  <c r="BO450"/>
  <c r="BS450" s="1"/>
  <c r="BP451"/>
  <c r="BO452"/>
  <c r="BS452" s="1"/>
  <c r="BP453"/>
  <c r="BO454"/>
  <c r="BS454" s="1"/>
  <c r="BP455"/>
  <c r="BO456"/>
  <c r="BS456" s="1"/>
  <c r="BP457"/>
  <c r="BO458"/>
  <c r="BS458" s="1"/>
  <c r="BP459"/>
  <c r="BO460"/>
  <c r="BS460" s="1"/>
  <c r="BP461"/>
  <c r="BO462"/>
  <c r="BS462" s="1"/>
  <c r="BP463"/>
  <c r="BR463" s="1"/>
  <c r="BO464"/>
  <c r="BS464" s="1"/>
  <c r="BP465"/>
  <c r="BO466"/>
  <c r="BS466" s="1"/>
  <c r="BP467"/>
  <c r="BO468"/>
  <c r="BS468" s="1"/>
  <c r="BP469"/>
  <c r="BO470"/>
  <c r="BS470" s="1"/>
  <c r="BP471"/>
  <c r="BO472"/>
  <c r="BS472" s="1"/>
  <c r="BP473"/>
  <c r="BO474"/>
  <c r="BS474" s="1"/>
  <c r="BP475"/>
  <c r="BO476"/>
  <c r="BS476" s="1"/>
  <c r="BP477"/>
  <c r="BR477" s="1"/>
  <c r="BO478"/>
  <c r="BS478" s="1"/>
  <c r="BP479"/>
  <c r="BO480"/>
  <c r="BS480" s="1"/>
  <c r="BP481"/>
  <c r="BO482"/>
  <c r="BP483"/>
  <c r="BO484"/>
  <c r="BS484" s="1"/>
  <c r="BP485"/>
  <c r="BO486"/>
  <c r="BS486" s="1"/>
  <c r="BP487"/>
  <c r="BO488"/>
  <c r="BS488" s="1"/>
  <c r="BP489"/>
  <c r="BO490"/>
  <c r="BS490" s="1"/>
  <c r="BP491"/>
  <c r="BO492"/>
  <c r="BS492" s="1"/>
  <c r="BP493"/>
  <c r="BO494"/>
  <c r="BS494" s="1"/>
  <c r="BP495"/>
  <c r="BO496"/>
  <c r="BS496" s="1"/>
  <c r="BP497"/>
  <c r="BO498"/>
  <c r="BS498" s="1"/>
  <c r="BP499"/>
  <c r="BO500"/>
  <c r="BS500" s="1"/>
  <c r="BP501"/>
  <c r="BO502"/>
  <c r="BS502" s="1"/>
  <c r="BP503"/>
  <c r="BO504"/>
  <c r="BS504" s="1"/>
  <c r="BP505"/>
  <c r="BO506"/>
  <c r="BS506" s="1"/>
  <c r="BP507"/>
  <c r="BO508"/>
  <c r="BS508" s="1"/>
  <c r="BP509"/>
  <c r="BO510"/>
  <c r="BS510" s="1"/>
  <c r="BP511"/>
  <c r="BO512"/>
  <c r="BS512" s="1"/>
  <c r="BP513"/>
  <c r="BO514"/>
  <c r="BS514" s="1"/>
  <c r="BP515"/>
  <c r="BO516"/>
  <c r="BS516" s="1"/>
  <c r="BP518"/>
  <c r="BO519"/>
  <c r="BS519" s="1"/>
  <c r="BP520"/>
  <c r="BO521"/>
  <c r="BS521" s="1"/>
  <c r="BP522"/>
  <c r="BO523"/>
  <c r="BS523" s="1"/>
  <c r="BP524"/>
  <c r="BO525"/>
  <c r="BS525" s="1"/>
  <c r="BP526"/>
  <c r="BO527"/>
  <c r="BP528"/>
  <c r="BO529"/>
  <c r="BS529" s="1"/>
  <c r="BP530"/>
  <c r="BO531"/>
  <c r="BS531" s="1"/>
  <c r="BP532"/>
  <c r="BR532" s="1"/>
  <c r="BO533"/>
  <c r="BS533" s="1"/>
  <c r="BP534"/>
  <c r="BO535"/>
  <c r="BP536"/>
  <c r="BO537"/>
  <c r="BS537" s="1"/>
  <c r="BP538"/>
  <c r="BO539"/>
  <c r="BS539" s="1"/>
  <c r="BP540"/>
  <c r="BO541"/>
  <c r="BS541" s="1"/>
  <c r="BP542"/>
  <c r="BO543"/>
  <c r="BS543" s="1"/>
  <c r="BP544"/>
  <c r="BO545"/>
  <c r="BS545" s="1"/>
  <c r="BP546"/>
  <c r="BO547"/>
  <c r="BS547" s="1"/>
  <c r="BP548"/>
  <c r="BO549"/>
  <c r="BS549" s="1"/>
  <c r="BP550"/>
  <c r="BO551"/>
  <c r="BS551" s="1"/>
  <c r="BP552"/>
  <c r="BO553"/>
  <c r="BS553" s="1"/>
  <c r="BP554"/>
  <c r="BO555"/>
  <c r="BS555" s="1"/>
  <c r="BP556"/>
  <c r="BO557"/>
  <c r="BS557" s="1"/>
  <c r="BP558"/>
  <c r="BO559"/>
  <c r="BS559" s="1"/>
  <c r="BP560"/>
  <c r="BO561"/>
  <c r="BS561" s="1"/>
  <c r="BP562"/>
  <c r="BO563"/>
  <c r="BS563" s="1"/>
  <c r="BP564"/>
  <c r="BO565"/>
  <c r="BS565" s="1"/>
  <c r="BP566"/>
  <c r="BO567"/>
  <c r="BS567" s="1"/>
  <c r="BP568"/>
  <c r="BO569"/>
  <c r="BS569" s="1"/>
  <c r="BP570"/>
  <c r="BO571"/>
  <c r="BS571" s="1"/>
  <c r="BP572"/>
  <c r="BO573"/>
  <c r="BS573" s="1"/>
  <c r="BP574"/>
  <c r="BO575"/>
  <c r="BS575" s="1"/>
  <c r="BP576"/>
  <c r="BO577"/>
  <c r="BS577" s="1"/>
  <c r="BP578"/>
  <c r="BO579"/>
  <c r="BS579" s="1"/>
  <c r="BP580"/>
  <c r="BO581"/>
  <c r="BS581" s="1"/>
  <c r="BP582"/>
  <c r="BO583"/>
  <c r="BS583" s="1"/>
  <c r="BP584"/>
  <c r="BO585"/>
  <c r="BS585" s="1"/>
  <c r="BP586"/>
  <c r="BO587"/>
  <c r="BS587" s="1"/>
  <c r="BP588"/>
  <c r="BO589"/>
  <c r="BS589" s="1"/>
  <c r="BP590"/>
  <c r="BP12"/>
  <c r="BO449"/>
  <c r="BS449" s="1"/>
  <c r="BP450"/>
  <c r="BO451"/>
  <c r="BS451" s="1"/>
  <c r="BP452"/>
  <c r="BO453"/>
  <c r="BS453" s="1"/>
  <c r="BP454"/>
  <c r="BO455"/>
  <c r="BS455" s="1"/>
  <c r="BP456"/>
  <c r="BO457"/>
  <c r="BS457" s="1"/>
  <c r="BP458"/>
  <c r="BO459"/>
  <c r="BS459" s="1"/>
  <c r="BP460"/>
  <c r="BO461"/>
  <c r="BS461" s="1"/>
  <c r="BP462"/>
  <c r="BO463"/>
  <c r="BS463" s="1"/>
  <c r="BP464"/>
  <c r="BR464" s="1"/>
  <c r="BO465"/>
  <c r="BS465" s="1"/>
  <c r="BP466"/>
  <c r="BO467"/>
  <c r="BS467" s="1"/>
  <c r="BP468"/>
  <c r="BO469"/>
  <c r="BS469" s="1"/>
  <c r="BP470"/>
  <c r="BO471"/>
  <c r="BS471" s="1"/>
  <c r="BP472"/>
  <c r="BO473"/>
  <c r="BS473" s="1"/>
  <c r="BP474"/>
  <c r="BO475"/>
  <c r="BS475" s="1"/>
  <c r="BP476"/>
  <c r="BO477"/>
  <c r="BS477" s="1"/>
  <c r="BP478"/>
  <c r="BO479"/>
  <c r="BS479" s="1"/>
  <c r="BP480"/>
  <c r="BO481"/>
  <c r="BS481" s="1"/>
  <c r="BP482"/>
  <c r="BO483"/>
  <c r="BS483" s="1"/>
  <c r="BP484"/>
  <c r="BO485"/>
  <c r="BS485" s="1"/>
  <c r="BP486"/>
  <c r="BO487"/>
  <c r="BS487" s="1"/>
  <c r="BP488"/>
  <c r="BO489"/>
  <c r="BS489" s="1"/>
  <c r="BP490"/>
  <c r="BR490" s="1"/>
  <c r="BO491"/>
  <c r="BS491" s="1"/>
  <c r="BP492"/>
  <c r="BO493"/>
  <c r="BS493" s="1"/>
  <c r="BP494"/>
  <c r="BO495"/>
  <c r="BS495" s="1"/>
  <c r="BP496"/>
  <c r="BO497"/>
  <c r="BS497" s="1"/>
  <c r="BP498"/>
  <c r="BO499"/>
  <c r="BS499" s="1"/>
  <c r="BP500"/>
  <c r="BO501"/>
  <c r="BS501" s="1"/>
  <c r="BP502"/>
  <c r="BO503"/>
  <c r="BS503" s="1"/>
  <c r="BP504"/>
  <c r="BO505"/>
  <c r="BS505" s="1"/>
  <c r="BP506"/>
  <c r="BO507"/>
  <c r="BS507" s="1"/>
  <c r="BP508"/>
  <c r="BO509"/>
  <c r="BS509" s="1"/>
  <c r="BP510"/>
  <c r="BO511"/>
  <c r="BS511" s="1"/>
  <c r="BP512"/>
  <c r="BO513"/>
  <c r="BS513" s="1"/>
  <c r="BP514"/>
  <c r="BO515"/>
  <c r="BS515" s="1"/>
  <c r="BP516"/>
  <c r="BO518"/>
  <c r="BS518" s="1"/>
  <c r="BP519"/>
  <c r="BO520"/>
  <c r="BS520" s="1"/>
  <c r="BP521"/>
  <c r="BO522"/>
  <c r="BS522" s="1"/>
  <c r="BP523"/>
  <c r="BO524"/>
  <c r="BS524" s="1"/>
  <c r="BP525"/>
  <c r="BO526"/>
  <c r="BS526" s="1"/>
  <c r="BP527"/>
  <c r="BO528"/>
  <c r="BS528" s="1"/>
  <c r="BP529"/>
  <c r="BO530"/>
  <c r="BS530" s="1"/>
  <c r="BP531"/>
  <c r="BO532"/>
  <c r="BS532" s="1"/>
  <c r="BP533"/>
  <c r="BO534"/>
  <c r="BS534" s="1"/>
  <c r="BP535"/>
  <c r="BR535" s="1"/>
  <c r="BO536"/>
  <c r="BS536" s="1"/>
  <c r="BP537"/>
  <c r="BO538"/>
  <c r="BS538" s="1"/>
  <c r="BP539"/>
  <c r="BO540"/>
  <c r="BS540" s="1"/>
  <c r="BP541"/>
  <c r="BO542"/>
  <c r="BS542" s="1"/>
  <c r="BP543"/>
  <c r="BO544"/>
  <c r="BS544" s="1"/>
  <c r="BP545"/>
  <c r="BR545" s="1"/>
  <c r="BO546"/>
  <c r="BS546" s="1"/>
  <c r="BP547"/>
  <c r="BO548"/>
  <c r="BS548" s="1"/>
  <c r="BP549"/>
  <c r="BO550"/>
  <c r="BS550" s="1"/>
  <c r="BP551"/>
  <c r="BO552"/>
  <c r="BS552" s="1"/>
  <c r="BP553"/>
  <c r="BO554"/>
  <c r="BS554" s="1"/>
  <c r="BP555"/>
  <c r="BO556"/>
  <c r="BS556" s="1"/>
  <c r="BP557"/>
  <c r="BO558"/>
  <c r="BS558" s="1"/>
  <c r="BP559"/>
  <c r="BO560"/>
  <c r="BS560" s="1"/>
  <c r="BP561"/>
  <c r="BO562"/>
  <c r="BS562" s="1"/>
  <c r="BP563"/>
  <c r="BO564"/>
  <c r="BS564" s="1"/>
  <c r="BP565"/>
  <c r="BO566"/>
  <c r="BS566" s="1"/>
  <c r="BP567"/>
  <c r="BO568"/>
  <c r="BS568" s="1"/>
  <c r="BP569"/>
  <c r="BO570"/>
  <c r="BS570" s="1"/>
  <c r="BP571"/>
  <c r="BO572"/>
  <c r="BS572" s="1"/>
  <c r="BP573"/>
  <c r="BO574"/>
  <c r="BS574" s="1"/>
  <c r="BP575"/>
  <c r="BO576"/>
  <c r="BS576" s="1"/>
  <c r="BP577"/>
  <c r="BO578"/>
  <c r="BS578" s="1"/>
  <c r="BP579"/>
  <c r="BO580"/>
  <c r="BS580" s="1"/>
  <c r="BP581"/>
  <c r="BO582"/>
  <c r="BS582" s="1"/>
  <c r="BP583"/>
  <c r="BO584"/>
  <c r="BS584" s="1"/>
  <c r="BP585"/>
  <c r="BO586"/>
  <c r="BS586" s="1"/>
  <c r="BP587"/>
  <c r="BO588"/>
  <c r="BS588" s="1"/>
  <c r="BP589"/>
  <c r="BO590"/>
  <c r="BS590" s="1"/>
  <c r="BO12"/>
  <c r="BB393" i="11"/>
  <c r="BJ13" i="1"/>
  <c r="CN13" s="1"/>
  <c r="CP13" s="1"/>
  <c r="BJ15"/>
  <c r="CN15" s="1"/>
  <c r="CP15" s="1"/>
  <c r="CQ15" s="1"/>
  <c r="BJ17"/>
  <c r="BJ19"/>
  <c r="CN19" s="1"/>
  <c r="CP19" s="1"/>
  <c r="CQ19" s="1"/>
  <c r="BJ21"/>
  <c r="CN21" s="1"/>
  <c r="CP21" s="1"/>
  <c r="CQ21" s="1"/>
  <c r="BJ23"/>
  <c r="CN23" s="1"/>
  <c r="CP23" s="1"/>
  <c r="CQ23" s="1"/>
  <c r="BJ25"/>
  <c r="CN25" s="1"/>
  <c r="CP25" s="1"/>
  <c r="CQ25" s="1"/>
  <c r="BJ27"/>
  <c r="BI29"/>
  <c r="BI31"/>
  <c r="BI33"/>
  <c r="BI35"/>
  <c r="BJ37"/>
  <c r="CN37" s="1"/>
  <c r="CP37" s="1"/>
  <c r="BJ39"/>
  <c r="BI41"/>
  <c r="BI43"/>
  <c r="BI45"/>
  <c r="BI47"/>
  <c r="BI49"/>
  <c r="BI51"/>
  <c r="BJ53"/>
  <c r="CN53" s="1"/>
  <c r="CP53" s="1"/>
  <c r="BJ55"/>
  <c r="CN55" s="1"/>
  <c r="CP55" s="1"/>
  <c r="CQ55" s="1"/>
  <c r="BJ57"/>
  <c r="CN57" s="1"/>
  <c r="CP57" s="1"/>
  <c r="CQ57" s="1"/>
  <c r="BJ59"/>
  <c r="CN59" s="1"/>
  <c r="CP59" s="1"/>
  <c r="CQ59" s="1"/>
  <c r="BJ61"/>
  <c r="CN61" s="1"/>
  <c r="CP61" s="1"/>
  <c r="BJ63"/>
  <c r="CN63" s="1"/>
  <c r="CP63" s="1"/>
  <c r="BJ65"/>
  <c r="CN65" s="1"/>
  <c r="CP65" s="1"/>
  <c r="CQ65" s="1"/>
  <c r="BI67"/>
  <c r="BI69"/>
  <c r="BJ71"/>
  <c r="CN71" s="1"/>
  <c r="CP71" s="1"/>
  <c r="CQ71" s="1"/>
  <c r="BJ73"/>
  <c r="CN73" s="1"/>
  <c r="CP73" s="1"/>
  <c r="BJ75"/>
  <c r="CN75" s="1"/>
  <c r="CP75" s="1"/>
  <c r="CQ75" s="1"/>
  <c r="BJ77"/>
  <c r="CN77" s="1"/>
  <c r="CP77" s="1"/>
  <c r="CQ77" s="1"/>
  <c r="BJ79"/>
  <c r="CN79" s="1"/>
  <c r="CP79" s="1"/>
  <c r="CQ79" s="1"/>
  <c r="BJ81"/>
  <c r="CN81" s="1"/>
  <c r="CP81" s="1"/>
  <c r="CQ81" s="1"/>
  <c r="BJ83"/>
  <c r="CN83" s="1"/>
  <c r="CP83" s="1"/>
  <c r="CQ83" s="1"/>
  <c r="BJ85"/>
  <c r="CN85" s="1"/>
  <c r="CP85" s="1"/>
  <c r="CQ85" s="1"/>
  <c r="BJ87"/>
  <c r="CN87" s="1"/>
  <c r="CP87" s="1"/>
  <c r="CQ87" s="1"/>
  <c r="BJ89"/>
  <c r="CN89" s="1"/>
  <c r="CP89" s="1"/>
  <c r="CQ89" s="1"/>
  <c r="BJ91"/>
  <c r="CN91" s="1"/>
  <c r="CP91" s="1"/>
  <c r="CQ91" s="1"/>
  <c r="BJ93"/>
  <c r="CN93" s="1"/>
  <c r="CP93" s="1"/>
  <c r="CQ93" s="1"/>
  <c r="BJ95"/>
  <c r="CN95" s="1"/>
  <c r="CP95" s="1"/>
  <c r="CQ95" s="1"/>
  <c r="BJ97"/>
  <c r="CN97" s="1"/>
  <c r="CP97" s="1"/>
  <c r="CQ97" s="1"/>
  <c r="BJ99"/>
  <c r="CN99" s="1"/>
  <c r="CP99" s="1"/>
  <c r="CQ99" s="1"/>
  <c r="BJ101"/>
  <c r="CN101" s="1"/>
  <c r="CP101" s="1"/>
  <c r="BJ103"/>
  <c r="CN103" s="1"/>
  <c r="CP103" s="1"/>
  <c r="CQ103" s="1"/>
  <c r="BJ105"/>
  <c r="CN105" s="1"/>
  <c r="CP105" s="1"/>
  <c r="CQ105" s="1"/>
  <c r="BJ107"/>
  <c r="CN107" s="1"/>
  <c r="CP107" s="1"/>
  <c r="CQ107" s="1"/>
  <c r="BJ109"/>
  <c r="CN109" s="1"/>
  <c r="CP109" s="1"/>
  <c r="CQ109" s="1"/>
  <c r="BJ111"/>
  <c r="CN111" s="1"/>
  <c r="CP111" s="1"/>
  <c r="CQ111" s="1"/>
  <c r="BJ113"/>
  <c r="CN113" s="1"/>
  <c r="CP113" s="1"/>
  <c r="BJ115"/>
  <c r="CN115" s="1"/>
  <c r="CP115" s="1"/>
  <c r="BJ117"/>
  <c r="CN117" s="1"/>
  <c r="CP117" s="1"/>
  <c r="BJ119"/>
  <c r="CN119" s="1"/>
  <c r="CP119" s="1"/>
  <c r="CQ119" s="1"/>
  <c r="BJ121"/>
  <c r="CN121" s="1"/>
  <c r="CP121" s="1"/>
  <c r="CQ121" s="1"/>
  <c r="BJ123"/>
  <c r="CN123" s="1"/>
  <c r="CP123" s="1"/>
  <c r="BJ125"/>
  <c r="CN125" s="1"/>
  <c r="CP125" s="1"/>
  <c r="CQ125" s="1"/>
  <c r="BJ127"/>
  <c r="CN127" s="1"/>
  <c r="CP127" s="1"/>
  <c r="CQ127" s="1"/>
  <c r="BJ129"/>
  <c r="CN129" s="1"/>
  <c r="CP129" s="1"/>
  <c r="CQ129" s="1"/>
  <c r="BJ131"/>
  <c r="CN131" s="1"/>
  <c r="CP131" s="1"/>
  <c r="CQ131" s="1"/>
  <c r="BI133"/>
  <c r="BI135"/>
  <c r="BI137"/>
  <c r="BI139"/>
  <c r="BI141"/>
  <c r="BI143"/>
  <c r="BI145"/>
  <c r="BI147"/>
  <c r="BI149"/>
  <c r="BJ151"/>
  <c r="CN151" s="1"/>
  <c r="CP151" s="1"/>
  <c r="BJ153"/>
  <c r="CN153" s="1"/>
  <c r="CP153" s="1"/>
  <c r="BJ155"/>
  <c r="CN155" s="1"/>
  <c r="CP155" s="1"/>
  <c r="CQ155" s="1"/>
  <c r="BJ157"/>
  <c r="CN157" s="1"/>
  <c r="CP157" s="1"/>
  <c r="CQ157" s="1"/>
  <c r="BJ159"/>
  <c r="CN159" s="1"/>
  <c r="CP159" s="1"/>
  <c r="CQ159" s="1"/>
  <c r="BJ161"/>
  <c r="CN161" s="1"/>
  <c r="CP161" s="1"/>
  <c r="BI163"/>
  <c r="BI165"/>
  <c r="BJ167"/>
  <c r="CN167" s="1"/>
  <c r="CP167" s="1"/>
  <c r="CQ167" s="1"/>
  <c r="BJ169"/>
  <c r="CN169" s="1"/>
  <c r="CP169" s="1"/>
  <c r="CQ169" s="1"/>
  <c r="BJ171"/>
  <c r="CN171" s="1"/>
  <c r="CP171" s="1"/>
  <c r="CQ171" s="1"/>
  <c r="BJ173"/>
  <c r="CN173" s="1"/>
  <c r="CP173" s="1"/>
  <c r="CQ173" s="1"/>
  <c r="BJ175"/>
  <c r="CN175" s="1"/>
  <c r="CP175" s="1"/>
  <c r="CQ175" s="1"/>
  <c r="BJ177"/>
  <c r="CN177" s="1"/>
  <c r="CP177" s="1"/>
  <c r="CQ177" s="1"/>
  <c r="BJ179"/>
  <c r="CN179" s="1"/>
  <c r="CP179" s="1"/>
  <c r="CQ179" s="1"/>
  <c r="BJ181"/>
  <c r="CN181" s="1"/>
  <c r="CP181" s="1"/>
  <c r="CQ181" s="1"/>
  <c r="BJ183"/>
  <c r="CN183" s="1"/>
  <c r="CP183" s="1"/>
  <c r="CQ183" s="1"/>
  <c r="BJ185"/>
  <c r="CN185" s="1"/>
  <c r="CP185" s="1"/>
  <c r="CQ185" s="1"/>
  <c r="BJ187"/>
  <c r="CN187" s="1"/>
  <c r="CP187" s="1"/>
  <c r="BJ189"/>
  <c r="CN189" s="1"/>
  <c r="CP189" s="1"/>
  <c r="CQ189" s="1"/>
  <c r="BJ191"/>
  <c r="CN191" s="1"/>
  <c r="CP191" s="1"/>
  <c r="CQ191" s="1"/>
  <c r="BJ193"/>
  <c r="CN193" s="1"/>
  <c r="CP193" s="1"/>
  <c r="CQ193" s="1"/>
  <c r="BJ195"/>
  <c r="CN195" s="1"/>
  <c r="CP195" s="1"/>
  <c r="CQ195" s="1"/>
  <c r="BJ197"/>
  <c r="CN197" s="1"/>
  <c r="CP197" s="1"/>
  <c r="BJ199"/>
  <c r="CN199" s="1"/>
  <c r="CP199" s="1"/>
  <c r="CQ199" s="1"/>
  <c r="BJ201"/>
  <c r="CN201" s="1"/>
  <c r="CP201" s="1"/>
  <c r="BJ203"/>
  <c r="CN203" s="1"/>
  <c r="CP203" s="1"/>
  <c r="CQ203" s="1"/>
  <c r="BJ205"/>
  <c r="CN205" s="1"/>
  <c r="CP205" s="1"/>
  <c r="BJ207"/>
  <c r="CN207" s="1"/>
  <c r="CP207" s="1"/>
  <c r="BJ209"/>
  <c r="CN209" s="1"/>
  <c r="CP209" s="1"/>
  <c r="BJ211"/>
  <c r="CN211" s="1"/>
  <c r="CP211" s="1"/>
  <c r="CQ211" s="1"/>
  <c r="BJ213"/>
  <c r="CN213" s="1"/>
  <c r="CP213" s="1"/>
  <c r="CQ213" s="1"/>
  <c r="BJ215"/>
  <c r="CN215" s="1"/>
  <c r="CP215" s="1"/>
  <c r="CQ215" s="1"/>
  <c r="BJ217"/>
  <c r="CN217" s="1"/>
  <c r="CP217" s="1"/>
  <c r="CQ217" s="1"/>
  <c r="BJ219"/>
  <c r="CN219" s="1"/>
  <c r="CP219" s="1"/>
  <c r="CQ219" s="1"/>
  <c r="BJ221"/>
  <c r="CN221" s="1"/>
  <c r="CP221" s="1"/>
  <c r="BJ223"/>
  <c r="CN223" s="1"/>
  <c r="CP223" s="1"/>
  <c r="CQ223" s="1"/>
  <c r="BI225"/>
  <c r="BJ227"/>
  <c r="CN227" s="1"/>
  <c r="CP227" s="1"/>
  <c r="CQ227" s="1"/>
  <c r="BJ229"/>
  <c r="CN229" s="1"/>
  <c r="CP229" s="1"/>
  <c r="CQ229" s="1"/>
  <c r="BJ231"/>
  <c r="CN231" s="1"/>
  <c r="CP231" s="1"/>
  <c r="CQ231" s="1"/>
  <c r="BI233"/>
  <c r="BI235"/>
  <c r="BI237"/>
  <c r="BI239"/>
  <c r="BI241"/>
  <c r="BI243"/>
  <c r="BI245"/>
  <c r="BI251"/>
  <c r="BI253"/>
  <c r="BJ14"/>
  <c r="CN14" s="1"/>
  <c r="CP14" s="1"/>
  <c r="BJ16"/>
  <c r="BI18"/>
  <c r="BJ20"/>
  <c r="CN20" s="1"/>
  <c r="CP20" s="1"/>
  <c r="CQ20" s="1"/>
  <c r="BJ22"/>
  <c r="CN22" s="1"/>
  <c r="CP22" s="1"/>
  <c r="CQ22" s="1"/>
  <c r="BJ24"/>
  <c r="CN24" s="1"/>
  <c r="CP24" s="1"/>
  <c r="CQ24" s="1"/>
  <c r="BJ26"/>
  <c r="CN26" s="1"/>
  <c r="CP26" s="1"/>
  <c r="CQ26" s="1"/>
  <c r="BI28"/>
  <c r="BI30"/>
  <c r="BJ32"/>
  <c r="CN32" s="1"/>
  <c r="CP32" s="1"/>
  <c r="BJ34"/>
  <c r="CN34" s="1"/>
  <c r="CP34" s="1"/>
  <c r="CQ34" s="1"/>
  <c r="BJ36"/>
  <c r="CN36" s="1"/>
  <c r="CP36" s="1"/>
  <c r="CQ36" s="1"/>
  <c r="BJ38"/>
  <c r="CN38" s="1"/>
  <c r="CP38" s="1"/>
  <c r="CQ38" s="1"/>
  <c r="BJ40"/>
  <c r="CN40" s="1"/>
  <c r="CP40" s="1"/>
  <c r="CQ40" s="1"/>
  <c r="BJ42"/>
  <c r="CN42" s="1"/>
  <c r="CP42" s="1"/>
  <c r="CQ42" s="1"/>
  <c r="BI44"/>
  <c r="BI46"/>
  <c r="BI48"/>
  <c r="BI50"/>
  <c r="BJ52"/>
  <c r="CN52" s="1"/>
  <c r="CP52" s="1"/>
  <c r="CQ52" s="1"/>
  <c r="BJ54"/>
  <c r="CN54" s="1"/>
  <c r="CP54" s="1"/>
  <c r="CQ54" s="1"/>
  <c r="BJ56"/>
  <c r="CN56" s="1"/>
  <c r="CP56" s="1"/>
  <c r="CQ56" s="1"/>
  <c r="BJ58"/>
  <c r="CN58" s="1"/>
  <c r="CP58" s="1"/>
  <c r="CQ58" s="1"/>
  <c r="BI60"/>
  <c r="BJ62"/>
  <c r="CN62" s="1"/>
  <c r="CP62" s="1"/>
  <c r="CQ62" s="1"/>
  <c r="BJ64"/>
  <c r="CN64" s="1"/>
  <c r="CP64" s="1"/>
  <c r="CQ64" s="1"/>
  <c r="BJ66"/>
  <c r="BI68"/>
  <c r="BI70"/>
  <c r="BJ72"/>
  <c r="CN72" s="1"/>
  <c r="CP72" s="1"/>
  <c r="BJ74"/>
  <c r="CN74" s="1"/>
  <c r="CP74" s="1"/>
  <c r="CQ74" s="1"/>
  <c r="BJ76"/>
  <c r="CN76" s="1"/>
  <c r="CP76" s="1"/>
  <c r="CQ76" s="1"/>
  <c r="BJ78"/>
  <c r="CN78" s="1"/>
  <c r="CP78" s="1"/>
  <c r="CQ78" s="1"/>
  <c r="BJ80"/>
  <c r="CN80" s="1"/>
  <c r="CP80" s="1"/>
  <c r="CQ80" s="1"/>
  <c r="BJ82"/>
  <c r="CN82" s="1"/>
  <c r="CP82" s="1"/>
  <c r="CQ82" s="1"/>
  <c r="BJ84"/>
  <c r="CN84" s="1"/>
  <c r="CP84" s="1"/>
  <c r="CQ84" s="1"/>
  <c r="BJ86"/>
  <c r="CN86" s="1"/>
  <c r="CP86" s="1"/>
  <c r="CQ86" s="1"/>
  <c r="BJ88"/>
  <c r="CN88" s="1"/>
  <c r="CP88" s="1"/>
  <c r="CQ88" s="1"/>
  <c r="BJ90"/>
  <c r="CN90" s="1"/>
  <c r="CP90" s="1"/>
  <c r="CQ90" s="1"/>
  <c r="BJ92"/>
  <c r="CN92" s="1"/>
  <c r="CP92" s="1"/>
  <c r="CQ92" s="1"/>
  <c r="BJ94"/>
  <c r="CN94" s="1"/>
  <c r="CP94" s="1"/>
  <c r="CQ94" s="1"/>
  <c r="BJ96"/>
  <c r="CN96" s="1"/>
  <c r="CP96" s="1"/>
  <c r="CQ96" s="1"/>
  <c r="BJ98"/>
  <c r="CN98" s="1"/>
  <c r="CP98" s="1"/>
  <c r="CQ98" s="1"/>
  <c r="BJ100"/>
  <c r="CN100" s="1"/>
  <c r="CP100" s="1"/>
  <c r="CQ100" s="1"/>
  <c r="BJ102"/>
  <c r="CN102" s="1"/>
  <c r="CP102" s="1"/>
  <c r="BJ104"/>
  <c r="CN104" s="1"/>
  <c r="CP104" s="1"/>
  <c r="CQ104" s="1"/>
  <c r="BJ106"/>
  <c r="CN106" s="1"/>
  <c r="CP106" s="1"/>
  <c r="CQ106" s="1"/>
  <c r="BJ108"/>
  <c r="CN108" s="1"/>
  <c r="CP108" s="1"/>
  <c r="CQ108" s="1"/>
  <c r="BJ110"/>
  <c r="CN110" s="1"/>
  <c r="CP110" s="1"/>
  <c r="BJ112"/>
  <c r="CN112" s="1"/>
  <c r="CP112" s="1"/>
  <c r="CQ112" s="1"/>
  <c r="BJ114"/>
  <c r="CN114" s="1"/>
  <c r="CP114" s="1"/>
  <c r="BJ116"/>
  <c r="CN116" s="1"/>
  <c r="CP116" s="1"/>
  <c r="BJ118"/>
  <c r="CN118" s="1"/>
  <c r="CP118" s="1"/>
  <c r="CQ118" s="1"/>
  <c r="BJ120"/>
  <c r="CN120" s="1"/>
  <c r="CP120" s="1"/>
  <c r="CQ120" s="1"/>
  <c r="BJ122"/>
  <c r="CN122" s="1"/>
  <c r="CP122" s="1"/>
  <c r="BJ124"/>
  <c r="CN124" s="1"/>
  <c r="CP124" s="1"/>
  <c r="CQ124" s="1"/>
  <c r="BJ126"/>
  <c r="CN126" s="1"/>
  <c r="CP126" s="1"/>
  <c r="CQ126" s="1"/>
  <c r="BJ128"/>
  <c r="CN128" s="1"/>
  <c r="CP128" s="1"/>
  <c r="CQ128" s="1"/>
  <c r="BJ130"/>
  <c r="CN130" s="1"/>
  <c r="CP130" s="1"/>
  <c r="CQ130" s="1"/>
  <c r="BJ132"/>
  <c r="CN132" s="1"/>
  <c r="CP132" s="1"/>
  <c r="CQ132" s="1"/>
  <c r="BI134"/>
  <c r="BI136"/>
  <c r="BI138"/>
  <c r="BI140"/>
  <c r="BI142"/>
  <c r="BI144"/>
  <c r="BI146"/>
  <c r="BI148"/>
  <c r="BI150"/>
  <c r="BI152"/>
  <c r="BI154"/>
  <c r="BI156"/>
  <c r="BI158"/>
  <c r="BI160"/>
  <c r="BI162"/>
  <c r="BJ164"/>
  <c r="CN164" s="1"/>
  <c r="CP164" s="1"/>
  <c r="CQ164" s="1"/>
  <c r="BJ166"/>
  <c r="CN166" s="1"/>
  <c r="CP166" s="1"/>
  <c r="CQ166" s="1"/>
  <c r="BJ168"/>
  <c r="CN168" s="1"/>
  <c r="CP168" s="1"/>
  <c r="CQ168" s="1"/>
  <c r="BJ170"/>
  <c r="CN170" s="1"/>
  <c r="CP170" s="1"/>
  <c r="CQ170" s="1"/>
  <c r="BJ172"/>
  <c r="CN172" s="1"/>
  <c r="CP172" s="1"/>
  <c r="CQ172" s="1"/>
  <c r="BJ174"/>
  <c r="CN174" s="1"/>
  <c r="CP174" s="1"/>
  <c r="CQ174" s="1"/>
  <c r="BJ176"/>
  <c r="CN176" s="1"/>
  <c r="CP176" s="1"/>
  <c r="CQ176" s="1"/>
  <c r="BJ178"/>
  <c r="CN178" s="1"/>
  <c r="CP178" s="1"/>
  <c r="BJ180"/>
  <c r="CN180" s="1"/>
  <c r="CP180" s="1"/>
  <c r="CQ180" s="1"/>
  <c r="BJ182"/>
  <c r="CN182" s="1"/>
  <c r="CP182" s="1"/>
  <c r="CQ182" s="1"/>
  <c r="BJ184"/>
  <c r="CN184" s="1"/>
  <c r="CP184" s="1"/>
  <c r="CQ184" s="1"/>
  <c r="BJ186"/>
  <c r="CN186" s="1"/>
  <c r="CP186" s="1"/>
  <c r="CQ186" s="1"/>
  <c r="BJ188"/>
  <c r="CN188" s="1"/>
  <c r="CP188" s="1"/>
  <c r="CQ188" s="1"/>
  <c r="BJ190"/>
  <c r="CN190" s="1"/>
  <c r="CP190" s="1"/>
  <c r="BJ192"/>
  <c r="CN192" s="1"/>
  <c r="CP192" s="1"/>
  <c r="BJ194"/>
  <c r="CN194" s="1"/>
  <c r="CP194" s="1"/>
  <c r="CQ194" s="1"/>
  <c r="BJ196"/>
  <c r="CN196" s="1"/>
  <c r="CP196" s="1"/>
  <c r="CQ196" s="1"/>
  <c r="BJ198"/>
  <c r="CN198" s="1"/>
  <c r="CP198" s="1"/>
  <c r="CQ198" s="1"/>
  <c r="BJ200"/>
  <c r="CN200" s="1"/>
  <c r="CP200" s="1"/>
  <c r="CQ200" s="1"/>
  <c r="BJ202"/>
  <c r="CN202" s="1"/>
  <c r="CP202" s="1"/>
  <c r="CQ202" s="1"/>
  <c r="BJ204"/>
  <c r="CN204" s="1"/>
  <c r="CP204" s="1"/>
  <c r="BJ206"/>
  <c r="CN206" s="1"/>
  <c r="CP206" s="1"/>
  <c r="BJ208"/>
  <c r="CN208" s="1"/>
  <c r="CP208" s="1"/>
  <c r="BJ210"/>
  <c r="CN210" s="1"/>
  <c r="CP210" s="1"/>
  <c r="CQ210" s="1"/>
  <c r="BJ212"/>
  <c r="CN212" s="1"/>
  <c r="CP212" s="1"/>
  <c r="CQ212" s="1"/>
  <c r="BJ214"/>
  <c r="CN214" s="1"/>
  <c r="CP214" s="1"/>
  <c r="CQ214" s="1"/>
  <c r="BJ216"/>
  <c r="CN216" s="1"/>
  <c r="CP216" s="1"/>
  <c r="BJ218"/>
  <c r="CN218" s="1"/>
  <c r="CP218" s="1"/>
  <c r="CQ218" s="1"/>
  <c r="BJ220"/>
  <c r="CN220" s="1"/>
  <c r="CP220" s="1"/>
  <c r="BJ222"/>
  <c r="CN222" s="1"/>
  <c r="CP222" s="1"/>
  <c r="CQ222" s="1"/>
  <c r="BJ224"/>
  <c r="BJ226"/>
  <c r="CN226" s="1"/>
  <c r="CP226" s="1"/>
  <c r="CQ226" s="1"/>
  <c r="BJ228"/>
  <c r="CN228" s="1"/>
  <c r="CP228" s="1"/>
  <c r="CQ228" s="1"/>
  <c r="BJ230"/>
  <c r="CN230" s="1"/>
  <c r="CP230" s="1"/>
  <c r="BJ232"/>
  <c r="CN232" s="1"/>
  <c r="CP232" s="1"/>
  <c r="CQ232" s="1"/>
  <c r="BJ234"/>
  <c r="CN234" s="1"/>
  <c r="CP234" s="1"/>
  <c r="BJ236"/>
  <c r="CN236" s="1"/>
  <c r="CP236" s="1"/>
  <c r="CQ236" s="1"/>
  <c r="BI238"/>
  <c r="BI240"/>
  <c r="BI242"/>
  <c r="BI244"/>
  <c r="BI246"/>
  <c r="BI252"/>
  <c r="BI254"/>
  <c r="BI256"/>
  <c r="BI258"/>
  <c r="BI260"/>
  <c r="BI262"/>
  <c r="BI264"/>
  <c r="BI266"/>
  <c r="BI268"/>
  <c r="BI270"/>
  <c r="BI272"/>
  <c r="BI274"/>
  <c r="BI277"/>
  <c r="BI279"/>
  <c r="BI281"/>
  <c r="BI283"/>
  <c r="BJ285"/>
  <c r="CN285" s="1"/>
  <c r="CP285" s="1"/>
  <c r="CQ285" s="1"/>
  <c r="BJ287"/>
  <c r="CN287" s="1"/>
  <c r="CP287" s="1"/>
  <c r="CQ287" s="1"/>
  <c r="BJ289"/>
  <c r="CN289" s="1"/>
  <c r="CP289" s="1"/>
  <c r="CQ289" s="1"/>
  <c r="BJ291"/>
  <c r="CN291" s="1"/>
  <c r="CP291" s="1"/>
  <c r="CQ291" s="1"/>
  <c r="BI293"/>
  <c r="BI295"/>
  <c r="BI297"/>
  <c r="BI299"/>
  <c r="BI301"/>
  <c r="BI303"/>
  <c r="BI305"/>
  <c r="BI307"/>
  <c r="BI309"/>
  <c r="BI311"/>
  <c r="BI313"/>
  <c r="BI315"/>
  <c r="BI317"/>
  <c r="BI319"/>
  <c r="BI321"/>
  <c r="BI323"/>
  <c r="BI325"/>
  <c r="BI327"/>
  <c r="BI329"/>
  <c r="BI331"/>
  <c r="BI333"/>
  <c r="BI335"/>
  <c r="BI337"/>
  <c r="BI339"/>
  <c r="BI341"/>
  <c r="BI343"/>
  <c r="BI345"/>
  <c r="BI347"/>
  <c r="BI349"/>
  <c r="BI351"/>
  <c r="BI353"/>
  <c r="BI355"/>
  <c r="BI357"/>
  <c r="BI359"/>
  <c r="BI361"/>
  <c r="BI363"/>
  <c r="BI365"/>
  <c r="BI367"/>
  <c r="BI369"/>
  <c r="BI371"/>
  <c r="BI373"/>
  <c r="BI375"/>
  <c r="BI377"/>
  <c r="BI379"/>
  <c r="BI381"/>
  <c r="BI383"/>
  <c r="BI385"/>
  <c r="BI387"/>
  <c r="BI389"/>
  <c r="BI391"/>
  <c r="BI393"/>
  <c r="BI395"/>
  <c r="BI397"/>
  <c r="BI399"/>
  <c r="BI401"/>
  <c r="BI403"/>
  <c r="BI405"/>
  <c r="BI407"/>
  <c r="BI409"/>
  <c r="BI411"/>
  <c r="BI413"/>
  <c r="BI415"/>
  <c r="BI417"/>
  <c r="BI419"/>
  <c r="BI421"/>
  <c r="BI423"/>
  <c r="BI425"/>
  <c r="BI427"/>
  <c r="BI429"/>
  <c r="BI431"/>
  <c r="BI433"/>
  <c r="BI435"/>
  <c r="BI437"/>
  <c r="BI439"/>
  <c r="BI441"/>
  <c r="BI443"/>
  <c r="BI445"/>
  <c r="BI447"/>
  <c r="BI449"/>
  <c r="BI451"/>
  <c r="BI453"/>
  <c r="BI455"/>
  <c r="BI457"/>
  <c r="BI459"/>
  <c r="BI461"/>
  <c r="BI463"/>
  <c r="BI465"/>
  <c r="BI467"/>
  <c r="BI469"/>
  <c r="BI471"/>
  <c r="BI473"/>
  <c r="BI475"/>
  <c r="BI477"/>
  <c r="BI479"/>
  <c r="BM479" s="1"/>
  <c r="BI481"/>
  <c r="BM481" s="1"/>
  <c r="BI483"/>
  <c r="BM483" s="1"/>
  <c r="BI485"/>
  <c r="BM485" s="1"/>
  <c r="BI487"/>
  <c r="BI489"/>
  <c r="BM489" s="1"/>
  <c r="BJ491"/>
  <c r="CN491" s="1"/>
  <c r="CP491" s="1"/>
  <c r="CQ491" s="1"/>
  <c r="BJ493"/>
  <c r="CN493" s="1"/>
  <c r="CP493" s="1"/>
  <c r="CQ493" s="1"/>
  <c r="BJ495"/>
  <c r="CN495" s="1"/>
  <c r="CP495" s="1"/>
  <c r="CQ495" s="1"/>
  <c r="BJ497"/>
  <c r="CN497" s="1"/>
  <c r="CP497" s="1"/>
  <c r="CQ497" s="1"/>
  <c r="BJ499"/>
  <c r="CN499" s="1"/>
  <c r="CP499" s="1"/>
  <c r="CQ499" s="1"/>
  <c r="BJ501"/>
  <c r="CN501" s="1"/>
  <c r="CP501" s="1"/>
  <c r="CQ501" s="1"/>
  <c r="BJ254"/>
  <c r="CN254" s="1"/>
  <c r="CP254" s="1"/>
  <c r="CQ254" s="1"/>
  <c r="BJ256"/>
  <c r="CN256" s="1"/>
  <c r="CP256" s="1"/>
  <c r="CQ256" s="1"/>
  <c r="BJ258"/>
  <c r="CN258" s="1"/>
  <c r="CP258" s="1"/>
  <c r="BJ260"/>
  <c r="CN260" s="1"/>
  <c r="CP260" s="1"/>
  <c r="CQ260" s="1"/>
  <c r="BJ262"/>
  <c r="CN262" s="1"/>
  <c r="CP262" s="1"/>
  <c r="CQ262" s="1"/>
  <c r="BJ264"/>
  <c r="CN264" s="1"/>
  <c r="CP264" s="1"/>
  <c r="CQ264" s="1"/>
  <c r="BJ266"/>
  <c r="CN266" s="1"/>
  <c r="CP266" s="1"/>
  <c r="CQ266" s="1"/>
  <c r="BJ268"/>
  <c r="CN268" s="1"/>
  <c r="CP268" s="1"/>
  <c r="CQ268" s="1"/>
  <c r="BJ270"/>
  <c r="CN270" s="1"/>
  <c r="CP270" s="1"/>
  <c r="CQ270" s="1"/>
  <c r="BJ272"/>
  <c r="CN272" s="1"/>
  <c r="CP272" s="1"/>
  <c r="CQ272" s="1"/>
  <c r="BJ274"/>
  <c r="CN274" s="1"/>
  <c r="CP274" s="1"/>
  <c r="CQ274" s="1"/>
  <c r="BJ277"/>
  <c r="CN277" s="1"/>
  <c r="CP277" s="1"/>
  <c r="CQ277" s="1"/>
  <c r="BJ279"/>
  <c r="CN279" s="1"/>
  <c r="CP279" s="1"/>
  <c r="CQ279" s="1"/>
  <c r="BJ281"/>
  <c r="CN281" s="1"/>
  <c r="CP281" s="1"/>
  <c r="CQ281" s="1"/>
  <c r="BJ283"/>
  <c r="CN283" s="1"/>
  <c r="CP283" s="1"/>
  <c r="CQ283" s="1"/>
  <c r="BI285"/>
  <c r="BI287"/>
  <c r="BI289"/>
  <c r="BI291"/>
  <c r="BJ293"/>
  <c r="CN293" s="1"/>
  <c r="CP293" s="1"/>
  <c r="CQ293" s="1"/>
  <c r="BJ295"/>
  <c r="CN295" s="1"/>
  <c r="CP295" s="1"/>
  <c r="CQ295" s="1"/>
  <c r="BJ297"/>
  <c r="CN297" s="1"/>
  <c r="CP297" s="1"/>
  <c r="CQ297" s="1"/>
  <c r="BJ299"/>
  <c r="CN299" s="1"/>
  <c r="CP299" s="1"/>
  <c r="CQ299" s="1"/>
  <c r="BJ301"/>
  <c r="CN301" s="1"/>
  <c r="CP301" s="1"/>
  <c r="CQ301" s="1"/>
  <c r="BJ303"/>
  <c r="CN303" s="1"/>
  <c r="CP303" s="1"/>
  <c r="CQ303" s="1"/>
  <c r="BJ305"/>
  <c r="CN305" s="1"/>
  <c r="CP305" s="1"/>
  <c r="BJ307"/>
  <c r="CN307" s="1"/>
  <c r="CP307" s="1"/>
  <c r="CQ307" s="1"/>
  <c r="BJ309"/>
  <c r="CN309" s="1"/>
  <c r="CP309" s="1"/>
  <c r="CQ309" s="1"/>
  <c r="BJ311"/>
  <c r="CN311" s="1"/>
  <c r="CP311" s="1"/>
  <c r="BJ313"/>
  <c r="CN313" s="1"/>
  <c r="CP313" s="1"/>
  <c r="CQ313" s="1"/>
  <c r="BJ315"/>
  <c r="CN315" s="1"/>
  <c r="CP315" s="1"/>
  <c r="CQ315" s="1"/>
  <c r="BJ317"/>
  <c r="CN317" s="1"/>
  <c r="CP317" s="1"/>
  <c r="CQ317" s="1"/>
  <c r="BJ319"/>
  <c r="CN319" s="1"/>
  <c r="CP319" s="1"/>
  <c r="CQ319" s="1"/>
  <c r="BJ321"/>
  <c r="CN321" s="1"/>
  <c r="CP321" s="1"/>
  <c r="CQ321" s="1"/>
  <c r="BJ323"/>
  <c r="CN323" s="1"/>
  <c r="CP323" s="1"/>
  <c r="BJ325"/>
  <c r="CN325" s="1"/>
  <c r="CP325" s="1"/>
  <c r="BJ327"/>
  <c r="CN327" s="1"/>
  <c r="CP327" s="1"/>
  <c r="BJ329"/>
  <c r="CN329" s="1"/>
  <c r="CP329" s="1"/>
  <c r="BJ331"/>
  <c r="CN331" s="1"/>
  <c r="CP331" s="1"/>
  <c r="CQ331" s="1"/>
  <c r="BJ333"/>
  <c r="CN333" s="1"/>
  <c r="CP333" s="1"/>
  <c r="CQ333" s="1"/>
  <c r="BJ335"/>
  <c r="CN335" s="1"/>
  <c r="CP335" s="1"/>
  <c r="CQ335" s="1"/>
  <c r="BJ337"/>
  <c r="CN337" s="1"/>
  <c r="CP337" s="1"/>
  <c r="CQ337" s="1"/>
  <c r="BJ339"/>
  <c r="CN339" s="1"/>
  <c r="CP339" s="1"/>
  <c r="CQ339" s="1"/>
  <c r="BJ341"/>
  <c r="CN341" s="1"/>
  <c r="CP341" s="1"/>
  <c r="CQ341" s="1"/>
  <c r="BJ343"/>
  <c r="CN343" s="1"/>
  <c r="CP343" s="1"/>
  <c r="CQ343" s="1"/>
  <c r="BJ345"/>
  <c r="CN345" s="1"/>
  <c r="CP345" s="1"/>
  <c r="CQ345" s="1"/>
  <c r="BJ347"/>
  <c r="CN347" s="1"/>
  <c r="CP347" s="1"/>
  <c r="CQ347" s="1"/>
  <c r="BJ349"/>
  <c r="CN349" s="1"/>
  <c r="CP349" s="1"/>
  <c r="CQ349" s="1"/>
  <c r="BJ351"/>
  <c r="CN351" s="1"/>
  <c r="CP351" s="1"/>
  <c r="CQ351" s="1"/>
  <c r="BJ353"/>
  <c r="CN353" s="1"/>
  <c r="CP353" s="1"/>
  <c r="CQ353" s="1"/>
  <c r="BJ355"/>
  <c r="CN355" s="1"/>
  <c r="CP355" s="1"/>
  <c r="CQ355" s="1"/>
  <c r="BJ357"/>
  <c r="CN357" s="1"/>
  <c r="CP357" s="1"/>
  <c r="CQ357" s="1"/>
  <c r="BJ359"/>
  <c r="CN359" s="1"/>
  <c r="CP359" s="1"/>
  <c r="CQ359" s="1"/>
  <c r="BJ361"/>
  <c r="CN361" s="1"/>
  <c r="CP361" s="1"/>
  <c r="CQ361" s="1"/>
  <c r="BJ363"/>
  <c r="CN363" s="1"/>
  <c r="CP363" s="1"/>
  <c r="CQ363" s="1"/>
  <c r="BJ365"/>
  <c r="CN365" s="1"/>
  <c r="CP365" s="1"/>
  <c r="BJ367"/>
  <c r="CN367" s="1"/>
  <c r="CP367" s="1"/>
  <c r="CQ367" s="1"/>
  <c r="BJ369"/>
  <c r="CN369" s="1"/>
  <c r="CP369" s="1"/>
  <c r="CQ369" s="1"/>
  <c r="BJ371"/>
  <c r="CN371" s="1"/>
  <c r="CP371" s="1"/>
  <c r="CQ371" s="1"/>
  <c r="BJ373"/>
  <c r="CN373" s="1"/>
  <c r="CP373" s="1"/>
  <c r="CQ373" s="1"/>
  <c r="BJ375"/>
  <c r="CN375" s="1"/>
  <c r="CP375" s="1"/>
  <c r="CQ375" s="1"/>
  <c r="BJ377"/>
  <c r="CN377" s="1"/>
  <c r="CP377" s="1"/>
  <c r="CQ377" s="1"/>
  <c r="BJ379"/>
  <c r="CN379" s="1"/>
  <c r="CP379" s="1"/>
  <c r="CQ379" s="1"/>
  <c r="BJ381"/>
  <c r="CN381" s="1"/>
  <c r="CP381" s="1"/>
  <c r="CQ381" s="1"/>
  <c r="BJ383"/>
  <c r="CN383" s="1"/>
  <c r="CP383" s="1"/>
  <c r="CQ383" s="1"/>
  <c r="BJ385"/>
  <c r="CN385" s="1"/>
  <c r="CP385" s="1"/>
  <c r="CQ385" s="1"/>
  <c r="BJ387"/>
  <c r="CN387" s="1"/>
  <c r="CP387" s="1"/>
  <c r="CQ387" s="1"/>
  <c r="BJ389"/>
  <c r="CN389" s="1"/>
  <c r="CP389" s="1"/>
  <c r="CQ389" s="1"/>
  <c r="BJ391"/>
  <c r="CN391" s="1"/>
  <c r="CP391" s="1"/>
  <c r="CQ391" s="1"/>
  <c r="BJ393"/>
  <c r="CN393" s="1"/>
  <c r="CP393" s="1"/>
  <c r="BJ395"/>
  <c r="CN395" s="1"/>
  <c r="CP395" s="1"/>
  <c r="BJ397"/>
  <c r="CN397" s="1"/>
  <c r="CP397" s="1"/>
  <c r="CQ397" s="1"/>
  <c r="BJ399"/>
  <c r="CN399" s="1"/>
  <c r="CP399" s="1"/>
  <c r="CQ399" s="1"/>
  <c r="BJ401"/>
  <c r="CN401" s="1"/>
  <c r="CP401" s="1"/>
  <c r="BJ403"/>
  <c r="CN403" s="1"/>
  <c r="CP403" s="1"/>
  <c r="CQ403" s="1"/>
  <c r="BJ405"/>
  <c r="CN405" s="1"/>
  <c r="CP405" s="1"/>
  <c r="CQ405" s="1"/>
  <c r="BJ407"/>
  <c r="CN407" s="1"/>
  <c r="CP407" s="1"/>
  <c r="CQ407" s="1"/>
  <c r="BJ409"/>
  <c r="CN409" s="1"/>
  <c r="CP409" s="1"/>
  <c r="CQ409" s="1"/>
  <c r="BJ411"/>
  <c r="CN411" s="1"/>
  <c r="CP411" s="1"/>
  <c r="CQ411" s="1"/>
  <c r="BJ413"/>
  <c r="CN413" s="1"/>
  <c r="CP413" s="1"/>
  <c r="BJ415"/>
  <c r="CN415" s="1"/>
  <c r="CP415" s="1"/>
  <c r="CQ415" s="1"/>
  <c r="BJ417"/>
  <c r="CN417" s="1"/>
  <c r="CP417" s="1"/>
  <c r="BJ419"/>
  <c r="BJ421"/>
  <c r="CN421" s="1"/>
  <c r="CP421" s="1"/>
  <c r="CQ421" s="1"/>
  <c r="BJ423"/>
  <c r="CN423" s="1"/>
  <c r="CP423" s="1"/>
  <c r="BJ425"/>
  <c r="CN425" s="1"/>
  <c r="CP425" s="1"/>
  <c r="CQ425" s="1"/>
  <c r="BJ427"/>
  <c r="CN427" s="1"/>
  <c r="CP427" s="1"/>
  <c r="CQ427" s="1"/>
  <c r="BJ429"/>
  <c r="CN429" s="1"/>
  <c r="CP429" s="1"/>
  <c r="CQ429" s="1"/>
  <c r="BJ431"/>
  <c r="CN431" s="1"/>
  <c r="CP431" s="1"/>
  <c r="CQ431" s="1"/>
  <c r="BJ433"/>
  <c r="CN433" s="1"/>
  <c r="CP433" s="1"/>
  <c r="CQ433" s="1"/>
  <c r="BJ435"/>
  <c r="CN435" s="1"/>
  <c r="CP435" s="1"/>
  <c r="CQ435" s="1"/>
  <c r="BJ437"/>
  <c r="CN437" s="1"/>
  <c r="CP437" s="1"/>
  <c r="CQ437" s="1"/>
  <c r="BJ439"/>
  <c r="BJ441"/>
  <c r="CN441" s="1"/>
  <c r="CP441" s="1"/>
  <c r="CQ441" s="1"/>
  <c r="BJ443"/>
  <c r="CN443" s="1"/>
  <c r="CP443" s="1"/>
  <c r="CQ443" s="1"/>
  <c r="BJ445"/>
  <c r="CN445" s="1"/>
  <c r="CP445" s="1"/>
  <c r="CQ445" s="1"/>
  <c r="BJ447"/>
  <c r="CN447" s="1"/>
  <c r="CP447" s="1"/>
  <c r="CQ447" s="1"/>
  <c r="BJ449"/>
  <c r="CN449" s="1"/>
  <c r="CP449" s="1"/>
  <c r="CQ449" s="1"/>
  <c r="BJ451"/>
  <c r="CN451" s="1"/>
  <c r="CP451" s="1"/>
  <c r="CQ451" s="1"/>
  <c r="BJ453"/>
  <c r="CN453" s="1"/>
  <c r="CP453" s="1"/>
  <c r="CQ453" s="1"/>
  <c r="BJ455"/>
  <c r="CN455" s="1"/>
  <c r="CP455" s="1"/>
  <c r="CQ455" s="1"/>
  <c r="BJ457"/>
  <c r="CN457" s="1"/>
  <c r="CP457" s="1"/>
  <c r="CQ457" s="1"/>
  <c r="BJ459"/>
  <c r="CN459" s="1"/>
  <c r="CP459" s="1"/>
  <c r="CQ459" s="1"/>
  <c r="BJ461"/>
  <c r="CN461" s="1"/>
  <c r="CP461" s="1"/>
  <c r="CQ461" s="1"/>
  <c r="BJ463"/>
  <c r="CN463" s="1"/>
  <c r="CP463" s="1"/>
  <c r="BJ465"/>
  <c r="CN465" s="1"/>
  <c r="CP465" s="1"/>
  <c r="CQ465" s="1"/>
  <c r="BJ467"/>
  <c r="CN467" s="1"/>
  <c r="CP467" s="1"/>
  <c r="CQ467" s="1"/>
  <c r="BJ469"/>
  <c r="CN469" s="1"/>
  <c r="CP469" s="1"/>
  <c r="CQ469" s="1"/>
  <c r="BJ471"/>
  <c r="CN471" s="1"/>
  <c r="CP471" s="1"/>
  <c r="CQ471" s="1"/>
  <c r="BJ473"/>
  <c r="CN473" s="1"/>
  <c r="CP473" s="1"/>
  <c r="BJ475"/>
  <c r="CN475" s="1"/>
  <c r="CP475" s="1"/>
  <c r="CQ475" s="1"/>
  <c r="BJ477"/>
  <c r="CN477" s="1"/>
  <c r="CP477" s="1"/>
  <c r="BJ479"/>
  <c r="CN479" s="1"/>
  <c r="CP479" s="1"/>
  <c r="CQ479" s="1"/>
  <c r="BJ481"/>
  <c r="CN481" s="1"/>
  <c r="CP481" s="1"/>
  <c r="CQ481" s="1"/>
  <c r="BJ483"/>
  <c r="CN483" s="1"/>
  <c r="CP483" s="1"/>
  <c r="CQ483" s="1"/>
  <c r="BJ485"/>
  <c r="CN485" s="1"/>
  <c r="CP485" s="1"/>
  <c r="BJ487"/>
  <c r="CN487" s="1"/>
  <c r="CP487" s="1"/>
  <c r="BJ489"/>
  <c r="CN489" s="1"/>
  <c r="CP489" s="1"/>
  <c r="CQ489" s="1"/>
  <c r="BI491"/>
  <c r="BM491" s="1"/>
  <c r="BI493"/>
  <c r="BM493" s="1"/>
  <c r="BI495"/>
  <c r="BM495" s="1"/>
  <c r="BI497"/>
  <c r="BM497" s="1"/>
  <c r="BI499"/>
  <c r="BM499" s="1"/>
  <c r="BI501"/>
  <c r="BM501" s="1"/>
  <c r="BI503"/>
  <c r="BM503" s="1"/>
  <c r="BJ503"/>
  <c r="CN503" s="1"/>
  <c r="CP503" s="1"/>
  <c r="CQ503" s="1"/>
  <c r="BI505"/>
  <c r="BM505" s="1"/>
  <c r="BI507"/>
  <c r="BM507" s="1"/>
  <c r="BI509"/>
  <c r="BM509" s="1"/>
  <c r="BI511"/>
  <c r="BM511" s="1"/>
  <c r="BI513"/>
  <c r="BM513" s="1"/>
  <c r="BI515"/>
  <c r="BM515" s="1"/>
  <c r="BI518"/>
  <c r="BM518" s="1"/>
  <c r="BI520"/>
  <c r="BM520" s="1"/>
  <c r="BI522"/>
  <c r="BM522" s="1"/>
  <c r="BI524"/>
  <c r="BM524" s="1"/>
  <c r="BI526"/>
  <c r="BM526" s="1"/>
  <c r="BI528"/>
  <c r="BI14"/>
  <c r="BI16"/>
  <c r="BJ18"/>
  <c r="BI20"/>
  <c r="BI22"/>
  <c r="BI24"/>
  <c r="BI26"/>
  <c r="BJ28"/>
  <c r="CN28" s="1"/>
  <c r="CP28" s="1"/>
  <c r="BJ30"/>
  <c r="CN30" s="1"/>
  <c r="CP30" s="1"/>
  <c r="CQ30" s="1"/>
  <c r="BI32"/>
  <c r="BI34"/>
  <c r="BI36"/>
  <c r="BI38"/>
  <c r="BI40"/>
  <c r="BI42"/>
  <c r="BJ44"/>
  <c r="CN44" s="1"/>
  <c r="CP44" s="1"/>
  <c r="CQ44" s="1"/>
  <c r="BJ46"/>
  <c r="CN46" s="1"/>
  <c r="CP46" s="1"/>
  <c r="CQ46" s="1"/>
  <c r="BJ48"/>
  <c r="CN48" s="1"/>
  <c r="CP48" s="1"/>
  <c r="CQ48" s="1"/>
  <c r="BJ50"/>
  <c r="CN50" s="1"/>
  <c r="CP50" s="1"/>
  <c r="CQ50" s="1"/>
  <c r="BI52"/>
  <c r="BI54"/>
  <c r="BI56"/>
  <c r="BI58"/>
  <c r="BJ60"/>
  <c r="CN60" s="1"/>
  <c r="CP60" s="1"/>
  <c r="CQ60" s="1"/>
  <c r="BI62"/>
  <c r="BI64"/>
  <c r="BI66"/>
  <c r="BJ68"/>
  <c r="CN68" s="1"/>
  <c r="CP68" s="1"/>
  <c r="CQ68" s="1"/>
  <c r="BJ70"/>
  <c r="BI72"/>
  <c r="BI74"/>
  <c r="BI76"/>
  <c r="BI78"/>
  <c r="BI80"/>
  <c r="BI82"/>
  <c r="BI84"/>
  <c r="BI86"/>
  <c r="BI88"/>
  <c r="BI90"/>
  <c r="BI92"/>
  <c r="BI94"/>
  <c r="BI96"/>
  <c r="BI98"/>
  <c r="BI100"/>
  <c r="BI102"/>
  <c r="BI104"/>
  <c r="BI106"/>
  <c r="BI108"/>
  <c r="BI110"/>
  <c r="BI112"/>
  <c r="BI114"/>
  <c r="BI116"/>
  <c r="BI118"/>
  <c r="BI120"/>
  <c r="BI122"/>
  <c r="BI124"/>
  <c r="BI126"/>
  <c r="BI128"/>
  <c r="BI130"/>
  <c r="BI132"/>
  <c r="BJ134"/>
  <c r="CN134" s="1"/>
  <c r="CP134" s="1"/>
  <c r="CQ134" s="1"/>
  <c r="BJ136"/>
  <c r="CN136" s="1"/>
  <c r="CP136" s="1"/>
  <c r="CQ136" s="1"/>
  <c r="BJ138"/>
  <c r="CN138" s="1"/>
  <c r="CP138" s="1"/>
  <c r="BJ140"/>
  <c r="CN140" s="1"/>
  <c r="CP140" s="1"/>
  <c r="CQ140" s="1"/>
  <c r="BJ142"/>
  <c r="CN142" s="1"/>
  <c r="CP142" s="1"/>
  <c r="CQ142" s="1"/>
  <c r="BJ144"/>
  <c r="CN144" s="1"/>
  <c r="CP144" s="1"/>
  <c r="BJ146"/>
  <c r="CN146" s="1"/>
  <c r="CP146" s="1"/>
  <c r="CQ146" s="1"/>
  <c r="BJ148"/>
  <c r="CN148" s="1"/>
  <c r="CP148" s="1"/>
  <c r="BJ150"/>
  <c r="CN150" s="1"/>
  <c r="CP150" s="1"/>
  <c r="CQ150" s="1"/>
  <c r="BJ152"/>
  <c r="CN152" s="1"/>
  <c r="CP152" s="1"/>
  <c r="BJ154"/>
  <c r="CN154" s="1"/>
  <c r="CP154" s="1"/>
  <c r="CQ154" s="1"/>
  <c r="BJ156"/>
  <c r="CN156" s="1"/>
  <c r="CP156" s="1"/>
  <c r="CQ156" s="1"/>
  <c r="BJ158"/>
  <c r="CN158" s="1"/>
  <c r="CP158" s="1"/>
  <c r="BJ160"/>
  <c r="CN160" s="1"/>
  <c r="CP160" s="1"/>
  <c r="CQ160" s="1"/>
  <c r="BJ162"/>
  <c r="BI164"/>
  <c r="BI166"/>
  <c r="BI168"/>
  <c r="BI170"/>
  <c r="BI172"/>
  <c r="BI174"/>
  <c r="BI176"/>
  <c r="BI178"/>
  <c r="BI180"/>
  <c r="BI182"/>
  <c r="BI184"/>
  <c r="BI186"/>
  <c r="BI188"/>
  <c r="BI190"/>
  <c r="BI192"/>
  <c r="BI194"/>
  <c r="BI196"/>
  <c r="BI198"/>
  <c r="BI200"/>
  <c r="BI202"/>
  <c r="BI204"/>
  <c r="BI206"/>
  <c r="BI208"/>
  <c r="BI210"/>
  <c r="BI212"/>
  <c r="BI214"/>
  <c r="BI216"/>
  <c r="BI218"/>
  <c r="BI220"/>
  <c r="BI222"/>
  <c r="BI224"/>
  <c r="BI226"/>
  <c r="BI228"/>
  <c r="BI230"/>
  <c r="BI232"/>
  <c r="BI234"/>
  <c r="BI236"/>
  <c r="BJ238"/>
  <c r="CN238" s="1"/>
  <c r="CP238" s="1"/>
  <c r="CQ238" s="1"/>
  <c r="BJ240"/>
  <c r="CN240" s="1"/>
  <c r="CP240" s="1"/>
  <c r="BJ242"/>
  <c r="CN242" s="1"/>
  <c r="CP242" s="1"/>
  <c r="CQ242" s="1"/>
  <c r="BJ244"/>
  <c r="CN244" s="1"/>
  <c r="CP244" s="1"/>
  <c r="BJ246"/>
  <c r="CN246" s="1"/>
  <c r="CP246" s="1"/>
  <c r="CQ246" s="1"/>
  <c r="BJ252"/>
  <c r="CN252" s="1"/>
  <c r="CP252" s="1"/>
  <c r="CQ252" s="1"/>
  <c r="BI13"/>
  <c r="BI15"/>
  <c r="BI17"/>
  <c r="BI19"/>
  <c r="BI21"/>
  <c r="BI23"/>
  <c r="BI25"/>
  <c r="BI27"/>
  <c r="BJ29"/>
  <c r="CN29" s="1"/>
  <c r="CP29" s="1"/>
  <c r="CQ29" s="1"/>
  <c r="BJ31"/>
  <c r="BJ33"/>
  <c r="CN33" s="1"/>
  <c r="CP33" s="1"/>
  <c r="CQ33" s="1"/>
  <c r="BJ35"/>
  <c r="CN35" s="1"/>
  <c r="CP35" s="1"/>
  <c r="CQ35" s="1"/>
  <c r="BI37"/>
  <c r="BI39"/>
  <c r="BJ41"/>
  <c r="CN41" s="1"/>
  <c r="CP41" s="1"/>
  <c r="CQ41" s="1"/>
  <c r="BJ43"/>
  <c r="CN43" s="1"/>
  <c r="CP43" s="1"/>
  <c r="CQ43" s="1"/>
  <c r="BJ45"/>
  <c r="CN45" s="1"/>
  <c r="CP45" s="1"/>
  <c r="CQ45" s="1"/>
  <c r="BJ47"/>
  <c r="CN47" s="1"/>
  <c r="CP47" s="1"/>
  <c r="CQ47" s="1"/>
  <c r="BJ49"/>
  <c r="CN49" s="1"/>
  <c r="CP49" s="1"/>
  <c r="CQ49" s="1"/>
  <c r="BJ51"/>
  <c r="BI53"/>
  <c r="BI55"/>
  <c r="BI57"/>
  <c r="BI59"/>
  <c r="BI61"/>
  <c r="BI63"/>
  <c r="BI65"/>
  <c r="BJ67"/>
  <c r="CN67" s="1"/>
  <c r="CP67" s="1"/>
  <c r="CQ67" s="1"/>
  <c r="BJ69"/>
  <c r="CN69" s="1"/>
  <c r="CP69" s="1"/>
  <c r="CQ69" s="1"/>
  <c r="BI71"/>
  <c r="BI73"/>
  <c r="BI75"/>
  <c r="BI77"/>
  <c r="BI79"/>
  <c r="BI81"/>
  <c r="BI83"/>
  <c r="BI85"/>
  <c r="BI87"/>
  <c r="BI89"/>
  <c r="BI91"/>
  <c r="BI93"/>
  <c r="BI95"/>
  <c r="BI97"/>
  <c r="BI99"/>
  <c r="BI101"/>
  <c r="BI103"/>
  <c r="BI105"/>
  <c r="BI107"/>
  <c r="BI109"/>
  <c r="BI111"/>
  <c r="BI113"/>
  <c r="BI115"/>
  <c r="BI117"/>
  <c r="BI119"/>
  <c r="BI121"/>
  <c r="BI123"/>
  <c r="BI125"/>
  <c r="BI127"/>
  <c r="BI129"/>
  <c r="BI131"/>
  <c r="BJ133"/>
  <c r="CN133" s="1"/>
  <c r="CP133" s="1"/>
  <c r="CQ133" s="1"/>
  <c r="BJ135"/>
  <c r="CN135" s="1"/>
  <c r="CP135" s="1"/>
  <c r="CQ135" s="1"/>
  <c r="BJ137"/>
  <c r="CN137" s="1"/>
  <c r="CP137" s="1"/>
  <c r="CQ137" s="1"/>
  <c r="BJ139"/>
  <c r="CN139" s="1"/>
  <c r="CP139" s="1"/>
  <c r="CQ139" s="1"/>
  <c r="BJ141"/>
  <c r="CN141" s="1"/>
  <c r="CP141" s="1"/>
  <c r="CQ141" s="1"/>
  <c r="BJ143"/>
  <c r="CN143" s="1"/>
  <c r="CP143" s="1"/>
  <c r="CQ143" s="1"/>
  <c r="BJ145"/>
  <c r="CN145" s="1"/>
  <c r="CP145" s="1"/>
  <c r="CQ145" s="1"/>
  <c r="BJ147"/>
  <c r="CN147" s="1"/>
  <c r="CP147" s="1"/>
  <c r="CQ147" s="1"/>
  <c r="BJ149"/>
  <c r="CN149" s="1"/>
  <c r="CP149" s="1"/>
  <c r="CQ149" s="1"/>
  <c r="BI151"/>
  <c r="BI153"/>
  <c r="BI155"/>
  <c r="BI157"/>
  <c r="BI159"/>
  <c r="BI161"/>
  <c r="BJ163"/>
  <c r="CN163" s="1"/>
  <c r="CP163" s="1"/>
  <c r="CQ163" s="1"/>
  <c r="BJ165"/>
  <c r="CN165" s="1"/>
  <c r="CP165" s="1"/>
  <c r="CQ165" s="1"/>
  <c r="BI167"/>
  <c r="BI169"/>
  <c r="BI171"/>
  <c r="BI173"/>
  <c r="BI175"/>
  <c r="BI177"/>
  <c r="BI179"/>
  <c r="BI181"/>
  <c r="BI183"/>
  <c r="BI185"/>
  <c r="BI187"/>
  <c r="BI189"/>
  <c r="BI191"/>
  <c r="BI193"/>
  <c r="BI195"/>
  <c r="BI197"/>
  <c r="BI199"/>
  <c r="BI201"/>
  <c r="BI203"/>
  <c r="BI205"/>
  <c r="BI207"/>
  <c r="BI209"/>
  <c r="BI211"/>
  <c r="BI213"/>
  <c r="BI215"/>
  <c r="BI217"/>
  <c r="BI219"/>
  <c r="BI221"/>
  <c r="BI223"/>
  <c r="BJ225"/>
  <c r="BI227"/>
  <c r="BI229"/>
  <c r="BI231"/>
  <c r="BJ233"/>
  <c r="CN233" s="1"/>
  <c r="CP233" s="1"/>
  <c r="CQ233" s="1"/>
  <c r="BJ235"/>
  <c r="CN235" s="1"/>
  <c r="CP235" s="1"/>
  <c r="CQ235" s="1"/>
  <c r="BJ237"/>
  <c r="CN237" s="1"/>
  <c r="CP237" s="1"/>
  <c r="CQ237" s="1"/>
  <c r="BJ239"/>
  <c r="CN239" s="1"/>
  <c r="CP239" s="1"/>
  <c r="BJ241"/>
  <c r="CN241" s="1"/>
  <c r="CP241" s="1"/>
  <c r="CQ241" s="1"/>
  <c r="BJ243"/>
  <c r="CN243" s="1"/>
  <c r="CP243" s="1"/>
  <c r="CQ243" s="1"/>
  <c r="BJ245"/>
  <c r="CN245" s="1"/>
  <c r="CP245" s="1"/>
  <c r="CQ245" s="1"/>
  <c r="BJ251"/>
  <c r="CN251" s="1"/>
  <c r="CP251" s="1"/>
  <c r="BJ253"/>
  <c r="CN253" s="1"/>
  <c r="CP253" s="1"/>
  <c r="CQ253" s="1"/>
  <c r="BJ255"/>
  <c r="CN255" s="1"/>
  <c r="CP255" s="1"/>
  <c r="CQ255" s="1"/>
  <c r="BJ257"/>
  <c r="CN257" s="1"/>
  <c r="CP257" s="1"/>
  <c r="CQ257" s="1"/>
  <c r="BJ259"/>
  <c r="CN259" s="1"/>
  <c r="CP259" s="1"/>
  <c r="CQ259" s="1"/>
  <c r="BJ261"/>
  <c r="CN261" s="1"/>
  <c r="CP261" s="1"/>
  <c r="CQ261" s="1"/>
  <c r="BJ263"/>
  <c r="CN263" s="1"/>
  <c r="CP263" s="1"/>
  <c r="CQ263" s="1"/>
  <c r="BJ265"/>
  <c r="CN265" s="1"/>
  <c r="CP265" s="1"/>
  <c r="CQ265" s="1"/>
  <c r="BJ267"/>
  <c r="CN267" s="1"/>
  <c r="CP267" s="1"/>
  <c r="CQ267" s="1"/>
  <c r="BJ269"/>
  <c r="CN269" s="1"/>
  <c r="CP269" s="1"/>
  <c r="CQ269" s="1"/>
  <c r="BJ271"/>
  <c r="CN271" s="1"/>
  <c r="CP271" s="1"/>
  <c r="CQ271" s="1"/>
  <c r="BJ273"/>
  <c r="CN273" s="1"/>
  <c r="CP273" s="1"/>
  <c r="CQ273" s="1"/>
  <c r="BJ275"/>
  <c r="CN275" s="1"/>
  <c r="CP275" s="1"/>
  <c r="CQ275" s="1"/>
  <c r="BJ278"/>
  <c r="CN278" s="1"/>
  <c r="CP278" s="1"/>
  <c r="CQ278" s="1"/>
  <c r="BJ280"/>
  <c r="CN280" s="1"/>
  <c r="CP280" s="1"/>
  <c r="CQ280" s="1"/>
  <c r="BJ282"/>
  <c r="CN282" s="1"/>
  <c r="CP282" s="1"/>
  <c r="CQ282" s="1"/>
  <c r="BJ284"/>
  <c r="CN284" s="1"/>
  <c r="CP284" s="1"/>
  <c r="CQ284" s="1"/>
  <c r="BI286"/>
  <c r="BJ288"/>
  <c r="CN288" s="1"/>
  <c r="CP288" s="1"/>
  <c r="CQ288" s="1"/>
  <c r="BJ290"/>
  <c r="CN290" s="1"/>
  <c r="CP290" s="1"/>
  <c r="CQ290" s="1"/>
  <c r="BJ292"/>
  <c r="CN292" s="1"/>
  <c r="CP292" s="1"/>
  <c r="CQ292" s="1"/>
  <c r="BJ294"/>
  <c r="CN294" s="1"/>
  <c r="CP294" s="1"/>
  <c r="CQ294" s="1"/>
  <c r="BJ296"/>
  <c r="CN296" s="1"/>
  <c r="CP296" s="1"/>
  <c r="CQ296" s="1"/>
  <c r="BJ298"/>
  <c r="CN298" s="1"/>
  <c r="CP298" s="1"/>
  <c r="BJ300"/>
  <c r="CN300" s="1"/>
  <c r="CP300" s="1"/>
  <c r="CQ300" s="1"/>
  <c r="BJ302"/>
  <c r="CN302" s="1"/>
  <c r="CP302" s="1"/>
  <c r="CQ302" s="1"/>
  <c r="BJ304"/>
  <c r="CN304" s="1"/>
  <c r="CP304" s="1"/>
  <c r="BJ306"/>
  <c r="CN306" s="1"/>
  <c r="CP306" s="1"/>
  <c r="CQ306" s="1"/>
  <c r="BJ308"/>
  <c r="CN308" s="1"/>
  <c r="CP308" s="1"/>
  <c r="CQ308" s="1"/>
  <c r="BJ310"/>
  <c r="CN310" s="1"/>
  <c r="CP310" s="1"/>
  <c r="BJ312"/>
  <c r="CN312" s="1"/>
  <c r="CP312" s="1"/>
  <c r="CQ312" s="1"/>
  <c r="BJ314"/>
  <c r="CN314" s="1"/>
  <c r="CP314" s="1"/>
  <c r="CQ314" s="1"/>
  <c r="BJ316"/>
  <c r="CN316" s="1"/>
  <c r="CP316" s="1"/>
  <c r="CQ316" s="1"/>
  <c r="BJ318"/>
  <c r="CN318" s="1"/>
  <c r="CP318" s="1"/>
  <c r="BJ320"/>
  <c r="CN320" s="1"/>
  <c r="CP320" s="1"/>
  <c r="BJ322"/>
  <c r="CN322" s="1"/>
  <c r="CP322" s="1"/>
  <c r="CQ322" s="1"/>
  <c r="BJ324"/>
  <c r="CN324" s="1"/>
  <c r="CP324" s="1"/>
  <c r="BJ326"/>
  <c r="CN326" s="1"/>
  <c r="CP326" s="1"/>
  <c r="CQ326" s="1"/>
  <c r="BJ328"/>
  <c r="CN328" s="1"/>
  <c r="CP328" s="1"/>
  <c r="BJ330"/>
  <c r="CN330" s="1"/>
  <c r="CP330" s="1"/>
  <c r="CQ330" s="1"/>
  <c r="BJ332"/>
  <c r="CN332" s="1"/>
  <c r="CP332" s="1"/>
  <c r="CQ332" s="1"/>
  <c r="BJ334"/>
  <c r="CN334" s="1"/>
  <c r="CP334" s="1"/>
  <c r="BJ336"/>
  <c r="CN336" s="1"/>
  <c r="CP336" s="1"/>
  <c r="CQ336" s="1"/>
  <c r="BJ338"/>
  <c r="CN338" s="1"/>
  <c r="CP338" s="1"/>
  <c r="BJ340"/>
  <c r="CN340" s="1"/>
  <c r="CP340" s="1"/>
  <c r="CQ340" s="1"/>
  <c r="BJ342"/>
  <c r="CN342" s="1"/>
  <c r="CP342" s="1"/>
  <c r="CQ342" s="1"/>
  <c r="BJ344"/>
  <c r="CN344" s="1"/>
  <c r="CP344" s="1"/>
  <c r="CQ344" s="1"/>
  <c r="BJ346"/>
  <c r="CN346" s="1"/>
  <c r="CP346" s="1"/>
  <c r="CQ346" s="1"/>
  <c r="BJ348"/>
  <c r="CN348" s="1"/>
  <c r="CP348" s="1"/>
  <c r="CQ348" s="1"/>
  <c r="BJ350"/>
  <c r="CN350" s="1"/>
  <c r="CP350" s="1"/>
  <c r="CQ350" s="1"/>
  <c r="BJ352"/>
  <c r="CN352" s="1"/>
  <c r="CP352" s="1"/>
  <c r="CQ352" s="1"/>
  <c r="BJ354"/>
  <c r="CN354" s="1"/>
  <c r="CP354" s="1"/>
  <c r="CQ354" s="1"/>
  <c r="BJ356"/>
  <c r="CN356" s="1"/>
  <c r="CP356" s="1"/>
  <c r="CQ356" s="1"/>
  <c r="BJ358"/>
  <c r="CN358" s="1"/>
  <c r="CP358" s="1"/>
  <c r="CQ358" s="1"/>
  <c r="BJ360"/>
  <c r="CN360" s="1"/>
  <c r="CP360" s="1"/>
  <c r="CQ360" s="1"/>
  <c r="BJ362"/>
  <c r="CN362" s="1"/>
  <c r="CP362" s="1"/>
  <c r="BJ364"/>
  <c r="CN364" s="1"/>
  <c r="CP364" s="1"/>
  <c r="BJ366"/>
  <c r="CN366" s="1"/>
  <c r="CP366" s="1"/>
  <c r="BJ368"/>
  <c r="CN368" s="1"/>
  <c r="CP368" s="1"/>
  <c r="CQ368" s="1"/>
  <c r="BJ370"/>
  <c r="CN370" s="1"/>
  <c r="CP370" s="1"/>
  <c r="CQ370" s="1"/>
  <c r="BJ372"/>
  <c r="CN372" s="1"/>
  <c r="CP372" s="1"/>
  <c r="CQ372" s="1"/>
  <c r="BJ374"/>
  <c r="CN374" s="1"/>
  <c r="CP374" s="1"/>
  <c r="CQ374" s="1"/>
  <c r="BJ376"/>
  <c r="CN376" s="1"/>
  <c r="CP376" s="1"/>
  <c r="CQ376" s="1"/>
  <c r="BJ378"/>
  <c r="CN378" s="1"/>
  <c r="CP378" s="1"/>
  <c r="BJ380"/>
  <c r="CN380" s="1"/>
  <c r="CP380" s="1"/>
  <c r="CQ380" s="1"/>
  <c r="BJ382"/>
  <c r="CN382" s="1"/>
  <c r="CP382" s="1"/>
  <c r="CQ382" s="1"/>
  <c r="BJ384"/>
  <c r="CN384" s="1"/>
  <c r="CP384" s="1"/>
  <c r="CQ384" s="1"/>
  <c r="BJ386"/>
  <c r="CN386" s="1"/>
  <c r="CP386" s="1"/>
  <c r="BJ388"/>
  <c r="CN388" s="1"/>
  <c r="CP388" s="1"/>
  <c r="CQ388" s="1"/>
  <c r="BJ390"/>
  <c r="CN390" s="1"/>
  <c r="CP390" s="1"/>
  <c r="CQ390" s="1"/>
  <c r="BJ392"/>
  <c r="CN392" s="1"/>
  <c r="CP392" s="1"/>
  <c r="BJ394"/>
  <c r="CN394" s="1"/>
  <c r="CP394" s="1"/>
  <c r="CQ394" s="1"/>
  <c r="BJ396"/>
  <c r="CN396" s="1"/>
  <c r="CP396" s="1"/>
  <c r="BJ398"/>
  <c r="CN398" s="1"/>
  <c r="CP398" s="1"/>
  <c r="CQ398" s="1"/>
  <c r="BJ400"/>
  <c r="CN400" s="1"/>
  <c r="CP400" s="1"/>
  <c r="CQ400" s="1"/>
  <c r="BJ402"/>
  <c r="CN402" s="1"/>
  <c r="CP402" s="1"/>
  <c r="CQ402" s="1"/>
  <c r="BJ404"/>
  <c r="CN404" s="1"/>
  <c r="CP404" s="1"/>
  <c r="CQ404" s="1"/>
  <c r="BJ406"/>
  <c r="CN406" s="1"/>
  <c r="CP406" s="1"/>
  <c r="CQ406" s="1"/>
  <c r="BJ408"/>
  <c r="CN408" s="1"/>
  <c r="CP408" s="1"/>
  <c r="CQ408" s="1"/>
  <c r="BJ410"/>
  <c r="CN410" s="1"/>
  <c r="CP410" s="1"/>
  <c r="CQ410" s="1"/>
  <c r="BJ412"/>
  <c r="BJ414"/>
  <c r="BI416"/>
  <c r="BI418"/>
  <c r="BJ420"/>
  <c r="CN420" s="1"/>
  <c r="CP420" s="1"/>
  <c r="BJ422"/>
  <c r="CN422" s="1"/>
  <c r="CP422" s="1"/>
  <c r="BJ424"/>
  <c r="CN424" s="1"/>
  <c r="CP424" s="1"/>
  <c r="BJ426"/>
  <c r="CN426" s="1"/>
  <c r="CP426" s="1"/>
  <c r="CQ426" s="1"/>
  <c r="BJ428"/>
  <c r="CN428" s="1"/>
  <c r="CP428" s="1"/>
  <c r="CQ428" s="1"/>
  <c r="BJ430"/>
  <c r="CN430" s="1"/>
  <c r="CP430" s="1"/>
  <c r="CQ430" s="1"/>
  <c r="BJ432"/>
  <c r="CN432" s="1"/>
  <c r="CP432" s="1"/>
  <c r="CQ432" s="1"/>
  <c r="BJ434"/>
  <c r="CN434" s="1"/>
  <c r="CP434" s="1"/>
  <c r="CQ434" s="1"/>
  <c r="BJ436"/>
  <c r="CN436" s="1"/>
  <c r="CP436" s="1"/>
  <c r="CQ436" s="1"/>
  <c r="BJ438"/>
  <c r="CN438" s="1"/>
  <c r="CP438" s="1"/>
  <c r="CQ438" s="1"/>
  <c r="BI440"/>
  <c r="BI442"/>
  <c r="BI444"/>
  <c r="BI446"/>
  <c r="BI448"/>
  <c r="BI450"/>
  <c r="BI452"/>
  <c r="BI454"/>
  <c r="BI456"/>
  <c r="BI458"/>
  <c r="BI460"/>
  <c r="BI462"/>
  <c r="BI464"/>
  <c r="BI466"/>
  <c r="BI468"/>
  <c r="BI470"/>
  <c r="BI472"/>
  <c r="BI474"/>
  <c r="BI476"/>
  <c r="BI478"/>
  <c r="BM478" s="1"/>
  <c r="BI480"/>
  <c r="BM480" s="1"/>
  <c r="BI482"/>
  <c r="BM482" s="1"/>
  <c r="BI484"/>
  <c r="BM484" s="1"/>
  <c r="BI486"/>
  <c r="BM486" s="1"/>
  <c r="BI488"/>
  <c r="BM488" s="1"/>
  <c r="BI490"/>
  <c r="BM490" s="1"/>
  <c r="BI492"/>
  <c r="BM492" s="1"/>
  <c r="BI494"/>
  <c r="BM494" s="1"/>
  <c r="BI496"/>
  <c r="BM496" s="1"/>
  <c r="BI498"/>
  <c r="BM498" s="1"/>
  <c r="BI500"/>
  <c r="BM500" s="1"/>
  <c r="BI502"/>
  <c r="BM502" s="1"/>
  <c r="BI255"/>
  <c r="BI257"/>
  <c r="BI259"/>
  <c r="BI261"/>
  <c r="BI263"/>
  <c r="BI265"/>
  <c r="BI267"/>
  <c r="BI269"/>
  <c r="BI271"/>
  <c r="BI273"/>
  <c r="BI275"/>
  <c r="BI278"/>
  <c r="BI280"/>
  <c r="BI282"/>
  <c r="BI284"/>
  <c r="BJ286"/>
  <c r="CN286" s="1"/>
  <c r="CP286" s="1"/>
  <c r="CQ286" s="1"/>
  <c r="BI288"/>
  <c r="BI290"/>
  <c r="BI292"/>
  <c r="BI294"/>
  <c r="BI296"/>
  <c r="BI298"/>
  <c r="BI300"/>
  <c r="BI302"/>
  <c r="BI304"/>
  <c r="BI306"/>
  <c r="BI308"/>
  <c r="BI310"/>
  <c r="BI312"/>
  <c r="BI314"/>
  <c r="BI316"/>
  <c r="BI318"/>
  <c r="BI320"/>
  <c r="BI322"/>
  <c r="BI324"/>
  <c r="BI326"/>
  <c r="BI328"/>
  <c r="BI330"/>
  <c r="BI332"/>
  <c r="BI334"/>
  <c r="BI336"/>
  <c r="BI338"/>
  <c r="BI340"/>
  <c r="BI342"/>
  <c r="BI344"/>
  <c r="BI346"/>
  <c r="BI348"/>
  <c r="BI350"/>
  <c r="BI352"/>
  <c r="BI354"/>
  <c r="BI356"/>
  <c r="BI358"/>
  <c r="BI360"/>
  <c r="BI362"/>
  <c r="BI364"/>
  <c r="BI366"/>
  <c r="BI368"/>
  <c r="BI370"/>
  <c r="BI372"/>
  <c r="BI374"/>
  <c r="BI376"/>
  <c r="BI378"/>
  <c r="BI380"/>
  <c r="BI382"/>
  <c r="BI384"/>
  <c r="BI386"/>
  <c r="BI388"/>
  <c r="BI390"/>
  <c r="BI392"/>
  <c r="BI394"/>
  <c r="BI396"/>
  <c r="BI398"/>
  <c r="BI400"/>
  <c r="BI402"/>
  <c r="BI404"/>
  <c r="BI406"/>
  <c r="BI408"/>
  <c r="BI410"/>
  <c r="BI412"/>
  <c r="BI414"/>
  <c r="BJ416"/>
  <c r="CN416" s="1"/>
  <c r="CP416" s="1"/>
  <c r="CQ416" s="1"/>
  <c r="BJ418"/>
  <c r="CN418" s="1"/>
  <c r="CP418" s="1"/>
  <c r="BI420"/>
  <c r="BI422"/>
  <c r="BI424"/>
  <c r="BI426"/>
  <c r="BI428"/>
  <c r="BI430"/>
  <c r="BI432"/>
  <c r="BI434"/>
  <c r="BI436"/>
  <c r="BI438"/>
  <c r="BJ440"/>
  <c r="CN440" s="1"/>
  <c r="CP440" s="1"/>
  <c r="CQ440" s="1"/>
  <c r="BJ442"/>
  <c r="CN442" s="1"/>
  <c r="CP442" s="1"/>
  <c r="CQ442" s="1"/>
  <c r="BJ444"/>
  <c r="CN444" s="1"/>
  <c r="CP444" s="1"/>
  <c r="CQ444" s="1"/>
  <c r="BJ446"/>
  <c r="CN446" s="1"/>
  <c r="CP446" s="1"/>
  <c r="CQ446" s="1"/>
  <c r="BJ448"/>
  <c r="CN448" s="1"/>
  <c r="CP448" s="1"/>
  <c r="CQ448" s="1"/>
  <c r="BJ450"/>
  <c r="CN450" s="1"/>
  <c r="CP450" s="1"/>
  <c r="CQ450" s="1"/>
  <c r="BJ452"/>
  <c r="CN452" s="1"/>
  <c r="CP452" s="1"/>
  <c r="CQ452" s="1"/>
  <c r="BJ454"/>
  <c r="CN454" s="1"/>
  <c r="CP454" s="1"/>
  <c r="CQ454" s="1"/>
  <c r="BJ456"/>
  <c r="CN456" s="1"/>
  <c r="CP456" s="1"/>
  <c r="CQ456" s="1"/>
  <c r="BJ458"/>
  <c r="CN458" s="1"/>
  <c r="CP458" s="1"/>
  <c r="CQ458" s="1"/>
  <c r="BJ460"/>
  <c r="CN460" s="1"/>
  <c r="CP460" s="1"/>
  <c r="CQ460" s="1"/>
  <c r="BJ462"/>
  <c r="CN462" s="1"/>
  <c r="CP462" s="1"/>
  <c r="CQ462" s="1"/>
  <c r="BJ464"/>
  <c r="CN464" s="1"/>
  <c r="CP464" s="1"/>
  <c r="BJ466"/>
  <c r="CN466" s="1"/>
  <c r="CP466" s="1"/>
  <c r="CQ466" s="1"/>
  <c r="BJ468"/>
  <c r="CN468" s="1"/>
  <c r="CP468" s="1"/>
  <c r="CQ468" s="1"/>
  <c r="BJ470"/>
  <c r="CN470" s="1"/>
  <c r="CP470" s="1"/>
  <c r="CQ470" s="1"/>
  <c r="BJ472"/>
  <c r="CN472" s="1"/>
  <c r="CP472" s="1"/>
  <c r="CQ472" s="1"/>
  <c r="BJ474"/>
  <c r="CN474" s="1"/>
  <c r="CP474" s="1"/>
  <c r="CQ474" s="1"/>
  <c r="BJ476"/>
  <c r="CN476" s="1"/>
  <c r="CP476" s="1"/>
  <c r="CQ476" s="1"/>
  <c r="BJ478"/>
  <c r="CN478" s="1"/>
  <c r="CP478" s="1"/>
  <c r="CQ478" s="1"/>
  <c r="BJ480"/>
  <c r="CN480" s="1"/>
  <c r="CP480" s="1"/>
  <c r="CQ480" s="1"/>
  <c r="BJ482"/>
  <c r="CN482" s="1"/>
  <c r="CP482" s="1"/>
  <c r="CQ482" s="1"/>
  <c r="BJ484"/>
  <c r="CN484" s="1"/>
  <c r="CP484" s="1"/>
  <c r="CQ484" s="1"/>
  <c r="BJ486"/>
  <c r="CN486" s="1"/>
  <c r="CP486" s="1"/>
  <c r="CQ486" s="1"/>
  <c r="BJ488"/>
  <c r="CN488" s="1"/>
  <c r="CP488" s="1"/>
  <c r="CQ488" s="1"/>
  <c r="BJ490"/>
  <c r="BJ492"/>
  <c r="CN492" s="1"/>
  <c r="CP492" s="1"/>
  <c r="CQ492" s="1"/>
  <c r="BJ494"/>
  <c r="CN494" s="1"/>
  <c r="CP494" s="1"/>
  <c r="CQ494" s="1"/>
  <c r="BJ496"/>
  <c r="CN496" s="1"/>
  <c r="CP496" s="1"/>
  <c r="CQ496" s="1"/>
  <c r="BJ498"/>
  <c r="CN498" s="1"/>
  <c r="CP498" s="1"/>
  <c r="CQ498" s="1"/>
  <c r="BJ500"/>
  <c r="CN500" s="1"/>
  <c r="CP500" s="1"/>
  <c r="CQ500" s="1"/>
  <c r="BJ502"/>
  <c r="CN502" s="1"/>
  <c r="CP502" s="1"/>
  <c r="CQ502" s="1"/>
  <c r="BJ504"/>
  <c r="CN504" s="1"/>
  <c r="CP504" s="1"/>
  <c r="CQ504" s="1"/>
  <c r="BI504"/>
  <c r="BM504" s="1"/>
  <c r="BJ506"/>
  <c r="CN506" s="1"/>
  <c r="CP506" s="1"/>
  <c r="CQ506" s="1"/>
  <c r="BJ508"/>
  <c r="CN508" s="1"/>
  <c r="CP508" s="1"/>
  <c r="CQ508" s="1"/>
  <c r="BJ510"/>
  <c r="CN510" s="1"/>
  <c r="CP510" s="1"/>
  <c r="CQ510" s="1"/>
  <c r="BJ512"/>
  <c r="CN512" s="1"/>
  <c r="CP512" s="1"/>
  <c r="CQ512" s="1"/>
  <c r="BJ514"/>
  <c r="CN514" s="1"/>
  <c r="CP514" s="1"/>
  <c r="CQ514" s="1"/>
  <c r="BJ516"/>
  <c r="CN516" s="1"/>
  <c r="CP516" s="1"/>
  <c r="CQ516" s="1"/>
  <c r="BJ519"/>
  <c r="CN519" s="1"/>
  <c r="CP519" s="1"/>
  <c r="CQ519" s="1"/>
  <c r="BJ521"/>
  <c r="CN521" s="1"/>
  <c r="CP521" s="1"/>
  <c r="CQ521" s="1"/>
  <c r="BJ523"/>
  <c r="CN523" s="1"/>
  <c r="CP523" s="1"/>
  <c r="CQ523" s="1"/>
  <c r="BJ525"/>
  <c r="CN525" s="1"/>
  <c r="CP525" s="1"/>
  <c r="CQ525" s="1"/>
  <c r="BI527"/>
  <c r="BM527" s="1"/>
  <c r="BI529"/>
  <c r="BM529" s="1"/>
  <c r="BI531"/>
  <c r="BM531" s="1"/>
  <c r="BJ533"/>
  <c r="CN533" s="1"/>
  <c r="CP533" s="1"/>
  <c r="CQ533" s="1"/>
  <c r="BJ535"/>
  <c r="BJ537"/>
  <c r="CN537" s="1"/>
  <c r="CP537" s="1"/>
  <c r="CQ537" s="1"/>
  <c r="BJ12"/>
  <c r="BI589"/>
  <c r="BM589" s="1"/>
  <c r="BI587"/>
  <c r="BM587" s="1"/>
  <c r="BI585"/>
  <c r="BM585" s="1"/>
  <c r="BI583"/>
  <c r="BM583" s="1"/>
  <c r="BI581"/>
  <c r="BM581" s="1"/>
  <c r="BI579"/>
  <c r="BM579" s="1"/>
  <c r="BI577"/>
  <c r="BM577" s="1"/>
  <c r="BI575"/>
  <c r="BM575" s="1"/>
  <c r="BI573"/>
  <c r="BM573" s="1"/>
  <c r="BI571"/>
  <c r="BM571" s="1"/>
  <c r="BI569"/>
  <c r="BM569" s="1"/>
  <c r="BI567"/>
  <c r="BM567" s="1"/>
  <c r="BI565"/>
  <c r="BM565" s="1"/>
  <c r="BI563"/>
  <c r="BM563" s="1"/>
  <c r="BI561"/>
  <c r="BM561" s="1"/>
  <c r="BJ559"/>
  <c r="CN559" s="1"/>
  <c r="CP559" s="1"/>
  <c r="CQ559" s="1"/>
  <c r="BJ557"/>
  <c r="CN557" s="1"/>
  <c r="CP557" s="1"/>
  <c r="CQ557" s="1"/>
  <c r="BJ555"/>
  <c r="CN555" s="1"/>
  <c r="CP555" s="1"/>
  <c r="CQ555" s="1"/>
  <c r="BJ553"/>
  <c r="CN553" s="1"/>
  <c r="CP553" s="1"/>
  <c r="CQ553" s="1"/>
  <c r="BJ551"/>
  <c r="CN551" s="1"/>
  <c r="CP551" s="1"/>
  <c r="CQ551" s="1"/>
  <c r="BJ549"/>
  <c r="CN549" s="1"/>
  <c r="CP549" s="1"/>
  <c r="CQ549" s="1"/>
  <c r="BJ547"/>
  <c r="CN547" s="1"/>
  <c r="CP547" s="1"/>
  <c r="CQ547" s="1"/>
  <c r="BJ545"/>
  <c r="BJ543"/>
  <c r="CN543" s="1"/>
  <c r="CP543" s="1"/>
  <c r="CQ543" s="1"/>
  <c r="BJ541"/>
  <c r="BJ539"/>
  <c r="CN539" s="1"/>
  <c r="CP539" s="1"/>
  <c r="CQ539" s="1"/>
  <c r="BI537"/>
  <c r="BM537" s="1"/>
  <c r="BI535"/>
  <c r="BM535" s="1"/>
  <c r="BI533"/>
  <c r="BM533" s="1"/>
  <c r="BJ531"/>
  <c r="BJ529"/>
  <c r="CN529" s="1"/>
  <c r="CP529" s="1"/>
  <c r="BJ527"/>
  <c r="CN527" s="1"/>
  <c r="CP527" s="1"/>
  <c r="CQ527" s="1"/>
  <c r="BI525"/>
  <c r="BM525" s="1"/>
  <c r="BI523"/>
  <c r="BM523" s="1"/>
  <c r="BI521"/>
  <c r="BM521" s="1"/>
  <c r="BI519"/>
  <c r="BM519" s="1"/>
  <c r="BI516"/>
  <c r="BM516" s="1"/>
  <c r="BI514"/>
  <c r="BM514" s="1"/>
  <c r="BI512"/>
  <c r="BM512" s="1"/>
  <c r="BI510"/>
  <c r="BM510" s="1"/>
  <c r="BI508"/>
  <c r="BM508" s="1"/>
  <c r="BI506"/>
  <c r="BM506" s="1"/>
  <c r="BI12"/>
  <c r="BJ589"/>
  <c r="CN589" s="1"/>
  <c r="CP589" s="1"/>
  <c r="CQ589" s="1"/>
  <c r="BJ587"/>
  <c r="CN587" s="1"/>
  <c r="CP587" s="1"/>
  <c r="CQ587" s="1"/>
  <c r="BJ585"/>
  <c r="CN585" s="1"/>
  <c r="CP585" s="1"/>
  <c r="CQ585" s="1"/>
  <c r="BJ583"/>
  <c r="CN583" s="1"/>
  <c r="CP583" s="1"/>
  <c r="CQ583" s="1"/>
  <c r="BJ581"/>
  <c r="CN581" s="1"/>
  <c r="CP581" s="1"/>
  <c r="BJ579"/>
  <c r="CN579" s="1"/>
  <c r="CP579" s="1"/>
  <c r="CQ579" s="1"/>
  <c r="BJ577"/>
  <c r="CN577" s="1"/>
  <c r="CP577" s="1"/>
  <c r="CQ577" s="1"/>
  <c r="BJ575"/>
  <c r="CN575" s="1"/>
  <c r="CP575" s="1"/>
  <c r="CQ575" s="1"/>
  <c r="BJ573"/>
  <c r="CN573" s="1"/>
  <c r="CP573" s="1"/>
  <c r="BJ571"/>
  <c r="CN571" s="1"/>
  <c r="CP571" s="1"/>
  <c r="CQ571" s="1"/>
  <c r="BJ569"/>
  <c r="CN569" s="1"/>
  <c r="CP569" s="1"/>
  <c r="CQ569" s="1"/>
  <c r="BJ567"/>
  <c r="CN567" s="1"/>
  <c r="CP567" s="1"/>
  <c r="CQ567" s="1"/>
  <c r="BJ565"/>
  <c r="CN565" s="1"/>
  <c r="CP565" s="1"/>
  <c r="CQ565" s="1"/>
  <c r="BJ563"/>
  <c r="CN563" s="1"/>
  <c r="CP563" s="1"/>
  <c r="CQ563" s="1"/>
  <c r="BJ561"/>
  <c r="CN561" s="1"/>
  <c r="CP561" s="1"/>
  <c r="CQ561" s="1"/>
  <c r="BI559"/>
  <c r="BM559" s="1"/>
  <c r="BI557"/>
  <c r="BM557" s="1"/>
  <c r="BI555"/>
  <c r="BM555" s="1"/>
  <c r="BI553"/>
  <c r="BM553" s="1"/>
  <c r="BI551"/>
  <c r="BM551" s="1"/>
  <c r="BI549"/>
  <c r="BM549" s="1"/>
  <c r="BI547"/>
  <c r="BM547" s="1"/>
  <c r="BI545"/>
  <c r="BI543"/>
  <c r="BM543" s="1"/>
  <c r="BI541"/>
  <c r="BM541" s="1"/>
  <c r="BI539"/>
  <c r="BM539" s="1"/>
  <c r="BI536"/>
  <c r="BM536" s="1"/>
  <c r="BJ532"/>
  <c r="BI590"/>
  <c r="BM590" s="1"/>
  <c r="BI588"/>
  <c r="BM588" s="1"/>
  <c r="BI586"/>
  <c r="BM586" s="1"/>
  <c r="BI584"/>
  <c r="BM584" s="1"/>
  <c r="BI582"/>
  <c r="BM582" s="1"/>
  <c r="BI580"/>
  <c r="BM580" s="1"/>
  <c r="BI578"/>
  <c r="BM578" s="1"/>
  <c r="BI576"/>
  <c r="BM576" s="1"/>
  <c r="BI574"/>
  <c r="BM574" s="1"/>
  <c r="BI572"/>
  <c r="BM572" s="1"/>
  <c r="BI570"/>
  <c r="BM570" s="1"/>
  <c r="BI568"/>
  <c r="BM568" s="1"/>
  <c r="BI566"/>
  <c r="BM566" s="1"/>
  <c r="BI564"/>
  <c r="BM564" s="1"/>
  <c r="BJ562"/>
  <c r="CN562" s="1"/>
  <c r="CP562" s="1"/>
  <c r="CQ562" s="1"/>
  <c r="BJ560"/>
  <c r="CN560" s="1"/>
  <c r="CP560" s="1"/>
  <c r="CQ560" s="1"/>
  <c r="BJ558"/>
  <c r="CN558" s="1"/>
  <c r="CP558" s="1"/>
  <c r="BJ556"/>
  <c r="CN556" s="1"/>
  <c r="CP556" s="1"/>
  <c r="CQ556" s="1"/>
  <c r="BJ554"/>
  <c r="CN554" s="1"/>
  <c r="CP554" s="1"/>
  <c r="CQ554" s="1"/>
  <c r="BJ552"/>
  <c r="CN552" s="1"/>
  <c r="CP552" s="1"/>
  <c r="CQ552" s="1"/>
  <c r="BJ550"/>
  <c r="CN550" s="1"/>
  <c r="CP550" s="1"/>
  <c r="CQ550" s="1"/>
  <c r="BJ548"/>
  <c r="CN548" s="1"/>
  <c r="CP548" s="1"/>
  <c r="CQ548" s="1"/>
  <c r="BJ546"/>
  <c r="CN546" s="1"/>
  <c r="CP546" s="1"/>
  <c r="BI544"/>
  <c r="BM544" s="1"/>
  <c r="BI542"/>
  <c r="BM542" s="1"/>
  <c r="BJ540"/>
  <c r="CN540" s="1"/>
  <c r="CP540" s="1"/>
  <c r="CQ540" s="1"/>
  <c r="BJ538"/>
  <c r="BJ536"/>
  <c r="CN536" s="1"/>
  <c r="CP536" s="1"/>
  <c r="CQ536" s="1"/>
  <c r="BI534"/>
  <c r="BM534" s="1"/>
  <c r="BI532"/>
  <c r="BM532" s="1"/>
  <c r="BJ530"/>
  <c r="CN530" s="1"/>
  <c r="CP530" s="1"/>
  <c r="BJ528"/>
  <c r="CN528" s="1"/>
  <c r="CP528" s="1"/>
  <c r="CQ528" s="1"/>
  <c r="BJ526"/>
  <c r="BJ524"/>
  <c r="CN524" s="1"/>
  <c r="CP524" s="1"/>
  <c r="CQ524" s="1"/>
  <c r="BJ522"/>
  <c r="CN522" s="1"/>
  <c r="CP522" s="1"/>
  <c r="CQ522" s="1"/>
  <c r="BJ520"/>
  <c r="CN520" s="1"/>
  <c r="CP520" s="1"/>
  <c r="CQ520" s="1"/>
  <c r="BJ518"/>
  <c r="CN518" s="1"/>
  <c r="CP518" s="1"/>
  <c r="CQ518" s="1"/>
  <c r="BJ515"/>
  <c r="BJ513"/>
  <c r="CN513" s="1"/>
  <c r="CP513" s="1"/>
  <c r="CQ513" s="1"/>
  <c r="BJ511"/>
  <c r="CN511" s="1"/>
  <c r="CP511" s="1"/>
  <c r="CQ511" s="1"/>
  <c r="BJ509"/>
  <c r="CN509" s="1"/>
  <c r="CP509" s="1"/>
  <c r="CQ509" s="1"/>
  <c r="BJ507"/>
  <c r="CN507" s="1"/>
  <c r="CP507" s="1"/>
  <c r="CQ507" s="1"/>
  <c r="BJ505"/>
  <c r="CN505" s="1"/>
  <c r="CP505" s="1"/>
  <c r="CQ505" s="1"/>
  <c r="BJ590"/>
  <c r="CN590" s="1"/>
  <c r="CP590" s="1"/>
  <c r="CQ590" s="1"/>
  <c r="BJ588"/>
  <c r="CN588" s="1"/>
  <c r="CP588" s="1"/>
  <c r="CQ588" s="1"/>
  <c r="BJ586"/>
  <c r="CN586" s="1"/>
  <c r="CP586" s="1"/>
  <c r="CQ586" s="1"/>
  <c r="BJ584"/>
  <c r="CN584" s="1"/>
  <c r="CP584" s="1"/>
  <c r="CQ584" s="1"/>
  <c r="BJ582"/>
  <c r="CN582" s="1"/>
  <c r="CP582" s="1"/>
  <c r="BJ580"/>
  <c r="CN580" s="1"/>
  <c r="CP580" s="1"/>
  <c r="CQ580" s="1"/>
  <c r="BJ578"/>
  <c r="CN578" s="1"/>
  <c r="CP578" s="1"/>
  <c r="CQ578" s="1"/>
  <c r="BJ576"/>
  <c r="CN576" s="1"/>
  <c r="CP576" s="1"/>
  <c r="BJ574"/>
  <c r="CN574" s="1"/>
  <c r="CP574" s="1"/>
  <c r="CQ574" s="1"/>
  <c r="BJ572"/>
  <c r="CN572" s="1"/>
  <c r="CP572" s="1"/>
  <c r="CQ572" s="1"/>
  <c r="BJ570"/>
  <c r="CN570" s="1"/>
  <c r="CP570" s="1"/>
  <c r="CQ570" s="1"/>
  <c r="BJ568"/>
  <c r="CN568" s="1"/>
  <c r="CP568" s="1"/>
  <c r="BJ566"/>
  <c r="CN566" s="1"/>
  <c r="CP566" s="1"/>
  <c r="CQ566" s="1"/>
  <c r="BJ564"/>
  <c r="CN564" s="1"/>
  <c r="CP564" s="1"/>
  <c r="CQ564" s="1"/>
  <c r="BI562"/>
  <c r="BM562" s="1"/>
  <c r="BI560"/>
  <c r="BM560" s="1"/>
  <c r="BI558"/>
  <c r="BM558" s="1"/>
  <c r="BI556"/>
  <c r="BM556" s="1"/>
  <c r="BI554"/>
  <c r="BM554" s="1"/>
  <c r="BI552"/>
  <c r="BM552" s="1"/>
  <c r="BI550"/>
  <c r="BM550" s="1"/>
  <c r="BI548"/>
  <c r="BM548" s="1"/>
  <c r="BI546"/>
  <c r="BM546" s="1"/>
  <c r="BJ544"/>
  <c r="CN544" s="1"/>
  <c r="CP544" s="1"/>
  <c r="CQ544" s="1"/>
  <c r="BJ542"/>
  <c r="CN542" s="1"/>
  <c r="CP542" s="1"/>
  <c r="CQ542" s="1"/>
  <c r="BI540"/>
  <c r="BI538"/>
  <c r="BM538" s="1"/>
  <c r="BJ534"/>
  <c r="CN534" s="1"/>
  <c r="CP534" s="1"/>
  <c r="BI530"/>
  <c r="BM530" s="1"/>
  <c r="CR14"/>
  <c r="CQ14"/>
  <c r="CR53"/>
  <c r="CQ53"/>
  <c r="CR37"/>
  <c r="CQ37"/>
  <c r="CJ393" i="11"/>
  <c r="CL393" s="1"/>
  <c r="AN393"/>
  <c r="AM394" s="1"/>
  <c r="S10" i="1"/>
  <c r="AR982" i="11"/>
  <c r="AN983"/>
  <c r="BV785"/>
  <c r="BR786"/>
  <c r="AC588"/>
  <c r="W589"/>
  <c r="BF589"/>
  <c r="BH589" s="1"/>
  <c r="BH588"/>
  <c r="AS588"/>
  <c r="AQ589"/>
  <c r="AS589" s="1"/>
  <c r="BV523"/>
  <c r="BR589"/>
  <c r="BG720"/>
  <c r="BC786"/>
  <c r="AD392"/>
  <c r="AB393"/>
  <c r="AD393" s="1"/>
  <c r="BC393"/>
  <c r="BG392"/>
  <c r="AR393"/>
  <c r="K393"/>
  <c r="M393" s="1"/>
  <c r="M392"/>
  <c r="BC589"/>
  <c r="BG588"/>
  <c r="CK785"/>
  <c r="CG786"/>
  <c r="AD917"/>
  <c r="AB983"/>
  <c r="AD983" s="1"/>
  <c r="AC720"/>
  <c r="W786"/>
  <c r="U720"/>
  <c r="BH785"/>
  <c r="BF786"/>
  <c r="BH786" s="1"/>
  <c r="M785"/>
  <c r="K786"/>
  <c r="M786" s="1"/>
  <c r="AD523"/>
  <c r="AB589"/>
  <c r="AD589" s="1"/>
  <c r="CQ61" i="1"/>
  <c r="CR61"/>
  <c r="GY359"/>
  <c r="Z359"/>
  <c r="Y264"/>
  <c r="AV487"/>
  <c r="AV489"/>
  <c r="AV491"/>
  <c r="BB491" s="1"/>
  <c r="BD491" s="1"/>
  <c r="AV493"/>
  <c r="AU495"/>
  <c r="AY495" s="1"/>
  <c r="AU497"/>
  <c r="AY497" s="1"/>
  <c r="AU499"/>
  <c r="AY499" s="1"/>
  <c r="AU501"/>
  <c r="AY501" s="1"/>
  <c r="AU503"/>
  <c r="AY503" s="1"/>
  <c r="AU505"/>
  <c r="AY505" s="1"/>
  <c r="AU507"/>
  <c r="AY507" s="1"/>
  <c r="AU509"/>
  <c r="AY509" s="1"/>
  <c r="AU511"/>
  <c r="AY511" s="1"/>
  <c r="AU513"/>
  <c r="AY513" s="1"/>
  <c r="AU515"/>
  <c r="AY515" s="1"/>
  <c r="AU518"/>
  <c r="AY518" s="1"/>
  <c r="AU520"/>
  <c r="AY520" s="1"/>
  <c r="AU522"/>
  <c r="AY522" s="1"/>
  <c r="AU524"/>
  <c r="AY524" s="1"/>
  <c r="AU526"/>
  <c r="AY526" s="1"/>
  <c r="AV528"/>
  <c r="AV530"/>
  <c r="AV532"/>
  <c r="AU534"/>
  <c r="AU536"/>
  <c r="AY536" s="1"/>
  <c r="AV538"/>
  <c r="AV540"/>
  <c r="AV542"/>
  <c r="AV544"/>
  <c r="AV546"/>
  <c r="AV548"/>
  <c r="AV550"/>
  <c r="AV552"/>
  <c r="AV554"/>
  <c r="AV556"/>
  <c r="AV558"/>
  <c r="AV560"/>
  <c r="AV562"/>
  <c r="AV564"/>
  <c r="AV566"/>
  <c r="AV568"/>
  <c r="AV570"/>
  <c r="AV572"/>
  <c r="AV574"/>
  <c r="AV576"/>
  <c r="AV578"/>
  <c r="AV580"/>
  <c r="AV582"/>
  <c r="AV584"/>
  <c r="AV586"/>
  <c r="AV588"/>
  <c r="AV590"/>
  <c r="AV488"/>
  <c r="BB488" s="1"/>
  <c r="BD488" s="1"/>
  <c r="AV490"/>
  <c r="AV492"/>
  <c r="BB492" s="1"/>
  <c r="BD492" s="1"/>
  <c r="AV494"/>
  <c r="AX494" s="1"/>
  <c r="AU496"/>
  <c r="AY496" s="1"/>
  <c r="AU498"/>
  <c r="AY498" s="1"/>
  <c r="AU500"/>
  <c r="AY500" s="1"/>
  <c r="AU502"/>
  <c r="AY502" s="1"/>
  <c r="AU504"/>
  <c r="AY504" s="1"/>
  <c r="AU506"/>
  <c r="AY506" s="1"/>
  <c r="AU508"/>
  <c r="AY508" s="1"/>
  <c r="AU510"/>
  <c r="AY510" s="1"/>
  <c r="AU512"/>
  <c r="AY512" s="1"/>
  <c r="AU514"/>
  <c r="AY514" s="1"/>
  <c r="AU516"/>
  <c r="AY516" s="1"/>
  <c r="AU519"/>
  <c r="AY519" s="1"/>
  <c r="AU521"/>
  <c r="AY521" s="1"/>
  <c r="AU523"/>
  <c r="AY523" s="1"/>
  <c r="AU525"/>
  <c r="AY525" s="1"/>
  <c r="AU527"/>
  <c r="AV529"/>
  <c r="BB529" s="1"/>
  <c r="AV531"/>
  <c r="AV533"/>
  <c r="AX533" s="1"/>
  <c r="AU535"/>
  <c r="AY535" s="1"/>
  <c r="AU537"/>
  <c r="AV539"/>
  <c r="AV541"/>
  <c r="AV543"/>
  <c r="AV545"/>
  <c r="AV547"/>
  <c r="AV549"/>
  <c r="AV551"/>
  <c r="AV553"/>
  <c r="AV555"/>
  <c r="AV557"/>
  <c r="AV559"/>
  <c r="AV561"/>
  <c r="AV563"/>
  <c r="AV565"/>
  <c r="AV567"/>
  <c r="AV569"/>
  <c r="AV571"/>
  <c r="AV573"/>
  <c r="AV575"/>
  <c r="AV577"/>
  <c r="AV579"/>
  <c r="AV581"/>
  <c r="AV583"/>
  <c r="AV585"/>
  <c r="AV587"/>
  <c r="AV589"/>
  <c r="AU12"/>
  <c r="AU485"/>
  <c r="AY485" s="1"/>
  <c r="AU483"/>
  <c r="AY483" s="1"/>
  <c r="AU481"/>
  <c r="AU479"/>
  <c r="AY479" s="1"/>
  <c r="AU477"/>
  <c r="AY477" s="1"/>
  <c r="AU475"/>
  <c r="AY475" s="1"/>
  <c r="AU473"/>
  <c r="AY473" s="1"/>
  <c r="AU471"/>
  <c r="AY471" s="1"/>
  <c r="AU469"/>
  <c r="AY469" s="1"/>
  <c r="AU467"/>
  <c r="AY467" s="1"/>
  <c r="AU465"/>
  <c r="AY465" s="1"/>
  <c r="AU463"/>
  <c r="AY463" s="1"/>
  <c r="AU461"/>
  <c r="AY461" s="1"/>
  <c r="AU459"/>
  <c r="AY459" s="1"/>
  <c r="AU457"/>
  <c r="AY457" s="1"/>
  <c r="AU455"/>
  <c r="AY455" s="1"/>
  <c r="AU453"/>
  <c r="AY453" s="1"/>
  <c r="AU451"/>
  <c r="AY451" s="1"/>
  <c r="AU449"/>
  <c r="AY449" s="1"/>
  <c r="AU447"/>
  <c r="AY447" s="1"/>
  <c r="AU445"/>
  <c r="AY445" s="1"/>
  <c r="AU443"/>
  <c r="AY443" s="1"/>
  <c r="AU441"/>
  <c r="AY441" s="1"/>
  <c r="AU439"/>
  <c r="AY439" s="1"/>
  <c r="AU437"/>
  <c r="AY437" s="1"/>
  <c r="AU435"/>
  <c r="AY435" s="1"/>
  <c r="AU433"/>
  <c r="AY433" s="1"/>
  <c r="AU431"/>
  <c r="AY431" s="1"/>
  <c r="AU429"/>
  <c r="AY429" s="1"/>
  <c r="AU427"/>
  <c r="AY427" s="1"/>
  <c r="AU425"/>
  <c r="AY425" s="1"/>
  <c r="AU423"/>
  <c r="AY423" s="1"/>
  <c r="AU421"/>
  <c r="AY421" s="1"/>
  <c r="AU419"/>
  <c r="AY419" s="1"/>
  <c r="AU417"/>
  <c r="AY417" s="1"/>
  <c r="AU415"/>
  <c r="AY415" s="1"/>
  <c r="AU413"/>
  <c r="AY413" s="1"/>
  <c r="AU411"/>
  <c r="AY411" s="1"/>
  <c r="AU409"/>
  <c r="AY409" s="1"/>
  <c r="AU407"/>
  <c r="AY407" s="1"/>
  <c r="AV405"/>
  <c r="AX405" s="1"/>
  <c r="AV403"/>
  <c r="AV401"/>
  <c r="AV399"/>
  <c r="AV397"/>
  <c r="AV395"/>
  <c r="AV393"/>
  <c r="AV391"/>
  <c r="AV389"/>
  <c r="AV387"/>
  <c r="AV385"/>
  <c r="AV383"/>
  <c r="AV381"/>
  <c r="AV379"/>
  <c r="AV377"/>
  <c r="AV375"/>
  <c r="AV373"/>
  <c r="AV371"/>
  <c r="AV369"/>
  <c r="AV367"/>
  <c r="AV365"/>
  <c r="AV363"/>
  <c r="BB363" s="1"/>
  <c r="AV361"/>
  <c r="BB361" s="1"/>
  <c r="AV359"/>
  <c r="BB359" s="1"/>
  <c r="AV357"/>
  <c r="BB357" s="1"/>
  <c r="AV355"/>
  <c r="BB355" s="1"/>
  <c r="AV353"/>
  <c r="BB353" s="1"/>
  <c r="AV351"/>
  <c r="BB351" s="1"/>
  <c r="AV349"/>
  <c r="BB349" s="1"/>
  <c r="AV347"/>
  <c r="BB347" s="1"/>
  <c r="AV345"/>
  <c r="BB345" s="1"/>
  <c r="AV343"/>
  <c r="BB343" s="1"/>
  <c r="AV341"/>
  <c r="BB341" s="1"/>
  <c r="AV339"/>
  <c r="BB339" s="1"/>
  <c r="AV337"/>
  <c r="BB337" s="1"/>
  <c r="AV335"/>
  <c r="BB335" s="1"/>
  <c r="AV333"/>
  <c r="BB333" s="1"/>
  <c r="AV331"/>
  <c r="BB331" s="1"/>
  <c r="AV329"/>
  <c r="BB329" s="1"/>
  <c r="AV327"/>
  <c r="BB327" s="1"/>
  <c r="AV325"/>
  <c r="BB325" s="1"/>
  <c r="AV323"/>
  <c r="BB323" s="1"/>
  <c r="AV321"/>
  <c r="BB321" s="1"/>
  <c r="AV319"/>
  <c r="BB319" s="1"/>
  <c r="AV317"/>
  <c r="BB317" s="1"/>
  <c r="AV315"/>
  <c r="BB315" s="1"/>
  <c r="AV313"/>
  <c r="BB313" s="1"/>
  <c r="AV311"/>
  <c r="BB311" s="1"/>
  <c r="AV309"/>
  <c r="BB309" s="1"/>
  <c r="AV307"/>
  <c r="BB307" s="1"/>
  <c r="AV305"/>
  <c r="BB305" s="1"/>
  <c r="AV303"/>
  <c r="BB303" s="1"/>
  <c r="AV301"/>
  <c r="BB301" s="1"/>
  <c r="AV299"/>
  <c r="BB299" s="1"/>
  <c r="AV297"/>
  <c r="BB297" s="1"/>
  <c r="AV295"/>
  <c r="BB295" s="1"/>
  <c r="AV293"/>
  <c r="BB293" s="1"/>
  <c r="AV291"/>
  <c r="BB291" s="1"/>
  <c r="AV289"/>
  <c r="BB289" s="1"/>
  <c r="AV287"/>
  <c r="BB287" s="1"/>
  <c r="AV285"/>
  <c r="BB285" s="1"/>
  <c r="AV283"/>
  <c r="BB283" s="1"/>
  <c r="AV281"/>
  <c r="AV279"/>
  <c r="BB279" s="1"/>
  <c r="AV277"/>
  <c r="BB277" s="1"/>
  <c r="AV274"/>
  <c r="BB274" s="1"/>
  <c r="AV272"/>
  <c r="BB272" s="1"/>
  <c r="AV270"/>
  <c r="AV268"/>
  <c r="BB268" s="1"/>
  <c r="AV266"/>
  <c r="BB266" s="1"/>
  <c r="AV264"/>
  <c r="BB264" s="1"/>
  <c r="AV262"/>
  <c r="BB262" s="1"/>
  <c r="AV260"/>
  <c r="BB260" s="1"/>
  <c r="AV258"/>
  <c r="BB258" s="1"/>
  <c r="AV256"/>
  <c r="BB256" s="1"/>
  <c r="AV254"/>
  <c r="BB254" s="1"/>
  <c r="AV252"/>
  <c r="BB252" s="1"/>
  <c r="AV246"/>
  <c r="BB246" s="1"/>
  <c r="AV244"/>
  <c r="BB244" s="1"/>
  <c r="AV242"/>
  <c r="BB242" s="1"/>
  <c r="AV240"/>
  <c r="BB240" s="1"/>
  <c r="AV238"/>
  <c r="BB238" s="1"/>
  <c r="AV236"/>
  <c r="BB236" s="1"/>
  <c r="AV234"/>
  <c r="BB234" s="1"/>
  <c r="AV232"/>
  <c r="BB232" s="1"/>
  <c r="AV230"/>
  <c r="BB230" s="1"/>
  <c r="AU228"/>
  <c r="AY228" s="1"/>
  <c r="AU486"/>
  <c r="AY486" s="1"/>
  <c r="AU484"/>
  <c r="AY484" s="1"/>
  <c r="AU482"/>
  <c r="AY482" s="1"/>
  <c r="AU480"/>
  <c r="AY480" s="1"/>
  <c r="AU478"/>
  <c r="AY478" s="1"/>
  <c r="AU476"/>
  <c r="AY476" s="1"/>
  <c r="AU474"/>
  <c r="AY474" s="1"/>
  <c r="AU472"/>
  <c r="AY472" s="1"/>
  <c r="AU470"/>
  <c r="AY470" s="1"/>
  <c r="AU468"/>
  <c r="AY468" s="1"/>
  <c r="AU466"/>
  <c r="AY466" s="1"/>
  <c r="AU464"/>
  <c r="AY464" s="1"/>
  <c r="AU462"/>
  <c r="AY462" s="1"/>
  <c r="AU460"/>
  <c r="AY460" s="1"/>
  <c r="AU458"/>
  <c r="AY458" s="1"/>
  <c r="AU456"/>
  <c r="AY456" s="1"/>
  <c r="AU454"/>
  <c r="AY454" s="1"/>
  <c r="AU452"/>
  <c r="AY452" s="1"/>
  <c r="AU450"/>
  <c r="AY450" s="1"/>
  <c r="AU448"/>
  <c r="AY448" s="1"/>
  <c r="AU446"/>
  <c r="AY446" s="1"/>
  <c r="AU444"/>
  <c r="AY444" s="1"/>
  <c r="AU442"/>
  <c r="AY442" s="1"/>
  <c r="AU440"/>
  <c r="AY440" s="1"/>
  <c r="AU438"/>
  <c r="AY438" s="1"/>
  <c r="AU436"/>
  <c r="AY436" s="1"/>
  <c r="AU434"/>
  <c r="AY434" s="1"/>
  <c r="AU432"/>
  <c r="AY432" s="1"/>
  <c r="AU430"/>
  <c r="AY430" s="1"/>
  <c r="AU428"/>
  <c r="AY428" s="1"/>
  <c r="AU426"/>
  <c r="AY426" s="1"/>
  <c r="AU424"/>
  <c r="AY424" s="1"/>
  <c r="AU422"/>
  <c r="AY422" s="1"/>
  <c r="AU420"/>
  <c r="AY420" s="1"/>
  <c r="AU418"/>
  <c r="AY418" s="1"/>
  <c r="AU416"/>
  <c r="AY416" s="1"/>
  <c r="AU414"/>
  <c r="AY414" s="1"/>
  <c r="AU412"/>
  <c r="AY412" s="1"/>
  <c r="AU410"/>
  <c r="AY410" s="1"/>
  <c r="AU408"/>
  <c r="AY408" s="1"/>
  <c r="AU406"/>
  <c r="AY406" s="1"/>
  <c r="AV404"/>
  <c r="BB404" s="1"/>
  <c r="AV402"/>
  <c r="BB402" s="1"/>
  <c r="AV400"/>
  <c r="BB400" s="1"/>
  <c r="AV398"/>
  <c r="BB398" s="1"/>
  <c r="AV396"/>
  <c r="BB396" s="1"/>
  <c r="AV394"/>
  <c r="BB394" s="1"/>
  <c r="AV392"/>
  <c r="BB392" s="1"/>
  <c r="AV390"/>
  <c r="BB390" s="1"/>
  <c r="AV388"/>
  <c r="BB388" s="1"/>
  <c r="AV386"/>
  <c r="BB386" s="1"/>
  <c r="AV384"/>
  <c r="BB384" s="1"/>
  <c r="AV382"/>
  <c r="BB382" s="1"/>
  <c r="AV380"/>
  <c r="BB380" s="1"/>
  <c r="AV378"/>
  <c r="BB378" s="1"/>
  <c r="AV376"/>
  <c r="BB376" s="1"/>
  <c r="AV374"/>
  <c r="BB374" s="1"/>
  <c r="AV372"/>
  <c r="BB372" s="1"/>
  <c r="AV370"/>
  <c r="BB370" s="1"/>
  <c r="AV368"/>
  <c r="BB368" s="1"/>
  <c r="AV366"/>
  <c r="BB366" s="1"/>
  <c r="AV364"/>
  <c r="BB364" s="1"/>
  <c r="AV362"/>
  <c r="AV360"/>
  <c r="BB360" s="1"/>
  <c r="BD360" s="1"/>
  <c r="AV358"/>
  <c r="AV356"/>
  <c r="BB356" s="1"/>
  <c r="BD356" s="1"/>
  <c r="AV354"/>
  <c r="AV352"/>
  <c r="BB352" s="1"/>
  <c r="BD352" s="1"/>
  <c r="AV350"/>
  <c r="AV348"/>
  <c r="BB348" s="1"/>
  <c r="BD348" s="1"/>
  <c r="AV346"/>
  <c r="AV344"/>
  <c r="BB344" s="1"/>
  <c r="BD344" s="1"/>
  <c r="AV342"/>
  <c r="AV340"/>
  <c r="BB340" s="1"/>
  <c r="BD340" s="1"/>
  <c r="AV338"/>
  <c r="AV336"/>
  <c r="BB336" s="1"/>
  <c r="BD336" s="1"/>
  <c r="AV334"/>
  <c r="AV332"/>
  <c r="BB332" s="1"/>
  <c r="BD332" s="1"/>
  <c r="AV330"/>
  <c r="AV328"/>
  <c r="BB328" s="1"/>
  <c r="BD328" s="1"/>
  <c r="AV326"/>
  <c r="AV324"/>
  <c r="BB324" s="1"/>
  <c r="BD324" s="1"/>
  <c r="AV322"/>
  <c r="AV320"/>
  <c r="BB320" s="1"/>
  <c r="AV318"/>
  <c r="AV316"/>
  <c r="AV314"/>
  <c r="AV312"/>
  <c r="AV310"/>
  <c r="AV308"/>
  <c r="AV306"/>
  <c r="AV304"/>
  <c r="AV302"/>
  <c r="AV300"/>
  <c r="AV298"/>
  <c r="AV296"/>
  <c r="AV294"/>
  <c r="AV292"/>
  <c r="BB292" s="1"/>
  <c r="AV290"/>
  <c r="AV288"/>
  <c r="BB288" s="1"/>
  <c r="BD288" s="1"/>
  <c r="AV286"/>
  <c r="AV284"/>
  <c r="BB284" s="1"/>
  <c r="BD284" s="1"/>
  <c r="AV282"/>
  <c r="AV280"/>
  <c r="BB280" s="1"/>
  <c r="BD280" s="1"/>
  <c r="AV278"/>
  <c r="AV275"/>
  <c r="BB275" s="1"/>
  <c r="BD275" s="1"/>
  <c r="AV273"/>
  <c r="AV271"/>
  <c r="BB271" s="1"/>
  <c r="BD271" s="1"/>
  <c r="AV269"/>
  <c r="AV267"/>
  <c r="AV265"/>
  <c r="AV263"/>
  <c r="AV261"/>
  <c r="AV259"/>
  <c r="AV257"/>
  <c r="AV255"/>
  <c r="AV253"/>
  <c r="AV251"/>
  <c r="BB251" s="1"/>
  <c r="AV245"/>
  <c r="AV243"/>
  <c r="BB243" s="1"/>
  <c r="AV241"/>
  <c r="AV239"/>
  <c r="AV237"/>
  <c r="AV235"/>
  <c r="AV233"/>
  <c r="AV231"/>
  <c r="AV229"/>
  <c r="AU227"/>
  <c r="AY227" s="1"/>
  <c r="AU225"/>
  <c r="AU223"/>
  <c r="AY223" s="1"/>
  <c r="AU221"/>
  <c r="AY221" s="1"/>
  <c r="AU219"/>
  <c r="AY219" s="1"/>
  <c r="AU217"/>
  <c r="AY217" s="1"/>
  <c r="AU215"/>
  <c r="AY215" s="1"/>
  <c r="AU213"/>
  <c r="AY213" s="1"/>
  <c r="AU211"/>
  <c r="AY211" s="1"/>
  <c r="AU209"/>
  <c r="AY209" s="1"/>
  <c r="AU207"/>
  <c r="AY207" s="1"/>
  <c r="AU205"/>
  <c r="AY205" s="1"/>
  <c r="AU203"/>
  <c r="AY203" s="1"/>
  <c r="AU201"/>
  <c r="AU199"/>
  <c r="AY199" s="1"/>
  <c r="AU197"/>
  <c r="AY197" s="1"/>
  <c r="AU195"/>
  <c r="AY195" s="1"/>
  <c r="AU193"/>
  <c r="AY193" s="1"/>
  <c r="AU191"/>
  <c r="AY191" s="1"/>
  <c r="AU189"/>
  <c r="AY189" s="1"/>
  <c r="AU187"/>
  <c r="AY187" s="1"/>
  <c r="AU185"/>
  <c r="AY185" s="1"/>
  <c r="AU183"/>
  <c r="AY183" s="1"/>
  <c r="AU181"/>
  <c r="AY181" s="1"/>
  <c r="AU179"/>
  <c r="AY179" s="1"/>
  <c r="AU177"/>
  <c r="AY177" s="1"/>
  <c r="AU175"/>
  <c r="AY175" s="1"/>
  <c r="AU173"/>
  <c r="AY173" s="1"/>
  <c r="AU171"/>
  <c r="AY171" s="1"/>
  <c r="AU169"/>
  <c r="AY169" s="1"/>
  <c r="AU167"/>
  <c r="AY167" s="1"/>
  <c r="AU165"/>
  <c r="AY165" s="1"/>
  <c r="AU163"/>
  <c r="AY163" s="1"/>
  <c r="AV161"/>
  <c r="AV159"/>
  <c r="BB159" s="1"/>
  <c r="AV157"/>
  <c r="AV155"/>
  <c r="AU153"/>
  <c r="AY153" s="1"/>
  <c r="AU151"/>
  <c r="AY151" s="1"/>
  <c r="AU149"/>
  <c r="AY149" s="1"/>
  <c r="AU147"/>
  <c r="AY147" s="1"/>
  <c r="AU145"/>
  <c r="AY145" s="1"/>
  <c r="AU143"/>
  <c r="AY143" s="1"/>
  <c r="AU141"/>
  <c r="AY141" s="1"/>
  <c r="AU139"/>
  <c r="AY139" s="1"/>
  <c r="AU137"/>
  <c r="AY137" s="1"/>
  <c r="AU135"/>
  <c r="AY135" s="1"/>
  <c r="AU133"/>
  <c r="AY133" s="1"/>
  <c r="AU131"/>
  <c r="AY131" s="1"/>
  <c r="AU129"/>
  <c r="AY129" s="1"/>
  <c r="AU127"/>
  <c r="AY127" s="1"/>
  <c r="AU125"/>
  <c r="AY125" s="1"/>
  <c r="AU123"/>
  <c r="AY123" s="1"/>
  <c r="AU121"/>
  <c r="AY121" s="1"/>
  <c r="AV119"/>
  <c r="BB119" s="1"/>
  <c r="BD119" s="1"/>
  <c r="AU117"/>
  <c r="AY117" s="1"/>
  <c r="AU115"/>
  <c r="AY115" s="1"/>
  <c r="AU113"/>
  <c r="AY113" s="1"/>
  <c r="AU111"/>
  <c r="AY111" s="1"/>
  <c r="AU109"/>
  <c r="AY109" s="1"/>
  <c r="AV107"/>
  <c r="BB107" s="1"/>
  <c r="AV105"/>
  <c r="AV103"/>
  <c r="BB103" s="1"/>
  <c r="AV101"/>
  <c r="AV99"/>
  <c r="BB99" s="1"/>
  <c r="BD99" s="1"/>
  <c r="AV97"/>
  <c r="AV95"/>
  <c r="BB95" s="1"/>
  <c r="BD95" s="1"/>
  <c r="AV93"/>
  <c r="AV91"/>
  <c r="BB91" s="1"/>
  <c r="BD91" s="1"/>
  <c r="AV89"/>
  <c r="AV87"/>
  <c r="BB87" s="1"/>
  <c r="BD87" s="1"/>
  <c r="AV85"/>
  <c r="AV83"/>
  <c r="BB83" s="1"/>
  <c r="BD83" s="1"/>
  <c r="AV81"/>
  <c r="AV79"/>
  <c r="BB79" s="1"/>
  <c r="BD79" s="1"/>
  <c r="AV77"/>
  <c r="AV75"/>
  <c r="BB75" s="1"/>
  <c r="BD75" s="1"/>
  <c r="AV73"/>
  <c r="AV71"/>
  <c r="AV69"/>
  <c r="AV67"/>
  <c r="BB67" s="1"/>
  <c r="AV65"/>
  <c r="AV63"/>
  <c r="AV61"/>
  <c r="AV59"/>
  <c r="BB59" s="1"/>
  <c r="AV57"/>
  <c r="AV55"/>
  <c r="BB55" s="1"/>
  <c r="AV53"/>
  <c r="AV51"/>
  <c r="BB51" s="1"/>
  <c r="BD51" s="1"/>
  <c r="AU49"/>
  <c r="AY49" s="1"/>
  <c r="AU47"/>
  <c r="AY47" s="1"/>
  <c r="AU45"/>
  <c r="AY45" s="1"/>
  <c r="AU43"/>
  <c r="AY43" s="1"/>
  <c r="AU41"/>
  <c r="AY41" s="1"/>
  <c r="AU39"/>
  <c r="AY39" s="1"/>
  <c r="AU37"/>
  <c r="AY37" s="1"/>
  <c r="AU35"/>
  <c r="AY35" s="1"/>
  <c r="AU33"/>
  <c r="AY33" s="1"/>
  <c r="AU31"/>
  <c r="AY31" s="1"/>
  <c r="AU29"/>
  <c r="AY29" s="1"/>
  <c r="AU27"/>
  <c r="AY27" s="1"/>
  <c r="AU25"/>
  <c r="AY25" s="1"/>
  <c r="AU23"/>
  <c r="AY23" s="1"/>
  <c r="AU21"/>
  <c r="AY21" s="1"/>
  <c r="AU19"/>
  <c r="AY19" s="1"/>
  <c r="AU17"/>
  <c r="AY17" s="1"/>
  <c r="AU15"/>
  <c r="AY15" s="1"/>
  <c r="AU13"/>
  <c r="AY13" s="1"/>
  <c r="AU226"/>
  <c r="AY226" s="1"/>
  <c r="AU224"/>
  <c r="AY224" s="1"/>
  <c r="AU222"/>
  <c r="AY222" s="1"/>
  <c r="AU220"/>
  <c r="AY220" s="1"/>
  <c r="AU218"/>
  <c r="AY218" s="1"/>
  <c r="AU216"/>
  <c r="AY216" s="1"/>
  <c r="AU214"/>
  <c r="AY214" s="1"/>
  <c r="AU212"/>
  <c r="AY212" s="1"/>
  <c r="AU210"/>
  <c r="AY210" s="1"/>
  <c r="AU208"/>
  <c r="AY208" s="1"/>
  <c r="AU206"/>
  <c r="AY206" s="1"/>
  <c r="AU204"/>
  <c r="AY204" s="1"/>
  <c r="AU202"/>
  <c r="AY202" s="1"/>
  <c r="AU200"/>
  <c r="AY200" s="1"/>
  <c r="AU198"/>
  <c r="AY198" s="1"/>
  <c r="AU196"/>
  <c r="AY196" s="1"/>
  <c r="AU194"/>
  <c r="AY194" s="1"/>
  <c r="AU192"/>
  <c r="AY192" s="1"/>
  <c r="AU190"/>
  <c r="AY190" s="1"/>
  <c r="AU188"/>
  <c r="AY188" s="1"/>
  <c r="AU186"/>
  <c r="AY186" s="1"/>
  <c r="AU184"/>
  <c r="AY184" s="1"/>
  <c r="AU182"/>
  <c r="AY182" s="1"/>
  <c r="AU180"/>
  <c r="AY180" s="1"/>
  <c r="AU178"/>
  <c r="AY178" s="1"/>
  <c r="AU176"/>
  <c r="AY176" s="1"/>
  <c r="AU174"/>
  <c r="AY174" s="1"/>
  <c r="AU172"/>
  <c r="AY172" s="1"/>
  <c r="AU170"/>
  <c r="AY170" s="1"/>
  <c r="AU168"/>
  <c r="AY168" s="1"/>
  <c r="AU166"/>
  <c r="AY166" s="1"/>
  <c r="AU164"/>
  <c r="AY164" s="1"/>
  <c r="AV162"/>
  <c r="AX162" s="1"/>
  <c r="AV160"/>
  <c r="BB160" s="1"/>
  <c r="AV158"/>
  <c r="BB158" s="1"/>
  <c r="BD158" s="1"/>
  <c r="AV156"/>
  <c r="BB156" s="1"/>
  <c r="BD156" s="1"/>
  <c r="AU154"/>
  <c r="AY154" s="1"/>
  <c r="AU152"/>
  <c r="AY152" s="1"/>
  <c r="AU150"/>
  <c r="AY150" s="1"/>
  <c r="AU148"/>
  <c r="AY148" s="1"/>
  <c r="AU146"/>
  <c r="AY146" s="1"/>
  <c r="AU144"/>
  <c r="AY144" s="1"/>
  <c r="AU142"/>
  <c r="AY142" s="1"/>
  <c r="AU140"/>
  <c r="AY140" s="1"/>
  <c r="AU138"/>
  <c r="AY138" s="1"/>
  <c r="AU136"/>
  <c r="AY136" s="1"/>
  <c r="AU134"/>
  <c r="AY134" s="1"/>
  <c r="AU132"/>
  <c r="AY132" s="1"/>
  <c r="AU130"/>
  <c r="AY130" s="1"/>
  <c r="AU128"/>
  <c r="AY128" s="1"/>
  <c r="AU126"/>
  <c r="AY126" s="1"/>
  <c r="AU124"/>
  <c r="AY124" s="1"/>
  <c r="AU122"/>
  <c r="AY122" s="1"/>
  <c r="AU120"/>
  <c r="AY120" s="1"/>
  <c r="AV118"/>
  <c r="BB118" s="1"/>
  <c r="AV116"/>
  <c r="BB116" s="1"/>
  <c r="AV114"/>
  <c r="BB114" s="1"/>
  <c r="AV112"/>
  <c r="BB112" s="1"/>
  <c r="AV110"/>
  <c r="BB110" s="1"/>
  <c r="AV108"/>
  <c r="BB108" s="1"/>
  <c r="AU106"/>
  <c r="AY106" s="1"/>
  <c r="AU104"/>
  <c r="AY104" s="1"/>
  <c r="AU102"/>
  <c r="AY102" s="1"/>
  <c r="AU100"/>
  <c r="AY100" s="1"/>
  <c r="AU98"/>
  <c r="AY98" s="1"/>
  <c r="AU96"/>
  <c r="AY96" s="1"/>
  <c r="AV94"/>
  <c r="BB94" s="1"/>
  <c r="AV92"/>
  <c r="BB92" s="1"/>
  <c r="AV90"/>
  <c r="BB90" s="1"/>
  <c r="AV88"/>
  <c r="BB88" s="1"/>
  <c r="AV86"/>
  <c r="BB86" s="1"/>
  <c r="AV84"/>
  <c r="BB84" s="1"/>
  <c r="AV82"/>
  <c r="BB82" s="1"/>
  <c r="AV80"/>
  <c r="BB80" s="1"/>
  <c r="AV78"/>
  <c r="BB78" s="1"/>
  <c r="AV76"/>
  <c r="BB76" s="1"/>
  <c r="AV74"/>
  <c r="AV72"/>
  <c r="BB72" s="1"/>
  <c r="AV70"/>
  <c r="AV68"/>
  <c r="BB68" s="1"/>
  <c r="AV66"/>
  <c r="AX66" s="1"/>
  <c r="AV64"/>
  <c r="BB64" s="1"/>
  <c r="AV62"/>
  <c r="BB62" s="1"/>
  <c r="AV60"/>
  <c r="BB60" s="1"/>
  <c r="AV58"/>
  <c r="BB58" s="1"/>
  <c r="AV56"/>
  <c r="BB56" s="1"/>
  <c r="AV54"/>
  <c r="BB54" s="1"/>
  <c r="AV52"/>
  <c r="AX52" s="1"/>
  <c r="AU50"/>
  <c r="AY50" s="1"/>
  <c r="AU48"/>
  <c r="AY48" s="1"/>
  <c r="AU46"/>
  <c r="AY46" s="1"/>
  <c r="AU44"/>
  <c r="AY44" s="1"/>
  <c r="AV42"/>
  <c r="BB42" s="1"/>
  <c r="AV40"/>
  <c r="BB40" s="1"/>
  <c r="AV38"/>
  <c r="BB38" s="1"/>
  <c r="AV36"/>
  <c r="BB36" s="1"/>
  <c r="AV34"/>
  <c r="BB34" s="1"/>
  <c r="AV32"/>
  <c r="BB32" s="1"/>
  <c r="AV30"/>
  <c r="BB30" s="1"/>
  <c r="AV28"/>
  <c r="BB28" s="1"/>
  <c r="AV26"/>
  <c r="BB26" s="1"/>
  <c r="AV24"/>
  <c r="BB24" s="1"/>
  <c r="AV22"/>
  <c r="BB22" s="1"/>
  <c r="AV20"/>
  <c r="BB20" s="1"/>
  <c r="AV18"/>
  <c r="BB18" s="1"/>
  <c r="AV16"/>
  <c r="BB16" s="1"/>
  <c r="AV14"/>
  <c r="BB14" s="1"/>
  <c r="AM589" i="11"/>
  <c r="BR393"/>
  <c r="F393"/>
  <c r="AQ983"/>
  <c r="AS983" s="1"/>
  <c r="W983"/>
  <c r="AC982"/>
  <c r="F786"/>
  <c r="D720"/>
  <c r="L720"/>
  <c r="BW327"/>
  <c r="BU393"/>
  <c r="BW393" s="1"/>
  <c r="F589"/>
  <c r="L588"/>
  <c r="CK523"/>
  <c r="CG589"/>
  <c r="CK392"/>
  <c r="CG393"/>
  <c r="AC392"/>
  <c r="W393"/>
  <c r="L982"/>
  <c r="F983"/>
  <c r="AD785"/>
  <c r="AB786"/>
  <c r="AD786" s="1"/>
  <c r="BH392"/>
  <c r="BF393"/>
  <c r="BH393" s="1"/>
  <c r="AR523"/>
  <c r="AN589"/>
  <c r="AS785"/>
  <c r="AQ786"/>
  <c r="AS786" s="1"/>
  <c r="BW720"/>
  <c r="BU786"/>
  <c r="BW786" s="1"/>
  <c r="M982"/>
  <c r="K983"/>
  <c r="M983" s="1"/>
  <c r="AR785"/>
  <c r="AN786"/>
  <c r="GS66" i="1"/>
  <c r="AA66"/>
  <c r="GS10"/>
  <c r="Z374"/>
  <c r="BB365"/>
  <c r="BB367"/>
  <c r="BB369"/>
  <c r="BB371"/>
  <c r="BB373"/>
  <c r="BB375"/>
  <c r="BB377"/>
  <c r="BB379"/>
  <c r="BB381"/>
  <c r="BB383"/>
  <c r="BB385"/>
  <c r="BB387"/>
  <c r="BB389"/>
  <c r="BB391"/>
  <c r="BB393"/>
  <c r="BB395"/>
  <c r="BB397"/>
  <c r="BB399"/>
  <c r="BB401"/>
  <c r="BB403"/>
  <c r="BB405"/>
  <c r="BB487"/>
  <c r="BB489"/>
  <c r="BB493"/>
  <c r="BB530"/>
  <c r="BB532"/>
  <c r="BB540"/>
  <c r="BB542"/>
  <c r="BB544"/>
  <c r="BB546"/>
  <c r="BB548"/>
  <c r="BB550"/>
  <c r="BB552"/>
  <c r="BB554"/>
  <c r="BB556"/>
  <c r="BB558"/>
  <c r="BB560"/>
  <c r="BB562"/>
  <c r="BB564"/>
  <c r="BB566"/>
  <c r="BB568"/>
  <c r="BB570"/>
  <c r="BB572"/>
  <c r="BB574"/>
  <c r="BB576"/>
  <c r="BB578"/>
  <c r="BB580"/>
  <c r="BB582"/>
  <c r="BB584"/>
  <c r="BB586"/>
  <c r="BB588"/>
  <c r="BB590"/>
  <c r="BB362"/>
  <c r="BB358"/>
  <c r="BB354"/>
  <c r="BB350"/>
  <c r="BB346"/>
  <c r="BB342"/>
  <c r="BB338"/>
  <c r="BB334"/>
  <c r="BB330"/>
  <c r="BB326"/>
  <c r="BB322"/>
  <c r="BB318"/>
  <c r="BB316"/>
  <c r="BB314"/>
  <c r="BB312"/>
  <c r="BB310"/>
  <c r="BB308"/>
  <c r="BB306"/>
  <c r="BB304"/>
  <c r="BB302"/>
  <c r="BB300"/>
  <c r="BB298"/>
  <c r="BB296"/>
  <c r="BB269"/>
  <c r="BB267"/>
  <c r="BB265"/>
  <c r="BB263"/>
  <c r="BB261"/>
  <c r="BB259"/>
  <c r="BB257"/>
  <c r="BB255"/>
  <c r="BB241"/>
  <c r="BB294"/>
  <c r="BB290"/>
  <c r="BB286"/>
  <c r="BB282"/>
  <c r="BB278"/>
  <c r="BB273"/>
  <c r="BB253"/>
  <c r="BB245"/>
  <c r="BB239"/>
  <c r="BB237"/>
  <c r="BB235"/>
  <c r="BB233"/>
  <c r="BB231"/>
  <c r="BB229"/>
  <c r="BB105"/>
  <c r="BB101"/>
  <c r="BB157"/>
  <c r="BB97"/>
  <c r="BB93"/>
  <c r="BB89"/>
  <c r="BB85"/>
  <c r="BB81"/>
  <c r="BB77"/>
  <c r="BB69"/>
  <c r="BB65"/>
  <c r="BB61"/>
  <c r="BB57"/>
  <c r="BB53"/>
  <c r="BB13"/>
  <c r="BB490"/>
  <c r="BB494"/>
  <c r="BB531"/>
  <c r="BB533"/>
  <c r="BB539"/>
  <c r="BB541"/>
  <c r="BB543"/>
  <c r="BB545"/>
  <c r="BB547"/>
  <c r="BB549"/>
  <c r="BB551"/>
  <c r="BB553"/>
  <c r="BB555"/>
  <c r="BB557"/>
  <c r="BB559"/>
  <c r="BB561"/>
  <c r="BB563"/>
  <c r="BB565"/>
  <c r="BB567"/>
  <c r="BB569"/>
  <c r="BB571"/>
  <c r="BB573"/>
  <c r="BB575"/>
  <c r="BB577"/>
  <c r="BB579"/>
  <c r="BB581"/>
  <c r="BB583"/>
  <c r="BB585"/>
  <c r="BB587"/>
  <c r="BB589"/>
  <c r="AU488"/>
  <c r="AY488" s="1"/>
  <c r="AU490"/>
  <c r="AY490" s="1"/>
  <c r="AU492"/>
  <c r="AY492" s="1"/>
  <c r="AU494"/>
  <c r="AY494" s="1"/>
  <c r="AV496"/>
  <c r="BB496" s="1"/>
  <c r="AV498"/>
  <c r="BB498" s="1"/>
  <c r="AV500"/>
  <c r="BB500" s="1"/>
  <c r="AV502"/>
  <c r="BB502" s="1"/>
  <c r="AV504"/>
  <c r="BB504" s="1"/>
  <c r="AV506"/>
  <c r="BB506" s="1"/>
  <c r="AV508"/>
  <c r="BB508" s="1"/>
  <c r="AV510"/>
  <c r="BB510" s="1"/>
  <c r="AV512"/>
  <c r="BB512" s="1"/>
  <c r="AV514"/>
  <c r="BB514" s="1"/>
  <c r="AV516"/>
  <c r="BB516" s="1"/>
  <c r="AV519"/>
  <c r="BB519" s="1"/>
  <c r="AV521"/>
  <c r="BB521" s="1"/>
  <c r="AV523"/>
  <c r="BB523" s="1"/>
  <c r="AV525"/>
  <c r="BB525" s="1"/>
  <c r="AV527"/>
  <c r="AX527" s="1"/>
  <c r="AU529"/>
  <c r="AY529" s="1"/>
  <c r="AU531"/>
  <c r="AU533"/>
  <c r="AY533" s="1"/>
  <c r="AV535"/>
  <c r="AV537"/>
  <c r="AX537" s="1"/>
  <c r="AU539"/>
  <c r="AY539" s="1"/>
  <c r="AU541"/>
  <c r="AU543"/>
  <c r="AY543" s="1"/>
  <c r="AU545"/>
  <c r="AU547"/>
  <c r="AY547" s="1"/>
  <c r="AU549"/>
  <c r="AY549" s="1"/>
  <c r="AU551"/>
  <c r="AY551" s="1"/>
  <c r="AU553"/>
  <c r="AY553" s="1"/>
  <c r="AU555"/>
  <c r="AY555" s="1"/>
  <c r="AU557"/>
  <c r="AY557" s="1"/>
  <c r="AU559"/>
  <c r="AY559" s="1"/>
  <c r="AU561"/>
  <c r="AU563"/>
  <c r="AY563" s="1"/>
  <c r="AU565"/>
  <c r="AY565" s="1"/>
  <c r="AU567"/>
  <c r="AU569"/>
  <c r="AY569" s="1"/>
  <c r="AU571"/>
  <c r="AY571" s="1"/>
  <c r="AU573"/>
  <c r="AY573" s="1"/>
  <c r="AU575"/>
  <c r="AY575" s="1"/>
  <c r="AU577"/>
  <c r="AU579"/>
  <c r="AY579" s="1"/>
  <c r="AU581"/>
  <c r="AY581" s="1"/>
  <c r="AU583"/>
  <c r="AU585"/>
  <c r="AU587"/>
  <c r="AU589"/>
  <c r="AY589" s="1"/>
  <c r="AV12"/>
  <c r="AU489"/>
  <c r="AY489" s="1"/>
  <c r="AU491"/>
  <c r="AY491" s="1"/>
  <c r="AU493"/>
  <c r="AY493" s="1"/>
  <c r="AV495"/>
  <c r="BB495" s="1"/>
  <c r="AV497"/>
  <c r="BB497" s="1"/>
  <c r="AV499"/>
  <c r="BB499" s="1"/>
  <c r="AV501"/>
  <c r="BB501" s="1"/>
  <c r="AV503"/>
  <c r="BB503" s="1"/>
  <c r="AV505"/>
  <c r="BB505" s="1"/>
  <c r="AV507"/>
  <c r="BB507" s="1"/>
  <c r="AV509"/>
  <c r="BB509" s="1"/>
  <c r="AV511"/>
  <c r="BB511" s="1"/>
  <c r="AV513"/>
  <c r="BB513" s="1"/>
  <c r="AV515"/>
  <c r="BB515" s="1"/>
  <c r="AV518"/>
  <c r="BB518" s="1"/>
  <c r="AV520"/>
  <c r="BB520" s="1"/>
  <c r="AV522"/>
  <c r="BB522" s="1"/>
  <c r="AV524"/>
  <c r="BB524" s="1"/>
  <c r="AV526"/>
  <c r="AX526" s="1"/>
  <c r="AU528"/>
  <c r="AY528" s="1"/>
  <c r="AU530"/>
  <c r="AU532"/>
  <c r="AY532" s="1"/>
  <c r="AV534"/>
  <c r="BB534" s="1"/>
  <c r="AV536"/>
  <c r="BB536" s="1"/>
  <c r="AU538"/>
  <c r="AY538" s="1"/>
  <c r="AU540"/>
  <c r="AY540" s="1"/>
  <c r="AU542"/>
  <c r="AY542" s="1"/>
  <c r="AU544"/>
  <c r="AY544" s="1"/>
  <c r="AU546"/>
  <c r="AY546" s="1"/>
  <c r="AU548"/>
  <c r="AY548" s="1"/>
  <c r="AU550"/>
  <c r="AY550" s="1"/>
  <c r="AU552"/>
  <c r="AY552" s="1"/>
  <c r="AU554"/>
  <c r="AY554" s="1"/>
  <c r="AU556"/>
  <c r="AY556" s="1"/>
  <c r="AU558"/>
  <c r="AY558" s="1"/>
  <c r="AU560"/>
  <c r="AY560" s="1"/>
  <c r="AU562"/>
  <c r="AY562" s="1"/>
  <c r="AU564"/>
  <c r="AY564" s="1"/>
  <c r="AU566"/>
  <c r="AY566" s="1"/>
  <c r="AU568"/>
  <c r="AY568" s="1"/>
  <c r="AU570"/>
  <c r="AY570" s="1"/>
  <c r="AU572"/>
  <c r="AY572" s="1"/>
  <c r="AU574"/>
  <c r="AY574" s="1"/>
  <c r="AU576"/>
  <c r="AY576" s="1"/>
  <c r="AU578"/>
  <c r="AY578" s="1"/>
  <c r="AU580"/>
  <c r="AY580" s="1"/>
  <c r="AU582"/>
  <c r="AY582" s="1"/>
  <c r="AU584"/>
  <c r="AY584" s="1"/>
  <c r="AU586"/>
  <c r="AY586" s="1"/>
  <c r="AU588"/>
  <c r="AY588" s="1"/>
  <c r="AU590"/>
  <c r="AV486"/>
  <c r="AX486" s="1"/>
  <c r="AV484"/>
  <c r="BB484" s="1"/>
  <c r="AV482"/>
  <c r="AV480"/>
  <c r="BB480" s="1"/>
  <c r="AV478"/>
  <c r="BB478" s="1"/>
  <c r="AV476"/>
  <c r="BB476" s="1"/>
  <c r="AV474"/>
  <c r="BB474" s="1"/>
  <c r="AV472"/>
  <c r="BB472" s="1"/>
  <c r="AV470"/>
  <c r="BB470" s="1"/>
  <c r="AV468"/>
  <c r="BB468" s="1"/>
  <c r="AV466"/>
  <c r="BB466" s="1"/>
  <c r="AV464"/>
  <c r="BB464" s="1"/>
  <c r="AV462"/>
  <c r="AV460"/>
  <c r="BB460" s="1"/>
  <c r="AV458"/>
  <c r="BB458" s="1"/>
  <c r="AV456"/>
  <c r="BB456" s="1"/>
  <c r="AV454"/>
  <c r="BB454" s="1"/>
  <c r="AV452"/>
  <c r="BB452" s="1"/>
  <c r="AV450"/>
  <c r="BB450" s="1"/>
  <c r="AV448"/>
  <c r="BB448" s="1"/>
  <c r="AV446"/>
  <c r="BB446" s="1"/>
  <c r="AV444"/>
  <c r="BB444" s="1"/>
  <c r="AV442"/>
  <c r="BB442" s="1"/>
  <c r="AV440"/>
  <c r="BB440" s="1"/>
  <c r="AV438"/>
  <c r="BB438" s="1"/>
  <c r="AV436"/>
  <c r="BB436" s="1"/>
  <c r="AV434"/>
  <c r="BB434" s="1"/>
  <c r="AV432"/>
  <c r="BB432" s="1"/>
  <c r="AV430"/>
  <c r="BB430" s="1"/>
  <c r="AV428"/>
  <c r="BB428" s="1"/>
  <c r="AV426"/>
  <c r="BB426" s="1"/>
  <c r="AV424"/>
  <c r="BB424" s="1"/>
  <c r="AV422"/>
  <c r="BB422" s="1"/>
  <c r="AV420"/>
  <c r="BB420" s="1"/>
  <c r="AV418"/>
  <c r="BB418" s="1"/>
  <c r="AV416"/>
  <c r="AV414"/>
  <c r="AX414" s="1"/>
  <c r="AV412"/>
  <c r="BB412" s="1"/>
  <c r="AV410"/>
  <c r="BB410" s="1"/>
  <c r="AV408"/>
  <c r="BB408" s="1"/>
  <c r="AV406"/>
  <c r="BB406" s="1"/>
  <c r="AU404"/>
  <c r="AY404" s="1"/>
  <c r="AU402"/>
  <c r="AY402" s="1"/>
  <c r="AU400"/>
  <c r="AY400" s="1"/>
  <c r="AU398"/>
  <c r="AY398" s="1"/>
  <c r="AU396"/>
  <c r="AY396" s="1"/>
  <c r="AU394"/>
  <c r="AY394" s="1"/>
  <c r="AU392"/>
  <c r="AY392" s="1"/>
  <c r="AU390"/>
  <c r="AY390" s="1"/>
  <c r="AU388"/>
  <c r="AY388" s="1"/>
  <c r="AU386"/>
  <c r="AY386" s="1"/>
  <c r="AU384"/>
  <c r="AY384" s="1"/>
  <c r="AU382"/>
  <c r="AY382" s="1"/>
  <c r="AU380"/>
  <c r="AY380" s="1"/>
  <c r="AU378"/>
  <c r="AY378" s="1"/>
  <c r="AU376"/>
  <c r="AY376" s="1"/>
  <c r="AU374"/>
  <c r="AY374" s="1"/>
  <c r="AU372"/>
  <c r="AY372" s="1"/>
  <c r="AU370"/>
  <c r="AY370" s="1"/>
  <c r="AU368"/>
  <c r="AY368" s="1"/>
  <c r="AU366"/>
  <c r="AY366" s="1"/>
  <c r="AU364"/>
  <c r="AY364" s="1"/>
  <c r="AU362"/>
  <c r="AY362" s="1"/>
  <c r="AU360"/>
  <c r="AY360" s="1"/>
  <c r="AU358"/>
  <c r="AY358" s="1"/>
  <c r="AU356"/>
  <c r="AY356" s="1"/>
  <c r="AU354"/>
  <c r="AY354" s="1"/>
  <c r="AU352"/>
  <c r="AY352" s="1"/>
  <c r="AU350"/>
  <c r="AY350" s="1"/>
  <c r="AU348"/>
  <c r="AY348" s="1"/>
  <c r="AU346"/>
  <c r="AY346" s="1"/>
  <c r="AU344"/>
  <c r="AY344" s="1"/>
  <c r="AU342"/>
  <c r="AY342" s="1"/>
  <c r="AU340"/>
  <c r="AY340" s="1"/>
  <c r="AU338"/>
  <c r="AY338" s="1"/>
  <c r="AU336"/>
  <c r="AY336" s="1"/>
  <c r="AU334"/>
  <c r="AY334" s="1"/>
  <c r="AU332"/>
  <c r="AU330"/>
  <c r="AY330" s="1"/>
  <c r="AU328"/>
  <c r="AY328" s="1"/>
  <c r="AU326"/>
  <c r="AY326" s="1"/>
  <c r="AU324"/>
  <c r="AY324" s="1"/>
  <c r="AU322"/>
  <c r="AY322" s="1"/>
  <c r="AU320"/>
  <c r="AY320" s="1"/>
  <c r="AU318"/>
  <c r="AY318" s="1"/>
  <c r="AU316"/>
  <c r="AY316" s="1"/>
  <c r="AU314"/>
  <c r="AY314" s="1"/>
  <c r="AU312"/>
  <c r="AY312" s="1"/>
  <c r="AU310"/>
  <c r="AY310" s="1"/>
  <c r="AU308"/>
  <c r="AY308" s="1"/>
  <c r="AU306"/>
  <c r="AY306" s="1"/>
  <c r="AU304"/>
  <c r="AY304" s="1"/>
  <c r="AU302"/>
  <c r="AY302" s="1"/>
  <c r="AU300"/>
  <c r="AY300" s="1"/>
  <c r="AU298"/>
  <c r="AY298" s="1"/>
  <c r="AU296"/>
  <c r="AY296" s="1"/>
  <c r="AU294"/>
  <c r="AY294" s="1"/>
  <c r="AU292"/>
  <c r="AY292" s="1"/>
  <c r="AU290"/>
  <c r="AY290" s="1"/>
  <c r="AU288"/>
  <c r="AY288" s="1"/>
  <c r="AU286"/>
  <c r="AY286" s="1"/>
  <c r="AU284"/>
  <c r="AY284" s="1"/>
  <c r="AU282"/>
  <c r="AY282" s="1"/>
  <c r="AU280"/>
  <c r="AY280" s="1"/>
  <c r="AU278"/>
  <c r="AY278" s="1"/>
  <c r="AU275"/>
  <c r="AY275" s="1"/>
  <c r="AU273"/>
  <c r="AY273" s="1"/>
  <c r="AU271"/>
  <c r="AY271" s="1"/>
  <c r="AU269"/>
  <c r="AY269" s="1"/>
  <c r="AU267"/>
  <c r="AY267" s="1"/>
  <c r="AU265"/>
  <c r="AY265" s="1"/>
  <c r="AU263"/>
  <c r="AY263" s="1"/>
  <c r="AU261"/>
  <c r="AY261" s="1"/>
  <c r="AU259"/>
  <c r="AY259" s="1"/>
  <c r="AU257"/>
  <c r="AY257" s="1"/>
  <c r="AU255"/>
  <c r="AY255" s="1"/>
  <c r="AU253"/>
  <c r="AY253" s="1"/>
  <c r="AU251"/>
  <c r="AY251" s="1"/>
  <c r="AU245"/>
  <c r="AY245" s="1"/>
  <c r="AU243"/>
  <c r="AY243" s="1"/>
  <c r="AU241"/>
  <c r="AY241" s="1"/>
  <c r="AU239"/>
  <c r="AY239" s="1"/>
  <c r="AU237"/>
  <c r="AY237" s="1"/>
  <c r="AU235"/>
  <c r="AY235" s="1"/>
  <c r="AU233"/>
  <c r="AY233" s="1"/>
  <c r="AU231"/>
  <c r="AY231" s="1"/>
  <c r="AU229"/>
  <c r="AY229" s="1"/>
  <c r="AU487"/>
  <c r="AY487" s="1"/>
  <c r="AV485"/>
  <c r="BB485" s="1"/>
  <c r="AV483"/>
  <c r="BB483" s="1"/>
  <c r="AV481"/>
  <c r="AV479"/>
  <c r="BB479" s="1"/>
  <c r="AV477"/>
  <c r="BB477" s="1"/>
  <c r="AV475"/>
  <c r="BB475" s="1"/>
  <c r="AV473"/>
  <c r="BB473" s="1"/>
  <c r="AV471"/>
  <c r="BB471" s="1"/>
  <c r="AV469"/>
  <c r="BB469" s="1"/>
  <c r="AV467"/>
  <c r="BB467" s="1"/>
  <c r="AV465"/>
  <c r="BB465" s="1"/>
  <c r="AV463"/>
  <c r="AV461"/>
  <c r="BB461" s="1"/>
  <c r="AV459"/>
  <c r="BB459" s="1"/>
  <c r="AV457"/>
  <c r="BB457" s="1"/>
  <c r="AV455"/>
  <c r="BB455" s="1"/>
  <c r="AV453"/>
  <c r="BB453" s="1"/>
  <c r="AV451"/>
  <c r="BB451" s="1"/>
  <c r="AV449"/>
  <c r="BB449" s="1"/>
  <c r="AV447"/>
  <c r="BB447" s="1"/>
  <c r="AV445"/>
  <c r="BB445" s="1"/>
  <c r="AV443"/>
  <c r="BB443" s="1"/>
  <c r="AV441"/>
  <c r="BB441" s="1"/>
  <c r="AV439"/>
  <c r="BB439" s="1"/>
  <c r="AV437"/>
  <c r="BB437" s="1"/>
  <c r="AV435"/>
  <c r="BB435" s="1"/>
  <c r="AV433"/>
  <c r="BB433" s="1"/>
  <c r="AV431"/>
  <c r="BB431" s="1"/>
  <c r="AV429"/>
  <c r="BB429" s="1"/>
  <c r="AV427"/>
  <c r="BB427" s="1"/>
  <c r="AV425"/>
  <c r="BB425" s="1"/>
  <c r="AV423"/>
  <c r="BB423" s="1"/>
  <c r="AV421"/>
  <c r="AX421" s="1"/>
  <c r="AV419"/>
  <c r="AX419" s="1"/>
  <c r="AV417"/>
  <c r="AV415"/>
  <c r="BB415" s="1"/>
  <c r="AV413"/>
  <c r="BB413" s="1"/>
  <c r="AV411"/>
  <c r="AV409"/>
  <c r="BB409" s="1"/>
  <c r="AV407"/>
  <c r="BB407" s="1"/>
  <c r="AU405"/>
  <c r="AY405" s="1"/>
  <c r="AU403"/>
  <c r="AY403" s="1"/>
  <c r="AU401"/>
  <c r="AY401" s="1"/>
  <c r="AU399"/>
  <c r="AY399" s="1"/>
  <c r="AU397"/>
  <c r="AY397" s="1"/>
  <c r="AU395"/>
  <c r="AY395" s="1"/>
  <c r="AU393"/>
  <c r="AY393" s="1"/>
  <c r="AU391"/>
  <c r="AY391" s="1"/>
  <c r="AU389"/>
  <c r="AY389" s="1"/>
  <c r="AU387"/>
  <c r="AY387" s="1"/>
  <c r="AU385"/>
  <c r="AY385" s="1"/>
  <c r="AU383"/>
  <c r="AY383" s="1"/>
  <c r="AU381"/>
  <c r="AY381" s="1"/>
  <c r="AU379"/>
  <c r="AY379" s="1"/>
  <c r="AU377"/>
  <c r="AY377" s="1"/>
  <c r="AU375"/>
  <c r="AY375" s="1"/>
  <c r="AU373"/>
  <c r="AY373" s="1"/>
  <c r="AU371"/>
  <c r="AY371" s="1"/>
  <c r="AU369"/>
  <c r="AY369" s="1"/>
  <c r="AU367"/>
  <c r="AY367" s="1"/>
  <c r="AU365"/>
  <c r="AY365" s="1"/>
  <c r="AU363"/>
  <c r="AY363" s="1"/>
  <c r="AU361"/>
  <c r="AY361" s="1"/>
  <c r="AU359"/>
  <c r="AY359" s="1"/>
  <c r="AU357"/>
  <c r="AY357" s="1"/>
  <c r="AU355"/>
  <c r="AY355" s="1"/>
  <c r="AU353"/>
  <c r="AY353" s="1"/>
  <c r="AU351"/>
  <c r="AY351" s="1"/>
  <c r="AU349"/>
  <c r="AY349" s="1"/>
  <c r="AU347"/>
  <c r="AY347" s="1"/>
  <c r="AU345"/>
  <c r="AY345" s="1"/>
  <c r="AU343"/>
  <c r="AY343" s="1"/>
  <c r="AU341"/>
  <c r="AY341" s="1"/>
  <c r="AU339"/>
  <c r="AY339" s="1"/>
  <c r="AU337"/>
  <c r="AY337" s="1"/>
  <c r="AU335"/>
  <c r="AY335" s="1"/>
  <c r="AU333"/>
  <c r="AY333" s="1"/>
  <c r="AU331"/>
  <c r="AY331" s="1"/>
  <c r="AU329"/>
  <c r="AY329" s="1"/>
  <c r="AU327"/>
  <c r="AY327" s="1"/>
  <c r="AU325"/>
  <c r="AY325" s="1"/>
  <c r="AU323"/>
  <c r="AY323" s="1"/>
  <c r="AU321"/>
  <c r="AY321" s="1"/>
  <c r="AU319"/>
  <c r="AY319" s="1"/>
  <c r="AU317"/>
  <c r="AY317" s="1"/>
  <c r="AU315"/>
  <c r="AY315" s="1"/>
  <c r="AU313"/>
  <c r="AY313" s="1"/>
  <c r="AU311"/>
  <c r="AY311" s="1"/>
  <c r="AU309"/>
  <c r="AY309" s="1"/>
  <c r="AU307"/>
  <c r="AY307" s="1"/>
  <c r="AU305"/>
  <c r="AY305" s="1"/>
  <c r="AU303"/>
  <c r="AY303" s="1"/>
  <c r="AU301"/>
  <c r="AY301" s="1"/>
  <c r="AU299"/>
  <c r="AY299" s="1"/>
  <c r="AU297"/>
  <c r="AY297" s="1"/>
  <c r="AU295"/>
  <c r="AY295" s="1"/>
  <c r="AU293"/>
  <c r="AY293" s="1"/>
  <c r="AU291"/>
  <c r="AY291" s="1"/>
  <c r="AU289"/>
  <c r="AY289" s="1"/>
  <c r="AU287"/>
  <c r="AY287" s="1"/>
  <c r="AU285"/>
  <c r="AY285" s="1"/>
  <c r="AU283"/>
  <c r="AY283" s="1"/>
  <c r="AU281"/>
  <c r="AY281" s="1"/>
  <c r="AU279"/>
  <c r="AY279" s="1"/>
  <c r="AU277"/>
  <c r="AY277" s="1"/>
  <c r="AU274"/>
  <c r="AY274" s="1"/>
  <c r="AU272"/>
  <c r="AY272" s="1"/>
  <c r="AU270"/>
  <c r="AY270" s="1"/>
  <c r="AU268"/>
  <c r="AY268" s="1"/>
  <c r="AU266"/>
  <c r="AY266" s="1"/>
  <c r="AU264"/>
  <c r="AY264" s="1"/>
  <c r="AU262"/>
  <c r="AY262" s="1"/>
  <c r="AU260"/>
  <c r="AY260" s="1"/>
  <c r="AU258"/>
  <c r="AY258" s="1"/>
  <c r="AU256"/>
  <c r="AY256" s="1"/>
  <c r="AU254"/>
  <c r="AY254" s="1"/>
  <c r="AU252"/>
  <c r="AY252" s="1"/>
  <c r="AU246"/>
  <c r="AY246" s="1"/>
  <c r="AU244"/>
  <c r="AY244" s="1"/>
  <c r="AU242"/>
  <c r="AY242" s="1"/>
  <c r="AU240"/>
  <c r="AY240" s="1"/>
  <c r="AU238"/>
  <c r="AY238" s="1"/>
  <c r="AU236"/>
  <c r="AY236" s="1"/>
  <c r="AU234"/>
  <c r="AY234" s="1"/>
  <c r="AU232"/>
  <c r="AY232" s="1"/>
  <c r="AU230"/>
  <c r="AY230" s="1"/>
  <c r="AV228"/>
  <c r="BB228" s="1"/>
  <c r="AV226"/>
  <c r="BB226" s="1"/>
  <c r="AV224"/>
  <c r="BB224" s="1"/>
  <c r="AV222"/>
  <c r="BB222" s="1"/>
  <c r="AV220"/>
  <c r="BB220" s="1"/>
  <c r="AV218"/>
  <c r="BB218" s="1"/>
  <c r="AV216"/>
  <c r="BB216" s="1"/>
  <c r="AV214"/>
  <c r="BB214" s="1"/>
  <c r="AV212"/>
  <c r="BB212" s="1"/>
  <c r="AV210"/>
  <c r="BB210" s="1"/>
  <c r="AV208"/>
  <c r="BB208" s="1"/>
  <c r="AV206"/>
  <c r="BB206" s="1"/>
  <c r="AV204"/>
  <c r="BB204" s="1"/>
  <c r="AV202"/>
  <c r="BB202" s="1"/>
  <c r="AV200"/>
  <c r="BB200" s="1"/>
  <c r="AV198"/>
  <c r="BB198" s="1"/>
  <c r="AV196"/>
  <c r="BB196" s="1"/>
  <c r="AV194"/>
  <c r="BB194" s="1"/>
  <c r="AV192"/>
  <c r="BB192" s="1"/>
  <c r="AV190"/>
  <c r="BB190" s="1"/>
  <c r="AV188"/>
  <c r="BB188" s="1"/>
  <c r="AV186"/>
  <c r="BB186" s="1"/>
  <c r="AV184"/>
  <c r="BB184" s="1"/>
  <c r="AV182"/>
  <c r="BB182" s="1"/>
  <c r="AV180"/>
  <c r="BB180" s="1"/>
  <c r="AV178"/>
  <c r="BB178" s="1"/>
  <c r="AV176"/>
  <c r="BB176" s="1"/>
  <c r="AV174"/>
  <c r="BB174" s="1"/>
  <c r="AV172"/>
  <c r="BB172" s="1"/>
  <c r="AV170"/>
  <c r="BB170" s="1"/>
  <c r="AV168"/>
  <c r="BB168" s="1"/>
  <c r="AV166"/>
  <c r="BB166" s="1"/>
  <c r="AV164"/>
  <c r="BB164" s="1"/>
  <c r="AU162"/>
  <c r="AY162" s="1"/>
  <c r="AU160"/>
  <c r="AY160" s="1"/>
  <c r="AU158"/>
  <c r="AY158" s="1"/>
  <c r="AU156"/>
  <c r="AY156" s="1"/>
  <c r="AV154"/>
  <c r="AX154" s="1"/>
  <c r="AV152"/>
  <c r="BB152" s="1"/>
  <c r="AV150"/>
  <c r="BB150" s="1"/>
  <c r="AV148"/>
  <c r="BB148" s="1"/>
  <c r="AV146"/>
  <c r="BB146" s="1"/>
  <c r="AV144"/>
  <c r="BB144" s="1"/>
  <c r="AV142"/>
  <c r="BB142" s="1"/>
  <c r="AV140"/>
  <c r="BB140" s="1"/>
  <c r="AV138"/>
  <c r="BB138" s="1"/>
  <c r="AV136"/>
  <c r="BB136" s="1"/>
  <c r="AV134"/>
  <c r="BB134" s="1"/>
  <c r="AV132"/>
  <c r="BB132" s="1"/>
  <c r="AV130"/>
  <c r="BB130" s="1"/>
  <c r="AV128"/>
  <c r="BB128" s="1"/>
  <c r="AV126"/>
  <c r="BB126" s="1"/>
  <c r="AV124"/>
  <c r="BB124" s="1"/>
  <c r="AV122"/>
  <c r="BB122" s="1"/>
  <c r="AV120"/>
  <c r="BB120" s="1"/>
  <c r="AU118"/>
  <c r="AY118" s="1"/>
  <c r="AU116"/>
  <c r="AY116" s="1"/>
  <c r="AU114"/>
  <c r="AY114" s="1"/>
  <c r="AU112"/>
  <c r="AY112" s="1"/>
  <c r="AU110"/>
  <c r="AY110" s="1"/>
  <c r="AU108"/>
  <c r="AY108" s="1"/>
  <c r="AV106"/>
  <c r="BB106" s="1"/>
  <c r="AV104"/>
  <c r="BB104" s="1"/>
  <c r="AV102"/>
  <c r="BB102" s="1"/>
  <c r="AV100"/>
  <c r="BB100" s="1"/>
  <c r="AV98"/>
  <c r="BB98" s="1"/>
  <c r="AV96"/>
  <c r="BB96" s="1"/>
  <c r="AU94"/>
  <c r="AY94" s="1"/>
  <c r="AU92"/>
  <c r="AY92" s="1"/>
  <c r="AU90"/>
  <c r="AY90" s="1"/>
  <c r="AU88"/>
  <c r="AY88" s="1"/>
  <c r="AU86"/>
  <c r="AY86" s="1"/>
  <c r="AU84"/>
  <c r="AY84" s="1"/>
  <c r="AU82"/>
  <c r="AY82" s="1"/>
  <c r="AU80"/>
  <c r="AY80" s="1"/>
  <c r="AU78"/>
  <c r="AY78" s="1"/>
  <c r="AU76"/>
  <c r="AY76" s="1"/>
  <c r="AU74"/>
  <c r="AY74" s="1"/>
  <c r="AU72"/>
  <c r="AY72" s="1"/>
  <c r="AU70"/>
  <c r="AY70" s="1"/>
  <c r="AU68"/>
  <c r="AY68" s="1"/>
  <c r="AU66"/>
  <c r="AY66" s="1"/>
  <c r="AU64"/>
  <c r="AY64" s="1"/>
  <c r="AU62"/>
  <c r="AY62" s="1"/>
  <c r="AU60"/>
  <c r="AY60" s="1"/>
  <c r="AU58"/>
  <c r="AY58" s="1"/>
  <c r="AU56"/>
  <c r="AY56" s="1"/>
  <c r="AU54"/>
  <c r="AY54" s="1"/>
  <c r="AU52"/>
  <c r="AY52" s="1"/>
  <c r="AV50"/>
  <c r="AX50" s="1"/>
  <c r="AV48"/>
  <c r="BB48" s="1"/>
  <c r="AV46"/>
  <c r="BB46" s="1"/>
  <c r="AV44"/>
  <c r="AX44" s="1"/>
  <c r="AU42"/>
  <c r="AY42" s="1"/>
  <c r="AU40"/>
  <c r="AY40" s="1"/>
  <c r="AU38"/>
  <c r="AY38" s="1"/>
  <c r="AU36"/>
  <c r="AY36" s="1"/>
  <c r="AU34"/>
  <c r="AY34" s="1"/>
  <c r="AU32"/>
  <c r="AY32" s="1"/>
  <c r="AU30"/>
  <c r="AY30" s="1"/>
  <c r="AU28"/>
  <c r="AY28" s="1"/>
  <c r="AU26"/>
  <c r="AY26" s="1"/>
  <c r="AU24"/>
  <c r="AY24" s="1"/>
  <c r="AU22"/>
  <c r="AY22" s="1"/>
  <c r="AU20"/>
  <c r="AY20" s="1"/>
  <c r="AU18"/>
  <c r="AY18" s="1"/>
  <c r="AU16"/>
  <c r="AY16" s="1"/>
  <c r="AU14"/>
  <c r="AY14" s="1"/>
  <c r="AV227"/>
  <c r="BB227" s="1"/>
  <c r="AV225"/>
  <c r="AX225" s="1"/>
  <c r="AV223"/>
  <c r="BB223" s="1"/>
  <c r="AV221"/>
  <c r="BB221" s="1"/>
  <c r="AV219"/>
  <c r="BB219" s="1"/>
  <c r="AV217"/>
  <c r="BB217" s="1"/>
  <c r="AV215"/>
  <c r="BB215" s="1"/>
  <c r="AV213"/>
  <c r="BB213" s="1"/>
  <c r="AV211"/>
  <c r="BB211" s="1"/>
  <c r="AV209"/>
  <c r="BB209" s="1"/>
  <c r="AV207"/>
  <c r="BB207" s="1"/>
  <c r="AV205"/>
  <c r="BB205" s="1"/>
  <c r="AV203"/>
  <c r="BB203" s="1"/>
  <c r="AV201"/>
  <c r="AX201" s="1"/>
  <c r="AV199"/>
  <c r="BB199" s="1"/>
  <c r="AV197"/>
  <c r="BB197" s="1"/>
  <c r="AV195"/>
  <c r="BB195" s="1"/>
  <c r="AV193"/>
  <c r="BB193" s="1"/>
  <c r="AV191"/>
  <c r="BB191" s="1"/>
  <c r="AV189"/>
  <c r="BB189" s="1"/>
  <c r="AV187"/>
  <c r="BB187" s="1"/>
  <c r="AV185"/>
  <c r="BB185" s="1"/>
  <c r="AV183"/>
  <c r="BB183" s="1"/>
  <c r="AV181"/>
  <c r="BB181" s="1"/>
  <c r="AV179"/>
  <c r="BB179" s="1"/>
  <c r="AV177"/>
  <c r="BB177" s="1"/>
  <c r="AV175"/>
  <c r="BB175" s="1"/>
  <c r="AV173"/>
  <c r="BB173" s="1"/>
  <c r="AV171"/>
  <c r="BB171" s="1"/>
  <c r="AV169"/>
  <c r="BB169" s="1"/>
  <c r="AV167"/>
  <c r="BB167" s="1"/>
  <c r="AV165"/>
  <c r="BB165" s="1"/>
  <c r="AV163"/>
  <c r="AX163" s="1"/>
  <c r="AU161"/>
  <c r="AY161" s="1"/>
  <c r="AU159"/>
  <c r="AY159" s="1"/>
  <c r="AU157"/>
  <c r="AY157" s="1"/>
  <c r="AU155"/>
  <c r="AY155" s="1"/>
  <c r="AV153"/>
  <c r="BB153" s="1"/>
  <c r="AV151"/>
  <c r="BB151" s="1"/>
  <c r="AV149"/>
  <c r="BB149" s="1"/>
  <c r="AV147"/>
  <c r="BB147" s="1"/>
  <c r="AV145"/>
  <c r="BB145" s="1"/>
  <c r="AV143"/>
  <c r="BB143" s="1"/>
  <c r="AV141"/>
  <c r="BB141" s="1"/>
  <c r="AV139"/>
  <c r="BB139" s="1"/>
  <c r="AV137"/>
  <c r="BB137" s="1"/>
  <c r="AV135"/>
  <c r="BB135" s="1"/>
  <c r="AV133"/>
  <c r="BB133" s="1"/>
  <c r="AV131"/>
  <c r="BB131" s="1"/>
  <c r="AV129"/>
  <c r="BB129" s="1"/>
  <c r="AV127"/>
  <c r="BB127" s="1"/>
  <c r="AV125"/>
  <c r="BB125" s="1"/>
  <c r="AV123"/>
  <c r="BB123" s="1"/>
  <c r="AV121"/>
  <c r="BB121" s="1"/>
  <c r="AU119"/>
  <c r="AY119" s="1"/>
  <c r="AV117"/>
  <c r="BB117" s="1"/>
  <c r="AV115"/>
  <c r="BB115" s="1"/>
  <c r="AV113"/>
  <c r="BB113" s="1"/>
  <c r="AV111"/>
  <c r="BB111" s="1"/>
  <c r="AV109"/>
  <c r="BB109" s="1"/>
  <c r="AU107"/>
  <c r="AY107" s="1"/>
  <c r="AU105"/>
  <c r="AY105" s="1"/>
  <c r="AU103"/>
  <c r="AY103" s="1"/>
  <c r="AU101"/>
  <c r="AY101" s="1"/>
  <c r="AU99"/>
  <c r="AY99" s="1"/>
  <c r="AU97"/>
  <c r="AY97" s="1"/>
  <c r="AU95"/>
  <c r="AY95" s="1"/>
  <c r="AU93"/>
  <c r="AY93" s="1"/>
  <c r="AU91"/>
  <c r="AY91" s="1"/>
  <c r="AU89"/>
  <c r="AY89" s="1"/>
  <c r="AU87"/>
  <c r="AY87" s="1"/>
  <c r="AU85"/>
  <c r="AY85" s="1"/>
  <c r="AU83"/>
  <c r="AY83" s="1"/>
  <c r="AU81"/>
  <c r="AY81" s="1"/>
  <c r="AU79"/>
  <c r="AY79" s="1"/>
  <c r="AU77"/>
  <c r="AY77" s="1"/>
  <c r="AU75"/>
  <c r="AY75" s="1"/>
  <c r="AU73"/>
  <c r="AY73" s="1"/>
  <c r="AU71"/>
  <c r="AY71" s="1"/>
  <c r="AU69"/>
  <c r="AY69" s="1"/>
  <c r="AU67"/>
  <c r="AY67" s="1"/>
  <c r="AU65"/>
  <c r="AY65" s="1"/>
  <c r="AU63"/>
  <c r="AY63" s="1"/>
  <c r="AU61"/>
  <c r="AY61" s="1"/>
  <c r="AU59"/>
  <c r="AY59" s="1"/>
  <c r="AU57"/>
  <c r="AY57" s="1"/>
  <c r="AU55"/>
  <c r="AY55" s="1"/>
  <c r="AU53"/>
  <c r="AY53" s="1"/>
  <c r="AU51"/>
  <c r="AY51" s="1"/>
  <c r="AV49"/>
  <c r="AV47"/>
  <c r="BB47" s="1"/>
  <c r="AV45"/>
  <c r="BB45" s="1"/>
  <c r="AV43"/>
  <c r="BB43" s="1"/>
  <c r="AV41"/>
  <c r="AV39"/>
  <c r="BB39" s="1"/>
  <c r="AV37"/>
  <c r="BB37" s="1"/>
  <c r="AV35"/>
  <c r="BB35" s="1"/>
  <c r="AV33"/>
  <c r="BB33" s="1"/>
  <c r="AV31"/>
  <c r="BB31" s="1"/>
  <c r="AV29"/>
  <c r="BB29" s="1"/>
  <c r="AV27"/>
  <c r="BB27" s="1"/>
  <c r="AV25"/>
  <c r="BB25" s="1"/>
  <c r="AV23"/>
  <c r="BB23" s="1"/>
  <c r="AV21"/>
  <c r="BB21" s="1"/>
  <c r="AV19"/>
  <c r="BB19" s="1"/>
  <c r="AV17"/>
  <c r="BB17" s="1"/>
  <c r="AV15"/>
  <c r="BB15" s="1"/>
  <c r="CJ589" i="11"/>
  <c r="CL589" s="1"/>
  <c r="BU589"/>
  <c r="BW589" s="1"/>
  <c r="Z548" i="1"/>
  <c r="BA553"/>
  <c r="BC191" i="11"/>
  <c r="BF191"/>
  <c r="BH191" s="1"/>
  <c r="BU191"/>
  <c r="BW191" s="1"/>
  <c r="AQ191"/>
  <c r="AS191" s="1"/>
  <c r="Y539" i="1"/>
  <c r="Y535"/>
  <c r="Z539"/>
  <c r="AN191" i="11"/>
  <c r="BE191"/>
  <c r="AB191"/>
  <c r="AD191" s="1"/>
  <c r="BD562" i="1"/>
  <c r="BE562" s="1"/>
  <c r="BD560"/>
  <c r="BD391"/>
  <c r="BD564"/>
  <c r="BE564" s="1"/>
  <c r="BD580"/>
  <c r="BD338"/>
  <c r="BE338" s="1"/>
  <c r="BD350"/>
  <c r="BE350" s="1"/>
  <c r="BD548"/>
  <c r="BD493"/>
  <c r="BD574"/>
  <c r="BD267"/>
  <c r="BE267" s="1"/>
  <c r="BD373"/>
  <c r="BD389"/>
  <c r="BE389" s="1"/>
  <c r="BD572"/>
  <c r="BD312"/>
  <c r="BD487"/>
  <c r="BE487" s="1"/>
  <c r="BD365"/>
  <c r="BD367"/>
  <c r="BD369"/>
  <c r="BD371"/>
  <c r="BD375"/>
  <c r="BD377"/>
  <c r="BD379"/>
  <c r="BD381"/>
  <c r="BD383"/>
  <c r="BD385"/>
  <c r="BD387"/>
  <c r="BD393"/>
  <c r="BD395"/>
  <c r="BD397"/>
  <c r="BD399"/>
  <c r="BD401"/>
  <c r="BD403"/>
  <c r="BD405"/>
  <c r="AR412"/>
  <c r="AS414"/>
  <c r="BA414"/>
  <c r="AS416"/>
  <c r="BA416"/>
  <c r="AS428"/>
  <c r="BA428"/>
  <c r="AS434"/>
  <c r="BA434"/>
  <c r="AS436"/>
  <c r="BA436"/>
  <c r="AS438"/>
  <c r="BA438"/>
  <c r="AS440"/>
  <c r="BA440"/>
  <c r="AS442"/>
  <c r="BA442"/>
  <c r="AS444"/>
  <c r="BA444"/>
  <c r="AS446"/>
  <c r="BA446"/>
  <c r="AS448"/>
  <c r="BA448"/>
  <c r="AS450"/>
  <c r="BA450"/>
  <c r="AS452"/>
  <c r="BA452"/>
  <c r="AS454"/>
  <c r="BA454"/>
  <c r="AS456"/>
  <c r="BA456"/>
  <c r="AS458"/>
  <c r="BA458"/>
  <c r="AS460"/>
  <c r="BA460"/>
  <c r="AS462"/>
  <c r="BA462"/>
  <c r="AS472"/>
  <c r="BA472"/>
  <c r="AS474"/>
  <c r="BA474"/>
  <c r="AS476"/>
  <c r="BA476"/>
  <c r="AS478"/>
  <c r="BA478"/>
  <c r="AS480"/>
  <c r="BA480"/>
  <c r="AS482"/>
  <c r="BA482"/>
  <c r="AS484"/>
  <c r="BA484"/>
  <c r="AS486"/>
  <c r="BA486"/>
  <c r="AS488"/>
  <c r="BA488"/>
  <c r="AS490"/>
  <c r="BA490"/>
  <c r="AS492"/>
  <c r="AS494"/>
  <c r="BA494"/>
  <c r="AS496"/>
  <c r="BA496"/>
  <c r="AS502"/>
  <c r="BA502"/>
  <c r="AS504"/>
  <c r="BA504"/>
  <c r="AS510"/>
  <c r="BA510"/>
  <c r="AS512"/>
  <c r="BA512"/>
  <c r="AS514"/>
  <c r="BA514"/>
  <c r="AS516"/>
  <c r="BA516"/>
  <c r="AS519"/>
  <c r="BA519"/>
  <c r="AS521"/>
  <c r="BA521"/>
  <c r="AS523"/>
  <c r="BA523"/>
  <c r="AS525"/>
  <c r="BA525"/>
  <c r="AS527"/>
  <c r="BA527"/>
  <c r="AS529"/>
  <c r="BA529"/>
  <c r="AS533"/>
  <c r="BA533"/>
  <c r="AS535"/>
  <c r="BA535"/>
  <c r="AS539"/>
  <c r="BA539"/>
  <c r="AS543"/>
  <c r="BA543"/>
  <c r="AS547"/>
  <c r="BA547"/>
  <c r="AS549"/>
  <c r="BA549"/>
  <c r="AS551"/>
  <c r="BA551"/>
  <c r="AS555"/>
  <c r="BA555"/>
  <c r="AS557"/>
  <c r="BA557"/>
  <c r="AS559"/>
  <c r="BA559"/>
  <c r="AS563"/>
  <c r="BA563"/>
  <c r="AS565"/>
  <c r="BA565"/>
  <c r="AS569"/>
  <c r="BA569"/>
  <c r="AS571"/>
  <c r="BA571"/>
  <c r="AS573"/>
  <c r="BA573"/>
  <c r="AS575"/>
  <c r="BA575"/>
  <c r="AS579"/>
  <c r="BA579"/>
  <c r="AS581"/>
  <c r="BA581"/>
  <c r="AS589"/>
  <c r="BA589"/>
  <c r="AP10"/>
  <c r="BB12"/>
  <c r="AR281"/>
  <c r="BB281"/>
  <c r="AR270"/>
  <c r="BB270"/>
  <c r="AS264"/>
  <c r="AS252"/>
  <c r="AS244"/>
  <c r="AS240"/>
  <c r="AS236"/>
  <c r="AS234"/>
  <c r="BA234"/>
  <c r="AS230"/>
  <c r="BA230"/>
  <c r="AS191"/>
  <c r="BA191"/>
  <c r="AS189"/>
  <c r="BA189"/>
  <c r="AS168"/>
  <c r="BA168"/>
  <c r="AS166"/>
  <c r="BA166"/>
  <c r="AS331"/>
  <c r="BA331"/>
  <c r="AS329"/>
  <c r="AS327"/>
  <c r="BA327"/>
  <c r="AS325"/>
  <c r="AS323"/>
  <c r="BA323"/>
  <c r="AS321"/>
  <c r="AS319"/>
  <c r="BA319"/>
  <c r="AS317"/>
  <c r="AS315"/>
  <c r="BA315"/>
  <c r="AS313"/>
  <c r="AS311"/>
  <c r="BA311"/>
  <c r="AS309"/>
  <c r="AS307"/>
  <c r="BA307"/>
  <c r="AS305"/>
  <c r="AS303"/>
  <c r="BA303"/>
  <c r="AS301"/>
  <c r="AS299"/>
  <c r="BA299"/>
  <c r="AS297"/>
  <c r="AS295"/>
  <c r="BA295"/>
  <c r="AS293"/>
  <c r="AS291"/>
  <c r="BA291"/>
  <c r="AS289"/>
  <c r="AS287"/>
  <c r="BA287"/>
  <c r="AS285"/>
  <c r="AS283"/>
  <c r="BA283"/>
  <c r="AS281"/>
  <c r="AS279"/>
  <c r="BA279"/>
  <c r="AS277"/>
  <c r="AS274"/>
  <c r="BA274"/>
  <c r="AS272"/>
  <c r="AS270"/>
  <c r="BA270"/>
  <c r="AS268"/>
  <c r="AS266"/>
  <c r="BA266"/>
  <c r="AS262"/>
  <c r="BA262"/>
  <c r="AS260"/>
  <c r="AS258"/>
  <c r="BA258"/>
  <c r="AS256"/>
  <c r="AS254"/>
  <c r="BA254"/>
  <c r="AS246"/>
  <c r="BA246"/>
  <c r="AS242"/>
  <c r="BA242"/>
  <c r="AS238"/>
  <c r="BA238"/>
  <c r="AS232"/>
  <c r="AS228"/>
  <c r="BA228"/>
  <c r="AS226"/>
  <c r="BA226"/>
  <c r="AS224"/>
  <c r="BA224"/>
  <c r="AS222"/>
  <c r="BA222"/>
  <c r="AS220"/>
  <c r="BA220"/>
  <c r="AS218"/>
  <c r="BA218"/>
  <c r="AS216"/>
  <c r="BA216"/>
  <c r="AS207"/>
  <c r="BA207"/>
  <c r="AS205"/>
  <c r="BA205"/>
  <c r="AS203"/>
  <c r="BA203"/>
  <c r="AS201"/>
  <c r="BA201"/>
  <c r="AS199"/>
  <c r="BA199"/>
  <c r="AS197"/>
  <c r="BA197"/>
  <c r="AS179"/>
  <c r="BA179"/>
  <c r="AS177"/>
  <c r="BA177"/>
  <c r="AS175"/>
  <c r="BA175"/>
  <c r="AS173"/>
  <c r="BA173"/>
  <c r="AS171"/>
  <c r="BA171"/>
  <c r="AS157"/>
  <c r="AS155"/>
  <c r="AS153"/>
  <c r="BA153"/>
  <c r="AS151"/>
  <c r="BA151"/>
  <c r="AS140"/>
  <c r="BA140"/>
  <c r="AS138"/>
  <c r="BA138"/>
  <c r="AS136"/>
  <c r="BA136"/>
  <c r="AS134"/>
  <c r="BA134"/>
  <c r="AS112"/>
  <c r="AS110"/>
  <c r="BA110"/>
  <c r="AS108"/>
  <c r="AS106"/>
  <c r="BA106"/>
  <c r="AS104"/>
  <c r="BA104"/>
  <c r="AS102"/>
  <c r="BA102"/>
  <c r="AR411"/>
  <c r="BB411"/>
  <c r="AS413"/>
  <c r="BA413"/>
  <c r="AS415"/>
  <c r="BA415"/>
  <c r="AR417"/>
  <c r="BB417"/>
  <c r="AS421"/>
  <c r="BA421"/>
  <c r="AS423"/>
  <c r="BA423"/>
  <c r="AS429"/>
  <c r="BA429"/>
  <c r="AS431"/>
  <c r="BA431"/>
  <c r="AS433"/>
  <c r="BA433"/>
  <c r="AS435"/>
  <c r="BA435"/>
  <c r="AS437"/>
  <c r="BA437"/>
  <c r="AS439"/>
  <c r="BA439"/>
  <c r="AS441"/>
  <c r="BA441"/>
  <c r="AS443"/>
  <c r="BA443"/>
  <c r="AS445"/>
  <c r="BA445"/>
  <c r="AS459"/>
  <c r="BA459"/>
  <c r="AS461"/>
  <c r="BA461"/>
  <c r="AS463"/>
  <c r="BA463"/>
  <c r="AS465"/>
  <c r="BA465"/>
  <c r="AS467"/>
  <c r="BA467"/>
  <c r="AS469"/>
  <c r="BA469"/>
  <c r="AS471"/>
  <c r="BA471"/>
  <c r="AS473"/>
  <c r="BA473"/>
  <c r="AS475"/>
  <c r="BA475"/>
  <c r="AR481"/>
  <c r="BB481"/>
  <c r="BD489"/>
  <c r="AS499"/>
  <c r="BA499"/>
  <c r="AS501"/>
  <c r="BA501"/>
  <c r="AS503"/>
  <c r="BA503"/>
  <c r="AS505"/>
  <c r="BA505"/>
  <c r="AR528"/>
  <c r="BB528"/>
  <c r="BD530"/>
  <c r="BD532"/>
  <c r="AR538"/>
  <c r="BB538"/>
  <c r="BD540"/>
  <c r="BD542"/>
  <c r="BD544"/>
  <c r="BD546"/>
  <c r="BD550"/>
  <c r="BD552"/>
  <c r="BD554"/>
  <c r="BD556"/>
  <c r="BD558"/>
  <c r="BD566"/>
  <c r="BD568"/>
  <c r="BD570"/>
  <c r="BD576"/>
  <c r="BD578"/>
  <c r="BD582"/>
  <c r="BD584"/>
  <c r="BD586"/>
  <c r="BD588"/>
  <c r="BD590"/>
  <c r="BD529"/>
  <c r="BD362"/>
  <c r="BD354"/>
  <c r="BD346"/>
  <c r="BD342"/>
  <c r="BD334"/>
  <c r="BD330"/>
  <c r="BD326"/>
  <c r="BD322"/>
  <c r="BD318"/>
  <c r="BD316"/>
  <c r="BD314"/>
  <c r="BD310"/>
  <c r="BD308"/>
  <c r="BD306"/>
  <c r="BD304"/>
  <c r="BD302"/>
  <c r="BD300"/>
  <c r="BD298"/>
  <c r="BD296"/>
  <c r="AS294"/>
  <c r="BA294"/>
  <c r="AS292"/>
  <c r="BA292"/>
  <c r="AS290"/>
  <c r="BA290"/>
  <c r="AS288"/>
  <c r="BA288"/>
  <c r="AS286"/>
  <c r="BA286"/>
  <c r="AS284"/>
  <c r="BA284"/>
  <c r="AS282"/>
  <c r="BA282"/>
  <c r="AS280"/>
  <c r="BA280"/>
  <c r="AS278"/>
  <c r="BA278"/>
  <c r="AS275"/>
  <c r="BA275"/>
  <c r="AS273"/>
  <c r="BA273"/>
  <c r="AS271"/>
  <c r="BA271"/>
  <c r="BD269"/>
  <c r="BD265"/>
  <c r="BD263"/>
  <c r="BD261"/>
  <c r="BD259"/>
  <c r="BD257"/>
  <c r="BD255"/>
  <c r="AS253"/>
  <c r="BA253"/>
  <c r="AS245"/>
  <c r="BA245"/>
  <c r="AS243"/>
  <c r="BA243"/>
  <c r="BD241"/>
  <c r="AS239"/>
  <c r="BA239"/>
  <c r="AS237"/>
  <c r="BA237"/>
  <c r="AS235"/>
  <c r="BA235"/>
  <c r="AS233"/>
  <c r="BA233"/>
  <c r="AS231"/>
  <c r="BA231"/>
  <c r="AS229"/>
  <c r="BA229"/>
  <c r="AS227"/>
  <c r="BA227"/>
  <c r="AS192"/>
  <c r="BA192"/>
  <c r="AS190"/>
  <c r="BA190"/>
  <c r="AS188"/>
  <c r="BA188"/>
  <c r="AS186"/>
  <c r="BA186"/>
  <c r="AR161"/>
  <c r="BB161"/>
  <c r="AS330"/>
  <c r="BA330"/>
  <c r="AS328"/>
  <c r="BA328"/>
  <c r="AS326"/>
  <c r="BA326"/>
  <c r="AS324"/>
  <c r="BA324"/>
  <c r="AS322"/>
  <c r="BA322"/>
  <c r="AS320"/>
  <c r="BA320"/>
  <c r="AS318"/>
  <c r="BA318"/>
  <c r="AS316"/>
  <c r="BA316"/>
  <c r="AS314"/>
  <c r="BA314"/>
  <c r="AS312"/>
  <c r="BA312"/>
  <c r="AS310"/>
  <c r="BA310"/>
  <c r="AS308"/>
  <c r="BA308"/>
  <c r="AS306"/>
  <c r="BA306"/>
  <c r="AS304"/>
  <c r="BA304"/>
  <c r="AS302"/>
  <c r="BA302"/>
  <c r="AS300"/>
  <c r="BA300"/>
  <c r="AS298"/>
  <c r="BA298"/>
  <c r="AS296"/>
  <c r="BA296"/>
  <c r="BD294"/>
  <c r="BD290"/>
  <c r="BD286"/>
  <c r="BD282"/>
  <c r="BD278"/>
  <c r="BD273"/>
  <c r="AS269"/>
  <c r="BA269"/>
  <c r="AS267"/>
  <c r="BA267"/>
  <c r="AS265"/>
  <c r="BA265"/>
  <c r="AS263"/>
  <c r="BA263"/>
  <c r="AS261"/>
  <c r="BA261"/>
  <c r="AS259"/>
  <c r="BA259"/>
  <c r="AS257"/>
  <c r="BA257"/>
  <c r="AS255"/>
  <c r="BA255"/>
  <c r="BD253"/>
  <c r="AS251"/>
  <c r="BA251"/>
  <c r="BD245"/>
  <c r="AS241"/>
  <c r="BA241"/>
  <c r="BD239"/>
  <c r="BD237"/>
  <c r="BD233"/>
  <c r="BD229"/>
  <c r="AS225"/>
  <c r="BA225"/>
  <c r="AS223"/>
  <c r="BA223"/>
  <c r="AS221"/>
  <c r="BA221"/>
  <c r="AS217"/>
  <c r="BA217"/>
  <c r="AS208"/>
  <c r="BA208"/>
  <c r="AS178"/>
  <c r="BA178"/>
  <c r="AS176"/>
  <c r="BA176"/>
  <c r="AS174"/>
  <c r="BA174"/>
  <c r="AS172"/>
  <c r="BA172"/>
  <c r="AR163"/>
  <c r="AS139"/>
  <c r="BA139"/>
  <c r="AS137"/>
  <c r="BA137"/>
  <c r="AS135"/>
  <c r="BA135"/>
  <c r="AS133"/>
  <c r="BA133"/>
  <c r="BD105"/>
  <c r="BD101"/>
  <c r="AS99"/>
  <c r="AS97"/>
  <c r="BA97"/>
  <c r="AS95"/>
  <c r="AS93"/>
  <c r="AS91"/>
  <c r="AS89"/>
  <c r="BA89"/>
  <c r="AS87"/>
  <c r="AS85"/>
  <c r="AS83"/>
  <c r="AS81"/>
  <c r="BA81"/>
  <c r="AS79"/>
  <c r="AS77"/>
  <c r="AS75"/>
  <c r="AS73"/>
  <c r="BA73"/>
  <c r="AS71"/>
  <c r="AS69"/>
  <c r="AS67"/>
  <c r="AS65"/>
  <c r="BA65"/>
  <c r="AS63"/>
  <c r="AS61"/>
  <c r="AS59"/>
  <c r="AS57"/>
  <c r="BA57"/>
  <c r="AS55"/>
  <c r="AS53"/>
  <c r="AS51"/>
  <c r="AS49"/>
  <c r="BA49"/>
  <c r="AS47"/>
  <c r="BA47"/>
  <c r="AS45"/>
  <c r="BA45"/>
  <c r="AS43"/>
  <c r="BA43"/>
  <c r="AS41"/>
  <c r="BA41"/>
  <c r="AS39"/>
  <c r="BA39"/>
  <c r="AS37"/>
  <c r="BA37"/>
  <c r="AS35"/>
  <c r="BA35"/>
  <c r="AS33"/>
  <c r="BA33"/>
  <c r="AS31"/>
  <c r="BA31"/>
  <c r="AS23"/>
  <c r="BA23"/>
  <c r="AS21"/>
  <c r="BA21"/>
  <c r="AS19"/>
  <c r="BA19"/>
  <c r="AS17"/>
  <c r="BA17"/>
  <c r="AS15"/>
  <c r="BA15"/>
  <c r="AS13"/>
  <c r="BA13"/>
  <c r="AR225"/>
  <c r="BB225"/>
  <c r="AS219"/>
  <c r="BA219"/>
  <c r="AS215"/>
  <c r="BA215"/>
  <c r="AS213"/>
  <c r="BA213"/>
  <c r="AS211"/>
  <c r="BA211"/>
  <c r="AS209"/>
  <c r="BA209"/>
  <c r="AR201"/>
  <c r="BB201"/>
  <c r="AS195"/>
  <c r="BA195"/>
  <c r="AS193"/>
  <c r="BA193"/>
  <c r="AS187"/>
  <c r="BA187"/>
  <c r="AS185"/>
  <c r="BA185"/>
  <c r="AS183"/>
  <c r="BA183"/>
  <c r="AS181"/>
  <c r="BA181"/>
  <c r="AS169"/>
  <c r="BA169"/>
  <c r="AS167"/>
  <c r="BA167"/>
  <c r="AS165"/>
  <c r="BA165"/>
  <c r="AS163"/>
  <c r="BA163"/>
  <c r="AS161"/>
  <c r="BA161"/>
  <c r="AS159"/>
  <c r="BD157"/>
  <c r="AR155"/>
  <c r="BB155"/>
  <c r="AS149"/>
  <c r="BA149"/>
  <c r="AS147"/>
  <c r="BA147"/>
  <c r="AS145"/>
  <c r="BA145"/>
  <c r="AS143"/>
  <c r="BA143"/>
  <c r="AS141"/>
  <c r="BA141"/>
  <c r="AS131"/>
  <c r="BA131"/>
  <c r="AS129"/>
  <c r="BA129"/>
  <c r="AS127"/>
  <c r="BA127"/>
  <c r="AS125"/>
  <c r="BA125"/>
  <c r="AS123"/>
  <c r="BA123"/>
  <c r="AS121"/>
  <c r="BA121"/>
  <c r="AS119"/>
  <c r="AS117"/>
  <c r="BA117"/>
  <c r="AS115"/>
  <c r="BA115"/>
  <c r="AS113"/>
  <c r="BA113"/>
  <c r="AS111"/>
  <c r="BA111"/>
  <c r="AS109"/>
  <c r="BA109"/>
  <c r="AS107"/>
  <c r="AS105"/>
  <c r="BA105"/>
  <c r="AS103"/>
  <c r="AS101"/>
  <c r="BD97"/>
  <c r="BD93"/>
  <c r="BD89"/>
  <c r="BD85"/>
  <c r="BD81"/>
  <c r="BD77"/>
  <c r="AR73"/>
  <c r="BB73"/>
  <c r="AR71"/>
  <c r="BB71"/>
  <c r="BD69"/>
  <c r="BD65"/>
  <c r="AR63"/>
  <c r="BB63"/>
  <c r="BD61"/>
  <c r="BD57"/>
  <c r="BD53"/>
  <c r="AR49"/>
  <c r="BB49"/>
  <c r="AR41"/>
  <c r="BB41"/>
  <c r="AS29"/>
  <c r="BA29"/>
  <c r="AS27"/>
  <c r="BA27"/>
  <c r="AS25"/>
  <c r="BA25"/>
  <c r="BD13"/>
  <c r="AS334"/>
  <c r="BA334"/>
  <c r="AS336"/>
  <c r="BA336"/>
  <c r="AS338"/>
  <c r="BA338"/>
  <c r="AS340"/>
  <c r="BA340"/>
  <c r="AS342"/>
  <c r="BA342"/>
  <c r="AS344"/>
  <c r="BA344"/>
  <c r="AS346"/>
  <c r="BA346"/>
  <c r="AS348"/>
  <c r="BA348"/>
  <c r="AS350"/>
  <c r="BA350"/>
  <c r="AS352"/>
  <c r="BA352"/>
  <c r="AS354"/>
  <c r="BA354"/>
  <c r="AS356"/>
  <c r="BA356"/>
  <c r="AS358"/>
  <c r="BA358"/>
  <c r="AS360"/>
  <c r="BA360"/>
  <c r="AS362"/>
  <c r="BA362"/>
  <c r="AS364"/>
  <c r="BA364"/>
  <c r="AS366"/>
  <c r="BA366"/>
  <c r="AS368"/>
  <c r="BA368"/>
  <c r="AS370"/>
  <c r="BA370"/>
  <c r="AS372"/>
  <c r="BA372"/>
  <c r="AS374"/>
  <c r="BA374"/>
  <c r="AS376"/>
  <c r="BA376"/>
  <c r="AS378"/>
  <c r="BA378"/>
  <c r="AS380"/>
  <c r="BA380"/>
  <c r="AS382"/>
  <c r="BA382"/>
  <c r="AS384"/>
  <c r="BA384"/>
  <c r="AS386"/>
  <c r="BA386"/>
  <c r="AS388"/>
  <c r="BA388"/>
  <c r="AS390"/>
  <c r="BA390"/>
  <c r="AS392"/>
  <c r="BA392"/>
  <c r="AS394"/>
  <c r="BA394"/>
  <c r="AS396"/>
  <c r="BA396"/>
  <c r="AS398"/>
  <c r="BA398"/>
  <c r="AS400"/>
  <c r="BA400"/>
  <c r="AS402"/>
  <c r="BA402"/>
  <c r="AS404"/>
  <c r="BA404"/>
  <c r="AS406"/>
  <c r="BA406"/>
  <c r="AS408"/>
  <c r="BA408"/>
  <c r="AS410"/>
  <c r="BA410"/>
  <c r="AS412"/>
  <c r="BA412"/>
  <c r="AR414"/>
  <c r="BB414"/>
  <c r="AR416"/>
  <c r="BB416"/>
  <c r="AS418"/>
  <c r="BA418"/>
  <c r="AS420"/>
  <c r="BA420"/>
  <c r="AS422"/>
  <c r="BA422"/>
  <c r="AS424"/>
  <c r="BA424"/>
  <c r="AS426"/>
  <c r="BA426"/>
  <c r="AS430"/>
  <c r="BA430"/>
  <c r="AS432"/>
  <c r="BA432"/>
  <c r="AR462"/>
  <c r="BB462"/>
  <c r="AS464"/>
  <c r="BA464"/>
  <c r="AS466"/>
  <c r="BA466"/>
  <c r="AS468"/>
  <c r="BA468"/>
  <c r="AS470"/>
  <c r="BA470"/>
  <c r="AR482"/>
  <c r="BB482"/>
  <c r="AR486"/>
  <c r="BB486"/>
  <c r="BD490"/>
  <c r="AS498"/>
  <c r="BA498"/>
  <c r="AS500"/>
  <c r="BA500"/>
  <c r="AS506"/>
  <c r="BA506"/>
  <c r="AS508"/>
  <c r="BA508"/>
  <c r="AR527"/>
  <c r="BB527"/>
  <c r="BD531"/>
  <c r="BD533"/>
  <c r="AR535"/>
  <c r="BB535"/>
  <c r="AR537"/>
  <c r="BB537"/>
  <c r="BD543"/>
  <c r="BD545"/>
  <c r="BD547"/>
  <c r="BD553"/>
  <c r="BD555"/>
  <c r="BD557"/>
  <c r="BD559"/>
  <c r="BD561"/>
  <c r="BD563"/>
  <c r="BD565"/>
  <c r="BD567"/>
  <c r="BD569"/>
  <c r="BD573"/>
  <c r="BD581"/>
  <c r="BD583"/>
  <c r="BD587"/>
  <c r="AS12"/>
  <c r="AO10"/>
  <c r="BA12"/>
  <c r="BD539"/>
  <c r="BD551"/>
  <c r="AR74"/>
  <c r="BB74"/>
  <c r="AR70"/>
  <c r="BB70"/>
  <c r="AS22"/>
  <c r="BA22"/>
  <c r="AS20"/>
  <c r="AS18"/>
  <c r="BA18"/>
  <c r="AS16"/>
  <c r="AS14"/>
  <c r="BA14"/>
  <c r="AS214"/>
  <c r="BA214"/>
  <c r="AS212"/>
  <c r="BA212"/>
  <c r="AS210"/>
  <c r="BA210"/>
  <c r="AS206"/>
  <c r="BA206"/>
  <c r="AS204"/>
  <c r="BA204"/>
  <c r="AS202"/>
  <c r="BA202"/>
  <c r="AS200"/>
  <c r="BA200"/>
  <c r="AS198"/>
  <c r="BA198"/>
  <c r="AS196"/>
  <c r="BA196"/>
  <c r="AS194"/>
  <c r="BA194"/>
  <c r="AS184"/>
  <c r="BA184"/>
  <c r="AS182"/>
  <c r="BA182"/>
  <c r="AS180"/>
  <c r="BA180"/>
  <c r="AS170"/>
  <c r="BA170"/>
  <c r="AS164"/>
  <c r="BA164"/>
  <c r="AS162"/>
  <c r="BA162"/>
  <c r="AS160"/>
  <c r="AS158"/>
  <c r="BA158"/>
  <c r="AS156"/>
  <c r="AS154"/>
  <c r="BA154"/>
  <c r="AS152"/>
  <c r="BA152"/>
  <c r="AS150"/>
  <c r="BA150"/>
  <c r="AS148"/>
  <c r="BA148"/>
  <c r="AS146"/>
  <c r="BA146"/>
  <c r="AS144"/>
  <c r="BA144"/>
  <c r="AS142"/>
  <c r="BA142"/>
  <c r="AS132"/>
  <c r="BA132"/>
  <c r="AS130"/>
  <c r="BA130"/>
  <c r="AS128"/>
  <c r="BA128"/>
  <c r="AS126"/>
  <c r="BA126"/>
  <c r="AS124"/>
  <c r="BA124"/>
  <c r="AS122"/>
  <c r="BA122"/>
  <c r="AS120"/>
  <c r="BA120"/>
  <c r="AS118"/>
  <c r="BA118"/>
  <c r="AS116"/>
  <c r="AS114"/>
  <c r="BA114"/>
  <c r="AS100"/>
  <c r="BA100"/>
  <c r="AS98"/>
  <c r="BA98"/>
  <c r="AS96"/>
  <c r="BA96"/>
  <c r="AS94"/>
  <c r="BA94"/>
  <c r="AS92"/>
  <c r="AS90"/>
  <c r="BA90"/>
  <c r="AS88"/>
  <c r="AS86"/>
  <c r="BA86"/>
  <c r="AS84"/>
  <c r="AS82"/>
  <c r="BA82"/>
  <c r="AS80"/>
  <c r="AS78"/>
  <c r="BA78"/>
  <c r="AS76"/>
  <c r="AS74"/>
  <c r="BA74"/>
  <c r="AS72"/>
  <c r="AS70"/>
  <c r="BA70"/>
  <c r="AS68"/>
  <c r="AS66"/>
  <c r="BA66"/>
  <c r="AS64"/>
  <c r="AS62"/>
  <c r="BA62"/>
  <c r="AS60"/>
  <c r="AS58"/>
  <c r="BA58"/>
  <c r="AS56"/>
  <c r="AS54"/>
  <c r="BA54"/>
  <c r="AS52"/>
  <c r="AS50"/>
  <c r="BA50"/>
  <c r="AS48"/>
  <c r="BA48"/>
  <c r="AS46"/>
  <c r="BA46"/>
  <c r="AS44"/>
  <c r="BA44"/>
  <c r="AS42"/>
  <c r="BA42"/>
  <c r="AS40"/>
  <c r="AS38"/>
  <c r="BA38"/>
  <c r="AS36"/>
  <c r="AS34"/>
  <c r="BA34"/>
  <c r="AS32"/>
  <c r="AS30"/>
  <c r="BA30"/>
  <c r="AS28"/>
  <c r="AS26"/>
  <c r="BA26"/>
  <c r="AS24"/>
  <c r="AS333"/>
  <c r="BA333"/>
  <c r="AS335"/>
  <c r="BA335"/>
  <c r="AS337"/>
  <c r="BA337"/>
  <c r="AS339"/>
  <c r="BA339"/>
  <c r="AS341"/>
  <c r="BA341"/>
  <c r="AS343"/>
  <c r="BA343"/>
  <c r="AS345"/>
  <c r="BA345"/>
  <c r="AS347"/>
  <c r="BA347"/>
  <c r="AS349"/>
  <c r="BA349"/>
  <c r="AS351"/>
  <c r="BA351"/>
  <c r="AS353"/>
  <c r="BA353"/>
  <c r="AS355"/>
  <c r="BA355"/>
  <c r="AS357"/>
  <c r="BA357"/>
  <c r="AS359"/>
  <c r="BA359"/>
  <c r="AS361"/>
  <c r="BA361"/>
  <c r="AS363"/>
  <c r="BA363"/>
  <c r="AS365"/>
  <c r="BA365"/>
  <c r="AS367"/>
  <c r="BA367"/>
  <c r="AS369"/>
  <c r="BA369"/>
  <c r="AS371"/>
  <c r="BA371"/>
  <c r="AS373"/>
  <c r="BA373"/>
  <c r="AS375"/>
  <c r="BA375"/>
  <c r="AS377"/>
  <c r="BA377"/>
  <c r="AS379"/>
  <c r="BA379"/>
  <c r="AS381"/>
  <c r="BA381"/>
  <c r="AS383"/>
  <c r="BA383"/>
  <c r="AS385"/>
  <c r="BA385"/>
  <c r="AS387"/>
  <c r="BA387"/>
  <c r="AS389"/>
  <c r="BA389"/>
  <c r="AS391"/>
  <c r="BA391"/>
  <c r="AS393"/>
  <c r="BA393"/>
  <c r="AS395"/>
  <c r="BA395"/>
  <c r="AS397"/>
  <c r="BA397"/>
  <c r="AS399"/>
  <c r="BA399"/>
  <c r="AS401"/>
  <c r="BA401"/>
  <c r="AS403"/>
  <c r="BA403"/>
  <c r="AS405"/>
  <c r="BA405"/>
  <c r="AS407"/>
  <c r="BA407"/>
  <c r="AS409"/>
  <c r="BA409"/>
  <c r="AS411"/>
  <c r="BA411"/>
  <c r="AS417"/>
  <c r="BA417"/>
  <c r="AS419"/>
  <c r="BA419"/>
  <c r="AS425"/>
  <c r="BA425"/>
  <c r="AS427"/>
  <c r="BA427"/>
  <c r="AS447"/>
  <c r="BA447"/>
  <c r="AS449"/>
  <c r="BA449"/>
  <c r="AS451"/>
  <c r="BA451"/>
  <c r="AS453"/>
  <c r="BA453"/>
  <c r="AS455"/>
  <c r="BA455"/>
  <c r="AS457"/>
  <c r="BA457"/>
  <c r="AR463"/>
  <c r="BB463"/>
  <c r="AS477"/>
  <c r="BA477"/>
  <c r="AS479"/>
  <c r="BA479"/>
  <c r="AS481"/>
  <c r="BA481"/>
  <c r="AS483"/>
  <c r="BA483"/>
  <c r="AS485"/>
  <c r="BA485"/>
  <c r="AS487"/>
  <c r="BA487"/>
  <c r="AS489"/>
  <c r="BA489"/>
  <c r="AS491"/>
  <c r="BA491"/>
  <c r="AS493"/>
  <c r="BA493"/>
  <c r="AS495"/>
  <c r="BA495"/>
  <c r="AS497"/>
  <c r="BA497"/>
  <c r="AS507"/>
  <c r="BA507"/>
  <c r="AS509"/>
  <c r="BA509"/>
  <c r="AS511"/>
  <c r="BA511"/>
  <c r="AS513"/>
  <c r="BA513"/>
  <c r="AS515"/>
  <c r="BA515"/>
  <c r="AS518"/>
  <c r="BA518"/>
  <c r="AS520"/>
  <c r="BA520"/>
  <c r="AS522"/>
  <c r="BA522"/>
  <c r="AS524"/>
  <c r="BA524"/>
  <c r="AS526"/>
  <c r="BA526"/>
  <c r="AS528"/>
  <c r="BA528"/>
  <c r="AS532"/>
  <c r="BA532"/>
  <c r="AS534"/>
  <c r="BA534"/>
  <c r="AS536"/>
  <c r="BA536"/>
  <c r="AS538"/>
  <c r="BA538"/>
  <c r="AS540"/>
  <c r="BA540"/>
  <c r="AS542"/>
  <c r="BA542"/>
  <c r="AS544"/>
  <c r="BA544"/>
  <c r="AS546"/>
  <c r="BA546"/>
  <c r="AS548"/>
  <c r="BA548"/>
  <c r="AS550"/>
  <c r="BA550"/>
  <c r="AS552"/>
  <c r="BA552"/>
  <c r="AS554"/>
  <c r="BA554"/>
  <c r="AS556"/>
  <c r="BA556"/>
  <c r="AS558"/>
  <c r="BA558"/>
  <c r="AS560"/>
  <c r="BA560"/>
  <c r="AS562"/>
  <c r="BA562"/>
  <c r="AS564"/>
  <c r="BA564"/>
  <c r="AS566"/>
  <c r="BA566"/>
  <c r="AS568"/>
  <c r="BA568"/>
  <c r="AS570"/>
  <c r="BA570"/>
  <c r="AS572"/>
  <c r="BA572"/>
  <c r="AS574"/>
  <c r="BA574"/>
  <c r="AS576"/>
  <c r="BA576"/>
  <c r="AS578"/>
  <c r="BA578"/>
  <c r="AS580"/>
  <c r="BA580"/>
  <c r="AS582"/>
  <c r="BA582"/>
  <c r="AS584"/>
  <c r="BA584"/>
  <c r="AS586"/>
  <c r="BA586"/>
  <c r="AS588"/>
  <c r="BA588"/>
  <c r="AC190" i="11"/>
  <c r="BQ191"/>
  <c r="L125"/>
  <c r="F191"/>
  <c r="L191" s="1"/>
  <c r="CL125"/>
  <c r="CJ191"/>
  <c r="BB192"/>
  <c r="BG191"/>
  <c r="BQ192"/>
  <c r="BV191"/>
  <c r="M125"/>
  <c r="K191"/>
  <c r="AR191"/>
  <c r="AM192"/>
  <c r="V192"/>
  <c r="AC192" s="1"/>
  <c r="AC191"/>
  <c r="Y548" i="1"/>
  <c r="GY518"/>
  <c r="Z518"/>
  <c r="Z495"/>
  <c r="GY501"/>
  <c r="Z501"/>
  <c r="Y501"/>
  <c r="Y495"/>
  <c r="Y374"/>
  <c r="Z264"/>
  <c r="Z174"/>
  <c r="GY174"/>
  <c r="Y174"/>
  <c r="GY54"/>
  <c r="Z54"/>
  <c r="W17" i="9"/>
  <c r="Y36" i="1"/>
  <c r="Z36"/>
  <c r="CE258" l="1"/>
  <c r="CY489"/>
  <c r="FC428"/>
  <c r="FC534"/>
  <c r="FC533"/>
  <c r="FC12"/>
  <c r="EY10"/>
  <c r="FB471"/>
  <c r="FM471"/>
  <c r="GV471" s="1"/>
  <c r="GN12"/>
  <c r="FT10"/>
  <c r="FU619" s="1"/>
  <c r="FU621" s="1"/>
  <c r="FU10"/>
  <c r="GO12"/>
  <c r="GO10" s="1"/>
  <c r="FB542"/>
  <c r="FB538"/>
  <c r="FC318"/>
  <c r="FC247"/>
  <c r="FC161"/>
  <c r="FC115"/>
  <c r="FC63"/>
  <c r="FC72"/>
  <c r="FC40"/>
  <c r="FM12"/>
  <c r="FA10"/>
  <c r="FJ628" s="1"/>
  <c r="FJ630" s="1"/>
  <c r="FB245"/>
  <c r="FM245"/>
  <c r="GV245" s="1"/>
  <c r="FW12"/>
  <c r="GM12"/>
  <c r="GM10" s="1"/>
  <c r="FS10"/>
  <c r="FW10" s="1"/>
  <c r="EZ10"/>
  <c r="FB544"/>
  <c r="FB540"/>
  <c r="FC419"/>
  <c r="FC346"/>
  <c r="FC163"/>
  <c r="FC113"/>
  <c r="FC73"/>
  <c r="FC118"/>
  <c r="EM248"/>
  <c r="EN248"/>
  <c r="FL248" s="1"/>
  <c r="EM247"/>
  <c r="EN247"/>
  <c r="FL247" s="1"/>
  <c r="BA256"/>
  <c r="BA260"/>
  <c r="BA268"/>
  <c r="BA272"/>
  <c r="BA277"/>
  <c r="BA281"/>
  <c r="BA285"/>
  <c r="BA289"/>
  <c r="BA293"/>
  <c r="BA297"/>
  <c r="BA301"/>
  <c r="BA305"/>
  <c r="BA309"/>
  <c r="BA313"/>
  <c r="BA317"/>
  <c r="BA321"/>
  <c r="BA325"/>
  <c r="BA329"/>
  <c r="BA264"/>
  <c r="CE95"/>
  <c r="CE224"/>
  <c r="DY434"/>
  <c r="EM13"/>
  <c r="EQ13" s="1"/>
  <c r="EM15"/>
  <c r="EQ15" s="1"/>
  <c r="EM17"/>
  <c r="EQ17" s="1"/>
  <c r="EM19"/>
  <c r="EM21"/>
  <c r="EQ21" s="1"/>
  <c r="EM23"/>
  <c r="EQ23" s="1"/>
  <c r="EM25"/>
  <c r="EQ25" s="1"/>
  <c r="EM27"/>
  <c r="EQ27" s="1"/>
  <c r="EM29"/>
  <c r="EQ29" s="1"/>
  <c r="EN31"/>
  <c r="EN33"/>
  <c r="EN35"/>
  <c r="EN37"/>
  <c r="EN39"/>
  <c r="EN41"/>
  <c r="EN43"/>
  <c r="EN45"/>
  <c r="EN47"/>
  <c r="EN49"/>
  <c r="EN51"/>
  <c r="EN53"/>
  <c r="EN55"/>
  <c r="EN57"/>
  <c r="EN59"/>
  <c r="EN61"/>
  <c r="EN63"/>
  <c r="EN65"/>
  <c r="EN67"/>
  <c r="EN69"/>
  <c r="EM71"/>
  <c r="EQ71" s="1"/>
  <c r="EN73"/>
  <c r="EN75"/>
  <c r="EN77"/>
  <c r="EN79"/>
  <c r="EN81"/>
  <c r="EM83"/>
  <c r="EQ83" s="1"/>
  <c r="EM85"/>
  <c r="EQ85" s="1"/>
  <c r="EM87"/>
  <c r="EQ87" s="1"/>
  <c r="EM89"/>
  <c r="EQ89" s="1"/>
  <c r="EM91"/>
  <c r="EQ91" s="1"/>
  <c r="EM93"/>
  <c r="EQ93" s="1"/>
  <c r="EM95"/>
  <c r="EQ95" s="1"/>
  <c r="EM97"/>
  <c r="EQ97" s="1"/>
  <c r="EM99"/>
  <c r="EQ99" s="1"/>
  <c r="EN101"/>
  <c r="EN103"/>
  <c r="EN105"/>
  <c r="EN107"/>
  <c r="EN109"/>
  <c r="EN111"/>
  <c r="EN113"/>
  <c r="EN115"/>
  <c r="EN117"/>
  <c r="EN119"/>
  <c r="EN121"/>
  <c r="EN123"/>
  <c r="EN125"/>
  <c r="EN127"/>
  <c r="EN129"/>
  <c r="EN131"/>
  <c r="EN133"/>
  <c r="EN135"/>
  <c r="EN137"/>
  <c r="EN139"/>
  <c r="EN141"/>
  <c r="EN143"/>
  <c r="EN145"/>
  <c r="EN147"/>
  <c r="EN149"/>
  <c r="EN151"/>
  <c r="EN153"/>
  <c r="EN155"/>
  <c r="EN157"/>
  <c r="EN159"/>
  <c r="EN161"/>
  <c r="EN163"/>
  <c r="EN165"/>
  <c r="EN167"/>
  <c r="EN169"/>
  <c r="EN171"/>
  <c r="EN173"/>
  <c r="EN175"/>
  <c r="EN177"/>
  <c r="EN179"/>
  <c r="EN181"/>
  <c r="EN183"/>
  <c r="EN185"/>
  <c r="EN187"/>
  <c r="EN189"/>
  <c r="EN191"/>
  <c r="EN193"/>
  <c r="EN195"/>
  <c r="EN197"/>
  <c r="EN199"/>
  <c r="EN201"/>
  <c r="EN203"/>
  <c r="EN205"/>
  <c r="EN207"/>
  <c r="EN209"/>
  <c r="EN211"/>
  <c r="EN213"/>
  <c r="EN215"/>
  <c r="EN217"/>
  <c r="EN14"/>
  <c r="EN16"/>
  <c r="EN18"/>
  <c r="EN20"/>
  <c r="EM22"/>
  <c r="EQ22" s="1"/>
  <c r="EM24"/>
  <c r="EQ24" s="1"/>
  <c r="EM26"/>
  <c r="EQ26" s="1"/>
  <c r="EN28"/>
  <c r="EN30"/>
  <c r="EM32"/>
  <c r="EQ32" s="1"/>
  <c r="EM34"/>
  <c r="EQ34" s="1"/>
  <c r="EM36"/>
  <c r="EQ36" s="1"/>
  <c r="EM38"/>
  <c r="EQ38" s="1"/>
  <c r="EM40"/>
  <c r="EQ40" s="1"/>
  <c r="EM42"/>
  <c r="EQ42" s="1"/>
  <c r="EM44"/>
  <c r="EQ44" s="1"/>
  <c r="EM46"/>
  <c r="EQ46" s="1"/>
  <c r="EM48"/>
  <c r="EQ48" s="1"/>
  <c r="EM50"/>
  <c r="EQ50" s="1"/>
  <c r="EM52"/>
  <c r="EQ52" s="1"/>
  <c r="EM54"/>
  <c r="EQ54" s="1"/>
  <c r="EM56"/>
  <c r="EQ56" s="1"/>
  <c r="EM58"/>
  <c r="EQ58" s="1"/>
  <c r="EM60"/>
  <c r="EQ60" s="1"/>
  <c r="EM62"/>
  <c r="EQ62" s="1"/>
  <c r="EM64"/>
  <c r="EQ64" s="1"/>
  <c r="EM66"/>
  <c r="EQ66" s="1"/>
  <c r="EM68"/>
  <c r="EQ68" s="1"/>
  <c r="EM70"/>
  <c r="EM72"/>
  <c r="EM74"/>
  <c r="EQ74" s="1"/>
  <c r="EM76"/>
  <c r="EQ76" s="1"/>
  <c r="EM78"/>
  <c r="EQ78" s="1"/>
  <c r="EM80"/>
  <c r="EQ80" s="1"/>
  <c r="EM82"/>
  <c r="EQ82" s="1"/>
  <c r="EM84"/>
  <c r="EQ84" s="1"/>
  <c r="EM86"/>
  <c r="EQ86" s="1"/>
  <c r="EM88"/>
  <c r="EQ88" s="1"/>
  <c r="EM90"/>
  <c r="EQ90" s="1"/>
  <c r="EM92"/>
  <c r="EQ92" s="1"/>
  <c r="EM94"/>
  <c r="EQ94" s="1"/>
  <c r="EM96"/>
  <c r="EQ96" s="1"/>
  <c r="EM98"/>
  <c r="EQ98" s="1"/>
  <c r="EN100"/>
  <c r="EN102"/>
  <c r="EN104"/>
  <c r="EN106"/>
  <c r="EN108"/>
  <c r="EN110"/>
  <c r="EN112"/>
  <c r="EN114"/>
  <c r="EN116"/>
  <c r="EN118"/>
  <c r="EN120"/>
  <c r="EN122"/>
  <c r="EN124"/>
  <c r="EN126"/>
  <c r="EN128"/>
  <c r="EN130"/>
  <c r="EN132"/>
  <c r="EN134"/>
  <c r="EN136"/>
  <c r="EN138"/>
  <c r="EN140"/>
  <c r="EN142"/>
  <c r="EN144"/>
  <c r="EN146"/>
  <c r="EN148"/>
  <c r="EN150"/>
  <c r="EN152"/>
  <c r="EN154"/>
  <c r="EN156"/>
  <c r="EN158"/>
  <c r="EN160"/>
  <c r="EN162"/>
  <c r="EN164"/>
  <c r="EN166"/>
  <c r="EN168"/>
  <c r="EN170"/>
  <c r="EN172"/>
  <c r="EN174"/>
  <c r="EN176"/>
  <c r="EN178"/>
  <c r="EN180"/>
  <c r="EN182"/>
  <c r="EN184"/>
  <c r="EN186"/>
  <c r="EN188"/>
  <c r="EN190"/>
  <c r="EN192"/>
  <c r="EN194"/>
  <c r="EN196"/>
  <c r="EN198"/>
  <c r="EN200"/>
  <c r="EN202"/>
  <c r="EN204"/>
  <c r="EN206"/>
  <c r="EN208"/>
  <c r="EN210"/>
  <c r="EN212"/>
  <c r="EN214"/>
  <c r="EN216"/>
  <c r="EN218"/>
  <c r="EN220"/>
  <c r="EN222"/>
  <c r="EN224"/>
  <c r="EN226"/>
  <c r="EN228"/>
  <c r="EN230"/>
  <c r="EN232"/>
  <c r="EN234"/>
  <c r="EN236"/>
  <c r="EN238"/>
  <c r="EN240"/>
  <c r="EN242"/>
  <c r="EN244"/>
  <c r="EN246"/>
  <c r="EN252"/>
  <c r="EN254"/>
  <c r="EN256"/>
  <c r="EN258"/>
  <c r="EN260"/>
  <c r="EN262"/>
  <c r="EN264"/>
  <c r="EN266"/>
  <c r="EN268"/>
  <c r="EN270"/>
  <c r="EN272"/>
  <c r="EN274"/>
  <c r="EN276"/>
  <c r="EN278"/>
  <c r="EN280"/>
  <c r="EN282"/>
  <c r="EN284"/>
  <c r="EN286"/>
  <c r="EN288"/>
  <c r="EN290"/>
  <c r="EN292"/>
  <c r="EN294"/>
  <c r="EN296"/>
  <c r="EN298"/>
  <c r="EN300"/>
  <c r="EN302"/>
  <c r="EN304"/>
  <c r="EN306"/>
  <c r="EN308"/>
  <c r="EN310"/>
  <c r="EN312"/>
  <c r="EN314"/>
  <c r="EN316"/>
  <c r="EN318"/>
  <c r="EN320"/>
  <c r="EN322"/>
  <c r="EN324"/>
  <c r="EN326"/>
  <c r="EN328"/>
  <c r="EN330"/>
  <c r="EN332"/>
  <c r="EN334"/>
  <c r="EN336"/>
  <c r="EN338"/>
  <c r="EN340"/>
  <c r="EN342"/>
  <c r="EN344"/>
  <c r="EN346"/>
  <c r="EN348"/>
  <c r="EN350"/>
  <c r="EM352"/>
  <c r="EQ352" s="1"/>
  <c r="EM354"/>
  <c r="EQ354" s="1"/>
  <c r="EM356"/>
  <c r="EQ356" s="1"/>
  <c r="EM358"/>
  <c r="EQ358" s="1"/>
  <c r="EM360"/>
  <c r="EQ360" s="1"/>
  <c r="EM362"/>
  <c r="EQ362" s="1"/>
  <c r="EM364"/>
  <c r="EQ364" s="1"/>
  <c r="EM366"/>
  <c r="EQ366" s="1"/>
  <c r="EM368"/>
  <c r="EQ368" s="1"/>
  <c r="EM370"/>
  <c r="EQ370" s="1"/>
  <c r="EM372"/>
  <c r="EQ372" s="1"/>
  <c r="EM374"/>
  <c r="EQ374" s="1"/>
  <c r="EM376"/>
  <c r="EQ376" s="1"/>
  <c r="EM378"/>
  <c r="EQ378" s="1"/>
  <c r="EM380"/>
  <c r="EQ380" s="1"/>
  <c r="EM382"/>
  <c r="EQ382" s="1"/>
  <c r="EM384"/>
  <c r="EQ384" s="1"/>
  <c r="EM386"/>
  <c r="EQ386" s="1"/>
  <c r="EM388"/>
  <c r="EQ388" s="1"/>
  <c r="EM390"/>
  <c r="EQ390" s="1"/>
  <c r="EM392"/>
  <c r="EQ392" s="1"/>
  <c r="EM394"/>
  <c r="EQ394" s="1"/>
  <c r="EM396"/>
  <c r="EQ396" s="1"/>
  <c r="EM398"/>
  <c r="EQ398" s="1"/>
  <c r="EM400"/>
  <c r="EQ400" s="1"/>
  <c r="EM402"/>
  <c r="EQ402" s="1"/>
  <c r="EM404"/>
  <c r="EQ404" s="1"/>
  <c r="EM406"/>
  <c r="EQ406" s="1"/>
  <c r="EM408"/>
  <c r="EM410"/>
  <c r="EQ410" s="1"/>
  <c r="EM412"/>
  <c r="EQ412" s="1"/>
  <c r="EM414"/>
  <c r="EQ414" s="1"/>
  <c r="EM416"/>
  <c r="EQ416" s="1"/>
  <c r="EM418"/>
  <c r="EQ418" s="1"/>
  <c r="EM420"/>
  <c r="EQ420" s="1"/>
  <c r="EM422"/>
  <c r="EQ422" s="1"/>
  <c r="EM424"/>
  <c r="EQ424" s="1"/>
  <c r="EM426"/>
  <c r="EQ426" s="1"/>
  <c r="EM428"/>
  <c r="EM430"/>
  <c r="EQ430" s="1"/>
  <c r="EM432"/>
  <c r="EQ432" s="1"/>
  <c r="EM434"/>
  <c r="EQ434" s="1"/>
  <c r="EM436"/>
  <c r="EQ436" s="1"/>
  <c r="EM438"/>
  <c r="EQ438" s="1"/>
  <c r="EM440"/>
  <c r="EQ440" s="1"/>
  <c r="EM442"/>
  <c r="EQ442" s="1"/>
  <c r="EM444"/>
  <c r="EQ444" s="1"/>
  <c r="EM446"/>
  <c r="EQ446" s="1"/>
  <c r="EM448"/>
  <c r="EQ448" s="1"/>
  <c r="EM450"/>
  <c r="EQ450" s="1"/>
  <c r="EM452"/>
  <c r="EQ452" s="1"/>
  <c r="EN219"/>
  <c r="EN221"/>
  <c r="EN223"/>
  <c r="EN225"/>
  <c r="EN227"/>
  <c r="EN229"/>
  <c r="EN231"/>
  <c r="EN233"/>
  <c r="EN235"/>
  <c r="EN237"/>
  <c r="EN239"/>
  <c r="EN241"/>
  <c r="EN243"/>
  <c r="EN245"/>
  <c r="EP245" s="1"/>
  <c r="EN251"/>
  <c r="EN253"/>
  <c r="EN255"/>
  <c r="EN257"/>
  <c r="EN259"/>
  <c r="EN261"/>
  <c r="EN263"/>
  <c r="EN265"/>
  <c r="EN267"/>
  <c r="EN269"/>
  <c r="EN271"/>
  <c r="EN273"/>
  <c r="EN275"/>
  <c r="EN277"/>
  <c r="EN279"/>
  <c r="EN281"/>
  <c r="EN283"/>
  <c r="EN285"/>
  <c r="EN287"/>
  <c r="EN289"/>
  <c r="EN291"/>
  <c r="EN293"/>
  <c r="EN295"/>
  <c r="EN297"/>
  <c r="EN299"/>
  <c r="EN301"/>
  <c r="EN303"/>
  <c r="EN305"/>
  <c r="EN307"/>
  <c r="EN309"/>
  <c r="EN311"/>
  <c r="EN313"/>
  <c r="EN315"/>
  <c r="EN317"/>
  <c r="EN319"/>
  <c r="EN321"/>
  <c r="EN323"/>
  <c r="EN325"/>
  <c r="EN327"/>
  <c r="EN329"/>
  <c r="EN331"/>
  <c r="EN333"/>
  <c r="EN335"/>
  <c r="EN337"/>
  <c r="EN339"/>
  <c r="EM341"/>
  <c r="EQ341" s="1"/>
  <c r="EM343"/>
  <c r="EQ343" s="1"/>
  <c r="EM345"/>
  <c r="EQ345" s="1"/>
  <c r="EM347"/>
  <c r="EQ347" s="1"/>
  <c r="EM349"/>
  <c r="EQ349" s="1"/>
  <c r="EM351"/>
  <c r="EQ351" s="1"/>
  <c r="EN353"/>
  <c r="EN355"/>
  <c r="EN357"/>
  <c r="EN359"/>
  <c r="EN361"/>
  <c r="EN363"/>
  <c r="EN365"/>
  <c r="EN367"/>
  <c r="EN369"/>
  <c r="EN371"/>
  <c r="EN373"/>
  <c r="EM375"/>
  <c r="EQ375" s="1"/>
  <c r="EM377"/>
  <c r="EQ377" s="1"/>
  <c r="EM379"/>
  <c r="EQ379" s="1"/>
  <c r="EM381"/>
  <c r="EQ381" s="1"/>
  <c r="EM383"/>
  <c r="EQ383" s="1"/>
  <c r="EM385"/>
  <c r="EQ385" s="1"/>
  <c r="EM387"/>
  <c r="EQ387" s="1"/>
  <c r="EM389"/>
  <c r="EQ389" s="1"/>
  <c r="EM391"/>
  <c r="EQ391" s="1"/>
  <c r="EM393"/>
  <c r="EQ393" s="1"/>
  <c r="EM395"/>
  <c r="EQ395" s="1"/>
  <c r="EM397"/>
  <c r="EQ397" s="1"/>
  <c r="EM399"/>
  <c r="EQ399" s="1"/>
  <c r="EM401"/>
  <c r="EQ401" s="1"/>
  <c r="EM403"/>
  <c r="EQ403" s="1"/>
  <c r="EM405"/>
  <c r="EQ405" s="1"/>
  <c r="EM407"/>
  <c r="EQ407" s="1"/>
  <c r="EM409"/>
  <c r="EQ409" s="1"/>
  <c r="EM411"/>
  <c r="EQ411" s="1"/>
  <c r="EM413"/>
  <c r="EQ413" s="1"/>
  <c r="EM415"/>
  <c r="EM417"/>
  <c r="EQ417" s="1"/>
  <c r="EM419"/>
  <c r="EQ419" s="1"/>
  <c r="EM421"/>
  <c r="EQ421" s="1"/>
  <c r="EM423"/>
  <c r="EQ423" s="1"/>
  <c r="EM425"/>
  <c r="EM427"/>
  <c r="EM429"/>
  <c r="EQ429" s="1"/>
  <c r="EM431"/>
  <c r="EQ431" s="1"/>
  <c r="EM433"/>
  <c r="EQ433" s="1"/>
  <c r="EM435"/>
  <c r="EQ435" s="1"/>
  <c r="EM437"/>
  <c r="EQ437" s="1"/>
  <c r="EM439"/>
  <c r="EQ439" s="1"/>
  <c r="EM441"/>
  <c r="EQ441" s="1"/>
  <c r="EM443"/>
  <c r="EQ443" s="1"/>
  <c r="EM445"/>
  <c r="EQ445" s="1"/>
  <c r="EM447"/>
  <c r="EQ447" s="1"/>
  <c r="EM449"/>
  <c r="EQ449" s="1"/>
  <c r="EM451"/>
  <c r="EQ451" s="1"/>
  <c r="EM453"/>
  <c r="EQ453" s="1"/>
  <c r="EN455"/>
  <c r="EN457"/>
  <c r="EN459"/>
  <c r="EN461"/>
  <c r="EN463"/>
  <c r="EN465"/>
  <c r="EN467"/>
  <c r="EN469"/>
  <c r="EN471"/>
  <c r="EN473"/>
  <c r="EN475"/>
  <c r="EN477"/>
  <c r="EN479"/>
  <c r="EN481"/>
  <c r="EN483"/>
  <c r="EN485"/>
  <c r="EN487"/>
  <c r="EN489"/>
  <c r="EN491"/>
  <c r="EN493"/>
  <c r="EN495"/>
  <c r="EN497"/>
  <c r="EN499"/>
  <c r="EN501"/>
  <c r="EN503"/>
  <c r="EN505"/>
  <c r="EN507"/>
  <c r="EN509"/>
  <c r="EN511"/>
  <c r="EN513"/>
  <c r="EN515"/>
  <c r="EN517"/>
  <c r="EN519"/>
  <c r="EN521"/>
  <c r="EN523"/>
  <c r="EN525"/>
  <c r="EN527"/>
  <c r="EP527" s="1"/>
  <c r="EN529"/>
  <c r="EN531"/>
  <c r="EN533"/>
  <c r="EP533" s="1"/>
  <c r="EN535"/>
  <c r="EN537"/>
  <c r="EN539"/>
  <c r="EN541"/>
  <c r="EN543"/>
  <c r="EN545"/>
  <c r="EN547"/>
  <c r="EN549"/>
  <c r="EN551"/>
  <c r="EN553"/>
  <c r="EN555"/>
  <c r="EN557"/>
  <c r="EN559"/>
  <c r="EN561"/>
  <c r="EN563"/>
  <c r="EN565"/>
  <c r="EN567"/>
  <c r="EN569"/>
  <c r="EN571"/>
  <c r="EN573"/>
  <c r="EN575"/>
  <c r="EN577"/>
  <c r="EN579"/>
  <c r="EN581"/>
  <c r="EN583"/>
  <c r="EN585"/>
  <c r="EN587"/>
  <c r="ET10"/>
  <c r="EM14"/>
  <c r="EQ14" s="1"/>
  <c r="EM16"/>
  <c r="EQ16" s="1"/>
  <c r="EM18"/>
  <c r="EQ18" s="1"/>
  <c r="EM20"/>
  <c r="EQ20" s="1"/>
  <c r="EN22"/>
  <c r="EN24"/>
  <c r="EN26"/>
  <c r="EM28"/>
  <c r="EQ28" s="1"/>
  <c r="EM30"/>
  <c r="EQ30" s="1"/>
  <c r="EN32"/>
  <c r="EN34"/>
  <c r="EN36"/>
  <c r="EN38"/>
  <c r="EN40"/>
  <c r="EN42"/>
  <c r="EN44"/>
  <c r="EN46"/>
  <c r="EN48"/>
  <c r="EN50"/>
  <c r="EN52"/>
  <c r="EN54"/>
  <c r="EN56"/>
  <c r="EN58"/>
  <c r="EN60"/>
  <c r="EN62"/>
  <c r="EN64"/>
  <c r="EN66"/>
  <c r="EN68"/>
  <c r="EN70"/>
  <c r="EN72"/>
  <c r="EN74"/>
  <c r="EN76"/>
  <c r="EN78"/>
  <c r="EN80"/>
  <c r="EN82"/>
  <c r="EN84"/>
  <c r="EN86"/>
  <c r="EN88"/>
  <c r="EN90"/>
  <c r="EN92"/>
  <c r="EN94"/>
  <c r="EN96"/>
  <c r="EN98"/>
  <c r="EM100"/>
  <c r="EQ100" s="1"/>
  <c r="EM102"/>
  <c r="EQ102" s="1"/>
  <c r="EM104"/>
  <c r="EQ104" s="1"/>
  <c r="EM106"/>
  <c r="EQ106" s="1"/>
  <c r="EM108"/>
  <c r="EQ108" s="1"/>
  <c r="EM110"/>
  <c r="EQ110" s="1"/>
  <c r="EM112"/>
  <c r="EQ112" s="1"/>
  <c r="EM114"/>
  <c r="EQ114" s="1"/>
  <c r="EM116"/>
  <c r="EQ116" s="1"/>
  <c r="EM118"/>
  <c r="EQ118" s="1"/>
  <c r="EM120"/>
  <c r="EQ120" s="1"/>
  <c r="EM122"/>
  <c r="EQ122" s="1"/>
  <c r="EM124"/>
  <c r="EQ124" s="1"/>
  <c r="EM126"/>
  <c r="EQ126" s="1"/>
  <c r="EM128"/>
  <c r="EQ128" s="1"/>
  <c r="EM130"/>
  <c r="EQ130" s="1"/>
  <c r="EM132"/>
  <c r="EQ132" s="1"/>
  <c r="EM134"/>
  <c r="EQ134" s="1"/>
  <c r="EM136"/>
  <c r="EQ136" s="1"/>
  <c r="EM138"/>
  <c r="EQ138" s="1"/>
  <c r="EM140"/>
  <c r="EQ140" s="1"/>
  <c r="EM142"/>
  <c r="EQ142" s="1"/>
  <c r="EM144"/>
  <c r="EQ144" s="1"/>
  <c r="EM146"/>
  <c r="EQ146" s="1"/>
  <c r="EM148"/>
  <c r="EQ148" s="1"/>
  <c r="EM150"/>
  <c r="EQ150" s="1"/>
  <c r="EM152"/>
  <c r="EQ152" s="1"/>
  <c r="EM154"/>
  <c r="EQ154" s="1"/>
  <c r="EM156"/>
  <c r="EQ156" s="1"/>
  <c r="EM158"/>
  <c r="EQ158" s="1"/>
  <c r="EM160"/>
  <c r="EQ160" s="1"/>
  <c r="EM162"/>
  <c r="EQ162" s="1"/>
  <c r="EM164"/>
  <c r="EQ164" s="1"/>
  <c r="EM166"/>
  <c r="EQ166" s="1"/>
  <c r="EM168"/>
  <c r="EQ168" s="1"/>
  <c r="EM170"/>
  <c r="EQ170" s="1"/>
  <c r="EM172"/>
  <c r="EQ172" s="1"/>
  <c r="EM174"/>
  <c r="EQ174" s="1"/>
  <c r="EM176"/>
  <c r="EQ176" s="1"/>
  <c r="EM178"/>
  <c r="EQ178" s="1"/>
  <c r="EM180"/>
  <c r="EQ180" s="1"/>
  <c r="EM182"/>
  <c r="EQ182" s="1"/>
  <c r="EM184"/>
  <c r="EQ184" s="1"/>
  <c r="EM186"/>
  <c r="EQ186" s="1"/>
  <c r="EM188"/>
  <c r="EQ188" s="1"/>
  <c r="EM190"/>
  <c r="EQ190" s="1"/>
  <c r="EM192"/>
  <c r="EQ192" s="1"/>
  <c r="EM194"/>
  <c r="EQ194" s="1"/>
  <c r="EM196"/>
  <c r="EQ196" s="1"/>
  <c r="EM198"/>
  <c r="EQ198" s="1"/>
  <c r="EM200"/>
  <c r="EQ200" s="1"/>
  <c r="EM202"/>
  <c r="EQ202" s="1"/>
  <c r="EM204"/>
  <c r="EQ204" s="1"/>
  <c r="EM206"/>
  <c r="EQ206" s="1"/>
  <c r="EM208"/>
  <c r="EQ208" s="1"/>
  <c r="EM210"/>
  <c r="EQ210" s="1"/>
  <c r="EM212"/>
  <c r="EQ212" s="1"/>
  <c r="EM214"/>
  <c r="EQ214" s="1"/>
  <c r="EM216"/>
  <c r="EQ216" s="1"/>
  <c r="EM218"/>
  <c r="EQ218" s="1"/>
  <c r="EN13"/>
  <c r="EN15"/>
  <c r="EN17"/>
  <c r="EN19"/>
  <c r="EN21"/>
  <c r="EN23"/>
  <c r="EN25"/>
  <c r="EN27"/>
  <c r="EN29"/>
  <c r="EM31"/>
  <c r="EQ31" s="1"/>
  <c r="EM33"/>
  <c r="EQ33" s="1"/>
  <c r="EM35"/>
  <c r="EQ35" s="1"/>
  <c r="EM37"/>
  <c r="EQ37" s="1"/>
  <c r="EM39"/>
  <c r="EQ39" s="1"/>
  <c r="EM41"/>
  <c r="EQ41" s="1"/>
  <c r="EM43"/>
  <c r="EQ43" s="1"/>
  <c r="EM45"/>
  <c r="EQ45" s="1"/>
  <c r="EM47"/>
  <c r="EQ47" s="1"/>
  <c r="EM49"/>
  <c r="EQ49" s="1"/>
  <c r="EM51"/>
  <c r="EQ51" s="1"/>
  <c r="EM53"/>
  <c r="EQ53" s="1"/>
  <c r="EM55"/>
  <c r="EQ55" s="1"/>
  <c r="EM57"/>
  <c r="EQ57" s="1"/>
  <c r="EM59"/>
  <c r="EQ59" s="1"/>
  <c r="EM61"/>
  <c r="EQ61" s="1"/>
  <c r="EM63"/>
  <c r="EQ63" s="1"/>
  <c r="EM65"/>
  <c r="EQ65" s="1"/>
  <c r="EM67"/>
  <c r="EQ67" s="1"/>
  <c r="EM69"/>
  <c r="EQ69" s="1"/>
  <c r="EN71"/>
  <c r="EM73"/>
  <c r="EQ73" s="1"/>
  <c r="EM75"/>
  <c r="EQ75" s="1"/>
  <c r="EM77"/>
  <c r="EQ77" s="1"/>
  <c r="EM79"/>
  <c r="EQ79" s="1"/>
  <c r="EM81"/>
  <c r="EQ81" s="1"/>
  <c r="EN83"/>
  <c r="EN85"/>
  <c r="EN87"/>
  <c r="EN89"/>
  <c r="EN91"/>
  <c r="EN93"/>
  <c r="EN95"/>
  <c r="EN97"/>
  <c r="EN99"/>
  <c r="EM101"/>
  <c r="EQ101" s="1"/>
  <c r="EM103"/>
  <c r="EQ103" s="1"/>
  <c r="EM105"/>
  <c r="EQ105" s="1"/>
  <c r="EM107"/>
  <c r="EQ107" s="1"/>
  <c r="EM109"/>
  <c r="EQ109" s="1"/>
  <c r="EM111"/>
  <c r="EQ111" s="1"/>
  <c r="EM113"/>
  <c r="EQ113" s="1"/>
  <c r="EM115"/>
  <c r="EQ115" s="1"/>
  <c r="EM117"/>
  <c r="EQ117" s="1"/>
  <c r="EM119"/>
  <c r="EQ119" s="1"/>
  <c r="EM121"/>
  <c r="EQ121" s="1"/>
  <c r="EM123"/>
  <c r="EQ123" s="1"/>
  <c r="EM125"/>
  <c r="EQ125" s="1"/>
  <c r="EM127"/>
  <c r="EQ127" s="1"/>
  <c r="EM129"/>
  <c r="EQ129" s="1"/>
  <c r="EM131"/>
  <c r="EQ131" s="1"/>
  <c r="EM133"/>
  <c r="EQ133" s="1"/>
  <c r="EM135"/>
  <c r="EQ135" s="1"/>
  <c r="EM137"/>
  <c r="EQ137" s="1"/>
  <c r="EM139"/>
  <c r="EQ139" s="1"/>
  <c r="EM141"/>
  <c r="EQ141" s="1"/>
  <c r="EM143"/>
  <c r="EQ143" s="1"/>
  <c r="EM145"/>
  <c r="EQ145" s="1"/>
  <c r="EM147"/>
  <c r="EQ147" s="1"/>
  <c r="EM149"/>
  <c r="EQ149" s="1"/>
  <c r="EM151"/>
  <c r="EQ151" s="1"/>
  <c r="EM153"/>
  <c r="EQ153" s="1"/>
  <c r="EM155"/>
  <c r="EQ155" s="1"/>
  <c r="EM157"/>
  <c r="EQ157" s="1"/>
  <c r="EM159"/>
  <c r="EQ159" s="1"/>
  <c r="EM161"/>
  <c r="EQ161" s="1"/>
  <c r="EM163"/>
  <c r="EQ163" s="1"/>
  <c r="EM165"/>
  <c r="EQ165" s="1"/>
  <c r="EM167"/>
  <c r="EQ167" s="1"/>
  <c r="EM169"/>
  <c r="EQ169" s="1"/>
  <c r="EM171"/>
  <c r="EQ171" s="1"/>
  <c r="EM173"/>
  <c r="EQ173" s="1"/>
  <c r="EM175"/>
  <c r="EQ175" s="1"/>
  <c r="EM177"/>
  <c r="EQ177" s="1"/>
  <c r="EM179"/>
  <c r="EQ179" s="1"/>
  <c r="EM181"/>
  <c r="EQ181" s="1"/>
  <c r="EM183"/>
  <c r="EQ183" s="1"/>
  <c r="EM185"/>
  <c r="EQ185" s="1"/>
  <c r="EM187"/>
  <c r="EQ187" s="1"/>
  <c r="EM189"/>
  <c r="EQ189" s="1"/>
  <c r="EM191"/>
  <c r="EQ191" s="1"/>
  <c r="EM193"/>
  <c r="EQ193" s="1"/>
  <c r="EM195"/>
  <c r="EQ195" s="1"/>
  <c r="EM197"/>
  <c r="EQ197" s="1"/>
  <c r="EM199"/>
  <c r="EQ199" s="1"/>
  <c r="EM201"/>
  <c r="EQ201" s="1"/>
  <c r="EM203"/>
  <c r="EQ203" s="1"/>
  <c r="EM205"/>
  <c r="EQ205" s="1"/>
  <c r="EM207"/>
  <c r="EQ207" s="1"/>
  <c r="EM209"/>
  <c r="EQ209" s="1"/>
  <c r="EM211"/>
  <c r="EQ211" s="1"/>
  <c r="EM213"/>
  <c r="EQ213" s="1"/>
  <c r="EM215"/>
  <c r="EQ215" s="1"/>
  <c r="EM217"/>
  <c r="EQ217" s="1"/>
  <c r="EM219"/>
  <c r="EQ219" s="1"/>
  <c r="EM221"/>
  <c r="EQ221" s="1"/>
  <c r="EM223"/>
  <c r="EQ223" s="1"/>
  <c r="EM225"/>
  <c r="EQ225" s="1"/>
  <c r="EM227"/>
  <c r="EQ227" s="1"/>
  <c r="EM229"/>
  <c r="EQ229" s="1"/>
  <c r="EM231"/>
  <c r="EQ231" s="1"/>
  <c r="EM233"/>
  <c r="EQ233" s="1"/>
  <c r="EM235"/>
  <c r="EQ235" s="1"/>
  <c r="EM237"/>
  <c r="EQ237" s="1"/>
  <c r="EM239"/>
  <c r="EQ239" s="1"/>
  <c r="EM241"/>
  <c r="EQ241" s="1"/>
  <c r="EM243"/>
  <c r="EQ243" s="1"/>
  <c r="EM245"/>
  <c r="EQ245" s="1"/>
  <c r="EM251"/>
  <c r="EQ251" s="1"/>
  <c r="EM253"/>
  <c r="EQ253" s="1"/>
  <c r="EM255"/>
  <c r="EQ255" s="1"/>
  <c r="EM257"/>
  <c r="EQ257" s="1"/>
  <c r="EM259"/>
  <c r="EQ259" s="1"/>
  <c r="EM261"/>
  <c r="EQ261" s="1"/>
  <c r="EM263"/>
  <c r="EQ263" s="1"/>
  <c r="EM265"/>
  <c r="EQ265" s="1"/>
  <c r="EM267"/>
  <c r="EQ267" s="1"/>
  <c r="EM269"/>
  <c r="EQ269" s="1"/>
  <c r="EM271"/>
  <c r="EQ271" s="1"/>
  <c r="EM273"/>
  <c r="EQ273" s="1"/>
  <c r="EM275"/>
  <c r="EQ275" s="1"/>
  <c r="EM277"/>
  <c r="EQ277" s="1"/>
  <c r="EM279"/>
  <c r="EQ279" s="1"/>
  <c r="EM281"/>
  <c r="EQ281" s="1"/>
  <c r="EM283"/>
  <c r="EQ283" s="1"/>
  <c r="EM285"/>
  <c r="EQ285" s="1"/>
  <c r="EM287"/>
  <c r="EQ287" s="1"/>
  <c r="EM289"/>
  <c r="EQ289" s="1"/>
  <c r="EM291"/>
  <c r="EQ291" s="1"/>
  <c r="EM293"/>
  <c r="EQ293" s="1"/>
  <c r="EM295"/>
  <c r="EQ295" s="1"/>
  <c r="EM297"/>
  <c r="EQ297" s="1"/>
  <c r="EM299"/>
  <c r="EQ299" s="1"/>
  <c r="EM301"/>
  <c r="EQ301" s="1"/>
  <c r="EM303"/>
  <c r="EQ303" s="1"/>
  <c r="EM305"/>
  <c r="EQ305" s="1"/>
  <c r="EM307"/>
  <c r="EQ307" s="1"/>
  <c r="EM309"/>
  <c r="EQ309" s="1"/>
  <c r="EM311"/>
  <c r="EQ311" s="1"/>
  <c r="EM313"/>
  <c r="EQ313" s="1"/>
  <c r="EM315"/>
  <c r="EQ315" s="1"/>
  <c r="EM317"/>
  <c r="EQ317" s="1"/>
  <c r="EM319"/>
  <c r="EQ319" s="1"/>
  <c r="EM321"/>
  <c r="EQ321" s="1"/>
  <c r="EM323"/>
  <c r="EQ323" s="1"/>
  <c r="EM325"/>
  <c r="EQ325" s="1"/>
  <c r="EM327"/>
  <c r="EQ327" s="1"/>
  <c r="EM329"/>
  <c r="EQ329" s="1"/>
  <c r="EM331"/>
  <c r="EQ331" s="1"/>
  <c r="EM333"/>
  <c r="EQ333" s="1"/>
  <c r="EM335"/>
  <c r="EQ335" s="1"/>
  <c r="EM337"/>
  <c r="EQ337" s="1"/>
  <c r="EM339"/>
  <c r="EQ339" s="1"/>
  <c r="EN341"/>
  <c r="EN343"/>
  <c r="EN345"/>
  <c r="EN347"/>
  <c r="EN349"/>
  <c r="EN351"/>
  <c r="EM353"/>
  <c r="EQ353" s="1"/>
  <c r="EM355"/>
  <c r="EQ355" s="1"/>
  <c r="EM357"/>
  <c r="EQ357" s="1"/>
  <c r="EM359"/>
  <c r="EQ359" s="1"/>
  <c r="EM361"/>
  <c r="EQ361" s="1"/>
  <c r="EM363"/>
  <c r="EQ363" s="1"/>
  <c r="EM365"/>
  <c r="EQ365" s="1"/>
  <c r="EM367"/>
  <c r="EQ367" s="1"/>
  <c r="EM369"/>
  <c r="EQ369" s="1"/>
  <c r="EM371"/>
  <c r="EQ371" s="1"/>
  <c r="EM373"/>
  <c r="EQ373" s="1"/>
  <c r="EN375"/>
  <c r="EN377"/>
  <c r="EN379"/>
  <c r="EN381"/>
  <c r="EN383"/>
  <c r="EN385"/>
  <c r="EN387"/>
  <c r="EN389"/>
  <c r="EN391"/>
  <c r="EN393"/>
  <c r="EN395"/>
  <c r="EN397"/>
  <c r="EN399"/>
  <c r="EN401"/>
  <c r="EN403"/>
  <c r="EN405"/>
  <c r="EN407"/>
  <c r="EN409"/>
  <c r="EN411"/>
  <c r="EN413"/>
  <c r="EN415"/>
  <c r="EN417"/>
  <c r="EN419"/>
  <c r="EN421"/>
  <c r="EN423"/>
  <c r="EN425"/>
  <c r="EN427"/>
  <c r="EN429"/>
  <c r="EN431"/>
  <c r="EN433"/>
  <c r="EP433" s="1"/>
  <c r="EN435"/>
  <c r="EP435" s="1"/>
  <c r="EN437"/>
  <c r="EP437" s="1"/>
  <c r="EN439"/>
  <c r="EN441"/>
  <c r="EN443"/>
  <c r="EN445"/>
  <c r="EN447"/>
  <c r="EN449"/>
  <c r="EN451"/>
  <c r="EN453"/>
  <c r="EM220"/>
  <c r="EQ220" s="1"/>
  <c r="EM222"/>
  <c r="EQ222" s="1"/>
  <c r="EM224"/>
  <c r="EQ224" s="1"/>
  <c r="EM226"/>
  <c r="EQ226" s="1"/>
  <c r="EM228"/>
  <c r="EQ228" s="1"/>
  <c r="EM230"/>
  <c r="EQ230" s="1"/>
  <c r="EM232"/>
  <c r="EQ232" s="1"/>
  <c r="EM234"/>
  <c r="EQ234" s="1"/>
  <c r="EM236"/>
  <c r="EQ236" s="1"/>
  <c r="EM238"/>
  <c r="EQ238" s="1"/>
  <c r="EM240"/>
  <c r="EQ240" s="1"/>
  <c r="EM242"/>
  <c r="EQ242" s="1"/>
  <c r="EM244"/>
  <c r="EQ244" s="1"/>
  <c r="EM246"/>
  <c r="EQ246" s="1"/>
  <c r="EM252"/>
  <c r="EQ252" s="1"/>
  <c r="EM254"/>
  <c r="EQ254" s="1"/>
  <c r="EM256"/>
  <c r="EQ256" s="1"/>
  <c r="EM258"/>
  <c r="EQ258" s="1"/>
  <c r="EM260"/>
  <c r="EQ260" s="1"/>
  <c r="EM262"/>
  <c r="EQ262" s="1"/>
  <c r="EM264"/>
  <c r="EQ264" s="1"/>
  <c r="EM266"/>
  <c r="EQ266" s="1"/>
  <c r="EM268"/>
  <c r="EQ268" s="1"/>
  <c r="EM270"/>
  <c r="EQ270" s="1"/>
  <c r="EM272"/>
  <c r="EQ272" s="1"/>
  <c r="EM274"/>
  <c r="EQ274" s="1"/>
  <c r="EM276"/>
  <c r="EQ276" s="1"/>
  <c r="EM278"/>
  <c r="EQ278" s="1"/>
  <c r="EM280"/>
  <c r="EQ280" s="1"/>
  <c r="EM282"/>
  <c r="EQ282" s="1"/>
  <c r="EM284"/>
  <c r="EQ284" s="1"/>
  <c r="EM286"/>
  <c r="EQ286" s="1"/>
  <c r="EM288"/>
  <c r="EQ288" s="1"/>
  <c r="EM290"/>
  <c r="EQ290" s="1"/>
  <c r="EM292"/>
  <c r="EQ292" s="1"/>
  <c r="EM294"/>
  <c r="EQ294" s="1"/>
  <c r="EM296"/>
  <c r="EQ296" s="1"/>
  <c r="EM298"/>
  <c r="EQ298" s="1"/>
  <c r="EM300"/>
  <c r="EQ300" s="1"/>
  <c r="EM302"/>
  <c r="EQ302" s="1"/>
  <c r="EM304"/>
  <c r="EQ304" s="1"/>
  <c r="EM306"/>
  <c r="EQ306" s="1"/>
  <c r="EM308"/>
  <c r="EQ308" s="1"/>
  <c r="EM310"/>
  <c r="EQ310" s="1"/>
  <c r="EM312"/>
  <c r="EQ312" s="1"/>
  <c r="EM314"/>
  <c r="EQ314" s="1"/>
  <c r="EM316"/>
  <c r="EQ316" s="1"/>
  <c r="EM318"/>
  <c r="EQ318" s="1"/>
  <c r="EM320"/>
  <c r="EQ320" s="1"/>
  <c r="EM322"/>
  <c r="EQ322" s="1"/>
  <c r="EM324"/>
  <c r="EQ324" s="1"/>
  <c r="EM326"/>
  <c r="EQ326" s="1"/>
  <c r="EM328"/>
  <c r="EQ328" s="1"/>
  <c r="EM330"/>
  <c r="EQ330" s="1"/>
  <c r="EM332"/>
  <c r="EQ332" s="1"/>
  <c r="EM334"/>
  <c r="EQ334" s="1"/>
  <c r="EM336"/>
  <c r="EQ336" s="1"/>
  <c r="EM338"/>
  <c r="EQ338" s="1"/>
  <c r="EM340"/>
  <c r="EQ340" s="1"/>
  <c r="EM342"/>
  <c r="EQ342" s="1"/>
  <c r="EM344"/>
  <c r="EQ344" s="1"/>
  <c r="EM346"/>
  <c r="EQ346" s="1"/>
  <c r="EM348"/>
  <c r="EQ348" s="1"/>
  <c r="EM350"/>
  <c r="EQ350" s="1"/>
  <c r="EN352"/>
  <c r="EN354"/>
  <c r="EN356"/>
  <c r="EN358"/>
  <c r="EN360"/>
  <c r="EN362"/>
  <c r="EN364"/>
  <c r="EN366"/>
  <c r="EN368"/>
  <c r="EN370"/>
  <c r="EN372"/>
  <c r="EN374"/>
  <c r="EN376"/>
  <c r="EN378"/>
  <c r="EN380"/>
  <c r="EN382"/>
  <c r="EN384"/>
  <c r="EN386"/>
  <c r="EN388"/>
  <c r="EN390"/>
  <c r="EN392"/>
  <c r="EN394"/>
  <c r="EN396"/>
  <c r="EN398"/>
  <c r="EN400"/>
  <c r="EN402"/>
  <c r="EN404"/>
  <c r="EN406"/>
  <c r="EN408"/>
  <c r="EN410"/>
  <c r="EN412"/>
  <c r="EN414"/>
  <c r="EN416"/>
  <c r="EN418"/>
  <c r="EN420"/>
  <c r="EN422"/>
  <c r="EN424"/>
  <c r="EN426"/>
  <c r="EN428"/>
  <c r="EN430"/>
  <c r="EN432"/>
  <c r="EN434"/>
  <c r="EP434" s="1"/>
  <c r="EN436"/>
  <c r="EP436" s="1"/>
  <c r="EN438"/>
  <c r="EP438" s="1"/>
  <c r="EN440"/>
  <c r="EN442"/>
  <c r="EN444"/>
  <c r="EN446"/>
  <c r="EN448"/>
  <c r="EN450"/>
  <c r="EN452"/>
  <c r="EM454"/>
  <c r="EQ454" s="1"/>
  <c r="EM456"/>
  <c r="EQ456" s="1"/>
  <c r="EM458"/>
  <c r="EQ458" s="1"/>
  <c r="EM460"/>
  <c r="EQ460" s="1"/>
  <c r="EM462"/>
  <c r="EQ462" s="1"/>
  <c r="EM464"/>
  <c r="EQ464" s="1"/>
  <c r="EM466"/>
  <c r="EQ466" s="1"/>
  <c r="EM468"/>
  <c r="EQ468" s="1"/>
  <c r="EM470"/>
  <c r="EQ470" s="1"/>
  <c r="EM472"/>
  <c r="EQ472" s="1"/>
  <c r="EM474"/>
  <c r="EQ474" s="1"/>
  <c r="EM476"/>
  <c r="EQ476" s="1"/>
  <c r="EM478"/>
  <c r="EQ478" s="1"/>
  <c r="EM480"/>
  <c r="EQ480" s="1"/>
  <c r="EM482"/>
  <c r="EQ482" s="1"/>
  <c r="EM484"/>
  <c r="EQ484" s="1"/>
  <c r="EM486"/>
  <c r="EQ486" s="1"/>
  <c r="EM488"/>
  <c r="EQ488" s="1"/>
  <c r="EM490"/>
  <c r="EQ490" s="1"/>
  <c r="EM492"/>
  <c r="EQ492" s="1"/>
  <c r="EM494"/>
  <c r="EQ494" s="1"/>
  <c r="EM496"/>
  <c r="EQ496" s="1"/>
  <c r="EM498"/>
  <c r="EQ498" s="1"/>
  <c r="EM500"/>
  <c r="EQ500" s="1"/>
  <c r="EM502"/>
  <c r="EQ502" s="1"/>
  <c r="EM504"/>
  <c r="EQ504" s="1"/>
  <c r="EM506"/>
  <c r="EQ506" s="1"/>
  <c r="EM508"/>
  <c r="EQ508" s="1"/>
  <c r="EM510"/>
  <c r="EQ510" s="1"/>
  <c r="EM512"/>
  <c r="EQ512" s="1"/>
  <c r="EM514"/>
  <c r="EQ514" s="1"/>
  <c r="EM516"/>
  <c r="EQ516" s="1"/>
  <c r="EM518"/>
  <c r="EQ518" s="1"/>
  <c r="EM520"/>
  <c r="EQ520" s="1"/>
  <c r="EM522"/>
  <c r="EQ522" s="1"/>
  <c r="EM524"/>
  <c r="EQ524" s="1"/>
  <c r="EM526"/>
  <c r="EM528"/>
  <c r="EQ528" s="1"/>
  <c r="EM530"/>
  <c r="EQ530" s="1"/>
  <c r="EM532"/>
  <c r="EQ532" s="1"/>
  <c r="EM534"/>
  <c r="EQ534" s="1"/>
  <c r="EM536"/>
  <c r="EQ536" s="1"/>
  <c r="EM538"/>
  <c r="EQ538" s="1"/>
  <c r="EM540"/>
  <c r="EM542"/>
  <c r="EQ542" s="1"/>
  <c r="EM544"/>
  <c r="EQ544" s="1"/>
  <c r="EM546"/>
  <c r="EQ546" s="1"/>
  <c r="EM548"/>
  <c r="EQ548" s="1"/>
  <c r="EM550"/>
  <c r="EQ550" s="1"/>
  <c r="EM552"/>
  <c r="EQ552" s="1"/>
  <c r="EM554"/>
  <c r="EQ554" s="1"/>
  <c r="EM556"/>
  <c r="EQ556" s="1"/>
  <c r="EM558"/>
  <c r="EQ558" s="1"/>
  <c r="EM560"/>
  <c r="EQ560" s="1"/>
  <c r="EM562"/>
  <c r="EQ562" s="1"/>
  <c r="EM564"/>
  <c r="EQ564" s="1"/>
  <c r="EM566"/>
  <c r="EQ566" s="1"/>
  <c r="EM568"/>
  <c r="EQ568" s="1"/>
  <c r="EM570"/>
  <c r="EQ570" s="1"/>
  <c r="EM572"/>
  <c r="EQ572" s="1"/>
  <c r="EM574"/>
  <c r="EQ574" s="1"/>
  <c r="EM576"/>
  <c r="EQ576" s="1"/>
  <c r="EM578"/>
  <c r="EQ578" s="1"/>
  <c r="EM580"/>
  <c r="EQ580" s="1"/>
  <c r="EM582"/>
  <c r="EQ582" s="1"/>
  <c r="EM584"/>
  <c r="EQ584" s="1"/>
  <c r="EM586"/>
  <c r="EQ586" s="1"/>
  <c r="EM588"/>
  <c r="EQ588" s="1"/>
  <c r="EM590"/>
  <c r="EQ590" s="1"/>
  <c r="EN454"/>
  <c r="EN456"/>
  <c r="EN458"/>
  <c r="EN460"/>
  <c r="EP460" s="1"/>
  <c r="EN462"/>
  <c r="EN12"/>
  <c r="EM589"/>
  <c r="EQ589" s="1"/>
  <c r="EM587"/>
  <c r="EQ587" s="1"/>
  <c r="EM585"/>
  <c r="EQ585" s="1"/>
  <c r="EM583"/>
  <c r="EQ583" s="1"/>
  <c r="EM581"/>
  <c r="EQ581" s="1"/>
  <c r="EM579"/>
  <c r="EQ579" s="1"/>
  <c r="EM577"/>
  <c r="EQ577" s="1"/>
  <c r="EM575"/>
  <c r="EQ575" s="1"/>
  <c r="EM573"/>
  <c r="EQ573" s="1"/>
  <c r="EM571"/>
  <c r="EQ571" s="1"/>
  <c r="EM569"/>
  <c r="EQ569" s="1"/>
  <c r="EM567"/>
  <c r="EQ567" s="1"/>
  <c r="EM565"/>
  <c r="EQ565" s="1"/>
  <c r="EM563"/>
  <c r="EQ563" s="1"/>
  <c r="EM561"/>
  <c r="EQ561" s="1"/>
  <c r="EM559"/>
  <c r="EQ559" s="1"/>
  <c r="EM557"/>
  <c r="EQ557" s="1"/>
  <c r="EM555"/>
  <c r="EQ555" s="1"/>
  <c r="EM553"/>
  <c r="EQ553" s="1"/>
  <c r="EM551"/>
  <c r="EQ551" s="1"/>
  <c r="EM549"/>
  <c r="EQ549" s="1"/>
  <c r="EM547"/>
  <c r="EQ547" s="1"/>
  <c r="EM545"/>
  <c r="EQ545" s="1"/>
  <c r="EM543"/>
  <c r="EQ543" s="1"/>
  <c r="EM541"/>
  <c r="EQ541" s="1"/>
  <c r="EM539"/>
  <c r="EQ539" s="1"/>
  <c r="EM537"/>
  <c r="EQ537" s="1"/>
  <c r="EM535"/>
  <c r="EQ535" s="1"/>
  <c r="EM533"/>
  <c r="EQ533" s="1"/>
  <c r="EM531"/>
  <c r="EQ531" s="1"/>
  <c r="EM529"/>
  <c r="EQ529" s="1"/>
  <c r="EM527"/>
  <c r="EQ527" s="1"/>
  <c r="EM525"/>
  <c r="EQ525" s="1"/>
  <c r="EM523"/>
  <c r="EQ523" s="1"/>
  <c r="EM521"/>
  <c r="EQ521" s="1"/>
  <c r="EM519"/>
  <c r="EQ519" s="1"/>
  <c r="EM517"/>
  <c r="EQ517" s="1"/>
  <c r="EM515"/>
  <c r="EQ515" s="1"/>
  <c r="EM513"/>
  <c r="EQ513" s="1"/>
  <c r="EM511"/>
  <c r="EQ511" s="1"/>
  <c r="EM509"/>
  <c r="EQ509" s="1"/>
  <c r="EM507"/>
  <c r="EQ507" s="1"/>
  <c r="EM505"/>
  <c r="EQ505" s="1"/>
  <c r="EM503"/>
  <c r="EQ503" s="1"/>
  <c r="EM501"/>
  <c r="EQ501" s="1"/>
  <c r="EM499"/>
  <c r="EQ499" s="1"/>
  <c r="EM497"/>
  <c r="EQ497" s="1"/>
  <c r="EM495"/>
  <c r="EQ495" s="1"/>
  <c r="EM493"/>
  <c r="EQ493" s="1"/>
  <c r="EM491"/>
  <c r="EQ491" s="1"/>
  <c r="EM489"/>
  <c r="EQ489" s="1"/>
  <c r="EM487"/>
  <c r="EQ487" s="1"/>
  <c r="EM485"/>
  <c r="EQ485" s="1"/>
  <c r="EM483"/>
  <c r="EQ483" s="1"/>
  <c r="EM481"/>
  <c r="EQ481" s="1"/>
  <c r="EM479"/>
  <c r="EQ479" s="1"/>
  <c r="EM477"/>
  <c r="EQ477" s="1"/>
  <c r="EM475"/>
  <c r="EQ475" s="1"/>
  <c r="EM473"/>
  <c r="EQ473" s="1"/>
  <c r="EM471"/>
  <c r="EQ471" s="1"/>
  <c r="EM469"/>
  <c r="EQ469" s="1"/>
  <c r="EM467"/>
  <c r="EQ467" s="1"/>
  <c r="EM465"/>
  <c r="EQ465" s="1"/>
  <c r="EM463"/>
  <c r="EQ463" s="1"/>
  <c r="EM459"/>
  <c r="EQ459" s="1"/>
  <c r="EM455"/>
  <c r="EQ455" s="1"/>
  <c r="EN589"/>
  <c r="EN590"/>
  <c r="EN588"/>
  <c r="EN586"/>
  <c r="EN584"/>
  <c r="EN582"/>
  <c r="EN580"/>
  <c r="EN578"/>
  <c r="EN576"/>
  <c r="EN574"/>
  <c r="EN572"/>
  <c r="EN570"/>
  <c r="EN568"/>
  <c r="EN566"/>
  <c r="EN564"/>
  <c r="EN562"/>
  <c r="EN560"/>
  <c r="EN558"/>
  <c r="EN556"/>
  <c r="EN554"/>
  <c r="EN552"/>
  <c r="EN550"/>
  <c r="EN548"/>
  <c r="EN546"/>
  <c r="EN544"/>
  <c r="EN542"/>
  <c r="EN540"/>
  <c r="EP540" s="1"/>
  <c r="EN538"/>
  <c r="EN536"/>
  <c r="EP536" s="1"/>
  <c r="EN534"/>
  <c r="EN532"/>
  <c r="EN530"/>
  <c r="EN528"/>
  <c r="EP528" s="1"/>
  <c r="EN526"/>
  <c r="EN524"/>
  <c r="EN522"/>
  <c r="EN520"/>
  <c r="EN518"/>
  <c r="EN516"/>
  <c r="EN514"/>
  <c r="EN512"/>
  <c r="EN510"/>
  <c r="EN508"/>
  <c r="EN506"/>
  <c r="EN504"/>
  <c r="EN502"/>
  <c r="EN500"/>
  <c r="EN498"/>
  <c r="EN496"/>
  <c r="EN494"/>
  <c r="EN492"/>
  <c r="EN490"/>
  <c r="EN488"/>
  <c r="EN486"/>
  <c r="EN484"/>
  <c r="EN482"/>
  <c r="EN480"/>
  <c r="EN478"/>
  <c r="EN476"/>
  <c r="EN474"/>
  <c r="EN472"/>
  <c r="EN470"/>
  <c r="EN468"/>
  <c r="EN466"/>
  <c r="EN464"/>
  <c r="EM461"/>
  <c r="EQ461" s="1"/>
  <c r="EM457"/>
  <c r="EQ457" s="1"/>
  <c r="EM12"/>
  <c r="BA101"/>
  <c r="BA53"/>
  <c r="BA61"/>
  <c r="BA69"/>
  <c r="BA77"/>
  <c r="BA85"/>
  <c r="BA93"/>
  <c r="BA157"/>
  <c r="DT10"/>
  <c r="DP619" s="1"/>
  <c r="DP621" s="1"/>
  <c r="DW540"/>
  <c r="DW536"/>
  <c r="DW517"/>
  <c r="DY517"/>
  <c r="DW12"/>
  <c r="DS10"/>
  <c r="EB517"/>
  <c r="BA492"/>
  <c r="DY426"/>
  <c r="DY442"/>
  <c r="CY544"/>
  <c r="DY461"/>
  <c r="DZ422"/>
  <c r="EB422" s="1"/>
  <c r="ED422" s="1"/>
  <c r="DY430"/>
  <c r="DY438"/>
  <c r="CY505"/>
  <c r="DZ12"/>
  <c r="DE31"/>
  <c r="CY397"/>
  <c r="CY424"/>
  <c r="DY428"/>
  <c r="CY432"/>
  <c r="DY436"/>
  <c r="CY440"/>
  <c r="DY444"/>
  <c r="CY468"/>
  <c r="CY508"/>
  <c r="CX529"/>
  <c r="DY541"/>
  <c r="ED487"/>
  <c r="CN515"/>
  <c r="CP515" s="1"/>
  <c r="CQ515" s="1"/>
  <c r="EC74"/>
  <c r="CY422"/>
  <c r="CY490"/>
  <c r="CY506"/>
  <c r="DY510"/>
  <c r="CY514"/>
  <c r="CY539"/>
  <c r="DY543"/>
  <c r="CY551"/>
  <c r="DY555"/>
  <c r="CX563"/>
  <c r="DY567"/>
  <c r="CY571"/>
  <c r="DY575"/>
  <c r="CY579"/>
  <c r="DY583"/>
  <c r="CY587"/>
  <c r="CX489"/>
  <c r="DY419"/>
  <c r="DY471"/>
  <c r="EC236"/>
  <c r="DJ619"/>
  <c r="DJ621" s="1"/>
  <c r="DJ10"/>
  <c r="CY529"/>
  <c r="CY452"/>
  <c r="DY570"/>
  <c r="DY586"/>
  <c r="DY479"/>
  <c r="DE276"/>
  <c r="DZ534"/>
  <c r="EB534" s="1"/>
  <c r="EC534" s="1"/>
  <c r="DY489"/>
  <c r="DY393"/>
  <c r="DY448"/>
  <c r="DY456"/>
  <c r="DY464"/>
  <c r="CY488"/>
  <c r="DY542"/>
  <c r="DY566"/>
  <c r="DY574"/>
  <c r="DY582"/>
  <c r="DZ400"/>
  <c r="EB400" s="1"/>
  <c r="EC400" s="1"/>
  <c r="DY475"/>
  <c r="ED431"/>
  <c r="DZ449"/>
  <c r="EB449" s="1"/>
  <c r="EC449" s="1"/>
  <c r="DZ453"/>
  <c r="EB453" s="1"/>
  <c r="EC453" s="1"/>
  <c r="DZ457"/>
  <c r="EB457" s="1"/>
  <c r="EC457" s="1"/>
  <c r="DZ542"/>
  <c r="EB542" s="1"/>
  <c r="EC542" s="1"/>
  <c r="DZ566"/>
  <c r="EB566" s="1"/>
  <c r="EC566" s="1"/>
  <c r="DE53"/>
  <c r="DE206"/>
  <c r="DE162"/>
  <c r="DE138"/>
  <c r="DY589"/>
  <c r="DY391"/>
  <c r="DY395"/>
  <c r="DY399"/>
  <c r="DY450"/>
  <c r="DY454"/>
  <c r="DY458"/>
  <c r="DY462"/>
  <c r="DZ466"/>
  <c r="EB466" s="1"/>
  <c r="ED466" s="1"/>
  <c r="DZ425"/>
  <c r="EB425" s="1"/>
  <c r="ED425" s="1"/>
  <c r="DY473"/>
  <c r="CY477"/>
  <c r="DY481"/>
  <c r="CY497"/>
  <c r="CY513"/>
  <c r="DY550"/>
  <c r="DY590"/>
  <c r="DZ467"/>
  <c r="EB467" s="1"/>
  <c r="EC467" s="1"/>
  <c r="DZ483"/>
  <c r="EB483" s="1"/>
  <c r="EC483" s="1"/>
  <c r="DZ520"/>
  <c r="EB520" s="1"/>
  <c r="EC520" s="1"/>
  <c r="DZ564"/>
  <c r="EB564" s="1"/>
  <c r="EC564" s="1"/>
  <c r="DZ568"/>
  <c r="EB568" s="1"/>
  <c r="EC568" s="1"/>
  <c r="DZ572"/>
  <c r="EB572" s="1"/>
  <c r="EC572" s="1"/>
  <c r="DZ576"/>
  <c r="EB576" s="1"/>
  <c r="EC576" s="1"/>
  <c r="DZ580"/>
  <c r="EB580" s="1"/>
  <c r="EC580" s="1"/>
  <c r="DZ584"/>
  <c r="EB584" s="1"/>
  <c r="EC584" s="1"/>
  <c r="DZ535"/>
  <c r="EB535" s="1"/>
  <c r="EC535" s="1"/>
  <c r="DY547"/>
  <c r="DY563"/>
  <c r="DY549"/>
  <c r="DY561"/>
  <c r="DY564"/>
  <c r="CY568"/>
  <c r="DY572"/>
  <c r="CY576"/>
  <c r="DY580"/>
  <c r="CY584"/>
  <c r="DY588"/>
  <c r="CY417"/>
  <c r="DY421"/>
  <c r="CY445"/>
  <c r="CY465"/>
  <c r="DY485"/>
  <c r="DY493"/>
  <c r="DY501"/>
  <c r="DY509"/>
  <c r="DY530"/>
  <c r="ED441"/>
  <c r="CY12"/>
  <c r="ED563"/>
  <c r="EC427"/>
  <c r="CY535"/>
  <c r="DY538"/>
  <c r="EC443"/>
  <c r="DY447"/>
  <c r="DY463"/>
  <c r="DY487"/>
  <c r="DY491"/>
  <c r="DY495"/>
  <c r="DY499"/>
  <c r="DY503"/>
  <c r="DY507"/>
  <c r="DY511"/>
  <c r="DY515"/>
  <c r="DY532"/>
  <c r="DY548"/>
  <c r="DY552"/>
  <c r="DY556"/>
  <c r="DY560"/>
  <c r="DZ588"/>
  <c r="EB588" s="1"/>
  <c r="ED588" s="1"/>
  <c r="EC540"/>
  <c r="DZ469"/>
  <c r="EB469" s="1"/>
  <c r="ED469" s="1"/>
  <c r="DZ518"/>
  <c r="EB518" s="1"/>
  <c r="EC518" s="1"/>
  <c r="DZ522"/>
  <c r="EB522" s="1"/>
  <c r="EC522" s="1"/>
  <c r="DZ526"/>
  <c r="EB526" s="1"/>
  <c r="EC526" s="1"/>
  <c r="DY534"/>
  <c r="DZ538"/>
  <c r="EB538" s="1"/>
  <c r="DZ546"/>
  <c r="EB546" s="1"/>
  <c r="DY554"/>
  <c r="DY562"/>
  <c r="DZ570"/>
  <c r="EB570" s="1"/>
  <c r="DZ574"/>
  <c r="EB574" s="1"/>
  <c r="EC574" s="1"/>
  <c r="DZ578"/>
  <c r="EB578" s="1"/>
  <c r="EC578" s="1"/>
  <c r="DZ582"/>
  <c r="EB582" s="1"/>
  <c r="EC582" s="1"/>
  <c r="DZ586"/>
  <c r="EB586" s="1"/>
  <c r="EC586" s="1"/>
  <c r="DY533"/>
  <c r="DZ537"/>
  <c r="EB537" s="1"/>
  <c r="ED537" s="1"/>
  <c r="DZ545"/>
  <c r="EB545" s="1"/>
  <c r="EC545" s="1"/>
  <c r="DY546"/>
  <c r="EC276"/>
  <c r="BA156"/>
  <c r="BA160"/>
  <c r="BA108"/>
  <c r="BA112"/>
  <c r="BA155"/>
  <c r="BA232"/>
  <c r="BA236"/>
  <c r="BA240"/>
  <c r="BA244"/>
  <c r="BA252"/>
  <c r="BY201"/>
  <c r="BY161"/>
  <c r="BY234"/>
  <c r="CE304"/>
  <c r="CE201"/>
  <c r="EC352"/>
  <c r="EB489"/>
  <c r="ED489" s="1"/>
  <c r="CY533"/>
  <c r="CV10"/>
  <c r="DG619" s="1"/>
  <c r="DG621" s="1"/>
  <c r="CY531"/>
  <c r="DY540"/>
  <c r="DZ524"/>
  <c r="EB524" s="1"/>
  <c r="DZ528"/>
  <c r="EB528" s="1"/>
  <c r="EC528" s="1"/>
  <c r="DZ536"/>
  <c r="EB536" s="1"/>
  <c r="EC536" s="1"/>
  <c r="DZ544"/>
  <c r="ED543"/>
  <c r="EC543"/>
  <c r="EC472"/>
  <c r="ED472"/>
  <c r="EC525"/>
  <c r="ED525"/>
  <c r="DK12"/>
  <c r="DG10"/>
  <c r="DK10" s="1"/>
  <c r="ED201"/>
  <c r="CU10"/>
  <c r="CY10" s="1"/>
  <c r="CY536"/>
  <c r="EC537"/>
  <c r="DE546"/>
  <c r="DE526"/>
  <c r="DE225"/>
  <c r="DE221"/>
  <c r="DE161"/>
  <c r="DE535"/>
  <c r="DE317"/>
  <c r="DE90"/>
  <c r="DZ532"/>
  <c r="EB532" s="1"/>
  <c r="EC532" s="1"/>
  <c r="DZ511"/>
  <c r="EB511" s="1"/>
  <c r="EC511" s="1"/>
  <c r="DZ507"/>
  <c r="EB507" s="1"/>
  <c r="EC507" s="1"/>
  <c r="DZ503"/>
  <c r="EB503" s="1"/>
  <c r="EC503" s="1"/>
  <c r="DZ499"/>
  <c r="EB499" s="1"/>
  <c r="EC499" s="1"/>
  <c r="DZ495"/>
  <c r="EB495" s="1"/>
  <c r="EC495" s="1"/>
  <c r="DZ491"/>
  <c r="DZ479"/>
  <c r="EB479" s="1"/>
  <c r="EC479" s="1"/>
  <c r="DZ475"/>
  <c r="EB475" s="1"/>
  <c r="DZ471"/>
  <c r="EB471" s="1"/>
  <c r="DZ463"/>
  <c r="EB463" s="1"/>
  <c r="EC463" s="1"/>
  <c r="DZ419"/>
  <c r="EB419" s="1"/>
  <c r="EC419" s="1"/>
  <c r="DZ415"/>
  <c r="EB415" s="1"/>
  <c r="DZ411"/>
  <c r="EB411" s="1"/>
  <c r="DZ407"/>
  <c r="EB407" s="1"/>
  <c r="EC407" s="1"/>
  <c r="DZ403"/>
  <c r="DZ388"/>
  <c r="EB388" s="1"/>
  <c r="EC388" s="1"/>
  <c r="DZ384"/>
  <c r="EB384" s="1"/>
  <c r="EC384" s="1"/>
  <c r="DZ380"/>
  <c r="EB380" s="1"/>
  <c r="EC380" s="1"/>
  <c r="DZ364"/>
  <c r="EB364" s="1"/>
  <c r="EC364" s="1"/>
  <c r="DZ360"/>
  <c r="EB360" s="1"/>
  <c r="EC360" s="1"/>
  <c r="DZ356"/>
  <c r="EB356" s="1"/>
  <c r="EC356" s="1"/>
  <c r="DZ263"/>
  <c r="DZ259"/>
  <c r="DZ255"/>
  <c r="DZ251"/>
  <c r="EB251" s="1"/>
  <c r="EC251" s="1"/>
  <c r="DZ241"/>
  <c r="DZ232"/>
  <c r="EB232" s="1"/>
  <c r="EC232" s="1"/>
  <c r="DZ228"/>
  <c r="EB228" s="1"/>
  <c r="EC228" s="1"/>
  <c r="DZ200"/>
  <c r="EB200" s="1"/>
  <c r="EC200" s="1"/>
  <c r="DZ196"/>
  <c r="EB196" s="1"/>
  <c r="EC196" s="1"/>
  <c r="DZ192"/>
  <c r="EB192" s="1"/>
  <c r="EC192" s="1"/>
  <c r="DZ188"/>
  <c r="EB188" s="1"/>
  <c r="EC188" s="1"/>
  <c r="DZ184"/>
  <c r="EB184" s="1"/>
  <c r="EC184" s="1"/>
  <c r="DZ180"/>
  <c r="EB180" s="1"/>
  <c r="DZ176"/>
  <c r="EB176" s="1"/>
  <c r="EC176" s="1"/>
  <c r="DZ172"/>
  <c r="EB172" s="1"/>
  <c r="EC172" s="1"/>
  <c r="DZ168"/>
  <c r="EB168" s="1"/>
  <c r="EC168" s="1"/>
  <c r="DZ164"/>
  <c r="EB164" s="1"/>
  <c r="EC164" s="1"/>
  <c r="DZ160"/>
  <c r="EB160" s="1"/>
  <c r="DZ156"/>
  <c r="DZ152"/>
  <c r="EB152" s="1"/>
  <c r="EC152" s="1"/>
  <c r="DZ70"/>
  <c r="EB70" s="1"/>
  <c r="EC70" s="1"/>
  <c r="DZ66"/>
  <c r="EB66" s="1"/>
  <c r="EC66" s="1"/>
  <c r="DZ62"/>
  <c r="EB62" s="1"/>
  <c r="EC62" s="1"/>
  <c r="DZ58"/>
  <c r="EB58" s="1"/>
  <c r="EC58" s="1"/>
  <c r="DZ54"/>
  <c r="EB54" s="1"/>
  <c r="EC54" s="1"/>
  <c r="DZ399"/>
  <c r="DZ395"/>
  <c r="DZ391"/>
  <c r="EB391" s="1"/>
  <c r="EC391" s="1"/>
  <c r="DZ387"/>
  <c r="DZ383"/>
  <c r="DZ379"/>
  <c r="DZ367"/>
  <c r="DZ363"/>
  <c r="EB363" s="1"/>
  <c r="EC363" s="1"/>
  <c r="DZ359"/>
  <c r="EB359" s="1"/>
  <c r="EC359" s="1"/>
  <c r="DZ355"/>
  <c r="EB355" s="1"/>
  <c r="EC355" s="1"/>
  <c r="DZ266"/>
  <c r="EB266" s="1"/>
  <c r="EC266" s="1"/>
  <c r="DZ262"/>
  <c r="EB262" s="1"/>
  <c r="EC262" s="1"/>
  <c r="DZ258"/>
  <c r="EB258" s="1"/>
  <c r="EC258" s="1"/>
  <c r="DZ254"/>
  <c r="EB254" s="1"/>
  <c r="EC254" s="1"/>
  <c r="DZ246"/>
  <c r="EB246" s="1"/>
  <c r="EC246" s="1"/>
  <c r="DZ235"/>
  <c r="EB235" s="1"/>
  <c r="DZ231"/>
  <c r="EB231" s="1"/>
  <c r="DZ227"/>
  <c r="EB227" s="1"/>
  <c r="EC227" s="1"/>
  <c r="DZ223"/>
  <c r="EB223" s="1"/>
  <c r="DZ215"/>
  <c r="EB215" s="1"/>
  <c r="DZ211"/>
  <c r="EB211" s="1"/>
  <c r="EC211" s="1"/>
  <c r="DZ199"/>
  <c r="EB199" s="1"/>
  <c r="EC199" s="1"/>
  <c r="DZ195"/>
  <c r="EB195" s="1"/>
  <c r="EC195" s="1"/>
  <c r="DZ191"/>
  <c r="EB191" s="1"/>
  <c r="EC191" s="1"/>
  <c r="DZ187"/>
  <c r="EB187" s="1"/>
  <c r="EC187" s="1"/>
  <c r="DZ183"/>
  <c r="EB183" s="1"/>
  <c r="EC183" s="1"/>
  <c r="DZ179"/>
  <c r="EB179" s="1"/>
  <c r="DZ175"/>
  <c r="EB175" s="1"/>
  <c r="EC175" s="1"/>
  <c r="DZ171"/>
  <c r="EB171" s="1"/>
  <c r="EC171" s="1"/>
  <c r="DZ167"/>
  <c r="EB167" s="1"/>
  <c r="EC167" s="1"/>
  <c r="DZ163"/>
  <c r="EB163" s="1"/>
  <c r="EC163" s="1"/>
  <c r="DZ159"/>
  <c r="EB159" s="1"/>
  <c r="EC159" s="1"/>
  <c r="DZ155"/>
  <c r="EB155" s="1"/>
  <c r="EC155" s="1"/>
  <c r="DZ151"/>
  <c r="EB151" s="1"/>
  <c r="EC151" s="1"/>
  <c r="DZ147"/>
  <c r="EB147" s="1"/>
  <c r="EC147" s="1"/>
  <c r="DZ143"/>
  <c r="EB143" s="1"/>
  <c r="EC143" s="1"/>
  <c r="DZ139"/>
  <c r="EB139" s="1"/>
  <c r="DZ135"/>
  <c r="EB135" s="1"/>
  <c r="EC135" s="1"/>
  <c r="DZ131"/>
  <c r="EB131" s="1"/>
  <c r="EC131" s="1"/>
  <c r="DZ127"/>
  <c r="EB127" s="1"/>
  <c r="EC127" s="1"/>
  <c r="DZ123"/>
  <c r="EB123" s="1"/>
  <c r="EC123" s="1"/>
  <c r="DZ119"/>
  <c r="DZ115"/>
  <c r="EB115" s="1"/>
  <c r="EC115" s="1"/>
  <c r="DZ111"/>
  <c r="EB111" s="1"/>
  <c r="EC111" s="1"/>
  <c r="DZ107"/>
  <c r="EB107" s="1"/>
  <c r="EC107" s="1"/>
  <c r="DZ103"/>
  <c r="EB103" s="1"/>
  <c r="EC103" s="1"/>
  <c r="DZ99"/>
  <c r="DZ95"/>
  <c r="DZ91"/>
  <c r="DZ87"/>
  <c r="DZ83"/>
  <c r="DZ79"/>
  <c r="DZ75"/>
  <c r="DZ71"/>
  <c r="EB71" s="1"/>
  <c r="EC71" s="1"/>
  <c r="DZ67"/>
  <c r="EB67" s="1"/>
  <c r="EC67" s="1"/>
  <c r="DZ63"/>
  <c r="EB63" s="1"/>
  <c r="EC63" s="1"/>
  <c r="DZ59"/>
  <c r="EB59" s="1"/>
  <c r="EC59" s="1"/>
  <c r="DZ55"/>
  <c r="EB55" s="1"/>
  <c r="EC55" s="1"/>
  <c r="DZ51"/>
  <c r="EB51" s="1"/>
  <c r="EC51" s="1"/>
  <c r="DZ47"/>
  <c r="EB47" s="1"/>
  <c r="EC47" s="1"/>
  <c r="DZ43"/>
  <c r="EB43" s="1"/>
  <c r="EC43" s="1"/>
  <c r="DZ39"/>
  <c r="EB39" s="1"/>
  <c r="EC39" s="1"/>
  <c r="DZ35"/>
  <c r="EB35" s="1"/>
  <c r="EC35" s="1"/>
  <c r="DZ21"/>
  <c r="EB21" s="1"/>
  <c r="EC21" s="1"/>
  <c r="DZ17"/>
  <c r="EB17" s="1"/>
  <c r="EC17" s="1"/>
  <c r="DZ13"/>
  <c r="DZ512"/>
  <c r="EB512" s="1"/>
  <c r="EC512" s="1"/>
  <c r="DZ508"/>
  <c r="EB508" s="1"/>
  <c r="EC508" s="1"/>
  <c r="DZ504"/>
  <c r="EB504" s="1"/>
  <c r="EC504" s="1"/>
  <c r="DZ488"/>
  <c r="EB488" s="1"/>
  <c r="EC488" s="1"/>
  <c r="DZ468"/>
  <c r="EB468" s="1"/>
  <c r="EC468" s="1"/>
  <c r="DZ460"/>
  <c r="EB460" s="1"/>
  <c r="EC460" s="1"/>
  <c r="DZ456"/>
  <c r="EB456" s="1"/>
  <c r="EC456" s="1"/>
  <c r="DZ452"/>
  <c r="EB452" s="1"/>
  <c r="EC452" s="1"/>
  <c r="DZ448"/>
  <c r="EB448" s="1"/>
  <c r="EC448" s="1"/>
  <c r="DZ440"/>
  <c r="EB440" s="1"/>
  <c r="EC440" s="1"/>
  <c r="DZ436"/>
  <c r="EB436" s="1"/>
  <c r="EC436" s="1"/>
  <c r="DZ432"/>
  <c r="EB432" s="1"/>
  <c r="EC432" s="1"/>
  <c r="DZ428"/>
  <c r="EB428" s="1"/>
  <c r="DZ424"/>
  <c r="EB424" s="1"/>
  <c r="EC424" s="1"/>
  <c r="DZ373"/>
  <c r="EB373" s="1"/>
  <c r="EC373" s="1"/>
  <c r="DZ369"/>
  <c r="DZ349"/>
  <c r="EB349" s="1"/>
  <c r="DZ345"/>
  <c r="EB345" s="1"/>
  <c r="EC345" s="1"/>
  <c r="DZ341"/>
  <c r="EB341" s="1"/>
  <c r="EC341" s="1"/>
  <c r="DZ337"/>
  <c r="EB337" s="1"/>
  <c r="DZ333"/>
  <c r="EB333" s="1"/>
  <c r="EC333" s="1"/>
  <c r="DZ325"/>
  <c r="EB325" s="1"/>
  <c r="EC325" s="1"/>
  <c r="DZ321"/>
  <c r="EB321" s="1"/>
  <c r="EC321" s="1"/>
  <c r="DZ317"/>
  <c r="EB317" s="1"/>
  <c r="DZ313"/>
  <c r="EB313" s="1"/>
  <c r="EC313" s="1"/>
  <c r="DZ309"/>
  <c r="EB309" s="1"/>
  <c r="EC309" s="1"/>
  <c r="DZ305"/>
  <c r="EB305" s="1"/>
  <c r="EC305" s="1"/>
  <c r="DZ301"/>
  <c r="EB301" s="1"/>
  <c r="EC301" s="1"/>
  <c r="DZ297"/>
  <c r="EB297" s="1"/>
  <c r="EC297" s="1"/>
  <c r="DZ293"/>
  <c r="EB293" s="1"/>
  <c r="EC293" s="1"/>
  <c r="DZ289"/>
  <c r="EB289" s="1"/>
  <c r="EC289" s="1"/>
  <c r="DZ285"/>
  <c r="EB285" s="1"/>
  <c r="EC285" s="1"/>
  <c r="DZ281"/>
  <c r="EB281" s="1"/>
  <c r="EC281" s="1"/>
  <c r="DZ277"/>
  <c r="EB277" s="1"/>
  <c r="EC277" s="1"/>
  <c r="DZ272"/>
  <c r="EB272" s="1"/>
  <c r="EC272" s="1"/>
  <c r="DZ268"/>
  <c r="EB268" s="1"/>
  <c r="EC268" s="1"/>
  <c r="DZ216"/>
  <c r="EB216" s="1"/>
  <c r="EC216" s="1"/>
  <c r="DZ212"/>
  <c r="EB212" s="1"/>
  <c r="EC212" s="1"/>
  <c r="DZ31"/>
  <c r="EB31" s="1"/>
  <c r="EC31" s="1"/>
  <c r="DZ27"/>
  <c r="EB27" s="1"/>
  <c r="EC27" s="1"/>
  <c r="DZ23"/>
  <c r="EB23" s="1"/>
  <c r="EC23" s="1"/>
  <c r="DZ412"/>
  <c r="EB412" s="1"/>
  <c r="EC412" s="1"/>
  <c r="DZ408"/>
  <c r="EB408" s="1"/>
  <c r="DZ404"/>
  <c r="EB404" s="1"/>
  <c r="DZ372"/>
  <c r="EB372" s="1"/>
  <c r="EC372" s="1"/>
  <c r="DZ348"/>
  <c r="EB348" s="1"/>
  <c r="DZ344"/>
  <c r="EB344" s="1"/>
  <c r="EC344" s="1"/>
  <c r="DZ340"/>
  <c r="EB340" s="1"/>
  <c r="EC340" s="1"/>
  <c r="DZ336"/>
  <c r="EB336" s="1"/>
  <c r="EC336" s="1"/>
  <c r="DZ332"/>
  <c r="EB332" s="1"/>
  <c r="EC332" s="1"/>
  <c r="DZ328"/>
  <c r="EB328" s="1"/>
  <c r="EC328" s="1"/>
  <c r="DZ324"/>
  <c r="EB324" s="1"/>
  <c r="EC324" s="1"/>
  <c r="DZ320"/>
  <c r="EB320" s="1"/>
  <c r="EC320" s="1"/>
  <c r="DZ316"/>
  <c r="EB316" s="1"/>
  <c r="EC316" s="1"/>
  <c r="DZ312"/>
  <c r="EB312" s="1"/>
  <c r="EC312" s="1"/>
  <c r="DZ308"/>
  <c r="DZ304"/>
  <c r="DZ300"/>
  <c r="DZ296"/>
  <c r="DZ292"/>
  <c r="EB292" s="1"/>
  <c r="EC292" s="1"/>
  <c r="DZ288"/>
  <c r="DZ284"/>
  <c r="DZ280"/>
  <c r="DZ275"/>
  <c r="DZ271"/>
  <c r="EB271" s="1"/>
  <c r="EC271" s="1"/>
  <c r="DZ205"/>
  <c r="EB205" s="1"/>
  <c r="EC205" s="1"/>
  <c r="DZ144"/>
  <c r="EB144" s="1"/>
  <c r="EC144" s="1"/>
  <c r="DZ140"/>
  <c r="EB140" s="1"/>
  <c r="EC140" s="1"/>
  <c r="DZ136"/>
  <c r="EB136" s="1"/>
  <c r="EC136" s="1"/>
  <c r="DZ132"/>
  <c r="EB132" s="1"/>
  <c r="EC132" s="1"/>
  <c r="DZ128"/>
  <c r="EB128" s="1"/>
  <c r="EC128" s="1"/>
  <c r="DZ124"/>
  <c r="EB124" s="1"/>
  <c r="EC124" s="1"/>
  <c r="DZ120"/>
  <c r="EB120" s="1"/>
  <c r="EC120" s="1"/>
  <c r="DZ116"/>
  <c r="EB116" s="1"/>
  <c r="EC116" s="1"/>
  <c r="DZ112"/>
  <c r="EB112" s="1"/>
  <c r="EC112" s="1"/>
  <c r="DZ108"/>
  <c r="EB108" s="1"/>
  <c r="EC108" s="1"/>
  <c r="DZ104"/>
  <c r="EB104" s="1"/>
  <c r="EC104" s="1"/>
  <c r="DZ100"/>
  <c r="EB100" s="1"/>
  <c r="EC100" s="1"/>
  <c r="DZ96"/>
  <c r="EB96" s="1"/>
  <c r="EC96" s="1"/>
  <c r="DZ92"/>
  <c r="EB92" s="1"/>
  <c r="EC92" s="1"/>
  <c r="DZ88"/>
  <c r="EB88" s="1"/>
  <c r="DZ84"/>
  <c r="EB84" s="1"/>
  <c r="EC84" s="1"/>
  <c r="DZ80"/>
  <c r="EB80" s="1"/>
  <c r="EC80" s="1"/>
  <c r="DZ76"/>
  <c r="EB76" s="1"/>
  <c r="EC76" s="1"/>
  <c r="DZ240"/>
  <c r="EB240" s="1"/>
  <c r="EC240" s="1"/>
  <c r="DZ220"/>
  <c r="EB220" s="1"/>
  <c r="DZ204"/>
  <c r="EB204" s="1"/>
  <c r="EC204" s="1"/>
  <c r="DZ52"/>
  <c r="EB52" s="1"/>
  <c r="EC52" s="1"/>
  <c r="DZ48"/>
  <c r="EB48" s="1"/>
  <c r="EC48" s="1"/>
  <c r="DZ44"/>
  <c r="EB44" s="1"/>
  <c r="EC44" s="1"/>
  <c r="DZ40"/>
  <c r="EB40" s="1"/>
  <c r="EC40" s="1"/>
  <c r="DZ36"/>
  <c r="EB36" s="1"/>
  <c r="EC36" s="1"/>
  <c r="DZ32"/>
  <c r="EB32" s="1"/>
  <c r="EC32" s="1"/>
  <c r="DZ28"/>
  <c r="EB28" s="1"/>
  <c r="EC28" s="1"/>
  <c r="DZ24"/>
  <c r="EB24" s="1"/>
  <c r="EC24" s="1"/>
  <c r="DZ20"/>
  <c r="EB20" s="1"/>
  <c r="EC20" s="1"/>
  <c r="DZ16"/>
  <c r="EB16" s="1"/>
  <c r="EC16" s="1"/>
  <c r="EC590"/>
  <c r="ED590"/>
  <c r="DE12"/>
  <c r="DA10"/>
  <c r="DB10"/>
  <c r="DE487"/>
  <c r="DE195"/>
  <c r="DE428"/>
  <c r="DE367"/>
  <c r="DZ530"/>
  <c r="EB530" s="1"/>
  <c r="EC530" s="1"/>
  <c r="DZ513"/>
  <c r="EB513" s="1"/>
  <c r="EC513" s="1"/>
  <c r="DZ509"/>
  <c r="EB509" s="1"/>
  <c r="EC509" s="1"/>
  <c r="DZ505"/>
  <c r="EB505" s="1"/>
  <c r="EC505" s="1"/>
  <c r="DZ501"/>
  <c r="EB501" s="1"/>
  <c r="EC501" s="1"/>
  <c r="DZ497"/>
  <c r="EB497" s="1"/>
  <c r="EC497" s="1"/>
  <c r="DZ493"/>
  <c r="EB493" s="1"/>
  <c r="EC493" s="1"/>
  <c r="DZ485"/>
  <c r="EB485" s="1"/>
  <c r="EC485" s="1"/>
  <c r="DZ481"/>
  <c r="EB481" s="1"/>
  <c r="EC481" s="1"/>
  <c r="DZ477"/>
  <c r="EB477" s="1"/>
  <c r="EC477" s="1"/>
  <c r="DZ473"/>
  <c r="EB473" s="1"/>
  <c r="EC473" s="1"/>
  <c r="DZ465"/>
  <c r="EB465" s="1"/>
  <c r="EC465" s="1"/>
  <c r="DZ461"/>
  <c r="EB461" s="1"/>
  <c r="EC461" s="1"/>
  <c r="DZ445"/>
  <c r="EB445" s="1"/>
  <c r="EC445" s="1"/>
  <c r="DZ421"/>
  <c r="EB421" s="1"/>
  <c r="EC421" s="1"/>
  <c r="DZ417"/>
  <c r="EB417" s="1"/>
  <c r="EC417" s="1"/>
  <c r="DZ413"/>
  <c r="EB413" s="1"/>
  <c r="EC413" s="1"/>
  <c r="DZ409"/>
  <c r="EB409" s="1"/>
  <c r="EC409" s="1"/>
  <c r="DZ405"/>
  <c r="DZ401"/>
  <c r="DZ386"/>
  <c r="EB386" s="1"/>
  <c r="EC386" s="1"/>
  <c r="DZ382"/>
  <c r="EB382" s="1"/>
  <c r="EC382" s="1"/>
  <c r="DZ378"/>
  <c r="EB378" s="1"/>
  <c r="EC378" s="1"/>
  <c r="DZ366"/>
  <c r="EB366" s="1"/>
  <c r="DZ362"/>
  <c r="DZ358"/>
  <c r="EB358" s="1"/>
  <c r="EC358" s="1"/>
  <c r="DZ354"/>
  <c r="DZ265"/>
  <c r="DZ261"/>
  <c r="DZ257"/>
  <c r="DZ253"/>
  <c r="DZ243"/>
  <c r="EB243" s="1"/>
  <c r="EC243" s="1"/>
  <c r="DZ239"/>
  <c r="DZ234"/>
  <c r="EB234" s="1"/>
  <c r="DZ230"/>
  <c r="EB230" s="1"/>
  <c r="EC230" s="1"/>
  <c r="DZ226"/>
  <c r="EB226" s="1"/>
  <c r="DZ198"/>
  <c r="EB198" s="1"/>
  <c r="EC198" s="1"/>
  <c r="DZ194"/>
  <c r="EB194" s="1"/>
  <c r="EC194" s="1"/>
  <c r="DZ190"/>
  <c r="EB190" s="1"/>
  <c r="EC190" s="1"/>
  <c r="DZ186"/>
  <c r="EB186" s="1"/>
  <c r="EC186" s="1"/>
  <c r="DZ182"/>
  <c r="EB182" s="1"/>
  <c r="EC182" s="1"/>
  <c r="DZ178"/>
  <c r="EB178" s="1"/>
  <c r="EC178" s="1"/>
  <c r="DZ174"/>
  <c r="EB174" s="1"/>
  <c r="EC174" s="1"/>
  <c r="DZ170"/>
  <c r="EB170" s="1"/>
  <c r="EC170" s="1"/>
  <c r="DZ166"/>
  <c r="EB166" s="1"/>
  <c r="EC166" s="1"/>
  <c r="DZ162"/>
  <c r="EB162" s="1"/>
  <c r="EC162" s="1"/>
  <c r="DZ158"/>
  <c r="DZ154"/>
  <c r="EB154" s="1"/>
  <c r="EC154" s="1"/>
  <c r="DZ150"/>
  <c r="EB150" s="1"/>
  <c r="EC150" s="1"/>
  <c r="DZ72"/>
  <c r="EB72" s="1"/>
  <c r="EC72" s="1"/>
  <c r="DZ68"/>
  <c r="EB68" s="1"/>
  <c r="EC68" s="1"/>
  <c r="DZ64"/>
  <c r="EB64" s="1"/>
  <c r="EC64" s="1"/>
  <c r="DZ60"/>
  <c r="EB60" s="1"/>
  <c r="EC60" s="1"/>
  <c r="DZ56"/>
  <c r="EB56" s="1"/>
  <c r="EC56" s="1"/>
  <c r="DZ397"/>
  <c r="DZ393"/>
  <c r="DZ389"/>
  <c r="EB389" s="1"/>
  <c r="DZ385"/>
  <c r="DZ381"/>
  <c r="DZ377"/>
  <c r="DZ365"/>
  <c r="DZ361"/>
  <c r="EB361" s="1"/>
  <c r="EC361" s="1"/>
  <c r="DZ357"/>
  <c r="EB357" s="1"/>
  <c r="DZ353"/>
  <c r="EB353" s="1"/>
  <c r="EC353" s="1"/>
  <c r="DZ264"/>
  <c r="EB264" s="1"/>
  <c r="EC264" s="1"/>
  <c r="DZ260"/>
  <c r="EB260" s="1"/>
  <c r="EC260" s="1"/>
  <c r="DZ256"/>
  <c r="EB256" s="1"/>
  <c r="DZ252"/>
  <c r="EB252" s="1"/>
  <c r="EC252" s="1"/>
  <c r="DZ219"/>
  <c r="EB219" s="1"/>
  <c r="EC219" s="1"/>
  <c r="DZ245"/>
  <c r="DZ233"/>
  <c r="DZ229"/>
  <c r="DZ213"/>
  <c r="EB213" s="1"/>
  <c r="EC213" s="1"/>
  <c r="DZ209"/>
  <c r="EB209" s="1"/>
  <c r="EC209" s="1"/>
  <c r="DZ197"/>
  <c r="EB197" s="1"/>
  <c r="EC197" s="1"/>
  <c r="DZ193"/>
  <c r="EB193" s="1"/>
  <c r="EC193" s="1"/>
  <c r="DZ189"/>
  <c r="EB189" s="1"/>
  <c r="EC189" s="1"/>
  <c r="DZ185"/>
  <c r="EB185" s="1"/>
  <c r="EC185" s="1"/>
  <c r="DZ181"/>
  <c r="EB181" s="1"/>
  <c r="EC181" s="1"/>
  <c r="DZ177"/>
  <c r="EB177" s="1"/>
  <c r="EC177" s="1"/>
  <c r="DZ173"/>
  <c r="EB173" s="1"/>
  <c r="EC173" s="1"/>
  <c r="DZ169"/>
  <c r="EB169" s="1"/>
  <c r="EC169" s="1"/>
  <c r="DZ165"/>
  <c r="EB165" s="1"/>
  <c r="EC165" s="1"/>
  <c r="DZ161"/>
  <c r="EB161" s="1"/>
  <c r="EC161" s="1"/>
  <c r="DZ157"/>
  <c r="DZ153"/>
  <c r="EB153" s="1"/>
  <c r="EC153" s="1"/>
  <c r="DZ149"/>
  <c r="EB149" s="1"/>
  <c r="EC149" s="1"/>
  <c r="DZ145"/>
  <c r="EB145" s="1"/>
  <c r="EC145" s="1"/>
  <c r="DZ141"/>
  <c r="EB141" s="1"/>
  <c r="DZ137"/>
  <c r="EB137" s="1"/>
  <c r="EC137" s="1"/>
  <c r="DZ133"/>
  <c r="EB133" s="1"/>
  <c r="EC133" s="1"/>
  <c r="DZ129"/>
  <c r="EB129" s="1"/>
  <c r="EC129" s="1"/>
  <c r="DZ125"/>
  <c r="EB125" s="1"/>
  <c r="EC125" s="1"/>
  <c r="DZ121"/>
  <c r="EB121" s="1"/>
  <c r="EC121" s="1"/>
  <c r="DZ117"/>
  <c r="EB117" s="1"/>
  <c r="EC117" s="1"/>
  <c r="DZ113"/>
  <c r="EB113" s="1"/>
  <c r="EC113" s="1"/>
  <c r="DZ109"/>
  <c r="EB109" s="1"/>
  <c r="EC109" s="1"/>
  <c r="DZ105"/>
  <c r="DZ101"/>
  <c r="DZ97"/>
  <c r="DZ93"/>
  <c r="DZ89"/>
  <c r="DZ85"/>
  <c r="DZ81"/>
  <c r="DZ77"/>
  <c r="DZ73"/>
  <c r="EB73" s="1"/>
  <c r="EC73" s="1"/>
  <c r="DZ69"/>
  <c r="DZ65"/>
  <c r="DZ61"/>
  <c r="DZ57"/>
  <c r="DZ53"/>
  <c r="DZ49"/>
  <c r="EB49" s="1"/>
  <c r="EC49" s="1"/>
  <c r="DZ45"/>
  <c r="EB45" s="1"/>
  <c r="EC45" s="1"/>
  <c r="DZ41"/>
  <c r="EB41" s="1"/>
  <c r="EC41" s="1"/>
  <c r="DZ37"/>
  <c r="EB37" s="1"/>
  <c r="EC37" s="1"/>
  <c r="DZ19"/>
  <c r="EB19" s="1"/>
  <c r="EC19" s="1"/>
  <c r="DZ15"/>
  <c r="EB15" s="1"/>
  <c r="EC15" s="1"/>
  <c r="DZ514"/>
  <c r="EB514" s="1"/>
  <c r="EC514" s="1"/>
  <c r="DZ510"/>
  <c r="EB510" s="1"/>
  <c r="EC510" s="1"/>
  <c r="DZ506"/>
  <c r="EB506" s="1"/>
  <c r="EC506" s="1"/>
  <c r="DZ462"/>
  <c r="EB462" s="1"/>
  <c r="EC462" s="1"/>
  <c r="DZ458"/>
  <c r="EB458" s="1"/>
  <c r="EC458" s="1"/>
  <c r="DZ454"/>
  <c r="EB454" s="1"/>
  <c r="EC454" s="1"/>
  <c r="DZ450"/>
  <c r="EB450" s="1"/>
  <c r="EC450" s="1"/>
  <c r="DZ442"/>
  <c r="EB442" s="1"/>
  <c r="DZ438"/>
  <c r="EB438" s="1"/>
  <c r="EC438" s="1"/>
  <c r="DZ434"/>
  <c r="EB434" s="1"/>
  <c r="EC434" s="1"/>
  <c r="DZ430"/>
  <c r="EB430" s="1"/>
  <c r="DZ426"/>
  <c r="EB426" s="1"/>
  <c r="DZ375"/>
  <c r="DZ371"/>
  <c r="DZ347"/>
  <c r="EB347" s="1"/>
  <c r="EC347" s="1"/>
  <c r="DZ343"/>
  <c r="EB343" s="1"/>
  <c r="EC343" s="1"/>
  <c r="DZ339"/>
  <c r="EB339" s="1"/>
  <c r="EC339" s="1"/>
  <c r="DZ335"/>
  <c r="EB335" s="1"/>
  <c r="EC335" s="1"/>
  <c r="DZ331"/>
  <c r="EB331" s="1"/>
  <c r="EC331" s="1"/>
  <c r="DZ323"/>
  <c r="EB323" s="1"/>
  <c r="EC323" s="1"/>
  <c r="DZ319"/>
  <c r="EB319" s="1"/>
  <c r="EC319" s="1"/>
  <c r="DZ315"/>
  <c r="EB315" s="1"/>
  <c r="DZ311"/>
  <c r="EB311" s="1"/>
  <c r="DZ307"/>
  <c r="EB307" s="1"/>
  <c r="EC307" s="1"/>
  <c r="DZ299"/>
  <c r="EB299" s="1"/>
  <c r="EC299" s="1"/>
  <c r="DZ295"/>
  <c r="EB295" s="1"/>
  <c r="EC295" s="1"/>
  <c r="DZ291"/>
  <c r="EB291" s="1"/>
  <c r="EC291" s="1"/>
  <c r="DZ287"/>
  <c r="EB287" s="1"/>
  <c r="EC287" s="1"/>
  <c r="DZ283"/>
  <c r="EB283" s="1"/>
  <c r="EC283" s="1"/>
  <c r="DZ279"/>
  <c r="EB279" s="1"/>
  <c r="EC279" s="1"/>
  <c r="DZ274"/>
  <c r="EB274" s="1"/>
  <c r="EC274" s="1"/>
  <c r="DZ270"/>
  <c r="EB270" s="1"/>
  <c r="EC270" s="1"/>
  <c r="DZ222"/>
  <c r="EB222" s="1"/>
  <c r="EC222" s="1"/>
  <c r="DZ214"/>
  <c r="EB214" s="1"/>
  <c r="EC214" s="1"/>
  <c r="DZ210"/>
  <c r="EB210" s="1"/>
  <c r="DZ33"/>
  <c r="EB33" s="1"/>
  <c r="EC33" s="1"/>
  <c r="DZ29"/>
  <c r="EB29" s="1"/>
  <c r="EC29" s="1"/>
  <c r="DZ25"/>
  <c r="EB25" s="1"/>
  <c r="EC25" s="1"/>
  <c r="DZ414"/>
  <c r="EB414" s="1"/>
  <c r="EC414" s="1"/>
  <c r="DZ410"/>
  <c r="EB410" s="1"/>
  <c r="EC410" s="1"/>
  <c r="DZ406"/>
  <c r="EB406" s="1"/>
  <c r="EC406" s="1"/>
  <c r="DZ402"/>
  <c r="EB402" s="1"/>
  <c r="EC402" s="1"/>
  <c r="DZ374"/>
  <c r="EB374" s="1"/>
  <c r="EC374" s="1"/>
  <c r="DZ370"/>
  <c r="EB370" s="1"/>
  <c r="EC370" s="1"/>
  <c r="DZ346"/>
  <c r="DZ342"/>
  <c r="DZ338"/>
  <c r="EB338" s="1"/>
  <c r="EC338" s="1"/>
  <c r="DZ334"/>
  <c r="DZ330"/>
  <c r="DZ326"/>
  <c r="DZ322"/>
  <c r="DZ318"/>
  <c r="DZ314"/>
  <c r="DZ310"/>
  <c r="DZ306"/>
  <c r="DZ302"/>
  <c r="DZ298"/>
  <c r="DZ294"/>
  <c r="DZ290"/>
  <c r="DZ286"/>
  <c r="DZ282"/>
  <c r="DZ278"/>
  <c r="DZ273"/>
  <c r="DZ269"/>
  <c r="DZ207"/>
  <c r="EB207" s="1"/>
  <c r="EC207" s="1"/>
  <c r="DZ203"/>
  <c r="EB203" s="1"/>
  <c r="EC203" s="1"/>
  <c r="DZ146"/>
  <c r="EB146" s="1"/>
  <c r="EC146" s="1"/>
  <c r="DZ142"/>
  <c r="EB142" s="1"/>
  <c r="EC142" s="1"/>
  <c r="DZ138"/>
  <c r="EB138" s="1"/>
  <c r="EC138" s="1"/>
  <c r="DZ134"/>
  <c r="EB134" s="1"/>
  <c r="EC134" s="1"/>
  <c r="DZ130"/>
  <c r="EB130" s="1"/>
  <c r="EC130" s="1"/>
  <c r="DZ126"/>
  <c r="EB126" s="1"/>
  <c r="EC126" s="1"/>
  <c r="DZ122"/>
  <c r="EB122" s="1"/>
  <c r="EC122" s="1"/>
  <c r="DZ118"/>
  <c r="EB118" s="1"/>
  <c r="DZ114"/>
  <c r="EB114" s="1"/>
  <c r="EC114" s="1"/>
  <c r="DZ110"/>
  <c r="EB110" s="1"/>
  <c r="EC110" s="1"/>
  <c r="DZ106"/>
  <c r="EB106" s="1"/>
  <c r="EC106" s="1"/>
  <c r="DZ102"/>
  <c r="EB102" s="1"/>
  <c r="EC102" s="1"/>
  <c r="DZ98"/>
  <c r="EB98" s="1"/>
  <c r="EC98" s="1"/>
  <c r="DZ94"/>
  <c r="EB94" s="1"/>
  <c r="EC94" s="1"/>
  <c r="DZ90"/>
  <c r="EB90" s="1"/>
  <c r="DZ86"/>
  <c r="EB86" s="1"/>
  <c r="EC86" s="1"/>
  <c r="DZ82"/>
  <c r="EB82" s="1"/>
  <c r="EC82" s="1"/>
  <c r="DZ78"/>
  <c r="EB78" s="1"/>
  <c r="EC78" s="1"/>
  <c r="DZ242"/>
  <c r="EB242" s="1"/>
  <c r="EC242" s="1"/>
  <c r="DZ238"/>
  <c r="EB238" s="1"/>
  <c r="EC238" s="1"/>
  <c r="DZ218"/>
  <c r="EB218" s="1"/>
  <c r="EC218" s="1"/>
  <c r="DZ206"/>
  <c r="EB206" s="1"/>
  <c r="EC206" s="1"/>
  <c r="DZ202"/>
  <c r="EB202" s="1"/>
  <c r="EC202" s="1"/>
  <c r="DZ50"/>
  <c r="EB50" s="1"/>
  <c r="EC50" s="1"/>
  <c r="DZ46"/>
  <c r="EB46" s="1"/>
  <c r="EC46" s="1"/>
  <c r="DZ42"/>
  <c r="EB42" s="1"/>
  <c r="EC42" s="1"/>
  <c r="DZ38"/>
  <c r="EB38" s="1"/>
  <c r="EC38" s="1"/>
  <c r="DZ34"/>
  <c r="EB34" s="1"/>
  <c r="EC34" s="1"/>
  <c r="DZ30"/>
  <c r="EB30" s="1"/>
  <c r="EC30" s="1"/>
  <c r="DZ26"/>
  <c r="EB26" s="1"/>
  <c r="EC26" s="1"/>
  <c r="DZ22"/>
  <c r="EB22" s="1"/>
  <c r="EC22" s="1"/>
  <c r="DZ18"/>
  <c r="EB18" s="1"/>
  <c r="EC18" s="1"/>
  <c r="DZ14"/>
  <c r="EB14" s="1"/>
  <c r="EC14" s="1"/>
  <c r="ED329"/>
  <c r="CN412"/>
  <c r="CP412" s="1"/>
  <c r="CQ412" s="1"/>
  <c r="EC225"/>
  <c r="EB12"/>
  <c r="EC466"/>
  <c r="ED529"/>
  <c r="EC529"/>
  <c r="EC208"/>
  <c r="ED208"/>
  <c r="ED244"/>
  <c r="EC244"/>
  <c r="ED148"/>
  <c r="EC148"/>
  <c r="ED350"/>
  <c r="EC350"/>
  <c r="ED376"/>
  <c r="EC376"/>
  <c r="ED224"/>
  <c r="EC224"/>
  <c r="EC303"/>
  <c r="ED303"/>
  <c r="ED327"/>
  <c r="EC327"/>
  <c r="EC444"/>
  <c r="ED444"/>
  <c r="EC464"/>
  <c r="ED464"/>
  <c r="ED217"/>
  <c r="EC217"/>
  <c r="ED237"/>
  <c r="EC237"/>
  <c r="ED221"/>
  <c r="EC221"/>
  <c r="ED351"/>
  <c r="EC351"/>
  <c r="EC267"/>
  <c r="ED267"/>
  <c r="EC368"/>
  <c r="ED368"/>
  <c r="EC447"/>
  <c r="ED447"/>
  <c r="EC515"/>
  <c r="ED515"/>
  <c r="ED400"/>
  <c r="EC469"/>
  <c r="EC489"/>
  <c r="EC588"/>
  <c r="BY239"/>
  <c r="BY155"/>
  <c r="CE535"/>
  <c r="BS225"/>
  <c r="CE12"/>
  <c r="CA10"/>
  <c r="CE545"/>
  <c r="CE225"/>
  <c r="CE161"/>
  <c r="CE540"/>
  <c r="CE417"/>
  <c r="CE234"/>
  <c r="CE162"/>
  <c r="CB10"/>
  <c r="CE490"/>
  <c r="CE430"/>
  <c r="CE215"/>
  <c r="CE415"/>
  <c r="BD103"/>
  <c r="BD107"/>
  <c r="BD243"/>
  <c r="BE243" s="1"/>
  <c r="BD251"/>
  <c r="BA24"/>
  <c r="BA28"/>
  <c r="BA32"/>
  <c r="BA36"/>
  <c r="BA40"/>
  <c r="BA52"/>
  <c r="BA56"/>
  <c r="BA60"/>
  <c r="BA64"/>
  <c r="BA68"/>
  <c r="BA72"/>
  <c r="BA76"/>
  <c r="BA80"/>
  <c r="BA84"/>
  <c r="BA88"/>
  <c r="BA92"/>
  <c r="BA116"/>
  <c r="BA16"/>
  <c r="BA20"/>
  <c r="BA103"/>
  <c r="BA107"/>
  <c r="BA119"/>
  <c r="BA159"/>
  <c r="BA51"/>
  <c r="BA55"/>
  <c r="BA59"/>
  <c r="BA63"/>
  <c r="BA67"/>
  <c r="BA71"/>
  <c r="BA75"/>
  <c r="BA79"/>
  <c r="BA83"/>
  <c r="BA87"/>
  <c r="BA91"/>
  <c r="BA95"/>
  <c r="BA99"/>
  <c r="BB163"/>
  <c r="BS224"/>
  <c r="BV10"/>
  <c r="BY225"/>
  <c r="BY534"/>
  <c r="BY162"/>
  <c r="BY12"/>
  <c r="BU10"/>
  <c r="BY527"/>
  <c r="BY326"/>
  <c r="BY310"/>
  <c r="BY235"/>
  <c r="BY387"/>
  <c r="BY224"/>
  <c r="Y10"/>
  <c r="BD320"/>
  <c r="AS10"/>
  <c r="BM540"/>
  <c r="BM545"/>
  <c r="BS396"/>
  <c r="BS73"/>
  <c r="BS12"/>
  <c r="BO10"/>
  <c r="BP10"/>
  <c r="BS535"/>
  <c r="BS527"/>
  <c r="BS482"/>
  <c r="BS162"/>
  <c r="BS74"/>
  <c r="BS70"/>
  <c r="BM487"/>
  <c r="BM528"/>
  <c r="AR394" i="11"/>
  <c r="CQ534" i="1"/>
  <c r="CR534"/>
  <c r="CM552"/>
  <c r="CM556"/>
  <c r="BL526"/>
  <c r="CN526"/>
  <c r="CP526" s="1"/>
  <c r="CM534"/>
  <c r="CM542"/>
  <c r="CR558"/>
  <c r="CQ558"/>
  <c r="CM566"/>
  <c r="CM574"/>
  <c r="CM582"/>
  <c r="CM590"/>
  <c r="CM541"/>
  <c r="CM549"/>
  <c r="CM557"/>
  <c r="CQ573"/>
  <c r="CR573"/>
  <c r="CQ581"/>
  <c r="CR581"/>
  <c r="CM510"/>
  <c r="CM519"/>
  <c r="CM535"/>
  <c r="CM567"/>
  <c r="CM575"/>
  <c r="CM583"/>
  <c r="CN12"/>
  <c r="BJ10"/>
  <c r="CM529"/>
  <c r="CM504"/>
  <c r="BL490"/>
  <c r="CN490"/>
  <c r="CM530"/>
  <c r="CM538"/>
  <c r="CM546"/>
  <c r="CM550"/>
  <c r="CM554"/>
  <c r="CM558"/>
  <c r="CM562"/>
  <c r="CQ582"/>
  <c r="CR582"/>
  <c r="CM532"/>
  <c r="CM544"/>
  <c r="CM564"/>
  <c r="CM568"/>
  <c r="CM572"/>
  <c r="CM576"/>
  <c r="CM580"/>
  <c r="CM584"/>
  <c r="CM588"/>
  <c r="BL532"/>
  <c r="CN532"/>
  <c r="CM539"/>
  <c r="CM543"/>
  <c r="CM547"/>
  <c r="CM551"/>
  <c r="CM555"/>
  <c r="CM559"/>
  <c r="BM12"/>
  <c r="CM12"/>
  <c r="BI10"/>
  <c r="CM508"/>
  <c r="CM512"/>
  <c r="CM516"/>
  <c r="CM521"/>
  <c r="CM525"/>
  <c r="CR529"/>
  <c r="CQ529"/>
  <c r="CM533"/>
  <c r="CM537"/>
  <c r="BL541"/>
  <c r="CN541"/>
  <c r="CP541" s="1"/>
  <c r="BL545"/>
  <c r="CN545"/>
  <c r="CM561"/>
  <c r="CM565"/>
  <c r="CM569"/>
  <c r="CM573"/>
  <c r="CM577"/>
  <c r="CM581"/>
  <c r="CM585"/>
  <c r="CM589"/>
  <c r="BL535"/>
  <c r="CN535"/>
  <c r="CP535" s="1"/>
  <c r="CM531"/>
  <c r="CM527"/>
  <c r="CQ464"/>
  <c r="CR464"/>
  <c r="BM436"/>
  <c r="CM436"/>
  <c r="BM432"/>
  <c r="CM432"/>
  <c r="BM428"/>
  <c r="CM428"/>
  <c r="BM424"/>
  <c r="CM424"/>
  <c r="BM420"/>
  <c r="CM420"/>
  <c r="BM412"/>
  <c r="CM412"/>
  <c r="BM408"/>
  <c r="CM408"/>
  <c r="BM404"/>
  <c r="CM404"/>
  <c r="BM400"/>
  <c r="CM400"/>
  <c r="BM396"/>
  <c r="CM396"/>
  <c r="BM392"/>
  <c r="CM392"/>
  <c r="BM388"/>
  <c r="CM388"/>
  <c r="BM384"/>
  <c r="CM384"/>
  <c r="BM380"/>
  <c r="CM380"/>
  <c r="BM376"/>
  <c r="CM376"/>
  <c r="BM372"/>
  <c r="CM372"/>
  <c r="BM368"/>
  <c r="CM368"/>
  <c r="BM364"/>
  <c r="CM364"/>
  <c r="BM360"/>
  <c r="CM360"/>
  <c r="BM356"/>
  <c r="CM356"/>
  <c r="BM352"/>
  <c r="CM352"/>
  <c r="BM348"/>
  <c r="CM348"/>
  <c r="BM344"/>
  <c r="CM344"/>
  <c r="BM340"/>
  <c r="CM340"/>
  <c r="BM336"/>
  <c r="CM336"/>
  <c r="BM332"/>
  <c r="CM332"/>
  <c r="BM328"/>
  <c r="CM328"/>
  <c r="BM324"/>
  <c r="CM324"/>
  <c r="BM320"/>
  <c r="CM320"/>
  <c r="BM316"/>
  <c r="CM316"/>
  <c r="BM312"/>
  <c r="CM312"/>
  <c r="BM308"/>
  <c r="CM308"/>
  <c r="BM304"/>
  <c r="CM304"/>
  <c r="BM300"/>
  <c r="CM300"/>
  <c r="BM296"/>
  <c r="CM296"/>
  <c r="BM292"/>
  <c r="CM292"/>
  <c r="BM288"/>
  <c r="CM288"/>
  <c r="BM284"/>
  <c r="CM284"/>
  <c r="BM280"/>
  <c r="CM280"/>
  <c r="BM275"/>
  <c r="CM275"/>
  <c r="BM271"/>
  <c r="CM271"/>
  <c r="BM267"/>
  <c r="CM267"/>
  <c r="BM263"/>
  <c r="CM263"/>
  <c r="BM259"/>
  <c r="CM259"/>
  <c r="BM255"/>
  <c r="CM255"/>
  <c r="CM500"/>
  <c r="CM496"/>
  <c r="CM492"/>
  <c r="CM540"/>
  <c r="CM548"/>
  <c r="CM560"/>
  <c r="CQ568"/>
  <c r="CR568"/>
  <c r="CQ576"/>
  <c r="CR576"/>
  <c r="CQ530"/>
  <c r="CR530"/>
  <c r="BL538"/>
  <c r="CN538"/>
  <c r="CP538" s="1"/>
  <c r="CR546"/>
  <c r="CQ546"/>
  <c r="CM570"/>
  <c r="CM578"/>
  <c r="CM586"/>
  <c r="CM536"/>
  <c r="CM545"/>
  <c r="CM553"/>
  <c r="CM506"/>
  <c r="CM514"/>
  <c r="CM523"/>
  <c r="BL531"/>
  <c r="CN531"/>
  <c r="CM563"/>
  <c r="CM571"/>
  <c r="CM579"/>
  <c r="CM587"/>
  <c r="BM438"/>
  <c r="CM438"/>
  <c r="BM434"/>
  <c r="CM434"/>
  <c r="BM430"/>
  <c r="CM430"/>
  <c r="BM426"/>
  <c r="CM426"/>
  <c r="BM422"/>
  <c r="CM422"/>
  <c r="CQ418"/>
  <c r="CR418"/>
  <c r="BM414"/>
  <c r="CM414"/>
  <c r="BM410"/>
  <c r="CM410"/>
  <c r="BM406"/>
  <c r="CM406"/>
  <c r="BM402"/>
  <c r="CM402"/>
  <c r="BM398"/>
  <c r="CM398"/>
  <c r="BM394"/>
  <c r="CM394"/>
  <c r="BM390"/>
  <c r="CM390"/>
  <c r="BM386"/>
  <c r="CM386"/>
  <c r="BM382"/>
  <c r="CM382"/>
  <c r="BM378"/>
  <c r="CM378"/>
  <c r="BM374"/>
  <c r="CM374"/>
  <c r="BM370"/>
  <c r="CM370"/>
  <c r="BM366"/>
  <c r="CM366"/>
  <c r="BM362"/>
  <c r="CM362"/>
  <c r="BM358"/>
  <c r="CM358"/>
  <c r="BM354"/>
  <c r="CM354"/>
  <c r="BM350"/>
  <c r="CM350"/>
  <c r="BM346"/>
  <c r="CM346"/>
  <c r="BM342"/>
  <c r="CM342"/>
  <c r="BM338"/>
  <c r="CM338"/>
  <c r="BM334"/>
  <c r="CM334"/>
  <c r="BM330"/>
  <c r="CM330"/>
  <c r="BM326"/>
  <c r="CM326"/>
  <c r="BM322"/>
  <c r="CM322"/>
  <c r="BM318"/>
  <c r="CM318"/>
  <c r="BM314"/>
  <c r="CM314"/>
  <c r="BM310"/>
  <c r="CM310"/>
  <c r="BM306"/>
  <c r="CM306"/>
  <c r="BM302"/>
  <c r="CM302"/>
  <c r="BM298"/>
  <c r="CM298"/>
  <c r="BM294"/>
  <c r="CM294"/>
  <c r="BM290"/>
  <c r="CM290"/>
  <c r="BM282"/>
  <c r="CM282"/>
  <c r="BM278"/>
  <c r="CM278"/>
  <c r="BM273"/>
  <c r="CM273"/>
  <c r="BM269"/>
  <c r="CM269"/>
  <c r="BM265"/>
  <c r="CM265"/>
  <c r="BM261"/>
  <c r="CM261"/>
  <c r="BM257"/>
  <c r="CM257"/>
  <c r="CM502"/>
  <c r="CM498"/>
  <c r="CM494"/>
  <c r="CM490"/>
  <c r="CM486"/>
  <c r="CM482"/>
  <c r="CM478"/>
  <c r="BM474"/>
  <c r="CM474"/>
  <c r="BM470"/>
  <c r="CM470"/>
  <c r="BM466"/>
  <c r="CM466"/>
  <c r="BM462"/>
  <c r="CM462"/>
  <c r="BM458"/>
  <c r="CM458"/>
  <c r="BM454"/>
  <c r="CM454"/>
  <c r="BM450"/>
  <c r="CM450"/>
  <c r="BM446"/>
  <c r="CM446"/>
  <c r="BM442"/>
  <c r="CM442"/>
  <c r="CQ422"/>
  <c r="CR422"/>
  <c r="BM418"/>
  <c r="CM418"/>
  <c r="BL414"/>
  <c r="CN414"/>
  <c r="CP414" s="1"/>
  <c r="CQ386"/>
  <c r="CR386"/>
  <c r="CQ378"/>
  <c r="CR378"/>
  <c r="CQ366"/>
  <c r="CR366"/>
  <c r="CQ362"/>
  <c r="CR362"/>
  <c r="CQ338"/>
  <c r="CR338"/>
  <c r="CQ334"/>
  <c r="CR334"/>
  <c r="CQ318"/>
  <c r="CR318"/>
  <c r="CQ310"/>
  <c r="CR310"/>
  <c r="CQ298"/>
  <c r="CR298"/>
  <c r="BM286"/>
  <c r="CM286"/>
  <c r="BM229"/>
  <c r="CM229"/>
  <c r="BL225"/>
  <c r="CN225"/>
  <c r="CP225" s="1"/>
  <c r="BM221"/>
  <c r="CM221"/>
  <c r="BM217"/>
  <c r="CM217"/>
  <c r="BM213"/>
  <c r="CM213"/>
  <c r="BM209"/>
  <c r="CM209"/>
  <c r="BM205"/>
  <c r="CM205"/>
  <c r="BM201"/>
  <c r="CM201"/>
  <c r="BM197"/>
  <c r="CM197"/>
  <c r="BM193"/>
  <c r="CM193"/>
  <c r="BM189"/>
  <c r="CM189"/>
  <c r="BM185"/>
  <c r="CM185"/>
  <c r="BM181"/>
  <c r="CM181"/>
  <c r="BM177"/>
  <c r="CM177"/>
  <c r="BM173"/>
  <c r="CM173"/>
  <c r="BM169"/>
  <c r="CM169"/>
  <c r="BM161"/>
  <c r="CM161"/>
  <c r="BM157"/>
  <c r="CM157"/>
  <c r="BM153"/>
  <c r="CM153"/>
  <c r="BM129"/>
  <c r="CM129"/>
  <c r="BM125"/>
  <c r="CM125"/>
  <c r="BM121"/>
  <c r="CM121"/>
  <c r="BM117"/>
  <c r="CM117"/>
  <c r="BM113"/>
  <c r="CM113"/>
  <c r="BM109"/>
  <c r="CM109"/>
  <c r="BM105"/>
  <c r="CM105"/>
  <c r="BM101"/>
  <c r="CM101"/>
  <c r="BM97"/>
  <c r="CM97"/>
  <c r="BM93"/>
  <c r="CM93"/>
  <c r="BM89"/>
  <c r="CM89"/>
  <c r="BM85"/>
  <c r="CM85"/>
  <c r="BM81"/>
  <c r="CM81"/>
  <c r="BM77"/>
  <c r="CM77"/>
  <c r="BM73"/>
  <c r="CM73"/>
  <c r="BM65"/>
  <c r="CM65"/>
  <c r="BM61"/>
  <c r="CM61"/>
  <c r="BM57"/>
  <c r="CM57"/>
  <c r="BM53"/>
  <c r="CM53"/>
  <c r="BM37"/>
  <c r="CM37"/>
  <c r="BM25"/>
  <c r="CM25"/>
  <c r="BM21"/>
  <c r="CM21"/>
  <c r="BM17"/>
  <c r="CM17"/>
  <c r="BM13"/>
  <c r="CM13"/>
  <c r="BM234"/>
  <c r="CM234"/>
  <c r="BM230"/>
  <c r="CM230"/>
  <c r="BM226"/>
  <c r="CM226"/>
  <c r="BM222"/>
  <c r="CM222"/>
  <c r="BM218"/>
  <c r="CM218"/>
  <c r="BM214"/>
  <c r="CM214"/>
  <c r="BM210"/>
  <c r="CM210"/>
  <c r="BM206"/>
  <c r="CM206"/>
  <c r="BM202"/>
  <c r="CM202"/>
  <c r="BM198"/>
  <c r="CM198"/>
  <c r="BM194"/>
  <c r="CM194"/>
  <c r="BM190"/>
  <c r="CM190"/>
  <c r="CM488"/>
  <c r="CM484"/>
  <c r="CM480"/>
  <c r="BM476"/>
  <c r="CM476"/>
  <c r="BM472"/>
  <c r="CM472"/>
  <c r="BM468"/>
  <c r="CM468"/>
  <c r="BM464"/>
  <c r="CM464"/>
  <c r="BM460"/>
  <c r="CM460"/>
  <c r="BM456"/>
  <c r="CM456"/>
  <c r="BM452"/>
  <c r="CM452"/>
  <c r="BM448"/>
  <c r="CM448"/>
  <c r="BM444"/>
  <c r="CM444"/>
  <c r="BM440"/>
  <c r="CM440"/>
  <c r="CQ424"/>
  <c r="CR424"/>
  <c r="CR420"/>
  <c r="CQ420"/>
  <c r="BM416"/>
  <c r="CM416"/>
  <c r="CR396"/>
  <c r="CQ396"/>
  <c r="CR392"/>
  <c r="CQ392"/>
  <c r="CQ364"/>
  <c r="CR364"/>
  <c r="CQ328"/>
  <c r="CR328"/>
  <c r="CR324"/>
  <c r="CQ324"/>
  <c r="CR320"/>
  <c r="CQ320"/>
  <c r="CR304"/>
  <c r="CQ304"/>
  <c r="CR251"/>
  <c r="CQ251"/>
  <c r="CQ239"/>
  <c r="CR239"/>
  <c r="BM231"/>
  <c r="CM231"/>
  <c r="BM227"/>
  <c r="CM227"/>
  <c r="BM223"/>
  <c r="CM223"/>
  <c r="BM219"/>
  <c r="CM219"/>
  <c r="BM215"/>
  <c r="CM215"/>
  <c r="BM211"/>
  <c r="CM211"/>
  <c r="BM207"/>
  <c r="CM207"/>
  <c r="BM203"/>
  <c r="CM203"/>
  <c r="BM199"/>
  <c r="CM199"/>
  <c r="BM195"/>
  <c r="CM195"/>
  <c r="BM191"/>
  <c r="CM191"/>
  <c r="BM187"/>
  <c r="CM187"/>
  <c r="BM183"/>
  <c r="CM183"/>
  <c r="BM179"/>
  <c r="CM179"/>
  <c r="BM175"/>
  <c r="CM175"/>
  <c r="BM171"/>
  <c r="CM171"/>
  <c r="BM167"/>
  <c r="CM167"/>
  <c r="BM159"/>
  <c r="CM159"/>
  <c r="BM155"/>
  <c r="CM155"/>
  <c r="BM151"/>
  <c r="CM151"/>
  <c r="BM131"/>
  <c r="CM131"/>
  <c r="BM127"/>
  <c r="CM127"/>
  <c r="BM123"/>
  <c r="CM123"/>
  <c r="BM119"/>
  <c r="CM119"/>
  <c r="BM115"/>
  <c r="CM115"/>
  <c r="BM111"/>
  <c r="CM111"/>
  <c r="BM107"/>
  <c r="CM107"/>
  <c r="BM103"/>
  <c r="CM103"/>
  <c r="BM99"/>
  <c r="CM99"/>
  <c r="BM95"/>
  <c r="CM95"/>
  <c r="BM91"/>
  <c r="CM91"/>
  <c r="BM87"/>
  <c r="CM87"/>
  <c r="BM83"/>
  <c r="CM83"/>
  <c r="BM79"/>
  <c r="CM79"/>
  <c r="BM75"/>
  <c r="CM75"/>
  <c r="BM71"/>
  <c r="CM71"/>
  <c r="BM63"/>
  <c r="CM63"/>
  <c r="BM59"/>
  <c r="CM59"/>
  <c r="BM55"/>
  <c r="CM55"/>
  <c r="BL51"/>
  <c r="CN51"/>
  <c r="BM39"/>
  <c r="CM39"/>
  <c r="BL31"/>
  <c r="CN31"/>
  <c r="CP31" s="1"/>
  <c r="BM27"/>
  <c r="CM27"/>
  <c r="BM23"/>
  <c r="CM23"/>
  <c r="BM19"/>
  <c r="CM19"/>
  <c r="BM15"/>
  <c r="CM15"/>
  <c r="CR244"/>
  <c r="CQ244"/>
  <c r="CQ240"/>
  <c r="CR240"/>
  <c r="BM236"/>
  <c r="CM236"/>
  <c r="BM232"/>
  <c r="CM232"/>
  <c r="BM228"/>
  <c r="CM228"/>
  <c r="BM224"/>
  <c r="CM224"/>
  <c r="BM220"/>
  <c r="CM220"/>
  <c r="BM216"/>
  <c r="CM216"/>
  <c r="BM212"/>
  <c r="CM212"/>
  <c r="BM208"/>
  <c r="CM208"/>
  <c r="BM204"/>
  <c r="CM204"/>
  <c r="BM200"/>
  <c r="CM200"/>
  <c r="BM196"/>
  <c r="CM196"/>
  <c r="BM192"/>
  <c r="CM192"/>
  <c r="BM188"/>
  <c r="CM188"/>
  <c r="BM184"/>
  <c r="CM184"/>
  <c r="BM180"/>
  <c r="CM180"/>
  <c r="BM176"/>
  <c r="CM176"/>
  <c r="BM172"/>
  <c r="CM172"/>
  <c r="BM168"/>
  <c r="CM168"/>
  <c r="BM164"/>
  <c r="CM164"/>
  <c r="CQ152"/>
  <c r="CR152"/>
  <c r="CQ148"/>
  <c r="CR148"/>
  <c r="CQ144"/>
  <c r="CR144"/>
  <c r="BM132"/>
  <c r="CM132"/>
  <c r="BM128"/>
  <c r="CM128"/>
  <c r="BM124"/>
  <c r="CM124"/>
  <c r="BM120"/>
  <c r="CM120"/>
  <c r="BM116"/>
  <c r="CM116"/>
  <c r="BM112"/>
  <c r="CM112"/>
  <c r="BM108"/>
  <c r="CM108"/>
  <c r="BM104"/>
  <c r="CM104"/>
  <c r="BM100"/>
  <c r="CM100"/>
  <c r="BM96"/>
  <c r="CM96"/>
  <c r="BM92"/>
  <c r="CM92"/>
  <c r="BM88"/>
  <c r="CM88"/>
  <c r="BM84"/>
  <c r="CM84"/>
  <c r="BM80"/>
  <c r="CM80"/>
  <c r="BM76"/>
  <c r="CM76"/>
  <c r="BM72"/>
  <c r="CM72"/>
  <c r="BM64"/>
  <c r="CM64"/>
  <c r="BM56"/>
  <c r="CM56"/>
  <c r="BM52"/>
  <c r="CM52"/>
  <c r="BM40"/>
  <c r="CM40"/>
  <c r="BM36"/>
  <c r="CM36"/>
  <c r="BM32"/>
  <c r="CM32"/>
  <c r="CQ28"/>
  <c r="CR28"/>
  <c r="BM24"/>
  <c r="CM24"/>
  <c r="BM20"/>
  <c r="CM20"/>
  <c r="BM16"/>
  <c r="CM16"/>
  <c r="CM528"/>
  <c r="CM524"/>
  <c r="CM520"/>
  <c r="CM515"/>
  <c r="CM511"/>
  <c r="CM507"/>
  <c r="CM501"/>
  <c r="CM497"/>
  <c r="CM493"/>
  <c r="CQ485"/>
  <c r="CR485"/>
  <c r="CQ477"/>
  <c r="CR477"/>
  <c r="CR473"/>
  <c r="CQ473"/>
  <c r="CQ417"/>
  <c r="CR417"/>
  <c r="CQ413"/>
  <c r="CR413"/>
  <c r="CQ401"/>
  <c r="CR401"/>
  <c r="CQ393"/>
  <c r="CR393"/>
  <c r="CQ365"/>
  <c r="CR365"/>
  <c r="CQ329"/>
  <c r="CR329"/>
  <c r="CQ325"/>
  <c r="CR325"/>
  <c r="CR305"/>
  <c r="CQ305"/>
  <c r="BM289"/>
  <c r="CM289"/>
  <c r="BM285"/>
  <c r="CM285"/>
  <c r="CM489"/>
  <c r="CM485"/>
  <c r="CM481"/>
  <c r="BM477"/>
  <c r="CM477"/>
  <c r="BM473"/>
  <c r="CM473"/>
  <c r="BM469"/>
  <c r="CM469"/>
  <c r="BM465"/>
  <c r="CM465"/>
  <c r="BM461"/>
  <c r="CM461"/>
  <c r="BM457"/>
  <c r="CM457"/>
  <c r="BM453"/>
  <c r="CM453"/>
  <c r="BM449"/>
  <c r="CM449"/>
  <c r="BM445"/>
  <c r="CM445"/>
  <c r="BM441"/>
  <c r="CM441"/>
  <c r="BM437"/>
  <c r="CM437"/>
  <c r="BM433"/>
  <c r="CM433"/>
  <c r="BM429"/>
  <c r="CM429"/>
  <c r="BM425"/>
  <c r="CM425"/>
  <c r="BM421"/>
  <c r="CM421"/>
  <c r="BM417"/>
  <c r="CM417"/>
  <c r="BM413"/>
  <c r="CM413"/>
  <c r="BM409"/>
  <c r="CM409"/>
  <c r="BM405"/>
  <c r="CM405"/>
  <c r="BM401"/>
  <c r="CM401"/>
  <c r="BM397"/>
  <c r="CM397"/>
  <c r="BM393"/>
  <c r="CM393"/>
  <c r="BM389"/>
  <c r="CM389"/>
  <c r="BM385"/>
  <c r="CM385"/>
  <c r="BM381"/>
  <c r="CM381"/>
  <c r="BM377"/>
  <c r="CM377"/>
  <c r="BM373"/>
  <c r="CM373"/>
  <c r="BM369"/>
  <c r="CM369"/>
  <c r="BM365"/>
  <c r="CM365"/>
  <c r="BM361"/>
  <c r="CM361"/>
  <c r="BM357"/>
  <c r="CM357"/>
  <c r="BM353"/>
  <c r="CM353"/>
  <c r="BM349"/>
  <c r="CM349"/>
  <c r="BM345"/>
  <c r="CM345"/>
  <c r="BM341"/>
  <c r="CM341"/>
  <c r="BM337"/>
  <c r="CM337"/>
  <c r="BM333"/>
  <c r="CM333"/>
  <c r="BM329"/>
  <c r="CM329"/>
  <c r="BM325"/>
  <c r="CM325"/>
  <c r="BM321"/>
  <c r="CM321"/>
  <c r="BM317"/>
  <c r="CM317"/>
  <c r="BM313"/>
  <c r="CM313"/>
  <c r="BM309"/>
  <c r="CM309"/>
  <c r="BM305"/>
  <c r="CM305"/>
  <c r="BM301"/>
  <c r="CM301"/>
  <c r="BM297"/>
  <c r="CM297"/>
  <c r="BM293"/>
  <c r="CM293"/>
  <c r="BM281"/>
  <c r="CM281"/>
  <c r="BM277"/>
  <c r="CM277"/>
  <c r="BM272"/>
  <c r="CM272"/>
  <c r="BM268"/>
  <c r="CM268"/>
  <c r="BM264"/>
  <c r="CM264"/>
  <c r="BM260"/>
  <c r="CM260"/>
  <c r="BM256"/>
  <c r="CM256"/>
  <c r="BM252"/>
  <c r="CM252"/>
  <c r="BM244"/>
  <c r="CM244"/>
  <c r="BM240"/>
  <c r="CM240"/>
  <c r="BL224"/>
  <c r="CN224"/>
  <c r="CP224" s="1"/>
  <c r="CQ220"/>
  <c r="CR220"/>
  <c r="CR216"/>
  <c r="CQ216"/>
  <c r="CQ208"/>
  <c r="CR208"/>
  <c r="CQ204"/>
  <c r="CR204"/>
  <c r="CQ192"/>
  <c r="CR192"/>
  <c r="BM160"/>
  <c r="CM160"/>
  <c r="BM156"/>
  <c r="CM156"/>
  <c r="BM152"/>
  <c r="CM152"/>
  <c r="BM148"/>
  <c r="CM148"/>
  <c r="BM144"/>
  <c r="CM144"/>
  <c r="BM140"/>
  <c r="CM140"/>
  <c r="BM136"/>
  <c r="CM136"/>
  <c r="CQ116"/>
  <c r="CR116"/>
  <c r="CQ72"/>
  <c r="CR72"/>
  <c r="BM68"/>
  <c r="CM68"/>
  <c r="BM60"/>
  <c r="CM60"/>
  <c r="BM48"/>
  <c r="CM48"/>
  <c r="BM44"/>
  <c r="CM44"/>
  <c r="CQ32"/>
  <c r="CR32"/>
  <c r="BM28"/>
  <c r="CM28"/>
  <c r="BL16"/>
  <c r="CN16"/>
  <c r="CP16" s="1"/>
  <c r="BM253"/>
  <c r="CM253"/>
  <c r="BM245"/>
  <c r="CM245"/>
  <c r="BM241"/>
  <c r="CM241"/>
  <c r="BM237"/>
  <c r="CM237"/>
  <c r="BM233"/>
  <c r="CM233"/>
  <c r="CM225"/>
  <c r="BM225"/>
  <c r="CQ221"/>
  <c r="CR221"/>
  <c r="CQ209"/>
  <c r="CR209"/>
  <c r="CQ205"/>
  <c r="CR205"/>
  <c r="CQ201"/>
  <c r="CR201"/>
  <c r="CQ197"/>
  <c r="CR197"/>
  <c r="BM165"/>
  <c r="CM165"/>
  <c r="CR161"/>
  <c r="CQ161"/>
  <c r="CQ153"/>
  <c r="CR153"/>
  <c r="BM149"/>
  <c r="CM149"/>
  <c r="BM145"/>
  <c r="CM145"/>
  <c r="BM141"/>
  <c r="CM141"/>
  <c r="BM137"/>
  <c r="CM137"/>
  <c r="BM133"/>
  <c r="CM133"/>
  <c r="CR117"/>
  <c r="CQ117"/>
  <c r="CR113"/>
  <c r="CQ113"/>
  <c r="CR101"/>
  <c r="CQ101"/>
  <c r="CQ73"/>
  <c r="CR73"/>
  <c r="BM69"/>
  <c r="CM69"/>
  <c r="BM49"/>
  <c r="CM49"/>
  <c r="BM45"/>
  <c r="CM45"/>
  <c r="BM41"/>
  <c r="CM41"/>
  <c r="BM33"/>
  <c r="CM33"/>
  <c r="BM29"/>
  <c r="CM29"/>
  <c r="BL17"/>
  <c r="CN17"/>
  <c r="CP17" s="1"/>
  <c r="CR13"/>
  <c r="CQ13"/>
  <c r="BM186"/>
  <c r="CM186"/>
  <c r="BM182"/>
  <c r="CM182"/>
  <c r="BM178"/>
  <c r="CM178"/>
  <c r="BM174"/>
  <c r="CM174"/>
  <c r="BM170"/>
  <c r="CM170"/>
  <c r="BM166"/>
  <c r="CM166"/>
  <c r="BL162"/>
  <c r="CN162"/>
  <c r="CP162" s="1"/>
  <c r="CQ158"/>
  <c r="CR158"/>
  <c r="CQ138"/>
  <c r="CR138"/>
  <c r="BM130"/>
  <c r="CM130"/>
  <c r="BM126"/>
  <c r="CM126"/>
  <c r="BM122"/>
  <c r="CM122"/>
  <c r="BM118"/>
  <c r="CM118"/>
  <c r="BM114"/>
  <c r="CM114"/>
  <c r="BM110"/>
  <c r="CM110"/>
  <c r="BM106"/>
  <c r="CM106"/>
  <c r="BM102"/>
  <c r="CM102"/>
  <c r="BM98"/>
  <c r="CM98"/>
  <c r="BM94"/>
  <c r="CM94"/>
  <c r="BM90"/>
  <c r="CM90"/>
  <c r="BM86"/>
  <c r="CM86"/>
  <c r="BM82"/>
  <c r="CM82"/>
  <c r="BM78"/>
  <c r="CM78"/>
  <c r="BM74"/>
  <c r="CM74"/>
  <c r="BL70"/>
  <c r="CN70"/>
  <c r="CP70" s="1"/>
  <c r="BM66"/>
  <c r="CM66"/>
  <c r="BM62"/>
  <c r="CM62"/>
  <c r="BM58"/>
  <c r="CM58"/>
  <c r="BM54"/>
  <c r="CM54"/>
  <c r="BM42"/>
  <c r="CM42"/>
  <c r="BM38"/>
  <c r="CM38"/>
  <c r="BM34"/>
  <c r="CM34"/>
  <c r="BM26"/>
  <c r="CM26"/>
  <c r="BM22"/>
  <c r="CM22"/>
  <c r="BL18"/>
  <c r="CN18"/>
  <c r="CP18" s="1"/>
  <c r="BM14"/>
  <c r="CM14"/>
  <c r="CM526"/>
  <c r="CM522"/>
  <c r="CM518"/>
  <c r="CM513"/>
  <c r="CM509"/>
  <c r="CM505"/>
  <c r="CM503"/>
  <c r="CM499"/>
  <c r="CM495"/>
  <c r="CM491"/>
  <c r="CQ487"/>
  <c r="CR487"/>
  <c r="CQ463"/>
  <c r="CR463"/>
  <c r="BL439"/>
  <c r="CN439"/>
  <c r="CP439" s="1"/>
  <c r="CQ423"/>
  <c r="CR423"/>
  <c r="BL419"/>
  <c r="CN419"/>
  <c r="CP419" s="1"/>
  <c r="CQ395"/>
  <c r="CR395"/>
  <c r="CR327"/>
  <c r="CQ327"/>
  <c r="CQ323"/>
  <c r="CR323"/>
  <c r="CQ311"/>
  <c r="CR311"/>
  <c r="BM291"/>
  <c r="CM291"/>
  <c r="BM287"/>
  <c r="CM287"/>
  <c r="CQ258"/>
  <c r="CR258"/>
  <c r="CM487"/>
  <c r="CM483"/>
  <c r="CM479"/>
  <c r="BM475"/>
  <c r="CM475"/>
  <c r="BM471"/>
  <c r="CM471"/>
  <c r="BM467"/>
  <c r="CM467"/>
  <c r="BM463"/>
  <c r="CM463"/>
  <c r="BM459"/>
  <c r="CM459"/>
  <c r="BM455"/>
  <c r="CM455"/>
  <c r="BM451"/>
  <c r="CM451"/>
  <c r="BM447"/>
  <c r="CM447"/>
  <c r="BM443"/>
  <c r="CM443"/>
  <c r="BM439"/>
  <c r="CM439"/>
  <c r="BM435"/>
  <c r="CM435"/>
  <c r="BM431"/>
  <c r="CM431"/>
  <c r="BM427"/>
  <c r="CM427"/>
  <c r="BM423"/>
  <c r="CM423"/>
  <c r="BM419"/>
  <c r="CM419"/>
  <c r="BM415"/>
  <c r="CM415"/>
  <c r="BM411"/>
  <c r="CM411"/>
  <c r="BM407"/>
  <c r="CM407"/>
  <c r="BM403"/>
  <c r="CM403"/>
  <c r="BM399"/>
  <c r="CM399"/>
  <c r="BM395"/>
  <c r="CM395"/>
  <c r="BM391"/>
  <c r="CM391"/>
  <c r="BM387"/>
  <c r="CM387"/>
  <c r="BM383"/>
  <c r="CM383"/>
  <c r="BM379"/>
  <c r="CM379"/>
  <c r="BM375"/>
  <c r="CM375"/>
  <c r="BM371"/>
  <c r="CM371"/>
  <c r="BM367"/>
  <c r="CM367"/>
  <c r="BM363"/>
  <c r="CM363"/>
  <c r="BM359"/>
  <c r="CM359"/>
  <c r="BM355"/>
  <c r="CM355"/>
  <c r="BM351"/>
  <c r="CM351"/>
  <c r="BM347"/>
  <c r="CM347"/>
  <c r="BM343"/>
  <c r="CM343"/>
  <c r="BM339"/>
  <c r="CM339"/>
  <c r="BM335"/>
  <c r="CM335"/>
  <c r="BM331"/>
  <c r="CM331"/>
  <c r="BM327"/>
  <c r="CM327"/>
  <c r="BM323"/>
  <c r="CM323"/>
  <c r="BM319"/>
  <c r="CM319"/>
  <c r="BM315"/>
  <c r="CM315"/>
  <c r="BM311"/>
  <c r="CM311"/>
  <c r="BM307"/>
  <c r="CM307"/>
  <c r="BM303"/>
  <c r="CM303"/>
  <c r="BM299"/>
  <c r="CM299"/>
  <c r="BM295"/>
  <c r="CM295"/>
  <c r="BM283"/>
  <c r="CM283"/>
  <c r="BM279"/>
  <c r="CM279"/>
  <c r="BM274"/>
  <c r="CM274"/>
  <c r="BM270"/>
  <c r="CM270"/>
  <c r="BM266"/>
  <c r="CM266"/>
  <c r="BM262"/>
  <c r="CM262"/>
  <c r="BM258"/>
  <c r="CM258"/>
  <c r="BM254"/>
  <c r="CM254"/>
  <c r="BM246"/>
  <c r="CM246"/>
  <c r="BM242"/>
  <c r="CM242"/>
  <c r="BM238"/>
  <c r="CM238"/>
  <c r="CQ234"/>
  <c r="CR234"/>
  <c r="CR230"/>
  <c r="CQ230"/>
  <c r="CQ206"/>
  <c r="CR206"/>
  <c r="CQ190"/>
  <c r="CR190"/>
  <c r="CR178"/>
  <c r="CQ178"/>
  <c r="BM162"/>
  <c r="CM162"/>
  <c r="BM158"/>
  <c r="CM158"/>
  <c r="BM154"/>
  <c r="CM154"/>
  <c r="BM150"/>
  <c r="CM150"/>
  <c r="BM146"/>
  <c r="CM146"/>
  <c r="BM142"/>
  <c r="CM142"/>
  <c r="BM138"/>
  <c r="CM138"/>
  <c r="BM134"/>
  <c r="CM134"/>
  <c r="CQ122"/>
  <c r="CR122"/>
  <c r="CQ114"/>
  <c r="CR114"/>
  <c r="CR110"/>
  <c r="CQ110"/>
  <c r="CQ102"/>
  <c r="CR102"/>
  <c r="BM70"/>
  <c r="CM70"/>
  <c r="BL66"/>
  <c r="CN66"/>
  <c r="CP66" s="1"/>
  <c r="BM50"/>
  <c r="CM50"/>
  <c r="BM46"/>
  <c r="CM46"/>
  <c r="BM30"/>
  <c r="CM30"/>
  <c r="BM18"/>
  <c r="CM18"/>
  <c r="BM251"/>
  <c r="CM251"/>
  <c r="BM243"/>
  <c r="CM243"/>
  <c r="BM239"/>
  <c r="CM239"/>
  <c r="BM235"/>
  <c r="CM235"/>
  <c r="CQ207"/>
  <c r="CR207"/>
  <c r="CQ187"/>
  <c r="CR187"/>
  <c r="BM163"/>
  <c r="CM163"/>
  <c r="CQ151"/>
  <c r="CR151"/>
  <c r="BM147"/>
  <c r="CM147"/>
  <c r="BM143"/>
  <c r="CM143"/>
  <c r="BM139"/>
  <c r="CM139"/>
  <c r="BM135"/>
  <c r="CM135"/>
  <c r="CQ123"/>
  <c r="CR123"/>
  <c r="CQ115"/>
  <c r="CR115"/>
  <c r="BM67"/>
  <c r="CM67"/>
  <c r="CQ63"/>
  <c r="CR63"/>
  <c r="BM51"/>
  <c r="CM51"/>
  <c r="BM47"/>
  <c r="CM47"/>
  <c r="BM43"/>
  <c r="CM43"/>
  <c r="BL39"/>
  <c r="CN39"/>
  <c r="CP39" s="1"/>
  <c r="BM35"/>
  <c r="CM35"/>
  <c r="BM31"/>
  <c r="CM31"/>
  <c r="BL27"/>
  <c r="CN27"/>
  <c r="CP27" s="1"/>
  <c r="BD17"/>
  <c r="BD21"/>
  <c r="BE21" s="1"/>
  <c r="BD25"/>
  <c r="BE25" s="1"/>
  <c r="BD29"/>
  <c r="BE29" s="1"/>
  <c r="BD33"/>
  <c r="BE33" s="1"/>
  <c r="BD37"/>
  <c r="BE37" s="1"/>
  <c r="BD45"/>
  <c r="BD109"/>
  <c r="BE109" s="1"/>
  <c r="BD113"/>
  <c r="BD117"/>
  <c r="BD121"/>
  <c r="BD125"/>
  <c r="BD129"/>
  <c r="BD133"/>
  <c r="BE133" s="1"/>
  <c r="BD137"/>
  <c r="BD141"/>
  <c r="BE141" s="1"/>
  <c r="BD145"/>
  <c r="BE145" s="1"/>
  <c r="BD149"/>
  <c r="BD153"/>
  <c r="BD165"/>
  <c r="BD169"/>
  <c r="BD173"/>
  <c r="BD177"/>
  <c r="BD181"/>
  <c r="BD185"/>
  <c r="BE185" s="1"/>
  <c r="BD189"/>
  <c r="BD193"/>
  <c r="BE193" s="1"/>
  <c r="BD197"/>
  <c r="BD205"/>
  <c r="BD209"/>
  <c r="BD213"/>
  <c r="BD217"/>
  <c r="BE217" s="1"/>
  <c r="BD221"/>
  <c r="BE221" s="1"/>
  <c r="BD46"/>
  <c r="BE46" s="1"/>
  <c r="BD98"/>
  <c r="BE98" s="1"/>
  <c r="BD102"/>
  <c r="BD106"/>
  <c r="BE106" s="1"/>
  <c r="BD122"/>
  <c r="BD126"/>
  <c r="BD130"/>
  <c r="BD134"/>
  <c r="BD138"/>
  <c r="BE138" s="1"/>
  <c r="BD142"/>
  <c r="BD146"/>
  <c r="BE146" s="1"/>
  <c r="BD150"/>
  <c r="BD166"/>
  <c r="BE166" s="1"/>
  <c r="BD170"/>
  <c r="BE170" s="1"/>
  <c r="BD174"/>
  <c r="BE174" s="1"/>
  <c r="BD178"/>
  <c r="BE178" s="1"/>
  <c r="BD182"/>
  <c r="BD186"/>
  <c r="BE186" s="1"/>
  <c r="BD190"/>
  <c r="BE190" s="1"/>
  <c r="BD194"/>
  <c r="BD198"/>
  <c r="BE198" s="1"/>
  <c r="BD202"/>
  <c r="BE202" s="1"/>
  <c r="BD206"/>
  <c r="BD210"/>
  <c r="BD214"/>
  <c r="BE214" s="1"/>
  <c r="BD218"/>
  <c r="BE218" s="1"/>
  <c r="BD222"/>
  <c r="BD226"/>
  <c r="BE226" s="1"/>
  <c r="BD407"/>
  <c r="BE407" s="1"/>
  <c r="BD415"/>
  <c r="BE415" s="1"/>
  <c r="BD423"/>
  <c r="BE423" s="1"/>
  <c r="BD427"/>
  <c r="BE427" s="1"/>
  <c r="BD431"/>
  <c r="BE431" s="1"/>
  <c r="BD435"/>
  <c r="BE435" s="1"/>
  <c r="BD439"/>
  <c r="BD443"/>
  <c r="BE443" s="1"/>
  <c r="BD447"/>
  <c r="BE447" s="1"/>
  <c r="BD451"/>
  <c r="BD455"/>
  <c r="BE455" s="1"/>
  <c r="BD459"/>
  <c r="BE459" s="1"/>
  <c r="BD467"/>
  <c r="BE467" s="1"/>
  <c r="BD471"/>
  <c r="BE471" s="1"/>
  <c r="BD475"/>
  <c r="BD479"/>
  <c r="BE479" s="1"/>
  <c r="BD483"/>
  <c r="BD408"/>
  <c r="BD420"/>
  <c r="BE420" s="1"/>
  <c r="BD424"/>
  <c r="BD428"/>
  <c r="BD432"/>
  <c r="BE432" s="1"/>
  <c r="BD436"/>
  <c r="BE436" s="1"/>
  <c r="BD440"/>
  <c r="BE440" s="1"/>
  <c r="BD444"/>
  <c r="BE444" s="1"/>
  <c r="BD448"/>
  <c r="BE448" s="1"/>
  <c r="BD452"/>
  <c r="BE452" s="1"/>
  <c r="BD456"/>
  <c r="BE456" s="1"/>
  <c r="BD460"/>
  <c r="BE460" s="1"/>
  <c r="BD464"/>
  <c r="BE464" s="1"/>
  <c r="BD468"/>
  <c r="BE468" s="1"/>
  <c r="BD472"/>
  <c r="BE472" s="1"/>
  <c r="BD476"/>
  <c r="BE476" s="1"/>
  <c r="BD480"/>
  <c r="BD484"/>
  <c r="BD534"/>
  <c r="BE534" s="1"/>
  <c r="BD522"/>
  <c r="BE522" s="1"/>
  <c r="BD518"/>
  <c r="BE518" s="1"/>
  <c r="BD513"/>
  <c r="BD509"/>
  <c r="BD505"/>
  <c r="BD501"/>
  <c r="BE501" s="1"/>
  <c r="BD497"/>
  <c r="BD525"/>
  <c r="BE525" s="1"/>
  <c r="BD521"/>
  <c r="BE521" s="1"/>
  <c r="BD516"/>
  <c r="BE516" s="1"/>
  <c r="BD512"/>
  <c r="BD508"/>
  <c r="BE508" s="1"/>
  <c r="BD504"/>
  <c r="BD500"/>
  <c r="BE500" s="1"/>
  <c r="BD496"/>
  <c r="BD16"/>
  <c r="BE16" s="1"/>
  <c r="BD20"/>
  <c r="BD24"/>
  <c r="BE24" s="1"/>
  <c r="BD28"/>
  <c r="BE28" s="1"/>
  <c r="BD32"/>
  <c r="BD36"/>
  <c r="BE36" s="1"/>
  <c r="BD40"/>
  <c r="BE40" s="1"/>
  <c r="BD56"/>
  <c r="BE56" s="1"/>
  <c r="BD60"/>
  <c r="BE60" s="1"/>
  <c r="BD64"/>
  <c r="BD68"/>
  <c r="BE68" s="1"/>
  <c r="BD72"/>
  <c r="BE72" s="1"/>
  <c r="BD76"/>
  <c r="BE76" s="1"/>
  <c r="BD80"/>
  <c r="BE80" s="1"/>
  <c r="BD84"/>
  <c r="BD88"/>
  <c r="BD92"/>
  <c r="BE92" s="1"/>
  <c r="BD108"/>
  <c r="BE108" s="1"/>
  <c r="BD112"/>
  <c r="BE112" s="1"/>
  <c r="BD116"/>
  <c r="BE116" s="1"/>
  <c r="BD160"/>
  <c r="BE160" s="1"/>
  <c r="BD366"/>
  <c r="BE366" s="1"/>
  <c r="BD370"/>
  <c r="BE370" s="1"/>
  <c r="BD374"/>
  <c r="BD378"/>
  <c r="BE378" s="1"/>
  <c r="BD382"/>
  <c r="BE382" s="1"/>
  <c r="BD386"/>
  <c r="BD390"/>
  <c r="BE390" s="1"/>
  <c r="BD394"/>
  <c r="BE394" s="1"/>
  <c r="BD398"/>
  <c r="BE398" s="1"/>
  <c r="BD402"/>
  <c r="BD230"/>
  <c r="BD234"/>
  <c r="BD238"/>
  <c r="BD242"/>
  <c r="BE242" s="1"/>
  <c r="BD246"/>
  <c r="BE246" s="1"/>
  <c r="BD254"/>
  <c r="BE254" s="1"/>
  <c r="BD258"/>
  <c r="BD262"/>
  <c r="BE262" s="1"/>
  <c r="BD266"/>
  <c r="BD274"/>
  <c r="BD279"/>
  <c r="BD283"/>
  <c r="BE283" s="1"/>
  <c r="BD287"/>
  <c r="BD291"/>
  <c r="BE291" s="1"/>
  <c r="BD295"/>
  <c r="BE295" s="1"/>
  <c r="BD299"/>
  <c r="BE299" s="1"/>
  <c r="BD303"/>
  <c r="BD307"/>
  <c r="BD311"/>
  <c r="BE311" s="1"/>
  <c r="BD315"/>
  <c r="BD319"/>
  <c r="BE319" s="1"/>
  <c r="BD323"/>
  <c r="BD327"/>
  <c r="BE327" s="1"/>
  <c r="BD331"/>
  <c r="BD335"/>
  <c r="BE335" s="1"/>
  <c r="BD339"/>
  <c r="BE339" s="1"/>
  <c r="BD343"/>
  <c r="BD347"/>
  <c r="BD351"/>
  <c r="BD355"/>
  <c r="BE355" s="1"/>
  <c r="BD359"/>
  <c r="BD363"/>
  <c r="BE363" s="1"/>
  <c r="BD15"/>
  <c r="BD19"/>
  <c r="BD23"/>
  <c r="BE23" s="1"/>
  <c r="BD27"/>
  <c r="BE27" s="1"/>
  <c r="BD31"/>
  <c r="BD35"/>
  <c r="BE35" s="1"/>
  <c r="BD39"/>
  <c r="BE39" s="1"/>
  <c r="BD43"/>
  <c r="BE43" s="1"/>
  <c r="BD47"/>
  <c r="BD111"/>
  <c r="BE111" s="1"/>
  <c r="BD115"/>
  <c r="BE115" s="1"/>
  <c r="BD123"/>
  <c r="BE123" s="1"/>
  <c r="BD127"/>
  <c r="BD131"/>
  <c r="BD135"/>
  <c r="BD139"/>
  <c r="BE139" s="1"/>
  <c r="BD143"/>
  <c r="BE143" s="1"/>
  <c r="BD147"/>
  <c r="BE147" s="1"/>
  <c r="BD151"/>
  <c r="BD167"/>
  <c r="BE167" s="1"/>
  <c r="BD171"/>
  <c r="BE171" s="1"/>
  <c r="BD175"/>
  <c r="BE175" s="1"/>
  <c r="BD179"/>
  <c r="BE179" s="1"/>
  <c r="BD183"/>
  <c r="BE183" s="1"/>
  <c r="BD187"/>
  <c r="BE187" s="1"/>
  <c r="BD191"/>
  <c r="BD195"/>
  <c r="BD199"/>
  <c r="BD203"/>
  <c r="BD207"/>
  <c r="BD211"/>
  <c r="BE211" s="1"/>
  <c r="BD215"/>
  <c r="BE215" s="1"/>
  <c r="BD219"/>
  <c r="BE219" s="1"/>
  <c r="BD223"/>
  <c r="BD227"/>
  <c r="BD48"/>
  <c r="BE48" s="1"/>
  <c r="BD96"/>
  <c r="BD100"/>
  <c r="BD104"/>
  <c r="BE104" s="1"/>
  <c r="BD120"/>
  <c r="BE120" s="1"/>
  <c r="BD124"/>
  <c r="BE124" s="1"/>
  <c r="BD128"/>
  <c r="BD132"/>
  <c r="BD136"/>
  <c r="BE136" s="1"/>
  <c r="BD140"/>
  <c r="BE140" s="1"/>
  <c r="BD144"/>
  <c r="BE144" s="1"/>
  <c r="BD148"/>
  <c r="BD152"/>
  <c r="BE152" s="1"/>
  <c r="BD164"/>
  <c r="BE164" s="1"/>
  <c r="BD168"/>
  <c r="BE168" s="1"/>
  <c r="BD172"/>
  <c r="BE172" s="1"/>
  <c r="BD176"/>
  <c r="BE176" s="1"/>
  <c r="BD180"/>
  <c r="BE180" s="1"/>
  <c r="BD184"/>
  <c r="BE184" s="1"/>
  <c r="BD188"/>
  <c r="BE188" s="1"/>
  <c r="BD192"/>
  <c r="BE192" s="1"/>
  <c r="BD196"/>
  <c r="BD200"/>
  <c r="BD204"/>
  <c r="BE204" s="1"/>
  <c r="BD208"/>
  <c r="BD212"/>
  <c r="BE212" s="1"/>
  <c r="BD216"/>
  <c r="BE216" s="1"/>
  <c r="BD220"/>
  <c r="BE220" s="1"/>
  <c r="BD224"/>
  <c r="BE224" s="1"/>
  <c r="BD228"/>
  <c r="BE228" s="1"/>
  <c r="BD409"/>
  <c r="BD413"/>
  <c r="BD425"/>
  <c r="BD429"/>
  <c r="BE429" s="1"/>
  <c r="BD433"/>
  <c r="BD437"/>
  <c r="BE437" s="1"/>
  <c r="BD441"/>
  <c r="BD445"/>
  <c r="BD449"/>
  <c r="BD453"/>
  <c r="BE453" s="1"/>
  <c r="BD457"/>
  <c r="BD461"/>
  <c r="BE461" s="1"/>
  <c r="BD465"/>
  <c r="BD469"/>
  <c r="BD473"/>
  <c r="BD477"/>
  <c r="BD485"/>
  <c r="BD406"/>
  <c r="BD410"/>
  <c r="BE410" s="1"/>
  <c r="BD418"/>
  <c r="BD422"/>
  <c r="BE422" s="1"/>
  <c r="BD426"/>
  <c r="BD430"/>
  <c r="BE430" s="1"/>
  <c r="BD434"/>
  <c r="BE434" s="1"/>
  <c r="BD438"/>
  <c r="BE438" s="1"/>
  <c r="BD442"/>
  <c r="BE442" s="1"/>
  <c r="BD446"/>
  <c r="BE446" s="1"/>
  <c r="BD450"/>
  <c r="BD454"/>
  <c r="BD458"/>
  <c r="BD466"/>
  <c r="BD470"/>
  <c r="BD474"/>
  <c r="BD478"/>
  <c r="BD536"/>
  <c r="BD524"/>
  <c r="BD520"/>
  <c r="BE520" s="1"/>
  <c r="BD515"/>
  <c r="BE515" s="1"/>
  <c r="BD511"/>
  <c r="BD507"/>
  <c r="BE507" s="1"/>
  <c r="BD503"/>
  <c r="BD499"/>
  <c r="BD495"/>
  <c r="BD523"/>
  <c r="BD519"/>
  <c r="BE519" s="1"/>
  <c r="BD514"/>
  <c r="BD510"/>
  <c r="BD506"/>
  <c r="BE506" s="1"/>
  <c r="BD502"/>
  <c r="BD498"/>
  <c r="BE498" s="1"/>
  <c r="BD14"/>
  <c r="BE14" s="1"/>
  <c r="BD18"/>
  <c r="BE18" s="1"/>
  <c r="BD22"/>
  <c r="BE22" s="1"/>
  <c r="BD26"/>
  <c r="BE26" s="1"/>
  <c r="BD30"/>
  <c r="BE30" s="1"/>
  <c r="BD34"/>
  <c r="BE34" s="1"/>
  <c r="BD38"/>
  <c r="BE38" s="1"/>
  <c r="BD42"/>
  <c r="BE42" s="1"/>
  <c r="BD54"/>
  <c r="BE54" s="1"/>
  <c r="BD58"/>
  <c r="BE58" s="1"/>
  <c r="BD62"/>
  <c r="BE62" s="1"/>
  <c r="BD78"/>
  <c r="BE78" s="1"/>
  <c r="BD82"/>
  <c r="BE82" s="1"/>
  <c r="BD86"/>
  <c r="BE86" s="1"/>
  <c r="BD90"/>
  <c r="BD94"/>
  <c r="BE94" s="1"/>
  <c r="BD110"/>
  <c r="BD114"/>
  <c r="BD118"/>
  <c r="BD159"/>
  <c r="BE159" s="1"/>
  <c r="BD364"/>
  <c r="BE364" s="1"/>
  <c r="BD368"/>
  <c r="BE368" s="1"/>
  <c r="BD372"/>
  <c r="BE372" s="1"/>
  <c r="BD376"/>
  <c r="BD380"/>
  <c r="BD384"/>
  <c r="BE384" s="1"/>
  <c r="BD388"/>
  <c r="BD392"/>
  <c r="BD396"/>
  <c r="BE396" s="1"/>
  <c r="BD400"/>
  <c r="BE400" s="1"/>
  <c r="BD404"/>
  <c r="BE404" s="1"/>
  <c r="BD232"/>
  <c r="BD236"/>
  <c r="BE236" s="1"/>
  <c r="BD240"/>
  <c r="BD244"/>
  <c r="BE244" s="1"/>
  <c r="BD252"/>
  <c r="BE252" s="1"/>
  <c r="BD256"/>
  <c r="BE256" s="1"/>
  <c r="BD260"/>
  <c r="BE260" s="1"/>
  <c r="BD264"/>
  <c r="BE264" s="1"/>
  <c r="BD268"/>
  <c r="BE268" s="1"/>
  <c r="BD272"/>
  <c r="BE272" s="1"/>
  <c r="BD277"/>
  <c r="BD285"/>
  <c r="BE285" s="1"/>
  <c r="BD289"/>
  <c r="BE289" s="1"/>
  <c r="BD293"/>
  <c r="BE293" s="1"/>
  <c r="BD297"/>
  <c r="BE297" s="1"/>
  <c r="BD301"/>
  <c r="BE301" s="1"/>
  <c r="BD305"/>
  <c r="BE305" s="1"/>
  <c r="BD309"/>
  <c r="BE309" s="1"/>
  <c r="BD313"/>
  <c r="BD317"/>
  <c r="BE317" s="1"/>
  <c r="BD321"/>
  <c r="BE321" s="1"/>
  <c r="BD325"/>
  <c r="BD329"/>
  <c r="BD333"/>
  <c r="BE333" s="1"/>
  <c r="BD337"/>
  <c r="BD341"/>
  <c r="BE341" s="1"/>
  <c r="BD345"/>
  <c r="BE345" s="1"/>
  <c r="BD349"/>
  <c r="BD353"/>
  <c r="BE353" s="1"/>
  <c r="BD357"/>
  <c r="BD361"/>
  <c r="AY587"/>
  <c r="BA587"/>
  <c r="AY583"/>
  <c r="BA583"/>
  <c r="AY567"/>
  <c r="BA567"/>
  <c r="AY531"/>
  <c r="BA531"/>
  <c r="BD589"/>
  <c r="BD585"/>
  <c r="BD577"/>
  <c r="BD549"/>
  <c r="BD541"/>
  <c r="BD55"/>
  <c r="BD59"/>
  <c r="BD231"/>
  <c r="BD235"/>
  <c r="BD292"/>
  <c r="BD358"/>
  <c r="E590" i="11"/>
  <c r="L590"/>
  <c r="L589"/>
  <c r="BV394"/>
  <c r="BV393"/>
  <c r="BQ394"/>
  <c r="AY537" i="1"/>
  <c r="BA537"/>
  <c r="AC787" i="11"/>
  <c r="V787"/>
  <c r="AC786"/>
  <c r="CF787"/>
  <c r="CK787"/>
  <c r="CK786"/>
  <c r="BB394"/>
  <c r="BG393"/>
  <c r="BG394"/>
  <c r="AV10" i="1"/>
  <c r="AY481"/>
  <c r="BB44"/>
  <c r="BB52"/>
  <c r="AY332"/>
  <c r="BA332"/>
  <c r="AY590"/>
  <c r="BA590"/>
  <c r="AY530"/>
  <c r="BA530"/>
  <c r="AY585"/>
  <c r="BA585"/>
  <c r="AY577"/>
  <c r="BA577"/>
  <c r="AY561"/>
  <c r="BA561"/>
  <c r="AY545"/>
  <c r="BA545"/>
  <c r="AY541"/>
  <c r="BA541"/>
  <c r="BD579"/>
  <c r="BD575"/>
  <c r="BD571"/>
  <c r="BD494"/>
  <c r="BD67"/>
  <c r="Z66"/>
  <c r="AA10"/>
  <c r="AR786" i="11"/>
  <c r="AR787"/>
  <c r="AM787"/>
  <c r="AR590"/>
  <c r="AR589"/>
  <c r="AM590"/>
  <c r="E984"/>
  <c r="L984"/>
  <c r="L983"/>
  <c r="AC393"/>
  <c r="V394"/>
  <c r="AC394"/>
  <c r="CK393"/>
  <c r="CF394"/>
  <c r="CK394"/>
  <c r="CK589"/>
  <c r="CF590"/>
  <c r="CK590"/>
  <c r="L787"/>
  <c r="L786"/>
  <c r="D786"/>
  <c r="E787"/>
  <c r="AC984"/>
  <c r="AC983"/>
  <c r="V984"/>
  <c r="L394"/>
  <c r="L393"/>
  <c r="E394"/>
  <c r="AY12" i="1"/>
  <c r="AU10"/>
  <c r="BB590" i="11"/>
  <c r="BG590"/>
  <c r="BG589"/>
  <c r="BG786"/>
  <c r="BB787"/>
  <c r="BG787"/>
  <c r="BV590"/>
  <c r="BQ590"/>
  <c r="BV589"/>
  <c r="V590"/>
  <c r="AC589"/>
  <c r="AC590"/>
  <c r="BQ787"/>
  <c r="BV786"/>
  <c r="BV787"/>
  <c r="AM984"/>
  <c r="AR984"/>
  <c r="AR983"/>
  <c r="Z10" i="1"/>
  <c r="BB154"/>
  <c r="BB526"/>
  <c r="BB419"/>
  <c r="AY201"/>
  <c r="AY225"/>
  <c r="AY527"/>
  <c r="AY534"/>
  <c r="BB421"/>
  <c r="BB50"/>
  <c r="BB66"/>
  <c r="BB162"/>
  <c r="C202" i="11"/>
  <c r="BE560" i="1"/>
  <c r="BE312"/>
  <c r="BE373"/>
  <c r="BE271"/>
  <c r="BE574"/>
  <c r="BE580"/>
  <c r="BE391"/>
  <c r="BE572"/>
  <c r="BE340"/>
  <c r="BE493"/>
  <c r="BE548"/>
  <c r="BE205"/>
  <c r="BE439"/>
  <c r="BE20"/>
  <c r="BE32"/>
  <c r="BE539"/>
  <c r="BE587"/>
  <c r="BE583"/>
  <c r="BE567"/>
  <c r="BE565"/>
  <c r="BE563"/>
  <c r="BE559"/>
  <c r="BE557"/>
  <c r="BE555"/>
  <c r="BE553"/>
  <c r="BE547"/>
  <c r="BE545"/>
  <c r="BE543"/>
  <c r="BD537"/>
  <c r="BD535"/>
  <c r="BE533"/>
  <c r="BF533"/>
  <c r="BE531"/>
  <c r="BD527"/>
  <c r="BE496"/>
  <c r="BE492"/>
  <c r="BE490"/>
  <c r="BE488"/>
  <c r="BD486"/>
  <c r="BD482"/>
  <c r="BE480"/>
  <c r="BD462"/>
  <c r="BE458"/>
  <c r="BE428"/>
  <c r="BD416"/>
  <c r="BD414"/>
  <c r="BE13"/>
  <c r="BD41"/>
  <c r="BE45"/>
  <c r="BD49"/>
  <c r="BE51"/>
  <c r="BE53"/>
  <c r="BE57"/>
  <c r="BE61"/>
  <c r="BD63"/>
  <c r="BE65"/>
  <c r="BD71"/>
  <c r="BD73"/>
  <c r="BE75"/>
  <c r="BE79"/>
  <c r="BE83"/>
  <c r="BE87"/>
  <c r="BE91"/>
  <c r="BE95"/>
  <c r="BE151"/>
  <c r="BE153"/>
  <c r="BD155"/>
  <c r="BE157"/>
  <c r="BE173"/>
  <c r="BE177"/>
  <c r="BE189"/>
  <c r="BE191"/>
  <c r="BE197"/>
  <c r="BE199"/>
  <c r="BD201"/>
  <c r="BD225"/>
  <c r="BE103"/>
  <c r="BE105"/>
  <c r="BE107"/>
  <c r="BE113"/>
  <c r="BE119"/>
  <c r="BE121"/>
  <c r="BE150"/>
  <c r="BE158"/>
  <c r="BD163"/>
  <c r="BE196"/>
  <c r="BE200"/>
  <c r="BE206"/>
  <c r="BE227"/>
  <c r="BE229"/>
  <c r="BE233"/>
  <c r="BE237"/>
  <c r="BE239"/>
  <c r="BE253"/>
  <c r="BE275"/>
  <c r="BE278"/>
  <c r="BE280"/>
  <c r="BE282"/>
  <c r="BE284"/>
  <c r="BE286"/>
  <c r="BE288"/>
  <c r="BE294"/>
  <c r="BE149"/>
  <c r="BD161"/>
  <c r="BE165"/>
  <c r="BE169"/>
  <c r="BE195"/>
  <c r="BE241"/>
  <c r="BE251"/>
  <c r="BE255"/>
  <c r="BE257"/>
  <c r="BE259"/>
  <c r="BE261"/>
  <c r="BE263"/>
  <c r="BE265"/>
  <c r="BE269"/>
  <c r="BE296"/>
  <c r="BE298"/>
  <c r="BE300"/>
  <c r="BE302"/>
  <c r="BE304"/>
  <c r="BE306"/>
  <c r="BE308"/>
  <c r="BE310"/>
  <c r="BE316"/>
  <c r="BE318"/>
  <c r="BE320"/>
  <c r="BE322"/>
  <c r="BE324"/>
  <c r="BE326"/>
  <c r="BE328"/>
  <c r="BE332"/>
  <c r="BE334"/>
  <c r="BE336"/>
  <c r="BE342"/>
  <c r="BE344"/>
  <c r="BE348"/>
  <c r="BE352"/>
  <c r="BE354"/>
  <c r="BE356"/>
  <c r="BE360"/>
  <c r="BE362"/>
  <c r="BE529"/>
  <c r="BE590"/>
  <c r="BE588"/>
  <c r="BE584"/>
  <c r="BE582"/>
  <c r="BE576"/>
  <c r="BE568"/>
  <c r="BE556"/>
  <c r="BE552"/>
  <c r="BE550"/>
  <c r="BE546"/>
  <c r="BE544"/>
  <c r="BE540"/>
  <c r="BD538"/>
  <c r="BE532"/>
  <c r="BE530"/>
  <c r="BD528"/>
  <c r="BE524"/>
  <c r="BE491"/>
  <c r="BE489"/>
  <c r="BD481"/>
  <c r="BE457"/>
  <c r="BE449"/>
  <c r="BE425"/>
  <c r="BD417"/>
  <c r="BD411"/>
  <c r="BE84"/>
  <c r="BE88"/>
  <c r="BE90"/>
  <c r="BE96"/>
  <c r="BE100"/>
  <c r="BE114"/>
  <c r="BE118"/>
  <c r="BE122"/>
  <c r="BE130"/>
  <c r="BE148"/>
  <c r="BE182"/>
  <c r="BE194"/>
  <c r="BE209"/>
  <c r="BE213"/>
  <c r="BE230"/>
  <c r="BE234"/>
  <c r="BE181"/>
  <c r="BE210"/>
  <c r="BE232"/>
  <c r="BE258"/>
  <c r="BD270"/>
  <c r="BE279"/>
  <c r="BD281"/>
  <c r="BE287"/>
  <c r="BE303"/>
  <c r="BE307"/>
  <c r="BE315"/>
  <c r="BE323"/>
  <c r="BE329"/>
  <c r="BE337"/>
  <c r="BE349"/>
  <c r="BD12"/>
  <c r="BE470"/>
  <c r="BE466"/>
  <c r="BE426"/>
  <c r="BE418"/>
  <c r="BD412"/>
  <c r="BE408"/>
  <c r="BE409"/>
  <c r="BE405"/>
  <c r="BF405"/>
  <c r="BE401"/>
  <c r="BE399"/>
  <c r="BE397"/>
  <c r="BE393"/>
  <c r="BE385"/>
  <c r="BE383"/>
  <c r="BE381"/>
  <c r="BE377"/>
  <c r="BE375"/>
  <c r="BE371"/>
  <c r="BE369"/>
  <c r="BE367"/>
  <c r="BE365"/>
  <c r="BE469"/>
  <c r="BD463"/>
  <c r="BE102"/>
  <c r="BE110"/>
  <c r="BE134"/>
  <c r="BE208"/>
  <c r="BD70"/>
  <c r="BD74"/>
  <c r="BE551"/>
  <c r="BE581"/>
  <c r="BE573"/>
  <c r="BE569"/>
  <c r="BE561"/>
  <c r="BE17"/>
  <c r="BE69"/>
  <c r="BE77"/>
  <c r="BE81"/>
  <c r="BE85"/>
  <c r="BE89"/>
  <c r="BE93"/>
  <c r="BE97"/>
  <c r="BE99"/>
  <c r="BE223"/>
  <c r="BE101"/>
  <c r="BE156"/>
  <c r="BE245"/>
  <c r="BE273"/>
  <c r="BE290"/>
  <c r="BE314"/>
  <c r="BE330"/>
  <c r="BE346"/>
  <c r="BE586"/>
  <c r="BE578"/>
  <c r="BE570"/>
  <c r="BE566"/>
  <c r="BE558"/>
  <c r="BE554"/>
  <c r="BE542"/>
  <c r="BE451"/>
  <c r="BE325"/>
  <c r="BC619"/>
  <c r="BC621" s="1"/>
  <c r="AR10"/>
  <c r="BE424"/>
  <c r="BE403"/>
  <c r="BE395"/>
  <c r="BE387"/>
  <c r="BE379"/>
  <c r="BE392"/>
  <c r="BE380"/>
  <c r="BE376"/>
  <c r="L192" i="11"/>
  <c r="E192"/>
  <c r="M191"/>
  <c r="C203"/>
  <c r="CF192"/>
  <c r="CL191"/>
  <c r="EC425" i="1" l="1"/>
  <c r="ED534"/>
  <c r="EC422"/>
  <c r="FU628"/>
  <c r="FU630" s="1"/>
  <c r="FV10"/>
  <c r="FB10"/>
  <c r="FJ619"/>
  <c r="FJ621" s="1"/>
  <c r="FJ622" s="1"/>
  <c r="FJ623" s="1"/>
  <c r="BG631"/>
  <c r="BG632" s="1"/>
  <c r="CE631"/>
  <c r="CE632" s="1"/>
  <c r="DI631"/>
  <c r="DI632" s="1"/>
  <c r="DK631"/>
  <c r="DK632" s="1"/>
  <c r="BV631"/>
  <c r="BV632" s="1"/>
  <c r="BJ631"/>
  <c r="BJ632" s="1"/>
  <c r="CW631"/>
  <c r="CW632" s="1"/>
  <c r="FB631"/>
  <c r="FB632" s="1"/>
  <c r="DE631"/>
  <c r="DE632" s="1"/>
  <c r="IB630"/>
  <c r="DX631"/>
  <c r="DX632" s="1"/>
  <c r="DD631"/>
  <c r="DD632" s="1"/>
  <c r="DG631"/>
  <c r="DG632" s="1"/>
  <c r="CV631"/>
  <c r="CV632" s="1"/>
  <c r="FF631"/>
  <c r="FF632" s="1"/>
  <c r="BU631"/>
  <c r="BU632" s="1"/>
  <c r="AH631"/>
  <c r="AH632" s="1"/>
  <c r="DP631"/>
  <c r="DP632" s="1"/>
  <c r="DW631"/>
  <c r="DW632" s="1"/>
  <c r="BC631"/>
  <c r="BC632" s="1"/>
  <c r="EC631"/>
  <c r="EC632" s="1"/>
  <c r="AY631"/>
  <c r="AY632" s="1"/>
  <c r="FJ631"/>
  <c r="FJ632" s="1"/>
  <c r="DJ631"/>
  <c r="DJ632" s="1"/>
  <c r="CC631"/>
  <c r="CC632" s="1"/>
  <c r="FT631"/>
  <c r="FT632" s="1"/>
  <c r="FU631"/>
  <c r="FU632" s="1"/>
  <c r="FN631"/>
  <c r="FN632" s="1"/>
  <c r="FP631"/>
  <c r="FP632" s="1"/>
  <c r="GP12"/>
  <c r="GN10"/>
  <c r="GV12"/>
  <c r="GV10" s="1"/>
  <c r="C600" s="1"/>
  <c r="FM10"/>
  <c r="FP622"/>
  <c r="FP623" s="1"/>
  <c r="FN622"/>
  <c r="FN623" s="1"/>
  <c r="FU622"/>
  <c r="FU623" s="1"/>
  <c r="FT622"/>
  <c r="FT623" s="1"/>
  <c r="FC10"/>
  <c r="BA10"/>
  <c r="DY10"/>
  <c r="FF619"/>
  <c r="FF621" s="1"/>
  <c r="EV10"/>
  <c r="FK247"/>
  <c r="GT247" s="1"/>
  <c r="EQ247"/>
  <c r="FK248"/>
  <c r="GT248" s="1"/>
  <c r="EQ248"/>
  <c r="GU247"/>
  <c r="FN247"/>
  <c r="GU248"/>
  <c r="FN248"/>
  <c r="EQ540"/>
  <c r="EQ427"/>
  <c r="EQ415"/>
  <c r="EQ70"/>
  <c r="EW12"/>
  <c r="ES10"/>
  <c r="EW10" s="1"/>
  <c r="EQ526"/>
  <c r="EQ425"/>
  <c r="EQ428"/>
  <c r="EQ408"/>
  <c r="EQ72"/>
  <c r="EQ19"/>
  <c r="EM10"/>
  <c r="EN10"/>
  <c r="EH570"/>
  <c r="FL570" s="1"/>
  <c r="EH578"/>
  <c r="FL578" s="1"/>
  <c r="EH586"/>
  <c r="FL586" s="1"/>
  <c r="EH426"/>
  <c r="FL426" s="1"/>
  <c r="EG434"/>
  <c r="EG442"/>
  <c r="EG450"/>
  <c r="EG458"/>
  <c r="EG466"/>
  <c r="EG474"/>
  <c r="EG482"/>
  <c r="EG490"/>
  <c r="EG498"/>
  <c r="EG506"/>
  <c r="EG514"/>
  <c r="EG522"/>
  <c r="EG530"/>
  <c r="EG538"/>
  <c r="EG546"/>
  <c r="EG554"/>
  <c r="EG562"/>
  <c r="EG570"/>
  <c r="EG578"/>
  <c r="EG586"/>
  <c r="EG571"/>
  <c r="EG579"/>
  <c r="EG587"/>
  <c r="EG427"/>
  <c r="EH435"/>
  <c r="FL435" s="1"/>
  <c r="EH443"/>
  <c r="FL443" s="1"/>
  <c r="EH451"/>
  <c r="FL451" s="1"/>
  <c r="EH459"/>
  <c r="FL459" s="1"/>
  <c r="EH467"/>
  <c r="FL467" s="1"/>
  <c r="EH475"/>
  <c r="FL475" s="1"/>
  <c r="EH483"/>
  <c r="FL483" s="1"/>
  <c r="EH491"/>
  <c r="FL491" s="1"/>
  <c r="FN491" s="1"/>
  <c r="FO491" s="1"/>
  <c r="EH499"/>
  <c r="FL499" s="1"/>
  <c r="EH507"/>
  <c r="FL507" s="1"/>
  <c r="EH515"/>
  <c r="FL515" s="1"/>
  <c r="EH523"/>
  <c r="FL523" s="1"/>
  <c r="EH531"/>
  <c r="FL531" s="1"/>
  <c r="FN531" s="1"/>
  <c r="FO531" s="1"/>
  <c r="EH539"/>
  <c r="FL539" s="1"/>
  <c r="EH547"/>
  <c r="FL547" s="1"/>
  <c r="EH555"/>
  <c r="FL555" s="1"/>
  <c r="EH563"/>
  <c r="FL563" s="1"/>
  <c r="EH571"/>
  <c r="FL571" s="1"/>
  <c r="EH579"/>
  <c r="FL579" s="1"/>
  <c r="EH587"/>
  <c r="FL587" s="1"/>
  <c r="EH564"/>
  <c r="FL564" s="1"/>
  <c r="FN564" s="1"/>
  <c r="EH556"/>
  <c r="FL556" s="1"/>
  <c r="EH548"/>
  <c r="FL548" s="1"/>
  <c r="EH540"/>
  <c r="EH532"/>
  <c r="FL532" s="1"/>
  <c r="FN532" s="1"/>
  <c r="FO532" s="1"/>
  <c r="EH524"/>
  <c r="FL524" s="1"/>
  <c r="EH516"/>
  <c r="FL516" s="1"/>
  <c r="EH508"/>
  <c r="FL508" s="1"/>
  <c r="EH500"/>
  <c r="FL500" s="1"/>
  <c r="EH492"/>
  <c r="FL492" s="1"/>
  <c r="EH484"/>
  <c r="FL484" s="1"/>
  <c r="EH476"/>
  <c r="FL476" s="1"/>
  <c r="EH468"/>
  <c r="FL468" s="1"/>
  <c r="EH460"/>
  <c r="FL460" s="1"/>
  <c r="EH452"/>
  <c r="FL452" s="1"/>
  <c r="EH444"/>
  <c r="FL444" s="1"/>
  <c r="EH436"/>
  <c r="FL436" s="1"/>
  <c r="EG428"/>
  <c r="EH419"/>
  <c r="FL419" s="1"/>
  <c r="FN419" s="1"/>
  <c r="FO419" s="1"/>
  <c r="EH411"/>
  <c r="FL411" s="1"/>
  <c r="EH403"/>
  <c r="FL403" s="1"/>
  <c r="FN403" s="1"/>
  <c r="FO403" s="1"/>
  <c r="EH395"/>
  <c r="FL395" s="1"/>
  <c r="FN395" s="1"/>
  <c r="FO395" s="1"/>
  <c r="EH387"/>
  <c r="FL387" s="1"/>
  <c r="FN387" s="1"/>
  <c r="FO387" s="1"/>
  <c r="EH379"/>
  <c r="FL379" s="1"/>
  <c r="FN379" s="1"/>
  <c r="FO379" s="1"/>
  <c r="EH371"/>
  <c r="FL371" s="1"/>
  <c r="FN371" s="1"/>
  <c r="FO371" s="1"/>
  <c r="EH363"/>
  <c r="FL363" s="1"/>
  <c r="EH355"/>
  <c r="FL355" s="1"/>
  <c r="EH347"/>
  <c r="FL347" s="1"/>
  <c r="EH339"/>
  <c r="FL339" s="1"/>
  <c r="EH331"/>
  <c r="FL331" s="1"/>
  <c r="EH323"/>
  <c r="FL323" s="1"/>
  <c r="EH315"/>
  <c r="FL315" s="1"/>
  <c r="EH307"/>
  <c r="FL307" s="1"/>
  <c r="EH299"/>
  <c r="FL299" s="1"/>
  <c r="EH291"/>
  <c r="FL291" s="1"/>
  <c r="EH283"/>
  <c r="FL283" s="1"/>
  <c r="EG275"/>
  <c r="EG267"/>
  <c r="EH259"/>
  <c r="FL259" s="1"/>
  <c r="FN259" s="1"/>
  <c r="FO259" s="1"/>
  <c r="EG251"/>
  <c r="FK251" s="1"/>
  <c r="EG239"/>
  <c r="EG231"/>
  <c r="EG223"/>
  <c r="EG215"/>
  <c r="EH207"/>
  <c r="FL207" s="1"/>
  <c r="EH199"/>
  <c r="FL199" s="1"/>
  <c r="EH420"/>
  <c r="FL420" s="1"/>
  <c r="EH412"/>
  <c r="FL412" s="1"/>
  <c r="EH404"/>
  <c r="FL404" s="1"/>
  <c r="EH396"/>
  <c r="FL396" s="1"/>
  <c r="EH388"/>
  <c r="FL388" s="1"/>
  <c r="EH380"/>
  <c r="FL380" s="1"/>
  <c r="EH372"/>
  <c r="FL372" s="1"/>
  <c r="EH364"/>
  <c r="FL364" s="1"/>
  <c r="EH356"/>
  <c r="FL356" s="1"/>
  <c r="EH348"/>
  <c r="FL348" s="1"/>
  <c r="EH340"/>
  <c r="FL340" s="1"/>
  <c r="EH332"/>
  <c r="FL332" s="1"/>
  <c r="EH324"/>
  <c r="FL324" s="1"/>
  <c r="EH316"/>
  <c r="FL316" s="1"/>
  <c r="EH308"/>
  <c r="FL308" s="1"/>
  <c r="FN308" s="1"/>
  <c r="FO308" s="1"/>
  <c r="EH300"/>
  <c r="FL300" s="1"/>
  <c r="FN300" s="1"/>
  <c r="FO300" s="1"/>
  <c r="EH292"/>
  <c r="FL292" s="1"/>
  <c r="EH284"/>
  <c r="FL284" s="1"/>
  <c r="FN284" s="1"/>
  <c r="FO284" s="1"/>
  <c r="EH276"/>
  <c r="FL276" s="1"/>
  <c r="EH268"/>
  <c r="FL268" s="1"/>
  <c r="EG260"/>
  <c r="EG252"/>
  <c r="EG240"/>
  <c r="EG232"/>
  <c r="EG224"/>
  <c r="EH216"/>
  <c r="FL216" s="1"/>
  <c r="EG208"/>
  <c r="EH200"/>
  <c r="FL200" s="1"/>
  <c r="EG192"/>
  <c r="EH184"/>
  <c r="FL184" s="1"/>
  <c r="EG176"/>
  <c r="EG168"/>
  <c r="EG160"/>
  <c r="EH152"/>
  <c r="FL152" s="1"/>
  <c r="EH144"/>
  <c r="FL144" s="1"/>
  <c r="EG136"/>
  <c r="EH128"/>
  <c r="FL128" s="1"/>
  <c r="EH120"/>
  <c r="FL120" s="1"/>
  <c r="EH112"/>
  <c r="FL112" s="1"/>
  <c r="EG104"/>
  <c r="EG96"/>
  <c r="EH88"/>
  <c r="FL88" s="1"/>
  <c r="EG80"/>
  <c r="EH72"/>
  <c r="FL72" s="1"/>
  <c r="EG64"/>
  <c r="EG56"/>
  <c r="EG48"/>
  <c r="EG40"/>
  <c r="EG32"/>
  <c r="EG24"/>
  <c r="EG16"/>
  <c r="EH191"/>
  <c r="FL191" s="1"/>
  <c r="EG183"/>
  <c r="EH175"/>
  <c r="FL175" s="1"/>
  <c r="EH167"/>
  <c r="FL167" s="1"/>
  <c r="EG159"/>
  <c r="EG151"/>
  <c r="EG143"/>
  <c r="EH135"/>
  <c r="FL135" s="1"/>
  <c r="EH127"/>
  <c r="FL127" s="1"/>
  <c r="EG119"/>
  <c r="EG111"/>
  <c r="EH103"/>
  <c r="FL103" s="1"/>
  <c r="EH95"/>
  <c r="FL95" s="1"/>
  <c r="FN95" s="1"/>
  <c r="FO95" s="1"/>
  <c r="EG87"/>
  <c r="EH79"/>
  <c r="FL79" s="1"/>
  <c r="FN79" s="1"/>
  <c r="FO79" s="1"/>
  <c r="EH71"/>
  <c r="FL71" s="1"/>
  <c r="EH63"/>
  <c r="FL63" s="1"/>
  <c r="EH55"/>
  <c r="FL55" s="1"/>
  <c r="EH47"/>
  <c r="FL47" s="1"/>
  <c r="EG39"/>
  <c r="EG31"/>
  <c r="EG23"/>
  <c r="EG15"/>
  <c r="EG563"/>
  <c r="EG555"/>
  <c r="EG547"/>
  <c r="EG539"/>
  <c r="EG531"/>
  <c r="EG523"/>
  <c r="EG515"/>
  <c r="EG507"/>
  <c r="EG499"/>
  <c r="EG491"/>
  <c r="EG483"/>
  <c r="EG475"/>
  <c r="EG467"/>
  <c r="EG459"/>
  <c r="EG451"/>
  <c r="EG443"/>
  <c r="EG435"/>
  <c r="EH427"/>
  <c r="FL427" s="1"/>
  <c r="EG418"/>
  <c r="EG410"/>
  <c r="EG402"/>
  <c r="EG394"/>
  <c r="EG386"/>
  <c r="EG378"/>
  <c r="EG370"/>
  <c r="EG362"/>
  <c r="EG354"/>
  <c r="EG346"/>
  <c r="EG338"/>
  <c r="EG330"/>
  <c r="EG322"/>
  <c r="EG314"/>
  <c r="EG306"/>
  <c r="EG298"/>
  <c r="EG290"/>
  <c r="EG282"/>
  <c r="EG274"/>
  <c r="EH266"/>
  <c r="FL266" s="1"/>
  <c r="EH258"/>
  <c r="FL258" s="1"/>
  <c r="EH246"/>
  <c r="FL246" s="1"/>
  <c r="EH238"/>
  <c r="FL238" s="1"/>
  <c r="EH230"/>
  <c r="FL230" s="1"/>
  <c r="EH222"/>
  <c r="FL222" s="1"/>
  <c r="EG214"/>
  <c r="EH206"/>
  <c r="FL206" s="1"/>
  <c r="EH198"/>
  <c r="FL198" s="1"/>
  <c r="EG419"/>
  <c r="EG411"/>
  <c r="EG403"/>
  <c r="EG395"/>
  <c r="EG387"/>
  <c r="EG379"/>
  <c r="EG371"/>
  <c r="EG363"/>
  <c r="EG355"/>
  <c r="EG347"/>
  <c r="EG339"/>
  <c r="EG331"/>
  <c r="EG323"/>
  <c r="EG315"/>
  <c r="EG307"/>
  <c r="EG299"/>
  <c r="EG291"/>
  <c r="EG283"/>
  <c r="EH275"/>
  <c r="FL275" s="1"/>
  <c r="FN275" s="1"/>
  <c r="FO275" s="1"/>
  <c r="EH267"/>
  <c r="FL267" s="1"/>
  <c r="EG259"/>
  <c r="EH251"/>
  <c r="FL251" s="1"/>
  <c r="FN251" s="1"/>
  <c r="FO251" s="1"/>
  <c r="EH239"/>
  <c r="FL239" s="1"/>
  <c r="FN239" s="1"/>
  <c r="FO239" s="1"/>
  <c r="EH231"/>
  <c r="FL231" s="1"/>
  <c r="EH223"/>
  <c r="FL223" s="1"/>
  <c r="EH215"/>
  <c r="FL215" s="1"/>
  <c r="EG207"/>
  <c r="EG199"/>
  <c r="EG191"/>
  <c r="EH183"/>
  <c r="FL183" s="1"/>
  <c r="EG175"/>
  <c r="EG167"/>
  <c r="EH159"/>
  <c r="FL159" s="1"/>
  <c r="EH151"/>
  <c r="FL151" s="1"/>
  <c r="EH143"/>
  <c r="FL143" s="1"/>
  <c r="EG135"/>
  <c r="EG127"/>
  <c r="EH119"/>
  <c r="FL119" s="1"/>
  <c r="FN119" s="1"/>
  <c r="FO119" s="1"/>
  <c r="EH111"/>
  <c r="FL111" s="1"/>
  <c r="EG103"/>
  <c r="EG95"/>
  <c r="EH87"/>
  <c r="FL87" s="1"/>
  <c r="FN87" s="1"/>
  <c r="FO87" s="1"/>
  <c r="EG79"/>
  <c r="EG71"/>
  <c r="EG63"/>
  <c r="EG55"/>
  <c r="EG47"/>
  <c r="EH39"/>
  <c r="FL39" s="1"/>
  <c r="FN39" s="1"/>
  <c r="FO39" s="1"/>
  <c r="EH31"/>
  <c r="FL31" s="1"/>
  <c r="EH23"/>
  <c r="FL23" s="1"/>
  <c r="EH15"/>
  <c r="FL15" s="1"/>
  <c r="EH190"/>
  <c r="FL190" s="1"/>
  <c r="EG182"/>
  <c r="EH174"/>
  <c r="FL174" s="1"/>
  <c r="EH166"/>
  <c r="FL166" s="1"/>
  <c r="EG158"/>
  <c r="EG150"/>
  <c r="EG142"/>
  <c r="EH134"/>
  <c r="FL134" s="1"/>
  <c r="EG126"/>
  <c r="EG118"/>
  <c r="EG110"/>
  <c r="EH102"/>
  <c r="FL102" s="1"/>
  <c r="EH94"/>
  <c r="FL94" s="1"/>
  <c r="EG86"/>
  <c r="EG78"/>
  <c r="EH70"/>
  <c r="FL70" s="1"/>
  <c r="EH62"/>
  <c r="FL62" s="1"/>
  <c r="EH54"/>
  <c r="FL54" s="1"/>
  <c r="EH46"/>
  <c r="FL46" s="1"/>
  <c r="EH38"/>
  <c r="FL38" s="1"/>
  <c r="EH30"/>
  <c r="FL30" s="1"/>
  <c r="EH22"/>
  <c r="FL22" s="1"/>
  <c r="EH14"/>
  <c r="FL14" s="1"/>
  <c r="EH568"/>
  <c r="FL568" s="1"/>
  <c r="EH576"/>
  <c r="FL576" s="1"/>
  <c r="EH584"/>
  <c r="FL584" s="1"/>
  <c r="EG424"/>
  <c r="EG432"/>
  <c r="EG440"/>
  <c r="EG448"/>
  <c r="EG456"/>
  <c r="EG464"/>
  <c r="EG472"/>
  <c r="EG480"/>
  <c r="EG488"/>
  <c r="EG496"/>
  <c r="EG504"/>
  <c r="EG512"/>
  <c r="EG520"/>
  <c r="EG528"/>
  <c r="EG536"/>
  <c r="EG544"/>
  <c r="EG552"/>
  <c r="EG560"/>
  <c r="EG568"/>
  <c r="EG576"/>
  <c r="EG584"/>
  <c r="EG569"/>
  <c r="EG577"/>
  <c r="EG585"/>
  <c r="EG425"/>
  <c r="EH433"/>
  <c r="FL433" s="1"/>
  <c r="EH441"/>
  <c r="FL441" s="1"/>
  <c r="EH449"/>
  <c r="FL449" s="1"/>
  <c r="EH457"/>
  <c r="FL457" s="1"/>
  <c r="EH465"/>
  <c r="FL465" s="1"/>
  <c r="EH473"/>
  <c r="FL473" s="1"/>
  <c r="EH481"/>
  <c r="FL481" s="1"/>
  <c r="EH489"/>
  <c r="FL489" s="1"/>
  <c r="EH497"/>
  <c r="FL497" s="1"/>
  <c r="EH505"/>
  <c r="FL505" s="1"/>
  <c r="EH513"/>
  <c r="FL513" s="1"/>
  <c r="EH521"/>
  <c r="FL521" s="1"/>
  <c r="EH529"/>
  <c r="FL529" s="1"/>
  <c r="EH537"/>
  <c r="FL537" s="1"/>
  <c r="EH545"/>
  <c r="FL545" s="1"/>
  <c r="FN545" s="1"/>
  <c r="FO545" s="1"/>
  <c r="EH553"/>
  <c r="FL553" s="1"/>
  <c r="EH561"/>
  <c r="FL561" s="1"/>
  <c r="EH569"/>
  <c r="FL569" s="1"/>
  <c r="EH577"/>
  <c r="FL577" s="1"/>
  <c r="EH585"/>
  <c r="FL585" s="1"/>
  <c r="EH566"/>
  <c r="FL566" s="1"/>
  <c r="EH558"/>
  <c r="FL558" s="1"/>
  <c r="EH550"/>
  <c r="FL550" s="1"/>
  <c r="EH542"/>
  <c r="FL542" s="1"/>
  <c r="EH534"/>
  <c r="FL534" s="1"/>
  <c r="EH526"/>
  <c r="FL526" s="1"/>
  <c r="FN526" s="1"/>
  <c r="EH518"/>
  <c r="FL518" s="1"/>
  <c r="EH510"/>
  <c r="FL510" s="1"/>
  <c r="EH502"/>
  <c r="FL502" s="1"/>
  <c r="EH494"/>
  <c r="FL494" s="1"/>
  <c r="EH486"/>
  <c r="FL486" s="1"/>
  <c r="EH478"/>
  <c r="FL478" s="1"/>
  <c r="EH470"/>
  <c r="FL470" s="1"/>
  <c r="EH462"/>
  <c r="FL462" s="1"/>
  <c r="EH454"/>
  <c r="FL454" s="1"/>
  <c r="EH446"/>
  <c r="FL446" s="1"/>
  <c r="EH438"/>
  <c r="FL438" s="1"/>
  <c r="EG430"/>
  <c r="EH421"/>
  <c r="FL421" s="1"/>
  <c r="FN421" s="1"/>
  <c r="FO421" s="1"/>
  <c r="EH413"/>
  <c r="FL413" s="1"/>
  <c r="EH405"/>
  <c r="FL405" s="1"/>
  <c r="FN405" s="1"/>
  <c r="FO405" s="1"/>
  <c r="EH397"/>
  <c r="FL397" s="1"/>
  <c r="FN397" s="1"/>
  <c r="FO397" s="1"/>
  <c r="EH389"/>
  <c r="FL389" s="1"/>
  <c r="FN389" s="1"/>
  <c r="FO389" s="1"/>
  <c r="EH381"/>
  <c r="FL381" s="1"/>
  <c r="FN381" s="1"/>
  <c r="FO381" s="1"/>
  <c r="EH373"/>
  <c r="FL373" s="1"/>
  <c r="FN373" s="1"/>
  <c r="EH365"/>
  <c r="FL365" s="1"/>
  <c r="FN365" s="1"/>
  <c r="FO365" s="1"/>
  <c r="EH357"/>
  <c r="FL357" s="1"/>
  <c r="EH349"/>
  <c r="FL349" s="1"/>
  <c r="EH341"/>
  <c r="FL341" s="1"/>
  <c r="EH333"/>
  <c r="FL333" s="1"/>
  <c r="EH325"/>
  <c r="FL325" s="1"/>
  <c r="EH317"/>
  <c r="FL317" s="1"/>
  <c r="EH309"/>
  <c r="FL309" s="1"/>
  <c r="EH301"/>
  <c r="FL301" s="1"/>
  <c r="EH293"/>
  <c r="FL293" s="1"/>
  <c r="EH285"/>
  <c r="FL285" s="1"/>
  <c r="EG277"/>
  <c r="EG269"/>
  <c r="EH261"/>
  <c r="FL261" s="1"/>
  <c r="FN261" s="1"/>
  <c r="FO261" s="1"/>
  <c r="EG253"/>
  <c r="EG241"/>
  <c r="EG233"/>
  <c r="EG225"/>
  <c r="EG217"/>
  <c r="EH209"/>
  <c r="FL209" s="1"/>
  <c r="EH201"/>
  <c r="FL201" s="1"/>
  <c r="EH422"/>
  <c r="FL422" s="1"/>
  <c r="EH414"/>
  <c r="FL414" s="1"/>
  <c r="FN414" s="1"/>
  <c r="FO414" s="1"/>
  <c r="EH406"/>
  <c r="FL406" s="1"/>
  <c r="EH398"/>
  <c r="FL398" s="1"/>
  <c r="EH390"/>
  <c r="FL390" s="1"/>
  <c r="EH382"/>
  <c r="FL382" s="1"/>
  <c r="EH374"/>
  <c r="FL374" s="1"/>
  <c r="EH366"/>
  <c r="FL366" s="1"/>
  <c r="EH358"/>
  <c r="FL358" s="1"/>
  <c r="EH350"/>
  <c r="FL350" s="1"/>
  <c r="EH342"/>
  <c r="FL342" s="1"/>
  <c r="FN342" s="1"/>
  <c r="FO342" s="1"/>
  <c r="EH334"/>
  <c r="FL334" s="1"/>
  <c r="FN334" s="1"/>
  <c r="FO334" s="1"/>
  <c r="EH326"/>
  <c r="FL326" s="1"/>
  <c r="FN326" s="1"/>
  <c r="FO326" s="1"/>
  <c r="EH318"/>
  <c r="FL318" s="1"/>
  <c r="FN318" s="1"/>
  <c r="FO318" s="1"/>
  <c r="EH310"/>
  <c r="FL310" s="1"/>
  <c r="FN310" s="1"/>
  <c r="FO310" s="1"/>
  <c r="EH302"/>
  <c r="FL302" s="1"/>
  <c r="FN302" s="1"/>
  <c r="FO302" s="1"/>
  <c r="EH294"/>
  <c r="FL294" s="1"/>
  <c r="FN294" s="1"/>
  <c r="FO294" s="1"/>
  <c r="EH286"/>
  <c r="FL286" s="1"/>
  <c r="FN286" s="1"/>
  <c r="FO286" s="1"/>
  <c r="EH278"/>
  <c r="FL278" s="1"/>
  <c r="FN278" s="1"/>
  <c r="FO278" s="1"/>
  <c r="EG270"/>
  <c r="EG262"/>
  <c r="EG254"/>
  <c r="EG242"/>
  <c r="EG234"/>
  <c r="EG226"/>
  <c r="EH218"/>
  <c r="FL218" s="1"/>
  <c r="EG210"/>
  <c r="EG202"/>
  <c r="EG194"/>
  <c r="EH186"/>
  <c r="FL186" s="1"/>
  <c r="EH178"/>
  <c r="FL178" s="1"/>
  <c r="EG170"/>
  <c r="EG162"/>
  <c r="EH154"/>
  <c r="FL154" s="1"/>
  <c r="FN154" s="1"/>
  <c r="FO154" s="1"/>
  <c r="EH146"/>
  <c r="FL146" s="1"/>
  <c r="EG138"/>
  <c r="EH130"/>
  <c r="FL130" s="1"/>
  <c r="EH122"/>
  <c r="FL122" s="1"/>
  <c r="EH114"/>
  <c r="FL114" s="1"/>
  <c r="EG106"/>
  <c r="EG98"/>
  <c r="EH90"/>
  <c r="FL90" s="1"/>
  <c r="EH82"/>
  <c r="FL82" s="1"/>
  <c r="EH74"/>
  <c r="FL74" s="1"/>
  <c r="EG66"/>
  <c r="EG58"/>
  <c r="EG50"/>
  <c r="EG42"/>
  <c r="EG34"/>
  <c r="EG26"/>
  <c r="EG18"/>
  <c r="EH193"/>
  <c r="FL193" s="1"/>
  <c r="EG185"/>
  <c r="EG177"/>
  <c r="EH169"/>
  <c r="FL169" s="1"/>
  <c r="EH161"/>
  <c r="FL161" s="1"/>
  <c r="EG153"/>
  <c r="EG145"/>
  <c r="EH137"/>
  <c r="FL137" s="1"/>
  <c r="EH129"/>
  <c r="FL129" s="1"/>
  <c r="EG121"/>
  <c r="EG113"/>
  <c r="EG105"/>
  <c r="EH97"/>
  <c r="FL97" s="1"/>
  <c r="FN97" s="1"/>
  <c r="FO97" s="1"/>
  <c r="EG89"/>
  <c r="EH81"/>
  <c r="FL81" s="1"/>
  <c r="FN81" s="1"/>
  <c r="FO81" s="1"/>
  <c r="EG73"/>
  <c r="EH65"/>
  <c r="FL65" s="1"/>
  <c r="FN65" s="1"/>
  <c r="FO65" s="1"/>
  <c r="EH57"/>
  <c r="FL57" s="1"/>
  <c r="FN57" s="1"/>
  <c r="FO57" s="1"/>
  <c r="EH49"/>
  <c r="FL49" s="1"/>
  <c r="EG41"/>
  <c r="EG33"/>
  <c r="EG25"/>
  <c r="EG17"/>
  <c r="EG565"/>
  <c r="EG557"/>
  <c r="EG549"/>
  <c r="EG541"/>
  <c r="EG533"/>
  <c r="EG525"/>
  <c r="EG517"/>
  <c r="EG509"/>
  <c r="EG501"/>
  <c r="EG493"/>
  <c r="EG485"/>
  <c r="EG477"/>
  <c r="EG469"/>
  <c r="EG461"/>
  <c r="EG453"/>
  <c r="EG445"/>
  <c r="EG437"/>
  <c r="EH429"/>
  <c r="FL429" s="1"/>
  <c r="EG420"/>
  <c r="EG412"/>
  <c r="EG404"/>
  <c r="EG396"/>
  <c r="EG388"/>
  <c r="EG380"/>
  <c r="EG372"/>
  <c r="EG364"/>
  <c r="EG356"/>
  <c r="EG348"/>
  <c r="EG340"/>
  <c r="EG332"/>
  <c r="EG324"/>
  <c r="EG316"/>
  <c r="EG308"/>
  <c r="EG300"/>
  <c r="EG292"/>
  <c r="EG284"/>
  <c r="EG276"/>
  <c r="EG268"/>
  <c r="EH260"/>
  <c r="FL260" s="1"/>
  <c r="EH252"/>
  <c r="FL252" s="1"/>
  <c r="EH240"/>
  <c r="FL240" s="1"/>
  <c r="EH232"/>
  <c r="FL232" s="1"/>
  <c r="EH224"/>
  <c r="EG216"/>
  <c r="EH208"/>
  <c r="FL208" s="1"/>
  <c r="EG200"/>
  <c r="EG421"/>
  <c r="EG413"/>
  <c r="EG405"/>
  <c r="EG397"/>
  <c r="EG389"/>
  <c r="EG381"/>
  <c r="EG373"/>
  <c r="EG365"/>
  <c r="EG357"/>
  <c r="EG349"/>
  <c r="EG341"/>
  <c r="EG333"/>
  <c r="EG325"/>
  <c r="EG317"/>
  <c r="EG309"/>
  <c r="EG301"/>
  <c r="EG293"/>
  <c r="EG285"/>
  <c r="EH277"/>
  <c r="FL277" s="1"/>
  <c r="EH269"/>
  <c r="FL269" s="1"/>
  <c r="FN269" s="1"/>
  <c r="FO269" s="1"/>
  <c r="EG261"/>
  <c r="EH253"/>
  <c r="FL253" s="1"/>
  <c r="FN253" s="1"/>
  <c r="FO253" s="1"/>
  <c r="EH241"/>
  <c r="FL241" s="1"/>
  <c r="FN241" s="1"/>
  <c r="FO241" s="1"/>
  <c r="EH233"/>
  <c r="FL233" s="1"/>
  <c r="FN233" s="1"/>
  <c r="FO233" s="1"/>
  <c r="EH225"/>
  <c r="EH217"/>
  <c r="FL217" s="1"/>
  <c r="EG209"/>
  <c r="EG201"/>
  <c r="EG193"/>
  <c r="EH185"/>
  <c r="FL185" s="1"/>
  <c r="EH177"/>
  <c r="FL177" s="1"/>
  <c r="EG169"/>
  <c r="EG161"/>
  <c r="EH153"/>
  <c r="FL153" s="1"/>
  <c r="EH145"/>
  <c r="FL145" s="1"/>
  <c r="EG137"/>
  <c r="EG129"/>
  <c r="EH121"/>
  <c r="FL121" s="1"/>
  <c r="EH113"/>
  <c r="FL113" s="1"/>
  <c r="EH105"/>
  <c r="FL105" s="1"/>
  <c r="FN105" s="1"/>
  <c r="FO105" s="1"/>
  <c r="EG97"/>
  <c r="EH89"/>
  <c r="FL89" s="1"/>
  <c r="FN89" s="1"/>
  <c r="FO89" s="1"/>
  <c r="EG81"/>
  <c r="EH73"/>
  <c r="FL73" s="1"/>
  <c r="EG65"/>
  <c r="EG57"/>
  <c r="EG49"/>
  <c r="EH41"/>
  <c r="FL41" s="1"/>
  <c r="EH33"/>
  <c r="FL33" s="1"/>
  <c r="EH25"/>
  <c r="FL25" s="1"/>
  <c r="EH17"/>
  <c r="FL17" s="1"/>
  <c r="FN17" s="1"/>
  <c r="FO17" s="1"/>
  <c r="EH192"/>
  <c r="FL192" s="1"/>
  <c r="EG184"/>
  <c r="EH176"/>
  <c r="FL176" s="1"/>
  <c r="EH168"/>
  <c r="FL168" s="1"/>
  <c r="EH160"/>
  <c r="FL160" s="1"/>
  <c r="EG152"/>
  <c r="EG144"/>
  <c r="EH136"/>
  <c r="FL136" s="1"/>
  <c r="EG128"/>
  <c r="EG120"/>
  <c r="EG112"/>
  <c r="EH104"/>
  <c r="FL104" s="1"/>
  <c r="EH96"/>
  <c r="FL96" s="1"/>
  <c r="EG88"/>
  <c r="EH80"/>
  <c r="FL80" s="1"/>
  <c r="EG72"/>
  <c r="EH64"/>
  <c r="FL64" s="1"/>
  <c r="EH56"/>
  <c r="FL56" s="1"/>
  <c r="EH48"/>
  <c r="FL48" s="1"/>
  <c r="EH40"/>
  <c r="FL40" s="1"/>
  <c r="EH32"/>
  <c r="FL32" s="1"/>
  <c r="EH24"/>
  <c r="FL24" s="1"/>
  <c r="EH16"/>
  <c r="FL16" s="1"/>
  <c r="FN16" s="1"/>
  <c r="EH574"/>
  <c r="FL574" s="1"/>
  <c r="EH582"/>
  <c r="FL582" s="1"/>
  <c r="EH590"/>
  <c r="FL590" s="1"/>
  <c r="EH430"/>
  <c r="FL430" s="1"/>
  <c r="EG438"/>
  <c r="EG446"/>
  <c r="EG454"/>
  <c r="EG462"/>
  <c r="EG470"/>
  <c r="EG478"/>
  <c r="EG486"/>
  <c r="EG494"/>
  <c r="EG502"/>
  <c r="EG510"/>
  <c r="EG518"/>
  <c r="EG526"/>
  <c r="EG534"/>
  <c r="EG542"/>
  <c r="EG550"/>
  <c r="EG558"/>
  <c r="EG566"/>
  <c r="EG574"/>
  <c r="EG582"/>
  <c r="EG590"/>
  <c r="EG575"/>
  <c r="EG583"/>
  <c r="EH12"/>
  <c r="EG431"/>
  <c r="EH439"/>
  <c r="FL439" s="1"/>
  <c r="FN439" s="1"/>
  <c r="FO439" s="1"/>
  <c r="EH447"/>
  <c r="FL447" s="1"/>
  <c r="EH455"/>
  <c r="FL455" s="1"/>
  <c r="EH463"/>
  <c r="FL463" s="1"/>
  <c r="EH471"/>
  <c r="FL471" s="1"/>
  <c r="EH479"/>
  <c r="FL479" s="1"/>
  <c r="EH487"/>
  <c r="FL487" s="1"/>
  <c r="EH495"/>
  <c r="FL495" s="1"/>
  <c r="EH503"/>
  <c r="FL503" s="1"/>
  <c r="EH511"/>
  <c r="FL511" s="1"/>
  <c r="EH519"/>
  <c r="FL519" s="1"/>
  <c r="EH527"/>
  <c r="FL527" s="1"/>
  <c r="EH535"/>
  <c r="FL535" s="1"/>
  <c r="EH543"/>
  <c r="FL543" s="1"/>
  <c r="EH551"/>
  <c r="FL551" s="1"/>
  <c r="EH559"/>
  <c r="FL559" s="1"/>
  <c r="EH567"/>
  <c r="FL567" s="1"/>
  <c r="EH575"/>
  <c r="FL575" s="1"/>
  <c r="EH583"/>
  <c r="FL583" s="1"/>
  <c r="EG12"/>
  <c r="EH560"/>
  <c r="FL560" s="1"/>
  <c r="EH552"/>
  <c r="FL552" s="1"/>
  <c r="EH544"/>
  <c r="FL544" s="1"/>
  <c r="FN544" s="1"/>
  <c r="EH536"/>
  <c r="FL536" s="1"/>
  <c r="EH528"/>
  <c r="EH520"/>
  <c r="FL520" s="1"/>
  <c r="EH512"/>
  <c r="FL512" s="1"/>
  <c r="EH504"/>
  <c r="FL504" s="1"/>
  <c r="EH496"/>
  <c r="FL496" s="1"/>
  <c r="EH488"/>
  <c r="FL488" s="1"/>
  <c r="EH480"/>
  <c r="FL480" s="1"/>
  <c r="EH472"/>
  <c r="FL472" s="1"/>
  <c r="EH464"/>
  <c r="FL464" s="1"/>
  <c r="EH456"/>
  <c r="FL456" s="1"/>
  <c r="EH448"/>
  <c r="FL448" s="1"/>
  <c r="EH440"/>
  <c r="FL440" s="1"/>
  <c r="EH432"/>
  <c r="EH423"/>
  <c r="FL423" s="1"/>
  <c r="EH415"/>
  <c r="FL415" s="1"/>
  <c r="EH407"/>
  <c r="FL407" s="1"/>
  <c r="EH399"/>
  <c r="FL399" s="1"/>
  <c r="FN399" s="1"/>
  <c r="FO399" s="1"/>
  <c r="EH391"/>
  <c r="FL391" s="1"/>
  <c r="FN391" s="1"/>
  <c r="EH383"/>
  <c r="FL383" s="1"/>
  <c r="FN383" s="1"/>
  <c r="FO383" s="1"/>
  <c r="EH375"/>
  <c r="FL375" s="1"/>
  <c r="FN375" s="1"/>
  <c r="FO375" s="1"/>
  <c r="EH367"/>
  <c r="FL367" s="1"/>
  <c r="FN367" s="1"/>
  <c r="FO367" s="1"/>
  <c r="EH359"/>
  <c r="FL359" s="1"/>
  <c r="EH351"/>
  <c r="FL351" s="1"/>
  <c r="EH343"/>
  <c r="FL343" s="1"/>
  <c r="EH335"/>
  <c r="FL335" s="1"/>
  <c r="EH327"/>
  <c r="FL327" s="1"/>
  <c r="EH319"/>
  <c r="FL319" s="1"/>
  <c r="EH311"/>
  <c r="FL311" s="1"/>
  <c r="EH303"/>
  <c r="FL303" s="1"/>
  <c r="EH295"/>
  <c r="FL295" s="1"/>
  <c r="EH287"/>
  <c r="FL287" s="1"/>
  <c r="EH279"/>
  <c r="FL279" s="1"/>
  <c r="EH271"/>
  <c r="FL271" s="1"/>
  <c r="FN271" s="1"/>
  <c r="EH263"/>
  <c r="FL263" s="1"/>
  <c r="FN263" s="1"/>
  <c r="FO263" s="1"/>
  <c r="EH255"/>
  <c r="FL255" s="1"/>
  <c r="FN255" s="1"/>
  <c r="FO255" s="1"/>
  <c r="EG243"/>
  <c r="EG235"/>
  <c r="EG227"/>
  <c r="EG219"/>
  <c r="EH211"/>
  <c r="FL211" s="1"/>
  <c r="EH203"/>
  <c r="FL203" s="1"/>
  <c r="EH424"/>
  <c r="FL424" s="1"/>
  <c r="EH416"/>
  <c r="FL416" s="1"/>
  <c r="EH408"/>
  <c r="FL408" s="1"/>
  <c r="EH400"/>
  <c r="FL400" s="1"/>
  <c r="EH392"/>
  <c r="FL392" s="1"/>
  <c r="EH384"/>
  <c r="FL384" s="1"/>
  <c r="EH376"/>
  <c r="FL376" s="1"/>
  <c r="EH368"/>
  <c r="FL368" s="1"/>
  <c r="EH360"/>
  <c r="FL360" s="1"/>
  <c r="EH352"/>
  <c r="FL352" s="1"/>
  <c r="EH344"/>
  <c r="FL344" s="1"/>
  <c r="EH336"/>
  <c r="FL336" s="1"/>
  <c r="EH328"/>
  <c r="FL328" s="1"/>
  <c r="EH320"/>
  <c r="FL320" s="1"/>
  <c r="EH312"/>
  <c r="FL312" s="1"/>
  <c r="FN312" s="1"/>
  <c r="EH304"/>
  <c r="FL304" s="1"/>
  <c r="FN304" s="1"/>
  <c r="FO304" s="1"/>
  <c r="EH296"/>
  <c r="FL296" s="1"/>
  <c r="FN296" s="1"/>
  <c r="FO296" s="1"/>
  <c r="EH288"/>
  <c r="FL288" s="1"/>
  <c r="FN288" s="1"/>
  <c r="FO288" s="1"/>
  <c r="EH280"/>
  <c r="FL280" s="1"/>
  <c r="FN280" s="1"/>
  <c r="FO280" s="1"/>
  <c r="EG272"/>
  <c r="EG264"/>
  <c r="EG256"/>
  <c r="EG244"/>
  <c r="EG236"/>
  <c r="EG228"/>
  <c r="EG220"/>
  <c r="EG212"/>
  <c r="EG204"/>
  <c r="EG196"/>
  <c r="EG188"/>
  <c r="EH180"/>
  <c r="FL180" s="1"/>
  <c r="EG172"/>
  <c r="EG164"/>
  <c r="EH156"/>
  <c r="FL156" s="1"/>
  <c r="FN156" s="1"/>
  <c r="FO156" s="1"/>
  <c r="EH148"/>
  <c r="FL148" s="1"/>
  <c r="EG140"/>
  <c r="EH132"/>
  <c r="FL132" s="1"/>
  <c r="EH124"/>
  <c r="FL124" s="1"/>
  <c r="EH116"/>
  <c r="FL116" s="1"/>
  <c r="EH108"/>
  <c r="FL108" s="1"/>
  <c r="EG100"/>
  <c r="EH92"/>
  <c r="FL92" s="1"/>
  <c r="EH84"/>
  <c r="FL84" s="1"/>
  <c r="EH76"/>
  <c r="FL76" s="1"/>
  <c r="EG68"/>
  <c r="EG60"/>
  <c r="EG52"/>
  <c r="EG44"/>
  <c r="EG36"/>
  <c r="EG28"/>
  <c r="EG20"/>
  <c r="EH195"/>
  <c r="FL195" s="1"/>
  <c r="EG187"/>
  <c r="EG179"/>
  <c r="EH171"/>
  <c r="FL171" s="1"/>
  <c r="EH163"/>
  <c r="FL163" s="1"/>
  <c r="EG155"/>
  <c r="EG147"/>
  <c r="EH139"/>
  <c r="FL139" s="1"/>
  <c r="EH131"/>
  <c r="FL131" s="1"/>
  <c r="EG123"/>
  <c r="EG115"/>
  <c r="EG107"/>
  <c r="EH99"/>
  <c r="FL99" s="1"/>
  <c r="FN99" s="1"/>
  <c r="FO99" s="1"/>
  <c r="EG91"/>
  <c r="EG83"/>
  <c r="EG75"/>
  <c r="EH67"/>
  <c r="FL67" s="1"/>
  <c r="EH59"/>
  <c r="FL59" s="1"/>
  <c r="EH51"/>
  <c r="FL51" s="1"/>
  <c r="FN51" s="1"/>
  <c r="FO51" s="1"/>
  <c r="EH43"/>
  <c r="FL43" s="1"/>
  <c r="EG35"/>
  <c r="EG27"/>
  <c r="EG19"/>
  <c r="EG567"/>
  <c r="EG559"/>
  <c r="EG551"/>
  <c r="EG543"/>
  <c r="EG535"/>
  <c r="EG527"/>
  <c r="EG519"/>
  <c r="EG511"/>
  <c r="EG503"/>
  <c r="EG495"/>
  <c r="EG487"/>
  <c r="EG479"/>
  <c r="EG471"/>
  <c r="EG463"/>
  <c r="EG455"/>
  <c r="EG447"/>
  <c r="EG439"/>
  <c r="EH431"/>
  <c r="EG422"/>
  <c r="EG414"/>
  <c r="EG406"/>
  <c r="EG398"/>
  <c r="EG390"/>
  <c r="EG382"/>
  <c r="EG374"/>
  <c r="EG366"/>
  <c r="EG358"/>
  <c r="EG350"/>
  <c r="EG342"/>
  <c r="EG334"/>
  <c r="EG326"/>
  <c r="EG318"/>
  <c r="EG310"/>
  <c r="EG302"/>
  <c r="EG294"/>
  <c r="EG286"/>
  <c r="EG278"/>
  <c r="EH270"/>
  <c r="FL270" s="1"/>
  <c r="EH262"/>
  <c r="FL262" s="1"/>
  <c r="EH254"/>
  <c r="FL254" s="1"/>
  <c r="EH242"/>
  <c r="FL242" s="1"/>
  <c r="EH234"/>
  <c r="FL234" s="1"/>
  <c r="EH226"/>
  <c r="FL226" s="1"/>
  <c r="EG218"/>
  <c r="EH210"/>
  <c r="FL210" s="1"/>
  <c r="EH202"/>
  <c r="FL202" s="1"/>
  <c r="EG423"/>
  <c r="EG415"/>
  <c r="EG407"/>
  <c r="EG399"/>
  <c r="EG391"/>
  <c r="EG383"/>
  <c r="EG375"/>
  <c r="EG367"/>
  <c r="EG359"/>
  <c r="EG351"/>
  <c r="EG343"/>
  <c r="EG335"/>
  <c r="EG327"/>
  <c r="EG319"/>
  <c r="EG311"/>
  <c r="EG303"/>
  <c r="EG295"/>
  <c r="EG287"/>
  <c r="EG279"/>
  <c r="EG271"/>
  <c r="EG263"/>
  <c r="EG255"/>
  <c r="EH243"/>
  <c r="FL243" s="1"/>
  <c r="EH235"/>
  <c r="FL235" s="1"/>
  <c r="EH227"/>
  <c r="FL227" s="1"/>
  <c r="EH219"/>
  <c r="FL219" s="1"/>
  <c r="EG211"/>
  <c r="EG203"/>
  <c r="EG195"/>
  <c r="EH187"/>
  <c r="FL187" s="1"/>
  <c r="EH179"/>
  <c r="FL179" s="1"/>
  <c r="EG171"/>
  <c r="EG163"/>
  <c r="EH155"/>
  <c r="FL155" s="1"/>
  <c r="EH147"/>
  <c r="FL147" s="1"/>
  <c r="EG139"/>
  <c r="EG131"/>
  <c r="EH123"/>
  <c r="FL123" s="1"/>
  <c r="EH115"/>
  <c r="FL115" s="1"/>
  <c r="EH107"/>
  <c r="FL107" s="1"/>
  <c r="EG99"/>
  <c r="EH91"/>
  <c r="FL91" s="1"/>
  <c r="FN91" s="1"/>
  <c r="FO91" s="1"/>
  <c r="EH83"/>
  <c r="FL83" s="1"/>
  <c r="FN83" s="1"/>
  <c r="FO83" s="1"/>
  <c r="EH75"/>
  <c r="FL75" s="1"/>
  <c r="FN75" s="1"/>
  <c r="FO75" s="1"/>
  <c r="EG67"/>
  <c r="EG59"/>
  <c r="EG51"/>
  <c r="EG43"/>
  <c r="EH35"/>
  <c r="FL35" s="1"/>
  <c r="EH27"/>
  <c r="FL27" s="1"/>
  <c r="FN27" s="1"/>
  <c r="FO27" s="1"/>
  <c r="EH19"/>
  <c r="FL19" s="1"/>
  <c r="EH194"/>
  <c r="FL194" s="1"/>
  <c r="EG186"/>
  <c r="EG178"/>
  <c r="EH170"/>
  <c r="FL170" s="1"/>
  <c r="EH162"/>
  <c r="FL162" s="1"/>
  <c r="FN162" s="1"/>
  <c r="FO162" s="1"/>
  <c r="EG154"/>
  <c r="EG146"/>
  <c r="EH138"/>
  <c r="FL138" s="1"/>
  <c r="EG130"/>
  <c r="EG122"/>
  <c r="EG114"/>
  <c r="EH106"/>
  <c r="FL106" s="1"/>
  <c r="EH98"/>
  <c r="FL98" s="1"/>
  <c r="EG90"/>
  <c r="EG82"/>
  <c r="EG74"/>
  <c r="EH66"/>
  <c r="FL66" s="1"/>
  <c r="FN66" s="1"/>
  <c r="FO66" s="1"/>
  <c r="EH58"/>
  <c r="FL58" s="1"/>
  <c r="EH50"/>
  <c r="FL50" s="1"/>
  <c r="FN50" s="1"/>
  <c r="FO50" s="1"/>
  <c r="EH42"/>
  <c r="FL42" s="1"/>
  <c r="EH34"/>
  <c r="FL34" s="1"/>
  <c r="EH26"/>
  <c r="FL26" s="1"/>
  <c r="EH18"/>
  <c r="FL18" s="1"/>
  <c r="EH572"/>
  <c r="FL572" s="1"/>
  <c r="FN572" s="1"/>
  <c r="EH580"/>
  <c r="FL580" s="1"/>
  <c r="FN580" s="1"/>
  <c r="EH588"/>
  <c r="FL588" s="1"/>
  <c r="EH428"/>
  <c r="FL428" s="1"/>
  <c r="EG436"/>
  <c r="EG444"/>
  <c r="EG452"/>
  <c r="EG460"/>
  <c r="EG468"/>
  <c r="EG476"/>
  <c r="EG484"/>
  <c r="EG492"/>
  <c r="EG500"/>
  <c r="EG508"/>
  <c r="EG516"/>
  <c r="EG524"/>
  <c r="EG532"/>
  <c r="EG540"/>
  <c r="EG548"/>
  <c r="EG556"/>
  <c r="EG564"/>
  <c r="EG572"/>
  <c r="EG580"/>
  <c r="EG588"/>
  <c r="EG573"/>
  <c r="EG581"/>
  <c r="EG589"/>
  <c r="EG429"/>
  <c r="EH437"/>
  <c r="FL437" s="1"/>
  <c r="EH445"/>
  <c r="FL445" s="1"/>
  <c r="EH453"/>
  <c r="FL453" s="1"/>
  <c r="EH461"/>
  <c r="FL461" s="1"/>
  <c r="EH469"/>
  <c r="FL469" s="1"/>
  <c r="EH477"/>
  <c r="FL477" s="1"/>
  <c r="EH485"/>
  <c r="FL485" s="1"/>
  <c r="EH493"/>
  <c r="FL493" s="1"/>
  <c r="FN493" s="1"/>
  <c r="EH501"/>
  <c r="FL501" s="1"/>
  <c r="EH509"/>
  <c r="FL509" s="1"/>
  <c r="EH517"/>
  <c r="FL517" s="1"/>
  <c r="EH525"/>
  <c r="EH533"/>
  <c r="EH541"/>
  <c r="FL541" s="1"/>
  <c r="EH549"/>
  <c r="FL549" s="1"/>
  <c r="EH557"/>
  <c r="FL557" s="1"/>
  <c r="EH565"/>
  <c r="FL565" s="1"/>
  <c r="EH573"/>
  <c r="FL573" s="1"/>
  <c r="EH581"/>
  <c r="FL581" s="1"/>
  <c r="EH589"/>
  <c r="FL589" s="1"/>
  <c r="EH562"/>
  <c r="FL562" s="1"/>
  <c r="EH554"/>
  <c r="FL554" s="1"/>
  <c r="EH546"/>
  <c r="FL546" s="1"/>
  <c r="FN546" s="1"/>
  <c r="GW546" s="1"/>
  <c r="GY546" s="1"/>
  <c r="EH538"/>
  <c r="FL538" s="1"/>
  <c r="EH530"/>
  <c r="FL530" s="1"/>
  <c r="EH522"/>
  <c r="FL522" s="1"/>
  <c r="EH514"/>
  <c r="FL514" s="1"/>
  <c r="EH506"/>
  <c r="FL506" s="1"/>
  <c r="EH498"/>
  <c r="FL498" s="1"/>
  <c r="EH490"/>
  <c r="FL490" s="1"/>
  <c r="FN490" s="1"/>
  <c r="FO490" s="1"/>
  <c r="EH482"/>
  <c r="FL482" s="1"/>
  <c r="EH474"/>
  <c r="FL474" s="1"/>
  <c r="EH466"/>
  <c r="FL466" s="1"/>
  <c r="EH458"/>
  <c r="FL458" s="1"/>
  <c r="EH450"/>
  <c r="FL450" s="1"/>
  <c r="EH442"/>
  <c r="FL442" s="1"/>
  <c r="EH434"/>
  <c r="FL434" s="1"/>
  <c r="EG426"/>
  <c r="EH417"/>
  <c r="FL417" s="1"/>
  <c r="EH409"/>
  <c r="FL409" s="1"/>
  <c r="EH401"/>
  <c r="FL401" s="1"/>
  <c r="FN401" s="1"/>
  <c r="FO401" s="1"/>
  <c r="EH393"/>
  <c r="FL393" s="1"/>
  <c r="FN393" s="1"/>
  <c r="FO393" s="1"/>
  <c r="EH385"/>
  <c r="FL385" s="1"/>
  <c r="FN385" s="1"/>
  <c r="FO385" s="1"/>
  <c r="EH377"/>
  <c r="FL377" s="1"/>
  <c r="FN377" s="1"/>
  <c r="FO377" s="1"/>
  <c r="EH369"/>
  <c r="FL369" s="1"/>
  <c r="FN369" s="1"/>
  <c r="FO369" s="1"/>
  <c r="EH361"/>
  <c r="FL361" s="1"/>
  <c r="EH353"/>
  <c r="FL353" s="1"/>
  <c r="EH345"/>
  <c r="FL345" s="1"/>
  <c r="EH337"/>
  <c r="FL337" s="1"/>
  <c r="EH329"/>
  <c r="FL329" s="1"/>
  <c r="EH321"/>
  <c r="FL321" s="1"/>
  <c r="EH313"/>
  <c r="FL313" s="1"/>
  <c r="EH305"/>
  <c r="FL305" s="1"/>
  <c r="EH297"/>
  <c r="FL297" s="1"/>
  <c r="EH289"/>
  <c r="FL289" s="1"/>
  <c r="EH281"/>
  <c r="FL281" s="1"/>
  <c r="EH273"/>
  <c r="FL273" s="1"/>
  <c r="FN273" s="1"/>
  <c r="FO273" s="1"/>
  <c r="EH265"/>
  <c r="FL265" s="1"/>
  <c r="FN265" s="1"/>
  <c r="FO265" s="1"/>
  <c r="EH257"/>
  <c r="FL257" s="1"/>
  <c r="FN257" s="1"/>
  <c r="FO257" s="1"/>
  <c r="EG245"/>
  <c r="EG237"/>
  <c r="EG229"/>
  <c r="EG221"/>
  <c r="EH213"/>
  <c r="FL213" s="1"/>
  <c r="EH205"/>
  <c r="FL205" s="1"/>
  <c r="EH197"/>
  <c r="FL197" s="1"/>
  <c r="EH418"/>
  <c r="FL418" s="1"/>
  <c r="EH410"/>
  <c r="FL410" s="1"/>
  <c r="EH402"/>
  <c r="FL402" s="1"/>
  <c r="EH394"/>
  <c r="FL394" s="1"/>
  <c r="EH386"/>
  <c r="FL386" s="1"/>
  <c r="EH378"/>
  <c r="FL378" s="1"/>
  <c r="EH370"/>
  <c r="FL370" s="1"/>
  <c r="EH362"/>
  <c r="FL362" s="1"/>
  <c r="FN362" s="1"/>
  <c r="FO362" s="1"/>
  <c r="EH354"/>
  <c r="FL354" s="1"/>
  <c r="FN354" s="1"/>
  <c r="FO354" s="1"/>
  <c r="EH346"/>
  <c r="FL346" s="1"/>
  <c r="FN346" s="1"/>
  <c r="FO346" s="1"/>
  <c r="EH338"/>
  <c r="FL338" s="1"/>
  <c r="FN338" s="1"/>
  <c r="FO338" s="1"/>
  <c r="EH330"/>
  <c r="FL330" s="1"/>
  <c r="FN330" s="1"/>
  <c r="FO330" s="1"/>
  <c r="EH322"/>
  <c r="FL322" s="1"/>
  <c r="FN322" s="1"/>
  <c r="FO322" s="1"/>
  <c r="EH314"/>
  <c r="FL314" s="1"/>
  <c r="FN314" s="1"/>
  <c r="FO314" s="1"/>
  <c r="EH306"/>
  <c r="FL306" s="1"/>
  <c r="FN306" s="1"/>
  <c r="FO306" s="1"/>
  <c r="EH298"/>
  <c r="FL298" s="1"/>
  <c r="FN298" s="1"/>
  <c r="FO298" s="1"/>
  <c r="EH290"/>
  <c r="FL290" s="1"/>
  <c r="FN290" s="1"/>
  <c r="FO290" s="1"/>
  <c r="EH282"/>
  <c r="FL282" s="1"/>
  <c r="FN282" s="1"/>
  <c r="FO282" s="1"/>
  <c r="EH274"/>
  <c r="FL274" s="1"/>
  <c r="EG266"/>
  <c r="EG258"/>
  <c r="EG246"/>
  <c r="EG238"/>
  <c r="EG230"/>
  <c r="EG222"/>
  <c r="EH214"/>
  <c r="FL214" s="1"/>
  <c r="EG206"/>
  <c r="EG198"/>
  <c r="EG190"/>
  <c r="EH182"/>
  <c r="FL182" s="1"/>
  <c r="EG174"/>
  <c r="EG166"/>
  <c r="EH158"/>
  <c r="FL158" s="1"/>
  <c r="FN158" s="1"/>
  <c r="FO158" s="1"/>
  <c r="EH150"/>
  <c r="FL150" s="1"/>
  <c r="EH142"/>
  <c r="FL142" s="1"/>
  <c r="EG134"/>
  <c r="EH126"/>
  <c r="FL126" s="1"/>
  <c r="EH118"/>
  <c r="FL118" s="1"/>
  <c r="EH110"/>
  <c r="FL110" s="1"/>
  <c r="EG102"/>
  <c r="EG94"/>
  <c r="EH86"/>
  <c r="FL86" s="1"/>
  <c r="EH78"/>
  <c r="FL78" s="1"/>
  <c r="EG70"/>
  <c r="EG62"/>
  <c r="EG54"/>
  <c r="EG46"/>
  <c r="EG38"/>
  <c r="EG30"/>
  <c r="EG22"/>
  <c r="EG14"/>
  <c r="EH189"/>
  <c r="FL189" s="1"/>
  <c r="EG181"/>
  <c r="EH173"/>
  <c r="FL173" s="1"/>
  <c r="EH165"/>
  <c r="FL165" s="1"/>
  <c r="EG157"/>
  <c r="EG149"/>
  <c r="EG141"/>
  <c r="EH133"/>
  <c r="FL133" s="1"/>
  <c r="EG125"/>
  <c r="EG117"/>
  <c r="EG109"/>
  <c r="EH101"/>
  <c r="FL101" s="1"/>
  <c r="FN101" s="1"/>
  <c r="FO101" s="1"/>
  <c r="EH93"/>
  <c r="FL93" s="1"/>
  <c r="FN93" s="1"/>
  <c r="FO93" s="1"/>
  <c r="EG85"/>
  <c r="EG77"/>
  <c r="EH69"/>
  <c r="FL69" s="1"/>
  <c r="FN69" s="1"/>
  <c r="FO69" s="1"/>
  <c r="EH61"/>
  <c r="FL61" s="1"/>
  <c r="FN61" s="1"/>
  <c r="FO61" s="1"/>
  <c r="EH53"/>
  <c r="FL53" s="1"/>
  <c r="FN53" s="1"/>
  <c r="FO53" s="1"/>
  <c r="EH45"/>
  <c r="FL45" s="1"/>
  <c r="EG37"/>
  <c r="EG29"/>
  <c r="EG21"/>
  <c r="EH13"/>
  <c r="FL13" s="1"/>
  <c r="FN13" s="1"/>
  <c r="FO13" s="1"/>
  <c r="EG561"/>
  <c r="EG553"/>
  <c r="EG545"/>
  <c r="EG537"/>
  <c r="EG529"/>
  <c r="EG521"/>
  <c r="EG513"/>
  <c r="EG505"/>
  <c r="EG497"/>
  <c r="EG489"/>
  <c r="EG481"/>
  <c r="EG473"/>
  <c r="EG465"/>
  <c r="EG457"/>
  <c r="EG449"/>
  <c r="EG441"/>
  <c r="EG433"/>
  <c r="EH425"/>
  <c r="FL425" s="1"/>
  <c r="EG416"/>
  <c r="EG408"/>
  <c r="EG400"/>
  <c r="EG392"/>
  <c r="EG384"/>
  <c r="EG376"/>
  <c r="EG368"/>
  <c r="EG360"/>
  <c r="EG352"/>
  <c r="EG344"/>
  <c r="EG336"/>
  <c r="EG328"/>
  <c r="EG320"/>
  <c r="EG312"/>
  <c r="EG304"/>
  <c r="EG296"/>
  <c r="EG288"/>
  <c r="EG280"/>
  <c r="EH272"/>
  <c r="FL272" s="1"/>
  <c r="EH264"/>
  <c r="FL264" s="1"/>
  <c r="EH256"/>
  <c r="FL256" s="1"/>
  <c r="EH244"/>
  <c r="FL244" s="1"/>
  <c r="EH236"/>
  <c r="FL236" s="1"/>
  <c r="EH228"/>
  <c r="FL228" s="1"/>
  <c r="EH220"/>
  <c r="FL220" s="1"/>
  <c r="EH212"/>
  <c r="FL212" s="1"/>
  <c r="EH204"/>
  <c r="FL204" s="1"/>
  <c r="EH196"/>
  <c r="FL196" s="1"/>
  <c r="EG417"/>
  <c r="EG409"/>
  <c r="EG401"/>
  <c r="EG393"/>
  <c r="EG385"/>
  <c r="EG377"/>
  <c r="EG369"/>
  <c r="EG361"/>
  <c r="EG353"/>
  <c r="EG345"/>
  <c r="EG337"/>
  <c r="EG329"/>
  <c r="EG321"/>
  <c r="EG313"/>
  <c r="EG305"/>
  <c r="EG297"/>
  <c r="EG289"/>
  <c r="EG281"/>
  <c r="EG273"/>
  <c r="EG265"/>
  <c r="EG257"/>
  <c r="EH245"/>
  <c r="EH237"/>
  <c r="FL237" s="1"/>
  <c r="EH229"/>
  <c r="FL229" s="1"/>
  <c r="FN229" s="1"/>
  <c r="FO229" s="1"/>
  <c r="EH221"/>
  <c r="FL221" s="1"/>
  <c r="EG213"/>
  <c r="EG205"/>
  <c r="EG197"/>
  <c r="EG189"/>
  <c r="EH181"/>
  <c r="FL181" s="1"/>
  <c r="EG173"/>
  <c r="EG165"/>
  <c r="EH157"/>
  <c r="FL157" s="1"/>
  <c r="FN157" s="1"/>
  <c r="FO157" s="1"/>
  <c r="EH149"/>
  <c r="FL149" s="1"/>
  <c r="EH141"/>
  <c r="FL141" s="1"/>
  <c r="EG133"/>
  <c r="EH125"/>
  <c r="FL125" s="1"/>
  <c r="EH117"/>
  <c r="FL117" s="1"/>
  <c r="EH109"/>
  <c r="FL109" s="1"/>
  <c r="EG101"/>
  <c r="EG93"/>
  <c r="EH85"/>
  <c r="FL85" s="1"/>
  <c r="FN85" s="1"/>
  <c r="FO85" s="1"/>
  <c r="EH77"/>
  <c r="FL77" s="1"/>
  <c r="FN77" s="1"/>
  <c r="FO77" s="1"/>
  <c r="EG69"/>
  <c r="EG61"/>
  <c r="EG53"/>
  <c r="EG45"/>
  <c r="EH37"/>
  <c r="FL37" s="1"/>
  <c r="EH29"/>
  <c r="FL29" s="1"/>
  <c r="EH21"/>
  <c r="FL21" s="1"/>
  <c r="EG13"/>
  <c r="EH188"/>
  <c r="FL188" s="1"/>
  <c r="EG180"/>
  <c r="EH172"/>
  <c r="FL172" s="1"/>
  <c r="EH164"/>
  <c r="FL164" s="1"/>
  <c r="EG156"/>
  <c r="EG148"/>
  <c r="EH140"/>
  <c r="FL140" s="1"/>
  <c r="EG132"/>
  <c r="EG124"/>
  <c r="EG116"/>
  <c r="EG108"/>
  <c r="EH100"/>
  <c r="FL100" s="1"/>
  <c r="EG92"/>
  <c r="EG84"/>
  <c r="EG76"/>
  <c r="EH68"/>
  <c r="FL68" s="1"/>
  <c r="EH60"/>
  <c r="FL60" s="1"/>
  <c r="EH52"/>
  <c r="FL52" s="1"/>
  <c r="FN52" s="1"/>
  <c r="FO52" s="1"/>
  <c r="EH44"/>
  <c r="FL44" s="1"/>
  <c r="FN44" s="1"/>
  <c r="FO44" s="1"/>
  <c r="EH36"/>
  <c r="FL36" s="1"/>
  <c r="EH28"/>
  <c r="FL28" s="1"/>
  <c r="EH20"/>
  <c r="FL20" s="1"/>
  <c r="DW10"/>
  <c r="DV10"/>
  <c r="GU546"/>
  <c r="EC517"/>
  <c r="BE510"/>
  <c r="BE478"/>
  <c r="BE502"/>
  <c r="BE523"/>
  <c r="GU564"/>
  <c r="GU572"/>
  <c r="EC570"/>
  <c r="ED570"/>
  <c r="EC538"/>
  <c r="ED538"/>
  <c r="C204" i="11"/>
  <c r="GW17" i="1"/>
  <c r="GX17" s="1"/>
  <c r="BB10"/>
  <c r="EC524"/>
  <c r="ED524"/>
  <c r="ED546"/>
  <c r="EC546"/>
  <c r="CX10"/>
  <c r="EB544"/>
  <c r="GU544"/>
  <c r="ED90"/>
  <c r="EC90"/>
  <c r="EB273"/>
  <c r="EB282"/>
  <c r="EB290"/>
  <c r="GU290"/>
  <c r="EB298"/>
  <c r="EB306"/>
  <c r="EB314"/>
  <c r="EB322"/>
  <c r="GU322"/>
  <c r="EB330"/>
  <c r="EB346"/>
  <c r="EC210"/>
  <c r="ED210"/>
  <c r="ED311"/>
  <c r="EC311"/>
  <c r="EB375"/>
  <c r="GU375"/>
  <c r="ED430"/>
  <c r="EC430"/>
  <c r="EB57"/>
  <c r="GU57"/>
  <c r="EB65"/>
  <c r="GU65"/>
  <c r="EB81"/>
  <c r="GU81"/>
  <c r="EB89"/>
  <c r="GU89"/>
  <c r="EB97"/>
  <c r="GU97"/>
  <c r="EB105"/>
  <c r="GU105"/>
  <c r="EB229"/>
  <c r="EB245"/>
  <c r="EB377"/>
  <c r="GU377"/>
  <c r="EB385"/>
  <c r="GU385"/>
  <c r="EB393"/>
  <c r="GU393"/>
  <c r="EC226"/>
  <c r="ED226"/>
  <c r="EC234"/>
  <c r="ED234"/>
  <c r="EB257"/>
  <c r="GU257"/>
  <c r="EB265"/>
  <c r="GU265"/>
  <c r="EC366"/>
  <c r="ED366"/>
  <c r="EB401"/>
  <c r="GU401"/>
  <c r="DI619"/>
  <c r="DI621" s="1"/>
  <c r="DD10"/>
  <c r="EC88"/>
  <c r="ED88"/>
  <c r="EB280"/>
  <c r="GU280"/>
  <c r="EB288"/>
  <c r="GU288"/>
  <c r="EB296"/>
  <c r="GU296"/>
  <c r="EB304"/>
  <c r="GU304"/>
  <c r="ED408"/>
  <c r="EC408"/>
  <c r="ED349"/>
  <c r="EC349"/>
  <c r="EC428"/>
  <c r="ED428"/>
  <c r="EB75"/>
  <c r="GU75"/>
  <c r="EB83"/>
  <c r="GU83"/>
  <c r="EB91"/>
  <c r="GU91"/>
  <c r="EB99"/>
  <c r="GU99"/>
  <c r="EC139"/>
  <c r="ED139"/>
  <c r="ED179"/>
  <c r="EC179"/>
  <c r="EC223"/>
  <c r="ED223"/>
  <c r="EC231"/>
  <c r="ED231"/>
  <c r="EB367"/>
  <c r="GU367"/>
  <c r="EB383"/>
  <c r="GU383"/>
  <c r="EB399"/>
  <c r="GU399"/>
  <c r="ED160"/>
  <c r="EC160"/>
  <c r="EB259"/>
  <c r="GU259"/>
  <c r="EB403"/>
  <c r="GU403"/>
  <c r="EC411"/>
  <c r="ED411"/>
  <c r="ED471"/>
  <c r="EC471"/>
  <c r="DE10"/>
  <c r="GU373"/>
  <c r="GU312"/>
  <c r="EC118"/>
  <c r="ED118"/>
  <c r="EB269"/>
  <c r="GU269"/>
  <c r="EB278"/>
  <c r="GU278"/>
  <c r="EB286"/>
  <c r="GU286"/>
  <c r="EB294"/>
  <c r="GU294"/>
  <c r="EB302"/>
  <c r="GU302"/>
  <c r="EB310"/>
  <c r="GU310"/>
  <c r="EB318"/>
  <c r="GU318"/>
  <c r="EB326"/>
  <c r="GU326"/>
  <c r="EB334"/>
  <c r="GU334"/>
  <c r="EB342"/>
  <c r="GU342"/>
  <c r="ED315"/>
  <c r="EC315"/>
  <c r="EB371"/>
  <c r="GU371"/>
  <c r="ED426"/>
  <c r="EC426"/>
  <c r="ED442"/>
  <c r="EC442"/>
  <c r="EB53"/>
  <c r="GU53"/>
  <c r="EB61"/>
  <c r="EB69"/>
  <c r="EB77"/>
  <c r="EB85"/>
  <c r="EB93"/>
  <c r="EB101"/>
  <c r="GU101"/>
  <c r="EC141"/>
  <c r="ED141"/>
  <c r="EB157"/>
  <c r="EB233"/>
  <c r="GU233"/>
  <c r="ED256"/>
  <c r="EC256"/>
  <c r="ED357"/>
  <c r="EC357"/>
  <c r="EB365"/>
  <c r="GU365"/>
  <c r="EB381"/>
  <c r="GU381"/>
  <c r="EC389"/>
  <c r="GW389"/>
  <c r="GX389" s="1"/>
  <c r="EB397"/>
  <c r="GU397"/>
  <c r="EB158"/>
  <c r="EB239"/>
  <c r="GU239"/>
  <c r="EB253"/>
  <c r="GU253"/>
  <c r="EB261"/>
  <c r="GU261"/>
  <c r="EB354"/>
  <c r="EB362"/>
  <c r="EB405"/>
  <c r="GU405"/>
  <c r="ED220"/>
  <c r="EC220"/>
  <c r="EB275"/>
  <c r="GU275"/>
  <c r="EB284"/>
  <c r="GU284"/>
  <c r="EB300"/>
  <c r="GU300"/>
  <c r="EB308"/>
  <c r="GU308"/>
  <c r="EC348"/>
  <c r="ED348"/>
  <c r="EC404"/>
  <c r="ED404"/>
  <c r="ED317"/>
  <c r="EC317"/>
  <c r="EC337"/>
  <c r="ED337"/>
  <c r="EB369"/>
  <c r="GU369"/>
  <c r="EB13"/>
  <c r="EB79"/>
  <c r="GU79"/>
  <c r="EB87"/>
  <c r="GU87"/>
  <c r="EB95"/>
  <c r="GU95"/>
  <c r="EB119"/>
  <c r="GU119"/>
  <c r="ED215"/>
  <c r="EC215"/>
  <c r="EC235"/>
  <c r="ED235"/>
  <c r="EB379"/>
  <c r="GU379"/>
  <c r="EB387"/>
  <c r="GU387"/>
  <c r="EB395"/>
  <c r="GU395"/>
  <c r="EB156"/>
  <c r="GU156"/>
  <c r="EC180"/>
  <c r="ED180"/>
  <c r="EB241"/>
  <c r="GU241"/>
  <c r="EB255"/>
  <c r="GU255"/>
  <c r="EB263"/>
  <c r="GU263"/>
  <c r="EC415"/>
  <c r="ED415"/>
  <c r="EC475"/>
  <c r="ED475"/>
  <c r="EB491"/>
  <c r="GU491"/>
  <c r="DZ10"/>
  <c r="GU389"/>
  <c r="GU271"/>
  <c r="GU391"/>
  <c r="EC12"/>
  <c r="BM10"/>
  <c r="CD10"/>
  <c r="CV619"/>
  <c r="CV621" s="1"/>
  <c r="GW439"/>
  <c r="GX439" s="1"/>
  <c r="CE10"/>
  <c r="GU414"/>
  <c r="BY10"/>
  <c r="CE619"/>
  <c r="CE621" s="1"/>
  <c r="BX10"/>
  <c r="AY10"/>
  <c r="GW39"/>
  <c r="GY39" s="1"/>
  <c r="BS10"/>
  <c r="CC619"/>
  <c r="CC621" s="1"/>
  <c r="BR10"/>
  <c r="GU17"/>
  <c r="GU39"/>
  <c r="GU27"/>
  <c r="GU16"/>
  <c r="GU439"/>
  <c r="CQ27"/>
  <c r="CR27"/>
  <c r="CQ39"/>
  <c r="CR39"/>
  <c r="CR66"/>
  <c r="CQ66"/>
  <c r="CR419"/>
  <c r="CQ419"/>
  <c r="CQ439"/>
  <c r="CR439"/>
  <c r="CR18"/>
  <c r="CQ18"/>
  <c r="CR70"/>
  <c r="CQ70"/>
  <c r="CR162"/>
  <c r="CQ162"/>
  <c r="CR17"/>
  <c r="CQ17"/>
  <c r="CQ16"/>
  <c r="CR16"/>
  <c r="CQ224"/>
  <c r="CR224"/>
  <c r="CQ31"/>
  <c r="CR31"/>
  <c r="CP51"/>
  <c r="GU51"/>
  <c r="CQ225"/>
  <c r="CR225"/>
  <c r="CQ414"/>
  <c r="CR414"/>
  <c r="CP531"/>
  <c r="GU531"/>
  <c r="CR538"/>
  <c r="CQ538"/>
  <c r="CR535"/>
  <c r="CQ535"/>
  <c r="CP545"/>
  <c r="GU545"/>
  <c r="CQ541"/>
  <c r="CR541"/>
  <c r="CN10"/>
  <c r="CP12"/>
  <c r="CP532"/>
  <c r="GU532"/>
  <c r="CP490"/>
  <c r="GU490"/>
  <c r="BV619"/>
  <c r="BV621" s="1"/>
  <c r="BL10"/>
  <c r="CQ526"/>
  <c r="CR526"/>
  <c r="CM10"/>
  <c r="GU162"/>
  <c r="BD162"/>
  <c r="BD50"/>
  <c r="BD419"/>
  <c r="GU419"/>
  <c r="GU154"/>
  <c r="BD154"/>
  <c r="BE67"/>
  <c r="BE494"/>
  <c r="BF494"/>
  <c r="BE571"/>
  <c r="BE579"/>
  <c r="BD52"/>
  <c r="BE358"/>
  <c r="BE292"/>
  <c r="BE231"/>
  <c r="BE59"/>
  <c r="BE514"/>
  <c r="BE495"/>
  <c r="BE511"/>
  <c r="BE536"/>
  <c r="BE474"/>
  <c r="BE473"/>
  <c r="BE132"/>
  <c r="BE359"/>
  <c r="BE331"/>
  <c r="BE64"/>
  <c r="BE512"/>
  <c r="BE483"/>
  <c r="BD66"/>
  <c r="GU66"/>
  <c r="BD421"/>
  <c r="GU421"/>
  <c r="GU526"/>
  <c r="BD526"/>
  <c r="BE575"/>
  <c r="BD44"/>
  <c r="BG619"/>
  <c r="BG621" s="1"/>
  <c r="AX10"/>
  <c r="BE235"/>
  <c r="BE55"/>
  <c r="BE541"/>
  <c r="BE549"/>
  <c r="BE577"/>
  <c r="BE585"/>
  <c r="BE589"/>
  <c r="BE361"/>
  <c r="BE357"/>
  <c r="BE313"/>
  <c r="BE277"/>
  <c r="BE240"/>
  <c r="BE388"/>
  <c r="BE499"/>
  <c r="BE503"/>
  <c r="BE454"/>
  <c r="BE450"/>
  <c r="BE406"/>
  <c r="BE485"/>
  <c r="BE477"/>
  <c r="BE465"/>
  <c r="BE445"/>
  <c r="BE441"/>
  <c r="BE433"/>
  <c r="BE413"/>
  <c r="BE128"/>
  <c r="BE207"/>
  <c r="BE203"/>
  <c r="BE135"/>
  <c r="BE131"/>
  <c r="BE127"/>
  <c r="BE47"/>
  <c r="BE31"/>
  <c r="BE19"/>
  <c r="BE15"/>
  <c r="BE351"/>
  <c r="BE347"/>
  <c r="BE343"/>
  <c r="BE274"/>
  <c r="BE266"/>
  <c r="BE238"/>
  <c r="BE402"/>
  <c r="BE386"/>
  <c r="BE374"/>
  <c r="BE504"/>
  <c r="BE497"/>
  <c r="BE505"/>
  <c r="BE509"/>
  <c r="BE513"/>
  <c r="BE484"/>
  <c r="BE475"/>
  <c r="BE222"/>
  <c r="BE142"/>
  <c r="BE126"/>
  <c r="BE137"/>
  <c r="BE129"/>
  <c r="BE125"/>
  <c r="BE117"/>
  <c r="BF463"/>
  <c r="BE463"/>
  <c r="BF412"/>
  <c r="BE412"/>
  <c r="BF417"/>
  <c r="BE417"/>
  <c r="BE481"/>
  <c r="BF481"/>
  <c r="BE528"/>
  <c r="BF528"/>
  <c r="BF163"/>
  <c r="BE163"/>
  <c r="BF225"/>
  <c r="BE225"/>
  <c r="BE71"/>
  <c r="BF71"/>
  <c r="BE63"/>
  <c r="BF63"/>
  <c r="BE49"/>
  <c r="BF49"/>
  <c r="BF414"/>
  <c r="GW414"/>
  <c r="BE414"/>
  <c r="BF416"/>
  <c r="BE416"/>
  <c r="BF462"/>
  <c r="BE462"/>
  <c r="BE482"/>
  <c r="BF482"/>
  <c r="BF527"/>
  <c r="BE527"/>
  <c r="BF74"/>
  <c r="BE74"/>
  <c r="BF70"/>
  <c r="BE70"/>
  <c r="BE12"/>
  <c r="BE281"/>
  <c r="BF281"/>
  <c r="BF270"/>
  <c r="BE270"/>
  <c r="BE411"/>
  <c r="BF411"/>
  <c r="BF538"/>
  <c r="BE538"/>
  <c r="BE161"/>
  <c r="BF161"/>
  <c r="BF201"/>
  <c r="BE201"/>
  <c r="BE155"/>
  <c r="BF155"/>
  <c r="BE73"/>
  <c r="BF73"/>
  <c r="BE41"/>
  <c r="BF41"/>
  <c r="BF486"/>
  <c r="BE486"/>
  <c r="BE535"/>
  <c r="BF535"/>
  <c r="BF537"/>
  <c r="BE537"/>
  <c r="GU338" l="1"/>
  <c r="GU354"/>
  <c r="GU158"/>
  <c r="GU69"/>
  <c r="GW338"/>
  <c r="GY338" s="1"/>
  <c r="GU306"/>
  <c r="GU273"/>
  <c r="FF622"/>
  <c r="FF623" s="1"/>
  <c r="IB632"/>
  <c r="GQ12"/>
  <c r="GQ10" s="1"/>
  <c r="GP10"/>
  <c r="GR10" s="1"/>
  <c r="GU157"/>
  <c r="GU77"/>
  <c r="GX39"/>
  <c r="GU52"/>
  <c r="FO248"/>
  <c r="GW248"/>
  <c r="GX248" s="1"/>
  <c r="FO247"/>
  <c r="GW247"/>
  <c r="GX247" s="1"/>
  <c r="GY439"/>
  <c r="EQ10"/>
  <c r="FB619"/>
  <c r="FB621" s="1"/>
  <c r="FB622" s="1"/>
  <c r="FB623" s="1"/>
  <c r="EP10"/>
  <c r="GU44"/>
  <c r="GU50"/>
  <c r="GW27"/>
  <c r="GX27" s="1"/>
  <c r="GU493"/>
  <c r="GU580"/>
  <c r="GU13"/>
  <c r="GU362"/>
  <c r="GU93"/>
  <c r="GU85"/>
  <c r="GU61"/>
  <c r="GU229"/>
  <c r="GU346"/>
  <c r="GU330"/>
  <c r="GU314"/>
  <c r="GU298"/>
  <c r="GU282"/>
  <c r="GX546"/>
  <c r="EQ12"/>
  <c r="GY27"/>
  <c r="FN20"/>
  <c r="GU20"/>
  <c r="EK84"/>
  <c r="FK84"/>
  <c r="GT84" s="1"/>
  <c r="FN28"/>
  <c r="GU28"/>
  <c r="FN60"/>
  <c r="GU60"/>
  <c r="EK76"/>
  <c r="FK76"/>
  <c r="GT76" s="1"/>
  <c r="EK92"/>
  <c r="FK92"/>
  <c r="GT92" s="1"/>
  <c r="EK108"/>
  <c r="FK108"/>
  <c r="GT108" s="1"/>
  <c r="EK124"/>
  <c r="FK124"/>
  <c r="GT124" s="1"/>
  <c r="FN140"/>
  <c r="GU140"/>
  <c r="EK156"/>
  <c r="FK156"/>
  <c r="GT156" s="1"/>
  <c r="GY17"/>
  <c r="FN36"/>
  <c r="GU36"/>
  <c r="FN68"/>
  <c r="GU68"/>
  <c r="FN100"/>
  <c r="GU100"/>
  <c r="EK116"/>
  <c r="FK116"/>
  <c r="GT116" s="1"/>
  <c r="EK132"/>
  <c r="FK132"/>
  <c r="GT132" s="1"/>
  <c r="EK148"/>
  <c r="FK148"/>
  <c r="GT148" s="1"/>
  <c r="FN164"/>
  <c r="GU164"/>
  <c r="EK180"/>
  <c r="FK180"/>
  <c r="GT180" s="1"/>
  <c r="EK13"/>
  <c r="FK13"/>
  <c r="GT13" s="1"/>
  <c r="FN29"/>
  <c r="GU29"/>
  <c r="EK45"/>
  <c r="FK45"/>
  <c r="GT45" s="1"/>
  <c r="EK61"/>
  <c r="FK61"/>
  <c r="GT61" s="1"/>
  <c r="EK93"/>
  <c r="FK93"/>
  <c r="GT93" s="1"/>
  <c r="FN109"/>
  <c r="GU109"/>
  <c r="FN125"/>
  <c r="GU125"/>
  <c r="FN141"/>
  <c r="GU141"/>
  <c r="EK173"/>
  <c r="FK173"/>
  <c r="GT173" s="1"/>
  <c r="EK189"/>
  <c r="FK189"/>
  <c r="GT189" s="1"/>
  <c r="EK205"/>
  <c r="FK205"/>
  <c r="GT205" s="1"/>
  <c r="FN221"/>
  <c r="GU221"/>
  <c r="FN237"/>
  <c r="GU237"/>
  <c r="EK257"/>
  <c r="FK257"/>
  <c r="GT257" s="1"/>
  <c r="EK273"/>
  <c r="FK273"/>
  <c r="GT273" s="1"/>
  <c r="EK289"/>
  <c r="FK289"/>
  <c r="GT289" s="1"/>
  <c r="EK305"/>
  <c r="FK305"/>
  <c r="GT305" s="1"/>
  <c r="EK321"/>
  <c r="FK321"/>
  <c r="GT321" s="1"/>
  <c r="EK337"/>
  <c r="FK337"/>
  <c r="GT337" s="1"/>
  <c r="EK353"/>
  <c r="FK353"/>
  <c r="GT353" s="1"/>
  <c r="EK369"/>
  <c r="FK369"/>
  <c r="GT369" s="1"/>
  <c r="FN172"/>
  <c r="GU172"/>
  <c r="FN188"/>
  <c r="GU188"/>
  <c r="FN21"/>
  <c r="GU21"/>
  <c r="FN37"/>
  <c r="GU37"/>
  <c r="EK53"/>
  <c r="FK53"/>
  <c r="GT53" s="1"/>
  <c r="EK69"/>
  <c r="FK69"/>
  <c r="GT69" s="1"/>
  <c r="EK101"/>
  <c r="FK101"/>
  <c r="GT101" s="1"/>
  <c r="FN117"/>
  <c r="GU117"/>
  <c r="EK133"/>
  <c r="FK133"/>
  <c r="GT133" s="1"/>
  <c r="FN149"/>
  <c r="GU149"/>
  <c r="EK165"/>
  <c r="FK165"/>
  <c r="GT165" s="1"/>
  <c r="FN181"/>
  <c r="GU181"/>
  <c r="EK197"/>
  <c r="FK197"/>
  <c r="GT197" s="1"/>
  <c r="EK213"/>
  <c r="FK213"/>
  <c r="GT213" s="1"/>
  <c r="EJ245"/>
  <c r="FL245"/>
  <c r="EK265"/>
  <c r="FK265"/>
  <c r="GT265" s="1"/>
  <c r="EK281"/>
  <c r="FK281"/>
  <c r="GT281" s="1"/>
  <c r="EK297"/>
  <c r="FK297"/>
  <c r="GT297" s="1"/>
  <c r="EK313"/>
  <c r="FK313"/>
  <c r="GT313" s="1"/>
  <c r="EK329"/>
  <c r="FK329"/>
  <c r="GT329" s="1"/>
  <c r="EK345"/>
  <c r="FK345"/>
  <c r="GT345" s="1"/>
  <c r="EK361"/>
  <c r="FK361"/>
  <c r="GT361" s="1"/>
  <c r="EK377"/>
  <c r="FK377"/>
  <c r="GT377" s="1"/>
  <c r="EK393"/>
  <c r="FK393"/>
  <c r="GT393" s="1"/>
  <c r="EK409"/>
  <c r="FK409"/>
  <c r="GT409" s="1"/>
  <c r="FN196"/>
  <c r="GU196"/>
  <c r="FN212"/>
  <c r="GU212"/>
  <c r="FN228"/>
  <c r="GU228"/>
  <c r="FN244"/>
  <c r="GU244"/>
  <c r="FN264"/>
  <c r="GU264"/>
  <c r="EK280"/>
  <c r="FK280"/>
  <c r="GT280" s="1"/>
  <c r="EK296"/>
  <c r="FK296"/>
  <c r="GT296" s="1"/>
  <c r="EK312"/>
  <c r="FK312"/>
  <c r="GT312" s="1"/>
  <c r="EK328"/>
  <c r="FK328"/>
  <c r="GT328" s="1"/>
  <c r="EK344"/>
  <c r="FK344"/>
  <c r="GT344" s="1"/>
  <c r="EK360"/>
  <c r="FK360"/>
  <c r="GT360" s="1"/>
  <c r="EK376"/>
  <c r="FK376"/>
  <c r="GT376" s="1"/>
  <c r="EK392"/>
  <c r="FK392"/>
  <c r="GT392" s="1"/>
  <c r="EK408"/>
  <c r="FK408"/>
  <c r="GT408" s="1"/>
  <c r="FN425"/>
  <c r="GU425"/>
  <c r="EK441"/>
  <c r="FK441"/>
  <c r="GT441" s="1"/>
  <c r="EK457"/>
  <c r="FK457"/>
  <c r="GT457" s="1"/>
  <c r="EK473"/>
  <c r="FK473"/>
  <c r="GT473" s="1"/>
  <c r="EK489"/>
  <c r="FK489"/>
  <c r="GT489" s="1"/>
  <c r="EK505"/>
  <c r="FK505"/>
  <c r="GT505" s="1"/>
  <c r="EK521"/>
  <c r="FK521"/>
  <c r="GT521" s="1"/>
  <c r="EK537"/>
  <c r="FK537"/>
  <c r="GT537" s="1"/>
  <c r="EK553"/>
  <c r="FK553"/>
  <c r="GT553" s="1"/>
  <c r="EK29"/>
  <c r="FK29"/>
  <c r="GT29" s="1"/>
  <c r="FN45"/>
  <c r="GU45"/>
  <c r="EK77"/>
  <c r="FK77"/>
  <c r="GT77" s="1"/>
  <c r="EK109"/>
  <c r="FK109"/>
  <c r="GT109" s="1"/>
  <c r="EK125"/>
  <c r="FK125"/>
  <c r="GT125" s="1"/>
  <c r="EK141"/>
  <c r="FK141"/>
  <c r="GT141" s="1"/>
  <c r="EK157"/>
  <c r="FK157"/>
  <c r="GT157" s="1"/>
  <c r="FN173"/>
  <c r="GU173"/>
  <c r="FN189"/>
  <c r="GU189"/>
  <c r="EK22"/>
  <c r="FK22"/>
  <c r="GT22" s="1"/>
  <c r="EK38"/>
  <c r="FK38"/>
  <c r="GT38" s="1"/>
  <c r="EK54"/>
  <c r="FK54"/>
  <c r="GT54" s="1"/>
  <c r="EK70"/>
  <c r="FK70"/>
  <c r="GT70" s="1"/>
  <c r="FN86"/>
  <c r="GU86"/>
  <c r="EK102"/>
  <c r="FK102"/>
  <c r="GT102" s="1"/>
  <c r="FN118"/>
  <c r="GU118"/>
  <c r="EK134"/>
  <c r="FK134"/>
  <c r="GT134" s="1"/>
  <c r="FN150"/>
  <c r="GU150"/>
  <c r="EK166"/>
  <c r="FK166"/>
  <c r="GT166" s="1"/>
  <c r="FN182"/>
  <c r="GU182"/>
  <c r="EK198"/>
  <c r="FK198"/>
  <c r="GT198" s="1"/>
  <c r="FN214"/>
  <c r="GU214"/>
  <c r="EK230"/>
  <c r="FK230"/>
  <c r="GT230" s="1"/>
  <c r="EK246"/>
  <c r="FK246"/>
  <c r="GT246" s="1"/>
  <c r="EK266"/>
  <c r="FK266"/>
  <c r="GT266" s="1"/>
  <c r="FN378"/>
  <c r="GU378"/>
  <c r="FN394"/>
  <c r="GU394"/>
  <c r="FN410"/>
  <c r="GU410"/>
  <c r="FN197"/>
  <c r="GU197"/>
  <c r="FN213"/>
  <c r="GU213"/>
  <c r="EK229"/>
  <c r="FK229"/>
  <c r="GT229" s="1"/>
  <c r="EK245"/>
  <c r="FK245"/>
  <c r="GT245" s="1"/>
  <c r="FN281"/>
  <c r="GU281"/>
  <c r="FN297"/>
  <c r="GU297"/>
  <c r="FN313"/>
  <c r="GU313"/>
  <c r="FN329"/>
  <c r="GU329"/>
  <c r="FN345"/>
  <c r="GU345"/>
  <c r="FN361"/>
  <c r="GU361"/>
  <c r="FN409"/>
  <c r="GU409"/>
  <c r="EK426"/>
  <c r="FK426"/>
  <c r="GT426" s="1"/>
  <c r="FN442"/>
  <c r="GU442"/>
  <c r="FN458"/>
  <c r="GU458"/>
  <c r="FN474"/>
  <c r="GU474"/>
  <c r="FN506"/>
  <c r="GU506"/>
  <c r="FN522"/>
  <c r="GU522"/>
  <c r="FN538"/>
  <c r="GU538"/>
  <c r="FN554"/>
  <c r="GU554"/>
  <c r="FN589"/>
  <c r="GU589"/>
  <c r="FN573"/>
  <c r="GU573"/>
  <c r="FN557"/>
  <c r="GU557"/>
  <c r="FN541"/>
  <c r="GU541"/>
  <c r="EJ525"/>
  <c r="FL525"/>
  <c r="FN509"/>
  <c r="GU509"/>
  <c r="FO493"/>
  <c r="GW493"/>
  <c r="GX493" s="1"/>
  <c r="FN477"/>
  <c r="GU477"/>
  <c r="FN461"/>
  <c r="GU461"/>
  <c r="FN445"/>
  <c r="GU445"/>
  <c r="EK429"/>
  <c r="FK429"/>
  <c r="GT429" s="1"/>
  <c r="EK581"/>
  <c r="FK581"/>
  <c r="GT581" s="1"/>
  <c r="EK588"/>
  <c r="FK588"/>
  <c r="GT588" s="1"/>
  <c r="EK572"/>
  <c r="FK572"/>
  <c r="GT572" s="1"/>
  <c r="EK556"/>
  <c r="FK556"/>
  <c r="GT556" s="1"/>
  <c r="EK540"/>
  <c r="FK540"/>
  <c r="GT540" s="1"/>
  <c r="EK524"/>
  <c r="FK524"/>
  <c r="GT524" s="1"/>
  <c r="EK508"/>
  <c r="FK508"/>
  <c r="GT508" s="1"/>
  <c r="EK492"/>
  <c r="FK492"/>
  <c r="GT492" s="1"/>
  <c r="EK476"/>
  <c r="FK476"/>
  <c r="GT476" s="1"/>
  <c r="EK460"/>
  <c r="FK460"/>
  <c r="GT460" s="1"/>
  <c r="EK444"/>
  <c r="FK444"/>
  <c r="GT444" s="1"/>
  <c r="FN428"/>
  <c r="GU428"/>
  <c r="FO580"/>
  <c r="GW580"/>
  <c r="GX580" s="1"/>
  <c r="FN18"/>
  <c r="GU18"/>
  <c r="FN34"/>
  <c r="GU34"/>
  <c r="EK82"/>
  <c r="FK82"/>
  <c r="GT82" s="1"/>
  <c r="FN98"/>
  <c r="GU98"/>
  <c r="EK114"/>
  <c r="FK114"/>
  <c r="GT114" s="1"/>
  <c r="EK130"/>
  <c r="FK130"/>
  <c r="GT130" s="1"/>
  <c r="EK146"/>
  <c r="FK146"/>
  <c r="GT146" s="1"/>
  <c r="EK178"/>
  <c r="FK178"/>
  <c r="GT178" s="1"/>
  <c r="FN194"/>
  <c r="GU194"/>
  <c r="EK43"/>
  <c r="FK43"/>
  <c r="GT43" s="1"/>
  <c r="EK59"/>
  <c r="FK59"/>
  <c r="GT59" s="1"/>
  <c r="FN107"/>
  <c r="GU107"/>
  <c r="FN123"/>
  <c r="GU123"/>
  <c r="EK139"/>
  <c r="FK139"/>
  <c r="GT139" s="1"/>
  <c r="FN155"/>
  <c r="GU155"/>
  <c r="EK171"/>
  <c r="FK171"/>
  <c r="GT171" s="1"/>
  <c r="FN187"/>
  <c r="GU187"/>
  <c r="EK203"/>
  <c r="FK203"/>
  <c r="GT203" s="1"/>
  <c r="FN219"/>
  <c r="GU219"/>
  <c r="FN235"/>
  <c r="GU235"/>
  <c r="EK255"/>
  <c r="FK255"/>
  <c r="GT255" s="1"/>
  <c r="EK271"/>
  <c r="FK271"/>
  <c r="GT271" s="1"/>
  <c r="EK287"/>
  <c r="FK287"/>
  <c r="GT287" s="1"/>
  <c r="EK303"/>
  <c r="FK303"/>
  <c r="GT303" s="1"/>
  <c r="EK319"/>
  <c r="FK319"/>
  <c r="GT319" s="1"/>
  <c r="EK335"/>
  <c r="FK335"/>
  <c r="GT335" s="1"/>
  <c r="EK351"/>
  <c r="FK351"/>
  <c r="GT351" s="1"/>
  <c r="EK367"/>
  <c r="FK367"/>
  <c r="GT367" s="1"/>
  <c r="EK383"/>
  <c r="FK383"/>
  <c r="GT383" s="1"/>
  <c r="EK399"/>
  <c r="FK399"/>
  <c r="GT399" s="1"/>
  <c r="EK415"/>
  <c r="FK415"/>
  <c r="GT415" s="1"/>
  <c r="FN202"/>
  <c r="GU202"/>
  <c r="EK218"/>
  <c r="FK218"/>
  <c r="GT218" s="1"/>
  <c r="FN234"/>
  <c r="GU234"/>
  <c r="FN254"/>
  <c r="GU254"/>
  <c r="FN270"/>
  <c r="GU270"/>
  <c r="EK286"/>
  <c r="FK286"/>
  <c r="GT286" s="1"/>
  <c r="EK302"/>
  <c r="FK302"/>
  <c r="GT302" s="1"/>
  <c r="EK318"/>
  <c r="FK318"/>
  <c r="GT318" s="1"/>
  <c r="EK334"/>
  <c r="FK334"/>
  <c r="GT334" s="1"/>
  <c r="EK350"/>
  <c r="FK350"/>
  <c r="GT350" s="1"/>
  <c r="EK366"/>
  <c r="FK366"/>
  <c r="GT366" s="1"/>
  <c r="EK382"/>
  <c r="FK382"/>
  <c r="GT382" s="1"/>
  <c r="EK398"/>
  <c r="FK398"/>
  <c r="GT398" s="1"/>
  <c r="EK414"/>
  <c r="FK414"/>
  <c r="GT414" s="1"/>
  <c r="EJ431"/>
  <c r="FL431"/>
  <c r="EK447"/>
  <c r="FK447"/>
  <c r="GT447" s="1"/>
  <c r="EK463"/>
  <c r="FK463"/>
  <c r="GT463" s="1"/>
  <c r="EK479"/>
  <c r="FK479"/>
  <c r="GT479" s="1"/>
  <c r="EK495"/>
  <c r="FK495"/>
  <c r="GT495" s="1"/>
  <c r="EK511"/>
  <c r="FK511"/>
  <c r="GT511" s="1"/>
  <c r="EK527"/>
  <c r="FK527"/>
  <c r="GT527" s="1"/>
  <c r="EK543"/>
  <c r="FK543"/>
  <c r="GT543" s="1"/>
  <c r="EK559"/>
  <c r="FK559"/>
  <c r="GT559" s="1"/>
  <c r="EK19"/>
  <c r="FK19"/>
  <c r="GT19" s="1"/>
  <c r="EK35"/>
  <c r="FK35"/>
  <c r="GT35" s="1"/>
  <c r="FN67"/>
  <c r="GU67"/>
  <c r="EK83"/>
  <c r="FK83"/>
  <c r="GT83" s="1"/>
  <c r="EK115"/>
  <c r="FK115"/>
  <c r="GT115" s="1"/>
  <c r="FN131"/>
  <c r="GU131"/>
  <c r="EK147"/>
  <c r="FK147"/>
  <c r="GT147" s="1"/>
  <c r="FN163"/>
  <c r="GU163"/>
  <c r="EK179"/>
  <c r="FK179"/>
  <c r="GT179" s="1"/>
  <c r="FN195"/>
  <c r="GU195"/>
  <c r="EK28"/>
  <c r="FK28"/>
  <c r="GT28" s="1"/>
  <c r="EK44"/>
  <c r="FK44"/>
  <c r="GT44" s="1"/>
  <c r="EK60"/>
  <c r="FK60"/>
  <c r="GT60" s="1"/>
  <c r="FN76"/>
  <c r="GU76"/>
  <c r="FN92"/>
  <c r="GU92"/>
  <c r="FN108"/>
  <c r="GU108"/>
  <c r="FN124"/>
  <c r="GU124"/>
  <c r="EK140"/>
  <c r="FK140"/>
  <c r="GT140" s="1"/>
  <c r="EK172"/>
  <c r="FK172"/>
  <c r="GT172" s="1"/>
  <c r="EK188"/>
  <c r="FK188"/>
  <c r="GT188" s="1"/>
  <c r="EK204"/>
  <c r="FK204"/>
  <c r="GT204" s="1"/>
  <c r="EK220"/>
  <c r="FK220"/>
  <c r="GT220" s="1"/>
  <c r="EK236"/>
  <c r="FK236"/>
  <c r="GT236" s="1"/>
  <c r="EK256"/>
  <c r="FK256"/>
  <c r="GT256" s="1"/>
  <c r="EK272"/>
  <c r="FK272"/>
  <c r="GT272" s="1"/>
  <c r="FN320"/>
  <c r="GU320"/>
  <c r="FN336"/>
  <c r="GU336"/>
  <c r="FN352"/>
  <c r="GU352"/>
  <c r="FN368"/>
  <c r="GU368"/>
  <c r="FN384"/>
  <c r="GU384"/>
  <c r="FN400"/>
  <c r="GU400"/>
  <c r="FN416"/>
  <c r="GU416"/>
  <c r="FN203"/>
  <c r="GU203"/>
  <c r="EK219"/>
  <c r="FK219"/>
  <c r="GT219" s="1"/>
  <c r="EK235"/>
  <c r="FK235"/>
  <c r="GT235" s="1"/>
  <c r="FO271"/>
  <c r="GW271"/>
  <c r="GX271" s="1"/>
  <c r="FN287"/>
  <c r="GU287"/>
  <c r="FN303"/>
  <c r="GU303"/>
  <c r="FN319"/>
  <c r="GU319"/>
  <c r="FN335"/>
  <c r="GU335"/>
  <c r="FN351"/>
  <c r="GU351"/>
  <c r="FN415"/>
  <c r="GU415"/>
  <c r="EJ432"/>
  <c r="FL432"/>
  <c r="FN448"/>
  <c r="GU448"/>
  <c r="FN464"/>
  <c r="GU464"/>
  <c r="FN480"/>
  <c r="GU480"/>
  <c r="FN496"/>
  <c r="GU496"/>
  <c r="FN512"/>
  <c r="GU512"/>
  <c r="EJ528"/>
  <c r="FL528"/>
  <c r="FO544"/>
  <c r="FP544"/>
  <c r="FN560"/>
  <c r="GU560"/>
  <c r="FN583"/>
  <c r="GU583"/>
  <c r="FN567"/>
  <c r="GU567"/>
  <c r="FN551"/>
  <c r="GU551"/>
  <c r="FN535"/>
  <c r="GU535"/>
  <c r="FN519"/>
  <c r="GU519"/>
  <c r="FN503"/>
  <c r="GU503"/>
  <c r="FN487"/>
  <c r="GU487"/>
  <c r="FN471"/>
  <c r="GU471"/>
  <c r="FN455"/>
  <c r="GU455"/>
  <c r="EH10"/>
  <c r="FL12"/>
  <c r="EK575"/>
  <c r="FK575"/>
  <c r="GT575" s="1"/>
  <c r="EK582"/>
  <c r="FK582"/>
  <c r="GT582" s="1"/>
  <c r="EK566"/>
  <c r="FK566"/>
  <c r="GT566" s="1"/>
  <c r="EK550"/>
  <c r="FK550"/>
  <c r="GT550" s="1"/>
  <c r="EK534"/>
  <c r="FK534"/>
  <c r="GT534" s="1"/>
  <c r="EK518"/>
  <c r="FK518"/>
  <c r="GT518" s="1"/>
  <c r="EK502"/>
  <c r="FK502"/>
  <c r="GT502" s="1"/>
  <c r="EK486"/>
  <c r="FK486"/>
  <c r="GT486" s="1"/>
  <c r="EK470"/>
  <c r="FK470"/>
  <c r="GT470" s="1"/>
  <c r="EK454"/>
  <c r="FK454"/>
  <c r="GT454" s="1"/>
  <c r="EK438"/>
  <c r="FK438"/>
  <c r="GT438" s="1"/>
  <c r="FN590"/>
  <c r="GU590"/>
  <c r="FN574"/>
  <c r="GU574"/>
  <c r="FN24"/>
  <c r="GU24"/>
  <c r="FN40"/>
  <c r="GU40"/>
  <c r="FN56"/>
  <c r="GU56"/>
  <c r="EK72"/>
  <c r="FK72"/>
  <c r="GT72" s="1"/>
  <c r="EK88"/>
  <c r="FK88"/>
  <c r="GT88" s="1"/>
  <c r="FN104"/>
  <c r="GU104"/>
  <c r="EK120"/>
  <c r="FK120"/>
  <c r="GT120" s="1"/>
  <c r="FN136"/>
  <c r="GU136"/>
  <c r="EK152"/>
  <c r="FK152"/>
  <c r="GT152" s="1"/>
  <c r="EK385"/>
  <c r="FK385"/>
  <c r="GT385" s="1"/>
  <c r="EK401"/>
  <c r="FK401"/>
  <c r="GT401" s="1"/>
  <c r="EK417"/>
  <c r="FK417"/>
  <c r="GT417" s="1"/>
  <c r="FN204"/>
  <c r="GU204"/>
  <c r="FN220"/>
  <c r="GU220"/>
  <c r="FN236"/>
  <c r="GU236"/>
  <c r="FN256"/>
  <c r="GU256"/>
  <c r="FN272"/>
  <c r="GU272"/>
  <c r="EK288"/>
  <c r="FK288"/>
  <c r="GT288" s="1"/>
  <c r="EK304"/>
  <c r="FK304"/>
  <c r="GT304" s="1"/>
  <c r="EK320"/>
  <c r="FK320"/>
  <c r="GT320" s="1"/>
  <c r="EK336"/>
  <c r="FK336"/>
  <c r="GT336" s="1"/>
  <c r="EK352"/>
  <c r="FK352"/>
  <c r="GT352" s="1"/>
  <c r="EK368"/>
  <c r="FK368"/>
  <c r="GT368" s="1"/>
  <c r="EK384"/>
  <c r="FK384"/>
  <c r="GT384" s="1"/>
  <c r="EK400"/>
  <c r="FK400"/>
  <c r="GT400" s="1"/>
  <c r="EK416"/>
  <c r="FK416"/>
  <c r="GT416" s="1"/>
  <c r="EK433"/>
  <c r="FK433"/>
  <c r="GT433" s="1"/>
  <c r="EK449"/>
  <c r="FK449"/>
  <c r="GT449" s="1"/>
  <c r="EK465"/>
  <c r="FK465"/>
  <c r="GT465" s="1"/>
  <c r="EK481"/>
  <c r="FK481"/>
  <c r="GT481" s="1"/>
  <c r="EK497"/>
  <c r="FK497"/>
  <c r="GT497" s="1"/>
  <c r="EK513"/>
  <c r="FK513"/>
  <c r="GT513" s="1"/>
  <c r="EK529"/>
  <c r="FK529"/>
  <c r="GT529" s="1"/>
  <c r="EK545"/>
  <c r="FK545"/>
  <c r="GT545" s="1"/>
  <c r="EK561"/>
  <c r="FK561"/>
  <c r="GT561" s="1"/>
  <c r="EK21"/>
  <c r="FK21"/>
  <c r="GT21" s="1"/>
  <c r="EK37"/>
  <c r="FK37"/>
  <c r="GT37" s="1"/>
  <c r="EK85"/>
  <c r="FK85"/>
  <c r="GT85" s="1"/>
  <c r="EK117"/>
  <c r="FK117"/>
  <c r="GT117" s="1"/>
  <c r="FN133"/>
  <c r="GU133"/>
  <c r="EK149"/>
  <c r="FK149"/>
  <c r="GT149" s="1"/>
  <c r="FN165"/>
  <c r="GU165"/>
  <c r="EK181"/>
  <c r="FK181"/>
  <c r="GT181" s="1"/>
  <c r="EK14"/>
  <c r="FK14"/>
  <c r="GT14" s="1"/>
  <c r="EK30"/>
  <c r="FK30"/>
  <c r="GT30" s="1"/>
  <c r="EK46"/>
  <c r="FK46"/>
  <c r="GT46" s="1"/>
  <c r="EK62"/>
  <c r="FK62"/>
  <c r="GT62" s="1"/>
  <c r="FN78"/>
  <c r="GU78"/>
  <c r="EK94"/>
  <c r="FK94"/>
  <c r="GT94" s="1"/>
  <c r="FN110"/>
  <c r="GU110"/>
  <c r="FN126"/>
  <c r="GU126"/>
  <c r="FN142"/>
  <c r="GU142"/>
  <c r="EK174"/>
  <c r="FK174"/>
  <c r="GT174" s="1"/>
  <c r="EK190"/>
  <c r="FK190"/>
  <c r="GT190" s="1"/>
  <c r="EK206"/>
  <c r="FK206"/>
  <c r="GT206" s="1"/>
  <c r="EK222"/>
  <c r="FK222"/>
  <c r="GT222" s="1"/>
  <c r="EK238"/>
  <c r="FK238"/>
  <c r="GT238" s="1"/>
  <c r="EK258"/>
  <c r="FK258"/>
  <c r="GT258" s="1"/>
  <c r="FN274"/>
  <c r="GU274"/>
  <c r="FN370"/>
  <c r="GU370"/>
  <c r="FN386"/>
  <c r="GU386"/>
  <c r="FN402"/>
  <c r="GU402"/>
  <c r="FN418"/>
  <c r="GU418"/>
  <c r="FN205"/>
  <c r="GU205"/>
  <c r="EK221"/>
  <c r="FK221"/>
  <c r="GT221" s="1"/>
  <c r="EK237"/>
  <c r="FK237"/>
  <c r="GT237" s="1"/>
  <c r="FN289"/>
  <c r="GU289"/>
  <c r="FN305"/>
  <c r="GU305"/>
  <c r="FN321"/>
  <c r="GU321"/>
  <c r="FN337"/>
  <c r="GU337"/>
  <c r="FN353"/>
  <c r="GU353"/>
  <c r="FN417"/>
  <c r="GU417"/>
  <c r="FN434"/>
  <c r="GU434"/>
  <c r="FN450"/>
  <c r="GU450"/>
  <c r="FN466"/>
  <c r="GU466"/>
  <c r="FN482"/>
  <c r="GU482"/>
  <c r="FN498"/>
  <c r="GU498"/>
  <c r="FN514"/>
  <c r="GU514"/>
  <c r="FN530"/>
  <c r="GU530"/>
  <c r="FP546"/>
  <c r="FO546"/>
  <c r="FN562"/>
  <c r="GU562"/>
  <c r="FN581"/>
  <c r="GU581"/>
  <c r="FN565"/>
  <c r="GU565"/>
  <c r="FN549"/>
  <c r="GU549"/>
  <c r="EJ533"/>
  <c r="FL533"/>
  <c r="FN517"/>
  <c r="GU517"/>
  <c r="FN501"/>
  <c r="GU501"/>
  <c r="FN485"/>
  <c r="GU485"/>
  <c r="FN469"/>
  <c r="GU469"/>
  <c r="FN453"/>
  <c r="GU453"/>
  <c r="FN437"/>
  <c r="GU437"/>
  <c r="EK589"/>
  <c r="FK589"/>
  <c r="GT589" s="1"/>
  <c r="EK573"/>
  <c r="FK573"/>
  <c r="GT573" s="1"/>
  <c r="EK580"/>
  <c r="FK580"/>
  <c r="GT580" s="1"/>
  <c r="EK564"/>
  <c r="FK564"/>
  <c r="GT564" s="1"/>
  <c r="EK548"/>
  <c r="FK548"/>
  <c r="GT548" s="1"/>
  <c r="EK532"/>
  <c r="FK532"/>
  <c r="GT532" s="1"/>
  <c r="EK516"/>
  <c r="FK516"/>
  <c r="GT516" s="1"/>
  <c r="EK500"/>
  <c r="FK500"/>
  <c r="GT500" s="1"/>
  <c r="EK484"/>
  <c r="FK484"/>
  <c r="GT484" s="1"/>
  <c r="EK468"/>
  <c r="FK468"/>
  <c r="GT468" s="1"/>
  <c r="EK452"/>
  <c r="FK452"/>
  <c r="GT452" s="1"/>
  <c r="EK436"/>
  <c r="FK436"/>
  <c r="GT436" s="1"/>
  <c r="FN588"/>
  <c r="GU588"/>
  <c r="FO572"/>
  <c r="GW572"/>
  <c r="GX572" s="1"/>
  <c r="FN26"/>
  <c r="GU26"/>
  <c r="FN42"/>
  <c r="GU42"/>
  <c r="FN58"/>
  <c r="GU58"/>
  <c r="EK74"/>
  <c r="FK74"/>
  <c r="GT74" s="1"/>
  <c r="EK90"/>
  <c r="FK90"/>
  <c r="GT90" s="1"/>
  <c r="FN106"/>
  <c r="GU106"/>
  <c r="EK122"/>
  <c r="FK122"/>
  <c r="GT122" s="1"/>
  <c r="FN138"/>
  <c r="GU138"/>
  <c r="EK154"/>
  <c r="FK154"/>
  <c r="GT154" s="1"/>
  <c r="FN170"/>
  <c r="GU170"/>
  <c r="EK186"/>
  <c r="FK186"/>
  <c r="GT186" s="1"/>
  <c r="FN19"/>
  <c r="GU19"/>
  <c r="FN35"/>
  <c r="GU35"/>
  <c r="EK51"/>
  <c r="FK51"/>
  <c r="GT51" s="1"/>
  <c r="EK67"/>
  <c r="FK67"/>
  <c r="GT67" s="1"/>
  <c r="EK99"/>
  <c r="FK99"/>
  <c r="GT99" s="1"/>
  <c r="FN115"/>
  <c r="GU115"/>
  <c r="EK131"/>
  <c r="FK131"/>
  <c r="GT131" s="1"/>
  <c r="FN147"/>
  <c r="GU147"/>
  <c r="EK163"/>
  <c r="FK163"/>
  <c r="GT163" s="1"/>
  <c r="FN179"/>
  <c r="GU179"/>
  <c r="EK195"/>
  <c r="FK195"/>
  <c r="GT195" s="1"/>
  <c r="EK211"/>
  <c r="FK211"/>
  <c r="GT211" s="1"/>
  <c r="FN227"/>
  <c r="GU227"/>
  <c r="FN243"/>
  <c r="GU243"/>
  <c r="EK263"/>
  <c r="FK263"/>
  <c r="GT263" s="1"/>
  <c r="EK279"/>
  <c r="FK279"/>
  <c r="GT279" s="1"/>
  <c r="EK295"/>
  <c r="FK295"/>
  <c r="GT295" s="1"/>
  <c r="EK311"/>
  <c r="FK311"/>
  <c r="GT311" s="1"/>
  <c r="EK327"/>
  <c r="FK327"/>
  <c r="GT327" s="1"/>
  <c r="EK343"/>
  <c r="FK343"/>
  <c r="GT343" s="1"/>
  <c r="EK359"/>
  <c r="FK359"/>
  <c r="GT359" s="1"/>
  <c r="EK375"/>
  <c r="FK375"/>
  <c r="GT375" s="1"/>
  <c r="EK391"/>
  <c r="FK391"/>
  <c r="GT391" s="1"/>
  <c r="EK407"/>
  <c r="FK407"/>
  <c r="GT407" s="1"/>
  <c r="EK423"/>
  <c r="FK423"/>
  <c r="GT423" s="1"/>
  <c r="FN210"/>
  <c r="GU210"/>
  <c r="FN226"/>
  <c r="GU226"/>
  <c r="FN242"/>
  <c r="GU242"/>
  <c r="FN262"/>
  <c r="GU262"/>
  <c r="EK278"/>
  <c r="FK278"/>
  <c r="GT278" s="1"/>
  <c r="EK294"/>
  <c r="FK294"/>
  <c r="GT294" s="1"/>
  <c r="EK310"/>
  <c r="FK310"/>
  <c r="GT310" s="1"/>
  <c r="EK326"/>
  <c r="FK326"/>
  <c r="GT326" s="1"/>
  <c r="EK342"/>
  <c r="FK342"/>
  <c r="GT342" s="1"/>
  <c r="EK358"/>
  <c r="FK358"/>
  <c r="GT358" s="1"/>
  <c r="EK374"/>
  <c r="FK374"/>
  <c r="GT374" s="1"/>
  <c r="EK390"/>
  <c r="FK390"/>
  <c r="GT390" s="1"/>
  <c r="EK406"/>
  <c r="FK406"/>
  <c r="GT406" s="1"/>
  <c r="EK422"/>
  <c r="FK422"/>
  <c r="GT422" s="1"/>
  <c r="EK439"/>
  <c r="FK439"/>
  <c r="GT439" s="1"/>
  <c r="EK455"/>
  <c r="FK455"/>
  <c r="GT455" s="1"/>
  <c r="EK471"/>
  <c r="FK471"/>
  <c r="GT471" s="1"/>
  <c r="EK487"/>
  <c r="FK487"/>
  <c r="GT487" s="1"/>
  <c r="EK503"/>
  <c r="FK503"/>
  <c r="GT503" s="1"/>
  <c r="EK519"/>
  <c r="FK519"/>
  <c r="GT519" s="1"/>
  <c r="EK535"/>
  <c r="FK535"/>
  <c r="GT535" s="1"/>
  <c r="EK551"/>
  <c r="FK551"/>
  <c r="GT551" s="1"/>
  <c r="EK567"/>
  <c r="FK567"/>
  <c r="GT567" s="1"/>
  <c r="EK27"/>
  <c r="FK27"/>
  <c r="GT27" s="1"/>
  <c r="FN43"/>
  <c r="GU43"/>
  <c r="FN59"/>
  <c r="GU59"/>
  <c r="EK75"/>
  <c r="FK75"/>
  <c r="GT75" s="1"/>
  <c r="EK91"/>
  <c r="FK91"/>
  <c r="GT91" s="1"/>
  <c r="EK107"/>
  <c r="FK107"/>
  <c r="GT107" s="1"/>
  <c r="EK123"/>
  <c r="FK123"/>
  <c r="GT123" s="1"/>
  <c r="FN139"/>
  <c r="GU139"/>
  <c r="EK155"/>
  <c r="FK155"/>
  <c r="GT155" s="1"/>
  <c r="FN171"/>
  <c r="GU171"/>
  <c r="EK187"/>
  <c r="FK187"/>
  <c r="GT187" s="1"/>
  <c r="EK20"/>
  <c r="FK20"/>
  <c r="GT20" s="1"/>
  <c r="EK36"/>
  <c r="FK36"/>
  <c r="GT36" s="1"/>
  <c r="EK52"/>
  <c r="FK52"/>
  <c r="GT52" s="1"/>
  <c r="EK68"/>
  <c r="FK68"/>
  <c r="GT68" s="1"/>
  <c r="FN84"/>
  <c r="GU84"/>
  <c r="EK100"/>
  <c r="FK100"/>
  <c r="GT100" s="1"/>
  <c r="FN116"/>
  <c r="GU116"/>
  <c r="FN132"/>
  <c r="GU132"/>
  <c r="FN148"/>
  <c r="GU148"/>
  <c r="EK164"/>
  <c r="FK164"/>
  <c r="GT164" s="1"/>
  <c r="FN180"/>
  <c r="GU180"/>
  <c r="EK196"/>
  <c r="FK196"/>
  <c r="GT196" s="1"/>
  <c r="EK212"/>
  <c r="FK212"/>
  <c r="GT212" s="1"/>
  <c r="EK228"/>
  <c r="FK228"/>
  <c r="GT228" s="1"/>
  <c r="EK244"/>
  <c r="FK244"/>
  <c r="GT244" s="1"/>
  <c r="EK264"/>
  <c r="FK264"/>
  <c r="GT264" s="1"/>
  <c r="FO312"/>
  <c r="GW312"/>
  <c r="GX312" s="1"/>
  <c r="FN328"/>
  <c r="GU328"/>
  <c r="FN344"/>
  <c r="GU344"/>
  <c r="FN360"/>
  <c r="GU360"/>
  <c r="FN376"/>
  <c r="GU376"/>
  <c r="FN392"/>
  <c r="GU392"/>
  <c r="FN408"/>
  <c r="GU408"/>
  <c r="FN424"/>
  <c r="GU424"/>
  <c r="FN211"/>
  <c r="GU211"/>
  <c r="EK227"/>
  <c r="FK227"/>
  <c r="GT227" s="1"/>
  <c r="EK243"/>
  <c r="FK243"/>
  <c r="GT243" s="1"/>
  <c r="FN279"/>
  <c r="GU279"/>
  <c r="FN295"/>
  <c r="GU295"/>
  <c r="FN311"/>
  <c r="GU311"/>
  <c r="FN327"/>
  <c r="GU327"/>
  <c r="FN343"/>
  <c r="GU343"/>
  <c r="FN359"/>
  <c r="GU359"/>
  <c r="FO391"/>
  <c r="GW391"/>
  <c r="GX391" s="1"/>
  <c r="FN407"/>
  <c r="GU407"/>
  <c r="FN423"/>
  <c r="GU423"/>
  <c r="FN440"/>
  <c r="GU440"/>
  <c r="FN456"/>
  <c r="GU456"/>
  <c r="FN472"/>
  <c r="GU472"/>
  <c r="FN488"/>
  <c r="GU488"/>
  <c r="FN504"/>
  <c r="GU504"/>
  <c r="FN520"/>
  <c r="GU520"/>
  <c r="FN536"/>
  <c r="GU536"/>
  <c r="FN552"/>
  <c r="GU552"/>
  <c r="EK12"/>
  <c r="FK12"/>
  <c r="EG10"/>
  <c r="EK10" s="1"/>
  <c r="FN575"/>
  <c r="GU575"/>
  <c r="FN559"/>
  <c r="GU559"/>
  <c r="FN543"/>
  <c r="GU543"/>
  <c r="FN527"/>
  <c r="GU527"/>
  <c r="FN511"/>
  <c r="GU511"/>
  <c r="FN495"/>
  <c r="GU495"/>
  <c r="FN479"/>
  <c r="GU479"/>
  <c r="FN463"/>
  <c r="GU463"/>
  <c r="FN447"/>
  <c r="GU447"/>
  <c r="EK431"/>
  <c r="FK431"/>
  <c r="GT431" s="1"/>
  <c r="EK583"/>
  <c r="FK583"/>
  <c r="GT583" s="1"/>
  <c r="EK590"/>
  <c r="FK590"/>
  <c r="GT590" s="1"/>
  <c r="EK574"/>
  <c r="FK574"/>
  <c r="GT574" s="1"/>
  <c r="EK558"/>
  <c r="FK558"/>
  <c r="GT558" s="1"/>
  <c r="EK542"/>
  <c r="FK542"/>
  <c r="GT542" s="1"/>
  <c r="EK526"/>
  <c r="FK526"/>
  <c r="GT526" s="1"/>
  <c r="EK510"/>
  <c r="FK510"/>
  <c r="GT510" s="1"/>
  <c r="EK494"/>
  <c r="FK494"/>
  <c r="GT494" s="1"/>
  <c r="EK478"/>
  <c r="FK478"/>
  <c r="GT478" s="1"/>
  <c r="EK462"/>
  <c r="FK462"/>
  <c r="GT462" s="1"/>
  <c r="EK446"/>
  <c r="FK446"/>
  <c r="GT446" s="1"/>
  <c r="FN430"/>
  <c r="GU430"/>
  <c r="FN582"/>
  <c r="GU582"/>
  <c r="FO16"/>
  <c r="GW16"/>
  <c r="FN32"/>
  <c r="GU32"/>
  <c r="FN48"/>
  <c r="GU48"/>
  <c r="FN64"/>
  <c r="GU64"/>
  <c r="FN80"/>
  <c r="GU80"/>
  <c r="FN96"/>
  <c r="GU96"/>
  <c r="EK112"/>
  <c r="FK112"/>
  <c r="GT112" s="1"/>
  <c r="EK128"/>
  <c r="FK128"/>
  <c r="GT128" s="1"/>
  <c r="EK144"/>
  <c r="FK144"/>
  <c r="GT144" s="1"/>
  <c r="FN160"/>
  <c r="GU160"/>
  <c r="FN176"/>
  <c r="GU176"/>
  <c r="FN192"/>
  <c r="GU192"/>
  <c r="FN25"/>
  <c r="GU25"/>
  <c r="FN41"/>
  <c r="GU41"/>
  <c r="EK57"/>
  <c r="FK57"/>
  <c r="GT57" s="1"/>
  <c r="FN73"/>
  <c r="GU73"/>
  <c r="FN121"/>
  <c r="GU121"/>
  <c r="EK137"/>
  <c r="FK137"/>
  <c r="GT137" s="1"/>
  <c r="FN153"/>
  <c r="GU153"/>
  <c r="EK169"/>
  <c r="FK169"/>
  <c r="GT169" s="1"/>
  <c r="FN185"/>
  <c r="GU185"/>
  <c r="EK201"/>
  <c r="FK201"/>
  <c r="GT201" s="1"/>
  <c r="FN217"/>
  <c r="GU217"/>
  <c r="EK285"/>
  <c r="FK285"/>
  <c r="GT285" s="1"/>
  <c r="EK301"/>
  <c r="FK301"/>
  <c r="GT301" s="1"/>
  <c r="EK317"/>
  <c r="FK317"/>
  <c r="GT317" s="1"/>
  <c r="EK333"/>
  <c r="FK333"/>
  <c r="GT333" s="1"/>
  <c r="EK349"/>
  <c r="FK349"/>
  <c r="GT349" s="1"/>
  <c r="EK365"/>
  <c r="FK365"/>
  <c r="GT365" s="1"/>
  <c r="EK381"/>
  <c r="FK381"/>
  <c r="GT381" s="1"/>
  <c r="EK397"/>
  <c r="FK397"/>
  <c r="GT397" s="1"/>
  <c r="EK413"/>
  <c r="FK413"/>
  <c r="GT413" s="1"/>
  <c r="EK200"/>
  <c r="FK200"/>
  <c r="GT200" s="1"/>
  <c r="EK216"/>
  <c r="FK216"/>
  <c r="GT216" s="1"/>
  <c r="FN232"/>
  <c r="GU232"/>
  <c r="FN252"/>
  <c r="GU252"/>
  <c r="EK268"/>
  <c r="FK268"/>
  <c r="GT268" s="1"/>
  <c r="EK284"/>
  <c r="FK284"/>
  <c r="GT284" s="1"/>
  <c r="EK300"/>
  <c r="FK300"/>
  <c r="GT300" s="1"/>
  <c r="EK316"/>
  <c r="FK316"/>
  <c r="GT316" s="1"/>
  <c r="EK332"/>
  <c r="FK332"/>
  <c r="GT332" s="1"/>
  <c r="EK348"/>
  <c r="FK348"/>
  <c r="GT348" s="1"/>
  <c r="EK364"/>
  <c r="FK364"/>
  <c r="GT364" s="1"/>
  <c r="EK380"/>
  <c r="FK380"/>
  <c r="GT380" s="1"/>
  <c r="EK396"/>
  <c r="FK396"/>
  <c r="GT396" s="1"/>
  <c r="EK412"/>
  <c r="FK412"/>
  <c r="GT412" s="1"/>
  <c r="FN429"/>
  <c r="GU429"/>
  <c r="EK445"/>
  <c r="FK445"/>
  <c r="GT445" s="1"/>
  <c r="EK461"/>
  <c r="FK461"/>
  <c r="GT461" s="1"/>
  <c r="EK477"/>
  <c r="FK477"/>
  <c r="GT477" s="1"/>
  <c r="EK493"/>
  <c r="FK493"/>
  <c r="GT493" s="1"/>
  <c r="EK509"/>
  <c r="FK509"/>
  <c r="GT509" s="1"/>
  <c r="EK525"/>
  <c r="FK525"/>
  <c r="GT525" s="1"/>
  <c r="EK541"/>
  <c r="FK541"/>
  <c r="GT541" s="1"/>
  <c r="EK557"/>
  <c r="FK557"/>
  <c r="GT557" s="1"/>
  <c r="EK17"/>
  <c r="FK17"/>
  <c r="GT17" s="1"/>
  <c r="EK33"/>
  <c r="FK33"/>
  <c r="GT33" s="1"/>
  <c r="FN49"/>
  <c r="GU49"/>
  <c r="EK113"/>
  <c r="FK113"/>
  <c r="GT113" s="1"/>
  <c r="FN129"/>
  <c r="GU129"/>
  <c r="EK145"/>
  <c r="FK145"/>
  <c r="GT145" s="1"/>
  <c r="FN161"/>
  <c r="GU161"/>
  <c r="EK177"/>
  <c r="FK177"/>
  <c r="GT177" s="1"/>
  <c r="FN193"/>
  <c r="GU193"/>
  <c r="EK26"/>
  <c r="FK26"/>
  <c r="GT26" s="1"/>
  <c r="EK42"/>
  <c r="FK42"/>
  <c r="GT42" s="1"/>
  <c r="EK58"/>
  <c r="FK58"/>
  <c r="GT58" s="1"/>
  <c r="FN74"/>
  <c r="GU74"/>
  <c r="FN90"/>
  <c r="GU90"/>
  <c r="EK106"/>
  <c r="FK106"/>
  <c r="GT106" s="1"/>
  <c r="FN122"/>
  <c r="GU122"/>
  <c r="EK138"/>
  <c r="FK138"/>
  <c r="GT138" s="1"/>
  <c r="EK170"/>
  <c r="FK170"/>
  <c r="GT170" s="1"/>
  <c r="FN186"/>
  <c r="GU186"/>
  <c r="EK202"/>
  <c r="FK202"/>
  <c r="GT202" s="1"/>
  <c r="FN218"/>
  <c r="GU218"/>
  <c r="EK234"/>
  <c r="FK234"/>
  <c r="GT234" s="1"/>
  <c r="EK254"/>
  <c r="FK254"/>
  <c r="GT254" s="1"/>
  <c r="EK270"/>
  <c r="FK270"/>
  <c r="GT270" s="1"/>
  <c r="FN350"/>
  <c r="GU350"/>
  <c r="FN366"/>
  <c r="GU366"/>
  <c r="FN382"/>
  <c r="GU382"/>
  <c r="FN398"/>
  <c r="GU398"/>
  <c r="FN201"/>
  <c r="GU201"/>
  <c r="EK217"/>
  <c r="FK217"/>
  <c r="GT217" s="1"/>
  <c r="EK233"/>
  <c r="FK233"/>
  <c r="GT233" s="1"/>
  <c r="EK253"/>
  <c r="FK253"/>
  <c r="GT253" s="1"/>
  <c r="EK269"/>
  <c r="FK269"/>
  <c r="GT269" s="1"/>
  <c r="FN285"/>
  <c r="GU285"/>
  <c r="FN301"/>
  <c r="GU301"/>
  <c r="FN317"/>
  <c r="GU317"/>
  <c r="FN333"/>
  <c r="GU333"/>
  <c r="FN349"/>
  <c r="GU349"/>
  <c r="FN413"/>
  <c r="GU413"/>
  <c r="EK430"/>
  <c r="FK430"/>
  <c r="GT430" s="1"/>
  <c r="FN446"/>
  <c r="GU446"/>
  <c r="FN462"/>
  <c r="GU462"/>
  <c r="FN478"/>
  <c r="GU478"/>
  <c r="FN494"/>
  <c r="GU494"/>
  <c r="FN510"/>
  <c r="GU510"/>
  <c r="FP526"/>
  <c r="FO526"/>
  <c r="FN542"/>
  <c r="GU542"/>
  <c r="FN558"/>
  <c r="GU558"/>
  <c r="FN585"/>
  <c r="GU585"/>
  <c r="FN569"/>
  <c r="GU569"/>
  <c r="FN553"/>
  <c r="GU553"/>
  <c r="FN537"/>
  <c r="GU537"/>
  <c r="FN521"/>
  <c r="GU521"/>
  <c r="FN505"/>
  <c r="GU505"/>
  <c r="FN489"/>
  <c r="GU489"/>
  <c r="FN473"/>
  <c r="GU473"/>
  <c r="FN457"/>
  <c r="GU457"/>
  <c r="FN441"/>
  <c r="GU441"/>
  <c r="EK425"/>
  <c r="FK425"/>
  <c r="GT425" s="1"/>
  <c r="EK577"/>
  <c r="FK577"/>
  <c r="GT577" s="1"/>
  <c r="EK584"/>
  <c r="FK584"/>
  <c r="GT584" s="1"/>
  <c r="EK568"/>
  <c r="FK568"/>
  <c r="GT568" s="1"/>
  <c r="EK552"/>
  <c r="FK552"/>
  <c r="GT552" s="1"/>
  <c r="EK536"/>
  <c r="FK536"/>
  <c r="GT536" s="1"/>
  <c r="EK520"/>
  <c r="FK520"/>
  <c r="GT520" s="1"/>
  <c r="EK504"/>
  <c r="FK504"/>
  <c r="GT504" s="1"/>
  <c r="EK488"/>
  <c r="FK488"/>
  <c r="GT488" s="1"/>
  <c r="EK472"/>
  <c r="FK472"/>
  <c r="GT472" s="1"/>
  <c r="EK456"/>
  <c r="FK456"/>
  <c r="GT456" s="1"/>
  <c r="EK440"/>
  <c r="FK440"/>
  <c r="GT440" s="1"/>
  <c r="EK424"/>
  <c r="FK424"/>
  <c r="GT424" s="1"/>
  <c r="FN576"/>
  <c r="GU576"/>
  <c r="FN14"/>
  <c r="GU14"/>
  <c r="FN30"/>
  <c r="GU30"/>
  <c r="FN46"/>
  <c r="GU46"/>
  <c r="FN62"/>
  <c r="GU62"/>
  <c r="EK78"/>
  <c r="FK78"/>
  <c r="GT78" s="1"/>
  <c r="FN94"/>
  <c r="GU94"/>
  <c r="EK110"/>
  <c r="FK110"/>
  <c r="GT110" s="1"/>
  <c r="EK126"/>
  <c r="FK126"/>
  <c r="GT126" s="1"/>
  <c r="EK142"/>
  <c r="FK142"/>
  <c r="GT142" s="1"/>
  <c r="EK158"/>
  <c r="FK158"/>
  <c r="GT158" s="1"/>
  <c r="FN174"/>
  <c r="GU174"/>
  <c r="FN190"/>
  <c r="GU190"/>
  <c r="FN23"/>
  <c r="GU23"/>
  <c r="EK55"/>
  <c r="FK55"/>
  <c r="GT55" s="1"/>
  <c r="EK71"/>
  <c r="FK71"/>
  <c r="GT71" s="1"/>
  <c r="EK103"/>
  <c r="FK103"/>
  <c r="GT103" s="1"/>
  <c r="EK135"/>
  <c r="FK135"/>
  <c r="GT135" s="1"/>
  <c r="FN151"/>
  <c r="GU151"/>
  <c r="EK167"/>
  <c r="FK167"/>
  <c r="GT167" s="1"/>
  <c r="FN183"/>
  <c r="GU183"/>
  <c r="EK199"/>
  <c r="FK199"/>
  <c r="GT199" s="1"/>
  <c r="FN215"/>
  <c r="GU215"/>
  <c r="FN231"/>
  <c r="GU231"/>
  <c r="GU251"/>
  <c r="FN267"/>
  <c r="GU267"/>
  <c r="EK283"/>
  <c r="FK283"/>
  <c r="GT283" s="1"/>
  <c r="EK299"/>
  <c r="FK299"/>
  <c r="GT299" s="1"/>
  <c r="EK315"/>
  <c r="FK315"/>
  <c r="GT315" s="1"/>
  <c r="EK331"/>
  <c r="FK331"/>
  <c r="GT331" s="1"/>
  <c r="EK347"/>
  <c r="FK347"/>
  <c r="GT347" s="1"/>
  <c r="EK363"/>
  <c r="FK363"/>
  <c r="GT363" s="1"/>
  <c r="EK379"/>
  <c r="FK379"/>
  <c r="GT379" s="1"/>
  <c r="EK395"/>
  <c r="FK395"/>
  <c r="GT395" s="1"/>
  <c r="EK411"/>
  <c r="FK411"/>
  <c r="GT411" s="1"/>
  <c r="FN198"/>
  <c r="GU198"/>
  <c r="EK214"/>
  <c r="FK214"/>
  <c r="GT214" s="1"/>
  <c r="FN230"/>
  <c r="GU230"/>
  <c r="FN246"/>
  <c r="GU246"/>
  <c r="FN266"/>
  <c r="GU266"/>
  <c r="EK282"/>
  <c r="FK282"/>
  <c r="GT282" s="1"/>
  <c r="EK298"/>
  <c r="FK298"/>
  <c r="GT298" s="1"/>
  <c r="EK314"/>
  <c r="FK314"/>
  <c r="GT314" s="1"/>
  <c r="EK330"/>
  <c r="FK330"/>
  <c r="GT330" s="1"/>
  <c r="EK346"/>
  <c r="FK346"/>
  <c r="GT346" s="1"/>
  <c r="EK362"/>
  <c r="FK362"/>
  <c r="GT362" s="1"/>
  <c r="EK378"/>
  <c r="FK378"/>
  <c r="GT378" s="1"/>
  <c r="EK394"/>
  <c r="FK394"/>
  <c r="GT394" s="1"/>
  <c r="EK410"/>
  <c r="FK410"/>
  <c r="GT410" s="1"/>
  <c r="FN427"/>
  <c r="GU427"/>
  <c r="EK443"/>
  <c r="FK443"/>
  <c r="GT443" s="1"/>
  <c r="EK459"/>
  <c r="FK459"/>
  <c r="GT459" s="1"/>
  <c r="EK475"/>
  <c r="FK475"/>
  <c r="GT475" s="1"/>
  <c r="EK491"/>
  <c r="FK491"/>
  <c r="GT491" s="1"/>
  <c r="EK507"/>
  <c r="FK507"/>
  <c r="GT507" s="1"/>
  <c r="EK523"/>
  <c r="FK523"/>
  <c r="GT523" s="1"/>
  <c r="EK539"/>
  <c r="FK539"/>
  <c r="GT539" s="1"/>
  <c r="EK555"/>
  <c r="FK555"/>
  <c r="GT555" s="1"/>
  <c r="EK15"/>
  <c r="FK15"/>
  <c r="GT15" s="1"/>
  <c r="EK31"/>
  <c r="FK31"/>
  <c r="GT31" s="1"/>
  <c r="FN47"/>
  <c r="GU47"/>
  <c r="FN63"/>
  <c r="GU63"/>
  <c r="EK111"/>
  <c r="FK111"/>
  <c r="GT111" s="1"/>
  <c r="FN127"/>
  <c r="GU127"/>
  <c r="EK143"/>
  <c r="FK143"/>
  <c r="GT143" s="1"/>
  <c r="EK159"/>
  <c r="FK159"/>
  <c r="GT159" s="1"/>
  <c r="FN175"/>
  <c r="GU175"/>
  <c r="FN191"/>
  <c r="GU191"/>
  <c r="EK24"/>
  <c r="FK24"/>
  <c r="GT24" s="1"/>
  <c r="EK40"/>
  <c r="FK40"/>
  <c r="GT40" s="1"/>
  <c r="EK56"/>
  <c r="FK56"/>
  <c r="GT56" s="1"/>
  <c r="FN72"/>
  <c r="GU72"/>
  <c r="FN88"/>
  <c r="GU88"/>
  <c r="EK104"/>
  <c r="FK104"/>
  <c r="GT104" s="1"/>
  <c r="FN120"/>
  <c r="GU120"/>
  <c r="EK136"/>
  <c r="FK136"/>
  <c r="GT136" s="1"/>
  <c r="FN152"/>
  <c r="GU152"/>
  <c r="EK168"/>
  <c r="FK168"/>
  <c r="GT168" s="1"/>
  <c r="FN184"/>
  <c r="GU184"/>
  <c r="FN200"/>
  <c r="GU200"/>
  <c r="FN216"/>
  <c r="GU216"/>
  <c r="EK232"/>
  <c r="FK232"/>
  <c r="GT232" s="1"/>
  <c r="EK252"/>
  <c r="FK252"/>
  <c r="GT252" s="1"/>
  <c r="FN268"/>
  <c r="GU268"/>
  <c r="FN316"/>
  <c r="GU316"/>
  <c r="FN332"/>
  <c r="GU332"/>
  <c r="FN348"/>
  <c r="GU348"/>
  <c r="FN364"/>
  <c r="GU364"/>
  <c r="FN380"/>
  <c r="GU380"/>
  <c r="FN396"/>
  <c r="GU396"/>
  <c r="FN412"/>
  <c r="GU412"/>
  <c r="FN199"/>
  <c r="GU199"/>
  <c r="EK215"/>
  <c r="FK215"/>
  <c r="GT215" s="1"/>
  <c r="EK231"/>
  <c r="FK231"/>
  <c r="GT231" s="1"/>
  <c r="EK251"/>
  <c r="GT251"/>
  <c r="EK267"/>
  <c r="FK267"/>
  <c r="GT267" s="1"/>
  <c r="FN283"/>
  <c r="GU283"/>
  <c r="FN299"/>
  <c r="GU299"/>
  <c r="FN315"/>
  <c r="GU315"/>
  <c r="FN331"/>
  <c r="GU331"/>
  <c r="FN347"/>
  <c r="GU347"/>
  <c r="FN363"/>
  <c r="GU363"/>
  <c r="FN411"/>
  <c r="GU411"/>
  <c r="EK428"/>
  <c r="FK428"/>
  <c r="GT428" s="1"/>
  <c r="FN444"/>
  <c r="GU444"/>
  <c r="FN460"/>
  <c r="GU460"/>
  <c r="FN476"/>
  <c r="GU476"/>
  <c r="FN492"/>
  <c r="GU492"/>
  <c r="FN508"/>
  <c r="GU508"/>
  <c r="FN524"/>
  <c r="GU524"/>
  <c r="EJ540"/>
  <c r="FL540"/>
  <c r="FN556"/>
  <c r="GU556"/>
  <c r="FN587"/>
  <c r="GU587"/>
  <c r="FN571"/>
  <c r="GU571"/>
  <c r="FN555"/>
  <c r="GU555"/>
  <c r="FN539"/>
  <c r="GU539"/>
  <c r="FN523"/>
  <c r="GU523"/>
  <c r="FN507"/>
  <c r="GU507"/>
  <c r="FN475"/>
  <c r="GU475"/>
  <c r="FN459"/>
  <c r="GU459"/>
  <c r="FN443"/>
  <c r="GU443"/>
  <c r="EK427"/>
  <c r="FK427"/>
  <c r="GT427" s="1"/>
  <c r="EK579"/>
  <c r="FK579"/>
  <c r="GT579" s="1"/>
  <c r="EK586"/>
  <c r="FK586"/>
  <c r="GT586" s="1"/>
  <c r="EK570"/>
  <c r="FK570"/>
  <c r="GT570" s="1"/>
  <c r="EK554"/>
  <c r="FK554"/>
  <c r="GT554" s="1"/>
  <c r="EK538"/>
  <c r="FK538"/>
  <c r="GT538" s="1"/>
  <c r="EK522"/>
  <c r="FK522"/>
  <c r="GT522" s="1"/>
  <c r="EK506"/>
  <c r="FK506"/>
  <c r="GT506" s="1"/>
  <c r="EK490"/>
  <c r="FK490"/>
  <c r="GT490" s="1"/>
  <c r="EK474"/>
  <c r="FK474"/>
  <c r="GT474" s="1"/>
  <c r="EK458"/>
  <c r="FK458"/>
  <c r="GT458" s="1"/>
  <c r="EK442"/>
  <c r="FK442"/>
  <c r="GT442" s="1"/>
  <c r="FN426"/>
  <c r="GU426"/>
  <c r="FN578"/>
  <c r="GU578"/>
  <c r="FN168"/>
  <c r="GU168"/>
  <c r="EK184"/>
  <c r="FK184"/>
  <c r="GT184" s="1"/>
  <c r="FN33"/>
  <c r="GU33"/>
  <c r="EK49"/>
  <c r="FK49"/>
  <c r="GT49" s="1"/>
  <c r="EK65"/>
  <c r="FK65"/>
  <c r="GT65" s="1"/>
  <c r="EK81"/>
  <c r="FK81"/>
  <c r="GT81" s="1"/>
  <c r="EK97"/>
  <c r="FK97"/>
  <c r="GT97" s="1"/>
  <c r="FN113"/>
  <c r="GU113"/>
  <c r="EK129"/>
  <c r="FK129"/>
  <c r="GT129" s="1"/>
  <c r="FN145"/>
  <c r="GU145"/>
  <c r="EK161"/>
  <c r="FK161"/>
  <c r="GT161" s="1"/>
  <c r="FN177"/>
  <c r="GU177"/>
  <c r="EK193"/>
  <c r="FK193"/>
  <c r="GT193" s="1"/>
  <c r="EK209"/>
  <c r="FK209"/>
  <c r="GT209" s="1"/>
  <c r="EJ225"/>
  <c r="FL225"/>
  <c r="EK261"/>
  <c r="FK261"/>
  <c r="GT261" s="1"/>
  <c r="FN277"/>
  <c r="GU277"/>
  <c r="EK293"/>
  <c r="FK293"/>
  <c r="GT293" s="1"/>
  <c r="EK309"/>
  <c r="FK309"/>
  <c r="GT309" s="1"/>
  <c r="EK325"/>
  <c r="FK325"/>
  <c r="GT325" s="1"/>
  <c r="EK341"/>
  <c r="FK341"/>
  <c r="GT341" s="1"/>
  <c r="EK357"/>
  <c r="FK357"/>
  <c r="GT357" s="1"/>
  <c r="EK373"/>
  <c r="FK373"/>
  <c r="GT373" s="1"/>
  <c r="EK389"/>
  <c r="FK389"/>
  <c r="GT389" s="1"/>
  <c r="EK405"/>
  <c r="FK405"/>
  <c r="GT405" s="1"/>
  <c r="EK421"/>
  <c r="FK421"/>
  <c r="GT421" s="1"/>
  <c r="FN208"/>
  <c r="GU208"/>
  <c r="EJ224"/>
  <c r="FL224"/>
  <c r="FN240"/>
  <c r="GU240"/>
  <c r="FN260"/>
  <c r="GU260"/>
  <c r="EK276"/>
  <c r="FK276"/>
  <c r="GT276" s="1"/>
  <c r="EK292"/>
  <c r="FK292"/>
  <c r="GT292" s="1"/>
  <c r="EK308"/>
  <c r="FK308"/>
  <c r="GT308" s="1"/>
  <c r="EK324"/>
  <c r="FK324"/>
  <c r="GT324" s="1"/>
  <c r="EK340"/>
  <c r="FK340"/>
  <c r="GT340" s="1"/>
  <c r="EK356"/>
  <c r="FK356"/>
  <c r="GT356" s="1"/>
  <c r="EK372"/>
  <c r="FK372"/>
  <c r="GT372" s="1"/>
  <c r="EK388"/>
  <c r="FK388"/>
  <c r="GT388" s="1"/>
  <c r="EK404"/>
  <c r="FK404"/>
  <c r="GT404" s="1"/>
  <c r="EK420"/>
  <c r="FK420"/>
  <c r="GT420" s="1"/>
  <c r="EK437"/>
  <c r="FK437"/>
  <c r="GT437" s="1"/>
  <c r="EK453"/>
  <c r="FK453"/>
  <c r="GT453" s="1"/>
  <c r="EK469"/>
  <c r="FK469"/>
  <c r="GT469" s="1"/>
  <c r="EK485"/>
  <c r="FK485"/>
  <c r="GT485" s="1"/>
  <c r="EK501"/>
  <c r="FK501"/>
  <c r="GT501" s="1"/>
  <c r="EK517"/>
  <c r="FK517"/>
  <c r="GT517" s="1"/>
  <c r="EK533"/>
  <c r="FK533"/>
  <c r="GT533" s="1"/>
  <c r="EK549"/>
  <c r="FK549"/>
  <c r="GT549" s="1"/>
  <c r="EK565"/>
  <c r="FK565"/>
  <c r="GT565" s="1"/>
  <c r="EK25"/>
  <c r="FK25"/>
  <c r="GT25" s="1"/>
  <c r="EK41"/>
  <c r="FK41"/>
  <c r="GT41" s="1"/>
  <c r="EK73"/>
  <c r="FK73"/>
  <c r="GT73" s="1"/>
  <c r="EK89"/>
  <c r="FK89"/>
  <c r="GT89" s="1"/>
  <c r="EK105"/>
  <c r="FK105"/>
  <c r="GT105" s="1"/>
  <c r="EK121"/>
  <c r="FK121"/>
  <c r="GT121" s="1"/>
  <c r="FN137"/>
  <c r="GU137"/>
  <c r="EK153"/>
  <c r="FK153"/>
  <c r="GT153" s="1"/>
  <c r="FN169"/>
  <c r="GU169"/>
  <c r="EK185"/>
  <c r="FK185"/>
  <c r="GT185" s="1"/>
  <c r="EK18"/>
  <c r="FK18"/>
  <c r="GT18" s="1"/>
  <c r="EK34"/>
  <c r="FK34"/>
  <c r="GT34" s="1"/>
  <c r="EK50"/>
  <c r="FK50"/>
  <c r="GT50" s="1"/>
  <c r="EK66"/>
  <c r="FK66"/>
  <c r="GT66" s="1"/>
  <c r="FN82"/>
  <c r="GU82"/>
  <c r="EK98"/>
  <c r="FK98"/>
  <c r="GT98" s="1"/>
  <c r="FN114"/>
  <c r="GU114"/>
  <c r="FN130"/>
  <c r="GU130"/>
  <c r="FN146"/>
  <c r="GU146"/>
  <c r="EK162"/>
  <c r="FK162"/>
  <c r="GT162" s="1"/>
  <c r="FN178"/>
  <c r="GU178"/>
  <c r="EK194"/>
  <c r="FK194"/>
  <c r="GT194" s="1"/>
  <c r="EK210"/>
  <c r="FK210"/>
  <c r="GT210" s="1"/>
  <c r="EK226"/>
  <c r="FK226"/>
  <c r="GT226" s="1"/>
  <c r="EK242"/>
  <c r="FK242"/>
  <c r="GT242" s="1"/>
  <c r="EK262"/>
  <c r="FK262"/>
  <c r="GT262" s="1"/>
  <c r="FN358"/>
  <c r="GU358"/>
  <c r="FN374"/>
  <c r="GU374"/>
  <c r="FN390"/>
  <c r="GU390"/>
  <c r="FN406"/>
  <c r="GU406"/>
  <c r="FN422"/>
  <c r="GU422"/>
  <c r="FN209"/>
  <c r="GU209"/>
  <c r="EK225"/>
  <c r="FK225"/>
  <c r="GT225" s="1"/>
  <c r="EK241"/>
  <c r="FK241"/>
  <c r="GT241" s="1"/>
  <c r="EK277"/>
  <c r="FK277"/>
  <c r="GT277" s="1"/>
  <c r="FN293"/>
  <c r="GU293"/>
  <c r="FN309"/>
  <c r="GU309"/>
  <c r="FN325"/>
  <c r="GU325"/>
  <c r="FN341"/>
  <c r="GU341"/>
  <c r="FN357"/>
  <c r="GU357"/>
  <c r="FO373"/>
  <c r="GW373"/>
  <c r="GX373" s="1"/>
  <c r="FN438"/>
  <c r="GU438"/>
  <c r="FN454"/>
  <c r="GU454"/>
  <c r="FN470"/>
  <c r="GU470"/>
  <c r="FN486"/>
  <c r="GU486"/>
  <c r="FN502"/>
  <c r="GU502"/>
  <c r="FN518"/>
  <c r="GU518"/>
  <c r="FN534"/>
  <c r="GU534"/>
  <c r="FN550"/>
  <c r="GU550"/>
  <c r="FN566"/>
  <c r="GU566"/>
  <c r="FN577"/>
  <c r="GU577"/>
  <c r="FN561"/>
  <c r="GU561"/>
  <c r="FN529"/>
  <c r="GU529"/>
  <c r="FN513"/>
  <c r="GU513"/>
  <c r="FN497"/>
  <c r="GU497"/>
  <c r="FN481"/>
  <c r="GU481"/>
  <c r="FN465"/>
  <c r="GU465"/>
  <c r="FN449"/>
  <c r="GU449"/>
  <c r="FN433"/>
  <c r="GU433"/>
  <c r="EK585"/>
  <c r="FK585"/>
  <c r="GT585" s="1"/>
  <c r="EK569"/>
  <c r="FK569"/>
  <c r="GT569" s="1"/>
  <c r="EK576"/>
  <c r="FK576"/>
  <c r="GT576" s="1"/>
  <c r="EK560"/>
  <c r="FK560"/>
  <c r="GT560" s="1"/>
  <c r="EK544"/>
  <c r="FK544"/>
  <c r="GT544" s="1"/>
  <c r="EK528"/>
  <c r="FK528"/>
  <c r="GT528" s="1"/>
  <c r="EK512"/>
  <c r="FK512"/>
  <c r="GT512" s="1"/>
  <c r="EK496"/>
  <c r="FK496"/>
  <c r="GT496" s="1"/>
  <c r="EK480"/>
  <c r="FK480"/>
  <c r="GT480" s="1"/>
  <c r="EK464"/>
  <c r="FK464"/>
  <c r="GT464" s="1"/>
  <c r="EK448"/>
  <c r="FK448"/>
  <c r="GT448" s="1"/>
  <c r="EK432"/>
  <c r="FK432"/>
  <c r="GT432" s="1"/>
  <c r="FN584"/>
  <c r="GU584"/>
  <c r="FN568"/>
  <c r="GU568"/>
  <c r="FN22"/>
  <c r="GU22"/>
  <c r="FN38"/>
  <c r="GU38"/>
  <c r="FN54"/>
  <c r="GU54"/>
  <c r="FN70"/>
  <c r="GU70"/>
  <c r="EK86"/>
  <c r="FK86"/>
  <c r="GT86" s="1"/>
  <c r="FN102"/>
  <c r="GU102"/>
  <c r="EK118"/>
  <c r="FK118"/>
  <c r="GT118" s="1"/>
  <c r="FN134"/>
  <c r="GU134"/>
  <c r="EK150"/>
  <c r="FK150"/>
  <c r="GT150" s="1"/>
  <c r="FN166"/>
  <c r="GU166"/>
  <c r="EK182"/>
  <c r="FK182"/>
  <c r="GT182" s="1"/>
  <c r="FN15"/>
  <c r="GU15"/>
  <c r="FN31"/>
  <c r="GU31"/>
  <c r="EK47"/>
  <c r="FK47"/>
  <c r="GT47" s="1"/>
  <c r="EK63"/>
  <c r="FK63"/>
  <c r="GT63" s="1"/>
  <c r="EK79"/>
  <c r="FK79"/>
  <c r="GT79" s="1"/>
  <c r="EK95"/>
  <c r="FK95"/>
  <c r="GT95" s="1"/>
  <c r="FN111"/>
  <c r="GU111"/>
  <c r="EK127"/>
  <c r="FK127"/>
  <c r="GT127" s="1"/>
  <c r="FN143"/>
  <c r="GU143"/>
  <c r="FN159"/>
  <c r="GU159"/>
  <c r="EK175"/>
  <c r="FK175"/>
  <c r="GT175" s="1"/>
  <c r="EK191"/>
  <c r="FK191"/>
  <c r="GT191" s="1"/>
  <c r="EK207"/>
  <c r="FK207"/>
  <c r="GT207" s="1"/>
  <c r="FN223"/>
  <c r="GU223"/>
  <c r="EK259"/>
  <c r="FK259"/>
  <c r="GT259" s="1"/>
  <c r="EK291"/>
  <c r="FK291"/>
  <c r="GT291" s="1"/>
  <c r="EK307"/>
  <c r="FK307"/>
  <c r="GT307" s="1"/>
  <c r="FK323"/>
  <c r="GT323" s="1"/>
  <c r="EK323"/>
  <c r="EK339"/>
  <c r="FK339"/>
  <c r="GT339" s="1"/>
  <c r="EK355"/>
  <c r="FK355"/>
  <c r="GT355" s="1"/>
  <c r="EK371"/>
  <c r="FK371"/>
  <c r="GT371" s="1"/>
  <c r="EK387"/>
  <c r="FK387"/>
  <c r="GT387" s="1"/>
  <c r="EK403"/>
  <c r="FK403"/>
  <c r="GT403" s="1"/>
  <c r="EK419"/>
  <c r="FK419"/>
  <c r="GT419" s="1"/>
  <c r="FN206"/>
  <c r="GU206"/>
  <c r="FN222"/>
  <c r="GU222"/>
  <c r="FN238"/>
  <c r="GU238"/>
  <c r="FN258"/>
  <c r="GU258"/>
  <c r="EK274"/>
  <c r="FK274"/>
  <c r="GT274" s="1"/>
  <c r="EK290"/>
  <c r="FK290"/>
  <c r="GT290" s="1"/>
  <c r="EK306"/>
  <c r="FK306"/>
  <c r="GT306" s="1"/>
  <c r="EK322"/>
  <c r="FK322"/>
  <c r="GT322" s="1"/>
  <c r="EK338"/>
  <c r="FK338"/>
  <c r="GT338" s="1"/>
  <c r="EK354"/>
  <c r="FK354"/>
  <c r="GT354" s="1"/>
  <c r="EK370"/>
  <c r="FK370"/>
  <c r="GT370" s="1"/>
  <c r="EK386"/>
  <c r="FK386"/>
  <c r="GT386" s="1"/>
  <c r="EK402"/>
  <c r="FK402"/>
  <c r="GT402" s="1"/>
  <c r="EK418"/>
  <c r="FK418"/>
  <c r="GT418" s="1"/>
  <c r="EK435"/>
  <c r="FK435"/>
  <c r="GT435" s="1"/>
  <c r="EK451"/>
  <c r="FK451"/>
  <c r="GT451" s="1"/>
  <c r="EK467"/>
  <c r="FK467"/>
  <c r="GT467" s="1"/>
  <c r="EK483"/>
  <c r="FK483"/>
  <c r="GT483" s="1"/>
  <c r="EK499"/>
  <c r="FK499"/>
  <c r="GT499" s="1"/>
  <c r="EK515"/>
  <c r="FK515"/>
  <c r="GT515" s="1"/>
  <c r="EK531"/>
  <c r="FK531"/>
  <c r="GT531" s="1"/>
  <c r="EK547"/>
  <c r="FK547"/>
  <c r="GT547" s="1"/>
  <c r="EK563"/>
  <c r="FK563"/>
  <c r="GT563" s="1"/>
  <c r="EK23"/>
  <c r="FK23"/>
  <c r="GT23" s="1"/>
  <c r="EK39"/>
  <c r="FK39"/>
  <c r="GT39" s="1"/>
  <c r="FN55"/>
  <c r="GU55"/>
  <c r="FN71"/>
  <c r="GU71"/>
  <c r="EK87"/>
  <c r="FK87"/>
  <c r="GT87" s="1"/>
  <c r="FN103"/>
  <c r="GU103"/>
  <c r="EK119"/>
  <c r="FK119"/>
  <c r="GT119" s="1"/>
  <c r="FN135"/>
  <c r="GU135"/>
  <c r="EK151"/>
  <c r="FK151"/>
  <c r="GT151" s="1"/>
  <c r="FN167"/>
  <c r="GU167"/>
  <c r="EK183"/>
  <c r="FK183"/>
  <c r="GT183" s="1"/>
  <c r="EK16"/>
  <c r="FK16"/>
  <c r="GT16" s="1"/>
  <c r="EK32"/>
  <c r="FK32"/>
  <c r="GT32" s="1"/>
  <c r="EK48"/>
  <c r="FK48"/>
  <c r="GT48" s="1"/>
  <c r="EK64"/>
  <c r="FK64"/>
  <c r="GT64" s="1"/>
  <c r="EK80"/>
  <c r="FK80"/>
  <c r="GT80" s="1"/>
  <c r="EK96"/>
  <c r="FK96"/>
  <c r="GT96" s="1"/>
  <c r="FN112"/>
  <c r="GU112"/>
  <c r="FN128"/>
  <c r="GU128"/>
  <c r="FN144"/>
  <c r="GU144"/>
  <c r="EK160"/>
  <c r="FK160"/>
  <c r="GT160" s="1"/>
  <c r="EK176"/>
  <c r="FK176"/>
  <c r="GT176" s="1"/>
  <c r="EK192"/>
  <c r="FK192"/>
  <c r="GT192" s="1"/>
  <c r="EK208"/>
  <c r="FK208"/>
  <c r="GT208" s="1"/>
  <c r="EK224"/>
  <c r="FK224"/>
  <c r="GT224" s="1"/>
  <c r="EK240"/>
  <c r="FK240"/>
  <c r="GT240" s="1"/>
  <c r="EK260"/>
  <c r="FK260"/>
  <c r="GT260" s="1"/>
  <c r="FN276"/>
  <c r="GU276"/>
  <c r="FN292"/>
  <c r="GU292"/>
  <c r="FN324"/>
  <c r="GU324"/>
  <c r="FN340"/>
  <c r="GU340"/>
  <c r="FN356"/>
  <c r="GU356"/>
  <c r="FN372"/>
  <c r="GU372"/>
  <c r="FN388"/>
  <c r="GU388"/>
  <c r="FN404"/>
  <c r="GU404"/>
  <c r="FN420"/>
  <c r="GU420"/>
  <c r="FN207"/>
  <c r="GU207"/>
  <c r="EK223"/>
  <c r="FK223"/>
  <c r="GT223" s="1"/>
  <c r="EK239"/>
  <c r="FK239"/>
  <c r="GT239" s="1"/>
  <c r="EK275"/>
  <c r="FK275"/>
  <c r="GT275" s="1"/>
  <c r="FN291"/>
  <c r="GU291"/>
  <c r="FN307"/>
  <c r="GU307"/>
  <c r="FN323"/>
  <c r="GU323"/>
  <c r="FN339"/>
  <c r="GU339"/>
  <c r="FN355"/>
  <c r="GU355"/>
  <c r="FN436"/>
  <c r="GU436"/>
  <c r="FN452"/>
  <c r="GU452"/>
  <c r="FN468"/>
  <c r="GU468"/>
  <c r="FN484"/>
  <c r="GU484"/>
  <c r="FN500"/>
  <c r="GU500"/>
  <c r="FN516"/>
  <c r="GU516"/>
  <c r="FN548"/>
  <c r="GU548"/>
  <c r="FO564"/>
  <c r="GW564"/>
  <c r="GX564" s="1"/>
  <c r="FN579"/>
  <c r="GU579"/>
  <c r="FN563"/>
  <c r="GU563"/>
  <c r="FN547"/>
  <c r="GU547"/>
  <c r="FN515"/>
  <c r="GU515"/>
  <c r="FN499"/>
  <c r="GU499"/>
  <c r="FN483"/>
  <c r="GU483"/>
  <c r="FN467"/>
  <c r="GU467"/>
  <c r="FN451"/>
  <c r="GU451"/>
  <c r="FN435"/>
  <c r="GU435"/>
  <c r="EK587"/>
  <c r="FK587"/>
  <c r="GT587" s="1"/>
  <c r="EK571"/>
  <c r="FK571"/>
  <c r="GT571" s="1"/>
  <c r="EK578"/>
  <c r="FK578"/>
  <c r="GT578" s="1"/>
  <c r="EK562"/>
  <c r="FK562"/>
  <c r="GT562" s="1"/>
  <c r="EK546"/>
  <c r="FK546"/>
  <c r="GT546" s="1"/>
  <c r="EK530"/>
  <c r="FK530"/>
  <c r="GT530" s="1"/>
  <c r="EK514"/>
  <c r="FK514"/>
  <c r="GT514" s="1"/>
  <c r="EK498"/>
  <c r="FK498"/>
  <c r="GT498" s="1"/>
  <c r="EK482"/>
  <c r="FK482"/>
  <c r="GT482" s="1"/>
  <c r="EK466"/>
  <c r="FK466"/>
  <c r="GT466" s="1"/>
  <c r="EK450"/>
  <c r="FK450"/>
  <c r="GT450" s="1"/>
  <c r="EK434"/>
  <c r="FK434"/>
  <c r="GT434" s="1"/>
  <c r="FN586"/>
  <c r="GU586"/>
  <c r="FN570"/>
  <c r="GU570"/>
  <c r="EB10"/>
  <c r="ED10" s="1"/>
  <c r="EC544"/>
  <c r="GW544"/>
  <c r="EC403"/>
  <c r="GW403"/>
  <c r="GX403" s="1"/>
  <c r="EC259"/>
  <c r="GW259"/>
  <c r="GX259" s="1"/>
  <c r="EC399"/>
  <c r="GW399"/>
  <c r="GX399" s="1"/>
  <c r="EC383"/>
  <c r="GW383"/>
  <c r="GX383" s="1"/>
  <c r="EC367"/>
  <c r="GW367"/>
  <c r="GX367" s="1"/>
  <c r="EC99"/>
  <c r="GW99"/>
  <c r="GX99" s="1"/>
  <c r="EC91"/>
  <c r="GW91"/>
  <c r="GX91" s="1"/>
  <c r="EC83"/>
  <c r="GW83"/>
  <c r="GX83" s="1"/>
  <c r="EC75"/>
  <c r="GW75"/>
  <c r="GX75" s="1"/>
  <c r="EC304"/>
  <c r="GW304"/>
  <c r="EC296"/>
  <c r="GW296"/>
  <c r="GX296" s="1"/>
  <c r="EC288"/>
  <c r="GW288"/>
  <c r="GX288" s="1"/>
  <c r="EC280"/>
  <c r="ED280"/>
  <c r="GW280"/>
  <c r="EC401"/>
  <c r="GW401"/>
  <c r="EC265"/>
  <c r="GW265"/>
  <c r="GX265" s="1"/>
  <c r="EC257"/>
  <c r="GW257"/>
  <c r="GX257" s="1"/>
  <c r="ED393"/>
  <c r="EC393"/>
  <c r="GW393"/>
  <c r="ED385"/>
  <c r="EC385"/>
  <c r="GW385"/>
  <c r="EC377"/>
  <c r="GW377"/>
  <c r="GX377" s="1"/>
  <c r="EC245"/>
  <c r="EC229"/>
  <c r="GW229"/>
  <c r="GX229" s="1"/>
  <c r="EC105"/>
  <c r="GW105"/>
  <c r="GX105" s="1"/>
  <c r="EC97"/>
  <c r="GW97"/>
  <c r="GX97" s="1"/>
  <c r="EC89"/>
  <c r="ED89"/>
  <c r="GW89"/>
  <c r="EC81"/>
  <c r="GW81"/>
  <c r="GX81" s="1"/>
  <c r="EC65"/>
  <c r="GW65"/>
  <c r="GX65" s="1"/>
  <c r="EC57"/>
  <c r="GW57"/>
  <c r="GX57" s="1"/>
  <c r="EC375"/>
  <c r="GW375"/>
  <c r="GX375" s="1"/>
  <c r="ED346"/>
  <c r="EC346"/>
  <c r="GW346"/>
  <c r="EC330"/>
  <c r="GW330"/>
  <c r="GX330" s="1"/>
  <c r="EC322"/>
  <c r="ED322"/>
  <c r="GW322"/>
  <c r="ED314"/>
  <c r="EC314"/>
  <c r="GW314"/>
  <c r="EC306"/>
  <c r="GW306"/>
  <c r="GX306" s="1"/>
  <c r="EC298"/>
  <c r="GW298"/>
  <c r="EC290"/>
  <c r="GW290"/>
  <c r="GX290" s="1"/>
  <c r="EC282"/>
  <c r="GW282"/>
  <c r="GX282" s="1"/>
  <c r="EC273"/>
  <c r="GW273"/>
  <c r="GX273" s="1"/>
  <c r="EC491"/>
  <c r="GW491"/>
  <c r="GX491" s="1"/>
  <c r="EC263"/>
  <c r="GW263"/>
  <c r="GX263" s="1"/>
  <c r="EC255"/>
  <c r="GW255"/>
  <c r="GX255" s="1"/>
  <c r="ED241"/>
  <c r="EC241"/>
  <c r="GW241"/>
  <c r="EC156"/>
  <c r="GW156"/>
  <c r="GX156" s="1"/>
  <c r="ED395"/>
  <c r="EC395"/>
  <c r="GW395"/>
  <c r="EC387"/>
  <c r="ED387"/>
  <c r="GW387"/>
  <c r="ED379"/>
  <c r="EC379"/>
  <c r="GW379"/>
  <c r="EC119"/>
  <c r="GW119"/>
  <c r="GX119" s="1"/>
  <c r="ED95"/>
  <c r="EC95"/>
  <c r="GW95"/>
  <c r="EC87"/>
  <c r="GW87"/>
  <c r="GX87" s="1"/>
  <c r="EC79"/>
  <c r="GW79"/>
  <c r="GX79" s="1"/>
  <c r="EC13"/>
  <c r="GW13"/>
  <c r="EC369"/>
  <c r="GW369"/>
  <c r="GX369" s="1"/>
  <c r="EC308"/>
  <c r="GW308"/>
  <c r="GX308" s="1"/>
  <c r="EC300"/>
  <c r="GW300"/>
  <c r="GX300" s="1"/>
  <c r="EC284"/>
  <c r="GW284"/>
  <c r="GX284" s="1"/>
  <c r="EC275"/>
  <c r="GW275"/>
  <c r="GX275" s="1"/>
  <c r="EC405"/>
  <c r="GW405"/>
  <c r="EC362"/>
  <c r="GW362"/>
  <c r="EC354"/>
  <c r="GW354"/>
  <c r="GX354" s="1"/>
  <c r="EC261"/>
  <c r="GW261"/>
  <c r="GX261" s="1"/>
  <c r="EC253"/>
  <c r="GW253"/>
  <c r="GX253" s="1"/>
  <c r="EC239"/>
  <c r="GW239"/>
  <c r="EC158"/>
  <c r="GW158"/>
  <c r="EC397"/>
  <c r="GW397"/>
  <c r="GX397" s="1"/>
  <c r="EC381"/>
  <c r="GW381"/>
  <c r="GX381" s="1"/>
  <c r="EC365"/>
  <c r="GW365"/>
  <c r="EC233"/>
  <c r="ED233"/>
  <c r="GW233"/>
  <c r="EC157"/>
  <c r="GW157"/>
  <c r="GX157" s="1"/>
  <c r="EC101"/>
  <c r="GW101"/>
  <c r="EC93"/>
  <c r="GW93"/>
  <c r="GX93" s="1"/>
  <c r="EC85"/>
  <c r="GW85"/>
  <c r="GX85" s="1"/>
  <c r="EC77"/>
  <c r="GW77"/>
  <c r="GX77" s="1"/>
  <c r="EC69"/>
  <c r="GW69"/>
  <c r="GX69" s="1"/>
  <c r="EC61"/>
  <c r="GW61"/>
  <c r="EC53"/>
  <c r="GW53"/>
  <c r="EC371"/>
  <c r="GW371"/>
  <c r="GX371" s="1"/>
  <c r="EC342"/>
  <c r="GW342"/>
  <c r="GX342" s="1"/>
  <c r="EC334"/>
  <c r="GW334"/>
  <c r="ED326"/>
  <c r="EC326"/>
  <c r="GW326"/>
  <c r="EC318"/>
  <c r="GW318"/>
  <c r="EC310"/>
  <c r="GW310"/>
  <c r="EC302"/>
  <c r="GW302"/>
  <c r="GX302" s="1"/>
  <c r="EC294"/>
  <c r="GW294"/>
  <c r="GX294" s="1"/>
  <c r="EC286"/>
  <c r="GW286"/>
  <c r="GX286" s="1"/>
  <c r="EC278"/>
  <c r="GW278"/>
  <c r="GX278" s="1"/>
  <c r="EC269"/>
  <c r="GW269"/>
  <c r="GX269" s="1"/>
  <c r="GX338"/>
  <c r="BD10"/>
  <c r="BF10" s="1"/>
  <c r="CR490"/>
  <c r="CQ490"/>
  <c r="GW490"/>
  <c r="CR532"/>
  <c r="CQ532"/>
  <c r="GW532"/>
  <c r="CR545"/>
  <c r="CQ545"/>
  <c r="GW545"/>
  <c r="CQ531"/>
  <c r="CR531"/>
  <c r="GW531"/>
  <c r="CQ51"/>
  <c r="CR51"/>
  <c r="GW51"/>
  <c r="CQ12"/>
  <c r="CP10"/>
  <c r="CR10" s="1"/>
  <c r="CR12"/>
  <c r="GW526"/>
  <c r="BE526"/>
  <c r="BF526"/>
  <c r="BE419"/>
  <c r="GW419"/>
  <c r="BF419"/>
  <c r="BF50"/>
  <c r="BE50"/>
  <c r="GW50"/>
  <c r="BE44"/>
  <c r="GW44"/>
  <c r="BF44"/>
  <c r="BE421"/>
  <c r="GW421"/>
  <c r="BF421"/>
  <c r="BF66"/>
  <c r="BE66"/>
  <c r="GW66"/>
  <c r="BF52"/>
  <c r="GW52"/>
  <c r="BE52"/>
  <c r="BF154"/>
  <c r="GW154"/>
  <c r="BE154"/>
  <c r="BF162"/>
  <c r="BE162"/>
  <c r="GW162"/>
  <c r="GX414"/>
  <c r="GY414"/>
  <c r="BE10" l="1"/>
  <c r="FO570"/>
  <c r="GW570"/>
  <c r="FO586"/>
  <c r="GW586"/>
  <c r="GX586" s="1"/>
  <c r="FO435"/>
  <c r="FP435"/>
  <c r="GW435"/>
  <c r="FO451"/>
  <c r="GW451"/>
  <c r="GX451" s="1"/>
  <c r="FO467"/>
  <c r="GW467"/>
  <c r="GX467" s="1"/>
  <c r="FO483"/>
  <c r="GW483"/>
  <c r="GX483" s="1"/>
  <c r="FO499"/>
  <c r="GW499"/>
  <c r="GX499" s="1"/>
  <c r="FO515"/>
  <c r="GW515"/>
  <c r="FO547"/>
  <c r="GW547"/>
  <c r="FO563"/>
  <c r="GW563"/>
  <c r="FO579"/>
  <c r="GW579"/>
  <c r="GX579" s="1"/>
  <c r="FO548"/>
  <c r="GW548"/>
  <c r="GX548" s="1"/>
  <c r="FO516"/>
  <c r="GW516"/>
  <c r="GX516" s="1"/>
  <c r="FO500"/>
  <c r="GW500"/>
  <c r="GX500" s="1"/>
  <c r="FO484"/>
  <c r="GW484"/>
  <c r="GX484" s="1"/>
  <c r="FO468"/>
  <c r="GW468"/>
  <c r="GX468" s="1"/>
  <c r="FO452"/>
  <c r="GW452"/>
  <c r="GX452" s="1"/>
  <c r="FO436"/>
  <c r="FP436"/>
  <c r="GW436"/>
  <c r="FO355"/>
  <c r="GW355"/>
  <c r="GX355" s="1"/>
  <c r="FO339"/>
  <c r="GW339"/>
  <c r="GX339" s="1"/>
  <c r="FO323"/>
  <c r="GW323"/>
  <c r="FO307"/>
  <c r="GW307"/>
  <c r="GX307" s="1"/>
  <c r="FO291"/>
  <c r="GW291"/>
  <c r="GX291" s="1"/>
  <c r="FO207"/>
  <c r="GW207"/>
  <c r="FO420"/>
  <c r="GW420"/>
  <c r="FO404"/>
  <c r="GW404"/>
  <c r="FO388"/>
  <c r="GW388"/>
  <c r="GX388" s="1"/>
  <c r="FO372"/>
  <c r="GW372"/>
  <c r="GX372" s="1"/>
  <c r="FO356"/>
  <c r="GW356"/>
  <c r="GX356" s="1"/>
  <c r="FO340"/>
  <c r="GW340"/>
  <c r="GX340" s="1"/>
  <c r="FO324"/>
  <c r="GW324"/>
  <c r="FO292"/>
  <c r="GW292"/>
  <c r="GX292" s="1"/>
  <c r="FO276"/>
  <c r="GW276"/>
  <c r="GX276" s="1"/>
  <c r="FO144"/>
  <c r="GW144"/>
  <c r="FO128"/>
  <c r="GW128"/>
  <c r="GX128" s="1"/>
  <c r="FO112"/>
  <c r="GW112"/>
  <c r="GX112" s="1"/>
  <c r="FO167"/>
  <c r="GW167"/>
  <c r="GX167" s="1"/>
  <c r="FO135"/>
  <c r="GW135"/>
  <c r="GX135" s="1"/>
  <c r="FO103"/>
  <c r="GW103"/>
  <c r="GX103" s="1"/>
  <c r="FO71"/>
  <c r="GW71"/>
  <c r="FO55"/>
  <c r="GW55"/>
  <c r="GX55" s="1"/>
  <c r="FO258"/>
  <c r="GW258"/>
  <c r="FO238"/>
  <c r="GW238"/>
  <c r="GX238" s="1"/>
  <c r="FO222"/>
  <c r="GW222"/>
  <c r="GX222" s="1"/>
  <c r="FO206"/>
  <c r="GW206"/>
  <c r="FO223"/>
  <c r="GW223"/>
  <c r="FO159"/>
  <c r="GW159"/>
  <c r="GX159" s="1"/>
  <c r="FO143"/>
  <c r="GW143"/>
  <c r="GX143" s="1"/>
  <c r="FO111"/>
  <c r="GW111"/>
  <c r="GX111" s="1"/>
  <c r="FO31"/>
  <c r="GW31"/>
  <c r="FO15"/>
  <c r="GW15"/>
  <c r="GX15" s="1"/>
  <c r="FO166"/>
  <c r="GW166"/>
  <c r="GX166" s="1"/>
  <c r="FO134"/>
  <c r="GW134"/>
  <c r="GX134" s="1"/>
  <c r="FO102"/>
  <c r="GW102"/>
  <c r="FO70"/>
  <c r="GW70"/>
  <c r="FO54"/>
  <c r="GW54"/>
  <c r="GX54" s="1"/>
  <c r="FO38"/>
  <c r="GW38"/>
  <c r="GX38" s="1"/>
  <c r="FO22"/>
  <c r="GW22"/>
  <c r="GX22" s="1"/>
  <c r="FO568"/>
  <c r="GW568"/>
  <c r="FO584"/>
  <c r="GW584"/>
  <c r="GX584" s="1"/>
  <c r="FO433"/>
  <c r="FP433"/>
  <c r="GW433"/>
  <c r="FO449"/>
  <c r="GW449"/>
  <c r="GX449" s="1"/>
  <c r="FO465"/>
  <c r="GW465"/>
  <c r="GX465" s="1"/>
  <c r="FO481"/>
  <c r="GW481"/>
  <c r="FO497"/>
  <c r="GW497"/>
  <c r="GX497" s="1"/>
  <c r="FO513"/>
  <c r="GW513"/>
  <c r="GX513" s="1"/>
  <c r="FO529"/>
  <c r="GW529"/>
  <c r="FO561"/>
  <c r="GW561"/>
  <c r="GX561" s="1"/>
  <c r="FO577"/>
  <c r="GW577"/>
  <c r="GX577" s="1"/>
  <c r="FO566"/>
  <c r="GW566"/>
  <c r="GX566" s="1"/>
  <c r="FO550"/>
  <c r="GW550"/>
  <c r="GX550" s="1"/>
  <c r="FO534"/>
  <c r="GW534"/>
  <c r="FO518"/>
  <c r="GW518"/>
  <c r="GX518" s="1"/>
  <c r="FO502"/>
  <c r="GW502"/>
  <c r="GX502" s="1"/>
  <c r="FO486"/>
  <c r="GW486"/>
  <c r="FO470"/>
  <c r="GW470"/>
  <c r="GX470" s="1"/>
  <c r="FO454"/>
  <c r="GW454"/>
  <c r="GX454" s="1"/>
  <c r="FP438"/>
  <c r="FO438"/>
  <c r="GW438"/>
  <c r="FO357"/>
  <c r="GW357"/>
  <c r="FO341"/>
  <c r="GW341"/>
  <c r="GX341" s="1"/>
  <c r="FO325"/>
  <c r="GW325"/>
  <c r="FO309"/>
  <c r="GW309"/>
  <c r="GX309" s="1"/>
  <c r="FO293"/>
  <c r="GW293"/>
  <c r="GX293" s="1"/>
  <c r="FO209"/>
  <c r="GW209"/>
  <c r="FO422"/>
  <c r="GW422"/>
  <c r="FO406"/>
  <c r="GW406"/>
  <c r="GX406" s="1"/>
  <c r="FO390"/>
  <c r="GW390"/>
  <c r="GX390" s="1"/>
  <c r="FO374"/>
  <c r="GW374"/>
  <c r="GX374" s="1"/>
  <c r="FO358"/>
  <c r="GW358"/>
  <c r="GX358" s="1"/>
  <c r="FO178"/>
  <c r="GW178"/>
  <c r="FO146"/>
  <c r="GW146"/>
  <c r="GX146" s="1"/>
  <c r="FO130"/>
  <c r="GW130"/>
  <c r="GX130" s="1"/>
  <c r="FO114"/>
  <c r="GW114"/>
  <c r="FO82"/>
  <c r="GW82"/>
  <c r="GX82" s="1"/>
  <c r="FO169"/>
  <c r="GW169"/>
  <c r="GX169" s="1"/>
  <c r="FO137"/>
  <c r="GW137"/>
  <c r="GX137" s="1"/>
  <c r="FO260"/>
  <c r="GW260"/>
  <c r="GX260" s="1"/>
  <c r="FO240"/>
  <c r="GW240"/>
  <c r="FO208"/>
  <c r="GW208"/>
  <c r="FO277"/>
  <c r="GW277"/>
  <c r="GX277" s="1"/>
  <c r="FO177"/>
  <c r="GW177"/>
  <c r="GX177" s="1"/>
  <c r="FO145"/>
  <c r="GW145"/>
  <c r="GX145" s="1"/>
  <c r="FO113"/>
  <c r="GW113"/>
  <c r="FO33"/>
  <c r="GW33"/>
  <c r="GX33" s="1"/>
  <c r="FO168"/>
  <c r="GW168"/>
  <c r="GX168" s="1"/>
  <c r="FO578"/>
  <c r="GW578"/>
  <c r="GX578" s="1"/>
  <c r="FO426"/>
  <c r="GW426"/>
  <c r="FO443"/>
  <c r="GW443"/>
  <c r="FO459"/>
  <c r="GW459"/>
  <c r="GX459" s="1"/>
  <c r="FO475"/>
  <c r="GW475"/>
  <c r="FO507"/>
  <c r="GW507"/>
  <c r="GX507" s="1"/>
  <c r="FO523"/>
  <c r="GW523"/>
  <c r="FO539"/>
  <c r="GW539"/>
  <c r="GX539" s="1"/>
  <c r="FO555"/>
  <c r="GW555"/>
  <c r="GX555" s="1"/>
  <c r="FO571"/>
  <c r="GW571"/>
  <c r="GX571" s="1"/>
  <c r="FO587"/>
  <c r="GW587"/>
  <c r="GX587" s="1"/>
  <c r="FO556"/>
  <c r="GW556"/>
  <c r="GX556" s="1"/>
  <c r="FO524"/>
  <c r="GW524"/>
  <c r="FO508"/>
  <c r="GW508"/>
  <c r="GX508" s="1"/>
  <c r="FO492"/>
  <c r="GW492"/>
  <c r="GX492" s="1"/>
  <c r="FO476"/>
  <c r="GW476"/>
  <c r="GX476" s="1"/>
  <c r="FO460"/>
  <c r="FP460"/>
  <c r="GW460"/>
  <c r="FO444"/>
  <c r="GW444"/>
  <c r="FO411"/>
  <c r="GW411"/>
  <c r="FO363"/>
  <c r="GW363"/>
  <c r="GX363" s="1"/>
  <c r="FO347"/>
  <c r="GW347"/>
  <c r="GX347" s="1"/>
  <c r="FO331"/>
  <c r="GW331"/>
  <c r="GX331" s="1"/>
  <c r="FO315"/>
  <c r="GW315"/>
  <c r="FO299"/>
  <c r="GW299"/>
  <c r="GX299" s="1"/>
  <c r="FO283"/>
  <c r="GW283"/>
  <c r="GX283" s="1"/>
  <c r="FO199"/>
  <c r="GW199"/>
  <c r="GX199" s="1"/>
  <c r="FO412"/>
  <c r="GW412"/>
  <c r="FO396"/>
  <c r="GW396"/>
  <c r="FO380"/>
  <c r="GW380"/>
  <c r="GX380" s="1"/>
  <c r="FO364"/>
  <c r="GW364"/>
  <c r="FO348"/>
  <c r="GW348"/>
  <c r="FO332"/>
  <c r="GW332"/>
  <c r="GX332" s="1"/>
  <c r="FO316"/>
  <c r="GW316"/>
  <c r="GX316" s="1"/>
  <c r="FO268"/>
  <c r="GW268"/>
  <c r="GX268" s="1"/>
  <c r="FO216"/>
  <c r="GW216"/>
  <c r="FO200"/>
  <c r="GW200"/>
  <c r="GX200" s="1"/>
  <c r="FO184"/>
  <c r="GW184"/>
  <c r="GX184" s="1"/>
  <c r="FO152"/>
  <c r="GW152"/>
  <c r="FO120"/>
  <c r="GW120"/>
  <c r="GX120" s="1"/>
  <c r="FO88"/>
  <c r="GW88"/>
  <c r="FO72"/>
  <c r="GW72"/>
  <c r="FO191"/>
  <c r="GW191"/>
  <c r="GX191" s="1"/>
  <c r="FO175"/>
  <c r="GW175"/>
  <c r="GX175" s="1"/>
  <c r="FO127"/>
  <c r="GW127"/>
  <c r="GX127" s="1"/>
  <c r="FO63"/>
  <c r="GW63"/>
  <c r="FO47"/>
  <c r="GW47"/>
  <c r="GX47" s="1"/>
  <c r="FO427"/>
  <c r="GW427"/>
  <c r="FO266"/>
  <c r="GW266"/>
  <c r="GX266" s="1"/>
  <c r="FO246"/>
  <c r="GW246"/>
  <c r="GX246" s="1"/>
  <c r="FO230"/>
  <c r="GW230"/>
  <c r="FO198"/>
  <c r="GW198"/>
  <c r="GX198" s="1"/>
  <c r="FO267"/>
  <c r="GW267"/>
  <c r="GW251"/>
  <c r="FO231"/>
  <c r="GW231"/>
  <c r="FO215"/>
  <c r="GW215"/>
  <c r="FO183"/>
  <c r="GW183"/>
  <c r="GX183" s="1"/>
  <c r="FO151"/>
  <c r="GW151"/>
  <c r="FO23"/>
  <c r="GW23"/>
  <c r="GX23" s="1"/>
  <c r="FO190"/>
  <c r="GW190"/>
  <c r="FO174"/>
  <c r="GW174"/>
  <c r="GX174" s="1"/>
  <c r="FO94"/>
  <c r="GW94"/>
  <c r="GX94" s="1"/>
  <c r="FO62"/>
  <c r="GW62"/>
  <c r="GX62" s="1"/>
  <c r="FO46"/>
  <c r="GW46"/>
  <c r="GX46" s="1"/>
  <c r="FO30"/>
  <c r="GW30"/>
  <c r="GX30" s="1"/>
  <c r="FO14"/>
  <c r="GW14"/>
  <c r="FO576"/>
  <c r="GW576"/>
  <c r="FO441"/>
  <c r="GW441"/>
  <c r="FO457"/>
  <c r="GW457"/>
  <c r="GX457" s="1"/>
  <c r="FO473"/>
  <c r="GW473"/>
  <c r="FO489"/>
  <c r="GW489"/>
  <c r="FO505"/>
  <c r="GW505"/>
  <c r="GX505" s="1"/>
  <c r="FO521"/>
  <c r="GW521"/>
  <c r="GX521" s="1"/>
  <c r="FO537"/>
  <c r="GW537"/>
  <c r="FO553"/>
  <c r="GW553"/>
  <c r="GX553" s="1"/>
  <c r="FO569"/>
  <c r="GW569"/>
  <c r="GX569" s="1"/>
  <c r="FO585"/>
  <c r="GW585"/>
  <c r="GX585" s="1"/>
  <c r="FO558"/>
  <c r="GW558"/>
  <c r="FO542"/>
  <c r="FP542"/>
  <c r="GW542"/>
  <c r="FO510"/>
  <c r="GW510"/>
  <c r="GX510" s="1"/>
  <c r="FO494"/>
  <c r="GW494"/>
  <c r="FO478"/>
  <c r="GW478"/>
  <c r="GX478" s="1"/>
  <c r="FO462"/>
  <c r="GW462"/>
  <c r="FO446"/>
  <c r="GW446"/>
  <c r="GX446" s="1"/>
  <c r="FO413"/>
  <c r="GW413"/>
  <c r="FO349"/>
  <c r="GW349"/>
  <c r="FO333"/>
  <c r="GW333"/>
  <c r="GX333" s="1"/>
  <c r="FO317"/>
  <c r="GW317"/>
  <c r="FO301"/>
  <c r="GW301"/>
  <c r="GX301" s="1"/>
  <c r="FO285"/>
  <c r="GW285"/>
  <c r="GX285" s="1"/>
  <c r="FO201"/>
  <c r="GW201"/>
  <c r="FO398"/>
  <c r="GW398"/>
  <c r="GX398" s="1"/>
  <c r="FO382"/>
  <c r="GW382"/>
  <c r="GX382" s="1"/>
  <c r="FO366"/>
  <c r="GW366"/>
  <c r="FO350"/>
  <c r="GW350"/>
  <c r="FO218"/>
  <c r="GW218"/>
  <c r="GX218" s="1"/>
  <c r="FO186"/>
  <c r="GW186"/>
  <c r="GX186" s="1"/>
  <c r="FO122"/>
  <c r="GW122"/>
  <c r="FO90"/>
  <c r="GW90"/>
  <c r="FO74"/>
  <c r="GW74"/>
  <c r="FO193"/>
  <c r="GW193"/>
  <c r="GX193" s="1"/>
  <c r="FO161"/>
  <c r="GW161"/>
  <c r="FO129"/>
  <c r="GW129"/>
  <c r="GX129" s="1"/>
  <c r="FO49"/>
  <c r="GW49"/>
  <c r="FO429"/>
  <c r="GW429"/>
  <c r="GX429" s="1"/>
  <c r="FO252"/>
  <c r="GW252"/>
  <c r="GX252" s="1"/>
  <c r="FO232"/>
  <c r="GW232"/>
  <c r="GX232" s="1"/>
  <c r="FO217"/>
  <c r="GW217"/>
  <c r="FO185"/>
  <c r="GW185"/>
  <c r="GX185" s="1"/>
  <c r="FO153"/>
  <c r="GW153"/>
  <c r="FO121"/>
  <c r="GW121"/>
  <c r="GX121" s="1"/>
  <c r="FO73"/>
  <c r="GW73"/>
  <c r="FO41"/>
  <c r="GW41"/>
  <c r="FO25"/>
  <c r="GW25"/>
  <c r="GX25" s="1"/>
  <c r="FO192"/>
  <c r="GW192"/>
  <c r="FO176"/>
  <c r="GW176"/>
  <c r="GX176" s="1"/>
  <c r="FO160"/>
  <c r="GW160"/>
  <c r="FO96"/>
  <c r="GW96"/>
  <c r="GX96" s="1"/>
  <c r="FO80"/>
  <c r="GW80"/>
  <c r="GX80" s="1"/>
  <c r="FO64"/>
  <c r="GW64"/>
  <c r="GX64" s="1"/>
  <c r="FO48"/>
  <c r="GW48"/>
  <c r="GX48" s="1"/>
  <c r="FO32"/>
  <c r="GW32"/>
  <c r="FO582"/>
  <c r="GW582"/>
  <c r="FO430"/>
  <c r="GW430"/>
  <c r="FO447"/>
  <c r="GW447"/>
  <c r="FO463"/>
  <c r="GW463"/>
  <c r="FO479"/>
  <c r="GW479"/>
  <c r="GX479" s="1"/>
  <c r="FO495"/>
  <c r="GW495"/>
  <c r="GX495" s="1"/>
  <c r="FO511"/>
  <c r="GW511"/>
  <c r="GX511" s="1"/>
  <c r="FP527"/>
  <c r="FO527"/>
  <c r="GW527"/>
  <c r="FO543"/>
  <c r="GW543"/>
  <c r="FO559"/>
  <c r="GW559"/>
  <c r="GX559" s="1"/>
  <c r="FO575"/>
  <c r="GW575"/>
  <c r="GX575" s="1"/>
  <c r="FK10"/>
  <c r="GT12"/>
  <c r="GT10" s="1"/>
  <c r="FN533"/>
  <c r="GU533"/>
  <c r="FN12"/>
  <c r="FL10"/>
  <c r="GU12"/>
  <c r="FN528"/>
  <c r="GU528"/>
  <c r="FN432"/>
  <c r="GU432"/>
  <c r="FN431"/>
  <c r="GU431"/>
  <c r="FN525"/>
  <c r="GU525"/>
  <c r="FN245"/>
  <c r="GU245"/>
  <c r="FO140"/>
  <c r="GW140"/>
  <c r="GX140" s="1"/>
  <c r="FO60"/>
  <c r="GW60"/>
  <c r="GX60" s="1"/>
  <c r="FO28"/>
  <c r="GW28"/>
  <c r="FO20"/>
  <c r="GW20"/>
  <c r="GX20" s="1"/>
  <c r="FN224"/>
  <c r="GU224"/>
  <c r="FN225"/>
  <c r="GU225"/>
  <c r="FN540"/>
  <c r="GU540"/>
  <c r="GY16"/>
  <c r="GX16"/>
  <c r="FO552"/>
  <c r="GW552"/>
  <c r="GX552" s="1"/>
  <c r="FP536"/>
  <c r="FO536"/>
  <c r="GW536"/>
  <c r="FO520"/>
  <c r="GW520"/>
  <c r="GX520" s="1"/>
  <c r="FO504"/>
  <c r="GW504"/>
  <c r="GX504" s="1"/>
  <c r="FO488"/>
  <c r="GW488"/>
  <c r="GX488" s="1"/>
  <c r="FO472"/>
  <c r="GW472"/>
  <c r="FO456"/>
  <c r="GW456"/>
  <c r="GX456" s="1"/>
  <c r="FO440"/>
  <c r="GW440"/>
  <c r="GX440" s="1"/>
  <c r="FO423"/>
  <c r="GW423"/>
  <c r="FO407"/>
  <c r="GW407"/>
  <c r="GX407" s="1"/>
  <c r="FO359"/>
  <c r="GW359"/>
  <c r="GX359" s="1"/>
  <c r="FO343"/>
  <c r="GW343"/>
  <c r="GX343" s="1"/>
  <c r="FO327"/>
  <c r="GW327"/>
  <c r="FO311"/>
  <c r="GW311"/>
  <c r="FO295"/>
  <c r="GW295"/>
  <c r="GX295" s="1"/>
  <c r="FO279"/>
  <c r="GW279"/>
  <c r="GX279" s="1"/>
  <c r="FO211"/>
  <c r="GW211"/>
  <c r="GX211" s="1"/>
  <c r="FO424"/>
  <c r="GW424"/>
  <c r="FO408"/>
  <c r="GW408"/>
  <c r="FO392"/>
  <c r="GW392"/>
  <c r="FO376"/>
  <c r="GW376"/>
  <c r="FO360"/>
  <c r="GW360"/>
  <c r="GX360" s="1"/>
  <c r="FO344"/>
  <c r="GW344"/>
  <c r="GX344" s="1"/>
  <c r="FO328"/>
  <c r="GW328"/>
  <c r="FO180"/>
  <c r="GW180"/>
  <c r="FO148"/>
  <c r="GW148"/>
  <c r="FO132"/>
  <c r="GW132"/>
  <c r="GX132" s="1"/>
  <c r="FO116"/>
  <c r="GW116"/>
  <c r="FO84"/>
  <c r="GW84"/>
  <c r="GX84" s="1"/>
  <c r="FO171"/>
  <c r="GW171"/>
  <c r="GX171" s="1"/>
  <c r="FO139"/>
  <c r="GW139"/>
  <c r="FO59"/>
  <c r="GW59"/>
  <c r="GX59" s="1"/>
  <c r="FO43"/>
  <c r="GW43"/>
  <c r="GX43" s="1"/>
  <c r="FO262"/>
  <c r="GW262"/>
  <c r="GX262" s="1"/>
  <c r="FO242"/>
  <c r="GW242"/>
  <c r="GX242" s="1"/>
  <c r="FO226"/>
  <c r="GW226"/>
  <c r="FO210"/>
  <c r="GW210"/>
  <c r="FO243"/>
  <c r="GW243"/>
  <c r="GX243" s="1"/>
  <c r="FO227"/>
  <c r="GW227"/>
  <c r="GX227" s="1"/>
  <c r="FO179"/>
  <c r="GW179"/>
  <c r="FO147"/>
  <c r="GW147"/>
  <c r="GX147" s="1"/>
  <c r="FO115"/>
  <c r="GW115"/>
  <c r="FO35"/>
  <c r="GW35"/>
  <c r="GX35" s="1"/>
  <c r="FO19"/>
  <c r="GW19"/>
  <c r="GX19" s="1"/>
  <c r="FO170"/>
  <c r="GW170"/>
  <c r="GX170" s="1"/>
  <c r="FO138"/>
  <c r="GW138"/>
  <c r="FO106"/>
  <c r="GW106"/>
  <c r="GX106" s="1"/>
  <c r="FO58"/>
  <c r="GW58"/>
  <c r="GX58" s="1"/>
  <c r="FO42"/>
  <c r="GW42"/>
  <c r="GX42" s="1"/>
  <c r="FO26"/>
  <c r="GW26"/>
  <c r="GX26" s="1"/>
  <c r="FO588"/>
  <c r="GW588"/>
  <c r="FP437"/>
  <c r="FO437"/>
  <c r="GW437"/>
  <c r="FO453"/>
  <c r="GW453"/>
  <c r="GX453" s="1"/>
  <c r="FO469"/>
  <c r="GW469"/>
  <c r="FO485"/>
  <c r="GW485"/>
  <c r="FO501"/>
  <c r="GW501"/>
  <c r="GX501" s="1"/>
  <c r="FO517"/>
  <c r="GW517"/>
  <c r="GX517" s="1"/>
  <c r="FO549"/>
  <c r="GW549"/>
  <c r="GX549" s="1"/>
  <c r="FO565"/>
  <c r="GW565"/>
  <c r="GX565" s="1"/>
  <c r="FO581"/>
  <c r="GW581"/>
  <c r="FO562"/>
  <c r="GW562"/>
  <c r="GX562" s="1"/>
  <c r="FO530"/>
  <c r="GW530"/>
  <c r="FO514"/>
  <c r="GW514"/>
  <c r="GX514" s="1"/>
  <c r="FO498"/>
  <c r="GW498"/>
  <c r="GX498" s="1"/>
  <c r="FO482"/>
  <c r="GW482"/>
  <c r="FO466"/>
  <c r="GW466"/>
  <c r="FO450"/>
  <c r="GW450"/>
  <c r="GX450" s="1"/>
  <c r="FO434"/>
  <c r="FP434"/>
  <c r="GW434"/>
  <c r="FO417"/>
  <c r="GW417"/>
  <c r="FO353"/>
  <c r="GW353"/>
  <c r="GX353" s="1"/>
  <c r="FO337"/>
  <c r="GW337"/>
  <c r="FO321"/>
  <c r="GW321"/>
  <c r="GX321" s="1"/>
  <c r="FO305"/>
  <c r="GW305"/>
  <c r="FO289"/>
  <c r="GW289"/>
  <c r="GX289" s="1"/>
  <c r="FO205"/>
  <c r="GW205"/>
  <c r="FO418"/>
  <c r="GW418"/>
  <c r="FO402"/>
  <c r="GW402"/>
  <c r="GX402" s="1"/>
  <c r="FO386"/>
  <c r="GW386"/>
  <c r="FO370"/>
  <c r="GW370"/>
  <c r="GX370" s="1"/>
  <c r="FO274"/>
  <c r="GW274"/>
  <c r="GX274" s="1"/>
  <c r="FO142"/>
  <c r="GW142"/>
  <c r="GX142" s="1"/>
  <c r="FO126"/>
  <c r="GW126"/>
  <c r="GX126" s="1"/>
  <c r="FO110"/>
  <c r="GW110"/>
  <c r="FO78"/>
  <c r="GW78"/>
  <c r="GX78" s="1"/>
  <c r="FO165"/>
  <c r="GW165"/>
  <c r="GX165" s="1"/>
  <c r="FO133"/>
  <c r="GW133"/>
  <c r="GX133" s="1"/>
  <c r="FO272"/>
  <c r="GW272"/>
  <c r="GX272" s="1"/>
  <c r="FO256"/>
  <c r="GW256"/>
  <c r="FO236"/>
  <c r="GW236"/>
  <c r="FO220"/>
  <c r="GW220"/>
  <c r="FO204"/>
  <c r="GW204"/>
  <c r="FO136"/>
  <c r="GW136"/>
  <c r="GX136" s="1"/>
  <c r="FO104"/>
  <c r="GW104"/>
  <c r="GX104" s="1"/>
  <c r="FO56"/>
  <c r="GW56"/>
  <c r="GX56" s="1"/>
  <c r="FO40"/>
  <c r="GW40"/>
  <c r="GX40" s="1"/>
  <c r="FO24"/>
  <c r="GW24"/>
  <c r="GX24" s="1"/>
  <c r="FO574"/>
  <c r="GW574"/>
  <c r="GX574" s="1"/>
  <c r="FO590"/>
  <c r="GW590"/>
  <c r="EC619"/>
  <c r="EC621" s="1"/>
  <c r="EJ10"/>
  <c r="FO455"/>
  <c r="GW455"/>
  <c r="GX455" s="1"/>
  <c r="FO471"/>
  <c r="FP471"/>
  <c r="GW471"/>
  <c r="FO487"/>
  <c r="GW487"/>
  <c r="FO503"/>
  <c r="GW503"/>
  <c r="GX503" s="1"/>
  <c r="FO519"/>
  <c r="GW519"/>
  <c r="GX519" s="1"/>
  <c r="FO535"/>
  <c r="GW535"/>
  <c r="FO551"/>
  <c r="GW551"/>
  <c r="GX551" s="1"/>
  <c r="FO567"/>
  <c r="GW567"/>
  <c r="GX567" s="1"/>
  <c r="FO583"/>
  <c r="GW583"/>
  <c r="GX583" s="1"/>
  <c r="FO560"/>
  <c r="GW560"/>
  <c r="GX560" s="1"/>
  <c r="FO512"/>
  <c r="GW512"/>
  <c r="GX512" s="1"/>
  <c r="FO496"/>
  <c r="GW496"/>
  <c r="GX496" s="1"/>
  <c r="FO480"/>
  <c r="GW480"/>
  <c r="GX480" s="1"/>
  <c r="FO464"/>
  <c r="GW464"/>
  <c r="FO448"/>
  <c r="GW448"/>
  <c r="GX448" s="1"/>
  <c r="FO415"/>
  <c r="GW415"/>
  <c r="FO351"/>
  <c r="GW351"/>
  <c r="FO335"/>
  <c r="GW335"/>
  <c r="GX335" s="1"/>
  <c r="FO319"/>
  <c r="GW319"/>
  <c r="GX319" s="1"/>
  <c r="FO303"/>
  <c r="GW303"/>
  <c r="FO287"/>
  <c r="GW287"/>
  <c r="GX287" s="1"/>
  <c r="FO203"/>
  <c r="GW203"/>
  <c r="GX203" s="1"/>
  <c r="FO416"/>
  <c r="GW416"/>
  <c r="FO400"/>
  <c r="GW400"/>
  <c r="FO384"/>
  <c r="GW384"/>
  <c r="GX384" s="1"/>
  <c r="FO368"/>
  <c r="GW368"/>
  <c r="FO352"/>
  <c r="GW352"/>
  <c r="FO336"/>
  <c r="GW336"/>
  <c r="GX336" s="1"/>
  <c r="FO320"/>
  <c r="GW320"/>
  <c r="FO124"/>
  <c r="GW124"/>
  <c r="GX124" s="1"/>
  <c r="FO108"/>
  <c r="GW108"/>
  <c r="GX108" s="1"/>
  <c r="FO92"/>
  <c r="GW92"/>
  <c r="GX92" s="1"/>
  <c r="FO76"/>
  <c r="GW76"/>
  <c r="GX76" s="1"/>
  <c r="FO195"/>
  <c r="GW195"/>
  <c r="GX195" s="1"/>
  <c r="FO163"/>
  <c r="GW163"/>
  <c r="FO131"/>
  <c r="GW131"/>
  <c r="GX131" s="1"/>
  <c r="FO67"/>
  <c r="GW67"/>
  <c r="GX67" s="1"/>
  <c r="FO270"/>
  <c r="GW270"/>
  <c r="FO254"/>
  <c r="GW254"/>
  <c r="GX254" s="1"/>
  <c r="FO234"/>
  <c r="GW234"/>
  <c r="FO202"/>
  <c r="GW202"/>
  <c r="GX202" s="1"/>
  <c r="FO235"/>
  <c r="GW235"/>
  <c r="FO219"/>
  <c r="GW219"/>
  <c r="GX219" s="1"/>
  <c r="FO187"/>
  <c r="GW187"/>
  <c r="FO155"/>
  <c r="GW155"/>
  <c r="FO123"/>
  <c r="GW123"/>
  <c r="FO107"/>
  <c r="GW107"/>
  <c r="GX107" s="1"/>
  <c r="FO194"/>
  <c r="GW194"/>
  <c r="GX194" s="1"/>
  <c r="FO98"/>
  <c r="GW98"/>
  <c r="GX98" s="1"/>
  <c r="FO34"/>
  <c r="GW34"/>
  <c r="GX34" s="1"/>
  <c r="FO18"/>
  <c r="GW18"/>
  <c r="FO428"/>
  <c r="GW428"/>
  <c r="FO445"/>
  <c r="GW445"/>
  <c r="GX445" s="1"/>
  <c r="FO461"/>
  <c r="GW461"/>
  <c r="GX461" s="1"/>
  <c r="FO477"/>
  <c r="GW477"/>
  <c r="FO509"/>
  <c r="GW509"/>
  <c r="GX509" s="1"/>
  <c r="FO541"/>
  <c r="GW541"/>
  <c r="FO557"/>
  <c r="GW557"/>
  <c r="GX557" s="1"/>
  <c r="FO573"/>
  <c r="GW573"/>
  <c r="FO589"/>
  <c r="GW589"/>
  <c r="GX589" s="1"/>
  <c r="FO554"/>
  <c r="GW554"/>
  <c r="GX554" s="1"/>
  <c r="FP538"/>
  <c r="FO538"/>
  <c r="GW538"/>
  <c r="FO522"/>
  <c r="GW522"/>
  <c r="GX522" s="1"/>
  <c r="FO506"/>
  <c r="GW506"/>
  <c r="GX506" s="1"/>
  <c r="FO474"/>
  <c r="GW474"/>
  <c r="GX474" s="1"/>
  <c r="FO458"/>
  <c r="GW458"/>
  <c r="GX458" s="1"/>
  <c r="FO442"/>
  <c r="GW442"/>
  <c r="FO409"/>
  <c r="GW409"/>
  <c r="GX409" s="1"/>
  <c r="FO361"/>
  <c r="GW361"/>
  <c r="GX361" s="1"/>
  <c r="FO345"/>
  <c r="GW345"/>
  <c r="GX345" s="1"/>
  <c r="FO329"/>
  <c r="GW329"/>
  <c r="FO313"/>
  <c r="GW313"/>
  <c r="GX313" s="1"/>
  <c r="FO297"/>
  <c r="GW297"/>
  <c r="GX297" s="1"/>
  <c r="FO281"/>
  <c r="GW281"/>
  <c r="FO213"/>
  <c r="GW213"/>
  <c r="GX213" s="1"/>
  <c r="FO197"/>
  <c r="GW197"/>
  <c r="FO410"/>
  <c r="GW410"/>
  <c r="GX410" s="1"/>
  <c r="FO394"/>
  <c r="GW394"/>
  <c r="GX394" s="1"/>
  <c r="FO378"/>
  <c r="GW378"/>
  <c r="FO214"/>
  <c r="GW214"/>
  <c r="GX214" s="1"/>
  <c r="FO182"/>
  <c r="GW182"/>
  <c r="GX182" s="1"/>
  <c r="FO150"/>
  <c r="GW150"/>
  <c r="GX150" s="1"/>
  <c r="FO118"/>
  <c r="GW118"/>
  <c r="FO86"/>
  <c r="GW86"/>
  <c r="GX86" s="1"/>
  <c r="FO189"/>
  <c r="GW189"/>
  <c r="GX189" s="1"/>
  <c r="FO173"/>
  <c r="GW173"/>
  <c r="GX173" s="1"/>
  <c r="FO45"/>
  <c r="GW45"/>
  <c r="GX45" s="1"/>
  <c r="FO425"/>
  <c r="GW425"/>
  <c r="FO264"/>
  <c r="GW264"/>
  <c r="GX264" s="1"/>
  <c r="FO244"/>
  <c r="GW244"/>
  <c r="FO228"/>
  <c r="GW228"/>
  <c r="GX228" s="1"/>
  <c r="FO212"/>
  <c r="GW212"/>
  <c r="GX212" s="1"/>
  <c r="FO196"/>
  <c r="GW196"/>
  <c r="GX196" s="1"/>
  <c r="FO181"/>
  <c r="GW181"/>
  <c r="GX181" s="1"/>
  <c r="FO149"/>
  <c r="GW149"/>
  <c r="GX149" s="1"/>
  <c r="FO117"/>
  <c r="GW117"/>
  <c r="FO37"/>
  <c r="GW37"/>
  <c r="FO21"/>
  <c r="GW21"/>
  <c r="GX21" s="1"/>
  <c r="FO188"/>
  <c r="GW188"/>
  <c r="GX188" s="1"/>
  <c r="FO172"/>
  <c r="GW172"/>
  <c r="GX172" s="1"/>
  <c r="FO237"/>
  <c r="GW237"/>
  <c r="FO221"/>
  <c r="GW221"/>
  <c r="FO141"/>
  <c r="GW141"/>
  <c r="FO125"/>
  <c r="GW125"/>
  <c r="GX125" s="1"/>
  <c r="FO109"/>
  <c r="GW109"/>
  <c r="GX109" s="1"/>
  <c r="FO29"/>
  <c r="GW29"/>
  <c r="GX29" s="1"/>
  <c r="FO164"/>
  <c r="GW164"/>
  <c r="GX164" s="1"/>
  <c r="FO100"/>
  <c r="GW100"/>
  <c r="GX100" s="1"/>
  <c r="FO68"/>
  <c r="GW68"/>
  <c r="GX68" s="1"/>
  <c r="FO36"/>
  <c r="GW36"/>
  <c r="GX36" s="1"/>
  <c r="GX544"/>
  <c r="GY544"/>
  <c r="EC10"/>
  <c r="GY334"/>
  <c r="GX334"/>
  <c r="GY53"/>
  <c r="GX53"/>
  <c r="GY61"/>
  <c r="GX61"/>
  <c r="GY101"/>
  <c r="GX101"/>
  <c r="GY233"/>
  <c r="GX233"/>
  <c r="GX379"/>
  <c r="GY379"/>
  <c r="GY395"/>
  <c r="GX395"/>
  <c r="GX322"/>
  <c r="GY322"/>
  <c r="GX89"/>
  <c r="GY89"/>
  <c r="GY393"/>
  <c r="GX393"/>
  <c r="GX280"/>
  <c r="GY280"/>
  <c r="GY310"/>
  <c r="GX310"/>
  <c r="GY318"/>
  <c r="GX318"/>
  <c r="GY326"/>
  <c r="GX326"/>
  <c r="GY365"/>
  <c r="GX365"/>
  <c r="GX158"/>
  <c r="GY158"/>
  <c r="GX239"/>
  <c r="GY239"/>
  <c r="GX362"/>
  <c r="GY362"/>
  <c r="GY405"/>
  <c r="GX405"/>
  <c r="GX13"/>
  <c r="GY13"/>
  <c r="GX95"/>
  <c r="GY95"/>
  <c r="GX387"/>
  <c r="GY387"/>
  <c r="GX241"/>
  <c r="GY241"/>
  <c r="GX298"/>
  <c r="GY298"/>
  <c r="GY314"/>
  <c r="GX314"/>
  <c r="GY346"/>
  <c r="GX346"/>
  <c r="GX385"/>
  <c r="GY385"/>
  <c r="GX401"/>
  <c r="GY401"/>
  <c r="GX304"/>
  <c r="GY304"/>
  <c r="CQ10"/>
  <c r="GY531"/>
  <c r="GX531"/>
  <c r="GX532"/>
  <c r="GY532"/>
  <c r="GX51"/>
  <c r="GY51"/>
  <c r="GY545"/>
  <c r="GX545"/>
  <c r="GY490"/>
  <c r="GX490"/>
  <c r="GX162"/>
  <c r="GY162"/>
  <c r="GY154"/>
  <c r="GX154"/>
  <c r="GX44"/>
  <c r="GY44"/>
  <c r="GY50"/>
  <c r="GX50"/>
  <c r="GY419"/>
  <c r="GX419"/>
  <c r="GY526"/>
  <c r="GX526"/>
  <c r="GX52"/>
  <c r="GY52"/>
  <c r="GX66"/>
  <c r="GY66"/>
  <c r="GX421"/>
  <c r="GY421"/>
  <c r="GY141" l="1"/>
  <c r="GX141"/>
  <c r="GX221"/>
  <c r="GY221"/>
  <c r="GX237"/>
  <c r="GY237"/>
  <c r="GY37"/>
  <c r="GX37"/>
  <c r="GY117"/>
  <c r="GX117"/>
  <c r="GX244"/>
  <c r="GY244"/>
  <c r="GX425"/>
  <c r="GY425"/>
  <c r="GX118"/>
  <c r="GY118"/>
  <c r="GX378"/>
  <c r="GY378"/>
  <c r="GY197"/>
  <c r="GX197"/>
  <c r="GY281"/>
  <c r="GX281"/>
  <c r="GY329"/>
  <c r="GX329"/>
  <c r="GY442"/>
  <c r="GX442"/>
  <c r="GY538"/>
  <c r="GX538"/>
  <c r="GY590"/>
  <c r="GX590"/>
  <c r="GX204"/>
  <c r="GY204"/>
  <c r="GY220"/>
  <c r="GX220"/>
  <c r="GX236"/>
  <c r="GY236"/>
  <c r="GX256"/>
  <c r="GY256"/>
  <c r="GY110"/>
  <c r="GX110"/>
  <c r="GX386"/>
  <c r="GY386"/>
  <c r="GY418"/>
  <c r="GX418"/>
  <c r="GX205"/>
  <c r="GY205"/>
  <c r="GY305"/>
  <c r="GX305"/>
  <c r="GY337"/>
  <c r="GX337"/>
  <c r="GX417"/>
  <c r="GY417"/>
  <c r="GX434"/>
  <c r="GY434"/>
  <c r="GY588"/>
  <c r="GX588"/>
  <c r="GX138"/>
  <c r="GY138"/>
  <c r="GY115"/>
  <c r="GX115"/>
  <c r="GX179"/>
  <c r="GY179"/>
  <c r="GY210"/>
  <c r="GX210"/>
  <c r="GX226"/>
  <c r="GY226"/>
  <c r="GY139"/>
  <c r="GX139"/>
  <c r="GY116"/>
  <c r="GX116"/>
  <c r="GX148"/>
  <c r="GY148"/>
  <c r="GX180"/>
  <c r="GY180"/>
  <c r="GY328"/>
  <c r="GX328"/>
  <c r="GY376"/>
  <c r="GX376"/>
  <c r="GX392"/>
  <c r="GY392"/>
  <c r="GX408"/>
  <c r="GY408"/>
  <c r="GX424"/>
  <c r="GY424"/>
  <c r="GY311"/>
  <c r="GX311"/>
  <c r="GX327"/>
  <c r="GY327"/>
  <c r="GY423"/>
  <c r="GX423"/>
  <c r="GX472"/>
  <c r="GY472"/>
  <c r="GX536"/>
  <c r="GY536"/>
  <c r="FO540"/>
  <c r="FP540"/>
  <c r="GW540"/>
  <c r="FP225"/>
  <c r="FO225"/>
  <c r="GW225"/>
  <c r="FO224"/>
  <c r="FP224"/>
  <c r="GW224"/>
  <c r="FP245"/>
  <c r="FO245"/>
  <c r="GW245"/>
  <c r="FO525"/>
  <c r="FP525"/>
  <c r="GW525"/>
  <c r="FO431"/>
  <c r="FP431"/>
  <c r="GW431"/>
  <c r="FO432"/>
  <c r="FP432"/>
  <c r="GW432"/>
  <c r="FO528"/>
  <c r="FP528"/>
  <c r="GW528"/>
  <c r="GX543"/>
  <c r="GY543"/>
  <c r="GY527"/>
  <c r="GX527"/>
  <c r="GX558"/>
  <c r="GY558"/>
  <c r="GY537"/>
  <c r="GX537"/>
  <c r="GY489"/>
  <c r="GX489"/>
  <c r="GY473"/>
  <c r="GX473"/>
  <c r="GX441"/>
  <c r="GY441"/>
  <c r="GY576"/>
  <c r="GX576"/>
  <c r="GX14"/>
  <c r="GY14"/>
  <c r="GY190"/>
  <c r="GX190"/>
  <c r="GX151"/>
  <c r="GY151"/>
  <c r="GX215"/>
  <c r="GY215"/>
  <c r="GY231"/>
  <c r="GX231"/>
  <c r="GX251"/>
  <c r="GY251"/>
  <c r="GY267"/>
  <c r="GX267"/>
  <c r="GX230"/>
  <c r="GY230"/>
  <c r="GX427"/>
  <c r="GY427"/>
  <c r="GY63"/>
  <c r="GX63"/>
  <c r="GY72"/>
  <c r="GX72"/>
  <c r="GX88"/>
  <c r="GY88"/>
  <c r="GY152"/>
  <c r="GX152"/>
  <c r="GY216"/>
  <c r="GX216"/>
  <c r="GY348"/>
  <c r="GX348"/>
  <c r="GY364"/>
  <c r="GX364"/>
  <c r="GY396"/>
  <c r="GX396"/>
  <c r="GY412"/>
  <c r="GX412"/>
  <c r="GY315"/>
  <c r="GX315"/>
  <c r="GY411"/>
  <c r="GX411"/>
  <c r="GX444"/>
  <c r="GY444"/>
  <c r="GX460"/>
  <c r="GY460"/>
  <c r="GX486"/>
  <c r="GY486"/>
  <c r="GX534"/>
  <c r="GY534"/>
  <c r="GX529"/>
  <c r="GY529"/>
  <c r="GX481"/>
  <c r="GY481"/>
  <c r="GY433"/>
  <c r="GX433"/>
  <c r="GX563"/>
  <c r="GY563"/>
  <c r="GY547"/>
  <c r="GX547"/>
  <c r="GY515"/>
  <c r="GX515"/>
  <c r="GX435"/>
  <c r="GY435"/>
  <c r="GY573"/>
  <c r="GX573"/>
  <c r="GY541"/>
  <c r="GX541"/>
  <c r="GX477"/>
  <c r="GY477"/>
  <c r="GY428"/>
  <c r="GX428"/>
  <c r="GX18"/>
  <c r="GY18"/>
  <c r="GY123"/>
  <c r="GX123"/>
  <c r="GX155"/>
  <c r="GY155"/>
  <c r="GX187"/>
  <c r="GY187"/>
  <c r="GY235"/>
  <c r="GX235"/>
  <c r="GX234"/>
  <c r="GY234"/>
  <c r="GX270"/>
  <c r="GY270"/>
  <c r="GY163"/>
  <c r="GX163"/>
  <c r="GX320"/>
  <c r="GY320"/>
  <c r="GX352"/>
  <c r="GY352"/>
  <c r="GY368"/>
  <c r="GX368"/>
  <c r="GY400"/>
  <c r="GX400"/>
  <c r="GX416"/>
  <c r="GY416"/>
  <c r="GX303"/>
  <c r="GY303"/>
  <c r="GX351"/>
  <c r="GY351"/>
  <c r="GX415"/>
  <c r="GY415"/>
  <c r="GX464"/>
  <c r="GY464"/>
  <c r="GY535"/>
  <c r="GX535"/>
  <c r="GX487"/>
  <c r="GY487"/>
  <c r="GY471"/>
  <c r="GX471"/>
  <c r="DW622"/>
  <c r="DW623" s="1"/>
  <c r="DX622"/>
  <c r="DX623" s="1"/>
  <c r="EC622"/>
  <c r="EC623" s="1"/>
  <c r="DJ622"/>
  <c r="DJ623" s="1"/>
  <c r="DP622"/>
  <c r="DP623" s="1"/>
  <c r="DK622"/>
  <c r="DK623" s="1"/>
  <c r="CV622"/>
  <c r="CV623" s="1"/>
  <c r="DD622"/>
  <c r="DD623" s="1"/>
  <c r="DG622"/>
  <c r="DG623" s="1"/>
  <c r="CE622"/>
  <c r="CE623" s="1"/>
  <c r="IB621"/>
  <c r="B4" s="1"/>
  <c r="BV622"/>
  <c r="BV623" s="1"/>
  <c r="BJ622"/>
  <c r="BJ623" s="1"/>
  <c r="AY622"/>
  <c r="AY623" s="1"/>
  <c r="DI622"/>
  <c r="DI623" s="1"/>
  <c r="DE622"/>
  <c r="DE623" s="1"/>
  <c r="CW622"/>
  <c r="CW623" s="1"/>
  <c r="CC622"/>
  <c r="CC623" s="1"/>
  <c r="AH622"/>
  <c r="AH623" s="1"/>
  <c r="BC622"/>
  <c r="BC623" s="1"/>
  <c r="BG622"/>
  <c r="BG623" s="1"/>
  <c r="BU622"/>
  <c r="BU623" s="1"/>
  <c r="GY466"/>
  <c r="GX466"/>
  <c r="GX482"/>
  <c r="GY482"/>
  <c r="GY530"/>
  <c r="GX530"/>
  <c r="GY581"/>
  <c r="GX581"/>
  <c r="GX485"/>
  <c r="GY485"/>
  <c r="GX469"/>
  <c r="GY469"/>
  <c r="GX437"/>
  <c r="GY437"/>
  <c r="GX28"/>
  <c r="GY28"/>
  <c r="FO12"/>
  <c r="FN10"/>
  <c r="FP10" s="1"/>
  <c r="GW12"/>
  <c r="FP533"/>
  <c r="FO533"/>
  <c r="GW533"/>
  <c r="GX463"/>
  <c r="GY463"/>
  <c r="GX447"/>
  <c r="GY447"/>
  <c r="GX430"/>
  <c r="GY430"/>
  <c r="GY582"/>
  <c r="GX582"/>
  <c r="GY32"/>
  <c r="GX32"/>
  <c r="GY160"/>
  <c r="GX160"/>
  <c r="GX192"/>
  <c r="GY192"/>
  <c r="GY41"/>
  <c r="GX41"/>
  <c r="GY73"/>
  <c r="GX73"/>
  <c r="GY153"/>
  <c r="GX153"/>
  <c r="GX217"/>
  <c r="GY217"/>
  <c r="GX49"/>
  <c r="GY49"/>
  <c r="GX161"/>
  <c r="GY161"/>
  <c r="GY74"/>
  <c r="GX74"/>
  <c r="GX90"/>
  <c r="GY90"/>
  <c r="GY122"/>
  <c r="GX122"/>
  <c r="GY350"/>
  <c r="GX350"/>
  <c r="GX366"/>
  <c r="GY366"/>
  <c r="GX201"/>
  <c r="GY201"/>
  <c r="GX317"/>
  <c r="GY317"/>
  <c r="GY349"/>
  <c r="GX349"/>
  <c r="GY413"/>
  <c r="GX413"/>
  <c r="GX462"/>
  <c r="GY462"/>
  <c r="GX494"/>
  <c r="GY494"/>
  <c r="GX542"/>
  <c r="GY542"/>
  <c r="GY524"/>
  <c r="GX524"/>
  <c r="GX523"/>
  <c r="GY523"/>
  <c r="GY475"/>
  <c r="GX475"/>
  <c r="GX443"/>
  <c r="GY443"/>
  <c r="GX426"/>
  <c r="GY426"/>
  <c r="GX113"/>
  <c r="GY113"/>
  <c r="GY208"/>
  <c r="GX208"/>
  <c r="GX240"/>
  <c r="GY240"/>
  <c r="GX114"/>
  <c r="GY114"/>
  <c r="GY178"/>
  <c r="GX178"/>
  <c r="GY422"/>
  <c r="GX422"/>
  <c r="GX209"/>
  <c r="GY209"/>
  <c r="GY325"/>
  <c r="GX325"/>
  <c r="GY357"/>
  <c r="GX357"/>
  <c r="GY438"/>
  <c r="GX438"/>
  <c r="GY568"/>
  <c r="GX568"/>
  <c r="GY70"/>
  <c r="GX70"/>
  <c r="GY102"/>
  <c r="GX102"/>
  <c r="GX31"/>
  <c r="GY31"/>
  <c r="GY223"/>
  <c r="GX223"/>
  <c r="GY206"/>
  <c r="GX206"/>
  <c r="GY258"/>
  <c r="GX258"/>
  <c r="GX71"/>
  <c r="GY71"/>
  <c r="GY144"/>
  <c r="GX144"/>
  <c r="GX324"/>
  <c r="GY324"/>
  <c r="GX404"/>
  <c r="GY404"/>
  <c r="GX420"/>
  <c r="GY420"/>
  <c r="GY207"/>
  <c r="GX207"/>
  <c r="GX323"/>
  <c r="GY323"/>
  <c r="GX436"/>
  <c r="GY436"/>
  <c r="GY570"/>
  <c r="GX570"/>
  <c r="GU10"/>
  <c r="C591" s="1"/>
  <c r="GX12" l="1"/>
  <c r="GY12"/>
  <c r="GW10"/>
  <c r="GY10" s="1"/>
  <c r="J79" i="2"/>
  <c r="J75"/>
  <c r="J93"/>
  <c r="J55"/>
  <c r="J161"/>
  <c r="J183"/>
  <c r="J16"/>
  <c r="J77"/>
  <c r="J38"/>
  <c r="J115"/>
  <c r="J29"/>
  <c r="J39"/>
  <c r="J217"/>
  <c r="J44"/>
  <c r="J97"/>
  <c r="J170"/>
  <c r="J169"/>
  <c r="J136"/>
  <c r="J26"/>
  <c r="J12"/>
  <c r="J131"/>
  <c r="J171"/>
  <c r="J162"/>
  <c r="J111"/>
  <c r="J148"/>
  <c r="J35"/>
  <c r="J238"/>
  <c r="J152"/>
  <c r="J18"/>
  <c r="J239"/>
  <c r="J193"/>
  <c r="J208"/>
  <c r="J229"/>
  <c r="J83"/>
  <c r="J150"/>
  <c r="J134"/>
  <c r="J177"/>
  <c r="J74"/>
  <c r="J221"/>
  <c r="J153"/>
  <c r="J10"/>
  <c r="J128"/>
  <c r="J3"/>
  <c r="J209"/>
  <c r="J231"/>
  <c r="J110"/>
  <c r="J49"/>
  <c r="J164"/>
  <c r="J133"/>
  <c r="J226"/>
  <c r="J124"/>
  <c r="J76"/>
  <c r="J157"/>
  <c r="J197"/>
  <c r="J13"/>
  <c r="J146"/>
  <c r="J64"/>
  <c r="J214"/>
  <c r="J56"/>
  <c r="J181"/>
  <c r="J69"/>
  <c r="J70"/>
  <c r="J166"/>
  <c r="J86"/>
  <c r="J28"/>
  <c r="J160"/>
  <c r="J100"/>
  <c r="J66"/>
  <c r="J73"/>
  <c r="J117"/>
  <c r="J84"/>
  <c r="J62"/>
  <c r="J121"/>
  <c r="J120"/>
  <c r="J137"/>
  <c r="J141"/>
  <c r="J8"/>
  <c r="J222"/>
  <c r="J7"/>
  <c r="J107"/>
  <c r="J43"/>
  <c r="J102"/>
  <c r="J227"/>
  <c r="J144"/>
  <c r="J22"/>
  <c r="J149"/>
  <c r="J142"/>
  <c r="J135"/>
  <c r="J50"/>
  <c r="J87"/>
  <c r="J67"/>
  <c r="J190"/>
  <c r="J114"/>
  <c r="J234"/>
  <c r="J105"/>
  <c r="J188"/>
  <c r="J14"/>
  <c r="J6"/>
  <c r="J213"/>
  <c r="J173"/>
  <c r="J235"/>
  <c r="J125"/>
  <c r="J216"/>
  <c r="J140"/>
  <c r="J68"/>
  <c r="J37"/>
  <c r="J31"/>
  <c r="J151"/>
  <c r="J88"/>
  <c r="J119"/>
  <c r="J204"/>
  <c r="J95"/>
  <c r="J23"/>
  <c r="J48"/>
  <c r="J58"/>
  <c r="J9"/>
  <c r="J240"/>
  <c r="J41"/>
  <c r="J85"/>
  <c r="J27"/>
  <c r="J122"/>
  <c r="J138"/>
  <c r="J167"/>
  <c r="J199"/>
  <c r="J130"/>
  <c r="J33"/>
  <c r="J195"/>
  <c r="J201"/>
  <c r="J207"/>
  <c r="J215"/>
  <c r="J175"/>
  <c r="J60"/>
  <c r="J24"/>
  <c r="J15"/>
  <c r="J191"/>
  <c r="J182"/>
  <c r="J224"/>
  <c r="J106"/>
  <c r="J25"/>
  <c r="J185"/>
  <c r="J179"/>
  <c r="J159"/>
  <c r="J103"/>
  <c r="J196"/>
  <c r="J145"/>
  <c r="J205"/>
  <c r="J91"/>
  <c r="J92"/>
  <c r="J211"/>
  <c r="J132"/>
  <c r="J104"/>
  <c r="J198"/>
  <c r="J230"/>
  <c r="J90"/>
  <c r="J40"/>
  <c r="J4"/>
  <c r="J139"/>
  <c r="J47"/>
  <c r="J176"/>
  <c r="J21"/>
  <c r="J165"/>
  <c r="J36"/>
  <c r="J237"/>
  <c r="J81"/>
  <c r="J189"/>
  <c r="J34"/>
  <c r="J200"/>
  <c r="J20"/>
  <c r="J98"/>
  <c r="J218"/>
  <c r="J192"/>
  <c r="J212"/>
  <c r="J225"/>
  <c r="J113"/>
  <c r="J89"/>
  <c r="J233"/>
  <c r="J78"/>
  <c r="J174"/>
  <c r="J223"/>
  <c r="J94"/>
  <c r="J155"/>
  <c r="J32"/>
  <c r="J168"/>
  <c r="J232"/>
  <c r="J127"/>
  <c r="J219"/>
  <c r="J123"/>
  <c r="J118"/>
  <c r="J154"/>
  <c r="J186"/>
  <c r="J5"/>
  <c r="J143"/>
  <c r="J63"/>
  <c r="J80"/>
  <c r="J203"/>
  <c r="J57"/>
  <c r="J53"/>
  <c r="J158"/>
  <c r="J184"/>
  <c r="J51"/>
  <c r="J65"/>
  <c r="J236"/>
  <c r="J172"/>
  <c r="J112"/>
  <c r="J72"/>
  <c r="J187"/>
  <c r="J52"/>
  <c r="J11"/>
  <c r="J42"/>
  <c r="J82"/>
  <c r="J101"/>
  <c r="J156"/>
  <c r="J210"/>
  <c r="J129"/>
  <c r="J202"/>
  <c r="J126"/>
  <c r="J220"/>
  <c r="J109"/>
  <c r="J59"/>
  <c r="J17"/>
  <c r="J163"/>
  <c r="J228"/>
  <c r="J96"/>
  <c r="D4" i="1"/>
  <c r="J178" i="2"/>
  <c r="J147"/>
  <c r="J30"/>
  <c r="J19"/>
  <c r="J45"/>
  <c r="J99"/>
  <c r="J194"/>
  <c r="J180"/>
  <c r="J206"/>
  <c r="J108"/>
  <c r="J46"/>
  <c r="J71"/>
  <c r="J116"/>
  <c r="J54"/>
  <c r="J61"/>
  <c r="GX432" i="1"/>
  <c r="GY432"/>
  <c r="GX525"/>
  <c r="GY525"/>
  <c r="GX224"/>
  <c r="GY224"/>
  <c r="GY540"/>
  <c r="GX540"/>
  <c r="FO10"/>
  <c r="IB623"/>
  <c r="D3" s="1"/>
  <c r="GX533"/>
  <c r="GY533"/>
  <c r="GY528"/>
  <c r="GX528"/>
  <c r="GX431"/>
  <c r="GY431"/>
  <c r="GX245"/>
  <c r="GY245"/>
  <c r="GX225"/>
  <c r="GY225"/>
  <c r="GX10" l="1"/>
  <c r="C592" s="1"/>
  <c r="FU6" l="1"/>
  <c r="FU7"/>
  <c r="I7" i="12"/>
  <c r="D7" i="8"/>
  <c r="L15"/>
  <c r="C17"/>
  <c r="O17" s="1"/>
  <c r="I7" i="1"/>
  <c r="DH6"/>
  <c r="BZ7"/>
  <c r="GQ7"/>
  <c r="DY7"/>
  <c r="GL6"/>
  <c r="H7" i="8"/>
  <c r="J11"/>
  <c r="C8"/>
  <c r="F8"/>
  <c r="I6" i="1"/>
  <c r="I8" s="1"/>
  <c r="M7"/>
  <c r="AF7"/>
  <c r="CO7"/>
  <c r="AO6"/>
  <c r="BV7"/>
  <c r="AZ7"/>
  <c r="BN7"/>
  <c r="AJ7"/>
  <c r="FL6"/>
  <c r="CA6"/>
  <c r="AJ6"/>
  <c r="DZ7"/>
  <c r="CS6"/>
  <c r="BQ6"/>
  <c r="DZ6"/>
  <c r="CC6"/>
  <c r="EZ6"/>
  <c r="EC6"/>
  <c r="Q7"/>
  <c r="CF7"/>
  <c r="EE7"/>
  <c r="EO7"/>
  <c r="EZ7"/>
  <c r="DU6"/>
  <c r="CT7"/>
  <c r="ER7"/>
  <c r="EV7" s="1"/>
  <c r="AI6"/>
  <c r="U6"/>
  <c r="E13" i="12"/>
  <c r="G14"/>
  <c r="I18"/>
  <c r="I10"/>
  <c r="L13"/>
  <c r="O17"/>
  <c r="O9"/>
  <c r="Q9" s="1"/>
  <c r="R13"/>
  <c r="T13" s="1"/>
  <c r="U14"/>
  <c r="E16"/>
  <c r="F16"/>
  <c r="F8"/>
  <c r="J12"/>
  <c r="M17"/>
  <c r="M9"/>
  <c r="P13"/>
  <c r="R18"/>
  <c r="T18" s="1"/>
  <c r="S8"/>
  <c r="P7"/>
  <c r="J18" i="8"/>
  <c r="H14"/>
  <c r="C12"/>
  <c r="O12" s="1"/>
  <c r="L7" i="1"/>
  <c r="U7" i="12"/>
  <c r="S6" i="1"/>
  <c r="H18" i="8"/>
  <c r="F7"/>
  <c r="H19"/>
  <c r="L12"/>
  <c r="C16"/>
  <c r="O16" s="1"/>
  <c r="P7" i="1"/>
  <c r="C14" i="8"/>
  <c r="O14" s="1"/>
  <c r="DT6" i="1"/>
  <c r="GS7"/>
  <c r="CQ6"/>
  <c r="BA7"/>
  <c r="CN7"/>
  <c r="FR6"/>
  <c r="FV6" s="1"/>
  <c r="L17" i="8"/>
  <c r="J19"/>
  <c r="J9"/>
  <c r="J13"/>
  <c r="AC7" i="1"/>
  <c r="G7"/>
  <c r="M6"/>
  <c r="M8" s="1"/>
  <c r="AK6"/>
  <c r="DL6"/>
  <c r="CH7"/>
  <c r="EY6"/>
  <c r="EH7"/>
  <c r="BZ6"/>
  <c r="CH6"/>
  <c r="CH8" s="1"/>
  <c r="EB7"/>
  <c r="DM6"/>
  <c r="BP7"/>
  <c r="EU7"/>
  <c r="CG7"/>
  <c r="DN6"/>
  <c r="CI7"/>
  <c r="GE6"/>
  <c r="DA7"/>
  <c r="CU6"/>
  <c r="Z7"/>
  <c r="AT7"/>
  <c r="FJ7"/>
  <c r="FP7" s="1"/>
  <c r="ER6"/>
  <c r="DS6"/>
  <c r="EG6"/>
  <c r="CI6"/>
  <c r="CI8" s="1"/>
  <c r="BH7"/>
  <c r="BO6"/>
  <c r="AN6"/>
  <c r="AA6"/>
  <c r="J7"/>
  <c r="G19" i="12"/>
  <c r="G11"/>
  <c r="J14"/>
  <c r="L18"/>
  <c r="L10"/>
  <c r="O14"/>
  <c r="Q14" s="1"/>
  <c r="S17"/>
  <c r="S10"/>
  <c r="U11"/>
  <c r="E10"/>
  <c r="O7"/>
  <c r="D8" i="8"/>
  <c r="D13"/>
  <c r="Q6" i="1"/>
  <c r="AB7"/>
  <c r="CV7"/>
  <c r="CQ7"/>
  <c r="GU7"/>
  <c r="BB6"/>
  <c r="BA6"/>
  <c r="BA8" s="1"/>
  <c r="AO7"/>
  <c r="BU7"/>
  <c r="J8" i="8"/>
  <c r="F16"/>
  <c r="F9"/>
  <c r="H13"/>
  <c r="N7" i="1"/>
  <c r="AH7"/>
  <c r="AL7" s="1"/>
  <c r="R7"/>
  <c r="FI7"/>
  <c r="GG6"/>
  <c r="BD7"/>
  <c r="DX6"/>
  <c r="FT7"/>
  <c r="FF6"/>
  <c r="DB7"/>
  <c r="GF7"/>
  <c r="DS7"/>
  <c r="DW7" s="1"/>
  <c r="DU7"/>
  <c r="EX6"/>
  <c r="FB6" s="1"/>
  <c r="ES6"/>
  <c r="BO7"/>
  <c r="BI6"/>
  <c r="V7"/>
  <c r="BC7"/>
  <c r="DI6"/>
  <c r="CG6"/>
  <c r="FA7"/>
  <c r="FQ7"/>
  <c r="FM6"/>
  <c r="BT7"/>
  <c r="T7"/>
  <c r="E17" i="12"/>
  <c r="G16"/>
  <c r="G8"/>
  <c r="I12"/>
  <c r="K12" s="1"/>
  <c r="L15"/>
  <c r="O19"/>
  <c r="O11"/>
  <c r="R15"/>
  <c r="T15" s="1"/>
  <c r="U16"/>
  <c r="U8"/>
  <c r="F18"/>
  <c r="F10"/>
  <c r="I15"/>
  <c r="M19"/>
  <c r="M11"/>
  <c r="P15"/>
  <c r="S19"/>
  <c r="S11"/>
  <c r="L7"/>
  <c r="L13" i="8"/>
  <c r="D15"/>
  <c r="AG7" i="1"/>
  <c r="FO6"/>
  <c r="M7" i="12"/>
  <c r="C15" i="8"/>
  <c r="O15" s="1"/>
  <c r="J15"/>
  <c r="J16"/>
  <c r="F17"/>
  <c r="F18"/>
  <c r="C18"/>
  <c r="O18" s="1"/>
  <c r="AE6" i="1"/>
  <c r="AC6"/>
  <c r="AC8" s="1"/>
  <c r="GL7"/>
  <c r="GR7" s="1"/>
  <c r="BE6"/>
  <c r="EM6"/>
  <c r="AN7"/>
  <c r="CL7"/>
  <c r="CA7"/>
  <c r="DG7"/>
  <c r="D16" i="8"/>
  <c r="L19"/>
  <c r="J10"/>
  <c r="D12"/>
  <c r="AH6" i="1"/>
  <c r="AF6"/>
  <c r="AF8" s="1"/>
  <c r="BE7"/>
  <c r="FY6"/>
  <c r="BH6"/>
  <c r="EX7"/>
  <c r="FB7" s="1"/>
  <c r="CV6"/>
  <c r="CV8" s="1"/>
  <c r="GE7"/>
  <c r="GI7" s="1"/>
  <c r="GP7"/>
  <c r="FK7"/>
  <c r="AP6"/>
  <c r="DR7"/>
  <c r="DR6"/>
  <c r="BW7"/>
  <c r="FX6"/>
  <c r="GB6" s="1"/>
  <c r="FG7"/>
  <c r="GJ6"/>
  <c r="GM6"/>
  <c r="FK6"/>
  <c r="GA6"/>
  <c r="V6"/>
  <c r="FA6"/>
  <c r="FA8" s="1"/>
  <c r="FM7"/>
  <c r="BW6"/>
  <c r="AV6"/>
  <c r="BC6"/>
  <c r="BC8" s="1"/>
  <c r="FD6"/>
  <c r="EH6"/>
  <c r="EH8" s="1"/>
  <c r="EB6"/>
  <c r="EB8" s="1"/>
  <c r="DF7"/>
  <c r="Z6"/>
  <c r="Z8" s="1"/>
  <c r="E19" i="12"/>
  <c r="G17"/>
  <c r="G9"/>
  <c r="J13"/>
  <c r="L16"/>
  <c r="L8"/>
  <c r="N8" s="1"/>
  <c r="O12"/>
  <c r="S16"/>
  <c r="R9"/>
  <c r="T9" s="1"/>
  <c r="U9"/>
  <c r="F19"/>
  <c r="H19" s="1"/>
  <c r="F11"/>
  <c r="H11" s="1"/>
  <c r="J15"/>
  <c r="J8"/>
  <c r="M12"/>
  <c r="P16"/>
  <c r="P8"/>
  <c r="R12"/>
  <c r="T12" s="1"/>
  <c r="F17"/>
  <c r="F9"/>
  <c r="H9" s="1"/>
  <c r="I13"/>
  <c r="M18"/>
  <c r="M10"/>
  <c r="P14"/>
  <c r="S18"/>
  <c r="V13"/>
  <c r="V16"/>
  <c r="GX7" i="1"/>
  <c r="V17" i="12"/>
  <c r="R7"/>
  <c r="Y7" i="1"/>
  <c r="D10" i="8"/>
  <c r="H15"/>
  <c r="C11"/>
  <c r="EI6" i="1"/>
  <c r="CZ7"/>
  <c r="AV7"/>
  <c r="EL7"/>
  <c r="EP7" s="1"/>
  <c r="BJ6"/>
  <c r="DM7"/>
  <c r="ES7"/>
  <c r="EW7" s="1"/>
  <c r="D14" i="8"/>
  <c r="F11"/>
  <c r="H10"/>
  <c r="D11"/>
  <c r="L11"/>
  <c r="H6" i="1"/>
  <c r="K6"/>
  <c r="FN6"/>
  <c r="GK6"/>
  <c r="GP6"/>
  <c r="BB7"/>
  <c r="GW7"/>
  <c r="EC7"/>
  <c r="CW7"/>
  <c r="AZ6"/>
  <c r="GO6"/>
  <c r="DI7"/>
  <c r="AU7"/>
  <c r="CB6"/>
  <c r="AW7"/>
  <c r="EM7"/>
  <c r="EG7"/>
  <c r="EO6"/>
  <c r="EO8" s="1"/>
  <c r="W6"/>
  <c r="FJ6"/>
  <c r="FH6"/>
  <c r="FS6"/>
  <c r="CC7"/>
  <c r="CT6"/>
  <c r="ET6"/>
  <c r="FE6"/>
  <c r="N6"/>
  <c r="N8" s="1"/>
  <c r="J6"/>
  <c r="J8" s="1"/>
  <c r="G18" i="12"/>
  <c r="G10"/>
  <c r="I14"/>
  <c r="K14" s="1"/>
  <c r="L17"/>
  <c r="N17" s="1"/>
  <c r="L9"/>
  <c r="N9" s="1"/>
  <c r="O13"/>
  <c r="Q13" s="1"/>
  <c r="R17"/>
  <c r="T17" s="1"/>
  <c r="S9"/>
  <c r="U10"/>
  <c r="E8"/>
  <c r="W8" s="1"/>
  <c r="F12"/>
  <c r="J16"/>
  <c r="I9"/>
  <c r="M13"/>
  <c r="P17"/>
  <c r="P9"/>
  <c r="R14"/>
  <c r="T14" s="1"/>
  <c r="U17"/>
  <c r="E7"/>
  <c r="H17" i="8"/>
  <c r="J17"/>
  <c r="R6" i="1"/>
  <c r="R8" s="1"/>
  <c r="S7"/>
  <c r="G7" i="12"/>
  <c r="Y6" i="1"/>
  <c r="J7" i="8"/>
  <c r="F10"/>
  <c r="D17"/>
  <c r="F12"/>
  <c r="H7" i="1"/>
  <c r="AD7"/>
  <c r="AG6"/>
  <c r="AG8" s="1"/>
  <c r="GG7"/>
  <c r="FQ6"/>
  <c r="FQ8" s="1"/>
  <c r="BV6"/>
  <c r="BV8" s="1"/>
  <c r="DH7"/>
  <c r="EY7"/>
  <c r="FC7" s="1"/>
  <c r="BK6"/>
  <c r="X7"/>
  <c r="J14" i="8"/>
  <c r="F14"/>
  <c r="L18"/>
  <c r="H8"/>
  <c r="AD6" i="1"/>
  <c r="C19" i="8"/>
  <c r="O19" s="1"/>
  <c r="FE7" i="1"/>
  <c r="FR7"/>
  <c r="FV7" s="1"/>
  <c r="AU6"/>
  <c r="GV7"/>
  <c r="BP6"/>
  <c r="BP8" s="1"/>
  <c r="FS7"/>
  <c r="FW7" s="1"/>
  <c r="DL7"/>
  <c r="EE6"/>
  <c r="EE8" s="1"/>
  <c r="EI7"/>
  <c r="BU6"/>
  <c r="CL6"/>
  <c r="EA6"/>
  <c r="DC6"/>
  <c r="GM7"/>
  <c r="DO6"/>
  <c r="GN7"/>
  <c r="CU7"/>
  <c r="DF6"/>
  <c r="W7"/>
  <c r="DB6"/>
  <c r="DB8" s="1"/>
  <c r="CS7"/>
  <c r="DC7"/>
  <c r="DN7"/>
  <c r="GO7"/>
  <c r="AQ7"/>
  <c r="CN6"/>
  <c r="CN8" s="1"/>
  <c r="GF6"/>
  <c r="GF8" s="1"/>
  <c r="GW6"/>
  <c r="GW8" s="1"/>
  <c r="U7"/>
  <c r="E15" i="12"/>
  <c r="G15"/>
  <c r="J18"/>
  <c r="J10"/>
  <c r="L14"/>
  <c r="O18"/>
  <c r="Q18" s="1"/>
  <c r="O10"/>
  <c r="Q10" s="1"/>
  <c r="S13"/>
  <c r="U15"/>
  <c r="E18"/>
  <c r="V9"/>
  <c r="J7"/>
  <c r="D9" i="8"/>
  <c r="H11"/>
  <c r="L6" i="1"/>
  <c r="L8" s="1"/>
  <c r="CP6"/>
  <c r="CZ6"/>
  <c r="ET7"/>
  <c r="BJ7"/>
  <c r="DY6"/>
  <c r="DY8" s="1"/>
  <c r="BN6"/>
  <c r="GJ7"/>
  <c r="CW6"/>
  <c r="CW8" s="1"/>
  <c r="FD7"/>
  <c r="L9" i="8"/>
  <c r="D19"/>
  <c r="L14"/>
  <c r="F13"/>
  <c r="K7" i="1"/>
  <c r="HA7"/>
  <c r="GQ6"/>
  <c r="GQ8" s="1"/>
  <c r="AW6"/>
  <c r="AW8" s="1"/>
  <c r="AQ6"/>
  <c r="FG6"/>
  <c r="FG8" s="1"/>
  <c r="FO7"/>
  <c r="EA7"/>
  <c r="DG6"/>
  <c r="CF6"/>
  <c r="AK7"/>
  <c r="EL6"/>
  <c r="GN6"/>
  <c r="EN6"/>
  <c r="CO6"/>
  <c r="CO8" s="1"/>
  <c r="BI7"/>
  <c r="BT6"/>
  <c r="C10" i="8"/>
  <c r="O10" s="1"/>
  <c r="CP7" i="1"/>
  <c r="BG7"/>
  <c r="BQ7"/>
  <c r="CB7"/>
  <c r="GV6"/>
  <c r="FT6"/>
  <c r="FT8" s="1"/>
  <c r="FI6"/>
  <c r="FI8" s="1"/>
  <c r="DA6"/>
  <c r="AA7"/>
  <c r="O6"/>
  <c r="E9" i="12"/>
  <c r="W9" s="1"/>
  <c r="G12"/>
  <c r="I16"/>
  <c r="K16" s="1"/>
  <c r="L19"/>
  <c r="L11"/>
  <c r="N11" s="1"/>
  <c r="O15"/>
  <c r="Q15" s="1"/>
  <c r="R19"/>
  <c r="T19" s="1"/>
  <c r="R11"/>
  <c r="T11" s="1"/>
  <c r="U12"/>
  <c r="E12"/>
  <c r="F14"/>
  <c r="H14" s="1"/>
  <c r="I19"/>
  <c r="I11"/>
  <c r="M15"/>
  <c r="P19"/>
  <c r="P11"/>
  <c r="S15"/>
  <c r="U19"/>
  <c r="L16" i="8"/>
  <c r="F19"/>
  <c r="L7"/>
  <c r="P6" i="1"/>
  <c r="P8" s="1"/>
  <c r="F7" i="12"/>
  <c r="S7"/>
  <c r="C7" i="8"/>
  <c r="L8"/>
  <c r="F15"/>
  <c r="H16"/>
  <c r="H9"/>
  <c r="AB6" i="1"/>
  <c r="AB8" s="1"/>
  <c r="AE7"/>
  <c r="FN7"/>
  <c r="FF7"/>
  <c r="CM6"/>
  <c r="GA7"/>
  <c r="EU6"/>
  <c r="EU8" s="1"/>
  <c r="GD7"/>
  <c r="GH7" s="1"/>
  <c r="CM7"/>
  <c r="EF6"/>
  <c r="J12" i="8"/>
  <c r="D18"/>
  <c r="L10"/>
  <c r="H12"/>
  <c r="X6" i="1"/>
  <c r="X8" s="1"/>
  <c r="HA6"/>
  <c r="HA8" s="1"/>
  <c r="G6"/>
  <c r="G8" s="1"/>
  <c r="DT7"/>
  <c r="FL7"/>
  <c r="GK7"/>
  <c r="FY7"/>
  <c r="GC7" s="1"/>
  <c r="FZ7"/>
  <c r="GT6"/>
  <c r="BK7"/>
  <c r="AI7"/>
  <c r="AM7" s="1"/>
  <c r="EN7"/>
  <c r="GU6"/>
  <c r="GU8" s="1"/>
  <c r="BG6"/>
  <c r="DX7"/>
  <c r="ED7" s="1"/>
  <c r="FZ6"/>
  <c r="FX7"/>
  <c r="GB7" s="1"/>
  <c r="AT6"/>
  <c r="FH7"/>
  <c r="O7"/>
  <c r="C9" i="8"/>
  <c r="O9" s="1"/>
  <c r="BD6" i="1"/>
  <c r="BD8" s="1"/>
  <c r="GD6"/>
  <c r="GH6" s="1"/>
  <c r="GS6"/>
  <c r="GS8" s="1"/>
  <c r="AP7"/>
  <c r="DO7"/>
  <c r="EF7"/>
  <c r="EJ7" s="1"/>
  <c r="GT7"/>
  <c r="C13" i="8"/>
  <c r="O13" s="1"/>
  <c r="T6" i="1"/>
  <c r="T8" s="1"/>
  <c r="E11" i="12"/>
  <c r="W11" s="1"/>
  <c r="G13"/>
  <c r="J17"/>
  <c r="I8"/>
  <c r="K8" s="1"/>
  <c r="L12"/>
  <c r="N12" s="1"/>
  <c r="O16"/>
  <c r="Q16" s="1"/>
  <c r="O8"/>
  <c r="Q8" s="1"/>
  <c r="S12"/>
  <c r="U13"/>
  <c r="E14"/>
  <c r="W14" s="1"/>
  <c r="F15"/>
  <c r="H15" s="1"/>
  <c r="J19"/>
  <c r="J11"/>
  <c r="M16"/>
  <c r="M8"/>
  <c r="P12"/>
  <c r="R16"/>
  <c r="T16" s="1"/>
  <c r="R8"/>
  <c r="T8" s="1"/>
  <c r="F13"/>
  <c r="H13" s="1"/>
  <c r="I17"/>
  <c r="J9"/>
  <c r="M14"/>
  <c r="P18"/>
  <c r="P10"/>
  <c r="S14"/>
  <c r="U18"/>
  <c r="V10"/>
  <c r="V7"/>
  <c r="V15"/>
  <c r="V14"/>
  <c r="V8"/>
  <c r="V11"/>
  <c r="V12"/>
  <c r="R10"/>
  <c r="T10" s="1"/>
  <c r="GX6" i="1"/>
  <c r="GX8" s="1"/>
  <c r="V18" i="12"/>
  <c r="V19"/>
  <c r="FK8" i="1" l="1"/>
  <c r="GI6"/>
  <c r="GV8"/>
  <c r="CY7"/>
  <c r="GC6"/>
  <c r="GD8"/>
  <c r="AD8"/>
  <c r="FW6"/>
  <c r="FU8"/>
  <c r="GP8"/>
  <c r="V8"/>
  <c r="FC6"/>
  <c r="ER8"/>
  <c r="EV6"/>
  <c r="EW6"/>
  <c r="Y8"/>
  <c r="K13" i="12"/>
  <c r="H17"/>
  <c r="BW8" i="1"/>
  <c r="DZ8"/>
  <c r="AJ8"/>
  <c r="EL8"/>
  <c r="EP6"/>
  <c r="EQ7"/>
  <c r="EQ6"/>
  <c r="BG8"/>
  <c r="FZ8"/>
  <c r="GN8"/>
  <c r="AQ8"/>
  <c r="GT8"/>
  <c r="W12" i="12"/>
  <c r="DC8" i="1"/>
  <c r="BE8"/>
  <c r="AT8"/>
  <c r="AX6"/>
  <c r="DE6"/>
  <c r="DA8"/>
  <c r="DK6"/>
  <c r="DG8"/>
  <c r="CR6"/>
  <c r="CL8"/>
  <c r="AU8"/>
  <c r="AY6"/>
  <c r="E20" i="12"/>
  <c r="W7"/>
  <c r="CX6" i="1"/>
  <c r="CT8"/>
  <c r="CX8" s="1"/>
  <c r="DR8"/>
  <c r="DV6"/>
  <c r="CG8"/>
  <c r="CK8" s="1"/>
  <c r="CK6"/>
  <c r="ED6"/>
  <c r="DX8"/>
  <c r="ED8" s="1"/>
  <c r="Q7" i="12"/>
  <c r="O20"/>
  <c r="BS6" i="1"/>
  <c r="BO8"/>
  <c r="DW6"/>
  <c r="DS8"/>
  <c r="CD6"/>
  <c r="BZ8"/>
  <c r="DP6"/>
  <c r="DL8"/>
  <c r="AM6"/>
  <c r="AI8"/>
  <c r="GL8"/>
  <c r="GR8" s="1"/>
  <c r="GR6"/>
  <c r="I20" i="12"/>
  <c r="K7"/>
  <c r="CM8" i="1"/>
  <c r="S20" i="12"/>
  <c r="K19"/>
  <c r="O8" i="1"/>
  <c r="BM7"/>
  <c r="CP8"/>
  <c r="J20" i="12"/>
  <c r="W18"/>
  <c r="DO8" i="1"/>
  <c r="DP7"/>
  <c r="BK8"/>
  <c r="K9" i="12"/>
  <c r="H12"/>
  <c r="ET8" i="1"/>
  <c r="FS8"/>
  <c r="FH8"/>
  <c r="W8"/>
  <c r="EK7"/>
  <c r="AY7"/>
  <c r="GO8"/>
  <c r="GK8"/>
  <c r="K8"/>
  <c r="DQ7"/>
  <c r="EI8"/>
  <c r="Q12" i="12"/>
  <c r="N16"/>
  <c r="W19"/>
  <c r="DJ7" i="1"/>
  <c r="GA8"/>
  <c r="GM8"/>
  <c r="FX8"/>
  <c r="AP8"/>
  <c r="FY8"/>
  <c r="DK7"/>
  <c r="CR7"/>
  <c r="EM8"/>
  <c r="M20" i="12"/>
  <c r="H10"/>
  <c r="FM8" i="1"/>
  <c r="BS7"/>
  <c r="EX8"/>
  <c r="FF8"/>
  <c r="BY7"/>
  <c r="N10" i="12"/>
  <c r="AA8" i="1"/>
  <c r="DE7"/>
  <c r="CK7"/>
  <c r="EY8"/>
  <c r="FR8"/>
  <c r="DT8"/>
  <c r="F20" i="8"/>
  <c r="S8" i="1"/>
  <c r="P20" i="12"/>
  <c r="H16"/>
  <c r="N13"/>
  <c r="K18"/>
  <c r="W13"/>
  <c r="CX7" i="1"/>
  <c r="GY7"/>
  <c r="EZ8"/>
  <c r="CS8"/>
  <c r="FL8"/>
  <c r="BR7"/>
  <c r="CD7"/>
  <c r="EJ6"/>
  <c r="EF8"/>
  <c r="O7" i="8"/>
  <c r="C20"/>
  <c r="F20" i="12"/>
  <c r="H7"/>
  <c r="BX6" i="1"/>
  <c r="BT8"/>
  <c r="CJ6"/>
  <c r="CF8"/>
  <c r="CJ8" s="1"/>
  <c r="BN8"/>
  <c r="BR6"/>
  <c r="DD6"/>
  <c r="CZ8"/>
  <c r="DD8" s="1"/>
  <c r="DJ6"/>
  <c r="DF8"/>
  <c r="BY6"/>
  <c r="BU8"/>
  <c r="FP6"/>
  <c r="FJ8"/>
  <c r="BF6"/>
  <c r="AZ8"/>
  <c r="BF8" s="1"/>
  <c r="R2" i="8"/>
  <c r="O11"/>
  <c r="T7" i="12"/>
  <c r="R20"/>
  <c r="BL6" i="1"/>
  <c r="BH8"/>
  <c r="AL6"/>
  <c r="AH8"/>
  <c r="AL8" s="1"/>
  <c r="N7" i="12"/>
  <c r="L20"/>
  <c r="BM6" i="1"/>
  <c r="BI8"/>
  <c r="Q8"/>
  <c r="GY8" s="1"/>
  <c r="GY6"/>
  <c r="AN8"/>
  <c r="AR6"/>
  <c r="EK6"/>
  <c r="EG8"/>
  <c r="CY6"/>
  <c r="CU8"/>
  <c r="CY8" s="1"/>
  <c r="DM8"/>
  <c r="DQ6"/>
  <c r="CE6"/>
  <c r="CA8"/>
  <c r="AS6"/>
  <c r="AO8"/>
  <c r="R1" i="8"/>
  <c r="O8"/>
  <c r="V20" i="12"/>
  <c r="K17"/>
  <c r="L20" i="8"/>
  <c r="K11" i="12"/>
  <c r="EN8" i="1"/>
  <c r="N14" i="12"/>
  <c r="W15"/>
  <c r="EA8" i="1"/>
  <c r="J20" i="8"/>
  <c r="J23" s="1"/>
  <c r="G20" i="12"/>
  <c r="FE8" i="1"/>
  <c r="CB8"/>
  <c r="FN8"/>
  <c r="H8"/>
  <c r="BJ8"/>
  <c r="DD7"/>
  <c r="FD8"/>
  <c r="AV8"/>
  <c r="GJ8"/>
  <c r="DV7"/>
  <c r="CE7"/>
  <c r="AR7"/>
  <c r="AE8"/>
  <c r="FO8"/>
  <c r="K15" i="12"/>
  <c r="H18"/>
  <c r="Q11"/>
  <c r="N15"/>
  <c r="W17"/>
  <c r="BX7" i="1"/>
  <c r="DI8"/>
  <c r="ES8"/>
  <c r="GG8"/>
  <c r="AS7"/>
  <c r="BB8"/>
  <c r="W10" i="12"/>
  <c r="N18"/>
  <c r="BL7" i="1"/>
  <c r="AX7"/>
  <c r="GE8"/>
  <c r="DN8"/>
  <c r="AK8"/>
  <c r="CQ8"/>
  <c r="U20" i="12"/>
  <c r="H8"/>
  <c r="W16"/>
  <c r="Q17"/>
  <c r="K10"/>
  <c r="U8" i="1"/>
  <c r="DU8"/>
  <c r="CJ7"/>
  <c r="EC8"/>
  <c r="CC8"/>
  <c r="BQ8"/>
  <c r="BF7"/>
  <c r="H20" i="8"/>
  <c r="DH8" i="1"/>
  <c r="D20" i="8"/>
  <c r="GH8" i="1" l="1"/>
  <c r="GI8"/>
  <c r="GC8"/>
  <c r="FV8"/>
  <c r="GB8"/>
  <c r="FW8"/>
  <c r="EW8"/>
  <c r="FC8"/>
  <c r="AR8"/>
  <c r="FB8"/>
  <c r="EV8"/>
  <c r="N20" i="12"/>
  <c r="BY8" i="1"/>
  <c r="BX8"/>
  <c r="DE8"/>
  <c r="EQ8"/>
  <c r="EP8"/>
  <c r="AY8"/>
  <c r="AX8"/>
  <c r="H23" i="8"/>
  <c r="H25"/>
  <c r="H26" s="1"/>
  <c r="H24"/>
  <c r="D25"/>
  <c r="D26" s="1"/>
  <c r="D23"/>
  <c r="D24"/>
  <c r="L25"/>
  <c r="L26" s="1"/>
  <c r="L24"/>
  <c r="L23"/>
  <c r="C23"/>
  <c r="O20"/>
  <c r="R3"/>
  <c r="C25"/>
  <c r="C26" s="1"/>
  <c r="F23"/>
  <c r="F25"/>
  <c r="F26" s="1"/>
  <c r="F24"/>
  <c r="DQ8" i="1"/>
  <c r="BR8"/>
  <c r="H20" i="12"/>
  <c r="K20"/>
  <c r="DV8" i="1"/>
  <c r="W20" i="12"/>
  <c r="AS8" i="1"/>
  <c r="CE8"/>
  <c r="EK8"/>
  <c r="BM8"/>
  <c r="BL8"/>
  <c r="FP8"/>
  <c r="DJ8"/>
  <c r="EJ8"/>
  <c r="AM8"/>
  <c r="DP8"/>
  <c r="CD8"/>
  <c r="DW8"/>
  <c r="BS8"/>
  <c r="Q20" i="12"/>
  <c r="CR8" i="1"/>
  <c r="DK8"/>
  <c r="N24" i="8" l="1"/>
  <c r="N25"/>
  <c r="N26" s="1"/>
</calcChain>
</file>

<file path=xl/comments1.xml><?xml version="1.0" encoding="utf-8"?>
<comments xmlns="http://schemas.openxmlformats.org/spreadsheetml/2006/main">
  <authors>
    <author>admppic07</author>
    <author/>
    <author>adm.prd</author>
  </authors>
  <commentList>
    <comment ref="B148" authorId="0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PALANG ATAS</t>
        </r>
      </text>
    </comment>
    <comment ref="M148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PALANG ATAS</t>
        </r>
      </text>
    </comment>
    <comment ref="B166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72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73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75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76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77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87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DN221" authorId="2">
      <text>
        <r>
          <rPr>
            <b/>
            <sz val="9"/>
            <color indexed="81"/>
            <rFont val="Tahoma"/>
            <charset val="1"/>
          </rPr>
          <t>adm.prd:</t>
        </r>
        <r>
          <rPr>
            <sz val="9"/>
            <color indexed="81"/>
            <rFont val="Tahoma"/>
            <charset val="1"/>
          </rPr>
          <t xml:space="preserve">
Beluma ada Front Board</t>
        </r>
      </text>
    </comment>
    <comment ref="B233" authorId="1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263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B274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tidak doff</t>
        </r>
      </text>
    </comment>
    <comment ref="B283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287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B288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READY 30, FU SUBCONT
</t>
        </r>
      </text>
    </comment>
    <comment ref="B291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38, SISA 12</t>
        </r>
      </text>
    </comment>
    <comment ref="B295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60, </t>
        </r>
      </text>
    </comment>
    <comment ref="B296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310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B313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10/03</t>
        </r>
      </text>
    </comment>
    <comment ref="B428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B447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 xml:space="preserve">SELESAI 12/03
WOOD LINE
</t>
        </r>
      </text>
    </comment>
    <comment ref="B448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449" authorId="1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459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26 PCS  PROJECT POSCO</t>
        </r>
      </text>
    </comment>
    <comment ref="B520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B521" authorId="1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B523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4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5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6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7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8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529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530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531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532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584" authorId="1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buram</t>
        </r>
      </text>
    </comment>
  </commentList>
</comments>
</file>

<file path=xl/comments2.xml><?xml version="1.0" encoding="utf-8"?>
<comments xmlns="http://schemas.openxmlformats.org/spreadsheetml/2006/main">
  <authors>
    <author>admppic09</author>
  </authors>
  <commentList>
    <comment ref="E31" authorId="0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80, 20 SET</t>
        </r>
      </text>
    </comment>
    <comment ref="D44" authorId="0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URGENT PENGGANTIAN PONTIANAK</t>
        </r>
      </text>
    </comment>
  </commentList>
</comments>
</file>

<file path=xl/comments3.xml><?xml version="1.0" encoding="utf-8"?>
<comments xmlns="http://schemas.openxmlformats.org/spreadsheetml/2006/main">
  <authors>
    <author/>
    <author>admppic07</author>
    <author>Anita</author>
    <author>Windows User</author>
  </authors>
  <commentList>
    <comment ref="D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2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A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AL3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45" authorId="0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P45" authorId="0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A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U1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3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3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CE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1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1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CE1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23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AL29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AL31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D31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U3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3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A33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P3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33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33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D33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33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33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3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3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A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A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4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3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4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36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61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4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A462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D47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BA478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AL480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U509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BA509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AL52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P52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D5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U5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5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A5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D52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U52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5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54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54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5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5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5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5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7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6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6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631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D642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BP644" authorId="2">
      <text>
        <r>
          <rPr>
            <b/>
            <sz val="9"/>
            <color indexed="81"/>
            <rFont val="Tahoma"/>
            <family val="2"/>
          </rPr>
          <t>Anita:</t>
        </r>
        <r>
          <rPr>
            <sz val="9"/>
            <color indexed="81"/>
            <rFont val="Tahoma"/>
            <family val="2"/>
          </rPr>
          <t xml:space="preserve">
HIGH DESK, </t>
        </r>
      </text>
    </comment>
    <comment ref="AL65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AN664" authorId="3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Hasil Wood Line</t>
        </r>
      </text>
    </comment>
    <comment ref="BP67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A705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AL711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D72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U72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72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72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7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U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7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822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INI NO 6 ?</t>
        </r>
      </text>
    </comment>
    <comment ref="D82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D871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</commentList>
</comments>
</file>

<file path=xl/sharedStrings.xml><?xml version="1.0" encoding="utf-8"?>
<sst xmlns="http://schemas.openxmlformats.org/spreadsheetml/2006/main" count="7021" uniqueCount="1517">
  <si>
    <t>SISA PRODUKSI</t>
  </si>
  <si>
    <t>FOLDING</t>
  </si>
  <si>
    <t>MEI 2021</t>
  </si>
  <si>
    <t>HBRD-Caesar</t>
  </si>
  <si>
    <t>FOLDING MEMO</t>
  </si>
  <si>
    <t>DLL</t>
  </si>
  <si>
    <t>KODE</t>
  </si>
  <si>
    <t>NAMA ITEM</t>
  </si>
  <si>
    <t>GRUP</t>
  </si>
  <si>
    <t>KATEGORI</t>
  </si>
  <si>
    <t>ASSEMBLING</t>
  </si>
  <si>
    <t>PO</t>
  </si>
  <si>
    <t xml:space="preserve">FORECAST </t>
  </si>
  <si>
    <t>SAFETY STOCK</t>
  </si>
  <si>
    <t>stok AX per tgl…</t>
  </si>
  <si>
    <t>HASIL</t>
  </si>
  <si>
    <t>UAS</t>
  </si>
  <si>
    <t>APS JUNI</t>
  </si>
  <si>
    <t>ADJUSEMENT</t>
  </si>
  <si>
    <t>HASIL M1</t>
  </si>
  <si>
    <t>HASIL M2</t>
  </si>
  <si>
    <t>HASIL M3</t>
  </si>
  <si>
    <t>HASIL M4</t>
  </si>
  <si>
    <t>TOTAL HASIL MEI</t>
  </si>
  <si>
    <t xml:space="preserve">SELISIH </t>
  </si>
  <si>
    <t>BELUM MASUK RPB HARIAN</t>
  </si>
  <si>
    <t>TOTAL RPB HARIAN</t>
  </si>
  <si>
    <t>RPPJ MG1</t>
  </si>
  <si>
    <t>TOTAL MG 1</t>
  </si>
  <si>
    <t>RPPJ MG2</t>
  </si>
  <si>
    <t>TOTAL MG 2</t>
  </si>
  <si>
    <t>RPPJ MG3</t>
  </si>
  <si>
    <t>TOTAL MG 3</t>
  </si>
  <si>
    <t>RPPJ MG4</t>
  </si>
  <si>
    <t>TOTAL MG 4</t>
  </si>
  <si>
    <t>RPPJ MG5</t>
  </si>
  <si>
    <t>NO</t>
  </si>
  <si>
    <t>KETERANGAN</t>
  </si>
  <si>
    <t>EST END STOCK</t>
  </si>
  <si>
    <t>REVISI</t>
  </si>
  <si>
    <t xml:space="preserve"> RPPJ JUNI 2021 </t>
  </si>
  <si>
    <t>BJ-COS-130</t>
  </si>
  <si>
    <t>COSMO 541 N BLACK</t>
  </si>
  <si>
    <t>REGULAR</t>
  </si>
  <si>
    <t>BJ-COS-129</t>
  </si>
  <si>
    <t>COSMO 541 N RED</t>
  </si>
  <si>
    <t>BJ-COS-086</t>
  </si>
  <si>
    <t>COSMO 542 P L BLUE LIGHT BLUE</t>
  </si>
  <si>
    <t>BJ-COS-016</t>
  </si>
  <si>
    <t>COSMO 542 P LIGHT GREEN LIGHT GREEN I13</t>
  </si>
  <si>
    <t>BJ-COS-013</t>
  </si>
  <si>
    <t>COSMO 542 P ORANGE ORANGE</t>
  </si>
  <si>
    <t>BJ-COS-014</t>
  </si>
  <si>
    <t>COSMO 542 P PINK PINK</t>
  </si>
  <si>
    <t>BJ-COS-012</t>
  </si>
  <si>
    <t>COSMO 542 P SILVER BLACK</t>
  </si>
  <si>
    <t>BJ-COS-010</t>
  </si>
  <si>
    <t>COSMO 542 P SILVER RED</t>
  </si>
  <si>
    <t>BJ-COS-153</t>
  </si>
  <si>
    <t>COSMO 941 N BLACK</t>
  </si>
  <si>
    <t>BJ-COS-144</t>
  </si>
  <si>
    <t>COSMO 941-N-RED</t>
  </si>
  <si>
    <t>BJ-COS-034</t>
  </si>
  <si>
    <t>COSMO 942-P-SILVER-BLACK PVC</t>
  </si>
  <si>
    <t>BJ-DAI-042</t>
  </si>
  <si>
    <t>DAISHOGUN P CREAM HIJAU O6</t>
  </si>
  <si>
    <t>BJ-DAI-044</t>
  </si>
  <si>
    <t>DAISHOGUN P CREAM BLACK O7</t>
  </si>
  <si>
    <t>BJ-DAI-012</t>
  </si>
  <si>
    <t>DAISHOGUN UP-P-SILVER-BLACK O7</t>
  </si>
  <si>
    <t>BJ-DAI-005</t>
  </si>
  <si>
    <t>DAISHOGUN PLUS-P-SILVER-BLUE O1</t>
  </si>
  <si>
    <t>BJ-DAI-006</t>
  </si>
  <si>
    <t>DAISHOGUN PLUS-P-SILVER-RED O3</t>
  </si>
  <si>
    <t>BJ-YAM-165</t>
  </si>
  <si>
    <t>YAMATO AA BLACK O7</t>
  </si>
  <si>
    <t>BJ-YAM-163</t>
  </si>
  <si>
    <t>YAMATO AA BLUE O1</t>
  </si>
  <si>
    <t>BJ-YAM-164</t>
  </si>
  <si>
    <t>YAMATO AA GREEN O6</t>
  </si>
  <si>
    <t>BJ-YAM-166</t>
  </si>
  <si>
    <t>YAMATO AA RED O3</t>
  </si>
  <si>
    <t>BJ-YAM-004</t>
  </si>
  <si>
    <t>YAMATO AA-N-BLACK PVC</t>
  </si>
  <si>
    <t>BJ-YAM-002</t>
  </si>
  <si>
    <t>YAMATO AA-N-RED PVC</t>
  </si>
  <si>
    <t>BJ-YAM-012</t>
  </si>
  <si>
    <t>YAMATO HAA-N-BLACK PVC</t>
  </si>
  <si>
    <t>BJ-YAM-010</t>
  </si>
  <si>
    <t>YAMATO HAA-N-RED PVC</t>
  </si>
  <si>
    <t>BJ-YAM-011</t>
  </si>
  <si>
    <t>YAMATO HAA-N-GREEN PVC</t>
  </si>
  <si>
    <t>BJ-YAM-015</t>
  </si>
  <si>
    <t>YAMATO HNN-N-GREEN PVC</t>
  </si>
  <si>
    <t>BJ-YAM-014</t>
  </si>
  <si>
    <t>YAMATO HNN-N-RED PVC</t>
  </si>
  <si>
    <t>YAMATO HNN-N-BLUE PVC</t>
  </si>
  <si>
    <t>TAMBAH PO</t>
  </si>
  <si>
    <t>BJ-YAM-016</t>
  </si>
  <si>
    <t>YAMATO HNN-N-BLACK PVC</t>
  </si>
  <si>
    <t>BJ-YAM-008</t>
  </si>
  <si>
    <t>YAMATO NN-N-BLACK PVC</t>
  </si>
  <si>
    <t>BJ-YAM-007</t>
  </si>
  <si>
    <t>YAMATO NN-N-GREEN PVC</t>
  </si>
  <si>
    <t>BJ-YAM-006</t>
  </si>
  <si>
    <t>YAMATO NN-N-RED PVC</t>
  </si>
  <si>
    <t>BJ-YAM-018</t>
  </si>
  <si>
    <t>YAMATO NP-N-NP BLACK</t>
  </si>
  <si>
    <t>BJ-YAM-017</t>
  </si>
  <si>
    <t>YAMATO NP-N-NP RED</t>
  </si>
  <si>
    <t>BJ-YAS-004</t>
  </si>
  <si>
    <t>YASUKA SLIDING-N-BLACK PVC</t>
  </si>
  <si>
    <t>BJ-PAN-001</t>
  </si>
  <si>
    <t>PANARUB CHAIR</t>
  </si>
  <si>
    <t>BJ-COS-052</t>
  </si>
  <si>
    <t>COSMO LMPR-P-SILVER-BLACK PVC</t>
  </si>
  <si>
    <t>BJ-COS-131</t>
  </si>
  <si>
    <t>COSMO MNR N BLACK</t>
  </si>
  <si>
    <t>BJ-COS-045</t>
  </si>
  <si>
    <t>COSMO MNR PLUS-N-BLACK</t>
  </si>
  <si>
    <t>BJ-COS-132</t>
  </si>
  <si>
    <t>COSMO MNR N RED</t>
  </si>
  <si>
    <t>BJ-COS-049</t>
  </si>
  <si>
    <t>COSMO MPR PLUS-P-SILVER-BLACK PVC</t>
  </si>
  <si>
    <t>BJ-COS-134</t>
  </si>
  <si>
    <t>COSMO MPR-P-BLACK-BLACK PVC</t>
  </si>
  <si>
    <t>BJ-COS-041</t>
  </si>
  <si>
    <t>COSMO MPR-P-SILVER-BLACK PVC</t>
  </si>
  <si>
    <t>BJ-COS-039</t>
  </si>
  <si>
    <t>COSMO MPR-P-SILVER-RED PVC</t>
  </si>
  <si>
    <t>BJ-DAI-017</t>
  </si>
  <si>
    <t>DAISHOGUN LMUP-P-GREY-BLACK O7</t>
  </si>
  <si>
    <t>BJ-YAM-025</t>
  </si>
  <si>
    <t>YAMATO MBD-P-BLACK-GREEN PVC</t>
  </si>
  <si>
    <t>BJ-YAM-026</t>
  </si>
  <si>
    <t>YAMATO MBD-P-BLACK-BLACK PVC</t>
  </si>
  <si>
    <t>BJ-YAM-034</t>
  </si>
  <si>
    <t>YAMATO MBD PLUS-P-BLACK-BLACK PVC</t>
  </si>
  <si>
    <t>BJ-YAM-031</t>
  </si>
  <si>
    <t>YAMATO MBD PLUS-P-BLACK-BLUE PVC</t>
  </si>
  <si>
    <t>BJ-YAM-022</t>
  </si>
  <si>
    <t>YAMATO MND-N-BLACK PVC</t>
  </si>
  <si>
    <t>BJ-YAM-019</t>
  </si>
  <si>
    <t>YAMATO MND-N-BLUE PVC</t>
  </si>
  <si>
    <t>BJ-YAM-021</t>
  </si>
  <si>
    <t>YAMATO MND-N-GREEN PVC</t>
  </si>
  <si>
    <t>BJ-YAM-109</t>
  </si>
  <si>
    <t>YAMATO MND N BIRU EMBOSS CUSTOM</t>
  </si>
  <si>
    <t>BJ-COZX-001</t>
  </si>
  <si>
    <t>COZY KAGUKURO BLUE (L1)</t>
  </si>
  <si>
    <t>EXPORT</t>
  </si>
  <si>
    <t>EXPORT COZY</t>
  </si>
  <si>
    <t>MULTY</t>
  </si>
  <si>
    <t>BJ-COZX-003</t>
  </si>
  <si>
    <t>COZY KAGUKURO GREEN (L13)</t>
  </si>
  <si>
    <t>BJ-COZX-004</t>
  </si>
  <si>
    <t>COZY KAGUKURO ORANGE (L12)</t>
  </si>
  <si>
    <t>BJ-COZX-005</t>
  </si>
  <si>
    <t>COZY KAGUKURO OSCAR BLACK</t>
  </si>
  <si>
    <t>BJ-KAS-036</t>
  </si>
  <si>
    <t>MG-CT SILVER LIGHT BLUE S1</t>
  </si>
  <si>
    <t>EXPORT KASAI</t>
  </si>
  <si>
    <t>BJ-KAS-037</t>
  </si>
  <si>
    <t>MG-CT SILVER GREEN S6</t>
  </si>
  <si>
    <t>BJ-KAS-044</t>
  </si>
  <si>
    <t>MG-CT SILVER PINK S9</t>
  </si>
  <si>
    <t>BJ-KAS-035</t>
  </si>
  <si>
    <t>MG-CT SILVER BLUE O1</t>
  </si>
  <si>
    <t>BJ-KAS-056</t>
  </si>
  <si>
    <t>MG-CM - N - GREEN S6</t>
  </si>
  <si>
    <t>BJ-KAS-047</t>
  </si>
  <si>
    <t>MG-CM N BLACK O7</t>
  </si>
  <si>
    <t>BJ-KAS-055</t>
  </si>
  <si>
    <t>MG-CM - N - GREEN O6</t>
  </si>
  <si>
    <t>BJ-KAS-057</t>
  </si>
  <si>
    <t>MG-CM - N - RED O3</t>
  </si>
  <si>
    <t>BJ-FLO-110</t>
  </si>
  <si>
    <t>FLORA RC 60  AICO BLACK O7</t>
  </si>
  <si>
    <t>BJ-OLI-114</t>
  </si>
  <si>
    <t>OLIVE DX N BLACK (EXPORT)</t>
  </si>
  <si>
    <t>BJ-OLI-123</t>
  </si>
  <si>
    <t>OLIVE DX N BROWN (EXPORT)</t>
  </si>
  <si>
    <t>BJ-KAS-038</t>
  </si>
  <si>
    <t>KASAI P SILVER  RED N3</t>
  </si>
  <si>
    <t>HBRD</t>
  </si>
  <si>
    <t>BJ-CALL-004</t>
  </si>
  <si>
    <t>CALLISTO CHROME - RED VELVET</t>
  </si>
  <si>
    <t>BJ-CALL-006</t>
  </si>
  <si>
    <t>CALLISTO CHROME - BLUE BLACK</t>
  </si>
  <si>
    <t>BJ-CALL-XXX</t>
  </si>
  <si>
    <t>CALLISTO CHROME OZ.051</t>
  </si>
  <si>
    <t>BJ-SAK-005</t>
  </si>
  <si>
    <t>SAKATA N GREY L2</t>
  </si>
  <si>
    <t>BJ-FLO-125</t>
  </si>
  <si>
    <t>FLORA HIGH BEIGE (RC-71)</t>
  </si>
  <si>
    <t>BJ-FLO-015</t>
  </si>
  <si>
    <t>FLORA HN BEIGE-BEIGE POLOS</t>
  </si>
  <si>
    <t>BJ-FLO-078</t>
  </si>
  <si>
    <t>FLORA HN BEIGE-BEIGE SABLON</t>
  </si>
  <si>
    <t>BJ-FLO-109</t>
  </si>
  <si>
    <t>FLORA HN BLACK POLOS</t>
  </si>
  <si>
    <t>BJ-FLO-079</t>
  </si>
  <si>
    <t>FLORA HN BLUE-BLUE I1 SABLON</t>
  </si>
  <si>
    <t>BJ-FLO-070</t>
  </si>
  <si>
    <t>FLORA HN BLUE-BLUE POLOS</t>
  </si>
  <si>
    <t>BJ-FLO-056</t>
  </si>
  <si>
    <t>FLORA HN POLOS P L GREEN LIGHT GREEN</t>
  </si>
  <si>
    <t>BJ-FLO-083</t>
  </si>
  <si>
    <t>FLORA HN L GREEN-  L GREEN I13  SABLON</t>
  </si>
  <si>
    <t>BJ-FLO-080</t>
  </si>
  <si>
    <t>FLORA HN GREEN SABLON</t>
  </si>
  <si>
    <t>BJ-FLO-013</t>
  </si>
  <si>
    <t>FLORA HN GREEN-GREEN POLOS</t>
  </si>
  <si>
    <t>BJ-FLO-093</t>
  </si>
  <si>
    <t>FLORA HN ORANGE-ORANGE SABLON</t>
  </si>
  <si>
    <t>BJ-FLO-077</t>
  </si>
  <si>
    <t>FLORA HN PINK POLOS</t>
  </si>
  <si>
    <t>BJ-FLO-074</t>
  </si>
  <si>
    <t>FLORA HN POLOS P BLUE LIGHT BLUE</t>
  </si>
  <si>
    <t>BJ-FLO-073</t>
  </si>
  <si>
    <t>FLORA HN RED-RED I3 POLOS</t>
  </si>
  <si>
    <t>BJ-FLO-081</t>
  </si>
  <si>
    <t>FLORA HN RED-RED SABLON</t>
  </si>
  <si>
    <t>BJ-FLO-063</t>
  </si>
  <si>
    <t>FLORA HN YELLOW-YELLOW SABLON</t>
  </si>
  <si>
    <t>BJ-FLO-151</t>
  </si>
  <si>
    <t>FLORA RC BLACk RED</t>
  </si>
  <si>
    <t>BJ-FLO-024</t>
  </si>
  <si>
    <t>FLORA SAN N BEIGE O5</t>
  </si>
  <si>
    <t>BJ-FLO-091</t>
  </si>
  <si>
    <t xml:space="preserve">FLORA SAN N BLACK </t>
  </si>
  <si>
    <t>BJ-FLO-002</t>
  </si>
  <si>
    <t>FLORA SAN N GREEN I6</t>
  </si>
  <si>
    <t>BJ-FLO-004</t>
  </si>
  <si>
    <t>FLORA SAN N RED I3</t>
  </si>
  <si>
    <t>STOK KOSONG</t>
  </si>
  <si>
    <t>BJ-FLO-005</t>
  </si>
  <si>
    <t>FLORA SAN N YELLOW</t>
  </si>
  <si>
    <t>BJ-FLO-059</t>
  </si>
  <si>
    <t xml:space="preserve">FLORA SAN ORANGE </t>
  </si>
  <si>
    <t>BJ-FLO-001</t>
  </si>
  <si>
    <t>FLORA SAN N BLUE I1</t>
  </si>
  <si>
    <t>BJ-FLO-XXX</t>
  </si>
  <si>
    <t>FLORA SAN COSTUM TINGGI 75 GREEN I6</t>
  </si>
  <si>
    <t>BJ-ASDRA-069</t>
  </si>
  <si>
    <t>FLORA Z ( NC ) BLACK</t>
  </si>
  <si>
    <t>BJ-ASDRA-068</t>
  </si>
  <si>
    <t>FLORA Z ( PC ) BLACK</t>
  </si>
  <si>
    <t>BJ-GLO-020</t>
  </si>
  <si>
    <t>GLORY P SILVER ORANGE</t>
  </si>
  <si>
    <t>BJ-GLO-019</t>
  </si>
  <si>
    <t xml:space="preserve">GLORY P. SILVER GREY </t>
  </si>
  <si>
    <t>BJ-GLO-018</t>
  </si>
  <si>
    <t>GLORY P SILVER BLUE</t>
  </si>
  <si>
    <t>BJ-GLO-007</t>
  </si>
  <si>
    <t>GLORY P WHITE WHITE</t>
  </si>
  <si>
    <t>BJ-JIR-001</t>
  </si>
  <si>
    <t>JIRO S P GOLD D1</t>
  </si>
  <si>
    <t>BJ-JIR-002</t>
  </si>
  <si>
    <t xml:space="preserve">JIRO S P GOLD D3 </t>
  </si>
  <si>
    <t>BJ-JIR-059</t>
  </si>
  <si>
    <t>JIRO S P GOLD BLUE L1</t>
  </si>
  <si>
    <t>BJ-LOT-071</t>
  </si>
  <si>
    <t>LOTUS BACK CREAM O3</t>
  </si>
  <si>
    <t>BJ-LOT-041</t>
  </si>
  <si>
    <t>LOTUS N BACK GREY BLUE L1</t>
  </si>
  <si>
    <t>BJ-LOT-049</t>
  </si>
  <si>
    <t>LOTUS N BACK GREY L12</t>
  </si>
  <si>
    <t>BJ-LOT-055</t>
  </si>
  <si>
    <t>LOTUS N BACK GREY L13</t>
  </si>
  <si>
    <t>BJ-LOT-045</t>
  </si>
  <si>
    <t>LOTUS N BACK GREY L7</t>
  </si>
  <si>
    <t>BJ-LOT-033</t>
  </si>
  <si>
    <t>LOTUS N BACK GREY N4</t>
  </si>
  <si>
    <t>BJ-LOT-047</t>
  </si>
  <si>
    <t>LOTUS N BACK GREY RED N3</t>
  </si>
  <si>
    <t>BJ-LOT-048</t>
  </si>
  <si>
    <t>LOTUS N BACK GREY RED O3</t>
  </si>
  <si>
    <t>BJ-PRI-002</t>
  </si>
  <si>
    <t>PRINCE N BLUE L1</t>
  </si>
  <si>
    <t>SELESAI</t>
  </si>
  <si>
    <t>BJ-PRI-037</t>
  </si>
  <si>
    <t>PRINCE N BLACK O7</t>
  </si>
  <si>
    <t>BJ-PRI-005</t>
  </si>
  <si>
    <t>PRINCE N RED N3</t>
  </si>
  <si>
    <t>BJ-PRI-022</t>
  </si>
  <si>
    <t>PRINCE P SILVER BLACK L7</t>
  </si>
  <si>
    <t>BJ-COF-013</t>
  </si>
  <si>
    <t>COFFE TABLE R75 P BLACK MAPLE</t>
  </si>
  <si>
    <t>BJ-RIB-012</t>
  </si>
  <si>
    <t>RIBBON HIGH</t>
  </si>
  <si>
    <t>BJ-RIB-003</t>
  </si>
  <si>
    <t>RIBBON PB BLACK</t>
  </si>
  <si>
    <t>BJ-RIB-002</t>
  </si>
  <si>
    <t>RIBBON PG GREY</t>
  </si>
  <si>
    <t>BJ-RIB-001</t>
  </si>
  <si>
    <t>RIBBON PY YELLOW</t>
  </si>
  <si>
    <t>BJ-SAK-004</t>
  </si>
  <si>
    <t>SAKATA N BLUE L1</t>
  </si>
  <si>
    <t>BJ-SAK-129</t>
  </si>
  <si>
    <t>SAKATA N BROWN TAURUS</t>
  </si>
  <si>
    <t>SAKATA N L2</t>
  </si>
  <si>
    <t>BJ-SAK-008</t>
  </si>
  <si>
    <t>SAKATA N N3</t>
  </si>
  <si>
    <t>BJ-SAM-001</t>
  </si>
  <si>
    <t xml:space="preserve">SAM GREY </t>
  </si>
  <si>
    <t>BJ-SAM-019</t>
  </si>
  <si>
    <t>SAM LIGHT BLUE</t>
  </si>
  <si>
    <t>BJ-SAM-020</t>
  </si>
  <si>
    <t>SAM LIGHT GREEN</t>
  </si>
  <si>
    <t>BJ-SAM-004</t>
  </si>
  <si>
    <t xml:space="preserve">SAM ORANGE </t>
  </si>
  <si>
    <t>BJ-SAM-002</t>
  </si>
  <si>
    <t xml:space="preserve">SAM SILVER </t>
  </si>
  <si>
    <t>BJ-SAM-003</t>
  </si>
  <si>
    <t>SAM WHITE</t>
  </si>
  <si>
    <t>BJ-ASDRA-093</t>
  </si>
  <si>
    <t>DRAGON FL RED 3124</t>
  </si>
  <si>
    <t>PANEL</t>
  </si>
  <si>
    <t>BJ-ASDRA-092</t>
  </si>
  <si>
    <t>DRAGON FLH RED 3124</t>
  </si>
  <si>
    <t>BJ-ASDRA-014</t>
  </si>
  <si>
    <t>DRAGON YD BLUE</t>
  </si>
  <si>
    <t>BJ-ASDRA-095</t>
  </si>
  <si>
    <t>DRAGON YD RED 3124</t>
  </si>
  <si>
    <t>BJ-ASDRA-085</t>
  </si>
  <si>
    <t>DRAGON YNP DARK BROWN</t>
  </si>
  <si>
    <t>BJ-ASDRA-086</t>
  </si>
  <si>
    <t>DRAGON YNP GREY RAL 7032</t>
  </si>
  <si>
    <t>BJ-ASDRA-096</t>
  </si>
  <si>
    <t>DRAGON MENZA HD</t>
  </si>
  <si>
    <t>BJ-PAR-X17</t>
  </si>
  <si>
    <t>PF-Z2010 STUDENT TABLE WITH CHAIR S</t>
  </si>
  <si>
    <t>PROJECT</t>
  </si>
  <si>
    <t>BJ-PAR-X18</t>
  </si>
  <si>
    <t>PF-Z2110 STUDENT TABLE WITH CHAIR M</t>
  </si>
  <si>
    <t>PF-Z2110 STUDENT TABLE WITH CHAIR XL</t>
  </si>
  <si>
    <t>PF-Z001</t>
  </si>
  <si>
    <t>PF-Z001 SIDE ARM REST STD (set)</t>
  </si>
  <si>
    <t>PF-Z002</t>
  </si>
  <si>
    <t>PF-Z002 CENTER ARM REST STD (set)</t>
  </si>
  <si>
    <t>BJ-PAR-X21</t>
  </si>
  <si>
    <t>PF-Z2131B LOBBY CHAIR 3 SEATS LIGHT BLUE</t>
  </si>
  <si>
    <t>PF-Z2131D</t>
  </si>
  <si>
    <t>PF-Z2131D LOBBY CHAIR 3 SEATS LIGHT GREEN</t>
  </si>
  <si>
    <t>PF-Z2131G</t>
  </si>
  <si>
    <t>PF-Z2131G LOBBY CHAIR 3 SEATS GREY</t>
  </si>
  <si>
    <t>PF-Z2132B</t>
  </si>
  <si>
    <t>PF-Z2132B LOBBY CHAIR 3 SEATS LIGHT BLUE</t>
  </si>
  <si>
    <t>PF-Z2132D</t>
  </si>
  <si>
    <t>PF-Z2132D LOBBY CHAIR 3 SEATS LIGHT GREEN</t>
  </si>
  <si>
    <t>PF-Z2132G</t>
  </si>
  <si>
    <t>PF-Z2132G LOBBY CHAIR 3 SEATS GREY</t>
  </si>
  <si>
    <t>BJ-PAR-X24</t>
  </si>
  <si>
    <t>PF-Z2141B LOBBY CHAIR 4 SEATS LIGHT BLUE</t>
  </si>
  <si>
    <t>BJ-PAR-X25</t>
  </si>
  <si>
    <t>PF-Z2141D LOBBY CHAIR 4 SEATS LIGHT GREEN</t>
  </si>
  <si>
    <t>BJ-PAR-X26</t>
  </si>
  <si>
    <t>PF-Z2141G LOBBY CHAIR 4 SEATS GREY</t>
  </si>
  <si>
    <t>BJ-PAR-X32</t>
  </si>
  <si>
    <t>PF-Z2142B LOBBY CHAIR 4 SEATS LIGHT BLUE</t>
  </si>
  <si>
    <t>BJ-PAR-X33</t>
  </si>
  <si>
    <t>PF-Z2142D LOBBY CHAIR 4 SEATS LIGHT GREEN</t>
  </si>
  <si>
    <t>BJ-PAR-X34</t>
  </si>
  <si>
    <t>PF-Z2142G LOBBY CHAIR 4 SEATS GREY</t>
  </si>
  <si>
    <t>BJ-CNRP-001</t>
  </si>
  <si>
    <t>TOUCH FREE HANDSANITIZER STAND C-PRO</t>
  </si>
  <si>
    <t>BJ-TUCH-001</t>
  </si>
  <si>
    <t>TOUCH FREE HANDSANITIZER STAND BLACK</t>
  </si>
  <si>
    <t>BJ-TUCH-XXX</t>
  </si>
  <si>
    <t>TOUCH FREE HANDSANITIZER STAND WHITE</t>
  </si>
  <si>
    <t>BJ-AYU-008</t>
  </si>
  <si>
    <t>AYUMI CHAIR P IVORY NO. 4</t>
  </si>
  <si>
    <t>SCHOOL</t>
  </si>
  <si>
    <t>BJ-AYU-009</t>
  </si>
  <si>
    <t>AYUMI CHAIR P IVORY NO. 5</t>
  </si>
  <si>
    <t>BJ-AYU-010</t>
  </si>
  <si>
    <t>AYUMI CHAIR P IVORY NO. 6</t>
  </si>
  <si>
    <t>BJ-AYU-005</t>
  </si>
  <si>
    <t>AYUMI DESK P IVORY NO. 6</t>
  </si>
  <si>
    <t>BJ-AYU-003</t>
  </si>
  <si>
    <t>AYUMI DESK P IVORY NO. 4</t>
  </si>
  <si>
    <t>BJ-AYU-004</t>
  </si>
  <si>
    <t>AYUMI DESK P IVORY NO. 5</t>
  </si>
  <si>
    <t>BJ-ECH-054</t>
  </si>
  <si>
    <t>ECHOOL ART DESK NO 6  P SILVER</t>
  </si>
  <si>
    <t>BJ-ECH-190</t>
  </si>
  <si>
    <t>ECHOOL CHAIR  NO 2 P YELLOW (STD)</t>
  </si>
  <si>
    <t>BJ-ECH-130</t>
  </si>
  <si>
    <t>ECHOOL CHAIR NO 3 P IVORY</t>
  </si>
  <si>
    <t>BJ-ECH-112</t>
  </si>
  <si>
    <t>ECHOOL DESK NO 3 P IVORY</t>
  </si>
  <si>
    <t>BJ-ECH-062</t>
  </si>
  <si>
    <t>ECHOOL CHAIR NO 4 P IVORY</t>
  </si>
  <si>
    <t>BJ-ECH-114</t>
  </si>
  <si>
    <t>ECHOOL DESK NO 4 P IVORY</t>
  </si>
  <si>
    <t>BJ-ECH-064</t>
  </si>
  <si>
    <t>ECHOOL CHAIR NO 5 P IVORY</t>
  </si>
  <si>
    <t>BJ-ECH-115</t>
  </si>
  <si>
    <t>ECHOOL DESK NO 5 P IVORY</t>
  </si>
  <si>
    <t>BJ-ECH-066</t>
  </si>
  <si>
    <t>ECHOOL CHAIR  NO 6 P IVORY</t>
  </si>
  <si>
    <t>BJ-ECH-116</t>
  </si>
  <si>
    <t>ECHOOL DESK NO 6 P IVORY</t>
  </si>
  <si>
    <t>BJ-ECH-003</t>
  </si>
  <si>
    <t>ECHOOL CHAIR PLUS NO 2 P SILVER</t>
  </si>
  <si>
    <t>KURANG APS</t>
  </si>
  <si>
    <t>BJ-ECH-077</t>
  </si>
  <si>
    <t>ECHOOL CHAIR PLUS NO 5 P IVORY</t>
  </si>
  <si>
    <t>BJ-ECH-078</t>
  </si>
  <si>
    <t>ECHOOL CHAIR PLUS NO 6 P IVORY</t>
  </si>
  <si>
    <t>BJ-ECH-182</t>
  </si>
  <si>
    <t>ECHOOL DESK NO 6 TFB</t>
  </si>
  <si>
    <t>BJ-ECH-127</t>
  </si>
  <si>
    <t>ECHOOL DESK NO 6 JP P IVORY</t>
  </si>
  <si>
    <t>BJ-ECH-166</t>
  </si>
  <si>
    <t>ECHOOL DESK NO 6 JP P IVORY (DRAWER ASTAL)</t>
  </si>
  <si>
    <t>BJ-ECH-123</t>
  </si>
  <si>
    <t>ECHOOL DESK PLUS NO 6 P IVORY</t>
  </si>
  <si>
    <t>BJ-ECO-063</t>
  </si>
  <si>
    <t>ECONS CHAIR NO 4 P IVORY GREY</t>
  </si>
  <si>
    <t>BJ-ECO-061</t>
  </si>
  <si>
    <t>ECONS CHAIR NO 5 P IVORY GREY</t>
  </si>
  <si>
    <t>BJ-ECO-038</t>
  </si>
  <si>
    <t>ECONS CHAIR NO 5 P IVORY BROWN</t>
  </si>
  <si>
    <t>BJ-ECO-046</t>
  </si>
  <si>
    <t>ECONS CHAIR NO 6 P IVORY BROWN</t>
  </si>
  <si>
    <t>BJ-ECO-039</t>
  </si>
  <si>
    <t>ECONS CHAIR NO 6 P IVORY GREY</t>
  </si>
  <si>
    <t>BJ-KEI-054</t>
  </si>
  <si>
    <t>KEIKO DESK NO.5 FB P IVORY</t>
  </si>
  <si>
    <t>BJ-KEI-080</t>
  </si>
  <si>
    <t>KEIKO DESK NO.5 FB P GREY</t>
  </si>
  <si>
    <t>BJ-KEI-056</t>
  </si>
  <si>
    <t>KEIKO DESK NO.5 P IVORY NE</t>
  </si>
  <si>
    <t>BJ-KEI-051</t>
  </si>
  <si>
    <t>KEIKO DESK NO.6 FB P IVORY</t>
  </si>
  <si>
    <t>BJ-KEI-053</t>
  </si>
  <si>
    <t>KEIKO DESK NO.6 JP P IVORY</t>
  </si>
  <si>
    <t>BJ-KEI-044</t>
  </si>
  <si>
    <t>KEIKO DESK NO.6 P IVORY NE</t>
  </si>
  <si>
    <t>BJ-KEI-045</t>
  </si>
  <si>
    <t>KEIKO DESK  PLUS NO.4 P IVORY TT BROWN</t>
  </si>
  <si>
    <t>BJ-KEI-046</t>
  </si>
  <si>
    <t>KEIKO DESK PLUS NO. 5 P IVORY TT BROWN</t>
  </si>
  <si>
    <t>BJ-KEI-047</t>
  </si>
  <si>
    <t>KEIKO DESK PLUS NO.6 P IVORY TT BROWN</t>
  </si>
  <si>
    <t>BJ-ECH-195</t>
  </si>
  <si>
    <t>KURSI ECHOOL NO. 3 + PALANG</t>
  </si>
  <si>
    <t>BJ-MAN-100</t>
  </si>
  <si>
    <t>MANABU AH – Chair TAEKWANG</t>
  </si>
  <si>
    <t>MANABU AH 01 NEW
(FRONT BOARD) + SABLON</t>
  </si>
  <si>
    <t>BJ-MAN-106</t>
  </si>
  <si>
    <t>MANABU AH 01 NEW
(FRONT BOARD)</t>
  </si>
  <si>
    <t>FRONT BOARD MANABU AH-01</t>
  </si>
  <si>
    <t>BJ-MAN-081</t>
  </si>
  <si>
    <t>MANABU AH CHAIR</t>
  </si>
  <si>
    <t>BJ-MAN-080</t>
  </si>
  <si>
    <t>MANABU AH DESK-01</t>
  </si>
  <si>
    <t>2.530 STD. 
3.800 TEL-U</t>
  </si>
  <si>
    <t>BJ-MAN-082</t>
  </si>
  <si>
    <t>MANABU AH DESK-02</t>
  </si>
  <si>
    <t>BJ-MAN-XXX</t>
  </si>
  <si>
    <t>MANABU AH CHAIR ALBA (PIPA KOTAK LEBAR S/B 2 cm)</t>
  </si>
  <si>
    <t>BJ-MAN-067</t>
  </si>
  <si>
    <t>MANABU P DESK NO.5 P IVORY</t>
  </si>
  <si>
    <t>BJ-MAN-070</t>
  </si>
  <si>
    <t>MANABU P DESK NO.6 P IVORY</t>
  </si>
  <si>
    <t>BJ-MAN-065</t>
  </si>
  <si>
    <t>MANABU P DESK NO.6 P IVORY JP</t>
  </si>
  <si>
    <t>BJ-ECH-200</t>
  </si>
  <si>
    <t xml:space="preserve">MEJA ECHOOL NO. 6 HD </t>
  </si>
  <si>
    <t>BJ-KEI-083</t>
  </si>
  <si>
    <t>MEJA KEIKO FB HD NO. 6</t>
  </si>
  <si>
    <t>BJ-MAN-075</t>
  </si>
  <si>
    <t>MEJA MANABU AH 01 HD</t>
  </si>
  <si>
    <t>BJ-SHI-002</t>
  </si>
  <si>
    <t>SHIRO W 1218 BLACK</t>
  </si>
  <si>
    <t>BJ-SHI-001</t>
  </si>
  <si>
    <t>SHIRO W 1224 BLACK</t>
  </si>
  <si>
    <t>BJ-SHI-004</t>
  </si>
  <si>
    <t>SHIRO WS 1218 BLACK</t>
  </si>
  <si>
    <t>BJ-SHI-003</t>
  </si>
  <si>
    <t>SHIRO WS 1224 BLACK</t>
  </si>
  <si>
    <t>BJ-TKG-004</t>
  </si>
  <si>
    <t>TKG 01 P. YELLOW</t>
  </si>
  <si>
    <t>BJ-TKG-001</t>
  </si>
  <si>
    <t>TKG - 02 - P - SILVER</t>
  </si>
  <si>
    <t>BJ-ASDRA-063</t>
  </si>
  <si>
    <t>ARMADIO SONOMA</t>
  </si>
  <si>
    <t>WORKING &amp; MEETING</t>
  </si>
  <si>
    <t>WOOD</t>
  </si>
  <si>
    <t>BJ-SOF-009</t>
  </si>
  <si>
    <t>ASSO SS BLACK</t>
  </si>
  <si>
    <t>BJ-ATC-004</t>
  </si>
  <si>
    <t>AUDITORIUM CHAIR (ATC-01) BACK BLUE D1 SEAT BLACK</t>
  </si>
  <si>
    <t>BJ-ATC-CUS1</t>
  </si>
  <si>
    <t>ATC COSTUM (Arm dibungkus Oscar O7, Seat &amp; Back Board dilapis Kain, RANGKA HITAM ROLAND)</t>
  </si>
  <si>
    <t>LEG KANAN KIRI @14.
CENTER 132</t>
  </si>
  <si>
    <t>BJ-CAL-005</t>
  </si>
  <si>
    <t>CAL STD N3</t>
  </si>
  <si>
    <t>CAL STD L7</t>
  </si>
  <si>
    <t>BJ-CAL-001</t>
  </si>
  <si>
    <t>CAL-P-SILVER-BLUE L1</t>
  </si>
  <si>
    <t>CAVIS TELKOM</t>
  </si>
  <si>
    <t>BJ-CAV-047</t>
  </si>
  <si>
    <t>CAVIS OZ.051</t>
  </si>
  <si>
    <t>BJ-CAV-045</t>
  </si>
  <si>
    <t>CAVIS P BLACK BLACK L7</t>
  </si>
  <si>
    <t>BJ-CAV-001</t>
  </si>
  <si>
    <t>CAVIS P CREAM BLUE L1</t>
  </si>
  <si>
    <t>BJ-CAV-006</t>
  </si>
  <si>
    <t>CAVIS P CREAM BROWN N4</t>
  </si>
  <si>
    <t>BJ-CAV-003</t>
  </si>
  <si>
    <t>CAVIS P CREAM GREEN L6</t>
  </si>
  <si>
    <t>BJ-CAV-004</t>
  </si>
  <si>
    <t>CAVIS P CREAM BLACK L7</t>
  </si>
  <si>
    <t>BJ-CAV-025</t>
  </si>
  <si>
    <t>CAVIS P CREAM GREEN O6</t>
  </si>
  <si>
    <t>BJ-CAV-002</t>
  </si>
  <si>
    <t>CAVIS P CREAM GREY L2</t>
  </si>
  <si>
    <t>BJ-CAV-005</t>
  </si>
  <si>
    <t>CAVIS P CREAM RED N3</t>
  </si>
  <si>
    <t>STOK HANYA 50</t>
  </si>
  <si>
    <t>BJ-CAV-011</t>
  </si>
  <si>
    <t>CAVIS P CREAM RED O3</t>
  </si>
  <si>
    <t>BJ-COF-005</t>
  </si>
  <si>
    <t xml:space="preserve">COFFE TABLE T60 NE </t>
  </si>
  <si>
    <t>BJ-COF-012</t>
  </si>
  <si>
    <t>COFFE TABLE T60 P BLACK MAPLE</t>
  </si>
  <si>
    <t>BJ-COF-009</t>
  </si>
  <si>
    <t>COFFE TABLE T60PLATE P BLACK</t>
  </si>
  <si>
    <t>BJ-COST-002</t>
  </si>
  <si>
    <t>COSTA N BROWN</t>
  </si>
  <si>
    <t>BJ-COST-004</t>
  </si>
  <si>
    <t>COSTA N GREY</t>
  </si>
  <si>
    <t>BJ-COST-003</t>
  </si>
  <si>
    <t>COSTA N RED</t>
  </si>
  <si>
    <t>BJ-COZ-021</t>
  </si>
  <si>
    <t>COZY N BLUE L1</t>
  </si>
  <si>
    <t>BJ-COZ-001</t>
  </si>
  <si>
    <t>COZY N BLUE S1</t>
  </si>
  <si>
    <t>BJ-COZ-007</t>
  </si>
  <si>
    <t>COZY N GREY S2</t>
  </si>
  <si>
    <t>BJ-COZ-008</t>
  </si>
  <si>
    <t>COZY N GREY Y2</t>
  </si>
  <si>
    <t>BJ-COZ-015</t>
  </si>
  <si>
    <t>COZY N RED O3</t>
  </si>
  <si>
    <t>BJ-COZ-006</t>
  </si>
  <si>
    <t>COZY N Y1</t>
  </si>
  <si>
    <t>BJ-COZ-002</t>
  </si>
  <si>
    <t>COZY N MAROON YK3</t>
  </si>
  <si>
    <t>BJ-COZ-047</t>
  </si>
  <si>
    <t>COZY P BLACK GREY Y2</t>
  </si>
  <si>
    <t>BJ-COZ-004</t>
  </si>
  <si>
    <t>COZY N BROWN N4</t>
  </si>
  <si>
    <t>BJ-DUO-XXX</t>
  </si>
  <si>
    <t>DUO 02 B=BLUE S=BLACK</t>
  </si>
  <si>
    <t>DUO 04 B=BLUE S= BLACK</t>
  </si>
  <si>
    <t>BJ-DUO-005</t>
  </si>
  <si>
    <t>DUO01 P BLACK BLACK SD7</t>
  </si>
  <si>
    <t>BJ-DUO-004</t>
  </si>
  <si>
    <t>DUO01 P BLACK BLUE SD1</t>
  </si>
  <si>
    <t>BJ-DUO-003</t>
  </si>
  <si>
    <t xml:space="preserve">DUO01 P BLACK GREEN </t>
  </si>
  <si>
    <t>BJ-DUO-001</t>
  </si>
  <si>
    <t>DUO01 P BLACK RED SD3</t>
  </si>
  <si>
    <t>BJ-DUO-009</t>
  </si>
  <si>
    <t>DUO02 - P - BLACK - BLUE SD1</t>
  </si>
  <si>
    <t>BJ-DUO-006</t>
  </si>
  <si>
    <t>DUO02 - P - BLACK - RED SD3</t>
  </si>
  <si>
    <t>BJ-DUO-010</t>
  </si>
  <si>
    <t>DUO02 P BLACK BLACK SD7</t>
  </si>
  <si>
    <t>BJ-DUO-008</t>
  </si>
  <si>
    <t>DUO02 P BLACK GREEN SD6</t>
  </si>
  <si>
    <t>BJ-DUO-015</t>
  </si>
  <si>
    <t>DUO03 P BLACK BLACK SD7</t>
  </si>
  <si>
    <t>BJ-DUO-014</t>
  </si>
  <si>
    <t>DUO03 P BLACK BLUE SD1</t>
  </si>
  <si>
    <t>BJ-DUO-013</t>
  </si>
  <si>
    <t>DUO03 P BLACK GREEN SD6</t>
  </si>
  <si>
    <t>BJ-DUO-011</t>
  </si>
  <si>
    <t>DUO03 P BLACK RED SD3</t>
  </si>
  <si>
    <t>BJ-DUO-012</t>
  </si>
  <si>
    <t>DUO03 P BLACK YELLOW SD8</t>
  </si>
  <si>
    <t>BJ-DUO-020</t>
  </si>
  <si>
    <t>DUO04 P BLACK BLACK SD7</t>
  </si>
  <si>
    <t>BJ-DUO-019</t>
  </si>
  <si>
    <t>DUO04 P BLACK BLUE SD1</t>
  </si>
  <si>
    <t>BJ-DUO-018</t>
  </si>
  <si>
    <t>DUO04 P BLACK GREEN SD6</t>
  </si>
  <si>
    <t>BJ-DUO-016</t>
  </si>
  <si>
    <t>DUO04 P BLACK RED SD3</t>
  </si>
  <si>
    <t>BJ-DUO-017</t>
  </si>
  <si>
    <t>DUO04 P BLACK YELLOW SD8</t>
  </si>
  <si>
    <t>BJ-ET1-004</t>
  </si>
  <si>
    <t>ET170 P GREY BLACK L7</t>
  </si>
  <si>
    <t>BJ-ET1-001</t>
  </si>
  <si>
    <t>ET170 P GREY BLUE L1</t>
  </si>
  <si>
    <t>BJ-ET1-002</t>
  </si>
  <si>
    <t>ET170 P GREY GREY L2</t>
  </si>
  <si>
    <t>BJ-ET1-005</t>
  </si>
  <si>
    <t>ET170 P GREY RED N3</t>
  </si>
  <si>
    <t>ET170 P GREY BLACK O7</t>
  </si>
  <si>
    <t>BJ-ET1-031</t>
  </si>
  <si>
    <t>ET171 P GREY L GREEN  L13</t>
  </si>
  <si>
    <t>ET171 P GREY BROWN N4</t>
  </si>
  <si>
    <t>BJ-ET1-014</t>
  </si>
  <si>
    <t>ET171 P GREY CREAM N5</t>
  </si>
  <si>
    <t>BJ-ET1-011</t>
  </si>
  <si>
    <t>ET171 P GREY BLACK L7</t>
  </si>
  <si>
    <t>BJ-ETD-004</t>
  </si>
  <si>
    <t>ETD 500 BLACK O7</t>
  </si>
  <si>
    <t>BJ-ETD-002</t>
  </si>
  <si>
    <t>ETD500 P BLACK BLACK L7</t>
  </si>
  <si>
    <t>BJ-ETD-005</t>
  </si>
  <si>
    <t>ETD501 P BLACK BLUE L1</t>
  </si>
  <si>
    <t>BJ-ETD-008</t>
  </si>
  <si>
    <t>ETD501 P BLACK BLACK O7</t>
  </si>
  <si>
    <t>BJ-EXE-003</t>
  </si>
  <si>
    <t>EXECUTIVE RACK L</t>
  </si>
  <si>
    <t>BJ-EXE-002</t>
  </si>
  <si>
    <t>EXECUTIVE RACK M-P-BLACK-DARK BROWN</t>
  </si>
  <si>
    <t>BJ-EXE-001</t>
  </si>
  <si>
    <t>EXECUTIVE RACK S-P-BLACK-DARK BROWN</t>
  </si>
  <si>
    <t>BJ-FIT-015</t>
  </si>
  <si>
    <t>FITTO FL BLACK</t>
  </si>
  <si>
    <t>BJ-FIT-012</t>
  </si>
  <si>
    <t xml:space="preserve">FITTO FL BLUE </t>
  </si>
  <si>
    <t>BJ-FIT-011</t>
  </si>
  <si>
    <t>FITTO FL GREEN</t>
  </si>
  <si>
    <t>BJ-FIT-009</t>
  </si>
  <si>
    <t>FITTO FL RED</t>
  </si>
  <si>
    <t>BJ-FIT-010</t>
  </si>
  <si>
    <t>FITTO FL ORANGE</t>
  </si>
  <si>
    <t>BJ-FIT-008</t>
  </si>
  <si>
    <t>FITTO ST BLUE</t>
  </si>
  <si>
    <t>BJ-FIT-032</t>
  </si>
  <si>
    <t>FITTO ST BROWN OZ 051</t>
  </si>
  <si>
    <t>BJ-FIT-006</t>
  </si>
  <si>
    <t xml:space="preserve">FITTO ST ORANGE </t>
  </si>
  <si>
    <t>BJ-FIT-005</t>
  </si>
  <si>
    <t>FITTO ST RED</t>
  </si>
  <si>
    <t>BJ-FIT-004</t>
  </si>
  <si>
    <t>FITTO SW BLUE</t>
  </si>
  <si>
    <t>BJ-FIT-001</t>
  </si>
  <si>
    <t>FITTO SW RED</t>
  </si>
  <si>
    <t>BJ-FIT-002</t>
  </si>
  <si>
    <t>FITTO SW ORANGE</t>
  </si>
  <si>
    <t>BJ-FIT-003</t>
  </si>
  <si>
    <t>FITTO SW GREEN</t>
  </si>
  <si>
    <t>BJ-FRO-001</t>
  </si>
  <si>
    <t>FRONTY CHAIR P BLACK BLACK</t>
  </si>
  <si>
    <t>BJ-HTU-001</t>
  </si>
  <si>
    <t>HTU 6014 P SILVER MAPLE</t>
  </si>
  <si>
    <t>HTU 6014 P WHITE PSO</t>
  </si>
  <si>
    <t>UBAH WARNA</t>
  </si>
  <si>
    <t>BJ-HTU-003</t>
  </si>
  <si>
    <t>HTU 6014 P SILVER GREY</t>
  </si>
  <si>
    <t>BJ-JAS-072</t>
  </si>
  <si>
    <t>JASMINE C-111 BACK GREY N BIRU L1</t>
  </si>
  <si>
    <t>BJ-JAS-053</t>
  </si>
  <si>
    <t>JASMINE C111 -N- B GREY ORANGE L12</t>
  </si>
  <si>
    <t>BJ-KAS-034</t>
  </si>
  <si>
    <t>KASAI O3</t>
  </si>
  <si>
    <t>BJ-BAN-048</t>
  </si>
  <si>
    <t>KOGU PC 3 SEAT (65 SET) GREEN BLACK</t>
  </si>
  <si>
    <t>KOGU PC 3 SEAT RED BEIGE (2 SET)</t>
  </si>
  <si>
    <t>BJ-BAN-052</t>
  </si>
  <si>
    <t>KOGU PC 4 SEAT (18 SET) RED BEIGE</t>
  </si>
  <si>
    <t>BJ-BAN-054</t>
  </si>
  <si>
    <t>BJ-BAN-060</t>
  </si>
  <si>
    <t>BJ-BAN-024</t>
  </si>
  <si>
    <t>KOGU TS 3 SEAT (1 SET) RED</t>
  </si>
  <si>
    <t>BJ-KT--007</t>
  </si>
  <si>
    <t>KT-01 CAVIS 3-P-BEIGE-BLACK O7</t>
  </si>
  <si>
    <t>BJ-KT--030</t>
  </si>
  <si>
    <t>KT. 01 CAVIS 4 SEAT (20 SET) O1</t>
  </si>
  <si>
    <t>BJ-KT--057</t>
  </si>
  <si>
    <t>KT. 02 CAVIS 3 SEAT (1 SET) L1</t>
  </si>
  <si>
    <t>BJ-KT--078</t>
  </si>
  <si>
    <t>KT. 02 CAVIS 4 SEAT (1 SET) N3</t>
  </si>
  <si>
    <t>BJ-KOG-XX1</t>
  </si>
  <si>
    <t>KT 02 OLIVE 4 SEAT 4 SET (8 RED, 8 WHITE)</t>
  </si>
  <si>
    <t>BJ-BAN-010</t>
  </si>
  <si>
    <t>KT. 03 KOGU 3 SEAT (4 SET) GREEN</t>
  </si>
  <si>
    <t>BJ-BAN-017</t>
  </si>
  <si>
    <t>KT. 03 KOGU 4 SEAT (10 SET) BLUE</t>
  </si>
  <si>
    <t>BJ-BAN-022</t>
  </si>
  <si>
    <t>KT - 03 KOGU 4 – BLACK 4 SET</t>
  </si>
  <si>
    <t>KT - 03 KOGU 4 -12 SET DARK GREY</t>
  </si>
  <si>
    <t>BJ-BAN-015</t>
  </si>
  <si>
    <t>KT - 03 KOGU 4 - RED</t>
  </si>
  <si>
    <t>BJ-LEO-008</t>
  </si>
  <si>
    <t>LEON N BLUE L1</t>
  </si>
  <si>
    <t>BJ-LEO-004</t>
  </si>
  <si>
    <t>LEON N BLACK O7</t>
  </si>
  <si>
    <t>BJ-NCR-005</t>
  </si>
  <si>
    <t>NCRN BLUE</t>
  </si>
  <si>
    <t>BJ-NCR-001</t>
  </si>
  <si>
    <t>NCRN P BLACK BLACK PVC (WITH CASTER)</t>
  </si>
  <si>
    <t>BJ-NEO-004</t>
  </si>
  <si>
    <t>NEO BLUE</t>
  </si>
  <si>
    <t>BJ-NEO-003</t>
  </si>
  <si>
    <t>NEO ORANGE</t>
  </si>
  <si>
    <t>BJ-NEO-XL2</t>
  </si>
  <si>
    <t>NEO STD GREY L2</t>
  </si>
  <si>
    <t>BJ-NEO-001</t>
  </si>
  <si>
    <t>NEO BLACK</t>
  </si>
  <si>
    <t>BJ-OLI-005</t>
  </si>
  <si>
    <t>OLIVE A DARK GREY</t>
  </si>
  <si>
    <t>BJ-OLI-006</t>
  </si>
  <si>
    <t>OLIVE A LIGHT BLUE</t>
  </si>
  <si>
    <t>BJ-OLI-007</t>
  </si>
  <si>
    <t>OLIVE A LIGHT GREEN</t>
  </si>
  <si>
    <t>BJ-OLI-033</t>
  </si>
  <si>
    <t>OLIVE A-LM P SILVER DARK GREY</t>
  </si>
  <si>
    <t>BJ-OLI-003</t>
  </si>
  <si>
    <t>OLIVE A P SILVER RED</t>
  </si>
  <si>
    <t>BJ-OLI-095</t>
  </si>
  <si>
    <t>OLIVE DX N BLACK</t>
  </si>
  <si>
    <t>BJ-OLI-096</t>
  </si>
  <si>
    <t>OLIVE DX N BROWN</t>
  </si>
  <si>
    <t>BJ-OLV-CUS1</t>
  </si>
  <si>
    <t>OLIVE DX COSTUM JOINT SHOES KAIN SENDIRI</t>
  </si>
  <si>
    <t>BJ-OLI-080</t>
  </si>
  <si>
    <t>OLIVE SC N (S) BLACK (B) DARK GREY</t>
  </si>
  <si>
    <t>BJ-OLI-024</t>
  </si>
  <si>
    <t>OLIVE SC P IVORY (S) CREAM (B) BEIGE</t>
  </si>
  <si>
    <t>BJ-OLI-031</t>
  </si>
  <si>
    <t>OLIVE U N LIGHT BLUE</t>
  </si>
  <si>
    <t>BJ-OLI-032</t>
  </si>
  <si>
    <t>OLIVE U N LIGHT GREEN</t>
  </si>
  <si>
    <t>BJ-OLI-030</t>
  </si>
  <si>
    <t>OLIVE U N LIGHT GREY</t>
  </si>
  <si>
    <t>BJ-OLI-029</t>
  </si>
  <si>
    <t>OLIVE U N DARK GREY</t>
  </si>
  <si>
    <t>BJ-SAN-004</t>
  </si>
  <si>
    <t>SANKEI C-350 P GREY BLACK O7</t>
  </si>
  <si>
    <t>BJ-SAN-018</t>
  </si>
  <si>
    <t>SANKEI C395 N GREY</t>
  </si>
  <si>
    <t>BJ-SAN-008</t>
  </si>
  <si>
    <t>SANKEI C-350 CASTER P GREY BLACK O7</t>
  </si>
  <si>
    <t>BJ-SAN-019</t>
  </si>
  <si>
    <t>SANKEI C395 N ORANGE</t>
  </si>
  <si>
    <t>BJ-SOF-001</t>
  </si>
  <si>
    <t>SOFA FUJI DS BLACK</t>
  </si>
  <si>
    <t>BJ-SOF-002</t>
  </si>
  <si>
    <t>SOFA FUJI DS RED</t>
  </si>
  <si>
    <t>BJ-SOF-003</t>
  </si>
  <si>
    <t>SOFA FUJI DS WHITE</t>
  </si>
  <si>
    <t>BJ-SOF-006</t>
  </si>
  <si>
    <t>SOFA FUJI SS WHITE</t>
  </si>
  <si>
    <t>BJ-S70-024</t>
  </si>
  <si>
    <t>SOHO T 1010 MAPLE</t>
  </si>
  <si>
    <t>BJ-T70-025</t>
  </si>
  <si>
    <t>SOHO T 7014 SILVER MAPLE</t>
  </si>
  <si>
    <t>BJ-T70-018</t>
  </si>
  <si>
    <t xml:space="preserve">T – 7012 GREY </t>
  </si>
  <si>
    <t>BJ-T70-019</t>
  </si>
  <si>
    <t xml:space="preserve">T – 7012 MAPPLE </t>
  </si>
  <si>
    <t>BJ-TAR-002</t>
  </si>
  <si>
    <t>TARO S GOLD RED D3</t>
  </si>
  <si>
    <t>BJ-TAR-039</t>
  </si>
  <si>
    <t>TARO S P GOLD VANITY BROWN</t>
  </si>
  <si>
    <t>BJ-TAR-063</t>
  </si>
  <si>
    <t>TARO S P GOLD VANITY CREAM</t>
  </si>
  <si>
    <t>BJ-TAR-080</t>
  </si>
  <si>
    <t>TARO S P GOLD BLUE L1</t>
  </si>
  <si>
    <t>BJ-TAR-109</t>
  </si>
  <si>
    <t>TARO O P SILVER GREY O2</t>
  </si>
  <si>
    <t>BJ-TAR-107</t>
  </si>
  <si>
    <t>TARO S P MILKY CREAM D6</t>
  </si>
  <si>
    <t>BJ-TU -010</t>
  </si>
  <si>
    <t>TU 6012 LOW DARK BROWN</t>
  </si>
  <si>
    <t>BJ-TU -005</t>
  </si>
  <si>
    <t>TU 7014 P BLACK DARK BROWN</t>
  </si>
  <si>
    <t>BJ-ASDRA-015</t>
  </si>
  <si>
    <t>VISION 1 (RAK TV) SONOMA OAK</t>
  </si>
  <si>
    <t>BJ-VIS-004</t>
  </si>
  <si>
    <t>VISTA N BLACK L7</t>
  </si>
  <si>
    <t>BJ-VIS-042</t>
  </si>
  <si>
    <t>VISTA N BLACK O7</t>
  </si>
  <si>
    <t>BJ-VIS-001</t>
  </si>
  <si>
    <t>VISTA N BLUE L1</t>
  </si>
  <si>
    <t>BJ-VIS-006</t>
  </si>
  <si>
    <t>VISTA N BROWN N4</t>
  </si>
  <si>
    <t>BJ-VIS-002</t>
  </si>
  <si>
    <t>VISTA N GREY L2</t>
  </si>
  <si>
    <t>BJ-VIS-066</t>
  </si>
  <si>
    <t>VISTA N GREEN AMZ L13</t>
  </si>
  <si>
    <t>BJ-VIS-XXX</t>
  </si>
  <si>
    <t>VISTA BORDIR AL11</t>
  </si>
  <si>
    <t>BJ-YUK-002</t>
  </si>
  <si>
    <t>YUKI P SILVER MAROON YK3</t>
  </si>
  <si>
    <t>BJ-YUK-015</t>
  </si>
  <si>
    <t>YUKI P SILVER GREY Y2</t>
  </si>
  <si>
    <t>BJ-YUK-006</t>
  </si>
  <si>
    <t>YUKI P SILVER BLUEY1</t>
  </si>
  <si>
    <t>APS KOSONG</t>
  </si>
  <si>
    <t>BJ-UNI-006</t>
  </si>
  <si>
    <t>UNIDESK HIGH</t>
  </si>
  <si>
    <t>BJ-FTC-001</t>
  </si>
  <si>
    <t>FTC6012 P GREY HAMMERTONE GREY</t>
  </si>
  <si>
    <t>SO</t>
  </si>
  <si>
    <t>BJ-FTC-002</t>
  </si>
  <si>
    <t>FTC6012 P HAMMERTONE MAPLE</t>
  </si>
  <si>
    <t>BJ-FTC-003</t>
  </si>
  <si>
    <t>FTC6012NE P GREY WHITE</t>
  </si>
  <si>
    <t>BJ-FTC-004</t>
  </si>
  <si>
    <t>FTC6018 P GREY HAMMERTONE GREY</t>
  </si>
  <si>
    <t>BJ-FTC-005</t>
  </si>
  <si>
    <t>FTC6018 P GREY HAMMERTONE MAPLE</t>
  </si>
  <si>
    <t>BJ-KUM-006</t>
  </si>
  <si>
    <t>KUMI ED BLACK DARK BROWN OAK ( DBO ) - MB 041 D N 74</t>
  </si>
  <si>
    <t>BJ-KUM-021</t>
  </si>
  <si>
    <t>KUMI ED BLACK PSO</t>
  </si>
  <si>
    <t>BJ-KUM-010</t>
  </si>
  <si>
    <t>KUMI ED WHITE PSO</t>
  </si>
  <si>
    <t>BJ-OFF-042</t>
  </si>
  <si>
    <t>KUMI FD BLACK DARK BROWN OAK</t>
  </si>
  <si>
    <t>BJ-OFF-043</t>
  </si>
  <si>
    <t>KUMI FD BLACK PASTEL OAK</t>
  </si>
  <si>
    <t>BJ-OFF-045</t>
  </si>
  <si>
    <t>KUMI FD WHITE PASTEL OAK</t>
  </si>
  <si>
    <t>BJ-KUM-005</t>
  </si>
  <si>
    <t>KUMI MD BLACK DARK BROWN OAK ( DBO ) - MB 041 D N 74</t>
  </si>
  <si>
    <t>BJ-KUM-009</t>
  </si>
  <si>
    <t>KUMI MD WHITE PASTEL OAK ( PSO ) - MB 008 D N 74</t>
  </si>
  <si>
    <t>BJ-OFF-067</t>
  </si>
  <si>
    <t>KUMI MD TAEKWANG 140X60X75 CUSTOM</t>
  </si>
  <si>
    <t>BJ-KUM-035</t>
  </si>
  <si>
    <t>KUMI WAGON 2D TAEKWANG 42X50X55</t>
  </si>
  <si>
    <t>BJ-KUM-007</t>
  </si>
  <si>
    <t>KUMI MT BLACK DARK BROWN OAK ( DBO ) - MB 041 D N 74</t>
  </si>
  <si>
    <t>BJ-KUM-025</t>
  </si>
  <si>
    <t>KUMI MT BLACK PSO</t>
  </si>
  <si>
    <t>BJ-KUM-011</t>
  </si>
  <si>
    <t>KUMI MT WHITE PASTEL OAK ( PSO ) - MB 008 D N 74</t>
  </si>
  <si>
    <t>BJ-KUM-004</t>
  </si>
  <si>
    <t>KUMI SD BLACK DARK BROWN OAK ( DBO ) - MB 041 D N 74</t>
  </si>
  <si>
    <t>BJ-OFF-002</t>
  </si>
  <si>
    <t>KUMI SD WALNUT AS14092C598</t>
  </si>
  <si>
    <t>BJ-KUM-008</t>
  </si>
  <si>
    <t>KUMI SD WHITE PASTEL OAK</t>
  </si>
  <si>
    <t>KUMI SD + LACI KEYBOARD</t>
  </si>
  <si>
    <t>KUMI MD 15X75 MARNAT (CUSTOM)</t>
  </si>
  <si>
    <t>HPL TACO 849J</t>
  </si>
  <si>
    <t>KUMI WS 1436 MARNAT (CUSTOM)</t>
  </si>
  <si>
    <t>KUMI WS AST 1400 MARNAT (CUSTOM)</t>
  </si>
  <si>
    <t>KUMI MD 16X75 MARNAT (CUSTOM)</t>
  </si>
  <si>
    <t>KUMI MD 20X80 MARNAT (CUSTOM)</t>
  </si>
  <si>
    <t>KUMI ED 18X80 MARNAT (CUSTOM)</t>
  </si>
  <si>
    <t>KUMI WAGON 3D MARNAT (CUSTOM)</t>
  </si>
  <si>
    <t>BJ-NA -001</t>
  </si>
  <si>
    <t>NA P HAMMERTONE BLACK PVC</t>
  </si>
  <si>
    <t>BJ-NA -003</t>
  </si>
  <si>
    <t>NA P HAMMERTONE BLUE O1</t>
  </si>
  <si>
    <t>BJ-NBK-001</t>
  </si>
  <si>
    <t>NBK P HAMMERTONE BLACK PVC</t>
  </si>
  <si>
    <t>CK 810 PSO + BASE</t>
  </si>
  <si>
    <t>VISIO PSO</t>
  </si>
  <si>
    <t>BJ-ASDRA-055</t>
  </si>
  <si>
    <t>DRAGON 89 D SONOMA</t>
  </si>
  <si>
    <t>BJ-ASDRA-050</t>
  </si>
  <si>
    <t>UFFICIO SONOMA</t>
  </si>
  <si>
    <t>CK 1800 PSO</t>
  </si>
  <si>
    <t>BJ-OFF-072</t>
  </si>
  <si>
    <t>CK 810 + base DBO PROJECT POSCO</t>
  </si>
  <si>
    <t>BJ-OFF-071</t>
  </si>
  <si>
    <t>CK 810 + base PSO PROJECT POSCO</t>
  </si>
  <si>
    <t>BJ-KUM-XXX</t>
  </si>
  <si>
    <t>CK 810 COSTUM PINTU WARNA PUTIH DBO</t>
  </si>
  <si>
    <t>BJ-KUM-016</t>
  </si>
  <si>
    <t>CK-810 DARK BROWN OAK ( DBO ) - MB 041 D N 74 CUSTOM</t>
  </si>
  <si>
    <t>BJ-COL-023</t>
  </si>
  <si>
    <t>COLOUR BOX 89 BLACK</t>
  </si>
  <si>
    <t>BJ-COL-024</t>
  </si>
  <si>
    <t xml:space="preserve">COLOUR BOX 89 MAGENTA </t>
  </si>
  <si>
    <t>BJ-COL-026</t>
  </si>
  <si>
    <t>COLOUR BOX 89-WHITE</t>
  </si>
  <si>
    <t>BJ-KUM-023</t>
  </si>
  <si>
    <t>KUMI MD BLACK PSO</t>
  </si>
  <si>
    <t>BJ-KUM-027</t>
  </si>
  <si>
    <t>KUMI SD BLACK PASTEL OAK</t>
  </si>
  <si>
    <t>BJ-KUM-030</t>
  </si>
  <si>
    <t>KUMI WAGON 3D
COSTUM TIAP SISI
WARNA PUTIH WHITE, FRONT
SIDE DBO</t>
  </si>
  <si>
    <t>BJ-KUM-012</t>
  </si>
  <si>
    <t>WAGON KUMI 2D DBO</t>
  </si>
  <si>
    <t>BJ-KUM-013</t>
  </si>
  <si>
    <t>WAGON KUMI 2D PSO</t>
  </si>
  <si>
    <t>BJ-KUM-014</t>
  </si>
  <si>
    <t>WAGON KUMI 3D DBO</t>
  </si>
  <si>
    <t>BJ-KUM-015</t>
  </si>
  <si>
    <t>WAGON KUMI 3D PSO</t>
  </si>
  <si>
    <t>BJ-OPT-004</t>
  </si>
  <si>
    <t>BED OPTIMUS 3E D (3 ELECTRIC)</t>
  </si>
  <si>
    <t>NURSING BED</t>
  </si>
  <si>
    <t>BJ-OPT-007</t>
  </si>
  <si>
    <t>OPTIMUS O (OVER BED TABLE)</t>
  </si>
  <si>
    <t>BED OPTIMUS 3M D (3 CRANK)</t>
  </si>
  <si>
    <t>BJ-OPT-005</t>
  </si>
  <si>
    <t>OPTIMUS C (BED SIDE CABINET)</t>
  </si>
  <si>
    <t>BJ-CB-065</t>
  </si>
  <si>
    <t xml:space="preserve">CB 0733 T DX ELECTRIC 3 MOTOR BED </t>
  </si>
  <si>
    <t>BJ-CB-053</t>
  </si>
  <si>
    <t xml:space="preserve">CB 3012 D ST SILINDER BED </t>
  </si>
  <si>
    <t>BJ-CBC-003</t>
  </si>
  <si>
    <t>CBC-002-P-IVORY</t>
  </si>
  <si>
    <t>BJ-TB--003</t>
  </si>
  <si>
    <t>TB-002-P-IVORY</t>
  </si>
  <si>
    <t>BJ-FSR-002</t>
  </si>
  <si>
    <t>FSR 001 (SET)-P-IVORY</t>
  </si>
  <si>
    <t>BJ-OPT-006</t>
  </si>
  <si>
    <t>MATRASS OPTIMUS (URETHANE)</t>
  </si>
  <si>
    <t>BJ-CB-066</t>
  </si>
  <si>
    <t>MATTRESS MT-003 S (OSCAR)</t>
  </si>
  <si>
    <t>MATRASS OPTIMUS MT-003 INDOMEDIK</t>
  </si>
  <si>
    <t>BJ-HR -001</t>
  </si>
  <si>
    <t>HR 001-N (IRRIGATOR BAR)</t>
  </si>
  <si>
    <t>BJ-FSR-003</t>
  </si>
  <si>
    <t>OPTIMUS F (FOLDING SIDE RAIL)</t>
  </si>
  <si>
    <t>BJ-KBM-XXX</t>
  </si>
  <si>
    <t>Kasur Bayi Medium T50XL670XP1160 Supreme
Bamboo</t>
  </si>
  <si>
    <t>BJ-KBS-XXX</t>
  </si>
  <si>
    <t>Kasur Bayi Small T50XL590XP1190 Supreme
Bamboo</t>
  </si>
  <si>
    <t>BJ-CAE-210</t>
  </si>
  <si>
    <t>CAESAR N AL11 BUSA</t>
  </si>
  <si>
    <t>CAESAR</t>
  </si>
  <si>
    <t>BAROS</t>
  </si>
  <si>
    <t>BJ-CAE-086</t>
  </si>
  <si>
    <t>CAESAR N RED AL11</t>
  </si>
  <si>
    <t>BJ-CAE-211</t>
  </si>
  <si>
    <t>CAESAR N RED AL11 BORDIR BUSA PKM CIMTENG</t>
  </si>
  <si>
    <t>BJ-CAE-094</t>
  </si>
  <si>
    <t>CAESAR N BLUE AL12</t>
  </si>
  <si>
    <t>BJ-CAE-004</t>
  </si>
  <si>
    <t>CAESAR N BLACK L7</t>
  </si>
  <si>
    <t>BJ-CAE-201</t>
  </si>
  <si>
    <t>CAESAR N BLACK L7 BUSA</t>
  </si>
  <si>
    <t>BJ-CAE-100</t>
  </si>
  <si>
    <t>CAESAR N BLACK O7</t>
  </si>
  <si>
    <t>BJ-CAE-001</t>
  </si>
  <si>
    <t>CAESAR N BLUE L1</t>
  </si>
  <si>
    <t>BJ-CAE-213</t>
  </si>
  <si>
    <t>CAESAR N BLUE L1 BORDIR</t>
  </si>
  <si>
    <t>BJ-CAE-198</t>
  </si>
  <si>
    <t>CAESAR N BLUE L1 BUSA</t>
  </si>
  <si>
    <t>BJ-CAE-005</t>
  </si>
  <si>
    <t>CAESAR N RED N3</t>
  </si>
  <si>
    <t>BJ-CAE-202</t>
  </si>
  <si>
    <t>CAESAR N RED N3 BUSA</t>
  </si>
  <si>
    <t>BJ-CAE-006</t>
  </si>
  <si>
    <t>CAESAR N BROWN N4</t>
  </si>
  <si>
    <t>BJ-CAE-203</t>
  </si>
  <si>
    <t>CAESAR N BROWN N4 Busa</t>
  </si>
  <si>
    <t>BJ-CAE-204</t>
  </si>
  <si>
    <t>CAESAR N BUSA CREAM N5</t>
  </si>
  <si>
    <t>BJ-CAE-007</t>
  </si>
  <si>
    <t>CAESAR N CREAM N5</t>
  </si>
  <si>
    <t>BJ-CAE-002</t>
  </si>
  <si>
    <t>CAESAR N GREY L2</t>
  </si>
  <si>
    <t>BJ-CAE-199</t>
  </si>
  <si>
    <t>CAESAR N GREY L2 BUSA</t>
  </si>
  <si>
    <t>BJ-CAE-003</t>
  </si>
  <si>
    <t>CAESAR N GREEN L6</t>
  </si>
  <si>
    <t>BJ-CAE-200</t>
  </si>
  <si>
    <t>CAESAR N GREEN L6 BUSA</t>
  </si>
  <si>
    <t>BJ-CAE-123</t>
  </si>
  <si>
    <t>CAESAR N GREEN L13</t>
  </si>
  <si>
    <t>BJ-CAE-145</t>
  </si>
  <si>
    <t>CAESAR N O1 SABLON RSMH</t>
  </si>
  <si>
    <t>BJ-CAE-097</t>
  </si>
  <si>
    <t>CAESAR N BLUE O1</t>
  </si>
  <si>
    <t>BJ-CAE-090</t>
  </si>
  <si>
    <t>CAESAR N RED O3</t>
  </si>
  <si>
    <t>BJ-CAE-081</t>
  </si>
  <si>
    <t>CAESAR N CREAM O5</t>
  </si>
  <si>
    <t>BJ-CAE-083</t>
  </si>
  <si>
    <t>CAESAR N GREEN O6</t>
  </si>
  <si>
    <t>BJ-CAE-008</t>
  </si>
  <si>
    <t>CAESAR N V1</t>
  </si>
  <si>
    <t>BJ-CAE-009</t>
  </si>
  <si>
    <t>CAESAR N V3</t>
  </si>
  <si>
    <t>BJ-CAE-010</t>
  </si>
  <si>
    <t>CAESAR N V7</t>
  </si>
  <si>
    <t>BJ-CAE-208</t>
  </si>
  <si>
    <t>CAESAR N YK3 BORDIR</t>
  </si>
  <si>
    <t>BJ-CAE-167</t>
  </si>
  <si>
    <t>CAESAR N GREEN AMAZONE I13</t>
  </si>
  <si>
    <t>BJ-CAE-214</t>
  </si>
  <si>
    <t>CAESAR N LORENG MOTIV ABRI</t>
  </si>
  <si>
    <t>BJ-CAE-139</t>
  </si>
  <si>
    <t>CAESAR N BROWN OZ.O51</t>
  </si>
  <si>
    <t>BJ-CAE-183</t>
  </si>
  <si>
    <t>CAESAR N DISCO BLUE OSCAR</t>
  </si>
  <si>
    <t>BJ-CAE-023</t>
  </si>
  <si>
    <t>CAESAR P BLACK GREEN L6</t>
  </si>
  <si>
    <t>BJ-CAE-055</t>
  </si>
  <si>
    <t>CAESAR P CREAM RED N3</t>
  </si>
  <si>
    <t>CAESAR P BLACK L2</t>
  </si>
  <si>
    <t>BJ-HAN-0119</t>
  </si>
  <si>
    <t>HANAKO S P GOLD A4</t>
  </si>
  <si>
    <t>BJ-HAN-001</t>
  </si>
  <si>
    <t>HANAKO S P GOLD BLUE D1</t>
  </si>
  <si>
    <t>BJ-HAN-002</t>
  </si>
  <si>
    <t>HANAKO S P GOLD RED D3</t>
  </si>
  <si>
    <t>BJ-HAN-004</t>
  </si>
  <si>
    <t>HANAKO S P GOLD BLACK D7</t>
  </si>
  <si>
    <t>BJ-HAN-017</t>
  </si>
  <si>
    <t>HANAKO S P SILVER D7</t>
  </si>
  <si>
    <t>BJ-ROL-004</t>
  </si>
  <si>
    <t>ROLLAND BNC-05-BK BLACK (JP)</t>
  </si>
  <si>
    <t>ROLLAND</t>
  </si>
  <si>
    <t>ROLAND &amp; KAWAI</t>
  </si>
  <si>
    <t>BJ-ROL-002</t>
  </si>
  <si>
    <t>ROLLAND BNC-05 DARK BROWN (JP)</t>
  </si>
  <si>
    <t>BJ-ROL-006</t>
  </si>
  <si>
    <t>ROLLAND BNC-05-NB LIGHT BROWN (JP)</t>
  </si>
  <si>
    <t>BJ-ROL-005</t>
  </si>
  <si>
    <t>ROLLAND BNC-05-WH WHITE (JP)</t>
  </si>
  <si>
    <t>BJ-ROL-009</t>
  </si>
  <si>
    <t>ROLAND BNC-05-LA LIGHT BROWN (JP)</t>
  </si>
  <si>
    <t>BJ-ROL-008</t>
  </si>
  <si>
    <t>ROLAND BNC-05-IV BROKEN WHITE (JP)</t>
  </si>
  <si>
    <t>BJ-ROL-010</t>
  </si>
  <si>
    <t>ROLLAND BNC-05-BK BLACK (MY)</t>
  </si>
  <si>
    <t>BJ-ROL-011</t>
  </si>
  <si>
    <t>ROLLAND BNC-05 DARK BROWN (MY)</t>
  </si>
  <si>
    <t>BJ-ROL-012</t>
  </si>
  <si>
    <t>ROLLAND BNC-05-WH WHITE (MY)</t>
  </si>
  <si>
    <t>BJ-ROL-013</t>
  </si>
  <si>
    <t>ROLAND BNC-05-LA LIGHT BROWN (MY)</t>
  </si>
  <si>
    <t>BJ-BENCH-015</t>
  </si>
  <si>
    <t>BENCH WB-35 A (PART.NO : 954418)</t>
  </si>
  <si>
    <t>KAWAI</t>
  </si>
  <si>
    <t>BJ-BENCH-013</t>
  </si>
  <si>
    <t>BENCH WB-35 B (PART.NO : 954024)</t>
  </si>
  <si>
    <t>BJ-BENCH-020</t>
  </si>
  <si>
    <t>BENCH WB-35 R (PART.NO : 954022)</t>
  </si>
  <si>
    <t>BJ-BENCH-014</t>
  </si>
  <si>
    <t>BENCH WB-35 W (PART.NO : 954856)</t>
  </si>
  <si>
    <t>BJ-BENCH-019</t>
  </si>
  <si>
    <t>BENCH WB-35 OAK (PART.NO : 955072)</t>
  </si>
  <si>
    <t>BJ-BENCH-016</t>
  </si>
  <si>
    <t>BENCH WB-35 DW (PART.NO :956237)</t>
  </si>
  <si>
    <t>BJ-BENCH-043</t>
  </si>
  <si>
    <t>BENCH WB-35 E (PART NO : 956239)</t>
  </si>
  <si>
    <t>BJ-BENCH-023</t>
  </si>
  <si>
    <t>BENCH KAWAI WB-10B US (PART.NO : 817894)</t>
  </si>
  <si>
    <t>BJ-BENCH-024</t>
  </si>
  <si>
    <t>BENCH KAWAI WB-10IW US (PART.NO : 817093)</t>
  </si>
  <si>
    <t>BJ-BENCH-037</t>
  </si>
  <si>
    <t>WB-102 R (PART.NO : 3000003409)</t>
  </si>
  <si>
    <t>BJ-BENCH-038</t>
  </si>
  <si>
    <t>WB-102 B (PART.NO : 3000003457)</t>
  </si>
  <si>
    <t>BJ-BENCH-039</t>
  </si>
  <si>
    <t>WB-102 W (PART.NO : 3000003458)</t>
  </si>
  <si>
    <t>BJ-BENCH-040</t>
  </si>
  <si>
    <t>WB-152 R (PART.NO : 3000000672)</t>
  </si>
  <si>
    <t>BJ-BENCH-041</t>
  </si>
  <si>
    <t>WB-152 B (PART.NO : 3000003502)</t>
  </si>
  <si>
    <t>BJ-BENCH-042</t>
  </si>
  <si>
    <t>WB-152 W (PART.NO : 3000003484)</t>
  </si>
  <si>
    <t>BJ-CHI-002</t>
  </si>
  <si>
    <t>CHIBA FC 114</t>
  </si>
  <si>
    <t>ZAO</t>
  </si>
  <si>
    <t>BJ-CHI-014</t>
  </si>
  <si>
    <t>CHIBA LOCKER 4D</t>
  </si>
  <si>
    <t>BJ-CHI-010</t>
  </si>
  <si>
    <t>CHIBA MF 8 – 18</t>
  </si>
  <si>
    <t>BJ-CHI-011</t>
  </si>
  <si>
    <t>CHIBA MF AUM 203</t>
  </si>
  <si>
    <t>BJ-CHI-009</t>
  </si>
  <si>
    <t>CHIBA MF-6-18 (24 CPTS)</t>
  </si>
  <si>
    <t>BJ-CHI-003</t>
  </si>
  <si>
    <t>CHIBA SC 201</t>
  </si>
  <si>
    <t>BJ-CHI-005</t>
  </si>
  <si>
    <t>CHIBA SD 203</t>
  </si>
  <si>
    <t>BJ-CHI-006</t>
  </si>
  <si>
    <t>CHIBA SD 204</t>
  </si>
  <si>
    <t>BJ-CHI-007</t>
  </si>
  <si>
    <t>CHIBA SD-G-206</t>
  </si>
  <si>
    <t>BJ-CHI-008</t>
  </si>
  <si>
    <t>CHIBA SD-G-207</t>
  </si>
  <si>
    <t>BJ-SUP-005</t>
  </si>
  <si>
    <t>CHIRTOSE SUPERIOR BLACK</t>
  </si>
  <si>
    <t>BJ-SUP-006</t>
  </si>
  <si>
    <t>CHIRTOSE SUPERIOR BLUE</t>
  </si>
  <si>
    <t>BJ-ACH-001</t>
  </si>
  <si>
    <t>CHITOSE ACHIVA (BLACK)</t>
  </si>
  <si>
    <t>BJ-GRA-004</t>
  </si>
  <si>
    <t>CHITOSE GRANDE (BLACK)</t>
  </si>
  <si>
    <t>BJ-LUX-015</t>
  </si>
  <si>
    <t>CHITOSE LUXIE</t>
  </si>
  <si>
    <t>BJ-SMA-013</t>
  </si>
  <si>
    <t>CHITOSE SMART B (BLACK)</t>
  </si>
  <si>
    <t>BJ-SMA-016</t>
  </si>
  <si>
    <t xml:space="preserve">CHITOSE SMART B GREEN </t>
  </si>
  <si>
    <t>BJ-SMA-012</t>
  </si>
  <si>
    <t>CHITOSE SMART B RED</t>
  </si>
  <si>
    <t>BJ-SMA-018</t>
  </si>
  <si>
    <t>CHITOSE SMART W</t>
  </si>
  <si>
    <t>BJ-SPE-002</t>
  </si>
  <si>
    <t>CHITOSE SPECTA (ORANGE)</t>
  </si>
  <si>
    <t>BJ-SPE-001</t>
  </si>
  <si>
    <t>CHITOSE SPECTA BLACK</t>
  </si>
  <si>
    <t>BJ-CLA-001</t>
  </si>
  <si>
    <t xml:space="preserve">CLASSY L BLACK </t>
  </si>
  <si>
    <t>BJ-ZAO-041</t>
  </si>
  <si>
    <t>CRIVELLO BLACK</t>
  </si>
  <si>
    <t>BJ-ZAO-043</t>
  </si>
  <si>
    <t>CRIVELLO RED</t>
  </si>
  <si>
    <t>BJ-FOL-005</t>
  </si>
  <si>
    <t>FOLDIA 6015 MAHOGAI</t>
  </si>
  <si>
    <t>BJ-FOL-XXX</t>
  </si>
  <si>
    <t>TABLE TOP FOLDIA C 6015 BROWN TACO</t>
  </si>
  <si>
    <t>BJ-ZAO-055</t>
  </si>
  <si>
    <t>GENIO (BLACK)</t>
  </si>
  <si>
    <t>BJ-ZAO-054</t>
  </si>
  <si>
    <t>MAXIO (BLACK)</t>
  </si>
  <si>
    <t>BJ-FON-002</t>
  </si>
  <si>
    <t>FONDA BLACK</t>
  </si>
  <si>
    <t>BJ-ZAO-056</t>
  </si>
  <si>
    <t>SION BLACK</t>
  </si>
  <si>
    <t>BJ-ZAO-099</t>
  </si>
  <si>
    <t>SION RED</t>
  </si>
  <si>
    <t>BJ-TEATRO-016</t>
  </si>
  <si>
    <t>TEATRO S11 MAROON</t>
  </si>
  <si>
    <t>BJ-ZAO-040</t>
  </si>
  <si>
    <t>TRAVLER BLACK</t>
  </si>
  <si>
    <t>BJ-WIN-002</t>
  </si>
  <si>
    <t>WINNER BLACK</t>
  </si>
  <si>
    <t>BJ-ZAO-057</t>
  </si>
  <si>
    <t>GRADIENT BLACK</t>
  </si>
  <si>
    <t>BJ-TRO-001</t>
  </si>
  <si>
    <t>TROLLEY TM-02</t>
  </si>
  <si>
    <t>SUBKONT</t>
  </si>
  <si>
    <t>BJ-PRT-XX1</t>
  </si>
  <si>
    <t>PARTISI ACRILYC
BURAM 1200 X 50
TEBAL 3 MM</t>
  </si>
  <si>
    <t>BJ-CLM-XX2</t>
  </si>
  <si>
    <t>CLAMPER ALUMINIUM TENGAH</t>
  </si>
  <si>
    <t>BJ-NIJ-XX1</t>
  </si>
  <si>
    <t>NIJI CUSHION (40X40X3.5 CM) NAVY</t>
  </si>
  <si>
    <t>C-PRO</t>
  </si>
  <si>
    <t xml:space="preserve">GM TABLE QE 45 (230*100) SNOW WHITE </t>
  </si>
  <si>
    <t>KUMI ED MAIN TABLE ONLY</t>
  </si>
  <si>
    <t>CPRO UV-C AIR PURIFIER</t>
  </si>
  <si>
    <t>BJ-CPHT-001</t>
  </si>
  <si>
    <t>TOPPER SINGLE KASUR SEHAT SUPREME BAMBOO</t>
  </si>
  <si>
    <t>WEEK</t>
  </si>
  <si>
    <t>KEY</t>
  </si>
  <si>
    <t>key2</t>
  </si>
  <si>
    <t>Production</t>
  </si>
  <si>
    <t>Item number</t>
  </si>
  <si>
    <t>Name</t>
  </si>
  <si>
    <t>Delivery</t>
  </si>
  <si>
    <t>Quantity</t>
  </si>
  <si>
    <t>Good quantity</t>
  </si>
  <si>
    <t xml:space="preserve">ROP </t>
  </si>
  <si>
    <t>NO. ROP</t>
  </si>
  <si>
    <t>CUSTOMER</t>
  </si>
  <si>
    <t>TGL TERIMA ROP</t>
  </si>
  <si>
    <t>ITEM NUMBER</t>
  </si>
  <si>
    <t>NAMA PRODUK</t>
  </si>
  <si>
    <t>RANGKA</t>
  </si>
  <si>
    <t>COVER</t>
  </si>
  <si>
    <t>QTY</t>
  </si>
  <si>
    <t>TGL KIRIM</t>
  </si>
  <si>
    <t>APS</t>
  </si>
  <si>
    <t>APS YANG DIPOTONG</t>
  </si>
  <si>
    <t>MATERIAL</t>
  </si>
  <si>
    <t xml:space="preserve">TANGGAL KESANGGUPAN </t>
  </si>
  <si>
    <t>REMARKS</t>
  </si>
  <si>
    <t xml:space="preserve"> +</t>
  </si>
  <si>
    <t xml:space="preserve"> -</t>
  </si>
  <si>
    <t>MRP</t>
  </si>
  <si>
    <t>SUBKON</t>
  </si>
  <si>
    <t>PRODUKSI</t>
  </si>
  <si>
    <t>001</t>
  </si>
  <si>
    <t>TJP</t>
  </si>
  <si>
    <t>N</t>
  </si>
  <si>
    <t>N5</t>
  </si>
  <si>
    <t>STD</t>
  </si>
  <si>
    <t>BLACK</t>
  </si>
  <si>
    <t>O3</t>
  </si>
  <si>
    <t>002</t>
  </si>
  <si>
    <t>DF</t>
  </si>
  <si>
    <t>BLUE</t>
  </si>
  <si>
    <t>PLAT GREEN,
SEAT O7</t>
  </si>
  <si>
    <t>BJ-CHI-XXX</t>
  </si>
  <si>
    <t>CHIBA LOCKER LC 12</t>
  </si>
  <si>
    <t>CAESAR BUSA BORDIR AL11</t>
  </si>
  <si>
    <t>AL11</t>
  </si>
  <si>
    <t>003</t>
  </si>
  <si>
    <t>SSM</t>
  </si>
  <si>
    <t>-</t>
  </si>
  <si>
    <t>BROWN TACO</t>
  </si>
  <si>
    <t>L1</t>
  </si>
  <si>
    <t>GREEN I6</t>
  </si>
  <si>
    <t>SAN-I9-001</t>
  </si>
  <si>
    <t>SEAT BACK SANKEI C350 O7</t>
  </si>
  <si>
    <t>O7</t>
  </si>
  <si>
    <t>004</t>
  </si>
  <si>
    <t>007/PO-ASP/5/2021</t>
  </si>
  <si>
    <t>RED</t>
  </si>
  <si>
    <t>RED POLOS</t>
  </si>
  <si>
    <t>TUNGGU CAT 28/05</t>
  </si>
  <si>
    <t>005</t>
  </si>
  <si>
    <t>INDOMEDIK</t>
  </si>
  <si>
    <t>006</t>
  </si>
  <si>
    <t>CCI</t>
  </si>
  <si>
    <t>Supreme Bamboo</t>
  </si>
  <si>
    <t>007</t>
  </si>
  <si>
    <t>OLIVE DX COSTUM JOINT SHOES</t>
  </si>
  <si>
    <t>BLACK ROLLAND</t>
  </si>
  <si>
    <t>KAIN SENDIRI</t>
  </si>
  <si>
    <t>ATC COSTUM (Arm dibungkus Oscar O7, Seat &amp; Back Board dilapis Kain)</t>
  </si>
  <si>
    <t>008</t>
  </si>
  <si>
    <t>SANDANA</t>
  </si>
  <si>
    <t>009</t>
  </si>
  <si>
    <t>JAKARTA</t>
  </si>
  <si>
    <t>PART</t>
  </si>
  <si>
    <t>BACK PIPE DUO 01 (PENGGANTIAN)</t>
  </si>
  <si>
    <t>CHIBA MF 6-18</t>
  </si>
  <si>
    <t>BJ-CAL-004</t>
  </si>
  <si>
    <t>BJ-COZX-006</t>
  </si>
  <si>
    <t>BJ-ET1-013</t>
  </si>
  <si>
    <t>BJ-SOF-007</t>
  </si>
  <si>
    <t>BJ-YAM-013</t>
  </si>
  <si>
    <t>COZY KAGUKURO OSCAR WHITE</t>
  </si>
  <si>
    <t>CK 810 DBO + BASE</t>
  </si>
  <si>
    <t>TOTAL MG 5</t>
  </si>
  <si>
    <t xml:space="preserve"> </t>
  </si>
  <si>
    <t>OS MEI (20.05)</t>
  </si>
  <si>
    <t>RENCANA PRODUKSI BULANAN</t>
  </si>
  <si>
    <t>JUNI 2021</t>
  </si>
  <si>
    <t>Hari Kerja</t>
  </si>
  <si>
    <t>TYPE</t>
  </si>
  <si>
    <t>M1</t>
  </si>
  <si>
    <t>M2</t>
  </si>
  <si>
    <t>M3</t>
  </si>
  <si>
    <t>M4</t>
  </si>
  <si>
    <t>TOTAL HASIL</t>
  </si>
  <si>
    <t>%</t>
  </si>
  <si>
    <t>RPB</t>
  </si>
  <si>
    <t>REALISASI</t>
  </si>
  <si>
    <t>AVERAGE /DAY</t>
  </si>
  <si>
    <t>TARGET PER DAY</t>
  </si>
  <si>
    <t>ACHIEVMENT</t>
  </si>
  <si>
    <t>KETINGGALAN</t>
  </si>
  <si>
    <t>BJ-CAE-061</t>
  </si>
  <si>
    <t>KATEGORI 1</t>
  </si>
  <si>
    <t>NSB</t>
  </si>
  <si>
    <t>MANABU PROJECT</t>
  </si>
  <si>
    <t>ECHOOL PROJECT</t>
  </si>
  <si>
    <t>AYUMI PROJECT</t>
  </si>
  <si>
    <t>PARAMOUNT PROJECT</t>
  </si>
  <si>
    <t>EXPORT OLIVE</t>
  </si>
  <si>
    <t>OTHERS-MULTY</t>
  </si>
  <si>
    <t>TOTAL</t>
  </si>
  <si>
    <t>M5</t>
  </si>
  <si>
    <t>SOFA ASO DS BLACK SO7</t>
  </si>
  <si>
    <t>BJ-BAN-040</t>
  </si>
  <si>
    <t>KOGU PC 4 SEAT (3 SET) GREEN BLACK</t>
  </si>
  <si>
    <t>OUT STANDING MEI (31.05)</t>
  </si>
  <si>
    <t>010</t>
  </si>
  <si>
    <t>009/CCI-CR/V/2021</t>
  </si>
  <si>
    <t>SEAT CUSHION
(STRAP HITAM, TEBAL 35 MM, LEBAR 400 MM, PJ 400 MM, DENSITY 70KG/M3) HITAM</t>
  </si>
  <si>
    <t>HITAM</t>
  </si>
  <si>
    <t>011</t>
  </si>
  <si>
    <t>SWG</t>
  </si>
  <si>
    <t>BJ-CHI-020</t>
  </si>
  <si>
    <t>BJ-TKM-002</t>
  </si>
  <si>
    <t>012</t>
  </si>
  <si>
    <t>BJ-BAN-XX3</t>
  </si>
  <si>
    <t>KT 03 KOGU 3 SEAT (4 SET) LIGHT GREY</t>
  </si>
  <si>
    <t>LIGHT GREY</t>
  </si>
  <si>
    <t>BJ-BAN-XX4</t>
  </si>
  <si>
    <t>KT 03 KOGU 4 SEAT (4 SET) LIGHT GREY</t>
  </si>
  <si>
    <t>013</t>
  </si>
  <si>
    <t>BJ-SAN-001</t>
  </si>
  <si>
    <t>O1</t>
  </si>
  <si>
    <t>ORANGE</t>
  </si>
  <si>
    <t>014</t>
  </si>
  <si>
    <t>DBO</t>
  </si>
  <si>
    <t>BJ-CALL-001</t>
  </si>
  <si>
    <t>SILVER</t>
  </si>
  <si>
    <t>CALLISTO P SILVER BLUE</t>
  </si>
  <si>
    <t>SANKEI C-350 P GREY BLUE O1</t>
  </si>
  <si>
    <t>KOGU PC-04 GREEN - HITAM O7</t>
  </si>
  <si>
    <t>COZY N GREY L2</t>
  </si>
  <si>
    <t>DAISHOGUN PLUS-P-SILVER-BLACK O7</t>
  </si>
  <si>
    <t>ECONS CHAIR NO 4 P IVORY BROWN</t>
  </si>
  <si>
    <t>BJ-HR -003</t>
  </si>
  <si>
    <t>HR 003 IRRIGATOR BAR 4 HOOK WITH CASTER</t>
  </si>
  <si>
    <t>BJ-OPT-003</t>
  </si>
  <si>
    <t>TARO S P SILVER GREEN D6</t>
  </si>
  <si>
    <t>TAMBAH PO
2530 SBY
3800 TEL-U
5000 KALTIM</t>
  </si>
  <si>
    <t>TAMBAH PO
5.000 KALTIM</t>
  </si>
  <si>
    <t>WARNA KONFIRMASI SALES : (02/06)</t>
  </si>
  <si>
    <t>KOGU PC 4 SEAT (19 +32 SET) GREEN BEIGE</t>
  </si>
  <si>
    <t>KT 03 KOGU 4 SEAT (5 SET) BLUE</t>
  </si>
  <si>
    <t>CALLISTO P SILVER - RED VELVET</t>
  </si>
  <si>
    <t>CALLISTO P SILVER - BLUE</t>
  </si>
  <si>
    <t>DAISHOGUN L1 BORDIR SMP5</t>
  </si>
  <si>
    <t>VISTA P BLACK L7</t>
  </si>
  <si>
    <t>ROP
MEI</t>
  </si>
  <si>
    <t>packing case</t>
  </si>
  <si>
    <t>packing case (-10), seat pipe</t>
  </si>
  <si>
    <t>ok</t>
  </si>
  <si>
    <t>back u foam (-110)</t>
  </si>
  <si>
    <t>back u foam hanya ada 2.000</t>
  </si>
  <si>
    <t>seat foam, ok set 160.
cat green : pymnt</t>
  </si>
  <si>
    <t>seat foam, ok set 160.</t>
  </si>
  <si>
    <t>jahitan : 09/06</t>
  </si>
  <si>
    <t>busa : 04/06
pipa 1655</t>
  </si>
  <si>
    <t>seat plate coil : pymnt</t>
  </si>
  <si>
    <t>pipa ok, part fu subcont</t>
  </si>
  <si>
    <t>SATU UKURAN.
Cek ukuran pipa, side table, packing case (belum order)</t>
  </si>
  <si>
    <t>po belum ada</t>
  </si>
  <si>
    <t>plastik stock : 0</t>
  </si>
  <si>
    <t>ok plastik : 180</t>
  </si>
  <si>
    <t>table top, nut insert, pipa 1505 tidak ada</t>
  </si>
  <si>
    <t>pipa 150,230, 370 rkb,
plastik green pc est w3</t>
  </si>
  <si>
    <t>pipa all rkb</t>
  </si>
  <si>
    <t>pipa 1350, board</t>
  </si>
  <si>
    <t>base atc,</t>
  </si>
  <si>
    <t>stock nailing: 100</t>
  </si>
  <si>
    <t>plastik dan seat board ada 100</t>
  </si>
  <si>
    <t>kain , plastik dan seat hanya ada 100</t>
  </si>
  <si>
    <t>pipa 605 dan table top</t>
  </si>
  <si>
    <t>cat : pymnt, foam hanya ada 50, kayu 80 (kayu buat di woodline)</t>
  </si>
  <si>
    <t>seat tidak ada</t>
  </si>
  <si>
    <t>caster cek</t>
  </si>
  <si>
    <t xml:space="preserve">back boarrd, back foam, </t>
  </si>
  <si>
    <t>BAHAN BAKU HPL BELUM ADA EST 11 JUNI</t>
  </si>
  <si>
    <t>jahitan,</t>
  </si>
  <si>
    <t>FIX APS JUNI (+ADJUSTMENT + OS MEI)</t>
  </si>
  <si>
    <t>PKH</t>
  </si>
  <si>
    <t>RT</t>
  </si>
  <si>
    <t>OT</t>
  </si>
  <si>
    <t>% HASIL/ RPB</t>
  </si>
  <si>
    <t>% HASIL/ PKH</t>
  </si>
  <si>
    <t>SEILISH</t>
  </si>
  <si>
    <t>SELISIH</t>
  </si>
  <si>
    <t>% HASIL/ APS</t>
  </si>
  <si>
    <t>PT. CHITOSE  INTERNASIONAL Tbk</t>
  </si>
  <si>
    <t>Production Department</t>
  </si>
  <si>
    <t>Hari Kerja Normal</t>
  </si>
  <si>
    <t>Tgl Produksi</t>
  </si>
  <si>
    <t>Hari Kerja Ke</t>
  </si>
  <si>
    <t>SISA HARI KERJA</t>
  </si>
  <si>
    <t>Rata- rata Produksi Perhari Regular</t>
  </si>
  <si>
    <t>Rata- rata Kekurangan APS</t>
  </si>
  <si>
    <t>Disetujui oleh,</t>
  </si>
  <si>
    <t>Diperiksa oleh,</t>
  </si>
  <si>
    <t>Dibuat oleh,</t>
  </si>
  <si>
    <t>Heri Mashuri</t>
  </si>
  <si>
    <t>Deni Beri</t>
  </si>
  <si>
    <t>Seto</t>
  </si>
  <si>
    <t>Manager Produksi</t>
  </si>
  <si>
    <t>CO of Assembling</t>
  </si>
  <si>
    <t>Adm. Produksi</t>
  </si>
  <si>
    <t>Rata- rata Produksi Overtime</t>
  </si>
  <si>
    <t>PT Chitose Internasional, Tbk.</t>
  </si>
  <si>
    <t>Departemen Produksi</t>
  </si>
  <si>
    <t xml:space="preserve"> Hari Kerja Ke                 :</t>
  </si>
  <si>
    <t xml:space="preserve"> Hari , Tgl Produksi         :</t>
  </si>
  <si>
    <t>Rabu, 2 Juni 2021</t>
  </si>
  <si>
    <t>Kamis, 3 Juni 2021</t>
  </si>
  <si>
    <t>Rabu, 5 Mei  2021</t>
  </si>
  <si>
    <t>Kamis, 6  Mei 2021</t>
  </si>
  <si>
    <t>Jum'at, 7 Mei 2021</t>
  </si>
  <si>
    <t>Formulir : CINT/PRD/Rekapitulasi JUN-2021/ F-002</t>
  </si>
  <si>
    <t>Formulir : CINT/PRD/Rekapitulasi MEI-2021/ F-002</t>
  </si>
  <si>
    <t>SEKSI</t>
  </si>
  <si>
    <t>SDM</t>
  </si>
  <si>
    <t>HADIR</t>
  </si>
  <si>
    <t>TIDAK HADIR</t>
  </si>
  <si>
    <t>LIPAT 1</t>
  </si>
  <si>
    <t>SUB TOTAL</t>
  </si>
  <si>
    <t>Produktivitas</t>
  </si>
  <si>
    <t>LIPAT 2</t>
  </si>
  <si>
    <t>MULTI 1</t>
  </si>
  <si>
    <t>MULTI 2</t>
  </si>
  <si>
    <t>Rangka Cozy Kosong</t>
  </si>
  <si>
    <t>MULTI 3</t>
  </si>
  <si>
    <t>MULTI 4</t>
  </si>
  <si>
    <t>TOTAL INDUSTRI</t>
  </si>
  <si>
    <t>BAROS 1</t>
  </si>
  <si>
    <t>Pasang Leg Kawai WB 10 IW=50 Pcs, Nailing BNC 05 IV=180, BNC 05 LA=70, Kawai WB 35 A=20, Kawai WB 35 W=50, Kawai WB 10 B=30, Press Leg WB 35 B=352, WB 35 A=197, BNC 05 IV=645, WB 10 W=150, Mekanik = 185, Beres-beres temapt dahulu</t>
  </si>
  <si>
    <t>BAROS 2</t>
  </si>
  <si>
    <t>BAROS 3</t>
  </si>
  <si>
    <t>BAROS 4</t>
  </si>
  <si>
    <t>TOTAL BAROS</t>
  </si>
  <si>
    <t>TOTAL ASSEMBLING</t>
  </si>
  <si>
    <t>TOTAL HASIL ASSEMBLING RT &amp; OT</t>
  </si>
  <si>
    <t xml:space="preserve">TOTAL HASIL </t>
  </si>
  <si>
    <t>Jum'at, 4 Juni 2021</t>
  </si>
  <si>
    <t>Kamis, 6 Mei 2021</t>
  </si>
  <si>
    <t>Senin, 17 Mei 2021</t>
  </si>
  <si>
    <t xml:space="preserve"> Dibuat oleh</t>
  </si>
  <si>
    <t>Chief Officer of Assembling</t>
  </si>
  <si>
    <t>TOTAL HASIL MINGGU</t>
  </si>
  <si>
    <t>Formulir : CINT/PRD/Rekapitulasi MAR-2021/ F-002</t>
  </si>
  <si>
    <t>Sabtu, 20 Maret 2021</t>
  </si>
  <si>
    <t>MULTI 4 (Wood Line)</t>
  </si>
  <si>
    <t>Senin, 22 Maret 2021</t>
  </si>
  <si>
    <t>Sabtu, 27 Maret 2021</t>
  </si>
  <si>
    <t>PKH PAGI</t>
  </si>
  <si>
    <t>HASIL PAGI</t>
  </si>
  <si>
    <t>PKH SIANG</t>
  </si>
  <si>
    <t>HASIL SIANG</t>
  </si>
  <si>
    <t xml:space="preserve"> Senin, 29 Maret 2021</t>
  </si>
  <si>
    <t>HASIL PRODUKSI BERDASARKAN TIPE PRODUK</t>
  </si>
  <si>
    <t>TIPE PRODUK</t>
  </si>
  <si>
    <t>APS FIX</t>
  </si>
  <si>
    <t>HASIL MG 1</t>
  </si>
  <si>
    <t>HASIL MG 2</t>
  </si>
  <si>
    <t>HASIL MG 3</t>
  </si>
  <si>
    <t>HASIL MG 4</t>
  </si>
  <si>
    <t>HASIL MG 5</t>
  </si>
  <si>
    <t>Senin, 7 Juni 2021</t>
  </si>
  <si>
    <t>Rangka Paramount S habis</t>
  </si>
  <si>
    <t>Nailing (Cushion) Caesar datang terlambat (16.00) untuk yg O7</t>
  </si>
  <si>
    <t>Mekanik habis untuk roland</t>
  </si>
  <si>
    <t>Selasa, 8 Juni 2021</t>
  </si>
  <si>
    <t>Yamato AA</t>
  </si>
  <si>
    <t>Yamato HAA</t>
  </si>
  <si>
    <t>Yamato HNN</t>
  </si>
  <si>
    <t>Yamato NP</t>
  </si>
  <si>
    <t>Yamato MND</t>
  </si>
  <si>
    <t>Main Seat menunggu  (habis)</t>
  </si>
  <si>
    <t>Yamato HNN Blue tidak ada Cushion (Nailing), Yamato MND telat perangkaan</t>
  </si>
  <si>
    <t>Hasil Press Leg BNC 05 LA=518, BNC 05 IV =764, Kawai WB 35 DW=398 Nailing BNC 05 LA=20, BNC 05 WH=230, Kawai WB 10 B=50, Kawai WB 35 R=50, Kawai WB 35 B=50</t>
  </si>
  <si>
    <t>Rabu, 9 Juni 2021</t>
  </si>
  <si>
    <t>Seat Cushion Cozy L13 belum ada, Back Cushion Cozy White habis</t>
  </si>
  <si>
    <t>Press Leg Kawai WB 35 LO=218, WB  35 B=230, WB 35 W=430, WB 35 DW=120, BNC 05 LA=690, Nailing BNC 05 LA=250, WB 35 A=50, WB 35 W=50, WB 35 LO=50</t>
  </si>
  <si>
    <t>Kamis, 10 Juni 2021</t>
  </si>
  <si>
    <t>Manabu AH Desk 01 tidak terkerjakan karena mengerjakan Fitto, Rangka Fitto habis</t>
  </si>
  <si>
    <t>Hasil Nailing BNC 05 LA=250, WB 10 IW=50, WB 35 W=50, WB 35 R=32, Hasil Press Leg BNC 05 DB=470, WB 35 R=100, BNC 05 LA=230, WB 35 B=210, WB 10 B=170, WB 10 W=100, BNC 05 WH=360</t>
  </si>
  <si>
    <t>Jum'at, 11 Juni 2021</t>
  </si>
  <si>
    <t>Nailing (Cushion) Flora habis, Rangka Flora HN kurang</t>
  </si>
  <si>
    <t>Frame Kumi ED White=12</t>
  </si>
  <si>
    <t>Hasil Nailing BNC 05 LA=250, Kawai WB 10 B=20, Kawai WB 35R =30, Kawai WB 152 =100, Press Leg WB 35 W=120, WB 152 R =344, BNC 05 LA=560, WB 35 R=600, BNC 05 NB=240</t>
  </si>
  <si>
    <t xml:space="preserve"> Senin, 14 Juni 2021</t>
  </si>
  <si>
    <t>Leg Arm kogu Chair hasil 13 pcs</t>
  </si>
  <si>
    <t>Hasil Press Leg WB 152 R=53, IW=200,B=200,WH=230,LA=1064, Hasil Nailing WH=60, DB=190, 10 IW=100, 152 R=50</t>
  </si>
  <si>
    <t>Senin, 14 Juni 2021</t>
  </si>
  <si>
    <t>Selasa, 15 Juni 2021</t>
  </si>
  <si>
    <t>HAA main seat kosong, MND bracket habis</t>
  </si>
  <si>
    <t>Nailing (Cushion ) Cavis habis</t>
  </si>
  <si>
    <t>Rangka Ribbon tidak ada</t>
  </si>
  <si>
    <t>Hasil Nailing BNC 05 DB=250, WB 35 R=100, WB 35 W=50, Hasil Press Leg WB 152 R=180, WB 35 B=40, BNC 05 LA=134, BNC 05 DB=870, WB 10 B=182, WB 10 IW=200</t>
  </si>
  <si>
    <t>Rabu,16 Juni 2021</t>
  </si>
  <si>
    <t>Rivet Arm ALM</t>
  </si>
  <si>
    <t>Paramount rangka perlu cek ulang</t>
  </si>
  <si>
    <t>Rangka Callisto habis Front Board Manabu AH tidak ada, Seat &amp; Back Econs habis</t>
  </si>
  <si>
    <t>Kamis, 17 Juni 2021</t>
  </si>
  <si>
    <t>Rabu, 16 Juni 2021</t>
  </si>
  <si>
    <t>Rangka Cavis habis, rangka olive dx habis</t>
  </si>
  <si>
    <t>BJ-COZ-009</t>
  </si>
  <si>
    <t>COZY N BLACK O7</t>
  </si>
  <si>
    <t>Hasil nailing BNC 05 BK=250, WB 10 =50, 35 W=50, 35 R=25, Hasil Press Leg BNC 05 BK=370, BNC 05 DB=230, WB 10 B=185, WB 35 R=392, BNC 05 WH=200, WB 35 W=230</t>
  </si>
  <si>
    <t>Senin, 21 Juni  2021</t>
  </si>
  <si>
    <t>HAA</t>
  </si>
  <si>
    <t>MND braket habis</t>
  </si>
  <si>
    <t>Manabu AH Desk tanpa front board</t>
  </si>
  <si>
    <t>BJ-CAE-021</t>
  </si>
  <si>
    <t>CAESAR P SILVER BLUE L1</t>
  </si>
  <si>
    <t>Leg Shiro 18 set</t>
  </si>
  <si>
    <t>Hasil Nailing BNC 05 BK=160, BNC 05 LA=90, WB 152 = 60, WB 35 R=25, WB 35 B=50, Hasil Press leg WB 10 B= 170, BNC 05 DB =154, WB 35 B=280, BNC 05 BK=1014, WB 35 R=100, Hasil mekanik 180</t>
  </si>
  <si>
    <t>Jum'at, 18 Juni 2021</t>
  </si>
  <si>
    <t xml:space="preserve"> Senin, 21 Juni 2021</t>
  </si>
  <si>
    <t>Hasil nailing BNC 05 BK=250, WB 10 B=100, WB 10 IW=50, Press Leg BNC 05 BK=1115, WB 10 B=347, WB 10 IW=186</t>
  </si>
  <si>
    <t>Senin, 21 Juni 2021</t>
  </si>
  <si>
    <t>Selasa, 22 Juni 2021</t>
  </si>
  <si>
    <t>Yamato MBD</t>
  </si>
  <si>
    <t>Front Board Manabu AH</t>
  </si>
  <si>
    <t>Kaki Belakang habis</t>
  </si>
  <si>
    <t>Manabu Front belum ada front boardnya</t>
  </si>
  <si>
    <t>Bantalan arm untuk NBK kosong</t>
  </si>
  <si>
    <t>Nailing BNC 05 BK habis, Kain dan Seat Frame WB  152 B habis, Jahitan WB 10 IW tidak ada, Mekanik komponen dari RPA habis, dan datang komponen mekanik jam 13.00, Hasil Nailing BNC 05 BK=70, BNC 05 WH=170, BNC 05 LA=10, WB 10 B=100, WB 35 R=50, Hasil Press Leg WB 10 B=493, BNC 05 BK=845, WB 35 LO=68, WB 35 R=120, WB 10 IW=100</t>
  </si>
  <si>
    <t>Rabu, 23 Juni 2021</t>
  </si>
  <si>
    <t>Front Board YPPG</t>
  </si>
  <si>
    <t>Main seat habis, packing case habis</t>
  </si>
  <si>
    <t>Rangka Cosmo 542 habis, MBD menunggu rangka dari cat &amp; arm tidak ada, Yuki nailing tidak ada</t>
  </si>
  <si>
    <t>Packing case econ chair habis</t>
  </si>
  <si>
    <t>Hasil Nailing BNC 05 BK=150, BNC 05 WH=100, WB 10 B=100, WB 35 R=50,Hasil Press Leg WB 10 IW=413, WB 35 R=52, WB 10 B=610, BNC 05 WH=505, BNC 05 BK=220</t>
  </si>
  <si>
    <t>Kamis, 24 Juni 2021</t>
  </si>
  <si>
    <t>MBD kaki belakang habis</t>
  </si>
  <si>
    <t>CAVIS P IVORY BLUE L1</t>
  </si>
  <si>
    <t>CAVIS P IVORY GREEN L6</t>
  </si>
  <si>
    <t>Seat Cover habis u/ yg L1, serta rangka Cozy banyak yg NG</t>
  </si>
  <si>
    <t>Senin, 28 Juni 2021</t>
  </si>
  <si>
    <t>BB</t>
  </si>
  <si>
    <t>Kaki belakang habis</t>
  </si>
  <si>
    <t>Packing Leg  + Arm Kogu = 27 set</t>
  </si>
  <si>
    <t>Cavis u/ Telkom</t>
  </si>
  <si>
    <t>Back frame kogu habis</t>
  </si>
  <si>
    <t>Hasil mekanik 200 pcs, Hasil Press leg WB 35 B=932, WB 35 E=91, WB 35 A=311, WB 10 B =60, Hasil Nailing WB 35 B =260, WB 35 A=100, WB 10 IW=75</t>
  </si>
  <si>
    <t xml:space="preserve"> Selasa, 29 Juni 2021</t>
  </si>
  <si>
    <t>Kaki depan dan kaki belakang kosong</t>
  </si>
  <si>
    <t>4 orang bantu paramount</t>
  </si>
  <si>
    <t>Frame Kumi MT White = 19</t>
  </si>
  <si>
    <t>Selasa, 29 Juni 2021</t>
  </si>
  <si>
    <t>Rabu,30 Juni 2021</t>
  </si>
  <si>
    <t>BJ-CAV-093</t>
  </si>
  <si>
    <t>CAVIS P IVORY RED N3</t>
  </si>
  <si>
    <t>Frame banyak yg cacat, Press leg WB 10 B=420, WB 35 A=400, WB 10 IW=23, WB 152 R=158</t>
  </si>
  <si>
    <t>Rabu, 30 Juni 2021</t>
  </si>
  <si>
    <t>Kamis, 1 Juli 2021</t>
  </si>
  <si>
    <t>Arm plastik u/ habis</t>
  </si>
  <si>
    <t>CAVIS P IVORY GREEN L13</t>
  </si>
  <si>
    <t>Hasil mekanik 150, Hasil nailing WB 10 B=130, WB 10 IW=50, Hasil press leg WB 35 R=375, WB 10 B=200</t>
  </si>
  <si>
    <t>Formulir : CINT/PRD/Rekapitulasi JUNI-2021/ F-001</t>
  </si>
</sst>
</file>

<file path=xl/styles.xml><?xml version="1.0" encoding="utf-8"?>
<styleSheet xmlns="http://schemas.openxmlformats.org/spreadsheetml/2006/main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\-??_);_(@_)"/>
    <numFmt numFmtId="165" formatCode="_(* #,##0_);_(* \(#,##0\);_(* \-??_);_(@_)"/>
    <numFmt numFmtId="166" formatCode="d\-mmm\-yy;@"/>
    <numFmt numFmtId="167" formatCode="#,##0\ ;&quot; (&quot;#,##0\);\-#\ ;@\ "/>
    <numFmt numFmtId="168" formatCode="0.0%"/>
    <numFmt numFmtId="169" formatCode="#,##0_ ;[Red]\-#,##0\ "/>
    <numFmt numFmtId="170" formatCode="[$-409]d\-mmm;@"/>
    <numFmt numFmtId="171" formatCode="_(* #,##0_);_(* \(#,##0\);_(* &quot;-&quot;??_);_(@_)"/>
    <numFmt numFmtId="172" formatCode="[$-409]d\-mmm\-yy;@"/>
    <numFmt numFmtId="173" formatCode="#,##0.00\ ;&quot; (&quot;#,##0.00\);\-#\ ;@\ "/>
    <numFmt numFmtId="174" formatCode="#,##0\ ;&quot; (&quot;#,##0\);&quot; -&quot;#\ ;@\ "/>
    <numFmt numFmtId="175" formatCode="#,##0\ ;&quot; (&quot;#,##0\);&quot; - &quot;;@\ "/>
    <numFmt numFmtId="176" formatCode="#,##0\ ;[Red]\(#,##0\)"/>
    <numFmt numFmtId="177" formatCode="mm/dd/yy"/>
  </numFmts>
  <fonts count="90">
    <font>
      <sz val="11"/>
      <color indexed="8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0"/>
      <name val="Calibri"/>
      <family val="2"/>
      <charset val="1"/>
    </font>
    <font>
      <b/>
      <sz val="8"/>
      <color indexed="8"/>
      <name val="Calibri"/>
      <family val="2"/>
      <charset val="1"/>
    </font>
    <font>
      <sz val="9"/>
      <color indexed="8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  <charset val="1"/>
    </font>
    <font>
      <sz val="9"/>
      <color indexed="8"/>
      <name val="Tahoma"/>
      <family val="2"/>
      <charset val="1"/>
    </font>
    <font>
      <sz val="12"/>
      <name val="Calibri"/>
      <family val="2"/>
      <charset val="1"/>
    </font>
    <font>
      <b/>
      <sz val="14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24"/>
      <name val="Calibri"/>
      <family val="2"/>
    </font>
    <font>
      <sz val="12"/>
      <color indexed="28"/>
      <name val="Arial"/>
      <family val="2"/>
    </font>
    <font>
      <b/>
      <sz val="14"/>
      <name val="Tahoma"/>
      <family val="2"/>
      <charset val="1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b/>
      <sz val="9"/>
      <color indexed="63"/>
      <name val="Times New Roman"/>
      <family val="1"/>
    </font>
    <font>
      <b/>
      <u/>
      <sz val="10"/>
      <color indexed="63"/>
      <name val="Calibri"/>
      <family val="2"/>
    </font>
    <font>
      <b/>
      <sz val="16"/>
      <color indexed="63"/>
      <name val="Times New Roman"/>
      <family val="1"/>
    </font>
    <font>
      <b/>
      <sz val="10"/>
      <color indexed="63"/>
      <name val="Calibri"/>
      <family val="2"/>
    </font>
    <font>
      <b/>
      <sz val="11"/>
      <color indexed="63"/>
      <name val="Tahoma"/>
      <family val="2"/>
    </font>
    <font>
      <b/>
      <u/>
      <sz val="10"/>
      <color indexed="63"/>
      <name val="Tahoma"/>
      <family val="2"/>
    </font>
    <font>
      <b/>
      <sz val="10"/>
      <color indexed="63"/>
      <name val="Tahoma"/>
      <family val="2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color indexed="2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10"/>
      <name val="Calibri"/>
      <family val="2"/>
    </font>
    <font>
      <sz val="10"/>
      <color indexed="8"/>
      <name val="Arial"/>
      <family val="2"/>
    </font>
    <font>
      <sz val="11"/>
      <name val="Tahoma"/>
      <family val="2"/>
      <charset val="1"/>
    </font>
    <font>
      <sz val="10.5"/>
      <name val="Tahoma"/>
      <family val="2"/>
      <charset val="1"/>
    </font>
    <font>
      <sz val="10"/>
      <name val="Tahoma"/>
      <family val="2"/>
      <charset val="1"/>
    </font>
    <font>
      <sz val="12"/>
      <name val="Tahoma"/>
      <family val="2"/>
      <charset val="1"/>
    </font>
    <font>
      <sz val="10"/>
      <color indexed="8"/>
      <name val="Calibri"/>
      <family val="2"/>
      <charset val="1"/>
    </font>
    <font>
      <sz val="11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b/>
      <u/>
      <sz val="12"/>
      <name val="Arial"/>
      <family val="2"/>
    </font>
    <font>
      <sz val="8"/>
      <color indexed="8"/>
      <name val="Calibri"/>
      <family val="2"/>
      <charset val="1"/>
    </font>
    <font>
      <b/>
      <sz val="11"/>
      <name val="Arial"/>
      <family val="2"/>
    </font>
    <font>
      <sz val="12"/>
      <color indexed="8"/>
      <name val="Calibri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6"/>
      <color rgb="FF000000"/>
      <name val="Tahoma"/>
      <family val="2"/>
    </font>
    <font>
      <b/>
      <sz val="14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1"/>
    </font>
    <font>
      <sz val="11"/>
      <color theme="0"/>
      <name val="Calibri"/>
      <family val="2"/>
      <charset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indexed="27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2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31"/>
      </patternFill>
    </fill>
    <fill>
      <patternFill patternType="solid">
        <fgColor indexed="53"/>
        <bgColor indexed="52"/>
      </patternFill>
    </fill>
    <fill>
      <patternFill patternType="solid">
        <fgColor indexed="13"/>
        <bgColor indexed="34"/>
      </patternFill>
    </fill>
    <fill>
      <patternFill patternType="solid">
        <fgColor indexed="31"/>
        <b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42"/>
        <b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1"/>
      </patternFill>
    </fill>
    <fill>
      <patternFill patternType="solid">
        <fgColor theme="5" tint="0.39997558519241921"/>
        <bgColor indexed="41"/>
      </patternFill>
    </fill>
    <fill>
      <patternFill patternType="solid">
        <fgColor theme="8" tint="0.59999389629810485"/>
        <bgColor rgb="FFFFC000"/>
      </patternFill>
    </fill>
    <fill>
      <patternFill patternType="solid">
        <fgColor rgb="FFD9D9D9"/>
        <bgColor rgb="FFD7E4BD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indexed="2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45"/>
      </patternFill>
    </fill>
    <fill>
      <patternFill patternType="solid">
        <fgColor rgb="FFDCE6F2"/>
        <bgColor rgb="FFD9D9D9"/>
      </patternFill>
    </fill>
    <fill>
      <patternFill patternType="solid">
        <fgColor theme="0" tint="-0.14999847407452621"/>
        <bgColor rgb="FFD7E4BD"/>
      </patternFill>
    </fill>
    <fill>
      <patternFill patternType="solid">
        <fgColor rgb="FFDDD9C3"/>
        <bgColor rgb="FFD9D9D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FDEADA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3D69B"/>
        <bgColor rgb="FFD7E4BD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44"/>
      </top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/>
      <bottom/>
      <diagonal/>
    </border>
  </borders>
  <cellStyleXfs count="6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2" borderId="0" applyNumberFormat="0" applyBorder="0" applyAlignment="0" applyProtection="0"/>
    <xf numFmtId="0" fontId="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1" applyNumberFormat="0" applyAlignment="0" applyProtection="0"/>
    <xf numFmtId="0" fontId="6" fillId="13" borderId="2" applyNumberFormat="0" applyAlignment="0" applyProtection="0"/>
    <xf numFmtId="164" fontId="33" fillId="0" borderId="0" applyBorder="0" applyProtection="0"/>
    <xf numFmtId="164" fontId="33" fillId="0" borderId="0" applyFill="0" applyBorder="0" applyAlignment="0" applyProtection="0"/>
    <xf numFmtId="0" fontId="20" fillId="0" borderId="0" applyBorder="0" applyProtection="0"/>
    <xf numFmtId="0" fontId="56" fillId="0" borderId="0" applyBorder="0" applyProtection="0"/>
    <xf numFmtId="0" fontId="1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6" borderId="1" applyNumberFormat="0" applyAlignment="0" applyProtection="0"/>
    <xf numFmtId="0" fontId="13" fillId="0" borderId="6" applyNumberFormat="0" applyFill="0" applyAlignment="0" applyProtection="0"/>
    <xf numFmtId="0" fontId="14" fillId="14" borderId="0" applyNumberFormat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33" fillId="15" borderId="7" applyNumberFormat="0" applyAlignment="0" applyProtection="0"/>
    <xf numFmtId="0" fontId="16" fillId="12" borderId="8" applyNumberFormat="0" applyAlignment="0" applyProtection="0"/>
    <xf numFmtId="9" fontId="1" fillId="0" borderId="0" applyFill="0" applyBorder="0" applyAlignment="0" applyProtection="0"/>
    <xf numFmtId="9" fontId="15" fillId="0" borderId="0" applyFill="0" applyBorder="0" applyAlignment="0" applyProtection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0" fontId="36" fillId="0" borderId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472">
    <xf numFmtId="0" fontId="0" fillId="0" borderId="0" xfId="0"/>
    <xf numFmtId="38" fontId="0" fillId="0" borderId="0" xfId="0" applyNumberFormat="1"/>
    <xf numFmtId="0" fontId="0" fillId="12" borderId="0" xfId="30" applyFont="1" applyFill="1" applyBorder="1" applyAlignment="1" applyProtection="1"/>
    <xf numFmtId="0" fontId="0" fillId="12" borderId="0" xfId="0" applyFont="1" applyFill="1"/>
    <xf numFmtId="165" fontId="0" fillId="12" borderId="0" xfId="0" applyNumberFormat="1" applyFont="1" applyFill="1"/>
    <xf numFmtId="165" fontId="21" fillId="0" borderId="0" xfId="30" applyNumberFormat="1" applyFont="1" applyBorder="1" applyAlignment="1" applyProtection="1"/>
    <xf numFmtId="38" fontId="21" fillId="0" borderId="0" xfId="30" applyNumberFormat="1" applyFont="1" applyBorder="1" applyAlignment="1" applyProtection="1"/>
    <xf numFmtId="0" fontId="21" fillId="0" borderId="0" xfId="30" applyFont="1" applyBorder="1" applyAlignment="1" applyProtection="1">
      <alignment vertical="center"/>
    </xf>
    <xf numFmtId="17" fontId="21" fillId="0" borderId="0" xfId="30" applyNumberFormat="1" applyFont="1" applyBorder="1" applyAlignment="1" applyProtection="1">
      <alignment horizontal="left" vertical="center"/>
    </xf>
    <xf numFmtId="165" fontId="21" fillId="0" borderId="10" xfId="30" applyNumberFormat="1" applyFont="1" applyBorder="1" applyAlignment="1" applyProtection="1"/>
    <xf numFmtId="38" fontId="21" fillId="0" borderId="10" xfId="30" applyNumberFormat="1" applyFont="1" applyBorder="1" applyAlignment="1" applyProtection="1"/>
    <xf numFmtId="0" fontId="22" fillId="16" borderId="11" xfId="30" applyFont="1" applyFill="1" applyBorder="1" applyAlignment="1" applyProtection="1">
      <alignment horizontal="center" vertical="center"/>
    </xf>
    <xf numFmtId="0" fontId="22" fillId="16" borderId="11" xfId="30" applyFont="1" applyFill="1" applyBorder="1" applyAlignment="1" applyProtection="1">
      <alignment horizontal="center" vertical="center" wrapText="1"/>
    </xf>
    <xf numFmtId="165" fontId="22" fillId="16" borderId="11" xfId="30" applyNumberFormat="1" applyFont="1" applyFill="1" applyBorder="1" applyAlignment="1" applyProtection="1">
      <alignment horizontal="center" vertical="center" wrapText="1"/>
    </xf>
    <xf numFmtId="165" fontId="22" fillId="16" borderId="11" xfId="30" applyNumberFormat="1" applyFont="1" applyFill="1" applyBorder="1" applyAlignment="1" applyProtection="1">
      <alignment horizontal="center" vertical="center"/>
    </xf>
    <xf numFmtId="165" fontId="22" fillId="16" borderId="11" xfId="34" applyNumberFormat="1" applyFont="1" applyFill="1" applyBorder="1" applyAlignment="1" applyProtection="1">
      <alignment horizontal="center" vertical="center"/>
    </xf>
    <xf numFmtId="165" fontId="22" fillId="16" borderId="11" xfId="28" applyNumberFormat="1" applyFont="1" applyFill="1" applyBorder="1" applyAlignment="1" applyProtection="1">
      <alignment horizontal="center" vertical="center" wrapText="1"/>
    </xf>
    <xf numFmtId="165" fontId="22" fillId="17" borderId="11" xfId="28" applyNumberFormat="1" applyFont="1" applyFill="1" applyBorder="1" applyAlignment="1" applyProtection="1">
      <alignment horizontal="center" vertical="center" wrapText="1"/>
    </xf>
    <xf numFmtId="165" fontId="23" fillId="4" borderId="11" xfId="28" applyNumberFormat="1" applyFont="1" applyFill="1" applyBorder="1" applyAlignment="1" applyProtection="1">
      <alignment horizontal="center" vertical="center" wrapText="1"/>
    </xf>
    <xf numFmtId="165" fontId="21" fillId="4" borderId="11" xfId="28" applyNumberFormat="1" applyFont="1" applyFill="1" applyBorder="1" applyAlignment="1" applyProtection="1">
      <alignment horizontal="center" vertical="center" wrapText="1"/>
    </xf>
    <xf numFmtId="166" fontId="21" fillId="4" borderId="11" xfId="28" applyNumberFormat="1" applyFont="1" applyFill="1" applyBorder="1" applyAlignment="1" applyProtection="1">
      <alignment horizontal="center" vertical="center"/>
    </xf>
    <xf numFmtId="165" fontId="21" fillId="2" borderId="11" xfId="28" applyNumberFormat="1" applyFont="1" applyFill="1" applyBorder="1" applyAlignment="1" applyProtection="1">
      <alignment horizontal="center" vertical="center" wrapText="1"/>
    </xf>
    <xf numFmtId="38" fontId="22" fillId="16" borderId="11" xfId="30" applyNumberFormat="1" applyFont="1" applyFill="1" applyBorder="1" applyAlignment="1" applyProtection="1">
      <alignment horizontal="center" vertical="center" wrapText="1"/>
    </xf>
    <xf numFmtId="0" fontId="21" fillId="2" borderId="12" xfId="30" applyFont="1" applyFill="1" applyBorder="1" applyAlignment="1" applyProtection="1">
      <alignment horizontal="center" vertical="center"/>
    </xf>
    <xf numFmtId="165" fontId="21" fillId="18" borderId="12" xfId="34" applyNumberFormat="1" applyFont="1" applyFill="1" applyBorder="1" applyAlignment="1" applyProtection="1"/>
    <xf numFmtId="165" fontId="21" fillId="2" borderId="12" xfId="34" applyNumberFormat="1" applyFont="1" applyFill="1" applyBorder="1" applyAlignment="1" applyProtection="1">
      <alignment horizontal="center" vertical="center"/>
    </xf>
    <xf numFmtId="165" fontId="21" fillId="2" borderId="0" xfId="34" applyNumberFormat="1" applyFont="1" applyFill="1" applyBorder="1" applyAlignment="1" applyProtection="1">
      <alignment horizontal="center" vertical="center"/>
    </xf>
    <xf numFmtId="0" fontId="0" fillId="12" borderId="13" xfId="0" applyFont="1" applyFill="1" applyBorder="1"/>
    <xf numFmtId="0" fontId="24" fillId="7" borderId="11" xfId="30" applyFont="1" applyFill="1" applyBorder="1" applyAlignment="1" applyProtection="1">
      <alignment horizontal="center" vertical="center"/>
    </xf>
    <xf numFmtId="38" fontId="24" fillId="7" borderId="11" xfId="30" applyNumberFormat="1" applyFont="1" applyFill="1" applyBorder="1" applyAlignment="1" applyProtection="1">
      <alignment horizontal="center" vertical="center"/>
    </xf>
    <xf numFmtId="0" fontId="24" fillId="19" borderId="12" xfId="0" applyFont="1" applyFill="1" applyBorder="1" applyAlignment="1">
      <alignment horizontal="center" vertical="center"/>
    </xf>
    <xf numFmtId="0" fontId="0" fillId="0" borderId="13" xfId="30" applyFont="1" applyBorder="1" applyAlignment="1" applyProtection="1"/>
    <xf numFmtId="0" fontId="0" fillId="0" borderId="13" xfId="30" applyFont="1" applyBorder="1" applyAlignment="1" applyProtection="1">
      <alignment wrapText="1"/>
    </xf>
    <xf numFmtId="167" fontId="25" fillId="0" borderId="13" xfId="30" applyNumberFormat="1" applyFont="1" applyBorder="1" applyAlignment="1" applyProtection="1">
      <alignment horizontal="center" vertical="center"/>
    </xf>
    <xf numFmtId="167" fontId="0" fillId="0" borderId="13" xfId="30" applyNumberFormat="1" applyFont="1" applyBorder="1" applyAlignment="1" applyProtection="1">
      <alignment horizontal="center" vertical="center"/>
    </xf>
    <xf numFmtId="167" fontId="26" fillId="0" borderId="13" xfId="34" applyNumberFormat="1" applyFont="1" applyFill="1" applyBorder="1" applyAlignment="1" applyProtection="1">
      <alignment horizontal="center" vertical="center"/>
    </xf>
    <xf numFmtId="165" fontId="0" fillId="12" borderId="13" xfId="30" applyNumberFormat="1" applyFont="1" applyFill="1" applyBorder="1" applyAlignment="1" applyProtection="1"/>
    <xf numFmtId="165" fontId="0" fillId="0" borderId="13" xfId="30" applyNumberFormat="1" applyFont="1" applyBorder="1" applyAlignment="1" applyProtection="1"/>
    <xf numFmtId="165" fontId="0" fillId="0" borderId="13" xfId="28" applyNumberFormat="1" applyFont="1" applyBorder="1" applyAlignment="1" applyProtection="1"/>
    <xf numFmtId="165" fontId="0" fillId="12" borderId="13" xfId="0" applyNumberFormat="1" applyFont="1" applyFill="1" applyBorder="1"/>
    <xf numFmtId="0" fontId="0" fillId="12" borderId="13" xfId="0" applyFill="1" applyBorder="1" applyAlignment="1">
      <alignment vertical="center"/>
    </xf>
    <xf numFmtId="165" fontId="0" fillId="2" borderId="13" xfId="28" applyNumberFormat="1" applyFont="1" applyFill="1" applyBorder="1" applyAlignment="1" applyProtection="1"/>
    <xf numFmtId="38" fontId="0" fillId="0" borderId="13" xfId="30" applyNumberFormat="1" applyFont="1" applyBorder="1" applyAlignment="1" applyProtection="1"/>
    <xf numFmtId="0" fontId="0" fillId="0" borderId="13" xfId="0" applyFill="1" applyBorder="1" applyAlignment="1">
      <alignment vertical="center"/>
    </xf>
    <xf numFmtId="0" fontId="0" fillId="0" borderId="13" xfId="0" applyFont="1" applyFill="1" applyBorder="1"/>
    <xf numFmtId="0" fontId="0" fillId="0" borderId="13" xfId="0" applyFont="1" applyFill="1" applyBorder="1" applyAlignment="1">
      <alignment vertical="center"/>
    </xf>
    <xf numFmtId="165" fontId="0" fillId="18" borderId="13" xfId="30" applyNumberFormat="1" applyFont="1" applyFill="1" applyBorder="1" applyAlignment="1" applyProtection="1"/>
    <xf numFmtId="167" fontId="25" fillId="18" borderId="13" xfId="30" applyNumberFormat="1" applyFont="1" applyFill="1" applyBorder="1" applyAlignment="1" applyProtection="1">
      <alignment horizontal="center" vertical="center"/>
    </xf>
    <xf numFmtId="0" fontId="2" fillId="0" borderId="13" xfId="30" applyFont="1" applyBorder="1" applyAlignment="1" applyProtection="1"/>
    <xf numFmtId="165" fontId="0" fillId="3" borderId="13" xfId="30" applyNumberFormat="1" applyFont="1" applyFill="1" applyBorder="1" applyAlignment="1" applyProtection="1"/>
    <xf numFmtId="0" fontId="0" fillId="0" borderId="12" xfId="0" applyFont="1" applyBorder="1" applyAlignment="1">
      <alignment horizontal="center" vertical="center" wrapText="1"/>
    </xf>
    <xf numFmtId="0" fontId="0" fillId="3" borderId="13" xfId="30" applyFont="1" applyFill="1" applyBorder="1" applyAlignment="1" applyProtection="1"/>
    <xf numFmtId="0" fontId="0" fillId="3" borderId="13" xfId="30" applyFont="1" applyFill="1" applyBorder="1" applyAlignment="1" applyProtection="1">
      <alignment wrapText="1"/>
    </xf>
    <xf numFmtId="167" fontId="0" fillId="18" borderId="13" xfId="30" applyNumberFormat="1" applyFont="1" applyFill="1" applyBorder="1" applyAlignment="1" applyProtection="1">
      <alignment horizontal="center" vertical="center"/>
    </xf>
    <xf numFmtId="49" fontId="0" fillId="2" borderId="14" xfId="0" applyNumberFormat="1" applyFont="1" applyFill="1" applyBorder="1" applyAlignment="1">
      <alignment horizontal="left"/>
    </xf>
    <xf numFmtId="49" fontId="0" fillId="0" borderId="14" xfId="0" applyNumberFormat="1" applyFont="1" applyBorder="1" applyAlignment="1">
      <alignment horizontal="left"/>
    </xf>
    <xf numFmtId="0" fontId="0" fillId="2" borderId="13" xfId="30" applyFont="1" applyFill="1" applyBorder="1" applyAlignment="1" applyProtection="1">
      <alignment wrapText="1"/>
    </xf>
    <xf numFmtId="0" fontId="0" fillId="18" borderId="13" xfId="30" applyFont="1" applyFill="1" applyBorder="1" applyAlignment="1" applyProtection="1">
      <alignment wrapText="1"/>
    </xf>
    <xf numFmtId="0" fontId="0" fillId="4" borderId="13" xfId="30" applyFont="1" applyFill="1" applyBorder="1" applyAlignment="1" applyProtection="1"/>
    <xf numFmtId="0" fontId="0" fillId="0" borderId="13" xfId="0" applyFill="1" applyBorder="1"/>
    <xf numFmtId="0" fontId="0" fillId="0" borderId="13" xfId="30" applyFont="1" applyBorder="1" applyAlignment="1" applyProtection="1">
      <alignment vertical="center"/>
    </xf>
    <xf numFmtId="0" fontId="0" fillId="0" borderId="12" xfId="0" applyFont="1" applyFill="1" applyBorder="1" applyAlignment="1">
      <alignment vertical="center"/>
    </xf>
    <xf numFmtId="0" fontId="0" fillId="5" borderId="13" xfId="30" applyFont="1" applyFill="1" applyBorder="1" applyAlignment="1" applyProtection="1"/>
    <xf numFmtId="0" fontId="0" fillId="5" borderId="13" xfId="30" applyFont="1" applyFill="1" applyBorder="1" applyAlignment="1" applyProtection="1">
      <alignment wrapText="1"/>
    </xf>
    <xf numFmtId="0" fontId="0" fillId="18" borderId="13" xfId="30" applyFont="1" applyFill="1" applyBorder="1" applyAlignment="1" applyProtection="1"/>
    <xf numFmtId="0" fontId="0" fillId="0" borderId="13" xfId="30" applyFont="1" applyFill="1" applyBorder="1" applyAlignment="1" applyProtection="1">
      <alignment wrapText="1"/>
    </xf>
    <xf numFmtId="0" fontId="0" fillId="16" borderId="13" xfId="30" applyFont="1" applyFill="1" applyBorder="1" applyAlignment="1" applyProtection="1">
      <alignment wrapText="1"/>
    </xf>
    <xf numFmtId="0" fontId="0" fillId="6" borderId="13" xfId="30" applyFont="1" applyFill="1" applyBorder="1" applyAlignment="1" applyProtection="1">
      <alignment wrapText="1"/>
    </xf>
    <xf numFmtId="167" fontId="0" fillId="0" borderId="0" xfId="0" applyNumberFormat="1"/>
    <xf numFmtId="0" fontId="0" fillId="0" borderId="0" xfId="0" applyFont="1" applyAlignment="1">
      <alignment horizontal="center" vertical="center"/>
    </xf>
    <xf numFmtId="167" fontId="31" fillId="0" borderId="12" xfId="33" applyNumberFormat="1" applyFont="1" applyFill="1" applyBorder="1" applyAlignment="1" applyProtection="1">
      <alignment vertical="center"/>
      <protection locked="0"/>
    </xf>
    <xf numFmtId="16" fontId="0" fillId="0" borderId="0" xfId="0" applyNumberFormat="1"/>
    <xf numFmtId="0" fontId="0" fillId="0" borderId="0" xfId="0" applyFill="1"/>
    <xf numFmtId="0" fontId="32" fillId="0" borderId="0" xfId="0" applyFont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7" fontId="31" fillId="0" borderId="15" xfId="35" applyNumberFormat="1" applyFont="1" applyBorder="1" applyAlignment="1" applyProtection="1">
      <alignment vertical="center"/>
      <protection locked="0"/>
    </xf>
    <xf numFmtId="167" fontId="71" fillId="0" borderId="15" xfId="0" applyNumberFormat="1" applyFont="1" applyBorder="1" applyAlignment="1">
      <alignment vertical="center"/>
    </xf>
    <xf numFmtId="165" fontId="0" fillId="0" borderId="13" xfId="30" applyNumberFormat="1" applyFont="1" applyFill="1" applyBorder="1" applyAlignment="1" applyProtection="1"/>
    <xf numFmtId="166" fontId="21" fillId="25" borderId="11" xfId="28" applyNumberFormat="1" applyFont="1" applyFill="1" applyBorder="1" applyAlignment="1" applyProtection="1">
      <alignment horizontal="center" vertical="center"/>
    </xf>
    <xf numFmtId="165" fontId="0" fillId="12" borderId="0" xfId="30" applyNumberFormat="1" applyFont="1" applyFill="1" applyBorder="1" applyAlignment="1" applyProtection="1"/>
    <xf numFmtId="0" fontId="72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5" fontId="73" fillId="0" borderId="0" xfId="28" applyNumberFormat="1" applyFont="1"/>
    <xf numFmtId="0" fontId="73" fillId="0" borderId="0" xfId="0" applyFont="1" applyBorder="1" applyAlignment="1">
      <alignment vertical="center"/>
    </xf>
    <xf numFmtId="0" fontId="73" fillId="0" borderId="0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2" fillId="0" borderId="0" xfId="0" applyFont="1" applyAlignment="1">
      <alignment horizontal="right" vertical="center"/>
    </xf>
    <xf numFmtId="165" fontId="73" fillId="0" borderId="0" xfId="0" applyNumberFormat="1" applyFont="1" applyAlignment="1">
      <alignment vertical="center"/>
    </xf>
    <xf numFmtId="9" fontId="73" fillId="0" borderId="0" xfId="53" applyFont="1" applyBorder="1" applyAlignment="1" applyProtection="1">
      <alignment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26" borderId="15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/>
    </xf>
    <xf numFmtId="0" fontId="74" fillId="0" borderId="15" xfId="0" applyFont="1" applyFill="1" applyBorder="1" applyAlignment="1" applyProtection="1">
      <alignment vertical="center"/>
      <protection locked="0"/>
    </xf>
    <xf numFmtId="165" fontId="73" fillId="0" borderId="15" xfId="28" applyNumberFormat="1" applyFont="1" applyFill="1" applyBorder="1" applyAlignment="1" applyProtection="1">
      <alignment vertical="center"/>
    </xf>
    <xf numFmtId="9" fontId="73" fillId="0" borderId="16" xfId="53" applyFont="1" applyFill="1" applyBorder="1" applyAlignment="1" applyProtection="1">
      <alignment vertical="center"/>
    </xf>
    <xf numFmtId="165" fontId="73" fillId="0" borderId="16" xfId="28" applyNumberFormat="1" applyFont="1" applyFill="1" applyBorder="1" applyAlignment="1" applyProtection="1">
      <alignment vertical="center"/>
    </xf>
    <xf numFmtId="0" fontId="73" fillId="0" borderId="0" xfId="0" applyFont="1" applyFill="1" applyAlignment="1">
      <alignment vertical="center"/>
    </xf>
    <xf numFmtId="165" fontId="73" fillId="0" borderId="0" xfId="0" applyNumberFormat="1" applyFont="1" applyFill="1" applyAlignment="1">
      <alignment vertical="center"/>
    </xf>
    <xf numFmtId="43" fontId="73" fillId="0" borderId="0" xfId="0" applyNumberFormat="1" applyFont="1" applyFill="1" applyAlignment="1">
      <alignment vertical="center"/>
    </xf>
    <xf numFmtId="0" fontId="72" fillId="26" borderId="15" xfId="0" applyFont="1" applyFill="1" applyBorder="1" applyAlignment="1">
      <alignment vertical="center"/>
    </xf>
    <xf numFmtId="43" fontId="72" fillId="26" borderId="15" xfId="0" applyNumberFormat="1" applyFont="1" applyFill="1" applyBorder="1" applyAlignment="1">
      <alignment vertical="center"/>
    </xf>
    <xf numFmtId="165" fontId="72" fillId="26" borderId="15" xfId="0" applyNumberFormat="1" applyFont="1" applyFill="1" applyBorder="1" applyAlignment="1">
      <alignment vertical="center"/>
    </xf>
    <xf numFmtId="9" fontId="72" fillId="26" borderId="15" xfId="53" applyFont="1" applyFill="1" applyBorder="1" applyAlignment="1" applyProtection="1">
      <alignment vertical="center"/>
    </xf>
    <xf numFmtId="43" fontId="73" fillId="0" borderId="0" xfId="0" applyNumberFormat="1" applyFont="1" applyAlignment="1">
      <alignment vertical="center"/>
    </xf>
    <xf numFmtId="0" fontId="73" fillId="0" borderId="15" xfId="0" applyFont="1" applyBorder="1" applyAlignment="1">
      <alignment vertical="center"/>
    </xf>
    <xf numFmtId="0" fontId="74" fillId="0" borderId="15" xfId="0" applyFont="1" applyBorder="1" applyAlignment="1" applyProtection="1">
      <alignment vertical="center"/>
      <protection locked="0"/>
    </xf>
    <xf numFmtId="43" fontId="73" fillId="0" borderId="15" xfId="0" applyNumberFormat="1" applyFont="1" applyBorder="1" applyAlignment="1">
      <alignment vertical="center"/>
    </xf>
    <xf numFmtId="165" fontId="73" fillId="0" borderId="15" xfId="28" applyNumberFormat="1" applyFont="1" applyBorder="1" applyProtection="1"/>
    <xf numFmtId="165" fontId="73" fillId="0" borderId="15" xfId="0" applyNumberFormat="1" applyFont="1" applyBorder="1" applyAlignment="1">
      <alignment vertical="center"/>
    </xf>
    <xf numFmtId="0" fontId="73" fillId="27" borderId="15" xfId="0" applyFont="1" applyFill="1" applyBorder="1" applyAlignment="1">
      <alignment vertical="center"/>
    </xf>
    <xf numFmtId="165" fontId="73" fillId="27" borderId="15" xfId="0" applyNumberFormat="1" applyFont="1" applyFill="1" applyBorder="1" applyAlignment="1">
      <alignment vertical="center"/>
    </xf>
    <xf numFmtId="165" fontId="73" fillId="27" borderId="17" xfId="0" applyNumberFormat="1" applyFont="1" applyFill="1" applyBorder="1" applyAlignment="1">
      <alignment vertical="center"/>
    </xf>
    <xf numFmtId="9" fontId="73" fillId="27" borderId="17" xfId="53" applyFont="1" applyFill="1" applyBorder="1" applyAlignment="1">
      <alignment vertical="center"/>
    </xf>
    <xf numFmtId="0" fontId="73" fillId="0" borderId="0" xfId="0" applyFont="1"/>
    <xf numFmtId="165" fontId="73" fillId="0" borderId="16" xfId="28" applyNumberFormat="1" applyFont="1" applyFill="1" applyBorder="1" applyAlignment="1" applyProtection="1">
      <alignment vertical="center" wrapText="1"/>
    </xf>
    <xf numFmtId="0" fontId="73" fillId="0" borderId="15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69" fontId="0" fillId="0" borderId="0" xfId="0" applyNumberFormat="1"/>
    <xf numFmtId="0" fontId="73" fillId="0" borderId="0" xfId="0" applyFont="1" applyBorder="1" applyAlignment="1">
      <alignment horizontal="center" vertical="center"/>
    </xf>
    <xf numFmtId="38" fontId="73" fillId="27" borderId="15" xfId="0" applyNumberFormat="1" applyFont="1" applyFill="1" applyBorder="1" applyAlignment="1">
      <alignment horizontal="center" vertical="center"/>
    </xf>
    <xf numFmtId="0" fontId="0" fillId="0" borderId="15" xfId="0" applyBorder="1"/>
    <xf numFmtId="0" fontId="18" fillId="28" borderId="15" xfId="0" applyFont="1" applyFill="1" applyBorder="1"/>
    <xf numFmtId="3" fontId="18" fillId="28" borderId="15" xfId="0" applyNumberFormat="1" applyFont="1" applyFill="1" applyBorder="1"/>
    <xf numFmtId="170" fontId="18" fillId="0" borderId="0" xfId="0" applyNumberFormat="1" applyFont="1"/>
    <xf numFmtId="0" fontId="18" fillId="0" borderId="0" xfId="0" applyFont="1"/>
    <xf numFmtId="38" fontId="0" fillId="0" borderId="15" xfId="0" applyNumberFormat="1" applyBorder="1"/>
    <xf numFmtId="38" fontId="18" fillId="28" borderId="15" xfId="0" applyNumberFormat="1" applyFont="1" applyFill="1" applyBorder="1"/>
    <xf numFmtId="3" fontId="18" fillId="29" borderId="15" xfId="0" applyNumberFormat="1" applyFont="1" applyFill="1" applyBorder="1" applyAlignment="1">
      <alignment horizontal="center"/>
    </xf>
    <xf numFmtId="38" fontId="18" fillId="29" borderId="15" xfId="0" applyNumberFormat="1" applyFont="1" applyFill="1" applyBorder="1" applyAlignment="1"/>
    <xf numFmtId="9" fontId="73" fillId="27" borderId="18" xfId="53" applyFont="1" applyFill="1" applyBorder="1" applyAlignment="1" applyProtection="1">
      <alignment horizontal="center" vertical="center"/>
    </xf>
    <xf numFmtId="9" fontId="73" fillId="27" borderId="18" xfId="53" applyFont="1" applyFill="1" applyBorder="1" applyAlignment="1">
      <alignment horizontal="center" vertical="center"/>
    </xf>
    <xf numFmtId="0" fontId="33" fillId="30" borderId="13" xfId="30" applyFont="1" applyFill="1" applyBorder="1" applyAlignment="1" applyProtection="1"/>
    <xf numFmtId="0" fontId="33" fillId="30" borderId="13" xfId="30" applyFont="1" applyFill="1" applyBorder="1" applyAlignment="1" applyProtection="1">
      <alignment wrapText="1"/>
    </xf>
    <xf numFmtId="0" fontId="33" fillId="31" borderId="13" xfId="30" applyFont="1" applyFill="1" applyBorder="1" applyAlignment="1" applyProtection="1"/>
    <xf numFmtId="167" fontId="31" fillId="0" borderId="15" xfId="35" applyNumberFormat="1" applyFont="1" applyBorder="1" applyAlignment="1" applyProtection="1">
      <protection locked="0"/>
    </xf>
    <xf numFmtId="0" fontId="75" fillId="0" borderId="15" xfId="35" applyFont="1" applyFill="1" applyBorder="1" applyAlignment="1" applyProtection="1">
      <alignment vertical="center"/>
    </xf>
    <xf numFmtId="167" fontId="31" fillId="0" borderId="19" xfId="35" applyNumberFormat="1" applyFont="1" applyFill="1" applyBorder="1" applyAlignment="1" applyProtection="1">
      <alignment vertical="center"/>
      <protection locked="0"/>
    </xf>
    <xf numFmtId="17" fontId="76" fillId="0" borderId="0" xfId="0" quotePrefix="1" applyNumberFormat="1" applyFont="1" applyAlignment="1">
      <alignment vertical="center"/>
    </xf>
    <xf numFmtId="0" fontId="76" fillId="0" borderId="0" xfId="0" applyFont="1" applyAlignment="1">
      <alignment vertical="center"/>
    </xf>
    <xf numFmtId="168" fontId="1" fillId="0" borderId="0" xfId="52" applyNumberFormat="1"/>
    <xf numFmtId="171" fontId="70" fillId="0" borderId="0" xfId="28" applyNumberFormat="1" applyFont="1" applyAlignment="1">
      <alignment horizontal="center"/>
    </xf>
    <xf numFmtId="0" fontId="70" fillId="32" borderId="15" xfId="0" applyFont="1" applyFill="1" applyBorder="1" applyAlignment="1">
      <alignment horizontal="center" vertical="center" wrapText="1"/>
    </xf>
    <xf numFmtId="172" fontId="70" fillId="32" borderId="15" xfId="0" applyNumberFormat="1" applyFont="1" applyFill="1" applyBorder="1" applyAlignment="1">
      <alignment horizontal="center" vertical="center" wrapText="1"/>
    </xf>
    <xf numFmtId="0" fontId="77" fillId="32" borderId="15" xfId="0" applyFont="1" applyFill="1" applyBorder="1" applyAlignment="1">
      <alignment horizontal="center" vertical="center" wrapText="1"/>
    </xf>
    <xf numFmtId="0" fontId="78" fillId="32" borderId="15" xfId="0" applyFont="1" applyFill="1" applyBorder="1" applyAlignment="1">
      <alignment horizontal="center" vertical="center" wrapText="1"/>
    </xf>
    <xf numFmtId="0" fontId="70" fillId="32" borderId="16" xfId="0" applyFont="1" applyFill="1" applyBorder="1" applyAlignment="1">
      <alignment horizontal="center" vertical="center" wrapText="1"/>
    </xf>
    <xf numFmtId="172" fontId="70" fillId="32" borderId="16" xfId="0" applyNumberFormat="1" applyFont="1" applyFill="1" applyBorder="1" applyAlignment="1">
      <alignment horizontal="center" vertical="center" wrapText="1"/>
    </xf>
    <xf numFmtId="0" fontId="70" fillId="32" borderId="16" xfId="0" applyFont="1" applyFill="1" applyBorder="1" applyAlignment="1">
      <alignment horizontal="center" vertical="center"/>
    </xf>
    <xf numFmtId="0" fontId="77" fillId="32" borderId="16" xfId="0" applyFont="1" applyFill="1" applyBorder="1" applyAlignment="1">
      <alignment horizontal="center" vertical="center" wrapText="1"/>
    </xf>
    <xf numFmtId="0" fontId="78" fillId="32" borderId="20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49" fontId="0" fillId="0" borderId="15" xfId="0" quotePrefix="1" applyNumberFormat="1" applyFont="1" applyFill="1" applyBorder="1" applyAlignment="1">
      <alignment horizontal="center" vertical="center"/>
    </xf>
    <xf numFmtId="49" fontId="0" fillId="0" borderId="15" xfId="0" applyNumberFormat="1" applyFont="1" applyFill="1" applyBorder="1" applyAlignment="1">
      <alignment horizontal="center" vertical="center"/>
    </xf>
    <xf numFmtId="172" fontId="0" fillId="0" borderId="15" xfId="0" applyNumberFormat="1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vertical="center"/>
    </xf>
    <xf numFmtId="0" fontId="0" fillId="0" borderId="15" xfId="0" applyFont="1" applyFill="1" applyBorder="1" applyAlignment="1">
      <alignment vertical="center" wrapText="1"/>
    </xf>
    <xf numFmtId="171" fontId="0" fillId="0" borderId="15" xfId="28" applyNumberFormat="1" applyFont="1" applyFill="1" applyBorder="1" applyAlignment="1">
      <alignment horizontal="center" vertical="center"/>
    </xf>
    <xf numFmtId="170" fontId="0" fillId="0" borderId="15" xfId="0" applyNumberFormat="1" applyFont="1" applyFill="1" applyBorder="1" applyAlignment="1">
      <alignment horizontal="center" vertical="center"/>
    </xf>
    <xf numFmtId="171" fontId="0" fillId="0" borderId="15" xfId="28" applyNumberFormat="1" applyFont="1" applyFill="1" applyBorder="1" applyAlignment="1">
      <alignment vertical="center"/>
    </xf>
    <xf numFmtId="0" fontId="0" fillId="0" borderId="15" xfId="0" applyFont="1" applyFill="1" applyBorder="1" applyAlignment="1">
      <alignment horizontal="center" vertical="center"/>
    </xf>
    <xf numFmtId="0" fontId="0" fillId="33" borderId="15" xfId="0" applyFont="1" applyFill="1" applyBorder="1" applyAlignment="1">
      <alignment vertical="center"/>
    </xf>
    <xf numFmtId="16" fontId="0" fillId="0" borderId="15" xfId="0" applyNumberFormat="1" applyFont="1" applyFill="1" applyBorder="1" applyAlignment="1">
      <alignment horizontal="center" vertical="center"/>
    </xf>
    <xf numFmtId="0" fontId="33" fillId="0" borderId="13" xfId="30" applyFont="1" applyFill="1" applyBorder="1" applyAlignment="1" applyProtection="1"/>
    <xf numFmtId="171" fontId="33" fillId="0" borderId="15" xfId="28" applyNumberFormat="1" applyFont="1" applyFill="1" applyBorder="1" applyAlignment="1">
      <alignment horizontal="center" vertical="center"/>
    </xf>
    <xf numFmtId="171" fontId="33" fillId="0" borderId="15" xfId="28" applyNumberFormat="1" applyFont="1" applyFill="1" applyBorder="1" applyAlignment="1">
      <alignment vertical="center"/>
    </xf>
    <xf numFmtId="0" fontId="33" fillId="0" borderId="15" xfId="30" applyFont="1" applyFill="1" applyBorder="1" applyAlignment="1" applyProtection="1">
      <alignment vertical="center"/>
    </xf>
    <xf numFmtId="0" fontId="33" fillId="0" borderId="21" xfId="30" applyFont="1" applyFill="1" applyBorder="1" applyAlignment="1" applyProtection="1">
      <alignment vertical="center" wrapText="1"/>
    </xf>
    <xf numFmtId="0" fontId="33" fillId="34" borderId="13" xfId="30" applyFont="1" applyFill="1" applyBorder="1" applyAlignment="1" applyProtection="1"/>
    <xf numFmtId="0" fontId="33" fillId="34" borderId="13" xfId="30" applyFont="1" applyFill="1" applyBorder="1" applyAlignment="1" applyProtection="1">
      <alignment wrapText="1"/>
    </xf>
    <xf numFmtId="0" fontId="0" fillId="0" borderId="13" xfId="0" applyFont="1" applyFill="1" applyBorder="1" applyAlignment="1">
      <alignment wrapText="1"/>
    </xf>
    <xf numFmtId="0" fontId="33" fillId="33" borderId="13" xfId="30" applyFont="1" applyFill="1" applyBorder="1" applyAlignment="1" applyProtection="1"/>
    <xf numFmtId="0" fontId="0" fillId="33" borderId="12" xfId="0" applyFont="1" applyFill="1" applyBorder="1" applyAlignment="1">
      <alignment vertical="center"/>
    </xf>
    <xf numFmtId="0" fontId="33" fillId="35" borderId="13" xfId="30" applyFont="1" applyFill="1" applyBorder="1" applyAlignment="1" applyProtection="1"/>
    <xf numFmtId="166" fontId="21" fillId="21" borderId="11" xfId="28" applyNumberFormat="1" applyFont="1" applyFill="1" applyBorder="1" applyAlignment="1" applyProtection="1">
      <alignment horizontal="center" vertical="center"/>
    </xf>
    <xf numFmtId="166" fontId="21" fillId="21" borderId="11" xfId="28" applyNumberFormat="1" applyFont="1" applyFill="1" applyBorder="1" applyAlignment="1" applyProtection="1">
      <alignment horizontal="center" vertical="center" wrapText="1"/>
    </xf>
    <xf numFmtId="165" fontId="21" fillId="22" borderId="11" xfId="28" applyNumberFormat="1" applyFont="1" applyFill="1" applyBorder="1" applyAlignment="1" applyProtection="1">
      <alignment horizontal="center" vertical="center" wrapText="1"/>
    </xf>
    <xf numFmtId="38" fontId="37" fillId="0" borderId="15" xfId="32" applyNumberFormat="1" applyFont="1" applyBorder="1" applyAlignment="1">
      <alignment horizontal="center"/>
    </xf>
    <xf numFmtId="0" fontId="38" fillId="0" borderId="0" xfId="36" applyFont="1" applyBorder="1" applyAlignment="1" applyProtection="1">
      <alignment horizontal="left" vertical="center"/>
      <protection locked="0"/>
    </xf>
    <xf numFmtId="173" fontId="39" fillId="0" borderId="24" xfId="56" applyNumberFormat="1" applyFont="1" applyFill="1" applyBorder="1" applyAlignment="1" applyProtection="1">
      <alignment horizontal="left" vertical="center"/>
    </xf>
    <xf numFmtId="1" fontId="40" fillId="0" borderId="25" xfId="56" applyNumberFormat="1" applyFont="1" applyFill="1" applyBorder="1" applyAlignment="1" applyProtection="1">
      <alignment horizontal="center" vertical="center"/>
    </xf>
    <xf numFmtId="173" fontId="39" fillId="0" borderId="25" xfId="56" applyNumberFormat="1" applyFont="1" applyFill="1" applyBorder="1" applyAlignment="1" applyProtection="1">
      <alignment horizontal="center" vertical="center"/>
    </xf>
    <xf numFmtId="174" fontId="40" fillId="0" borderId="24" xfId="56" applyNumberFormat="1" applyFont="1" applyFill="1" applyBorder="1" applyAlignment="1" applyProtection="1">
      <alignment horizontal="center" vertical="center"/>
    </xf>
    <xf numFmtId="1" fontId="39" fillId="0" borderId="25" xfId="56" applyNumberFormat="1" applyFont="1" applyFill="1" applyBorder="1" applyAlignment="1" applyProtection="1">
      <alignment horizontal="center" vertical="center"/>
    </xf>
    <xf numFmtId="17" fontId="39" fillId="0" borderId="24" xfId="30" applyNumberFormat="1" applyFont="1" applyFill="1" applyBorder="1" applyAlignment="1" applyProtection="1">
      <alignment vertical="center" wrapText="1"/>
    </xf>
    <xf numFmtId="1" fontId="40" fillId="0" borderId="24" xfId="30" applyNumberFormat="1" applyFont="1" applyFill="1" applyBorder="1" applyAlignment="1" applyProtection="1">
      <alignment horizontal="center" vertical="center" wrapText="1"/>
    </xf>
    <xf numFmtId="15" fontId="41" fillId="18" borderId="27" xfId="32" applyNumberFormat="1" applyFont="1" applyFill="1" applyBorder="1" applyAlignment="1">
      <alignment horizontal="center"/>
    </xf>
    <xf numFmtId="0" fontId="42" fillId="0" borderId="0" xfId="32" applyFont="1" applyAlignment="1">
      <alignment horizontal="left"/>
    </xf>
    <xf numFmtId="15" fontId="43" fillId="0" borderId="27" xfId="32" applyNumberFormat="1" applyFont="1" applyBorder="1" applyAlignment="1">
      <alignment horizontal="center"/>
    </xf>
    <xf numFmtId="0" fontId="44" fillId="0" borderId="0" xfId="32" applyFont="1" applyAlignment="1">
      <alignment horizontal="left"/>
    </xf>
    <xf numFmtId="0" fontId="45" fillId="0" borderId="0" xfId="32" applyFont="1" applyAlignment="1">
      <alignment horizontal="left" vertical="center"/>
    </xf>
    <xf numFmtId="0" fontId="46" fillId="0" borderId="0" xfId="32" applyFont="1" applyAlignment="1">
      <alignment horizontal="left" vertical="center"/>
    </xf>
    <xf numFmtId="0" fontId="47" fillId="0" borderId="0" xfId="32" applyFont="1" applyAlignment="1">
      <alignment horizontal="left" vertical="center"/>
    </xf>
    <xf numFmtId="3" fontId="0" fillId="0" borderId="0" xfId="0" applyNumberFormat="1"/>
    <xf numFmtId="175" fontId="48" fillId="0" borderId="24" xfId="45" applyNumberFormat="1" applyFont="1" applyBorder="1" applyAlignment="1">
      <alignment vertical="center"/>
    </xf>
    <xf numFmtId="0" fontId="49" fillId="0" borderId="24" xfId="45" applyFont="1" applyBorder="1" applyAlignment="1">
      <alignment horizontal="center" vertical="center"/>
    </xf>
    <xf numFmtId="176" fontId="49" fillId="0" borderId="24" xfId="45" applyNumberFormat="1" applyFont="1" applyBorder="1" applyAlignment="1">
      <alignment horizontal="center" vertical="center"/>
    </xf>
    <xf numFmtId="175" fontId="48" fillId="0" borderId="0" xfId="45" applyNumberFormat="1" applyFont="1" applyAlignment="1">
      <alignment vertical="center"/>
    </xf>
    <xf numFmtId="174" fontId="15" fillId="0" borderId="27" xfId="0" applyNumberFormat="1" applyFont="1" applyBorder="1"/>
    <xf numFmtId="0" fontId="0" fillId="0" borderId="0" xfId="0" applyNumberFormat="1"/>
    <xf numFmtId="174" fontId="15" fillId="0" borderId="0" xfId="0" applyNumberFormat="1" applyFont="1"/>
    <xf numFmtId="167" fontId="15" fillId="0" borderId="0" xfId="45" applyNumberFormat="1"/>
    <xf numFmtId="167" fontId="50" fillId="0" borderId="0" xfId="45" applyNumberFormat="1" applyFont="1"/>
    <xf numFmtId="0" fontId="51" fillId="0" borderId="0" xfId="0" applyFont="1" applyFill="1" applyBorder="1"/>
    <xf numFmtId="0" fontId="52" fillId="0" borderId="28" xfId="0" applyFont="1" applyFill="1" applyBorder="1"/>
    <xf numFmtId="0" fontId="51" fillId="0" borderId="29" xfId="0" applyFont="1" applyFill="1" applyBorder="1" applyAlignment="1">
      <alignment horizontal="left"/>
    </xf>
    <xf numFmtId="0" fontId="51" fillId="0" borderId="29" xfId="0" applyFont="1" applyFill="1" applyBorder="1" applyAlignment="1">
      <alignment horizontal="center"/>
    </xf>
    <xf numFmtId="0" fontId="53" fillId="0" borderId="29" xfId="0" applyFont="1" applyFill="1" applyBorder="1" applyAlignment="1">
      <alignment horizontal="center"/>
    </xf>
    <xf numFmtId="0" fontId="54" fillId="0" borderId="29" xfId="0" applyFont="1" applyFill="1" applyBorder="1"/>
    <xf numFmtId="0" fontId="54" fillId="0" borderId="30" xfId="0" applyFont="1" applyFill="1" applyBorder="1"/>
    <xf numFmtId="0" fontId="52" fillId="0" borderId="31" xfId="0" applyFont="1" applyFill="1" applyBorder="1"/>
    <xf numFmtId="0" fontId="51" fillId="0" borderId="32" xfId="0" applyFont="1" applyFill="1" applyBorder="1" applyAlignment="1"/>
    <xf numFmtId="0" fontId="51" fillId="0" borderId="32" xfId="0" applyFont="1" applyFill="1" applyBorder="1" applyAlignment="1">
      <alignment horizontal="center"/>
    </xf>
    <xf numFmtId="0" fontId="53" fillId="0" borderId="32" xfId="0" applyFont="1" applyFill="1" applyBorder="1" applyAlignment="1">
      <alignment horizontal="center"/>
    </xf>
    <xf numFmtId="0" fontId="54" fillId="0" borderId="32" xfId="0" applyFont="1" applyFill="1" applyBorder="1"/>
    <xf numFmtId="0" fontId="54" fillId="0" borderId="33" xfId="0" applyFont="1" applyFill="1" applyBorder="1"/>
    <xf numFmtId="0" fontId="70" fillId="0" borderId="15" xfId="0" applyFont="1" applyBorder="1" applyAlignment="1">
      <alignment horizontal="center"/>
    </xf>
    <xf numFmtId="0" fontId="70" fillId="0" borderId="15" xfId="0" applyFont="1" applyBorder="1"/>
    <xf numFmtId="0" fontId="70" fillId="0" borderId="15" xfId="0" applyFont="1" applyBorder="1" applyAlignment="1">
      <alignment wrapText="1"/>
    </xf>
    <xf numFmtId="0" fontId="55" fillId="38" borderId="15" xfId="35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3" fontId="70" fillId="0" borderId="15" xfId="0" applyNumberFormat="1" applyFont="1" applyBorder="1"/>
    <xf numFmtId="0" fontId="51" fillId="23" borderId="15" xfId="0" applyNumberFormat="1" applyFont="1" applyFill="1" applyBorder="1" applyAlignment="1">
      <alignment horizontal="right"/>
    </xf>
    <xf numFmtId="0" fontId="0" fillId="0" borderId="15" xfId="0" quotePrefix="1" applyBorder="1"/>
    <xf numFmtId="3" fontId="0" fillId="0" borderId="15" xfId="0" applyNumberFormat="1" applyBorder="1"/>
    <xf numFmtId="1" fontId="0" fillId="0" borderId="15" xfId="0" quotePrefix="1" applyNumberFormat="1" applyBorder="1"/>
    <xf numFmtId="0" fontId="0" fillId="0" borderId="34" xfId="35" applyNumberFormat="1" applyFont="1" applyBorder="1"/>
    <xf numFmtId="4" fontId="0" fillId="0" borderId="15" xfId="0" quotePrefix="1" applyNumberFormat="1" applyBorder="1"/>
    <xf numFmtId="0" fontId="57" fillId="0" borderId="34" xfId="31" applyNumberFormat="1" applyFont="1" applyFill="1" applyBorder="1" applyAlignment="1" applyProtection="1">
      <alignment vertical="center"/>
      <protection locked="0"/>
    </xf>
    <xf numFmtId="0" fontId="33" fillId="39" borderId="34" xfId="35" applyNumberFormat="1" applyFont="1" applyFill="1" applyBorder="1"/>
    <xf numFmtId="0" fontId="33" fillId="40" borderId="34" xfId="35" applyNumberFormat="1" applyFont="1" applyFill="1" applyBorder="1"/>
    <xf numFmtId="0" fontId="0" fillId="33" borderId="15" xfId="0" applyFill="1" applyBorder="1"/>
    <xf numFmtId="167" fontId="58" fillId="0" borderId="34" xfId="35" applyNumberFormat="1" applyFont="1" applyBorder="1" applyAlignment="1" applyProtection="1">
      <alignment vertical="center" wrapText="1"/>
    </xf>
    <xf numFmtId="0" fontId="33" fillId="33" borderId="13" xfId="30" applyFont="1" applyFill="1" applyBorder="1" applyAlignment="1" applyProtection="1">
      <alignment wrapText="1"/>
    </xf>
    <xf numFmtId="0" fontId="51" fillId="0" borderId="15" xfId="0" applyNumberFormat="1" applyFont="1" applyFill="1" applyBorder="1" applyAlignment="1">
      <alignment horizontal="right"/>
    </xf>
    <xf numFmtId="167" fontId="59" fillId="0" borderId="16" xfId="35" applyNumberFormat="1" applyFont="1" applyBorder="1" applyAlignment="1" applyProtection="1">
      <alignment vertical="center" wrapText="1"/>
    </xf>
    <xf numFmtId="167" fontId="60" fillId="39" borderId="34" xfId="35" applyNumberFormat="1" applyFont="1" applyFill="1" applyBorder="1" applyAlignment="1" applyProtection="1">
      <alignment vertical="center" wrapText="1"/>
    </xf>
    <xf numFmtId="49" fontId="82" fillId="0" borderId="34" xfId="35" applyNumberFormat="1" applyFont="1" applyBorder="1" applyAlignment="1">
      <alignment horizontal="left"/>
    </xf>
    <xf numFmtId="0" fontId="0" fillId="0" borderId="16" xfId="0" applyBorder="1"/>
    <xf numFmtId="3" fontId="18" fillId="0" borderId="15" xfId="0" applyNumberFormat="1" applyFont="1" applyBorder="1"/>
    <xf numFmtId="0" fontId="18" fillId="0" borderId="15" xfId="0" applyFont="1" applyBorder="1"/>
    <xf numFmtId="0" fontId="0" fillId="20" borderId="13" xfId="30" applyFont="1" applyFill="1" applyBorder="1" applyAlignment="1" applyProtection="1">
      <alignment wrapText="1"/>
    </xf>
    <xf numFmtId="0" fontId="33" fillId="41" borderId="13" xfId="30" applyFont="1" applyFill="1" applyBorder="1" applyAlignment="1" applyProtection="1">
      <alignment wrapText="1"/>
    </xf>
    <xf numFmtId="0" fontId="18" fillId="0" borderId="0" xfId="0" applyFont="1" applyFill="1"/>
    <xf numFmtId="0" fontId="18" fillId="33" borderId="15" xfId="0" applyFont="1" applyFill="1" applyBorder="1"/>
    <xf numFmtId="0" fontId="70" fillId="0" borderId="23" xfId="0" applyFont="1" applyBorder="1" applyAlignment="1"/>
    <xf numFmtId="0" fontId="0" fillId="0" borderId="15" xfId="0" applyFill="1" applyBorder="1"/>
    <xf numFmtId="0" fontId="0" fillId="0" borderId="35" xfId="0" applyBorder="1"/>
    <xf numFmtId="0" fontId="62" fillId="0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36" xfId="0" applyFont="1" applyFill="1" applyBorder="1" applyAlignment="1">
      <alignment horizontal="center"/>
    </xf>
    <xf numFmtId="0" fontId="52" fillId="0" borderId="35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64" fillId="0" borderId="36" xfId="0" applyFont="1" applyFill="1" applyBorder="1" applyAlignment="1">
      <alignment horizontal="center"/>
    </xf>
    <xf numFmtId="0" fontId="52" fillId="0" borderId="38" xfId="0" applyFont="1" applyFill="1" applyBorder="1" applyAlignment="1">
      <alignment horizontal="center"/>
    </xf>
    <xf numFmtId="0" fontId="62" fillId="0" borderId="0" xfId="0" applyFont="1" applyFill="1" applyBorder="1"/>
    <xf numFmtId="0" fontId="52" fillId="0" borderId="0" xfId="0" applyFont="1" applyFill="1" applyBorder="1"/>
    <xf numFmtId="175" fontId="52" fillId="0" borderId="35" xfId="0" applyNumberFormat="1" applyFont="1" applyFill="1" applyBorder="1"/>
    <xf numFmtId="175" fontId="52" fillId="0" borderId="0" xfId="0" applyNumberFormat="1" applyFont="1" applyFill="1" applyBorder="1" applyAlignment="1">
      <alignment horizontal="center"/>
    </xf>
    <xf numFmtId="0" fontId="64" fillId="0" borderId="0" xfId="0" applyFont="1" applyFill="1" applyBorder="1"/>
    <xf numFmtId="0" fontId="64" fillId="0" borderId="36" xfId="0" applyFont="1" applyFill="1" applyBorder="1"/>
    <xf numFmtId="0" fontId="52" fillId="0" borderId="35" xfId="0" applyFont="1" applyFill="1" applyBorder="1"/>
    <xf numFmtId="0" fontId="52" fillId="0" borderId="38" xfId="0" applyFont="1" applyFill="1" applyBorder="1"/>
    <xf numFmtId="0" fontId="0" fillId="0" borderId="40" xfId="0" applyBorder="1"/>
    <xf numFmtId="0" fontId="0" fillId="0" borderId="34" xfId="0" applyBorder="1"/>
    <xf numFmtId="167" fontId="60" fillId="0" borderId="34" xfId="35" applyNumberFormat="1" applyFont="1" applyBorder="1" applyAlignment="1" applyProtection="1">
      <alignment vertical="center" wrapText="1"/>
    </xf>
    <xf numFmtId="2" fontId="51" fillId="23" borderId="15" xfId="0" applyNumberFormat="1" applyFont="1" applyFill="1" applyBorder="1" applyAlignment="1">
      <alignment horizontal="right"/>
    </xf>
    <xf numFmtId="2" fontId="0" fillId="0" borderId="15" xfId="0" applyNumberFormat="1" applyBorder="1"/>
    <xf numFmtId="0" fontId="0" fillId="0" borderId="34" xfId="35" applyNumberFormat="1" applyFont="1" applyBorder="1" applyAlignment="1"/>
    <xf numFmtId="0" fontId="0" fillId="39" borderId="34" xfId="0" applyFill="1" applyBorder="1"/>
    <xf numFmtId="0" fontId="33" fillId="42" borderId="13" xfId="30" applyFont="1" applyFill="1" applyBorder="1" applyAlignment="1" applyProtection="1"/>
    <xf numFmtId="0" fontId="33" fillId="43" borderId="34" xfId="35" applyNumberFormat="1" applyFont="1" applyFill="1" applyBorder="1"/>
    <xf numFmtId="0" fontId="0" fillId="0" borderId="0" xfId="0" applyBorder="1"/>
    <xf numFmtId="0" fontId="70" fillId="0" borderId="0" xfId="0" applyFont="1" applyBorder="1"/>
    <xf numFmtId="0" fontId="0" fillId="24" borderId="13" xfId="30" applyFont="1" applyFill="1" applyBorder="1" applyAlignment="1" applyProtection="1">
      <alignment wrapText="1"/>
    </xf>
    <xf numFmtId="0" fontId="33" fillId="29" borderId="13" xfId="30" applyFont="1" applyFill="1" applyBorder="1" applyAlignment="1" applyProtection="1">
      <alignment wrapText="1"/>
    </xf>
    <xf numFmtId="4" fontId="0" fillId="0" borderId="15" xfId="0" applyNumberFormat="1" applyBorder="1"/>
    <xf numFmtId="4" fontId="51" fillId="23" borderId="15" xfId="0" applyNumberFormat="1" applyFont="1" applyFill="1" applyBorder="1" applyAlignment="1">
      <alignment horizontal="right"/>
    </xf>
    <xf numFmtId="0" fontId="83" fillId="44" borderId="15" xfId="0" applyFont="1" applyFill="1" applyBorder="1"/>
    <xf numFmtId="167" fontId="57" fillId="39" borderId="34" xfId="35" applyNumberFormat="1" applyFont="1" applyFill="1" applyBorder="1" applyAlignment="1" applyProtection="1">
      <alignment vertical="center" wrapText="1"/>
    </xf>
    <xf numFmtId="167" fontId="57" fillId="39" borderId="16" xfId="35" applyNumberFormat="1" applyFont="1" applyFill="1" applyBorder="1" applyAlignment="1" applyProtection="1">
      <alignment vertical="center" wrapText="1"/>
    </xf>
    <xf numFmtId="0" fontId="0" fillId="0" borderId="15" xfId="35" applyNumberFormat="1" applyFont="1" applyBorder="1"/>
    <xf numFmtId="167" fontId="57" fillId="0" borderId="34" xfId="35" applyNumberFormat="1" applyFont="1" applyBorder="1" applyAlignment="1" applyProtection="1">
      <alignment vertical="center" wrapText="1"/>
    </xf>
    <xf numFmtId="0" fontId="0" fillId="0" borderId="15" xfId="0" applyBorder="1" applyAlignment="1">
      <alignment wrapText="1"/>
    </xf>
    <xf numFmtId="1" fontId="51" fillId="23" borderId="15" xfId="0" applyNumberFormat="1" applyFont="1" applyFill="1" applyBorder="1" applyAlignment="1">
      <alignment horizontal="right"/>
    </xf>
    <xf numFmtId="0" fontId="70" fillId="0" borderId="15" xfId="0" applyFont="1" applyFill="1" applyBorder="1"/>
    <xf numFmtId="0" fontId="70" fillId="0" borderId="15" xfId="0" applyFont="1" applyBorder="1" applyAlignment="1">
      <alignment horizontal="center" vertical="center" wrapText="1"/>
    </xf>
    <xf numFmtId="3" fontId="0" fillId="0" borderId="34" xfId="35" applyNumberFormat="1" applyFont="1" applyBorder="1"/>
    <xf numFmtId="49" fontId="85" fillId="0" borderId="34" xfId="35" applyNumberFormat="1" applyFont="1" applyBorder="1" applyAlignment="1">
      <alignment horizontal="left"/>
    </xf>
    <xf numFmtId="0" fontId="86" fillId="0" borderId="15" xfId="47" applyFont="1" applyBorder="1" applyAlignment="1">
      <alignment wrapText="1"/>
    </xf>
    <xf numFmtId="0" fontId="86" fillId="0" borderId="15" xfId="47" applyFont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54" fillId="0" borderId="0" xfId="0" applyFont="1" applyFill="1" applyBorder="1"/>
    <xf numFmtId="0" fontId="51" fillId="0" borderId="0" xfId="0" applyFont="1" applyFill="1" applyBorder="1" applyAlignment="1"/>
    <xf numFmtId="0" fontId="70" fillId="0" borderId="0" xfId="0" applyFont="1" applyFill="1" applyBorder="1"/>
    <xf numFmtId="0" fontId="70" fillId="0" borderId="0" xfId="0" applyFont="1" applyFill="1" applyBorder="1" applyAlignment="1">
      <alignment horizontal="center"/>
    </xf>
    <xf numFmtId="0" fontId="55" fillId="0" borderId="0" xfId="35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0" xfId="35" applyNumberFormat="1" applyFont="1" applyFill="1" applyBorder="1"/>
    <xf numFmtId="167" fontId="60" fillId="0" borderId="0" xfId="35" applyNumberFormat="1" applyFont="1" applyFill="1" applyBorder="1" applyAlignment="1" applyProtection="1">
      <alignment vertical="center" wrapText="1"/>
    </xf>
    <xf numFmtId="2" fontId="51" fillId="0" borderId="0" xfId="0" applyNumberFormat="1" applyFont="1" applyFill="1" applyBorder="1" applyAlignment="1">
      <alignment horizontal="right"/>
    </xf>
    <xf numFmtId="0" fontId="51" fillId="0" borderId="0" xfId="0" applyNumberFormat="1" applyFont="1" applyFill="1" applyBorder="1" applyAlignment="1">
      <alignment horizontal="right"/>
    </xf>
    <xf numFmtId="2" fontId="0" fillId="0" borderId="0" xfId="0" applyNumberFormat="1" applyFill="1" applyBorder="1"/>
    <xf numFmtId="0" fontId="0" fillId="0" borderId="0" xfId="35" applyNumberFormat="1" applyFont="1" applyFill="1" applyBorder="1" applyAlignment="1"/>
    <xf numFmtId="49" fontId="82" fillId="0" borderId="0" xfId="35" applyNumberFormat="1" applyFont="1" applyFill="1" applyBorder="1" applyAlignment="1">
      <alignment horizontal="left"/>
    </xf>
    <xf numFmtId="167" fontId="58" fillId="0" borderId="0" xfId="35" applyNumberFormat="1" applyFont="1" applyFill="1" applyBorder="1" applyAlignment="1" applyProtection="1">
      <alignment vertical="center" wrapText="1"/>
    </xf>
    <xf numFmtId="0" fontId="57" fillId="0" borderId="0" xfId="31" applyNumberFormat="1" applyFont="1" applyFill="1" applyBorder="1" applyAlignment="1" applyProtection="1">
      <alignment vertical="center"/>
      <protection locked="0"/>
    </xf>
    <xf numFmtId="49" fontId="0" fillId="0" borderId="34" xfId="35" applyNumberFormat="1" applyFont="1" applyBorder="1" applyAlignment="1">
      <alignment horizontal="left"/>
    </xf>
    <xf numFmtId="167" fontId="57" fillId="0" borderId="0" xfId="35" applyNumberFormat="1" applyFont="1" applyFill="1" applyBorder="1" applyAlignment="1" applyProtection="1">
      <alignment vertical="center" wrapText="1"/>
    </xf>
    <xf numFmtId="49" fontId="85" fillId="0" borderId="0" xfId="35" applyNumberFormat="1" applyFont="1" applyFill="1" applyBorder="1" applyAlignment="1">
      <alignment horizontal="left"/>
    </xf>
    <xf numFmtId="0" fontId="33" fillId="40" borderId="15" xfId="35" applyNumberFormat="1" applyFont="1" applyFill="1" applyBorder="1"/>
    <xf numFmtId="3" fontId="70" fillId="0" borderId="0" xfId="0" applyNumberFormat="1" applyFont="1" applyFill="1" applyBorder="1"/>
    <xf numFmtId="1" fontId="51" fillId="0" borderId="0" xfId="0" applyNumberFormat="1" applyFont="1" applyFill="1" applyBorder="1" applyAlignment="1">
      <alignment horizontal="right"/>
    </xf>
    <xf numFmtId="4" fontId="0" fillId="0" borderId="0" xfId="0" applyNumberFormat="1" applyFill="1" applyBorder="1"/>
    <xf numFmtId="4" fontId="51" fillId="0" borderId="0" xfId="0" applyNumberFormat="1" applyFont="1" applyFill="1" applyBorder="1" applyAlignment="1">
      <alignment horizontal="right"/>
    </xf>
    <xf numFmtId="175" fontId="52" fillId="0" borderId="0" xfId="0" applyNumberFormat="1" applyFont="1" applyFill="1" applyBorder="1"/>
    <xf numFmtId="165" fontId="68" fillId="15" borderId="12" xfId="29" applyNumberFormat="1" applyFont="1" applyFill="1" applyBorder="1" applyAlignment="1" applyProtection="1">
      <alignment horizontal="right" vertical="center"/>
    </xf>
    <xf numFmtId="38" fontId="37" fillId="0" borderId="25" xfId="32" applyNumberFormat="1" applyFont="1" applyBorder="1" applyAlignment="1">
      <alignment horizontal="center"/>
    </xf>
    <xf numFmtId="0" fontId="70" fillId="0" borderId="0" xfId="0" applyFont="1"/>
    <xf numFmtId="0" fontId="70" fillId="33" borderId="15" xfId="0" applyFont="1" applyFill="1" applyBorder="1"/>
    <xf numFmtId="165" fontId="68" fillId="15" borderId="43" xfId="29" applyNumberFormat="1" applyFont="1" applyFill="1" applyBorder="1" applyAlignment="1" applyProtection="1">
      <alignment horizontal="right" vertical="center"/>
    </xf>
    <xf numFmtId="38" fontId="37" fillId="0" borderId="20" xfId="32" applyNumberFormat="1" applyFont="1" applyBorder="1" applyAlignment="1">
      <alignment horizontal="center"/>
    </xf>
    <xf numFmtId="0" fontId="57" fillId="0" borderId="15" xfId="35" applyNumberFormat="1" applyFont="1" applyBorder="1" applyAlignment="1" applyProtection="1">
      <alignment vertical="center"/>
      <protection locked="0"/>
    </xf>
    <xf numFmtId="38" fontId="37" fillId="0" borderId="16" xfId="32" applyNumberFormat="1" applyFont="1" applyBorder="1" applyAlignment="1">
      <alignment horizontal="center"/>
    </xf>
    <xf numFmtId="165" fontId="0" fillId="0" borderId="15" xfId="0" applyNumberFormat="1" applyBorder="1"/>
    <xf numFmtId="38" fontId="37" fillId="0" borderId="0" xfId="32" applyNumberFormat="1" applyFont="1" applyBorder="1" applyAlignment="1">
      <alignment horizontal="center"/>
    </xf>
    <xf numFmtId="41" fontId="0" fillId="0" borderId="0" xfId="0" applyNumberFormat="1"/>
    <xf numFmtId="0" fontId="0" fillId="0" borderId="44" xfId="0" applyBorder="1"/>
    <xf numFmtId="0" fontId="0" fillId="30" borderId="13" xfId="30" applyFont="1" applyFill="1" applyBorder="1" applyAlignment="1" applyProtection="1">
      <alignment wrapText="1"/>
    </xf>
    <xf numFmtId="0" fontId="87" fillId="0" borderId="15" xfId="0" applyFont="1" applyBorder="1"/>
    <xf numFmtId="0" fontId="0" fillId="0" borderId="13" xfId="30" applyFont="1" applyBorder="1" applyAlignment="1" applyProtection="1">
      <alignment horizontal="left" vertical="center" wrapText="1"/>
    </xf>
    <xf numFmtId="0" fontId="0" fillId="0" borderId="15" xfId="0" applyBorder="1" applyAlignment="1">
      <alignment horizontal="right"/>
    </xf>
    <xf numFmtId="0" fontId="0" fillId="0" borderId="0" xfId="30" applyFont="1" applyBorder="1" applyAlignment="1" applyProtection="1"/>
    <xf numFmtId="0" fontId="73" fillId="0" borderId="0" xfId="0" applyFont="1" applyBorder="1" applyAlignment="1">
      <alignment horizontal="center" vertical="center"/>
    </xf>
    <xf numFmtId="0" fontId="72" fillId="36" borderId="22" xfId="0" applyFont="1" applyFill="1" applyBorder="1" applyAlignment="1">
      <alignment horizontal="center" vertical="center"/>
    </xf>
    <xf numFmtId="0" fontId="72" fillId="26" borderId="16" xfId="0" applyFont="1" applyFill="1" applyBorder="1" applyAlignment="1">
      <alignment horizontal="center" vertical="center"/>
    </xf>
    <xf numFmtId="0" fontId="72" fillId="26" borderId="20" xfId="0" applyFont="1" applyFill="1" applyBorder="1" applyAlignment="1">
      <alignment horizontal="center" vertical="center"/>
    </xf>
    <xf numFmtId="0" fontId="72" fillId="26" borderId="23" xfId="0" applyFont="1" applyFill="1" applyBorder="1" applyAlignment="1">
      <alignment horizontal="center" vertical="center"/>
    </xf>
    <xf numFmtId="0" fontId="72" fillId="26" borderId="17" xfId="0" applyFont="1" applyFill="1" applyBorder="1" applyAlignment="1">
      <alignment horizontal="center" vertical="center"/>
    </xf>
    <xf numFmtId="0" fontId="72" fillId="26" borderId="16" xfId="0" applyFont="1" applyFill="1" applyBorder="1" applyAlignment="1">
      <alignment horizontal="center" vertical="center" wrapText="1"/>
    </xf>
    <xf numFmtId="0" fontId="72" fillId="26" borderId="20" xfId="0" applyFont="1" applyFill="1" applyBorder="1" applyAlignment="1">
      <alignment horizontal="center" vertical="center" wrapText="1"/>
    </xf>
    <xf numFmtId="9" fontId="73" fillId="27" borderId="23" xfId="53" applyFont="1" applyFill="1" applyBorder="1" applyAlignment="1" applyProtection="1">
      <alignment horizontal="center" vertical="center"/>
    </xf>
    <xf numFmtId="9" fontId="73" fillId="27" borderId="17" xfId="53" applyFont="1" applyFill="1" applyBorder="1" applyAlignment="1" applyProtection="1">
      <alignment horizontal="center" vertical="center"/>
    </xf>
    <xf numFmtId="0" fontId="73" fillId="37" borderId="16" xfId="0" applyFont="1" applyFill="1" applyBorder="1" applyAlignment="1">
      <alignment horizontal="left" vertical="center"/>
    </xf>
    <xf numFmtId="0" fontId="73" fillId="37" borderId="20" xfId="0" applyFont="1" applyFill="1" applyBorder="1" applyAlignment="1">
      <alignment horizontal="left" vertical="center"/>
    </xf>
    <xf numFmtId="38" fontId="73" fillId="27" borderId="15" xfId="0" applyNumberFormat="1" applyFont="1" applyFill="1" applyBorder="1" applyAlignment="1">
      <alignment horizontal="center" vertical="center"/>
    </xf>
    <xf numFmtId="9" fontId="73" fillId="27" borderId="23" xfId="53" applyFont="1" applyFill="1" applyBorder="1" applyAlignment="1">
      <alignment horizontal="center" vertical="center"/>
    </xf>
    <xf numFmtId="9" fontId="73" fillId="27" borderId="17" xfId="53" applyFont="1" applyFill="1" applyBorder="1" applyAlignment="1">
      <alignment horizontal="center" vertical="center"/>
    </xf>
    <xf numFmtId="0" fontId="0" fillId="3" borderId="13" xfId="30" applyFont="1" applyFill="1" applyBorder="1" applyAlignment="1" applyProtection="1">
      <alignment horizontal="center" vertical="center" wrapText="1"/>
    </xf>
    <xf numFmtId="0" fontId="80" fillId="0" borderId="26" xfId="45" applyFont="1" applyFill="1" applyBorder="1" applyAlignment="1">
      <alignment horizontal="center"/>
    </xf>
    <xf numFmtId="0" fontId="70" fillId="0" borderId="29" xfId="0" applyFont="1" applyFill="1" applyBorder="1" applyAlignment="1">
      <alignment horizontal="center"/>
    </xf>
    <xf numFmtId="0" fontId="70" fillId="0" borderId="16" xfId="0" applyFont="1" applyBorder="1" applyAlignment="1">
      <alignment horizontal="center" vertical="center"/>
    </xf>
    <xf numFmtId="0" fontId="70" fillId="0" borderId="20" xfId="0" applyFont="1" applyBorder="1" applyAlignment="1">
      <alignment horizontal="center" vertical="center"/>
    </xf>
    <xf numFmtId="0" fontId="55" fillId="38" borderId="16" xfId="35" applyNumberFormat="1" applyFont="1" applyFill="1" applyBorder="1" applyAlignment="1">
      <alignment horizontal="center" vertical="center"/>
    </xf>
    <xf numFmtId="0" fontId="55" fillId="38" borderId="20" xfId="35" applyNumberFormat="1" applyFont="1" applyFill="1" applyBorder="1" applyAlignment="1">
      <alignment horizontal="center" vertical="center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 vertical="center" wrapText="1"/>
    </xf>
    <xf numFmtId="0" fontId="70" fillId="0" borderId="20" xfId="0" applyFont="1" applyBorder="1" applyAlignment="1">
      <alignment horizontal="center" vertical="center" wrapText="1"/>
    </xf>
    <xf numFmtId="0" fontId="55" fillId="38" borderId="16" xfId="35" applyNumberFormat="1" applyFont="1" applyFill="1" applyBorder="1" applyAlignment="1">
      <alignment horizontal="center" vertical="center" wrapText="1"/>
    </xf>
    <xf numFmtId="0" fontId="55" fillId="38" borderId="20" xfId="35" applyNumberFormat="1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81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70" fillId="0" borderId="15" xfId="0" applyFont="1" applyBorder="1" applyAlignment="1">
      <alignment horizontal="center" wrapText="1"/>
    </xf>
    <xf numFmtId="3" fontId="18" fillId="0" borderId="15" xfId="0" applyNumberFormat="1" applyFon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 vertical="center" wrapText="1"/>
    </xf>
    <xf numFmtId="0" fontId="61" fillId="0" borderId="19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70" fillId="0" borderId="23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70" fillId="0" borderId="17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70" fillId="0" borderId="23" xfId="0" applyFont="1" applyBorder="1" applyAlignment="1">
      <alignment horizontal="center" wrapText="1"/>
    </xf>
    <xf numFmtId="0" fontId="70" fillId="0" borderId="17" xfId="0" applyFont="1" applyBorder="1" applyAlignment="1">
      <alignment horizontal="center" wrapText="1"/>
    </xf>
    <xf numFmtId="3" fontId="18" fillId="0" borderId="15" xfId="0" applyNumberFormat="1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8" fillId="0" borderId="17" xfId="0" applyFont="1" applyBorder="1" applyAlignment="1">
      <alignment horizontal="center" wrapText="1"/>
    </xf>
    <xf numFmtId="3" fontId="18" fillId="0" borderId="23" xfId="0" applyNumberFormat="1" applyFont="1" applyBorder="1" applyAlignment="1">
      <alignment horizontal="center" wrapText="1"/>
    </xf>
    <xf numFmtId="3" fontId="18" fillId="0" borderId="18" xfId="0" applyNumberFormat="1" applyFont="1" applyBorder="1" applyAlignment="1">
      <alignment horizontal="center" wrapText="1"/>
    </xf>
    <xf numFmtId="3" fontId="18" fillId="0" borderId="17" xfId="0" applyNumberFormat="1" applyFont="1" applyBorder="1" applyAlignment="1">
      <alignment horizontal="center" wrapText="1"/>
    </xf>
    <xf numFmtId="0" fontId="78" fillId="0" borderId="23" xfId="0" applyFont="1" applyBorder="1" applyAlignment="1">
      <alignment horizontal="center" wrapText="1"/>
    </xf>
    <xf numFmtId="0" fontId="78" fillId="0" borderId="18" xfId="0" applyFont="1" applyBorder="1" applyAlignment="1">
      <alignment horizontal="center" wrapText="1"/>
    </xf>
    <xf numFmtId="0" fontId="78" fillId="0" borderId="17" xfId="0" applyFont="1" applyBorder="1" applyAlignment="1">
      <alignment horizontal="center" wrapText="1"/>
    </xf>
    <xf numFmtId="3" fontId="70" fillId="0" borderId="23" xfId="0" applyNumberFormat="1" applyFont="1" applyBorder="1" applyAlignment="1">
      <alignment horizontal="center"/>
    </xf>
    <xf numFmtId="3" fontId="70" fillId="0" borderId="18" xfId="0" applyNumberFormat="1" applyFont="1" applyBorder="1" applyAlignment="1">
      <alignment horizontal="center"/>
    </xf>
    <xf numFmtId="3" fontId="70" fillId="0" borderId="17" xfId="0" applyNumberFormat="1" applyFont="1" applyBorder="1" applyAlignment="1">
      <alignment horizontal="center"/>
    </xf>
    <xf numFmtId="4" fontId="51" fillId="23" borderId="23" xfId="0" applyNumberFormat="1" applyFont="1" applyFill="1" applyBorder="1" applyAlignment="1">
      <alignment horizontal="center"/>
    </xf>
    <xf numFmtId="4" fontId="51" fillId="23" borderId="17" xfId="0" applyNumberFormat="1" applyFont="1" applyFill="1" applyBorder="1" applyAlignment="1">
      <alignment horizontal="center"/>
    </xf>
    <xf numFmtId="9" fontId="51" fillId="23" borderId="23" xfId="0" applyNumberFormat="1" applyFont="1" applyFill="1" applyBorder="1" applyAlignment="1">
      <alignment horizontal="center"/>
    </xf>
    <xf numFmtId="9" fontId="51" fillId="23" borderId="17" xfId="0" applyNumberFormat="1" applyFont="1" applyFill="1" applyBorder="1" applyAlignment="1">
      <alignment horizontal="center"/>
    </xf>
    <xf numFmtId="0" fontId="0" fillId="0" borderId="23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77" fontId="62" fillId="0" borderId="15" xfId="0" applyNumberFormat="1" applyFont="1" applyFill="1" applyBorder="1" applyAlignment="1">
      <alignment horizontal="center"/>
    </xf>
    <xf numFmtId="0" fontId="52" fillId="0" borderId="37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65" fillId="0" borderId="39" xfId="0" applyFont="1" applyFill="1" applyBorder="1" applyAlignment="1">
      <alignment horizontal="center"/>
    </xf>
    <xf numFmtId="175" fontId="65" fillId="0" borderId="35" xfId="0" applyNumberFormat="1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52" fillId="0" borderId="32" xfId="0" applyFont="1" applyFill="1" applyBorder="1" applyAlignment="1">
      <alignment horizontal="center"/>
    </xf>
    <xf numFmtId="0" fontId="52" fillId="0" borderId="31" xfId="0" applyFont="1" applyFill="1" applyBorder="1" applyAlignment="1">
      <alignment horizontal="center"/>
    </xf>
    <xf numFmtId="0" fontId="52" fillId="0" borderId="41" xfId="0" applyFont="1" applyFill="1" applyBorder="1" applyAlignment="1">
      <alignment horizontal="center"/>
    </xf>
    <xf numFmtId="0" fontId="52" fillId="0" borderId="42" xfId="0" applyFont="1" applyFill="1" applyBorder="1" applyAlignment="1">
      <alignment horizontal="center"/>
    </xf>
    <xf numFmtId="0" fontId="66" fillId="0" borderId="16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0" xfId="0" applyFont="1" applyBorder="1" applyAlignment="1">
      <alignment horizontal="center" vertical="center" wrapText="1"/>
    </xf>
    <xf numFmtId="3" fontId="70" fillId="0" borderId="15" xfId="0" applyNumberFormat="1" applyFont="1" applyBorder="1" applyAlignment="1">
      <alignment horizontal="center" wrapText="1"/>
    </xf>
    <xf numFmtId="3" fontId="70" fillId="0" borderId="15" xfId="0" applyNumberFormat="1" applyFont="1" applyBorder="1" applyAlignment="1">
      <alignment horizontal="center"/>
    </xf>
    <xf numFmtId="2" fontId="51" fillId="23" borderId="23" xfId="0" applyNumberFormat="1" applyFont="1" applyFill="1" applyBorder="1" applyAlignment="1">
      <alignment horizontal="center"/>
    </xf>
    <xf numFmtId="2" fontId="51" fillId="23" borderId="17" xfId="0" applyNumberFormat="1" applyFont="1" applyFill="1" applyBorder="1" applyAlignment="1">
      <alignment horizontal="center"/>
    </xf>
    <xf numFmtId="0" fontId="77" fillId="0" borderId="23" xfId="0" applyFont="1" applyBorder="1" applyAlignment="1">
      <alignment horizontal="center" wrapText="1"/>
    </xf>
    <xf numFmtId="0" fontId="77" fillId="0" borderId="18" xfId="0" applyFont="1" applyBorder="1" applyAlignment="1">
      <alignment horizontal="center" wrapText="1"/>
    </xf>
    <xf numFmtId="0" fontId="77" fillId="0" borderId="17" xfId="0" applyFont="1" applyBorder="1" applyAlignment="1">
      <alignment horizontal="center" wrapText="1"/>
    </xf>
    <xf numFmtId="3" fontId="70" fillId="0" borderId="23" xfId="0" applyNumberFormat="1" applyFont="1" applyBorder="1" applyAlignment="1">
      <alignment horizontal="center" wrapText="1"/>
    </xf>
    <xf numFmtId="3" fontId="70" fillId="0" borderId="17" xfId="0" applyNumberFormat="1" applyFont="1" applyBorder="1" applyAlignment="1">
      <alignment horizontal="center" wrapText="1"/>
    </xf>
    <xf numFmtId="3" fontId="77" fillId="0" borderId="23" xfId="0" applyNumberFormat="1" applyFont="1" applyBorder="1" applyAlignment="1">
      <alignment horizontal="center" wrapText="1"/>
    </xf>
    <xf numFmtId="3" fontId="77" fillId="0" borderId="18" xfId="0" applyNumberFormat="1" applyFont="1" applyBorder="1" applyAlignment="1">
      <alignment horizontal="center" wrapText="1"/>
    </xf>
    <xf numFmtId="3" fontId="77" fillId="0" borderId="17" xfId="0" applyNumberFormat="1" applyFont="1" applyBorder="1" applyAlignment="1">
      <alignment horizontal="center" wrapText="1"/>
    </xf>
    <xf numFmtId="177" fontId="67" fillId="0" borderId="15" xfId="0" applyNumberFormat="1" applyFont="1" applyFill="1" applyBorder="1" applyAlignment="1">
      <alignment horizontal="center"/>
    </xf>
    <xf numFmtId="0" fontId="84" fillId="0" borderId="16" xfId="0" applyFont="1" applyBorder="1" applyAlignment="1">
      <alignment horizontal="center" vertical="center" wrapText="1"/>
    </xf>
    <xf numFmtId="0" fontId="84" fillId="0" borderId="19" xfId="0" applyFont="1" applyBorder="1" applyAlignment="1">
      <alignment horizontal="center" vertical="center" wrapText="1"/>
    </xf>
    <xf numFmtId="0" fontId="84" fillId="0" borderId="20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wrapText="1"/>
    </xf>
    <xf numFmtId="0" fontId="66" fillId="0" borderId="19" xfId="0" applyFont="1" applyBorder="1" applyAlignment="1">
      <alignment horizontal="center" wrapText="1"/>
    </xf>
    <xf numFmtId="0" fontId="66" fillId="0" borderId="20" xfId="0" applyFont="1" applyBorder="1" applyAlignment="1">
      <alignment horizontal="center" wrapText="1"/>
    </xf>
    <xf numFmtId="0" fontId="70" fillId="0" borderId="23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8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0" fontId="70" fillId="0" borderId="0" xfId="0" applyFont="1" applyFill="1" applyBorder="1" applyAlignment="1">
      <alignment horizontal="center" wrapText="1"/>
    </xf>
    <xf numFmtId="0" fontId="77" fillId="0" borderId="0" xfId="0" applyFont="1" applyFill="1" applyBorder="1" applyAlignment="1">
      <alignment horizontal="center" wrapText="1"/>
    </xf>
    <xf numFmtId="2" fontId="51" fillId="0" borderId="0" xfId="0" applyNumberFormat="1" applyFont="1" applyFill="1" applyBorder="1" applyAlignment="1">
      <alignment horizontal="center"/>
    </xf>
    <xf numFmtId="3" fontId="70" fillId="0" borderId="0" xfId="0" applyNumberFormat="1" applyFont="1" applyFill="1" applyBorder="1" applyAlignment="1">
      <alignment horizontal="center"/>
    </xf>
    <xf numFmtId="4" fontId="51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75" fontId="65" fillId="0" borderId="0" xfId="0" applyNumberFormat="1" applyFont="1" applyFill="1" applyBorder="1" applyAlignment="1">
      <alignment horizontal="center"/>
    </xf>
    <xf numFmtId="0" fontId="54" fillId="0" borderId="29" xfId="0" applyFont="1" applyFill="1" applyBorder="1" applyAlignment="1">
      <alignment horizontal="center" wrapText="1"/>
    </xf>
    <xf numFmtId="0" fontId="54" fillId="0" borderId="30" xfId="0" applyFont="1" applyFill="1" applyBorder="1" applyAlignment="1">
      <alignment horizontal="center" wrapText="1"/>
    </xf>
    <xf numFmtId="0" fontId="54" fillId="0" borderId="32" xfId="0" applyFont="1" applyFill="1" applyBorder="1" applyAlignment="1">
      <alignment horizontal="center"/>
    </xf>
    <xf numFmtId="0" fontId="54" fillId="0" borderId="33" xfId="0" applyFont="1" applyFill="1" applyBorder="1" applyAlignment="1">
      <alignment horizontal="center"/>
    </xf>
    <xf numFmtId="177" fontId="62" fillId="0" borderId="0" xfId="0" applyNumberFormat="1" applyFont="1" applyFill="1" applyBorder="1" applyAlignment="1">
      <alignment horizontal="center"/>
    </xf>
    <xf numFmtId="0" fontId="1" fillId="0" borderId="26" xfId="45" applyFont="1" applyFill="1" applyBorder="1" applyAlignment="1">
      <alignment horizontal="center"/>
    </xf>
  </cellXfs>
  <cellStyles count="60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omma 2" xfId="29"/>
    <cellStyle name="Excel Built-in Explanatory Text" xfId="30"/>
    <cellStyle name="Excel Built-in Explanatory Text 3" xfId="31"/>
    <cellStyle name="Excel Built-in Normal" xfId="32"/>
    <cellStyle name="Excel_BuiltIn_Explanatory Text" xfId="33"/>
    <cellStyle name="Excel_BuiltIn_Explanatory Text 1" xfId="34"/>
    <cellStyle name="Explanatory Text" xfId="35" builtinId="53"/>
    <cellStyle name="Explanatory Text 2" xfId="36"/>
    <cellStyle name="Good 2" xfId="37"/>
    <cellStyle name="Heading 1 2" xfId="38"/>
    <cellStyle name="Heading 2 2" xfId="39"/>
    <cellStyle name="Heading 3 2" xfId="40"/>
    <cellStyle name="Heading 4 2" xfId="41"/>
    <cellStyle name="Input 2" xfId="42"/>
    <cellStyle name="Linked Cell 2" xfId="43"/>
    <cellStyle name="Neutral 2" xfId="44"/>
    <cellStyle name="Normal" xfId="0" builtinId="0"/>
    <cellStyle name="Normal 2" xfId="45"/>
    <cellStyle name="Normal 2 2" xfId="46"/>
    <cellStyle name="Normal 3" xfId="47"/>
    <cellStyle name="Normal 4" xfId="48"/>
    <cellStyle name="Normal 5" xfId="49"/>
    <cellStyle name="Note 2" xfId="50"/>
    <cellStyle name="Output 2" xfId="51"/>
    <cellStyle name="Percent" xfId="52" builtinId="5"/>
    <cellStyle name="Percent 2" xfId="53"/>
    <cellStyle name="Percent 2 2" xfId="54"/>
    <cellStyle name="Percent 3" xfId="55"/>
    <cellStyle name="TableStyleLight1" xfId="56"/>
    <cellStyle name="Title 2" xfId="57"/>
    <cellStyle name="Total 2" xfId="58"/>
    <cellStyle name="Warning Text 2" xfId="5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1DA"/>
      <rgbColor rgb="007F7F7F"/>
      <rgbColor rgb="009999FF"/>
      <rgbColor rgb="00993366"/>
      <rgbColor rgb="00FFFFCC"/>
      <rgbColor rgb="00DCE6F2"/>
      <rgbColor rgb="00660066"/>
      <rgbColor rgb="00D99694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DD9C3"/>
      <rgbColor rgb="00D7E4BD"/>
      <rgbColor rgb="00FFFF99"/>
      <rgbColor rgb="008EB4E3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E46C0A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Z\3%20PPC\ANNISA\LIST%20BJ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.prd\AppData\Local\Microsoft\Windows\Temporary%20Internet%20Files\Content.Outlook\TH7WRSUK\RPB%20MEI%20202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BJ-ACH-001</v>
          </cell>
          <cell r="B2" t="str">
            <v>CHITOSE ACHIVA (BLACK)</v>
          </cell>
        </row>
        <row r="3">
          <cell r="A3" t="str">
            <v>BJ-ACH-002</v>
          </cell>
          <cell r="B3" t="str">
            <v>CHITOSE ACHIVA (GREY)</v>
          </cell>
        </row>
        <row r="4">
          <cell r="A4" t="str">
            <v>BJ-ACT-001</v>
          </cell>
          <cell r="B4" t="str">
            <v>ACTIVO C - GREEN</v>
          </cell>
        </row>
        <row r="5">
          <cell r="A5" t="str">
            <v>BJ-ACT-002</v>
          </cell>
          <cell r="B5" t="str">
            <v>ACTIVO C - ORANGE</v>
          </cell>
        </row>
        <row r="6">
          <cell r="A6" t="str">
            <v>BJ-ACT-003</v>
          </cell>
          <cell r="B6" t="str">
            <v>ACTIVO C - BLACK</v>
          </cell>
        </row>
        <row r="7">
          <cell r="A7" t="str">
            <v>BJ-ACT-004</v>
          </cell>
          <cell r="B7" t="str">
            <v>ACTIVO C - BLUE</v>
          </cell>
        </row>
        <row r="8">
          <cell r="A8" t="str">
            <v>BJ-ACT-005</v>
          </cell>
          <cell r="B8" t="str">
            <v>ACTIVO SWC - GREEN</v>
          </cell>
        </row>
        <row r="9">
          <cell r="A9" t="str">
            <v>BJ-ACT-006</v>
          </cell>
          <cell r="B9" t="str">
            <v>ACTIVO SWC - ORANGE</v>
          </cell>
        </row>
        <row r="10">
          <cell r="A10" t="str">
            <v>BJ-ACT-007</v>
          </cell>
          <cell r="B10" t="str">
            <v>ACTIVO SWC - RED</v>
          </cell>
        </row>
        <row r="11">
          <cell r="A11" t="str">
            <v>BJ-ACT-008</v>
          </cell>
          <cell r="B11" t="str">
            <v>ACTIVO SWC - BLUE (GS 1795 A BLUE)</v>
          </cell>
        </row>
        <row r="12">
          <cell r="A12" t="str">
            <v>BJ-ACT-009</v>
          </cell>
          <cell r="B12" t="str">
            <v>ACTIVO SWC - BLACK</v>
          </cell>
        </row>
        <row r="13">
          <cell r="A13" t="str">
            <v>BJ-ADV-001</v>
          </cell>
          <cell r="B13" t="str">
            <v>ADVISIO BLUE</v>
          </cell>
        </row>
        <row r="14">
          <cell r="A14" t="str">
            <v>BJ-ADV-002</v>
          </cell>
          <cell r="B14" t="str">
            <v>ADVISIO GREEN</v>
          </cell>
        </row>
        <row r="15">
          <cell r="A15" t="str">
            <v>BJ-ADV-003</v>
          </cell>
          <cell r="B15" t="str">
            <v>ADVISIO BLACK</v>
          </cell>
        </row>
        <row r="16">
          <cell r="A16" t="str">
            <v>BJ-ADV-004</v>
          </cell>
          <cell r="B16" t="str">
            <v>ADVISIO ORANGE</v>
          </cell>
        </row>
        <row r="17">
          <cell r="A17" t="str">
            <v>BJ-ADV-005</v>
          </cell>
          <cell r="B17" t="str">
            <v>ADVISIO RED</v>
          </cell>
        </row>
        <row r="18">
          <cell r="A18" t="str">
            <v>BJ-AEON-001</v>
          </cell>
          <cell r="B18" t="str">
            <v>CATEGORY A BACK BOARD</v>
          </cell>
        </row>
        <row r="19">
          <cell r="A19" t="str">
            <v>BJ-AEON-002</v>
          </cell>
          <cell r="B19" t="str">
            <v>CATEGORY C END PANEL</v>
          </cell>
        </row>
        <row r="20">
          <cell r="A20" t="str">
            <v>BJ-AEON-003</v>
          </cell>
          <cell r="B20" t="str">
            <v>CATEGORY E WOODEN SHELF</v>
          </cell>
        </row>
        <row r="21">
          <cell r="A21" t="str">
            <v>BJ-AEON-004</v>
          </cell>
          <cell r="B21" t="str">
            <v>CATEGORY F WOODEN PLATFORM</v>
          </cell>
        </row>
        <row r="22">
          <cell r="A22" t="str">
            <v>BJ-AEON-005</v>
          </cell>
          <cell r="B22" t="str">
            <v>CATEGORY G WOODEN STAGE</v>
          </cell>
        </row>
        <row r="23">
          <cell r="A23" t="str">
            <v>BJ-AEON-006</v>
          </cell>
          <cell r="B23" t="str">
            <v>CATEGORY H WOODEN CABINET</v>
          </cell>
        </row>
        <row r="24">
          <cell r="A24" t="str">
            <v>BJ-AEON-007</v>
          </cell>
          <cell r="B24" t="str">
            <v>CATEGORY K WOODEN STOCKER</v>
          </cell>
        </row>
        <row r="25">
          <cell r="A25" t="str">
            <v>BJ-AEON-008</v>
          </cell>
          <cell r="B25" t="str">
            <v>CATEGORY I TABLE CAT</v>
          </cell>
        </row>
        <row r="26">
          <cell r="A26" t="str">
            <v>BJ-AEON-009</v>
          </cell>
          <cell r="B26" t="str">
            <v>CATEGORY J STOCKER</v>
          </cell>
        </row>
        <row r="27">
          <cell r="A27" t="str">
            <v>BJ-AEON-010</v>
          </cell>
          <cell r="B27" t="str">
            <v>CATEGORY L CASTER STOCKER</v>
          </cell>
        </row>
        <row r="28">
          <cell r="A28" t="str">
            <v>BJ-AEON-011</v>
          </cell>
          <cell r="B28" t="str">
            <v>AEON CATEGORY M WOOD BOX</v>
          </cell>
        </row>
        <row r="29">
          <cell r="A29" t="str">
            <v>BJ-AEON-012</v>
          </cell>
          <cell r="B29" t="str">
            <v>B1 LADIES ADULT SIDE PANEL INA8110CS98</v>
          </cell>
        </row>
        <row r="30">
          <cell r="A30" t="str">
            <v>BJ-AEON-013</v>
          </cell>
          <cell r="B30" t="str">
            <v>B1 LADIES INNER SIDE PANEL INA8110CS98</v>
          </cell>
        </row>
        <row r="31">
          <cell r="A31" t="str">
            <v>BJ-AEON-014</v>
          </cell>
          <cell r="B31" t="str">
            <v>B1 LADIES SHOES SIDE PANEL AS14013CS62</v>
          </cell>
        </row>
        <row r="32">
          <cell r="A32" t="str">
            <v>BJ-AEON-015</v>
          </cell>
          <cell r="B32" t="str">
            <v>B1 MENS SHOES SIDE PANEL AS14015CS98</v>
          </cell>
        </row>
        <row r="33">
          <cell r="A33" t="str">
            <v>BJ-AEON-016</v>
          </cell>
          <cell r="B33" t="str">
            <v>B2 AV GONDOLA SIDE PANEL AS14007CS98</v>
          </cell>
        </row>
        <row r="34">
          <cell r="A34" t="str">
            <v>BJ-AEON-017</v>
          </cell>
          <cell r="B34" t="str">
            <v>SOLID WOOD TABLE</v>
          </cell>
        </row>
        <row r="35">
          <cell r="A35" t="str">
            <v>BJ-AEON-018</v>
          </cell>
          <cell r="B35" t="str">
            <v>CATEGORY N ADDITIONAL</v>
          </cell>
        </row>
        <row r="36">
          <cell r="A36" t="str">
            <v>BJ-AEON-019</v>
          </cell>
          <cell r="B36" t="str">
            <v>CATEGORY B SIDE PANEL</v>
          </cell>
        </row>
        <row r="37">
          <cell r="A37" t="str">
            <v>BJ-AEON-020</v>
          </cell>
          <cell r="B37" t="str">
            <v>CATEGORY D WOOD PANEL</v>
          </cell>
        </row>
        <row r="38">
          <cell r="A38" t="str">
            <v>BJ-AEON-021</v>
          </cell>
          <cell r="B38" t="str">
            <v>BACK BOARD WH - 01</v>
          </cell>
        </row>
        <row r="39">
          <cell r="A39" t="str">
            <v>BJ-AEON-022</v>
          </cell>
          <cell r="B39" t="str">
            <v>ADDITIONAL ORDER C</v>
          </cell>
        </row>
        <row r="40">
          <cell r="A40" t="str">
            <v>BJ-AEON-023</v>
          </cell>
          <cell r="B40" t="str">
            <v>ADDITIONAL ORDER D</v>
          </cell>
        </row>
        <row r="41">
          <cell r="A41" t="str">
            <v>BJ-AEON-024</v>
          </cell>
          <cell r="B41" t="str">
            <v>A13 BACK BOARD SSM</v>
          </cell>
        </row>
        <row r="42">
          <cell r="A42" t="str">
            <v>BJ-AEON-025</v>
          </cell>
          <cell r="B42" t="str">
            <v>A14 BACK BOARD SSM</v>
          </cell>
        </row>
        <row r="43">
          <cell r="A43" t="str">
            <v>BJ-AEON-026</v>
          </cell>
          <cell r="B43" t="str">
            <v>A15 BACK BOARD SSM</v>
          </cell>
        </row>
        <row r="44">
          <cell r="A44" t="str">
            <v>BJ-AEON-027</v>
          </cell>
          <cell r="B44" t="str">
            <v>E2 WOODEN SHELF W / SLIT 888 T 26 X 400 X 899 TOYS SPECIAL - 2F AS130001CN74</v>
          </cell>
        </row>
        <row r="45">
          <cell r="A45" t="str">
            <v>BJ-AEON-028</v>
          </cell>
          <cell r="B45" t="str">
            <v>E2 WOODEN SHELF W / SLIT 888 T 26 X 400 X 899 KIDS - 2F AS130001CN74</v>
          </cell>
        </row>
        <row r="46">
          <cell r="A46" t="str">
            <v>BJ-AEON-029</v>
          </cell>
          <cell r="B46" t="str">
            <v>E3 WOOD SHELF W / SLIT 600 T 26 X 400 X 1199 LADIES CASUAL - 1F AS13001CN74</v>
          </cell>
        </row>
        <row r="47">
          <cell r="A47" t="str">
            <v>BJ-AEON-030</v>
          </cell>
          <cell r="B47" t="str">
            <v>E3 WOOD SHELF W / SLIT 600 T 26 X 600 X 1204 LADIES ADULT 1F AS13001CN74</v>
          </cell>
        </row>
        <row r="48">
          <cell r="A48" t="str">
            <v>BJ-AEON-031</v>
          </cell>
          <cell r="B48" t="str">
            <v>E3 WOOD SHELF W / SLIT 600 T 26 X 600 X 1204 LADIES FORMAL - 1F AS13001CN74</v>
          </cell>
        </row>
        <row r="49">
          <cell r="A49" t="str">
            <v>BJ-AEON-032</v>
          </cell>
          <cell r="B49" t="str">
            <v>E3 WOOD SHELF W / SLIT 600 T 26 X 600 X 1204 LADIES INNER - 1F AS13001CN74</v>
          </cell>
        </row>
        <row r="50">
          <cell r="A50" t="str">
            <v>BJ-AEON-033</v>
          </cell>
          <cell r="B50" t="str">
            <v>E3 WOOD SHELF W / SLIT 600 T 26 X 600 X 1204 MENS FORMAL CASUAL - 1F AS13001CN74</v>
          </cell>
        </row>
        <row r="51">
          <cell r="A51" t="str">
            <v>BJ-AEON-034</v>
          </cell>
          <cell r="B51" t="str">
            <v>E3 WOOD SHELF W / SLIT 600 T 26 X 600 X 1354 MENS ADULT AS13001CN74</v>
          </cell>
        </row>
        <row r="52">
          <cell r="A52" t="str">
            <v>BJ-AEON-035</v>
          </cell>
          <cell r="B52" t="str">
            <v>E9 WOOD SHELF W / SLIT 600 T 26 X 600 X 1354 KIDS 2 AS13001CN74</v>
          </cell>
        </row>
        <row r="53">
          <cell r="A53" t="str">
            <v>BJ-AEON-036</v>
          </cell>
          <cell r="B53" t="str">
            <v>E22 WOODEN SHELF W / SLIT 888 T 26 X 600 X 1204 LADIES ADULT AS13001CN74</v>
          </cell>
        </row>
        <row r="54">
          <cell r="A54" t="str">
            <v>BJ-AEON-037</v>
          </cell>
          <cell r="B54" t="str">
            <v>E22 WOODEN SHELF W / SLIT 888 T 3 X 870 X 1257 LADIES INNER AS13001CN74</v>
          </cell>
        </row>
        <row r="55">
          <cell r="A55" t="str">
            <v>BJ-AEON-038</v>
          </cell>
          <cell r="B55" t="str">
            <v>E22 WOODEN SHELF W / SLIT 888 T 3 X 870 X 1257 LADIES SHOES AS13001CN74</v>
          </cell>
        </row>
        <row r="56">
          <cell r="A56" t="str">
            <v>BJ-AEON-039</v>
          </cell>
          <cell r="B56" t="str">
            <v>E22 WOODEN SHELF W / SLIT 888 T 3 X 870 X 1257 TRAVEL SPORT AS13001CN74</v>
          </cell>
        </row>
        <row r="57">
          <cell r="A57" t="str">
            <v>BJ-AEON-040</v>
          </cell>
          <cell r="B57" t="str">
            <v>E24 WOODEN SHELF W / SLIT 888 T 3 X 870 X 1407 LADIES BAG AS13001CN74</v>
          </cell>
        </row>
        <row r="58">
          <cell r="A58" t="str">
            <v>BJ-AEON-041</v>
          </cell>
          <cell r="B58" t="str">
            <v>E24 WOODEN SHELF W / SLIT 888 T 3 X 870 X 1407 MENS SHOES AS13001CN74</v>
          </cell>
        </row>
        <row r="59">
          <cell r="A59" t="str">
            <v>BJ-AEON-042</v>
          </cell>
          <cell r="B59" t="str">
            <v>F2 WOODEN PLATFORM H 125 x D 450 x W 1130 EVENT - 1F INA8110CS98</v>
          </cell>
        </row>
        <row r="60">
          <cell r="A60" t="str">
            <v>BJ-AEON-043</v>
          </cell>
          <cell r="B60" t="str">
            <v>F4 WOODEN PLATFORM H 125 x D 450 x W 930 LADIES CASUAL INA8110CS98</v>
          </cell>
        </row>
        <row r="61">
          <cell r="A61" t="str">
            <v>BJ-AEON-044</v>
          </cell>
          <cell r="B61" t="str">
            <v>F4 WOODEN PLATFORM H 125 x D 450 x W 930 LADIES ADULT - 1F INA8110CS98</v>
          </cell>
        </row>
        <row r="62">
          <cell r="A62" t="str">
            <v>BJ-AEON-045</v>
          </cell>
          <cell r="B62" t="str">
            <v>F4 WOODEN PLATFORM H 125 x D 450 x W 930 LADIES BATIK - 1F INA8110CS98</v>
          </cell>
        </row>
        <row r="63">
          <cell r="A63" t="str">
            <v>BJ-AEON-046</v>
          </cell>
          <cell r="B63" t="str">
            <v>F4 WOODEN PLATFORM H 125 x D 450 x W 930 HF 3 BEDDING - 2F AS14006CS98</v>
          </cell>
        </row>
        <row r="64">
          <cell r="A64" t="str">
            <v>BJ-AEON-047</v>
          </cell>
          <cell r="B64" t="str">
            <v>F6 WOODEN PLATFORM H 125 x D 450 x W 930 LADIES CASUAL INA8110CS98</v>
          </cell>
        </row>
        <row r="65">
          <cell r="A65" t="str">
            <v>BJ-AEON-048</v>
          </cell>
          <cell r="B65" t="str">
            <v>F6 WOODEN PLATFORM H 125 x D 450 x W 915 LADIES ADULT INA8110CS98</v>
          </cell>
        </row>
        <row r="66">
          <cell r="A66" t="str">
            <v>BJ-AEON-049</v>
          </cell>
          <cell r="B66" t="str">
            <v>F6 WOODEN PLATFORM H 125 x D 450 x W 915 LADIES BATIK INA8110CS98</v>
          </cell>
        </row>
        <row r="67">
          <cell r="A67" t="str">
            <v>BJ-AEON-050</v>
          </cell>
          <cell r="B67" t="str">
            <v>F7 WOODEN PLATFORM T 3 x 1170 x 1371 HF 3 BEDDING - 2F AS14006CS98</v>
          </cell>
        </row>
        <row r="68">
          <cell r="A68" t="str">
            <v>BJ-AEON-051</v>
          </cell>
          <cell r="B68" t="str">
            <v>VARIOUS ORDER ( CATEGORIES - O )</v>
          </cell>
        </row>
        <row r="69">
          <cell r="A69" t="str">
            <v>BJ-AEON-052</v>
          </cell>
          <cell r="B69" t="str">
            <v>O - 1 WOODEN SHELF 450 X 650 1F MENS ADULT AS 13001 CN74</v>
          </cell>
        </row>
        <row r="70">
          <cell r="A70" t="str">
            <v>BJ-AEON-053</v>
          </cell>
          <cell r="B70" t="str">
            <v>O - 2 WALL CABINET 450 X 650 X 450 1F LADIES BAG AS14038KM / AS13020CN74</v>
          </cell>
        </row>
        <row r="71">
          <cell r="A71" t="str">
            <v>BJ-AEON-054</v>
          </cell>
          <cell r="B71" t="str">
            <v>O - 3 PLATFORM 450 X 650 X 125 1F EVENT INA 8110 CS98</v>
          </cell>
        </row>
        <row r="72">
          <cell r="A72" t="str">
            <v>BJ-AEON-055</v>
          </cell>
          <cell r="B72" t="str">
            <v>O - 4 PLATFORM 450 X 650 X 125 1F MENS ADULT AS 14015 CS98</v>
          </cell>
        </row>
        <row r="73">
          <cell r="A73" t="str">
            <v>BJ-AEON-056</v>
          </cell>
          <cell r="B73" t="str">
            <v>O - 5 BACK BOARD 870 X 1257 BABY NEEDS WH 09</v>
          </cell>
        </row>
        <row r="74">
          <cell r="A74" t="str">
            <v>BJ-AEON-057</v>
          </cell>
          <cell r="B74" t="str">
            <v>O - 6 BACK BOARD 870 X 2307 HOME FASHION 3 WH 09</v>
          </cell>
        </row>
        <row r="75">
          <cell r="A75" t="str">
            <v>BJ-AEON-058</v>
          </cell>
          <cell r="B75" t="str">
            <v>O - 7 BACK BOARD 1170 X 2307 HOME FASHION 3 WH 09</v>
          </cell>
        </row>
        <row r="76">
          <cell r="A76" t="str">
            <v>BJ-AEON-059</v>
          </cell>
          <cell r="B76" t="str">
            <v>E3 WOODEN SHELF W/ SLIT 600 T 26 x 400 x 1199 MENS ADULT - 1F AS13001CN74</v>
          </cell>
        </row>
        <row r="77">
          <cell r="A77" t="str">
            <v>BJ-AEON-060</v>
          </cell>
          <cell r="B77" t="str">
            <v>E21 WOODEN SHELF W/ SLIT 600 T 26 X 400 X 1199 EVENT SPECIAL - 1F AS13001CN74</v>
          </cell>
        </row>
        <row r="78">
          <cell r="A78" t="str">
            <v>BJ-AEON-061</v>
          </cell>
          <cell r="B78" t="str">
            <v>E21 WOODEN SHELF W/ SLIT 600 T 26 X 400 X 1199 LADIES ADULT AS13001CN74</v>
          </cell>
        </row>
        <row r="79">
          <cell r="A79" t="str">
            <v>BJ-AEON-062</v>
          </cell>
          <cell r="B79" t="str">
            <v>E21 WOODEN SHELF W/ SLIT 600 T 26 X 400 X 1199 LADIES BATIK AS13001CN74</v>
          </cell>
        </row>
        <row r="80">
          <cell r="A80" t="str">
            <v>BJ-AEON-063</v>
          </cell>
          <cell r="B80" t="str">
            <v>E21 WOODEN SHELF W/ SLIT 600 T 26 X 400 X 1199 LADIES CASUAL AS13001CN74</v>
          </cell>
        </row>
        <row r="81">
          <cell r="A81" t="str">
            <v>BJ-AEON-064</v>
          </cell>
          <cell r="B81" t="str">
            <v>E21 WOODEN SHELF W/ SLIT 600 T 26 X 400 X 1199 LADIES FORMAL AS13001CN74</v>
          </cell>
        </row>
        <row r="82">
          <cell r="A82" t="str">
            <v>BJ-AEON-065</v>
          </cell>
          <cell r="B82" t="str">
            <v>E21 WOODEN SHELF W/ SLIT 600 T 26 X 400 X 1199 LADIES INNER AS13001CN74</v>
          </cell>
        </row>
        <row r="83">
          <cell r="A83" t="str">
            <v>BJ-AEON-066</v>
          </cell>
          <cell r="B83" t="str">
            <v>E21 WOODEN SHELF W/ SLIT 600 T 26 X 400 X 1199 MENS ADULT AS13001CN74</v>
          </cell>
        </row>
        <row r="84">
          <cell r="A84" t="str">
            <v>BJ-AEON-067</v>
          </cell>
          <cell r="B84" t="str">
            <v>E21 WOODEN SHELF W/ SLIT 600 T 26 X 400 X 1199 MENS FORMAL AS13001CN74</v>
          </cell>
        </row>
        <row r="85">
          <cell r="A85" t="str">
            <v>BJ-AEON-068</v>
          </cell>
          <cell r="B85" t="str">
            <v>E21 WOODEN SHELF W/ SLIT 600 T 26 X 400 X 1199 MENS YOUNG AS13001CN74</v>
          </cell>
        </row>
        <row r="86">
          <cell r="A86" t="str">
            <v>BJ-AEON-069</v>
          </cell>
          <cell r="B86" t="str">
            <v>E21 WOODEN SHELF W/ SLIT 600 T 26 X 400 X 1199 TRAVEL SPORT AS13001CN74</v>
          </cell>
        </row>
        <row r="87">
          <cell r="A87" t="str">
            <v>BJ-AEON-070</v>
          </cell>
          <cell r="B87" t="str">
            <v>E22 WOODEN SHELF W/ SLIT 888 T 26 X 400 X 899 LADIES SHOES AS13001CN74</v>
          </cell>
        </row>
        <row r="88">
          <cell r="A88" t="str">
            <v>BJ-AEON-071</v>
          </cell>
          <cell r="B88" t="str">
            <v>E22 WOODEN SHELF W/ SLIT 888 T 26 X 400 X 899 MENS SHOES AS13001CN74</v>
          </cell>
        </row>
        <row r="89">
          <cell r="A89" t="str">
            <v>BJ-AEON-072</v>
          </cell>
          <cell r="B89" t="str">
            <v>E22 WOODEN SHELF W/ SLIT 888 T 26 X 400 X 899 EVENT -2F AS13001CN74</v>
          </cell>
        </row>
        <row r="90">
          <cell r="A90" t="str">
            <v>BJ-AEON-073</v>
          </cell>
          <cell r="B90" t="str">
            <v>E22 WOODEN SHELF W/ SLIT 888 T 26 X 400 X 899 KIDS 1 AS13001CN74</v>
          </cell>
        </row>
        <row r="91">
          <cell r="A91" t="str">
            <v>BJ-AEON-074</v>
          </cell>
          <cell r="B91" t="str">
            <v>E24 WOODEN SHELF W/ SLIT 888 T 26 X 430 X 899 KIDS 2 AS13001CN74</v>
          </cell>
        </row>
        <row r="92">
          <cell r="A92" t="str">
            <v>BJ-AEON-075</v>
          </cell>
          <cell r="B92" t="str">
            <v>E26 WOODEN SHELF W/ SLIT 888 T 26 X 350 X 899 LADIES INNER AS13001CN74</v>
          </cell>
        </row>
        <row r="93">
          <cell r="A93" t="str">
            <v>BJ-AEON-076</v>
          </cell>
          <cell r="B93" t="str">
            <v>E26 WOODEN SHELF W/ SLIT 888 T 26 X 350 X 899 TRAVEL SPORT AS13001CN74</v>
          </cell>
        </row>
        <row r="94">
          <cell r="A94" t="str">
            <v>BJ-AEON-077</v>
          </cell>
          <cell r="B94" t="str">
            <v>E26 WOODEN SHELF W/ SLIT 888 T 26 X 350 X 899 KIDS 2 AS13001CN74</v>
          </cell>
        </row>
        <row r="95">
          <cell r="A95" t="str">
            <v>BJ-AEON-078</v>
          </cell>
          <cell r="B95" t="str">
            <v>C2 END PANEL FOR GONDOLA W/S T 39 X 650 X 1290 LADIES BAG ACCESSORIES AS13001CN74</v>
          </cell>
        </row>
        <row r="96">
          <cell r="A96" t="str">
            <v>BJ-AEON-079</v>
          </cell>
          <cell r="B96" t="str">
            <v>N9 WOODEN SHELF W/SLIT 750 T 26 X 400 X 899 LADIES CASUAL - 1F AS13001CN74</v>
          </cell>
        </row>
        <row r="97">
          <cell r="A97" t="str">
            <v>BJ-AEON-080</v>
          </cell>
          <cell r="B97" t="str">
            <v>N12 WOODEN SHELF W/SLIT 750 T 26 X 400 X 899 LADIES ADULT - 1F AS13001CN74</v>
          </cell>
        </row>
        <row r="98">
          <cell r="A98" t="str">
            <v>BJ-AEON-081</v>
          </cell>
          <cell r="B98" t="str">
            <v>N13 WOODEN SHELF W/SLIT 750 T 26 X 400 X 899 LADIES FORMAL - 1F AS13001CN74</v>
          </cell>
        </row>
        <row r="99">
          <cell r="A99" t="str">
            <v>BJ-AEON-082</v>
          </cell>
          <cell r="B99" t="str">
            <v>N42 WOODEN SHELF W/SLIT 750 T 26 X 400 X 899 LADIES INNER - 1F AS14015CS98</v>
          </cell>
        </row>
        <row r="100">
          <cell r="A100" t="str">
            <v>BJ-AEON-083</v>
          </cell>
          <cell r="B100" t="str">
            <v>N47 WOODEN SHELF W/SLIT 750 T 26 X 400 X 899 KIDS - 2F AS13001CN74</v>
          </cell>
        </row>
        <row r="101">
          <cell r="A101" t="str">
            <v>BJ-AEON-084</v>
          </cell>
          <cell r="B101" t="str">
            <v>E7 WOODEN SHELF W/SLIT 750 T 26 X 400 X 1050 TOYS SPESIAL - 2F AS13001CN74</v>
          </cell>
        </row>
        <row r="102">
          <cell r="A102" t="str">
            <v>BJ-AEON-085</v>
          </cell>
          <cell r="B102" t="str">
            <v>E11 WOODEN SHELF W/SLIT 600 T 26 X 430 X 920 KIDS 2 - 2F AS13001CN74</v>
          </cell>
        </row>
        <row r="103">
          <cell r="A103" t="str">
            <v>BJ-AEON-086</v>
          </cell>
          <cell r="B103" t="str">
            <v>E13 WOODEN SHELF W/SLIT 750 T 26 X 450 X 899 MENS ADULT - 1F AS13001CN74</v>
          </cell>
        </row>
        <row r="104">
          <cell r="A104" t="str">
            <v>BJ-AEON-087</v>
          </cell>
          <cell r="B104" t="str">
            <v>E20 WOODEN SHELF W/SLIT 750 T 26 X 300 X 899 EVENT SPESIAL - 2F AS13001CN74</v>
          </cell>
        </row>
        <row r="105">
          <cell r="A105" t="str">
            <v>BJ-AEON-088</v>
          </cell>
          <cell r="B105" t="str">
            <v>E21 WOODEN SHELF W/SLIT 600 T 26 X 400 X 1199 MENS YOUNG - 1F AS13001CN74</v>
          </cell>
        </row>
        <row r="106">
          <cell r="A106" t="str">
            <v>BJ-AEON-089</v>
          </cell>
          <cell r="B106" t="str">
            <v>E24 WOODEN SHELF W/SLIT 888 T 26 X 430 X 899 KIDS 2 AS13001CN74</v>
          </cell>
        </row>
        <row r="107">
          <cell r="A107" t="str">
            <v>BJ-AEON-090</v>
          </cell>
          <cell r="B107" t="str">
            <v>E26 WOODEN SHELF W/SLIT 888 T 26 X 350 X 899 KIDS 1 AS13001CN74</v>
          </cell>
        </row>
        <row r="108">
          <cell r="A108" t="str">
            <v>BJ-AEON-091</v>
          </cell>
          <cell r="B108" t="str">
            <v>G5.1 WOODEN STAGE H 125 X D 430 X W 899 LADIES BAG AS13001CN74</v>
          </cell>
        </row>
        <row r="109">
          <cell r="A109" t="str">
            <v>BJ-AEON-092</v>
          </cell>
          <cell r="B109" t="str">
            <v>G5.2 WOODEN STAGE H 125 X D 470 X W 899 LADIES BAG AS13001CN74</v>
          </cell>
        </row>
        <row r="110">
          <cell r="A110" t="str">
            <v>BJ-AEON-093</v>
          </cell>
          <cell r="B110" t="str">
            <v>E27 WOODEN SHELF W/SLIT 600 T 26 X 350 X 650 TRAVEL SPORT AS13001CN74</v>
          </cell>
        </row>
        <row r="111">
          <cell r="A111" t="str">
            <v>BJ-AEON-094</v>
          </cell>
          <cell r="B111" t="str">
            <v>E28 WOODEN SHELF W/SLIT 888 T 26 X 300 X 899 LADIES INNER AS13001CN74</v>
          </cell>
        </row>
        <row r="112">
          <cell r="A112" t="str">
            <v>BJ-AEON-095</v>
          </cell>
          <cell r="B112" t="str">
            <v>N12 WOODEN SHELF FOR PILAR T 26 X 400 X 930-1565 MENS YOUNG - 1F AS13001CN74</v>
          </cell>
        </row>
        <row r="113">
          <cell r="A113" t="str">
            <v>BJ-AEON-096</v>
          </cell>
          <cell r="B113" t="str">
            <v>N13 WOODEN SHELF FOR PILAR T 26 X 400 X 925-1242 MENS YOUNG - 1F AS13001CN74</v>
          </cell>
        </row>
        <row r="114">
          <cell r="A114" t="str">
            <v>BJ-AEON-097</v>
          </cell>
          <cell r="B114" t="str">
            <v>N41 WOODEN STAGE H 125 X D 1026 X W 899 HF 3 AS13001CN74</v>
          </cell>
        </row>
        <row r="115">
          <cell r="A115" t="str">
            <v>BJ-AEON-098</v>
          </cell>
          <cell r="B115" t="str">
            <v>N47 WOODEN SHELF W/SLIT 600 T 26 X 400 X 899 LADIES SHOES - 1F AS13001CN74</v>
          </cell>
        </row>
        <row r="116">
          <cell r="A116" t="str">
            <v>BJ-AEON-099</v>
          </cell>
          <cell r="B116" t="str">
            <v>O1 WOODEN SHELF W/SLIT 600 D 450 X W 650 MENS ADULT - 1F AS13001CN74</v>
          </cell>
        </row>
        <row r="117">
          <cell r="A117" t="str">
            <v>BJ-AEON-100</v>
          </cell>
          <cell r="B117" t="str">
            <v>O3 PLATFORM D 450 X W 650 X H 125 EVENT - 1F INA8110CS98</v>
          </cell>
        </row>
        <row r="118">
          <cell r="A118" t="str">
            <v>BJ-AEON-101</v>
          </cell>
          <cell r="B118" t="str">
            <v>O5 BACK BOARD/DOUBLE SITE FIN W 870 X H 1257 BABY NEEDS WH - 09</v>
          </cell>
        </row>
        <row r="119">
          <cell r="A119" t="str">
            <v>BJ-AEON-102</v>
          </cell>
          <cell r="B119" t="str">
            <v>O6 BACK BOARD/DOUBLE SITE FIN W 870 X 2307 HOME FASHION - 3 WH - 09</v>
          </cell>
        </row>
        <row r="120">
          <cell r="A120" t="str">
            <v>BJ-AEON-103</v>
          </cell>
          <cell r="B120" t="str">
            <v>O7 BACK BOARD/DOUBLE SITE FIN W 1170 X 2307 HOME FASHION - 3 WH - 09</v>
          </cell>
        </row>
        <row r="121">
          <cell r="A121" t="str">
            <v>BJ-AEON-104</v>
          </cell>
          <cell r="B121" t="str">
            <v>C3 END PANEL FOR GONDOLA T 26 X 300 X 1290 LADIES BAG ACCESSORIES AS13001CN74</v>
          </cell>
        </row>
        <row r="122">
          <cell r="A122" t="str">
            <v>BJ-AEON-105</v>
          </cell>
          <cell r="B122" t="str">
            <v>N46 END PANEL FOR GONDOLA T26 X 300 X 2685 BWS - 2F AS13001CN74</v>
          </cell>
        </row>
        <row r="123">
          <cell r="A123" t="str">
            <v>BJ-AEON-106</v>
          </cell>
          <cell r="B123" t="str">
            <v>O-8 WOODEN SHELF SLIT 890 400 1F LADIES SHOES 899</v>
          </cell>
        </row>
        <row r="124">
          <cell r="A124" t="str">
            <v>BJ-AEON-107</v>
          </cell>
          <cell r="B124" t="str">
            <v>O-9 WOOD STAGE 430 1F LADIES SHOES 899</v>
          </cell>
        </row>
        <row r="125">
          <cell r="A125" t="str">
            <v>BJ-AEON-108</v>
          </cell>
          <cell r="B125" t="str">
            <v>O-10 WOODEN PANEL C木パネル 1F LADIES SHOES 600</v>
          </cell>
        </row>
        <row r="126">
          <cell r="A126" t="str">
            <v>BJ-AEON-109</v>
          </cell>
          <cell r="B126" t="str">
            <v>O-11 WOODEN PANEL C木パネル 1F MENS SHOES 600</v>
          </cell>
        </row>
        <row r="127">
          <cell r="A127" t="str">
            <v>BJ-AEON-110</v>
          </cell>
          <cell r="B127" t="str">
            <v>E1 WOODEN SHELF T26 X 400 X 899 1F LADIES CASUAL</v>
          </cell>
        </row>
        <row r="128">
          <cell r="A128" t="str">
            <v>BJ-AEON-111</v>
          </cell>
          <cell r="B128" t="str">
            <v>E1 WOODEN SHELF T26 X 400 X 899 1F LADIES ADULT</v>
          </cell>
        </row>
        <row r="129">
          <cell r="A129" t="str">
            <v>BJ-AEON-112</v>
          </cell>
          <cell r="B129" t="str">
            <v>E1 WOODEN SHELF T26 X 400 X 899 1F LADIES FORMAL</v>
          </cell>
        </row>
        <row r="130">
          <cell r="A130" t="str">
            <v>BJ-AEON-113</v>
          </cell>
          <cell r="B130" t="str">
            <v>E1 WOODEN SHELF T26 X 400 X 899 1F MENS INNER</v>
          </cell>
        </row>
        <row r="131">
          <cell r="A131" t="str">
            <v>BJ-AEON-114</v>
          </cell>
          <cell r="B131" t="str">
            <v>E1 WOODEN SHELF T26 X 400 X 899 KIDS 2F</v>
          </cell>
        </row>
        <row r="132">
          <cell r="A132" t="str">
            <v>BJ-AEON-115</v>
          </cell>
          <cell r="B132" t="str">
            <v>A1 BACK BOARD T3 X 870 X 1257 BABY NEED</v>
          </cell>
        </row>
        <row r="133">
          <cell r="A133" t="str">
            <v>BJ-AEON-116</v>
          </cell>
          <cell r="B133" t="str">
            <v>A1 BACK BOARD T3 X 870 X 1257 BABY WEAR</v>
          </cell>
        </row>
        <row r="134">
          <cell r="A134" t="str">
            <v>BJ-AEON-117</v>
          </cell>
          <cell r="B134" t="str">
            <v>A1 BACK BOARD T3 X 870 X 1257 HOME FASHION 1</v>
          </cell>
        </row>
        <row r="135">
          <cell r="A135" t="str">
            <v>BJ-AEON-118</v>
          </cell>
          <cell r="B135" t="str">
            <v>A1 BACK BOARD T3 X 870 X 1257 HOME FASHION 2</v>
          </cell>
        </row>
        <row r="136">
          <cell r="A136" t="str">
            <v>BJ-AEON-119</v>
          </cell>
          <cell r="B136" t="str">
            <v>A1 BACK BOARD T3 X 870 X 1257 TOY</v>
          </cell>
        </row>
        <row r="137">
          <cell r="A137" t="str">
            <v>BJ-AEON-120</v>
          </cell>
          <cell r="B137" t="str">
            <v>A1 BACK BOARD T3 X 870 X 1257 HBC</v>
          </cell>
        </row>
        <row r="138">
          <cell r="A138" t="str">
            <v>BJ-AEON-121</v>
          </cell>
          <cell r="B138" t="str">
            <v>A2 BACK BOARD T3 X 870 X 1407 AV GONDOLA</v>
          </cell>
        </row>
        <row r="139">
          <cell r="A139" t="str">
            <v>BJ-AEON-122</v>
          </cell>
          <cell r="B139" t="str">
            <v>A2 BACK BOARD T3 X 870 X 1407 BABY NEED</v>
          </cell>
        </row>
        <row r="140">
          <cell r="A140" t="str">
            <v>BJ-AEON-123</v>
          </cell>
          <cell r="B140" t="str">
            <v>A2 BACK BOARD T3 X 870 X 1407 HOME FASHION 1</v>
          </cell>
        </row>
        <row r="141">
          <cell r="A141" t="str">
            <v>BJ-AEON-124</v>
          </cell>
          <cell r="B141" t="str">
            <v>A2 BACK BOARD T3 X 870 X 1407 HOME FASHION 2</v>
          </cell>
        </row>
        <row r="142">
          <cell r="A142" t="str">
            <v>BJ-AEON-125</v>
          </cell>
          <cell r="B142" t="str">
            <v>A2 BACK BOARD T3 X 870 X 1407 TOY</v>
          </cell>
        </row>
        <row r="143">
          <cell r="A143" t="str">
            <v>BJ-AEON-126</v>
          </cell>
          <cell r="B143" t="str">
            <v>A3 BACK BOARD T3 X 870 X 2307 BABY NEED</v>
          </cell>
        </row>
        <row r="144">
          <cell r="A144" t="str">
            <v>BJ-AEON-127</v>
          </cell>
          <cell r="B144" t="str">
            <v>A3 BACK BOARD T3 X 870 X 2307 HOME FASHION 3</v>
          </cell>
        </row>
        <row r="145">
          <cell r="A145" t="str">
            <v>BJ-AEON-129</v>
          </cell>
          <cell r="B145" t="str">
            <v>A3 BACK BOARD T3 X 870 X 2307 HBC</v>
          </cell>
        </row>
        <row r="146">
          <cell r="A146" t="str">
            <v>BJ-AEON-130</v>
          </cell>
          <cell r="B146" t="str">
            <v>A4 BACK BOARD T3 X 870 X 1707 HBC</v>
          </cell>
        </row>
        <row r="147">
          <cell r="A147" t="str">
            <v>BJ-AEON-131</v>
          </cell>
          <cell r="B147" t="str">
            <v>A5 BACK BOARD T3 X 720 X 297 BABY NEED</v>
          </cell>
        </row>
        <row r="148">
          <cell r="A148" t="str">
            <v>BJ-AEON-132</v>
          </cell>
          <cell r="B148" t="str">
            <v>A5 BACK BOARD T3 X 720 X 297 HOME FASHION 3</v>
          </cell>
        </row>
        <row r="149">
          <cell r="A149" t="str">
            <v>BJ-AEON-133</v>
          </cell>
          <cell r="B149" t="str">
            <v>A11 BACK BOARD T3 X 1170 X 1257 BABY WEAR</v>
          </cell>
        </row>
        <row r="150">
          <cell r="A150" t="str">
            <v>BJ-AEON-134</v>
          </cell>
          <cell r="B150" t="str">
            <v>A11 BACK BOARD T3 X 1170 X 1407 HBC</v>
          </cell>
        </row>
        <row r="151">
          <cell r="A151" t="str">
            <v>BJ-AEON-135</v>
          </cell>
          <cell r="B151" t="str">
            <v>A12 BACK BOARD T3 X 1170 X 1257 BABY NEED</v>
          </cell>
        </row>
        <row r="152">
          <cell r="A152" t="str">
            <v>BJ-AEON-136</v>
          </cell>
          <cell r="B152" t="str">
            <v>A13 BACK BOARD T3 X 1170 X 1257 BABY NEED</v>
          </cell>
        </row>
        <row r="153">
          <cell r="A153" t="str">
            <v>BJ-AEON-137</v>
          </cell>
          <cell r="B153" t="str">
            <v>N-38 BACK BOARD T3 X 870 X 1707 BABY NEED</v>
          </cell>
        </row>
        <row r="154">
          <cell r="A154" t="str">
            <v>BJ-AEON-138</v>
          </cell>
          <cell r="B154" t="str">
            <v>N-39 BACK BOARD T3 X 870 X 2307 BABY WEAR</v>
          </cell>
        </row>
        <row r="155">
          <cell r="A155" t="str">
            <v>BJ-AEON-139</v>
          </cell>
          <cell r="B155" t="str">
            <v>N-40 BACK BOARD T3 X 297 X 870 BABY WEAR</v>
          </cell>
        </row>
        <row r="156">
          <cell r="A156" t="str">
            <v>BJ-AEON-140</v>
          </cell>
          <cell r="B156" t="str">
            <v>E29 WOODEN SHELF W / SLIT 600 T26 X 430 X 899 LADIES BAG AS13001CN74</v>
          </cell>
        </row>
        <row r="157">
          <cell r="A157" t="str">
            <v>BJ-AEON-141</v>
          </cell>
          <cell r="B157" t="str">
            <v>E29 WOODEN SHELF W / SLIT 600 T26 X 430 X 899 MENS SHOES AS13001CN74</v>
          </cell>
        </row>
        <row r="158">
          <cell r="A158" t="str">
            <v>BJ-AEON-142</v>
          </cell>
          <cell r="B158" t="str">
            <v>E30 WOODEN SHELF W / SLIT 600 T26 X 400 X 899 MENS SHOES AS13001CN74</v>
          </cell>
        </row>
        <row r="159">
          <cell r="A159" t="str">
            <v>BJ-AEON-143</v>
          </cell>
          <cell r="B159" t="str">
            <v>E31 WOODEN SHELF W / SLIT 750 T26 X 400 X 774 LADIES FORMAL - 1F AS13001CN74</v>
          </cell>
        </row>
        <row r="160">
          <cell r="A160" t="str">
            <v>BJ-AEON-144</v>
          </cell>
          <cell r="B160" t="str">
            <v>E31 WOODEN SHELF W / SLIT 750 T26 X 400 X 774 LADIES INNER - 1F AS13001CN74</v>
          </cell>
        </row>
        <row r="161">
          <cell r="A161" t="str">
            <v>BJ-AEON-145</v>
          </cell>
          <cell r="B161" t="str">
            <v>E32 WOODEN SHELF W / SLIT 750 T26 X 400 X 774 MENS FORMAL - 1F INA8112CS98</v>
          </cell>
        </row>
        <row r="162">
          <cell r="A162" t="str">
            <v>BJ-AEON-146</v>
          </cell>
          <cell r="B162" t="str">
            <v>AEON CATEGORY A BACK BOARD</v>
          </cell>
        </row>
        <row r="163">
          <cell r="A163" t="str">
            <v>BJ-AEON-147</v>
          </cell>
          <cell r="B163" t="str">
            <v>AEON CATEGORY N BACK BOARD</v>
          </cell>
        </row>
        <row r="164">
          <cell r="A164" t="str">
            <v>BJ-AEON-148</v>
          </cell>
          <cell r="B164" t="str">
            <v>H-4 CASHIER COUNTER GONDOLA - GF WOODEN BOX H350 X D160 X W776 PAPER BLACK</v>
          </cell>
        </row>
        <row r="165">
          <cell r="A165" t="str">
            <v>BJ-AEON-149</v>
          </cell>
          <cell r="B165" t="str">
            <v>I-22 TRAVEL WOODEN PALLET A H450 X D600 X W1200 AS-14027CS98</v>
          </cell>
        </row>
        <row r="166">
          <cell r="A166" t="str">
            <v>BJ-AEON-150</v>
          </cell>
          <cell r="B166" t="str">
            <v>I-22 TRAVEL WOODEN PALLET B H450 X D600 X W1200 AS-14027CS98</v>
          </cell>
        </row>
        <row r="167">
          <cell r="A167" t="str">
            <v>BJ-AEON-151</v>
          </cell>
          <cell r="B167" t="str">
            <v>N-24 1 HF 1 SPECIAL - 2F WOOD CABINET FOR PILLAR H600 X D450 X W930 AS14007CS98</v>
          </cell>
        </row>
        <row r="168">
          <cell r="A168" t="str">
            <v>BJ-AEON-152</v>
          </cell>
          <cell r="B168" t="str">
            <v>N-25A HF 1 SPECIAL - 2F WOOD CABINET FOR PILLAR H600 X D450 X W915 AS14007CS98</v>
          </cell>
        </row>
        <row r="169">
          <cell r="A169" t="str">
            <v>BJ-AEON-153</v>
          </cell>
          <cell r="B169" t="str">
            <v>N-25B HF 1 SPECIAL - 2F WOOD CABINET FOR PILLAR H600 X D450 X W915 AS14007CS98</v>
          </cell>
        </row>
        <row r="170">
          <cell r="A170" t="str">
            <v>BJ-AEON-154</v>
          </cell>
          <cell r="B170" t="str">
            <v>N-26 HF 1 SPECIAL - 2F WOOD CABINET FOR PILLAR H475 X D450 X W899 AS14007CS98</v>
          </cell>
        </row>
        <row r="171">
          <cell r="A171" t="str">
            <v>BJ-AEON-155</v>
          </cell>
          <cell r="B171" t="str">
            <v>N-27 HF 1 SPECIAL - 2F WOOD CABINET FOR PILLAR H475 X D450 X W960 AS14007CS98</v>
          </cell>
        </row>
        <row r="172">
          <cell r="A172" t="str">
            <v>BJ-AEON-156</v>
          </cell>
          <cell r="B172" t="str">
            <v>N-28 HF 2 SPECIAL - 2F WOOD CABINET FOR PILLAR H475 X D450 X W899 AS14007CS98</v>
          </cell>
        </row>
        <row r="173">
          <cell r="A173" t="str">
            <v>BJ-AEON-157</v>
          </cell>
          <cell r="B173" t="str">
            <v>N-29 HF 2 SPECIAL - 2F WOOD CABINET FOR PILLAR H475 X D450 X W960 AS14007CS98</v>
          </cell>
        </row>
        <row r="174">
          <cell r="A174" t="str">
            <v>BJ-AEON-158</v>
          </cell>
          <cell r="B174" t="str">
            <v>N-30 KIDS2 SPECIAL - 2F WOOD STOCK BOX H325 X D430 X W899 AS14084CS99</v>
          </cell>
        </row>
        <row r="175">
          <cell r="A175" t="str">
            <v>BJ-AEON-159</v>
          </cell>
          <cell r="B175" t="str">
            <v>E22 WOODEN SHELF W/SLIT 888 T26 X 400 X 899 LADIES SHOES - 1F AS14013CS62</v>
          </cell>
        </row>
        <row r="176">
          <cell r="A176" t="str">
            <v>BJ-AEON-160</v>
          </cell>
          <cell r="B176" t="str">
            <v>E22 WOODEN SHELF W/SLIT 888 T26 X 400 X 899 LADIES BATIK - 1F INA8110CS98</v>
          </cell>
        </row>
        <row r="177">
          <cell r="A177" t="str">
            <v>BJ-AEON-161</v>
          </cell>
          <cell r="B177" t="str">
            <v>E22 WOODEN SHELF W/SLIT 888 T26 X 400 X 899 MENS SHOES - 1F AS14015CS98</v>
          </cell>
        </row>
        <row r="178">
          <cell r="A178" t="str">
            <v>BJ-AEON-162</v>
          </cell>
          <cell r="B178" t="str">
            <v>E22 WOODEN SHELF W/SLIT 888 T26 X 400 X 899 HF2 - 2F AS14007CS98</v>
          </cell>
        </row>
        <row r="179">
          <cell r="A179" t="str">
            <v>BJ-AEON-163</v>
          </cell>
          <cell r="B179" t="str">
            <v>E22 WOODEN SHELF W/SLIT 888 T26 X 400 X 899 HF1 SPECIAL - 2F AS14007CS98</v>
          </cell>
        </row>
        <row r="180">
          <cell r="A180" t="str">
            <v>BJ-AEON-164</v>
          </cell>
          <cell r="B180" t="str">
            <v>E22 WOODEN SHELF W/SLIT 888 T26 X 400 X 899 HOME FASHION 1 AS14007CS98</v>
          </cell>
        </row>
        <row r="181">
          <cell r="A181" t="str">
            <v>BJ-AEON-165</v>
          </cell>
          <cell r="B181" t="str">
            <v>E22 WOODEN SHELF W/SLIT 888 T26 X 400 X 899 HOME FASHION 2 AS14007CS98</v>
          </cell>
        </row>
        <row r="182">
          <cell r="A182" t="str">
            <v>BJ-AEON-166</v>
          </cell>
          <cell r="B182" t="str">
            <v>E22 WOODEN SHELF W/SLIT 888 T26 X 400 X 899 STATIONARY AS14072CS98</v>
          </cell>
        </row>
        <row r="183">
          <cell r="A183" t="str">
            <v>BJ-AEON-167</v>
          </cell>
          <cell r="B183" t="str">
            <v>F5 WOODEN PLATFORM H125 X 450 X 960 HF1 SPECIAL - 2F AS14007CS98</v>
          </cell>
        </row>
        <row r="184">
          <cell r="A184" t="str">
            <v>BJ-AEON-168</v>
          </cell>
          <cell r="B184" t="str">
            <v>F5 WOODEN PLATFORM H125 X 450 X 960 HF2 SPECIAL - 2F AS14007CS98</v>
          </cell>
        </row>
        <row r="185">
          <cell r="A185" t="str">
            <v>BJ-AEON-169</v>
          </cell>
          <cell r="B185" t="str">
            <v>F8 WOODEN PLATFORM H125 X 450 X 960 TRAVEL SPORT - 1F AS14072CS98</v>
          </cell>
        </row>
        <row r="186">
          <cell r="A186" t="str">
            <v>BJ-AEON-170</v>
          </cell>
          <cell r="B186" t="str">
            <v>F8 WOODEN PLATFORM H125 X 450 X 960 KIDS SPECIAL - 2F AS14003CS16</v>
          </cell>
        </row>
        <row r="187">
          <cell r="A187" t="str">
            <v>BJ-AEON-171</v>
          </cell>
          <cell r="B187" t="str">
            <v>F8 WOODEN PLATFORM H125 X 450 X 960 BABY WEAR - 2F AS14012CS62</v>
          </cell>
        </row>
        <row r="188">
          <cell r="A188" t="str">
            <v>BJ-AEON-172</v>
          </cell>
          <cell r="B188" t="str">
            <v>F9 WOODEN PLATFORM H125 X 450 X 960 KIDS SPECIAL - 2F AS14084CS99</v>
          </cell>
        </row>
        <row r="189">
          <cell r="A189" t="str">
            <v>BJ-AEON-173</v>
          </cell>
          <cell r="B189" t="str">
            <v>F12 WOODEN PLATFORM H125 X 450 X 960 LADIES FORMAL - 1F AS14015CS98</v>
          </cell>
        </row>
        <row r="190">
          <cell r="A190" t="str">
            <v>BJ-AEON-174</v>
          </cell>
          <cell r="B190" t="str">
            <v>F12 WOODEN PLATFORM H300 X D450 X W899 LADIES INNER - 1F AS14015CS98</v>
          </cell>
        </row>
        <row r="191">
          <cell r="A191" t="str">
            <v>BJ-AEON-175</v>
          </cell>
          <cell r="B191" t="str">
            <v>F12 WOODEN PLATFORM H325 X 430 X W899 MENS FORMAL - 1F INA8112CS98</v>
          </cell>
        </row>
        <row r="192">
          <cell r="A192" t="str">
            <v>BJ-AEON-176</v>
          </cell>
          <cell r="B192" t="str">
            <v>B-1 SIDE PANEL D200 X W1290 LADIES ADULT INA8110CS98</v>
          </cell>
        </row>
        <row r="193">
          <cell r="A193" t="str">
            <v>BJ-AEON-177</v>
          </cell>
          <cell r="B193" t="str">
            <v>B-1 SIDE PANEL D200 X W1290 LADIES INNER INA8110CS98</v>
          </cell>
        </row>
        <row r="194">
          <cell r="A194" t="str">
            <v>BJ-AEON-178</v>
          </cell>
          <cell r="B194" t="str">
            <v>B-1 SIDE PANEL D200 X W1290 LADIES SHOES AS14013CS62</v>
          </cell>
        </row>
        <row r="195">
          <cell r="A195" t="str">
            <v>BJ-AEON-179</v>
          </cell>
          <cell r="B195" t="str">
            <v>B-1 SIDE PANEL D200 X W1290 MENS SHOES AS14015CS98</v>
          </cell>
        </row>
        <row r="196">
          <cell r="A196" t="str">
            <v>BJ-AEON-180</v>
          </cell>
          <cell r="B196" t="str">
            <v>B-2 SIDE PANEL D200 X W1335 AV GONDOLA AS14007CS98</v>
          </cell>
        </row>
        <row r="197">
          <cell r="A197" t="str">
            <v>BJ-AEON-181</v>
          </cell>
          <cell r="B197" t="str">
            <v>B-2 SIDE PANEL D200 X W1335 BABY NEEDS AS14007CS98</v>
          </cell>
        </row>
        <row r="198">
          <cell r="A198" t="str">
            <v>BJ-AEON-182</v>
          </cell>
          <cell r="B198" t="str">
            <v>B-2 SIDE PANEL D200 X W1335 BABY WEAR AS14007CS98</v>
          </cell>
        </row>
        <row r="199">
          <cell r="A199" t="str">
            <v>BJ-AEON-183</v>
          </cell>
          <cell r="B199" t="str">
            <v>B-3 SIDE PANEL D200 X W1290 BABY WEAR AS14007CS98</v>
          </cell>
        </row>
        <row r="200">
          <cell r="A200" t="str">
            <v>BJ-AEON-184</v>
          </cell>
          <cell r="B200" t="str">
            <v>B-3 SIDE PANEL D200 X W1290 EVENT 2F AS14097CS16</v>
          </cell>
        </row>
        <row r="201">
          <cell r="A201" t="str">
            <v>BJ-AEON-185</v>
          </cell>
          <cell r="B201" t="str">
            <v>B-4 SIDE PANEL D200 X W1335 HOME FASHION AS14007CS98</v>
          </cell>
        </row>
        <row r="202">
          <cell r="A202" t="str">
            <v>BJ-AEON-186</v>
          </cell>
          <cell r="B202" t="str">
            <v>B-4 SIDE PANEL D200 X W1335 HOME FASHION 2 AS14007CS98</v>
          </cell>
        </row>
        <row r="203">
          <cell r="A203" t="str">
            <v>BJ-AEON-187</v>
          </cell>
          <cell r="B203" t="str">
            <v>B-5 SIDE PANEL D200 X W1290 KIDS 1 AS14003CS16</v>
          </cell>
        </row>
        <row r="204">
          <cell r="A204" t="str">
            <v>BJ-AEON-188</v>
          </cell>
          <cell r="B204" t="str">
            <v>B-5 SIDE PANEL D200 X W1290 KIDS 2 AS14084CS99</v>
          </cell>
        </row>
        <row r="205">
          <cell r="A205" t="str">
            <v>BJ-AEON-189</v>
          </cell>
          <cell r="B205" t="str">
            <v>B-6 SIDE PANEL D200 X W1335 STATIONARY AS14072CS62</v>
          </cell>
        </row>
        <row r="206">
          <cell r="A206" t="str">
            <v>BJ-AEON-190</v>
          </cell>
          <cell r="B206" t="str">
            <v>B-6 SIDE PANEL D200 X W1335 TOY AS14097CS16</v>
          </cell>
        </row>
        <row r="207">
          <cell r="A207" t="str">
            <v>BJ-AEON-191</v>
          </cell>
          <cell r="B207" t="str">
            <v>B-7 SIDE PANEL D300 X W1485 AV GONDOLA AS14007CS98</v>
          </cell>
        </row>
        <row r="208">
          <cell r="A208" t="str">
            <v>BJ-AEON-194</v>
          </cell>
          <cell r="B208" t="str">
            <v>B-9 SIDE PANEL D300 X W1485 HOME FASHION AS14007CS98</v>
          </cell>
        </row>
        <row r="209">
          <cell r="A209" t="str">
            <v>BJ-AEON-195</v>
          </cell>
          <cell r="B209" t="str">
            <v>B-7 SIDE PANEL D300 X W1485 HOME FASHION 2 AS14007CS98</v>
          </cell>
        </row>
        <row r="210">
          <cell r="A210" t="str">
            <v>BJ-AEON-199</v>
          </cell>
          <cell r="B210" t="str">
            <v>B-7 SIDE PANEL D300 X W1485 BABY NEEDS AS14012CS62</v>
          </cell>
        </row>
        <row r="211">
          <cell r="A211" t="str">
            <v>BJ-AEON-200</v>
          </cell>
          <cell r="B211" t="str">
            <v>B-8 SIDE PANEL D300 X W1440 EVENT 2F AS14097CS16</v>
          </cell>
        </row>
        <row r="212">
          <cell r="A212" t="str">
            <v>BJ-AEON-202</v>
          </cell>
          <cell r="B212" t="str">
            <v>B-10 SIDE PANEL D450 X W2385 HOME FASHIION 3 AS14006CS98</v>
          </cell>
        </row>
        <row r="213">
          <cell r="A213" t="str">
            <v>BJ-AEON-203</v>
          </cell>
          <cell r="B213" t="str">
            <v>B-11 SIDE PANEL D200 X W1440 KIDS 1 AS14003CS16</v>
          </cell>
        </row>
        <row r="214">
          <cell r="A214" t="str">
            <v>BJ-AEON-204</v>
          </cell>
          <cell r="B214" t="str">
            <v>B-12 SIDE PANEL D300 X W1485 STATIONARY AS14072CS62</v>
          </cell>
        </row>
        <row r="215">
          <cell r="A215" t="str">
            <v>BJ-AEON-205</v>
          </cell>
          <cell r="B215" t="str">
            <v>B-13 SIDE PANEL D200 X W1485 TOY AS14097CS16</v>
          </cell>
        </row>
        <row r="216">
          <cell r="A216" t="str">
            <v>BJ-AEON-207</v>
          </cell>
          <cell r="B216" t="str">
            <v>C-1 END PANEL H350 X D25 X W1290 LADIES ADULT INA8110CS98</v>
          </cell>
        </row>
        <row r="217">
          <cell r="A217" t="str">
            <v>BJ-AEON-208</v>
          </cell>
          <cell r="B217" t="str">
            <v>C-1 END PANEL H350 X D25 X W1290 LADIES BATIK INA8110CS98</v>
          </cell>
        </row>
        <row r="218">
          <cell r="A218" t="str">
            <v>BJ-AEON-210</v>
          </cell>
          <cell r="B218" t="str">
            <v>C-1 END PANEL H350 X D25 X W1290 LADIES CASUAL INA8110CS98</v>
          </cell>
        </row>
        <row r="219">
          <cell r="A219" t="str">
            <v>BJ-AEON-212</v>
          </cell>
          <cell r="B219" t="str">
            <v>C-1 END PANEL H350 X D25 X W1290 LADIES FORMAL INA8110CS98</v>
          </cell>
        </row>
        <row r="220">
          <cell r="A220" t="str">
            <v>BJ-AEON-213</v>
          </cell>
          <cell r="B220" t="str">
            <v>C-1 END PANEL H350 X D25 X W1290 LADIES INNER INA8110CS98</v>
          </cell>
        </row>
        <row r="221">
          <cell r="A221" t="str">
            <v>BJ-AEON-214</v>
          </cell>
          <cell r="B221" t="str">
            <v>C-1 END PANEL H350 X D25 X W1290 MENS ADLUT AS14015CS98</v>
          </cell>
        </row>
        <row r="222">
          <cell r="A222" t="str">
            <v>BJ-AEON-215</v>
          </cell>
          <cell r="B222" t="str">
            <v>C-1 END PANEL H350 X D25 X W1290 MENS YOUNG AS14015CS98</v>
          </cell>
        </row>
        <row r="223">
          <cell r="A223" t="str">
            <v>BJ-AEON-216</v>
          </cell>
          <cell r="B223" t="str">
            <v>C-1 END PANEL H350 X D25 X W1290 TRAVEL SPORTS AS14027CS98</v>
          </cell>
        </row>
        <row r="224">
          <cell r="A224" t="str">
            <v>BJ-AEON-217</v>
          </cell>
          <cell r="B224" t="str">
            <v>C-1 END PANEL H350 X D25 X W1290 BABY WEAR AS14012CS62</v>
          </cell>
        </row>
        <row r="225">
          <cell r="A225" t="str">
            <v>BJ-AEON-218</v>
          </cell>
          <cell r="B225" t="str">
            <v>C-1 END PANEL H350 X D25 X W1290 EVENTE 2F AS14097CS16</v>
          </cell>
        </row>
        <row r="226">
          <cell r="A226" t="str">
            <v>BJ-AEON-219</v>
          </cell>
          <cell r="B226" t="str">
            <v>C-1 END PANEL H350 X D25 X W1290 KIDS 1 AS14003CS16</v>
          </cell>
        </row>
        <row r="227">
          <cell r="A227" t="str">
            <v>BJ-AEON-220</v>
          </cell>
          <cell r="B227" t="str">
            <v>C-1 END PANEL H350 X D25 X W1290 KIDS 2 AS14084CS99</v>
          </cell>
        </row>
        <row r="228">
          <cell r="A228" t="str">
            <v>BJ-AEON-221</v>
          </cell>
          <cell r="B228" t="str">
            <v>C-2 END PANEL H650 X D35 X W1290 LADIES BATIK INA8110CS98</v>
          </cell>
        </row>
        <row r="229">
          <cell r="A229" t="str">
            <v>BJ-AEON-222</v>
          </cell>
          <cell r="B229" t="str">
            <v>C-2 END PANEL H650 X D35 X W1290 MENS SHOES AS14015CS98</v>
          </cell>
        </row>
        <row r="230">
          <cell r="A230" t="str">
            <v>BJ-AEON-223</v>
          </cell>
          <cell r="B230" t="str">
            <v>C-2 END PANEL H650 X D35 X W1290 TRAVEL SPORTS AS14027CS98</v>
          </cell>
        </row>
        <row r="231">
          <cell r="A231" t="str">
            <v>BJ-AEON-224</v>
          </cell>
          <cell r="B231" t="str">
            <v>C-3 END PANEL H300 X D25 X W1290 LADIES INNER INA8110CS98</v>
          </cell>
        </row>
        <row r="232">
          <cell r="A232" t="str">
            <v>BJ-AEON-225</v>
          </cell>
          <cell r="B232" t="str">
            <v>C-3 END PANEL H300 X D25 X W1290 LADIES SHOES AS14013CS62</v>
          </cell>
        </row>
        <row r="233">
          <cell r="A233" t="str">
            <v>BJ-AEON-226</v>
          </cell>
          <cell r="B233" t="str">
            <v>C-3 END PANEL H300 X D25 X W1290 MENS SHOES AS14015CS98</v>
          </cell>
        </row>
        <row r="234">
          <cell r="A234" t="str">
            <v>BJ-AEON-227</v>
          </cell>
          <cell r="B234" t="str">
            <v>C-4 END PANEL H300 X D25 X W1290 STATIONARY AS14072CS62</v>
          </cell>
        </row>
        <row r="235">
          <cell r="A235" t="str">
            <v>BJ-AEON-228</v>
          </cell>
          <cell r="B235" t="str">
            <v>C-4 END PANEL H300 X D25 X W1290 TOY AS14097CS16</v>
          </cell>
        </row>
        <row r="236">
          <cell r="A236" t="str">
            <v>BJ-AEON-229</v>
          </cell>
          <cell r="B236" t="str">
            <v>C-5 END PANEL H300 X D25 X W1290 LADIES SHOES AS14013CS62</v>
          </cell>
        </row>
        <row r="237">
          <cell r="A237" t="str">
            <v>BJ-AEON-230</v>
          </cell>
          <cell r="B237" t="str">
            <v>C-6 END PANEL H300 X D25 X W1290 AV GONDOLA AS14084CS99</v>
          </cell>
        </row>
        <row r="238">
          <cell r="A238" t="str">
            <v>BJ-AEON-231</v>
          </cell>
          <cell r="B238" t="str">
            <v>C-8 END PANEL H300 X D25 X W1290 HOME FASHION 3 AS14006CS98</v>
          </cell>
        </row>
        <row r="239">
          <cell r="A239" t="str">
            <v>BJ-AEON-232</v>
          </cell>
          <cell r="B239" t="str">
            <v>C-9 END PANEL H300 X D25 X W1290 HOME FASHION 3 AS14006CS98</v>
          </cell>
        </row>
        <row r="240">
          <cell r="A240" t="str">
            <v>BJ-AEON-233</v>
          </cell>
          <cell r="B240" t="str">
            <v>C-10 END PANEL H300 X D25 X W1290 KIDS AS14003CS16</v>
          </cell>
        </row>
        <row r="241">
          <cell r="A241" t="str">
            <v>BJ-AEON-234</v>
          </cell>
          <cell r="B241" t="str">
            <v>D-1 END PANEL D600 X W1204 TRAVEL SPORTS AS14027CS98</v>
          </cell>
        </row>
        <row r="242">
          <cell r="A242" t="str">
            <v>BJ-AEON-235</v>
          </cell>
          <cell r="B242" t="str">
            <v>D-3 END PANEL PENDING MENS YOUNG FORMAL INA8112CS98</v>
          </cell>
        </row>
        <row r="243">
          <cell r="A243" t="str">
            <v>BJ-AEON-236</v>
          </cell>
          <cell r="B243" t="str">
            <v>D-4 END PANEL 1204 LADIES INNER INA8110CS98</v>
          </cell>
        </row>
        <row r="244">
          <cell r="A244" t="str">
            <v>BJ-AEON-237</v>
          </cell>
          <cell r="B244" t="str">
            <v>E-2 WOOD SHELF D400 X W899 1F LADIES SHOES AS14013CS62</v>
          </cell>
        </row>
        <row r="245">
          <cell r="A245" t="str">
            <v>BJ-AEON-238</v>
          </cell>
          <cell r="B245" t="str">
            <v>E-1 WOOD SHELF D400 X W899 2F LADIES SHOES AS14013CS62</v>
          </cell>
        </row>
        <row r="246">
          <cell r="A246" t="str">
            <v>BJ-AEON-239</v>
          </cell>
          <cell r="B246" t="str">
            <v>E-2 WOOD SHELF D400 X W899 1F LADIES BATIK INA8110CS98</v>
          </cell>
        </row>
        <row r="247">
          <cell r="A247" t="str">
            <v>BJ-AEON-241</v>
          </cell>
          <cell r="B247" t="str">
            <v>E-2 WOOD SHELF D400 X W899 1F MENS SHOES AS14015CS98</v>
          </cell>
        </row>
        <row r="248">
          <cell r="A248" t="str">
            <v>BJ-AEON-242</v>
          </cell>
          <cell r="B248" t="str">
            <v>E-1 WOOD SHELF D400 X W899 1F TRAVEL SPORT AS14027CS98</v>
          </cell>
        </row>
        <row r="249">
          <cell r="A249" t="str">
            <v>BJ-AEON-243</v>
          </cell>
          <cell r="B249" t="str">
            <v>E-2 WOOD SHELF D400 X W899 2F HF2 AS14007CS98</v>
          </cell>
        </row>
        <row r="250">
          <cell r="A250" t="str">
            <v>BJ-AEON-244</v>
          </cell>
          <cell r="B250" t="str">
            <v>E-2 WOOD SHELF D400 X W899 2F HF1 SPECIAL AS14007CS98</v>
          </cell>
        </row>
        <row r="251">
          <cell r="A251" t="str">
            <v>BJ-AEON-245</v>
          </cell>
          <cell r="B251" t="str">
            <v>E-3 WOOD SHELF D400 X W1199 1F LADIES BATIK INA8110CS98</v>
          </cell>
        </row>
        <row r="252">
          <cell r="A252" t="str">
            <v>BJ-AEON-246</v>
          </cell>
          <cell r="B252" t="str">
            <v>E-3 WOOD SHELF D400 X W1199 1F TRAVEL SPORT AS14027CS98</v>
          </cell>
        </row>
        <row r="253">
          <cell r="A253" t="str">
            <v>BJ-AEON-247</v>
          </cell>
          <cell r="B253" t="str">
            <v>E-4 WOOD SHELF D400 X W1199 2F STATIONARY AS14072CS62</v>
          </cell>
        </row>
        <row r="254">
          <cell r="A254" t="str">
            <v>BJ-AEON-248</v>
          </cell>
          <cell r="B254" t="str">
            <v>E-5 WOOD SHELF D400 X W1730 1F MENS SHOES AS14015CS98</v>
          </cell>
        </row>
        <row r="255">
          <cell r="A255" t="str">
            <v>BJ-AEON-249</v>
          </cell>
          <cell r="B255" t="str">
            <v>E-5 WOOD SHELF D400 X W1730 2F BEDDING. OUTDOOR AS14006CS98</v>
          </cell>
        </row>
        <row r="256">
          <cell r="A256" t="str">
            <v>BJ-AEON-250</v>
          </cell>
          <cell r="B256" t="str">
            <v>E-6 WOOD SHELF D400 X W1325 2F STATIONARY AS14072CS62</v>
          </cell>
        </row>
        <row r="257">
          <cell r="A257" t="str">
            <v>BJ-AEON-251</v>
          </cell>
          <cell r="B257" t="str">
            <v>E-6.1 WOOD SHELF D400 X W1325 2F BEDDING. OUTDOOR AS14006CS98</v>
          </cell>
        </row>
        <row r="258">
          <cell r="A258" t="str">
            <v>BJ-AEON-252</v>
          </cell>
          <cell r="B258" t="str">
            <v>E-8 WOOD SHELF D400 X W860 2F AV AS14007CS98</v>
          </cell>
        </row>
        <row r="259">
          <cell r="A259" t="str">
            <v>BJ-AEON-253</v>
          </cell>
          <cell r="B259" t="str">
            <v>E-8 WOOD SHELF D400 X W860 2F HF1 SPECIAL AS14007CS98</v>
          </cell>
        </row>
        <row r="260">
          <cell r="A260" t="str">
            <v>BJ-AEON-254</v>
          </cell>
          <cell r="B260" t="str">
            <v>E-8 WOOD SHELF D400 X W860 2F HF2 AS14007CS98</v>
          </cell>
        </row>
        <row r="261">
          <cell r="A261" t="str">
            <v>BJ-AEON-256</v>
          </cell>
          <cell r="B261" t="str">
            <v>E-9 WOOD SHELF D430 X W899 1F MENS SHOES AS14015CS98</v>
          </cell>
        </row>
        <row r="262">
          <cell r="A262" t="str">
            <v>BJ-AEON-257</v>
          </cell>
          <cell r="B262" t="str">
            <v>E-9.1 WOOD SHELF D430 X W899 1F MENS SHOES AS14015CS98</v>
          </cell>
        </row>
        <row r="263">
          <cell r="A263" t="str">
            <v>BJ-AEON-258</v>
          </cell>
          <cell r="B263" t="str">
            <v>E-10 WOOD SHELF D430 X W899 1F MENS SHOES AS14015CS98</v>
          </cell>
        </row>
        <row r="264">
          <cell r="A264" t="str">
            <v>BJ-AEON-259</v>
          </cell>
          <cell r="B264" t="str">
            <v>E13 WOOD SHELF D430 X W899 1F TRAVEL SPORT AS14027CS98</v>
          </cell>
        </row>
        <row r="265">
          <cell r="A265" t="str">
            <v>BJ-AEON-261</v>
          </cell>
          <cell r="B265" t="str">
            <v>E-14 WOOD SHELF D430 X W899 1F TRAVEL SPORT AS14027CS98</v>
          </cell>
        </row>
        <row r="266">
          <cell r="A266" t="str">
            <v>BJ-AEON-262</v>
          </cell>
          <cell r="B266" t="str">
            <v>E-13 WOOD SHELF D430 X W899 1F TRAVEL SPORT AS14027CS98</v>
          </cell>
        </row>
        <row r="267">
          <cell r="A267" t="str">
            <v>BJ-AEON-264</v>
          </cell>
          <cell r="B267" t="str">
            <v>E-15 WOOD SHELF D450 X W1199 1F MENS FORMAL INA8112CS98</v>
          </cell>
        </row>
        <row r="268">
          <cell r="A268" t="str">
            <v>BJ-AEON-265</v>
          </cell>
          <cell r="B268" t="str">
            <v>E-15 WOOD SHELF D450 X W1199 1F TRAVEL SPORT AS14027CS98</v>
          </cell>
        </row>
        <row r="269">
          <cell r="A269" t="str">
            <v>BJ-AEON-266</v>
          </cell>
          <cell r="B269" t="str">
            <v>E-16 WOOD SHELF D350 X W899 1F MENS SHOES AS14015CS98</v>
          </cell>
        </row>
        <row r="270">
          <cell r="A270" t="str">
            <v>BJ-AEON-267</v>
          </cell>
          <cell r="B270" t="str">
            <v>E-17 WOOD SHELF D550 X W899 1F MENS SHOES AS14015CS98</v>
          </cell>
        </row>
        <row r="271">
          <cell r="A271" t="str">
            <v>BJ-AEON-268</v>
          </cell>
          <cell r="B271" t="str">
            <v>E-18 WOOD SHELF D375 X W899 1F MENS SHOES AS14015CS98</v>
          </cell>
        </row>
        <row r="272">
          <cell r="A272" t="str">
            <v>BJ-AEON-269</v>
          </cell>
          <cell r="B272" t="str">
            <v>E-19 WOOD SHELF D600 X W1199 1F TRAVEL SPORT AS14027CS98</v>
          </cell>
        </row>
        <row r="273">
          <cell r="A273" t="str">
            <v>BJ-AEON-270</v>
          </cell>
          <cell r="B273" t="str">
            <v>E-22 WOOD SHELF D600 X W1199 HOME FASHION 1 AS14007CS98</v>
          </cell>
        </row>
        <row r="274">
          <cell r="A274" t="str">
            <v>BJ-AEON-271</v>
          </cell>
          <cell r="B274" t="str">
            <v>E-22 WOOD SHELF D600 X W1199 HOME FASHION 2 AS14007CS98</v>
          </cell>
        </row>
        <row r="275">
          <cell r="A275" t="str">
            <v>BJ-AEON-272</v>
          </cell>
          <cell r="B275" t="str">
            <v>E-22 WOOD SHELF D600 X W1199 STATIONARY AS14072CS62</v>
          </cell>
        </row>
        <row r="276">
          <cell r="A276" t="str">
            <v>BJ-AEON-273</v>
          </cell>
          <cell r="B276" t="str">
            <v>E-22 WOOD SHELF D600 X W1199 HBS AS14023CS99</v>
          </cell>
        </row>
        <row r="277">
          <cell r="A277" t="str">
            <v>BJ-AEON-274</v>
          </cell>
          <cell r="B277" t="str">
            <v>E-23 WOOD SHELF D400 X W650 HOME FASHION 3 AS14006CS98</v>
          </cell>
        </row>
        <row r="278">
          <cell r="A278" t="str">
            <v>BJ-AEON-275</v>
          </cell>
          <cell r="B278" t="str">
            <v>E-25 WOOD SHELF D450 X W899 MENS SHOES AS14015CS98</v>
          </cell>
        </row>
        <row r="279">
          <cell r="A279" t="str">
            <v>BJ-AEON-276</v>
          </cell>
          <cell r="B279" t="str">
            <v>E-25 WOOD SHELF D450 X W899 HBC AS14023CS99</v>
          </cell>
        </row>
        <row r="280">
          <cell r="A280" t="str">
            <v>BJ-AEON-277</v>
          </cell>
          <cell r="B280" t="str">
            <v>E-26 WOOD SHELF D350 X W899 HBC AS14023CS99</v>
          </cell>
        </row>
        <row r="281">
          <cell r="A281" t="str">
            <v>BJ-AEON-278</v>
          </cell>
          <cell r="B281" t="str">
            <v>E-28 WOOD SHELF D300 X W899 HBC AS14023CS99</v>
          </cell>
        </row>
        <row r="282">
          <cell r="A282" t="str">
            <v>BJ-AEON-279</v>
          </cell>
          <cell r="B282" t="str">
            <v>N-1 SIDE PANEL D400 X W1335 HBC AS14023CS99</v>
          </cell>
        </row>
        <row r="283">
          <cell r="A283" t="str">
            <v>BJ-AEON-280</v>
          </cell>
          <cell r="B283" t="str">
            <v>N-48 SIDE PANEL D300 X W1485 SSM AS14014CS62</v>
          </cell>
        </row>
        <row r="284">
          <cell r="A284" t="str">
            <v>BJ-AEON-281</v>
          </cell>
          <cell r="B284" t="str">
            <v>AEON CATEGORY C END PANEL FOR GONDOLA</v>
          </cell>
        </row>
        <row r="285">
          <cell r="A285" t="str">
            <v>BJ-AEON-282</v>
          </cell>
          <cell r="B285" t="str">
            <v>AEON CATEGORY D CENTRE WOOD PANEL</v>
          </cell>
        </row>
        <row r="286">
          <cell r="A286" t="str">
            <v>BJ-AEON-283</v>
          </cell>
          <cell r="B286" t="str">
            <v>N-48 SIDE PANEL FOR GONDOLA T26 X 300 X 1485 SSM AS14014CS62</v>
          </cell>
        </row>
        <row r="287">
          <cell r="A287" t="str">
            <v>BJ-AEON-284</v>
          </cell>
          <cell r="B287" t="str">
            <v>K-3 WOODEN TABLE MENS SHOES H450 X D450 X W915</v>
          </cell>
        </row>
        <row r="288">
          <cell r="A288" t="str">
            <v>BJ-AEON-285</v>
          </cell>
          <cell r="B288" t="str">
            <v>F-3 WOODEN PLATFORM MENS YOUNG H125 X D450 X W1199 AS14015CS98</v>
          </cell>
        </row>
        <row r="289">
          <cell r="A289" t="str">
            <v>BJ-AEON-286</v>
          </cell>
          <cell r="B289" t="str">
            <v>F-3 WOODEN PLATFORM MENS ADULT H125 X D450 X W1199 AS14015CS98</v>
          </cell>
        </row>
        <row r="290">
          <cell r="A290" t="str">
            <v>BJ-AEON-287</v>
          </cell>
          <cell r="B290" t="str">
            <v>F-4 WOODEN PLATFORM MENS SHOES H125 X D450 X W930 - 1F AS14015CS98</v>
          </cell>
        </row>
        <row r="291">
          <cell r="A291" t="str">
            <v>BJ-AEON-288</v>
          </cell>
          <cell r="B291" t="str">
            <v>F-6 WOODEN PLATFORM MENS SHOES H125 X D450 X W915 AS14015CS98</v>
          </cell>
        </row>
        <row r="292">
          <cell r="A292" t="str">
            <v>BJ-AEON-289</v>
          </cell>
          <cell r="B292" t="str">
            <v>F-8 WOODEN PLATFORM LADIES SHOES H125 X D450 X W899 - 1F AS14013CS62</v>
          </cell>
        </row>
        <row r="293">
          <cell r="A293" t="str">
            <v>BJ-AEON-290</v>
          </cell>
          <cell r="B293" t="str">
            <v>F-8 WOODEN PLATFORM MENS ADULT H125 X D450 X W899 -1F AS14015CS98</v>
          </cell>
        </row>
        <row r="294">
          <cell r="A294" t="str">
            <v>BJ-AEON-291</v>
          </cell>
          <cell r="B294" t="str">
            <v>F-10 WOODEN PLATFORM MENS YOUNG H125 X D450 X W1010 AS14015CS98</v>
          </cell>
        </row>
        <row r="295">
          <cell r="A295" t="str">
            <v>BJ-AEON-292</v>
          </cell>
          <cell r="B295" t="str">
            <v>F-11 WOODEN PLATFORM MENS YOUNG H125 X D450 X W955 AS14015CS98</v>
          </cell>
        </row>
        <row r="296">
          <cell r="A296" t="str">
            <v>BJ-AEON-293</v>
          </cell>
          <cell r="B296" t="str">
            <v>J-1 WOODEN TABLE LADIES INNER H450 X D470 X W899 INA8110CS98</v>
          </cell>
        </row>
        <row r="297">
          <cell r="A297" t="str">
            <v>BJ-AEON-294</v>
          </cell>
          <cell r="B297" t="str">
            <v>J-2 WOODEN TABLE STATIONARY H600 X D430 X W899 AS14013CS62</v>
          </cell>
        </row>
        <row r="298">
          <cell r="A298" t="str">
            <v>BJ-AEON-295</v>
          </cell>
          <cell r="B298" t="str">
            <v>E13 WOOD SHELF D430 X W899 1F MENS FORMAL AS14027CS98</v>
          </cell>
        </row>
        <row r="299">
          <cell r="A299" t="str">
            <v>BJ-AEON-296</v>
          </cell>
          <cell r="B299" t="str">
            <v>AEON CATEGORY E WOOD SHELF</v>
          </cell>
        </row>
        <row r="300">
          <cell r="A300" t="str">
            <v>BJ-AEON-297</v>
          </cell>
          <cell r="B300" t="str">
            <v>AEON CATEGORY F WOODEN PLATFORM</v>
          </cell>
        </row>
        <row r="301">
          <cell r="A301" t="str">
            <v>BJ-AEON-298</v>
          </cell>
          <cell r="B301" t="str">
            <v>AEON CATEGORY G WOODEN STAGE</v>
          </cell>
        </row>
        <row r="302">
          <cell r="A302" t="str">
            <v>BJ-AEON-299</v>
          </cell>
          <cell r="B302" t="str">
            <v>AEON CATEGORY H WOODEN BOX</v>
          </cell>
        </row>
        <row r="303">
          <cell r="A303" t="str">
            <v>BJ-AEON-300</v>
          </cell>
          <cell r="B303" t="str">
            <v>AEON CATEGORY I WOODEN PALLET</v>
          </cell>
        </row>
        <row r="304">
          <cell r="A304" t="str">
            <v>BJ-AEON-301</v>
          </cell>
          <cell r="B304" t="str">
            <v>AEON CATEGORY J WOODEN TABLE</v>
          </cell>
        </row>
        <row r="305">
          <cell r="A305" t="str">
            <v>BJ-AEON-302</v>
          </cell>
          <cell r="B305" t="str">
            <v>AEON CATEGORY K WOODEN TABLE STOCKER</v>
          </cell>
        </row>
        <row r="306">
          <cell r="A306" t="str">
            <v>BJ-AEON-303</v>
          </cell>
          <cell r="B306" t="str">
            <v>AEON CATEGORY L CASTER STOCKER</v>
          </cell>
        </row>
        <row r="307">
          <cell r="A307" t="str">
            <v>BJ-AEON-304</v>
          </cell>
          <cell r="B307" t="str">
            <v>AEON CATEGORY N WOOD CABINET FOR PILLAR</v>
          </cell>
        </row>
        <row r="308">
          <cell r="A308" t="str">
            <v>BJ-AEON-305</v>
          </cell>
          <cell r="B308" t="str">
            <v>AEON CATEGORY O BACK BOARD</v>
          </cell>
        </row>
        <row r="309">
          <cell r="A309" t="str">
            <v>BJ-AEON-306</v>
          </cell>
          <cell r="B309" t="str">
            <v>C-7 END PANEL FOR GONDOLA W/ SLIT T39 X 750 X 1485 KIDS 2 AS14084CS99</v>
          </cell>
        </row>
        <row r="310">
          <cell r="A310" t="str">
            <v>BJ-AEON-307</v>
          </cell>
          <cell r="B310" t="str">
            <v>C-8 END PANEL FOR GONDOLA W/ SLIT T39 X 650 X 1485 HOME STATION 3</v>
          </cell>
        </row>
        <row r="311">
          <cell r="A311" t="str">
            <v>BJ-AEON-308</v>
          </cell>
          <cell r="B311" t="str">
            <v>L-4 CASTER STROCKER H300 X D450 X W899 HBC AS14023CS99</v>
          </cell>
        </row>
        <row r="312">
          <cell r="A312" t="str">
            <v>BJ-AEON-309</v>
          </cell>
          <cell r="B312" t="str">
            <v>K-1 WOODEN TABLE STOCKER H450 X D470 X W899 LADIES BAG ACCESSORIES</v>
          </cell>
        </row>
        <row r="313">
          <cell r="A313" t="str">
            <v>BJ-AEON-310</v>
          </cell>
          <cell r="B313" t="str">
            <v>K-2 WOODEN TABLE STOCKER H450 X D450 X W930 MENS SHOES ACCESSORIES</v>
          </cell>
        </row>
        <row r="314">
          <cell r="A314" t="str">
            <v>BJ-AEON-311</v>
          </cell>
          <cell r="B314" t="str">
            <v>L 1 CASTER STOCKER H410 X D430 X W890 LADIES BAG AS3020CN74</v>
          </cell>
        </row>
        <row r="315">
          <cell r="A315" t="str">
            <v>BJ-AEON-312</v>
          </cell>
          <cell r="B315" t="str">
            <v>L 2 CASTER STOCKER H410 X D430 X W890 LADIES SHOES AS14015CS98</v>
          </cell>
        </row>
        <row r="316">
          <cell r="A316" t="str">
            <v>BJ-AEON-313</v>
          </cell>
          <cell r="B316" t="str">
            <v>L 3 CASTER STOCKER H410 X D450 X W890 STATIONARY AS14072CS62</v>
          </cell>
        </row>
        <row r="317">
          <cell r="A317" t="str">
            <v>BJ-AEON-314</v>
          </cell>
          <cell r="B317" t="str">
            <v>L 4 CASTER STOCKER H300 X D450 X W899 HBC AS14023CS99</v>
          </cell>
        </row>
        <row r="318">
          <cell r="A318" t="str">
            <v>BJ-AEON-315</v>
          </cell>
          <cell r="B318" t="str">
            <v>O-1 WOODEN SHELF W450 D650  1F MENS ADULT AS13001CN74</v>
          </cell>
        </row>
        <row r="319">
          <cell r="A319" t="str">
            <v>BJ-AEON-316</v>
          </cell>
          <cell r="B319" t="str">
            <v>O-2 WALL CABINET W450 D650 H450 1F LADIES BAG AS14038KM / AS13020CN74</v>
          </cell>
        </row>
        <row r="320">
          <cell r="A320" t="str">
            <v>BJ-AEON-317</v>
          </cell>
          <cell r="B320" t="str">
            <v>O-3 PLATFORM W450 D650 H125 1F EVENT INA8110CS98</v>
          </cell>
        </row>
        <row r="321">
          <cell r="A321" t="str">
            <v>BJ-AEON-318</v>
          </cell>
          <cell r="B321" t="str">
            <v>O-4 PLATFORM 450 650 125 1F MENS ADULT AS14015CS98</v>
          </cell>
        </row>
        <row r="322">
          <cell r="A322" t="str">
            <v>BJ-AEON-319</v>
          </cell>
          <cell r="B322" t="str">
            <v>O-5 BACK BOARD D870 H1257 BABY NEEDS WH 09</v>
          </cell>
        </row>
        <row r="323">
          <cell r="A323" t="str">
            <v>BJ-AEON-320</v>
          </cell>
          <cell r="B323" t="str">
            <v>O-6 BACK BOARD D870 2307 HOME FASHION 3 WH 09</v>
          </cell>
        </row>
        <row r="324">
          <cell r="A324" t="str">
            <v>BJ-AEON-321</v>
          </cell>
          <cell r="B324" t="str">
            <v>O-7 BACK BOARD 1170 2307 HOME FASHION 3 WH 09</v>
          </cell>
        </row>
        <row r="325">
          <cell r="A325" t="str">
            <v>BJ-AEON-322</v>
          </cell>
          <cell r="B325" t="str">
            <v>O-8 WOODEN SHELF W400 D899  1F LADIES SHOES AS13001CN74</v>
          </cell>
        </row>
        <row r="326">
          <cell r="A326" t="str">
            <v>BJ-AEON-323</v>
          </cell>
          <cell r="B326" t="str">
            <v>O-9 WOOD STAGE W430 D899 H125 1F LADIES SHOES AS14013CS62</v>
          </cell>
        </row>
        <row r="327">
          <cell r="A327" t="str">
            <v>BJ-AEON-324</v>
          </cell>
          <cell r="B327" t="str">
            <v>O-10 WOODEN PANEL C木パネル 600 1204 1F LADIES SHOES AS13001CN74</v>
          </cell>
        </row>
        <row r="328">
          <cell r="A328" t="str">
            <v>BJ-AEON-325</v>
          </cell>
          <cell r="B328" t="str">
            <v>O-11 WOODEN PANEL C木パネル 600 1054 1F MENS SHOES AS13001CN74</v>
          </cell>
        </row>
        <row r="329">
          <cell r="A329" t="str">
            <v>BJ-AEON-326</v>
          </cell>
          <cell r="B329" t="str">
            <v>O-12 BACK BOARD 900 2400 AV AS13023</v>
          </cell>
        </row>
        <row r="330">
          <cell r="A330" t="str">
            <v>BJ-AEON-327</v>
          </cell>
          <cell r="B330" t="str">
            <v>O-13 BACK BOARD 900 300 AV AS13023</v>
          </cell>
        </row>
        <row r="331">
          <cell r="A331" t="str">
            <v>BJ-AEON-328</v>
          </cell>
          <cell r="B331" t="str">
            <v>O-14 BACK BOARD 900 2400 HF-3 WH 09</v>
          </cell>
        </row>
        <row r="332">
          <cell r="A332" t="str">
            <v>BJ-AEON-329</v>
          </cell>
          <cell r="B332" t="str">
            <v>O-15 BACK BOARD 900 300 HF-3 WH 09</v>
          </cell>
        </row>
        <row r="333">
          <cell r="A333" t="str">
            <v>BJ-AEON-330</v>
          </cell>
          <cell r="B333" t="str">
            <v>O-16 BACK BOARD 1200 2400 HF-2 WH 09</v>
          </cell>
        </row>
        <row r="334">
          <cell r="A334" t="str">
            <v>BJ-AEON-331</v>
          </cell>
          <cell r="B334" t="str">
            <v>O-17 ROUND WOOD STAGE 600 1270 450 SSMAS14014CS62</v>
          </cell>
        </row>
        <row r="335">
          <cell r="A335" t="str">
            <v>BJ-AEON-332</v>
          </cell>
          <cell r="B335" t="str">
            <v>O-18 SHELF BOARD 400 1000 2F - TOY SPECIAL AS13001CN74</v>
          </cell>
        </row>
        <row r="336">
          <cell r="A336" t="str">
            <v>BJ-AEON-333</v>
          </cell>
          <cell r="B336" t="str">
            <v>O-19 WOOD STOCK BOX FOR WALL STAND ALONE 450 1000 450 2F - TOY SPECIAL AS14097CS16</v>
          </cell>
        </row>
        <row r="337">
          <cell r="A337" t="str">
            <v>BJ-AEON-334</v>
          </cell>
          <cell r="B337" t="str">
            <v>O-20 WOODEN PANEL 872 1204 1F LADIES SHOES AS13001CN74</v>
          </cell>
        </row>
        <row r="338">
          <cell r="A338" t="str">
            <v>BJ-AEON-335</v>
          </cell>
          <cell r="B338" t="str">
            <v>O-21 WOODEN PANEL 872 1204 2F BABY WEAR AS13001CN74</v>
          </cell>
        </row>
        <row r="339">
          <cell r="A339" t="str">
            <v>BJ-AEON-336</v>
          </cell>
          <cell r="B339" t="str">
            <v>O-22 BACK BOARD 870 1707 SSM AS14014CS62</v>
          </cell>
        </row>
        <row r="340">
          <cell r="A340" t="str">
            <v>BJ-AEON-337</v>
          </cell>
          <cell r="B340" t="str">
            <v>O-23 WOOD STOCKER BOX ( ONE-WAY ) 400 1190 410 1F LADIES BATIK INA8110CS98</v>
          </cell>
        </row>
        <row r="341">
          <cell r="A341" t="str">
            <v>BJ-AEON-338</v>
          </cell>
          <cell r="B341" t="str">
            <v>O-24 WOOD SHELF 1200W( SLIT1188W ) 400 1200 1F LADIES BATIK INA8110CS98</v>
          </cell>
        </row>
        <row r="342">
          <cell r="A342" t="str">
            <v>BJ-AEON-339</v>
          </cell>
          <cell r="B342" t="str">
            <v>O-25 BACK BOARD 870 1407 SSM AS14014CS62</v>
          </cell>
        </row>
        <row r="343">
          <cell r="A343" t="str">
            <v>BJ-AEON-340</v>
          </cell>
          <cell r="B343" t="str">
            <v>O-26 WOOD SHELF 1160W( SLIT600W ) 450 1160 1F MENS FORMAL INA8112CS98</v>
          </cell>
        </row>
        <row r="344">
          <cell r="A344" t="str">
            <v>BJ-AEON-341</v>
          </cell>
          <cell r="B344" t="str">
            <v>O-27 WOODEN PLATFORM 600 1199 125 1F TRAVEL SPORTS AS14027CS98</v>
          </cell>
        </row>
        <row r="345">
          <cell r="A345" t="str">
            <v>BJ-AEON-342</v>
          </cell>
          <cell r="B345" t="str">
            <v>G1 WOODEN STAGE H150 X D425 X W1199 EVENT - 1F INA8110CS98</v>
          </cell>
        </row>
        <row r="346">
          <cell r="A346" t="str">
            <v>BJ-AEON-343</v>
          </cell>
          <cell r="B346" t="str">
            <v>G2 WOODEN STAGE H150 X D450 X W1199 LADIES ADULT INA8110CS98</v>
          </cell>
        </row>
        <row r="347">
          <cell r="A347" t="str">
            <v>BJ-AEON-344</v>
          </cell>
          <cell r="B347" t="str">
            <v>G2 WOODEN STAGE H150 X D450 X W1199 LADIES BATIK INA8110CS98</v>
          </cell>
        </row>
        <row r="348">
          <cell r="A348" t="str">
            <v>BJ-AEON-345</v>
          </cell>
          <cell r="B348" t="str">
            <v>G2 WOODEN STAGE H150 X D450 X W1199 LADIES CASUAL INA8110CS98</v>
          </cell>
        </row>
        <row r="349">
          <cell r="A349" t="str">
            <v>BJ-AEON-346</v>
          </cell>
          <cell r="B349" t="str">
            <v>G2 WOODEN STAGE H150 X D450 X W1199 LADIES FORMAL INA8110CS98</v>
          </cell>
        </row>
        <row r="350">
          <cell r="A350" t="str">
            <v>BJ-AEON-347</v>
          </cell>
          <cell r="B350" t="str">
            <v>G2 WOODEN STAGE H150 X D450 X W1199 LADIES INNER INA8110CS98</v>
          </cell>
        </row>
        <row r="351">
          <cell r="A351" t="str">
            <v>BJ-AEON-348</v>
          </cell>
          <cell r="B351" t="str">
            <v>G2 WOODEN STAGE H150 X D450 X W1199 MENS ADULT AS14015CS98</v>
          </cell>
        </row>
        <row r="352">
          <cell r="A352" t="str">
            <v>BJ-AEON-349</v>
          </cell>
          <cell r="B352" t="str">
            <v>G2 WOODEN STAGE H150 X D450 X W1199 MENS YOUNG CASUAL AS14015CS98</v>
          </cell>
        </row>
        <row r="353">
          <cell r="A353" t="str">
            <v>BJ-AEON-350</v>
          </cell>
          <cell r="B353" t="str">
            <v>G2 WOODEN STAGE H150 X D450 X W1199 MENS FORMAL INA8112CS98</v>
          </cell>
        </row>
        <row r="354">
          <cell r="A354" t="str">
            <v>BJ-AEON-351</v>
          </cell>
          <cell r="B354" t="str">
            <v>G2 WOODEN STAGE H150 X D450 X W1199 TRAVEL SPORT AS14027CS98</v>
          </cell>
        </row>
        <row r="355">
          <cell r="A355" t="str">
            <v>BJ-AEON-352</v>
          </cell>
          <cell r="B355" t="str">
            <v>G3 WOODEN STAGE H125 X D450 X W899 LADIES ADULT INA8110CS98</v>
          </cell>
        </row>
        <row r="356">
          <cell r="A356" t="str">
            <v>BJ-AEON-353</v>
          </cell>
          <cell r="B356" t="str">
            <v>G3 WOODEN STAGE H125 X D450 X W899 LADIES INNER INA8110CS98</v>
          </cell>
        </row>
        <row r="357">
          <cell r="A357" t="str">
            <v>BJ-AEON-354</v>
          </cell>
          <cell r="B357" t="str">
            <v>G3 WOODEN STAGE H125 X D450 X W899 MENS SHOES AS14015CS98</v>
          </cell>
        </row>
        <row r="358">
          <cell r="A358" t="str">
            <v>BJ-AEON-355</v>
          </cell>
          <cell r="B358" t="str">
            <v>G3 WOODEN STAGE H125 X D450 X W899 TRAVEL SPORT AS14027CS98</v>
          </cell>
        </row>
        <row r="359">
          <cell r="A359" t="str">
            <v>BJ-AEON-356</v>
          </cell>
          <cell r="B359" t="str">
            <v>G3 WOODEN STAGE H125 X D450 X W899 EVENT - 2F AS14097CS16</v>
          </cell>
        </row>
        <row r="360">
          <cell r="A360" t="str">
            <v>BJ-AEON-357</v>
          </cell>
          <cell r="B360" t="str">
            <v>G3 WOODEN STAGE H125 X D450 X W899 BABY AS14012CS62</v>
          </cell>
        </row>
        <row r="361">
          <cell r="A361" t="str">
            <v>BJ-AEON-358</v>
          </cell>
          <cell r="B361" t="str">
            <v>G3 WOODEN STAGE H125 X D450 X W899 KIDS 1 AS14003CS16</v>
          </cell>
        </row>
        <row r="362">
          <cell r="A362" t="str">
            <v>BJ-AEON-359</v>
          </cell>
          <cell r="B362" t="str">
            <v>G4 WOODEN STAGE H125 X 476 X W899 HOME FASHION AS14007CS98</v>
          </cell>
        </row>
        <row r="363">
          <cell r="A363" t="str">
            <v>BJ-AEON-360</v>
          </cell>
          <cell r="B363" t="str">
            <v>G4 WOODEN STAGE H125 X 476 X W899 HOME FASHION 2 AS14007CS98</v>
          </cell>
        </row>
        <row r="364">
          <cell r="A364" t="str">
            <v>BJ-AEON-361</v>
          </cell>
          <cell r="B364" t="str">
            <v>G5.1 WOODEN STAGE H125 X D430 X W899 LADIES BAG AS13001CN74</v>
          </cell>
        </row>
        <row r="365">
          <cell r="A365" t="str">
            <v>BJ-AEON-362</v>
          </cell>
          <cell r="B365" t="str">
            <v>G5.1 WOODEN STAGE H125 X D430 X W899 LADIES SHOES AS14013CS62</v>
          </cell>
        </row>
        <row r="366">
          <cell r="A366" t="str">
            <v>BJ-AEON-363</v>
          </cell>
          <cell r="B366" t="str">
            <v>G5.1 WOODEN STAGE H125 X D430 X W899 MENS SHOES AS14015CS98</v>
          </cell>
        </row>
        <row r="367">
          <cell r="A367" t="str">
            <v>BJ-AEON-364</v>
          </cell>
          <cell r="B367" t="str">
            <v>G5.1 WOODEN STAGE H125 X D430 X W899 KIDS 2 AS14084CS99</v>
          </cell>
        </row>
        <row r="368">
          <cell r="A368" t="str">
            <v>BJ-AEON-365</v>
          </cell>
          <cell r="B368" t="str">
            <v>G5.2 WOODEN STAGE H125 X D470 X W899 LADIES BAG AS13001CN74</v>
          </cell>
        </row>
        <row r="369">
          <cell r="A369" t="str">
            <v>BJ-AEON-366</v>
          </cell>
          <cell r="B369" t="str">
            <v>G5.2 WOODEN STAGE H125 X D470 X W899 LADIES SHOES AS14013CS62</v>
          </cell>
        </row>
        <row r="370">
          <cell r="A370" t="str">
            <v>BJ-AEON-367</v>
          </cell>
          <cell r="B370" t="str">
            <v>G5.2 WOODEN STAGE H125 X D470 X W899 MENS SHOES AS14015CS98</v>
          </cell>
        </row>
        <row r="371">
          <cell r="A371" t="str">
            <v>BJ-AEON-368</v>
          </cell>
          <cell r="B371" t="str">
            <v>G6 WOODEN STAGE H125 XD350 X W899 LADIES BATIK INA8110CS98</v>
          </cell>
        </row>
        <row r="372">
          <cell r="A372" t="str">
            <v>BJ-AEON-369</v>
          </cell>
          <cell r="B372" t="str">
            <v>G6 WOODEN STAGE H125 XD350 X W899 TRAVEL SPORT AS14027CS98</v>
          </cell>
        </row>
        <row r="373">
          <cell r="A373" t="str">
            <v>BJ-AEON-370</v>
          </cell>
          <cell r="B373" t="str">
            <v>G7 WOODEN STAGE H125 X D350 X W740 TRAVEL SPORT AS14027CS98</v>
          </cell>
        </row>
        <row r="374">
          <cell r="A374" t="str">
            <v>BJ-AEON-371</v>
          </cell>
          <cell r="B374" t="str">
            <v>G8 WOODEN STAGE H125 X D926 X W899 BABY AS14012CS62</v>
          </cell>
        </row>
        <row r="375">
          <cell r="A375" t="str">
            <v>BJ-AEON-372</v>
          </cell>
          <cell r="B375" t="str">
            <v>G9 WOODEN STAGE H125 XD651 X W899 HBC AS14023CS99</v>
          </cell>
        </row>
        <row r="376">
          <cell r="A376" t="str">
            <v>BJ-AEON-373</v>
          </cell>
          <cell r="B376" t="str">
            <v>N 4 WOOD OPEN BOX H300 X D430 X W899 MENS SHOES AS14015CS98</v>
          </cell>
        </row>
        <row r="377">
          <cell r="A377" t="str">
            <v>BJ-AEON-374</v>
          </cell>
          <cell r="B377" t="str">
            <v>N 5 WOODEN SHELF W/ SLIT 888 T26 X 450 X 899 STATIONARY AS14072CS62</v>
          </cell>
        </row>
        <row r="378">
          <cell r="A378" t="str">
            <v>BJ-AEON-375</v>
          </cell>
          <cell r="B378" t="str">
            <v>N 6 WOODEN CABINET H1000 X D450 X W900 COUNTER 5 TOY - 2F GREEN LAM GSC 277</v>
          </cell>
        </row>
        <row r="379">
          <cell r="A379" t="str">
            <v>BJ-AEON-376</v>
          </cell>
          <cell r="B379" t="str">
            <v>N 7 STOCK BOX WITH SWING DOOR H450 X D450 X W905 HBC - GF AS14023CS99</v>
          </cell>
        </row>
        <row r="380">
          <cell r="A380" t="str">
            <v>BJ-AEON-377</v>
          </cell>
          <cell r="B380" t="str">
            <v>N 8 STOCK BOX WITH SWING DOOR H450 X D450 X W1810 HBC - GF AS14023CS99</v>
          </cell>
        </row>
        <row r="381">
          <cell r="A381" t="str">
            <v>BJ-AEON-378</v>
          </cell>
          <cell r="B381" t="str">
            <v>N 9 WOODEN SHELF W/ SLIT 600 T26 X 400 X 1199 LADIES FORMAL - 1F AS13001CN74</v>
          </cell>
        </row>
        <row r="382">
          <cell r="A382" t="str">
            <v>BJ-AEON-379</v>
          </cell>
          <cell r="B382" t="str">
            <v>N 10 CASTER STOCKER H410 X D400 X W890 LADIES BATIK - 1F INA8110CS98</v>
          </cell>
        </row>
        <row r="383">
          <cell r="A383" t="str">
            <v>BJ-AEON-380</v>
          </cell>
          <cell r="B383" t="str">
            <v>N 11 WOODEN TABLE STOCKER H450 X D400 X W899 LADIES BATIK - 1F INA8110CS98</v>
          </cell>
        </row>
        <row r="384">
          <cell r="A384" t="str">
            <v>BJ-AEON-381</v>
          </cell>
          <cell r="B384" t="str">
            <v>N 12 WOODEN SHELF FOR PILLAR T26 X 400 X 930 - 1565 MENS YOUNG - 1F AS13001CN74</v>
          </cell>
        </row>
        <row r="385">
          <cell r="A385" t="str">
            <v>BJ-AEON-382</v>
          </cell>
          <cell r="B385" t="str">
            <v>N 13 WOODEN SHELF FOR PILLAR T26 X 400 X 925 - 1242 MENS YOUNG - 1F AS13001CN74</v>
          </cell>
        </row>
        <row r="386">
          <cell r="A386" t="str">
            <v>BJ-AEON-383</v>
          </cell>
          <cell r="B386" t="str">
            <v>N 14 CASTER STOCKER H410 X D425 X W1190 MENS FORMAL - 1F INA8112CS98</v>
          </cell>
        </row>
        <row r="387">
          <cell r="A387" t="str">
            <v>BJ-AEON-384</v>
          </cell>
          <cell r="B387" t="str">
            <v>N 15 WOODEN STAGE H125 X D600 X W899 MENS SHOES - 1F AS14015CS98</v>
          </cell>
        </row>
        <row r="388">
          <cell r="A388" t="str">
            <v>BJ-AEON-385</v>
          </cell>
          <cell r="B388" t="str">
            <v>N 16 WOODEN STAGE H125 X D430 X W899 MENS SHOES - 1F AS14015CS98</v>
          </cell>
        </row>
        <row r="389">
          <cell r="A389" t="str">
            <v>BJ-AEON-386</v>
          </cell>
          <cell r="B389" t="str">
            <v>N 17 CARRYCASE DISPLAY WOODEN CASE H900 X D600 X W1199 TRAVEL SPORTS - 1F AS14027CS98</v>
          </cell>
        </row>
        <row r="390">
          <cell r="A390" t="str">
            <v>BJ-AEON-387</v>
          </cell>
          <cell r="B390" t="str">
            <v>N 18 WOOD STOCK BOX H325 X D450 X W899 TOY - 2F AS14097CS16</v>
          </cell>
        </row>
        <row r="391">
          <cell r="A391" t="str">
            <v>BJ-AEON-388</v>
          </cell>
          <cell r="B391" t="str">
            <v>N 19 WOOD STOCK BOX H450 X D450 X W1050 TOY - 2F AS14097CS16</v>
          </cell>
        </row>
        <row r="392">
          <cell r="A392" t="str">
            <v>BJ-AEON-389</v>
          </cell>
          <cell r="B392" t="str">
            <v>N 20 WOOD CABINET FOR PILLAR H600 X D450 X W1380 AV - 2F AS14007CS98</v>
          </cell>
        </row>
        <row r="393">
          <cell r="A393" t="str">
            <v>BJ-AEON-390</v>
          </cell>
          <cell r="B393" t="str">
            <v>N 21.A WOOD CABINET FOR PILLAR H600 X D450 X W915 AV - 2F AS14007CS98</v>
          </cell>
        </row>
        <row r="394">
          <cell r="A394" t="str">
            <v>BJ-AEON-391</v>
          </cell>
          <cell r="B394" t="str">
            <v>N 21.B WOOD CABINET FOR PILLAR H600 X D450 X W915 AV - 2F AS14007CS98</v>
          </cell>
        </row>
        <row r="395">
          <cell r="A395" t="str">
            <v>BJ-AEON-392</v>
          </cell>
          <cell r="B395" t="str">
            <v>N 22R WOOD TABLE STOCKER - R H450 X D450 X W925 STATIONARY - 2F AS14072CS62</v>
          </cell>
        </row>
        <row r="396">
          <cell r="A396" t="str">
            <v>BJ-AEON-393</v>
          </cell>
          <cell r="B396" t="str">
            <v>N 22L WOOD TABLE STOCKER - L H450 X D450 X W925 STATIONARY - 2F AS14072CS62</v>
          </cell>
        </row>
        <row r="397">
          <cell r="A397" t="str">
            <v>BJ-AEON-394</v>
          </cell>
          <cell r="B397" t="str">
            <v>N 22C WOOD TABLE STOCKER - CENTER H450 X D450 X W925 STATIONARY - 2F AS14072CS62</v>
          </cell>
        </row>
        <row r="398">
          <cell r="A398" t="str">
            <v>BJ-AEON-395</v>
          </cell>
          <cell r="B398" t="str">
            <v>N 23 WOOD TABLE STOCKER H450 X D450 X W1199 STATIONARY - 2F AS14072CS62</v>
          </cell>
        </row>
        <row r="399">
          <cell r="A399" t="str">
            <v>BJ-AEON-396</v>
          </cell>
          <cell r="B399" t="str">
            <v>N 24  WOOD CABINET FOR PILLAR H600 X D450 X W930 HF 1 SPECIAL - 2F AS14007CS98/AS14038</v>
          </cell>
        </row>
        <row r="400">
          <cell r="A400" t="str">
            <v>BJ-AEON-397</v>
          </cell>
          <cell r="B400" t="str">
            <v>N 25.A WOOD CABINET FOR PILLAR H600 X D450 X W915 HF 1 SPECIAL - 2F AS14007CS98/AS14038</v>
          </cell>
        </row>
        <row r="401">
          <cell r="A401" t="str">
            <v>BJ-AEON-398</v>
          </cell>
          <cell r="B401" t="str">
            <v>N 25.B WOOD CABINET FOR PILLAR H600 X D450 X W915 HF 1 SPECIAL - 2F AS14007CS98/AS14038</v>
          </cell>
        </row>
        <row r="402">
          <cell r="A402" t="str">
            <v>BJ-AEON-399</v>
          </cell>
          <cell r="B402" t="str">
            <v>N 26 WOOD CABINET FOR PILLAR H475 X D450 X W899 HF 1 SPECIAL - 2F AS14007CS98/AS14038</v>
          </cell>
        </row>
        <row r="403">
          <cell r="A403" t="str">
            <v>BJ-AEON-400</v>
          </cell>
          <cell r="B403" t="str">
            <v>N 27 WOOD CABINET FOR PILLAR H475 X D450 X W960 HF 1 SPECIAL - 2F AS14007CS98/AS14038</v>
          </cell>
        </row>
        <row r="404">
          <cell r="A404" t="str">
            <v>BJ-AEON-401</v>
          </cell>
          <cell r="B404" t="str">
            <v>N 28 WOOD CABINET FOR PILLAR H475 X D450 X W899 HF 2 SPECIAL - 2F AS14007CS98/AS14038</v>
          </cell>
        </row>
        <row r="405">
          <cell r="A405" t="str">
            <v>BJ-AEON-402</v>
          </cell>
          <cell r="B405" t="str">
            <v>N 29 WOOD CABINET FOR PILLAR H475 X D450 X W960 HF 2 SPECIAL - 2F AS14007CS98/AS14038</v>
          </cell>
        </row>
        <row r="406">
          <cell r="A406" t="str">
            <v>BJ-AEON-403</v>
          </cell>
          <cell r="B406" t="str">
            <v>N 30 WOOD STOCK BOX H325 X D430 X W899 KIDS 2 SPECIAL - 2F AS14084CS99</v>
          </cell>
        </row>
        <row r="407">
          <cell r="A407" t="str">
            <v>BJ-AEON-404</v>
          </cell>
          <cell r="B407" t="str">
            <v>N 31  ROUND WOODEN STAGE FOR END GONDOLA  H450 X D648 X W1270 SSM AS14014CS62</v>
          </cell>
        </row>
        <row r="408">
          <cell r="A408" t="str">
            <v>BJ-AEON-405</v>
          </cell>
          <cell r="B408" t="str">
            <v>N 32 WOOD HIGH STAGE FOR END GONDOLA H450 X D626 X W1199 SSM AS14014CS62</v>
          </cell>
        </row>
        <row r="409">
          <cell r="A409" t="str">
            <v>BJ-AEON-406</v>
          </cell>
          <cell r="B409" t="str">
            <v>N 33 WOOD HIGH STAGE FOR END GONDOLA H450 X D626 X W899 SSM AS14014CS62</v>
          </cell>
        </row>
        <row r="410">
          <cell r="A410" t="str">
            <v>BJ-AEON-407</v>
          </cell>
          <cell r="B410" t="str">
            <v>N 34 WOOD HIGH STAGE FOR END GONDOLA H300 X D626 X W1199 SSM AS14014CS62</v>
          </cell>
        </row>
        <row r="411">
          <cell r="A411" t="str">
            <v>BJ-AEON-408</v>
          </cell>
          <cell r="B411" t="str">
            <v>N 35 WOOD HIGH STAGE FOR END GONDOLA H300 X D626 X W899 SSM AS14014CS62</v>
          </cell>
        </row>
        <row r="412">
          <cell r="A412" t="str">
            <v>BJ-AEON-409</v>
          </cell>
          <cell r="B412" t="str">
            <v>N 36 WOOD HIGH STAGE FOR END GONDOLA H450 X D626 X W899 SSM AS14014CS62</v>
          </cell>
        </row>
        <row r="413">
          <cell r="A413" t="str">
            <v>BJ-AEON-410</v>
          </cell>
          <cell r="B413" t="str">
            <v>N 37 WOOD HIGH STAGE FOR END GONDOLA H450 X D626 X W1199 SSM AS14014CS62</v>
          </cell>
        </row>
        <row r="414">
          <cell r="A414" t="str">
            <v>BJ-AEON-411</v>
          </cell>
          <cell r="B414" t="str">
            <v>F1 WOODEN PLATFORM H125 X D450 X W750 EVENT - 1F INA8110CS98</v>
          </cell>
        </row>
        <row r="415">
          <cell r="A415" t="str">
            <v>BJ-AEON-412</v>
          </cell>
          <cell r="B415" t="str">
            <v>F1.1 WOODEN PLATFORM H125 X D450 X W750 MENS ADULT - 1F AS14015CS98</v>
          </cell>
        </row>
        <row r="416">
          <cell r="A416" t="str">
            <v>BJ-AEON-413</v>
          </cell>
          <cell r="B416" t="str">
            <v>F3 WOODEN PLATFORM H125 X D450 X W1199 LADIES CASUAL - 1F INA8110CS98</v>
          </cell>
        </row>
        <row r="417">
          <cell r="A417" t="str">
            <v>BJ-AEON-414</v>
          </cell>
          <cell r="B417" t="str">
            <v>F3 WOODEN PLATFORM H125 X D450 X W1199 LADIES ADULT - 1F INA8110CS98</v>
          </cell>
        </row>
        <row r="418">
          <cell r="A418" t="str">
            <v>BJ-AEON-415</v>
          </cell>
          <cell r="B418" t="str">
            <v>F3 WOODEN PLATFORM H125 X D450 X W1199 LADIES FORMAL - 1F INA8110CS98</v>
          </cell>
        </row>
        <row r="419">
          <cell r="A419" t="str">
            <v>BJ-AEON-416</v>
          </cell>
          <cell r="B419" t="str">
            <v>F3 WOODEN PLATFORM H125 X D450 X W1199 LADIES INNER - 1F INA8110CS98</v>
          </cell>
        </row>
        <row r="420">
          <cell r="A420" t="str">
            <v>BJ-AEON-417</v>
          </cell>
          <cell r="B420" t="str">
            <v>F3 WOODEN PLATFORM H125 X D450 X W1199 LADIES BATIK - 1F INA8110CS98</v>
          </cell>
        </row>
        <row r="421">
          <cell r="A421" t="str">
            <v>BJ-AEON-418</v>
          </cell>
          <cell r="B421" t="str">
            <v>F3 WOODEN PLATFORM H125 X D450 X W1199 MENS FORMAL INA8112CS98</v>
          </cell>
        </row>
        <row r="422">
          <cell r="A422" t="str">
            <v>BJ-AEON-419</v>
          </cell>
          <cell r="B422" t="str">
            <v>F3 WOODEN PLATFORM H125 X D450 X W1199 TRAVEL SPORT AS14027CS98</v>
          </cell>
        </row>
        <row r="423">
          <cell r="A423" t="str">
            <v>BJ-AEON-420</v>
          </cell>
          <cell r="B423" t="str">
            <v>F4 WOODEN PLATFORM H125 X D450 X W930 LADIES CASUAL - 1F INA8110CS98</v>
          </cell>
        </row>
        <row r="424">
          <cell r="A424" t="str">
            <v>BJ-AEON-421</v>
          </cell>
          <cell r="B424" t="str">
            <v>F4 WOODEN PLATFORM H125 X D450 X W930 MENS YOUNG - 1F AS14015CS98</v>
          </cell>
        </row>
        <row r="425">
          <cell r="A425" t="str">
            <v>BJ-AEON-422</v>
          </cell>
          <cell r="B425" t="str">
            <v>F5 WOODEN PLATFORM H125 X D450 X W960 HF1 SPECIAL - 2F AS14007CS98</v>
          </cell>
        </row>
        <row r="426">
          <cell r="A426" t="str">
            <v>BJ-AEON-423</v>
          </cell>
          <cell r="B426" t="str">
            <v>F5 WOODEN PLATFORM H125 X D450 X W960 HF2 SPECIAL - 2F AS14007CS98</v>
          </cell>
        </row>
        <row r="427">
          <cell r="A427" t="str">
            <v>BJ-AEON-424</v>
          </cell>
          <cell r="B427" t="str">
            <v>F6 WOODEN PLATFORM H125 X D450 X W915 LADIES CASUAL - 1F INA8110CS98</v>
          </cell>
        </row>
        <row r="428">
          <cell r="A428" t="str">
            <v>BJ-AEON-425</v>
          </cell>
          <cell r="B428" t="str">
            <v>F6 WOODEN PLATFORM H125 X D450 X W915 LADIES ADULT -1F INA8110CS98</v>
          </cell>
        </row>
        <row r="429">
          <cell r="A429" t="str">
            <v>BJ-AEON-426</v>
          </cell>
          <cell r="B429" t="str">
            <v>F6 WOODEN PLATFORM H125 X D450 X W915 LADIES BATIK - 1F INA8110CS98</v>
          </cell>
        </row>
        <row r="430">
          <cell r="A430" t="str">
            <v>BJ-AEON-427</v>
          </cell>
          <cell r="B430" t="str">
            <v>F6 WOODEN PLATFORM H125 X D450 X W915 MENS YOUNG - 1F AS14015CS98</v>
          </cell>
        </row>
        <row r="431">
          <cell r="A431" t="str">
            <v>BJ-AEON-428</v>
          </cell>
          <cell r="B431" t="str">
            <v>F6 WOODEN PLATFORM H125 X D450 X W915 MENS SHOES - 1F AS14015CS98</v>
          </cell>
        </row>
        <row r="432">
          <cell r="A432" t="str">
            <v>BJ-AEON-429</v>
          </cell>
          <cell r="B432" t="str">
            <v>F7 WOODEN PLATFORM H125 X D450 X W915 HF 3 BEDDING - 2F AS14006CS98</v>
          </cell>
        </row>
        <row r="433">
          <cell r="A433" t="str">
            <v>BJ-AEON-430</v>
          </cell>
          <cell r="B433" t="str">
            <v>F8 WOODEN PLATFORM H125 X D450 X W899 LADIES FORMAL - 1F INA8110CS98</v>
          </cell>
        </row>
        <row r="434">
          <cell r="A434" t="str">
            <v>BJ-AEON-431</v>
          </cell>
          <cell r="B434" t="str">
            <v>F8 WOODEN PLATFORM H125 X D450 X W899 LADIES INNER - 1F INA8110CS98</v>
          </cell>
        </row>
        <row r="435">
          <cell r="A435" t="str">
            <v>BJ-AEON-432</v>
          </cell>
          <cell r="B435" t="str">
            <v>F8 WOODEN PLATFORM H125 X D450 X W899 MENS FORMAL - 1F INA8112CS98</v>
          </cell>
        </row>
        <row r="436">
          <cell r="A436" t="str">
            <v>BJ-AEON-433</v>
          </cell>
          <cell r="B436" t="str">
            <v>F8 WOODEN PLATFORM H125 X D450 X W899 TRAVEL SPORT - 1F AS14027CS98</v>
          </cell>
        </row>
        <row r="437">
          <cell r="A437" t="str">
            <v>BJ-AEON-434</v>
          </cell>
          <cell r="B437" t="str">
            <v>F8 WOODEN PLATFORM H125 X D450 X W899 KIDS SPECIAL - 2F AS14003CS16</v>
          </cell>
        </row>
        <row r="438">
          <cell r="A438" t="str">
            <v>BJ-AEON-435</v>
          </cell>
          <cell r="B438" t="str">
            <v>F8 WOODEN PLATFORM H125 X D450 X W899 BABY WEAR - 2F AS14012CS62</v>
          </cell>
        </row>
        <row r="439">
          <cell r="A439" t="str">
            <v>BJ-AEON-436</v>
          </cell>
          <cell r="B439" t="str">
            <v>F9 WOODEN PLATFORM H125 X D450 XW910 KIDS 2 SPECIAL - 2F AS14084CS99</v>
          </cell>
        </row>
        <row r="440">
          <cell r="A440" t="str">
            <v>BJ-AEON-437</v>
          </cell>
          <cell r="B440" t="str">
            <v>N 38 BACK BOARD  T3 X 870 X 1707 BABY NEEDS WH-09 (WHITE)</v>
          </cell>
        </row>
        <row r="441">
          <cell r="A441" t="str">
            <v>BJ-AEON-438</v>
          </cell>
          <cell r="B441" t="str">
            <v>N 39 BACK BOARD  T3 X 870 X 2307 BABY WEAR WH-09 (WHITE)</v>
          </cell>
        </row>
        <row r="442">
          <cell r="A442" t="str">
            <v>BJ-AEON-439</v>
          </cell>
          <cell r="B442" t="str">
            <v>N 40 BACK BOARD  T3 X 297 X 870 BABY WEAR WH-09 (WHITE)</v>
          </cell>
        </row>
        <row r="443">
          <cell r="A443" t="str">
            <v>BJ-AEON-440</v>
          </cell>
          <cell r="B443" t="str">
            <v>N 41 WOODEN STAGE H125 X D1026 X W899 HF3 AS13001CN74</v>
          </cell>
        </row>
        <row r="444">
          <cell r="A444" t="str">
            <v>BJ-AEON-441</v>
          </cell>
          <cell r="B444" t="str">
            <v>N 42 WOODEN SHELF W/ SLIT 888 T26 X 450 X 899 MENS SHOES AS14015CS98</v>
          </cell>
        </row>
        <row r="445">
          <cell r="A445" t="str">
            <v>BJ-AEON-442</v>
          </cell>
          <cell r="B445" t="str">
            <v>N 43 CASTER STOCKER H410 X D430 X W890 MENS SHOES AS14015CS98</v>
          </cell>
        </row>
        <row r="446">
          <cell r="A446" t="str">
            <v>BJ-AEON-443</v>
          </cell>
          <cell r="B446" t="str">
            <v>N 44 WOODEN STAGE H125 X D450 X W899 MENS SHOES AS14015CS98</v>
          </cell>
        </row>
        <row r="447">
          <cell r="A447" t="str">
            <v>BJ-AEON-444</v>
          </cell>
          <cell r="B447" t="str">
            <v>N 45 WOODEN STOCK BOX H300 X D430 X W899 MENS SHOES AS14015CS98</v>
          </cell>
        </row>
        <row r="448">
          <cell r="A448" t="str">
            <v>BJ-AEON-445</v>
          </cell>
          <cell r="B448" t="str">
            <v>N 47 WOODEN SHELF W/ SLIT 600 T26 X 400 X 899 LADIES SHOES - 1F AS13001CN74</v>
          </cell>
        </row>
        <row r="449">
          <cell r="A449" t="str">
            <v>BJ-AEON-446</v>
          </cell>
          <cell r="B449" t="str">
            <v>M 1 WOOD BOX H300 X D430 X W899 LADIES BAG ACCESORIES AS13020CN74</v>
          </cell>
        </row>
        <row r="450">
          <cell r="A450" t="str">
            <v>BJ-AEON-447</v>
          </cell>
          <cell r="B450" t="str">
            <v>M 2 WOOD BOX H1800 X D575 X W899 HOME FASHION 3 AS14006CS98</v>
          </cell>
        </row>
        <row r="451">
          <cell r="A451" t="str">
            <v>BJ-AEON-448</v>
          </cell>
          <cell r="B451" t="str">
            <v>M 2SHELF FOR WOOD BOXT26 X 554 X 817HOME FASHION 3AS14006CS98</v>
          </cell>
        </row>
        <row r="452">
          <cell r="A452" t="str">
            <v>BJ-AEON-449</v>
          </cell>
          <cell r="B452" t="str">
            <v>I5 SOLID WOOD TABLE ( LARGE ) H750 X D900 X W1800 LADIES BAG AS1320CN74/AS14038KM</v>
          </cell>
        </row>
        <row r="453">
          <cell r="A453" t="str">
            <v>BJ-AEON-450</v>
          </cell>
          <cell r="B453" t="str">
            <v>I5 SOLID WOOD TABLE  ( MEDIUM ) H500 X D500 X W1500 LADIES BAG AS1320CN74/WHITE</v>
          </cell>
        </row>
        <row r="454">
          <cell r="A454" t="str">
            <v>BJ-AEON-451</v>
          </cell>
          <cell r="B454" t="str">
            <v>I5 SOLID WOOD TABLE ( SMALL ) H275 X D400 X W1200 LADIES BAG AS1320CN74/AS14038KM</v>
          </cell>
        </row>
        <row r="455">
          <cell r="A455" t="str">
            <v>BJ-AEON-452</v>
          </cell>
          <cell r="B455" t="str">
            <v>I6 SOLID WOOD TABLE ( LARGE ) H750 X D900 X W1800 LADIES BAG AS1320CN74/AS14038KM</v>
          </cell>
        </row>
        <row r="456">
          <cell r="A456" t="str">
            <v>BJ-AEON-453</v>
          </cell>
          <cell r="B456" t="str">
            <v>I6 SOLID WOOD TABLE  ( MEDIUM ) H500 X D500 X W1500 LADIES BAG AS1320CN74/WHITE</v>
          </cell>
        </row>
        <row r="457">
          <cell r="A457" t="str">
            <v>BJ-AEON-454</v>
          </cell>
          <cell r="B457" t="str">
            <v>I6 SOLID WOOD TABLE ( SMALL ) H275 X D400 X W1200 LADIES BAG AS1320CN74/AS14038KM</v>
          </cell>
        </row>
        <row r="458">
          <cell r="A458" t="str">
            <v>BJ-AEON-455</v>
          </cell>
          <cell r="B458" t="str">
            <v>I7 SOLID WOOD TABLE ( LARGE ) H750 X D750 X W1800 LADIES BAG AS1320CN74/AS14038KM</v>
          </cell>
        </row>
        <row r="459">
          <cell r="A459" t="str">
            <v>BJ-AEON-456</v>
          </cell>
          <cell r="B459" t="str">
            <v>I7 SOLID WOOD TABLE  ( MEDIUM ) H500 X D500 X W1500 LADIES BAG AS1320CN74/WHITE</v>
          </cell>
        </row>
        <row r="460">
          <cell r="A460" t="str">
            <v>BJ-AEON-457</v>
          </cell>
          <cell r="B460" t="str">
            <v>I7 SOLID WOOD TABLE ( SMALL ) H275 X D400 X W1200 LADIES BAG AS1320CN74/AS14038KM</v>
          </cell>
        </row>
        <row r="461">
          <cell r="A461" t="str">
            <v>BJ-AEON-458</v>
          </cell>
          <cell r="B461" t="str">
            <v>I8 SOLID WOOD TABLE ( LARGE ) H750 X D900 X W1800 LADIES BAG AS1320CN74/AS14038KM</v>
          </cell>
        </row>
        <row r="462">
          <cell r="A462" t="str">
            <v>BJ-AEON-459</v>
          </cell>
          <cell r="B462" t="str">
            <v>I8 SOLID WOOD TABLE ( SMALL ) H275 X D400 X W1200 LADIES BAG AS1320CN74/AS14038KM</v>
          </cell>
        </row>
        <row r="463">
          <cell r="A463" t="str">
            <v>BJ-AEON-460</v>
          </cell>
          <cell r="B463" t="str">
            <v>I9 SOLID WOOD TABLE ( LARGE ) H750 X D750 X W1500 LADIES BAG 4725U/AS14038KM</v>
          </cell>
        </row>
        <row r="464">
          <cell r="A464" t="str">
            <v>BJ-AEON-461</v>
          </cell>
          <cell r="B464" t="str">
            <v>I9 SOLID WOOD TABLE  ( MEDIUM ) H500 X D500 X W1200 LADIES BAG 4752U/WHITE</v>
          </cell>
        </row>
        <row r="465">
          <cell r="A465" t="str">
            <v>BJ-AEON-462</v>
          </cell>
          <cell r="B465" t="str">
            <v>I9 SOLID WOOD TABLE ( SMALL ) H275 X D400 X W900 LADIES BAG 4725U/AS14038KM</v>
          </cell>
        </row>
        <row r="466">
          <cell r="A466" t="str">
            <v>BJ-AEON-463</v>
          </cell>
          <cell r="B466" t="str">
            <v>I18 SOLID WOOD TABLE ( LARGE ) H750 X D900 X W1200 MENS HAMMER  AS14015CS98/WHITE</v>
          </cell>
        </row>
        <row r="467">
          <cell r="A467" t="str">
            <v>BJ-AEON-464</v>
          </cell>
          <cell r="B467" t="str">
            <v>I18 SOLID WOOD TABLE  ( MEDIUM ) H450 X D600 XW1000 MENS HAMMER  AS14015CS98/WHITE</v>
          </cell>
        </row>
        <row r="468">
          <cell r="A468" t="str">
            <v>BJ-AEON-465</v>
          </cell>
          <cell r="B468" t="str">
            <v>I18 SOLID WOOD TABLE ( SMALL ) H275 X D400 X W1000 MENS HAMMER  FULL WHITE</v>
          </cell>
        </row>
        <row r="469">
          <cell r="A469" t="str">
            <v>BJ-AEON-466</v>
          </cell>
          <cell r="B469" t="str">
            <v>I19 SOLID WOOD TABLE ( LARGE ) H750 X D750X W1200 MENS POLO AS14015CS98/WHITE</v>
          </cell>
        </row>
        <row r="470">
          <cell r="A470" t="str">
            <v>BJ-AEON-467</v>
          </cell>
          <cell r="B470" t="str">
            <v>I19 SOLID WOOD TABLE  ( MEDIUM ) H450 X D600 XW1000 MENS POLO AS14015CS98/WHITE</v>
          </cell>
        </row>
        <row r="471">
          <cell r="A471" t="str">
            <v>BJ-AEON-468</v>
          </cell>
          <cell r="B471" t="str">
            <v>I19 SOLID WOOD TABLE ( SMALL ) H275 X D400 X W1000 MENS POLO FULL WHITE</v>
          </cell>
        </row>
        <row r="472">
          <cell r="A472" t="str">
            <v>BJ-AEON-469</v>
          </cell>
          <cell r="B472" t="str">
            <v>I20 SOLID WOOD TABLE ( LARGE ) H750 X D900 X W1200 SPORT FASHION  AS14015CS98</v>
          </cell>
        </row>
        <row r="473">
          <cell r="A473" t="str">
            <v>BJ-AEON-470</v>
          </cell>
          <cell r="B473" t="str">
            <v>I20 SOLID WOOD TABLE  ( MEDIUM ) H450 X D600 XW1000 SPORT FASHION  AS14015CS98</v>
          </cell>
        </row>
        <row r="474">
          <cell r="A474" t="str">
            <v>BJ-AEON-471</v>
          </cell>
          <cell r="B474" t="str">
            <v>I20 SOLID WOOD TABLE ( SMALL ) H275 X D400 X W1000 SPORT FASHION  AS14015CS98</v>
          </cell>
        </row>
        <row r="475">
          <cell r="A475" t="str">
            <v>BJ-AEON-472</v>
          </cell>
          <cell r="B475" t="str">
            <v>I21 WOOD PALLET H160 X D900 X W900 TRAVEL  AS14027CS98</v>
          </cell>
        </row>
        <row r="476">
          <cell r="A476" t="str">
            <v>BJ-AEON-473</v>
          </cell>
          <cell r="B476" t="str">
            <v>I12 SOLID WOOD TABLE ( LARGE ) H750 X D750 X W1200 EVENT  INA8110CS98/WHITE</v>
          </cell>
        </row>
        <row r="477">
          <cell r="A477" t="str">
            <v>BJ-AEON-474</v>
          </cell>
          <cell r="B477" t="str">
            <v>I12 SOLID WOOD TABLE  ( MEDIUM ) H450 X D600 X W1000 EVENT  INA8110CS98/WHITE</v>
          </cell>
        </row>
        <row r="478">
          <cell r="A478" t="str">
            <v>BJ-AEON-475</v>
          </cell>
          <cell r="B478" t="str">
            <v>I12 SOLID WOOD TABLE ( SMALL ) H275 X D400 X W1000 EVENT  FULL WHITE</v>
          </cell>
        </row>
        <row r="479">
          <cell r="A479" t="str">
            <v>BJ-AEON-476</v>
          </cell>
          <cell r="B479" t="str">
            <v>I13 SOLID WOOD TABLE ( LARGE ) H750 X D900 X W1200 LADIES YOUNG CASUAL  INA8110CS98/WHITE</v>
          </cell>
        </row>
        <row r="480">
          <cell r="A480" t="str">
            <v>BJ-AEON-477</v>
          </cell>
          <cell r="B480" t="str">
            <v>I13 SOLID WOOD TABLE  ( MEDIUM ) H450 X D600 XW1000 LADIES YOUNG CASUAL  INA8110CS98/WHITE</v>
          </cell>
        </row>
        <row r="481">
          <cell r="A481" t="str">
            <v>BJ-AEON-478</v>
          </cell>
          <cell r="B481" t="str">
            <v>I13 SOLID WOOD TABLE ( SMALL ) H275 X D400 X W1000 LADIES YOUNG CASUAL  FULL WHITE</v>
          </cell>
        </row>
        <row r="482">
          <cell r="A482" t="str">
            <v>BJ-AEON-479</v>
          </cell>
          <cell r="B482" t="str">
            <v>I14 SOLID WOOD TABLE ( LARGE ) H750 X D900 X W1200 CHIC SIMPLE OUTRIGHT  INA8110CS98/WHITE</v>
          </cell>
        </row>
        <row r="483">
          <cell r="A483" t="str">
            <v>BJ-AEON-480</v>
          </cell>
          <cell r="B483" t="str">
            <v>I14 SOLID WOOD TABLE  ( MEDIUM ) H450 X D600 XW1000 CHIC SIMPLE OUTRIGHT  INA8110CS98/WHITE</v>
          </cell>
        </row>
        <row r="484">
          <cell r="A484" t="str">
            <v>BJ-AEON-481</v>
          </cell>
          <cell r="B484" t="str">
            <v>I14 SOLID WOOD TABLE ( SMALL ) H275 X D400 X W1000 CHIC SIMPLE OUTRIGHT  FULL WHITE</v>
          </cell>
        </row>
        <row r="485">
          <cell r="A485" t="str">
            <v>BJ-AEON-482</v>
          </cell>
          <cell r="B485" t="str">
            <v>I15 SOLID WOOD TABLE ( LARGE ) H750 X D750 X W1800 CHIC SIMPLE OUTRIGHT  INA8110CS98/WHITE</v>
          </cell>
        </row>
        <row r="486">
          <cell r="A486" t="str">
            <v>BJ-AEON-483</v>
          </cell>
          <cell r="B486" t="str">
            <v>I15 SOLID WOOD TABLE  ( MEDIUM ) H450 X D600 XW1600 CHIC SIMPLE OUTRIGHT  INA8110CS98/WHITE</v>
          </cell>
        </row>
        <row r="487">
          <cell r="A487" t="str">
            <v>BJ-AEON-484</v>
          </cell>
          <cell r="B487" t="str">
            <v>I15 SOLID WOOD TABLE ( SMALL ) H275 X D400 X W1200 CHIC SIMPLE OUTRIGHT  FULL WHITE</v>
          </cell>
        </row>
        <row r="488">
          <cell r="A488" t="str">
            <v>BJ-AEON-485</v>
          </cell>
          <cell r="B488" t="str">
            <v>I16 SOLID WOOD TABLE ( LARGE ) H750 X D900 X W1200 LADIES YOUNG CASUAL  INA8110CS98/WHITE</v>
          </cell>
        </row>
        <row r="489">
          <cell r="A489" t="str">
            <v>BJ-AEON-486</v>
          </cell>
          <cell r="B489" t="str">
            <v>I16 SOLID WOOD TABLE  ( MEDIUM ) H450 X D600 XW1000 LADIES YOUNG CASUAL  INA8110CS98/WHITE</v>
          </cell>
        </row>
        <row r="490">
          <cell r="A490" t="str">
            <v>BJ-AEON-487</v>
          </cell>
          <cell r="B490" t="str">
            <v>I16 SOLID WOOD TABLE ( SMALL ) H275 X D400 X W1000 LADIES YOUNG CASUAL  FULL WHITE</v>
          </cell>
        </row>
        <row r="491">
          <cell r="A491" t="str">
            <v>BJ-AEON-488</v>
          </cell>
          <cell r="B491" t="str">
            <v>I17 SOLID WOOD TABLE ( LARGE ) H750 X D750 X W1200 POLO INA8110CS98/WHITE</v>
          </cell>
        </row>
        <row r="492">
          <cell r="A492" t="str">
            <v>BJ-AEON-489</v>
          </cell>
          <cell r="B492" t="str">
            <v>I17 SOLID WOOD TABLE  ( MEDIUM ) H450 X D600 XW1000 POLO INA8110CS98/WHITE</v>
          </cell>
        </row>
        <row r="493">
          <cell r="A493" t="str">
            <v>BJ-AEON-490</v>
          </cell>
          <cell r="B493" t="str">
            <v>I17 SOLID WOOD TABLE ( SMALL ) H275 X D400 X W1000 POLO FULL WHITE</v>
          </cell>
        </row>
        <row r="494">
          <cell r="A494" t="str">
            <v>BJ-AEON-491</v>
          </cell>
          <cell r="B494" t="str">
            <v>I34 SOLID WOOD TABLE ( LARGE ) H700 X D600 X W1800 GIRLS SHOES  AS14084CS99/PANTONE 699</v>
          </cell>
        </row>
        <row r="495">
          <cell r="A495" t="str">
            <v>BJ-AEON-492</v>
          </cell>
          <cell r="B495" t="str">
            <v>I34 SOLID WOOD TABLE  ( MEDIUM ) H450 X D500 X W1700 GIRLS SHOES  AS14084CS99/PANTONE 699</v>
          </cell>
        </row>
        <row r="496">
          <cell r="A496" t="str">
            <v>BJ-AEON-493</v>
          </cell>
          <cell r="B496" t="str">
            <v>I34 SOLID WOOD TABLE ( SMALL ) H275 X D400 X W1200 GIRLS SHOES  AS14084CS99/PANTONE 699</v>
          </cell>
        </row>
        <row r="497">
          <cell r="A497" t="str">
            <v>BJ-AEON-494</v>
          </cell>
          <cell r="B497" t="str">
            <v>I37 SOLID WOOD TABLE ( LARGE ) H700 X D900 X W1200 GIRLS SHOES  AS14084CS99/PANTONE 699</v>
          </cell>
        </row>
        <row r="498">
          <cell r="A498" t="str">
            <v>BJ-AEON-495</v>
          </cell>
          <cell r="B498" t="str">
            <v>I37 SOLID WOOD TABLE  ( MEDIUM ) H450 X D500 X W1100 GIRLS SHOES  AS14084CS99/PANTONE 699</v>
          </cell>
        </row>
        <row r="499">
          <cell r="A499" t="str">
            <v>BJ-AEON-496</v>
          </cell>
          <cell r="B499" t="str">
            <v>I37 SOLID WOOD TABLE ( SMALL ) H275 X D300 X W900 GIRLS SHOES  AS14084CS99/PANTONE 699</v>
          </cell>
        </row>
        <row r="500">
          <cell r="A500" t="str">
            <v>BJ-AEON-497</v>
          </cell>
          <cell r="B500" t="str">
            <v>I1 SOLID WOOD TABLE ( LARGE ) H700 X D750 X W1200 BABY WEAR  AS14012CS62</v>
          </cell>
        </row>
        <row r="501">
          <cell r="A501" t="str">
            <v>BJ-AEON-498</v>
          </cell>
          <cell r="B501" t="str">
            <v>I1 SOLID WOOD TABLE  ( MEDIUM ) H450 X D600 X W1000 BABY WEAR  WHITE/27-90P</v>
          </cell>
        </row>
        <row r="502">
          <cell r="A502" t="str">
            <v>BJ-AEON-499</v>
          </cell>
          <cell r="B502" t="str">
            <v>I1 SOLID WOOD TABLE ( SMALL ) H275 X D350 X W900 BABY WEAR  AS14012CS62</v>
          </cell>
        </row>
        <row r="503">
          <cell r="A503" t="str">
            <v>BJ-AEON-500</v>
          </cell>
          <cell r="B503" t="str">
            <v>I2 SOLID WOOD TABLE ( LARGE ) H700 X D750 XW900 BABY WEAR  AS14012CS62</v>
          </cell>
        </row>
        <row r="504">
          <cell r="A504" t="str">
            <v>BJ-AEON-501</v>
          </cell>
          <cell r="B504" t="str">
            <v>I2 SOLID WOOD TABLE  ( MEDIUM ) H450 X D600 X W700 BABY WEAR  WHITE/27-90P</v>
          </cell>
        </row>
        <row r="505">
          <cell r="A505" t="str">
            <v>BJ-AEON-502</v>
          </cell>
          <cell r="B505" t="str">
            <v>I2 SOLID WOOD TABLE ( SMALL ) H275 X D450 X W900 BABY WEAR  AS14012CS62</v>
          </cell>
        </row>
        <row r="506">
          <cell r="A506" t="str">
            <v>BJ-AEON-503</v>
          </cell>
          <cell r="B506" t="str">
            <v>I3 SOLID WOOD TABLE ( LARGE ) H700 X D750 X W1200 KIDS APPAREL 1 - BOY AS14003</v>
          </cell>
        </row>
        <row r="507">
          <cell r="A507" t="str">
            <v>BJ-AEON-504</v>
          </cell>
          <cell r="B507" t="str">
            <v>I3 SOLID WOOD TABLE  ( MEDIUM ) H450 X D600 X W1000 KIDS APPAREL 1 - BOY PANTONE 2717/WHITE</v>
          </cell>
        </row>
        <row r="508">
          <cell r="A508" t="str">
            <v>BJ-AEON-505</v>
          </cell>
          <cell r="B508" t="str">
            <v>I3 SOLID WOOD TABLE ( SMALL ) H275 X D350 X W900 KIDS APPAREL 1 - BOY AS14003</v>
          </cell>
        </row>
        <row r="509">
          <cell r="A509" t="str">
            <v>BJ-AEON-506</v>
          </cell>
          <cell r="B509" t="str">
            <v>I4 SOLID WOOD TABLE ( LARGE ) H700 X D750 X W1200 KIDS APPAREL 1 - GIRL  AS14003</v>
          </cell>
        </row>
        <row r="510">
          <cell r="A510" t="str">
            <v>BJ-AEON-507</v>
          </cell>
          <cell r="B510" t="str">
            <v>I4 SOLID WOOD TABLE ( SMALL ) H275 X D350 X W900 KIDS APPAREL 1 - GIRL  AS14003</v>
          </cell>
        </row>
        <row r="511">
          <cell r="A511" t="str">
            <v>BJ-AEON-508</v>
          </cell>
          <cell r="B511" t="str">
            <v>I4 SOLID WOOD TABLE  ( MEDIUM ) H450 X D600 X W1000 KIDS APPAREL 1 - GIRL  PNATONE 699/WHITE</v>
          </cell>
        </row>
        <row r="512">
          <cell r="A512" t="str">
            <v>BJ-AEON-509</v>
          </cell>
          <cell r="B512" t="str">
            <v>I28 SOLID WOOD TABLE ( LARGE ) H700 X D750 X W1500 KIDS ACCESSORIES BAG AS14084CS99/PANTONE 2717</v>
          </cell>
        </row>
        <row r="513">
          <cell r="A513" t="str">
            <v>BJ-AEON-510</v>
          </cell>
          <cell r="B513" t="str">
            <v>I28 SOLID WOOD TABLE  ( MEDIUM ) H450 X D500 XW1400 KIDS ACCESSORIES BAG AS14084CS99/PANTONE 2717</v>
          </cell>
        </row>
        <row r="514">
          <cell r="A514" t="str">
            <v>BJ-AEON-511</v>
          </cell>
          <cell r="B514" t="str">
            <v>I28 SOLID WOOD TABLE ( SMALL ) H275 X D300 X W900 KIDS ACCESSORIES BAG AS14084CS99/PANTONE 2717</v>
          </cell>
        </row>
        <row r="515">
          <cell r="A515" t="str">
            <v>BJ-AEON-512</v>
          </cell>
          <cell r="B515" t="str">
            <v>I29 SOLID WOOD TABLE ( LARGE ) H700 X D750 X W1500 BOYS SHOES AS14084CS99/PANTONE 365</v>
          </cell>
        </row>
        <row r="516">
          <cell r="A516" t="str">
            <v>BJ-AEON-513</v>
          </cell>
          <cell r="B516" t="str">
            <v>I29 SOLID WOOD TABLE  ( MEDIUM ) H450 X D500 X W1400 BOYS SHOES AS14084CS99/PANTONE 365</v>
          </cell>
        </row>
        <row r="517">
          <cell r="A517" t="str">
            <v>BJ-AEON-514</v>
          </cell>
          <cell r="B517" t="str">
            <v>I29 SOLID WOOD TABLE ( SMALL ) H275 X D300 X W900 BOYS SHOES AS14084CS99/PANTONE 365</v>
          </cell>
        </row>
        <row r="518">
          <cell r="A518" t="str">
            <v>BJ-AEON-515</v>
          </cell>
          <cell r="B518" t="str">
            <v>I30 SOLID WOOD TABLE ( LARGE ) H700 X D600 X W900 KIDS ACCESSORIES BAG AS14084CS99/PANTONE 2717</v>
          </cell>
        </row>
        <row r="519">
          <cell r="A519" t="str">
            <v>BJ-AEON-516</v>
          </cell>
          <cell r="B519" t="str">
            <v>I30 SOLID WOOD TABLE  ( MEDIUM ) H450 X D500 X W800 KIDS ACCESSORIES BAG AS14084CS99/PANTONE 2717</v>
          </cell>
        </row>
        <row r="520">
          <cell r="A520" t="str">
            <v>BJ-AEON-517</v>
          </cell>
          <cell r="B520" t="str">
            <v>I31 SOLID WOOD TABLE ( LARGE ) H700 X D600 X W900 BOYS SHOES AS14084CS99/PANTONE 699</v>
          </cell>
        </row>
        <row r="521">
          <cell r="A521" t="str">
            <v>BJ-AEON-518</v>
          </cell>
          <cell r="B521" t="str">
            <v>I31 SOLID WOOD TABLE  ( MEDIUM ) H450 X D500 X W800 BOYS SHOES AS14084CS99/PANTONE 699</v>
          </cell>
        </row>
        <row r="522">
          <cell r="A522" t="str">
            <v>BJ-AEON-519</v>
          </cell>
          <cell r="B522" t="str">
            <v>I32 SOLID WOOD TABLE ( LARGE ) H700 X D600 X W900 GIRLS SHOES  AS14084CS99/PANTONE 365</v>
          </cell>
        </row>
        <row r="523">
          <cell r="A523" t="str">
            <v>BJ-AEON-520</v>
          </cell>
          <cell r="B523" t="str">
            <v>I32 SOLID WOOD TABLE  ( MEDIUM ) H450 X D500 X W800 GIRLS SHOES  AS14084CS99/PANTONE 365</v>
          </cell>
        </row>
        <row r="524">
          <cell r="A524" t="str">
            <v>BJ-AEON-521</v>
          </cell>
          <cell r="B524" t="str">
            <v>I33 SOLID WOOD TABLE ( LARGE ) H700 X D600 X W1200 GIRLS SHOES  AS14084CS99/PANTONE 699</v>
          </cell>
        </row>
        <row r="525">
          <cell r="A525" t="str">
            <v>BJ-AEON-522</v>
          </cell>
          <cell r="B525" t="str">
            <v>I33 SOLID WOOD TABLE  ( MEDIUM ) H450 X D500 X W1100 GIRLS SHOES  AS14084CS99/PANTONE 699</v>
          </cell>
        </row>
        <row r="526">
          <cell r="A526" t="str">
            <v>BJ-AEON-523</v>
          </cell>
          <cell r="B526" t="str">
            <v>I33 SOLID WOOD TABLE ( SMALL ) H275 X D300 X W1200 GIRLS SHOES  AS14084CS99/PANTONE 699</v>
          </cell>
        </row>
        <row r="527">
          <cell r="A527" t="str">
            <v>BJ-AEON-524</v>
          </cell>
          <cell r="B527" t="str">
            <v>I35 SOLID WOOD TABLE ( LARGE ) H700 X D750 X W1832 GIRLS SHOES  AS14084CS99/PANTONE 699</v>
          </cell>
        </row>
        <row r="528">
          <cell r="A528" t="str">
            <v>BJ-AEON-525</v>
          </cell>
          <cell r="B528" t="str">
            <v>I35 SOLID WOOD TABLE  ( MEDIUM ) H450 X D500 X W1700 GIRLS SHOES  AS14084CS99/PANTONE 699</v>
          </cell>
        </row>
        <row r="529">
          <cell r="A529" t="str">
            <v>BJ-AEON-526</v>
          </cell>
          <cell r="B529" t="str">
            <v>I36 SOLID WOOD TABLE ( LARGE ) H700 X D750 X W1832 KIDS ACCESSORIES BAG AS14084CS99/PANTONE 365</v>
          </cell>
        </row>
        <row r="530">
          <cell r="A530" t="str">
            <v>BJ-AEON-527</v>
          </cell>
          <cell r="B530" t="str">
            <v>I36 SOLID WOOD TABLE  ( MEDIUM ) H450 X D500 X W1700 KIDS ACCESSORIES BAG AS14084CS99/PANTONE 365</v>
          </cell>
        </row>
        <row r="531">
          <cell r="A531" t="str">
            <v>BJ-AEON-528</v>
          </cell>
          <cell r="B531" t="str">
            <v>I38 SOLID WOOD TABLE ( LARGE ) H700 X D600 X W1800 KIDS ACCESSORIES BAG AS14084CS99/PANTONE 365</v>
          </cell>
        </row>
        <row r="532">
          <cell r="A532" t="str">
            <v>BJ-AEON-529</v>
          </cell>
          <cell r="B532" t="str">
            <v>I38 SOLID WOOD TABLE  ( MEDIUM ) H450 X D500 X W1700 KIDS ACCESSORIES BAG AS14084CS99/PANTONE 365</v>
          </cell>
        </row>
        <row r="533">
          <cell r="A533" t="str">
            <v>BJ-AEON-530</v>
          </cell>
          <cell r="B533" t="str">
            <v>I38 SOLID WOOD TABLE ( SMALL ) H275 X D350 X W1200 KIDS ACCESSORIES BAG AS14084CS99/PANTONE 365</v>
          </cell>
        </row>
        <row r="534">
          <cell r="A534" t="str">
            <v>BJ-AEON-531</v>
          </cell>
          <cell r="B534" t="str">
            <v>I39 WOOD BOX H450 X D425 X W900 BOYS SHOES AS14084CS99/PANTONE 2717</v>
          </cell>
        </row>
        <row r="535">
          <cell r="A535" t="str">
            <v>BJ-AEON-532</v>
          </cell>
          <cell r="B535" t="str">
            <v>I40 WOOD BOX H450 X D425 X W900 GIRLS SHOES  AS14084CS99/PANTONE 699</v>
          </cell>
        </row>
        <row r="536">
          <cell r="A536" t="str">
            <v>BJ-AEON-533</v>
          </cell>
          <cell r="B536" t="str">
            <v>I23 SOLID WOOD TABLE ( LARGE ) H750 X D750 X W1200 LADIES BATIK  INA8110CS98/WHITE</v>
          </cell>
        </row>
        <row r="537">
          <cell r="A537" t="str">
            <v>BJ-AEON-534</v>
          </cell>
          <cell r="B537" t="str">
            <v>I23 SOLID WOOD TABLE  ( MEDIUM ) H450 X D600 XW1000 LADIES BATIK  INA8110CS98/WHITE</v>
          </cell>
        </row>
        <row r="538">
          <cell r="A538" t="str">
            <v>BJ-AEON-535</v>
          </cell>
          <cell r="B538" t="str">
            <v>I23 SOLID WOOD TABLE ( SMALL ) H275 X D400 X W1000 LADIES BATIK  FULL WHITE</v>
          </cell>
        </row>
        <row r="539">
          <cell r="A539" t="str">
            <v>BJ-AEON-536</v>
          </cell>
          <cell r="B539" t="str">
            <v>I24 SOLID WOOD TABLE H750 X D750 X W1200 ALISYA HIJAB INA8110CS98/WHITE</v>
          </cell>
        </row>
        <row r="540">
          <cell r="A540" t="str">
            <v>BJ-AEON-537</v>
          </cell>
          <cell r="B540" t="str">
            <v>I25 SOLID WOOD TABLE ( LARGE ) H750 X D900 X W1800 BATIK SEMAR INA8112CS98/WHITE</v>
          </cell>
        </row>
        <row r="541">
          <cell r="A541" t="str">
            <v>BJ-AEON-538</v>
          </cell>
          <cell r="B541" t="str">
            <v>I25 SOLID WOOD TABLE  ( MEDIUM ) H450 X D600 XW1600 BATIK SEMAR INA8112CS98/WHITE</v>
          </cell>
        </row>
        <row r="542">
          <cell r="A542" t="str">
            <v>BJ-AEON-539</v>
          </cell>
          <cell r="B542" t="str">
            <v>I25 SOLID WOOD TABLE ( SMALL ) H275 X D400 X W1600 BATIK SEMAR FULL WHITE</v>
          </cell>
        </row>
        <row r="543">
          <cell r="A543" t="str">
            <v>BJ-AEON-540</v>
          </cell>
          <cell r="B543" t="str">
            <v>I26 SOLID WOOD TABLE ( LARGE ) H750 X D750 X W1200 MENS FORMAL  INA8112CS98/WHITE</v>
          </cell>
        </row>
        <row r="544">
          <cell r="A544" t="str">
            <v>BJ-AEON-541</v>
          </cell>
          <cell r="B544" t="str">
            <v>I26 SOLID WOOD TABLE  ( MEDIUM ) H450 X D600 XW1000 MENS FORMAL  INA8112CS98/WHITE</v>
          </cell>
        </row>
        <row r="545">
          <cell r="A545" t="str">
            <v>BJ-AEON-542</v>
          </cell>
          <cell r="B545" t="str">
            <v>I26 SOLID WOOD TABLE ( SMALL ) H275 X D400 X W1000 MENS FORMAL  FULL WHITE</v>
          </cell>
        </row>
        <row r="546">
          <cell r="A546" t="str">
            <v>BJ-AEON-543</v>
          </cell>
          <cell r="B546" t="str">
            <v>I27 SOLID WOOD TABLE ( LARGE ) H750 X D750 X W1800 BATIK SEMAR INA8112CS98/WHITE</v>
          </cell>
        </row>
        <row r="547">
          <cell r="A547" t="str">
            <v>BJ-AEON-544</v>
          </cell>
          <cell r="B547" t="str">
            <v>I27 SOLID WOOD TABLE  ( MEDIUM ) H450 X D600 XW1600 BATIK SEMAR INA8112CS98/WHITE</v>
          </cell>
        </row>
        <row r="548">
          <cell r="A548" t="str">
            <v>BJ-AEON-545</v>
          </cell>
          <cell r="B548" t="str">
            <v>I27 SOLID WOOD TABLE ( SMALL ) H275 X D400 X W1600 BATIK SEMAR FULL WHITE</v>
          </cell>
        </row>
        <row r="549">
          <cell r="A549" t="str">
            <v>BJ-AEON-546</v>
          </cell>
          <cell r="B549" t="str">
            <v>P-1 BACKBOARD SINGLE SIDE FIN D1170 X W1807 GF SSM PAPER BLACK</v>
          </cell>
        </row>
        <row r="550">
          <cell r="A550" t="str">
            <v>BJ-AEON-547</v>
          </cell>
          <cell r="B550" t="str">
            <v>P-2 WOOD STAGE FOR UNIT FIXTURE D450 X W899 X H125 2F KIDS APARREL 1 AS14003CS16</v>
          </cell>
        </row>
        <row r="551">
          <cell r="A551" t="str">
            <v>BJ-AEON-548</v>
          </cell>
          <cell r="B551" t="str">
            <v>P-3 WOOD SHELF 1200W(SLIT890W) D400 X W1199 1F EVENT AS 13001 CN74</v>
          </cell>
        </row>
        <row r="552">
          <cell r="A552" t="str">
            <v>BJ-AEON-549</v>
          </cell>
          <cell r="B552" t="str">
            <v>P-4 WOOD SHELF 900W(SLIT890W) D400 X W899 2F TOY AS 13001 CN74</v>
          </cell>
        </row>
        <row r="553">
          <cell r="A553" t="str">
            <v>BJ-AEON-550</v>
          </cell>
          <cell r="B553" t="str">
            <v>AEON CATEGORY P BACK BOARD</v>
          </cell>
        </row>
        <row r="554">
          <cell r="A554" t="str">
            <v>BJ-AEON-551</v>
          </cell>
          <cell r="B554" t="str">
            <v>I34 SOLID WOOD TABLE  ( MEDIUM ) H450 X D300 X W1200 GIRLS SHOES  AS14084CS99/PANTONE 699</v>
          </cell>
        </row>
        <row r="555">
          <cell r="A555" t="str">
            <v>BJ-AEON-552</v>
          </cell>
          <cell r="B555" t="str">
            <v>P8 END PANEL WITH SLIT D35 X W650 X H1485 AS14006CS98</v>
          </cell>
        </row>
        <row r="556">
          <cell r="A556" t="str">
            <v>BJ-AEON-553</v>
          </cell>
          <cell r="B556" t="str">
            <v>P5 WOOD STAGE 1F LADIES CASUAL</v>
          </cell>
        </row>
        <row r="557">
          <cell r="A557" t="str">
            <v>BJ-AEON-554</v>
          </cell>
          <cell r="B557" t="str">
            <v>P7 BACK BOARD DOUBLE FIN. 2F AV</v>
          </cell>
        </row>
        <row r="558">
          <cell r="A558" t="str">
            <v>BJ-AEON-555</v>
          </cell>
          <cell r="B558" t="str">
            <v>P-9 (B-1) SIDE PANEL FOR GF HBC T26 X D275 X W1725</v>
          </cell>
        </row>
        <row r="559">
          <cell r="A559" t="str">
            <v>BJ-AEON-556</v>
          </cell>
          <cell r="B559" t="str">
            <v>P-10 (G-2) WOOD STAGE 1F LADIES FORMAL 450 X 125 X 1199</v>
          </cell>
        </row>
        <row r="560">
          <cell r="A560" t="str">
            <v>BJ-AEON-557</v>
          </cell>
          <cell r="B560" t="str">
            <v>P-11 (C-3) END PANEL 25 X 300 X 1290 LADIES ACC BAG</v>
          </cell>
        </row>
        <row r="561">
          <cell r="A561" t="str">
            <v>BJ-AEON-558</v>
          </cell>
          <cell r="B561" t="str">
            <v>P-12 (C-3) END PANEL 25 X 300 X 1291 MENS SHOES</v>
          </cell>
        </row>
        <row r="562">
          <cell r="A562" t="str">
            <v>BJ-AEON-559</v>
          </cell>
          <cell r="B562" t="str">
            <v>P-13 (E-8) WOOD SHELF 2F-AV HF-1 HF-2 400 X 860</v>
          </cell>
        </row>
        <row r="563">
          <cell r="A563" t="str">
            <v>BJ-AEON-560</v>
          </cell>
          <cell r="B563" t="str">
            <v>P-14 GIRL SHOE TABEL SOLID WOOD</v>
          </cell>
        </row>
        <row r="564">
          <cell r="A564" t="str">
            <v>BJ-AEON-561</v>
          </cell>
          <cell r="B564" t="str">
            <v>P-15 KIDS ACCESSORIES BAG SOLID TABLE H700 X D750 X W1816  (I40)</v>
          </cell>
        </row>
        <row r="565">
          <cell r="A565" t="str">
            <v>BJ-AEON-562</v>
          </cell>
          <cell r="B565" t="str">
            <v>P-16 (I-40) WALL WOODEN BOX 1014 X 425 400 X 863</v>
          </cell>
        </row>
        <row r="566">
          <cell r="A566" t="str">
            <v>BJ-AEON-563</v>
          </cell>
          <cell r="B566" t="str">
            <v>CATEGORY P ( VARIOUS ORDER )</v>
          </cell>
        </row>
        <row r="567">
          <cell r="A567" t="str">
            <v>BJ-AEON-564</v>
          </cell>
          <cell r="B567" t="str">
            <v>H1 WOODEN CABINET H1000 X D450 X W900 SERVICE CONTER - GF AS14015CS98</v>
          </cell>
        </row>
        <row r="568">
          <cell r="A568" t="str">
            <v>BJ-AEON-565</v>
          </cell>
          <cell r="B568" t="str">
            <v>H1 WOODEN CABINET H1000 X D450 X W900 HBC - GF AS14023CS99</v>
          </cell>
        </row>
        <row r="569">
          <cell r="A569" t="str">
            <v>BJ-AEON-566</v>
          </cell>
          <cell r="B569" t="str">
            <v>H1 WOODEN CABINET H1000 X D450 X W900 BIKE - GF AS14086CS98</v>
          </cell>
        </row>
        <row r="570">
          <cell r="A570" t="str">
            <v>BJ-AEON-567</v>
          </cell>
          <cell r="B570" t="str">
            <v>H1 WOODEN CABINET H1000 X D450 X W900 LADIES ADULT - 1F INA8110CS98</v>
          </cell>
        </row>
        <row r="571">
          <cell r="A571" t="str">
            <v>BJ-AEON-568</v>
          </cell>
          <cell r="B571" t="str">
            <v>H1 WOODEN CABINET H125 X D450 X W899 LADIES SHOES - 1F AS14013CS62</v>
          </cell>
        </row>
        <row r="572">
          <cell r="A572" t="str">
            <v>BJ-AEON-569</v>
          </cell>
          <cell r="B572" t="str">
            <v>H1 WOODEN CABINET H125 X D450 X W899 MENS ADULT - 1F AS14015CS98</v>
          </cell>
        </row>
        <row r="573">
          <cell r="A573" t="str">
            <v>BJ-AEON-570</v>
          </cell>
          <cell r="B573" t="str">
            <v>H1 WOODEN CABINET H125 X D450 X W899 LADIES BAG - 1F AS13020CN74</v>
          </cell>
        </row>
        <row r="574">
          <cell r="A574" t="str">
            <v>BJ-AEON-571</v>
          </cell>
          <cell r="B574" t="str">
            <v>H1 WOODEN CABINET H125 X D450 X W899 BABY WEAR - 2F AS14012CS62</v>
          </cell>
        </row>
        <row r="575">
          <cell r="A575" t="str">
            <v>BJ-AEON-572</v>
          </cell>
          <cell r="B575" t="str">
            <v>H1 WOODEN CABINET H125 X D450 X W899 STATIONARY - 2F AS14072CS62</v>
          </cell>
        </row>
        <row r="576">
          <cell r="A576" t="str">
            <v>BJ-AEON-573</v>
          </cell>
          <cell r="B576" t="str">
            <v>H1 WOODEN CABINET H125 X D450 X W899 DINNING - 2F AS14007CS98</v>
          </cell>
        </row>
        <row r="577">
          <cell r="A577" t="str">
            <v>BJ-AEON-574</v>
          </cell>
          <cell r="B577" t="str">
            <v>H1 WOODEN CABINET H125 X D450 X W899 AV - 2F GSC277</v>
          </cell>
        </row>
        <row r="578">
          <cell r="A578" t="str">
            <v>BJ-AEON-575</v>
          </cell>
          <cell r="B578" t="str">
            <v>H1 WOODEN CABINET H125 X D450 X W899 TOY - 2F AS14097CS98</v>
          </cell>
        </row>
        <row r="579">
          <cell r="A579" t="str">
            <v>BJ-AEON-576</v>
          </cell>
          <cell r="B579" t="str">
            <v>H2 WOODEN CABINET H1000 X D450 X W600 BIKE - GF AS14086CS98</v>
          </cell>
        </row>
        <row r="580">
          <cell r="A580" t="str">
            <v>BJ-AEON-577</v>
          </cell>
          <cell r="B580" t="str">
            <v>H2 WOODEN CABINET H1000 X D450 X W600 MENS ADULT - 1F AS14015CS98</v>
          </cell>
        </row>
        <row r="581">
          <cell r="A581" t="str">
            <v>BJ-AEON-578</v>
          </cell>
          <cell r="B581" t="str">
            <v>E30 WOODEN SHELF W/ SLIT 600 T26 X 400 X 899 LADIES SHOES AS13001CN74</v>
          </cell>
        </row>
        <row r="582">
          <cell r="A582" t="str">
            <v>BJ-AEON-579</v>
          </cell>
          <cell r="B582" t="str">
            <v>I 10 WOODEN STOCK H450 X D450 X W750 LADIES BAG - 1F AS14038KM/AS13020CN74</v>
          </cell>
        </row>
        <row r="583">
          <cell r="A583" t="str">
            <v>BJ-AEON-580</v>
          </cell>
          <cell r="B583" t="str">
            <v>P-17 (B-1) END PANEL GF HBC T25 X 300 X 1290</v>
          </cell>
        </row>
        <row r="584">
          <cell r="A584" t="str">
            <v>BJ-AEON-581</v>
          </cell>
          <cell r="B584" t="str">
            <v>P-17 (B-1) SIDE PANEL FOR GF HBC T26 X D275 X W1725</v>
          </cell>
        </row>
        <row r="585">
          <cell r="A585" t="str">
            <v>BJ-AEON-582</v>
          </cell>
          <cell r="B585" t="str">
            <v>P-18 (I-14) SOLID WOOD TABLE LADIES CASUAL (LARGE)</v>
          </cell>
        </row>
        <row r="586">
          <cell r="A586" t="str">
            <v>BJ-AEON-583</v>
          </cell>
          <cell r="B586" t="str">
            <v>P-19 (I-14) SOLID WOOD TABLE LADIES CASUAL (MEDIUM)</v>
          </cell>
        </row>
        <row r="587">
          <cell r="A587" t="str">
            <v>BJ-AEON-584</v>
          </cell>
          <cell r="B587" t="str">
            <v>P-20 (I-14) SOLID WOOD TABLE LADIES CASUAL (SMALL)</v>
          </cell>
        </row>
        <row r="588">
          <cell r="A588" t="str">
            <v>BJ-AEON-585</v>
          </cell>
          <cell r="B588" t="str">
            <v>I 11 WOODEN STOCK H450 X D450 X W1130 LADIES BAG AS13020CN74</v>
          </cell>
        </row>
        <row r="589">
          <cell r="A589" t="str">
            <v>BJ-AEON-586</v>
          </cell>
          <cell r="B589" t="str">
            <v>E12 WOODEN SHELF T26 X 450 X 750 AS13001CN74</v>
          </cell>
        </row>
        <row r="590">
          <cell r="A590" t="str">
            <v>BJ-AEON-587</v>
          </cell>
          <cell r="B590" t="str">
            <v>Q-1 END PANEL T25 X 300 X 1290 MENS SHOES AS14015CS98</v>
          </cell>
        </row>
        <row r="591">
          <cell r="A591" t="str">
            <v>BJ-AEON-588</v>
          </cell>
          <cell r="B591" t="str">
            <v>Q-2 END PANEL T25 X 300 X1290 LADIES ACC BAG AS13001CN74</v>
          </cell>
        </row>
        <row r="592">
          <cell r="A592" t="str">
            <v>BJ-AEON-589</v>
          </cell>
          <cell r="B592" t="str">
            <v>Q-3 SOLID WOOD ( LARGE ) 600 X 900 X 700 KIDS ACC BAG AS14084CS99 / PANTONE 365 ( GREEN )</v>
          </cell>
        </row>
        <row r="593">
          <cell r="A593" t="str">
            <v>BJ-AEON-590</v>
          </cell>
          <cell r="B593" t="str">
            <v>Q-4 SOLID WOOD ( MEDIUM ) 500 X 800 X 450 KIDS ACC BAG AS14084CS99</v>
          </cell>
        </row>
        <row r="594">
          <cell r="A594" t="str">
            <v>BJ-AEON-591</v>
          </cell>
          <cell r="B594" t="str">
            <v>P-21 SOLID WOOD TABLE MEDIUM</v>
          </cell>
        </row>
        <row r="595">
          <cell r="A595" t="str">
            <v>BJ-AEON-592</v>
          </cell>
          <cell r="B595" t="str">
            <v>CATEGORY Q END PANEL</v>
          </cell>
        </row>
        <row r="596">
          <cell r="A596" t="str">
            <v>BJ-AEON-593</v>
          </cell>
          <cell r="B596" t="str">
            <v>PET 6 X 870 X 1257 DS</v>
          </cell>
        </row>
        <row r="597">
          <cell r="A597" t="str">
            <v>BJ-AEON-594</v>
          </cell>
          <cell r="B597" t="str">
            <v>HBC1 6 X 870 X 1257 DS</v>
          </cell>
        </row>
        <row r="598">
          <cell r="A598" t="str">
            <v>BJ-AEON-595</v>
          </cell>
          <cell r="B598" t="str">
            <v>HBC2 6 X 870 X 1257 DS</v>
          </cell>
        </row>
        <row r="599">
          <cell r="A599" t="str">
            <v>BJ-AEON-596</v>
          </cell>
          <cell r="B599" t="str">
            <v>SSM BB EGG 3 X 870 X 1407 DS</v>
          </cell>
        </row>
        <row r="600">
          <cell r="A600" t="str">
            <v>BJ-AEON-597</v>
          </cell>
          <cell r="B600" t="str">
            <v>CLOAK SERVICE CT &amp; CIG 6 X 870 X 1407 DS</v>
          </cell>
        </row>
        <row r="601">
          <cell r="A601" t="str">
            <v>BJ-AEON-598</v>
          </cell>
          <cell r="B601" t="str">
            <v>HBC1 6 X 870 X 1407 DS</v>
          </cell>
        </row>
        <row r="602">
          <cell r="A602" t="str">
            <v>BJ-AEON-599</v>
          </cell>
          <cell r="B602" t="str">
            <v>SSM BB EGG 3 X 870 X 1707 DS</v>
          </cell>
        </row>
        <row r="603">
          <cell r="A603" t="str">
            <v>BJ-AEON-600</v>
          </cell>
          <cell r="B603" t="str">
            <v>SSMGEOCERY PASTA 3 X 870 X 1707 DS</v>
          </cell>
        </row>
        <row r="604">
          <cell r="A604" t="str">
            <v>BJ-AEON-601</v>
          </cell>
          <cell r="B604" t="str">
            <v>SSMCONFECTIONERY 3 X 870 X 1707 DS</v>
          </cell>
        </row>
        <row r="605">
          <cell r="A605" t="str">
            <v>BJ-AEON-602</v>
          </cell>
          <cell r="B605" t="str">
            <v>PET 6 X 870 X 1707 DS</v>
          </cell>
        </row>
        <row r="606">
          <cell r="A606" t="str">
            <v>BJ-AEON-603</v>
          </cell>
          <cell r="B606" t="str">
            <v>HOUSE HOLD DIY 6 X 870 X 1707 DS</v>
          </cell>
        </row>
        <row r="607">
          <cell r="A607" t="str">
            <v>BJ-AEON-604</v>
          </cell>
          <cell r="B607" t="str">
            <v>NON FOOF 6 X 870 X 1707 DS</v>
          </cell>
        </row>
        <row r="608">
          <cell r="A608" t="str">
            <v>BJ-AEON-605</v>
          </cell>
          <cell r="B608" t="str">
            <v>SSM BB EGG 3 X 870 X 1807 SS</v>
          </cell>
        </row>
        <row r="609">
          <cell r="A609" t="str">
            <v>BJ-AEON-606</v>
          </cell>
          <cell r="B609" t="str">
            <v>HBC1 3 X 870 X 2007 SS</v>
          </cell>
        </row>
        <row r="610">
          <cell r="A610" t="str">
            <v>BJ-AEON-607</v>
          </cell>
          <cell r="B610" t="str">
            <v>PET 3 X 870 X 2307 SS</v>
          </cell>
        </row>
        <row r="611">
          <cell r="A611" t="str">
            <v>BJ-AEON-608</v>
          </cell>
          <cell r="B611" t="str">
            <v>HOUSE HOLD DIY 3 X 870 X 2307 SS</v>
          </cell>
        </row>
        <row r="612">
          <cell r="A612" t="str">
            <v>BJ-AEON-609</v>
          </cell>
          <cell r="B612" t="str">
            <v>NON FOOF 3 X 870 X 2307 SS</v>
          </cell>
        </row>
        <row r="613">
          <cell r="A613" t="str">
            <v>BJ-AEON-610</v>
          </cell>
          <cell r="B613" t="str">
            <v>SSM BB EGG 3 X 420 X 1807 SS</v>
          </cell>
        </row>
        <row r="614">
          <cell r="A614" t="str">
            <v>BJ-AEON-611</v>
          </cell>
          <cell r="B614" t="str">
            <v>HBC2 6 X 720 X 1257 DS</v>
          </cell>
        </row>
        <row r="615">
          <cell r="A615" t="str">
            <v>BJ-AEON-612</v>
          </cell>
          <cell r="B615" t="str">
            <v>HBC1 6 X 720 X 1407 DS</v>
          </cell>
        </row>
        <row r="616">
          <cell r="A616" t="str">
            <v>BJ-AEON-613</v>
          </cell>
          <cell r="B616" t="str">
            <v>HBC1 6 X 720 X 2007 SS</v>
          </cell>
        </row>
        <row r="617">
          <cell r="A617" t="str">
            <v>BJ-AEON-614</v>
          </cell>
          <cell r="B617" t="str">
            <v>SSM BB EGG 3 X 720 X 1807 DS</v>
          </cell>
        </row>
        <row r="618">
          <cell r="A618" t="str">
            <v>BJ-AEON-615</v>
          </cell>
          <cell r="B618" t="str">
            <v>HBC1 3 X 1170 X 2007 SS</v>
          </cell>
        </row>
        <row r="619">
          <cell r="A619" t="str">
            <v>BJ-AEON-616</v>
          </cell>
          <cell r="B619" t="str">
            <v>WOODEN STAGE FOR GONDOLA 899 X 623 X 300 TH63WN</v>
          </cell>
        </row>
        <row r="620">
          <cell r="A620" t="str">
            <v>BJ-AEON-617</v>
          </cell>
          <cell r="B620" t="str">
            <v>WOODEN STAGE FOR GONDOLA 899 X 623 X 125 TH63WN</v>
          </cell>
        </row>
        <row r="621">
          <cell r="A621" t="str">
            <v>BJ-AEON-618</v>
          </cell>
          <cell r="B621" t="str">
            <v>WOODEN STAGE FOR ROUND END 1270 X 635 X 300 TH63WN</v>
          </cell>
        </row>
        <row r="622">
          <cell r="A622" t="str">
            <v>BJ-AEON-619</v>
          </cell>
          <cell r="B622" t="str">
            <v>WOODEN STAGE FOR ROUND END 1270 X 635 X 125 TH63WN</v>
          </cell>
        </row>
        <row r="623">
          <cell r="A623" t="str">
            <v>BJ-AEON-620</v>
          </cell>
          <cell r="B623" t="str">
            <v>WOOD SIDE PANEL 200W 200 X 25 X 1340 TH63WN</v>
          </cell>
        </row>
        <row r="624">
          <cell r="A624" t="str">
            <v>BJ-AEON-621</v>
          </cell>
          <cell r="B624" t="str">
            <v>WOOD SIDE PANEL 200W 200 X 26 X 1490 TH63WN</v>
          </cell>
        </row>
        <row r="625">
          <cell r="A625" t="str">
            <v>BJ-AEON-622</v>
          </cell>
          <cell r="B625" t="str">
            <v>WOOD SIDE PANEL 200W 200 X 26 X 1490 TH63WN</v>
          </cell>
        </row>
        <row r="626">
          <cell r="A626" t="str">
            <v>BJ-AEON-623</v>
          </cell>
          <cell r="B626" t="str">
            <v>WOOD SIDE PANEL 200W 200 X 26 X 1340 TH849TM</v>
          </cell>
        </row>
        <row r="627">
          <cell r="A627" t="str">
            <v>BJ-AJ-001</v>
          </cell>
          <cell r="B627" t="str">
            <v>AJ CHAIR P BLACK GREEN</v>
          </cell>
        </row>
        <row r="628">
          <cell r="A628" t="str">
            <v>BJ-AJ-002</v>
          </cell>
          <cell r="B628" t="str">
            <v>AJ CHAIR P BLACK RED</v>
          </cell>
        </row>
        <row r="629">
          <cell r="A629" t="str">
            <v>BJ-AJ-003</v>
          </cell>
          <cell r="B629" t="str">
            <v>AJ CHAIR P BLACK BLUE</v>
          </cell>
        </row>
        <row r="630">
          <cell r="A630" t="str">
            <v>BJ-AJ-004</v>
          </cell>
          <cell r="B630" t="str">
            <v>AJ CHAIR P BLACK GREY</v>
          </cell>
        </row>
        <row r="631">
          <cell r="A631" t="str">
            <v>BJ-AJ-005</v>
          </cell>
          <cell r="B631" t="str">
            <v>AJ CHAIR P BLACK BLACK</v>
          </cell>
        </row>
        <row r="632">
          <cell r="A632" t="str">
            <v>BJ-ALKES-001</v>
          </cell>
          <cell r="B632" t="str">
            <v>BOWL STAND</v>
          </cell>
        </row>
        <row r="633">
          <cell r="A633" t="str">
            <v>BJ-ALKES-002</v>
          </cell>
          <cell r="B633" t="str">
            <v>MAYO STAND</v>
          </cell>
        </row>
        <row r="634">
          <cell r="A634" t="str">
            <v>BJ-ALKES-003</v>
          </cell>
          <cell r="B634" t="str">
            <v>LAUNDRI TROLLEY BULAT</v>
          </cell>
        </row>
        <row r="635">
          <cell r="A635" t="str">
            <v>BJ-ASDRA-001</v>
          </cell>
          <cell r="B635" t="str">
            <v>DRAGON RB BLUE GLOSS</v>
          </cell>
        </row>
        <row r="636">
          <cell r="A636" t="str">
            <v>BJ-ASDRA-002</v>
          </cell>
          <cell r="B636" t="str">
            <v>DRAGON YD GREEN GLOSS</v>
          </cell>
        </row>
        <row r="637">
          <cell r="A637" t="str">
            <v>BJ-ASDRA-003</v>
          </cell>
          <cell r="B637" t="str">
            <v>DRAGON RB SHARP ORANGE</v>
          </cell>
        </row>
        <row r="638">
          <cell r="A638" t="str">
            <v>BJ-ASDRA-004</v>
          </cell>
          <cell r="B638" t="str">
            <v>DRAGON RB BLUE</v>
          </cell>
        </row>
        <row r="639">
          <cell r="A639" t="str">
            <v>BJ-ASDRA-005</v>
          </cell>
          <cell r="B639" t="str">
            <v>DRAGON YD RED GLOSS</v>
          </cell>
        </row>
        <row r="640">
          <cell r="A640" t="str">
            <v>BJ-ASDRA-006</v>
          </cell>
          <cell r="B640" t="str">
            <v>DRAGON FL BLUE GLOSS</v>
          </cell>
        </row>
        <row r="641">
          <cell r="A641" t="str">
            <v>BJ-ASDRA-007</v>
          </cell>
          <cell r="B641" t="str">
            <v>DRAGON FL GREEN GLOSS</v>
          </cell>
        </row>
        <row r="642">
          <cell r="A642" t="str">
            <v>BJ-ASDRA-008</v>
          </cell>
          <cell r="B642" t="str">
            <v>DRAGON FL SHARP ORANGE</v>
          </cell>
        </row>
        <row r="643">
          <cell r="A643" t="str">
            <v>BJ-ASDRA-009</v>
          </cell>
          <cell r="B643" t="str">
            <v>DRAGON FL BLUE</v>
          </cell>
        </row>
        <row r="644">
          <cell r="A644" t="str">
            <v>BJ-ASDRA-010</v>
          </cell>
          <cell r="B644" t="str">
            <v>DRAGON FL RED GLOSS</v>
          </cell>
        </row>
        <row r="645">
          <cell r="A645" t="str">
            <v>BJ-ASDRA-011</v>
          </cell>
          <cell r="B645" t="str">
            <v>DRAGON YD BLUE GLOSS</v>
          </cell>
        </row>
        <row r="646">
          <cell r="A646" t="str">
            <v>BJ-ASDRA-012</v>
          </cell>
          <cell r="B646" t="str">
            <v>DRAGON RB GREEN GLOSS</v>
          </cell>
        </row>
        <row r="647">
          <cell r="A647" t="str">
            <v>BJ-ASDRA-013</v>
          </cell>
          <cell r="B647" t="str">
            <v>DRAGON RB RED GLOSS</v>
          </cell>
        </row>
        <row r="648">
          <cell r="A648" t="str">
            <v>BJ-ASDRA-014</v>
          </cell>
          <cell r="B648" t="str">
            <v>DRAGON YD BLUE</v>
          </cell>
        </row>
        <row r="649">
          <cell r="A649" t="str">
            <v>BJ-ASDRA-015</v>
          </cell>
          <cell r="B649" t="str">
            <v>VISION 1 (RAK TV) SONOMA OAK</v>
          </cell>
        </row>
        <row r="650">
          <cell r="A650" t="str">
            <v>BJ-ASDRA-016</v>
          </cell>
          <cell r="B650" t="str">
            <v>STALIA (RAK SEPATU) SONOMA OAK</v>
          </cell>
        </row>
        <row r="651">
          <cell r="A651" t="str">
            <v>BJ-ASDRA-017</v>
          </cell>
          <cell r="B651" t="str">
            <v>MULTIBOX (RAK SERBAGUNA) SONOMA OAK</v>
          </cell>
        </row>
        <row r="652">
          <cell r="A652" t="str">
            <v>BJ-ASDRA-018</v>
          </cell>
          <cell r="B652" t="str">
            <v>VISION 1 (RAK TV) MAHOGANI</v>
          </cell>
        </row>
        <row r="653">
          <cell r="A653" t="str">
            <v>BJ-ASDRA-019</v>
          </cell>
          <cell r="B653" t="str">
            <v>STALIA (RAK SEPATU) MAHOGANI</v>
          </cell>
        </row>
        <row r="654">
          <cell r="A654" t="str">
            <v>BJ-ASDRA-020</v>
          </cell>
          <cell r="B654" t="str">
            <v>MULTIBOX (RAK SERBAGUNA) MAHOGANI</v>
          </cell>
        </row>
        <row r="655">
          <cell r="A655" t="str">
            <v>BJ-ASDRA-021</v>
          </cell>
          <cell r="B655" t="str">
            <v>DRAGON BCR - 01 RED</v>
          </cell>
        </row>
        <row r="656">
          <cell r="A656" t="str">
            <v>BJ-ASDRA-022</v>
          </cell>
          <cell r="B656" t="str">
            <v>DRAGON BCR - 01 GREEN</v>
          </cell>
        </row>
        <row r="657">
          <cell r="A657" t="str">
            <v>BJ-ASDRA-023</v>
          </cell>
          <cell r="B657" t="str">
            <v>DRAGON BCR - 01 BLACK GLOSS</v>
          </cell>
        </row>
        <row r="658">
          <cell r="A658" t="str">
            <v>BJ-ASDRA-024</v>
          </cell>
          <cell r="B658" t="str">
            <v>DRAGON BCR - 02 RED</v>
          </cell>
        </row>
        <row r="659">
          <cell r="A659" t="str">
            <v>BJ-ASDRA-025</v>
          </cell>
          <cell r="B659" t="str">
            <v>DRAGON BCR - 02 GREEN</v>
          </cell>
        </row>
        <row r="660">
          <cell r="A660" t="str">
            <v>BJ-ASDRA-026</v>
          </cell>
          <cell r="B660" t="str">
            <v>DRAGON BCR - 02 BLACK GLOSS</v>
          </cell>
        </row>
        <row r="661">
          <cell r="A661" t="str">
            <v>BJ-ASDRA-027</v>
          </cell>
          <cell r="B661" t="str">
            <v>DRAGON YD P SILVER BLACK PVC</v>
          </cell>
        </row>
        <row r="662">
          <cell r="A662" t="str">
            <v>BJ-ASDRA-028</v>
          </cell>
          <cell r="B662" t="str">
            <v>DRAGON V -2 35 X 60 BLUE</v>
          </cell>
        </row>
        <row r="663">
          <cell r="A663" t="str">
            <v>BJ-ASDRA-029</v>
          </cell>
          <cell r="B663" t="str">
            <v>DRAGON V -2 45 X 65 BEIGE</v>
          </cell>
        </row>
        <row r="664">
          <cell r="A664" t="str">
            <v>BJ-ASDRA-030</v>
          </cell>
          <cell r="B664" t="str">
            <v>DRAGON V -2 50 X 70 PURPLE</v>
          </cell>
        </row>
        <row r="665">
          <cell r="A665" t="str">
            <v>BJ-ASDRA-031</v>
          </cell>
          <cell r="B665" t="str">
            <v>DRAGON GARIS 45 X 65 BROWN</v>
          </cell>
        </row>
        <row r="666">
          <cell r="A666" t="str">
            <v>BJ-ASDRA-032</v>
          </cell>
          <cell r="B666" t="str">
            <v>DRAGON LOOP 2 35 X 50 BEIGE</v>
          </cell>
        </row>
        <row r="667">
          <cell r="A667" t="str">
            <v>BJ-ASDRA-033</v>
          </cell>
          <cell r="B667" t="str">
            <v>DRAGON LOOP 2 45 X 65 GREEN</v>
          </cell>
        </row>
        <row r="668">
          <cell r="A668" t="str">
            <v>BJ-ASDRA-034</v>
          </cell>
          <cell r="B668" t="str">
            <v>DRAGON LOOP 2 50 X 70 PURPLE</v>
          </cell>
        </row>
        <row r="669">
          <cell r="A669" t="str">
            <v>BJ-ASDRA-035</v>
          </cell>
          <cell r="B669" t="str">
            <v>DRAGON ACRYLIC MAT 60 X 110 ( SJD 60 X 110 )</v>
          </cell>
        </row>
        <row r="670">
          <cell r="A670" t="str">
            <v>BJ-ASDRA-036</v>
          </cell>
          <cell r="B670" t="str">
            <v>DRAGON FLH BLACK</v>
          </cell>
        </row>
        <row r="671">
          <cell r="A671" t="str">
            <v>BJ-ASDRA-037</v>
          </cell>
          <cell r="B671" t="str">
            <v>DRAGON FLH BLUE</v>
          </cell>
        </row>
        <row r="672">
          <cell r="A672" t="str">
            <v>BJ-ASDRA-038</v>
          </cell>
          <cell r="B672" t="str">
            <v>DRAGON FLH RED</v>
          </cell>
        </row>
        <row r="673">
          <cell r="A673" t="str">
            <v>BJ-ASDRA-039</v>
          </cell>
          <cell r="B673" t="str">
            <v>DRAGON FLH CHROME</v>
          </cell>
        </row>
        <row r="674">
          <cell r="A674" t="str">
            <v>BJ-ASDRA-040</v>
          </cell>
          <cell r="B674" t="str">
            <v>DRAGON FLN BLACK</v>
          </cell>
        </row>
        <row r="675">
          <cell r="A675" t="str">
            <v>BJ-ASDRA-041</v>
          </cell>
          <cell r="B675" t="str">
            <v>DRAGON FLN BLUE</v>
          </cell>
        </row>
        <row r="676">
          <cell r="A676" t="str">
            <v>BJ-ASDRA-042</v>
          </cell>
          <cell r="B676" t="str">
            <v>DRAGON FLN RED</v>
          </cell>
        </row>
        <row r="677">
          <cell r="A677" t="str">
            <v>BJ-ASDRA-043</v>
          </cell>
          <cell r="B677" t="str">
            <v>DRAGON FLN CHROME</v>
          </cell>
        </row>
        <row r="678">
          <cell r="A678" t="str">
            <v>BJ-ASDRA-044</v>
          </cell>
          <cell r="B678" t="str">
            <v>DRAGON SJD PINK</v>
          </cell>
        </row>
        <row r="679">
          <cell r="A679" t="str">
            <v>BJ-ASDRA-045</v>
          </cell>
          <cell r="B679" t="str">
            <v>DRAGON SJD LIGHT GREEN</v>
          </cell>
        </row>
        <row r="680">
          <cell r="A680" t="str">
            <v>BJ-ASDRA-046</v>
          </cell>
          <cell r="B680" t="str">
            <v>DRAGON SJD GREEN</v>
          </cell>
        </row>
        <row r="681">
          <cell r="A681" t="str">
            <v>BJ-ASDRA-047</v>
          </cell>
          <cell r="B681" t="str">
            <v>DRAGON SJD ORANGE</v>
          </cell>
        </row>
        <row r="682">
          <cell r="A682" t="str">
            <v>BJ-ASDRA-048</v>
          </cell>
          <cell r="B682" t="str">
            <v>DRAGON FLN BROWN</v>
          </cell>
        </row>
        <row r="683">
          <cell r="A683" t="str">
            <v>BJ-ASDRA-049</v>
          </cell>
          <cell r="B683" t="str">
            <v>UFFICIO MAHOGANI</v>
          </cell>
        </row>
        <row r="684">
          <cell r="A684" t="str">
            <v>BJ-ASDRA-050</v>
          </cell>
          <cell r="B684" t="str">
            <v>UFFICIO SONOMA</v>
          </cell>
        </row>
        <row r="685">
          <cell r="A685" t="str">
            <v>BJ-ASDRA-051</v>
          </cell>
          <cell r="B685" t="str">
            <v>DRAGON SJD BROWN</v>
          </cell>
        </row>
        <row r="686">
          <cell r="A686" t="str">
            <v>BJ-ASDRA-052</v>
          </cell>
          <cell r="B686" t="str">
            <v>DRAGON SJD CREAM</v>
          </cell>
        </row>
        <row r="687">
          <cell r="A687" t="str">
            <v>BJ-ASDRA-053</v>
          </cell>
          <cell r="B687" t="str">
            <v>DRAGON 89 D MAHOGANI</v>
          </cell>
        </row>
        <row r="688">
          <cell r="A688" t="str">
            <v>BJ-ASDRA-054</v>
          </cell>
          <cell r="B688" t="str">
            <v>DRAGON 89 D GREEN</v>
          </cell>
        </row>
        <row r="689">
          <cell r="A689" t="str">
            <v>BJ-ASDRA-055</v>
          </cell>
          <cell r="B689" t="str">
            <v>DRAGON 89 D SONOMA</v>
          </cell>
        </row>
        <row r="690">
          <cell r="A690" t="str">
            <v>BJ-ASDRA-056</v>
          </cell>
          <cell r="B690" t="str">
            <v>DRAGON 89 D BLACK</v>
          </cell>
        </row>
        <row r="691">
          <cell r="A691" t="str">
            <v>BJ-ASDRA-057</v>
          </cell>
          <cell r="B691" t="str">
            <v>DRAGON 89 D MAGENTA</v>
          </cell>
        </row>
        <row r="692">
          <cell r="A692" t="str">
            <v>BJ-ASDRA-058</v>
          </cell>
          <cell r="B692" t="str">
            <v>DRAGON FLH RED GLOSS</v>
          </cell>
        </row>
        <row r="693">
          <cell r="A693" t="str">
            <v>BJ-ASDRA-059</v>
          </cell>
          <cell r="B693" t="str">
            <v>UFFICIO CD SONOMA</v>
          </cell>
        </row>
        <row r="694">
          <cell r="A694" t="str">
            <v>BJ-ASDRA-060</v>
          </cell>
          <cell r="B694" t="str">
            <v>KUMI MD CUSTOM</v>
          </cell>
        </row>
        <row r="695">
          <cell r="A695" t="str">
            <v>BJ-ASDRA-061</v>
          </cell>
          <cell r="B695" t="str">
            <v>ARMADIO MAHOGANI</v>
          </cell>
        </row>
        <row r="696">
          <cell r="A696" t="str">
            <v>BJ-ASDRA-062</v>
          </cell>
          <cell r="B696" t="str">
            <v>DRAGON 89 D ORANGE</v>
          </cell>
        </row>
        <row r="697">
          <cell r="A697" t="str">
            <v>BJ-ASDRA-063</v>
          </cell>
          <cell r="B697" t="str">
            <v>ARMADIO SONOMA</v>
          </cell>
        </row>
        <row r="698">
          <cell r="A698" t="str">
            <v>BJ-ASDRA-064</v>
          </cell>
          <cell r="B698" t="str">
            <v>DRAGON 89 D WHITE</v>
          </cell>
        </row>
        <row r="699">
          <cell r="A699" t="str">
            <v>BJ-ASDRA-065</v>
          </cell>
          <cell r="B699" t="str">
            <v>DRAGON 89 D MAGEO</v>
          </cell>
        </row>
        <row r="700">
          <cell r="A700" t="str">
            <v>BJ-ASDRA-066</v>
          </cell>
          <cell r="B700" t="str">
            <v>FLORA Z ( NC ) RED</v>
          </cell>
        </row>
        <row r="701">
          <cell r="A701" t="str">
            <v>BJ-ASDRA-067</v>
          </cell>
          <cell r="B701" t="str">
            <v>FLORA Z ( PC ) RED</v>
          </cell>
        </row>
        <row r="702">
          <cell r="A702" t="str">
            <v>BJ-ASDRA-068</v>
          </cell>
          <cell r="B702" t="str">
            <v>FLORA Z ( PC ) BLACK</v>
          </cell>
        </row>
        <row r="703">
          <cell r="A703" t="str">
            <v>BJ-ASDRA-069</v>
          </cell>
          <cell r="B703" t="str">
            <v>FLORA Z ( NC ) BLACK</v>
          </cell>
        </row>
        <row r="704">
          <cell r="A704" t="str">
            <v>BJ-ASDRA-070</v>
          </cell>
          <cell r="B704" t="str">
            <v>DRAGON FLH SILVER BLACK</v>
          </cell>
        </row>
        <row r="705">
          <cell r="A705" t="str">
            <v>BJ-ASDRA-071</v>
          </cell>
          <cell r="B705" t="str">
            <v>DRAGON FL RED</v>
          </cell>
        </row>
        <row r="706">
          <cell r="A706" t="str">
            <v>BJ-ASDRA-072</v>
          </cell>
          <cell r="B706" t="str">
            <v>DRAGON YD RED</v>
          </cell>
        </row>
        <row r="707">
          <cell r="A707" t="str">
            <v>BJ-ASDRA-073</v>
          </cell>
          <cell r="B707" t="str">
            <v>DRAGON ARMADIO WM SONOMA</v>
          </cell>
        </row>
        <row r="708">
          <cell r="A708" t="str">
            <v>BJ-ASDRA-074</v>
          </cell>
          <cell r="B708" t="str">
            <v>DRAGON ARMADIO WM MAHOGANI</v>
          </cell>
        </row>
        <row r="709">
          <cell r="A709" t="str">
            <v>BJ-ASDRA-075</v>
          </cell>
          <cell r="B709" t="str">
            <v>DRAGON UFFICIO CD SONOMA OAK</v>
          </cell>
        </row>
        <row r="710">
          <cell r="A710" t="str">
            <v>BJ-ASDRA-076</v>
          </cell>
          <cell r="B710" t="str">
            <v>DRAGON UFFICIO CD MAHOGANI</v>
          </cell>
        </row>
        <row r="711">
          <cell r="A711" t="str">
            <v>BJ-ASDRA-077</v>
          </cell>
          <cell r="B711" t="str">
            <v>DRAGON UFFICIO GROUMET SONOMA</v>
          </cell>
        </row>
        <row r="712">
          <cell r="A712" t="str">
            <v>BJ-ASDRA-078</v>
          </cell>
          <cell r="B712" t="str">
            <v>DRAGON UFFICIO CD MAHOGANI TANPA LACI</v>
          </cell>
        </row>
        <row r="713">
          <cell r="A713" t="str">
            <v>BJ-ASDRA-079</v>
          </cell>
          <cell r="B713" t="str">
            <v>DRAGON RIBBON HIGH BLUE</v>
          </cell>
        </row>
        <row r="714">
          <cell r="A714" t="str">
            <v>BJ-ASDRA-080</v>
          </cell>
          <cell r="B714" t="str">
            <v>DRAGON FLH P SILVER</v>
          </cell>
        </row>
        <row r="715">
          <cell r="A715" t="str">
            <v>BJ-ASDRA-081</v>
          </cell>
          <cell r="B715" t="str">
            <v>DRAGON YD P BLACK BLACK</v>
          </cell>
        </row>
        <row r="716">
          <cell r="A716" t="str">
            <v>BJ-ASDRA-082</v>
          </cell>
          <cell r="B716" t="str">
            <v>DRAGON YD P BLACK RED</v>
          </cell>
        </row>
        <row r="717">
          <cell r="A717" t="str">
            <v>BJ-ASDRA-083</v>
          </cell>
          <cell r="B717" t="str">
            <v>CASETTO MAGEO WHITE</v>
          </cell>
        </row>
        <row r="718">
          <cell r="A718" t="str">
            <v>BJ-ASDRA-084</v>
          </cell>
          <cell r="B718" t="str">
            <v>PORTA PALOSANTO</v>
          </cell>
        </row>
        <row r="719">
          <cell r="A719" t="str">
            <v>BJ-ASDRA-085</v>
          </cell>
          <cell r="B719" t="str">
            <v>DRAGON YNP DARK BROWN</v>
          </cell>
        </row>
        <row r="720">
          <cell r="A720" t="str">
            <v>BJ-ASDRA-086</v>
          </cell>
          <cell r="B720" t="str">
            <v>DRAGON YNP GREY RAL 7032</v>
          </cell>
        </row>
        <row r="721">
          <cell r="A721" t="str">
            <v>BJ-ASDRA-087</v>
          </cell>
          <cell r="B721" t="str">
            <v>FLORA Z ( PC ) BLACK</v>
          </cell>
        </row>
        <row r="722">
          <cell r="A722" t="str">
            <v>BJ-ASDRA-088</v>
          </cell>
          <cell r="B722" t="str">
            <v>FLORA Z ( PC ) DARK BROWN</v>
          </cell>
        </row>
        <row r="723">
          <cell r="A723" t="str">
            <v>BJ-ASDRA-089</v>
          </cell>
          <cell r="B723" t="str">
            <v>DRAGON FLN HIGH BLACK</v>
          </cell>
        </row>
        <row r="724">
          <cell r="A724" t="str">
            <v>BJ-ASDRA-090</v>
          </cell>
          <cell r="B724" t="str">
            <v>DRAGON FLN HIGH DARK BROWN</v>
          </cell>
        </row>
        <row r="725">
          <cell r="A725" t="str">
            <v>BJ-ASDRA-091</v>
          </cell>
          <cell r="B725" t="str">
            <v>UFFICIO SONOMA CUSTOM</v>
          </cell>
        </row>
        <row r="726">
          <cell r="A726" t="str">
            <v>BJ-ASDRA-092</v>
          </cell>
          <cell r="B726" t="str">
            <v>DRAGON FLH RED 3124</v>
          </cell>
        </row>
        <row r="727">
          <cell r="A727" t="str">
            <v>BJ-ASDRA-093</v>
          </cell>
          <cell r="B727" t="str">
            <v>DRAGON FL RED 3124</v>
          </cell>
        </row>
        <row r="728">
          <cell r="A728" t="str">
            <v>BJ-ASDRA-094</v>
          </cell>
          <cell r="B728" t="str">
            <v>DRAGON YNP BROWN PLASTIC</v>
          </cell>
        </row>
        <row r="729">
          <cell r="A729" t="str">
            <v>BJ-ASDRA-095</v>
          </cell>
          <cell r="B729" t="str">
            <v>DRAGON YD RED 3124</v>
          </cell>
        </row>
        <row r="730">
          <cell r="A730" t="str">
            <v>BJ-ASDRA-096</v>
          </cell>
          <cell r="B730" t="str">
            <v>DRAGON MENZA HD</v>
          </cell>
        </row>
        <row r="731">
          <cell r="A731" t="str">
            <v>BJ-ATC-001</v>
          </cell>
          <cell r="B731" t="str">
            <v>AUDITORIUM CHAIR (ATC-01)</v>
          </cell>
        </row>
        <row r="732">
          <cell r="A732" t="str">
            <v>BJ-ATC-002</v>
          </cell>
          <cell r="B732" t="str">
            <v>AUDITORIUM CHAIR (ATC-01) S - BLACK B - GREEN</v>
          </cell>
        </row>
        <row r="733">
          <cell r="A733" t="str">
            <v>BJ-ATC-003</v>
          </cell>
          <cell r="B733" t="str">
            <v>AUDITORIUM CHAIR (ATC-01) BROWN N4</v>
          </cell>
        </row>
        <row r="734">
          <cell r="A734" t="str">
            <v>BJ-ATC-004</v>
          </cell>
          <cell r="B734" t="str">
            <v>AUDITORIUM CHAIR (ATC-01) BLUE D1</v>
          </cell>
        </row>
        <row r="735">
          <cell r="A735" t="str">
            <v>BJ-ATC-005</v>
          </cell>
          <cell r="B735" t="str">
            <v>AUDITORIUM CHAIR (ATC-01) ORANGE L12</v>
          </cell>
        </row>
        <row r="736">
          <cell r="A736" t="str">
            <v>BJ-ATC-006</v>
          </cell>
          <cell r="B736" t="str">
            <v>AUDITORIUM CHAIR (ATC-01) BLACK D7</v>
          </cell>
        </row>
        <row r="737">
          <cell r="A737" t="str">
            <v>BJ-ATC-007</v>
          </cell>
          <cell r="B737" t="str">
            <v>AUDITORIUM CHAIR (ATC-01) S-RED D3 B-RED D3</v>
          </cell>
        </row>
        <row r="738">
          <cell r="A738" t="str">
            <v>BJ-ATC-008</v>
          </cell>
          <cell r="B738" t="str">
            <v>AUDITORIUM CHAIR (ATC-01) CREAM N5</v>
          </cell>
        </row>
        <row r="739">
          <cell r="A739" t="str">
            <v>BJ-ATC-009</v>
          </cell>
          <cell r="B739" t="str">
            <v>AUDITORIUM CHAIR (ATC-01)  VANITY BROWN A4</v>
          </cell>
        </row>
        <row r="740">
          <cell r="A740" t="str">
            <v>BJ-ATC-011</v>
          </cell>
          <cell r="B740" t="str">
            <v>AUDITORIUM CHAIR (ATC-01) S-RED N3 B-RED N3</v>
          </cell>
        </row>
        <row r="741">
          <cell r="A741" t="str">
            <v>BJ-AVT-001</v>
          </cell>
          <cell r="B741" t="str">
            <v>RACK TV</v>
          </cell>
        </row>
        <row r="742">
          <cell r="A742" t="str">
            <v>BJ-AYU-001</v>
          </cell>
          <cell r="B742" t="str">
            <v>AYUMI DESK P IVORY NO. 2</v>
          </cell>
        </row>
        <row r="743">
          <cell r="A743" t="str">
            <v>BJ-AYU-002</v>
          </cell>
          <cell r="B743" t="str">
            <v>AYUMI DESK P IVORY NO. 3</v>
          </cell>
        </row>
        <row r="744">
          <cell r="A744" t="str">
            <v>BJ-AYU-003</v>
          </cell>
          <cell r="B744" t="str">
            <v>AYUMI DESK P IVORY NO. 4</v>
          </cell>
        </row>
        <row r="745">
          <cell r="A745" t="str">
            <v>BJ-AYU-004</v>
          </cell>
          <cell r="B745" t="str">
            <v>AYUMI DESK P IVORY NO. 5</v>
          </cell>
        </row>
        <row r="746">
          <cell r="A746" t="str">
            <v>BJ-AYU-005</v>
          </cell>
          <cell r="B746" t="str">
            <v>AYUMI DESK P IVORY NO. 6</v>
          </cell>
        </row>
        <row r="747">
          <cell r="A747" t="str">
            <v>BJ-AYU-006</v>
          </cell>
          <cell r="B747" t="str">
            <v>AYUMI CHAIR P IVORY NO. 2</v>
          </cell>
        </row>
        <row r="748">
          <cell r="A748" t="str">
            <v>BJ-AYU-007</v>
          </cell>
          <cell r="B748" t="str">
            <v>AYUMI CHAIR P IVORY NO. 3</v>
          </cell>
        </row>
        <row r="749">
          <cell r="A749" t="str">
            <v>BJ-AYU-008</v>
          </cell>
          <cell r="B749" t="str">
            <v>AYUMI CHAIR P IVORY NO. 4</v>
          </cell>
        </row>
        <row r="750">
          <cell r="A750" t="str">
            <v>BJ-AYU-009</v>
          </cell>
          <cell r="B750" t="str">
            <v>AYUMI CHAIR P IVORY NO. 5</v>
          </cell>
        </row>
        <row r="751">
          <cell r="A751" t="str">
            <v>BJ-AYU-010</v>
          </cell>
          <cell r="B751" t="str">
            <v>AYUMI CHAIR P IVORY NO. 6</v>
          </cell>
        </row>
        <row r="752">
          <cell r="A752" t="str">
            <v>BJ-AYU-011</v>
          </cell>
          <cell r="B752" t="str">
            <v>AYUMI DESK P IVORY NO 6 CUSTOM</v>
          </cell>
        </row>
        <row r="753">
          <cell r="A753" t="str">
            <v>BJ-AYU-012</v>
          </cell>
          <cell r="B753" t="str">
            <v>AYUMI CHAIR P IVORY NO. 6 CUSTOM</v>
          </cell>
        </row>
        <row r="754">
          <cell r="A754" t="str">
            <v>BJ-BAB-001</v>
          </cell>
          <cell r="B754" t="str">
            <v>BABY COT-P-BEIGE</v>
          </cell>
        </row>
        <row r="755">
          <cell r="A755" t="str">
            <v>BJ-BAB-002</v>
          </cell>
          <cell r="B755" t="str">
            <v>BABY COT-P-IVORY</v>
          </cell>
        </row>
        <row r="756">
          <cell r="A756" t="str">
            <v>BJ-Bab-003</v>
          </cell>
          <cell r="B756" t="str">
            <v>BABY COT-P-PINK</v>
          </cell>
        </row>
        <row r="757">
          <cell r="A757" t="str">
            <v>BJ-BAB-004</v>
          </cell>
          <cell r="B757" t="str">
            <v>BABY COT (WITH CASTER)-P-BEIGE</v>
          </cell>
        </row>
        <row r="758">
          <cell r="A758" t="str">
            <v>BJ-BAB-005</v>
          </cell>
          <cell r="B758" t="str">
            <v>BABY COT (WITH CASTER)-P-PINK</v>
          </cell>
        </row>
        <row r="759">
          <cell r="A759" t="str">
            <v>BJ-BAB-006</v>
          </cell>
          <cell r="B759" t="str">
            <v>BABY COT (WITH CASTER)-P-IVORY</v>
          </cell>
        </row>
        <row r="760">
          <cell r="A760" t="str">
            <v>BJ-BAB-007</v>
          </cell>
          <cell r="B760" t="str">
            <v>BABY BOX TTBA HK 1008</v>
          </cell>
        </row>
        <row r="761">
          <cell r="A761" t="str">
            <v>BJ-BAB-008</v>
          </cell>
          <cell r="B761" t="str">
            <v>BABY TUFFLE ( WHITE ) TF 001</v>
          </cell>
        </row>
        <row r="762">
          <cell r="A762" t="str">
            <v>BJ-BAB-009</v>
          </cell>
          <cell r="B762" t="str">
            <v>BABY COTS</v>
          </cell>
        </row>
        <row r="763">
          <cell r="A763" t="str">
            <v>BJ-BAL-001</v>
          </cell>
          <cell r="B763" t="str">
            <v>BALI-P-CREAM HAMMERTONE-WHITE</v>
          </cell>
        </row>
        <row r="764">
          <cell r="A764" t="str">
            <v>BJ-BAL-002</v>
          </cell>
          <cell r="B764" t="str">
            <v>BALI-P-SILVER HAMMERTONE-BLACK</v>
          </cell>
        </row>
        <row r="765">
          <cell r="A765" t="str">
            <v>BJ-BAL-003</v>
          </cell>
          <cell r="B765" t="str">
            <v>BALI-P-CREAM HAMMERTONE-BLACK</v>
          </cell>
        </row>
        <row r="766">
          <cell r="A766" t="str">
            <v>BJ-BAL-004</v>
          </cell>
          <cell r="B766" t="str">
            <v>BALI HITAM HITAM</v>
          </cell>
        </row>
        <row r="767">
          <cell r="A767" t="str">
            <v>BJ-BAN-001</v>
          </cell>
          <cell r="B767" t="str">
            <v>KOGU WITH ARM</v>
          </cell>
        </row>
        <row r="768">
          <cell r="A768" t="str">
            <v>BJ-BAN-002</v>
          </cell>
          <cell r="B768" t="str">
            <v>KOGU TANPA ARM</v>
          </cell>
        </row>
        <row r="769">
          <cell r="A769" t="str">
            <v>BJ-BAN-003</v>
          </cell>
          <cell r="B769" t="str">
            <v>KT - 03 KOGU 2 - RED</v>
          </cell>
        </row>
        <row r="770">
          <cell r="A770" t="str">
            <v>BJ-BAN-004</v>
          </cell>
          <cell r="B770" t="str">
            <v>KT - 03 KOGU 2 - GREEN</v>
          </cell>
        </row>
        <row r="771">
          <cell r="A771" t="str">
            <v>BJ-BAN-005</v>
          </cell>
          <cell r="B771" t="str">
            <v>KT - 03 KOGU 2 - BLUE</v>
          </cell>
        </row>
        <row r="772">
          <cell r="A772" t="str">
            <v>BJ-BAN-006</v>
          </cell>
          <cell r="B772" t="str">
            <v>KT - 03 KOGU 2 - ORANGE</v>
          </cell>
        </row>
        <row r="773">
          <cell r="A773" t="str">
            <v>BJ-BAN-007</v>
          </cell>
          <cell r="B773" t="str">
            <v>KT - 03 KOGU 2 - DARK GREY</v>
          </cell>
        </row>
        <row r="774">
          <cell r="A774" t="str">
            <v>BJ-BAN-008</v>
          </cell>
          <cell r="B774" t="str">
            <v>KT - 03 KOGU 2 - CUSTOM</v>
          </cell>
        </row>
        <row r="775">
          <cell r="A775" t="str">
            <v>BJ-BAN-009</v>
          </cell>
          <cell r="B775" t="str">
            <v>KT - 03 KOGU 3 - RED</v>
          </cell>
        </row>
        <row r="776">
          <cell r="A776" t="str">
            <v>BJ-BAN-010</v>
          </cell>
          <cell r="B776" t="str">
            <v>KT - 03 KOGU 3 - GREEN</v>
          </cell>
        </row>
        <row r="777">
          <cell r="A777" t="str">
            <v>BJ-BAN-011</v>
          </cell>
          <cell r="B777" t="str">
            <v>KT - 03 KOGU 3 - BLUE</v>
          </cell>
        </row>
        <row r="778">
          <cell r="A778" t="str">
            <v>BJ-BAN-012</v>
          </cell>
          <cell r="B778" t="str">
            <v>KT - 03 KOGU 3 - ORANGE</v>
          </cell>
        </row>
        <row r="779">
          <cell r="A779" t="str">
            <v>BJ-BAN-013</v>
          </cell>
          <cell r="B779" t="str">
            <v>KT - 03 KOGU 3 - DARK GREY</v>
          </cell>
        </row>
        <row r="780">
          <cell r="A780" t="str">
            <v>BJ-BAN-014</v>
          </cell>
          <cell r="B780" t="str">
            <v>KT - 03 KOGU 3 - CUSTOM</v>
          </cell>
        </row>
        <row r="781">
          <cell r="A781" t="str">
            <v>BJ-BAN-015</v>
          </cell>
          <cell r="B781" t="str">
            <v>KT - 03 KOGU 4 - RED</v>
          </cell>
        </row>
        <row r="782">
          <cell r="A782" t="str">
            <v>BJ-BAN-016</v>
          </cell>
          <cell r="B782" t="str">
            <v>KT - 03 KOGU 4 - GREEN</v>
          </cell>
        </row>
        <row r="783">
          <cell r="A783" t="str">
            <v>BJ-BAN-017</v>
          </cell>
          <cell r="B783" t="str">
            <v>KT - 03 KOGU 4 - BLUE</v>
          </cell>
        </row>
        <row r="784">
          <cell r="A784" t="str">
            <v>BJ-BAN-018</v>
          </cell>
          <cell r="B784" t="str">
            <v>KT - 03 KOGU 4 - ORANGE</v>
          </cell>
        </row>
        <row r="785">
          <cell r="A785" t="str">
            <v>BJ-BAN-019</v>
          </cell>
          <cell r="B785" t="str">
            <v>KT - 03 KOGU 4 - DARK GREY</v>
          </cell>
        </row>
        <row r="786">
          <cell r="A786" t="str">
            <v>BJ-BAN-020</v>
          </cell>
          <cell r="B786" t="str">
            <v>KT - 03 KOGU 4 - CUSTOM</v>
          </cell>
        </row>
        <row r="787">
          <cell r="A787" t="str">
            <v>BJ-BAN-021</v>
          </cell>
          <cell r="B787" t="str">
            <v>KT - 03 KOGU 3 - BLACK</v>
          </cell>
        </row>
        <row r="788">
          <cell r="A788" t="str">
            <v>BJ-BAN-022</v>
          </cell>
          <cell r="B788" t="str">
            <v>KT - 03 KOGU 4 - BLACK</v>
          </cell>
        </row>
        <row r="789">
          <cell r="A789" t="str">
            <v>BJ-BAN-023</v>
          </cell>
          <cell r="B789" t="str">
            <v>KT - 03 KOGU 4 - GREEN PANTONE</v>
          </cell>
        </row>
        <row r="790">
          <cell r="A790" t="str">
            <v>BJ-BAN-024</v>
          </cell>
          <cell r="B790" t="str">
            <v>KOGU TS-03 RED</v>
          </cell>
        </row>
        <row r="791">
          <cell r="A791" t="str">
            <v>BJ-BAN-025</v>
          </cell>
          <cell r="B791" t="str">
            <v>KOGU TS-04 RED</v>
          </cell>
        </row>
        <row r="792">
          <cell r="A792" t="str">
            <v>BJ-BAN-026</v>
          </cell>
          <cell r="B792" t="str">
            <v>KOGU TS-03 BLUE</v>
          </cell>
        </row>
        <row r="793">
          <cell r="A793" t="str">
            <v>BJ-BAN-027</v>
          </cell>
          <cell r="B793" t="str">
            <v>KOGU TS-04 BLUE</v>
          </cell>
        </row>
        <row r="794">
          <cell r="A794" t="str">
            <v>BJ-BAN-028</v>
          </cell>
          <cell r="B794" t="str">
            <v>KOGU PC-02 RED - CREAM O5</v>
          </cell>
        </row>
        <row r="795">
          <cell r="A795" t="str">
            <v>BJ-BAN-029</v>
          </cell>
          <cell r="B795" t="str">
            <v>KOGU PC-02 BLACK - CREAM O5</v>
          </cell>
        </row>
        <row r="796">
          <cell r="A796" t="str">
            <v>BJ-BAN-030</v>
          </cell>
          <cell r="B796" t="str">
            <v>KOGU PC-02 GREEN - CREAM O5</v>
          </cell>
        </row>
        <row r="797">
          <cell r="A797" t="str">
            <v>BJ-BAN-031</v>
          </cell>
          <cell r="B797" t="str">
            <v>KOGU PC-02 ORANGE - CREAM O5</v>
          </cell>
        </row>
        <row r="798">
          <cell r="A798" t="str">
            <v>BJ-BAN-032</v>
          </cell>
          <cell r="B798" t="str">
            <v>KOGU PC-02 DARK GREY - CREAM O5</v>
          </cell>
        </row>
        <row r="799">
          <cell r="A799" t="str">
            <v>BJ-BAN-033</v>
          </cell>
          <cell r="B799" t="str">
            <v>KOGU PC-02 BLUE - CREAM O5</v>
          </cell>
        </row>
        <row r="800">
          <cell r="A800" t="str">
            <v>BJ-BAN-034</v>
          </cell>
          <cell r="B800" t="str">
            <v>KOGU PC-02 RED - HITAM O7</v>
          </cell>
        </row>
        <row r="801">
          <cell r="A801" t="str">
            <v>BJ-BAN-035</v>
          </cell>
          <cell r="B801" t="str">
            <v>KOGU PC-02 BLACK - HITAM O7</v>
          </cell>
        </row>
        <row r="802">
          <cell r="A802" t="str">
            <v>BJ-BAN-036</v>
          </cell>
          <cell r="B802" t="str">
            <v>KOGU PC-02 GREEN - HITAM O7</v>
          </cell>
        </row>
        <row r="803">
          <cell r="A803" t="str">
            <v>BJ-BAN-037</v>
          </cell>
          <cell r="B803" t="str">
            <v>KOGU PC-02 ORANGE - HITAM O7</v>
          </cell>
        </row>
        <row r="804">
          <cell r="A804" t="str">
            <v>BJ-BAN-038</v>
          </cell>
          <cell r="B804" t="str">
            <v>KOGU PC-02 DARK GREY - HITAM O7</v>
          </cell>
        </row>
        <row r="805">
          <cell r="A805" t="str">
            <v>BJ-BAN-039</v>
          </cell>
          <cell r="B805" t="str">
            <v>KOGU PC-02 BLUE - HITAM O7</v>
          </cell>
        </row>
        <row r="806">
          <cell r="A806" t="str">
            <v>BJ-BAN-040</v>
          </cell>
          <cell r="B806" t="str">
            <v>KOGU PC-03 RED - CREAM O5</v>
          </cell>
        </row>
        <row r="807">
          <cell r="A807" t="str">
            <v>BJ-BAN-041</v>
          </cell>
          <cell r="B807" t="str">
            <v>KOGU PC-03 BLACK - CREAM O5</v>
          </cell>
        </row>
        <row r="808">
          <cell r="A808" t="str">
            <v>BJ-BAN-042</v>
          </cell>
          <cell r="B808" t="str">
            <v>KOGU PC-03 GREEN - CREAM O5</v>
          </cell>
        </row>
        <row r="809">
          <cell r="A809" t="str">
            <v>BJ-BAN-043</v>
          </cell>
          <cell r="B809" t="str">
            <v>KOGU PC-03 ORANGE - CREAM O5</v>
          </cell>
        </row>
        <row r="810">
          <cell r="A810" t="str">
            <v>BJ-BAN-044</v>
          </cell>
          <cell r="B810" t="str">
            <v>KOGU PC-03 DARK GREY - CREAM O5</v>
          </cell>
        </row>
        <row r="811">
          <cell r="A811" t="str">
            <v>BJ-BAN-045</v>
          </cell>
          <cell r="B811" t="str">
            <v>KOGU PC-03 BLUE - CREAM O5</v>
          </cell>
        </row>
        <row r="812">
          <cell r="A812" t="str">
            <v>BJ-BAN-046</v>
          </cell>
          <cell r="B812" t="str">
            <v>KOGU PC-03 RED - HITAM O7</v>
          </cell>
        </row>
        <row r="813">
          <cell r="A813" t="str">
            <v>BJ-BAN-047</v>
          </cell>
          <cell r="B813" t="str">
            <v>KOGU PC-03 BLACK - HITAM O7</v>
          </cell>
        </row>
        <row r="814">
          <cell r="A814" t="str">
            <v>BJ-BAN-048</v>
          </cell>
          <cell r="B814" t="str">
            <v>KOGU PC-03 GREEN - HITAM O7</v>
          </cell>
        </row>
        <row r="815">
          <cell r="A815" t="str">
            <v>BJ-BAN-049</v>
          </cell>
          <cell r="B815" t="str">
            <v>KOGU PC-03 ORANGE - HITAM O7</v>
          </cell>
        </row>
        <row r="816">
          <cell r="A816" t="str">
            <v>BJ-BAN-050</v>
          </cell>
          <cell r="B816" t="str">
            <v>KOGU PC-03 DARK GREY - HITAM O7</v>
          </cell>
        </row>
        <row r="817">
          <cell r="A817" t="str">
            <v>BJ-BAN-051</v>
          </cell>
          <cell r="B817" t="str">
            <v>KOGU PC-03 BLUE - HITAM O7</v>
          </cell>
        </row>
        <row r="818">
          <cell r="A818" t="str">
            <v>BJ-BAN-052</v>
          </cell>
          <cell r="B818" t="str">
            <v>KOGU PC-04 RED - CREAM O5</v>
          </cell>
        </row>
        <row r="819">
          <cell r="A819" t="str">
            <v>BJ-BAN-053</v>
          </cell>
          <cell r="B819" t="str">
            <v>KOGU PC-04 BLACK - CREAM O5</v>
          </cell>
        </row>
        <row r="820">
          <cell r="A820" t="str">
            <v>BJ-BAN-054</v>
          </cell>
          <cell r="B820" t="str">
            <v>KOGU PC-04 GREEN - CREAM O5</v>
          </cell>
        </row>
        <row r="821">
          <cell r="A821" t="str">
            <v>BJ-BAN-055</v>
          </cell>
          <cell r="B821" t="str">
            <v>KOGU PC-04 ORANGE - CREAM O5</v>
          </cell>
        </row>
        <row r="822">
          <cell r="A822" t="str">
            <v>BJ-BAN-056</v>
          </cell>
          <cell r="B822" t="str">
            <v>KOGU PC-04 DARK GREY - CREAM O5</v>
          </cell>
        </row>
        <row r="823">
          <cell r="A823" t="str">
            <v>BJ-BAN-057</v>
          </cell>
          <cell r="B823" t="str">
            <v>KOGU PC-04 BLUE - CREAM O5</v>
          </cell>
        </row>
        <row r="824">
          <cell r="A824" t="str">
            <v>BJ-BAN-058</v>
          </cell>
          <cell r="B824" t="str">
            <v>KOGU PC-04 RED - HITAM O7</v>
          </cell>
        </row>
        <row r="825">
          <cell r="A825" t="str">
            <v>BJ-BAN-059</v>
          </cell>
          <cell r="B825" t="str">
            <v>KOGU PC-04 BLACK - HITAM O7</v>
          </cell>
        </row>
        <row r="826">
          <cell r="A826" t="str">
            <v>BJ-BAN-060</v>
          </cell>
          <cell r="B826" t="str">
            <v>KOGU PC-04 GREEN - HITAM O7</v>
          </cell>
        </row>
        <row r="827">
          <cell r="A827" t="str">
            <v>BJ-BAN-061</v>
          </cell>
          <cell r="B827" t="str">
            <v>KOGU PC-04 ORANGE - HITAM O7</v>
          </cell>
        </row>
        <row r="828">
          <cell r="A828" t="str">
            <v>BJ-BAN-062</v>
          </cell>
          <cell r="B828" t="str">
            <v>KOGU PC-04 DARK GREY - HITAM O7</v>
          </cell>
        </row>
        <row r="829">
          <cell r="A829" t="str">
            <v>BJ-BAN-063</v>
          </cell>
          <cell r="B829" t="str">
            <v>KOGU PC-04 BLUE - HITAM O7</v>
          </cell>
        </row>
        <row r="830">
          <cell r="A830" t="str">
            <v>BJ-BAN-064</v>
          </cell>
          <cell r="B830" t="str">
            <v>KOGU PP-02 RED - LIGHT GREY</v>
          </cell>
        </row>
        <row r="831">
          <cell r="A831" t="str">
            <v>BJ-BAN-065</v>
          </cell>
          <cell r="B831" t="str">
            <v>KOGU PP-02 BLACK - LIGHT GREY</v>
          </cell>
        </row>
        <row r="832">
          <cell r="A832" t="str">
            <v>BJ-BAN-066</v>
          </cell>
          <cell r="B832" t="str">
            <v>KOGU PP-02 GREEN - LIGHT GREY</v>
          </cell>
        </row>
        <row r="833">
          <cell r="A833" t="str">
            <v>BJ-BAN-067</v>
          </cell>
          <cell r="B833" t="str">
            <v>KOGU PP-02 ORANGE - LIGHT GREY</v>
          </cell>
        </row>
        <row r="834">
          <cell r="A834" t="str">
            <v>BJ-BAN-068</v>
          </cell>
          <cell r="B834" t="str">
            <v>KOGU PP-02 DARK GREY - LIGHT GREY</v>
          </cell>
        </row>
        <row r="835">
          <cell r="A835" t="str">
            <v>BJ-BAN-069</v>
          </cell>
          <cell r="B835" t="str">
            <v>KOGU PP-02 BLUE - LIGHT GREY</v>
          </cell>
        </row>
        <row r="836">
          <cell r="A836" t="str">
            <v>BJ-BAN-070</v>
          </cell>
          <cell r="B836" t="str">
            <v>KOGU PP-03 RED - LIGHT GREY</v>
          </cell>
        </row>
        <row r="837">
          <cell r="A837" t="str">
            <v>BJ-BAN-071</v>
          </cell>
          <cell r="B837" t="str">
            <v>KOGU PP-03 BLACK - LIGHT GREY</v>
          </cell>
        </row>
        <row r="838">
          <cell r="A838" t="str">
            <v>BJ-BAN-072</v>
          </cell>
          <cell r="B838" t="str">
            <v>KOGU PP-03 GREEN - LIGHT GREY</v>
          </cell>
        </row>
        <row r="839">
          <cell r="A839" t="str">
            <v>BJ-BAN-073</v>
          </cell>
          <cell r="B839" t="str">
            <v>KOGU PP-03 ORANGE - LIGHT GREY</v>
          </cell>
        </row>
        <row r="840">
          <cell r="A840" t="str">
            <v>BJ-BAN-074</v>
          </cell>
          <cell r="B840" t="str">
            <v>KOGU PP-03 DARK GREY - LIGHT GREY</v>
          </cell>
        </row>
        <row r="841">
          <cell r="A841" t="str">
            <v>BJ-BAN-075</v>
          </cell>
          <cell r="B841" t="str">
            <v>KOGU PP-03 BLUE - LIGHT GREY</v>
          </cell>
        </row>
        <row r="842">
          <cell r="A842" t="str">
            <v>BJ-BAN-076</v>
          </cell>
          <cell r="B842" t="str">
            <v>KOGU PP-04 RED - LIGHT GREY</v>
          </cell>
        </row>
        <row r="843">
          <cell r="A843" t="str">
            <v>BJ-BAN-077</v>
          </cell>
          <cell r="B843" t="str">
            <v>KOGU PP-04 BLACK - LIGHT GREY</v>
          </cell>
        </row>
        <row r="844">
          <cell r="A844" t="str">
            <v>BJ-BAN-078</v>
          </cell>
          <cell r="B844" t="str">
            <v>KOGU PP-04 GREEN - LIGHT GREY</v>
          </cell>
        </row>
        <row r="845">
          <cell r="A845" t="str">
            <v>BJ-BAN-079</v>
          </cell>
          <cell r="B845" t="str">
            <v>KOGU PP-04 ORANGE - LIGHT GREY</v>
          </cell>
        </row>
        <row r="846">
          <cell r="A846" t="str">
            <v>BJ-BAN-080</v>
          </cell>
          <cell r="B846" t="str">
            <v>KOGU PP-04 DARK GREY - LIGHT GREY</v>
          </cell>
        </row>
        <row r="847">
          <cell r="A847" t="str">
            <v>BJ-BAN-081</v>
          </cell>
          <cell r="B847" t="str">
            <v>KOGU PP-04 BLUE - LIGHT GREY</v>
          </cell>
        </row>
        <row r="848">
          <cell r="A848" t="str">
            <v>BJ-BAN-082</v>
          </cell>
          <cell r="B848" t="str">
            <v>KOGU TS-03 BLACK</v>
          </cell>
        </row>
        <row r="849">
          <cell r="A849" t="str">
            <v>BJ-BAN-083</v>
          </cell>
          <cell r="B849" t="str">
            <v>KOGU TS-03 GREY</v>
          </cell>
        </row>
        <row r="850">
          <cell r="A850" t="str">
            <v>BJ-BAN-084</v>
          </cell>
          <cell r="B850" t="str">
            <v>KOGU TS-04 BLACK</v>
          </cell>
        </row>
        <row r="851">
          <cell r="A851" t="str">
            <v>BJ-BAN-085</v>
          </cell>
          <cell r="B851" t="str">
            <v>KOGU TS-04 GREY</v>
          </cell>
        </row>
        <row r="852">
          <cell r="A852" t="str">
            <v>BJ-BAN-086</v>
          </cell>
          <cell r="B852" t="str">
            <v>KOGU TS-04 GREEN</v>
          </cell>
        </row>
        <row r="853">
          <cell r="A853" t="str">
            <v>BJ-BAN-087</v>
          </cell>
          <cell r="B853" t="str">
            <v>KOGU PC-02 GREEN - GREEN I6</v>
          </cell>
        </row>
        <row r="854">
          <cell r="A854" t="str">
            <v>BJ-BAN-088</v>
          </cell>
          <cell r="B854" t="str">
            <v>KOGU PC-04 GREEN - GREEN I6</v>
          </cell>
        </row>
        <row r="855">
          <cell r="A855" t="str">
            <v>BJ-BAN-089</v>
          </cell>
          <cell r="B855" t="str">
            <v>KOGU TS-03 GREEN</v>
          </cell>
        </row>
        <row r="856">
          <cell r="A856" t="str">
            <v>BJ-BAN-090</v>
          </cell>
          <cell r="B856" t="str">
            <v>KOGU PC-04 GREEN - O6</v>
          </cell>
        </row>
        <row r="857">
          <cell r="A857" t="str">
            <v>BJ-BAN-091</v>
          </cell>
          <cell r="B857" t="str">
            <v>KOGU PC-03 GREEN - O6</v>
          </cell>
        </row>
        <row r="858">
          <cell r="A858" t="str">
            <v>BJ-BAN-092</v>
          </cell>
          <cell r="B858" t="str">
            <v>KOGU PC-02 WHITE GREEN CLIO + MEMO</v>
          </cell>
        </row>
        <row r="859">
          <cell r="A859" t="str">
            <v>BJ-BAN-093</v>
          </cell>
          <cell r="B859" t="str">
            <v>KOGU PC-03 WHITE BEIGE 05</v>
          </cell>
        </row>
        <row r="860">
          <cell r="A860" t="str">
            <v>BJ-BAN-094</v>
          </cell>
          <cell r="B860" t="str">
            <v>KOGU PC-03 GREY - ORANGE</v>
          </cell>
        </row>
        <row r="861">
          <cell r="A861" t="str">
            <v>BJ-BAN-095</v>
          </cell>
          <cell r="B861" t="str">
            <v>KOGU PC-04 GREY - ORANGE</v>
          </cell>
        </row>
        <row r="862">
          <cell r="A862" t="str">
            <v>BJ-BAN-096</v>
          </cell>
          <cell r="B862" t="str">
            <v>KOGU 03 LIGHT GREY 2’S</v>
          </cell>
        </row>
        <row r="863">
          <cell r="A863" t="str">
            <v>BJ-BAN-097</v>
          </cell>
          <cell r="B863" t="str">
            <v>KOGU 03 LIGHT GREY 3’S</v>
          </cell>
        </row>
        <row r="864">
          <cell r="A864" t="str">
            <v>BJ-BAN-098</v>
          </cell>
          <cell r="B864" t="str">
            <v>KOGU 03 LIGHT GREY 4’S</v>
          </cell>
        </row>
        <row r="865">
          <cell r="A865" t="str">
            <v>BJ-BAS-001</v>
          </cell>
          <cell r="B865" t="str">
            <v>BASE GREY</v>
          </cell>
        </row>
        <row r="866">
          <cell r="A866" t="str">
            <v>BJ-BAS-002</v>
          </cell>
          <cell r="B866" t="str">
            <v>BASE MAPLE</v>
          </cell>
        </row>
        <row r="867">
          <cell r="A867" t="str">
            <v>BJ-BAS-003</v>
          </cell>
          <cell r="B867" t="str">
            <v>BASE COKLAT</v>
          </cell>
        </row>
        <row r="868">
          <cell r="A868" t="str">
            <v>BJ-BD -001</v>
          </cell>
          <cell r="B868" t="str">
            <v>BD 003 (DX)- HEAD &amp; FOOTBOARD-P-IVORY</v>
          </cell>
        </row>
        <row r="869">
          <cell r="A869" t="str">
            <v>BJ-BD--001</v>
          </cell>
          <cell r="B869" t="str">
            <v>BD-001B-P-IVORY-BROWN</v>
          </cell>
        </row>
        <row r="870">
          <cell r="A870" t="str">
            <v>BJ-BD--002</v>
          </cell>
          <cell r="B870" t="str">
            <v>BD-001-P-IVORY-MAPLE</v>
          </cell>
        </row>
        <row r="871">
          <cell r="A871" t="str">
            <v>BJ-BD--003</v>
          </cell>
          <cell r="B871" t="str">
            <v>BD-003-P-IVORY-GREEN</v>
          </cell>
        </row>
        <row r="872">
          <cell r="A872" t="str">
            <v>BJ-BD--004</v>
          </cell>
          <cell r="B872" t="str">
            <v>BD-003-P-IVORY-MAPLE</v>
          </cell>
        </row>
        <row r="873">
          <cell r="A873" t="str">
            <v>BJ-BEN-001</v>
          </cell>
          <cell r="B873" t="str">
            <v>BENKYO HSD-01-P-GREY-PINK</v>
          </cell>
        </row>
        <row r="874">
          <cell r="A874" t="str">
            <v>BJ-BEN-002</v>
          </cell>
          <cell r="B874" t="str">
            <v>BENKYO HSD-01-P-GREY-BLUE</v>
          </cell>
        </row>
        <row r="875">
          <cell r="A875" t="str">
            <v>BJ-BEN-003</v>
          </cell>
          <cell r="B875" t="str">
            <v>BENKYO HSD-01-P-GREY-GREY</v>
          </cell>
        </row>
        <row r="876">
          <cell r="A876" t="str">
            <v>BJ-BEN-004</v>
          </cell>
          <cell r="B876" t="str">
            <v>HSD TABLE FRONT SIDE BOARD</v>
          </cell>
        </row>
        <row r="877">
          <cell r="A877" t="str">
            <v>BJ-BENCH-001</v>
          </cell>
          <cell r="B877" t="str">
            <v>JANGAN DIPAKAI</v>
          </cell>
        </row>
        <row r="878">
          <cell r="A878" t="str">
            <v>BJ-BENCH-002</v>
          </cell>
          <cell r="B878" t="str">
            <v>JANGAN DIPAKAI</v>
          </cell>
        </row>
        <row r="879">
          <cell r="A879" t="str">
            <v>BJ-BENCH-003</v>
          </cell>
          <cell r="B879" t="str">
            <v>JANGAN DIPAKAI</v>
          </cell>
        </row>
        <row r="880">
          <cell r="A880" t="str">
            <v>BJ-BENCH-004</v>
          </cell>
          <cell r="B880" t="str">
            <v>BENCH WB-101 R (PART.NO : 816466)</v>
          </cell>
        </row>
        <row r="881">
          <cell r="A881" t="str">
            <v>BJ-BENCH-005</v>
          </cell>
          <cell r="B881" t="str">
            <v>JANGAN DIPAKAI</v>
          </cell>
        </row>
        <row r="882">
          <cell r="A882" t="str">
            <v>BJ-BENCH-006</v>
          </cell>
          <cell r="B882" t="str">
            <v>BENCH WB-101 B (PART.NO : 816468)</v>
          </cell>
        </row>
        <row r="883">
          <cell r="A883" t="str">
            <v>BJ-BENCH-007</v>
          </cell>
          <cell r="B883" t="str">
            <v>BENCH WB-151 R (PART.NO : 816545)</v>
          </cell>
        </row>
        <row r="884">
          <cell r="A884" t="str">
            <v>BJ-BENCH-008</v>
          </cell>
          <cell r="B884" t="str">
            <v>BENCH WB-151 B (PART.NO : 816628)</v>
          </cell>
        </row>
        <row r="885">
          <cell r="A885" t="str">
            <v>BJ-BENCH-009</v>
          </cell>
          <cell r="B885" t="str">
            <v>BENCH WB-120 (PART.NO : 953005)</v>
          </cell>
        </row>
        <row r="886">
          <cell r="A886" t="str">
            <v>BJ-BENCH-010</v>
          </cell>
          <cell r="B886" t="str">
            <v>BENCH WB-151 M (PART.NO : 816547)</v>
          </cell>
        </row>
        <row r="887">
          <cell r="A887" t="str">
            <v>BJ-BENCH-011</v>
          </cell>
          <cell r="B887" t="str">
            <v>JANGAN DIPAKAI</v>
          </cell>
        </row>
        <row r="888">
          <cell r="A888" t="str">
            <v>BJ-BENCH-012</v>
          </cell>
          <cell r="B888" t="str">
            <v>BENCH WB-170 (PART.NO : 817340)</v>
          </cell>
        </row>
        <row r="889">
          <cell r="A889" t="str">
            <v>BJ-BENCH-013</v>
          </cell>
          <cell r="B889" t="str">
            <v>BENCH WB-35 B (PART.NO : 954024)</v>
          </cell>
        </row>
        <row r="890">
          <cell r="A890" t="str">
            <v>BJ-BENCH-014</v>
          </cell>
          <cell r="B890" t="str">
            <v>BENCH WB-35 W (PART.NO : 954856)</v>
          </cell>
        </row>
        <row r="891">
          <cell r="A891" t="str">
            <v>BJ-BENCH-015</v>
          </cell>
          <cell r="B891" t="str">
            <v>BENCH WB-35 A (PART.NO : 954418)</v>
          </cell>
        </row>
        <row r="892">
          <cell r="A892" t="str">
            <v>BJ-BENCH-016</v>
          </cell>
          <cell r="B892" t="str">
            <v>BENCH WB-35 DW (PART.NO :956237)</v>
          </cell>
        </row>
        <row r="893">
          <cell r="A893" t="str">
            <v>BJ-BENCH-017</v>
          </cell>
          <cell r="B893" t="str">
            <v>JANGAN DIPAKAI</v>
          </cell>
        </row>
        <row r="894">
          <cell r="A894" t="str">
            <v>BJ-BENCH-018</v>
          </cell>
          <cell r="B894" t="str">
            <v>JANGAN DIPAKAI</v>
          </cell>
        </row>
        <row r="895">
          <cell r="A895" t="str">
            <v>BJ-BENCH-019</v>
          </cell>
          <cell r="B895" t="str">
            <v>BENCH WB-35 OAK (PART.NO : 955072)</v>
          </cell>
        </row>
        <row r="896">
          <cell r="A896" t="str">
            <v>BJ-BENCH-020</v>
          </cell>
          <cell r="B896" t="str">
            <v>BENCH WB-35 R (PART.NO : 954022)</v>
          </cell>
        </row>
        <row r="897">
          <cell r="A897" t="str">
            <v>BJ-BENCH-021</v>
          </cell>
          <cell r="B897" t="str">
            <v>BENCH WB-10 IVORY WHITE (PART.NO : 817093)</v>
          </cell>
        </row>
        <row r="898">
          <cell r="A898" t="str">
            <v>BJ-BENCH-022</v>
          </cell>
          <cell r="B898" t="str">
            <v>BENCH WB-10 BLACK (PART.NO : 817894)</v>
          </cell>
        </row>
        <row r="899">
          <cell r="A899" t="str">
            <v>BJ-BENCH-023</v>
          </cell>
          <cell r="B899" t="str">
            <v>BENCH KAWAI WB-10B US (PART.NO : 817894)</v>
          </cell>
        </row>
        <row r="900">
          <cell r="A900" t="str">
            <v>BJ-BENCH-024</v>
          </cell>
          <cell r="B900" t="str">
            <v>BENCH KAWAI WB-10IW US (PART.NO : 817093)</v>
          </cell>
        </row>
        <row r="901">
          <cell r="A901" t="str">
            <v>BJ-BENCH-025</v>
          </cell>
          <cell r="B901" t="str">
            <v>KAWAI WB-101R US (PART.NO : 816466)</v>
          </cell>
        </row>
        <row r="902">
          <cell r="A902" t="str">
            <v>BJ-BENCH-026</v>
          </cell>
          <cell r="B902" t="str">
            <v>KAWAI WB-101B US (PART.NO : 816468)</v>
          </cell>
        </row>
        <row r="903">
          <cell r="A903" t="str">
            <v>BJ-BENCH-027</v>
          </cell>
          <cell r="B903" t="str">
            <v>JANGAN DIPAKAI</v>
          </cell>
        </row>
        <row r="904">
          <cell r="A904" t="str">
            <v>BJ-BENCH-028</v>
          </cell>
          <cell r="B904" t="str">
            <v>BENCH KAWAI WB-151R US (PART.NO : 3000000674)</v>
          </cell>
        </row>
        <row r="905">
          <cell r="A905" t="str">
            <v>BJ-BENCH-029</v>
          </cell>
          <cell r="B905" t="str">
            <v>BENCH KAWAI WB-151B US (PART.NO : 3000000673)</v>
          </cell>
        </row>
        <row r="906">
          <cell r="A906" t="str">
            <v>BJ-BENCH-030</v>
          </cell>
          <cell r="B906" t="str">
            <v>JANGAN DIPAKAI</v>
          </cell>
        </row>
        <row r="907">
          <cell r="A907" t="str">
            <v>BJ-BENCH-031</v>
          </cell>
          <cell r="B907" t="str">
            <v>JANGAN DIPAKAI</v>
          </cell>
        </row>
        <row r="908">
          <cell r="A908" t="str">
            <v>BJ-BENCH-035</v>
          </cell>
          <cell r="B908" t="str">
            <v>KAWAI WB-102 R US</v>
          </cell>
        </row>
        <row r="909">
          <cell r="A909" t="str">
            <v>BJ-BENCH-036</v>
          </cell>
          <cell r="B909" t="str">
            <v>KAWAI WB-152 R US</v>
          </cell>
        </row>
        <row r="910">
          <cell r="A910" t="str">
            <v>BJ-BENCH-037</v>
          </cell>
          <cell r="B910" t="str">
            <v>WB-102 R (PART.NO : 3000003409)</v>
          </cell>
        </row>
        <row r="911">
          <cell r="A911" t="str">
            <v>BJ-BENCH-038</v>
          </cell>
          <cell r="B911" t="str">
            <v>WB-102 B (PART.NO : 3000003457)</v>
          </cell>
        </row>
        <row r="912">
          <cell r="A912" t="str">
            <v>BJ-BENCH-039</v>
          </cell>
          <cell r="B912" t="str">
            <v>WB-102 W (PART.NO : 3000003458)</v>
          </cell>
        </row>
        <row r="913">
          <cell r="A913" t="str">
            <v>BJ-BENCH-040</v>
          </cell>
          <cell r="B913" t="str">
            <v>WB-152 R (PART.NO : 3000000672)</v>
          </cell>
        </row>
        <row r="914">
          <cell r="A914" t="str">
            <v>BJ-BENCH-041</v>
          </cell>
          <cell r="B914" t="str">
            <v>WB-152 B (PART.NO : 3000003502)</v>
          </cell>
        </row>
        <row r="915">
          <cell r="A915" t="str">
            <v>BJ-BENCH-042</v>
          </cell>
          <cell r="B915" t="str">
            <v>WB-152 W (PART.NO : 3000003484)</v>
          </cell>
        </row>
        <row r="916">
          <cell r="A916" t="str">
            <v>BJ-BENCH-043</v>
          </cell>
          <cell r="B916" t="str">
            <v>BENCH WB-35 E (PART NO : 956239)</v>
          </cell>
        </row>
        <row r="917">
          <cell r="A917" t="str">
            <v>BJ-BIC-001</v>
          </cell>
          <cell r="B917" t="str">
            <v>BICYCLE STAND HIGH A-2</v>
          </cell>
        </row>
        <row r="918">
          <cell r="A918" t="str">
            <v>BJ-BIC-002</v>
          </cell>
          <cell r="B918" t="str">
            <v>BICYCLE STAND LOW B-2</v>
          </cell>
        </row>
        <row r="919">
          <cell r="A919" t="str">
            <v>BJ-BS-003</v>
          </cell>
          <cell r="B919" t="str">
            <v>CHITOSE BS01 - 3C</v>
          </cell>
        </row>
        <row r="920">
          <cell r="A920" t="str">
            <v>BJ-CAE-001</v>
          </cell>
          <cell r="B920" t="str">
            <v>CAESAR N BLUE L1</v>
          </cell>
        </row>
        <row r="921">
          <cell r="A921" t="str">
            <v>BJ-CAE-002</v>
          </cell>
          <cell r="B921" t="str">
            <v>CAESAR N GREY L2</v>
          </cell>
        </row>
        <row r="922">
          <cell r="A922" t="str">
            <v>BJ-CAE-003</v>
          </cell>
          <cell r="B922" t="str">
            <v>CAESAR N GREEN L6</v>
          </cell>
        </row>
        <row r="923">
          <cell r="A923" t="str">
            <v>BJ-CAE-004</v>
          </cell>
          <cell r="B923" t="str">
            <v>CAESAR N BLACK L7</v>
          </cell>
        </row>
        <row r="924">
          <cell r="A924" t="str">
            <v>BJ-CAE-005</v>
          </cell>
          <cell r="B924" t="str">
            <v>CAESAR N RED N3</v>
          </cell>
        </row>
        <row r="925">
          <cell r="A925" t="str">
            <v>BJ-CAE-006</v>
          </cell>
          <cell r="B925" t="str">
            <v>CAESAR N BROWN N4</v>
          </cell>
        </row>
        <row r="926">
          <cell r="A926" t="str">
            <v>BJ-CAE-007</v>
          </cell>
          <cell r="B926" t="str">
            <v>CAESAR N CREAM N5</v>
          </cell>
        </row>
        <row r="927">
          <cell r="A927" t="str">
            <v>BJ-CAE-008</v>
          </cell>
          <cell r="B927" t="str">
            <v>CAESAR N BLUE V1</v>
          </cell>
        </row>
        <row r="928">
          <cell r="A928" t="str">
            <v>BJ-CAE-009</v>
          </cell>
          <cell r="B928" t="str">
            <v>CAESAR N RED V3</v>
          </cell>
        </row>
        <row r="929">
          <cell r="A929" t="str">
            <v>BJ-CAE-010</v>
          </cell>
          <cell r="B929" t="str">
            <v>CAESAR N BLACK V7</v>
          </cell>
        </row>
        <row r="930">
          <cell r="A930" t="str">
            <v>BJ-CAE-011</v>
          </cell>
          <cell r="B930" t="str">
            <v>CAESAR P BLACK BLUE L1</v>
          </cell>
        </row>
        <row r="931">
          <cell r="A931" t="str">
            <v>BJ-CAE-012</v>
          </cell>
          <cell r="B931" t="str">
            <v>CAESAR P BROWN GREY L2</v>
          </cell>
        </row>
        <row r="932">
          <cell r="A932" t="str">
            <v>BJ-CAE-013</v>
          </cell>
          <cell r="B932" t="str">
            <v>CAESAR P SILVER GREEN L6</v>
          </cell>
        </row>
        <row r="933">
          <cell r="A933" t="str">
            <v>BJ-CAE-014</v>
          </cell>
          <cell r="B933" t="str">
            <v>CAESAR P CREAM BLACK L7</v>
          </cell>
        </row>
        <row r="934">
          <cell r="A934" t="str">
            <v>BJ-CAE-015</v>
          </cell>
          <cell r="B934" t="str">
            <v>CAESAR P BLACK RED N3</v>
          </cell>
        </row>
        <row r="935">
          <cell r="A935" t="str">
            <v>BJ-CAE-016</v>
          </cell>
          <cell r="B935" t="str">
            <v>CAESAR P BROWN BROWN N4</v>
          </cell>
        </row>
        <row r="936">
          <cell r="A936" t="str">
            <v>BJ-CAE-017</v>
          </cell>
          <cell r="B936" t="str">
            <v>CAESAR P SILVER CREAM N5</v>
          </cell>
        </row>
        <row r="937">
          <cell r="A937" t="str">
            <v>BJ-CAE-018</v>
          </cell>
          <cell r="B937" t="str">
            <v>CAESAR P CREAM BLUE V1</v>
          </cell>
        </row>
        <row r="938">
          <cell r="A938" t="str">
            <v>BJ-CAE-019</v>
          </cell>
          <cell r="B938" t="str">
            <v>CAESAR P BLACK RED V3</v>
          </cell>
        </row>
        <row r="939">
          <cell r="A939" t="str">
            <v>BJ-CAE-020</v>
          </cell>
          <cell r="B939" t="str">
            <v>CAESAR P BROWN BLACK V7</v>
          </cell>
        </row>
        <row r="940">
          <cell r="A940" t="str">
            <v>BJ-CAE-021</v>
          </cell>
          <cell r="B940" t="str">
            <v>CAESAR P SILVER BLUE L1</v>
          </cell>
        </row>
        <row r="941">
          <cell r="A941" t="str">
            <v>BJ-CAE-022</v>
          </cell>
          <cell r="B941" t="str">
            <v>CAESAR P CREAM GREY L2</v>
          </cell>
        </row>
        <row r="942">
          <cell r="A942" t="str">
            <v>BJ-CAE-023</v>
          </cell>
          <cell r="B942" t="str">
            <v>CAESAR P BLACK GREEN L6</v>
          </cell>
        </row>
        <row r="943">
          <cell r="A943" t="str">
            <v>BJ-CAE-024</v>
          </cell>
          <cell r="B943" t="str">
            <v>CAESAR P BROWN BLACK L7</v>
          </cell>
        </row>
        <row r="944">
          <cell r="A944" t="str">
            <v>BJ-CAE-025</v>
          </cell>
          <cell r="B944" t="str">
            <v>CAESAR P SILVER RED N3</v>
          </cell>
        </row>
        <row r="945">
          <cell r="A945" t="str">
            <v>BJ-CAE-026</v>
          </cell>
          <cell r="B945" t="str">
            <v>CAESAR P CREAM BROWN N4</v>
          </cell>
        </row>
        <row r="946">
          <cell r="A946" t="str">
            <v>BJ-CAE-027</v>
          </cell>
          <cell r="B946" t="str">
            <v>CAESAR P BLACK CREAM N5</v>
          </cell>
        </row>
        <row r="947">
          <cell r="A947" t="str">
            <v>BJ-CAE-028</v>
          </cell>
          <cell r="B947" t="str">
            <v>CAESAR P BROWN BLUE V1</v>
          </cell>
        </row>
        <row r="948">
          <cell r="A948" t="str">
            <v>BJ-CAE-029</v>
          </cell>
          <cell r="B948" t="str">
            <v>CAESAR P SILVER RED V3</v>
          </cell>
        </row>
        <row r="949">
          <cell r="A949" t="str">
            <v>BJ-CAE-030</v>
          </cell>
          <cell r="B949" t="str">
            <v>CAESAR P CREAM BLACK V7</v>
          </cell>
        </row>
        <row r="950">
          <cell r="A950" t="str">
            <v>BJ-CAE-034</v>
          </cell>
          <cell r="B950" t="str">
            <v>JANGAN DIPAKAI</v>
          </cell>
        </row>
        <row r="951">
          <cell r="A951" t="str">
            <v>BJ-CAE-043</v>
          </cell>
          <cell r="B951" t="str">
            <v>JANGAN DIPAKAI</v>
          </cell>
        </row>
        <row r="952">
          <cell r="A952" t="str">
            <v>BJ-CAE-046</v>
          </cell>
          <cell r="B952" t="str">
            <v>JANGAN DIPAKAI</v>
          </cell>
        </row>
        <row r="953">
          <cell r="A953" t="str">
            <v>BJ-CAE-051</v>
          </cell>
          <cell r="B953" t="str">
            <v>CAESAR P IVORY BLUE L1</v>
          </cell>
        </row>
        <row r="954">
          <cell r="A954" t="str">
            <v>BJ-CAE-052</v>
          </cell>
          <cell r="B954" t="str">
            <v>CAESAR P IVORY GREY L2</v>
          </cell>
        </row>
        <row r="955">
          <cell r="A955" t="str">
            <v>BJ-CAE-053</v>
          </cell>
          <cell r="B955" t="str">
            <v>JANGAN DIPAKAI</v>
          </cell>
        </row>
        <row r="956">
          <cell r="A956" t="str">
            <v>BJ-CAE-054</v>
          </cell>
          <cell r="B956" t="str">
            <v>JANGAN DIPAKAI</v>
          </cell>
        </row>
        <row r="957">
          <cell r="A957" t="str">
            <v>BJ-CAE-055</v>
          </cell>
          <cell r="B957" t="str">
            <v>CAESAR P CREAM RED N3</v>
          </cell>
        </row>
        <row r="958">
          <cell r="A958" t="str">
            <v>BJ-CAE-056</v>
          </cell>
          <cell r="B958" t="str">
            <v>CAESAR P SILVER BLUE L1 BORDIR</v>
          </cell>
        </row>
        <row r="959">
          <cell r="A959" t="str">
            <v>BJ-CAE-057</v>
          </cell>
          <cell r="B959" t="str">
            <v>CAESAR P IVORY CREAM N5</v>
          </cell>
        </row>
        <row r="960">
          <cell r="A960" t="str">
            <v>BJ-CAE-058</v>
          </cell>
          <cell r="B960" t="str">
            <v>CAESAR P IVORY BLUE V1</v>
          </cell>
        </row>
        <row r="961">
          <cell r="A961" t="str">
            <v>BJ-CAE-059</v>
          </cell>
          <cell r="B961" t="str">
            <v>CAESAR P CREAM RED V3</v>
          </cell>
        </row>
        <row r="962">
          <cell r="A962" t="str">
            <v>BJ-CAE-061</v>
          </cell>
          <cell r="B962" t="str">
            <v>CAESAR P BLACK GREY L2</v>
          </cell>
        </row>
        <row r="963">
          <cell r="A963" t="str">
            <v>BJ-CAE-062</v>
          </cell>
          <cell r="B963" t="str">
            <v>CAESAR P BLACK BLACK L7</v>
          </cell>
        </row>
        <row r="964">
          <cell r="A964" t="str">
            <v>BJ-CAE-063</v>
          </cell>
          <cell r="B964" t="str">
            <v>CAESAR P BLACK BROWN N4</v>
          </cell>
        </row>
        <row r="965">
          <cell r="A965" t="str">
            <v>BJ-CAE-064</v>
          </cell>
          <cell r="B965" t="str">
            <v>CAESAR P BLACK BLUE V1</v>
          </cell>
        </row>
        <row r="966">
          <cell r="A966" t="str">
            <v>BJ-CAE-065</v>
          </cell>
          <cell r="B966" t="str">
            <v>CAESAR P BLACK BLACK V7</v>
          </cell>
        </row>
        <row r="967">
          <cell r="A967" t="str">
            <v>BJ-CAE-066</v>
          </cell>
          <cell r="B967" t="str">
            <v>JANGAN DIPAKAI</v>
          </cell>
        </row>
        <row r="968">
          <cell r="A968" t="str">
            <v>BJ-CAE-068</v>
          </cell>
          <cell r="B968" t="str">
            <v>JANGAN DIPAKAI</v>
          </cell>
        </row>
        <row r="969">
          <cell r="A969" t="str">
            <v>BJ-CAE-069</v>
          </cell>
          <cell r="B969" t="str">
            <v>JANGAN DIPAKAI</v>
          </cell>
        </row>
        <row r="970">
          <cell r="A970" t="str">
            <v>BJ-CAE-070</v>
          </cell>
          <cell r="B970" t="str">
            <v>JANGAN DIPAKAI</v>
          </cell>
        </row>
        <row r="971">
          <cell r="A971" t="str">
            <v>BJ-CAE-071</v>
          </cell>
          <cell r="B971" t="str">
            <v>JANGAN DIPAKAI</v>
          </cell>
        </row>
        <row r="972">
          <cell r="A972" t="str">
            <v>BJ-CAE-072</v>
          </cell>
          <cell r="B972" t="str">
            <v>JANGAN DIPAKAI</v>
          </cell>
        </row>
        <row r="973">
          <cell r="A973" t="str">
            <v>BJ-CAE-073</v>
          </cell>
          <cell r="B973" t="str">
            <v>CAESAR P CREAM GREEN L6</v>
          </cell>
        </row>
        <row r="974">
          <cell r="A974" t="str">
            <v>BJ-CAE-074</v>
          </cell>
          <cell r="B974" t="str">
            <v>CAESAR P CREAM BLUE L1</v>
          </cell>
        </row>
        <row r="975">
          <cell r="A975" t="str">
            <v>BJ-CAE-077</v>
          </cell>
          <cell r="B975" t="str">
            <v>JANGAN DIPAKAI</v>
          </cell>
        </row>
        <row r="976">
          <cell r="A976" t="str">
            <v>BJ-CAE-080</v>
          </cell>
          <cell r="B976" t="str">
            <v>JANGAN DIPAKAI</v>
          </cell>
        </row>
        <row r="977">
          <cell r="A977" t="str">
            <v>BJ-CAE-081</v>
          </cell>
          <cell r="B977" t="str">
            <v>CAESAR N CREAM O5</v>
          </cell>
        </row>
        <row r="978">
          <cell r="A978" t="str">
            <v>BJ-CAE-083</v>
          </cell>
          <cell r="B978" t="str">
            <v>CAESAR N GREEN O6</v>
          </cell>
        </row>
        <row r="979">
          <cell r="A979" t="str">
            <v>BJ-CAE-085</v>
          </cell>
          <cell r="B979" t="str">
            <v>JANGAN DIPAKAI</v>
          </cell>
        </row>
        <row r="980">
          <cell r="A980" t="str">
            <v>BJ-CAE-086</v>
          </cell>
          <cell r="B980" t="str">
            <v>CAESAR N RED AL11</v>
          </cell>
        </row>
        <row r="981">
          <cell r="A981" t="str">
            <v>BJ-CAE-089</v>
          </cell>
          <cell r="B981" t="str">
            <v>CAESAR N RED D3</v>
          </cell>
        </row>
        <row r="982">
          <cell r="A982" t="str">
            <v>BJ-CAE-090</v>
          </cell>
          <cell r="B982" t="str">
            <v>CAESAR N RED O3</v>
          </cell>
        </row>
        <row r="983">
          <cell r="A983" t="str">
            <v>BJ-CAE-094</v>
          </cell>
          <cell r="B983" t="str">
            <v>CAESAR N BLUE AL12</v>
          </cell>
        </row>
        <row r="984">
          <cell r="A984" t="str">
            <v>BJ-CAE-095</v>
          </cell>
          <cell r="B984" t="str">
            <v>CAESAR N BLUE D1</v>
          </cell>
        </row>
        <row r="985">
          <cell r="A985" t="str">
            <v>BJ-CAE-097</v>
          </cell>
          <cell r="B985" t="str">
            <v>CAESAR N BLUE O1</v>
          </cell>
        </row>
        <row r="986">
          <cell r="A986" t="str">
            <v>BJ-CAE-098</v>
          </cell>
          <cell r="B986" t="str">
            <v>CAESAR N BROWN N4 BORDIR</v>
          </cell>
        </row>
        <row r="987">
          <cell r="A987" t="str">
            <v>BJ-CAE-099</v>
          </cell>
          <cell r="B987" t="str">
            <v>JANGAN DIPAKAI</v>
          </cell>
        </row>
        <row r="988">
          <cell r="A988" t="str">
            <v>BJ-CAE-100</v>
          </cell>
          <cell r="B988" t="str">
            <v>CAESAR N BLACK O7</v>
          </cell>
        </row>
        <row r="989">
          <cell r="A989" t="str">
            <v>BJ-CAE-102</v>
          </cell>
          <cell r="B989" t="str">
            <v>JANGAN DIPAKAI</v>
          </cell>
        </row>
        <row r="990">
          <cell r="A990" t="str">
            <v>BJ-CAE-103</v>
          </cell>
          <cell r="B990" t="str">
            <v>JANGAN DIPAKAI</v>
          </cell>
        </row>
        <row r="991">
          <cell r="A991" t="str">
            <v>BJ-CAE-105</v>
          </cell>
          <cell r="B991" t="str">
            <v>CAESAR P BLACK ( S ) N3 ( B ) L7 BORDIR</v>
          </cell>
        </row>
        <row r="992">
          <cell r="A992" t="str">
            <v>BJ-CAE-106</v>
          </cell>
          <cell r="B992" t="str">
            <v>JANGAN DIPAKAI</v>
          </cell>
        </row>
        <row r="993">
          <cell r="A993" t="str">
            <v>BJ-CAE-107</v>
          </cell>
          <cell r="B993" t="str">
            <v>CAESAR P BLACK BLACK O7</v>
          </cell>
        </row>
        <row r="994">
          <cell r="A994" t="str">
            <v>BJ-CAE-108</v>
          </cell>
          <cell r="B994" t="str">
            <v>CAESAR P SILVER BLACK O7</v>
          </cell>
        </row>
        <row r="995">
          <cell r="A995" t="str">
            <v>BJ-CAE-109</v>
          </cell>
          <cell r="B995" t="str">
            <v>CAESAR N BLACK D7</v>
          </cell>
        </row>
        <row r="996">
          <cell r="A996" t="str">
            <v>BJ-CAE-110</v>
          </cell>
          <cell r="B996" t="str">
            <v>JANGAN DIPAKAI</v>
          </cell>
        </row>
        <row r="997">
          <cell r="A997" t="str">
            <v>BJ-CAE-111</v>
          </cell>
          <cell r="B997" t="str">
            <v>CAESAR N RED N3 BORDIR</v>
          </cell>
        </row>
        <row r="998">
          <cell r="A998" t="str">
            <v>BJ-CAE-112</v>
          </cell>
          <cell r="B998" t="str">
            <v>CAESAR P CREAM BROWN OZ.051</v>
          </cell>
        </row>
        <row r="999">
          <cell r="A999" t="str">
            <v>BJ-CAE-113</v>
          </cell>
          <cell r="B999" t="str">
            <v>CAESAR N GREEN L13 + MIKA</v>
          </cell>
        </row>
        <row r="1000">
          <cell r="A1000" t="str">
            <v>BJ-CAE-116</v>
          </cell>
          <cell r="B1000" t="str">
            <v>CAESAR N ORANGE L12</v>
          </cell>
        </row>
        <row r="1001">
          <cell r="A1001" t="str">
            <v>BJ-CAE-117</v>
          </cell>
          <cell r="B1001" t="str">
            <v>CAESAR P CREAM BROWN N4 (TRIPLEX)</v>
          </cell>
        </row>
        <row r="1002">
          <cell r="A1002" t="str">
            <v>BJ-CAE-118</v>
          </cell>
          <cell r="B1002" t="str">
            <v>CAESAR N RED D3 BORDIR</v>
          </cell>
        </row>
        <row r="1003">
          <cell r="A1003" t="str">
            <v>BJ-CAE-119</v>
          </cell>
          <cell r="B1003" t="str">
            <v>CAESAR P SILVER RED O3</v>
          </cell>
        </row>
        <row r="1004">
          <cell r="A1004" t="str">
            <v>BJ-CAE-120</v>
          </cell>
          <cell r="B1004" t="str">
            <v>JANGAN DIPAKAI</v>
          </cell>
        </row>
        <row r="1005">
          <cell r="A1005" t="str">
            <v>BJ-CAE-121</v>
          </cell>
          <cell r="B1005" t="str">
            <v>CAESAR N PURPLE VINTAGE 062 BORDIR</v>
          </cell>
        </row>
        <row r="1006">
          <cell r="A1006" t="str">
            <v>BJ-CAE-122</v>
          </cell>
          <cell r="B1006" t="str">
            <v>CAESAR N RED AL11 BORDIR</v>
          </cell>
        </row>
        <row r="1007">
          <cell r="A1007" t="str">
            <v>BJ-CAE-123</v>
          </cell>
          <cell r="B1007" t="str">
            <v>CAESAR N GREEN L13</v>
          </cell>
        </row>
        <row r="1008">
          <cell r="A1008" t="str">
            <v>BJ-CAE-124</v>
          </cell>
          <cell r="B1008" t="str">
            <v>CAESAR P BLACK RED O3</v>
          </cell>
        </row>
        <row r="1009">
          <cell r="A1009" t="str">
            <v>BJ-CAE-125</v>
          </cell>
          <cell r="B1009" t="str">
            <v>CAESAR N BLUE L1 BORDIR</v>
          </cell>
        </row>
        <row r="1010">
          <cell r="A1010" t="str">
            <v>BJ-CAE-126</v>
          </cell>
          <cell r="B1010" t="str">
            <v>CAESAR P CREAM CREAM N5</v>
          </cell>
        </row>
        <row r="1011">
          <cell r="A1011" t="str">
            <v>BJ-CAE-127</v>
          </cell>
          <cell r="B1011" t="str">
            <v>CAESAR N GREEN L6 BORDIR</v>
          </cell>
        </row>
        <row r="1012">
          <cell r="A1012" t="str">
            <v>BJ-CAE-128</v>
          </cell>
          <cell r="B1012" t="str">
            <v>CAESAR N BROWN N4 BORDIR + KANTONG</v>
          </cell>
        </row>
        <row r="1013">
          <cell r="A1013" t="str">
            <v>BJ-CAE-129</v>
          </cell>
          <cell r="B1013" t="str">
            <v>CAESAR N CREAM N5 BORDIR</v>
          </cell>
        </row>
        <row r="1014">
          <cell r="A1014" t="str">
            <v>BJ-CAE-130</v>
          </cell>
          <cell r="B1014" t="str">
            <v>CAESAR N GREEN D6</v>
          </cell>
        </row>
        <row r="1015">
          <cell r="A1015" t="str">
            <v>BJ-CAE-131</v>
          </cell>
          <cell r="B1015" t="str">
            <v>CAESAR N YELLOW L8</v>
          </cell>
        </row>
        <row r="1016">
          <cell r="A1016" t="str">
            <v>BJ-CAE-132</v>
          </cell>
          <cell r="B1016" t="str">
            <v>CAESAR N BROWN N4 + KANTONG</v>
          </cell>
        </row>
        <row r="1017">
          <cell r="A1017" t="str">
            <v>BJ-CAE-133</v>
          </cell>
          <cell r="B1017" t="str">
            <v>CAESAR P BLACK BLUE O1</v>
          </cell>
        </row>
        <row r="1018">
          <cell r="A1018" t="str">
            <v>BJ-CAE-134</v>
          </cell>
          <cell r="B1018" t="str">
            <v>CAESAR P SILVER BROWN N4</v>
          </cell>
        </row>
        <row r="1019">
          <cell r="A1019" t="str">
            <v>BJ-CAE-135</v>
          </cell>
          <cell r="B1019" t="str">
            <v>CAESAR N BLUE L1 + KANTONG</v>
          </cell>
        </row>
        <row r="1020">
          <cell r="A1020" t="str">
            <v>BJ-CAE-136</v>
          </cell>
          <cell r="B1020" t="str">
            <v>CAESAR P SILVER BROWN OZ.051 BORDIR</v>
          </cell>
        </row>
        <row r="1021">
          <cell r="A1021" t="str">
            <v>BJ-CAE-137</v>
          </cell>
          <cell r="B1021" t="str">
            <v>CAESAR N RED N3 + MIKA</v>
          </cell>
        </row>
        <row r="1022">
          <cell r="A1022" t="str">
            <v>BJ-CAE-138</v>
          </cell>
          <cell r="B1022" t="str">
            <v>CAESAR N BLACK O7 SABLON</v>
          </cell>
        </row>
        <row r="1023">
          <cell r="A1023" t="str">
            <v>BJ-CAE-139</v>
          </cell>
          <cell r="B1023" t="str">
            <v>CAESAR N BROWN OZ.O51</v>
          </cell>
        </row>
        <row r="1024">
          <cell r="A1024" t="str">
            <v>BJ-CAE-141</v>
          </cell>
          <cell r="B1024" t="str">
            <v>CAESAR N GREY L2 BORDIR</v>
          </cell>
        </row>
        <row r="1025">
          <cell r="A1025" t="str">
            <v>BJ-CAE-142</v>
          </cell>
          <cell r="B1025" t="str">
            <v>CAESAR N RED N3 BORDIR + KANTONG</v>
          </cell>
        </row>
        <row r="1026">
          <cell r="A1026" t="str">
            <v>BJ-CAE-143</v>
          </cell>
          <cell r="B1026" t="str">
            <v>CAESAR N BLUE L1 SABLON</v>
          </cell>
        </row>
        <row r="1027">
          <cell r="A1027" t="str">
            <v>BJ-CAE-144</v>
          </cell>
          <cell r="B1027" t="str">
            <v>CAESAR P BLACK RED AL11</v>
          </cell>
        </row>
        <row r="1028">
          <cell r="A1028" t="str">
            <v>BJ-CAE-145</v>
          </cell>
          <cell r="B1028" t="str">
            <v>CAESAR N BLUE O1 SABLON</v>
          </cell>
        </row>
        <row r="1029">
          <cell r="A1029" t="str">
            <v>BJ-CAE-146</v>
          </cell>
          <cell r="B1029" t="str">
            <v>CAESAR N RED AL11 SABLON</v>
          </cell>
        </row>
        <row r="1030">
          <cell r="A1030" t="str">
            <v>BJ-CAE-147</v>
          </cell>
          <cell r="B1030" t="str">
            <v>CAESAR P CREAM BLACK O7</v>
          </cell>
        </row>
        <row r="1031">
          <cell r="A1031" t="str">
            <v>BJ-CAE-148</v>
          </cell>
          <cell r="B1031" t="str">
            <v>CAESAR N PINK S9</v>
          </cell>
        </row>
        <row r="1032">
          <cell r="A1032" t="str">
            <v>BJ-CAE-149</v>
          </cell>
          <cell r="B1032" t="str">
            <v>CAESAR N BLUE O1 BORDIR</v>
          </cell>
        </row>
        <row r="1033">
          <cell r="A1033" t="str">
            <v>BJ-CAE-150</v>
          </cell>
          <cell r="B1033" t="str">
            <v>CAESAR N GREY O2</v>
          </cell>
        </row>
        <row r="1034">
          <cell r="A1034" t="str">
            <v>BJ-CAE-151</v>
          </cell>
          <cell r="B1034" t="str">
            <v>CAESAR N ORANGE AMAZONE</v>
          </cell>
        </row>
        <row r="1035">
          <cell r="A1035" t="str">
            <v>BJ-CAE-152</v>
          </cell>
          <cell r="B1035" t="str">
            <v>CAESAR N RED O3 SABLON</v>
          </cell>
        </row>
        <row r="1036">
          <cell r="A1036" t="str">
            <v>BJ-CAE-153</v>
          </cell>
          <cell r="B1036" t="str">
            <v>CAESAR P BLACK GREEN O6</v>
          </cell>
        </row>
        <row r="1037">
          <cell r="A1037" t="str">
            <v>BJ-CAE-154</v>
          </cell>
          <cell r="B1037" t="str">
            <v>CAESAR P GOLD CREAM O5</v>
          </cell>
        </row>
        <row r="1038">
          <cell r="A1038" t="str">
            <v>BJ-CAE-155</v>
          </cell>
          <cell r="B1038" t="str">
            <v>CAESAR P BLACK LORENG</v>
          </cell>
        </row>
        <row r="1039">
          <cell r="A1039" t="str">
            <v>BJ-CAE-156</v>
          </cell>
          <cell r="B1039" t="str">
            <v>CAESAR P SILVER GREY L2</v>
          </cell>
        </row>
        <row r="1040">
          <cell r="A1040" t="str">
            <v>BJ-CAE-157</v>
          </cell>
          <cell r="B1040" t="str">
            <v>CAESAR N BLUE L1 CUSTOM</v>
          </cell>
        </row>
        <row r="1041">
          <cell r="A1041" t="str">
            <v>BJ-CAE-158</v>
          </cell>
          <cell r="B1041" t="str">
            <v>CAESAR P SILVER BLACK L7</v>
          </cell>
        </row>
        <row r="1042">
          <cell r="A1042" t="str">
            <v>BJ-CAE-159</v>
          </cell>
          <cell r="B1042" t="str">
            <v>CAESAR N RED N3 SABLON</v>
          </cell>
        </row>
        <row r="1043">
          <cell r="A1043" t="str">
            <v>BJ-CAE-160</v>
          </cell>
          <cell r="B1043" t="str">
            <v>CAESAR P BLACK BLUE TAURUS</v>
          </cell>
        </row>
        <row r="1044">
          <cell r="A1044" t="str">
            <v>BJ-CAE-161</v>
          </cell>
          <cell r="B1044" t="str">
            <v>CAESAR N ORANGE L12 BORDIR</v>
          </cell>
        </row>
        <row r="1045">
          <cell r="A1045" t="str">
            <v>BJ-CAE-162</v>
          </cell>
          <cell r="B1045" t="str">
            <v>CAESAR N RED AL11 BORDIR+KANTONG</v>
          </cell>
        </row>
        <row r="1046">
          <cell r="A1046" t="str">
            <v>BJ-CAE-163</v>
          </cell>
          <cell r="B1046" t="str">
            <v>CAESAR N GREEN L6 SABLON</v>
          </cell>
        </row>
        <row r="1047">
          <cell r="A1047" t="str">
            <v>BJ-CAE-164</v>
          </cell>
          <cell r="B1047" t="str">
            <v>CAESAR P IVORY BROWN N4</v>
          </cell>
        </row>
        <row r="1048">
          <cell r="A1048" t="str">
            <v>BJ-CAE-165</v>
          </cell>
          <cell r="B1048" t="str">
            <v>CAESAR P SILVER AICO VANITY BLUE</v>
          </cell>
        </row>
        <row r="1049">
          <cell r="A1049" t="str">
            <v>BJ-CAE-166</v>
          </cell>
          <cell r="B1049" t="str">
            <v>CAESAR P GOLD BROWN N4</v>
          </cell>
        </row>
        <row r="1050">
          <cell r="A1050" t="str">
            <v>BJ-CAE-167</v>
          </cell>
          <cell r="B1050" t="str">
            <v>CAESAR N GREEN AMAZONE</v>
          </cell>
        </row>
        <row r="1051">
          <cell r="A1051" t="str">
            <v>BJ-CAE-168</v>
          </cell>
          <cell r="B1051" t="str">
            <v>CAESAR N BLUE AMAZONE</v>
          </cell>
        </row>
        <row r="1052">
          <cell r="A1052" t="str">
            <v>BJ-CAE-169</v>
          </cell>
          <cell r="B1052" t="str">
            <v>CAESAR N CREAM O5 BORDIR</v>
          </cell>
        </row>
        <row r="1053">
          <cell r="A1053" t="str">
            <v>BJ-CAE-170</v>
          </cell>
          <cell r="B1053" t="str">
            <v>CAESAR N GREY W2</v>
          </cell>
        </row>
        <row r="1054">
          <cell r="A1054" t="str">
            <v>BJ-CAE-171</v>
          </cell>
          <cell r="B1054" t="str">
            <v>CAESAR P BLACK BLACK L7 BORDIR</v>
          </cell>
        </row>
        <row r="1055">
          <cell r="A1055" t="str">
            <v>BJ-CAE-172</v>
          </cell>
          <cell r="B1055" t="str">
            <v>CAESAR N BROWN CUSTOM</v>
          </cell>
        </row>
        <row r="1056">
          <cell r="A1056" t="str">
            <v>BJ-CAE-174</v>
          </cell>
          <cell r="B1056" t="str">
            <v>CAESAR N BLACK L7 BORDIR</v>
          </cell>
        </row>
        <row r="1057">
          <cell r="A1057" t="str">
            <v>BJ-CAE-175</v>
          </cell>
          <cell r="B1057" t="str">
            <v>CAESAR P BLACK BLUE L1 BORDIR</v>
          </cell>
        </row>
        <row r="1058">
          <cell r="A1058" t="str">
            <v>BJ-CAE-176</v>
          </cell>
          <cell r="B1058" t="str">
            <v>CAESAR P GOLD CREAM N5 BORDIR</v>
          </cell>
        </row>
        <row r="1059">
          <cell r="A1059" t="str">
            <v>BJ-CAE-177</v>
          </cell>
          <cell r="B1059" t="str">
            <v>CAESAR P GOLD RED N3 BORDIR</v>
          </cell>
        </row>
        <row r="1060">
          <cell r="A1060" t="str">
            <v>BJ-CAE-178</v>
          </cell>
          <cell r="B1060" t="str">
            <v>CAESAR P SILVER RED N3 BORDIR</v>
          </cell>
        </row>
        <row r="1061">
          <cell r="A1061" t="str">
            <v>BJ-CAE-179</v>
          </cell>
          <cell r="B1061" t="str">
            <v>CAESAR P IVORY GREY O2</v>
          </cell>
        </row>
        <row r="1062">
          <cell r="A1062" t="str">
            <v>BJ-CAE-180</v>
          </cell>
          <cell r="B1062" t="str">
            <v>CAESAR P SILVER BROWN CUSTOM</v>
          </cell>
        </row>
        <row r="1063">
          <cell r="A1063" t="str">
            <v>BJ-CAE-181</v>
          </cell>
          <cell r="B1063" t="str">
            <v>CAESAR N GREEN W6</v>
          </cell>
        </row>
        <row r="1064">
          <cell r="A1064" t="str">
            <v>BJ-CAE-182</v>
          </cell>
          <cell r="B1064" t="str">
            <v>CAESAR N FERRARI MAROON</v>
          </cell>
        </row>
        <row r="1065">
          <cell r="A1065" t="str">
            <v>BJ-CAE-183</v>
          </cell>
          <cell r="B1065" t="str">
            <v>CAESAR N DISCO BLUE</v>
          </cell>
        </row>
        <row r="1066">
          <cell r="A1066" t="str">
            <v>BJ-CAE-184</v>
          </cell>
          <cell r="B1066" t="str">
            <v>CAESAR N BLUE CUSTOME</v>
          </cell>
        </row>
        <row r="1067">
          <cell r="A1067" t="str">
            <v>BJ-CAE-185</v>
          </cell>
          <cell r="B1067" t="str">
            <v>CAESAR N BROWN TAURUS</v>
          </cell>
        </row>
        <row r="1068">
          <cell r="A1068" t="str">
            <v>BJ-CAE-186</v>
          </cell>
          <cell r="B1068" t="str">
            <v>CAESAR N CLIO RED</v>
          </cell>
        </row>
        <row r="1069">
          <cell r="A1069" t="str">
            <v>BJ-CAE-187</v>
          </cell>
          <cell r="B1069" t="str">
            <v>CAESAR P SILVER BROWN TAURUS</v>
          </cell>
        </row>
        <row r="1070">
          <cell r="A1070" t="str">
            <v>BJ-CAE-188</v>
          </cell>
          <cell r="B1070" t="str">
            <v>CAESAR N BLACK D7 BORDIR</v>
          </cell>
        </row>
        <row r="1071">
          <cell r="A1071" t="str">
            <v>BJ-CAE-189</v>
          </cell>
          <cell r="B1071" t="str">
            <v>CAESAR N BLUE V1 SABLON</v>
          </cell>
        </row>
        <row r="1072">
          <cell r="A1072" t="str">
            <v>BJ-CAE-190</v>
          </cell>
          <cell r="B1072" t="str">
            <v>CAESAR N CLIO KHAKI</v>
          </cell>
        </row>
        <row r="1073">
          <cell r="A1073" t="str">
            <v>BJ-CAE-191</v>
          </cell>
          <cell r="B1073" t="str">
            <v>CAESAR N BLACK D7 BORDIR + KANTONG</v>
          </cell>
        </row>
        <row r="1074">
          <cell r="A1074" t="str">
            <v>BJ-CAE-192</v>
          </cell>
          <cell r="B1074" t="str">
            <v>CAESAR P SILVER BLUE O1</v>
          </cell>
        </row>
        <row r="1075">
          <cell r="A1075" t="str">
            <v>BJ-CAE-193</v>
          </cell>
          <cell r="B1075" t="str">
            <v>CAESAR N CLIO DISCO BLUE SABLON</v>
          </cell>
        </row>
        <row r="1076">
          <cell r="A1076" t="str">
            <v>BJ-CAE-194</v>
          </cell>
          <cell r="B1076" t="str">
            <v>CAESAR N MAROON W3</v>
          </cell>
        </row>
        <row r="1077">
          <cell r="A1077" t="str">
            <v>BJ-CAE-195</v>
          </cell>
          <cell r="B1077" t="str">
            <v>CAESAR N CLIO CARAMEL</v>
          </cell>
        </row>
        <row r="1078">
          <cell r="A1078" t="str">
            <v>BJ-CAE-196</v>
          </cell>
          <cell r="B1078" t="str">
            <v>CAESAR N PURPLE VINTAGE 062</v>
          </cell>
        </row>
        <row r="1079">
          <cell r="A1079" t="str">
            <v>BJ-CAE-197</v>
          </cell>
          <cell r="B1079" t="str">
            <v>CAESAR N NAVY NV1 BORDIR</v>
          </cell>
        </row>
        <row r="1080">
          <cell r="A1080" t="str">
            <v>BJ-CAE-198</v>
          </cell>
          <cell r="B1080" t="str">
            <v>CAESAR N BLUE L1 BUSA</v>
          </cell>
        </row>
        <row r="1081">
          <cell r="A1081" t="str">
            <v>BJ-CAE-199</v>
          </cell>
          <cell r="B1081" t="str">
            <v>CAESAR N GREY L2 BUSA</v>
          </cell>
        </row>
        <row r="1082">
          <cell r="A1082" t="str">
            <v>BJ-CAE-200</v>
          </cell>
          <cell r="B1082" t="str">
            <v>CAESAR N GREEN L6 BUSA</v>
          </cell>
        </row>
        <row r="1083">
          <cell r="A1083" t="str">
            <v>BJ-CAE-201</v>
          </cell>
          <cell r="B1083" t="str">
            <v>CAESAR N BLACK L7 BUSA</v>
          </cell>
        </row>
        <row r="1084">
          <cell r="A1084" t="str">
            <v>BJ-CAE-202</v>
          </cell>
          <cell r="B1084" t="str">
            <v>CAESAR N RED N3 BUSA</v>
          </cell>
        </row>
        <row r="1085">
          <cell r="A1085" t="str">
            <v>BJ-CAE-203</v>
          </cell>
          <cell r="B1085" t="str">
            <v>CAESAR N BROWN N4 BUSA</v>
          </cell>
        </row>
        <row r="1086">
          <cell r="A1086" t="str">
            <v>BJ-CAE-204</v>
          </cell>
          <cell r="B1086" t="str">
            <v>CAESAR N CREAM N5 BUSA                      </v>
          </cell>
        </row>
        <row r="1087">
          <cell r="A1087" t="str">
            <v>BJ-CAE-205</v>
          </cell>
          <cell r="B1087" t="str">
            <v>CAESAR P BLACK BROWN OZ.051</v>
          </cell>
        </row>
        <row r="1088">
          <cell r="A1088" t="str">
            <v>BJ-CAE-206</v>
          </cell>
          <cell r="B1088" t="str">
            <v>CAESAR N CLIO GREEN</v>
          </cell>
        </row>
        <row r="1089">
          <cell r="A1089" t="str">
            <v>BJ-CAE-207</v>
          </cell>
          <cell r="B1089" t="str">
            <v>CAESAR P BLACK O2</v>
          </cell>
        </row>
        <row r="1090">
          <cell r="A1090" t="str">
            <v>BJ-CAE-208</v>
          </cell>
          <cell r="B1090" t="str">
            <v>CAESAR N MAROON YK3 BORDIR</v>
          </cell>
        </row>
        <row r="1091">
          <cell r="A1091" t="str">
            <v>BJ-CAE-209</v>
          </cell>
          <cell r="B1091" t="str">
            <v>CAESAR N BROWN N4 SABLON</v>
          </cell>
        </row>
        <row r="1092">
          <cell r="A1092" t="str">
            <v>BJ-CAE-210</v>
          </cell>
          <cell r="B1092" t="str">
            <v>CAESAR N RED AL11 BUSA</v>
          </cell>
        </row>
        <row r="1093">
          <cell r="A1093" t="str">
            <v>BJ-CAE-211</v>
          </cell>
          <cell r="B1093" t="str">
            <v>CAESAR N RED AL11 BORDIR BUSA</v>
          </cell>
        </row>
        <row r="1094">
          <cell r="A1094" t="str">
            <v>BJ-CAE-212</v>
          </cell>
          <cell r="B1094" t="str">
            <v>CAESAR P BLACK GREEN L6 BORDIR</v>
          </cell>
        </row>
        <row r="1095">
          <cell r="A1095" t="str">
            <v>BJ-CAE-213</v>
          </cell>
          <cell r="B1095" t="str">
            <v>CAESAR N BLUE GEORGIA BORDIR</v>
          </cell>
        </row>
        <row r="1096">
          <cell r="A1096" t="str">
            <v>BJ-CAL-001</v>
          </cell>
          <cell r="B1096" t="str">
            <v>CAL-P-SILVER-BLUE L1</v>
          </cell>
        </row>
        <row r="1097">
          <cell r="A1097" t="str">
            <v>BJ-CAL-002</v>
          </cell>
          <cell r="B1097" t="str">
            <v>CAL-P-SILVER-GREY L2</v>
          </cell>
        </row>
        <row r="1098">
          <cell r="A1098" t="str">
            <v>BJ-CAL-003</v>
          </cell>
          <cell r="B1098" t="str">
            <v>CAL-P-SILVER-GREEN L6</v>
          </cell>
        </row>
        <row r="1099">
          <cell r="A1099" t="str">
            <v>BJ-CAL-004</v>
          </cell>
          <cell r="B1099" t="str">
            <v>CAL-P-SILVER-BLACK L7</v>
          </cell>
        </row>
        <row r="1100">
          <cell r="A1100" t="str">
            <v>BJ-CAL-005</v>
          </cell>
          <cell r="B1100" t="str">
            <v>CAL-P-SILVER-RED N3</v>
          </cell>
        </row>
        <row r="1101">
          <cell r="A1101" t="str">
            <v>BJ-CAL-006</v>
          </cell>
          <cell r="B1101" t="str">
            <v>CAL-P-SILVER-BROWN N4</v>
          </cell>
        </row>
        <row r="1102">
          <cell r="A1102" t="str">
            <v>BJ-CAL-007</v>
          </cell>
          <cell r="B1102" t="str">
            <v>CAL-P-SILVER-CREAM N5</v>
          </cell>
        </row>
        <row r="1103">
          <cell r="A1103" t="str">
            <v>BJ-CAL-008</v>
          </cell>
          <cell r="B1103" t="str">
            <v>CAL-P-SILVER AICO-HITAM O7</v>
          </cell>
        </row>
        <row r="1104">
          <cell r="A1104" t="str">
            <v>BJ-CAL-009</v>
          </cell>
          <cell r="B1104" t="str">
            <v>CAL-P-SILVER-GREEN O6</v>
          </cell>
        </row>
        <row r="1105">
          <cell r="A1105" t="str">
            <v>BJ-CAL-010</v>
          </cell>
          <cell r="B1105" t="str">
            <v>CAL-P-SILVER-PINK B3</v>
          </cell>
        </row>
        <row r="1106">
          <cell r="A1106" t="str">
            <v>BJ-CAL-011</v>
          </cell>
          <cell r="B1106" t="str">
            <v>CAL-P-SILVER-BLACK O7</v>
          </cell>
        </row>
        <row r="1107">
          <cell r="A1107" t="str">
            <v>BJ-CAL-012</v>
          </cell>
          <cell r="B1107" t="str">
            <v>C A L P SILVER ABU L2</v>
          </cell>
        </row>
        <row r="1108">
          <cell r="A1108" t="str">
            <v>BJ-CAL-013</v>
          </cell>
          <cell r="B1108" t="str">
            <v>C A L P SILVER BIRU L1</v>
          </cell>
        </row>
        <row r="1109">
          <cell r="A1109" t="str">
            <v>BJ-CAL-014</v>
          </cell>
          <cell r="B1109" t="str">
            <v>C A L P SILVER COKLAT N4</v>
          </cell>
        </row>
        <row r="1110">
          <cell r="A1110" t="str">
            <v>BJ-CAL-016</v>
          </cell>
          <cell r="B1110" t="str">
            <v>C A L P SILVER HIJAU L6</v>
          </cell>
        </row>
        <row r="1111">
          <cell r="A1111" t="str">
            <v>BJ-CAL-017</v>
          </cell>
          <cell r="B1111" t="str">
            <v>CAL P SILVER BLACK L7 (BORDIR)</v>
          </cell>
        </row>
        <row r="1112">
          <cell r="A1112" t="str">
            <v>BJ-CAL-018</v>
          </cell>
          <cell r="B1112" t="str">
            <v>C A L P SILVER HITAM O7</v>
          </cell>
        </row>
        <row r="1113">
          <cell r="A1113" t="str">
            <v>BJ-CAL-019</v>
          </cell>
          <cell r="B1113" t="str">
            <v>C A L P SILVER MERAH N3</v>
          </cell>
        </row>
        <row r="1114">
          <cell r="A1114" t="str">
            <v>BJ-CAL-020</v>
          </cell>
          <cell r="B1114" t="str">
            <v>CAL-P-SILVER-BLUE O1</v>
          </cell>
        </row>
        <row r="1115">
          <cell r="A1115" t="str">
            <v>BJ-CAL-021</v>
          </cell>
          <cell r="B1115" t="str">
            <v>CAL-P-SILVER-RED O3</v>
          </cell>
        </row>
        <row r="1116">
          <cell r="A1116" t="str">
            <v>BJ-CAL-022</v>
          </cell>
          <cell r="B1116" t="str">
            <v>CAL-P-SILVER-GREY O2</v>
          </cell>
        </row>
        <row r="1117">
          <cell r="A1117" t="str">
            <v>BJ-CAL-023</v>
          </cell>
          <cell r="B1117" t="str">
            <v>CAL-P-CREAM-RED N3</v>
          </cell>
        </row>
        <row r="1118">
          <cell r="A1118" t="str">
            <v>BJ-CAL-024</v>
          </cell>
          <cell r="B1118" t="str">
            <v>CAL-P-CREAM-GREY L2</v>
          </cell>
        </row>
        <row r="1119">
          <cell r="A1119" t="str">
            <v>BJ-CAL-025</v>
          </cell>
          <cell r="B1119" t="str">
            <v>CAL-P-SILVER-TAURUS BROWN</v>
          </cell>
        </row>
        <row r="1120">
          <cell r="A1120" t="str">
            <v>BJ-CAL-026</v>
          </cell>
          <cell r="B1120" t="str">
            <v>CAL-P-SILVER-OSCAR KUNING</v>
          </cell>
        </row>
        <row r="1121">
          <cell r="A1121" t="str">
            <v>BJ-CAL-027</v>
          </cell>
          <cell r="B1121" t="str">
            <v>CAL-P-CREAM-RED O3</v>
          </cell>
        </row>
        <row r="1122">
          <cell r="A1122" t="str">
            <v>BJ-CAL-028</v>
          </cell>
          <cell r="B1122" t="str">
            <v>CAL-P-CREAM-BLACK L7</v>
          </cell>
        </row>
        <row r="1123">
          <cell r="A1123" t="str">
            <v>BJ-CAL-029</v>
          </cell>
          <cell r="B1123" t="str">
            <v>CAL-P-CREAM-GREEN L6</v>
          </cell>
        </row>
        <row r="1124">
          <cell r="A1124" t="str">
            <v>BJ-CAL-030</v>
          </cell>
          <cell r="B1124" t="str">
            <v>CAL-P-CREAM-COKLAT</v>
          </cell>
        </row>
        <row r="1125">
          <cell r="A1125" t="str">
            <v>BJ-CAL-031</v>
          </cell>
          <cell r="B1125" t="str">
            <v>CAL-P-SILVER-ORANGE L12</v>
          </cell>
        </row>
        <row r="1126">
          <cell r="A1126" t="str">
            <v>BJ-CAL-032</v>
          </cell>
          <cell r="B1126" t="str">
            <v>CAL-P-SILVER- LIGHT GREEN L13</v>
          </cell>
        </row>
        <row r="1127">
          <cell r="A1127" t="str">
            <v>BJ-CAL-033</v>
          </cell>
          <cell r="B1127" t="str">
            <v>CAL-P-SILVER-BLUE L1 BORDIR</v>
          </cell>
        </row>
        <row r="1128">
          <cell r="A1128" t="str">
            <v>BJ-CAL-034</v>
          </cell>
          <cell r="B1128" t="str">
            <v>CAL-P-SILVER-GREY W2</v>
          </cell>
        </row>
        <row r="1129">
          <cell r="A1129" t="str">
            <v>BJ-CALL-001</v>
          </cell>
          <cell r="B1129" t="str">
            <v>CALLISTO GREY - RED VELVET</v>
          </cell>
        </row>
        <row r="1130">
          <cell r="A1130" t="str">
            <v>BJ-CALL-002</v>
          </cell>
          <cell r="B1130" t="str">
            <v>CALLISTO GREY - DARK BROWN</v>
          </cell>
        </row>
        <row r="1131">
          <cell r="A1131" t="str">
            <v>BJ-CALL-003</v>
          </cell>
          <cell r="B1131" t="str">
            <v>CALLISTO GREY - BLUE BLACK</v>
          </cell>
        </row>
        <row r="1132">
          <cell r="A1132" t="str">
            <v>BJ-CALL-004</v>
          </cell>
          <cell r="B1132" t="str">
            <v>CALLISTO CHROME - RED VELVET</v>
          </cell>
        </row>
        <row r="1133">
          <cell r="A1133" t="str">
            <v>BJ-CALL-005</v>
          </cell>
          <cell r="B1133" t="str">
            <v>CALLISTO CHROME - DARK BROWN</v>
          </cell>
        </row>
        <row r="1134">
          <cell r="A1134" t="str">
            <v>BJ-CALL-006</v>
          </cell>
          <cell r="B1134" t="str">
            <v>CALLISTO CHROME - BLUE BLACK</v>
          </cell>
        </row>
        <row r="1135">
          <cell r="A1135" t="str">
            <v>BJ-CALL-007</v>
          </cell>
          <cell r="B1135" t="str">
            <v>CALLISTO CHROME - DARK BROWN BORDIR</v>
          </cell>
        </row>
        <row r="1136">
          <cell r="A1136" t="str">
            <v>BJ-CALL-008</v>
          </cell>
          <cell r="B1136" t="str">
            <v>CALLISTO P GOLD VANITY RED</v>
          </cell>
        </row>
        <row r="1137">
          <cell r="A1137" t="str">
            <v>BJ-CALL-009</v>
          </cell>
          <cell r="B1137" t="str">
            <v>CALLISTO P GOLD - GREEN D6 BORDIR</v>
          </cell>
        </row>
        <row r="1138">
          <cell r="A1138" t="str">
            <v>BJ-CALL-010</v>
          </cell>
          <cell r="B1138" t="str">
            <v>CALLISTO CHROME - BROWN 051</v>
          </cell>
        </row>
        <row r="1139">
          <cell r="A1139" t="str">
            <v>BJ-CALL-011</v>
          </cell>
          <cell r="B1139" t="str">
            <v>CALLISTO CHROME - BLUE L1</v>
          </cell>
        </row>
        <row r="1140">
          <cell r="A1140" t="str">
            <v>BJ-CALL-012</v>
          </cell>
          <cell r="B1140" t="str">
            <v>JANGAN DI PAKAI</v>
          </cell>
        </row>
        <row r="1141">
          <cell r="A1141" t="str">
            <v>BJ-CALL-013</v>
          </cell>
          <cell r="B1141" t="str">
            <v>CALLISTO CHROME - BLACK L7</v>
          </cell>
        </row>
        <row r="1142">
          <cell r="A1142" t="str">
            <v>BJ-CAM-001</v>
          </cell>
          <cell r="B1142" t="str">
            <v>CAMPUS B HIGH-P-CREAM</v>
          </cell>
        </row>
        <row r="1143">
          <cell r="A1143" t="str">
            <v>BJ-CAM-002</v>
          </cell>
          <cell r="B1143" t="str">
            <v>CAMPUS B LOW-P-CREAM</v>
          </cell>
        </row>
        <row r="1144">
          <cell r="A1144" t="str">
            <v>BJ-CAM-005</v>
          </cell>
          <cell r="B1144" t="str">
            <v>CAMPUS F HIGH-P-CREAM</v>
          </cell>
        </row>
        <row r="1145">
          <cell r="A1145" t="str">
            <v>BJ-CAM-006</v>
          </cell>
          <cell r="B1145" t="str">
            <v>CAMPUS F HIGH-P-IVORY</v>
          </cell>
        </row>
        <row r="1146">
          <cell r="A1146" t="str">
            <v>BJ-CAM-007</v>
          </cell>
          <cell r="B1146" t="str">
            <v>CAMPUS F LOW-P-CREAM</v>
          </cell>
        </row>
        <row r="1147">
          <cell r="A1147" t="str">
            <v>BJ-CAM-008</v>
          </cell>
          <cell r="B1147" t="str">
            <v>CAMPUS F LOW-P-IVORY</v>
          </cell>
        </row>
        <row r="1148">
          <cell r="A1148" t="str">
            <v>BJ-CAM-009</v>
          </cell>
          <cell r="B1148" t="str">
            <v>CAMPUS M HIGH-P-CREAM</v>
          </cell>
        </row>
        <row r="1149">
          <cell r="A1149" t="str">
            <v>BJ-CAM-010</v>
          </cell>
          <cell r="B1149" t="str">
            <v>CAMPUS M HIGH-P-IVORY</v>
          </cell>
        </row>
        <row r="1150">
          <cell r="A1150" t="str">
            <v>BJ-CAM-011</v>
          </cell>
          <cell r="B1150" t="str">
            <v>CAMPUS M LOW-P-CREAM</v>
          </cell>
        </row>
        <row r="1151">
          <cell r="A1151" t="str">
            <v>BJ-CAM-012</v>
          </cell>
          <cell r="B1151" t="str">
            <v>CAMPUS M LOW-P-IVORY</v>
          </cell>
        </row>
        <row r="1152">
          <cell r="A1152" t="str">
            <v>BJ-CAM-013</v>
          </cell>
          <cell r="B1152" t="str">
            <v>CAMPUS B HIGH-P-IVORY</v>
          </cell>
        </row>
        <row r="1153">
          <cell r="A1153" t="str">
            <v>BJ-CAV-001</v>
          </cell>
          <cell r="B1153" t="str">
            <v>CAVIS P CREAM BLUE L1</v>
          </cell>
        </row>
        <row r="1154">
          <cell r="A1154" t="str">
            <v>BJ-CAV-002</v>
          </cell>
          <cell r="B1154" t="str">
            <v>CAVIS P CREAM GREY L2</v>
          </cell>
        </row>
        <row r="1155">
          <cell r="A1155" t="str">
            <v>BJ-CAV-003</v>
          </cell>
          <cell r="B1155" t="str">
            <v>CAVIS P CREAM GREEN L6</v>
          </cell>
        </row>
        <row r="1156">
          <cell r="A1156" t="str">
            <v>BJ-CAV-004</v>
          </cell>
          <cell r="B1156" t="str">
            <v>CAVIS P CREAM BLACK L7</v>
          </cell>
        </row>
        <row r="1157">
          <cell r="A1157" t="str">
            <v>BJ-CAV-005</v>
          </cell>
          <cell r="B1157" t="str">
            <v>CAVIS P CREAM RED N3</v>
          </cell>
        </row>
        <row r="1158">
          <cell r="A1158" t="str">
            <v>BJ-CAV-006</v>
          </cell>
          <cell r="B1158" t="str">
            <v>CAVIS P CREAM BROWN N4</v>
          </cell>
        </row>
        <row r="1159">
          <cell r="A1159" t="str">
            <v>BJ-CAV-007</v>
          </cell>
          <cell r="B1159" t="str">
            <v>CAVIS P CREAM CREAM N5</v>
          </cell>
        </row>
        <row r="1160">
          <cell r="A1160" t="str">
            <v>BJ-CAV-008</v>
          </cell>
          <cell r="B1160" t="str">
            <v>CAVIS P CREAM BLACK O7</v>
          </cell>
        </row>
        <row r="1161">
          <cell r="A1161" t="str">
            <v>BJ-CAV-009</v>
          </cell>
          <cell r="B1161" t="str">
            <v>JANGAN DIPAKAI</v>
          </cell>
        </row>
        <row r="1162">
          <cell r="A1162" t="str">
            <v>BJ-CAV-011</v>
          </cell>
          <cell r="B1162" t="str">
            <v>CAVIS P CREAM RED O3</v>
          </cell>
        </row>
        <row r="1163">
          <cell r="A1163" t="str">
            <v>BJ-CAV-012</v>
          </cell>
          <cell r="B1163" t="str">
            <v>CAVIS P CREAM RED V3</v>
          </cell>
        </row>
        <row r="1164">
          <cell r="A1164" t="str">
            <v>BJ-CAV-016</v>
          </cell>
          <cell r="B1164" t="str">
            <v>CAVIS P CREAM BLACK V7</v>
          </cell>
        </row>
        <row r="1165">
          <cell r="A1165" t="str">
            <v>BJ-CAV-017</v>
          </cell>
          <cell r="B1165" t="str">
            <v>CAVIS P CREAM BLUE 01</v>
          </cell>
        </row>
        <row r="1166">
          <cell r="A1166" t="str">
            <v>BJ-CAV-018</v>
          </cell>
          <cell r="B1166" t="str">
            <v>CAVIS P CREAM BLUE V1</v>
          </cell>
        </row>
        <row r="1167">
          <cell r="A1167" t="str">
            <v>BJ-CAV-022</v>
          </cell>
          <cell r="B1167" t="str">
            <v>CAVIS P CREAM GREY O2</v>
          </cell>
        </row>
        <row r="1168">
          <cell r="A1168" t="str">
            <v>BJ-CAV-024</v>
          </cell>
          <cell r="B1168" t="str">
            <v>CAVIS P CREAM VANITY CREAM</v>
          </cell>
        </row>
        <row r="1169">
          <cell r="A1169" t="str">
            <v>BJ-CAV-025</v>
          </cell>
          <cell r="B1169" t="str">
            <v>CAVIS P CREAM GREEN O6</v>
          </cell>
        </row>
        <row r="1170">
          <cell r="A1170" t="str">
            <v>BJ-CAV-026</v>
          </cell>
          <cell r="B1170" t="str">
            <v>CAVIS P CREAM ORANGE L12 BORDIR</v>
          </cell>
        </row>
        <row r="1171">
          <cell r="A1171" t="str">
            <v>BJ-CAV-027</v>
          </cell>
          <cell r="B1171" t="str">
            <v>CAVIS P CREAM GREEN L6 + MEMO</v>
          </cell>
        </row>
        <row r="1172">
          <cell r="A1172" t="str">
            <v>BJ-CAV-028</v>
          </cell>
          <cell r="B1172" t="str">
            <v>CAVIS P BLACK CREAM N5</v>
          </cell>
        </row>
        <row r="1173">
          <cell r="A1173" t="str">
            <v>BJ-CAV-029</v>
          </cell>
          <cell r="B1173" t="str">
            <v>CAVIS P BLACK RED N3</v>
          </cell>
        </row>
        <row r="1174">
          <cell r="A1174" t="str">
            <v>BJ-CAV-030</v>
          </cell>
          <cell r="B1174" t="str">
            <v>CAVIS P BLACK RED O3</v>
          </cell>
        </row>
        <row r="1175">
          <cell r="A1175" t="str">
            <v>BJ-CAV-031</v>
          </cell>
          <cell r="B1175" t="str">
            <v>CAVIS P BLACK BLACK O7</v>
          </cell>
        </row>
        <row r="1176">
          <cell r="A1176" t="str">
            <v>BJ-CAV-033</v>
          </cell>
          <cell r="B1176" t="str">
            <v>CAVIS 3-P-SILVER-BLUE L1</v>
          </cell>
        </row>
        <row r="1177">
          <cell r="A1177" t="str">
            <v>BJ-CAV-036</v>
          </cell>
          <cell r="B1177" t="str">
            <v>CAVIS P CREAM BLUE O1</v>
          </cell>
        </row>
        <row r="1178">
          <cell r="A1178" t="str">
            <v>BJ-CAV-038</v>
          </cell>
          <cell r="B1178" t="str">
            <v>CAVIS P SILVER BLUE V1</v>
          </cell>
        </row>
        <row r="1179">
          <cell r="A1179" t="str">
            <v>BJ-CAV-043</v>
          </cell>
          <cell r="B1179" t="str">
            <v>CAVIS P CREAM BROWN TAURUS</v>
          </cell>
        </row>
        <row r="1180">
          <cell r="A1180" t="str">
            <v>BJ-CAV-044</v>
          </cell>
          <cell r="B1180" t="str">
            <v>CAVIS P CREAM CREAM O5</v>
          </cell>
        </row>
        <row r="1181">
          <cell r="A1181" t="str">
            <v>BJ-CAV-045</v>
          </cell>
          <cell r="B1181" t="str">
            <v>CAVIS P BLACK BLACK L7</v>
          </cell>
        </row>
        <row r="1182">
          <cell r="A1182" t="str">
            <v>BJ-CAV-046</v>
          </cell>
          <cell r="B1182" t="str">
            <v>CAVIS P SILVER RED N3</v>
          </cell>
        </row>
        <row r="1183">
          <cell r="A1183" t="str">
            <v>BJ-CAV-047</v>
          </cell>
          <cell r="B1183" t="str">
            <v>CAVIS P CREAM BROWN O4 OZ.051</v>
          </cell>
        </row>
        <row r="1184">
          <cell r="A1184" t="str">
            <v>BJ-CAV-048</v>
          </cell>
          <cell r="B1184" t="str">
            <v>CAVIS P SILVER GREEN C6</v>
          </cell>
        </row>
        <row r="1185">
          <cell r="A1185" t="str">
            <v>BJ-CAV-049</v>
          </cell>
          <cell r="B1185" t="str">
            <v>CAVIS P BLACK CREAM O5</v>
          </cell>
        </row>
        <row r="1186">
          <cell r="A1186" t="str">
            <v>BJ-CAV-050</v>
          </cell>
          <cell r="B1186" t="str">
            <v>CAVIS P CREAM BROWN N4 + KANTONG</v>
          </cell>
        </row>
        <row r="1187">
          <cell r="A1187" t="str">
            <v>BJ-CAV-051</v>
          </cell>
          <cell r="B1187" t="str">
            <v>CAVIS P SILVER RED D3</v>
          </cell>
        </row>
        <row r="1188">
          <cell r="A1188" t="str">
            <v>BJ-CAV-052</v>
          </cell>
          <cell r="B1188" t="str">
            <v>CAVIS P SILVER GREEN D6</v>
          </cell>
        </row>
        <row r="1189">
          <cell r="A1189" t="str">
            <v>BJ-CAV-053</v>
          </cell>
          <cell r="B1189" t="str">
            <v>CAVIS EAZY P SILVER GREEN (EX)</v>
          </cell>
        </row>
        <row r="1190">
          <cell r="A1190" t="str">
            <v>BJ-CAV-054</v>
          </cell>
          <cell r="B1190" t="str">
            <v>CAVIS EAZY P SILVER RED (EX)</v>
          </cell>
        </row>
        <row r="1191">
          <cell r="A1191" t="str">
            <v>BJ-CAV-055</v>
          </cell>
          <cell r="B1191" t="str">
            <v>CAVIS EAZY P SILVER BLACK (EX)</v>
          </cell>
        </row>
        <row r="1192">
          <cell r="A1192" t="str">
            <v>BJ-CAV-056</v>
          </cell>
          <cell r="B1192" t="str">
            <v>CAVIS EAZY P CREAM RED (EX)</v>
          </cell>
        </row>
        <row r="1193">
          <cell r="A1193" t="str">
            <v>BJ-CAV-057</v>
          </cell>
          <cell r="B1193" t="str">
            <v>CAVIS P IVORY BROWN O4 OZ.051+JOINT</v>
          </cell>
        </row>
        <row r="1194">
          <cell r="A1194" t="str">
            <v>BJ-CAV-058</v>
          </cell>
          <cell r="B1194" t="str">
            <v>CAVIS P CREAM RED N3 BORDIR</v>
          </cell>
        </row>
        <row r="1195">
          <cell r="A1195" t="str">
            <v>BJ-CAV-059</v>
          </cell>
          <cell r="B1195" t="str">
            <v>CAVIS P CREAM RED D3 + KANTONG JALA</v>
          </cell>
        </row>
        <row r="1196">
          <cell r="A1196" t="str">
            <v>BJ-CAV-060</v>
          </cell>
          <cell r="B1196" t="str">
            <v>CAVIS P CREAM MOSAK BLUE</v>
          </cell>
        </row>
        <row r="1197">
          <cell r="A1197" t="str">
            <v>BJ-CAV-061</v>
          </cell>
          <cell r="B1197" t="str">
            <v>CAVIS P CREAM GREY L2 + KANTONG JALA</v>
          </cell>
        </row>
        <row r="1198">
          <cell r="A1198" t="str">
            <v>BJ-CAV-062</v>
          </cell>
          <cell r="B1198" t="str">
            <v>CAVIS P CREAM BLUE L1 BORDIR</v>
          </cell>
        </row>
        <row r="1199">
          <cell r="A1199" t="str">
            <v>BJ-CAV-063</v>
          </cell>
          <cell r="B1199" t="str">
            <v>CAVIS P SILVER BROWN TAURUS</v>
          </cell>
        </row>
        <row r="1200">
          <cell r="A1200" t="str">
            <v>BJ-CAV-064</v>
          </cell>
          <cell r="B1200" t="str">
            <v>CAVIS P BLACK BLUE L1</v>
          </cell>
        </row>
        <row r="1201">
          <cell r="A1201" t="str">
            <v>BJ-CAV-065</v>
          </cell>
          <cell r="B1201" t="str">
            <v>CAVIS P CREAM GREY L2 BORDIR + MIKA</v>
          </cell>
        </row>
        <row r="1202">
          <cell r="A1202" t="str">
            <v>BJ-CAV-066</v>
          </cell>
          <cell r="B1202" t="str">
            <v>CAVIS P BLACK BLUE FLORA</v>
          </cell>
        </row>
        <row r="1203">
          <cell r="A1203" t="str">
            <v>BJ-CAV-067</v>
          </cell>
          <cell r="B1203" t="str">
            <v>CAVIS P IVORY BROWN N4</v>
          </cell>
        </row>
        <row r="1204">
          <cell r="A1204" t="str">
            <v>BJ-CAV-068</v>
          </cell>
          <cell r="B1204" t="str">
            <v>CAVIS P GOLD BLACK D7</v>
          </cell>
        </row>
        <row r="1205">
          <cell r="A1205" t="str">
            <v>BJ-CAV-069</v>
          </cell>
          <cell r="B1205" t="str">
            <v>CAVIS P CREAM ORANGE L12 BORDIR</v>
          </cell>
        </row>
        <row r="1206">
          <cell r="A1206" t="str">
            <v>BJ-CAV-070</v>
          </cell>
          <cell r="B1206" t="str">
            <v>CAVIS P CREAM RED D3</v>
          </cell>
        </row>
        <row r="1207">
          <cell r="A1207" t="str">
            <v>BJ-CAV-071</v>
          </cell>
          <cell r="B1207" t="str">
            <v>CAVIS P. CREAM EASY HITAM D7 POCKET</v>
          </cell>
        </row>
        <row r="1208">
          <cell r="A1208" t="str">
            <v>BJ-CAV-072</v>
          </cell>
          <cell r="B1208" t="str">
            <v>CAVIS P CREAM BLUE B1</v>
          </cell>
        </row>
        <row r="1209">
          <cell r="A1209" t="str">
            <v>BJ-CAV-073</v>
          </cell>
          <cell r="B1209" t="str">
            <v>CAVIS EASY P SILVER RED</v>
          </cell>
        </row>
        <row r="1210">
          <cell r="A1210" t="str">
            <v>BJ-CAV-074</v>
          </cell>
          <cell r="B1210" t="str">
            <v>CAVIS EASY P IVORY GREEN</v>
          </cell>
        </row>
        <row r="1211">
          <cell r="A1211" t="str">
            <v>BJ-CAV-075</v>
          </cell>
          <cell r="B1211" t="str">
            <v>CAVIS EASY P IVORY GREEN O6</v>
          </cell>
        </row>
        <row r="1212">
          <cell r="A1212" t="str">
            <v>BJ-CAV-076</v>
          </cell>
          <cell r="B1212" t="str">
            <v>CAVIS P CREAM BLUE FLORA</v>
          </cell>
        </row>
        <row r="1213">
          <cell r="A1213" t="str">
            <v>BJ-CAV-077</v>
          </cell>
          <cell r="B1213" t="str">
            <v>CAVIS P IVORY GREEN L6</v>
          </cell>
        </row>
        <row r="1214">
          <cell r="A1214" t="str">
            <v>BJ-CAV-078</v>
          </cell>
          <cell r="B1214" t="str">
            <v>CAVIS P CREAM OSCAR WHITE</v>
          </cell>
        </row>
        <row r="1215">
          <cell r="A1215" t="str">
            <v>BJ-CAV-079</v>
          </cell>
          <cell r="B1215" t="str">
            <v>CAVIS P CREAM GREEN D6</v>
          </cell>
        </row>
        <row r="1216">
          <cell r="A1216" t="str">
            <v>BJ-CAV-080</v>
          </cell>
          <cell r="B1216" t="str">
            <v>CAVIS P BLACK GREEN O6</v>
          </cell>
        </row>
        <row r="1217">
          <cell r="A1217" t="str">
            <v>BJ-CAV-081</v>
          </cell>
          <cell r="B1217" t="str">
            <v>CAVIS P GOLD BLACK D7 BORDIR</v>
          </cell>
        </row>
        <row r="1218">
          <cell r="A1218" t="str">
            <v>BJ-CAV-082</v>
          </cell>
          <cell r="B1218" t="str">
            <v>CAVIS P CREAM RED AL11</v>
          </cell>
        </row>
        <row r="1219">
          <cell r="A1219" t="str">
            <v>BJ-CAV-083</v>
          </cell>
          <cell r="B1219" t="str">
            <v>CAVIS P IVORY CREAM N5</v>
          </cell>
        </row>
        <row r="1220">
          <cell r="A1220" t="str">
            <v>BJ-CAV-084</v>
          </cell>
          <cell r="B1220" t="str">
            <v>CAVIS P CREAM BLUE D1</v>
          </cell>
        </row>
        <row r="1221">
          <cell r="A1221" t="str">
            <v>BJ-CAV-085</v>
          </cell>
          <cell r="B1221" t="str">
            <v>CAVIS P IVORY CREAM N5 ( HIGH BACK )</v>
          </cell>
        </row>
        <row r="1222">
          <cell r="A1222" t="str">
            <v>BJ-CAV-086</v>
          </cell>
          <cell r="B1222" t="str">
            <v>CAVIS P IVORY SEAT COKLAT N4 BACK CREAM N5</v>
          </cell>
        </row>
        <row r="1223">
          <cell r="A1223" t="str">
            <v>BJ-CAV-087</v>
          </cell>
          <cell r="B1223" t="str">
            <v>CAVIS P CREAM BROWN N4 BORDIR + JOINT</v>
          </cell>
        </row>
        <row r="1224">
          <cell r="A1224" t="str">
            <v>BJ-CAV-088</v>
          </cell>
          <cell r="B1224" t="str">
            <v>CAVIS P CREAM RED O3 SABLON</v>
          </cell>
        </row>
        <row r="1225">
          <cell r="A1225" t="str">
            <v>BJ-CAV-089</v>
          </cell>
          <cell r="B1225" t="str">
            <v>CAVIS P CREAM BLUE V1</v>
          </cell>
        </row>
        <row r="1226">
          <cell r="A1226" t="str">
            <v>BJ-CAV-090</v>
          </cell>
          <cell r="B1226" t="str">
            <v>CAVIS P CREAM YELLOW L8</v>
          </cell>
        </row>
        <row r="1227">
          <cell r="A1227" t="str">
            <v>BJ-CAV-091</v>
          </cell>
          <cell r="B1227" t="str">
            <v>CAVIS P CREAM ORANGE L12</v>
          </cell>
        </row>
        <row r="1228">
          <cell r="A1228" t="str">
            <v>BJ-CAV-092</v>
          </cell>
          <cell r="B1228" t="str">
            <v>CAVIS P CREAM GREEN L13</v>
          </cell>
        </row>
        <row r="1229">
          <cell r="A1229" t="str">
            <v>BJ-CAV-093</v>
          </cell>
          <cell r="B1229" t="str">
            <v>CAVIS P IVORY RED N3</v>
          </cell>
        </row>
        <row r="1230">
          <cell r="A1230" t="str">
            <v>BJ-CAV-094</v>
          </cell>
          <cell r="B1230" t="str">
            <v>CAVIS P CREAM HIJAU FLORA</v>
          </cell>
        </row>
        <row r="1231">
          <cell r="A1231" t="str">
            <v>BJ-CAV-095</v>
          </cell>
          <cell r="B1231" t="str">
            <v>CAVIS P CREAM CUSTOM</v>
          </cell>
        </row>
        <row r="1232">
          <cell r="A1232" t="str">
            <v>BJ-CAV-096</v>
          </cell>
          <cell r="B1232" t="str">
            <v>CAVIS P CREAM MAROON YK3 BORDIR</v>
          </cell>
        </row>
        <row r="1233">
          <cell r="A1233" t="str">
            <v>BJ-CAV-097</v>
          </cell>
          <cell r="B1233" t="str">
            <v>CAVIS P CREAM MAROON YK3 BORDIR TANPA LEG CUSTOM</v>
          </cell>
        </row>
        <row r="1234">
          <cell r="A1234" t="str">
            <v>BJ-CAV-098</v>
          </cell>
          <cell r="B1234" t="str">
            <v>CAVIS P IVORY RED V3</v>
          </cell>
        </row>
        <row r="1235">
          <cell r="A1235" t="str">
            <v>BJ-CAV-099</v>
          </cell>
          <cell r="B1235" t="str">
            <v>CAVIS P GOLD BROWN N4</v>
          </cell>
        </row>
        <row r="1236">
          <cell r="A1236" t="str">
            <v>BJ-CAV-100</v>
          </cell>
          <cell r="B1236" t="str">
            <v>CAVIS P BLACK BLACK L7 + JOINT</v>
          </cell>
        </row>
        <row r="1237">
          <cell r="A1237" t="str">
            <v>BJ-CAV-101</v>
          </cell>
          <cell r="B1237" t="str">
            <v>CAVIS P CREAM MAROON YK3</v>
          </cell>
        </row>
        <row r="1238">
          <cell r="A1238" t="str">
            <v>BJ-CAV-102</v>
          </cell>
          <cell r="B1238" t="str">
            <v>CAVIS P IVORY BLACK O7</v>
          </cell>
        </row>
        <row r="1239">
          <cell r="A1239" t="str">
            <v>BJ-CB -001</v>
          </cell>
          <cell r="B1239" t="str">
            <v>CB 001D-P-IVORY</v>
          </cell>
        </row>
        <row r="1240">
          <cell r="A1240" t="str">
            <v>BJ-CB -002</v>
          </cell>
          <cell r="B1240" t="str">
            <v>CB 001D-P-IVORY</v>
          </cell>
        </row>
        <row r="1241">
          <cell r="A1241" t="str">
            <v>BJ-CB -003</v>
          </cell>
          <cell r="B1241" t="str">
            <v>CB 002D-P-BEIGE</v>
          </cell>
        </row>
        <row r="1242">
          <cell r="A1242" t="str">
            <v>BJ-CB -004</v>
          </cell>
          <cell r="B1242" t="str">
            <v>CB 002D-P-IVORY</v>
          </cell>
        </row>
        <row r="1243">
          <cell r="A1243" t="str">
            <v>BJ-CB -005</v>
          </cell>
          <cell r="B1243" t="str">
            <v>CB 135 D-ST-P-BEIGE</v>
          </cell>
        </row>
        <row r="1244">
          <cell r="A1244" t="str">
            <v>BJ-CB -006</v>
          </cell>
          <cell r="B1244" t="str">
            <v>CB 135 D-ST-P-IVORY</v>
          </cell>
        </row>
        <row r="1245">
          <cell r="A1245" t="str">
            <v>BJ-CB -007</v>
          </cell>
          <cell r="B1245" t="str">
            <v>CB 3012 D-ST-P-BEIGE</v>
          </cell>
        </row>
        <row r="1246">
          <cell r="A1246" t="str">
            <v>BJ-CB -008</v>
          </cell>
          <cell r="B1246" t="str">
            <v>CB 3012 D-ST-P-IVORY</v>
          </cell>
        </row>
        <row r="1247">
          <cell r="A1247" t="str">
            <v>BJ-CB -009</v>
          </cell>
          <cell r="B1247" t="str">
            <v>CB 535 D-ST-P-BEIGE</v>
          </cell>
        </row>
        <row r="1248">
          <cell r="A1248" t="str">
            <v>BJ-CB -010</v>
          </cell>
          <cell r="B1248" t="str">
            <v>CB 535 D-ST-P-IVORY</v>
          </cell>
        </row>
        <row r="1249">
          <cell r="A1249" t="str">
            <v>BJ-CB -011</v>
          </cell>
          <cell r="B1249" t="str">
            <v>CB 3012 DX</v>
          </cell>
        </row>
        <row r="1250">
          <cell r="A1250" t="str">
            <v>BJ-CB-001</v>
          </cell>
          <cell r="B1250" t="str">
            <v>JANGAN DIPAKAI</v>
          </cell>
        </row>
        <row r="1251">
          <cell r="A1251" t="str">
            <v>BJ-CB--001</v>
          </cell>
          <cell r="B1251" t="str">
            <v>CB-001-P-BEIGE</v>
          </cell>
        </row>
        <row r="1252">
          <cell r="A1252" t="str">
            <v>BJ-CB--002</v>
          </cell>
          <cell r="B1252" t="str">
            <v>CB-001-P-IVORY</v>
          </cell>
        </row>
        <row r="1253">
          <cell r="A1253" t="str">
            <v>BJ-CB--003</v>
          </cell>
          <cell r="B1253" t="str">
            <v>CB-002-P-BEIGE</v>
          </cell>
        </row>
        <row r="1254">
          <cell r="A1254" t="str">
            <v>BJ-CB--004</v>
          </cell>
          <cell r="B1254" t="str">
            <v>CB-002-P-IVORY</v>
          </cell>
        </row>
        <row r="1255">
          <cell r="A1255" t="str">
            <v>BJ-CB--005</v>
          </cell>
          <cell r="B1255" t="str">
            <v>CB-003-P-BEIGE</v>
          </cell>
        </row>
        <row r="1256">
          <cell r="A1256" t="str">
            <v>BJ-CB--006</v>
          </cell>
          <cell r="B1256" t="str">
            <v>CB-003-P-IVORY</v>
          </cell>
        </row>
        <row r="1257">
          <cell r="A1257" t="str">
            <v>BJ-CB--007</v>
          </cell>
          <cell r="B1257" t="str">
            <v>CB-0733T-P-BEIGE</v>
          </cell>
        </row>
        <row r="1258">
          <cell r="A1258" t="str">
            <v>BJ-CB--008</v>
          </cell>
          <cell r="B1258" t="str">
            <v>CB-0733T-P-IVORY</v>
          </cell>
        </row>
        <row r="1259">
          <cell r="A1259" t="str">
            <v>BJ-CB--009</v>
          </cell>
          <cell r="B1259" t="str">
            <v>CB-3003 D -ST-P-BEIGE</v>
          </cell>
        </row>
        <row r="1260">
          <cell r="A1260" t="str">
            <v>BJ-CB--010</v>
          </cell>
          <cell r="B1260" t="str">
            <v>CB-3003 D -ST-P-IVORY</v>
          </cell>
        </row>
        <row r="1261">
          <cell r="A1261" t="str">
            <v>BJ-CB--011</v>
          </cell>
          <cell r="B1261" t="str">
            <v>CB-3011 D-ST-P-BEIGE</v>
          </cell>
        </row>
        <row r="1262">
          <cell r="A1262" t="str">
            <v>BJ-CB--012</v>
          </cell>
          <cell r="B1262" t="str">
            <v>CB-3011 D-ST-P-IVORY</v>
          </cell>
        </row>
        <row r="1263">
          <cell r="A1263" t="str">
            <v>BJ-CB--013</v>
          </cell>
          <cell r="B1263" t="str">
            <v>CB-3012 D4-ST-P-BEIGE</v>
          </cell>
        </row>
        <row r="1264">
          <cell r="A1264" t="str">
            <v>BJ-CB--014</v>
          </cell>
          <cell r="B1264" t="str">
            <v>CB-3012 D4-ST-P-IVORY</v>
          </cell>
        </row>
        <row r="1265">
          <cell r="A1265" t="str">
            <v>BJ-CB--015</v>
          </cell>
          <cell r="B1265" t="str">
            <v>CB-3300 D-ST-P-BEIGE</v>
          </cell>
        </row>
        <row r="1266">
          <cell r="A1266" t="str">
            <v>BJ-CB--016</v>
          </cell>
          <cell r="B1266" t="str">
            <v>CB-3300 D-ST-P-IVORY</v>
          </cell>
        </row>
        <row r="1267">
          <cell r="A1267" t="str">
            <v>BJ-CB--017</v>
          </cell>
          <cell r="B1267" t="str">
            <v>CB-3300 T-P-BEIGE</v>
          </cell>
        </row>
        <row r="1268">
          <cell r="A1268" t="str">
            <v>BJ-CB--018</v>
          </cell>
          <cell r="B1268" t="str">
            <v>CB-3300 T-P-IVORY</v>
          </cell>
        </row>
        <row r="1269">
          <cell r="A1269" t="str">
            <v>BJ-CB--019</v>
          </cell>
          <cell r="B1269" t="str">
            <v>CB-7003 D-DT-P-BEIGE</v>
          </cell>
        </row>
        <row r="1270">
          <cell r="A1270" t="str">
            <v>BJ-CB--020</v>
          </cell>
          <cell r="B1270" t="str">
            <v>CB-7003 D-DT-P-IVORY</v>
          </cell>
        </row>
        <row r="1271">
          <cell r="A1271" t="str">
            <v>BJ-CB--021</v>
          </cell>
          <cell r="B1271" t="str">
            <v>CB-7011 D-ST-P-BEIGE</v>
          </cell>
        </row>
        <row r="1272">
          <cell r="A1272" t="str">
            <v>BJ-CB--022</v>
          </cell>
          <cell r="B1272" t="str">
            <v>CB-7011 D-ST-P-IVORY</v>
          </cell>
        </row>
        <row r="1273">
          <cell r="A1273" t="str">
            <v>BJ-CB--023</v>
          </cell>
          <cell r="B1273" t="str">
            <v>CB-7012 D-ST-P-BEIGE</v>
          </cell>
        </row>
        <row r="1274">
          <cell r="A1274" t="str">
            <v>BJ-CB--024</v>
          </cell>
          <cell r="B1274" t="str">
            <v>CB-7012 D-ST-P-IVORY</v>
          </cell>
        </row>
        <row r="1275">
          <cell r="A1275" t="str">
            <v>BJ-CB--025</v>
          </cell>
          <cell r="B1275" t="str">
            <v>NURSING BED M - 3012</v>
          </cell>
        </row>
        <row r="1276">
          <cell r="A1276" t="str">
            <v>BJ-CB--026</v>
          </cell>
          <cell r="B1276" t="str">
            <v>NURSING BED M-135 BLUE A1</v>
          </cell>
        </row>
        <row r="1277">
          <cell r="A1277" t="str">
            <v>BJ-CB--027</v>
          </cell>
          <cell r="B1277" t="str">
            <v>NURSING BED M-2003 BLUE A1</v>
          </cell>
        </row>
        <row r="1278">
          <cell r="A1278" t="str">
            <v>BJ-CB--028</v>
          </cell>
          <cell r="B1278" t="str">
            <v>JANGAN DIPAKAI</v>
          </cell>
        </row>
        <row r="1279">
          <cell r="A1279" t="str">
            <v>BJ-CB--029</v>
          </cell>
          <cell r="B1279" t="str">
            <v>NURSING BED ( STRETCHER ) CB - 004 EX ( EXAMINATION BED-FLAT</v>
          </cell>
        </row>
        <row r="1280">
          <cell r="A1280" t="str">
            <v>BJ-CB--030</v>
          </cell>
          <cell r="B1280" t="str">
            <v>NURSING BED (WIRE MESH BOTTOM) CB - 501 (WIRE MESH)</v>
          </cell>
        </row>
        <row r="1281">
          <cell r="A1281" t="str">
            <v>BJ-CB--031</v>
          </cell>
          <cell r="B1281" t="str">
            <v>NURSING BED CB - 004 EX G (EXAMINATION BED GEAR)</v>
          </cell>
        </row>
        <row r="1282">
          <cell r="A1282" t="str">
            <v>BJ-CB--032</v>
          </cell>
          <cell r="B1282" t="str">
            <v>NURSING BED CB - 005 ( BABY COT )</v>
          </cell>
        </row>
        <row r="1283">
          <cell r="A1283" t="str">
            <v>BJ-CB--033</v>
          </cell>
          <cell r="B1283" t="str">
            <v>NURSING BED CB - 005 D ( BABY COT 2 LOCK )</v>
          </cell>
        </row>
        <row r="1284">
          <cell r="A1284" t="str">
            <v>BJ-CB--034</v>
          </cell>
          <cell r="B1284" t="str">
            <v>NURSING BED CB - 3011 D ( ST.DX.JP)</v>
          </cell>
        </row>
        <row r="1285">
          <cell r="A1285" t="str">
            <v>BJ-CB--035</v>
          </cell>
          <cell r="B1285" t="str">
            <v>JANGAN DIPAKAI</v>
          </cell>
        </row>
        <row r="1286">
          <cell r="A1286" t="str">
            <v>BJ-CB--036</v>
          </cell>
          <cell r="B1286" t="str">
            <v>NURSING BED CB - 535 D (WIRE MESH )</v>
          </cell>
        </row>
        <row r="1287">
          <cell r="A1287" t="str">
            <v>BJ-CB--037</v>
          </cell>
          <cell r="B1287" t="str">
            <v>NURSING BED H/F B CB - 135 D ( ST.DX.JP ) M-135 D</v>
          </cell>
        </row>
        <row r="1288">
          <cell r="A1288" t="str">
            <v>BJ-CB--038</v>
          </cell>
          <cell r="B1288" t="str">
            <v>JANGAN DIPAKAI</v>
          </cell>
        </row>
        <row r="1289">
          <cell r="A1289" t="str">
            <v>BJ-CB-039</v>
          </cell>
          <cell r="B1289" t="str">
            <v>MATRAS MT-001S</v>
          </cell>
        </row>
        <row r="1290">
          <cell r="A1290" t="str">
            <v>BJ-CB--039</v>
          </cell>
          <cell r="B1290" t="str">
            <v>MATRASS NURSING BED M-135</v>
          </cell>
        </row>
        <row r="1291">
          <cell r="A1291" t="str">
            <v>BJ-CB--040</v>
          </cell>
          <cell r="B1291" t="str">
            <v>MATRASS NURSING BED M-2003</v>
          </cell>
        </row>
        <row r="1292">
          <cell r="A1292" t="str">
            <v>BJ-CB--041</v>
          </cell>
          <cell r="B1292" t="str">
            <v>NURSING BED M 3011 D</v>
          </cell>
        </row>
        <row r="1293">
          <cell r="A1293" t="str">
            <v>BJ-CB--042</v>
          </cell>
          <cell r="B1293" t="str">
            <v>NURSING BED M 3012 D</v>
          </cell>
        </row>
        <row r="1294">
          <cell r="A1294" t="str">
            <v>BJ-CB--043</v>
          </cell>
          <cell r="B1294" t="str">
            <v>NURSING BED M 3003 DT</v>
          </cell>
        </row>
        <row r="1295">
          <cell r="A1295" t="str">
            <v>BJ-CB--044</v>
          </cell>
          <cell r="B1295" t="str">
            <v>NURSING BED CB 001 / STD BED</v>
          </cell>
        </row>
        <row r="1296">
          <cell r="A1296" t="str">
            <v>BJ-CB--045</v>
          </cell>
          <cell r="B1296" t="str">
            <v>NURSING BED CB 002 / STD BED</v>
          </cell>
        </row>
        <row r="1297">
          <cell r="A1297" t="str">
            <v>BJ-CB-046</v>
          </cell>
          <cell r="B1297" t="str">
            <v>MATTRESS MT-003 S (FABRIC)</v>
          </cell>
        </row>
        <row r="1298">
          <cell r="A1298" t="str">
            <v>BJ-CB-047</v>
          </cell>
          <cell r="B1298" t="str">
            <v>MATRAS MT-004S</v>
          </cell>
        </row>
        <row r="1299">
          <cell r="A1299" t="str">
            <v>BJ-CB-048</v>
          </cell>
          <cell r="B1299" t="str">
            <v>MATRAS MT-001W</v>
          </cell>
        </row>
        <row r="1300">
          <cell r="A1300" t="str">
            <v>BJ-CB-049</v>
          </cell>
          <cell r="B1300" t="str">
            <v>MATRAS MT-002W</v>
          </cell>
        </row>
        <row r="1301">
          <cell r="A1301" t="str">
            <v>BJ-CB-050</v>
          </cell>
          <cell r="B1301" t="str">
            <v>MATTRESS MT-003 W (FABRIC)</v>
          </cell>
        </row>
        <row r="1302">
          <cell r="A1302" t="str">
            <v>BJ-CB-051</v>
          </cell>
          <cell r="B1302" t="str">
            <v>NURSING BED CB - 005 D</v>
          </cell>
        </row>
        <row r="1303">
          <cell r="A1303" t="str">
            <v>BJ-CB--051</v>
          </cell>
          <cell r="B1303" t="str">
            <v>CB-3003 D-DX-P IVORY</v>
          </cell>
        </row>
        <row r="1304">
          <cell r="A1304" t="str">
            <v>BJ-CB-052</v>
          </cell>
          <cell r="B1304" t="str">
            <v>CB 3011 DDX</v>
          </cell>
        </row>
        <row r="1305">
          <cell r="A1305" t="str">
            <v>BJ-CB--052</v>
          </cell>
          <cell r="B1305" t="str">
            <v>CB-002-GEAR-P IVORY</v>
          </cell>
        </row>
        <row r="1306">
          <cell r="A1306" t="str">
            <v>BJ-CB-053</v>
          </cell>
          <cell r="B1306" t="str">
            <v>CB 3012 D-ST</v>
          </cell>
        </row>
        <row r="1307">
          <cell r="A1307" t="str">
            <v>BJ-CB--053</v>
          </cell>
          <cell r="B1307" t="str">
            <v>CB-3012 D4-ST-P-IVORY TANPA CASTER</v>
          </cell>
        </row>
        <row r="1308">
          <cell r="A1308" t="str">
            <v>BJ-CB-054</v>
          </cell>
          <cell r="B1308" t="str">
            <v>CB 002</v>
          </cell>
        </row>
        <row r="1309">
          <cell r="A1309" t="str">
            <v>BJ-CB--054</v>
          </cell>
          <cell r="B1309" t="str">
            <v>CB 3300D - DX (ELECTRIC - 3 MOTOR BED)</v>
          </cell>
        </row>
        <row r="1310">
          <cell r="A1310" t="str">
            <v>BJ-CB-055</v>
          </cell>
          <cell r="B1310" t="str">
            <v>CB 3003 D-ST</v>
          </cell>
        </row>
        <row r="1311">
          <cell r="A1311" t="str">
            <v>BJ-CB--055</v>
          </cell>
          <cell r="B1311" t="str">
            <v>CB 7003 D - ST - (3 CRANK WIDER BED)</v>
          </cell>
        </row>
        <row r="1312">
          <cell r="A1312" t="str">
            <v>BJ-CB-056</v>
          </cell>
          <cell r="B1312" t="str">
            <v>CB 0733 T</v>
          </cell>
        </row>
        <row r="1313">
          <cell r="A1313" t="str">
            <v>BJ-CB-057</v>
          </cell>
          <cell r="B1313" t="str">
            <v>CB 001 D/501</v>
          </cell>
        </row>
        <row r="1314">
          <cell r="A1314" t="str">
            <v>BJ-CB-058</v>
          </cell>
          <cell r="B1314" t="str">
            <v>CB 135 D-ST</v>
          </cell>
        </row>
        <row r="1315">
          <cell r="A1315" t="str">
            <v>BJ-CB-059</v>
          </cell>
          <cell r="B1315" t="str">
            <v>CB 3012 D4-ST</v>
          </cell>
        </row>
        <row r="1316">
          <cell r="A1316" t="str">
            <v>BJ-CB-060</v>
          </cell>
          <cell r="B1316" t="str">
            <v>CB 001</v>
          </cell>
        </row>
        <row r="1317">
          <cell r="A1317" t="str">
            <v>BJ-CB-061</v>
          </cell>
          <cell r="B1317" t="str">
            <v>CB 30011 DST</v>
          </cell>
        </row>
        <row r="1318">
          <cell r="A1318" t="str">
            <v>bJ-CB-062</v>
          </cell>
          <cell r="B1318" t="str">
            <v>CB 003</v>
          </cell>
        </row>
        <row r="1319">
          <cell r="A1319" t="str">
            <v>BJ-CB-063</v>
          </cell>
          <cell r="B1319" t="str">
            <v>CB 004 EXG</v>
          </cell>
        </row>
        <row r="1320">
          <cell r="A1320" t="str">
            <v>BJ-CB-064</v>
          </cell>
          <cell r="B1320" t="str">
            <v>CB 002 D</v>
          </cell>
        </row>
        <row r="1321">
          <cell r="A1321" t="str">
            <v>BJ-CB-065</v>
          </cell>
          <cell r="B1321" t="str">
            <v>CB-0733T DX</v>
          </cell>
        </row>
        <row r="1322">
          <cell r="A1322" t="str">
            <v>BJ-CB-066</v>
          </cell>
          <cell r="B1322" t="str">
            <v>MATTRESS MT-003 S (OSCAR)</v>
          </cell>
        </row>
        <row r="1323">
          <cell r="A1323" t="str">
            <v>BJ-CB-067</v>
          </cell>
          <cell r="B1323" t="str">
            <v>MATTRESS MT-003 W (OSCAR)</v>
          </cell>
        </row>
        <row r="1324">
          <cell r="A1324" t="str">
            <v>BJ-CB-068</v>
          </cell>
          <cell r="B1324" t="str">
            <v>CHITOSE CBSC-3SC</v>
          </cell>
        </row>
        <row r="1325">
          <cell r="A1325" t="str">
            <v>BJ-CB-069</v>
          </cell>
          <cell r="B1325" t="str">
            <v>CRANK UNIT 135 D (F-030500)</v>
          </cell>
        </row>
        <row r="1326">
          <cell r="A1326" t="str">
            <v>BJ-CB-40</v>
          </cell>
          <cell r="B1326" t="str">
            <v>MATRAS MT-002S</v>
          </cell>
        </row>
        <row r="1327">
          <cell r="A1327" t="str">
            <v>BJ-CB5-001</v>
          </cell>
          <cell r="B1327" t="str">
            <v>CB501-P-BEIGE</v>
          </cell>
        </row>
        <row r="1328">
          <cell r="A1328" t="str">
            <v>BJ-CB5-002</v>
          </cell>
          <cell r="B1328" t="str">
            <v>CB501-P-IVORY</v>
          </cell>
        </row>
        <row r="1329">
          <cell r="A1329" t="str">
            <v>BJ-CBC-001</v>
          </cell>
          <cell r="B1329" t="str">
            <v>CBC-001-P-IVORY</v>
          </cell>
        </row>
        <row r="1330">
          <cell r="A1330" t="str">
            <v>BJ-CBC-002</v>
          </cell>
          <cell r="B1330" t="str">
            <v>CBC-002-P-BEIGE</v>
          </cell>
        </row>
        <row r="1331">
          <cell r="A1331" t="str">
            <v>BJ-CBC-003</v>
          </cell>
          <cell r="B1331" t="str">
            <v>CBC-002-P-IVORY</v>
          </cell>
        </row>
        <row r="1332">
          <cell r="A1332" t="str">
            <v>BJ-CEHA-001</v>
          </cell>
          <cell r="B1332" t="str">
            <v>CEHA 322-971 GREY TURKI</v>
          </cell>
        </row>
        <row r="1333">
          <cell r="A1333" t="str">
            <v>BJ-CEHA-002</v>
          </cell>
          <cell r="B1333" t="str">
            <v>CEHA 323-342 GREY TURKI</v>
          </cell>
        </row>
        <row r="1334">
          <cell r="A1334" t="str">
            <v>BJ-CEHA-003</v>
          </cell>
          <cell r="B1334" t="str">
            <v>CEHA 922-830 GREY TURKI</v>
          </cell>
        </row>
        <row r="1335">
          <cell r="A1335" t="str">
            <v>BJ-CEHA-004</v>
          </cell>
          <cell r="B1335" t="str">
            <v>CEHA 323-281 GREY TURKI</v>
          </cell>
        </row>
        <row r="1336">
          <cell r="A1336" t="str">
            <v>BJ-CEHA-005</v>
          </cell>
          <cell r="B1336" t="str">
            <v>CEHA 323-567 GREY TURKI</v>
          </cell>
        </row>
        <row r="1337">
          <cell r="A1337" t="str">
            <v>BJ-CEHA-006</v>
          </cell>
          <cell r="B1337" t="str">
            <v>CEHA 323-404 GREY TURKI</v>
          </cell>
        </row>
        <row r="1338">
          <cell r="A1338" t="str">
            <v>BJ-CEHA-007</v>
          </cell>
          <cell r="B1338" t="str">
            <v>CEHA 922-821 GREY TURKI</v>
          </cell>
        </row>
        <row r="1339">
          <cell r="A1339" t="str">
            <v>BJ-CHI-001</v>
          </cell>
          <cell r="B1339" t="str">
            <v>CHIBA FC-113</v>
          </cell>
        </row>
        <row r="1340">
          <cell r="A1340" t="str">
            <v>BJ-CHI-002</v>
          </cell>
          <cell r="B1340" t="str">
            <v>CHIBA FC-114</v>
          </cell>
        </row>
        <row r="1341">
          <cell r="A1341" t="str">
            <v>BJ-CHI-003</v>
          </cell>
          <cell r="B1341" t="str">
            <v>CHIBA SC-201</v>
          </cell>
        </row>
        <row r="1342">
          <cell r="A1342" t="str">
            <v>BJ-CHI-004</v>
          </cell>
          <cell r="B1342" t="str">
            <v>CHIBA SC-202</v>
          </cell>
        </row>
        <row r="1343">
          <cell r="A1343" t="str">
            <v>BJ-CHI-005</v>
          </cell>
          <cell r="B1343" t="str">
            <v>CHIBA SD-203</v>
          </cell>
        </row>
        <row r="1344">
          <cell r="A1344" t="str">
            <v>BJ-CHI-006</v>
          </cell>
          <cell r="B1344" t="str">
            <v>CHIBA SD-204</v>
          </cell>
        </row>
        <row r="1345">
          <cell r="A1345" t="str">
            <v>BJ-CHI-007</v>
          </cell>
          <cell r="B1345" t="str">
            <v>CHIBA SD-G-206</v>
          </cell>
        </row>
        <row r="1346">
          <cell r="A1346" t="str">
            <v>BJ-CHI-008</v>
          </cell>
          <cell r="B1346" t="str">
            <v>CHIBA SD-G-207</v>
          </cell>
        </row>
        <row r="1347">
          <cell r="A1347" t="str">
            <v>BJ-CHI-009</v>
          </cell>
          <cell r="B1347" t="str">
            <v>CHIBA MF-6-18 (24 CPTS)</v>
          </cell>
        </row>
        <row r="1348">
          <cell r="A1348" t="str">
            <v>BJ-CHI-010</v>
          </cell>
          <cell r="B1348" t="str">
            <v>CHIBA MF-8-18 (32 CPTS)</v>
          </cell>
        </row>
        <row r="1349">
          <cell r="A1349" t="str">
            <v>BJ-CHI-011</v>
          </cell>
          <cell r="B1349" t="str">
            <v>CHIBA MF-AUM-203</v>
          </cell>
        </row>
        <row r="1350">
          <cell r="A1350" t="str">
            <v>BJ-CHI-012</v>
          </cell>
          <cell r="B1350" t="str">
            <v>CHIBA MF-AUM-204</v>
          </cell>
        </row>
        <row r="1351">
          <cell r="A1351" t="str">
            <v>BJ-CHI-013</v>
          </cell>
          <cell r="B1351" t="str">
            <v>CHIBA 1505 SB</v>
          </cell>
        </row>
        <row r="1352">
          <cell r="A1352" t="str">
            <v>BJ-CHI-014</v>
          </cell>
          <cell r="B1352" t="str">
            <v>CHIBA LOCKER 4D</v>
          </cell>
        </row>
        <row r="1353">
          <cell r="A1353" t="str">
            <v>BJ-CHI-017</v>
          </cell>
          <cell r="B1353" t="str">
            <v>CHIBA SC 201 KACA</v>
          </cell>
        </row>
        <row r="1354">
          <cell r="A1354" t="str">
            <v>BJ-CHI-018</v>
          </cell>
          <cell r="B1354" t="str">
            <v>CHIBA DESK 7012 W</v>
          </cell>
        </row>
        <row r="1355">
          <cell r="A1355" t="str">
            <v>BJ-CHI-019</v>
          </cell>
          <cell r="B1355" t="str">
            <v>CHIBA DESK 7014</v>
          </cell>
        </row>
        <row r="1356">
          <cell r="A1356" t="str">
            <v>BJ-CHI-020</v>
          </cell>
          <cell r="B1356" t="str">
            <v>CHIBA SD-G-206 + GANTUNGAN JAS</v>
          </cell>
        </row>
        <row r="1357">
          <cell r="A1357" t="str">
            <v>BJ-CHI-021</v>
          </cell>
          <cell r="B1357" t="str">
            <v>CHIBA SC 204</v>
          </cell>
        </row>
        <row r="1358">
          <cell r="A1358" t="str">
            <v>BJ-CHR-001</v>
          </cell>
          <cell r="B1358" t="str">
            <v>CHRIS - GREEN</v>
          </cell>
        </row>
        <row r="1359">
          <cell r="A1359" t="str">
            <v>BJ-CHR-002</v>
          </cell>
          <cell r="B1359" t="str">
            <v>CHRIS - RED</v>
          </cell>
        </row>
        <row r="1360">
          <cell r="A1360" t="str">
            <v>BJ-CHR-003</v>
          </cell>
          <cell r="B1360" t="str">
            <v>CHRIS-N-YELLOW</v>
          </cell>
        </row>
        <row r="1361">
          <cell r="A1361" t="str">
            <v>BJ-CHR-004</v>
          </cell>
          <cell r="B1361" t="str">
            <v>CHRIS-N-BLUE</v>
          </cell>
        </row>
        <row r="1362">
          <cell r="A1362" t="str">
            <v>BJ-CHR-005</v>
          </cell>
          <cell r="B1362" t="str">
            <v>CHRIS-N-GREEN</v>
          </cell>
        </row>
        <row r="1363">
          <cell r="A1363" t="str">
            <v>BJ-CHR-006</v>
          </cell>
          <cell r="B1363" t="str">
            <v>CHRIS -  YELLOW</v>
          </cell>
        </row>
        <row r="1364">
          <cell r="A1364" t="str">
            <v>BJ-CHR-007</v>
          </cell>
          <cell r="B1364" t="str">
            <v>CHRIS -  SILVER</v>
          </cell>
        </row>
        <row r="1365">
          <cell r="A1365" t="str">
            <v>BJ-CHR-008</v>
          </cell>
          <cell r="B1365" t="str">
            <v>CHRIS -  ORANGE</v>
          </cell>
        </row>
        <row r="1366">
          <cell r="A1366" t="str">
            <v>BJ-CLA-001</v>
          </cell>
          <cell r="B1366" t="str">
            <v>CLASSY L - BLACK</v>
          </cell>
        </row>
        <row r="1367">
          <cell r="A1367" t="str">
            <v>BJ-CLA-002</v>
          </cell>
          <cell r="B1367" t="str">
            <v>CLASSY H - BLACK</v>
          </cell>
        </row>
        <row r="1368">
          <cell r="A1368" t="str">
            <v>BJ-CLA-003</v>
          </cell>
          <cell r="B1368" t="str">
            <v>CLASSY L - RED FABRIC</v>
          </cell>
        </row>
        <row r="1369">
          <cell r="A1369" t="str">
            <v>BJ-CLA-004</v>
          </cell>
          <cell r="B1369" t="str">
            <v>CHITOSE CLASSY L (BLACK)</v>
          </cell>
        </row>
        <row r="1370">
          <cell r="A1370" t="str">
            <v>BJ-CLO-001</v>
          </cell>
          <cell r="B1370" t="str">
            <v>JANGAN DIPAKAI</v>
          </cell>
        </row>
        <row r="1371">
          <cell r="A1371" t="str">
            <v>BJ-CNRP-001</v>
          </cell>
          <cell r="B1371" t="str">
            <v>STAND HAND SANITIZER CPRO</v>
          </cell>
        </row>
        <row r="1372">
          <cell r="A1372" t="str">
            <v>BJ-CNRP-002</v>
          </cell>
          <cell r="B1372" t="str">
            <v>KANDANG KUCING CPRO</v>
          </cell>
        </row>
        <row r="1373">
          <cell r="A1373" t="str">
            <v>BJ-CNRP-003</v>
          </cell>
          <cell r="B1373" t="str">
            <v>C-PRO AIR PURIFIER</v>
          </cell>
        </row>
        <row r="1374">
          <cell r="A1374" t="str">
            <v>BJ-CNRP-004</v>
          </cell>
          <cell r="B1374" t="str">
            <v>BOX ORIGAMI BED 200 X 100</v>
          </cell>
        </row>
        <row r="1375">
          <cell r="A1375" t="str">
            <v>BJ-CNRP-005</v>
          </cell>
          <cell r="B1375" t="str">
            <v>INGEN</v>
          </cell>
        </row>
        <row r="1376">
          <cell r="A1376" t="str">
            <v>BJ-COF-001</v>
          </cell>
          <cell r="B1376" t="str">
            <v>COFFE TABLE T60 P GREY PLATE</v>
          </cell>
        </row>
        <row r="1377">
          <cell r="A1377" t="str">
            <v>BJ-COF-002</v>
          </cell>
          <cell r="B1377" t="str">
            <v>COFFE TABLE T60 KOTATSU BROWN</v>
          </cell>
        </row>
        <row r="1378">
          <cell r="A1378" t="str">
            <v>BJ-COF-003</v>
          </cell>
          <cell r="B1378" t="str">
            <v>COFFE TABLE T60 Z MAPLE</v>
          </cell>
        </row>
        <row r="1379">
          <cell r="A1379" t="str">
            <v>BJ-COF-004</v>
          </cell>
          <cell r="B1379" t="str">
            <v>COFFE TABLE T60 P GREY MAPLE</v>
          </cell>
        </row>
        <row r="1380">
          <cell r="A1380" t="str">
            <v>BJ-COF-005</v>
          </cell>
          <cell r="B1380" t="str">
            <v>COFFE TABLE T60 NE</v>
          </cell>
        </row>
        <row r="1381">
          <cell r="A1381" t="str">
            <v>BJ-COF-006</v>
          </cell>
          <cell r="B1381" t="str">
            <v>COFFE TABLE R75 Z MAPLE</v>
          </cell>
        </row>
        <row r="1382">
          <cell r="A1382" t="str">
            <v>BJ-COF-007</v>
          </cell>
          <cell r="B1382" t="str">
            <v>COFFE TABLE R75 P GREY MAPLE</v>
          </cell>
        </row>
        <row r="1383">
          <cell r="A1383" t="str">
            <v>BJ-COF-008</v>
          </cell>
          <cell r="B1383" t="str">
            <v>JANGAN DIPAKAI</v>
          </cell>
        </row>
        <row r="1384">
          <cell r="A1384" t="str">
            <v>BJ-COF-009</v>
          </cell>
          <cell r="B1384" t="str">
            <v>COFFE TABLE T60 P BLACK PLATE</v>
          </cell>
        </row>
        <row r="1385">
          <cell r="A1385" t="str">
            <v>BJ-COF-010</v>
          </cell>
          <cell r="B1385" t="str">
            <v>JANGAN DIPAKAI</v>
          </cell>
        </row>
        <row r="1386">
          <cell r="A1386" t="str">
            <v>BJ-COF-011</v>
          </cell>
          <cell r="B1386" t="str">
            <v>COFFEE TABLE T60 P BLACK GREY</v>
          </cell>
        </row>
        <row r="1387">
          <cell r="A1387" t="str">
            <v>BJ-COF-012</v>
          </cell>
          <cell r="B1387" t="str">
            <v>COFFE TABLE T60 P BLACK MAPLE</v>
          </cell>
        </row>
        <row r="1388">
          <cell r="A1388" t="str">
            <v>BJ-COF-013</v>
          </cell>
          <cell r="B1388" t="str">
            <v>COFFE TABLE R75 P BLACK MAPLE</v>
          </cell>
        </row>
        <row r="1389">
          <cell r="A1389" t="str">
            <v>BJ-COF-014</v>
          </cell>
          <cell r="B1389" t="str">
            <v>COFFEE TABLE T60 P BLACK GREY</v>
          </cell>
        </row>
        <row r="1390">
          <cell r="A1390" t="str">
            <v>BJ-COL-001</v>
          </cell>
          <cell r="B1390" t="str">
            <v>COLOUR BOX 35-YELLOW</v>
          </cell>
        </row>
        <row r="1391">
          <cell r="A1391" t="str">
            <v>BJ-COL-002</v>
          </cell>
          <cell r="B1391" t="str">
            <v>COLOUR BOX 35-WHITE</v>
          </cell>
        </row>
        <row r="1392">
          <cell r="A1392" t="str">
            <v>BJ-COL-003</v>
          </cell>
          <cell r="B1392" t="str">
            <v>COLOUR BOX 35- ORANGE</v>
          </cell>
        </row>
        <row r="1393">
          <cell r="A1393" t="str">
            <v>BJ-COL-004</v>
          </cell>
          <cell r="B1393" t="str">
            <v>COLOUR BOX 35-BLUE</v>
          </cell>
        </row>
        <row r="1394">
          <cell r="A1394" t="str">
            <v>BJ-COL-005</v>
          </cell>
          <cell r="B1394" t="str">
            <v>COLOUR BOX 35-GREEN</v>
          </cell>
        </row>
        <row r="1395">
          <cell r="A1395" t="str">
            <v>BJ-COL-006</v>
          </cell>
          <cell r="B1395" t="str">
            <v>COLOUR BOX 35-BLACK</v>
          </cell>
        </row>
        <row r="1396">
          <cell r="A1396" t="str">
            <v>BJ-COL-007</v>
          </cell>
          <cell r="B1396" t="str">
            <v>COLOUR BOX 35-MAGENTA</v>
          </cell>
        </row>
        <row r="1397">
          <cell r="A1397" t="str">
            <v>BJ-COL-008</v>
          </cell>
          <cell r="B1397" t="str">
            <v>COLOUR BOX 35D-YELLOW</v>
          </cell>
        </row>
        <row r="1398">
          <cell r="A1398" t="str">
            <v>BJ-COL-009</v>
          </cell>
          <cell r="B1398" t="str">
            <v>COLOUR BOX 35D-WHITE</v>
          </cell>
        </row>
        <row r="1399">
          <cell r="A1399" t="str">
            <v>BJ-COL-010</v>
          </cell>
          <cell r="B1399" t="str">
            <v>COLOUR BOX 35D- ORANGE</v>
          </cell>
        </row>
        <row r="1400">
          <cell r="A1400" t="str">
            <v>BJ-COL-011</v>
          </cell>
          <cell r="B1400" t="str">
            <v>COLOUR BOX 35D-BLUE</v>
          </cell>
        </row>
        <row r="1401">
          <cell r="A1401" t="str">
            <v>BJ-COL-012</v>
          </cell>
          <cell r="B1401" t="str">
            <v>COLOUR BOX 35D-GREEN</v>
          </cell>
        </row>
        <row r="1402">
          <cell r="A1402" t="str">
            <v>BJ-COL-013</v>
          </cell>
          <cell r="B1402" t="str">
            <v>COLOUR BOX 35D-BLACK</v>
          </cell>
        </row>
        <row r="1403">
          <cell r="A1403" t="str">
            <v>BJ-COL-014</v>
          </cell>
          <cell r="B1403" t="str">
            <v>COLOUR BOX 35D-MAGENTA</v>
          </cell>
        </row>
        <row r="1404">
          <cell r="A1404" t="str">
            <v>BJ-COL-015</v>
          </cell>
          <cell r="B1404" t="str">
            <v>COLOUR BOX 35S-YELLOW</v>
          </cell>
        </row>
        <row r="1405">
          <cell r="A1405" t="str">
            <v>BJ-COL-016</v>
          </cell>
          <cell r="B1405" t="str">
            <v>COLOUR BOX 35S-WHITE</v>
          </cell>
        </row>
        <row r="1406">
          <cell r="A1406" t="str">
            <v>BJ-COL-017</v>
          </cell>
          <cell r="B1406" t="str">
            <v>COLOUR BOX 35S- ORANGE</v>
          </cell>
        </row>
        <row r="1407">
          <cell r="A1407" t="str">
            <v>BJ-COL-018</v>
          </cell>
          <cell r="B1407" t="str">
            <v>COLOUR BOX 35S-BLUE</v>
          </cell>
        </row>
        <row r="1408">
          <cell r="A1408" t="str">
            <v>BJ-COL-019</v>
          </cell>
          <cell r="B1408" t="str">
            <v>COLOUR BOX 35S-GREEN</v>
          </cell>
        </row>
        <row r="1409">
          <cell r="A1409" t="str">
            <v>BJ-COL-020</v>
          </cell>
          <cell r="B1409" t="str">
            <v>COLOUR BOX 35S-BLACK</v>
          </cell>
        </row>
        <row r="1410">
          <cell r="A1410" t="str">
            <v>BJ-COL-021</v>
          </cell>
          <cell r="B1410" t="str">
            <v>COLOUR BOX 35S-MAGENTA</v>
          </cell>
        </row>
        <row r="1411">
          <cell r="A1411" t="str">
            <v>BJ-COL-023</v>
          </cell>
          <cell r="B1411" t="str">
            <v>COLOUR BOX 89-BLACK</v>
          </cell>
        </row>
        <row r="1412">
          <cell r="A1412" t="str">
            <v>BJ-COL-024</v>
          </cell>
          <cell r="B1412" t="str">
            <v>COLOUR BOX 89-MAGENTA</v>
          </cell>
        </row>
        <row r="1413">
          <cell r="A1413" t="str">
            <v>BJ-COL-025</v>
          </cell>
          <cell r="B1413" t="str">
            <v>COLOUR BOX 89-ORANGE</v>
          </cell>
        </row>
        <row r="1414">
          <cell r="A1414" t="str">
            <v>BJ-COL-026</v>
          </cell>
          <cell r="B1414" t="str">
            <v>COLOUR BOX 89-WHITE</v>
          </cell>
        </row>
        <row r="1415">
          <cell r="A1415" t="str">
            <v>BJ-COL-027</v>
          </cell>
          <cell r="B1415" t="str">
            <v>COLOUR BOX 89-GREEN</v>
          </cell>
        </row>
        <row r="1416">
          <cell r="A1416" t="str">
            <v>BJ-COL-028</v>
          </cell>
          <cell r="B1416" t="str">
            <v>COLOUR BOX 35-MEGENTA</v>
          </cell>
        </row>
        <row r="1417">
          <cell r="A1417" t="str">
            <v>BJ-COL-029</v>
          </cell>
          <cell r="B1417" t="str">
            <v>COLOUR BOX 35-ORANGE</v>
          </cell>
        </row>
        <row r="1418">
          <cell r="A1418" t="str">
            <v>BJ-COL-030</v>
          </cell>
          <cell r="B1418" t="str">
            <v>COLOUR BOX 35D- MAGENTA</v>
          </cell>
        </row>
        <row r="1419">
          <cell r="A1419" t="str">
            <v>BJ-COL-031</v>
          </cell>
          <cell r="B1419" t="str">
            <v>COLOUR BOX 35D-ORANGE</v>
          </cell>
        </row>
        <row r="1420">
          <cell r="A1420" t="str">
            <v>BJ-COL-032</v>
          </cell>
          <cell r="B1420" t="str">
            <v>COLOUR BOX 35S-ORANGE (CADANGAN)</v>
          </cell>
        </row>
        <row r="1421">
          <cell r="A1421" t="str">
            <v>BJ-COL-033</v>
          </cell>
          <cell r="B1421" t="str">
            <v>COLOUR BOX 35SWHITE</v>
          </cell>
        </row>
        <row r="1422">
          <cell r="A1422" t="str">
            <v>BJ-COL-034</v>
          </cell>
          <cell r="B1422" t="str">
            <v>COLOUR BOX 35D-ORANGE (CADANGAN)</v>
          </cell>
        </row>
        <row r="1423">
          <cell r="A1423" t="str">
            <v>BJ-COL-035</v>
          </cell>
          <cell r="B1423" t="str">
            <v>COLOUR BOX 35S-MEGENTA</v>
          </cell>
        </row>
        <row r="1424">
          <cell r="A1424" t="str">
            <v>BJ-COL-036</v>
          </cell>
          <cell r="B1424" t="str">
            <v>COLOUR BOX 35S-ORANGE</v>
          </cell>
        </row>
        <row r="1425">
          <cell r="A1425" t="str">
            <v>BJ-COL-037</v>
          </cell>
          <cell r="B1425" t="str">
            <v>COLOUR BOX 89-ORANGE</v>
          </cell>
        </row>
        <row r="1426">
          <cell r="A1426" t="str">
            <v>BJ-COL-038</v>
          </cell>
          <cell r="B1426" t="str">
            <v>COLOUR BOX 89 - RED</v>
          </cell>
        </row>
        <row r="1427">
          <cell r="A1427" t="str">
            <v>BJ-COL-039</v>
          </cell>
          <cell r="B1427" t="str">
            <v>COLOUR BOX 35S-YELLOW</v>
          </cell>
        </row>
        <row r="1428">
          <cell r="A1428" t="str">
            <v>BJ-COL-040</v>
          </cell>
          <cell r="B1428" t="str">
            <v>COLOUR BOX 35-RED</v>
          </cell>
        </row>
        <row r="1429">
          <cell r="A1429" t="str">
            <v>BJ-COL-041</v>
          </cell>
          <cell r="B1429" t="str">
            <v>JANGAN DIPAKAI</v>
          </cell>
        </row>
        <row r="1430">
          <cell r="A1430" t="str">
            <v>BJ-COL-042</v>
          </cell>
          <cell r="B1430" t="str">
            <v>JANGAN DIPAKAI</v>
          </cell>
        </row>
        <row r="1431">
          <cell r="A1431" t="str">
            <v>BJ-COL-043</v>
          </cell>
          <cell r="B1431" t="str">
            <v>JANGAN DIPAKAI</v>
          </cell>
        </row>
        <row r="1432">
          <cell r="A1432" t="str">
            <v>BJ-COL-044</v>
          </cell>
          <cell r="B1432" t="str">
            <v>JANGAN DIPAKAI</v>
          </cell>
        </row>
        <row r="1433">
          <cell r="A1433" t="str">
            <v>BJ-COL-045</v>
          </cell>
          <cell r="B1433" t="str">
            <v>JANGAN DIPAKAI</v>
          </cell>
        </row>
        <row r="1434">
          <cell r="A1434" t="str">
            <v>BJ-COL-046</v>
          </cell>
          <cell r="B1434" t="str">
            <v>JANGAN DIPAKAI</v>
          </cell>
        </row>
        <row r="1435">
          <cell r="A1435" t="str">
            <v>BJ-COL-047</v>
          </cell>
          <cell r="B1435" t="str">
            <v>JANGAN DIPAKAI</v>
          </cell>
        </row>
        <row r="1436">
          <cell r="A1436" t="str">
            <v>BJ-COS-001</v>
          </cell>
          <cell r="B1436" t="str">
            <v>COSMO 541-N-BROWN PVC</v>
          </cell>
        </row>
        <row r="1437">
          <cell r="A1437" t="str">
            <v>BJ-COS-002</v>
          </cell>
          <cell r="B1437" t="str">
            <v>COSMO 541-Z-RED PVC</v>
          </cell>
        </row>
        <row r="1438">
          <cell r="A1438" t="str">
            <v>BJ-COS-003</v>
          </cell>
          <cell r="B1438" t="str">
            <v>COSMO 541-N-DARK GREY PVC</v>
          </cell>
        </row>
        <row r="1439">
          <cell r="A1439" t="str">
            <v>BJ-COS-004</v>
          </cell>
          <cell r="B1439" t="str">
            <v>COSMO 541-Z-BLACK PVC</v>
          </cell>
        </row>
        <row r="1440">
          <cell r="A1440" t="str">
            <v>BJ-COS-005</v>
          </cell>
          <cell r="B1440" t="str">
            <v>COSMO 541-Z-ORANGE I12</v>
          </cell>
        </row>
        <row r="1441">
          <cell r="A1441" t="str">
            <v>BJ-COS-006</v>
          </cell>
          <cell r="B1441" t="str">
            <v>COSMO 541-Z-PINK I9</v>
          </cell>
        </row>
        <row r="1442">
          <cell r="A1442" t="str">
            <v>BJ-COS-007</v>
          </cell>
          <cell r="B1442" t="str">
            <v>COSMO 541-Z-LIGHT BLUE I14</v>
          </cell>
        </row>
        <row r="1443">
          <cell r="A1443" t="str">
            <v>BJ-COS-008</v>
          </cell>
          <cell r="B1443" t="str">
            <v>COSMO 541-Z-LIGHT GREEN I 13</v>
          </cell>
        </row>
        <row r="1444">
          <cell r="A1444" t="str">
            <v>BJ-COS-009</v>
          </cell>
          <cell r="B1444" t="str">
            <v>COSMO 542 P SILVER BROWN</v>
          </cell>
        </row>
        <row r="1445">
          <cell r="A1445" t="str">
            <v>BJ-COS-010</v>
          </cell>
          <cell r="B1445" t="str">
            <v>COSMO 542 P SILVER RED</v>
          </cell>
        </row>
        <row r="1446">
          <cell r="A1446" t="str">
            <v>BJ-COS-011</v>
          </cell>
          <cell r="B1446" t="str">
            <v>COSMO 542 P SILVER DARK GREY</v>
          </cell>
        </row>
        <row r="1447">
          <cell r="A1447" t="str">
            <v>BJ-COS-012</v>
          </cell>
          <cell r="B1447" t="str">
            <v>COSMO 542 P SILVER BLACK</v>
          </cell>
        </row>
        <row r="1448">
          <cell r="A1448" t="str">
            <v>BJ-COS-013</v>
          </cell>
          <cell r="B1448" t="str">
            <v>COSMO 542 P ORANGE ORANGE</v>
          </cell>
        </row>
        <row r="1449">
          <cell r="A1449" t="str">
            <v>BJ-COS-014</v>
          </cell>
          <cell r="B1449" t="str">
            <v>COSMO 542 P PINK PINK</v>
          </cell>
        </row>
        <row r="1450">
          <cell r="A1450" t="str">
            <v>BJ-COS-015</v>
          </cell>
          <cell r="B1450" t="str">
            <v>COSMO 542 P BLUE LIGHT BLUE</v>
          </cell>
        </row>
        <row r="1451">
          <cell r="A1451" t="str">
            <v>BJ-COS-016</v>
          </cell>
          <cell r="B1451" t="str">
            <v>COSMO 542 P LIGHT GREEN LIGHT GREEN I13</v>
          </cell>
        </row>
        <row r="1452">
          <cell r="A1452" t="str">
            <v>BJ-COS-017</v>
          </cell>
          <cell r="B1452" t="str">
            <v>COSMO441-Z-BLACK PVC</v>
          </cell>
        </row>
        <row r="1453">
          <cell r="A1453" t="str">
            <v>BJ-COS-018</v>
          </cell>
          <cell r="B1453" t="str">
            <v>COSMO441-Z-RED PVC</v>
          </cell>
        </row>
        <row r="1454">
          <cell r="A1454" t="str">
            <v>BJ-COS-019</v>
          </cell>
          <cell r="B1454" t="str">
            <v>COSMO441-Z-BROWN PVC</v>
          </cell>
        </row>
        <row r="1455">
          <cell r="A1455" t="str">
            <v>BJ-COS-020</v>
          </cell>
          <cell r="B1455" t="str">
            <v>COSMO441-Z-DARK GREY PVC</v>
          </cell>
        </row>
        <row r="1456">
          <cell r="A1456" t="str">
            <v>BJ-COS-021</v>
          </cell>
          <cell r="B1456" t="str">
            <v>COSMO 442-P-SILVER-BLACK PVC</v>
          </cell>
        </row>
        <row r="1457">
          <cell r="A1457" t="str">
            <v>BJ-COS-022</v>
          </cell>
          <cell r="B1457" t="str">
            <v>COSMO 442-P-SILVER-RED PVC</v>
          </cell>
        </row>
        <row r="1458">
          <cell r="A1458" t="str">
            <v>BJ-COS-023</v>
          </cell>
          <cell r="B1458" t="str">
            <v>COSMO 442-P-SILVER-BROWN PVC</v>
          </cell>
        </row>
        <row r="1459">
          <cell r="A1459" t="str">
            <v>BJ-COS-024</v>
          </cell>
          <cell r="B1459" t="str">
            <v>COSMO 442-P-SILVER-DARK GREY PVC</v>
          </cell>
        </row>
        <row r="1460">
          <cell r="A1460" t="str">
            <v>BJ-COS-025</v>
          </cell>
          <cell r="B1460" t="str">
            <v>COSMO 941-Z-BLUE PVC</v>
          </cell>
        </row>
        <row r="1461">
          <cell r="A1461" t="str">
            <v>BJ-COS-026</v>
          </cell>
          <cell r="B1461" t="str">
            <v>COSMO 941-Z-RED PVC</v>
          </cell>
        </row>
        <row r="1462">
          <cell r="A1462" t="str">
            <v>BJ-COS-027</v>
          </cell>
          <cell r="B1462" t="str">
            <v>COSMO 941-Z-NAVY BLUE PVC</v>
          </cell>
        </row>
        <row r="1463">
          <cell r="A1463" t="str">
            <v>BJ-COS-028</v>
          </cell>
          <cell r="B1463" t="str">
            <v>COSMO 941-Z-BROWN PVC</v>
          </cell>
        </row>
        <row r="1464">
          <cell r="A1464" t="str">
            <v>BJ-COS-029</v>
          </cell>
          <cell r="B1464" t="str">
            <v>COSMO 941-Z-BLACK PVC</v>
          </cell>
        </row>
        <row r="1465">
          <cell r="A1465" t="str">
            <v>BJ-COS-030</v>
          </cell>
          <cell r="B1465" t="str">
            <v>COSMO 942-P-SILVER-BLUE PVC</v>
          </cell>
        </row>
        <row r="1466">
          <cell r="A1466" t="str">
            <v>BJ-COS-031</v>
          </cell>
          <cell r="B1466" t="str">
            <v>COSMO 942-P-SILVER-RED PVC</v>
          </cell>
        </row>
        <row r="1467">
          <cell r="A1467" t="str">
            <v>BJ-COS-032</v>
          </cell>
          <cell r="B1467" t="str">
            <v>COSMO 942-P-SILVER-NAVY BLUE PVC</v>
          </cell>
        </row>
        <row r="1468">
          <cell r="A1468" t="str">
            <v>BJ-COS-033</v>
          </cell>
          <cell r="B1468" t="str">
            <v>COSMO 942-P-SILVER-BROWN PVC</v>
          </cell>
        </row>
        <row r="1469">
          <cell r="A1469" t="str">
            <v>BJ-COS-034</v>
          </cell>
          <cell r="B1469" t="str">
            <v>COSMO 942-P-SILVER-BLACK PVC</v>
          </cell>
        </row>
        <row r="1470">
          <cell r="A1470" t="str">
            <v>BJ-COS-035</v>
          </cell>
          <cell r="B1470" t="str">
            <v>COSMO MNR-Z-RED PVC</v>
          </cell>
        </row>
        <row r="1471">
          <cell r="A1471" t="str">
            <v>BJ-COS-036</v>
          </cell>
          <cell r="B1471" t="str">
            <v>COSMO MNR-N-DARK GREY PVC</v>
          </cell>
        </row>
        <row r="1472">
          <cell r="A1472" t="str">
            <v>BJ-COS-037</v>
          </cell>
          <cell r="B1472" t="str">
            <v>COSMO MNR-Z-BLACK PVC</v>
          </cell>
        </row>
        <row r="1473">
          <cell r="A1473" t="str">
            <v>BJ-COS-038</v>
          </cell>
          <cell r="B1473" t="str">
            <v>COSMO MNR-Z-BROWN PVC</v>
          </cell>
        </row>
        <row r="1474">
          <cell r="A1474" t="str">
            <v>BJ-COS-039</v>
          </cell>
          <cell r="B1474" t="str">
            <v>COSMO MPR-P-SILVER-RED PVC</v>
          </cell>
        </row>
        <row r="1475">
          <cell r="A1475" t="str">
            <v>BJ-COS-040</v>
          </cell>
          <cell r="B1475" t="str">
            <v>COSMO MPR-P-SILVER-DARK GREY PVC</v>
          </cell>
        </row>
        <row r="1476">
          <cell r="A1476" t="str">
            <v>BJ-COS-041</v>
          </cell>
          <cell r="B1476" t="str">
            <v>COSMO MPR-P-SILVER-BLACK PVC</v>
          </cell>
        </row>
        <row r="1477">
          <cell r="A1477" t="str">
            <v>BJ-COS-042</v>
          </cell>
          <cell r="B1477" t="str">
            <v>COSMO MPR-P-SILVER-BROWN PVC</v>
          </cell>
        </row>
        <row r="1478">
          <cell r="A1478" t="str">
            <v>BJ-COS-043</v>
          </cell>
          <cell r="B1478" t="str">
            <v>COSMO MNR PLUS-N-RED</v>
          </cell>
        </row>
        <row r="1479">
          <cell r="A1479" t="str">
            <v>BJ-COS-044</v>
          </cell>
          <cell r="B1479" t="str">
            <v>COSMO MNR PLUS-Z-DARK GREY PVC</v>
          </cell>
        </row>
        <row r="1480">
          <cell r="A1480" t="str">
            <v>BJ-COS-045</v>
          </cell>
          <cell r="B1480" t="str">
            <v>COSMO MNR PLUS-N-BLACK</v>
          </cell>
        </row>
        <row r="1481">
          <cell r="A1481" t="str">
            <v>BJ-COS-046</v>
          </cell>
          <cell r="B1481" t="str">
            <v>COSMO MNR PLUS-Z-BROWN PVC</v>
          </cell>
        </row>
        <row r="1482">
          <cell r="A1482" t="str">
            <v>BJ-COS-047</v>
          </cell>
          <cell r="B1482" t="str">
            <v>COSMO MPR PLUS-P-SILVER-RED PVC</v>
          </cell>
        </row>
        <row r="1483">
          <cell r="A1483" t="str">
            <v>BJ-COS-048</v>
          </cell>
          <cell r="B1483" t="str">
            <v>COSMO MPR PLUS-P-SILVER-DARK GREY PVC</v>
          </cell>
        </row>
        <row r="1484">
          <cell r="A1484" t="str">
            <v>BJ-COS-049</v>
          </cell>
          <cell r="B1484" t="str">
            <v>COSMO MPR PLUS-P-SILVER-BLACK PVC</v>
          </cell>
        </row>
        <row r="1485">
          <cell r="A1485" t="str">
            <v>BJ-COS-050</v>
          </cell>
          <cell r="B1485" t="str">
            <v>COSMO MPR PLUS-P-SILVER-BROWN PVC</v>
          </cell>
        </row>
        <row r="1486">
          <cell r="A1486" t="str">
            <v>BJ-COS-051</v>
          </cell>
          <cell r="B1486" t="str">
            <v>COSMO LMZR-Z-BLACK PVC</v>
          </cell>
        </row>
        <row r="1487">
          <cell r="A1487" t="str">
            <v>BJ-COS-052</v>
          </cell>
          <cell r="B1487" t="str">
            <v>COSMO LMPR-P-SILVER-BLACK PVC</v>
          </cell>
        </row>
        <row r="1488">
          <cell r="A1488" t="str">
            <v>BJ-COS-053</v>
          </cell>
          <cell r="B1488" t="str">
            <v>COSMO 541-Z-LIGHT BLUE AM14</v>
          </cell>
        </row>
        <row r="1489">
          <cell r="A1489" t="str">
            <v>BJ-COS-054</v>
          </cell>
          <cell r="B1489" t="str">
            <v>COSMO 541-Z-LIGHT GREEN AM13</v>
          </cell>
        </row>
        <row r="1490">
          <cell r="A1490" t="str">
            <v>BJ-COS-055</v>
          </cell>
          <cell r="B1490" t="str">
            <v>COSMO 541-Z-ORANGE AM12</v>
          </cell>
        </row>
        <row r="1491">
          <cell r="A1491" t="str">
            <v>BJ-COS-056</v>
          </cell>
          <cell r="B1491" t="str">
            <v>COSMO 541-N-PINK AM9</v>
          </cell>
        </row>
        <row r="1492">
          <cell r="A1492" t="str">
            <v>BJ-COS-057</v>
          </cell>
          <cell r="B1492" t="str">
            <v>JANGAN DIPAKAI</v>
          </cell>
        </row>
        <row r="1493">
          <cell r="A1493" t="str">
            <v>BJ-COS-058</v>
          </cell>
          <cell r="B1493" t="str">
            <v>JANGAN DIPAKAI</v>
          </cell>
        </row>
        <row r="1494">
          <cell r="A1494" t="str">
            <v>BJ-COS-059</v>
          </cell>
          <cell r="B1494" t="str">
            <v>JANGAN DIPAKAI</v>
          </cell>
        </row>
        <row r="1495">
          <cell r="A1495" t="str">
            <v>BJ-COS-060</v>
          </cell>
          <cell r="B1495" t="str">
            <v>JANGAN DIPAKAI</v>
          </cell>
        </row>
        <row r="1496">
          <cell r="A1496" t="str">
            <v>BJ-COS-063</v>
          </cell>
          <cell r="B1496" t="str">
            <v>COSMO 542-P-GREY-GREEN PVC</v>
          </cell>
        </row>
        <row r="1497">
          <cell r="A1497" t="str">
            <v>BJ-COS-064</v>
          </cell>
          <cell r="B1497" t="str">
            <v>COSMO 542-P-GREY-LIGHT BLUE PVC</v>
          </cell>
        </row>
        <row r="1498">
          <cell r="A1498" t="str">
            <v>BJ-COS-065</v>
          </cell>
          <cell r="B1498" t="str">
            <v>COSMO 542-P-GREY-LIGHT GREEN PVC</v>
          </cell>
        </row>
        <row r="1499">
          <cell r="A1499" t="str">
            <v>BJ-COS-066</v>
          </cell>
          <cell r="B1499" t="str">
            <v>COSMO 542-P-GREY-PINK PVC</v>
          </cell>
        </row>
        <row r="1500">
          <cell r="A1500" t="str">
            <v>BJ-COS-067</v>
          </cell>
          <cell r="B1500" t="str">
            <v>COSMO 542-P-GREY-ORANGE O12 PVC</v>
          </cell>
        </row>
        <row r="1501">
          <cell r="A1501" t="str">
            <v>BJ-COS-068</v>
          </cell>
          <cell r="B1501" t="str">
            <v>COSMO MPR PLUS-P-SILVER-MT WHITE BLACK PVC</v>
          </cell>
        </row>
        <row r="1502">
          <cell r="A1502" t="str">
            <v>BJ-COS-069</v>
          </cell>
          <cell r="B1502" t="str">
            <v>COSMO MNR PLUS-Z-MT WHITE BLACK PVC</v>
          </cell>
        </row>
        <row r="1503">
          <cell r="A1503" t="str">
            <v>BJ-COS-070</v>
          </cell>
          <cell r="B1503" t="str">
            <v>COSMO MNR PLUS-Z-MT WHITE RED PVC</v>
          </cell>
        </row>
        <row r="1504">
          <cell r="A1504" t="str">
            <v>BJ-COS-071</v>
          </cell>
          <cell r="B1504" t="str">
            <v>COSMO 541-Z-LIGHT BLUE PVC</v>
          </cell>
        </row>
        <row r="1505">
          <cell r="A1505" t="str">
            <v>BJ-COS-073</v>
          </cell>
          <cell r="B1505" t="str">
            <v>COSMO MPR-N-HITAM</v>
          </cell>
        </row>
        <row r="1506">
          <cell r="A1506" t="str">
            <v>BJ-COS-074</v>
          </cell>
          <cell r="B1506" t="str">
            <v>MNR PLUS MT-BEIGE-HITAM</v>
          </cell>
        </row>
        <row r="1507">
          <cell r="A1507" t="str">
            <v>BJ-COS-075</v>
          </cell>
          <cell r="B1507" t="str">
            <v>COSMO FC542-N-HITAM</v>
          </cell>
        </row>
        <row r="1508">
          <cell r="A1508" t="str">
            <v>BJ-COS-076</v>
          </cell>
          <cell r="B1508" t="str">
            <v>COSMO FC941-N-YELLOW</v>
          </cell>
        </row>
        <row r="1509">
          <cell r="A1509" t="str">
            <v>BJ-COS-077</v>
          </cell>
          <cell r="B1509" t="str">
            <v>COSMO 441 ZINK BLACK</v>
          </cell>
        </row>
        <row r="1510">
          <cell r="A1510" t="str">
            <v>BJ-COS-079</v>
          </cell>
          <cell r="B1510" t="str">
            <v>COSMO 441 ZINK MERAH</v>
          </cell>
        </row>
        <row r="1511">
          <cell r="A1511" t="str">
            <v>BJ-COS-081</v>
          </cell>
          <cell r="B1511" t="str">
            <v>COSMO LMPR SILVER AICO BLACK</v>
          </cell>
        </row>
        <row r="1512">
          <cell r="A1512" t="str">
            <v>BJ-COS-082</v>
          </cell>
          <cell r="B1512" t="str">
            <v>COSMO 541 N / ZINK BIRU</v>
          </cell>
        </row>
        <row r="1513">
          <cell r="A1513" t="str">
            <v>BJ-COS-083</v>
          </cell>
          <cell r="B1513" t="str">
            <v>COSMO 541 N / ZINK DARK GREY</v>
          </cell>
        </row>
        <row r="1514">
          <cell r="A1514" t="str">
            <v>BJ-COS-084</v>
          </cell>
          <cell r="B1514" t="str">
            <v>COSMO 541 N HIJAU</v>
          </cell>
        </row>
        <row r="1515">
          <cell r="A1515" t="str">
            <v>BJ-COS-085</v>
          </cell>
          <cell r="B1515" t="str">
            <v>COSMO 542 P BLACK BLACK</v>
          </cell>
        </row>
        <row r="1516">
          <cell r="A1516" t="str">
            <v>BJ-COS-086</v>
          </cell>
          <cell r="B1516" t="str">
            <v>COSMO 542 P BLUE LIGHT BLUE</v>
          </cell>
        </row>
        <row r="1517">
          <cell r="A1517" t="str">
            <v>BJ-COS-087</v>
          </cell>
          <cell r="B1517" t="str">
            <v>COSMO 542 P GREEN LIGHT GREEN</v>
          </cell>
        </row>
        <row r="1518">
          <cell r="A1518" t="str">
            <v>BJ-COS-088</v>
          </cell>
          <cell r="B1518" t="str">
            <v>COSMO 542 P HITAM HITAM</v>
          </cell>
        </row>
        <row r="1519">
          <cell r="A1519" t="str">
            <v>BJ-COS-089</v>
          </cell>
          <cell r="B1519" t="str">
            <v>COSMO 542 P ORANGE ORANGE</v>
          </cell>
        </row>
        <row r="1520">
          <cell r="A1520" t="str">
            <v>BJ-COS-090</v>
          </cell>
          <cell r="B1520" t="str">
            <v>COSMO 542 P PINK PINK</v>
          </cell>
        </row>
        <row r="1521">
          <cell r="A1521" t="str">
            <v>BJ-COS-091</v>
          </cell>
          <cell r="B1521" t="str">
            <v>COSMO 542 P SILVER BLUE</v>
          </cell>
        </row>
        <row r="1522">
          <cell r="A1522" t="str">
            <v>BJ-COS-092</v>
          </cell>
          <cell r="B1522" t="str">
            <v>JANGAN DIPAKAI</v>
          </cell>
        </row>
        <row r="1523">
          <cell r="A1523" t="str">
            <v>BJ-COS-094</v>
          </cell>
          <cell r="B1523" t="str">
            <v>COSMO 542 P SILVER GREEN</v>
          </cell>
        </row>
        <row r="1524">
          <cell r="A1524" t="str">
            <v>BJ-COS-095</v>
          </cell>
          <cell r="B1524" t="str">
            <v>JANGAN DIPAKAI</v>
          </cell>
        </row>
        <row r="1525">
          <cell r="A1525" t="str">
            <v>BJ-COS-096</v>
          </cell>
          <cell r="B1525" t="str">
            <v>COSMO 542 P SILVER LIGHT BLUE</v>
          </cell>
        </row>
        <row r="1526">
          <cell r="A1526" t="str">
            <v>BJ-COS-098</v>
          </cell>
          <cell r="B1526" t="str">
            <v>COSMO 542 P WHITE WHITE</v>
          </cell>
        </row>
        <row r="1527">
          <cell r="A1527" t="str">
            <v>BJ-COS-099</v>
          </cell>
          <cell r="B1527" t="str">
            <v>COSMO 941 N BLUE</v>
          </cell>
        </row>
        <row r="1528">
          <cell r="A1528" t="str">
            <v>BJ-COS-100</v>
          </cell>
          <cell r="B1528" t="str">
            <v>COSMO 941 N BROWN</v>
          </cell>
        </row>
        <row r="1529">
          <cell r="A1529" t="str">
            <v>BJ-COS-101</v>
          </cell>
          <cell r="B1529" t="str">
            <v>COSMO 941 N BLACK EXP</v>
          </cell>
        </row>
        <row r="1530">
          <cell r="A1530" t="str">
            <v>BJ-COS-102</v>
          </cell>
          <cell r="B1530" t="str">
            <v>COSMO 941 N MERAH</v>
          </cell>
        </row>
        <row r="1531">
          <cell r="A1531" t="str">
            <v>BJ-COS-103</v>
          </cell>
          <cell r="B1531" t="str">
            <v>COSMO 941 N NAVY BLUE LABEL</v>
          </cell>
        </row>
        <row r="1532">
          <cell r="A1532" t="str">
            <v>BJ-COS-104</v>
          </cell>
          <cell r="B1532" t="str">
            <v>COSMO 942 P SILVER BLUE TAURUS</v>
          </cell>
        </row>
        <row r="1533">
          <cell r="A1533" t="str">
            <v>BJ-COS-105</v>
          </cell>
          <cell r="B1533" t="str">
            <v>COSMO FC 942 P SILVER BLUE / EXPORT</v>
          </cell>
        </row>
        <row r="1534">
          <cell r="A1534" t="str">
            <v>BJ-COS-106</v>
          </cell>
          <cell r="B1534" t="str">
            <v>COSMO FC 942 P SILVER BROWN / EXPORT</v>
          </cell>
        </row>
        <row r="1535">
          <cell r="A1535" t="str">
            <v>BJ-COS-107</v>
          </cell>
          <cell r="B1535" t="str">
            <v>MNR N / ZINK</v>
          </cell>
        </row>
        <row r="1536">
          <cell r="A1536" t="str">
            <v>BJ-COS-108</v>
          </cell>
          <cell r="B1536" t="str">
            <v>MNR ZINK HITAM</v>
          </cell>
        </row>
        <row r="1537">
          <cell r="A1537" t="str">
            <v>BJ-COS-109</v>
          </cell>
          <cell r="B1537" t="str">
            <v>MNR ZINK MERAH</v>
          </cell>
        </row>
        <row r="1538">
          <cell r="A1538" t="str">
            <v>BJ-COS-110</v>
          </cell>
          <cell r="B1538" t="str">
            <v>MPR P SILVER BLUE</v>
          </cell>
        </row>
        <row r="1539">
          <cell r="A1539" t="str">
            <v>BJ-COS-111</v>
          </cell>
          <cell r="B1539" t="str">
            <v>MPR P SILVER MERAH</v>
          </cell>
        </row>
        <row r="1540">
          <cell r="A1540" t="str">
            <v>BJ-COS-112</v>
          </cell>
          <cell r="B1540" t="str">
            <v>JANGAN DIPAKAI</v>
          </cell>
        </row>
        <row r="1541">
          <cell r="A1541" t="str">
            <v>BJ-COS-113</v>
          </cell>
          <cell r="B1541" t="str">
            <v>COZY N BIRU L1</v>
          </cell>
        </row>
        <row r="1542">
          <cell r="A1542" t="str">
            <v>BJ-COS-114</v>
          </cell>
          <cell r="B1542" t="str">
            <v>JANGAN DIPAKAI</v>
          </cell>
        </row>
        <row r="1543">
          <cell r="A1543" t="str">
            <v>BJ-COS-115</v>
          </cell>
          <cell r="B1543" t="str">
            <v>COZY N MERAH O3</v>
          </cell>
        </row>
        <row r="1544">
          <cell r="A1544" t="str">
            <v>BJ-COS-116</v>
          </cell>
          <cell r="B1544" t="str">
            <v>COSMO 541-Z-BLUE PVC</v>
          </cell>
        </row>
        <row r="1545">
          <cell r="A1545" t="str">
            <v>BJ-COS-117</v>
          </cell>
          <cell r="B1545" t="str">
            <v>COSMO LMPR-P-SILVER-RED PVC</v>
          </cell>
        </row>
        <row r="1546">
          <cell r="A1546" t="str">
            <v>BJ-COS-118</v>
          </cell>
          <cell r="B1546" t="str">
            <v>COSMO LMZR-Z-RED PVC</v>
          </cell>
        </row>
        <row r="1547">
          <cell r="A1547" t="str">
            <v>BJ-COS-121</v>
          </cell>
          <cell r="B1547" t="str">
            <v>COSMO 941-GREEN PVC</v>
          </cell>
        </row>
        <row r="1548">
          <cell r="A1548" t="str">
            <v>BJ-COS-122</v>
          </cell>
          <cell r="B1548" t="str">
            <v>COSMO MPR-P-HITAM -HITAM MT.HITAM</v>
          </cell>
        </row>
        <row r="1549">
          <cell r="A1549" t="str">
            <v>BJ-COS-123</v>
          </cell>
          <cell r="B1549" t="str">
            <v>COSMO 542 P SILVER BLUE AL 12</v>
          </cell>
        </row>
        <row r="1550">
          <cell r="A1550" t="str">
            <v>BJ-COS-124</v>
          </cell>
          <cell r="B1550" t="str">
            <v>COSMO 542-P-BLACK-RED</v>
          </cell>
        </row>
        <row r="1551">
          <cell r="A1551" t="str">
            <v>BJ-COS-125</v>
          </cell>
          <cell r="B1551" t="str">
            <v>COSMO MNR-Z-BLUE PVC</v>
          </cell>
        </row>
        <row r="1552">
          <cell r="A1552" t="str">
            <v>BJ-COS-126</v>
          </cell>
          <cell r="B1552" t="str">
            <v>COSMO 541-Z-NAVY BLUE</v>
          </cell>
        </row>
        <row r="1553">
          <cell r="A1553" t="str">
            <v>BJ-COS-127</v>
          </cell>
          <cell r="B1553" t="str">
            <v>MNR PLUS MT-LIGHT GREY-HITAM</v>
          </cell>
        </row>
        <row r="1554">
          <cell r="A1554" t="str">
            <v>BJ-COS-128</v>
          </cell>
          <cell r="B1554" t="str">
            <v>MNR PLUS MT-LIGHT GREY-GREY</v>
          </cell>
        </row>
        <row r="1555">
          <cell r="A1555" t="str">
            <v>BJ-COS-129</v>
          </cell>
          <cell r="B1555" t="str">
            <v>COSMO 541 N RED</v>
          </cell>
        </row>
        <row r="1556">
          <cell r="A1556" t="str">
            <v>BJ-COS-130</v>
          </cell>
          <cell r="B1556" t="str">
            <v>COSMO 541 N BLACK</v>
          </cell>
        </row>
        <row r="1557">
          <cell r="A1557" t="str">
            <v>BJ-COS-131</v>
          </cell>
          <cell r="B1557" t="str">
            <v>COSMO MNR N BLACK</v>
          </cell>
        </row>
        <row r="1558">
          <cell r="A1558" t="str">
            <v>BJ-COS-132</v>
          </cell>
          <cell r="B1558" t="str">
            <v>COSMO MNR N RED</v>
          </cell>
        </row>
        <row r="1559">
          <cell r="A1559" t="str">
            <v>BJ-COS-133</v>
          </cell>
          <cell r="B1559" t="str">
            <v>COSMO LMZR BIRU PVC</v>
          </cell>
        </row>
        <row r="1560">
          <cell r="A1560" t="str">
            <v>BJ-COS-134</v>
          </cell>
          <cell r="B1560" t="str">
            <v>COSMO MPR-P-HITAM - HITAM -MT.PUTIH</v>
          </cell>
        </row>
        <row r="1561">
          <cell r="A1561" t="str">
            <v>BJ-COS-135</v>
          </cell>
          <cell r="B1561" t="str">
            <v>COSMO 541-Z-GREY</v>
          </cell>
        </row>
        <row r="1562">
          <cell r="A1562" t="str">
            <v>BJ-COS-136</v>
          </cell>
          <cell r="B1562" t="str">
            <v>COSMO 942-P-SILVER-GREEN</v>
          </cell>
        </row>
        <row r="1563">
          <cell r="A1563" t="str">
            <v>BJ-COS-137</v>
          </cell>
          <cell r="B1563" t="str">
            <v>COSMO 942-P-SILVER-BEIGE</v>
          </cell>
        </row>
        <row r="1564">
          <cell r="A1564" t="str">
            <v>BJ-COS-138</v>
          </cell>
          <cell r="B1564" t="str">
            <v>COSMO 942-P-SILVER-CREAM</v>
          </cell>
        </row>
        <row r="1565">
          <cell r="A1565" t="str">
            <v>BJ-COS-139</v>
          </cell>
          <cell r="B1565" t="str">
            <v>COSMO 942-P-SILVER-SILVER AICO</v>
          </cell>
        </row>
        <row r="1566">
          <cell r="A1566" t="str">
            <v>BJ-COS-140</v>
          </cell>
          <cell r="B1566" t="str">
            <v>COSMO 941 N GREY</v>
          </cell>
        </row>
        <row r="1567">
          <cell r="A1567" t="str">
            <v>BJ-COS-141</v>
          </cell>
          <cell r="B1567" t="str">
            <v>COSMO 542 P SILVER YELLOW</v>
          </cell>
        </row>
        <row r="1568">
          <cell r="A1568" t="str">
            <v>BJ-COS-142</v>
          </cell>
          <cell r="B1568" t="str">
            <v>COSMO 541 E N NAVY BLUE</v>
          </cell>
        </row>
        <row r="1569">
          <cell r="A1569" t="str">
            <v>BJ-COS-143</v>
          </cell>
          <cell r="B1569" t="str">
            <v>COSMO 541 E N YELLOW</v>
          </cell>
        </row>
        <row r="1570">
          <cell r="A1570" t="str">
            <v>BJ-COS-144</v>
          </cell>
          <cell r="B1570" t="str">
            <v>COSMO 941-N-RED</v>
          </cell>
        </row>
        <row r="1571">
          <cell r="A1571" t="str">
            <v>BJ-COS-145</v>
          </cell>
          <cell r="B1571" t="str">
            <v>COSMO MPR PLUS P SILVER BLUE</v>
          </cell>
        </row>
        <row r="1572">
          <cell r="A1572" t="str">
            <v>BJ-COS-146</v>
          </cell>
          <cell r="B1572" t="str">
            <v>COSMO 542 YELLOW</v>
          </cell>
        </row>
        <row r="1573">
          <cell r="A1573" t="str">
            <v>BJ-COS-147</v>
          </cell>
          <cell r="B1573" t="str">
            <v>COSMO 542 BLUE</v>
          </cell>
        </row>
        <row r="1574">
          <cell r="A1574" t="str">
            <v>BJ-COS-148</v>
          </cell>
          <cell r="B1574" t="str">
            <v>COSMO MPR-P-SILVER-YELLOW FLORA</v>
          </cell>
        </row>
        <row r="1575">
          <cell r="A1575" t="str">
            <v>BJ-COS-149</v>
          </cell>
          <cell r="B1575" t="str">
            <v>COSMO 542 P RED RED</v>
          </cell>
        </row>
        <row r="1576">
          <cell r="A1576" t="str">
            <v>BJ-COS-150</v>
          </cell>
          <cell r="B1576" t="str">
            <v>COSMO 541 N BLUE FLORA</v>
          </cell>
        </row>
        <row r="1577">
          <cell r="A1577" t="str">
            <v>BJ-COS-151</v>
          </cell>
          <cell r="B1577" t="str">
            <v>COSMO 941-N-BLUE TAURUS</v>
          </cell>
        </row>
        <row r="1578">
          <cell r="A1578" t="str">
            <v>BJ-COS-152</v>
          </cell>
          <cell r="B1578" t="str">
            <v>COSMO 541 N BLUE</v>
          </cell>
        </row>
        <row r="1579">
          <cell r="A1579" t="str">
            <v>BJ-COS-153</v>
          </cell>
          <cell r="B1579" t="str">
            <v>COSMO 941 N BLACK</v>
          </cell>
        </row>
        <row r="1580">
          <cell r="A1580" t="str">
            <v>BJ-COS-154</v>
          </cell>
          <cell r="B1580" t="str">
            <v>COSMO MNR N BLACK TRIPLEK</v>
          </cell>
        </row>
        <row r="1581">
          <cell r="A1581" t="str">
            <v>BJ-COS-155</v>
          </cell>
          <cell r="B1581" t="str">
            <v>COSMO MPR P BEIGE BLACK OKAMURA</v>
          </cell>
        </row>
        <row r="1582">
          <cell r="A1582" t="str">
            <v>BJ-COS-156</v>
          </cell>
          <cell r="B1582" t="str">
            <v>COSMO 542 P RED RED FLORA</v>
          </cell>
        </row>
        <row r="1583">
          <cell r="A1583" t="str">
            <v>BJ-COS-157</v>
          </cell>
          <cell r="B1583" t="str">
            <v>COSMO 542 P YELLOW YELLOW</v>
          </cell>
        </row>
        <row r="1584">
          <cell r="A1584" t="str">
            <v>BJ-COS-158</v>
          </cell>
          <cell r="B1584" t="str">
            <v>COSMO 541 N LIGHT GREY</v>
          </cell>
        </row>
        <row r="1585">
          <cell r="A1585" t="str">
            <v>BJ-COS-159</v>
          </cell>
          <cell r="B1585" t="str">
            <v>COSMO 941 N DARK GREY</v>
          </cell>
        </row>
        <row r="1586">
          <cell r="A1586" t="str">
            <v>BJ-COS-160</v>
          </cell>
          <cell r="B1586" t="str">
            <v>COSMO 541 N GREEN FLORA</v>
          </cell>
        </row>
        <row r="1587">
          <cell r="A1587" t="str">
            <v>BJ-COS-161</v>
          </cell>
          <cell r="B1587" t="str">
            <v>COSMO MPR P SILVER BLUE L1</v>
          </cell>
        </row>
        <row r="1588">
          <cell r="A1588" t="str">
            <v>BJ-COS-162</v>
          </cell>
          <cell r="B1588" t="str">
            <v>COSMO MNR N BLACK MEMO KIRI</v>
          </cell>
        </row>
        <row r="1589">
          <cell r="A1589" t="str">
            <v>BJ-COS-163</v>
          </cell>
          <cell r="B1589" t="str">
            <v>COSMO 542 P SILVER CUSTOM</v>
          </cell>
        </row>
        <row r="1590">
          <cell r="A1590" t="str">
            <v>BJ-COS-164</v>
          </cell>
          <cell r="B1590" t="str">
            <v>COSMO 542 P BEIGE RED</v>
          </cell>
        </row>
        <row r="1591">
          <cell r="A1591" t="str">
            <v>BJ-COS-165</v>
          </cell>
          <cell r="B1591" t="str">
            <v>COSMO MPR PLUS P SILVER LIGH GREEN</v>
          </cell>
        </row>
        <row r="1592">
          <cell r="A1592" t="str">
            <v>BJ-COS-166</v>
          </cell>
          <cell r="B1592" t="str">
            <v>COSMO MPR P SILVER MT. WHITE GREEN</v>
          </cell>
        </row>
        <row r="1593">
          <cell r="A1593" t="str">
            <v>BJ-COS-167</v>
          </cell>
          <cell r="B1593" t="str">
            <v>COSMO MPR PLUS P BLACK BLUE</v>
          </cell>
        </row>
        <row r="1594">
          <cell r="A1594" t="str">
            <v>BJ-COS-168</v>
          </cell>
          <cell r="B1594" t="str">
            <v>COSMO 542 P WHITE L BLUE</v>
          </cell>
        </row>
        <row r="1595">
          <cell r="A1595" t="str">
            <v>BJ-COS-169</v>
          </cell>
          <cell r="B1595" t="str">
            <v>COSMO 542 P PINK L BLUE</v>
          </cell>
        </row>
        <row r="1596">
          <cell r="A1596" t="str">
            <v>BJ-COS-170</v>
          </cell>
          <cell r="B1596" t="str">
            <v>COSMO 542 P ORANGE L BLUE</v>
          </cell>
        </row>
        <row r="1597">
          <cell r="A1597" t="str">
            <v>BJ-COS-171</v>
          </cell>
          <cell r="B1597" t="str">
            <v>COSMO 542 P LIGHT GREEN L BLUE</v>
          </cell>
        </row>
        <row r="1598">
          <cell r="A1598" t="str">
            <v>BJ-COS-172</v>
          </cell>
          <cell r="B1598" t="str">
            <v>COSMO 542 P BLACK ORANGE</v>
          </cell>
        </row>
        <row r="1599">
          <cell r="A1599" t="str">
            <v>BJ-COS-173</v>
          </cell>
          <cell r="B1599" t="str">
            <v>COSMO MPR PLUS P BLACK BLACK</v>
          </cell>
        </row>
        <row r="1600">
          <cell r="A1600" t="str">
            <v>BJ-COS-174</v>
          </cell>
          <cell r="B1600" t="str">
            <v>COSMO MPR P SILVER BLACK MT BLACK KIRI</v>
          </cell>
        </row>
        <row r="1601">
          <cell r="A1601" t="str">
            <v>BJ-COS-175</v>
          </cell>
          <cell r="B1601" t="str">
            <v>COSMO 541 N RED N3</v>
          </cell>
        </row>
        <row r="1602">
          <cell r="A1602" t="str">
            <v>BJ-COS-176</v>
          </cell>
          <cell r="B1602" t="str">
            <v>COSMO LMPR-P-SILVER GREEN</v>
          </cell>
        </row>
        <row r="1603">
          <cell r="A1603" t="str">
            <v>BJ-COS-177</v>
          </cell>
          <cell r="B1603" t="str">
            <v>COSMO MPR P SILVER BLACK MT BLACK</v>
          </cell>
        </row>
        <row r="1604">
          <cell r="A1604" t="str">
            <v>BJ-COS-178</v>
          </cell>
          <cell r="B1604" t="str">
            <v>COSMO 542 P SILVER BLUE FLORA</v>
          </cell>
        </row>
        <row r="1605">
          <cell r="A1605" t="str">
            <v>BJ-COS-179</v>
          </cell>
          <cell r="B1605" t="str">
            <v>COSMO 542 P BLACK LIGHT BLUE</v>
          </cell>
        </row>
        <row r="1606">
          <cell r="A1606" t="str">
            <v>BJ-COS-180</v>
          </cell>
          <cell r="B1606" t="str">
            <v>COSMO 941 N GREEN</v>
          </cell>
        </row>
        <row r="1607">
          <cell r="A1607" t="str">
            <v>BJ-COS-181</v>
          </cell>
          <cell r="B1607" t="str">
            <v>COSMO MNR PLUS N BLUE</v>
          </cell>
        </row>
        <row r="1608">
          <cell r="A1608" t="str">
            <v>BJ-COS-182</v>
          </cell>
          <cell r="B1608" t="str">
            <v>COSMO MPR P BLACK BLACK MT BLACK KIRI</v>
          </cell>
        </row>
        <row r="1609">
          <cell r="A1609" t="str">
            <v>BJ-COS-184</v>
          </cell>
          <cell r="B1609" t="str">
            <v>COSMO 542 P BLACK BROWN</v>
          </cell>
        </row>
        <row r="1610">
          <cell r="A1610" t="str">
            <v>BJ-COS-185</v>
          </cell>
          <cell r="B1610" t="str">
            <v>COSMO MPR-P-RED-RED FLORA</v>
          </cell>
        </row>
        <row r="1611">
          <cell r="A1611" t="str">
            <v>BJ-COS-186</v>
          </cell>
          <cell r="B1611" t="str">
            <v>COSMO MPR-P-BLUE-BLUE FLORA</v>
          </cell>
        </row>
        <row r="1612">
          <cell r="A1612" t="str">
            <v>BJ-COS-187</v>
          </cell>
          <cell r="B1612" t="str">
            <v>COSMO MNR N BLACK CUSTOM</v>
          </cell>
        </row>
        <row r="1613">
          <cell r="A1613" t="str">
            <v>BJ-COS-188</v>
          </cell>
          <cell r="B1613" t="str">
            <v>COSMO 541 N BLACK CUSTOM</v>
          </cell>
        </row>
        <row r="1614">
          <cell r="A1614" t="str">
            <v>BJ-COS-189</v>
          </cell>
          <cell r="B1614" t="str">
            <v>COSMO MNR N BLUE</v>
          </cell>
        </row>
        <row r="1615">
          <cell r="A1615" t="str">
            <v>BJ-COS-190</v>
          </cell>
          <cell r="B1615" t="str">
            <v>COSMO 542 P SILVER RED FLORA</v>
          </cell>
        </row>
        <row r="1616">
          <cell r="A1616" t="str">
            <v>BJ-COS-191</v>
          </cell>
          <cell r="B1616" t="str">
            <v>COSMO MPR P BLACK BLACK PVC MT PUTIH</v>
          </cell>
        </row>
        <row r="1617">
          <cell r="A1617" t="str">
            <v>BJ-COS-192</v>
          </cell>
          <cell r="B1617" t="str">
            <v>COSMO MPR PLUS P SILVER RED CUSTOM</v>
          </cell>
        </row>
        <row r="1618">
          <cell r="A1618" t="str">
            <v>BJ-COST-001</v>
          </cell>
          <cell r="B1618" t="str">
            <v>COSTA CHROME BLUE CORAL - TURQUOISE BLUE</v>
          </cell>
        </row>
        <row r="1619">
          <cell r="A1619" t="str">
            <v>BJ-COST-002</v>
          </cell>
          <cell r="B1619" t="str">
            <v>COSTA CHROME NUGGET - BROWN</v>
          </cell>
        </row>
        <row r="1620">
          <cell r="A1620" t="str">
            <v>BJ-COST-003</v>
          </cell>
          <cell r="B1620" t="str">
            <v>COSTA CHROME RED - MAROON</v>
          </cell>
        </row>
        <row r="1621">
          <cell r="A1621" t="str">
            <v>BJ-COST-004</v>
          </cell>
          <cell r="B1621" t="str">
            <v>COSTA CHROME - GREY</v>
          </cell>
        </row>
        <row r="1622">
          <cell r="A1622" t="str">
            <v>BJ-COST-005</v>
          </cell>
          <cell r="B1622" t="str">
            <v>COSTA N BROWN VANITY</v>
          </cell>
        </row>
        <row r="1623">
          <cell r="A1623" t="str">
            <v>BJ-COST-006</v>
          </cell>
          <cell r="B1623" t="str">
            <v>COSTA CHROME GREY CUSTOM</v>
          </cell>
        </row>
        <row r="1624">
          <cell r="A1624" t="str">
            <v>BJ-COST-007</v>
          </cell>
          <cell r="B1624" t="str">
            <v>COSTA CHROME BLACK O7</v>
          </cell>
        </row>
        <row r="1625">
          <cell r="A1625" t="str">
            <v>BJ-COST-008</v>
          </cell>
          <cell r="B1625" t="str">
            <v>COSTA CHROME CAYMAN BLUE</v>
          </cell>
        </row>
        <row r="1626">
          <cell r="A1626" t="str">
            <v>BJ-COZ-001</v>
          </cell>
          <cell r="B1626" t="str">
            <v>COZY N BLUE S1</v>
          </cell>
        </row>
        <row r="1627">
          <cell r="A1627" t="str">
            <v>BJ-COZ-002</v>
          </cell>
          <cell r="B1627" t="str">
            <v>COZY N MAROON YK3</v>
          </cell>
        </row>
        <row r="1628">
          <cell r="A1628" t="str">
            <v>BJ-COZ-003</v>
          </cell>
          <cell r="B1628" t="str">
            <v>COZY N PINK S9</v>
          </cell>
        </row>
        <row r="1629">
          <cell r="A1629" t="str">
            <v>BJ-COZ-004</v>
          </cell>
          <cell r="B1629" t="str">
            <v>COZY N BROWN N4</v>
          </cell>
        </row>
        <row r="1630">
          <cell r="A1630" t="str">
            <v>BJ-COZ-005</v>
          </cell>
          <cell r="B1630" t="str">
            <v>COZY N GREEN S6</v>
          </cell>
        </row>
        <row r="1631">
          <cell r="A1631" t="str">
            <v>BJ-COZ-006</v>
          </cell>
          <cell r="B1631" t="str">
            <v>COZY N BLUE Y1</v>
          </cell>
        </row>
        <row r="1632">
          <cell r="A1632" t="str">
            <v>BJ-COZ-007</v>
          </cell>
          <cell r="B1632" t="str">
            <v>COZY N GREY S2</v>
          </cell>
        </row>
        <row r="1633">
          <cell r="A1633" t="str">
            <v>BJ-COZ-008</v>
          </cell>
          <cell r="B1633" t="str">
            <v>COZY N GREY Y2</v>
          </cell>
        </row>
        <row r="1634">
          <cell r="A1634" t="str">
            <v>BJ-COZ-009</v>
          </cell>
          <cell r="B1634" t="str">
            <v>COZY N BLACK O7</v>
          </cell>
        </row>
        <row r="1635">
          <cell r="A1635" t="str">
            <v>BJ-COZ-010</v>
          </cell>
          <cell r="B1635" t="str">
            <v>COZY N MAROON W3</v>
          </cell>
        </row>
        <row r="1636">
          <cell r="A1636" t="str">
            <v>BJ-COZ-014</v>
          </cell>
          <cell r="B1636" t="str">
            <v>COZY N BLACK L7</v>
          </cell>
        </row>
        <row r="1637">
          <cell r="A1637" t="str">
            <v>BJ-COZ-015</v>
          </cell>
          <cell r="B1637" t="str">
            <v>COZY N RED O3</v>
          </cell>
        </row>
        <row r="1638">
          <cell r="A1638" t="str">
            <v>BJ-COZ-016</v>
          </cell>
          <cell r="B1638" t="str">
            <v>COZY N BLUE O1</v>
          </cell>
        </row>
        <row r="1639">
          <cell r="A1639" t="str">
            <v>BJ-COZ-017</v>
          </cell>
          <cell r="B1639" t="str">
            <v>COZY N BLACK W7</v>
          </cell>
        </row>
        <row r="1640">
          <cell r="A1640" t="str">
            <v>BJ-COZ-019</v>
          </cell>
          <cell r="B1640" t="str">
            <v>COZY N GREY O2</v>
          </cell>
        </row>
        <row r="1641">
          <cell r="A1641" t="str">
            <v>BJ-COZ-020</v>
          </cell>
          <cell r="B1641" t="str">
            <v>COZY N GREEN O6</v>
          </cell>
        </row>
        <row r="1642">
          <cell r="A1642" t="str">
            <v>BJ-COZ-021</v>
          </cell>
          <cell r="B1642" t="str">
            <v>COZY N BLUE L1</v>
          </cell>
        </row>
        <row r="1643">
          <cell r="A1643" t="str">
            <v>BJ-COZ-022</v>
          </cell>
          <cell r="B1643" t="str">
            <v>COZY N BROWN O4 OZ.051</v>
          </cell>
        </row>
        <row r="1644">
          <cell r="A1644" t="str">
            <v>BJ-COZ-023</v>
          </cell>
          <cell r="B1644" t="str">
            <v>COZY N GREEN L6</v>
          </cell>
        </row>
        <row r="1645">
          <cell r="A1645" t="str">
            <v>BJ-COZ-024</v>
          </cell>
          <cell r="B1645" t="str">
            <v>COZY N BROWN TAURUS</v>
          </cell>
        </row>
        <row r="1646">
          <cell r="A1646" t="str">
            <v>BJ-COZ-025</v>
          </cell>
          <cell r="B1646" t="str">
            <v>COZY N BROWN N4 BORDIR</v>
          </cell>
        </row>
        <row r="1647">
          <cell r="A1647" t="str">
            <v>BJ-COZ-026</v>
          </cell>
          <cell r="B1647" t="str">
            <v>COZY N PURPLE AL060</v>
          </cell>
        </row>
        <row r="1648">
          <cell r="A1648" t="str">
            <v>BJ-COZ-027</v>
          </cell>
          <cell r="B1648" t="str">
            <v>COZY N GREY Y2 SEAT TEBAL</v>
          </cell>
        </row>
        <row r="1649">
          <cell r="A1649" t="str">
            <v>BJ-COZ-028</v>
          </cell>
          <cell r="B1649" t="str">
            <v>COZY N BLUE V1</v>
          </cell>
        </row>
        <row r="1650">
          <cell r="A1650" t="str">
            <v>BJ-COZ-029</v>
          </cell>
          <cell r="B1650" t="str">
            <v>COZY N BLACK V7</v>
          </cell>
        </row>
        <row r="1651">
          <cell r="A1651" t="str">
            <v>BJ-COZ-030</v>
          </cell>
          <cell r="B1651" t="str">
            <v>COZY N RED V3</v>
          </cell>
        </row>
        <row r="1652">
          <cell r="A1652" t="str">
            <v>BJ-COZ-031</v>
          </cell>
          <cell r="B1652" t="str">
            <v>COZY N ORANGE L12</v>
          </cell>
        </row>
        <row r="1653">
          <cell r="A1653" t="str">
            <v>BJ-COZ-032</v>
          </cell>
          <cell r="B1653" t="str">
            <v>COZY N BLACK O7 SABLON</v>
          </cell>
        </row>
        <row r="1654">
          <cell r="A1654" t="str">
            <v>BJ-COZ-034</v>
          </cell>
          <cell r="B1654" t="str">
            <v>COZY N RED N3</v>
          </cell>
        </row>
        <row r="1655">
          <cell r="A1655" t="str">
            <v>BJ-COZ-035</v>
          </cell>
          <cell r="B1655" t="str">
            <v>COZY N BLACK O7 BORDIR</v>
          </cell>
        </row>
        <row r="1656">
          <cell r="A1656" t="str">
            <v>BJ-COZ-036</v>
          </cell>
          <cell r="B1656" t="str">
            <v>COZY N MAROON YK3 ( SHOES JOINT )</v>
          </cell>
        </row>
        <row r="1657">
          <cell r="A1657" t="str">
            <v>BJ-COZ-037</v>
          </cell>
          <cell r="B1657" t="str">
            <v>COZY N GREY L2</v>
          </cell>
        </row>
        <row r="1658">
          <cell r="A1658" t="str">
            <v>BJ-COZ-038</v>
          </cell>
          <cell r="B1658" t="str">
            <v>COZY N GREEN L13</v>
          </cell>
        </row>
        <row r="1659">
          <cell r="A1659" t="str">
            <v>BJ-COZ-039</v>
          </cell>
          <cell r="B1659" t="str">
            <v>COZY N (S) ORANGE L12 (B) GREEN L13</v>
          </cell>
        </row>
        <row r="1660">
          <cell r="A1660" t="str">
            <v>BJ-COZ-040</v>
          </cell>
          <cell r="B1660" t="str">
            <v>COZY N (S) GREEN L13 (B) ORANGE L12</v>
          </cell>
        </row>
        <row r="1661">
          <cell r="A1661" t="str">
            <v>BJ-COZ-041</v>
          </cell>
          <cell r="B1661" t="str">
            <v>COZY N BLACK S7</v>
          </cell>
        </row>
        <row r="1662">
          <cell r="A1662" t="str">
            <v>BJ-COZ-042</v>
          </cell>
          <cell r="B1662" t="str">
            <v>COZY N OSCAR WHITE</v>
          </cell>
        </row>
        <row r="1663">
          <cell r="A1663" t="str">
            <v>BJ-COZ-043</v>
          </cell>
          <cell r="B1663" t="str">
            <v>COZY N BLACK L7 BORDIR</v>
          </cell>
        </row>
        <row r="1664">
          <cell r="A1664" t="str">
            <v>BJ-COZ-044</v>
          </cell>
          <cell r="B1664" t="str">
            <v>COZY N GREEN W6</v>
          </cell>
        </row>
        <row r="1665">
          <cell r="A1665" t="str">
            <v>BJ-COZ-045</v>
          </cell>
          <cell r="B1665" t="str">
            <v>COZY N GREY CUSTOM</v>
          </cell>
        </row>
        <row r="1666">
          <cell r="A1666" t="str">
            <v>BJ-COZ-046</v>
          </cell>
          <cell r="B1666" t="str">
            <v>COZY P BLACK GREY O2</v>
          </cell>
        </row>
        <row r="1667">
          <cell r="A1667" t="str">
            <v>BJ-COZ-047</v>
          </cell>
          <cell r="B1667" t="str">
            <v>COZY P BLACK GREY Y2</v>
          </cell>
        </row>
        <row r="1668">
          <cell r="A1668" t="str">
            <v>BJ-COZ-048</v>
          </cell>
          <cell r="B1668" t="str">
            <v>COZY N CREAM N5</v>
          </cell>
        </row>
        <row r="1669">
          <cell r="A1669" t="str">
            <v>BJ-COZ-049</v>
          </cell>
          <cell r="B1669" t="str">
            <v>COZY N CREAM O5</v>
          </cell>
        </row>
        <row r="1670">
          <cell r="A1670" t="str">
            <v>BJ-COZ-050</v>
          </cell>
          <cell r="B1670" t="str">
            <v>COZY N ORANGE AMAZONE</v>
          </cell>
        </row>
        <row r="1671">
          <cell r="A1671" t="str">
            <v>BJ-COZ-051</v>
          </cell>
          <cell r="B1671" t="str">
            <v>COZY N GREY L2 BORDIR</v>
          </cell>
        </row>
        <row r="1672">
          <cell r="A1672" t="str">
            <v>BJ-COZ-052</v>
          </cell>
          <cell r="B1672" t="str">
            <v>COZY N RED N3 BORDIR</v>
          </cell>
        </row>
        <row r="1673">
          <cell r="A1673" t="str">
            <v>BJ-COZ-053</v>
          </cell>
          <cell r="B1673" t="str">
            <v>COZY N RED AL-11 BORDIR</v>
          </cell>
        </row>
        <row r="1674">
          <cell r="A1674" t="str">
            <v>BJ-COZ-054</v>
          </cell>
          <cell r="B1674" t="str">
            <v>COZY N BLUE L1 CUSTOM</v>
          </cell>
        </row>
        <row r="1675">
          <cell r="A1675" t="str">
            <v>BJ-COZ-055</v>
          </cell>
          <cell r="B1675" t="str">
            <v>COZY P BLACK GREEN S6</v>
          </cell>
        </row>
        <row r="1676">
          <cell r="A1676" t="str">
            <v>BJ-COZ-056</v>
          </cell>
          <cell r="B1676" t="str">
            <v>COZY N ORANGE L12 BORDIR</v>
          </cell>
        </row>
        <row r="1677">
          <cell r="A1677" t="str">
            <v>BJ-COZ-057</v>
          </cell>
          <cell r="B1677" t="str">
            <v>COZY N GREY S2 BORDIR</v>
          </cell>
        </row>
        <row r="1678">
          <cell r="A1678" t="str">
            <v>BJ-COZ-058</v>
          </cell>
          <cell r="B1678" t="str">
            <v>COZY P CREAM (S) GREY L2 (B) YELLOW L8</v>
          </cell>
        </row>
        <row r="1679">
          <cell r="A1679" t="str">
            <v>BJ-COZ-059</v>
          </cell>
          <cell r="B1679" t="str">
            <v>COZY P WHITE (S) GREY L2 (B) YELLOW L8</v>
          </cell>
        </row>
        <row r="1680">
          <cell r="A1680" t="str">
            <v>BJ-COZ-060</v>
          </cell>
          <cell r="B1680" t="str">
            <v>COZY P SILVER BROWN N4</v>
          </cell>
        </row>
        <row r="1681">
          <cell r="A1681" t="str">
            <v>BJ-COZ-061</v>
          </cell>
          <cell r="B1681" t="str">
            <v>COZY N GREY Y2 ( SHOES JOINT )</v>
          </cell>
        </row>
        <row r="1682">
          <cell r="A1682" t="str">
            <v>BJ-COZ-062</v>
          </cell>
          <cell r="B1682" t="str">
            <v>COZY N GREEN L13 BORDIR</v>
          </cell>
        </row>
        <row r="1683">
          <cell r="A1683" t="str">
            <v>BJ-COZ-063</v>
          </cell>
          <cell r="B1683" t="str">
            <v>COZY N MAROON YK3 BORDIR</v>
          </cell>
        </row>
        <row r="1684">
          <cell r="A1684" t="str">
            <v>BJ-COZ-064</v>
          </cell>
          <cell r="B1684" t="str">
            <v>COZY P SILVER RED YK3 BORDIR + JOINT</v>
          </cell>
        </row>
        <row r="1685">
          <cell r="A1685" t="str">
            <v>BJ-COZ-065</v>
          </cell>
          <cell r="B1685" t="str">
            <v>COZY N GREEN L6 BORDIR</v>
          </cell>
        </row>
        <row r="1686">
          <cell r="A1686" t="str">
            <v>BJ-COZ-066</v>
          </cell>
          <cell r="B1686" t="str">
            <v>COZY N GREY Y2 BORDIR</v>
          </cell>
        </row>
        <row r="1687">
          <cell r="A1687" t="str">
            <v>BJ-COZ-067</v>
          </cell>
          <cell r="B1687" t="str">
            <v>COZY N SEAT BLACK L7 BACK RED N3</v>
          </cell>
        </row>
        <row r="1688">
          <cell r="A1688" t="str">
            <v>BJ-COZ-068</v>
          </cell>
          <cell r="B1688" t="str">
            <v>COZY P BLACK RED YK3</v>
          </cell>
        </row>
        <row r="1689">
          <cell r="A1689" t="str">
            <v>BJ-COZX-001</v>
          </cell>
          <cell r="B1689" t="str">
            <v>COZY KAGUKURO BLUE (L1)</v>
          </cell>
        </row>
        <row r="1690">
          <cell r="A1690" t="str">
            <v>BJ-COZX-002</v>
          </cell>
          <cell r="B1690" t="str">
            <v>COZY KAGUKURO GRAY (L2)</v>
          </cell>
        </row>
        <row r="1691">
          <cell r="A1691" t="str">
            <v>BJ-COZX-003</v>
          </cell>
          <cell r="B1691" t="str">
            <v>COZY KAGUKURO GREEN (L13)</v>
          </cell>
        </row>
        <row r="1692">
          <cell r="A1692" t="str">
            <v>BJ-COZX-004</v>
          </cell>
          <cell r="B1692" t="str">
            <v>COZY KAGUKURO ORANGE (L12)</v>
          </cell>
        </row>
        <row r="1693">
          <cell r="A1693" t="str">
            <v>BJ-COZX-005</v>
          </cell>
          <cell r="B1693" t="str">
            <v>COZY KAGUKURO OSCAR BLACK</v>
          </cell>
        </row>
        <row r="1694">
          <cell r="A1694" t="str">
            <v>BJ-COZX-006</v>
          </cell>
          <cell r="B1694" t="str">
            <v>COZY KAGUKURO OSCAR WHITE</v>
          </cell>
        </row>
        <row r="1695">
          <cell r="A1695" t="str">
            <v>BJ-CPAM-001</v>
          </cell>
          <cell r="B1695" t="str">
            <v>ARMY TRAVEL 200 X 100 X 3.5 MESH NAVI</v>
          </cell>
        </row>
        <row r="1696">
          <cell r="A1696" t="str">
            <v>BJ-CPAM-002</v>
          </cell>
          <cell r="B1696" t="str">
            <v>JANGAN DIPAKAI</v>
          </cell>
        </row>
        <row r="1697">
          <cell r="A1697" t="str">
            <v>BJ-CPAM-003</v>
          </cell>
          <cell r="B1697" t="str">
            <v>TRAVELMAT 200 X 70 X 3.5 WHITE</v>
          </cell>
        </row>
        <row r="1698">
          <cell r="A1698" t="str">
            <v>BJ-CPAM-004</v>
          </cell>
          <cell r="B1698" t="str">
            <v>RANJANG SINGLE POLRI</v>
          </cell>
        </row>
        <row r="1699">
          <cell r="A1699" t="str">
            <v>BJ-CPAM-005</v>
          </cell>
          <cell r="B1699" t="str">
            <v>COVER SUPREME BAMBOO 2000 X 900 X 150</v>
          </cell>
        </row>
        <row r="1700">
          <cell r="A1700" t="str">
            <v>BJ-CPAM-006</v>
          </cell>
          <cell r="B1700" t="str">
            <v>COVER SUPREME BAMBOO 2000 X 900 X 120</v>
          </cell>
        </row>
        <row r="1701">
          <cell r="A1701" t="str">
            <v>BJ-CPAM-007</v>
          </cell>
          <cell r="B1701" t="str">
            <v>TOPPER MATTRESS CUSTOM 180 X 70 X 3.5 WHITE</v>
          </cell>
        </row>
        <row r="1702">
          <cell r="A1702" t="str">
            <v>BJ-CPAM-008</v>
          </cell>
          <cell r="B1702" t="str">
            <v>MATRAS TNI AD</v>
          </cell>
        </row>
        <row r="1703">
          <cell r="A1703" t="str">
            <v>BJ-CPBM-001</v>
          </cell>
          <cell r="B1703" t="str">
            <v>JANGAN DIPAKAI</v>
          </cell>
        </row>
        <row r="1704">
          <cell r="A1704" t="str">
            <v>BJ-CPBM-002</v>
          </cell>
          <cell r="B1704" t="str">
            <v>BABY MATRESS NEW BORN CT 90 X 50 X 5 WHITE</v>
          </cell>
        </row>
        <row r="1705">
          <cell r="A1705" t="str">
            <v>BJ-CPBM-003</v>
          </cell>
          <cell r="B1705" t="str">
            <v>BABY MATRESS BABY JAPAN 100 X 60 X 5 WHITE</v>
          </cell>
        </row>
        <row r="1706">
          <cell r="A1706" t="str">
            <v>BJ-CPBM-004</v>
          </cell>
          <cell r="B1706" t="str">
            <v>BABY MATRESS SMALL 120 X 60 X 5 WHITE</v>
          </cell>
        </row>
        <row r="1707">
          <cell r="A1707" t="str">
            <v>BJ-CPBM-005</v>
          </cell>
          <cell r="B1707" t="str">
            <v>BABY MATRESS MEDIUM 120 X 70 X 5 WHITE</v>
          </cell>
        </row>
        <row r="1708">
          <cell r="A1708" t="str">
            <v>BJ-CPBM-006</v>
          </cell>
          <cell r="B1708" t="str">
            <v>BABY MATRESS LARGE 130 X 70 X 5 WHITE</v>
          </cell>
        </row>
        <row r="1709">
          <cell r="A1709" t="str">
            <v>BJ-CPBM-007</v>
          </cell>
          <cell r="B1709" t="str">
            <v>BABY MATRESS X LARGE 140 X 70 X 5 WHITE</v>
          </cell>
        </row>
        <row r="1710">
          <cell r="A1710" t="str">
            <v>BJ-CPBM-008</v>
          </cell>
          <cell r="B1710" t="str">
            <v>BABY MATRESS KIDS 150 X 90 X 5 WHITE</v>
          </cell>
        </row>
        <row r="1711">
          <cell r="A1711" t="str">
            <v>BJ-CPBM-009</v>
          </cell>
          <cell r="B1711" t="str">
            <v>MIMOS PILLOW SIZE S</v>
          </cell>
        </row>
        <row r="1712">
          <cell r="A1712" t="str">
            <v>BJ-CPBM-010</v>
          </cell>
          <cell r="B1712" t="str">
            <v>C-CORE BABY MATRESS 6090-40</v>
          </cell>
        </row>
        <row r="1713">
          <cell r="A1713" t="str">
            <v>BJ-CPBM-011</v>
          </cell>
          <cell r="B1713" t="str">
            <v>BABY MATRES 520 X 870 X 50 MM</v>
          </cell>
        </row>
        <row r="1714">
          <cell r="A1714" t="str">
            <v>BJ-CPBM-012</v>
          </cell>
          <cell r="B1714" t="str">
            <v>BABY MATRESS CUSTOM 805 X 510 X 35 WHITE</v>
          </cell>
        </row>
        <row r="1715">
          <cell r="A1715" t="str">
            <v>BJ-CPBM-013</v>
          </cell>
          <cell r="B1715" t="str">
            <v>BABY MATTRESS CUSTOM 870 X 520 X 50 WHITE</v>
          </cell>
        </row>
        <row r="1716">
          <cell r="A1716" t="str">
            <v>BJ-CPBM-014</v>
          </cell>
          <cell r="B1716" t="str">
            <v>BABY MATTRESS CUSTOM 1530 X 900 X 80 WHITE</v>
          </cell>
        </row>
        <row r="1717">
          <cell r="A1717" t="str">
            <v>BJ-CPBM-015</v>
          </cell>
          <cell r="B1717" t="str">
            <v>BABY MATTRESS CUSTOM 920 X 660 X 50 WHITE</v>
          </cell>
        </row>
        <row r="1718">
          <cell r="A1718" t="str">
            <v>BJ-CPBM-016</v>
          </cell>
          <cell r="B1718" t="str">
            <v>BABY MATTRESS CUSTOM 550 X 900 X 50 WHITE</v>
          </cell>
        </row>
        <row r="1719">
          <cell r="A1719" t="str">
            <v>BJ-CPBM-017</v>
          </cell>
          <cell r="B1719" t="str">
            <v>BABY MATTRESS CUSTOM 650 X 950 X 50 MM</v>
          </cell>
        </row>
        <row r="1720">
          <cell r="A1720" t="str">
            <v>BJ-CPBM-019</v>
          </cell>
          <cell r="B1720" t="str">
            <v>BABY MATTRESS CUSTOM 650 X 950 X 50 WHITE</v>
          </cell>
        </row>
        <row r="1721">
          <cell r="A1721" t="str">
            <v>BJ-CPBM-020</v>
          </cell>
          <cell r="B1721" t="str">
            <v>BABY MATTRESS CUSTOM 1350 X 870 X 35 WHITE</v>
          </cell>
        </row>
        <row r="1722">
          <cell r="A1722" t="str">
            <v>BJ-CPBM-021</v>
          </cell>
          <cell r="B1722" t="str">
            <v>BABY MATTRESS CUSTOM 1350 X 870 X 50 WHITE</v>
          </cell>
        </row>
        <row r="1723">
          <cell r="A1723" t="str">
            <v>BJ-CPBM-022</v>
          </cell>
          <cell r="B1723" t="str">
            <v>BABY MATTRESS CUSTOM 810 X 510 X 35 WHITE</v>
          </cell>
        </row>
        <row r="1724">
          <cell r="A1724" t="str">
            <v>BJ-CPBM-023</v>
          </cell>
          <cell r="B1724" t="str">
            <v>BABY PILLOW</v>
          </cell>
        </row>
        <row r="1725">
          <cell r="A1725" t="str">
            <v>BJ-CPBM-024</v>
          </cell>
          <cell r="B1725" t="str">
            <v>SELIMUT BAYI</v>
          </cell>
        </row>
        <row r="1726">
          <cell r="A1726" t="str">
            <v>BJ-CPBM-025</v>
          </cell>
          <cell r="B1726" t="str">
            <v>BABY MATTRESS CUSTOM 1300 X 700 X 50 WHITE</v>
          </cell>
        </row>
        <row r="1727">
          <cell r="A1727" t="str">
            <v>BJ-CPBM-026</v>
          </cell>
          <cell r="B1727" t="str">
            <v>BABY MATTRESS CUSTOM 1500 X 100 X 50 WHITE</v>
          </cell>
        </row>
        <row r="1728">
          <cell r="A1728" t="str">
            <v>BJ-CPBM-027</v>
          </cell>
          <cell r="B1728" t="str">
            <v>BABY MATTRESS CUSTOM 1500 X 1000 X 35 WHITE</v>
          </cell>
        </row>
        <row r="1729">
          <cell r="A1729" t="str">
            <v>BJ-CPBM-028</v>
          </cell>
          <cell r="B1729" t="str">
            <v>BABY MATTRESS CUSTOM (1400 X 800 X 50) WHITE</v>
          </cell>
        </row>
        <row r="1730">
          <cell r="A1730" t="str">
            <v>BJ-CPBM-029</v>
          </cell>
          <cell r="B1730" t="str">
            <v>BABY MATTRESS CUSTOM (1600 X 900 X 50) WHITE</v>
          </cell>
        </row>
        <row r="1731">
          <cell r="A1731" t="str">
            <v>BJ-CPBM-030</v>
          </cell>
          <cell r="B1731" t="str">
            <v>BABY MATTRESS CUSTOM 90 X 70 X 35 WHITE</v>
          </cell>
        </row>
        <row r="1732">
          <cell r="A1732" t="str">
            <v>BJ-CPBM-031</v>
          </cell>
          <cell r="B1732" t="str">
            <v>MATRESS BABY CRIB</v>
          </cell>
        </row>
        <row r="1733">
          <cell r="A1733" t="str">
            <v>BJ-CPBM-032</v>
          </cell>
          <cell r="B1733" t="str">
            <v>BABY PROTABLE</v>
          </cell>
        </row>
        <row r="1734">
          <cell r="A1734" t="str">
            <v>BJ-CPBM-033</v>
          </cell>
          <cell r="B1734" t="str">
            <v>BABY TRAVEL CARRIER</v>
          </cell>
        </row>
        <row r="1735">
          <cell r="A1735" t="str">
            <v>BJ-CPHM-001</v>
          </cell>
          <cell r="B1735" t="str">
            <v>MEDICAL MATRESS STANDAR 200 X 85 X 8 NAVI</v>
          </cell>
        </row>
        <row r="1736">
          <cell r="A1736" t="str">
            <v>BJ-CPHM-002</v>
          </cell>
          <cell r="B1736" t="str">
            <v>MEDICAL MATRESS BIG 200 X 93 X 8 BLUE</v>
          </cell>
        </row>
        <row r="1737">
          <cell r="A1737" t="str">
            <v>BJ-CPHM-003</v>
          </cell>
          <cell r="B1737" t="str">
            <v>HOSPITAL MATTRESS CUSTOM 190 X 90 X 8</v>
          </cell>
        </row>
        <row r="1738">
          <cell r="A1738" t="str">
            <v>BJ-CPHM-004</v>
          </cell>
          <cell r="B1738" t="str">
            <v>HOSPITAL MATTRESS CUSTOM 190 X 104 X 8</v>
          </cell>
        </row>
        <row r="1739">
          <cell r="A1739" t="str">
            <v>BJ-CPHM-005</v>
          </cell>
          <cell r="B1739" t="str">
            <v>HOSPITAL MATTRESS CUSTOM 199.5 X 173 X 15 WHITE</v>
          </cell>
        </row>
        <row r="1740">
          <cell r="A1740" t="str">
            <v>BJ-CPHM-006</v>
          </cell>
          <cell r="B1740" t="str">
            <v>MATRESS CUSTOM KLINIK CIPUTRA 1970 X 740 X 80</v>
          </cell>
        </row>
        <row r="1741">
          <cell r="A1741" t="str">
            <v>BJ-CPHM-007</v>
          </cell>
          <cell r="B1741" t="str">
            <v>MATTRESS WARD BED (1900 X 670 X 60) MESH NAVY</v>
          </cell>
        </row>
        <row r="1742">
          <cell r="A1742" t="str">
            <v>BJ-CPHM-008</v>
          </cell>
          <cell r="B1742" t="str">
            <v>MATTRESS ICU BED (1900 X 670 X 60) MESH ORANGE</v>
          </cell>
        </row>
        <row r="1743">
          <cell r="A1743" t="str">
            <v>BJ-CPHM-009</v>
          </cell>
          <cell r="B1743" t="str">
            <v>HOSPITAL MATTRESS CUSTOM (1850 X 800 X 10) MESH NAVY</v>
          </cell>
        </row>
        <row r="1744">
          <cell r="A1744" t="str">
            <v>BJ-CPHT-001</v>
          </cell>
          <cell r="B1744" t="str">
            <v>HOTEL TOPPER SINGLE 200 X 100 X 3.5 WHITE</v>
          </cell>
        </row>
        <row r="1745">
          <cell r="A1745" t="str">
            <v>BJ-CPHT-002</v>
          </cell>
          <cell r="B1745" t="str">
            <v>HOTEL TOPPER TWIN 200 X 120 X 3.5 WHITE</v>
          </cell>
        </row>
        <row r="1746">
          <cell r="A1746" t="str">
            <v>BJ-CPHT-005</v>
          </cell>
          <cell r="B1746" t="str">
            <v>HOTEL TOPPER QUEEN 200 X 160 X 3.5 WHITE</v>
          </cell>
        </row>
        <row r="1747">
          <cell r="A1747" t="str">
            <v>BJ-CPHT-006</v>
          </cell>
          <cell r="B1747" t="str">
            <v>HOTEL TOPPER KING 200 X 180 X 3.5 WHITE</v>
          </cell>
        </row>
        <row r="1748">
          <cell r="A1748" t="str">
            <v>BJ-CPHT-007</v>
          </cell>
          <cell r="B1748" t="str">
            <v>HOTEL TOPPER SUPER KING  200 X 200 X 3.5 WHITE</v>
          </cell>
        </row>
        <row r="1749">
          <cell r="A1749" t="str">
            <v>BJ-CPHT-008</v>
          </cell>
          <cell r="B1749" t="str">
            <v>C - CORE C MATRESS 40 Q</v>
          </cell>
        </row>
        <row r="1750">
          <cell r="A1750" t="str">
            <v>BJ-CPHT-009</v>
          </cell>
          <cell r="B1750" t="str">
            <v>C - CORE C MATRESS 40 K</v>
          </cell>
        </row>
        <row r="1751">
          <cell r="A1751" t="str">
            <v>BJ-CPHT-010</v>
          </cell>
          <cell r="B1751" t="str">
            <v>C - CORE C / E MATRESS 85 Q</v>
          </cell>
        </row>
        <row r="1752">
          <cell r="A1752" t="str">
            <v>BJ-CPHT-011</v>
          </cell>
          <cell r="B1752" t="str">
            <v>C - CORE C / E MATRESS 85 K</v>
          </cell>
        </row>
        <row r="1753">
          <cell r="A1753" t="str">
            <v>BJ-CPHT-012</v>
          </cell>
          <cell r="B1753" t="str">
            <v>SINGLE BED 108 X 190 X 3.5</v>
          </cell>
        </row>
        <row r="1754">
          <cell r="A1754" t="str">
            <v>BJ-CPHT-013</v>
          </cell>
          <cell r="B1754" t="str">
            <v>HOTEL TOPPER SUPER SINGLE 108 CM X 190 CM X 3,5 CM WHITE</v>
          </cell>
        </row>
        <row r="1755">
          <cell r="A1755" t="str">
            <v>BJ-CPHT-014</v>
          </cell>
          <cell r="B1755" t="str">
            <v>HOTEL TOPPER KING 80 WHITE 180 X 200 X 8</v>
          </cell>
        </row>
        <row r="1756">
          <cell r="A1756" t="str">
            <v>BJ-CPHT-015</v>
          </cell>
          <cell r="B1756" t="str">
            <v>TOPPER CUSTOM 1870 X 1370 X 35 WHITE</v>
          </cell>
        </row>
        <row r="1757">
          <cell r="A1757" t="str">
            <v>BJ-CPHT-016</v>
          </cell>
          <cell r="B1757" t="str">
            <v>TOPPER CUSTOM 1800 X 1400 X 35 WHITE</v>
          </cell>
        </row>
        <row r="1758">
          <cell r="A1758" t="str">
            <v>BJ-CPHT-017</v>
          </cell>
          <cell r="B1758" t="str">
            <v>TOPPER AIRMATE CUSTOM 2000 X 1000 X 30</v>
          </cell>
        </row>
        <row r="1759">
          <cell r="A1759" t="str">
            <v>BJ-CPHT-018</v>
          </cell>
          <cell r="B1759" t="str">
            <v>TOPPER AIRMATE CUSTOM 2000 X 1000 X 50</v>
          </cell>
        </row>
        <row r="1760">
          <cell r="A1760" t="str">
            <v>BJ-CPHT-019</v>
          </cell>
          <cell r="B1760" t="str">
            <v>TOPPER AIRMATE CUSTOM 2000 X 1000 X 90</v>
          </cell>
        </row>
        <row r="1761">
          <cell r="A1761" t="str">
            <v>BJ-CPHT-020</v>
          </cell>
          <cell r="B1761" t="str">
            <v>TOPPER MATTRESS CUSTOM 760 X 1810 X 80 WHITE</v>
          </cell>
        </row>
        <row r="1762">
          <cell r="A1762" t="str">
            <v>BJ-CPHT-021</v>
          </cell>
          <cell r="B1762" t="str">
            <v>TOPPER MATTRESS CUSTOM 760 X 1870 X 80 WHITE</v>
          </cell>
        </row>
        <row r="1763">
          <cell r="A1763" t="str">
            <v>BJ-CPHT-022</v>
          </cell>
          <cell r="B1763" t="str">
            <v>TOPPER MATTRESS CUSTOM 740 X 1970 X 80 MESH</v>
          </cell>
        </row>
        <row r="1764">
          <cell r="A1764" t="str">
            <v>BJ-CPHT-023</v>
          </cell>
          <cell r="B1764" t="str">
            <v>TOPPER MATTRESS CUSTOM 950 X 1400 X 35 WHITE</v>
          </cell>
        </row>
        <row r="1765">
          <cell r="A1765" t="str">
            <v>BJ-CPHT-024</v>
          </cell>
          <cell r="B1765" t="str">
            <v>TOPPER MATTRESS CUSTOM 2000 X 900 X 35 WHITE</v>
          </cell>
        </row>
        <row r="1766">
          <cell r="A1766" t="str">
            <v>BJ-CPHT-025</v>
          </cell>
          <cell r="B1766" t="str">
            <v>TOPPER MATTRESS CUSTOM 1500 X 900 X 50 WHITE</v>
          </cell>
        </row>
        <row r="1767">
          <cell r="A1767" t="str">
            <v>BJ-CPHT-026</v>
          </cell>
          <cell r="B1767" t="str">
            <v>TOPPER MATTRESS CUSTOM 1400 X 1200 X 50 WHITE</v>
          </cell>
        </row>
        <row r="1768">
          <cell r="A1768" t="str">
            <v>BJ-CPHT-027</v>
          </cell>
          <cell r="B1768" t="str">
            <v>TOPPER MATTRESS CUSTOM 200 X 100 X 50 WHITE</v>
          </cell>
        </row>
        <row r="1769">
          <cell r="A1769" t="str">
            <v>BJ-CPHT-028</v>
          </cell>
          <cell r="B1769" t="str">
            <v>TOPPER AIRMATE CUSTOM 1950 X 970 X 30</v>
          </cell>
        </row>
        <row r="1770">
          <cell r="A1770" t="str">
            <v>BJ-CPHT-029</v>
          </cell>
          <cell r="B1770" t="str">
            <v>TOPPER AIRMATE CUSTOM 1950 X 970 X 45</v>
          </cell>
        </row>
        <row r="1771">
          <cell r="A1771" t="str">
            <v>BJ-CPHT-030</v>
          </cell>
          <cell r="B1771" t="str">
            <v>TOPPER MATTRESS CUSTOM 1920 X 840 X 50 WHITE</v>
          </cell>
        </row>
        <row r="1772">
          <cell r="A1772" t="str">
            <v>BJ-CPHT-031</v>
          </cell>
          <cell r="B1772" t="str">
            <v>TOPPER MATTRESS CUSTOM 150 X 90 X 3.5 WHITE</v>
          </cell>
        </row>
        <row r="1773">
          <cell r="A1773" t="str">
            <v>BJ-CPHT-032</v>
          </cell>
          <cell r="B1773" t="str">
            <v>TOPPER MATTRESS CUSTOM 1900 X 1000 X 50 WHITE</v>
          </cell>
        </row>
        <row r="1774">
          <cell r="A1774" t="str">
            <v>BJ-CPHT-033</v>
          </cell>
          <cell r="B1774" t="str">
            <v>ORIGAMI BED SINGLE 2000 X 1000 X 35 WHITE</v>
          </cell>
        </row>
        <row r="1775">
          <cell r="A1775" t="str">
            <v>BJ-CPHT-034</v>
          </cell>
          <cell r="B1775" t="str">
            <v>AIRMATE VELBED 1900 X 680 X 35 NAVY</v>
          </cell>
        </row>
        <row r="1776">
          <cell r="A1776" t="str">
            <v>BJ-CPHT-035</v>
          </cell>
          <cell r="B1776" t="str">
            <v>CPRO PILLOW</v>
          </cell>
        </row>
        <row r="1777">
          <cell r="A1777" t="str">
            <v>BJ-CPRO-001</v>
          </cell>
          <cell r="B1777" t="str">
            <v>JANGAN DIPAKAI</v>
          </cell>
        </row>
        <row r="1778">
          <cell r="A1778" t="str">
            <v>BJ-CPRO-002</v>
          </cell>
          <cell r="B1778" t="str">
            <v>JANGAN DIPAKAI</v>
          </cell>
        </row>
        <row r="1779">
          <cell r="A1779" t="str">
            <v>BJ-CPRO-003</v>
          </cell>
          <cell r="B1779" t="str">
            <v>JANGAN DIPAKAI</v>
          </cell>
        </row>
        <row r="1780">
          <cell r="A1780" t="str">
            <v>BJ-CPSC-001</v>
          </cell>
          <cell r="B1780" t="str">
            <v>SEAT CUSHION 40 X 40 X 5 MESH NAVY</v>
          </cell>
        </row>
        <row r="1781">
          <cell r="A1781" t="str">
            <v>BJ-CPSC-002</v>
          </cell>
          <cell r="B1781" t="str">
            <v>SEAT CUSHION 52 ( 52 X 52 X 5 )</v>
          </cell>
        </row>
        <row r="1782">
          <cell r="A1782" t="str">
            <v>BJ-CPSC-003</v>
          </cell>
          <cell r="B1782" t="str">
            <v>BACK CUSHION SOFA 85 X 70 X 10</v>
          </cell>
        </row>
        <row r="1783">
          <cell r="A1783" t="str">
            <v>BJ-CPSC-004</v>
          </cell>
          <cell r="B1783" t="str">
            <v>SEAT CUSHION SOFA 85 X 49 X 10</v>
          </cell>
        </row>
        <row r="1784">
          <cell r="A1784" t="str">
            <v>BJ-CPSC-005</v>
          </cell>
          <cell r="B1784" t="str">
            <v>SQUARE 52 ( 52 X 52 X 5 )</v>
          </cell>
        </row>
        <row r="1785">
          <cell r="A1785" t="str">
            <v>BJ-CPSC-006</v>
          </cell>
          <cell r="B1785" t="str">
            <v>SQUARE 35 MOCCA ( 40 X 40 X 3.5 )</v>
          </cell>
        </row>
        <row r="1786">
          <cell r="A1786" t="str">
            <v>BJ-CPSC-007</v>
          </cell>
          <cell r="B1786" t="str">
            <v>SQUARE 35 NAVY ( 40 X 40 X 3.5 )</v>
          </cell>
        </row>
        <row r="1787">
          <cell r="A1787" t="str">
            <v>BJ-CPSC-008</v>
          </cell>
          <cell r="B1787" t="str">
            <v>AIRMATE CUSTOM 880 MM X 420 MM X  50 MM</v>
          </cell>
        </row>
        <row r="1788">
          <cell r="A1788" t="str">
            <v>BJ-CPSC-009</v>
          </cell>
          <cell r="B1788" t="str">
            <v>AIRMATE CUSTOM 880 MM X 270 MM X  50 MM</v>
          </cell>
        </row>
        <row r="1789">
          <cell r="A1789" t="str">
            <v>BJ-CPSC-010</v>
          </cell>
          <cell r="B1789" t="str">
            <v>AIRMATE CUSTOM 770 MM X 420 MM X  50 MM</v>
          </cell>
        </row>
        <row r="1790">
          <cell r="A1790" t="str">
            <v>BJ-CPSC-011</v>
          </cell>
          <cell r="B1790" t="str">
            <v>SEAT CUSHION CUSTOM 650 X 670 X 80 WHITE</v>
          </cell>
        </row>
        <row r="1791">
          <cell r="A1791" t="str">
            <v>BJ-CPSC-012</v>
          </cell>
          <cell r="B1791" t="str">
            <v>SEAT CUSHION CUSTOM 540 X 580 X 50 WHITE</v>
          </cell>
        </row>
        <row r="1792">
          <cell r="A1792" t="str">
            <v>BJ-CPSC-013</v>
          </cell>
          <cell r="B1792" t="str">
            <v>SEAT CUSHION AIRMATE CUSTOM 380 X 380 X 50</v>
          </cell>
        </row>
        <row r="1793">
          <cell r="A1793" t="str">
            <v>BJ-CPSC-014</v>
          </cell>
          <cell r="B1793" t="str">
            <v>SEAT CUSHION AIRMATE CUSTOM 380 X 380 X 30</v>
          </cell>
        </row>
        <row r="1794">
          <cell r="A1794" t="str">
            <v>BJ-CPSC-015</v>
          </cell>
          <cell r="B1794" t="str">
            <v>SQUARE 35 PINK (4O X 40 X 3.5)</v>
          </cell>
        </row>
        <row r="1795">
          <cell r="A1795" t="str">
            <v>BJ-CPSC-016</v>
          </cell>
          <cell r="B1795" t="str">
            <v>SQUARE 35 GREEN (4O X 40 X 3.5)</v>
          </cell>
        </row>
        <row r="1796">
          <cell r="A1796" t="str">
            <v>BJ-CPSC-018</v>
          </cell>
          <cell r="B1796" t="str">
            <v>SQUARE 35 BLUE ( 40 X 40 X 3.5 )</v>
          </cell>
        </row>
        <row r="1797">
          <cell r="A1797" t="str">
            <v>BJ-CPSC-019</v>
          </cell>
          <cell r="B1797" t="str">
            <v>SQUARE 35 GREY ( 40 X 40 X 3.5 )</v>
          </cell>
        </row>
        <row r="1798">
          <cell r="A1798" t="str">
            <v>BJ-CPSC-020</v>
          </cell>
          <cell r="B1798" t="str">
            <v>SQUARE 35 YELLOW ( 40 X 40 X 3.5 )</v>
          </cell>
        </row>
        <row r="1799">
          <cell r="A1799" t="str">
            <v>BJ-CPSC-021</v>
          </cell>
          <cell r="B1799" t="str">
            <v>SQUARE 35 BATIK MEGA MENDUNG (40 X 40 X 3.5)</v>
          </cell>
        </row>
        <row r="1800">
          <cell r="A1800" t="str">
            <v>BJ-CPSC-022</v>
          </cell>
          <cell r="B1800" t="str">
            <v>SQUARE 35 BATIK SOLO (40 X 40 X 3.5)</v>
          </cell>
        </row>
        <row r="1801">
          <cell r="A1801" t="str">
            <v>BJ-CPSC-023</v>
          </cell>
          <cell r="B1801" t="str">
            <v>SQUARE 35 BATIK GARUTAN (40 X 40 X 3.5)</v>
          </cell>
        </row>
        <row r="1802">
          <cell r="A1802" t="str">
            <v>BJ-CPSC-024</v>
          </cell>
          <cell r="B1802" t="str">
            <v>SQUARE 35 BATIK TENUN (40 X 40 X 3.5)</v>
          </cell>
        </row>
        <row r="1803">
          <cell r="A1803" t="str">
            <v>BJ-CPSC-025</v>
          </cell>
          <cell r="B1803" t="str">
            <v>SQUARE 35 ORANGE (40 X 40 X 3.5)</v>
          </cell>
        </row>
        <row r="1804">
          <cell r="A1804" t="str">
            <v>BJ-CPSC-026</v>
          </cell>
          <cell r="B1804" t="str">
            <v>SQUARE 35 BATIK YOGYA (40 X 40 X 3.5)</v>
          </cell>
        </row>
        <row r="1805">
          <cell r="A1805" t="str">
            <v>BJ-CPSC-027</v>
          </cell>
          <cell r="B1805" t="str">
            <v>SQUARE 35 BATIK PEKALONGAN (40 X 40 X 3.5)</v>
          </cell>
        </row>
        <row r="1806">
          <cell r="A1806" t="str">
            <v>BJ-CPSC-028</v>
          </cell>
          <cell r="B1806" t="str">
            <v>PRAYER MAT</v>
          </cell>
        </row>
        <row r="1807">
          <cell r="A1807" t="str">
            <v>BJ-CPSC-029</v>
          </cell>
          <cell r="B1807" t="str">
            <v>SEAT CUSHION 43 X 43 X 3.5 NAVY</v>
          </cell>
        </row>
        <row r="1808">
          <cell r="A1808" t="str">
            <v>BJ-CPSC-030</v>
          </cell>
          <cell r="B1808" t="str">
            <v>BACK CUSHION 44 X 31 X 3.5 NAVY</v>
          </cell>
        </row>
        <row r="1809">
          <cell r="A1809" t="str">
            <v>BJ-CRI-001</v>
          </cell>
          <cell r="B1809" t="str">
            <v>CHITOSE CRIVELO (BLACK)</v>
          </cell>
        </row>
        <row r="1810">
          <cell r="A1810" t="str">
            <v>BJ-CRI-002</v>
          </cell>
          <cell r="B1810" t="str">
            <v>CHITOSE CRIVELO (RED)</v>
          </cell>
        </row>
        <row r="1811">
          <cell r="A1811" t="str">
            <v>BJ-CRI-003</v>
          </cell>
          <cell r="B1811" t="str">
            <v>CHITOSE CRIVELO (GREY)</v>
          </cell>
        </row>
        <row r="1812">
          <cell r="A1812" t="str">
            <v>BJ-CRO-001</v>
          </cell>
          <cell r="B1812" t="str">
            <v>CROWN-N-BLUE L1</v>
          </cell>
        </row>
        <row r="1813">
          <cell r="A1813" t="str">
            <v>BJ-CRO-002</v>
          </cell>
          <cell r="B1813" t="str">
            <v>CROWN-N-RED N3</v>
          </cell>
        </row>
        <row r="1814">
          <cell r="A1814" t="str">
            <v>BJ-CSK-001</v>
          </cell>
          <cell r="B1814" t="str">
            <v>SALES / FINANCE / PART FRONT DESK 1200 MM</v>
          </cell>
        </row>
        <row r="1815">
          <cell r="A1815" t="str">
            <v>BJ-CSK-002</v>
          </cell>
          <cell r="B1815" t="str">
            <v>SERVICE FRONT DESK 1500 MM</v>
          </cell>
        </row>
        <row r="1816">
          <cell r="A1816" t="str">
            <v>BJ-CSK-003</v>
          </cell>
          <cell r="B1816" t="str">
            <v>SERVICE ADVISOR DESK</v>
          </cell>
        </row>
        <row r="1817">
          <cell r="A1817" t="str">
            <v>BJ-CSK-004</v>
          </cell>
          <cell r="B1817" t="str">
            <v>HERO STAGE</v>
          </cell>
        </row>
        <row r="1818">
          <cell r="A1818" t="str">
            <v>BJ-CSK-005</v>
          </cell>
          <cell r="B1818" t="str">
            <v>ISOLATE STAGE</v>
          </cell>
        </row>
        <row r="1819">
          <cell r="A1819" t="str">
            <v>BJ-CSK-006</v>
          </cell>
          <cell r="B1819" t="str">
            <v>WALL SYSTEM DISPLAY</v>
          </cell>
        </row>
        <row r="1820">
          <cell r="A1820" t="str">
            <v>BJ-CSK-007</v>
          </cell>
          <cell r="B1820" t="str">
            <v>GLASS SHOWCASE</v>
          </cell>
        </row>
        <row r="1821">
          <cell r="A1821" t="str">
            <v>BJ-CSK-008</v>
          </cell>
          <cell r="B1821" t="str">
            <v>SPECSTAND</v>
          </cell>
        </row>
        <row r="1822">
          <cell r="A1822" t="str">
            <v>BJ-CSK-009</v>
          </cell>
          <cell r="B1822" t="str">
            <v>BROCHURE RACK SELF STANDING</v>
          </cell>
        </row>
        <row r="1823">
          <cell r="A1823" t="str">
            <v>BJ-CSK-010</v>
          </cell>
          <cell r="B1823" t="str">
            <v>BROCHURE RACK WALL MOUNTED</v>
          </cell>
        </row>
        <row r="1824">
          <cell r="A1824" t="str">
            <v>BJ-CSK-011</v>
          </cell>
          <cell r="B1824" t="str">
            <v>INTERNET COUNTER</v>
          </cell>
        </row>
        <row r="1825">
          <cell r="A1825" t="str">
            <v>BJ-CSK-012</v>
          </cell>
          <cell r="B1825" t="str">
            <v>DIRECTION SIGN TYPE 1 (HANGING) BENGKEL</v>
          </cell>
        </row>
        <row r="1826">
          <cell r="A1826" t="str">
            <v>BJ-CSK-013</v>
          </cell>
          <cell r="B1826" t="str">
            <v>DIRECTION SIGN TYPE 1 (HANGING) SUKU CADANG</v>
          </cell>
        </row>
        <row r="1827">
          <cell r="A1827" t="str">
            <v>BJ-CSK-014</v>
          </cell>
          <cell r="B1827" t="str">
            <v>DIRECTION SIGN TYPE 1 (HANGING) PENJUALAN</v>
          </cell>
        </row>
        <row r="1828">
          <cell r="A1828" t="str">
            <v>BJ-CSK-015</v>
          </cell>
          <cell r="B1828" t="str">
            <v>DIRECTION SIGN TYPE 1 (HANGING) PEMBIAYAAN</v>
          </cell>
        </row>
        <row r="1829">
          <cell r="A1829" t="str">
            <v>BJ-CSK-016</v>
          </cell>
          <cell r="B1829" t="str">
            <v>DIRECTION SIGN TYPE 1 (HANGING) RUANG TUNGGU</v>
          </cell>
        </row>
        <row r="1830">
          <cell r="A1830" t="str">
            <v>BJ-CSK-017</v>
          </cell>
          <cell r="B1830" t="str">
            <v>DIRECTION SIGN TYPE 1 (HANGING) TOILET</v>
          </cell>
        </row>
        <row r="1831">
          <cell r="A1831" t="str">
            <v>BJ-CSK-018</v>
          </cell>
          <cell r="B1831" t="str">
            <v>DIRECTION SIGN TYPE 1 (HANGING) KASIR</v>
          </cell>
        </row>
        <row r="1832">
          <cell r="A1832" t="str">
            <v>BJ-CSK-019</v>
          </cell>
          <cell r="B1832" t="str">
            <v>DIRECTION SIGN TYPE 2 (HANGING AT SERVICE PIT)</v>
          </cell>
        </row>
        <row r="1833">
          <cell r="A1833" t="str">
            <v>BJ-CSK-020</v>
          </cell>
          <cell r="B1833" t="str">
            <v>DIRECTION SIGN TYPE 3 (PROJECTING TYPE) KASIR</v>
          </cell>
        </row>
        <row r="1834">
          <cell r="A1834" t="str">
            <v>BJ-CSK-021</v>
          </cell>
          <cell r="B1834" t="str">
            <v>DIRECTION SIGN TYPE 4 (WALL MOUNTED) SMOKING</v>
          </cell>
        </row>
        <row r="1835">
          <cell r="A1835" t="str">
            <v>BJ-CSK-022</v>
          </cell>
          <cell r="B1835" t="str">
            <v>DIRECTION SIGN TYPE 4 (WALL MOUNTED) NO SMOKING</v>
          </cell>
        </row>
        <row r="1836">
          <cell r="A1836" t="str">
            <v>BJ-CSK-023</v>
          </cell>
          <cell r="B1836" t="str">
            <v>DIRECTION SIGN TYPE 4 (WALL MOUNTED) FEMALE TOILET</v>
          </cell>
        </row>
        <row r="1837">
          <cell r="A1837" t="str">
            <v>BJ-CSK-024</v>
          </cell>
          <cell r="B1837" t="str">
            <v>DIRECTION SIGN TYPE 4 (WALL MOUNTED) MALE TOILET</v>
          </cell>
        </row>
        <row r="1838">
          <cell r="A1838" t="str">
            <v>BJ-CSK-025</v>
          </cell>
          <cell r="B1838" t="str">
            <v>DIRECTION SIGN TYPE 4 (WALL MOUNTED) TOILET</v>
          </cell>
        </row>
        <row r="1839">
          <cell r="A1839" t="str">
            <v>BJ-CSK-026</v>
          </cell>
          <cell r="B1839" t="str">
            <v>9 PANELS POSTER DISPLAY</v>
          </cell>
        </row>
        <row r="1840">
          <cell r="A1840" t="str">
            <v>BJ-CSK-027</v>
          </cell>
          <cell r="B1840" t="str">
            <v>POSTER DISPLAY</v>
          </cell>
        </row>
        <row r="1841">
          <cell r="A1841" t="str">
            <v>BJ-CSK-028</v>
          </cell>
          <cell r="B1841" t="str">
            <v>SPAREPART DISPLAY &amp; STOCK RACKS</v>
          </cell>
        </row>
        <row r="1842">
          <cell r="A1842" t="str">
            <v>BJ-CSK-029</v>
          </cell>
          <cell r="B1842" t="str">
            <v>HELMET RACKS</v>
          </cell>
        </row>
        <row r="1843">
          <cell r="A1843" t="str">
            <v>BJ-CSK-030</v>
          </cell>
          <cell r="B1843" t="str">
            <v>MAGAZINE &amp; NEWSPAPER RACKS</v>
          </cell>
        </row>
        <row r="1844">
          <cell r="A1844" t="str">
            <v>BJ-CSK-031</v>
          </cell>
          <cell r="B1844" t="str">
            <v>HRT BANNER STAND</v>
          </cell>
        </row>
        <row r="1845">
          <cell r="A1845" t="str">
            <v>BJ-CSK-032</v>
          </cell>
          <cell r="B1845" t="str">
            <v>ISLAND DISPLAY</v>
          </cell>
        </row>
        <row r="1846">
          <cell r="A1846" t="str">
            <v>BJ-CSR-001</v>
          </cell>
          <cell r="B1846" t="str">
            <v>CSR 001 (SET)-P-IVORY</v>
          </cell>
        </row>
        <row r="1847">
          <cell r="A1847" t="str">
            <v>BJ-CSR-002</v>
          </cell>
          <cell r="B1847" t="str">
            <v>CSR 001 (SET)-P-IVORY</v>
          </cell>
        </row>
        <row r="1848">
          <cell r="A1848" t="str">
            <v>BJ-CSR-003</v>
          </cell>
          <cell r="B1848" t="str">
            <v>CSR 002 (SET)-P-IVORY</v>
          </cell>
        </row>
        <row r="1849">
          <cell r="A1849" t="str">
            <v>BJ-CSR-004</v>
          </cell>
          <cell r="B1849" t="str">
            <v>CSR 002 (SET)-P-IVORY</v>
          </cell>
        </row>
        <row r="1850">
          <cell r="A1850" t="str">
            <v>BJ-CSR-005</v>
          </cell>
          <cell r="B1850" t="str">
            <v>CSR 003 (SET)-P-IVORY</v>
          </cell>
        </row>
        <row r="1851">
          <cell r="A1851" t="str">
            <v>BJ-CSR-006</v>
          </cell>
          <cell r="B1851" t="str">
            <v>CSR 003 (SET)-P-IVORY</v>
          </cell>
        </row>
        <row r="1852">
          <cell r="A1852" t="str">
            <v>BJ-CSR-007</v>
          </cell>
          <cell r="B1852" t="str">
            <v>SIDE RAIL MB 11S CREAM J-0810000</v>
          </cell>
        </row>
        <row r="1853">
          <cell r="A1853" t="str">
            <v>BJ-CSR-008</v>
          </cell>
          <cell r="B1853" t="str">
            <v>CSR 004</v>
          </cell>
        </row>
        <row r="1854">
          <cell r="A1854" t="str">
            <v>BJ-CSR-009</v>
          </cell>
          <cell r="B1854" t="str">
            <v>SIDE RAIL BIRU</v>
          </cell>
        </row>
        <row r="1855">
          <cell r="A1855" t="str">
            <v>BJ-CSR-018</v>
          </cell>
          <cell r="B1855" t="str">
            <v>BS-015 NURSING BED SIDE RAIL</v>
          </cell>
        </row>
        <row r="1856">
          <cell r="A1856" t="str">
            <v>BJ-CSR-019</v>
          </cell>
          <cell r="B1856" t="str">
            <v>BS-016 NURSING BED SIDE RAIL</v>
          </cell>
        </row>
        <row r="1857">
          <cell r="A1857" t="str">
            <v>BJ-CSR-020</v>
          </cell>
          <cell r="B1857" t="str">
            <v>BS-018 NURSING BED SIDE RAIL</v>
          </cell>
        </row>
        <row r="1858">
          <cell r="A1858" t="str">
            <v>BJ-CSR-021</v>
          </cell>
          <cell r="B1858" t="str">
            <v>BS G204 OVER BED TABLE</v>
          </cell>
        </row>
        <row r="1859">
          <cell r="A1859" t="str">
            <v>BJ-CSR-022</v>
          </cell>
          <cell r="B1859" t="str">
            <v>BS G06-1 OVER BED TABLE</v>
          </cell>
        </row>
        <row r="1860">
          <cell r="A1860" t="str">
            <v>BJ-DAI-001</v>
          </cell>
          <cell r="B1860" t="str">
            <v>DAISHOGUN-P-SILVER-BLUE O1</v>
          </cell>
        </row>
        <row r="1861">
          <cell r="A1861" t="str">
            <v>BJ-DAI-002</v>
          </cell>
          <cell r="B1861" t="str">
            <v>DAISHOGUN-P-SILVER-RED O3</v>
          </cell>
        </row>
        <row r="1862">
          <cell r="A1862" t="str">
            <v>BJ-DAI-003</v>
          </cell>
          <cell r="B1862" t="str">
            <v>DAISHOGUN-P-SILVER-GREEN O6</v>
          </cell>
        </row>
        <row r="1863">
          <cell r="A1863" t="str">
            <v>BJ-DAI-004</v>
          </cell>
          <cell r="B1863" t="str">
            <v>DAISHOGUN-P-SILVER-BLACK O7</v>
          </cell>
        </row>
        <row r="1864">
          <cell r="A1864" t="str">
            <v>BJ-DAI-005</v>
          </cell>
          <cell r="B1864" t="str">
            <v>DAISHOGUN PLUS-P-SILVER-BLUE O1</v>
          </cell>
        </row>
        <row r="1865">
          <cell r="A1865" t="str">
            <v>BJ-DAI-006</v>
          </cell>
          <cell r="B1865" t="str">
            <v>DAISHOGUN PLUS-P-SILVER-RED O3</v>
          </cell>
        </row>
        <row r="1866">
          <cell r="A1866" t="str">
            <v>BJ-DAI-007</v>
          </cell>
          <cell r="B1866" t="str">
            <v>DAISHOGUN PLUS-P-SILVER-GREEN O6</v>
          </cell>
        </row>
        <row r="1867">
          <cell r="A1867" t="str">
            <v>BJ-DAI-008</v>
          </cell>
          <cell r="B1867" t="str">
            <v>DAISHOGUN PLUS-P-SILVER-BLACK O7</v>
          </cell>
        </row>
        <row r="1868">
          <cell r="A1868" t="str">
            <v>BJ-DAI-009</v>
          </cell>
          <cell r="B1868" t="str">
            <v>DAISHOGUN UP-P-SILVER-BLUE O1</v>
          </cell>
        </row>
        <row r="1869">
          <cell r="A1869" t="str">
            <v>BJ-DAI-010</v>
          </cell>
          <cell r="B1869" t="str">
            <v>DAISHOGUN UP-P-SILVER-RED O3</v>
          </cell>
        </row>
        <row r="1870">
          <cell r="A1870" t="str">
            <v>BJ-DAI-011</v>
          </cell>
          <cell r="B1870" t="str">
            <v>DAISHOGUN UP-P-SILVER-GREEN O6</v>
          </cell>
        </row>
        <row r="1871">
          <cell r="A1871" t="str">
            <v>BJ-DAI-012</v>
          </cell>
          <cell r="B1871" t="str">
            <v>DAISHOGUN UP-P-SILVER-BLACK O7</v>
          </cell>
        </row>
        <row r="1872">
          <cell r="A1872" t="str">
            <v>BJ-DAI-013</v>
          </cell>
          <cell r="B1872" t="str">
            <v>DAISHOGUN UZ BLUE O1</v>
          </cell>
        </row>
        <row r="1873">
          <cell r="A1873" t="str">
            <v>BJ-DAI-014</v>
          </cell>
          <cell r="B1873" t="str">
            <v>DAISHOGUN UZ RED O3</v>
          </cell>
        </row>
        <row r="1874">
          <cell r="A1874" t="str">
            <v>BJ-DAI-015</v>
          </cell>
          <cell r="B1874" t="str">
            <v>DAISHOGUN UZ GREEN O6</v>
          </cell>
        </row>
        <row r="1875">
          <cell r="A1875" t="str">
            <v>BJ-DAI-016</v>
          </cell>
          <cell r="B1875" t="str">
            <v>DAISHOGUN UZ BLACK O7</v>
          </cell>
        </row>
        <row r="1876">
          <cell r="A1876" t="str">
            <v>BJ-DAI-017</v>
          </cell>
          <cell r="B1876" t="str">
            <v>DAISHOGUN LMUP-P-GREY-BLACK O7</v>
          </cell>
        </row>
        <row r="1877">
          <cell r="A1877" t="str">
            <v>BJ-DAI-018</v>
          </cell>
          <cell r="B1877" t="str">
            <v>DAISHOGUN LMUZ-Z-BLACK O7</v>
          </cell>
        </row>
        <row r="1878">
          <cell r="A1878" t="str">
            <v>BJ-DAI-019</v>
          </cell>
          <cell r="B1878" t="str">
            <v>DAISHOGUN MUZ-Z-BLACK O7</v>
          </cell>
        </row>
        <row r="1879">
          <cell r="A1879" t="str">
            <v>BJ-DAI-020</v>
          </cell>
          <cell r="B1879" t="str">
            <v>DAISHOGUN MUP-P-GREY-BLACK O7</v>
          </cell>
        </row>
        <row r="1880">
          <cell r="A1880" t="str">
            <v>BJ-DAI-021</v>
          </cell>
          <cell r="B1880" t="str">
            <v>DAISHOGUN-P-CREAM-ABU L2</v>
          </cell>
        </row>
        <row r="1881">
          <cell r="A1881" t="str">
            <v>BJ-DAI-022</v>
          </cell>
          <cell r="B1881" t="str">
            <v>DAISHOGUN-P-CREAM-BIRU L1</v>
          </cell>
        </row>
        <row r="1882">
          <cell r="A1882" t="str">
            <v>BJ-DAI-023</v>
          </cell>
          <cell r="B1882" t="str">
            <v>DAISHOGUN-P-CREAM-BIRU O1</v>
          </cell>
        </row>
        <row r="1883">
          <cell r="A1883" t="str">
            <v>BJ-DAI-024</v>
          </cell>
          <cell r="B1883" t="str">
            <v>DAISHOGUN-P-CREAM-COKLAT N4</v>
          </cell>
        </row>
        <row r="1884">
          <cell r="A1884" t="str">
            <v>BJ-DAI-025</v>
          </cell>
          <cell r="B1884" t="str">
            <v>DAISHOGUN-P-CREAM-HIJAU L6</v>
          </cell>
        </row>
        <row r="1885">
          <cell r="A1885" t="str">
            <v>BJ-DAI-026</v>
          </cell>
          <cell r="B1885" t="str">
            <v>DAISHOGUN-P-CREAM-HIJAU O6</v>
          </cell>
        </row>
        <row r="1886">
          <cell r="A1886" t="str">
            <v>BJ-DAI-028</v>
          </cell>
          <cell r="B1886" t="str">
            <v>DAISHOGUN-P-CREAM-MERAH O7</v>
          </cell>
        </row>
        <row r="1887">
          <cell r="A1887" t="str">
            <v>BJ-DAI-029</v>
          </cell>
          <cell r="B1887" t="str">
            <v>DAISHOGUN-P-CREAM-MERAH N3</v>
          </cell>
        </row>
        <row r="1888">
          <cell r="A1888" t="str">
            <v>BJ-DAI-030</v>
          </cell>
          <cell r="B1888" t="str">
            <v>DAISHOGUN-P-CREAM-MERAH O3</v>
          </cell>
        </row>
        <row r="1889">
          <cell r="A1889" t="str">
            <v>BJ-DAI-031</v>
          </cell>
          <cell r="B1889" t="str">
            <v>DAISHOGUN PLUS-P-SILVER-BLACK L7</v>
          </cell>
        </row>
        <row r="1890">
          <cell r="A1890" t="str">
            <v>BJ-DAI-032</v>
          </cell>
          <cell r="B1890" t="str">
            <v>DAISHOGUN-P-SILVER-GREEN L6</v>
          </cell>
        </row>
        <row r="1891">
          <cell r="A1891" t="str">
            <v>BJ-DAI-033</v>
          </cell>
          <cell r="B1891" t="str">
            <v>DAISHOGUN-P-SILVER-RED N3</v>
          </cell>
        </row>
        <row r="1892">
          <cell r="A1892" t="str">
            <v>BJ-DAI-034</v>
          </cell>
          <cell r="B1892" t="str">
            <v>DAISHOGUN PLUS-P-SILVER-RED N3</v>
          </cell>
        </row>
        <row r="1893">
          <cell r="A1893" t="str">
            <v>BJ-DAI-035</v>
          </cell>
          <cell r="B1893" t="str">
            <v>DAISHOGUN-P-SILVER-BLUE L1</v>
          </cell>
        </row>
        <row r="1894">
          <cell r="A1894" t="str">
            <v>BJ-DAI-036</v>
          </cell>
          <cell r="B1894" t="str">
            <v>DAISHOGUN LMUP-P-GREY RED N3</v>
          </cell>
        </row>
        <row r="1895">
          <cell r="A1895" t="str">
            <v>BJ-DAI-037</v>
          </cell>
          <cell r="B1895" t="str">
            <v>DAISHOGUN UP GREY BLACK O7</v>
          </cell>
        </row>
        <row r="1896">
          <cell r="A1896" t="str">
            <v>BJ-DAI-038</v>
          </cell>
          <cell r="B1896" t="str">
            <v>DAISHOGUN P CREAM</v>
          </cell>
        </row>
        <row r="1897">
          <cell r="A1897" t="str">
            <v>BJ-DAI-039</v>
          </cell>
          <cell r="B1897" t="str">
            <v>DAISHOGUN P CREAM BIRU L1</v>
          </cell>
        </row>
        <row r="1898">
          <cell r="A1898" t="str">
            <v>BJ-DAI-040</v>
          </cell>
          <cell r="B1898" t="str">
            <v>DAISHOGUN P CREAM BIRU O1</v>
          </cell>
        </row>
        <row r="1899">
          <cell r="A1899" t="str">
            <v>BJ-DAI-041</v>
          </cell>
          <cell r="B1899" t="str">
            <v>DAISHOGUN P CREAM HIJAU L6</v>
          </cell>
        </row>
        <row r="1900">
          <cell r="A1900" t="str">
            <v>BJ-DAI-042</v>
          </cell>
          <cell r="B1900" t="str">
            <v>DAISHOGUN P CREAM HIJAU O6</v>
          </cell>
        </row>
        <row r="1901">
          <cell r="A1901" t="str">
            <v>BJ-DAI-043</v>
          </cell>
          <cell r="B1901" t="str">
            <v>DAISHOGUN P CREAM BLACK L7</v>
          </cell>
        </row>
        <row r="1902">
          <cell r="A1902" t="str">
            <v>BJ-DAI-044</v>
          </cell>
          <cell r="B1902" t="str">
            <v>DAISHOGUN P CREAM BLACK O7</v>
          </cell>
        </row>
        <row r="1903">
          <cell r="A1903" t="str">
            <v>BJ-DAI-045</v>
          </cell>
          <cell r="B1903" t="str">
            <v>DAISHOGUN P CREAM MERAH N3</v>
          </cell>
        </row>
        <row r="1904">
          <cell r="A1904" t="str">
            <v>BJ-DAI-046</v>
          </cell>
          <cell r="B1904" t="str">
            <v>DAISHOGUN P CREAM MERAH O3</v>
          </cell>
        </row>
        <row r="1905">
          <cell r="A1905" t="str">
            <v>BJ-DAI-047</v>
          </cell>
          <cell r="B1905" t="str">
            <v>DAISHOGUN PLUS P GREY BIRU O1</v>
          </cell>
        </row>
        <row r="1906">
          <cell r="A1906" t="str">
            <v>BJ-DAI-048</v>
          </cell>
          <cell r="B1906" t="str">
            <v>DAISHOGUN UZ-P-SILVER-BLACK O7</v>
          </cell>
        </row>
        <row r="1907">
          <cell r="A1907" t="str">
            <v>BJ-DAI-049</v>
          </cell>
          <cell r="B1907" t="str">
            <v>DAISHOGUN MUP-P-GREY BROWN N4</v>
          </cell>
        </row>
        <row r="1908">
          <cell r="A1908" t="str">
            <v>BJ-DAI-050</v>
          </cell>
          <cell r="B1908" t="str">
            <v>DAISHOGUN PLUS-P-DARK GREY-HIJAU O6</v>
          </cell>
        </row>
        <row r="1909">
          <cell r="A1909" t="str">
            <v>BJ-DAI-051</v>
          </cell>
          <cell r="B1909" t="str">
            <v>DAISHOGUN PLUS-P-DARK GREY-MERAH O3</v>
          </cell>
        </row>
        <row r="1910">
          <cell r="A1910" t="str">
            <v>BJ-DAI-052</v>
          </cell>
          <cell r="B1910" t="str">
            <v>DAISHOGUN UP-P-SILVER-RED N3</v>
          </cell>
        </row>
        <row r="1911">
          <cell r="A1911" t="str">
            <v>BJ-DAI-053</v>
          </cell>
          <cell r="B1911" t="str">
            <v>DAISHOGUN P CREAM GREY O2</v>
          </cell>
        </row>
        <row r="1912">
          <cell r="A1912" t="str">
            <v>BJ-DAI-054</v>
          </cell>
          <cell r="B1912" t="str">
            <v>DAISHOGUN P LIGHT GREY BLACK</v>
          </cell>
        </row>
        <row r="1913">
          <cell r="A1913" t="str">
            <v>BJ-DAI-055</v>
          </cell>
          <cell r="B1913" t="str">
            <v>DAISHOGUN P CREAM CUSTOM</v>
          </cell>
        </row>
        <row r="1914">
          <cell r="A1914" t="str">
            <v>BJ-DAI-056</v>
          </cell>
          <cell r="B1914" t="str">
            <v>DAISHOGUN MUP GREY BLACK L7 CUSTOM</v>
          </cell>
        </row>
        <row r="1915">
          <cell r="A1915" t="str">
            <v>BJ-DAI-057</v>
          </cell>
          <cell r="B1915" t="str">
            <v>DAISHOGUN UP P GREY BLACK L7</v>
          </cell>
        </row>
        <row r="1916">
          <cell r="A1916" t="str">
            <v>BJ-DAI-058</v>
          </cell>
          <cell r="B1916" t="str">
            <v>DAISHOGUN LMUP-P-GREY-BLUE O1</v>
          </cell>
        </row>
        <row r="1917">
          <cell r="A1917" t="str">
            <v>BJ-DAI-059</v>
          </cell>
          <cell r="B1917" t="str">
            <v>DAISHOGUN UP P GREY BLUE O1</v>
          </cell>
        </row>
        <row r="1918">
          <cell r="A1918" t="str">
            <v>BJ-DAI-060</v>
          </cell>
          <cell r="B1918" t="str">
            <v>DAISHOGUN MUP P GREY BLUE L1</v>
          </cell>
        </row>
        <row r="1919">
          <cell r="A1919" t="str">
            <v>BJ-DAI-061</v>
          </cell>
          <cell r="B1919" t="str">
            <v>DAISHOGUN LMUP-P-BLACK-BLACK O7 ( MEMO KIRI )</v>
          </cell>
        </row>
        <row r="1920">
          <cell r="A1920" t="str">
            <v>BJ-DAI-062</v>
          </cell>
          <cell r="B1920" t="str">
            <v>DAISHOGUN LMUP P GREY RED O3</v>
          </cell>
        </row>
        <row r="1921">
          <cell r="A1921" t="str">
            <v>BJ-DAI-063</v>
          </cell>
          <cell r="B1921" t="str">
            <v>DAISHOGUN UP-P-SILVER-BLUE L1</v>
          </cell>
        </row>
        <row r="1922">
          <cell r="A1922" t="str">
            <v>BJ-DAI-064</v>
          </cell>
          <cell r="B1922" t="str">
            <v>DAISHOGUN P CREAM GREEN L13</v>
          </cell>
        </row>
        <row r="1923">
          <cell r="A1923" t="str">
            <v>BJ-DAI-065</v>
          </cell>
          <cell r="B1923" t="str">
            <v>DAISHOGUN PLUS-P-GREY-BLUE L1</v>
          </cell>
        </row>
        <row r="1924">
          <cell r="A1924" t="str">
            <v>BJ-DAI-066</v>
          </cell>
          <cell r="B1924" t="str">
            <v>DAISHOGUN MUP P GREY BLACK O7 MEMO HITAM</v>
          </cell>
        </row>
        <row r="1925">
          <cell r="A1925" t="str">
            <v>BJ-DAI-067</v>
          </cell>
          <cell r="B1925" t="str">
            <v>DAISHOGUN EXP-P-SILVER-GREY W2</v>
          </cell>
        </row>
        <row r="1926">
          <cell r="A1926" t="str">
            <v>BJ-DEL-001</v>
          </cell>
          <cell r="B1926" t="str">
            <v>DELUXE F : L GREY B/S : BLACK</v>
          </cell>
        </row>
        <row r="1927">
          <cell r="A1927" t="str">
            <v>BJ-DEL-002</v>
          </cell>
          <cell r="B1927" t="str">
            <v>DELUXE F : L GREY B/S : GREY</v>
          </cell>
        </row>
        <row r="1928">
          <cell r="A1928" t="str">
            <v>BJ-DEL-003</v>
          </cell>
          <cell r="B1928" t="str">
            <v>DELUXE F : L GREY B/S : RED</v>
          </cell>
        </row>
        <row r="1929">
          <cell r="A1929" t="str">
            <v>BJ-DEL-004</v>
          </cell>
          <cell r="B1929" t="str">
            <v>DELUXE GREY B/S : BLUE</v>
          </cell>
        </row>
        <row r="1930">
          <cell r="A1930" t="str">
            <v>BJ-DF-001</v>
          </cell>
          <cell r="B1930" t="str">
            <v>DF-6500N GREEN</v>
          </cell>
        </row>
        <row r="1931">
          <cell r="A1931" t="str">
            <v>BJ-DF-002</v>
          </cell>
          <cell r="B1931" t="str">
            <v>DF-6500N BLUE</v>
          </cell>
        </row>
        <row r="1932">
          <cell r="A1932" t="str">
            <v>BJ-DF-003</v>
          </cell>
          <cell r="B1932" t="str">
            <v>DF-6500N BROWN</v>
          </cell>
        </row>
        <row r="1933">
          <cell r="A1933" t="str">
            <v>BJ-DF-004</v>
          </cell>
          <cell r="B1933" t="str">
            <v>DF-6500P SILVER GREEN</v>
          </cell>
        </row>
        <row r="1934">
          <cell r="A1934" t="str">
            <v>BJ-DF-005</v>
          </cell>
          <cell r="B1934" t="str">
            <v>DF-6500P SILVER BLUE</v>
          </cell>
        </row>
        <row r="1935">
          <cell r="A1935" t="str">
            <v>BJ-DF-006</v>
          </cell>
          <cell r="B1935" t="str">
            <v>DF-6500P SILVER BROWN</v>
          </cell>
        </row>
        <row r="1936">
          <cell r="A1936" t="str">
            <v>BJ-DF-007</v>
          </cell>
          <cell r="B1936" t="str">
            <v>DF-7500N GREEN</v>
          </cell>
        </row>
        <row r="1937">
          <cell r="A1937" t="str">
            <v>BJ-DF-008</v>
          </cell>
          <cell r="B1937" t="str">
            <v>DF-7500N BLUE</v>
          </cell>
        </row>
        <row r="1938">
          <cell r="A1938" t="str">
            <v>BJ-DF-009</v>
          </cell>
          <cell r="B1938" t="str">
            <v>DF-7500N BROWN</v>
          </cell>
        </row>
        <row r="1939">
          <cell r="A1939" t="str">
            <v>BJ-DF-010</v>
          </cell>
          <cell r="B1939" t="str">
            <v>DF-7500P SILVER GREEN</v>
          </cell>
        </row>
        <row r="1940">
          <cell r="A1940" t="str">
            <v>BJ-DF-011</v>
          </cell>
          <cell r="B1940" t="str">
            <v>DF-7500P SILVER BLUE</v>
          </cell>
        </row>
        <row r="1941">
          <cell r="A1941" t="str">
            <v>BJ-DF-012</v>
          </cell>
          <cell r="B1941" t="str">
            <v>DF-7500P SILVER BROWN</v>
          </cell>
        </row>
        <row r="1942">
          <cell r="A1942" t="str">
            <v>BJ-DIS-001</v>
          </cell>
          <cell r="B1942" t="str">
            <v>PERLENGKAPAN DISPLAY GRAND INDONESIA</v>
          </cell>
        </row>
        <row r="1943">
          <cell r="A1943" t="str">
            <v>BJ-DIS-002</v>
          </cell>
          <cell r="B1943" t="str">
            <v>DISCUSIO L - GREEN</v>
          </cell>
        </row>
        <row r="1944">
          <cell r="A1944" t="str">
            <v>BJ-DIS-003</v>
          </cell>
          <cell r="B1944" t="str">
            <v>DISCUSIO L - ORANGE</v>
          </cell>
        </row>
        <row r="1945">
          <cell r="A1945" t="str">
            <v>BJ-DIS-004</v>
          </cell>
          <cell r="B1945" t="str">
            <v>DISCUSIO L - RED</v>
          </cell>
        </row>
        <row r="1946">
          <cell r="A1946" t="str">
            <v>BJ-DIS-005</v>
          </cell>
          <cell r="B1946" t="str">
            <v>DISCUSIO L - BLUE</v>
          </cell>
        </row>
        <row r="1947">
          <cell r="A1947" t="str">
            <v>BJ-DIS-006</v>
          </cell>
          <cell r="B1947" t="str">
            <v>DISCUSIO H - GREEN</v>
          </cell>
        </row>
        <row r="1948">
          <cell r="A1948" t="str">
            <v>BJ-DIS-007</v>
          </cell>
          <cell r="B1948" t="str">
            <v>DISCUSIO H - ORANGE</v>
          </cell>
        </row>
        <row r="1949">
          <cell r="A1949" t="str">
            <v>BJ-DIS-008</v>
          </cell>
          <cell r="B1949" t="str">
            <v>DISCUSIO H - RED</v>
          </cell>
        </row>
        <row r="1950">
          <cell r="A1950" t="str">
            <v>BJ-DIS-009</v>
          </cell>
          <cell r="B1950" t="str">
            <v>DISCUSIO H - BLUE</v>
          </cell>
        </row>
        <row r="1951">
          <cell r="A1951" t="str">
            <v>BJ-DIS-010</v>
          </cell>
          <cell r="B1951" t="str">
            <v>DISCUSIO SWC - GREEN</v>
          </cell>
        </row>
        <row r="1952">
          <cell r="A1952" t="str">
            <v>BJ-DIS-011</v>
          </cell>
          <cell r="B1952" t="str">
            <v>DISCUSIO SWC - ORANGE</v>
          </cell>
        </row>
        <row r="1953">
          <cell r="A1953" t="str">
            <v>BJ-DIS-012</v>
          </cell>
          <cell r="B1953" t="str">
            <v>DISCUSIO SWC - RED</v>
          </cell>
        </row>
        <row r="1954">
          <cell r="A1954" t="str">
            <v>BJ-DIS-013</v>
          </cell>
          <cell r="B1954" t="str">
            <v>DISCUSIO SWC - BLUE</v>
          </cell>
        </row>
        <row r="1955">
          <cell r="A1955" t="str">
            <v>BJ-DIS-014</v>
          </cell>
          <cell r="B1955" t="str">
            <v>DISCUSIO L - BLACK</v>
          </cell>
        </row>
        <row r="1956">
          <cell r="A1956" t="str">
            <v>BJ-DUO-001</v>
          </cell>
          <cell r="B1956" t="str">
            <v>DUO01 P BLACK RED SD3</v>
          </cell>
        </row>
        <row r="1957">
          <cell r="A1957" t="str">
            <v>BJ-DUO-002</v>
          </cell>
          <cell r="B1957" t="str">
            <v>DUO01 P BLACK YELLOW SD8</v>
          </cell>
        </row>
        <row r="1958">
          <cell r="A1958" t="str">
            <v>BJ-DUO-003</v>
          </cell>
          <cell r="B1958" t="str">
            <v>DUO01 P BLACK GREEN SD6</v>
          </cell>
        </row>
        <row r="1959">
          <cell r="A1959" t="str">
            <v>BJ-DUO-004</v>
          </cell>
          <cell r="B1959" t="str">
            <v>DUO01 P BLACK BLUE SD1</v>
          </cell>
        </row>
        <row r="1960">
          <cell r="A1960" t="str">
            <v>BJ-DUO-005</v>
          </cell>
          <cell r="B1960" t="str">
            <v>DUO01 P BLACK BLACK SD7</v>
          </cell>
        </row>
        <row r="1961">
          <cell r="A1961" t="str">
            <v>BJ-DUO-006</v>
          </cell>
          <cell r="B1961" t="str">
            <v>DUO02 - P - BLACK - RED SD3</v>
          </cell>
        </row>
        <row r="1962">
          <cell r="A1962" t="str">
            <v>BJ-DUO-007</v>
          </cell>
          <cell r="B1962" t="str">
            <v>DUO02 P BLACK YELLOW SD8</v>
          </cell>
        </row>
        <row r="1963">
          <cell r="A1963" t="str">
            <v>BJ-DUO-008</v>
          </cell>
          <cell r="B1963" t="str">
            <v>DUO02 P BLACK GREEN SD6</v>
          </cell>
        </row>
        <row r="1964">
          <cell r="A1964" t="str">
            <v>BJ-DUO-009</v>
          </cell>
          <cell r="B1964" t="str">
            <v>DUO02 - P - BLACK - BLUE SD1</v>
          </cell>
        </row>
        <row r="1965">
          <cell r="A1965" t="str">
            <v>BJ-DUO-010</v>
          </cell>
          <cell r="B1965" t="str">
            <v>DUO02 P BLACK BLACK SD7</v>
          </cell>
        </row>
        <row r="1966">
          <cell r="A1966" t="str">
            <v>BJ-DUO-011</v>
          </cell>
          <cell r="B1966" t="str">
            <v>DUO03 P BLACK RED SD3</v>
          </cell>
        </row>
        <row r="1967">
          <cell r="A1967" t="str">
            <v>BJ-DUO-012</v>
          </cell>
          <cell r="B1967" t="str">
            <v>DUO03 P BLACK YELLOW SD8</v>
          </cell>
        </row>
        <row r="1968">
          <cell r="A1968" t="str">
            <v>BJ-DUO-013</v>
          </cell>
          <cell r="B1968" t="str">
            <v>DUO03 P BLACK GREEN SD6</v>
          </cell>
        </row>
        <row r="1969">
          <cell r="A1969" t="str">
            <v>BJ-DUO-014</v>
          </cell>
          <cell r="B1969" t="str">
            <v>DUO03 P BLACK BLUE SD1</v>
          </cell>
        </row>
        <row r="1970">
          <cell r="A1970" t="str">
            <v>BJ-DUO-015</v>
          </cell>
          <cell r="B1970" t="str">
            <v>DUO03 P BLACK BLACK SD7</v>
          </cell>
        </row>
        <row r="1971">
          <cell r="A1971" t="str">
            <v>BJ-DUO-016</v>
          </cell>
          <cell r="B1971" t="str">
            <v>DUO04 P BLACK RED SD3</v>
          </cell>
        </row>
        <row r="1972">
          <cell r="A1972" t="str">
            <v>BJ-DUO-017</v>
          </cell>
          <cell r="B1972" t="str">
            <v>DUO04 P BLACK YELLOW SD8</v>
          </cell>
        </row>
        <row r="1973">
          <cell r="A1973" t="str">
            <v>BJ-DUO-018</v>
          </cell>
          <cell r="B1973" t="str">
            <v>DUO04 P BLACK GREEN SD6</v>
          </cell>
        </row>
        <row r="1974">
          <cell r="A1974" t="str">
            <v>BJ-DUO-019</v>
          </cell>
          <cell r="B1974" t="str">
            <v>DUO04 P BLACK BLUE SD1</v>
          </cell>
        </row>
        <row r="1975">
          <cell r="A1975" t="str">
            <v>BJ-DUO-020</v>
          </cell>
          <cell r="B1975" t="str">
            <v>DUO04 P BLACK BLACK SD7</v>
          </cell>
        </row>
        <row r="1976">
          <cell r="A1976" t="str">
            <v>BJ-DUO-021</v>
          </cell>
          <cell r="B1976" t="str">
            <v>DUO JUNIOR-P-BLACK-PINK</v>
          </cell>
        </row>
        <row r="1977">
          <cell r="A1977" t="str">
            <v>BJ-DUO-022</v>
          </cell>
          <cell r="B1977" t="str">
            <v>DUO JUNIOR-P-BLACK-BLUE</v>
          </cell>
        </row>
        <row r="1978">
          <cell r="A1978" t="str">
            <v>BJ-DUO-023</v>
          </cell>
          <cell r="B1978" t="str">
            <v>DUO JUNIOR-P-BLACK-GREY</v>
          </cell>
        </row>
        <row r="1979">
          <cell r="A1979" t="str">
            <v>BJ-DUO-024</v>
          </cell>
          <cell r="B1979" t="str">
            <v>DUO JUNIOR-P-BLACK-BLACK</v>
          </cell>
        </row>
        <row r="1980">
          <cell r="A1980" t="str">
            <v>BJ-DUO-025</v>
          </cell>
          <cell r="B1980" t="str">
            <v>JANGAN DIPAKAI</v>
          </cell>
        </row>
        <row r="1981">
          <cell r="A1981" t="str">
            <v>BJ-DUO-040</v>
          </cell>
          <cell r="B1981" t="str">
            <v>JANGAN DIPAKAI</v>
          </cell>
        </row>
        <row r="1982">
          <cell r="A1982" t="str">
            <v>BJ-DUO-046</v>
          </cell>
          <cell r="B1982" t="str">
            <v>JANGAN DIPAKAI</v>
          </cell>
        </row>
        <row r="1983">
          <cell r="A1983" t="str">
            <v>BJ-DUO-048</v>
          </cell>
          <cell r="B1983" t="str">
            <v>DUO - 3 ZINK BLUE</v>
          </cell>
        </row>
        <row r="1984">
          <cell r="A1984" t="str">
            <v>BJ-DUO-049</v>
          </cell>
          <cell r="B1984" t="str">
            <v>DUO - I P.BLACK BLACK</v>
          </cell>
        </row>
        <row r="1985">
          <cell r="A1985" t="str">
            <v>BJ-DUO-050</v>
          </cell>
          <cell r="B1985" t="str">
            <v>DUO - I P.BLACK BLUE</v>
          </cell>
        </row>
        <row r="1986">
          <cell r="A1986" t="str">
            <v>BJ-DUO-051</v>
          </cell>
          <cell r="B1986" t="str">
            <v>DUO - I P.BLACK GREEN</v>
          </cell>
        </row>
        <row r="1987">
          <cell r="A1987" t="str">
            <v>BJ-DUO-052</v>
          </cell>
          <cell r="B1987" t="str">
            <v>DUO - I P.BLACK RED</v>
          </cell>
        </row>
        <row r="1988">
          <cell r="A1988" t="str">
            <v>BJ-DUO-053</v>
          </cell>
          <cell r="B1988" t="str">
            <v>DUO - I P.BLACK YELLOW</v>
          </cell>
        </row>
        <row r="1989">
          <cell r="A1989" t="str">
            <v>BJ-DUO-054</v>
          </cell>
          <cell r="B1989" t="str">
            <v>DUO JUNIOR-P-BLACK-GREEN</v>
          </cell>
        </row>
        <row r="1990">
          <cell r="A1990" t="str">
            <v>BJ-DUO-055</v>
          </cell>
          <cell r="B1990" t="str">
            <v>DUO JUNIOR-P-BLACK-YELLOW</v>
          </cell>
        </row>
        <row r="1991">
          <cell r="A1991" t="str">
            <v>BJ-DUO-056</v>
          </cell>
          <cell r="B1991" t="str">
            <v>DUO JUNIOR-P-BLACK-RED</v>
          </cell>
        </row>
        <row r="1992">
          <cell r="A1992" t="str">
            <v>BJ-DUO-057</v>
          </cell>
          <cell r="B1992" t="str">
            <v>DUO03 - ZINC - RED SD3</v>
          </cell>
        </row>
        <row r="1993">
          <cell r="A1993" t="str">
            <v>BJ-DUO-058</v>
          </cell>
          <cell r="B1993" t="str">
            <v>DUO03 - ZINC - YELLOW SD8</v>
          </cell>
        </row>
        <row r="1994">
          <cell r="A1994" t="str">
            <v>BJ-DUO-059</v>
          </cell>
          <cell r="B1994" t="str">
            <v>DUO03 - ZINC - GREEN SD6</v>
          </cell>
        </row>
        <row r="1995">
          <cell r="A1995" t="str">
            <v>BJ-DUO-060</v>
          </cell>
          <cell r="B1995" t="str">
            <v>DUO03 - ZINC - BLUE SD1</v>
          </cell>
        </row>
        <row r="1996">
          <cell r="A1996" t="str">
            <v>BJ-DUO-061</v>
          </cell>
          <cell r="B1996" t="str">
            <v>DUO03 - ZINC - BLACK SD7</v>
          </cell>
        </row>
        <row r="1997">
          <cell r="A1997" t="str">
            <v>BJ-DUO-062</v>
          </cell>
          <cell r="B1997" t="str">
            <v>DUO04 P SILVER BLACK SD7</v>
          </cell>
        </row>
        <row r="1998">
          <cell r="A1998" t="str">
            <v>BJ-DUO-063</v>
          </cell>
          <cell r="B1998" t="str">
            <v>DUO02 P BLACK S/B CUSTOM</v>
          </cell>
        </row>
        <row r="1999">
          <cell r="A1999" t="str">
            <v>BJ-DUO-064</v>
          </cell>
          <cell r="B1999" t="str">
            <v>DUO01 P BLACK (S) BLACK (B) RED</v>
          </cell>
        </row>
        <row r="2000">
          <cell r="A2000" t="str">
            <v>BJ-DUO-065</v>
          </cell>
          <cell r="B2000" t="str">
            <v>DUO04 P BLACK CUSTOM</v>
          </cell>
        </row>
        <row r="2001">
          <cell r="A2001" t="str">
            <v>BJ-DUO-066</v>
          </cell>
          <cell r="B2001" t="str">
            <v>DUO04 P BLACK BLACK CUSTOM</v>
          </cell>
        </row>
        <row r="2002">
          <cell r="A2002" t="str">
            <v>BJ-DUO-067</v>
          </cell>
          <cell r="B2002" t="str">
            <v>DUO04 P BLACK BLUE CUSTOM</v>
          </cell>
        </row>
        <row r="2003">
          <cell r="A2003" t="str">
            <v>BJ-DUO-068</v>
          </cell>
          <cell r="B2003" t="str">
            <v>DUO03 P BLACK RED CUSTOM</v>
          </cell>
        </row>
        <row r="2004">
          <cell r="A2004" t="str">
            <v>BJ-DUO-069</v>
          </cell>
          <cell r="B2004" t="str">
            <v>DUO04 P SILVER RED</v>
          </cell>
        </row>
        <row r="2005">
          <cell r="A2005" t="str">
            <v>BJ-DUO-070</v>
          </cell>
          <cell r="B2005" t="str">
            <v>DUO02 - P - BLACK - B/BLUE S/BLUE</v>
          </cell>
        </row>
        <row r="2006">
          <cell r="A2006" t="str">
            <v>BJ-DUO-071</v>
          </cell>
          <cell r="B2006" t="str">
            <v>DUO02 - P - BLACK - B/RED S/RED</v>
          </cell>
        </row>
        <row r="2007">
          <cell r="A2007" t="str">
            <v>BJ-DUO-072</v>
          </cell>
          <cell r="B2007" t="str">
            <v>DUO02 - P - BLACK - B/YELLOW S/YELLOW</v>
          </cell>
        </row>
        <row r="2008">
          <cell r="A2008" t="str">
            <v>BJ-DUO-073</v>
          </cell>
          <cell r="B2008" t="str">
            <v>DUO02 - P - BLACK - B/GREEN S/GREEN</v>
          </cell>
        </row>
        <row r="2009">
          <cell r="A2009" t="str">
            <v>BJ-DUO-074</v>
          </cell>
          <cell r="B2009" t="str">
            <v>DUO01 P BLACK GREEN O6</v>
          </cell>
        </row>
        <row r="2010">
          <cell r="A2010" t="str">
            <v>BJ-DUO-075</v>
          </cell>
          <cell r="B2010" t="str">
            <v>DUO03 P BLACK YELLOW CUSTOM</v>
          </cell>
        </row>
        <row r="2011">
          <cell r="A2011" t="str">
            <v>BJ-DUO-076</v>
          </cell>
          <cell r="B2011" t="str">
            <v>DUO03 P BLACK BLUE CUSTOM</v>
          </cell>
        </row>
        <row r="2012">
          <cell r="A2012" t="str">
            <v>BJ-DUO-077</v>
          </cell>
          <cell r="B2012" t="str">
            <v>DUO02 P BLACK BLUE CUSTOM</v>
          </cell>
        </row>
        <row r="2013">
          <cell r="A2013" t="str">
            <v>BJ-DUO-078</v>
          </cell>
          <cell r="B2013" t="str">
            <v>DUO 04 P BLACK BLACK + JOINT</v>
          </cell>
        </row>
        <row r="2014">
          <cell r="A2014" t="str">
            <v>BJ-DUO-079</v>
          </cell>
          <cell r="B2014" t="str">
            <v>DUO03 P BLACK ORANGE</v>
          </cell>
        </row>
        <row r="2015">
          <cell r="A2015" t="str">
            <v>BJ-DUO-080</v>
          </cell>
          <cell r="B2015" t="str">
            <v>DUO 01 (S) BLUE (B) BLUE CUSTOME</v>
          </cell>
        </row>
        <row r="2016">
          <cell r="A2016" t="str">
            <v>BJ-ECH-001</v>
          </cell>
          <cell r="B2016" t="str">
            <v>JANGAN DIPAKAI</v>
          </cell>
        </row>
        <row r="2017">
          <cell r="A2017" t="str">
            <v>BJ-ECH-002</v>
          </cell>
          <cell r="B2017" t="str">
            <v>ECHOOL CHAIR PLUS NO 2 P L BLUE</v>
          </cell>
        </row>
        <row r="2018">
          <cell r="A2018" t="str">
            <v>BJ-ECH-003</v>
          </cell>
          <cell r="B2018" t="str">
            <v>ECHOOL CHAIR PLUS NO 2 P SILVER</v>
          </cell>
        </row>
        <row r="2019">
          <cell r="A2019" t="str">
            <v>BJ-ECH-004</v>
          </cell>
          <cell r="B2019" t="str">
            <v>ECHOOL CHAIR PLUS NO 2 P YELLOW</v>
          </cell>
        </row>
        <row r="2020">
          <cell r="A2020" t="str">
            <v>BJ-ECH-005</v>
          </cell>
          <cell r="B2020" t="str">
            <v>JANGAN DIPAKAI</v>
          </cell>
        </row>
        <row r="2021">
          <cell r="A2021" t="str">
            <v>BJ-ECH-006</v>
          </cell>
          <cell r="B2021" t="str">
            <v>JANGAN DIPAKAI</v>
          </cell>
        </row>
        <row r="2022">
          <cell r="A2022" t="str">
            <v>BJ-ECH-007</v>
          </cell>
          <cell r="B2022" t="str">
            <v>JANGAN DIPAKAI</v>
          </cell>
        </row>
        <row r="2023">
          <cell r="A2023" t="str">
            <v>BJ-ECH-008</v>
          </cell>
          <cell r="B2023" t="str">
            <v>JANGAN DIPAKAI</v>
          </cell>
        </row>
        <row r="2024">
          <cell r="A2024" t="str">
            <v>BJ-ECH-009</v>
          </cell>
          <cell r="B2024" t="str">
            <v>JANGAN DIPAKAI</v>
          </cell>
        </row>
        <row r="2025">
          <cell r="A2025" t="str">
            <v>BJ-ECH-010</v>
          </cell>
          <cell r="B2025" t="str">
            <v>JANGAN DIPAKAI</v>
          </cell>
        </row>
        <row r="2026">
          <cell r="A2026" t="str">
            <v>BJ-ECH-011</v>
          </cell>
          <cell r="B2026" t="str">
            <v>JANGAN DIPAKAI</v>
          </cell>
        </row>
        <row r="2027">
          <cell r="A2027" t="str">
            <v>BJ-ECH-012</v>
          </cell>
          <cell r="B2027" t="str">
            <v>JANGAN DIPAKAI</v>
          </cell>
        </row>
        <row r="2028">
          <cell r="A2028" t="str">
            <v>BJ-ECH-013</v>
          </cell>
          <cell r="B2028" t="str">
            <v>JANGAN DIPAKAI</v>
          </cell>
        </row>
        <row r="2029">
          <cell r="A2029" t="str">
            <v>BJ-ECH-014</v>
          </cell>
          <cell r="B2029" t="str">
            <v>JANGAN DIPAKAI</v>
          </cell>
        </row>
        <row r="2030">
          <cell r="A2030" t="str">
            <v>BJ-ECH-015</v>
          </cell>
          <cell r="B2030" t="str">
            <v>JANGAN DIPAKAI</v>
          </cell>
        </row>
        <row r="2031">
          <cell r="A2031" t="str">
            <v>BJ-ECH-016</v>
          </cell>
          <cell r="B2031" t="str">
            <v>JANGAN DIPAKAI</v>
          </cell>
        </row>
        <row r="2032">
          <cell r="A2032" t="str">
            <v>BJ-ECH-017</v>
          </cell>
          <cell r="B2032" t="str">
            <v>JANGAN DIPAKAI</v>
          </cell>
        </row>
        <row r="2033">
          <cell r="A2033" t="str">
            <v>BJ-ECH-018</v>
          </cell>
          <cell r="B2033" t="str">
            <v>JANGAN DIPAKAI</v>
          </cell>
        </row>
        <row r="2034">
          <cell r="A2034" t="str">
            <v>BJ-ECH-019</v>
          </cell>
          <cell r="B2034" t="str">
            <v>JANGAN DIPAKAI</v>
          </cell>
        </row>
        <row r="2035">
          <cell r="A2035" t="str">
            <v>BJ-ECH-020</v>
          </cell>
          <cell r="B2035" t="str">
            <v>ECHOOL DESK NO. 2 P IVORY JP</v>
          </cell>
        </row>
        <row r="2036">
          <cell r="A2036" t="str">
            <v>BJ-ECH-021</v>
          </cell>
          <cell r="B2036" t="str">
            <v>JANGAN DIPAKAI</v>
          </cell>
        </row>
        <row r="2037">
          <cell r="A2037" t="str">
            <v>BJ-ECH-022</v>
          </cell>
          <cell r="B2037" t="str">
            <v>JANGAN DIPAKAI</v>
          </cell>
        </row>
        <row r="2038">
          <cell r="A2038" t="str">
            <v>BJ-ECH-023</v>
          </cell>
          <cell r="B2038" t="str">
            <v>JANGAN DIPAKAI</v>
          </cell>
        </row>
        <row r="2039">
          <cell r="A2039" t="str">
            <v>BJ-ECH-024</v>
          </cell>
          <cell r="B2039" t="str">
            <v>JANGAN DIPAKAI</v>
          </cell>
        </row>
        <row r="2040">
          <cell r="A2040" t="str">
            <v>BJ-ECH-025</v>
          </cell>
          <cell r="B2040" t="str">
            <v>JANGAN DIPAKAI</v>
          </cell>
        </row>
        <row r="2041">
          <cell r="A2041" t="str">
            <v>BJ-ECH-026</v>
          </cell>
          <cell r="B2041" t="str">
            <v>JANGAN DIPAKAI</v>
          </cell>
        </row>
        <row r="2042">
          <cell r="A2042" t="str">
            <v>BJ-ECH-027</v>
          </cell>
          <cell r="B2042" t="str">
            <v>JANGAN DIPAKAI</v>
          </cell>
        </row>
        <row r="2043">
          <cell r="A2043" t="str">
            <v>BJ-ECH-028</v>
          </cell>
          <cell r="B2043" t="str">
            <v>JANGAN DIPAKAI</v>
          </cell>
        </row>
        <row r="2044">
          <cell r="A2044" t="str">
            <v>BJ-ECH-029</v>
          </cell>
          <cell r="B2044" t="str">
            <v>JANGAN DIPAKAI</v>
          </cell>
        </row>
        <row r="2045">
          <cell r="A2045" t="str">
            <v>BJ-ECH-030</v>
          </cell>
          <cell r="B2045" t="str">
            <v>JANGAN DIPAKAI</v>
          </cell>
        </row>
        <row r="2046">
          <cell r="A2046" t="str">
            <v>BJ-ECH-031</v>
          </cell>
          <cell r="B2046" t="str">
            <v>JANGAN DIPAKAI</v>
          </cell>
        </row>
        <row r="2047">
          <cell r="A2047" t="str">
            <v>BJ-ECH-032</v>
          </cell>
          <cell r="B2047" t="str">
            <v>JANGAN DIPAKAI</v>
          </cell>
        </row>
        <row r="2048">
          <cell r="A2048" t="str">
            <v>BJ-ECH-033</v>
          </cell>
          <cell r="B2048" t="str">
            <v>JANGAN DIPAKAI</v>
          </cell>
        </row>
        <row r="2049">
          <cell r="A2049" t="str">
            <v>BJ-ECH-034</v>
          </cell>
          <cell r="B2049" t="str">
            <v>JANGAN DIPAKAI</v>
          </cell>
        </row>
        <row r="2050">
          <cell r="A2050" t="str">
            <v>BJ-ECH-036</v>
          </cell>
          <cell r="B2050" t="str">
            <v>JANGAN DIPAKAI</v>
          </cell>
        </row>
        <row r="2051">
          <cell r="A2051" t="str">
            <v>BJ-ECH-037</v>
          </cell>
          <cell r="B2051" t="str">
            <v>JANGAN DIPAKAI</v>
          </cell>
        </row>
        <row r="2052">
          <cell r="A2052" t="str">
            <v>BJ-ECH-038</v>
          </cell>
          <cell r="B2052" t="str">
            <v>JANGAN DIPAKAI</v>
          </cell>
        </row>
        <row r="2053">
          <cell r="A2053" t="str">
            <v>BJ-ECH-039</v>
          </cell>
          <cell r="B2053" t="str">
            <v>JANGAN DIPAKAI</v>
          </cell>
        </row>
        <row r="2054">
          <cell r="A2054" t="str">
            <v>BJ-ECH-040</v>
          </cell>
          <cell r="B2054" t="str">
            <v>JANGAN DIPAKAI</v>
          </cell>
        </row>
        <row r="2055">
          <cell r="A2055" t="str">
            <v>BJ-ECH-041</v>
          </cell>
          <cell r="B2055" t="str">
            <v>JANGAN DIPAKAI</v>
          </cell>
        </row>
        <row r="2056">
          <cell r="A2056" t="str">
            <v>BJ-ECH-042</v>
          </cell>
          <cell r="B2056" t="str">
            <v>JANGAN DIPAKAI</v>
          </cell>
        </row>
        <row r="2057">
          <cell r="A2057" t="str">
            <v>BJ-ECH-043</v>
          </cell>
          <cell r="B2057" t="str">
            <v>JANGAN DIPAKAI</v>
          </cell>
        </row>
        <row r="2058">
          <cell r="A2058" t="str">
            <v>BJ-ECH-044</v>
          </cell>
          <cell r="B2058" t="str">
            <v>JANGAN DIPAKAI</v>
          </cell>
        </row>
        <row r="2059">
          <cell r="A2059" t="str">
            <v>BJ-ECH-045</v>
          </cell>
          <cell r="B2059" t="str">
            <v>JANGAN DIPAKAI</v>
          </cell>
        </row>
        <row r="2060">
          <cell r="A2060" t="str">
            <v>BJ-ECH-046</v>
          </cell>
          <cell r="B2060" t="str">
            <v>JANGAN DIPAKAI</v>
          </cell>
        </row>
        <row r="2061">
          <cell r="A2061" t="str">
            <v>BJ-ECH-047</v>
          </cell>
          <cell r="B2061" t="str">
            <v>JANGAN DIPAKAI</v>
          </cell>
        </row>
        <row r="2062">
          <cell r="A2062" t="str">
            <v>BJ-ECH-048</v>
          </cell>
          <cell r="B2062" t="str">
            <v>JANGAN DIPAKAI</v>
          </cell>
        </row>
        <row r="2063">
          <cell r="A2063" t="str">
            <v>BJ-ECH-049</v>
          </cell>
          <cell r="B2063" t="str">
            <v>JANGAN DIPAKAI</v>
          </cell>
        </row>
        <row r="2064">
          <cell r="A2064" t="str">
            <v>BJ-ECH-050</v>
          </cell>
          <cell r="B2064" t="str">
            <v>JANGAN DIPAKAI</v>
          </cell>
        </row>
        <row r="2065">
          <cell r="A2065" t="str">
            <v>BJ-ECH-051</v>
          </cell>
          <cell r="B2065" t="str">
            <v>JANGAN DIPAKAI</v>
          </cell>
        </row>
        <row r="2066">
          <cell r="A2066" t="str">
            <v>BJ-ECH-052</v>
          </cell>
          <cell r="B2066" t="str">
            <v>JANGAN DIPAKAI</v>
          </cell>
        </row>
        <row r="2067">
          <cell r="A2067" t="str">
            <v>BJ-ECH-053</v>
          </cell>
          <cell r="B2067" t="str">
            <v>JANGAN DIPAKAI</v>
          </cell>
        </row>
        <row r="2068">
          <cell r="A2068" t="str">
            <v>BJ-ECH-054</v>
          </cell>
          <cell r="B2068" t="str">
            <v>ECHOOL ART DESK NO 6  P SILVER</v>
          </cell>
        </row>
        <row r="2069">
          <cell r="A2069" t="str">
            <v>BJ-ECH-055</v>
          </cell>
          <cell r="B2069" t="str">
            <v>JANGAN DIPAKAI</v>
          </cell>
        </row>
        <row r="2070">
          <cell r="A2070" t="str">
            <v>BJ-ECH-056</v>
          </cell>
          <cell r="B2070" t="str">
            <v>JANGAN DIPAKAI</v>
          </cell>
        </row>
        <row r="2071">
          <cell r="A2071" t="str">
            <v>BJ-ECH-057</v>
          </cell>
          <cell r="B2071" t="str">
            <v>JANGAN DIPAKAI</v>
          </cell>
        </row>
        <row r="2072">
          <cell r="A2072" t="str">
            <v>BJ-ECH-058</v>
          </cell>
          <cell r="B2072" t="str">
            <v>ECHOOL CHAIR NO 2 P IVORY</v>
          </cell>
        </row>
        <row r="2073">
          <cell r="A2073" t="str">
            <v>BJ-ECH-059</v>
          </cell>
          <cell r="B2073" t="str">
            <v>ECHOOL DESK NO. 2 JJS P IVORY</v>
          </cell>
        </row>
        <row r="2074">
          <cell r="A2074" t="str">
            <v>BJ-ECH-060</v>
          </cell>
          <cell r="B2074" t="str">
            <v>ECHOOL DESK NO 3 JJS P IVORY</v>
          </cell>
        </row>
        <row r="2075">
          <cell r="A2075" t="str">
            <v>BJ-ECH-061</v>
          </cell>
          <cell r="B2075" t="str">
            <v>JANGAN DIPAKAI</v>
          </cell>
        </row>
        <row r="2076">
          <cell r="A2076" t="str">
            <v>BJ-ECH-062</v>
          </cell>
          <cell r="B2076" t="str">
            <v>ECHOOL CHAIR NO 4 P IVORY</v>
          </cell>
        </row>
        <row r="2077">
          <cell r="A2077" t="str">
            <v>BJ-ECH-063</v>
          </cell>
          <cell r="B2077" t="str">
            <v>ECHOOL DESK NO 4 JJS P IVORY</v>
          </cell>
        </row>
        <row r="2078">
          <cell r="A2078" t="str">
            <v>BJ-ECH-064</v>
          </cell>
          <cell r="B2078" t="str">
            <v>ECHOOL CHAIR NO 5 P IVORY</v>
          </cell>
        </row>
        <row r="2079">
          <cell r="A2079" t="str">
            <v>BJ-ECH-065</v>
          </cell>
          <cell r="B2079" t="str">
            <v>ECHOOL DESK NO 5 JJS P IVORY</v>
          </cell>
        </row>
        <row r="2080">
          <cell r="A2080" t="str">
            <v>BJ-ECH-066</v>
          </cell>
          <cell r="B2080" t="str">
            <v>ECHOOL CHAIR NO 6 P IVORY</v>
          </cell>
        </row>
        <row r="2081">
          <cell r="A2081" t="str">
            <v>BJ-ECH-067</v>
          </cell>
          <cell r="B2081" t="str">
            <v>ECHOOL DESK NO 6 JJS P IVORY</v>
          </cell>
        </row>
        <row r="2082">
          <cell r="A2082" t="str">
            <v>BJ-ECH-068</v>
          </cell>
          <cell r="B2082" t="str">
            <v>JANGAN DIPAKAI</v>
          </cell>
        </row>
        <row r="2083">
          <cell r="A2083" t="str">
            <v>BJ-ECH-069</v>
          </cell>
          <cell r="B2083" t="str">
            <v>ECHOOL CHAIR PLUS NO 2 P IVORY</v>
          </cell>
        </row>
        <row r="2084">
          <cell r="A2084" t="str">
            <v>BJ-ECH-070</v>
          </cell>
          <cell r="B2084" t="str">
            <v>ECHOOL CHAIR PLUS NO 2 P GREEN</v>
          </cell>
        </row>
        <row r="2085">
          <cell r="A2085" t="str">
            <v>BJ-ECH-071</v>
          </cell>
          <cell r="B2085" t="str">
            <v>JANGAN DIPAKAI</v>
          </cell>
        </row>
        <row r="2086">
          <cell r="A2086" t="str">
            <v>BJ-ECH-072</v>
          </cell>
          <cell r="B2086" t="str">
            <v>JANGAN DIPAKAI</v>
          </cell>
        </row>
        <row r="2087">
          <cell r="A2087" t="str">
            <v>BJ-ECH-073</v>
          </cell>
          <cell r="B2087" t="str">
            <v>ECHOOL CHAIR PLUS NO 2 P RED</v>
          </cell>
        </row>
        <row r="2088">
          <cell r="A2088" t="str">
            <v>BJ-ECH-074</v>
          </cell>
          <cell r="B2088" t="str">
            <v>ECHOOL CHAIR PLUS NO 2 P ORANGE</v>
          </cell>
        </row>
        <row r="2089">
          <cell r="A2089" t="str">
            <v>BJ-ECH-075</v>
          </cell>
          <cell r="B2089" t="str">
            <v>ECHOOL CHAIR PLUS NO 3 P IVORY</v>
          </cell>
        </row>
        <row r="2090">
          <cell r="A2090" t="str">
            <v>BJ-ECH-076</v>
          </cell>
          <cell r="B2090" t="str">
            <v>ECHOOL CHAIR PLUS NO 4 P IVORY</v>
          </cell>
        </row>
        <row r="2091">
          <cell r="A2091" t="str">
            <v>BJ-ECH-077</v>
          </cell>
          <cell r="B2091" t="str">
            <v>ECHOOL CHAIR PLUS NO 5 P IVORY</v>
          </cell>
        </row>
        <row r="2092">
          <cell r="A2092" t="str">
            <v>BJ-ECH-078</v>
          </cell>
          <cell r="B2092" t="str">
            <v>ECHOOL CHAIR PLUS NO 6 P IVORY</v>
          </cell>
        </row>
        <row r="2093">
          <cell r="A2093" t="str">
            <v>BJ-ECH-079</v>
          </cell>
          <cell r="B2093" t="str">
            <v>JANGAN DIPAKAI</v>
          </cell>
        </row>
        <row r="2094">
          <cell r="A2094" t="str">
            <v>BJ-ECH-080</v>
          </cell>
          <cell r="B2094" t="str">
            <v>JANGAN DIPAKAI</v>
          </cell>
        </row>
        <row r="2095">
          <cell r="A2095" t="str">
            <v>BJ-ECH-081</v>
          </cell>
          <cell r="B2095" t="str">
            <v>ECHOOL DESK PLUS NO.2 P SILVER</v>
          </cell>
        </row>
        <row r="2096">
          <cell r="A2096" t="str">
            <v>BJ-ECH-082</v>
          </cell>
          <cell r="B2096" t="str">
            <v>ECHOOL CHAIR PLUS NO 6 P SILVER</v>
          </cell>
        </row>
        <row r="2097">
          <cell r="A2097" t="str">
            <v>BJ-ECH-083</v>
          </cell>
          <cell r="B2097" t="str">
            <v>JANGAN DIPAKAI</v>
          </cell>
        </row>
        <row r="2098">
          <cell r="A2098" t="str">
            <v>BJ-ECH-084</v>
          </cell>
          <cell r="B2098" t="str">
            <v>ECHOOL DESK NO. 4 CYAN BLUE ( UNICEF STUDENT'S DESK )</v>
          </cell>
        </row>
        <row r="2099">
          <cell r="A2099" t="str">
            <v>BJ-ECH-085</v>
          </cell>
          <cell r="B2099" t="str">
            <v>JANGAN DIPAKAI</v>
          </cell>
        </row>
        <row r="2100">
          <cell r="A2100" t="str">
            <v>BJ-ECH-086</v>
          </cell>
          <cell r="B2100" t="str">
            <v>JANGAN DIPAKAI</v>
          </cell>
        </row>
        <row r="2101">
          <cell r="A2101" t="str">
            <v>BJ-ECH-087</v>
          </cell>
          <cell r="B2101" t="str">
            <v>JANGAN DIPAKAI</v>
          </cell>
        </row>
        <row r="2102">
          <cell r="A2102" t="str">
            <v>BJ-ECH-088</v>
          </cell>
          <cell r="B2102" t="str">
            <v>JANGAN DIPAKAI</v>
          </cell>
        </row>
        <row r="2103">
          <cell r="A2103" t="str">
            <v>BJ-ECH-089</v>
          </cell>
          <cell r="B2103" t="str">
            <v>JANGAN DIPAKAI</v>
          </cell>
        </row>
        <row r="2104">
          <cell r="A2104" t="str">
            <v>BJ-ECH-090</v>
          </cell>
          <cell r="B2104" t="str">
            <v>JANGAN DIPAKAI</v>
          </cell>
        </row>
        <row r="2105">
          <cell r="A2105" t="str">
            <v>BJ-ECH-091</v>
          </cell>
          <cell r="B2105" t="str">
            <v>JANGAN DIPAKAI</v>
          </cell>
        </row>
        <row r="2106">
          <cell r="A2106" t="str">
            <v>BJ-ECH-092</v>
          </cell>
          <cell r="B2106" t="str">
            <v>JANGAN DIPAKAI</v>
          </cell>
        </row>
        <row r="2107">
          <cell r="A2107" t="str">
            <v>BJ-ECH-093</v>
          </cell>
          <cell r="B2107" t="str">
            <v>JANGAN DIPAKAI</v>
          </cell>
        </row>
        <row r="2108">
          <cell r="A2108" t="str">
            <v>BJ-ECH-094</v>
          </cell>
          <cell r="B2108" t="str">
            <v>JANGAN DIPAKAI</v>
          </cell>
        </row>
        <row r="2109">
          <cell r="A2109" t="str">
            <v>BJ-ECH-095</v>
          </cell>
          <cell r="B2109" t="str">
            <v>JANGAN DIPAKAI</v>
          </cell>
        </row>
        <row r="2110">
          <cell r="A2110" t="str">
            <v>BJ-ECH-096</v>
          </cell>
          <cell r="B2110" t="str">
            <v>JANGAN DIPAKAI</v>
          </cell>
        </row>
        <row r="2111">
          <cell r="A2111" t="str">
            <v>BJ-ECH-097</v>
          </cell>
          <cell r="B2111" t="str">
            <v>JANGAN DIPAKAI</v>
          </cell>
        </row>
        <row r="2112">
          <cell r="A2112" t="str">
            <v>BJ-ECH-098</v>
          </cell>
          <cell r="B2112" t="str">
            <v>JANGAN DIPAKAI</v>
          </cell>
        </row>
        <row r="2113">
          <cell r="A2113" t="str">
            <v>BJ-ECH-099</v>
          </cell>
          <cell r="B2113" t="str">
            <v>JANGAN DIPAKAI</v>
          </cell>
        </row>
        <row r="2114">
          <cell r="A2114" t="str">
            <v>BJ-ECH-100</v>
          </cell>
          <cell r="B2114" t="str">
            <v>JANGAN DIPAKAI</v>
          </cell>
        </row>
        <row r="2115">
          <cell r="A2115" t="str">
            <v>BJ-ECH-101</v>
          </cell>
          <cell r="B2115" t="str">
            <v>JANGAN DIPAKAI</v>
          </cell>
        </row>
        <row r="2116">
          <cell r="A2116" t="str">
            <v>BJ-ECH-102</v>
          </cell>
          <cell r="B2116" t="str">
            <v>JANGAN DIPAKAI</v>
          </cell>
        </row>
        <row r="2117">
          <cell r="A2117" t="str">
            <v>BJ-ECH-103</v>
          </cell>
          <cell r="B2117" t="str">
            <v>JANGAN DIPAKAI</v>
          </cell>
        </row>
        <row r="2118">
          <cell r="A2118" t="str">
            <v>BJ-ECH-104</v>
          </cell>
          <cell r="B2118" t="str">
            <v>JANGAN DIPAKAI</v>
          </cell>
        </row>
        <row r="2119">
          <cell r="A2119" t="str">
            <v>BJ-ECH-105</v>
          </cell>
          <cell r="B2119" t="str">
            <v>JANGAN DIPAKAI</v>
          </cell>
        </row>
        <row r="2120">
          <cell r="A2120" t="str">
            <v>BJ-ECH-106</v>
          </cell>
          <cell r="B2120" t="str">
            <v>JANGAN DIPAKAI</v>
          </cell>
        </row>
        <row r="2121">
          <cell r="A2121" t="str">
            <v>BJ-ECH-107</v>
          </cell>
          <cell r="B2121" t="str">
            <v>ECHOOL DESK NO 3 P IVORY JP</v>
          </cell>
        </row>
        <row r="2122">
          <cell r="A2122" t="str">
            <v>BJ-ECH-108</v>
          </cell>
          <cell r="B2122" t="str">
            <v>ECHOOL DESK NO 4 P IVORY JP</v>
          </cell>
        </row>
        <row r="2123">
          <cell r="A2123" t="str">
            <v>BJ-ECH-109</v>
          </cell>
          <cell r="B2123" t="str">
            <v>ECHOOL DESK NO 5 P IVORY JP</v>
          </cell>
        </row>
        <row r="2124">
          <cell r="A2124" t="str">
            <v>BJ-ECH-111</v>
          </cell>
          <cell r="B2124" t="str">
            <v>ECHOOL DESK NO 2 P IVORY</v>
          </cell>
        </row>
        <row r="2125">
          <cell r="A2125" t="str">
            <v>BJ-ECH-112</v>
          </cell>
          <cell r="B2125" t="str">
            <v>ECHOOL DESK NO 3 P IVORY</v>
          </cell>
        </row>
        <row r="2126">
          <cell r="A2126" t="str">
            <v>BJ-ECH-113</v>
          </cell>
          <cell r="B2126" t="str">
            <v>JANGAN DIPAKAI</v>
          </cell>
        </row>
        <row r="2127">
          <cell r="A2127" t="str">
            <v>BJ-ECH-114</v>
          </cell>
          <cell r="B2127" t="str">
            <v>ECHOOL DESK NO 4 P IVORY</v>
          </cell>
        </row>
        <row r="2128">
          <cell r="A2128" t="str">
            <v>BJ-ECH-115</v>
          </cell>
          <cell r="B2128" t="str">
            <v>ECHOOL DESK NO 5 P IVORY</v>
          </cell>
        </row>
        <row r="2129">
          <cell r="A2129" t="str">
            <v>BJ-ECH-116</v>
          </cell>
          <cell r="B2129" t="str">
            <v>ECHOOL DESK NO 6 P IVORY</v>
          </cell>
        </row>
        <row r="2130">
          <cell r="A2130" t="str">
            <v>BJ-ECH-117</v>
          </cell>
          <cell r="B2130" t="str">
            <v>JANGAN DIPAKAI</v>
          </cell>
        </row>
        <row r="2131">
          <cell r="A2131" t="str">
            <v>BJ-ECH-118</v>
          </cell>
          <cell r="B2131" t="str">
            <v>JANGAN DIPAKAI</v>
          </cell>
        </row>
        <row r="2132">
          <cell r="A2132" t="str">
            <v>BJ-ECH-119</v>
          </cell>
          <cell r="B2132" t="str">
            <v>ECHOOL DESK PLUS NO 2 P IVORY</v>
          </cell>
        </row>
        <row r="2133">
          <cell r="A2133" t="str">
            <v>BJ-ECH-120</v>
          </cell>
          <cell r="B2133" t="str">
            <v>ECHOOL DESK PLUS NO 3 P IVORY</v>
          </cell>
        </row>
        <row r="2134">
          <cell r="A2134" t="str">
            <v>BJ-ECH-121</v>
          </cell>
          <cell r="B2134" t="str">
            <v>ECHOOL DESK PLUS NO 4 P IVORY</v>
          </cell>
        </row>
        <row r="2135">
          <cell r="A2135" t="str">
            <v>BJ-ECH-122</v>
          </cell>
          <cell r="B2135" t="str">
            <v>ECHOOL DESK PLUS NO 5 P IVORY</v>
          </cell>
        </row>
        <row r="2136">
          <cell r="A2136" t="str">
            <v>BJ-ECH-123</v>
          </cell>
          <cell r="B2136" t="str">
            <v>ECHOOL DESK PLUS NO 6 P IVORY</v>
          </cell>
        </row>
        <row r="2137">
          <cell r="A2137" t="str">
            <v>BJ-ECH-124</v>
          </cell>
          <cell r="B2137" t="str">
            <v>JANGAN DIPAKAI</v>
          </cell>
        </row>
        <row r="2138">
          <cell r="A2138" t="str">
            <v>BJ-ECH-125</v>
          </cell>
          <cell r="B2138" t="str">
            <v>JANGAN DIPAKAI</v>
          </cell>
        </row>
        <row r="2139">
          <cell r="A2139" t="str">
            <v>BJ-ECH-126</v>
          </cell>
          <cell r="B2139" t="str">
            <v>ECHOOL DESK NO 6 P IVORY DRAWER ASTAL</v>
          </cell>
        </row>
        <row r="2140">
          <cell r="A2140" t="str">
            <v>BJ-ECH-127</v>
          </cell>
          <cell r="B2140" t="str">
            <v>ECHOOL DESK NO 6 P IVORY JP</v>
          </cell>
        </row>
        <row r="2141">
          <cell r="A2141" t="str">
            <v>BJ-ECH-128</v>
          </cell>
          <cell r="B2141" t="str">
            <v>JANGAN DIPAKAI</v>
          </cell>
        </row>
        <row r="2142">
          <cell r="A2142" t="str">
            <v>BJ-ECH-129</v>
          </cell>
          <cell r="B2142" t="str">
            <v>JANGAN DIPAKAI</v>
          </cell>
        </row>
        <row r="2143">
          <cell r="A2143" t="str">
            <v>BJ-ECH-130</v>
          </cell>
          <cell r="B2143" t="str">
            <v>ECHOOL CHAIR NO 3 P IVORY</v>
          </cell>
        </row>
        <row r="2144">
          <cell r="A2144" t="str">
            <v>BJ-ECH-131</v>
          </cell>
          <cell r="B2144" t="str">
            <v>JANGAN DIPAKAI</v>
          </cell>
        </row>
        <row r="2145">
          <cell r="A2145" t="str">
            <v>BJ-ECH-132</v>
          </cell>
          <cell r="B2145" t="str">
            <v>ECHOOL CHAIR NO 3 P IVORY SABLON</v>
          </cell>
        </row>
        <row r="2146">
          <cell r="A2146" t="str">
            <v>BJ-ECH-133</v>
          </cell>
          <cell r="B2146" t="str">
            <v>ECHOOL CHAIR NO 6 P IVORY SABLON</v>
          </cell>
        </row>
        <row r="2147">
          <cell r="A2147" t="str">
            <v>BJ-ECH-134</v>
          </cell>
          <cell r="B2147" t="str">
            <v>ECHOOL DESK NO 3 P IVORY SABLON</v>
          </cell>
        </row>
        <row r="2148">
          <cell r="A2148" t="str">
            <v>BJ-ECH-135</v>
          </cell>
          <cell r="B2148" t="str">
            <v>ECHOOL DESK NO 6 P IVORY JP SABLON</v>
          </cell>
        </row>
        <row r="2149">
          <cell r="A2149" t="str">
            <v>BJ-ECH-136</v>
          </cell>
          <cell r="B2149" t="str">
            <v>JANGAN DIPAKAI</v>
          </cell>
        </row>
        <row r="2150">
          <cell r="A2150" t="str">
            <v>BJ-ECH-137</v>
          </cell>
          <cell r="B2150" t="str">
            <v>JANGAN DIPAKAI</v>
          </cell>
        </row>
        <row r="2151">
          <cell r="A2151" t="str">
            <v>BJ-ECH-138</v>
          </cell>
          <cell r="B2151" t="str">
            <v>ECHOOL CHAIR NO 2 JJS P IVORY</v>
          </cell>
        </row>
        <row r="2152">
          <cell r="A2152" t="str">
            <v>BJ-ECH-139</v>
          </cell>
          <cell r="B2152" t="str">
            <v>ECHOOL CHAIR NO 3 JJS P IVORY</v>
          </cell>
        </row>
        <row r="2153">
          <cell r="A2153" t="str">
            <v>BJ-ECH-140</v>
          </cell>
          <cell r="B2153" t="str">
            <v>ECHOOL CHAIR NO  4 JJS P IVORY</v>
          </cell>
        </row>
        <row r="2154">
          <cell r="A2154" t="str">
            <v>BJ-ECH-141</v>
          </cell>
          <cell r="B2154" t="str">
            <v>ECHOOL CHAIR NO 5 JJS P IVORY</v>
          </cell>
        </row>
        <row r="2155">
          <cell r="A2155" t="str">
            <v>BJ-ECH-142</v>
          </cell>
          <cell r="B2155" t="str">
            <v>ECHOOL CHAIR NO 6 JJS P IVORY</v>
          </cell>
        </row>
        <row r="2156">
          <cell r="A2156" t="str">
            <v>BJ-ECH-143</v>
          </cell>
          <cell r="B2156" t="str">
            <v>ECHOOL DESK TFB NO 2 P IVORY</v>
          </cell>
        </row>
        <row r="2157">
          <cell r="A2157" t="str">
            <v>BJ-ECH-144</v>
          </cell>
          <cell r="B2157" t="str">
            <v>ECHOOL DESK TFB NO 3 P IVORY</v>
          </cell>
        </row>
        <row r="2158">
          <cell r="A2158" t="str">
            <v>BJ-ECH-145</v>
          </cell>
          <cell r="B2158" t="str">
            <v>ECHOOL DESK TFB NO 4 P IVORY</v>
          </cell>
        </row>
        <row r="2159">
          <cell r="A2159" t="str">
            <v>BJ-ECH-146</v>
          </cell>
          <cell r="B2159" t="str">
            <v>ECHOOL DESK TFB NO 5 P IVORY</v>
          </cell>
        </row>
        <row r="2160">
          <cell r="A2160" t="str">
            <v>BJ-ECH-147</v>
          </cell>
          <cell r="B2160" t="str">
            <v>ECHOOL DESK TFB NO 6 P IVORY</v>
          </cell>
        </row>
        <row r="2161">
          <cell r="A2161" t="str">
            <v>BJ-ECH-148</v>
          </cell>
          <cell r="B2161" t="str">
            <v>ECHOOL DESK NO 2 P IVORY JP TANPA DRAWER</v>
          </cell>
        </row>
        <row r="2162">
          <cell r="A2162" t="str">
            <v>BJ-ECH-149</v>
          </cell>
          <cell r="B2162" t="str">
            <v>ECHOOL DESK NO 3 P IVORY JP TANPA DRAWER</v>
          </cell>
        </row>
        <row r="2163">
          <cell r="A2163" t="str">
            <v>BJ-ECH-150</v>
          </cell>
          <cell r="B2163" t="str">
            <v>ECHOOL DESK NO 5 P RED</v>
          </cell>
        </row>
        <row r="2164">
          <cell r="A2164" t="str">
            <v>BJ-ECH-151</v>
          </cell>
          <cell r="B2164" t="str">
            <v>NEW ECHOOL CHAIR NO 3 P BLUE</v>
          </cell>
        </row>
        <row r="2165">
          <cell r="A2165" t="str">
            <v>BJ-ECH-152</v>
          </cell>
          <cell r="B2165" t="str">
            <v>NEW ECHOOL DESK NO 3 P BLUE</v>
          </cell>
        </row>
        <row r="2166">
          <cell r="A2166" t="str">
            <v>BJ-ECH-153</v>
          </cell>
          <cell r="B2166" t="str">
            <v>ECHOOL DESK NO 4 P IVORY SABLON</v>
          </cell>
        </row>
        <row r="2167">
          <cell r="A2167" t="str">
            <v>BJ-ECH-154</v>
          </cell>
          <cell r="B2167" t="str">
            <v>ECHOOL CHAIR NO 4 P IVORY SABLON</v>
          </cell>
        </row>
        <row r="2168">
          <cell r="A2168" t="str">
            <v>BJ-ECH-155</v>
          </cell>
          <cell r="B2168" t="str">
            <v>ECHOOL DESK NO 5 P IVORY DRAWER ASTAL</v>
          </cell>
        </row>
        <row r="2169">
          <cell r="A2169" t="str">
            <v>BJ-ECH-156</v>
          </cell>
          <cell r="B2169" t="str">
            <v>ECHOOL DESK PLUS NO 2 P IVORY TANPA DRAWER</v>
          </cell>
        </row>
        <row r="2170">
          <cell r="A2170" t="str">
            <v>BJ-ECH-157</v>
          </cell>
          <cell r="B2170" t="str">
            <v>ECHOOL DESK PLUS NO 3 P IVORY TANPA DRAWER</v>
          </cell>
        </row>
        <row r="2171">
          <cell r="A2171" t="str">
            <v>BJ-ECH-158</v>
          </cell>
          <cell r="B2171" t="str">
            <v>ECHOOL DESK PLUS NO 4 P IVORY TANPA DRAWER</v>
          </cell>
        </row>
        <row r="2172">
          <cell r="A2172" t="str">
            <v>BJ-ECH-159</v>
          </cell>
          <cell r="B2172" t="str">
            <v>ECHOOL DESK NO 3 P IVORY JP SABLON</v>
          </cell>
        </row>
        <row r="2173">
          <cell r="A2173" t="str">
            <v>BJ-ECH-160</v>
          </cell>
          <cell r="B2173" t="str">
            <v>ECHOOL CHAIR PLUS NO 5 P GREY</v>
          </cell>
        </row>
        <row r="2174">
          <cell r="A2174" t="str">
            <v>BJ-ECH-161</v>
          </cell>
          <cell r="B2174" t="str">
            <v>ECHOOL CHAIR PLUS NO 4 P GREY</v>
          </cell>
        </row>
        <row r="2175">
          <cell r="A2175" t="str">
            <v>BJ-ECH-162</v>
          </cell>
          <cell r="B2175" t="str">
            <v>ECHOOL DESK NO 4 P GREY</v>
          </cell>
        </row>
        <row r="2176">
          <cell r="A2176" t="str">
            <v>BJ-ECH-163</v>
          </cell>
          <cell r="B2176" t="str">
            <v>ECHOOL DESK NO 5 P GREY</v>
          </cell>
        </row>
        <row r="2177">
          <cell r="A2177" t="str">
            <v>BJ-ECH-164</v>
          </cell>
          <cell r="B2177" t="str">
            <v>ECHOOL CHAIR NO 2 P SILVER</v>
          </cell>
        </row>
        <row r="2178">
          <cell r="A2178" t="str">
            <v>BJ-ECH-165</v>
          </cell>
          <cell r="B2178" t="str">
            <v>ECHOOL DESK NO 3 P IVORY JP DRAWER ASTAL</v>
          </cell>
        </row>
        <row r="2179">
          <cell r="A2179" t="str">
            <v>BJ-ECH-166</v>
          </cell>
          <cell r="B2179" t="str">
            <v>ECHOOL DESK NO 6 P IVORY JP DRAWER ASTAL</v>
          </cell>
        </row>
        <row r="2180">
          <cell r="A2180" t="str">
            <v>BJ-ECH-167</v>
          </cell>
          <cell r="B2180" t="str">
            <v>ECHOOL CHAIR NO 6 P SILVER</v>
          </cell>
        </row>
        <row r="2181">
          <cell r="A2181" t="str">
            <v>BJ-ECH-168</v>
          </cell>
          <cell r="B2181" t="str">
            <v>ECHOOL DESK NO 5 P IVORY JP SABLON</v>
          </cell>
        </row>
        <row r="2182">
          <cell r="A2182" t="str">
            <v>BJ-ECH-169</v>
          </cell>
          <cell r="B2182" t="str">
            <v>ECHOOL DESK NO 2 CYAN BLUE UNICEF TANPA TABLE TOP</v>
          </cell>
        </row>
        <row r="2183">
          <cell r="A2183" t="str">
            <v>BJ-ECH-170</v>
          </cell>
          <cell r="B2183" t="str">
            <v>ECHOOL DESK NO 3 CYAN BLUE UNICEF TANPA TABLE TOP</v>
          </cell>
        </row>
        <row r="2184">
          <cell r="A2184" t="str">
            <v>BJ-ECH-171</v>
          </cell>
          <cell r="B2184" t="str">
            <v>ECHOOL CHAIR NO.6 P IVORY TANPA BACK</v>
          </cell>
        </row>
        <row r="2185">
          <cell r="A2185" t="str">
            <v>BJ-ECH-172</v>
          </cell>
          <cell r="B2185" t="str">
            <v>ECHOOL CHAIR NO 4 P CYAN BLUE ( UNICEF STUDENT'S CHAIR )</v>
          </cell>
        </row>
        <row r="2186">
          <cell r="A2186" t="str">
            <v>BJ-ECH-173</v>
          </cell>
          <cell r="B2186" t="str">
            <v>ECHOOL DESK NO 4 P IVORY JP TANPA DRAWER</v>
          </cell>
        </row>
        <row r="2187">
          <cell r="A2187" t="str">
            <v>BJ-ECH-174</v>
          </cell>
          <cell r="B2187" t="str">
            <v>ECHOOL DESK NO 5 P YELLOW</v>
          </cell>
        </row>
        <row r="2188">
          <cell r="A2188" t="str">
            <v>BJ-ECH-175</v>
          </cell>
          <cell r="B2188" t="str">
            <v>ECHOOL CHAIR NO 6 P IVORY CUSTOM</v>
          </cell>
        </row>
        <row r="2189">
          <cell r="A2189" t="str">
            <v>BJ-ECH-176</v>
          </cell>
          <cell r="B2189" t="str">
            <v>ECHOOL CHAIR PLUS NO 2 P BROWN (CSR)</v>
          </cell>
        </row>
        <row r="2190">
          <cell r="A2190" t="str">
            <v>BJ-ECH-177</v>
          </cell>
          <cell r="B2190" t="str">
            <v>ECHOOL DESK PLUS NO 2 P BROWN TFB (CSR)</v>
          </cell>
        </row>
        <row r="2191">
          <cell r="A2191" t="str">
            <v>BJ-ECH-178</v>
          </cell>
          <cell r="B2191" t="str">
            <v>ECHOOL CHAIR PLUS NO 3 P BROWN (CSR)</v>
          </cell>
        </row>
        <row r="2192">
          <cell r="A2192" t="str">
            <v>BJ-ECH-179</v>
          </cell>
          <cell r="B2192" t="str">
            <v>ECHOOL DESK PLUS NO 3 P BROWN TFB (CSR)</v>
          </cell>
        </row>
        <row r="2193">
          <cell r="A2193" t="str">
            <v>BJ-ECH-180</v>
          </cell>
          <cell r="B2193" t="str">
            <v>ECHOOL DESK PLUS NO 4 P BROWN TFB (CSR)</v>
          </cell>
        </row>
        <row r="2194">
          <cell r="A2194" t="str">
            <v>BJ-ECH-181</v>
          </cell>
          <cell r="B2194" t="str">
            <v>ECHOOL DESK PLUS NO 4 P BROWN (CSR)</v>
          </cell>
        </row>
        <row r="2195">
          <cell r="A2195" t="str">
            <v>BJ-ECH-182</v>
          </cell>
          <cell r="B2195" t="str">
            <v>ECHOOL DESK NO 6 P BROWN TFB (CSR)</v>
          </cell>
        </row>
        <row r="2196">
          <cell r="A2196" t="str">
            <v>BJ-ECH-183</v>
          </cell>
          <cell r="B2196" t="str">
            <v>ECHOOL CHAIR PLUS NO. 3 P GREEN</v>
          </cell>
        </row>
        <row r="2197">
          <cell r="A2197" t="str">
            <v>BJ-ECH-184</v>
          </cell>
          <cell r="B2197" t="str">
            <v>ECHOOL DESK NO. 3 P GREEN</v>
          </cell>
        </row>
        <row r="2198">
          <cell r="A2198" t="str">
            <v>BJ-ECH-185</v>
          </cell>
          <cell r="B2198" t="str">
            <v>ECHOOL DESK NO. 4 P YELLOW</v>
          </cell>
        </row>
        <row r="2199">
          <cell r="A2199" t="str">
            <v>BJ-ECH-186</v>
          </cell>
          <cell r="B2199" t="str">
            <v>ECHOOL DESK NO. 6 P BLACK</v>
          </cell>
        </row>
        <row r="2200">
          <cell r="A2200" t="str">
            <v>BJ-ECH-187</v>
          </cell>
          <cell r="B2200" t="str">
            <v>ECHOOL DESK NO.3 P IVORY DRAWER ASTAL</v>
          </cell>
        </row>
        <row r="2201">
          <cell r="A2201" t="str">
            <v>BJ-ECH-188</v>
          </cell>
          <cell r="B2201" t="str">
            <v>ECHOOL DESK NO 6 P IVORY SABLON</v>
          </cell>
        </row>
        <row r="2202">
          <cell r="A2202" t="str">
            <v>BJ-ECH-189</v>
          </cell>
          <cell r="B2202" t="str">
            <v>ECHOOL CHAIR NO.4 P IVORY CUSTOM</v>
          </cell>
        </row>
        <row r="2203">
          <cell r="A2203" t="str">
            <v>BJ-ECH-190</v>
          </cell>
          <cell r="B2203" t="str">
            <v>ECHOOL CHAIR NO. 2 YELLOW STD</v>
          </cell>
        </row>
        <row r="2204">
          <cell r="A2204" t="str">
            <v>BJ-ECH-191</v>
          </cell>
          <cell r="B2204" t="str">
            <v>ECHOOL CHAIR NO 5 P IVORY CUSTOM</v>
          </cell>
        </row>
        <row r="2205">
          <cell r="A2205" t="str">
            <v>BJ-ECH-192</v>
          </cell>
          <cell r="B2205" t="str">
            <v>ECHOOL CHAIR NO 3 P IVORY CUSTOM</v>
          </cell>
        </row>
        <row r="2206">
          <cell r="A2206" t="str">
            <v>BJ-ECH-193</v>
          </cell>
          <cell r="B2206" t="str">
            <v>ECHOOL DESK NO 4 IVORY CSR</v>
          </cell>
        </row>
        <row r="2207">
          <cell r="A2207" t="str">
            <v>BJ-ECH-194</v>
          </cell>
          <cell r="B2207" t="str">
            <v>ECHOOL DESK PLUS NO.2 P ORANGE</v>
          </cell>
        </row>
        <row r="2208">
          <cell r="A2208" t="str">
            <v>BJ-ECH-195</v>
          </cell>
          <cell r="B2208" t="str">
            <v>ECHOOL CHAIR NO 3 PLUS PALANG P. IVORY</v>
          </cell>
        </row>
        <row r="2209">
          <cell r="A2209" t="str">
            <v>BJ-ECH-196</v>
          </cell>
          <cell r="B2209" t="str">
            <v>ECHOOL DESK HD NO 2 P IVORY</v>
          </cell>
        </row>
        <row r="2210">
          <cell r="A2210" t="str">
            <v>BJ-ECH-197</v>
          </cell>
          <cell r="B2210" t="str">
            <v>ECHOOL DESK HD NO 3 P IVORY</v>
          </cell>
        </row>
        <row r="2211">
          <cell r="A2211" t="str">
            <v>BJ-ECH-198</v>
          </cell>
          <cell r="B2211" t="str">
            <v>ECHOOL DESK HD NO 4 P IVORY</v>
          </cell>
        </row>
        <row r="2212">
          <cell r="A2212" t="str">
            <v>BJ-ECH-199</v>
          </cell>
          <cell r="B2212" t="str">
            <v>ECHOOL DESK HD NO 5 P IVORY</v>
          </cell>
        </row>
        <row r="2213">
          <cell r="A2213" t="str">
            <v>BJ-ECH-200</v>
          </cell>
          <cell r="B2213" t="str">
            <v>ECHOOL DESK HD NO 6 P IVORY</v>
          </cell>
        </row>
        <row r="2214">
          <cell r="A2214" t="str">
            <v>BJ-ECO-002</v>
          </cell>
          <cell r="B2214" t="str">
            <v>JANGAN DIPAKAI</v>
          </cell>
        </row>
        <row r="2215">
          <cell r="A2215" t="str">
            <v>BJ-ECO-003</v>
          </cell>
          <cell r="B2215" t="str">
            <v>JANGAN DIPAKAI</v>
          </cell>
        </row>
        <row r="2216">
          <cell r="A2216" t="str">
            <v>BJ-ECO-005</v>
          </cell>
          <cell r="B2216" t="str">
            <v>JANGAN DIPAKAI</v>
          </cell>
        </row>
        <row r="2217">
          <cell r="A2217" t="str">
            <v>BJ-ECO-009</v>
          </cell>
          <cell r="B2217" t="str">
            <v>ECONS CHAIR NO 5 P CREAM BROWN</v>
          </cell>
        </row>
        <row r="2218">
          <cell r="A2218" t="str">
            <v>BJ-ECO-010</v>
          </cell>
          <cell r="B2218" t="str">
            <v>ECONS CHAIR NO 5 P CREAM GREEN</v>
          </cell>
        </row>
        <row r="2219">
          <cell r="A2219" t="str">
            <v>BJ-ECO-011</v>
          </cell>
          <cell r="B2219" t="str">
            <v>ECONS CHAIR NO 5 P CREAM GREY</v>
          </cell>
        </row>
        <row r="2220">
          <cell r="A2220" t="str">
            <v>BJ-ECO-012</v>
          </cell>
          <cell r="B2220" t="str">
            <v>ECONS CHAIR NO 5 P CREAM BEIGE</v>
          </cell>
        </row>
        <row r="2221">
          <cell r="A2221" t="str">
            <v>BJ-ECO-014</v>
          </cell>
          <cell r="B2221" t="str">
            <v>JANGAN DIPAKAI</v>
          </cell>
        </row>
        <row r="2222">
          <cell r="A2222" t="str">
            <v>BJ-ECO-016</v>
          </cell>
          <cell r="B2222" t="str">
            <v>JANGAN DIPAKAI</v>
          </cell>
        </row>
        <row r="2223">
          <cell r="A2223" t="str">
            <v>BJ-ECO-021</v>
          </cell>
          <cell r="B2223" t="str">
            <v>ECONS CHAIR NO.6-P-GREY-BROWN</v>
          </cell>
        </row>
        <row r="2224">
          <cell r="A2224" t="str">
            <v>BJ-ECO-022</v>
          </cell>
          <cell r="B2224" t="str">
            <v>JANGAN DIPAKAI</v>
          </cell>
        </row>
        <row r="2225">
          <cell r="A2225" t="str">
            <v>BJ-ECO-024</v>
          </cell>
          <cell r="B2225" t="str">
            <v>JANGAN DIPAKAI</v>
          </cell>
        </row>
        <row r="2226">
          <cell r="A2226" t="str">
            <v>BJ-ECO-028</v>
          </cell>
          <cell r="B2226" t="str">
            <v>ECONS CHAIR NO 6 P CREAM BROWN</v>
          </cell>
        </row>
        <row r="2227">
          <cell r="A2227" t="str">
            <v>BJ-ECO-029</v>
          </cell>
          <cell r="B2227" t="str">
            <v>ECONS CHAIR NO 6 P CREAM GREY</v>
          </cell>
        </row>
        <row r="2228">
          <cell r="A2228" t="str">
            <v>BJ-ECO-030</v>
          </cell>
          <cell r="B2228" t="str">
            <v>ECONS CHAIR NO 6 P CREAM GREEN</v>
          </cell>
        </row>
        <row r="2229">
          <cell r="A2229" t="str">
            <v>BJ-ECO-034</v>
          </cell>
          <cell r="B2229" t="str">
            <v>ECONS CHAIR NO 4 P CREAM BROWN</v>
          </cell>
        </row>
        <row r="2230">
          <cell r="A2230" t="str">
            <v>BJ-ECO-035</v>
          </cell>
          <cell r="B2230" t="str">
            <v>ECONS CHAIR NO 4 P CREAM GREY</v>
          </cell>
        </row>
        <row r="2231">
          <cell r="A2231" t="str">
            <v>BJ-ECO-036</v>
          </cell>
          <cell r="B2231" t="str">
            <v>ECONS CHAIR NO 4 P CREAM GREEN</v>
          </cell>
        </row>
        <row r="2232">
          <cell r="A2232" t="str">
            <v>BJ-ECO-037</v>
          </cell>
          <cell r="B2232" t="str">
            <v>ECONS CHAIR NO 4 P IVORY BROWN</v>
          </cell>
        </row>
        <row r="2233">
          <cell r="A2233" t="str">
            <v>BJ-ECO-038</v>
          </cell>
          <cell r="B2233" t="str">
            <v>ECONS CHAIR NO 5 P IVORY BROWN</v>
          </cell>
        </row>
        <row r="2234">
          <cell r="A2234" t="str">
            <v>BJ-ECO-039</v>
          </cell>
          <cell r="B2234" t="str">
            <v>ECONS CHAIR NO 6 P IVORY GREY</v>
          </cell>
        </row>
        <row r="2235">
          <cell r="A2235" t="str">
            <v>BJ-ECO-046</v>
          </cell>
          <cell r="B2235" t="str">
            <v>ECONS CHAIR NO 6 P IVORY BROWN</v>
          </cell>
        </row>
        <row r="2236">
          <cell r="A2236" t="str">
            <v>BJ-ECO-047</v>
          </cell>
          <cell r="B2236" t="str">
            <v>JANGAN DIPAKAI</v>
          </cell>
        </row>
        <row r="2237">
          <cell r="A2237" t="str">
            <v>BJ-ECO-048</v>
          </cell>
          <cell r="B2237" t="str">
            <v>JANGAN DIPAKAI</v>
          </cell>
        </row>
        <row r="2238">
          <cell r="A2238" t="str">
            <v>BJ-ECO-049</v>
          </cell>
          <cell r="B2238" t="str">
            <v>ECONS DESK NO 4 P CREAM</v>
          </cell>
        </row>
        <row r="2239">
          <cell r="A2239" t="str">
            <v>BJ-ECO-050</v>
          </cell>
          <cell r="B2239" t="str">
            <v>ECONS DESK NO 5 P CREAM</v>
          </cell>
        </row>
        <row r="2240">
          <cell r="A2240" t="str">
            <v>BJ-ECO-051</v>
          </cell>
          <cell r="B2240" t="str">
            <v>ECONS DESK NO 6 P CREAM</v>
          </cell>
        </row>
        <row r="2241">
          <cell r="A2241" t="str">
            <v>BJ-ECO-053</v>
          </cell>
          <cell r="B2241" t="str">
            <v>JANGAN DIPAKAI</v>
          </cell>
        </row>
        <row r="2242">
          <cell r="A2242" t="str">
            <v>BJ-ECO-059</v>
          </cell>
          <cell r="B2242" t="str">
            <v>ECONS DESK NO 6 P IVORY</v>
          </cell>
        </row>
        <row r="2243">
          <cell r="A2243" t="str">
            <v>BJ-ECO-060</v>
          </cell>
          <cell r="B2243" t="str">
            <v>ECONS CHAIR NO 4 P IVORY GREEN</v>
          </cell>
        </row>
        <row r="2244">
          <cell r="A2244" t="str">
            <v>BJ-ECO-061</v>
          </cell>
          <cell r="B2244" t="str">
            <v>ECONS CHAIR NO 5 P IVORY GREY</v>
          </cell>
        </row>
        <row r="2245">
          <cell r="A2245" t="str">
            <v>BJ-ECO-062</v>
          </cell>
          <cell r="B2245" t="str">
            <v>ECONS CHAIR NO 6 P IVORY GREEN</v>
          </cell>
        </row>
        <row r="2246">
          <cell r="A2246" t="str">
            <v>BJ-ECO-063</v>
          </cell>
          <cell r="B2246" t="str">
            <v>ECONS CHAIR NO 4 P IVORY GREY</v>
          </cell>
        </row>
        <row r="2247">
          <cell r="A2247" t="str">
            <v>BJ-ECO-064</v>
          </cell>
          <cell r="B2247" t="str">
            <v>ECONS CHAIR NO 4 P IVORY BEIGE</v>
          </cell>
        </row>
        <row r="2248">
          <cell r="A2248" t="str">
            <v>BJ-ECO-066</v>
          </cell>
          <cell r="B2248" t="str">
            <v>ECONS CHAIR NO 4 P CREAM BEIGE</v>
          </cell>
        </row>
        <row r="2249">
          <cell r="A2249" t="str">
            <v>BJ-ECO-067</v>
          </cell>
          <cell r="B2249" t="str">
            <v>ECONS CHAIR NO 5 P IVORY BEIGE</v>
          </cell>
        </row>
        <row r="2250">
          <cell r="A2250" t="str">
            <v>BJ-ECO-068</v>
          </cell>
          <cell r="B2250" t="str">
            <v>ECONS CHAIR NO 5 P IVORY GREEN</v>
          </cell>
        </row>
        <row r="2251">
          <cell r="A2251" t="str">
            <v>BJ-ECO-071</v>
          </cell>
          <cell r="B2251" t="str">
            <v>JANGAN DIPAKAI</v>
          </cell>
        </row>
        <row r="2252">
          <cell r="A2252" t="str">
            <v>BJ-ECO-072</v>
          </cell>
          <cell r="B2252" t="str">
            <v>ECONS CHAIR NO 6 P CREAM BEIGE</v>
          </cell>
        </row>
        <row r="2253">
          <cell r="A2253" t="str">
            <v>BJ-ECO-073</v>
          </cell>
          <cell r="B2253" t="str">
            <v>ECONS CHAIR NO 6 P IVORY BEIGE</v>
          </cell>
        </row>
        <row r="2254">
          <cell r="A2254" t="str">
            <v>BJ-ECO-076</v>
          </cell>
          <cell r="B2254" t="str">
            <v>ECONS CHAIR NO 5 P RED BROWN</v>
          </cell>
        </row>
        <row r="2255">
          <cell r="A2255" t="str">
            <v>BJ-ECO-077</v>
          </cell>
          <cell r="B2255" t="str">
            <v>ECONS CHAIR NO 3 P IVORY BROWN</v>
          </cell>
        </row>
        <row r="2256">
          <cell r="A2256" t="str">
            <v>BJ-ECO-078</v>
          </cell>
          <cell r="B2256" t="str">
            <v>ECONS CHAIR NO 2 P IVORY BROWN</v>
          </cell>
        </row>
        <row r="2257">
          <cell r="A2257" t="str">
            <v>BJ-ECO-079</v>
          </cell>
          <cell r="B2257" t="str">
            <v>ECONS CHAIR NO 6 P GREY BROWN</v>
          </cell>
        </row>
        <row r="2258">
          <cell r="A2258" t="str">
            <v>BJ-ECO-080</v>
          </cell>
          <cell r="B2258" t="str">
            <v>ECONS CHAIR NO 6 P GREY GREY</v>
          </cell>
        </row>
        <row r="2259">
          <cell r="A2259" t="str">
            <v>BJ-ECO-081</v>
          </cell>
          <cell r="B2259" t="str">
            <v>ECONS CHAIR NO 5 P YELLOW BROWN</v>
          </cell>
        </row>
        <row r="2260">
          <cell r="A2260" t="str">
            <v>BJ-ECO-082</v>
          </cell>
          <cell r="B2260" t="str">
            <v>ECONS CHAIR NO 4 P PINK GREEN</v>
          </cell>
        </row>
        <row r="2261">
          <cell r="A2261" t="str">
            <v>BJ-ECO-083</v>
          </cell>
          <cell r="B2261" t="str">
            <v>ECONS CHAIR NO 4 P L BLUE GREEN</v>
          </cell>
        </row>
        <row r="2262">
          <cell r="A2262" t="str">
            <v>BJ-ECO-084</v>
          </cell>
          <cell r="B2262" t="str">
            <v>JANGAN DIPAKAI</v>
          </cell>
        </row>
        <row r="2263">
          <cell r="A2263" t="str">
            <v>BJ-ECO-085</v>
          </cell>
          <cell r="B2263" t="str">
            <v>ECONS CHAIR NO 6 P SILVER GREY</v>
          </cell>
        </row>
        <row r="2264">
          <cell r="A2264" t="str">
            <v>BJ-ECO-086</v>
          </cell>
          <cell r="B2264" t="str">
            <v>ECONS CHAIR NO 6 P IVORY BROWN CUSTOM</v>
          </cell>
        </row>
        <row r="2265">
          <cell r="A2265" t="str">
            <v>BJ-ECO-087</v>
          </cell>
          <cell r="B2265" t="str">
            <v>ECONS CHAIR NO 4 P BROWN BROWN (CSR)</v>
          </cell>
        </row>
        <row r="2266">
          <cell r="A2266" t="str">
            <v>BJ-ECO-090</v>
          </cell>
          <cell r="B2266" t="str">
            <v>ECONS DESK NO 5 P BROWN TFB (CSR)</v>
          </cell>
        </row>
        <row r="2267">
          <cell r="A2267" t="str">
            <v>BJ-ECO-091</v>
          </cell>
          <cell r="B2267" t="str">
            <v>ECONS DESK NO 6 P BROWN TFB (CSR)</v>
          </cell>
        </row>
        <row r="2268">
          <cell r="A2268" t="str">
            <v>BJ-ECO-092</v>
          </cell>
          <cell r="B2268" t="str">
            <v>ECON CHAIR NO 4 P YELLOW BROWN</v>
          </cell>
        </row>
        <row r="2269">
          <cell r="A2269" t="str">
            <v>BJ-ECO-093</v>
          </cell>
          <cell r="B2269" t="str">
            <v>ECONS CHAIR NO 6 P IVORY + RACK</v>
          </cell>
        </row>
        <row r="2270">
          <cell r="A2270" t="str">
            <v>BJ-EFF-001</v>
          </cell>
          <cell r="B2270" t="str">
            <v>EFFECTA BLACK</v>
          </cell>
        </row>
        <row r="2271">
          <cell r="A2271" t="str">
            <v>BJ-EFF-002</v>
          </cell>
          <cell r="B2271" t="str">
            <v>EFFECTA ORANGE</v>
          </cell>
        </row>
        <row r="2272">
          <cell r="A2272" t="str">
            <v>BJ-ELE-001</v>
          </cell>
          <cell r="B2272" t="str">
            <v>ELEGAN B/S :ORANGE / BLACK</v>
          </cell>
        </row>
        <row r="2273">
          <cell r="A2273" t="str">
            <v>BJ-ELE-002</v>
          </cell>
          <cell r="B2273" t="str">
            <v>ELEGAN B/S : BLACK / BLACK</v>
          </cell>
        </row>
        <row r="2274">
          <cell r="A2274" t="str">
            <v>BJ-ELE-003</v>
          </cell>
          <cell r="B2274" t="str">
            <v>ELEGAN B/S : BLUE / BLACK</v>
          </cell>
        </row>
        <row r="2275">
          <cell r="A2275" t="str">
            <v>BJ-ELE-004</v>
          </cell>
          <cell r="B2275" t="str">
            <v>ELEGAN B/S : GREEN / BLACK</v>
          </cell>
        </row>
        <row r="2276">
          <cell r="A2276" t="str">
            <v>BJ-ELE-005</v>
          </cell>
          <cell r="B2276" t="str">
            <v>ELEGAN B/S : RED / BLACK</v>
          </cell>
        </row>
        <row r="2277">
          <cell r="A2277" t="str">
            <v>BJ-ELE-006</v>
          </cell>
          <cell r="B2277" t="str">
            <v>ELEGAN B/S : BLUE / BLUE</v>
          </cell>
        </row>
        <row r="2278">
          <cell r="A2278" t="str">
            <v>BJ-ELE-007</v>
          </cell>
          <cell r="B2278" t="str">
            <v>ELEGAN B/S : RED / RED</v>
          </cell>
        </row>
        <row r="2279">
          <cell r="A2279" t="str">
            <v>BJ-EPO-001</v>
          </cell>
          <cell r="B2279" t="str">
            <v>EPO 530 P ALUMUNIUM BLACK BLUE W1</v>
          </cell>
        </row>
        <row r="2280">
          <cell r="A2280" t="str">
            <v>BJ-EPO-002</v>
          </cell>
          <cell r="B2280" t="str">
            <v>EPO 530 P ALUMUNIUM BLACK MAROON W3</v>
          </cell>
        </row>
        <row r="2281">
          <cell r="A2281" t="str">
            <v>BJ-EPO-003</v>
          </cell>
          <cell r="B2281" t="str">
            <v>EPO 530 P ALUMUNIUM BLACK GREEN W6</v>
          </cell>
        </row>
        <row r="2282">
          <cell r="A2282" t="str">
            <v>BJ-EPO-004</v>
          </cell>
          <cell r="B2282" t="str">
            <v>EPO 530 P ALUMUNIUM BLACK BLACK W7</v>
          </cell>
        </row>
        <row r="2283">
          <cell r="A2283" t="str">
            <v>BJ-EPO-005</v>
          </cell>
          <cell r="B2283" t="str">
            <v>EPO 530 P ALUMUNIUM BLACK GREY W2</v>
          </cell>
        </row>
        <row r="2284">
          <cell r="A2284" t="str">
            <v>BJ-EPO-006</v>
          </cell>
          <cell r="B2284" t="str">
            <v>EPO 330 P ALUMUNIUM BLACK BLUE W1</v>
          </cell>
        </row>
        <row r="2285">
          <cell r="A2285" t="str">
            <v>BJ-EPO-007</v>
          </cell>
          <cell r="B2285" t="str">
            <v>EPO 330 P ALUMUNIUM BLACK MAROON W3</v>
          </cell>
        </row>
        <row r="2286">
          <cell r="A2286" t="str">
            <v>BJ-EPO-008</v>
          </cell>
          <cell r="B2286" t="str">
            <v>EPO 330 P ALUMUNIUM BLACK GREEN W6</v>
          </cell>
        </row>
        <row r="2287">
          <cell r="A2287" t="str">
            <v>BJ-EPO-009</v>
          </cell>
          <cell r="B2287" t="str">
            <v>EPO 330 P ALUMUNIUM BLACK BLACK W7</v>
          </cell>
        </row>
        <row r="2288">
          <cell r="A2288" t="str">
            <v>BJ-EPO-010</v>
          </cell>
          <cell r="B2288" t="str">
            <v>EPO 330 P ALUMUNIUM BLACK GREY W2</v>
          </cell>
        </row>
        <row r="2289">
          <cell r="A2289" t="str">
            <v>BJ-EPO-011</v>
          </cell>
          <cell r="B2289" t="str">
            <v>EPO 130 P ALUMUNIUM BLACK BLUE W1</v>
          </cell>
        </row>
        <row r="2290">
          <cell r="A2290" t="str">
            <v>BJ-EPO-012</v>
          </cell>
          <cell r="B2290" t="str">
            <v>EPO 130 P ALUMUNIUM BLACK MAROON W3</v>
          </cell>
        </row>
        <row r="2291">
          <cell r="A2291" t="str">
            <v>BJ-EPO-015</v>
          </cell>
          <cell r="B2291" t="str">
            <v>EPO 130 P ALUMUNIUM BLACK GREY W2</v>
          </cell>
        </row>
        <row r="2292">
          <cell r="A2292" t="str">
            <v>BJ-EPO-017</v>
          </cell>
          <cell r="B2292" t="str">
            <v>EPO 330 P ALUMUNIUM BLACK RED YK3</v>
          </cell>
        </row>
        <row r="2293">
          <cell r="A2293" t="str">
            <v>BJ-EPO-020</v>
          </cell>
          <cell r="B2293" t="str">
            <v>EPO 130 P ALUMUNIUM BLACK GREEN W6</v>
          </cell>
        </row>
        <row r="2294">
          <cell r="A2294" t="str">
            <v>BJ-EPO-021</v>
          </cell>
          <cell r="B2294" t="str">
            <v>EPO 130 P ALUMUNIUM BLACK BLACK W7</v>
          </cell>
        </row>
        <row r="2295">
          <cell r="A2295" t="str">
            <v>BJ-EPO-023</v>
          </cell>
          <cell r="B2295" t="str">
            <v>EPO 330 P ALUMUNIUM BLACK GREY BLUE Y1</v>
          </cell>
        </row>
        <row r="2296">
          <cell r="A2296" t="str">
            <v>BJ-EPO-025</v>
          </cell>
          <cell r="B2296" t="str">
            <v>EPO 530 - P - ALUMUNIUM BLACK CUSTOM</v>
          </cell>
        </row>
        <row r="2297">
          <cell r="A2297" t="str">
            <v>BJ-EPO-026</v>
          </cell>
          <cell r="B2297" t="str">
            <v>EPO 530 P ALUMUNIUM BLACK GREY BLUE Y1</v>
          </cell>
        </row>
        <row r="2298">
          <cell r="A2298" t="str">
            <v>BJ-EPO-027</v>
          </cell>
          <cell r="B2298" t="str">
            <v>JANGAN DIPAKAI</v>
          </cell>
        </row>
        <row r="2299">
          <cell r="A2299" t="str">
            <v>BJ-EPO-028</v>
          </cell>
          <cell r="B2299" t="str">
            <v>EPO 330 P ALUMUNIUM BLACK CUSTOM KAIN SENDIRI</v>
          </cell>
        </row>
        <row r="2300">
          <cell r="A2300" t="str">
            <v>BJ-EPO-029</v>
          </cell>
          <cell r="B2300" t="str">
            <v>EPO 330 P ALUMUNIUM BLACK RED SD 3</v>
          </cell>
        </row>
        <row r="2301">
          <cell r="A2301" t="str">
            <v>BJ-EPO-997</v>
          </cell>
          <cell r="B2301" t="str">
            <v>EPO HIGH BACK 330 WITH ARM RES</v>
          </cell>
        </row>
        <row r="2302">
          <cell r="A2302" t="str">
            <v>BJ-EPO-998</v>
          </cell>
          <cell r="B2302" t="str">
            <v>EPO LOW BACK 130 WITH ARM REST</v>
          </cell>
        </row>
        <row r="2303">
          <cell r="A2303" t="str">
            <v>BJ-EPO-999</v>
          </cell>
          <cell r="B2303" t="str">
            <v>EPO FULL BACK 530 WITH ARM REST</v>
          </cell>
        </row>
        <row r="2304">
          <cell r="A2304" t="str">
            <v>BJ-ET1-001</v>
          </cell>
          <cell r="B2304" t="str">
            <v>ET170 P GREY BLUE L1</v>
          </cell>
        </row>
        <row r="2305">
          <cell r="A2305" t="str">
            <v>BJ-ET1-002</v>
          </cell>
          <cell r="B2305" t="str">
            <v>ET170 P GREY GREY L2</v>
          </cell>
        </row>
        <row r="2306">
          <cell r="A2306" t="str">
            <v>BJ-ET1-003</v>
          </cell>
          <cell r="B2306" t="str">
            <v>ET170 P GREY GREEN L6</v>
          </cell>
        </row>
        <row r="2307">
          <cell r="A2307" t="str">
            <v>BJ-ET1-004</v>
          </cell>
          <cell r="B2307" t="str">
            <v>ET170 P GREY BLACK L7</v>
          </cell>
        </row>
        <row r="2308">
          <cell r="A2308" t="str">
            <v>BJ-ET1-005</v>
          </cell>
          <cell r="B2308" t="str">
            <v>ET170 P GREY RED N3</v>
          </cell>
        </row>
        <row r="2309">
          <cell r="A2309" t="str">
            <v>BJ-ET1-006</v>
          </cell>
          <cell r="B2309" t="str">
            <v>ET170 P GREY BROWN N4</v>
          </cell>
        </row>
        <row r="2310">
          <cell r="A2310" t="str">
            <v>BJ-ET1-007</v>
          </cell>
          <cell r="B2310" t="str">
            <v>ET170 P GREY CREAM N5</v>
          </cell>
        </row>
        <row r="2311">
          <cell r="A2311" t="str">
            <v>BJ-ET1-008</v>
          </cell>
          <cell r="B2311" t="str">
            <v>ET171 P GREY BLUE L1</v>
          </cell>
        </row>
        <row r="2312">
          <cell r="A2312" t="str">
            <v>BJ-ET1-009</v>
          </cell>
          <cell r="B2312" t="str">
            <v>ET171 P GREY GREY L2</v>
          </cell>
        </row>
        <row r="2313">
          <cell r="A2313" t="str">
            <v>BJ-ET1-010</v>
          </cell>
          <cell r="B2313" t="str">
            <v>ET171 P GREY GREEN L6</v>
          </cell>
        </row>
        <row r="2314">
          <cell r="A2314" t="str">
            <v>BJ-ET1-011</v>
          </cell>
          <cell r="B2314" t="str">
            <v>ET171 P GREY BLACK L7</v>
          </cell>
        </row>
        <row r="2315">
          <cell r="A2315" t="str">
            <v>BJ-ET1-012</v>
          </cell>
          <cell r="B2315" t="str">
            <v>ET171 P GREY RED N3</v>
          </cell>
        </row>
        <row r="2316">
          <cell r="A2316" t="str">
            <v>BJ-ET1-013</v>
          </cell>
          <cell r="B2316" t="str">
            <v>ET171 P GREY BROWN N4</v>
          </cell>
        </row>
        <row r="2317">
          <cell r="A2317" t="str">
            <v>BJ-ET1-014</v>
          </cell>
          <cell r="B2317" t="str">
            <v>ET171 P GREY CREAM N5</v>
          </cell>
        </row>
        <row r="2318">
          <cell r="A2318" t="str">
            <v>BJ-ET1-016</v>
          </cell>
          <cell r="B2318" t="str">
            <v>JANGAN DIPAKAI</v>
          </cell>
        </row>
        <row r="2319">
          <cell r="A2319" t="str">
            <v>BJ-ET1-017</v>
          </cell>
          <cell r="B2319" t="str">
            <v>JANGAN DIPAKAI</v>
          </cell>
        </row>
        <row r="2320">
          <cell r="A2320" t="str">
            <v>BJ-ET1-018</v>
          </cell>
          <cell r="B2320" t="str">
            <v>ET170 P GREY GREEN LIVINA</v>
          </cell>
        </row>
        <row r="2321">
          <cell r="A2321" t="str">
            <v>BJ-ET1-019</v>
          </cell>
          <cell r="B2321" t="str">
            <v>ET171 P GREY GREEN LIVINA</v>
          </cell>
        </row>
        <row r="2322">
          <cell r="A2322" t="str">
            <v>BJ-ET1-020</v>
          </cell>
          <cell r="B2322" t="str">
            <v>ET170 P GREY BLACK L7 BORDIR</v>
          </cell>
        </row>
        <row r="2323">
          <cell r="A2323" t="str">
            <v>BJ-ET1-021</v>
          </cell>
          <cell r="B2323" t="str">
            <v>ET171 P GREY COSTUME</v>
          </cell>
        </row>
        <row r="2324">
          <cell r="A2324" t="str">
            <v>BJ-ET1-022</v>
          </cell>
          <cell r="B2324" t="str">
            <v>ET171 P RED A3</v>
          </cell>
        </row>
        <row r="2325">
          <cell r="A2325" t="str">
            <v>BJ-ET1-023</v>
          </cell>
          <cell r="B2325" t="str">
            <v>ET171 P GREY CREAM A5</v>
          </cell>
        </row>
        <row r="2326">
          <cell r="A2326" t="str">
            <v>BJ-ET1-024</v>
          </cell>
          <cell r="B2326" t="str">
            <v>ET171 P GREY BIRU A1</v>
          </cell>
        </row>
        <row r="2327">
          <cell r="A2327" t="str">
            <v>BJ-ET1-025</v>
          </cell>
          <cell r="B2327" t="str">
            <v>EXT P GREY CREAM A5</v>
          </cell>
        </row>
        <row r="2328">
          <cell r="A2328" t="str">
            <v>BJ-ET1-026</v>
          </cell>
          <cell r="B2328" t="str">
            <v>EXT P GREY ABU A2</v>
          </cell>
        </row>
        <row r="2329">
          <cell r="A2329" t="str">
            <v>BJ-ET1-027</v>
          </cell>
          <cell r="B2329" t="str">
            <v>EXT P GREY BIRU A1</v>
          </cell>
        </row>
        <row r="2330">
          <cell r="A2330" t="str">
            <v>BJ-ET1-028</v>
          </cell>
          <cell r="B2330" t="str">
            <v>ET 171 P GREY GREEN CLIO</v>
          </cell>
        </row>
        <row r="2331">
          <cell r="A2331" t="str">
            <v>BJ-ET1-029</v>
          </cell>
          <cell r="B2331" t="str">
            <v>ET 171 P GREY CREAM O5</v>
          </cell>
        </row>
        <row r="2332">
          <cell r="A2332" t="str">
            <v>BJ-ET1-030</v>
          </cell>
          <cell r="B2332" t="str">
            <v>ET 171 P GREY OZONE 063</v>
          </cell>
        </row>
        <row r="2333">
          <cell r="A2333" t="str">
            <v>BJ-ET1-031</v>
          </cell>
          <cell r="B2333" t="str">
            <v>ET171 P GREY LIGHT GREEN L13</v>
          </cell>
        </row>
        <row r="2334">
          <cell r="A2334" t="str">
            <v>BJ-ETD-001</v>
          </cell>
          <cell r="B2334" t="str">
            <v>ETD500 P BLACK BLUE L1</v>
          </cell>
        </row>
        <row r="2335">
          <cell r="A2335" t="str">
            <v>BJ-ETD-002</v>
          </cell>
          <cell r="B2335" t="str">
            <v>ETD500 P BLACK BLACK L7</v>
          </cell>
        </row>
        <row r="2336">
          <cell r="A2336" t="str">
            <v>BJ-ETD-003</v>
          </cell>
          <cell r="B2336" t="str">
            <v>ETD500 P BLACK NAVY BLUE</v>
          </cell>
        </row>
        <row r="2337">
          <cell r="A2337" t="str">
            <v>BJ-ETD-004</v>
          </cell>
          <cell r="B2337" t="str">
            <v>ETD500 P BLACK BLACK O7</v>
          </cell>
        </row>
        <row r="2338">
          <cell r="A2338" t="str">
            <v>BJ-ETD-005</v>
          </cell>
          <cell r="B2338" t="str">
            <v>ETD501 P BLACK BLUE L1</v>
          </cell>
        </row>
        <row r="2339">
          <cell r="A2339" t="str">
            <v>BJ-ETD-006</v>
          </cell>
          <cell r="B2339" t="str">
            <v>ETD501 P BLACK BLACK L7</v>
          </cell>
        </row>
        <row r="2340">
          <cell r="A2340" t="str">
            <v>BJ-ETD-007</v>
          </cell>
          <cell r="B2340" t="str">
            <v>ETD501 P BLACK NAVY BLUE</v>
          </cell>
        </row>
        <row r="2341">
          <cell r="A2341" t="str">
            <v>BJ-ETD-008</v>
          </cell>
          <cell r="B2341" t="str">
            <v>ETD501 P BLACK BLACK O7</v>
          </cell>
        </row>
        <row r="2342">
          <cell r="A2342" t="str">
            <v>BJ-ETD-012</v>
          </cell>
          <cell r="B2342" t="str">
            <v>ETD500 - P - BLACK - RED N3</v>
          </cell>
        </row>
        <row r="2343">
          <cell r="A2343" t="str">
            <v>BJ-ETD-013</v>
          </cell>
          <cell r="B2343" t="str">
            <v>ETD501 P BLACK BROWN N4</v>
          </cell>
        </row>
        <row r="2344">
          <cell r="A2344" t="str">
            <v>BJ-ETD-015</v>
          </cell>
          <cell r="B2344" t="str">
            <v>ETD501 P BLACK GREEN L6</v>
          </cell>
        </row>
        <row r="2345">
          <cell r="A2345" t="str">
            <v>BJ-ETD-016</v>
          </cell>
          <cell r="B2345" t="str">
            <v>ETD501 P BLACK RED N3</v>
          </cell>
        </row>
        <row r="2346">
          <cell r="A2346" t="str">
            <v>BJ-ETD-023</v>
          </cell>
          <cell r="B2346" t="str">
            <v>ETD500 P BLACK BROWN N4</v>
          </cell>
        </row>
        <row r="2347">
          <cell r="A2347" t="str">
            <v>BJ-ETD-025</v>
          </cell>
          <cell r="B2347" t="str">
            <v>ETD500 - P - BLACK - GREEN L6</v>
          </cell>
        </row>
        <row r="2348">
          <cell r="A2348" t="str">
            <v>BJ-ETD-027</v>
          </cell>
          <cell r="B2348" t="str">
            <v>ETD501 P BLACK CREAM N5</v>
          </cell>
        </row>
        <row r="2349">
          <cell r="A2349" t="str">
            <v>BJ-ETD-028</v>
          </cell>
          <cell r="B2349" t="str">
            <v>ETD501 P BLACK GREY L2</v>
          </cell>
        </row>
        <row r="2350">
          <cell r="A2350" t="str">
            <v>BJ-ETD-029</v>
          </cell>
          <cell r="B2350" t="str">
            <v>JANGAN DIPAKAI</v>
          </cell>
        </row>
        <row r="2351">
          <cell r="A2351" t="str">
            <v>BJ-ETD-030</v>
          </cell>
          <cell r="B2351" t="str">
            <v>ETD501 P BLACK BLUE O1</v>
          </cell>
        </row>
        <row r="2352">
          <cell r="A2352" t="str">
            <v>BJ-ETD-032</v>
          </cell>
          <cell r="B2352" t="str">
            <v>ETD500 P BLACK BLUE O1</v>
          </cell>
        </row>
        <row r="2353">
          <cell r="A2353" t="str">
            <v>BJ-ETD-033</v>
          </cell>
          <cell r="B2353" t="str">
            <v>ETD500 P BLACK BROWN OZ. 051</v>
          </cell>
        </row>
        <row r="2354">
          <cell r="A2354" t="str">
            <v>BJ-ETD-034</v>
          </cell>
          <cell r="B2354" t="str">
            <v>ETD501 P BLACK BROWN OZ. O51</v>
          </cell>
        </row>
        <row r="2355">
          <cell r="A2355" t="str">
            <v>BJ-ETD-035</v>
          </cell>
          <cell r="B2355" t="str">
            <v>ETD500 P BLACK RED O3</v>
          </cell>
        </row>
        <row r="2356">
          <cell r="A2356" t="str">
            <v>BJ-ETD-036</v>
          </cell>
          <cell r="B2356" t="str">
            <v>ETD501 P BLACK MAROON YK3</v>
          </cell>
        </row>
        <row r="2357">
          <cell r="A2357" t="str">
            <v>BJ-ETD-037</v>
          </cell>
          <cell r="B2357" t="str">
            <v>ETD500 P BLACK CREAM N5</v>
          </cell>
        </row>
        <row r="2358">
          <cell r="A2358" t="str">
            <v>BJ-ETD-038</v>
          </cell>
          <cell r="B2358" t="str">
            <v>ETD500 P BLACK GREY O2</v>
          </cell>
        </row>
        <row r="2359">
          <cell r="A2359" t="str">
            <v>BJ-ETD-039</v>
          </cell>
          <cell r="B2359" t="str">
            <v>ETD500 P BLACK SEAT L7 BACK L1</v>
          </cell>
        </row>
        <row r="2360">
          <cell r="A2360" t="str">
            <v>BJ-ETD-040</v>
          </cell>
          <cell r="B2360" t="str">
            <v>ETD500 P BLACK SEAT N3 BACK L7</v>
          </cell>
        </row>
        <row r="2361">
          <cell r="A2361" t="str">
            <v>BJ-ETD-042</v>
          </cell>
          <cell r="B2361" t="str">
            <v>ETD500 P BLACK BROWN TAURUS</v>
          </cell>
        </row>
        <row r="2362">
          <cell r="A2362" t="str">
            <v>BJ-ETD-043</v>
          </cell>
          <cell r="B2362" t="str">
            <v>ETD501 P BLACK RED D3</v>
          </cell>
        </row>
        <row r="2363">
          <cell r="A2363" t="str">
            <v>BJ-EXA-001</v>
          </cell>
          <cell r="B2363" t="str">
            <v>EXAMINATION BED GEAR-P-BEIGE</v>
          </cell>
        </row>
        <row r="2364">
          <cell r="A2364" t="str">
            <v>BJ-EXA-002</v>
          </cell>
          <cell r="B2364" t="str">
            <v>EXAMINATION BED GEAR-P-IVORY</v>
          </cell>
        </row>
        <row r="2365">
          <cell r="A2365" t="str">
            <v>BJ-EXA-003</v>
          </cell>
          <cell r="B2365" t="str">
            <v>EXAMINATION BED -P-BEIGE</v>
          </cell>
        </row>
        <row r="2366">
          <cell r="A2366" t="str">
            <v>BJ-EXA-004</v>
          </cell>
          <cell r="B2366" t="str">
            <v>EXAMINATION BED -P-IVORY</v>
          </cell>
        </row>
        <row r="2367">
          <cell r="A2367" t="str">
            <v>BJ-EXA-005</v>
          </cell>
          <cell r="B2367" t="str">
            <v>EXAMINATION BED</v>
          </cell>
        </row>
        <row r="2368">
          <cell r="A2368" t="str">
            <v>BJ-EXE-001</v>
          </cell>
          <cell r="B2368" t="str">
            <v>EXECUTIVE RACK S-P-BLACK-DARK BROWN</v>
          </cell>
        </row>
        <row r="2369">
          <cell r="A2369" t="str">
            <v>BJ-EXE-002</v>
          </cell>
          <cell r="B2369" t="str">
            <v>EXECUTIVE RACK M-P-BLACK-DARK BROWN</v>
          </cell>
        </row>
        <row r="2370">
          <cell r="A2370" t="str">
            <v>BJ-EXE-003</v>
          </cell>
          <cell r="B2370" t="str">
            <v>EXECUTIVE RACK L-P-BLACK-DARK BROWN</v>
          </cell>
        </row>
        <row r="2371">
          <cell r="A2371" t="str">
            <v>BJ-EXE-004</v>
          </cell>
          <cell r="B2371" t="str">
            <v>JANGAN DIPAKAI</v>
          </cell>
        </row>
        <row r="2372">
          <cell r="A2372" t="str">
            <v>BJ-EXE-005</v>
          </cell>
          <cell r="B2372" t="str">
            <v>EXECUTIVE RACK TYPE M</v>
          </cell>
        </row>
        <row r="2373">
          <cell r="A2373" t="str">
            <v>BJ-EXE-006</v>
          </cell>
          <cell r="B2373" t="str">
            <v>EXECUTIVE RACK TYPE L</v>
          </cell>
        </row>
        <row r="2374">
          <cell r="A2374" t="str">
            <v>BJ-EXE-007</v>
          </cell>
          <cell r="B2374" t="str">
            <v>EXECUTIVE RACK M-P-BLACK-DARK BROWN</v>
          </cell>
        </row>
        <row r="2375">
          <cell r="A2375" t="str">
            <v>BJ-EXE-008</v>
          </cell>
          <cell r="B2375" t="str">
            <v>KUMI ED COOL WHITE AS13002CN74</v>
          </cell>
        </row>
        <row r="2376">
          <cell r="A2376" t="str">
            <v>BJ-EXE-009</v>
          </cell>
          <cell r="B2376" t="str">
            <v>KUMI ED WALNUT AS14092C598</v>
          </cell>
        </row>
        <row r="2377">
          <cell r="A2377" t="str">
            <v>BJ-EXE-010</v>
          </cell>
          <cell r="B2377" t="str">
            <v>KUMI ED GRAYISH WOOD AS14045C598</v>
          </cell>
        </row>
        <row r="2378">
          <cell r="A2378" t="str">
            <v>BJ-EXE-011</v>
          </cell>
          <cell r="B2378" t="str">
            <v>KUMI ED MAPLE LIGHT ORILA AS14026CN74</v>
          </cell>
        </row>
        <row r="2379">
          <cell r="A2379" t="str">
            <v>BJ-FIT-001</v>
          </cell>
          <cell r="B2379" t="str">
            <v>FITTO SW RED</v>
          </cell>
        </row>
        <row r="2380">
          <cell r="A2380" t="str">
            <v>BJ-FIT-002</v>
          </cell>
          <cell r="B2380" t="str">
            <v>FITTO SW ORANGE</v>
          </cell>
        </row>
        <row r="2381">
          <cell r="A2381" t="str">
            <v>BJ-FIT-003</v>
          </cell>
          <cell r="B2381" t="str">
            <v>FITTO SW GREEN</v>
          </cell>
        </row>
        <row r="2382">
          <cell r="A2382" t="str">
            <v>BJ-FIT-004</v>
          </cell>
          <cell r="B2382" t="str">
            <v>FITTO SW BLUE</v>
          </cell>
        </row>
        <row r="2383">
          <cell r="A2383" t="str">
            <v>BJ-FIT-005</v>
          </cell>
          <cell r="B2383" t="str">
            <v>FITTO ST RED</v>
          </cell>
        </row>
        <row r="2384">
          <cell r="A2384" t="str">
            <v>BJ-FIT-006</v>
          </cell>
          <cell r="B2384" t="str">
            <v>FITTO ST ORANGE</v>
          </cell>
        </row>
        <row r="2385">
          <cell r="A2385" t="str">
            <v>BJ-FIT-007</v>
          </cell>
          <cell r="B2385" t="str">
            <v>FITTO ST GREEN</v>
          </cell>
        </row>
        <row r="2386">
          <cell r="A2386" t="str">
            <v>BJ-FIT-008</v>
          </cell>
          <cell r="B2386" t="str">
            <v>FITTO ST BLUE</v>
          </cell>
        </row>
        <row r="2387">
          <cell r="A2387" t="str">
            <v>BJ-FIT-009</v>
          </cell>
          <cell r="B2387" t="str">
            <v>FITTO FL RED</v>
          </cell>
        </row>
        <row r="2388">
          <cell r="A2388" t="str">
            <v>BJ-FIT-010</v>
          </cell>
          <cell r="B2388" t="str">
            <v>FITTO FL ORANGE</v>
          </cell>
        </row>
        <row r="2389">
          <cell r="A2389" t="str">
            <v>BJ-FIT-011</v>
          </cell>
          <cell r="B2389" t="str">
            <v>FITTO FL GREEN</v>
          </cell>
        </row>
        <row r="2390">
          <cell r="A2390" t="str">
            <v>BJ-FIT-012</v>
          </cell>
          <cell r="B2390" t="str">
            <v>FITTO FL BLUE</v>
          </cell>
        </row>
        <row r="2391">
          <cell r="A2391" t="str">
            <v>BJ-FIT-014</v>
          </cell>
          <cell r="B2391" t="str">
            <v>FITTO ST BROWN N4</v>
          </cell>
        </row>
        <row r="2392">
          <cell r="A2392" t="str">
            <v>BJ-FIT-015</v>
          </cell>
          <cell r="B2392" t="str">
            <v>FITTO FL BLACK</v>
          </cell>
        </row>
        <row r="2393">
          <cell r="A2393" t="str">
            <v>BJ-FIT-016</v>
          </cell>
          <cell r="B2393" t="str">
            <v>FITTO FL A RED</v>
          </cell>
        </row>
        <row r="2394">
          <cell r="A2394" t="str">
            <v>BJ-FIT-017</v>
          </cell>
          <cell r="B2394" t="str">
            <v>FITTO FL A ORANGE</v>
          </cell>
        </row>
        <row r="2395">
          <cell r="A2395" t="str">
            <v>BJ-FIT-018</v>
          </cell>
          <cell r="B2395" t="str">
            <v>FITTO FL A GREEN</v>
          </cell>
        </row>
        <row r="2396">
          <cell r="A2396" t="str">
            <v>BJ-FIT-019</v>
          </cell>
          <cell r="B2396" t="str">
            <v>FITTO FL A BLUE</v>
          </cell>
        </row>
        <row r="2397">
          <cell r="A2397" t="str">
            <v>BJ-FIT-020</v>
          </cell>
          <cell r="B2397" t="str">
            <v>FITTO FL R RED</v>
          </cell>
        </row>
        <row r="2398">
          <cell r="A2398" t="str">
            <v>BJ-FIT-021</v>
          </cell>
          <cell r="B2398" t="str">
            <v>FITTO FL R ORANGE</v>
          </cell>
        </row>
        <row r="2399">
          <cell r="A2399" t="str">
            <v>BJ-FIT-022</v>
          </cell>
          <cell r="B2399" t="str">
            <v>FITTO FL R GREEN</v>
          </cell>
        </row>
        <row r="2400">
          <cell r="A2400" t="str">
            <v>BJ-FIT-023</v>
          </cell>
          <cell r="B2400" t="str">
            <v>FITTO FL R BLUE</v>
          </cell>
        </row>
        <row r="2401">
          <cell r="A2401" t="str">
            <v>BJ-FIT-024</v>
          </cell>
          <cell r="B2401" t="str">
            <v>FITTO FL A ORANGE + RACK</v>
          </cell>
        </row>
        <row r="2402">
          <cell r="A2402" t="str">
            <v>BJ-FIT-025</v>
          </cell>
          <cell r="B2402" t="str">
            <v>FITTO FL A BLUE + RACK</v>
          </cell>
        </row>
        <row r="2403">
          <cell r="A2403" t="str">
            <v>BJ-FIT-026</v>
          </cell>
          <cell r="B2403" t="str">
            <v>FITTO FL A GREEN + RACK</v>
          </cell>
        </row>
        <row r="2404">
          <cell r="A2404" t="str">
            <v>BJ-FIT-027</v>
          </cell>
          <cell r="B2404" t="str">
            <v>FITTO FL A RED + RACK</v>
          </cell>
        </row>
        <row r="2405">
          <cell r="A2405" t="str">
            <v>BJ-FIT-028</v>
          </cell>
          <cell r="B2405" t="str">
            <v>FITTO FL R + MEMO BLUE</v>
          </cell>
        </row>
        <row r="2406">
          <cell r="A2406" t="str">
            <v>BJ-FIT-029</v>
          </cell>
          <cell r="B2406" t="str">
            <v>FITTO ST ORANGE CUSTOME</v>
          </cell>
        </row>
        <row r="2407">
          <cell r="A2407" t="str">
            <v>BJ-FIT-030</v>
          </cell>
          <cell r="B2407" t="str">
            <v>FITTO FL GREY Y2</v>
          </cell>
        </row>
        <row r="2408">
          <cell r="A2408" t="str">
            <v>BJ-FIT-031</v>
          </cell>
          <cell r="B2408" t="str">
            <v>FITTO SW BLACK</v>
          </cell>
        </row>
        <row r="2409">
          <cell r="A2409" t="str">
            <v>BJ-FIT-032</v>
          </cell>
          <cell r="B2409" t="str">
            <v>FITTO ST BROWN OZ 051</v>
          </cell>
        </row>
        <row r="2410">
          <cell r="A2410" t="str">
            <v>BJ-FIT-033</v>
          </cell>
          <cell r="B2410" t="str">
            <v>FITTO FL YELLOW DUO</v>
          </cell>
        </row>
        <row r="2411">
          <cell r="A2411" t="str">
            <v>BJ-FIT-034</v>
          </cell>
          <cell r="B2411" t="str">
            <v>FITTO ST YELLOW</v>
          </cell>
        </row>
        <row r="2412">
          <cell r="A2412" t="str">
            <v>BJ-FIT-035</v>
          </cell>
          <cell r="B2412" t="str">
            <v>FITTO FL BLACK L7</v>
          </cell>
        </row>
        <row r="2413">
          <cell r="A2413" t="str">
            <v>BJ-FIT-036</v>
          </cell>
          <cell r="B2413" t="str">
            <v>FITTO FL BLACK DUO</v>
          </cell>
        </row>
        <row r="2414">
          <cell r="A2414" t="str">
            <v>BJ-FIT-037</v>
          </cell>
          <cell r="B2414" t="str">
            <v>FITTO FL P.SILVER COVER GREEN L6</v>
          </cell>
        </row>
        <row r="2415">
          <cell r="A2415" t="str">
            <v>BJ-FLO-001</v>
          </cell>
          <cell r="B2415" t="str">
            <v>FLORA SAN N BLUE I1</v>
          </cell>
        </row>
        <row r="2416">
          <cell r="A2416" t="str">
            <v>BJ-FLO-002</v>
          </cell>
          <cell r="B2416" t="str">
            <v>FLORA SAN N GREEN I6</v>
          </cell>
        </row>
        <row r="2417">
          <cell r="A2417" t="str">
            <v>BJ-FLO-003</v>
          </cell>
          <cell r="B2417" t="str">
            <v>JANGAN DIPAKAI</v>
          </cell>
        </row>
        <row r="2418">
          <cell r="A2418" t="str">
            <v>BJ-FLO-004</v>
          </cell>
          <cell r="B2418" t="str">
            <v>FLORA SAN N RED I3</v>
          </cell>
        </row>
        <row r="2419">
          <cell r="A2419" t="str">
            <v>BJ-FLO-005</v>
          </cell>
          <cell r="B2419" t="str">
            <v>FLORA SAN N YELLOW I8</v>
          </cell>
        </row>
        <row r="2420">
          <cell r="A2420" t="str">
            <v>BJ-FLO-006</v>
          </cell>
          <cell r="B2420" t="str">
            <v>JANGAN DIPAKAI</v>
          </cell>
        </row>
        <row r="2421">
          <cell r="A2421" t="str">
            <v>BJ-FLO-007</v>
          </cell>
          <cell r="B2421" t="str">
            <v>FLORA SN P GREEN GREEN I6</v>
          </cell>
        </row>
        <row r="2422">
          <cell r="A2422" t="str">
            <v>BJ-FLO-010</v>
          </cell>
          <cell r="B2422" t="str">
            <v>FLORA SN P YELLOW YELLOW I8</v>
          </cell>
        </row>
        <row r="2423">
          <cell r="A2423" t="str">
            <v>BJ-FLO-011</v>
          </cell>
          <cell r="B2423" t="str">
            <v>JANGAN DIPAKAI</v>
          </cell>
        </row>
        <row r="2424">
          <cell r="A2424" t="str">
            <v>BJ-FLO-012</v>
          </cell>
          <cell r="B2424" t="str">
            <v>FLORA HN RED RED I3</v>
          </cell>
        </row>
        <row r="2425">
          <cell r="A2425" t="str">
            <v>BJ-FLO-013</v>
          </cell>
          <cell r="B2425" t="str">
            <v>FLORA HN GREEN GREEN I6 POLOS</v>
          </cell>
        </row>
        <row r="2426">
          <cell r="A2426" t="str">
            <v>BJ-FLO-014</v>
          </cell>
          <cell r="B2426" t="str">
            <v>JANGAN DIPAKAI</v>
          </cell>
        </row>
        <row r="2427">
          <cell r="A2427" t="str">
            <v>BJ-FLO-015</v>
          </cell>
          <cell r="B2427" t="str">
            <v>FLORA HN  BEIGE BEIGE O5 POLOS</v>
          </cell>
        </row>
        <row r="2428">
          <cell r="A2428" t="str">
            <v>BJ-FLO-016</v>
          </cell>
          <cell r="B2428" t="str">
            <v>FLORA HAN N BLUE I1</v>
          </cell>
        </row>
        <row r="2429">
          <cell r="A2429" t="str">
            <v>BJ-FLO-017</v>
          </cell>
          <cell r="B2429" t="str">
            <v>FLORA HAN N GREEN I6</v>
          </cell>
        </row>
        <row r="2430">
          <cell r="A2430" t="str">
            <v>BJ-FLO-018</v>
          </cell>
          <cell r="B2430" t="str">
            <v>FLORA HAN N RED I3</v>
          </cell>
        </row>
        <row r="2431">
          <cell r="A2431" t="str">
            <v>BJ-FLO-019</v>
          </cell>
          <cell r="B2431" t="str">
            <v>FLORA HAN N YELLOW I8</v>
          </cell>
        </row>
        <row r="2432">
          <cell r="A2432" t="str">
            <v>BJ-FLO-020</v>
          </cell>
          <cell r="B2432" t="str">
            <v>FLORA HN BLUE LIGHT BLUE I14</v>
          </cell>
        </row>
        <row r="2433">
          <cell r="A2433" t="str">
            <v>BJ-FLO-021</v>
          </cell>
          <cell r="B2433" t="str">
            <v>FLORA HN GREEN LIGHT GREEN I13</v>
          </cell>
        </row>
        <row r="2434">
          <cell r="A2434" t="str">
            <v>BJ-FLO-022</v>
          </cell>
          <cell r="B2434" t="str">
            <v>FLORA HN PINK PINK I9</v>
          </cell>
        </row>
        <row r="2435">
          <cell r="A2435" t="str">
            <v>BJ-FLO-023</v>
          </cell>
          <cell r="B2435" t="str">
            <v>FLORA HN ORANGE ORANGE I12</v>
          </cell>
        </row>
        <row r="2436">
          <cell r="A2436" t="str">
            <v>BJ-FLO-024</v>
          </cell>
          <cell r="B2436" t="str">
            <v>FLORA SAN N BEIGE O5</v>
          </cell>
        </row>
        <row r="2437">
          <cell r="A2437" t="str">
            <v>BJ-FLO-025</v>
          </cell>
          <cell r="B2437" t="str">
            <v>JANGAN DIPAKAI</v>
          </cell>
        </row>
        <row r="2438">
          <cell r="A2438" t="str">
            <v>BJ-FLO-026</v>
          </cell>
          <cell r="B2438" t="str">
            <v>JANGAN DIPAKAI</v>
          </cell>
        </row>
        <row r="2439">
          <cell r="A2439" t="str">
            <v>BJ-FLO-028</v>
          </cell>
          <cell r="B2439" t="str">
            <v>FLORA HN GREEN-GREEN I1</v>
          </cell>
        </row>
        <row r="2440">
          <cell r="A2440" t="str">
            <v>BJ-FLO-029</v>
          </cell>
          <cell r="B2440" t="str">
            <v>JANGAN DIPAKAI</v>
          </cell>
        </row>
        <row r="2441">
          <cell r="A2441" t="str">
            <v>BJ-FLO-030</v>
          </cell>
          <cell r="B2441" t="str">
            <v>FLORA HN RED-REDI1</v>
          </cell>
        </row>
        <row r="2442">
          <cell r="A2442" t="str">
            <v>BJ-FLO-032</v>
          </cell>
          <cell r="B2442" t="str">
            <v>FLORA HN LIGHT GREEN-LIGHT GREEN I1</v>
          </cell>
        </row>
        <row r="2443">
          <cell r="A2443" t="str">
            <v>BJ-FLO-034</v>
          </cell>
          <cell r="B2443" t="str">
            <v>JANGAN DIPAKAI</v>
          </cell>
        </row>
        <row r="2444">
          <cell r="A2444" t="str">
            <v>BJ-FLO-036</v>
          </cell>
          <cell r="B2444" t="str">
            <v>FLORA H N- YELLOW</v>
          </cell>
        </row>
        <row r="2445">
          <cell r="A2445" t="str">
            <v>BJ-FLO-037</v>
          </cell>
          <cell r="B2445" t="str">
            <v>FLORA H -N- LIGHTGREEN</v>
          </cell>
        </row>
        <row r="2446">
          <cell r="A2446" t="str">
            <v>BJ-FLO-041</v>
          </cell>
          <cell r="B2446" t="str">
            <v>JANGAN DIPAKAI</v>
          </cell>
        </row>
        <row r="2447">
          <cell r="A2447" t="str">
            <v>BJ-FLO-042</v>
          </cell>
          <cell r="B2447" t="str">
            <v>FLORA X</v>
          </cell>
        </row>
        <row r="2448">
          <cell r="A2448" t="str">
            <v>BJ-FLO-043</v>
          </cell>
          <cell r="B2448" t="str">
            <v>JANGAN DIPAKAI</v>
          </cell>
        </row>
        <row r="2449">
          <cell r="A2449" t="str">
            <v>BJ-FLO-044</v>
          </cell>
          <cell r="B2449" t="str">
            <v>FLORA H P GREEN GREEN SABLON</v>
          </cell>
        </row>
        <row r="2450">
          <cell r="A2450" t="str">
            <v>BJ-FLO-045</v>
          </cell>
          <cell r="B2450" t="str">
            <v>JANGAN DIPAKAI</v>
          </cell>
        </row>
        <row r="2451">
          <cell r="A2451" t="str">
            <v>BJ-FLO-046</v>
          </cell>
          <cell r="B2451" t="str">
            <v>JANGAN DIPAKAI</v>
          </cell>
        </row>
        <row r="2452">
          <cell r="A2452" t="str">
            <v>BJ-FLO-047</v>
          </cell>
          <cell r="B2452" t="str">
            <v>FLORA HN LIGHT BLUE LIGHT BLUE I14</v>
          </cell>
        </row>
        <row r="2453">
          <cell r="A2453" t="str">
            <v>BJ-FLO-048</v>
          </cell>
          <cell r="B2453" t="str">
            <v>FLORA H P LIGHT GREEN LIGHT GREEN</v>
          </cell>
        </row>
        <row r="2454">
          <cell r="A2454" t="str">
            <v>BJ-FLO-051</v>
          </cell>
          <cell r="B2454" t="str">
            <v>JANGAN DIPAKAI</v>
          </cell>
        </row>
        <row r="2455">
          <cell r="A2455" t="str">
            <v>BJ-FLO-052</v>
          </cell>
          <cell r="B2455" t="str">
            <v>FLORA HN-GREY O2</v>
          </cell>
        </row>
        <row r="2456">
          <cell r="A2456" t="str">
            <v>BJ-FLO-054</v>
          </cell>
          <cell r="B2456" t="str">
            <v>FLORA HN-POLOS-L.BLUE</v>
          </cell>
        </row>
        <row r="2457">
          <cell r="A2457" t="str">
            <v>BJ-FLO-055</v>
          </cell>
          <cell r="B2457" t="str">
            <v>FLORA-H-N-LIGHT GREN</v>
          </cell>
        </row>
        <row r="2458">
          <cell r="A2458" t="str">
            <v>BJ-FLO-056</v>
          </cell>
          <cell r="B2458" t="str">
            <v>FLORA HN-POLOS-L.GREEN</v>
          </cell>
        </row>
        <row r="2459">
          <cell r="A2459" t="str">
            <v>BJ-FLO-059</v>
          </cell>
          <cell r="B2459" t="str">
            <v>FLORA SAN- ORANGE</v>
          </cell>
        </row>
        <row r="2460">
          <cell r="A2460" t="str">
            <v>BJ-FLO-060</v>
          </cell>
          <cell r="B2460" t="str">
            <v>JANGAN DIPAKAI</v>
          </cell>
        </row>
        <row r="2461">
          <cell r="A2461" t="str">
            <v>BJ-FLO-061</v>
          </cell>
          <cell r="B2461" t="str">
            <v>FLORA HN SABLON-PINK SBL</v>
          </cell>
        </row>
        <row r="2462">
          <cell r="A2462" t="str">
            <v>BJ-FLO-062</v>
          </cell>
          <cell r="B2462" t="str">
            <v>FLORA SAN N BEIGE</v>
          </cell>
        </row>
        <row r="2463">
          <cell r="A2463" t="str">
            <v>BJ-FLO-063</v>
          </cell>
          <cell r="B2463" t="str">
            <v>FLORA HN YELLOW-YELLOW I8  SABLON</v>
          </cell>
        </row>
        <row r="2464">
          <cell r="A2464" t="str">
            <v>BJ-FLO-068</v>
          </cell>
          <cell r="B2464" t="str">
            <v>FLORA HN POLOS</v>
          </cell>
        </row>
        <row r="2465">
          <cell r="A2465" t="str">
            <v>BJ-FLO-070</v>
          </cell>
          <cell r="B2465" t="str">
            <v>FLORA HN POLOS BLUE</v>
          </cell>
        </row>
        <row r="2466">
          <cell r="A2466" t="str">
            <v>BJ-FLO-071</v>
          </cell>
          <cell r="B2466" t="str">
            <v>JANGAN DIPAKAI</v>
          </cell>
        </row>
        <row r="2467">
          <cell r="A2467" t="str">
            <v>BJ-FLO-072</v>
          </cell>
          <cell r="B2467" t="str">
            <v>FLORA HN YELLOW YELLOW I8 POLOS</v>
          </cell>
        </row>
        <row r="2468">
          <cell r="A2468" t="str">
            <v>BJ-FLO-073</v>
          </cell>
          <cell r="B2468" t="str">
            <v>FLORA HN POLOS RED</v>
          </cell>
        </row>
        <row r="2469">
          <cell r="A2469" t="str">
            <v>BJ-FLO-074</v>
          </cell>
          <cell r="B2469" t="str">
            <v>FLORA HN POLOS P BLUE LIGHT BLUE</v>
          </cell>
        </row>
        <row r="2470">
          <cell r="A2470" t="str">
            <v>BJ-FLO-075</v>
          </cell>
          <cell r="B2470" t="str">
            <v>FLORA HN POLOS P GREEN LIGHT GREEN</v>
          </cell>
        </row>
        <row r="2471">
          <cell r="A2471" t="str">
            <v>BJ-FLO-076</v>
          </cell>
          <cell r="B2471" t="str">
            <v>FLORA HN POLOS P ORANGE ORANGE</v>
          </cell>
        </row>
        <row r="2472">
          <cell r="A2472" t="str">
            <v>BJ-FLO-077</v>
          </cell>
          <cell r="B2472" t="str">
            <v>FLORA HN POLOS P PINK PINK</v>
          </cell>
        </row>
        <row r="2473">
          <cell r="A2473" t="str">
            <v>BJ-FLO-078</v>
          </cell>
          <cell r="B2473" t="str">
            <v>FLORA HN  BEIGE O5 SABLON</v>
          </cell>
        </row>
        <row r="2474">
          <cell r="A2474" t="str">
            <v>BJ-FLO-079</v>
          </cell>
          <cell r="B2474" t="str">
            <v>FLORA HN BLUE-BLUE I1 SABLON</v>
          </cell>
        </row>
        <row r="2475">
          <cell r="A2475" t="str">
            <v>BJ-FLO-080</v>
          </cell>
          <cell r="B2475" t="str">
            <v>FLORA HN GREEN-GREN I6 SABLON</v>
          </cell>
        </row>
        <row r="2476">
          <cell r="A2476" t="str">
            <v>BJ-FLO-081</v>
          </cell>
          <cell r="B2476" t="str">
            <v>FLORA HN RED-RED I3 SABLON</v>
          </cell>
        </row>
        <row r="2477">
          <cell r="A2477" t="str">
            <v>BJ-FLO-082</v>
          </cell>
          <cell r="B2477" t="str">
            <v>FLORA HN BLUE-L BLUE I14 SABLON</v>
          </cell>
        </row>
        <row r="2478">
          <cell r="A2478" t="str">
            <v>BJ-FLO-083</v>
          </cell>
          <cell r="B2478" t="str">
            <v>FLORA HN GREEN-  L GREEN I13  SABLON</v>
          </cell>
        </row>
        <row r="2479">
          <cell r="A2479" t="str">
            <v>BJ-FLO-084</v>
          </cell>
          <cell r="B2479" t="str">
            <v>JANGAN DIPAKAI</v>
          </cell>
        </row>
        <row r="2480">
          <cell r="A2480" t="str">
            <v>BJ-FLO-085</v>
          </cell>
          <cell r="B2480" t="str">
            <v>FLORA HN PINK-PINK  I9 SABLON</v>
          </cell>
        </row>
        <row r="2481">
          <cell r="A2481" t="str">
            <v>BJ-FLO-086</v>
          </cell>
          <cell r="B2481" t="str">
            <v>FLORA RC 60 S P SILVER BLUE</v>
          </cell>
        </row>
        <row r="2482">
          <cell r="A2482" t="str">
            <v>BJ-FLO-087</v>
          </cell>
          <cell r="B2482" t="str">
            <v>FLORA RC 60 S P SILVER ORANGE</v>
          </cell>
        </row>
        <row r="2483">
          <cell r="A2483" t="str">
            <v>BJ-FLO-088</v>
          </cell>
          <cell r="B2483" t="str">
            <v>FLORA RC 60 S P SILVER RED O3</v>
          </cell>
        </row>
        <row r="2484">
          <cell r="A2484" t="str">
            <v>BJ-FLO-089</v>
          </cell>
          <cell r="B2484" t="str">
            <v>FLORA RC 60 S P SILVER YELLOW</v>
          </cell>
        </row>
        <row r="2485">
          <cell r="A2485" t="str">
            <v>BJ-FLO-090</v>
          </cell>
          <cell r="B2485" t="str">
            <v>FLORA SAN POLOS N /ZINK ABU O2</v>
          </cell>
        </row>
        <row r="2486">
          <cell r="A2486" t="str">
            <v>BJ-FLO-091</v>
          </cell>
          <cell r="B2486" t="str">
            <v>FLORA SAN-N-BLACK</v>
          </cell>
        </row>
        <row r="2487">
          <cell r="A2487" t="str">
            <v>BJ-FLO-093</v>
          </cell>
          <cell r="B2487" t="str">
            <v>FLORA HN  ORANGE-ORANGE I12 SABLON</v>
          </cell>
        </row>
        <row r="2488">
          <cell r="A2488" t="str">
            <v>BJ-FLO-095</v>
          </cell>
          <cell r="B2488" t="str">
            <v>FLORA H - N - LIGHT BLUE</v>
          </cell>
        </row>
        <row r="2489">
          <cell r="A2489" t="str">
            <v>BJ-FLO-096</v>
          </cell>
          <cell r="B2489" t="str">
            <v>FLORA HN-POLOS-BEIGE</v>
          </cell>
        </row>
        <row r="2490">
          <cell r="A2490" t="str">
            <v>BJ-FLO-097</v>
          </cell>
          <cell r="B2490" t="str">
            <v>FLORA HN-POLOS-BLUE</v>
          </cell>
        </row>
        <row r="2491">
          <cell r="A2491" t="str">
            <v>BJ-FLO-098</v>
          </cell>
          <cell r="B2491" t="str">
            <v>FLORA HN-SABLON-BLUE</v>
          </cell>
        </row>
        <row r="2492">
          <cell r="A2492" t="str">
            <v>BJ-FLO-099</v>
          </cell>
          <cell r="B2492" t="str">
            <v>FLORA HN-SABLON-GREEN</v>
          </cell>
        </row>
        <row r="2493">
          <cell r="A2493" t="str">
            <v>BJ-FLO-100</v>
          </cell>
          <cell r="B2493" t="str">
            <v>JANGAN DIPAKAI</v>
          </cell>
        </row>
        <row r="2494">
          <cell r="A2494" t="str">
            <v>BJ-FLO-102</v>
          </cell>
          <cell r="B2494" t="str">
            <v>FLORA HN BEIGE BEIGE POLOS</v>
          </cell>
        </row>
        <row r="2495">
          <cell r="A2495" t="str">
            <v>BJ-FLO-103</v>
          </cell>
          <cell r="B2495" t="str">
            <v>JANGAN DIPAKAI</v>
          </cell>
        </row>
        <row r="2496">
          <cell r="A2496" t="str">
            <v>BJ-FLO-104</v>
          </cell>
          <cell r="B2496" t="str">
            <v>FLORA RC 60  AICO RED O3</v>
          </cell>
        </row>
        <row r="2497">
          <cell r="A2497" t="str">
            <v>BJ-FLO-105</v>
          </cell>
          <cell r="B2497" t="str">
            <v>FLORA RC 60  AICO GREEN O6</v>
          </cell>
        </row>
        <row r="2498">
          <cell r="A2498" t="str">
            <v>BJ-FLO-106</v>
          </cell>
          <cell r="B2498" t="str">
            <v>FLORA RC 70 AICO RED O3</v>
          </cell>
        </row>
        <row r="2499">
          <cell r="A2499" t="str">
            <v>BJ-FLO-107</v>
          </cell>
          <cell r="B2499" t="str">
            <v>FLORA RC 70 AICO BLUE O1</v>
          </cell>
        </row>
        <row r="2500">
          <cell r="A2500" t="str">
            <v>BJ-FLO-108</v>
          </cell>
          <cell r="B2500" t="str">
            <v>FLORA SAN BROWN TAURUS</v>
          </cell>
        </row>
        <row r="2501">
          <cell r="A2501" t="str">
            <v>BJ-FLO-109</v>
          </cell>
          <cell r="B2501" t="str">
            <v>FLORA HN POLOS BLACK</v>
          </cell>
        </row>
        <row r="2502">
          <cell r="A2502" t="str">
            <v>BJ-FLO-110</v>
          </cell>
          <cell r="B2502" t="str">
            <v>FLORA RC 60  AICO BLACK O7</v>
          </cell>
        </row>
        <row r="2503">
          <cell r="A2503" t="str">
            <v>BJ-FLO-111</v>
          </cell>
          <cell r="B2503" t="str">
            <v>FLORA RC 60  AICO BLUE O1</v>
          </cell>
        </row>
        <row r="2504">
          <cell r="A2504" t="str">
            <v>BJ-FLO-112</v>
          </cell>
          <cell r="B2504" t="str">
            <v>FLORA RC 70 AICO BLACK</v>
          </cell>
        </row>
        <row r="2505">
          <cell r="A2505" t="str">
            <v>BJ-FLO-113</v>
          </cell>
          <cell r="B2505" t="str">
            <v>FLORA RC 70 AICO GREEN O6</v>
          </cell>
        </row>
        <row r="2506">
          <cell r="A2506" t="str">
            <v>BJ-FLO-114</v>
          </cell>
          <cell r="B2506" t="str">
            <v>FLORA RC 71 SILVER BLUE</v>
          </cell>
        </row>
        <row r="2507">
          <cell r="A2507" t="str">
            <v>BJ-FLO-115</v>
          </cell>
          <cell r="B2507" t="str">
            <v>FLORA RC 71 SILVER RED</v>
          </cell>
        </row>
        <row r="2508">
          <cell r="A2508" t="str">
            <v>BJ-FLO-116</v>
          </cell>
          <cell r="B2508" t="str">
            <v>FLORA SN P SILVER BLACK O7</v>
          </cell>
        </row>
        <row r="2509">
          <cell r="A2509" t="str">
            <v>BJ-FLO-117</v>
          </cell>
          <cell r="B2509" t="str">
            <v>FLORA HN P BLACK CUSTOM</v>
          </cell>
        </row>
        <row r="2510">
          <cell r="A2510" t="str">
            <v>BJ-FLO-118</v>
          </cell>
          <cell r="B2510" t="str">
            <v>FLORA SAN GREY O2</v>
          </cell>
        </row>
        <row r="2511">
          <cell r="A2511" t="str">
            <v>BJ-FLO-119</v>
          </cell>
          <cell r="B2511" t="str">
            <v>FLORA HN P SILVER BLUE O1</v>
          </cell>
        </row>
        <row r="2512">
          <cell r="A2512" t="str">
            <v>BJ-FLO-120</v>
          </cell>
          <cell r="B2512" t="str">
            <v>FLORA SAN N L.GREEN 013</v>
          </cell>
        </row>
        <row r="2513">
          <cell r="A2513" t="str">
            <v>BJ-FLO-121</v>
          </cell>
          <cell r="B2513" t="str">
            <v>FLORA RC 71 P ORANGE ORANGE</v>
          </cell>
        </row>
        <row r="2514">
          <cell r="A2514" t="str">
            <v>BJ-FLO-122</v>
          </cell>
          <cell r="B2514" t="str">
            <v>FLORA RC 71 P RED RED</v>
          </cell>
        </row>
        <row r="2515">
          <cell r="A2515" t="str">
            <v>BJ-FLO-123</v>
          </cell>
          <cell r="B2515" t="str">
            <v>FLORA RC 71 P WHITE WHITE</v>
          </cell>
        </row>
        <row r="2516">
          <cell r="A2516" t="str">
            <v>BJ-FLO-124</v>
          </cell>
          <cell r="B2516" t="str">
            <v>FLORA RC 71 P YELLOW YELLOW</v>
          </cell>
        </row>
        <row r="2517">
          <cell r="A2517" t="str">
            <v>BJ-FLO-125</v>
          </cell>
          <cell r="B2517" t="str">
            <v>FLORA RC 71 IVORY BEIGE</v>
          </cell>
        </row>
        <row r="2518">
          <cell r="A2518" t="str">
            <v>BJ-FLO-126</v>
          </cell>
          <cell r="B2518" t="str">
            <v>FLORA HN P SILVER GREY O2</v>
          </cell>
        </row>
        <row r="2519">
          <cell r="A2519" t="str">
            <v>BJ-FLO-127</v>
          </cell>
          <cell r="B2519" t="str">
            <v>FLORA RC 70 IVORY BEIGE</v>
          </cell>
        </row>
        <row r="2520">
          <cell r="A2520" t="str">
            <v>BJ-FLO-128</v>
          </cell>
          <cell r="B2520" t="str">
            <v>FLORA RC 71 SILVER BLACK</v>
          </cell>
        </row>
        <row r="2521">
          <cell r="A2521" t="str">
            <v>BJ-FLO-129</v>
          </cell>
          <cell r="B2521" t="str">
            <v>FLORA SAN N CREAM</v>
          </cell>
        </row>
        <row r="2522">
          <cell r="A2522" t="str">
            <v>BJ-FLO-130</v>
          </cell>
          <cell r="B2522" t="str">
            <v>FLORA HN ORANGE CUSTOM</v>
          </cell>
        </row>
        <row r="2523">
          <cell r="A2523" t="str">
            <v>BJ-FLO-131</v>
          </cell>
          <cell r="B2523" t="str">
            <v>FLORA SAN N PINK</v>
          </cell>
        </row>
        <row r="2524">
          <cell r="A2524" t="str">
            <v>BJ-FLO-132</v>
          </cell>
          <cell r="B2524" t="str">
            <v>FLORA RC 71 P BLUE BLUE</v>
          </cell>
        </row>
        <row r="2525">
          <cell r="A2525" t="str">
            <v>BJ-FLO-133</v>
          </cell>
          <cell r="B2525" t="str">
            <v>FLORA RC 71 P LIGH GREEN LIGH GREEN</v>
          </cell>
        </row>
        <row r="2526">
          <cell r="A2526" t="str">
            <v>BJ-FLO-134</v>
          </cell>
          <cell r="B2526" t="str">
            <v>FLORA RC 71 P GREEN GREEN</v>
          </cell>
        </row>
        <row r="2527">
          <cell r="A2527" t="str">
            <v>BJ-FLO-135</v>
          </cell>
          <cell r="B2527" t="str">
            <v>FLORA RC 71 P LIGHT BLUE LIGHT BLUE</v>
          </cell>
        </row>
        <row r="2528">
          <cell r="A2528" t="str">
            <v>BJ-FLO-136</v>
          </cell>
          <cell r="B2528" t="str">
            <v>FLORA HAN BLACK O7</v>
          </cell>
        </row>
        <row r="2529">
          <cell r="A2529" t="str">
            <v>BJ-FLO-137</v>
          </cell>
          <cell r="B2529" t="str">
            <v>FLORA RC 70 N BLACK O7</v>
          </cell>
        </row>
        <row r="2530">
          <cell r="A2530" t="str">
            <v>BJ-FLO-138</v>
          </cell>
          <cell r="B2530" t="str">
            <v>FLORA HC P WHITE ORANGE</v>
          </cell>
        </row>
        <row r="2531">
          <cell r="A2531" t="str">
            <v>BJ-FLO-139</v>
          </cell>
          <cell r="B2531" t="str">
            <v>FLORA HN HITAM POLOS</v>
          </cell>
        </row>
        <row r="2532">
          <cell r="A2532" t="str">
            <v>BJ-FLO-140</v>
          </cell>
          <cell r="B2532" t="str">
            <v>FLORA HN HL BIRU SABLON</v>
          </cell>
        </row>
        <row r="2533">
          <cell r="A2533" t="str">
            <v>BJ-FLO-141</v>
          </cell>
          <cell r="B2533" t="str">
            <v>FLORA SN BEIGE</v>
          </cell>
        </row>
        <row r="2534">
          <cell r="A2534" t="str">
            <v>BJ-FLO-142</v>
          </cell>
          <cell r="B2534" t="str">
            <v>FLORA SN BLUE</v>
          </cell>
        </row>
        <row r="2535">
          <cell r="A2535" t="str">
            <v>BJ-FLO-143</v>
          </cell>
          <cell r="B2535" t="str">
            <v>FLORA HC P WHITE GREEN</v>
          </cell>
        </row>
        <row r="2536">
          <cell r="A2536" t="str">
            <v>BJ-FLO-144</v>
          </cell>
          <cell r="B2536" t="str">
            <v>FLORA SAN BLUE CUSTOM</v>
          </cell>
        </row>
        <row r="2537">
          <cell r="A2537" t="str">
            <v>BJ-FLO-145</v>
          </cell>
          <cell r="B2537" t="str">
            <v>FLORA RC 71 P SILVER GREEN</v>
          </cell>
        </row>
        <row r="2538">
          <cell r="A2538" t="str">
            <v>BJ-FLO-146</v>
          </cell>
          <cell r="B2538" t="str">
            <v>FLORA NC RED</v>
          </cell>
        </row>
        <row r="2539">
          <cell r="A2539" t="str">
            <v>BJ-FLO-147</v>
          </cell>
          <cell r="B2539" t="str">
            <v>FLORA NC BLACK</v>
          </cell>
        </row>
        <row r="2540">
          <cell r="A2540" t="str">
            <v>BJ-FLO-148</v>
          </cell>
          <cell r="B2540" t="str">
            <v>FLORA NC BLUE</v>
          </cell>
        </row>
        <row r="2541">
          <cell r="A2541" t="str">
            <v>BJ-FLO-149</v>
          </cell>
          <cell r="B2541" t="str">
            <v>FLORA SN P RED RED I3</v>
          </cell>
        </row>
        <row r="2542">
          <cell r="A2542" t="str">
            <v>BJ-FLO-150</v>
          </cell>
          <cell r="B2542" t="str">
            <v>FLORA HN P IVORY BLACK</v>
          </cell>
        </row>
        <row r="2543">
          <cell r="A2543" t="str">
            <v>BJ-FLO-151</v>
          </cell>
          <cell r="B2543" t="str">
            <v>FLORA RC 71 P BLACK RED</v>
          </cell>
        </row>
        <row r="2544">
          <cell r="A2544" t="str">
            <v>BJ-FOC-001</v>
          </cell>
          <cell r="B2544" t="str">
            <v>FOCUS 7014 SNOWY WHITE</v>
          </cell>
        </row>
        <row r="2545">
          <cell r="A2545" t="str">
            <v>BJ-FOC-002</v>
          </cell>
          <cell r="B2545" t="str">
            <v>FOCUS 7012 SNOWY WHITE</v>
          </cell>
        </row>
        <row r="2546">
          <cell r="A2546" t="str">
            <v>BJ-FOC-003</v>
          </cell>
          <cell r="B2546" t="str">
            <v>FOCUS 7014 MAHOGANI</v>
          </cell>
        </row>
        <row r="2547">
          <cell r="A2547" t="str">
            <v>BJ-FOL-001</v>
          </cell>
          <cell r="B2547" t="str">
            <v>FOLDIA C 1860 SNOWY WHITE</v>
          </cell>
        </row>
        <row r="2548">
          <cell r="A2548" t="str">
            <v>BJ-FOL-002</v>
          </cell>
          <cell r="B2548" t="str">
            <v>FOLDIA C 1845 BLACK</v>
          </cell>
        </row>
        <row r="2549">
          <cell r="A2549" t="str">
            <v>BJ-FOL-003</v>
          </cell>
          <cell r="B2549" t="str">
            <v>MEJA FOLDIA C 6015 SNOWY WHITE</v>
          </cell>
        </row>
        <row r="2550">
          <cell r="A2550" t="str">
            <v>BJ-FOL-004</v>
          </cell>
          <cell r="B2550" t="str">
            <v>RANGKA MEJA FOLDIA 4018</v>
          </cell>
        </row>
        <row r="2551">
          <cell r="A2551" t="str">
            <v>BJ-FOL-005</v>
          </cell>
          <cell r="B2551" t="str">
            <v>MEJA FOLDIA C 6015 MAHOGANI</v>
          </cell>
        </row>
        <row r="2552">
          <cell r="A2552" t="str">
            <v>BJ-FOL-006</v>
          </cell>
          <cell r="B2552" t="str">
            <v>FOLDIA C6015 DBO</v>
          </cell>
        </row>
        <row r="2553">
          <cell r="A2553" t="str">
            <v>BJ-FON-001</v>
          </cell>
          <cell r="B2553" t="str">
            <v>FONDA BLUE</v>
          </cell>
        </row>
        <row r="2554">
          <cell r="A2554" t="str">
            <v>BJ-FON-002</v>
          </cell>
          <cell r="B2554" t="str">
            <v>FONDA BLACK</v>
          </cell>
        </row>
        <row r="2555">
          <cell r="A2555" t="str">
            <v>BJ-FON-003</v>
          </cell>
          <cell r="B2555" t="str">
            <v>FONDA ORANGE</v>
          </cell>
        </row>
        <row r="2556">
          <cell r="A2556" t="str">
            <v>BJ-FON-004</v>
          </cell>
          <cell r="B2556" t="str">
            <v>FONDA GREEN</v>
          </cell>
        </row>
        <row r="2557">
          <cell r="A2557" t="str">
            <v>BJ-FON-005</v>
          </cell>
          <cell r="B2557" t="str">
            <v>FONDA RED</v>
          </cell>
        </row>
        <row r="2558">
          <cell r="A2558" t="str">
            <v>BJ-FOO-001</v>
          </cell>
          <cell r="B2558" t="str">
            <v>FOOT STEP-P-BEIGE</v>
          </cell>
        </row>
        <row r="2559">
          <cell r="A2559" t="str">
            <v>BJ-FOO-002</v>
          </cell>
          <cell r="B2559" t="str">
            <v>FOOT STEP-P-IVORY</v>
          </cell>
        </row>
        <row r="2560">
          <cell r="A2560" t="str">
            <v>BJ-FRO-001</v>
          </cell>
          <cell r="B2560" t="str">
            <v>FRONTY CHAIR P BLACK BLACK</v>
          </cell>
        </row>
        <row r="2561">
          <cell r="A2561" t="str">
            <v>BJ-FRO-002</v>
          </cell>
          <cell r="B2561" t="str">
            <v>FRONTY CHAIR P SILVER BLACK</v>
          </cell>
        </row>
        <row r="2562">
          <cell r="A2562" t="str">
            <v>BJ-FRO-003</v>
          </cell>
          <cell r="B2562" t="str">
            <v>FRONTY CHAIR P BLACK BLACK L7</v>
          </cell>
        </row>
        <row r="2563">
          <cell r="A2563" t="str">
            <v>BJ-FRO-004</v>
          </cell>
          <cell r="B2563" t="str">
            <v>FRONTY CHAIR P BLACK BLUE O1</v>
          </cell>
        </row>
        <row r="2564">
          <cell r="A2564" t="str">
            <v>BJ-FRO-005</v>
          </cell>
          <cell r="B2564" t="str">
            <v>FRONTY CHAIR P BLACK RED O3</v>
          </cell>
        </row>
        <row r="2565">
          <cell r="A2565" t="str">
            <v>BJ-FRO-006</v>
          </cell>
          <cell r="B2565" t="str">
            <v>FRONTY CHAIR P BLACK (S) L7 (B) AL11</v>
          </cell>
        </row>
        <row r="2566">
          <cell r="A2566" t="str">
            <v>BJ-FRO-007</v>
          </cell>
          <cell r="B2566" t="str">
            <v>FRONTY CHAIR P BLACK BLUE L1</v>
          </cell>
        </row>
        <row r="2567">
          <cell r="A2567" t="str">
            <v>BJ-FRO-008</v>
          </cell>
          <cell r="B2567" t="str">
            <v>FRONTY CHAIR P BLACK BEIGE O5</v>
          </cell>
        </row>
        <row r="2568">
          <cell r="A2568" t="str">
            <v>BJ-FS -001</v>
          </cell>
          <cell r="B2568" t="str">
            <v>FS-001 (FOOT STEP) WHITE</v>
          </cell>
        </row>
        <row r="2569">
          <cell r="A2569" t="str">
            <v>BJ-FSR-001</v>
          </cell>
          <cell r="B2569" t="str">
            <v>FSR 001 (SET)-P-BEIGE</v>
          </cell>
        </row>
        <row r="2570">
          <cell r="A2570" t="str">
            <v>BJ-FSR-002</v>
          </cell>
          <cell r="B2570" t="str">
            <v>FSR 001 (SET)-P-IVORY</v>
          </cell>
        </row>
        <row r="2571">
          <cell r="A2571" t="str">
            <v>BJ-FSR-003</v>
          </cell>
          <cell r="B2571" t="str">
            <v>OPTIMUS F (FOLDING SIDE RAIL)</v>
          </cell>
        </row>
        <row r="2572">
          <cell r="A2572" t="str">
            <v>BJ-FTC-001</v>
          </cell>
          <cell r="B2572" t="str">
            <v>FTC6012 P GREY HAMMERTONE GREY</v>
          </cell>
        </row>
        <row r="2573">
          <cell r="A2573" t="str">
            <v>BJ-FTC-002</v>
          </cell>
          <cell r="B2573" t="str">
            <v>FTC6012 P GREY HAMMERTONE MAPLE</v>
          </cell>
        </row>
        <row r="2574">
          <cell r="A2574" t="str">
            <v>BJ-FTC-003</v>
          </cell>
          <cell r="B2574" t="str">
            <v>FTC6012NE P GREY WHITE</v>
          </cell>
        </row>
        <row r="2575">
          <cell r="A2575" t="str">
            <v>BJ-FTC-004</v>
          </cell>
          <cell r="B2575" t="str">
            <v>FTC6018 P GREY HAMMERTONE GREY</v>
          </cell>
        </row>
        <row r="2576">
          <cell r="A2576" t="str">
            <v>BJ-FTC-005</v>
          </cell>
          <cell r="B2576" t="str">
            <v>FTC6018 P GREY HAMMERTONE MAPLE</v>
          </cell>
        </row>
        <row r="2577">
          <cell r="A2577" t="str">
            <v>BJ-FTC-006</v>
          </cell>
          <cell r="B2577" t="str">
            <v>SOHO FTC 6012 NE GREY</v>
          </cell>
        </row>
        <row r="2578">
          <cell r="A2578" t="str">
            <v>BJ-FTC-007</v>
          </cell>
          <cell r="B2578" t="str">
            <v>JANGAN DIPAKAI</v>
          </cell>
        </row>
        <row r="2579">
          <cell r="A2579" t="str">
            <v>BJ-FTC-008</v>
          </cell>
          <cell r="B2579" t="str">
            <v>SOHO FTC 6012 NE CUSTOM</v>
          </cell>
        </row>
        <row r="2580">
          <cell r="A2580" t="str">
            <v>BJ-FTC-009</v>
          </cell>
          <cell r="B2580" t="str">
            <v>JANGAN DIPAKAI</v>
          </cell>
        </row>
        <row r="2581">
          <cell r="A2581" t="str">
            <v>BJ-FTC-010</v>
          </cell>
          <cell r="B2581" t="str">
            <v>JANGAN DIPAKAI</v>
          </cell>
        </row>
        <row r="2582">
          <cell r="A2582" t="str">
            <v>BJ-FTC-011</v>
          </cell>
          <cell r="B2582" t="str">
            <v>FTC 6012 MAPLE HPL</v>
          </cell>
        </row>
        <row r="2583">
          <cell r="A2583" t="str">
            <v>BJ-FTC-012</v>
          </cell>
          <cell r="B2583" t="str">
            <v>FTC 6018 MAPLE HPL</v>
          </cell>
        </row>
        <row r="2584">
          <cell r="A2584" t="str">
            <v>BJ-FTC-014</v>
          </cell>
          <cell r="B2584" t="str">
            <v>SOHO T 7014 MAPLE HPL</v>
          </cell>
        </row>
        <row r="2585">
          <cell r="A2585" t="str">
            <v>BJ-FTC-015</v>
          </cell>
          <cell r="B2585" t="str">
            <v>FTC 6018 + GROMENT 3 PCS</v>
          </cell>
        </row>
        <row r="2586">
          <cell r="A2586" t="str">
            <v>BJ-FTC-016</v>
          </cell>
          <cell r="B2586" t="str">
            <v>FTC-6018 ZAO</v>
          </cell>
        </row>
        <row r="2587">
          <cell r="A2587" t="str">
            <v>BJ-FTC-017</v>
          </cell>
          <cell r="B2587" t="str">
            <v>FTC-7518 MAPLE</v>
          </cell>
        </row>
        <row r="2588">
          <cell r="A2588" t="str">
            <v>BJ-FTC-018</v>
          </cell>
          <cell r="B2588" t="str">
            <v>FTC-7512 MAPLE</v>
          </cell>
        </row>
        <row r="2589">
          <cell r="A2589" t="str">
            <v>BJ-FTC-019</v>
          </cell>
          <cell r="B2589" t="str">
            <v>FTC-4512 MAPLE</v>
          </cell>
        </row>
        <row r="2590">
          <cell r="A2590" t="str">
            <v>BJ-FTC-020</v>
          </cell>
          <cell r="B2590" t="str">
            <v>FTC 6012 COSTUM PLYWOOD (P GREY HAMERTONE MAPLE)</v>
          </cell>
        </row>
        <row r="2591">
          <cell r="A2591" t="str">
            <v>BJ-FTC-021</v>
          </cell>
          <cell r="B2591" t="str">
            <v>FTC-6012 NE MAPLE (LUBANG GROMET SEBELAH KANAN)</v>
          </cell>
        </row>
        <row r="2592">
          <cell r="A2592" t="str">
            <v>BJ-FTC-022</v>
          </cell>
          <cell r="B2592" t="str">
            <v>FTC-6012 NE MAPLE (LUBANG GROMET SEBELAH KIRI)</v>
          </cell>
        </row>
        <row r="2593">
          <cell r="A2593" t="str">
            <v>BJ-FTU-001</v>
          </cell>
          <cell r="B2593" t="str">
            <v>FTU 6018 P GREY GREY</v>
          </cell>
        </row>
        <row r="2594">
          <cell r="A2594" t="str">
            <v>BJ-FTU-002</v>
          </cell>
          <cell r="B2594" t="str">
            <v>FTU 6018 P GREY MAPLE</v>
          </cell>
        </row>
        <row r="2595">
          <cell r="A2595" t="str">
            <v>BJ-FUT-001</v>
          </cell>
          <cell r="B2595" t="str">
            <v>JANAGAN DIPAKAI</v>
          </cell>
        </row>
        <row r="2596">
          <cell r="A2596" t="str">
            <v>BJ-FUT-002</v>
          </cell>
          <cell r="B2596" t="str">
            <v>FUTURA</v>
          </cell>
        </row>
        <row r="2597">
          <cell r="A2597" t="str">
            <v>BJ-GLO-001</v>
          </cell>
          <cell r="B2597" t="str">
            <v>GLORY - Z - DARK GREY</v>
          </cell>
        </row>
        <row r="2598">
          <cell r="A2598" t="str">
            <v>BJ-GLO-002</v>
          </cell>
          <cell r="B2598" t="str">
            <v>GLORY - Z - BLUE</v>
          </cell>
        </row>
        <row r="2599">
          <cell r="A2599" t="str">
            <v>BJ-GLO-003</v>
          </cell>
          <cell r="B2599" t="str">
            <v>GLORY - Z - ORANGE</v>
          </cell>
        </row>
        <row r="2600">
          <cell r="A2600" t="str">
            <v>BJ-GLO-004</v>
          </cell>
          <cell r="B2600" t="str">
            <v>GLORY P GREY DARK GREY</v>
          </cell>
        </row>
        <row r="2601">
          <cell r="A2601" t="str">
            <v>BJ-GLO-005</v>
          </cell>
          <cell r="B2601" t="str">
            <v>GLORY P BLUE BLUE</v>
          </cell>
        </row>
        <row r="2602">
          <cell r="A2602" t="str">
            <v>BJ-GLO-006</v>
          </cell>
          <cell r="B2602" t="str">
            <v>GLORY P ORANGE DARK GREY</v>
          </cell>
        </row>
        <row r="2603">
          <cell r="A2603" t="str">
            <v>BJ-GLO-007</v>
          </cell>
          <cell r="B2603" t="str">
            <v>GLORY P WHITE WHITE</v>
          </cell>
        </row>
        <row r="2604">
          <cell r="A2604" t="str">
            <v>BJ-GLO-013</v>
          </cell>
          <cell r="B2604" t="str">
            <v>GLORY - Z - GREY</v>
          </cell>
        </row>
        <row r="2605">
          <cell r="A2605" t="str">
            <v>BJ-GLO-016</v>
          </cell>
          <cell r="B2605" t="str">
            <v>GLORY - Z - WHITE</v>
          </cell>
        </row>
        <row r="2606">
          <cell r="A2606" t="str">
            <v>BJ-GLO-017</v>
          </cell>
          <cell r="B2606" t="str">
            <v>GLORY P ORANGE ORANGE</v>
          </cell>
        </row>
        <row r="2607">
          <cell r="A2607" t="str">
            <v>BJ-GLO-018</v>
          </cell>
          <cell r="B2607" t="str">
            <v>GLORY P SILVER BLUE</v>
          </cell>
        </row>
        <row r="2608">
          <cell r="A2608" t="str">
            <v>BJ-GLO-019</v>
          </cell>
          <cell r="B2608" t="str">
            <v>GLORY P SILVER GREY</v>
          </cell>
        </row>
        <row r="2609">
          <cell r="A2609" t="str">
            <v>BJ-GLO-020</v>
          </cell>
          <cell r="B2609" t="str">
            <v>GLORY P SILVER ORANGE</v>
          </cell>
        </row>
        <row r="2610">
          <cell r="A2610" t="str">
            <v>BJ-GLO-021</v>
          </cell>
          <cell r="B2610" t="str">
            <v>GLORY - Z - BLACK</v>
          </cell>
        </row>
        <row r="2611">
          <cell r="A2611" t="str">
            <v>BJ-GLO-022</v>
          </cell>
          <cell r="B2611" t="str">
            <v>GLORY P WHITE BLUE</v>
          </cell>
        </row>
        <row r="2612">
          <cell r="A2612" t="str">
            <v>BJ-GLO-023</v>
          </cell>
          <cell r="B2612" t="str">
            <v>GLORY P WHITE ORANGE</v>
          </cell>
        </row>
        <row r="2613">
          <cell r="A2613" t="str">
            <v>BJ-GLO-024</v>
          </cell>
          <cell r="B2613" t="str">
            <v>GLORY P SILVER WHITE</v>
          </cell>
        </row>
        <row r="2614">
          <cell r="A2614" t="str">
            <v>BJ-GRA-001</v>
          </cell>
          <cell r="B2614" t="str">
            <v>GRANDE BLACK</v>
          </cell>
        </row>
        <row r="2615">
          <cell r="A2615" t="str">
            <v>BJ-GRA-002</v>
          </cell>
          <cell r="B2615" t="str">
            <v>GRANDE ORANGE</v>
          </cell>
        </row>
        <row r="2616">
          <cell r="A2616" t="str">
            <v>BJ-GRA-003</v>
          </cell>
          <cell r="B2616" t="str">
            <v>GRANDE GREEN</v>
          </cell>
        </row>
        <row r="2617">
          <cell r="A2617" t="str">
            <v>BJ-GRA-004</v>
          </cell>
          <cell r="B2617" t="str">
            <v>CHITOSE GRANDE (BLACK)</v>
          </cell>
        </row>
        <row r="2618">
          <cell r="A2618" t="str">
            <v>BJ-GRA-005</v>
          </cell>
          <cell r="B2618" t="str">
            <v>CHITOSE GRANDE (ORANGE)</v>
          </cell>
        </row>
        <row r="2619">
          <cell r="A2619" t="str">
            <v>BJ-GRA-006</v>
          </cell>
          <cell r="B2619" t="str">
            <v>CHITOSE GRANDE (GREEN)</v>
          </cell>
        </row>
        <row r="2620">
          <cell r="A2620" t="str">
            <v>BJ-GRA-007</v>
          </cell>
          <cell r="B2620" t="str">
            <v>GRANDE BLACK CUSTOM</v>
          </cell>
        </row>
        <row r="2621">
          <cell r="A2621" t="str">
            <v>BJ-GRAD-001</v>
          </cell>
          <cell r="B2621" t="str">
            <v>GRADIO ORANGE</v>
          </cell>
        </row>
        <row r="2622">
          <cell r="A2622" t="str">
            <v>BJ-GRAD-002</v>
          </cell>
          <cell r="B2622" t="str">
            <v>GRADIO BLACK</v>
          </cell>
        </row>
        <row r="2623">
          <cell r="A2623" t="str">
            <v>BJ-GRE-001</v>
          </cell>
          <cell r="B2623" t="str">
            <v>GREY RACK S-P-BLACK-GREY</v>
          </cell>
        </row>
        <row r="2624">
          <cell r="A2624" t="str">
            <v>BJ-GRE-002</v>
          </cell>
          <cell r="B2624" t="str">
            <v>GREY RACK M-P-BLACK-GREY</v>
          </cell>
        </row>
        <row r="2625">
          <cell r="A2625" t="str">
            <v>BJ-GRE-003</v>
          </cell>
          <cell r="B2625" t="str">
            <v>GREY RACK L-P-BLACK-GREY</v>
          </cell>
        </row>
        <row r="2626">
          <cell r="A2626" t="str">
            <v>BJ-GRE-004</v>
          </cell>
          <cell r="B2626" t="str">
            <v>GREY RACK TYPE S</v>
          </cell>
        </row>
        <row r="2627">
          <cell r="A2627" t="str">
            <v>BJ-GRE-005</v>
          </cell>
          <cell r="B2627" t="str">
            <v>GREY RACK TYPE M</v>
          </cell>
        </row>
        <row r="2628">
          <cell r="A2628" t="str">
            <v>BJ-GRE-006</v>
          </cell>
          <cell r="B2628" t="str">
            <v>GREY RACK TYPE L</v>
          </cell>
        </row>
        <row r="2629">
          <cell r="A2629" t="str">
            <v>BJ-GRE-007</v>
          </cell>
          <cell r="B2629" t="str">
            <v>GREAT M 2412 SNOWY WHITE</v>
          </cell>
        </row>
        <row r="2630">
          <cell r="A2630" t="str">
            <v>BJ-GRE-008</v>
          </cell>
          <cell r="B2630" t="str">
            <v>GREAT M 2412 BLACK</v>
          </cell>
        </row>
        <row r="2631">
          <cell r="A2631" t="str">
            <v>BJ-GRE-009</v>
          </cell>
          <cell r="B2631" t="str">
            <v>GREAT W 1212 SNOWY WHITE</v>
          </cell>
        </row>
        <row r="2632">
          <cell r="A2632" t="str">
            <v>BJ-GRE-010</v>
          </cell>
          <cell r="B2632" t="str">
            <v>GREAT W 1224 SNOWY WHITE</v>
          </cell>
        </row>
        <row r="2633">
          <cell r="A2633" t="str">
            <v>BJ-GRE-011</v>
          </cell>
          <cell r="B2633" t="str">
            <v>QF-18A-F SNOWY WHITE</v>
          </cell>
        </row>
        <row r="2634">
          <cell r="A2634" t="str">
            <v>BJ-GRE-012</v>
          </cell>
          <cell r="B2634" t="str">
            <v>QE-18A-B SNOWY WHITE</v>
          </cell>
        </row>
        <row r="2635">
          <cell r="A2635" t="str">
            <v>BJ-GRE-013</v>
          </cell>
          <cell r="B2635" t="str">
            <v>GREAT M 1224 BLACK</v>
          </cell>
        </row>
        <row r="2636">
          <cell r="A2636" t="str">
            <v>BJ-GRE-014</v>
          </cell>
          <cell r="B2636" t="str">
            <v>GREAT M 1224 SNOWY WHITE</v>
          </cell>
        </row>
        <row r="2637">
          <cell r="A2637" t="str">
            <v>BJ-GRE-015</v>
          </cell>
          <cell r="B2637" t="str">
            <v>GREAT W 1200 GREEN</v>
          </cell>
        </row>
        <row r="2638">
          <cell r="A2638" t="str">
            <v>BJ-GS-001</v>
          </cell>
          <cell r="B2638" t="str">
            <v>CHAIR GS - 1771</v>
          </cell>
        </row>
        <row r="2639">
          <cell r="A2639" t="str">
            <v>BJ-GS-002</v>
          </cell>
          <cell r="B2639" t="str">
            <v>CHAIR GS - 1796B</v>
          </cell>
        </row>
        <row r="2640">
          <cell r="A2640" t="str">
            <v>BJ-GS-003</v>
          </cell>
          <cell r="B2640" t="str">
            <v>CHAIR GS - 1795C</v>
          </cell>
        </row>
        <row r="2641">
          <cell r="A2641" t="str">
            <v>BJ-GS-004</v>
          </cell>
          <cell r="B2641" t="str">
            <v>CHAIR GS - 1761</v>
          </cell>
        </row>
        <row r="2642">
          <cell r="A2642" t="str">
            <v>BJ-HAN-001</v>
          </cell>
          <cell r="B2642" t="str">
            <v>HANAKO S P GOLD BLUE D1</v>
          </cell>
        </row>
        <row r="2643">
          <cell r="A2643" t="str">
            <v>BJ-HAN-002</v>
          </cell>
          <cell r="B2643" t="str">
            <v>HANAKO S P GOLD RED D3</v>
          </cell>
        </row>
        <row r="2644">
          <cell r="A2644" t="str">
            <v>BJ-HAN-003</v>
          </cell>
          <cell r="B2644" t="str">
            <v>HANAKO S P GOLD GREEN D6</v>
          </cell>
        </row>
        <row r="2645">
          <cell r="A2645" t="str">
            <v>BJ-HAN-004</v>
          </cell>
          <cell r="B2645" t="str">
            <v>HANAKO S P GOLD BLACK D7</v>
          </cell>
        </row>
        <row r="2646">
          <cell r="A2646" t="str">
            <v>BJ-HAN-005</v>
          </cell>
          <cell r="B2646" t="str">
            <v>HANAKO O P GOLD BLUE D1</v>
          </cell>
        </row>
        <row r="2647">
          <cell r="A2647" t="str">
            <v>BJ-HAN-006</v>
          </cell>
          <cell r="B2647" t="str">
            <v>HANAKO O P GOLD RED D3</v>
          </cell>
        </row>
        <row r="2648">
          <cell r="A2648" t="str">
            <v>BJ-HAN-007</v>
          </cell>
          <cell r="B2648" t="str">
            <v>HANAKO O P GOLD GREEN D6</v>
          </cell>
        </row>
        <row r="2649">
          <cell r="A2649" t="str">
            <v>BJ-HAN-008</v>
          </cell>
          <cell r="B2649" t="str">
            <v>HANAKO O P GOLD BLACK D7</v>
          </cell>
        </row>
        <row r="2650">
          <cell r="A2650" t="str">
            <v>BJ-HAN-009</v>
          </cell>
          <cell r="B2650" t="str">
            <v>HANAKO O P SILVER BLUE D1</v>
          </cell>
        </row>
        <row r="2651">
          <cell r="A2651" t="str">
            <v>BJ-HAN-010</v>
          </cell>
          <cell r="B2651" t="str">
            <v>HANAKO O P SILVER RED D3</v>
          </cell>
        </row>
        <row r="2652">
          <cell r="A2652" t="str">
            <v>BJ-HAN-011</v>
          </cell>
          <cell r="B2652" t="str">
            <v>HANAKO O P SILVER GREEN D6</v>
          </cell>
        </row>
        <row r="2653">
          <cell r="A2653" t="str">
            <v>BJ-HAN-0118</v>
          </cell>
          <cell r="B2653" t="str">
            <v>HANAKO S P GOLD BLUE O1</v>
          </cell>
        </row>
        <row r="2654">
          <cell r="A2654" t="str">
            <v>BJ-HAN-0119</v>
          </cell>
          <cell r="B2654" t="str">
            <v>HANAKO S P GOLD VANITY BROWN</v>
          </cell>
        </row>
        <row r="2655">
          <cell r="A2655" t="str">
            <v>BJ-HAN-012</v>
          </cell>
          <cell r="B2655" t="str">
            <v>HANAKO O P SILVER BLACK D7</v>
          </cell>
        </row>
        <row r="2656">
          <cell r="A2656" t="str">
            <v>BJ-HAN-0120</v>
          </cell>
          <cell r="B2656" t="str">
            <v>HANAKO S P CREAM RED D3</v>
          </cell>
        </row>
        <row r="2657">
          <cell r="A2657" t="str">
            <v>BJ-HAN-0121</v>
          </cell>
          <cell r="B2657" t="str">
            <v>HANAKO S P CREAM GREEN D6</v>
          </cell>
        </row>
        <row r="2658">
          <cell r="A2658" t="str">
            <v>BJ-HAN-0122</v>
          </cell>
          <cell r="B2658" t="str">
            <v>HANAKO O P GOLD GREEN V6</v>
          </cell>
        </row>
        <row r="2659">
          <cell r="A2659" t="str">
            <v>BJ-HAN-0123</v>
          </cell>
          <cell r="B2659" t="str">
            <v>HANAKO S P GOLD BLACK L7</v>
          </cell>
        </row>
        <row r="2660">
          <cell r="A2660" t="str">
            <v>BJ-HAN-0124</v>
          </cell>
          <cell r="B2660" t="str">
            <v>HANAKO S P GOLD BROWN N4</v>
          </cell>
        </row>
        <row r="2661">
          <cell r="A2661" t="str">
            <v>BJ-HAN-013</v>
          </cell>
          <cell r="B2661" t="str">
            <v>HANAKO O P CREAM BLUE D1</v>
          </cell>
        </row>
        <row r="2662">
          <cell r="A2662" t="str">
            <v>BJ-HAN-014</v>
          </cell>
          <cell r="B2662" t="str">
            <v>HANAKO O P CREAM RED D3</v>
          </cell>
        </row>
        <row r="2663">
          <cell r="A2663" t="str">
            <v>BJ-HAN-015</v>
          </cell>
          <cell r="B2663" t="str">
            <v>HANAKO S P GOLD GREEN D6 BORDIR</v>
          </cell>
        </row>
        <row r="2664">
          <cell r="A2664" t="str">
            <v>BJ-HAN-016</v>
          </cell>
          <cell r="B2664" t="str">
            <v>HANAKO O P CREAM BLACK D7</v>
          </cell>
        </row>
        <row r="2665">
          <cell r="A2665" t="str">
            <v>BJ-HAN-017</v>
          </cell>
          <cell r="B2665" t="str">
            <v>HANAKO S P SILVER BLACK D7</v>
          </cell>
        </row>
        <row r="2666">
          <cell r="A2666" t="str">
            <v>BJ-HAN-018</v>
          </cell>
          <cell r="B2666" t="str">
            <v>HANAKO S P SILVER BLUE D1</v>
          </cell>
        </row>
        <row r="2667">
          <cell r="A2667" t="str">
            <v>BJ-HAN-019</v>
          </cell>
          <cell r="B2667" t="str">
            <v>HANAKO S P SILVER GREEN D6</v>
          </cell>
        </row>
        <row r="2668">
          <cell r="A2668" t="str">
            <v>BJ-HAN-020</v>
          </cell>
          <cell r="B2668" t="str">
            <v>HANAKO S P SILVER RED D3</v>
          </cell>
        </row>
        <row r="2669">
          <cell r="A2669" t="str">
            <v>BJ-HAN-021</v>
          </cell>
          <cell r="B2669" t="str">
            <v>JANGAN DIPAKAI</v>
          </cell>
        </row>
        <row r="2670">
          <cell r="A2670" t="str">
            <v>BJ-HAN-023</v>
          </cell>
          <cell r="B2670" t="str">
            <v>HANAKO O P SILVER RED V3</v>
          </cell>
        </row>
        <row r="2671">
          <cell r="A2671" t="str">
            <v>BJ-HAN-025</v>
          </cell>
          <cell r="B2671" t="str">
            <v>HANAKO O P CREAM GREEN O6</v>
          </cell>
        </row>
        <row r="2672">
          <cell r="A2672" t="str">
            <v>BJ-HAN-026</v>
          </cell>
          <cell r="B2672" t="str">
            <v>HANAKO S P GOLD GREY L2</v>
          </cell>
        </row>
        <row r="2673">
          <cell r="A2673" t="str">
            <v>BJ-HAN-027</v>
          </cell>
          <cell r="B2673" t="str">
            <v>HANAKO O P SILVER RED O3</v>
          </cell>
        </row>
        <row r="2674">
          <cell r="A2674" t="str">
            <v>BJ-HAN-028</v>
          </cell>
          <cell r="B2674" t="str">
            <v>HANAKO O P SILVER GREEN O6</v>
          </cell>
        </row>
        <row r="2675">
          <cell r="A2675" t="str">
            <v>BJ-HAN-029</v>
          </cell>
          <cell r="B2675" t="str">
            <v>HANAKO O P CREAM CREAM O5</v>
          </cell>
        </row>
        <row r="2676">
          <cell r="A2676" t="str">
            <v>BJ-HAN-030</v>
          </cell>
          <cell r="B2676" t="str">
            <v>HANAKO O P SILVER BROWN N4</v>
          </cell>
        </row>
        <row r="2677">
          <cell r="A2677" t="str">
            <v>BJ-HAN-037</v>
          </cell>
          <cell r="B2677" t="str">
            <v>HANAKO O P GOLD VANITY BROWN</v>
          </cell>
        </row>
        <row r="2678">
          <cell r="A2678" t="str">
            <v>BJ-HAN-046</v>
          </cell>
          <cell r="B2678" t="str">
            <v>JANGAN DIPAKAI</v>
          </cell>
        </row>
        <row r="2679">
          <cell r="A2679" t="str">
            <v>BJ-HAN-047</v>
          </cell>
          <cell r="B2679" t="str">
            <v>HANAKO O P GOLD BROWN N4</v>
          </cell>
        </row>
        <row r="2680">
          <cell r="A2680" t="str">
            <v>BJ-HAN-048</v>
          </cell>
          <cell r="B2680" t="str">
            <v>HANAKO O P GOLD BROWN O4</v>
          </cell>
        </row>
        <row r="2681">
          <cell r="A2681" t="str">
            <v>BJ-HAN-049</v>
          </cell>
          <cell r="B2681" t="str">
            <v>HANAKO O P GOLD BLACK O7</v>
          </cell>
        </row>
        <row r="2682">
          <cell r="A2682" t="str">
            <v>BJ-HAN-050</v>
          </cell>
          <cell r="B2682" t="str">
            <v>HANAKO O P GOLD RED O3</v>
          </cell>
        </row>
        <row r="2683">
          <cell r="A2683" t="str">
            <v>BJ-HAN-052</v>
          </cell>
          <cell r="B2683" t="str">
            <v>HANAKO O P MILKY JAQUET BLUE</v>
          </cell>
        </row>
        <row r="2684">
          <cell r="A2684" t="str">
            <v>BJ-HAN-053</v>
          </cell>
          <cell r="B2684" t="str">
            <v>HANAKO O P SILVER JAQUET CREAM</v>
          </cell>
        </row>
        <row r="2685">
          <cell r="A2685" t="str">
            <v>BJ-HAN-054</v>
          </cell>
          <cell r="B2685" t="str">
            <v>HANAKO O P GOLD BLACK L7</v>
          </cell>
        </row>
        <row r="2686">
          <cell r="A2686" t="str">
            <v>BJ-HAN-055</v>
          </cell>
          <cell r="B2686" t="str">
            <v>HANAKO O P GOLD CREAM N5</v>
          </cell>
        </row>
        <row r="2687">
          <cell r="A2687" t="str">
            <v>BJ-HAN-056</v>
          </cell>
          <cell r="B2687" t="str">
            <v>HANAKO S P GOLD RED O3</v>
          </cell>
        </row>
        <row r="2688">
          <cell r="A2688" t="str">
            <v>BJ-HAN-057</v>
          </cell>
          <cell r="B2688" t="str">
            <v>HANAKO S P GOLD BLACK L7 + KANTONG</v>
          </cell>
        </row>
        <row r="2689">
          <cell r="A2689" t="str">
            <v>BJ-HAN-058</v>
          </cell>
          <cell r="B2689" t="str">
            <v>HANAKO S P GOLD GREY S2</v>
          </cell>
        </row>
        <row r="2690">
          <cell r="A2690" t="str">
            <v>BJ-HAN-059</v>
          </cell>
          <cell r="B2690" t="str">
            <v>HANAKO O P GOLD RED N3</v>
          </cell>
        </row>
        <row r="2691">
          <cell r="A2691" t="str">
            <v>BJ-HAN-060</v>
          </cell>
          <cell r="B2691" t="str">
            <v>HANAKO S P GOLD RED D3 + KANTONG</v>
          </cell>
        </row>
        <row r="2692">
          <cell r="A2692" t="str">
            <v>BJ-HAN-062</v>
          </cell>
          <cell r="B2692" t="str">
            <v>HANAKO O P GOLD VANITY RED</v>
          </cell>
        </row>
        <row r="2693">
          <cell r="A2693" t="str">
            <v>BJ-HAN-063</v>
          </cell>
          <cell r="B2693" t="str">
            <v>HANAKO O P GOLD VANITY BLUE</v>
          </cell>
        </row>
        <row r="2694">
          <cell r="A2694" t="str">
            <v>BJ-HAN-064</v>
          </cell>
          <cell r="B2694" t="str">
            <v>HANAKO S P GOLD RED N3</v>
          </cell>
        </row>
        <row r="2695">
          <cell r="A2695" t="str">
            <v>BJ-HAN-065</v>
          </cell>
          <cell r="B2695" t="str">
            <v>HANAKO O P SILVER VANITY RED</v>
          </cell>
        </row>
        <row r="2696">
          <cell r="A2696" t="str">
            <v>BJ-HAN-066</v>
          </cell>
          <cell r="B2696" t="str">
            <v>HANAKO O P SILVER BLACK L7</v>
          </cell>
        </row>
        <row r="2697">
          <cell r="A2697" t="str">
            <v>BJ-HAN-067</v>
          </cell>
          <cell r="B2697" t="str">
            <v>HANAKO S P GOLD RED D3 ( TRIPLEX &amp; BUSA TEBAL )</v>
          </cell>
        </row>
        <row r="2698">
          <cell r="A2698" t="str">
            <v>BJ-HAN-068</v>
          </cell>
          <cell r="B2698" t="str">
            <v>HANAKO S P SILVER RED N3</v>
          </cell>
        </row>
        <row r="2699">
          <cell r="A2699" t="str">
            <v>BJ-HAN-069</v>
          </cell>
          <cell r="B2699" t="str">
            <v>HANAKO S P SILVER CREAM N5</v>
          </cell>
        </row>
        <row r="2700">
          <cell r="A2700" t="str">
            <v>BJ-HAN-070</v>
          </cell>
          <cell r="B2700" t="str">
            <v>HANAKO O P GOLD RED V3</v>
          </cell>
        </row>
        <row r="2701">
          <cell r="A2701" t="str">
            <v>BJ-HAN-071</v>
          </cell>
          <cell r="B2701" t="str">
            <v>HANAKO S P GOLD BLUE V1</v>
          </cell>
        </row>
        <row r="2702">
          <cell r="A2702" t="str">
            <v>BJ-HAN-072</v>
          </cell>
          <cell r="B2702" t="str">
            <v>HANAKO O P CREAM VANITY BLUE</v>
          </cell>
        </row>
        <row r="2703">
          <cell r="A2703" t="str">
            <v>BJ-HAN-073</v>
          </cell>
          <cell r="B2703" t="str">
            <v>HANAKO O P CREAM VANITY BROWN</v>
          </cell>
        </row>
        <row r="2704">
          <cell r="A2704" t="str">
            <v>BJ-HAN-074</v>
          </cell>
          <cell r="B2704" t="str">
            <v>HANAKO O P SILVER BLUE O1</v>
          </cell>
        </row>
        <row r="2705">
          <cell r="A2705" t="str">
            <v>BJ-HAN-075</v>
          </cell>
          <cell r="B2705" t="str">
            <v>HANAKO O P SILVER CREAM N5</v>
          </cell>
        </row>
        <row r="2706">
          <cell r="A2706" t="str">
            <v>BJ-HAN-076</v>
          </cell>
          <cell r="B2706" t="str">
            <v>HANAKO S P GOLD VANITY RED</v>
          </cell>
        </row>
        <row r="2707">
          <cell r="A2707" t="str">
            <v>BJ-HAN-077</v>
          </cell>
          <cell r="B2707" t="str">
            <v>HANAKO S P GOLD BLUE L1</v>
          </cell>
        </row>
        <row r="2708">
          <cell r="A2708" t="str">
            <v>BJ-HAN-078</v>
          </cell>
          <cell r="B2708" t="str">
            <v>HANAKO O P GOLD BLUE L1</v>
          </cell>
        </row>
        <row r="2709">
          <cell r="A2709" t="str">
            <v>BJ-HAN-079</v>
          </cell>
          <cell r="B2709" t="str">
            <v>HANAKO S P GOLD BLACK O7</v>
          </cell>
        </row>
        <row r="2710">
          <cell r="A2710" t="str">
            <v>BJ-HAN-080</v>
          </cell>
          <cell r="B2710" t="str">
            <v>HANAKO S P SILVER BLACK L7</v>
          </cell>
        </row>
        <row r="2711">
          <cell r="A2711" t="str">
            <v>BJ-HAN-081</v>
          </cell>
          <cell r="B2711" t="str">
            <v>HANAKO O P SILVER BROWN O4</v>
          </cell>
        </row>
        <row r="2712">
          <cell r="A2712" t="str">
            <v>BJ-HAN-082</v>
          </cell>
          <cell r="B2712" t="str">
            <v>HANAKO S P SILVER GREEN L6</v>
          </cell>
        </row>
        <row r="2713">
          <cell r="A2713" t="str">
            <v>BJ-HAN-083</v>
          </cell>
          <cell r="B2713" t="str">
            <v>HANAKO S P GOLD BLACK D7 BORDIR</v>
          </cell>
        </row>
        <row r="2714">
          <cell r="A2714" t="str">
            <v>BJ-HAN-084</v>
          </cell>
          <cell r="B2714" t="str">
            <v>HANAKO O P SILVER BLACK O7</v>
          </cell>
        </row>
        <row r="2715">
          <cell r="A2715" t="str">
            <v>BJ-HAN-085</v>
          </cell>
          <cell r="B2715" t="str">
            <v>HANAKO S P SILVER GREY L2</v>
          </cell>
        </row>
        <row r="2716">
          <cell r="A2716" t="str">
            <v>BJ-HAN-086</v>
          </cell>
          <cell r="B2716" t="str">
            <v>HANAKO S P GOLD GREEN O6</v>
          </cell>
        </row>
        <row r="2717">
          <cell r="A2717" t="str">
            <v>BJ-HAN-087</v>
          </cell>
          <cell r="B2717" t="str">
            <v>HANAKO S P GOLD VANITY CREAM</v>
          </cell>
        </row>
        <row r="2718">
          <cell r="A2718" t="str">
            <v>BJ-HAN-088</v>
          </cell>
          <cell r="B2718" t="str">
            <v>HANAKO O P MILKY BLACK D7</v>
          </cell>
        </row>
        <row r="2719">
          <cell r="A2719" t="str">
            <v>BJ-HAN-089</v>
          </cell>
          <cell r="B2719" t="str">
            <v>HANAKO O P SILVER VANITY BROWN</v>
          </cell>
        </row>
        <row r="2720">
          <cell r="A2720" t="str">
            <v>BJ-HAN-090</v>
          </cell>
          <cell r="B2720" t="str">
            <v>HANAKO O P SILVER BROWN D4</v>
          </cell>
        </row>
        <row r="2721">
          <cell r="A2721" t="str">
            <v>BJ-HAN-091</v>
          </cell>
          <cell r="B2721" t="str">
            <v>HANAKO O P SILVER BROWN T4</v>
          </cell>
        </row>
        <row r="2722">
          <cell r="A2722" t="str">
            <v>BJ-HAN-092</v>
          </cell>
          <cell r="B2722" t="str">
            <v>HANAKO S P SILVER BLUE L1</v>
          </cell>
        </row>
        <row r="2723">
          <cell r="A2723" t="str">
            <v>BJ-HAN-093</v>
          </cell>
          <cell r="B2723" t="str">
            <v>HANAKO O P CREAM BLACK L7</v>
          </cell>
        </row>
        <row r="2724">
          <cell r="A2724" t="str">
            <v>BJ-HAN-094</v>
          </cell>
          <cell r="B2724" t="str">
            <v>HANAKO O P GOLD BLUE O1</v>
          </cell>
        </row>
        <row r="2725">
          <cell r="A2725" t="str">
            <v>BJ-HAN-095</v>
          </cell>
          <cell r="B2725" t="str">
            <v>HANAKO S P GOLD BLACK L7 BORDIR</v>
          </cell>
        </row>
        <row r="2726">
          <cell r="A2726" t="str">
            <v>BJ-HAN-096</v>
          </cell>
          <cell r="B2726" t="str">
            <v>HANAKO S P CREAM BROWN N4</v>
          </cell>
        </row>
        <row r="2727">
          <cell r="A2727" t="str">
            <v>BJ-HAN-097</v>
          </cell>
          <cell r="B2727" t="str">
            <v>HANAKO S P SILVER CREAM N5 BORDIR</v>
          </cell>
        </row>
        <row r="2728">
          <cell r="A2728" t="str">
            <v>BJ-HAN-098</v>
          </cell>
          <cell r="B2728" t="str">
            <v>HANAKO S P GOLD BROWN N4 BORDIR</v>
          </cell>
        </row>
        <row r="2729">
          <cell r="A2729" t="str">
            <v>BJ-HAN-099</v>
          </cell>
          <cell r="B2729" t="str">
            <v>HANAKO S P GOLD VANITY RED BORDIR</v>
          </cell>
        </row>
        <row r="2730">
          <cell r="A2730" t="str">
            <v>BJ-HAN-100</v>
          </cell>
          <cell r="B2730" t="str">
            <v>HANAKO S P GOLD RED D3 BORDIR</v>
          </cell>
        </row>
        <row r="2731">
          <cell r="A2731" t="str">
            <v>BJ-HAN-101</v>
          </cell>
          <cell r="B2731" t="str">
            <v>HANAKO S P SILVER BLACK D7 BORDIR</v>
          </cell>
        </row>
        <row r="2732">
          <cell r="A2732" t="str">
            <v>BJ-HAN-102</v>
          </cell>
          <cell r="B2732" t="str">
            <v>HANAKO S P GOLD CREAM N5</v>
          </cell>
        </row>
        <row r="2733">
          <cell r="A2733" t="str">
            <v>BJ-HAN-103</v>
          </cell>
          <cell r="B2733" t="str">
            <v>HANAKO S P SILVER ORANGE L12</v>
          </cell>
        </row>
        <row r="2734">
          <cell r="A2734" t="str">
            <v>BJ-HAN-104</v>
          </cell>
          <cell r="B2734" t="str">
            <v>HANAKO S P GOLD VANITY BROWN + KANTONG + BORDIR</v>
          </cell>
        </row>
        <row r="2735">
          <cell r="A2735" t="str">
            <v>BJ-HAN-105</v>
          </cell>
          <cell r="B2735" t="str">
            <v>HANAKO S P GOLD VANITY BLUE A1</v>
          </cell>
        </row>
        <row r="2736">
          <cell r="A2736" t="str">
            <v>BJ-HAN-106</v>
          </cell>
          <cell r="B2736" t="str">
            <v>HANAKO O P MILKY GREEN D6</v>
          </cell>
        </row>
        <row r="2737">
          <cell r="A2737" t="str">
            <v>BJ-HAN-107</v>
          </cell>
          <cell r="B2737" t="str">
            <v>HANAKO O P MILKY VANITY BROWN N4</v>
          </cell>
        </row>
        <row r="2738">
          <cell r="A2738" t="str">
            <v>BJ-HAN-108</v>
          </cell>
          <cell r="B2738" t="str">
            <v>HANAKO S P SILVER BROWN N4</v>
          </cell>
        </row>
        <row r="2739">
          <cell r="A2739" t="str">
            <v>BJ-HAN-109</v>
          </cell>
          <cell r="B2739" t="str">
            <v>HANAKO O P SILVER BLUE L1</v>
          </cell>
        </row>
        <row r="2740">
          <cell r="A2740" t="str">
            <v>BJ-HAN-110</v>
          </cell>
          <cell r="B2740" t="str">
            <v>HANAKO S P GOLD GREEN L6</v>
          </cell>
        </row>
        <row r="2741">
          <cell r="A2741" t="str">
            <v>BJ-HAN-111</v>
          </cell>
          <cell r="B2741" t="str">
            <v>HANAKO S P SILVER VANITY RED BORDIR</v>
          </cell>
        </row>
        <row r="2742">
          <cell r="A2742" t="str">
            <v>BJ-HAN-112</v>
          </cell>
          <cell r="B2742" t="str">
            <v>HANAKO S P SILVER VANITY BROWN.</v>
          </cell>
        </row>
        <row r="2743">
          <cell r="A2743" t="str">
            <v>BJ-HAN-113</v>
          </cell>
          <cell r="B2743" t="str">
            <v>HANAKO S P CREAM GREY L2</v>
          </cell>
        </row>
        <row r="2744">
          <cell r="A2744" t="str">
            <v>BJ-HAN-114</v>
          </cell>
          <cell r="B2744" t="str">
            <v>HANAKO S P CREAM MILKY BLACK L7+KANTONG</v>
          </cell>
        </row>
        <row r="2745">
          <cell r="A2745" t="str">
            <v>BJ-HAN-115</v>
          </cell>
          <cell r="B2745" t="str">
            <v>HANAKO S P BRONZE GREY L2</v>
          </cell>
        </row>
        <row r="2746">
          <cell r="A2746" t="str">
            <v>BJ-HAN-116</v>
          </cell>
          <cell r="B2746" t="str">
            <v>HANAKO S P GOLD GREEN L13</v>
          </cell>
        </row>
        <row r="2747">
          <cell r="A2747" t="str">
            <v>BJ-HAN-118</v>
          </cell>
          <cell r="B2747" t="str">
            <v>HANAKO S P GOLD BROWN O4</v>
          </cell>
        </row>
        <row r="2748">
          <cell r="A2748" t="str">
            <v>BJ-HAN-120</v>
          </cell>
          <cell r="B2748" t="str">
            <v>HANAKO S P SILVER VANITY BLUE</v>
          </cell>
        </row>
        <row r="2749">
          <cell r="A2749" t="str">
            <v>BJ-HAN-121</v>
          </cell>
          <cell r="B2749" t="str">
            <v>HANAKO S P GOLD CREAM O5</v>
          </cell>
        </row>
        <row r="2750">
          <cell r="A2750" t="str">
            <v>BJ-HAN-122</v>
          </cell>
          <cell r="B2750" t="str">
            <v>HANAKO S P SILVER BLACK O7</v>
          </cell>
        </row>
        <row r="2751">
          <cell r="A2751" t="str">
            <v>BJ-HAN-123</v>
          </cell>
          <cell r="B2751" t="str">
            <v>HANAKO S P GOLD VANITY CREAM BORDIR</v>
          </cell>
        </row>
        <row r="2752">
          <cell r="A2752" t="str">
            <v>BJ-HAN-124</v>
          </cell>
          <cell r="B2752" t="str">
            <v>HANAKO S P GOLD VANITY BROWN BORDIR</v>
          </cell>
        </row>
        <row r="2753">
          <cell r="A2753" t="str">
            <v>BJ-HAN-125</v>
          </cell>
          <cell r="B2753" t="str">
            <v>HANAKO S P GOLD GREEN L6 BORDIR</v>
          </cell>
        </row>
        <row r="2754">
          <cell r="A2754" t="str">
            <v>BJ-HAN-126</v>
          </cell>
          <cell r="B2754" t="str">
            <v>HANAKO S P BLACK BLACK O7</v>
          </cell>
        </row>
        <row r="2755">
          <cell r="A2755" t="str">
            <v>BJ-HAN-127</v>
          </cell>
          <cell r="B2755" t="str">
            <v>HANAKO S SILVER VANITY RED</v>
          </cell>
        </row>
        <row r="2756">
          <cell r="A2756" t="str">
            <v>BJ-HAN-128</v>
          </cell>
          <cell r="B2756" t="str">
            <v>HANAKO S P BLACK VANITY RED</v>
          </cell>
        </row>
        <row r="2757">
          <cell r="A2757" t="str">
            <v>BJ-HAN-129</v>
          </cell>
          <cell r="B2757" t="str">
            <v>HANAKO S P MILKY VANITY BROWN</v>
          </cell>
        </row>
        <row r="2758">
          <cell r="A2758" t="str">
            <v>BJ-HAN-130</v>
          </cell>
          <cell r="B2758" t="str">
            <v>HANAKO S P GOLD RED AL11</v>
          </cell>
        </row>
        <row r="2759">
          <cell r="A2759" t="str">
            <v>BJ-HAN-131</v>
          </cell>
          <cell r="B2759" t="str">
            <v>HANAKO S P GOLD VANITY BROWN CUSTOM</v>
          </cell>
        </row>
        <row r="2760">
          <cell r="A2760" t="str">
            <v>BJ-HAN-132</v>
          </cell>
          <cell r="B2760" t="str">
            <v>HANAKO O P SILVER O7 CUSTOM</v>
          </cell>
        </row>
        <row r="2761">
          <cell r="A2761" t="str">
            <v>BJ-HAN-133</v>
          </cell>
          <cell r="B2761" t="str">
            <v>HANAKO S P GOLD GREEN DISCO</v>
          </cell>
        </row>
        <row r="2762">
          <cell r="A2762" t="str">
            <v>BJ-HAN-134</v>
          </cell>
          <cell r="B2762" t="str">
            <v>HANAKO S P SILVER BLACK O7 SABLON + CONNECTING</v>
          </cell>
        </row>
        <row r="2763">
          <cell r="A2763" t="str">
            <v>BJ-HAN-135</v>
          </cell>
          <cell r="B2763" t="str">
            <v>HANAKO S P SILVER CREAM O5</v>
          </cell>
        </row>
        <row r="2764">
          <cell r="A2764" t="str">
            <v>BJ-HAN-136</v>
          </cell>
          <cell r="B2764" t="str">
            <v>HANAKO S P SILVER GREEN O6</v>
          </cell>
        </row>
        <row r="2765">
          <cell r="A2765" t="str">
            <v>BJ-HFC-001</v>
          </cell>
          <cell r="B2765" t="str">
            <v>HANGER FOLDING CHAIR</v>
          </cell>
        </row>
        <row r="2766">
          <cell r="A2766" t="str">
            <v>BJ-HFC-002</v>
          </cell>
          <cell r="B2766" t="str">
            <v>HANGER FOLDING CHAIR. P.SILVER</v>
          </cell>
        </row>
        <row r="2767">
          <cell r="A2767" t="str">
            <v>BJ-HIP-001</v>
          </cell>
          <cell r="B2767" t="str">
            <v>HI POINT (OD 084 OFFICE DESK)</v>
          </cell>
        </row>
        <row r="2768">
          <cell r="A2768" t="str">
            <v>BJ-HIP-002</v>
          </cell>
          <cell r="B2768" t="str">
            <v>HI POINT (OD 080 RETURN DESK)</v>
          </cell>
        </row>
        <row r="2769">
          <cell r="A2769" t="str">
            <v>BJ-HIP-003</v>
          </cell>
          <cell r="B2769" t="str">
            <v>HI POINT (PD 183 FIXED PEDESTAL)</v>
          </cell>
        </row>
        <row r="2770">
          <cell r="A2770" t="str">
            <v>BJ-HIP-004</v>
          </cell>
          <cell r="B2770" t="str">
            <v>HI POINT (CTD ROUND CONFERENCE TABLE)</v>
          </cell>
        </row>
        <row r="2771">
          <cell r="A2771" t="str">
            <v>BJ-HISINE-001</v>
          </cell>
          <cell r="B2771" t="str">
            <v>RETRACTFABLE CHAIR (BLACK)</v>
          </cell>
        </row>
        <row r="2772">
          <cell r="A2772" t="str">
            <v>BJ-HOB-001</v>
          </cell>
          <cell r="B2772" t="str">
            <v>COFFEE TABLE T1010 P GREY TEXTURE GREY</v>
          </cell>
        </row>
        <row r="2773">
          <cell r="A2773" t="str">
            <v>BJ-HOB-002</v>
          </cell>
          <cell r="B2773" t="str">
            <v>HOBBY TABLE T-1010 IVORY GREY</v>
          </cell>
        </row>
        <row r="2774">
          <cell r="A2774" t="str">
            <v>BJ-HOB-003</v>
          </cell>
          <cell r="B2774" t="str">
            <v>HOBBY TABLE T-1010 PLATE IVORY</v>
          </cell>
        </row>
        <row r="2775">
          <cell r="A2775" t="str">
            <v>BJ-HOB-004</v>
          </cell>
          <cell r="B2775" t="str">
            <v>HOBBY TABLE T-1010 PLATE P.CREAM MUNSELL ANTIQUE</v>
          </cell>
        </row>
        <row r="2776">
          <cell r="A2776" t="str">
            <v>BJ-HR -001</v>
          </cell>
          <cell r="B2776" t="str">
            <v>HR 001-N (IRRIGATOR BAR)</v>
          </cell>
        </row>
        <row r="2777">
          <cell r="A2777" t="str">
            <v>BJ-HR -002</v>
          </cell>
          <cell r="B2777" t="str">
            <v>HR 002 IRRIGATOR BAR 4 HOOK</v>
          </cell>
        </row>
        <row r="2778">
          <cell r="A2778" t="str">
            <v>BJ-HR -003</v>
          </cell>
          <cell r="B2778" t="str">
            <v>HR 003 IRRIGATOR BAR 4 HOOK WITH CASTER</v>
          </cell>
        </row>
        <row r="2779">
          <cell r="A2779" t="str">
            <v>BJ-HTU-001</v>
          </cell>
          <cell r="B2779" t="str">
            <v>HTU 6014 P SILVER MAPLE</v>
          </cell>
        </row>
        <row r="2780">
          <cell r="A2780" t="str">
            <v>BJ-HTU-002</v>
          </cell>
          <cell r="B2780" t="str">
            <v>HTU 6014 N MAPLE</v>
          </cell>
        </row>
        <row r="2781">
          <cell r="A2781" t="str">
            <v>BJ-HTU-003</v>
          </cell>
          <cell r="B2781" t="str">
            <v>HTU 6014 P SILVER GREY</v>
          </cell>
        </row>
        <row r="2782">
          <cell r="A2782" t="str">
            <v>BJ-IDE-001</v>
          </cell>
          <cell r="B2782" t="str">
            <v>IDEA F/B/S : GREY / ORANGE / ORANGE (NYLON BASE)</v>
          </cell>
        </row>
        <row r="2783">
          <cell r="A2783" t="str">
            <v>BJ-IDE-002</v>
          </cell>
          <cell r="B2783" t="str">
            <v>IDEA F/B/S : GREY / BLACK / BLACK (NYLON BASE)</v>
          </cell>
        </row>
        <row r="2784">
          <cell r="A2784" t="str">
            <v>BJ-IDE-003</v>
          </cell>
          <cell r="B2784" t="str">
            <v>IDEA F/B/S : GREY / BLUE / BLUE (NYLON BASE)</v>
          </cell>
        </row>
        <row r="2785">
          <cell r="A2785" t="str">
            <v>BJ-IDE-004</v>
          </cell>
          <cell r="B2785" t="str">
            <v>IDEA F/B/S : GREY / GREY / GREY (NYLON BASE)</v>
          </cell>
        </row>
        <row r="2786">
          <cell r="A2786" t="str">
            <v>BJ-IDE-005</v>
          </cell>
          <cell r="B2786" t="str">
            <v>IDEA F/B/S : GREY / BLACK / GREEN (NYLON BASE)</v>
          </cell>
        </row>
        <row r="2787">
          <cell r="A2787" t="str">
            <v>BJ-IDE-006</v>
          </cell>
          <cell r="B2787" t="str">
            <v>IDEA F/B/S : GREY / BLACK / RED (NYLON BASE)</v>
          </cell>
        </row>
        <row r="2788">
          <cell r="A2788" t="str">
            <v>BJ-IDE-007</v>
          </cell>
          <cell r="B2788" t="str">
            <v>IDEA B/S : ORANGE / ORANGE (ALUMUNIUM BASE)</v>
          </cell>
        </row>
        <row r="2789">
          <cell r="A2789" t="str">
            <v>BJ-IDE-008</v>
          </cell>
          <cell r="B2789" t="str">
            <v>IDEA B/S : BLACK / BLACK (ALUMUNIUM BASE)</v>
          </cell>
        </row>
        <row r="2790">
          <cell r="A2790" t="str">
            <v>BJ-IDE-009</v>
          </cell>
          <cell r="B2790" t="str">
            <v>IDEA B/S : BLUE / BLUE (ALUMUNIUM BASE)</v>
          </cell>
        </row>
        <row r="2791">
          <cell r="A2791" t="str">
            <v>BJ-IDE-010</v>
          </cell>
          <cell r="B2791" t="str">
            <v>IDEA B/S : BLACK / GREEN (ALUMUNIUM BASE)</v>
          </cell>
        </row>
        <row r="2792">
          <cell r="A2792" t="str">
            <v>BJ-IDE-011</v>
          </cell>
          <cell r="B2792" t="str">
            <v>IDEA B/S : BLACK / RED (ALUMUNIUM BASE)</v>
          </cell>
        </row>
        <row r="2793">
          <cell r="A2793" t="str">
            <v>BJ-IDE-012</v>
          </cell>
          <cell r="B2793" t="str">
            <v>IDEA HR ALUMINIUM BLACK</v>
          </cell>
        </row>
        <row r="2794">
          <cell r="A2794" t="str">
            <v>BJ-IDE-013</v>
          </cell>
          <cell r="B2794" t="str">
            <v>IDEA RED</v>
          </cell>
        </row>
        <row r="2795">
          <cell r="A2795" t="str">
            <v>BJ-IDE-014</v>
          </cell>
          <cell r="B2795" t="str">
            <v>IDEA GREEN</v>
          </cell>
        </row>
        <row r="2796">
          <cell r="A2796" t="str">
            <v>BJ-IDH-001</v>
          </cell>
          <cell r="B2796" t="str">
            <v>IDEA HR B/S : ORANGE</v>
          </cell>
        </row>
        <row r="2797">
          <cell r="A2797" t="str">
            <v>BJ-IDH-002</v>
          </cell>
          <cell r="B2797" t="str">
            <v>IDEA HR B/S : BLACK / BLACK</v>
          </cell>
        </row>
        <row r="2798">
          <cell r="A2798" t="str">
            <v>BJ-IDH-003</v>
          </cell>
          <cell r="B2798" t="str">
            <v>IDEA HR B/S : BLUE</v>
          </cell>
        </row>
        <row r="2799">
          <cell r="A2799" t="str">
            <v>BJ-IDH-004</v>
          </cell>
          <cell r="B2799" t="str">
            <v>IDEA HR B/S : BLACK / GREEN</v>
          </cell>
        </row>
        <row r="2800">
          <cell r="A2800" t="str">
            <v>BJ-IDH-005</v>
          </cell>
          <cell r="B2800" t="str">
            <v>IDEA HR B/S : BLACK / RED</v>
          </cell>
        </row>
        <row r="2801">
          <cell r="A2801" t="str">
            <v>BJ-IDH-006</v>
          </cell>
          <cell r="B2801" t="str">
            <v>IDEA HR GREEN / GREEN</v>
          </cell>
        </row>
        <row r="2802">
          <cell r="A2802" t="str">
            <v>BJ-IDH-007</v>
          </cell>
          <cell r="B2802" t="str">
            <v>IDEA HR RED / RED</v>
          </cell>
        </row>
        <row r="2803">
          <cell r="A2803" t="str">
            <v>BJ-IDH-008</v>
          </cell>
          <cell r="B2803" t="str">
            <v>IDEA HR ALUMUNIUM BLUE</v>
          </cell>
        </row>
        <row r="2804">
          <cell r="A2804" t="str">
            <v>BJ-IDH-009</v>
          </cell>
          <cell r="B2804" t="str">
            <v>IDEA HR ALUMUNIUM RED</v>
          </cell>
        </row>
        <row r="2805">
          <cell r="A2805" t="str">
            <v>BJ-IDH-010</v>
          </cell>
          <cell r="B2805" t="str">
            <v>IDEA HR ALUMUNIUM GREEN</v>
          </cell>
        </row>
        <row r="2806">
          <cell r="A2806" t="str">
            <v>BJ-INE-001</v>
          </cell>
          <cell r="B2806" t="str">
            <v>INEXTO H-1800 SW-P-L.GREY-L.GREY</v>
          </cell>
        </row>
        <row r="2807">
          <cell r="A2807" t="str">
            <v>BJ-INE-002</v>
          </cell>
          <cell r="B2807" t="str">
            <v>INEXTO H-1320 SW-P-L.GREY-L.GREY</v>
          </cell>
        </row>
        <row r="2808">
          <cell r="A2808" t="str">
            <v>BJ-INE-003</v>
          </cell>
          <cell r="B2808" t="str">
            <v>INEXTO H 1020 SW-P-L.GREY-L.GREY</v>
          </cell>
        </row>
        <row r="2809">
          <cell r="A2809" t="str">
            <v>BJ-INE-004</v>
          </cell>
          <cell r="B2809" t="str">
            <v>INEXTO H1320 SL-P-L.GREY-L.GREY</v>
          </cell>
        </row>
        <row r="2810">
          <cell r="A2810" t="str">
            <v>BJ-INE-005</v>
          </cell>
          <cell r="B2810" t="str">
            <v>INEXTO H1020 SL-P-L.GREY-L.GREY</v>
          </cell>
        </row>
        <row r="2811">
          <cell r="A2811" t="str">
            <v>BJ-INE-006</v>
          </cell>
          <cell r="B2811" t="str">
            <v>INEXTO H720-P-L.GREY-L.GREY</v>
          </cell>
        </row>
        <row r="2812">
          <cell r="A2812" t="str">
            <v>BJ-INE-007</v>
          </cell>
          <cell r="B2812" t="str">
            <v>INEXTO LOCKER 3D-P-L.GREY-L.GREY</v>
          </cell>
        </row>
        <row r="2813">
          <cell r="A2813" t="str">
            <v>BJ-INE-008</v>
          </cell>
          <cell r="B2813" t="str">
            <v>INEXTO LOCKER 4D-P-L.GREY-L.GREY</v>
          </cell>
        </row>
        <row r="2814">
          <cell r="A2814" t="str">
            <v>BJ-INE-009</v>
          </cell>
          <cell r="B2814" t="str">
            <v>INEXTO 9</v>
          </cell>
        </row>
        <row r="2815">
          <cell r="A2815" t="str">
            <v>BJ-INE-010</v>
          </cell>
          <cell r="B2815" t="str">
            <v>INEXTO CABINET SWING H-1320 SW</v>
          </cell>
        </row>
        <row r="2816">
          <cell r="A2816" t="str">
            <v>BJ-INE-011</v>
          </cell>
          <cell r="B2816" t="str">
            <v>INEXTO CABINET SWING H-1020</v>
          </cell>
        </row>
        <row r="2817">
          <cell r="A2817" t="str">
            <v>BJ-JAS-001</v>
          </cell>
          <cell r="B2817" t="str">
            <v>JASMINE C211 -N- BLUE O1</v>
          </cell>
        </row>
        <row r="2818">
          <cell r="A2818" t="str">
            <v>BJ-JAS-002</v>
          </cell>
          <cell r="B2818" t="str">
            <v>JASMINE C211 BACK WHITE RED O3</v>
          </cell>
        </row>
        <row r="2819">
          <cell r="A2819" t="str">
            <v>BJ-JAS-003</v>
          </cell>
          <cell r="B2819" t="str">
            <v>JASMINE C211 -N- GREEN O6</v>
          </cell>
        </row>
        <row r="2820">
          <cell r="A2820" t="str">
            <v>BJ-JAS-004</v>
          </cell>
          <cell r="B2820" t="str">
            <v>JASMINE C211 BACK WHITE BLACK O7</v>
          </cell>
        </row>
        <row r="2821">
          <cell r="A2821" t="str">
            <v>BJ-JAS-005</v>
          </cell>
          <cell r="B2821" t="str">
            <v>JASMINE C211 -N- LIGHT GREEN L13</v>
          </cell>
        </row>
        <row r="2822">
          <cell r="A2822" t="str">
            <v>BJ-JAS-006</v>
          </cell>
          <cell r="B2822" t="str">
            <v>JASMINE C211 -N- ORANGE L12</v>
          </cell>
        </row>
        <row r="2823">
          <cell r="A2823" t="str">
            <v>BJ-JAS-007</v>
          </cell>
          <cell r="B2823" t="str">
            <v>JASMINE C211 -N- YELLOW L8</v>
          </cell>
        </row>
        <row r="2824">
          <cell r="A2824" t="str">
            <v>BJ-JAS-008</v>
          </cell>
          <cell r="B2824" t="str">
            <v>JASMINE C211 BACK GREY BLUE V1</v>
          </cell>
        </row>
        <row r="2825">
          <cell r="A2825" t="str">
            <v>BJ-JAS-009</v>
          </cell>
          <cell r="B2825" t="str">
            <v>JASMINE C211 BACK GREY RED V3</v>
          </cell>
        </row>
        <row r="2826">
          <cell r="A2826" t="str">
            <v>BJ-JAS-010</v>
          </cell>
          <cell r="B2826" t="str">
            <v>JASMINE C211 BACK GREY BLACK VINYL V7</v>
          </cell>
        </row>
        <row r="2827">
          <cell r="A2827" t="str">
            <v>BJ-JAS-011</v>
          </cell>
          <cell r="B2827" t="str">
            <v>JASMINE C111 B GREY BLUE O1</v>
          </cell>
        </row>
        <row r="2828">
          <cell r="A2828" t="str">
            <v>BJ-JAS-012</v>
          </cell>
          <cell r="B2828" t="str">
            <v>JASMINE C111 B GREY RED O3</v>
          </cell>
        </row>
        <row r="2829">
          <cell r="A2829" t="str">
            <v>BJ-JAS-013</v>
          </cell>
          <cell r="B2829" t="str">
            <v>JASMINE C111 B GREY GREEN O6</v>
          </cell>
        </row>
        <row r="2830">
          <cell r="A2830" t="str">
            <v>BJ-JAS-014</v>
          </cell>
          <cell r="B2830" t="str">
            <v>JASMINE C111 B GREY BLACK O7</v>
          </cell>
        </row>
        <row r="2831">
          <cell r="A2831" t="str">
            <v>BJ-JAS-015</v>
          </cell>
          <cell r="B2831" t="str">
            <v>JASMINE C111  LIGHT GREEN L13</v>
          </cell>
        </row>
        <row r="2832">
          <cell r="A2832" t="str">
            <v>BJ-JAS-016</v>
          </cell>
          <cell r="B2832" t="str">
            <v>JASMINE C111  B WHITE ORANGE L12</v>
          </cell>
        </row>
        <row r="2833">
          <cell r="A2833" t="str">
            <v>BJ-JAS-017</v>
          </cell>
          <cell r="B2833" t="str">
            <v>JASMINE C111 B WHITE YELLOW L8</v>
          </cell>
        </row>
        <row r="2834">
          <cell r="A2834" t="str">
            <v>BJ-JAS-018</v>
          </cell>
          <cell r="B2834" t="str">
            <v>JASMINE C111 -N- B GREY BLUE V1</v>
          </cell>
        </row>
        <row r="2835">
          <cell r="A2835" t="str">
            <v>BJ-JAS-019</v>
          </cell>
          <cell r="B2835" t="str">
            <v>JASMINE C111 -N- B GREY RED V3</v>
          </cell>
        </row>
        <row r="2836">
          <cell r="A2836" t="str">
            <v>BJ-JAS-020</v>
          </cell>
          <cell r="B2836" t="str">
            <v>JASMINE C111 B WHITE BLACK VINYL V7</v>
          </cell>
        </row>
        <row r="2837">
          <cell r="A2837" t="str">
            <v>BJ-JAS-021</v>
          </cell>
          <cell r="B2837" t="str">
            <v>JASMINE C111 -N- B GREY RED N3</v>
          </cell>
        </row>
        <row r="2838">
          <cell r="A2838" t="str">
            <v>BJ-JAS-023</v>
          </cell>
          <cell r="B2838" t="str">
            <v>JASMINE C111 -N- BACK WHITE-MERAH O3</v>
          </cell>
        </row>
        <row r="2839">
          <cell r="A2839" t="str">
            <v>BJ-JAS-024</v>
          </cell>
          <cell r="B2839" t="str">
            <v>JASMINE C111 -N- BACK WHITE-GREEN L13</v>
          </cell>
        </row>
        <row r="2840">
          <cell r="A2840" t="str">
            <v>BJ-JAS-025</v>
          </cell>
          <cell r="B2840" t="str">
            <v>JASMINE C211 BACK WHITE L GREEN L13</v>
          </cell>
        </row>
        <row r="2841">
          <cell r="A2841" t="str">
            <v>BJ-JAS-026</v>
          </cell>
          <cell r="B2841" t="str">
            <v>JASMINE C211 BACK GREY BLACK L7</v>
          </cell>
        </row>
        <row r="2842">
          <cell r="A2842" t="str">
            <v>BJ-JAS-027</v>
          </cell>
          <cell r="B2842" t="str">
            <v>JASMINE C211 -N- BACK WHITE-HIJAU L15</v>
          </cell>
        </row>
        <row r="2843">
          <cell r="A2843" t="str">
            <v>BJ-JAS-028</v>
          </cell>
          <cell r="B2843" t="str">
            <v>JASMINE C111 -N- WHITE-GREEN</v>
          </cell>
        </row>
        <row r="2844">
          <cell r="A2844" t="str">
            <v>BJ-JAS-029</v>
          </cell>
          <cell r="B2844" t="str">
            <v>JASMINE C111 -N- WHITE- YELLOW</v>
          </cell>
        </row>
        <row r="2845">
          <cell r="A2845" t="str">
            <v>BJ-JAS-030</v>
          </cell>
          <cell r="B2845" t="str">
            <v>JASMINE C111 -N- WHITE-RED O3</v>
          </cell>
        </row>
        <row r="2846">
          <cell r="A2846" t="str">
            <v>BJ-JAS-031</v>
          </cell>
          <cell r="B2846" t="str">
            <v>JASMINE C111 -N- WHITE-ORANGE</v>
          </cell>
        </row>
        <row r="2847">
          <cell r="A2847" t="str">
            <v>BJ-JAS-032</v>
          </cell>
          <cell r="B2847" t="str">
            <v>JASMINE C111 -N- GREY-BLUE</v>
          </cell>
        </row>
        <row r="2848">
          <cell r="A2848" t="str">
            <v>BJ-JAS-033</v>
          </cell>
          <cell r="B2848" t="str">
            <v>JASMINE C111 -N- GREY-BLACK</v>
          </cell>
        </row>
        <row r="2849">
          <cell r="A2849" t="str">
            <v>BJ-JAS-034</v>
          </cell>
          <cell r="B2849" t="str">
            <v>JASMINE C111 -N- GREY-RED</v>
          </cell>
        </row>
        <row r="2850">
          <cell r="A2850" t="str">
            <v>BJ-JAS-035</v>
          </cell>
          <cell r="B2850" t="str">
            <v>JASMINE C111 -N- GREY-ORANGE</v>
          </cell>
        </row>
        <row r="2851">
          <cell r="A2851" t="str">
            <v>BJ-JAS-036</v>
          </cell>
          <cell r="B2851" t="str">
            <v>JASMINE C111 -N- GREY-YELLOW</v>
          </cell>
        </row>
        <row r="2852">
          <cell r="A2852" t="str">
            <v>BJ-JAS-037</v>
          </cell>
          <cell r="B2852" t="str">
            <v>JASMINE C211 -N- GREY-BLACK</v>
          </cell>
        </row>
        <row r="2853">
          <cell r="A2853" t="str">
            <v>BJ-JAS-038</v>
          </cell>
          <cell r="B2853" t="str">
            <v>JASMINE C211 -N- GREY-LIGHT GREEN</v>
          </cell>
        </row>
        <row r="2854">
          <cell r="A2854" t="str">
            <v>BJ-JAS-039</v>
          </cell>
          <cell r="B2854" t="str">
            <v>JASMINE C211 -N- GREY-RED</v>
          </cell>
        </row>
        <row r="2855">
          <cell r="A2855" t="str">
            <v>BJ-JAS-040</v>
          </cell>
          <cell r="B2855" t="str">
            <v>JASMINE C211 -N- GREY-ORANGE</v>
          </cell>
        </row>
        <row r="2856">
          <cell r="A2856" t="str">
            <v>BJ-JAS-041</v>
          </cell>
          <cell r="B2856" t="str">
            <v>JASMINE C211 -N- B WHITE BLUE L1</v>
          </cell>
        </row>
        <row r="2857">
          <cell r="A2857" t="str">
            <v>BJ-JAS-042</v>
          </cell>
          <cell r="B2857" t="str">
            <v>JASMINE C211 BACK WHITE BLACK L7</v>
          </cell>
        </row>
        <row r="2858">
          <cell r="A2858" t="str">
            <v>BJ-JAS-043</v>
          </cell>
          <cell r="B2858" t="str">
            <v>JASMINE C211 -N- B WHITE RED N3</v>
          </cell>
        </row>
        <row r="2859">
          <cell r="A2859" t="str">
            <v>BJ-JAS-044</v>
          </cell>
          <cell r="B2859" t="str">
            <v>JASMINE C211 -N- B GREY BLUE L1</v>
          </cell>
        </row>
        <row r="2860">
          <cell r="A2860" t="str">
            <v>BJ-JAS-045</v>
          </cell>
          <cell r="B2860" t="str">
            <v>JASMINE C211 B GREY BLUE O1</v>
          </cell>
        </row>
        <row r="2861">
          <cell r="A2861" t="str">
            <v>BJ-JAS-046</v>
          </cell>
          <cell r="B2861" t="str">
            <v>JASMINE C211 -N- B GREY ORANGE L12</v>
          </cell>
        </row>
        <row r="2862">
          <cell r="A2862" t="str">
            <v>BJ-JAS-047</v>
          </cell>
          <cell r="B2862" t="str">
            <v>JASMINE C211 BACK GREY RED O3</v>
          </cell>
        </row>
        <row r="2863">
          <cell r="A2863" t="str">
            <v>BJ-JAS-048</v>
          </cell>
          <cell r="B2863" t="str">
            <v>JASMINE C211 -N- B GREY RED N3</v>
          </cell>
        </row>
        <row r="2864">
          <cell r="A2864" t="str">
            <v>BJ-JAS-049</v>
          </cell>
          <cell r="B2864" t="str">
            <v>JASMINE C211 B GREY L GREEN L13</v>
          </cell>
        </row>
        <row r="2865">
          <cell r="A2865" t="str">
            <v>BJ-JAS-050</v>
          </cell>
          <cell r="B2865" t="str">
            <v>JASMINE C211 BACK GREY BLACK O7</v>
          </cell>
        </row>
        <row r="2866">
          <cell r="A2866" t="str">
            <v>BJ-JAS-051</v>
          </cell>
          <cell r="B2866" t="str">
            <v>JASMINE C211 B GREY YELLOW L8</v>
          </cell>
        </row>
        <row r="2867">
          <cell r="A2867" t="str">
            <v>BJ-JAS-052</v>
          </cell>
          <cell r="B2867" t="str">
            <v>JASMINE C111 -N- B WHITE RED N3</v>
          </cell>
        </row>
        <row r="2868">
          <cell r="A2868" t="str">
            <v>BJ-JAS-053</v>
          </cell>
          <cell r="B2868" t="str">
            <v>JASMINE C111 -N- B GREY ORANGE L12</v>
          </cell>
        </row>
        <row r="2869">
          <cell r="A2869" t="str">
            <v>BJ-JAS-054</v>
          </cell>
          <cell r="B2869" t="str">
            <v>JASMINE C111 -N- B GREY RED O3</v>
          </cell>
        </row>
        <row r="2870">
          <cell r="A2870" t="str">
            <v>BJ-JAS-055</v>
          </cell>
          <cell r="B2870" t="str">
            <v>JASMINE C111 -N- B GREY GREEN L13</v>
          </cell>
        </row>
        <row r="2871">
          <cell r="A2871" t="str">
            <v>BJ-JAS-056</v>
          </cell>
          <cell r="B2871" t="str">
            <v>JASMINE C111 -N- B GREY YELLOW L8</v>
          </cell>
        </row>
        <row r="2872">
          <cell r="A2872" t="str">
            <v>BJ-JAS-057</v>
          </cell>
          <cell r="B2872" t="str">
            <v>JASMINE C111 B GREY BLACK L7</v>
          </cell>
        </row>
        <row r="2873">
          <cell r="A2873" t="str">
            <v>BJ-JAS-058</v>
          </cell>
          <cell r="B2873" t="str">
            <v>JASMINE C111 -N- B GREY BLACK V7</v>
          </cell>
        </row>
        <row r="2874">
          <cell r="A2874" t="str">
            <v>BJ-JAS-059</v>
          </cell>
          <cell r="B2874" t="str">
            <v>JASMINE C111-N-BLACK L7</v>
          </cell>
        </row>
        <row r="2875">
          <cell r="A2875" t="str">
            <v>BJ-JAS-060</v>
          </cell>
          <cell r="B2875" t="str">
            <v>JASMINE C111-N- B WHITE RED N3</v>
          </cell>
        </row>
        <row r="2876">
          <cell r="A2876" t="str">
            <v>BJ-JAS-062</v>
          </cell>
          <cell r="B2876" t="str">
            <v>JASMINE C - 211 BACK WHITE N BIRU L1</v>
          </cell>
        </row>
        <row r="2877">
          <cell r="A2877" t="str">
            <v>BJ-JAS-063</v>
          </cell>
          <cell r="B2877" t="str">
            <v>JASMINE C211 BACK WHITE BLUE O1</v>
          </cell>
        </row>
        <row r="2878">
          <cell r="A2878" t="str">
            <v>BJ-JAS-064</v>
          </cell>
          <cell r="B2878" t="str">
            <v>JASMINE C211 BACK WHITE BLUE V1</v>
          </cell>
        </row>
        <row r="2879">
          <cell r="A2879" t="str">
            <v>BJ-JAS-065</v>
          </cell>
          <cell r="B2879" t="str">
            <v>JASMINE C - 211 BACK WHITE N HIJAU L13</v>
          </cell>
        </row>
        <row r="2880">
          <cell r="A2880" t="str">
            <v>BJ-JAS-066</v>
          </cell>
          <cell r="B2880" t="str">
            <v>JASMINE C211 BACK WHITE GREEN O6</v>
          </cell>
        </row>
        <row r="2881">
          <cell r="A2881" t="str">
            <v>BJ-JAS-067</v>
          </cell>
          <cell r="B2881" t="str">
            <v>JASMINE C 211 BACK WHITE BLACK V7</v>
          </cell>
        </row>
        <row r="2882">
          <cell r="A2882" t="str">
            <v>BJ-JAS-068</v>
          </cell>
          <cell r="B2882" t="str">
            <v>JASMINE C - 211 BACK WHITE YELLOW L8</v>
          </cell>
        </row>
        <row r="2883">
          <cell r="A2883" t="str">
            <v>BJ-JAS-070</v>
          </cell>
          <cell r="B2883" t="str">
            <v>JASMINE C211 BACK WHITE RED V3</v>
          </cell>
        </row>
        <row r="2884">
          <cell r="A2884" t="str">
            <v>BJ-JAS-071</v>
          </cell>
          <cell r="B2884" t="str">
            <v>JASMINE C - 211 BACK WHITE ORANGE L12</v>
          </cell>
        </row>
        <row r="2885">
          <cell r="A2885" t="str">
            <v>BJ-JAS-072</v>
          </cell>
          <cell r="B2885" t="str">
            <v>JASMINE C-111 BACK GREY N BIRU L1</v>
          </cell>
        </row>
        <row r="2886">
          <cell r="A2886" t="str">
            <v>BJ-JAS-073</v>
          </cell>
          <cell r="B2886" t="str">
            <v>JASMINE C-111 BACK GREY N HITAM L7</v>
          </cell>
        </row>
        <row r="2887">
          <cell r="A2887" t="str">
            <v>BJ-JAS-074</v>
          </cell>
          <cell r="B2887" t="str">
            <v>JASMINE C-111 BACK WHITE N</v>
          </cell>
        </row>
        <row r="2888">
          <cell r="A2888" t="str">
            <v>BJ-JAS-075</v>
          </cell>
          <cell r="B2888" t="str">
            <v>JASMINE C-111 BACK WHITE N BIRU L1</v>
          </cell>
        </row>
        <row r="2889">
          <cell r="A2889" t="str">
            <v>BJ-JAS-076</v>
          </cell>
          <cell r="B2889" t="str">
            <v>JASMINE C-111 BACK WHITE N BIRU O1</v>
          </cell>
        </row>
        <row r="2890">
          <cell r="A2890" t="str">
            <v>BJ-JAS-077</v>
          </cell>
          <cell r="B2890" t="str">
            <v>JASMINE C-111 BACK WHITE N BIRU V1</v>
          </cell>
        </row>
        <row r="2891">
          <cell r="A2891" t="str">
            <v>BJ-JAS-078</v>
          </cell>
          <cell r="B2891" t="str">
            <v>JASMINE C-111 BACK WHITE L GREEN  L13</v>
          </cell>
        </row>
        <row r="2892">
          <cell r="A2892" t="str">
            <v>BJ-JAS-079</v>
          </cell>
          <cell r="B2892" t="str">
            <v>JASMINE C-111 BACK WHITE GREEN L6</v>
          </cell>
        </row>
        <row r="2893">
          <cell r="A2893" t="str">
            <v>BJ-JAS-080</v>
          </cell>
          <cell r="B2893" t="str">
            <v>JASMINE C-111 BACK WHITE N HITAM L7</v>
          </cell>
        </row>
        <row r="2894">
          <cell r="A2894" t="str">
            <v>BJ-JAS-081</v>
          </cell>
          <cell r="B2894" t="str">
            <v>JASMINE C-111 -N- B WHITE N HITAM O7</v>
          </cell>
        </row>
        <row r="2895">
          <cell r="A2895" t="str">
            <v>BJ-JAS-082</v>
          </cell>
          <cell r="B2895" t="str">
            <v>JASMINE C-111 BACK WHITE N HITAM V7</v>
          </cell>
        </row>
        <row r="2896">
          <cell r="A2896" t="str">
            <v>BJ-JAS-083</v>
          </cell>
          <cell r="B2896" t="str">
            <v>JANGAN DIPAKAI</v>
          </cell>
        </row>
        <row r="2897">
          <cell r="A2897" t="str">
            <v>BJ-JAS-084</v>
          </cell>
          <cell r="B2897" t="str">
            <v>JASMINE C-111 BACK WHITE N MERAH O3</v>
          </cell>
        </row>
        <row r="2898">
          <cell r="A2898" t="str">
            <v>BJ-JAS-085</v>
          </cell>
          <cell r="B2898" t="str">
            <v>JASMINE C-211 BACK GREY N MERAH D3</v>
          </cell>
        </row>
        <row r="2899">
          <cell r="A2899" t="str">
            <v>BJ-JAS-087</v>
          </cell>
          <cell r="B2899" t="str">
            <v>JASMINE C-111 -N-  B GREY BLACK O7</v>
          </cell>
        </row>
        <row r="2900">
          <cell r="A2900" t="str">
            <v>BJ-JAS-088</v>
          </cell>
          <cell r="B2900" t="str">
            <v>JASMINE C111 -N- ORANGE L12 BACK WHITE</v>
          </cell>
        </row>
        <row r="2901">
          <cell r="A2901" t="str">
            <v>BJ-JAS-089</v>
          </cell>
          <cell r="B2901" t="str">
            <v>JASMINE C111 -N- YELLOW L8 BACK WHITE</v>
          </cell>
        </row>
        <row r="2902">
          <cell r="A2902" t="str">
            <v>BJ-JAS-090</v>
          </cell>
          <cell r="B2902" t="str">
            <v>JANGAN DIPAKAI</v>
          </cell>
        </row>
        <row r="2903">
          <cell r="A2903" t="str">
            <v>BJ-JAS-091</v>
          </cell>
          <cell r="B2903" t="str">
            <v>JASMINE C111 -N- BLUEVINYL V1 BACK WHITE</v>
          </cell>
        </row>
        <row r="2904">
          <cell r="A2904" t="str">
            <v>BJ-JAS-092</v>
          </cell>
          <cell r="B2904" t="str">
            <v>JASMINE C111 -N-  B WHITE RED V3</v>
          </cell>
        </row>
        <row r="2905">
          <cell r="A2905" t="str">
            <v>BJ-JAS-093</v>
          </cell>
          <cell r="B2905" t="str">
            <v>JANGAN DIPAKAI</v>
          </cell>
        </row>
        <row r="2906">
          <cell r="A2906" t="str">
            <v>BJ-JAS-094</v>
          </cell>
          <cell r="B2906" t="str">
            <v>JASMINE C111 -N- BLUE O1 BACK WHITE</v>
          </cell>
        </row>
        <row r="2907">
          <cell r="A2907" t="str">
            <v>BJ-JAS-095</v>
          </cell>
          <cell r="B2907" t="str">
            <v>JASMINE C111 -N- RED O3 BACK WHITE</v>
          </cell>
        </row>
        <row r="2908">
          <cell r="A2908" t="str">
            <v>BJ-JAS-096</v>
          </cell>
          <cell r="B2908" t="str">
            <v>JASMINE C111 -N- B WHITE GREEN O6</v>
          </cell>
        </row>
        <row r="2909">
          <cell r="A2909" t="str">
            <v>BJ-JAS-097</v>
          </cell>
          <cell r="B2909" t="str">
            <v>JASMINE C211 BACK GREY GREEN O6</v>
          </cell>
        </row>
        <row r="2910">
          <cell r="A2910" t="str">
            <v>BJ-JAS-098</v>
          </cell>
          <cell r="B2910" t="str">
            <v>JASMINE C211 -N- B GREY ORANGE AMAZON</v>
          </cell>
        </row>
        <row r="2911">
          <cell r="A2911" t="str">
            <v>BJ-JAS-099</v>
          </cell>
          <cell r="B2911" t="str">
            <v>JASMINE C211 -N- B WHITE ORANGE AMAZON</v>
          </cell>
        </row>
        <row r="2912">
          <cell r="A2912" t="str">
            <v>BJ-JAS-100</v>
          </cell>
          <cell r="B2912" t="str">
            <v>JASMINE C211 BACK GREY GREEN L6</v>
          </cell>
        </row>
        <row r="2913">
          <cell r="A2913" t="str">
            <v>BJ-JAS-101</v>
          </cell>
          <cell r="B2913" t="str">
            <v>JASMINE C-111 BACK GREY ORANGE AMAZON</v>
          </cell>
        </row>
        <row r="2914">
          <cell r="A2914" t="str">
            <v>BJ-JAS-102</v>
          </cell>
          <cell r="B2914" t="str">
            <v>JASMINE C-111 BACK GREY CREAM N5</v>
          </cell>
        </row>
        <row r="2915">
          <cell r="A2915" t="str">
            <v>BJ-JAS-103</v>
          </cell>
          <cell r="B2915" t="str">
            <v>JASMINE C-111 BACK GREY BROWN N4</v>
          </cell>
        </row>
        <row r="2916">
          <cell r="A2916" t="str">
            <v>BJ-JAS-104</v>
          </cell>
          <cell r="B2916" t="str">
            <v>JASMINE C-211 BACK GREY CREAM N5</v>
          </cell>
        </row>
        <row r="2917">
          <cell r="A2917" t="str">
            <v>BJ-JAS-105</v>
          </cell>
          <cell r="B2917" t="str">
            <v>JASMINE C-211 BACK GREY BROWN N4</v>
          </cell>
        </row>
        <row r="2918">
          <cell r="A2918" t="str">
            <v>BJ-JAS-106</v>
          </cell>
          <cell r="B2918" t="str">
            <v>JASMINE C-111 BACK GREY YELLOW O8</v>
          </cell>
        </row>
        <row r="2919">
          <cell r="A2919" t="str">
            <v>BJ-JAS-107</v>
          </cell>
          <cell r="B2919" t="str">
            <v>JASMINE C-211 BACK WHITE BROWN N4</v>
          </cell>
        </row>
        <row r="2920">
          <cell r="A2920" t="str">
            <v>BJ-JAS-108</v>
          </cell>
          <cell r="B2920" t="str">
            <v>JASMINE C-211 BACK WHITE RED O3</v>
          </cell>
        </row>
        <row r="2921">
          <cell r="A2921" t="str">
            <v>BJ-JAS-109</v>
          </cell>
          <cell r="B2921" t="str">
            <v>JASMINE C-211 BACK WHITE LIGHT GREEN AMAZONE</v>
          </cell>
        </row>
        <row r="2922">
          <cell r="A2922" t="str">
            <v>BJ-JAS-110</v>
          </cell>
          <cell r="B2922" t="str">
            <v>JASMINE C-211 BACK WHITE YELLOW AMAZONE</v>
          </cell>
        </row>
        <row r="2923">
          <cell r="A2923" t="str">
            <v>BJ-JAS-111</v>
          </cell>
          <cell r="B2923" t="str">
            <v>JASMINE C-111 BACK GREY LIGHT GREEN AMAZONE</v>
          </cell>
        </row>
        <row r="2924">
          <cell r="A2924" t="str">
            <v>BJ-JAS-112</v>
          </cell>
          <cell r="B2924" t="str">
            <v>JASMINE C-111 BACK GREY YELLOW AMAZONE</v>
          </cell>
        </row>
        <row r="2925">
          <cell r="A2925" t="str">
            <v>BJ-JAS-113</v>
          </cell>
          <cell r="B2925" t="str">
            <v>JASMINE C-111 BACK WHITE RED D3</v>
          </cell>
        </row>
        <row r="2926">
          <cell r="A2926" t="str">
            <v>BJ-JAS-114</v>
          </cell>
          <cell r="B2926" t="str">
            <v>JASMINE C-211 BACK WHITE GREEN S6</v>
          </cell>
        </row>
        <row r="2927">
          <cell r="A2927" t="str">
            <v>BJ-JAS-115</v>
          </cell>
          <cell r="B2927" t="str">
            <v>JASMINE C-211 B GREY GREY O2</v>
          </cell>
        </row>
        <row r="2928">
          <cell r="A2928" t="str">
            <v>BJ-JAS-116</v>
          </cell>
          <cell r="B2928" t="str">
            <v>JASMINE C-211 N B GREY ORANGE L12 + MEMO</v>
          </cell>
        </row>
        <row r="2929">
          <cell r="A2929" t="str">
            <v>BJ-JAS-117</v>
          </cell>
          <cell r="B2929" t="str">
            <v>JASMINE C-211 N B WHITE NAVY BLUE</v>
          </cell>
        </row>
        <row r="2930">
          <cell r="A2930" t="str">
            <v>BJ-JAS-118</v>
          </cell>
          <cell r="B2930" t="str">
            <v>JASMINE C-111 BACK GREY GREEN L6</v>
          </cell>
        </row>
        <row r="2931">
          <cell r="A2931" t="str">
            <v>BJ-JAS-119</v>
          </cell>
          <cell r="B2931" t="str">
            <v>JASMINE C211 BACK GREY RED N3 CUSTOM</v>
          </cell>
        </row>
        <row r="2932">
          <cell r="A2932" t="str">
            <v>BJ-JAS-120</v>
          </cell>
          <cell r="B2932" t="str">
            <v>JASMINE C211 BACK GREY RED V3 CUSTOM</v>
          </cell>
        </row>
        <row r="2933">
          <cell r="A2933" t="str">
            <v>BJ-JAS-121</v>
          </cell>
          <cell r="B2933" t="str">
            <v>JASMINE C211 BACK GREY ORANGE L12 CUSTOM</v>
          </cell>
        </row>
        <row r="2934">
          <cell r="A2934" t="str">
            <v>BJ-JAS-122</v>
          </cell>
          <cell r="B2934" t="str">
            <v>JASMINE C211 BACK GREY BLUE L1 CUSTOM</v>
          </cell>
        </row>
        <row r="2935">
          <cell r="A2935" t="str">
            <v>BJ-JAS-123</v>
          </cell>
          <cell r="B2935" t="str">
            <v>JASMINE C-111 BACK GREY BLACK V7 + JOINT</v>
          </cell>
        </row>
        <row r="2936">
          <cell r="A2936" t="str">
            <v>BJ-JAS-124</v>
          </cell>
          <cell r="B2936" t="str">
            <v>JASMINE C-211 BACK WHITE OZONE 051</v>
          </cell>
        </row>
        <row r="2937">
          <cell r="A2937" t="str">
            <v>BJ-JAS-125</v>
          </cell>
          <cell r="B2937" t="str">
            <v>JASMINE C-111 N BACK GREY LIGHT GREEN I13</v>
          </cell>
        </row>
        <row r="2938">
          <cell r="A2938" t="str">
            <v>BJ-JAS-126</v>
          </cell>
          <cell r="B2938" t="str">
            <v>JASMINE C-211 BACK WHITE CLIO GREEN</v>
          </cell>
        </row>
        <row r="2939">
          <cell r="A2939" t="str">
            <v>BJ-JIR-001</v>
          </cell>
          <cell r="B2939" t="str">
            <v>JIRO S P GOLD BLUE D1</v>
          </cell>
        </row>
        <row r="2940">
          <cell r="A2940" t="str">
            <v>BJ-JIR-002</v>
          </cell>
          <cell r="B2940" t="str">
            <v>JIRO S P GOLD RED D3</v>
          </cell>
        </row>
        <row r="2941">
          <cell r="A2941" t="str">
            <v>BJ-JIR-003</v>
          </cell>
          <cell r="B2941" t="str">
            <v>JIRO S P GOLD GREEN D6</v>
          </cell>
        </row>
        <row r="2942">
          <cell r="A2942" t="str">
            <v>BJ-JIR-004</v>
          </cell>
          <cell r="B2942" t="str">
            <v>JIRO S P GOLD BLACK D7</v>
          </cell>
        </row>
        <row r="2943">
          <cell r="A2943" t="str">
            <v>BJ-JIR-005</v>
          </cell>
          <cell r="B2943" t="str">
            <v>JIRO O P GOLD BLUE D1</v>
          </cell>
        </row>
        <row r="2944">
          <cell r="A2944" t="str">
            <v>BJ-JIR-006</v>
          </cell>
          <cell r="B2944" t="str">
            <v>JIRO O P GOLD RED D3</v>
          </cell>
        </row>
        <row r="2945">
          <cell r="A2945" t="str">
            <v>BJ-JIR-007</v>
          </cell>
          <cell r="B2945" t="str">
            <v>JIRO O P GOLD GREEN D6</v>
          </cell>
        </row>
        <row r="2946">
          <cell r="A2946" t="str">
            <v>BJ-JIR-008</v>
          </cell>
          <cell r="B2946" t="str">
            <v>JIRO O P GOLD BLACK D7</v>
          </cell>
        </row>
        <row r="2947">
          <cell r="A2947" t="str">
            <v>BJ-JIR-009</v>
          </cell>
          <cell r="B2947" t="str">
            <v>JIRO O P SILVER BLUE D1</v>
          </cell>
        </row>
        <row r="2948">
          <cell r="A2948" t="str">
            <v>BJ-JIR-010</v>
          </cell>
          <cell r="B2948" t="str">
            <v>JIRO O P SILVER RED D3</v>
          </cell>
        </row>
        <row r="2949">
          <cell r="A2949" t="str">
            <v>BJ-JIR-011</v>
          </cell>
          <cell r="B2949" t="str">
            <v>JIRO O P SILVER GREEN D6</v>
          </cell>
        </row>
        <row r="2950">
          <cell r="A2950" t="str">
            <v>BJ-JIR-012</v>
          </cell>
          <cell r="B2950" t="str">
            <v>JIRO O P SILVER BLACK D7</v>
          </cell>
        </row>
        <row r="2951">
          <cell r="A2951" t="str">
            <v>BJ-JIR-013</v>
          </cell>
          <cell r="B2951" t="str">
            <v>JIRO O P CREAM BLUE D1</v>
          </cell>
        </row>
        <row r="2952">
          <cell r="A2952" t="str">
            <v>BJ-JIR-014</v>
          </cell>
          <cell r="B2952" t="str">
            <v>JIRO O P CREAM RED D3</v>
          </cell>
        </row>
        <row r="2953">
          <cell r="A2953" t="str">
            <v>BJ-JIR-015</v>
          </cell>
          <cell r="B2953" t="str">
            <v>JIRO O P CREAM GREEN D6</v>
          </cell>
        </row>
        <row r="2954">
          <cell r="A2954" t="str">
            <v>BJ-JIR-016</v>
          </cell>
          <cell r="B2954" t="str">
            <v>JIRO O P CREAM BLACK D7</v>
          </cell>
        </row>
        <row r="2955">
          <cell r="A2955" t="str">
            <v>BJ-JIR-017</v>
          </cell>
          <cell r="B2955" t="str">
            <v>JIRO S P SILVER BLACK D7</v>
          </cell>
        </row>
        <row r="2956">
          <cell r="A2956" t="str">
            <v>BJ-JIR-018</v>
          </cell>
          <cell r="B2956" t="str">
            <v>JIRO S P SILVER BLUE D1</v>
          </cell>
        </row>
        <row r="2957">
          <cell r="A2957" t="str">
            <v>BJ-JIR-019</v>
          </cell>
          <cell r="B2957" t="str">
            <v>JIRO S P SILVER GREEN D6</v>
          </cell>
        </row>
        <row r="2958">
          <cell r="A2958" t="str">
            <v>BJ-JIR-020</v>
          </cell>
          <cell r="B2958" t="str">
            <v>JIRO S P SILVER RED D3</v>
          </cell>
        </row>
        <row r="2959">
          <cell r="A2959" t="str">
            <v>BJ-JIR-021</v>
          </cell>
          <cell r="B2959" t="str">
            <v>JIRO O P CREAM RED V3</v>
          </cell>
        </row>
        <row r="2960">
          <cell r="A2960" t="str">
            <v>BJ-JIR-022</v>
          </cell>
          <cell r="B2960" t="str">
            <v>JIRO S P GOLD RED N3</v>
          </cell>
        </row>
        <row r="2961">
          <cell r="A2961" t="str">
            <v>BJ-JIR-023</v>
          </cell>
          <cell r="B2961" t="str">
            <v>JIRO O P GOLD VANITY BROWN A4</v>
          </cell>
        </row>
        <row r="2962">
          <cell r="A2962" t="str">
            <v>BJ-JIR-024</v>
          </cell>
          <cell r="B2962" t="str">
            <v>JIRO O P CREAM BLUE V1</v>
          </cell>
        </row>
        <row r="2963">
          <cell r="A2963" t="str">
            <v>BJ-JIR-025</v>
          </cell>
          <cell r="B2963" t="str">
            <v>JIRO O P GOLD BLUE V1</v>
          </cell>
        </row>
        <row r="2964">
          <cell r="A2964" t="str">
            <v>BJ-JIR-026</v>
          </cell>
          <cell r="B2964" t="str">
            <v>JIRO S P GOLD VANITY BROWN A4</v>
          </cell>
        </row>
        <row r="2965">
          <cell r="A2965" t="str">
            <v>BJ-JIR-028</v>
          </cell>
          <cell r="B2965" t="str">
            <v>JIRO O P SILVER BLACK O7</v>
          </cell>
        </row>
        <row r="2966">
          <cell r="A2966" t="str">
            <v>BJ-JIR-029</v>
          </cell>
          <cell r="B2966" t="str">
            <v>JIRO O P SILVER RED V3</v>
          </cell>
        </row>
        <row r="2967">
          <cell r="A2967" t="str">
            <v>BJ-JIR-030</v>
          </cell>
          <cell r="B2967" t="str">
            <v>JIRO O P GOLD LUSIOLA RED</v>
          </cell>
        </row>
        <row r="2968">
          <cell r="A2968" t="str">
            <v>BJ-JIR-031</v>
          </cell>
          <cell r="B2968" t="str">
            <v>JIRO O P CREAM BLACK L7</v>
          </cell>
        </row>
        <row r="2969">
          <cell r="A2969" t="str">
            <v>BJ-JIR-032</v>
          </cell>
          <cell r="B2969" t="str">
            <v>JIRO O P CREAM JAQUET RED</v>
          </cell>
        </row>
        <row r="2970">
          <cell r="A2970" t="str">
            <v>BJ-JIR-033</v>
          </cell>
          <cell r="B2970" t="str">
            <v>JIRO O P SILVER BLUE L1</v>
          </cell>
        </row>
        <row r="2971">
          <cell r="A2971" t="str">
            <v>BJ-JIR-034</v>
          </cell>
          <cell r="B2971" t="str">
            <v>JIRO O P SILVER JAQUET BROWN</v>
          </cell>
        </row>
        <row r="2972">
          <cell r="A2972" t="str">
            <v>BJ-JIR-035</v>
          </cell>
          <cell r="B2972" t="str">
            <v>JIRO S P GOLD RED AL11</v>
          </cell>
        </row>
        <row r="2973">
          <cell r="A2973" t="str">
            <v>BJ-JIR-036</v>
          </cell>
          <cell r="B2973" t="str">
            <v>JIRO S P CREAM GREEN D6</v>
          </cell>
        </row>
        <row r="2974">
          <cell r="A2974" t="str">
            <v>BJ-JIR-037</v>
          </cell>
          <cell r="B2974" t="str">
            <v>JIRO O P SILVER VANITY BLUE A1</v>
          </cell>
        </row>
        <row r="2975">
          <cell r="A2975" t="str">
            <v>BJ-JIR-038</v>
          </cell>
          <cell r="B2975" t="str">
            <v>JIRO S P SILVER GREEN L6</v>
          </cell>
        </row>
        <row r="2976">
          <cell r="A2976" t="str">
            <v>BJ-JIR-039</v>
          </cell>
          <cell r="B2976" t="str">
            <v>JIRO O P GOLD RED V3</v>
          </cell>
        </row>
        <row r="2977">
          <cell r="A2977" t="str">
            <v>BJ-JIR-040</v>
          </cell>
          <cell r="B2977" t="str">
            <v>JIRO O P CREAM VANITY RED A3</v>
          </cell>
        </row>
        <row r="2978">
          <cell r="A2978" t="str">
            <v>BJ-JIR-041</v>
          </cell>
          <cell r="B2978" t="str">
            <v>JIRO O P GOLD VANITY BLUE A1</v>
          </cell>
        </row>
        <row r="2979">
          <cell r="A2979" t="str">
            <v>BJ-JIR-042</v>
          </cell>
          <cell r="B2979" t="str">
            <v>JIRO S P SILVER BLACK L7</v>
          </cell>
        </row>
        <row r="2980">
          <cell r="A2980" t="str">
            <v>BJ-JIR-043</v>
          </cell>
          <cell r="B2980" t="str">
            <v>JIRO S P GOLD CREAM</v>
          </cell>
        </row>
        <row r="2981">
          <cell r="A2981" t="str">
            <v>BJ-JIR-044</v>
          </cell>
          <cell r="B2981" t="str">
            <v>JIRO O P CREAM RED O3</v>
          </cell>
        </row>
        <row r="2982">
          <cell r="A2982" t="str">
            <v>BJ-JIR-045</v>
          </cell>
          <cell r="B2982" t="str">
            <v>JIRO S P GOLD GREEN L6</v>
          </cell>
        </row>
        <row r="2983">
          <cell r="A2983" t="str">
            <v>BJ-JIR-046</v>
          </cell>
          <cell r="B2983" t="str">
            <v>JIRO S P GOLD VANITY RED A3</v>
          </cell>
        </row>
        <row r="2984">
          <cell r="A2984" t="str">
            <v>BJ-JIR-047</v>
          </cell>
          <cell r="B2984" t="str">
            <v>JIRO O P GOLD GREEN L6</v>
          </cell>
        </row>
        <row r="2985">
          <cell r="A2985" t="str">
            <v>BJ-JIR-048</v>
          </cell>
          <cell r="B2985" t="str">
            <v>JIRO S P CREAM BLUE D1</v>
          </cell>
        </row>
        <row r="2986">
          <cell r="A2986" t="str">
            <v>BJ-JIR-049</v>
          </cell>
          <cell r="B2986" t="str">
            <v>JIRO S P GOLD VANITY RED BORDIR</v>
          </cell>
        </row>
        <row r="2987">
          <cell r="A2987" t="str">
            <v>BJ-JIR-050</v>
          </cell>
          <cell r="B2987" t="str">
            <v>JIRO S P CREAM BLUE V1</v>
          </cell>
        </row>
        <row r="2988">
          <cell r="A2988" t="str">
            <v>BJ-JIR-051</v>
          </cell>
          <cell r="B2988" t="str">
            <v>JIRO S P SILVER BLUE V1</v>
          </cell>
        </row>
        <row r="2989">
          <cell r="A2989" t="str">
            <v>BJ-JIR-052</v>
          </cell>
          <cell r="B2989" t="str">
            <v>JIRO S P GOLD BROWN N4</v>
          </cell>
        </row>
        <row r="2990">
          <cell r="A2990" t="str">
            <v>BJ-JIR-053</v>
          </cell>
          <cell r="B2990" t="str">
            <v>JIRO S P GOLD RED O3</v>
          </cell>
        </row>
        <row r="2991">
          <cell r="A2991" t="str">
            <v>BJ-JIR-054</v>
          </cell>
          <cell r="B2991" t="str">
            <v>JIRO O P MILKY BLACK O7</v>
          </cell>
        </row>
        <row r="2992">
          <cell r="A2992" t="str">
            <v>BJ-JIR-055</v>
          </cell>
          <cell r="B2992" t="str">
            <v>JIRO O P MILKY VANITY RED</v>
          </cell>
        </row>
        <row r="2993">
          <cell r="A2993" t="str">
            <v>BJ-JIR-056</v>
          </cell>
          <cell r="B2993" t="str">
            <v>JIRO O P SILVER VANITY BROWN</v>
          </cell>
        </row>
        <row r="2994">
          <cell r="A2994" t="str">
            <v>BJ-JIR-057</v>
          </cell>
          <cell r="B2994" t="str">
            <v>JIRO O P GOLD RED N3</v>
          </cell>
        </row>
        <row r="2995">
          <cell r="A2995" t="str">
            <v>BJ-JIR-058</v>
          </cell>
          <cell r="B2995" t="str">
            <v>JIRO O P GOLD VANITY CREAM</v>
          </cell>
        </row>
        <row r="2996">
          <cell r="A2996" t="str">
            <v>BJ-JIR-059</v>
          </cell>
          <cell r="B2996" t="str">
            <v>JIRO S P GOLD BLUE L1</v>
          </cell>
        </row>
        <row r="2997">
          <cell r="A2997" t="str">
            <v>BJ-JIR-060</v>
          </cell>
          <cell r="B2997" t="str">
            <v>JIRO S P SILVER BLUE A1</v>
          </cell>
        </row>
        <row r="2998">
          <cell r="A2998" t="str">
            <v>BJ-JIR-061</v>
          </cell>
          <cell r="B2998" t="str">
            <v>JIRO S P SILVER BLUE O1</v>
          </cell>
        </row>
        <row r="2999">
          <cell r="A2999" t="str">
            <v>BJ-JIR-062</v>
          </cell>
          <cell r="B2999" t="str">
            <v>JIRO S P GOLD GREEN O6</v>
          </cell>
        </row>
        <row r="3000">
          <cell r="A3000" t="str">
            <v>BJ-JIR-063</v>
          </cell>
          <cell r="B3000" t="str">
            <v>JIRO S P GOLD VANITY CREAM</v>
          </cell>
        </row>
        <row r="3001">
          <cell r="A3001" t="str">
            <v>BJ-JIR-064</v>
          </cell>
          <cell r="B3001" t="str">
            <v>JIRO S P GOLD ORANGE L12</v>
          </cell>
        </row>
        <row r="3002">
          <cell r="A3002" t="str">
            <v>BJ-JIR-065</v>
          </cell>
          <cell r="B3002" t="str">
            <v>JIRO S P GOLD BLACK D7 BORDIR</v>
          </cell>
        </row>
        <row r="3003">
          <cell r="A3003" t="str">
            <v>BJ-KAR-001</v>
          </cell>
          <cell r="B3003" t="str">
            <v>BARANG JADI KARANTINA</v>
          </cell>
        </row>
        <row r="3004">
          <cell r="A3004" t="str">
            <v>BJ-KAS-001</v>
          </cell>
          <cell r="B3004" t="str">
            <v>KASAI P SILVER BLUE S1</v>
          </cell>
        </row>
        <row r="3005">
          <cell r="A3005" t="str">
            <v>BJ-KAS-002</v>
          </cell>
          <cell r="B3005" t="str">
            <v>KASAI P SILVER GREY S2</v>
          </cell>
        </row>
        <row r="3006">
          <cell r="A3006" t="str">
            <v>BJ-KAS-003</v>
          </cell>
          <cell r="B3006" t="str">
            <v>KASAI P SILVER GREEN S6</v>
          </cell>
        </row>
        <row r="3007">
          <cell r="A3007" t="str">
            <v>BJ-KAS-004</v>
          </cell>
          <cell r="B3007" t="str">
            <v>KASAI P SILVER BLUE Y1</v>
          </cell>
        </row>
        <row r="3008">
          <cell r="A3008" t="str">
            <v>BJ-KAS-005</v>
          </cell>
          <cell r="B3008" t="str">
            <v>KASAI P SILVER MAROON YK3</v>
          </cell>
        </row>
        <row r="3009">
          <cell r="A3009" t="str">
            <v>BJ-KAS-006</v>
          </cell>
          <cell r="B3009" t="str">
            <v>KASAI P SILVER GREY Y2</v>
          </cell>
        </row>
        <row r="3010">
          <cell r="A3010" t="str">
            <v>BJ-KAS-007</v>
          </cell>
          <cell r="B3010" t="str">
            <v>KASAI P SILVER PINK S9</v>
          </cell>
        </row>
        <row r="3011">
          <cell r="A3011" t="str">
            <v>BJ-KAS-008</v>
          </cell>
          <cell r="B3011" t="str">
            <v>KASAI N BLUE O1</v>
          </cell>
        </row>
        <row r="3012">
          <cell r="A3012" t="str">
            <v>BJ-KAS-009</v>
          </cell>
          <cell r="B3012" t="str">
            <v>KASAI N RED O3</v>
          </cell>
        </row>
        <row r="3013">
          <cell r="A3013" t="str">
            <v>BJ-KAS-010</v>
          </cell>
          <cell r="B3013" t="str">
            <v>KASAI P SILVER GREEN O6</v>
          </cell>
        </row>
        <row r="3014">
          <cell r="A3014" t="str">
            <v>BJ-KAS-011</v>
          </cell>
          <cell r="B3014" t="str">
            <v>KASAI N BLACK O7</v>
          </cell>
        </row>
        <row r="3015">
          <cell r="A3015" t="str">
            <v>BJ-KAS-015</v>
          </cell>
          <cell r="B3015" t="str">
            <v>KASAI P SILVER BLACK O7</v>
          </cell>
        </row>
        <row r="3016">
          <cell r="A3016" t="str">
            <v>BJ-KAS-018</v>
          </cell>
          <cell r="B3016" t="str">
            <v>KASAI-SILVER-MERAH V3</v>
          </cell>
        </row>
        <row r="3017">
          <cell r="A3017" t="str">
            <v>BJ-KAS-019</v>
          </cell>
          <cell r="B3017" t="str">
            <v>KASAI-P-SILVER-HIJAU O6</v>
          </cell>
        </row>
        <row r="3018">
          <cell r="A3018" t="str">
            <v>BJ-KAS-020</v>
          </cell>
          <cell r="B3018" t="str">
            <v>KASAI-SILVER-BIRU O1</v>
          </cell>
        </row>
        <row r="3019">
          <cell r="A3019" t="str">
            <v>BJ-KAS-021</v>
          </cell>
          <cell r="B3019" t="str">
            <v>JANGAN DIPAKAI</v>
          </cell>
        </row>
        <row r="3020">
          <cell r="A3020" t="str">
            <v>BJ-KAS-023</v>
          </cell>
          <cell r="B3020" t="str">
            <v>KASAI-SILVER S9- PINK</v>
          </cell>
        </row>
        <row r="3021">
          <cell r="A3021" t="str">
            <v>BJ-KAS-024</v>
          </cell>
          <cell r="B3021" t="str">
            <v>KEIKO (MEJA) P CREAM NO.4 TD/T TOP</v>
          </cell>
        </row>
        <row r="3022">
          <cell r="A3022" t="str">
            <v>BJ-KAS-025</v>
          </cell>
          <cell r="B3022" t="str">
            <v>KEIKO (MEJA) P CREAM NO.5 T3/TD</v>
          </cell>
        </row>
        <row r="3023">
          <cell r="A3023" t="str">
            <v>BJ-KAS-027</v>
          </cell>
          <cell r="B3023" t="str">
            <v>KASAI N HIJAU S6</v>
          </cell>
        </row>
        <row r="3024">
          <cell r="A3024" t="str">
            <v>BJ-KAS-028</v>
          </cell>
          <cell r="B3024" t="str">
            <v>KASAI N HITAM S7</v>
          </cell>
        </row>
        <row r="3025">
          <cell r="A3025" t="str">
            <v>BJ-KAS-029</v>
          </cell>
          <cell r="B3025" t="str">
            <v>KASAI P SILVER BLUE L1</v>
          </cell>
        </row>
        <row r="3026">
          <cell r="A3026" t="str">
            <v>BJ-KAS-030</v>
          </cell>
          <cell r="B3026" t="str">
            <v>KASAI P SILVER BLUE O1</v>
          </cell>
        </row>
        <row r="3027">
          <cell r="A3027" t="str">
            <v>BJ-KAS-031</v>
          </cell>
          <cell r="B3027" t="str">
            <v>KASAI P SILVER COKLAT N4</v>
          </cell>
        </row>
        <row r="3028">
          <cell r="A3028" t="str">
            <v>BJ-KAS-033</v>
          </cell>
          <cell r="B3028" t="str">
            <v>KASAI-P-SILVER-HITAM O7</v>
          </cell>
        </row>
        <row r="3029">
          <cell r="A3029" t="str">
            <v>BJ-KAS-034</v>
          </cell>
          <cell r="B3029" t="str">
            <v>KASAI P SILVER RED O3</v>
          </cell>
        </row>
        <row r="3030">
          <cell r="A3030" t="str">
            <v>BJ-KAS-035</v>
          </cell>
          <cell r="B3030" t="str">
            <v>MG-CT SILVER BLUE O1</v>
          </cell>
        </row>
        <row r="3031">
          <cell r="A3031" t="str">
            <v>BJ-KAS-036</v>
          </cell>
          <cell r="B3031" t="str">
            <v>MG-CT SILVER LIGHT BLUE S1</v>
          </cell>
        </row>
        <row r="3032">
          <cell r="A3032" t="str">
            <v>BJ-KAS-037</v>
          </cell>
          <cell r="B3032" t="str">
            <v>MG-CT SILVER GREEN S6</v>
          </cell>
        </row>
        <row r="3033">
          <cell r="A3033" t="str">
            <v>BJ-KAS-038</v>
          </cell>
          <cell r="B3033" t="str">
            <v>KASAI P SILVER  RED N3</v>
          </cell>
        </row>
        <row r="3034">
          <cell r="A3034" t="str">
            <v>BJ-KAS-039</v>
          </cell>
          <cell r="B3034" t="str">
            <v>KASAI-P-SILVER-ABU O2</v>
          </cell>
        </row>
        <row r="3035">
          <cell r="A3035" t="str">
            <v>BJ-KAS-040</v>
          </cell>
          <cell r="B3035" t="str">
            <v>KASAI - N - BLUE S1</v>
          </cell>
        </row>
        <row r="3036">
          <cell r="A3036" t="str">
            <v>BJ-KAS-041</v>
          </cell>
          <cell r="B3036" t="str">
            <v>KASAI - N - GREY S2</v>
          </cell>
        </row>
        <row r="3037">
          <cell r="A3037" t="str">
            <v>BJ-KAS-042</v>
          </cell>
          <cell r="B3037" t="str">
            <v>KASAI - N - PINK S9</v>
          </cell>
        </row>
        <row r="3038">
          <cell r="A3038" t="str">
            <v>BJ-KAS-043</v>
          </cell>
          <cell r="B3038" t="str">
            <v>KASAI - N - GREEN S6</v>
          </cell>
        </row>
        <row r="3039">
          <cell r="A3039" t="str">
            <v>BJ-KAS-044</v>
          </cell>
          <cell r="B3039" t="str">
            <v>MG-CT SILVER PINK S9</v>
          </cell>
        </row>
        <row r="3040">
          <cell r="A3040" t="str">
            <v>BJ-KAS-045</v>
          </cell>
          <cell r="B3040" t="str">
            <v>MG-CT SILVER GREEN O6</v>
          </cell>
        </row>
        <row r="3041">
          <cell r="A3041" t="str">
            <v>BJ-KAS-046</v>
          </cell>
          <cell r="B3041" t="str">
            <v>MG-CT SILVER RED O3</v>
          </cell>
        </row>
        <row r="3042">
          <cell r="A3042" t="str">
            <v>BJ-KAS-047</v>
          </cell>
          <cell r="B3042" t="str">
            <v>MG-CM N BLACK O7</v>
          </cell>
        </row>
        <row r="3043">
          <cell r="A3043" t="str">
            <v>BJ-KAS-048</v>
          </cell>
          <cell r="B3043" t="str">
            <v>MG-CT - P - SILVER - FABRIC GREY S2</v>
          </cell>
        </row>
        <row r="3044">
          <cell r="A3044" t="str">
            <v>BJ-KAS-049</v>
          </cell>
          <cell r="B3044" t="str">
            <v>MG-CM - N - FABRIC GREY (S2)</v>
          </cell>
        </row>
        <row r="3045">
          <cell r="A3045" t="str">
            <v>BJ-KAS-050</v>
          </cell>
          <cell r="B3045" t="str">
            <v>MG-CM - N - BLUE O1</v>
          </cell>
        </row>
        <row r="3046">
          <cell r="A3046" t="str">
            <v>BJ-KAS-051</v>
          </cell>
          <cell r="B3046" t="str">
            <v>KASAI N BLUE S1</v>
          </cell>
        </row>
        <row r="3047">
          <cell r="A3047" t="str">
            <v>BJ-KAS-052</v>
          </cell>
          <cell r="B3047" t="str">
            <v>MG-CT SILVER BLACK O7</v>
          </cell>
        </row>
        <row r="3048">
          <cell r="A3048" t="str">
            <v>BJ-KAS-053</v>
          </cell>
          <cell r="B3048" t="str">
            <v>MG-CM - N - BLUE S1</v>
          </cell>
        </row>
        <row r="3049">
          <cell r="A3049" t="str">
            <v>BJ-KAS-054</v>
          </cell>
          <cell r="B3049" t="str">
            <v>MG-CM - N - PINK S9</v>
          </cell>
        </row>
        <row r="3050">
          <cell r="A3050" t="str">
            <v>BJ-KAS-055</v>
          </cell>
          <cell r="B3050" t="str">
            <v>MG-CM - N - GREEN O6</v>
          </cell>
        </row>
        <row r="3051">
          <cell r="A3051" t="str">
            <v>BJ-KAS-056</v>
          </cell>
          <cell r="B3051" t="str">
            <v>MG-CM - N - GREEN S6</v>
          </cell>
        </row>
        <row r="3052">
          <cell r="A3052" t="str">
            <v>BJ-KAS-057</v>
          </cell>
          <cell r="B3052" t="str">
            <v>MG-CM - N - RED O3</v>
          </cell>
        </row>
        <row r="3053">
          <cell r="A3053" t="str">
            <v>BJ-KAS-058</v>
          </cell>
          <cell r="B3053" t="str">
            <v>KASAI - N - ABU O2</v>
          </cell>
        </row>
        <row r="3054">
          <cell r="A3054" t="str">
            <v>BJ-KAS-059</v>
          </cell>
          <cell r="B3054" t="str">
            <v>KASAI P SILVER GREY O2</v>
          </cell>
        </row>
        <row r="3055">
          <cell r="A3055" t="str">
            <v>BJ-KAS-060</v>
          </cell>
          <cell r="B3055" t="str">
            <v>KASAI P SILVER GREEN L6</v>
          </cell>
        </row>
        <row r="3056">
          <cell r="A3056" t="str">
            <v>BJ-KAS-061</v>
          </cell>
          <cell r="B3056" t="str">
            <v>KASAI - N - RED YK3</v>
          </cell>
        </row>
        <row r="3057">
          <cell r="A3057" t="str">
            <v>BJ-KAS-062</v>
          </cell>
          <cell r="B3057" t="str">
            <v>KASAI P SILVER BLACK L7</v>
          </cell>
        </row>
        <row r="3058">
          <cell r="A3058" t="str">
            <v>BJ-KAS-063</v>
          </cell>
          <cell r="B3058" t="str">
            <v>KASAI P SILVER Cadangan</v>
          </cell>
        </row>
        <row r="3059">
          <cell r="A3059" t="str">
            <v>BJ-KAS-064</v>
          </cell>
          <cell r="B3059" t="str">
            <v>KASAI P SILVER BLUE W1</v>
          </cell>
        </row>
        <row r="3060">
          <cell r="A3060" t="str">
            <v>BJ-KCJ-001</v>
          </cell>
          <cell r="B3060" t="str">
            <v>KURSI SANDAR 1 MUKA KCJ</v>
          </cell>
        </row>
        <row r="3061">
          <cell r="A3061" t="str">
            <v>BJ-KCJ-002</v>
          </cell>
          <cell r="B3061" t="str">
            <v>KURSI SANDAR 2 MUKA KCJ</v>
          </cell>
        </row>
        <row r="3062">
          <cell r="A3062" t="str">
            <v>BJ-KCJ-003</v>
          </cell>
          <cell r="B3062" t="str">
            <v>TEMPAT SAMPAH KCJ</v>
          </cell>
        </row>
        <row r="3063">
          <cell r="A3063" t="str">
            <v>BJ-KEI-001</v>
          </cell>
          <cell r="B3063" t="str">
            <v>JANGAN DIPAKAI</v>
          </cell>
        </row>
        <row r="3064">
          <cell r="A3064" t="str">
            <v>BJ-KEI-002</v>
          </cell>
          <cell r="B3064" t="str">
            <v>JANGAN DIPAKAI</v>
          </cell>
        </row>
        <row r="3065">
          <cell r="A3065" t="str">
            <v>BJ-KEI-003</v>
          </cell>
          <cell r="B3065" t="str">
            <v>JANGAN DIPAKAI</v>
          </cell>
        </row>
        <row r="3066">
          <cell r="A3066" t="str">
            <v>BJ-KEI-004</v>
          </cell>
          <cell r="B3066" t="str">
            <v>JANGAN DIPAKAI</v>
          </cell>
        </row>
        <row r="3067">
          <cell r="A3067" t="str">
            <v>BJ-KEI-005</v>
          </cell>
          <cell r="B3067" t="str">
            <v>JANGAN DIPAKAI</v>
          </cell>
        </row>
        <row r="3068">
          <cell r="A3068" t="str">
            <v>BJ-KEI-006</v>
          </cell>
          <cell r="B3068" t="str">
            <v>JANGAN DIPAKAI</v>
          </cell>
        </row>
        <row r="3069">
          <cell r="A3069" t="str">
            <v>BJ-KEI-007</v>
          </cell>
          <cell r="B3069" t="str">
            <v>KEIKO DESK NO.4 P CREAM</v>
          </cell>
        </row>
        <row r="3070">
          <cell r="A3070" t="str">
            <v>BJ-KEI-008</v>
          </cell>
          <cell r="B3070" t="str">
            <v>KEIKO DESK NO.5 P CREAM</v>
          </cell>
        </row>
        <row r="3071">
          <cell r="A3071" t="str">
            <v>BJ-KEI-009</v>
          </cell>
          <cell r="B3071" t="str">
            <v>KEIKO DESK NO.6 P CREAM</v>
          </cell>
        </row>
        <row r="3072">
          <cell r="A3072" t="str">
            <v>BJ-KEI-010</v>
          </cell>
          <cell r="B3072" t="str">
            <v>JANGAN DIPAKAI</v>
          </cell>
        </row>
        <row r="3073">
          <cell r="A3073" t="str">
            <v>BJ-KEI-011</v>
          </cell>
          <cell r="B3073" t="str">
            <v>JANGAN DIPAKAI</v>
          </cell>
        </row>
        <row r="3074">
          <cell r="A3074" t="str">
            <v>BJ-KEI-012</v>
          </cell>
          <cell r="B3074" t="str">
            <v>JANGAN DIPAKAI</v>
          </cell>
        </row>
        <row r="3075">
          <cell r="A3075" t="str">
            <v>BJ-KEI-013</v>
          </cell>
          <cell r="B3075" t="str">
            <v>JANGAN DIPAKAI</v>
          </cell>
        </row>
        <row r="3076">
          <cell r="A3076" t="str">
            <v>BJ-KEI-014</v>
          </cell>
          <cell r="B3076" t="str">
            <v>JANGAN DIPAKAI</v>
          </cell>
        </row>
        <row r="3077">
          <cell r="A3077" t="str">
            <v>BJ-KEI-015</v>
          </cell>
          <cell r="B3077" t="str">
            <v>JANGAN DIPAKAI</v>
          </cell>
        </row>
        <row r="3078">
          <cell r="A3078" t="str">
            <v>BJ-KEI-016</v>
          </cell>
          <cell r="B3078" t="str">
            <v>KEIKO DESK PLUS NO.4 P IVORY</v>
          </cell>
        </row>
        <row r="3079">
          <cell r="A3079" t="str">
            <v>BJ-KEI-017</v>
          </cell>
          <cell r="B3079" t="str">
            <v>KEIKO DESK PLUS NO.5 P IVORY</v>
          </cell>
        </row>
        <row r="3080">
          <cell r="A3080" t="str">
            <v>BJ-KEI-018</v>
          </cell>
          <cell r="B3080" t="str">
            <v>KEIKO DESK PLUS NO.6 P IVORY</v>
          </cell>
        </row>
        <row r="3081">
          <cell r="A3081" t="str">
            <v>BJ-KEI-019</v>
          </cell>
          <cell r="B3081" t="str">
            <v>JANGAN DIPAKAI</v>
          </cell>
        </row>
        <row r="3082">
          <cell r="A3082" t="str">
            <v>BJ-KEI-020</v>
          </cell>
          <cell r="B3082" t="str">
            <v>JANGAN DIPAKAI</v>
          </cell>
        </row>
        <row r="3083">
          <cell r="A3083" t="str">
            <v>BJ-KEI-021</v>
          </cell>
          <cell r="B3083" t="str">
            <v>JANGAN DIPAKAI</v>
          </cell>
        </row>
        <row r="3084">
          <cell r="A3084" t="str">
            <v>BJ-KEI-022</v>
          </cell>
          <cell r="B3084" t="str">
            <v>KEIKO DESK NO.4 P IVORY JP</v>
          </cell>
        </row>
        <row r="3085">
          <cell r="A3085" t="str">
            <v>BJ-KEI-023</v>
          </cell>
          <cell r="B3085" t="str">
            <v>JANGAN DIPAKAI</v>
          </cell>
        </row>
        <row r="3086">
          <cell r="A3086" t="str">
            <v>BJ-KEI-024</v>
          </cell>
          <cell r="B3086" t="str">
            <v>KEIKO DESK NO.6 P IVORY</v>
          </cell>
        </row>
        <row r="3087">
          <cell r="A3087" t="str">
            <v>BJ-KEI-025</v>
          </cell>
          <cell r="B3087" t="str">
            <v>KEIKO DESK NO.4 P IVORY</v>
          </cell>
        </row>
        <row r="3088">
          <cell r="A3088" t="str">
            <v>BJ-KEI-026</v>
          </cell>
          <cell r="B3088" t="str">
            <v>JANGAN DI PAKAI</v>
          </cell>
        </row>
        <row r="3089">
          <cell r="A3089" t="str">
            <v>BJ-KEI-027</v>
          </cell>
          <cell r="B3089" t="str">
            <v>JANGAN DIPAKAI</v>
          </cell>
        </row>
        <row r="3090">
          <cell r="A3090" t="str">
            <v>BJ-KEI-028</v>
          </cell>
          <cell r="B3090" t="str">
            <v>JANGAN DIPAKAI</v>
          </cell>
        </row>
        <row r="3091">
          <cell r="A3091" t="str">
            <v>BJ-KEI-029</v>
          </cell>
          <cell r="B3091" t="str">
            <v>JANGAN DIPAKAI</v>
          </cell>
        </row>
        <row r="3092">
          <cell r="A3092" t="str">
            <v>BJ-KEI-030</v>
          </cell>
          <cell r="B3092" t="str">
            <v>JANGAN DIPAKAI</v>
          </cell>
        </row>
        <row r="3093">
          <cell r="A3093" t="str">
            <v>BJ-KEI-031</v>
          </cell>
          <cell r="B3093" t="str">
            <v>JANGAN DIPAKAI</v>
          </cell>
        </row>
        <row r="3094">
          <cell r="A3094" t="str">
            <v>BJ-KEI-032</v>
          </cell>
          <cell r="B3094" t="str">
            <v>JANGAN DIPAKAI</v>
          </cell>
        </row>
        <row r="3095">
          <cell r="A3095" t="str">
            <v>BJ-KEI-033</v>
          </cell>
          <cell r="B3095" t="str">
            <v>JANGAN DIPAKAI</v>
          </cell>
        </row>
        <row r="3096">
          <cell r="A3096" t="str">
            <v>BJ-KEI-034</v>
          </cell>
          <cell r="B3096" t="str">
            <v>JANGAN DIPAKAI</v>
          </cell>
        </row>
        <row r="3097">
          <cell r="A3097" t="str">
            <v>BJ-KEI-035</v>
          </cell>
          <cell r="B3097" t="str">
            <v>JANGAN DIPAKAI</v>
          </cell>
        </row>
        <row r="3098">
          <cell r="A3098" t="str">
            <v>BJ-KEI-036</v>
          </cell>
          <cell r="B3098" t="str">
            <v>JANGAN DIPAKAI</v>
          </cell>
        </row>
        <row r="3099">
          <cell r="A3099" t="str">
            <v>BJ-KEI-037</v>
          </cell>
          <cell r="B3099" t="str">
            <v>JANGAN DIPAKAI</v>
          </cell>
        </row>
        <row r="3100">
          <cell r="A3100" t="str">
            <v>BJ-KEI-038</v>
          </cell>
          <cell r="B3100" t="str">
            <v>JANGAN DI PAKAI</v>
          </cell>
        </row>
        <row r="3101">
          <cell r="A3101" t="str">
            <v>BJ-KEI-039</v>
          </cell>
          <cell r="B3101" t="str">
            <v>JANGAN DIPAKAI</v>
          </cell>
        </row>
        <row r="3102">
          <cell r="A3102" t="str">
            <v>BJ-KEI-040</v>
          </cell>
          <cell r="B3102" t="str">
            <v>JANGAN DIPAKAI</v>
          </cell>
        </row>
        <row r="3103">
          <cell r="A3103" t="str">
            <v>BJ-KEI-041</v>
          </cell>
          <cell r="B3103" t="str">
            <v>JANGAN DIPAKAI</v>
          </cell>
        </row>
        <row r="3104">
          <cell r="A3104" t="str">
            <v>BJ-KEI-042</v>
          </cell>
          <cell r="B3104" t="str">
            <v>JANGAN DIPAKAI</v>
          </cell>
        </row>
        <row r="3105">
          <cell r="A3105" t="str">
            <v>BJ-KEI-043</v>
          </cell>
          <cell r="B3105" t="str">
            <v>KEIKO DESK NO.5 P IVORY JP</v>
          </cell>
        </row>
        <row r="3106">
          <cell r="A3106" t="str">
            <v>BJ-KEI-044</v>
          </cell>
          <cell r="B3106" t="str">
            <v>KEIKO DESK NO.6 P IVORY NE</v>
          </cell>
        </row>
        <row r="3107">
          <cell r="A3107" t="str">
            <v>BJ-KEI-045</v>
          </cell>
          <cell r="B3107" t="str">
            <v>KEIKO DESK  PLUS NO.4 P IVORY TT BROWN</v>
          </cell>
        </row>
        <row r="3108">
          <cell r="A3108" t="str">
            <v>BJ-KEI-046</v>
          </cell>
          <cell r="B3108" t="str">
            <v>KEIKO DESK PLUS NO. 5 P IVORY TT BROWN</v>
          </cell>
        </row>
        <row r="3109">
          <cell r="A3109" t="str">
            <v>BJ-KEI-047</v>
          </cell>
          <cell r="B3109" t="str">
            <v>KEIKO DESK PLUS NO.6 P IVORY TT BROWN</v>
          </cell>
        </row>
        <row r="3110">
          <cell r="A3110" t="str">
            <v>BJ-KEI-048</v>
          </cell>
          <cell r="B3110" t="str">
            <v>KEIKO DESK PLUS NO.6 P IVORY RIOTAN</v>
          </cell>
        </row>
        <row r="3111">
          <cell r="A3111" t="str">
            <v>BJ-KEI-049</v>
          </cell>
          <cell r="B3111" t="str">
            <v>JANGAN DIPAKAI</v>
          </cell>
        </row>
        <row r="3112">
          <cell r="A3112" t="str">
            <v>BJ-KEI-050</v>
          </cell>
          <cell r="B3112" t="str">
            <v>JANGAN DIPAKAI</v>
          </cell>
        </row>
        <row r="3113">
          <cell r="A3113" t="str">
            <v>BJ-KEI-051</v>
          </cell>
          <cell r="B3113" t="str">
            <v>KEIKO DESK NO.6 FB P IVORY</v>
          </cell>
        </row>
        <row r="3114">
          <cell r="A3114" t="str">
            <v>BJ-KEI-052</v>
          </cell>
          <cell r="B3114" t="str">
            <v>KEIKO DESK NO.5 P IVORY</v>
          </cell>
        </row>
        <row r="3115">
          <cell r="A3115" t="str">
            <v>BJ-KEI-053</v>
          </cell>
          <cell r="B3115" t="str">
            <v>KEIKO DESK NO.6 P IVORY JP</v>
          </cell>
        </row>
        <row r="3116">
          <cell r="A3116" t="str">
            <v>BJ-KEI-054</v>
          </cell>
          <cell r="B3116" t="str">
            <v>KEIKO DESK NO.5 FB P IVORY</v>
          </cell>
        </row>
        <row r="3117">
          <cell r="A3117" t="str">
            <v>BJ-KEI-055</v>
          </cell>
          <cell r="B3117" t="str">
            <v>KEIKO DESK NO.4 P IVORY NE</v>
          </cell>
        </row>
        <row r="3118">
          <cell r="A3118" t="str">
            <v>BJ-KEI-056</v>
          </cell>
          <cell r="B3118" t="str">
            <v>KEIKO DESK NO.5 P IVORY NE</v>
          </cell>
        </row>
        <row r="3119">
          <cell r="A3119" t="str">
            <v>BJ-KEI-057</v>
          </cell>
          <cell r="B3119" t="str">
            <v>JANGAN DIPAKAI</v>
          </cell>
        </row>
        <row r="3120">
          <cell r="A3120" t="str">
            <v>BJ-KEI-058</v>
          </cell>
          <cell r="B3120" t="str">
            <v>KEIKO DESK NO.4 FB P IVORY</v>
          </cell>
        </row>
        <row r="3121">
          <cell r="A3121" t="str">
            <v>BJ-KEI-059</v>
          </cell>
          <cell r="B3121" t="str">
            <v>JANGAN DIPAKAI</v>
          </cell>
        </row>
        <row r="3122">
          <cell r="A3122" t="str">
            <v>BJ-KEI-060</v>
          </cell>
          <cell r="B3122" t="str">
            <v>JANGAN DIPAKAI</v>
          </cell>
        </row>
        <row r="3123">
          <cell r="A3123" t="str">
            <v>BJ-KEI-061</v>
          </cell>
          <cell r="B3123" t="str">
            <v>KEIKO DESK NO.6 P CREAM NE</v>
          </cell>
        </row>
        <row r="3124">
          <cell r="A3124" t="str">
            <v>BJ-KEI-062</v>
          </cell>
          <cell r="B3124" t="str">
            <v>KEIKO DESK PLUS NO.4 P CREAM TT BROWN</v>
          </cell>
        </row>
        <row r="3125">
          <cell r="A3125" t="str">
            <v>BJ-KEI-063</v>
          </cell>
          <cell r="B3125" t="str">
            <v>KEIKO DESK NO.6 FB P IVORY TT LEBAR</v>
          </cell>
        </row>
        <row r="3126">
          <cell r="A3126" t="str">
            <v>BJ-KEI-064</v>
          </cell>
          <cell r="B3126" t="str">
            <v>KEIKO DESK NO.4 P IVORY TT ECHOOL</v>
          </cell>
        </row>
        <row r="3127">
          <cell r="A3127" t="str">
            <v>BJ-KEI-065</v>
          </cell>
          <cell r="B3127" t="str">
            <v>KEIKO DESK NO.5 P IVORY TT ECHOOL</v>
          </cell>
        </row>
        <row r="3128">
          <cell r="A3128" t="str">
            <v>BJ-KEI-066</v>
          </cell>
          <cell r="B3128" t="str">
            <v>KEIKO DESK FB NO.4 P IVORY CUSTOM</v>
          </cell>
        </row>
        <row r="3129">
          <cell r="A3129" t="str">
            <v>BJ-KEI-067</v>
          </cell>
          <cell r="B3129" t="str">
            <v>KEIKO DESK NO.4 FB P IVORY  HPL</v>
          </cell>
        </row>
        <row r="3130">
          <cell r="A3130" t="str">
            <v>BJ-KEI-068</v>
          </cell>
          <cell r="B3130" t="str">
            <v>KEIKO DESK NO.6 FB P IVORY TT ECHOOL</v>
          </cell>
        </row>
        <row r="3131">
          <cell r="A3131" t="str">
            <v>BJ-KEI-069</v>
          </cell>
          <cell r="B3131" t="str">
            <v>KEIKO DESK  NO.4 P IVORY TT ECHOOL</v>
          </cell>
        </row>
        <row r="3132">
          <cell r="A3132" t="str">
            <v>BJ-KEI-070</v>
          </cell>
          <cell r="B3132" t="str">
            <v>KEIKO DESK  NO.5 P IVORY TT ECHOOL</v>
          </cell>
        </row>
        <row r="3133">
          <cell r="A3133" t="str">
            <v>BJ-KEI-071</v>
          </cell>
          <cell r="B3133" t="str">
            <v>KEIKO DESK  NO.5 FB P IVORY JP</v>
          </cell>
        </row>
        <row r="3134">
          <cell r="A3134" t="str">
            <v>BJ-KEI-072</v>
          </cell>
          <cell r="B3134" t="str">
            <v>KEIKO DESK PLUS NO.5 P IVORY TT WHITE</v>
          </cell>
        </row>
        <row r="3135">
          <cell r="A3135" t="str">
            <v>BJ-KEI-073</v>
          </cell>
          <cell r="B3135" t="str">
            <v>KEIKO DESK  NO.4 FB P IVORY JP</v>
          </cell>
        </row>
        <row r="3136">
          <cell r="A3136" t="str">
            <v>BJ-KEI-074</v>
          </cell>
          <cell r="B3136" t="str">
            <v>KEIKO DESK NO.6 FB P IVORY TT PLASTIC</v>
          </cell>
        </row>
        <row r="3137">
          <cell r="A3137" t="str">
            <v>BJ-KEI-075</v>
          </cell>
          <cell r="B3137" t="str">
            <v>KEIKO DESK 6 P GREY TT ECONS</v>
          </cell>
        </row>
        <row r="3138">
          <cell r="A3138" t="str">
            <v>BJ-KEI-076</v>
          </cell>
          <cell r="B3138" t="str">
            <v>KEIKO DESK NO.6 FB P IVORY TT JP</v>
          </cell>
        </row>
        <row r="3139">
          <cell r="A3139" t="str">
            <v>BJ-KEI-077</v>
          </cell>
          <cell r="B3139" t="str">
            <v>KEIKO DESK P GREY NO 6 FB</v>
          </cell>
        </row>
        <row r="3140">
          <cell r="A3140" t="str">
            <v>BJ-KEI-078</v>
          </cell>
          <cell r="B3140" t="str">
            <v>KEIKO DESK NO.4 FB P GREY</v>
          </cell>
        </row>
        <row r="3141">
          <cell r="A3141" t="str">
            <v>BJ-KEI-079</v>
          </cell>
          <cell r="B3141" t="str">
            <v>KEIKO DESK PLUS NO 5 P IVORY CUSTOM</v>
          </cell>
        </row>
        <row r="3142">
          <cell r="A3142" t="str">
            <v>BJ-KEI-080</v>
          </cell>
          <cell r="B3142" t="str">
            <v>KEIKO DESK NO.5 FB P GREY</v>
          </cell>
        </row>
        <row r="3143">
          <cell r="A3143" t="str">
            <v>BJ-KEI-081</v>
          </cell>
          <cell r="B3143" t="str">
            <v>KEIKO DESK PLUS NO.6 P IVORY CUSTOM</v>
          </cell>
        </row>
        <row r="3144">
          <cell r="A3144" t="str">
            <v>BJ-KEI-082</v>
          </cell>
          <cell r="B3144" t="str">
            <v>KEIKO DESK PLUS NO.4 P IVORY CUSTOM</v>
          </cell>
        </row>
        <row r="3145">
          <cell r="A3145" t="str">
            <v>BJ-KEI-083</v>
          </cell>
          <cell r="B3145" t="str">
            <v>KEIKO DESK NO.6 FB P IVORY CUSTOM</v>
          </cell>
        </row>
        <row r="3146">
          <cell r="A3146" t="str">
            <v>BJ-KKY-001</v>
          </cell>
          <cell r="B3146" t="str">
            <v>LEMARI KOKUYO</v>
          </cell>
        </row>
        <row r="3147">
          <cell r="A3147" t="str">
            <v>BJ-KKY-002</v>
          </cell>
          <cell r="B3147" t="str">
            <v>MEJA KOKUYO</v>
          </cell>
        </row>
        <row r="3148">
          <cell r="A3148" t="str">
            <v>BJ-KOB-001</v>
          </cell>
          <cell r="B3148" t="str">
            <v>KOMPONEN BED--</v>
          </cell>
        </row>
        <row r="3149">
          <cell r="A3149" t="str">
            <v>BJ-KOC-001</v>
          </cell>
          <cell r="B3149" t="str">
            <v>KOMPONEN CHAIR--</v>
          </cell>
        </row>
        <row r="3150">
          <cell r="A3150" t="str">
            <v>BJ-KT--001</v>
          </cell>
          <cell r="B3150" t="str">
            <v>KT-01 CAVIS 3-P-BEIGE-BLUE L1</v>
          </cell>
        </row>
        <row r="3151">
          <cell r="A3151" t="str">
            <v>BJ-KT--002</v>
          </cell>
          <cell r="B3151" t="str">
            <v>KT-01 CAVIS 3-P-BEIGE-BLUE O1</v>
          </cell>
        </row>
        <row r="3152">
          <cell r="A3152" t="str">
            <v>BJ-KT--003</v>
          </cell>
          <cell r="B3152" t="str">
            <v>KT-01 CAVIS 3-P-BEIGE-GREY L2</v>
          </cell>
        </row>
        <row r="3153">
          <cell r="A3153" t="str">
            <v>BJ-KT--004</v>
          </cell>
          <cell r="B3153" t="str">
            <v>KT-01 CAVIS 3-P-BEIGE-GREEN L6</v>
          </cell>
        </row>
        <row r="3154">
          <cell r="A3154" t="str">
            <v>BJ-KT--005</v>
          </cell>
          <cell r="B3154" t="str">
            <v>KT-01 CAVIS 3-P-BEIGE-GREEN O6</v>
          </cell>
        </row>
        <row r="3155">
          <cell r="A3155" t="str">
            <v>BJ-KT--006</v>
          </cell>
          <cell r="B3155" t="str">
            <v>KT-01 CAVIS 3-P-BEIGE-BLACK L7</v>
          </cell>
        </row>
        <row r="3156">
          <cell r="A3156" t="str">
            <v>BJ-KT--007</v>
          </cell>
          <cell r="B3156" t="str">
            <v>KT-01 CAVIS 3-P-BEIGE-BLACK O7</v>
          </cell>
        </row>
        <row r="3157">
          <cell r="A3157" t="str">
            <v>BJ-KT--008</v>
          </cell>
          <cell r="B3157" t="str">
            <v>KT-01 CAVIS 3-P-BEIGE-RED N3</v>
          </cell>
        </row>
        <row r="3158">
          <cell r="A3158" t="str">
            <v>BJ-KT--009</v>
          </cell>
          <cell r="B3158" t="str">
            <v>KT-01 CAVIS 3 -P-BEIGE-RED O3</v>
          </cell>
        </row>
        <row r="3159">
          <cell r="A3159" t="str">
            <v>BJ-KT--010</v>
          </cell>
          <cell r="B3159" t="str">
            <v>KT-01 CAVIS 3-P-BEIGE-BROWN N4</v>
          </cell>
        </row>
        <row r="3160">
          <cell r="A3160" t="str">
            <v>BJ-KT--011</v>
          </cell>
          <cell r="B3160" t="str">
            <v>KT-01 CAVIS 3-P-BEIGE-CREAM N5</v>
          </cell>
        </row>
        <row r="3161">
          <cell r="A3161" t="str">
            <v>BJ-KT--012</v>
          </cell>
          <cell r="B3161" t="str">
            <v>KT-01 CAVIS 3-P-BEIGE-BLUE V1</v>
          </cell>
        </row>
        <row r="3162">
          <cell r="A3162" t="str">
            <v>BJ-KT--013</v>
          </cell>
          <cell r="B3162" t="str">
            <v>KT-01 CAVIS 3-P-BEIGE-RED V3</v>
          </cell>
        </row>
        <row r="3163">
          <cell r="A3163" t="str">
            <v>BJ-KT--014</v>
          </cell>
          <cell r="B3163" t="str">
            <v>KT-01 CAVIS 3-P-BEIGE-BLACK V7</v>
          </cell>
        </row>
        <row r="3164">
          <cell r="A3164" t="str">
            <v>BJ-KT--015</v>
          </cell>
          <cell r="B3164" t="str">
            <v>KT-01 CAVIS 3-P-SILVER-BLUE L1</v>
          </cell>
        </row>
        <row r="3165">
          <cell r="A3165" t="str">
            <v>BJ-KT--016</v>
          </cell>
          <cell r="B3165" t="str">
            <v>KT-01 CAVIS 3-P-SILVER-BLUE O1</v>
          </cell>
        </row>
        <row r="3166">
          <cell r="A3166" t="str">
            <v>BJ-KT--017</v>
          </cell>
          <cell r="B3166" t="str">
            <v>KT-01 CAVIS 3-P-SILVER-GREY L2</v>
          </cell>
        </row>
        <row r="3167">
          <cell r="A3167" t="str">
            <v>BJ-KT--018</v>
          </cell>
          <cell r="B3167" t="str">
            <v>KT-01 CAVIS 3-P-SILVER-GREEN L6</v>
          </cell>
        </row>
        <row r="3168">
          <cell r="A3168" t="str">
            <v>BJ-KT--019</v>
          </cell>
          <cell r="B3168" t="str">
            <v>KT-01 CAVIS 3-P-SILVER-GREEN O6</v>
          </cell>
        </row>
        <row r="3169">
          <cell r="A3169" t="str">
            <v>BJ-KT--020</v>
          </cell>
          <cell r="B3169" t="str">
            <v>KT-01 CAVIS 3-P-SILVER-BLACK L7</v>
          </cell>
        </row>
        <row r="3170">
          <cell r="A3170" t="str">
            <v>BJ-KT--021</v>
          </cell>
          <cell r="B3170" t="str">
            <v>KT-01 CAVIS 3-P-SILVER-BLACK O7</v>
          </cell>
        </row>
        <row r="3171">
          <cell r="A3171" t="str">
            <v>BJ-KT--022</v>
          </cell>
          <cell r="B3171" t="str">
            <v>KT-01 CAVIS 3-P-SILVER-RED N3</v>
          </cell>
        </row>
        <row r="3172">
          <cell r="A3172" t="str">
            <v>BJ-KT--023</v>
          </cell>
          <cell r="B3172" t="str">
            <v>KT-01 CAVIS 3-P-SILVER-RED O3</v>
          </cell>
        </row>
        <row r="3173">
          <cell r="A3173" t="str">
            <v>BJ-KT--024</v>
          </cell>
          <cell r="B3173" t="str">
            <v>KT-01 CAVIS 3-P-SILVER-BROWN N4</v>
          </cell>
        </row>
        <row r="3174">
          <cell r="A3174" t="str">
            <v>BJ-KT--025</v>
          </cell>
          <cell r="B3174" t="str">
            <v>KT-01 CAVIS 3-P-SILVER-CREAM N5</v>
          </cell>
        </row>
        <row r="3175">
          <cell r="A3175" t="str">
            <v>BJ-KT--026</v>
          </cell>
          <cell r="B3175" t="str">
            <v>KT-01 CAVIS 3-P-SILVER-BLUE V1</v>
          </cell>
        </row>
        <row r="3176">
          <cell r="A3176" t="str">
            <v>BJ-KT--027</v>
          </cell>
          <cell r="B3176" t="str">
            <v>KT-01 CAVIS 3-P-SILVER-RED V3</v>
          </cell>
        </row>
        <row r="3177">
          <cell r="A3177" t="str">
            <v>BJ-KT--028</v>
          </cell>
          <cell r="B3177" t="str">
            <v>KT-01 CAVIS 3-P-SILVER-BLACK V7</v>
          </cell>
        </row>
        <row r="3178">
          <cell r="A3178" t="str">
            <v>BJ-KT--029</v>
          </cell>
          <cell r="B3178" t="str">
            <v>KT-01 CAVIS 4-P-BEIGE-BLUE L1</v>
          </cell>
        </row>
        <row r="3179">
          <cell r="A3179" t="str">
            <v>BJ-KT--030</v>
          </cell>
          <cell r="B3179" t="str">
            <v>KT-01 CAVIS 4-P-IVORY-BLUE O1</v>
          </cell>
        </row>
        <row r="3180">
          <cell r="A3180" t="str">
            <v>BJ-KT--031</v>
          </cell>
          <cell r="B3180" t="str">
            <v>KT-01 CAVIS 4-P-BEIGE-GREY L2</v>
          </cell>
        </row>
        <row r="3181">
          <cell r="A3181" t="str">
            <v>BJ-KT--032</v>
          </cell>
          <cell r="B3181" t="str">
            <v>KT-01 CAVIS 4-P-BEIGE-GREEN L6</v>
          </cell>
        </row>
        <row r="3182">
          <cell r="A3182" t="str">
            <v>BJ-KT--033</v>
          </cell>
          <cell r="B3182" t="str">
            <v>KT-01 CAVIS 4-P-BEIGE-GREEN O6</v>
          </cell>
        </row>
        <row r="3183">
          <cell r="A3183" t="str">
            <v>BJ-KT--034</v>
          </cell>
          <cell r="B3183" t="str">
            <v>KT-01 CAVIS 4-P-BEIGE-BLACK L7</v>
          </cell>
        </row>
        <row r="3184">
          <cell r="A3184" t="str">
            <v>BJ-KT--035</v>
          </cell>
          <cell r="B3184" t="str">
            <v>KT-01 CAVIS 4-P-BEIGE-BLACK O7</v>
          </cell>
        </row>
        <row r="3185">
          <cell r="A3185" t="str">
            <v>BJ-KT--036</v>
          </cell>
          <cell r="B3185" t="str">
            <v>KT-01 CAVIS 4-P-BEIGE-RED N3</v>
          </cell>
        </row>
        <row r="3186">
          <cell r="A3186" t="str">
            <v>BJ-KT--037</v>
          </cell>
          <cell r="B3186" t="str">
            <v>KT-01 CAVIS 4-P-BEIGE-RED O3</v>
          </cell>
        </row>
        <row r="3187">
          <cell r="A3187" t="str">
            <v>BJ-KT--038</v>
          </cell>
          <cell r="B3187" t="str">
            <v>KT-01 CAVIS 4-P-BEIGE-BROWN N4</v>
          </cell>
        </row>
        <row r="3188">
          <cell r="A3188" t="str">
            <v>BJ-KT--039</v>
          </cell>
          <cell r="B3188" t="str">
            <v>KT-01 CAVIS 4-P-BEIGE-CREAM N5</v>
          </cell>
        </row>
        <row r="3189">
          <cell r="A3189" t="str">
            <v>BJ-KT--040</v>
          </cell>
          <cell r="B3189" t="str">
            <v>KT-01 CAVIS 4-P-BEIGE-BLUE V1</v>
          </cell>
        </row>
        <row r="3190">
          <cell r="A3190" t="str">
            <v>BJ-KT--041</v>
          </cell>
          <cell r="B3190" t="str">
            <v>KT-01 CAVIS 4-P-BEIGE-RED V3</v>
          </cell>
        </row>
        <row r="3191">
          <cell r="A3191" t="str">
            <v>BJ-KT--042</v>
          </cell>
          <cell r="B3191" t="str">
            <v>KT-01 CAVIS 4-P-BEIGE-BLACK V7</v>
          </cell>
        </row>
        <row r="3192">
          <cell r="A3192" t="str">
            <v>BJ-KT--043</v>
          </cell>
          <cell r="B3192" t="str">
            <v>KT-01 CAVIS 4-P-SILVER-BLUE L1</v>
          </cell>
        </row>
        <row r="3193">
          <cell r="A3193" t="str">
            <v>BJ-KT--044</v>
          </cell>
          <cell r="B3193" t="str">
            <v>KT-01 CAVIS 4-P-SILVER-BLUE O1</v>
          </cell>
        </row>
        <row r="3194">
          <cell r="A3194" t="str">
            <v>BJ-KT--045</v>
          </cell>
          <cell r="B3194" t="str">
            <v>KT-01 CAVIS 4-P-SILVER-GREY L2</v>
          </cell>
        </row>
        <row r="3195">
          <cell r="A3195" t="str">
            <v>BJ-KT--046</v>
          </cell>
          <cell r="B3195" t="str">
            <v>KT-01 CAVIS 4-P-SILVER-GREEN L6</v>
          </cell>
        </row>
        <row r="3196">
          <cell r="A3196" t="str">
            <v>BJ-KT--047</v>
          </cell>
          <cell r="B3196" t="str">
            <v>KT-01 CAVIS 4-P-SILVER-GREEN O6</v>
          </cell>
        </row>
        <row r="3197">
          <cell r="A3197" t="str">
            <v>BJ-KT--048</v>
          </cell>
          <cell r="B3197" t="str">
            <v>KT-01 CAVIS 4-P-SILVER-BLACK L7</v>
          </cell>
        </row>
        <row r="3198">
          <cell r="A3198" t="str">
            <v>BJ-KT--049</v>
          </cell>
          <cell r="B3198" t="str">
            <v>KT-01 CAVIS 4-P-SILVER-BLACK O7</v>
          </cell>
        </row>
        <row r="3199">
          <cell r="A3199" t="str">
            <v>BJ-KT--050</v>
          </cell>
          <cell r="B3199" t="str">
            <v>KT-01 CAVIS 4-P-IVORY-RED N3 + RAK + CAWAN</v>
          </cell>
        </row>
        <row r="3200">
          <cell r="A3200" t="str">
            <v>BJ-KT--051</v>
          </cell>
          <cell r="B3200" t="str">
            <v>KT-01 CAVIS 4-P-IVORY-RED O3</v>
          </cell>
        </row>
        <row r="3201">
          <cell r="A3201" t="str">
            <v>BJ-KT--052</v>
          </cell>
          <cell r="B3201" t="str">
            <v>KT-01 CAVIS 4-P-SILVER-BROWN N4</v>
          </cell>
        </row>
        <row r="3202">
          <cell r="A3202" t="str">
            <v>BJ-KT--053</v>
          </cell>
          <cell r="B3202" t="str">
            <v>KT-01 CAVIS 4-P-IVORY-(S) BROWN N4 (B) CREAM N5</v>
          </cell>
        </row>
        <row r="3203">
          <cell r="A3203" t="str">
            <v>BJ-KT--054</v>
          </cell>
          <cell r="B3203" t="str">
            <v>KT-01 CAVIS 4-P-SILVER-BLUE V1</v>
          </cell>
        </row>
        <row r="3204">
          <cell r="A3204" t="str">
            <v>BJ-KT--055</v>
          </cell>
          <cell r="B3204" t="str">
            <v>KT-01 CAVIS 4-P-SILVER-RED V3</v>
          </cell>
        </row>
        <row r="3205">
          <cell r="A3205" t="str">
            <v>BJ-KT--056</v>
          </cell>
          <cell r="B3205" t="str">
            <v>KT-01 CAVIS 4-P-SILVER-BLACK V7</v>
          </cell>
        </row>
        <row r="3206">
          <cell r="A3206" t="str">
            <v>BJ-KT--057</v>
          </cell>
          <cell r="B3206" t="str">
            <v>KT-02 CAVIS 3 -P-GREY-BLUE L1</v>
          </cell>
        </row>
        <row r="3207">
          <cell r="A3207" t="str">
            <v>BJ-KT--058</v>
          </cell>
          <cell r="B3207" t="str">
            <v>KT-02 CAVIS 3 -P-GREY-BLUE O1</v>
          </cell>
        </row>
        <row r="3208">
          <cell r="A3208" t="str">
            <v>BJ-KT--059</v>
          </cell>
          <cell r="B3208" t="str">
            <v>KT-02 CAVIS 3 -P-GREY-GREY L2</v>
          </cell>
        </row>
        <row r="3209">
          <cell r="A3209" t="str">
            <v>BJ-KT--060</v>
          </cell>
          <cell r="B3209" t="str">
            <v>KT-02 CAVIS 3 -P-GREY-GREEN L6</v>
          </cell>
        </row>
        <row r="3210">
          <cell r="A3210" t="str">
            <v>BJ-KT--061</v>
          </cell>
          <cell r="B3210" t="str">
            <v>KT-02 CAVIS 3 -P-GREY-GREEN O6</v>
          </cell>
        </row>
        <row r="3211">
          <cell r="A3211" t="str">
            <v>BJ-KT--062</v>
          </cell>
          <cell r="B3211" t="str">
            <v>KT-02 CAVIS 3 -P-GREY-BLACK L7</v>
          </cell>
        </row>
        <row r="3212">
          <cell r="A3212" t="str">
            <v>BJ-KT--063</v>
          </cell>
          <cell r="B3212" t="str">
            <v>KT-02 CAVIS 3 -P-GREY-BLACK O7</v>
          </cell>
        </row>
        <row r="3213">
          <cell r="A3213" t="str">
            <v>BJ-KT--064</v>
          </cell>
          <cell r="B3213" t="str">
            <v>KT-02 CAVIS 3 -P-GREY-RED N3</v>
          </cell>
        </row>
        <row r="3214">
          <cell r="A3214" t="str">
            <v>BJ-KT--065</v>
          </cell>
          <cell r="B3214" t="str">
            <v>KT-02 CAVIS 3 -P-GREY-RED O3</v>
          </cell>
        </row>
        <row r="3215">
          <cell r="A3215" t="str">
            <v>BJ-KT--066</v>
          </cell>
          <cell r="B3215" t="str">
            <v>KT-02 CAVIS 3 -P-GREY-BROWN N4</v>
          </cell>
        </row>
        <row r="3216">
          <cell r="A3216" t="str">
            <v>BJ-KT--067</v>
          </cell>
          <cell r="B3216" t="str">
            <v>KT-02 CAVIS 3 -P-GREY-CREAM N5</v>
          </cell>
        </row>
        <row r="3217">
          <cell r="A3217" t="str">
            <v>BJ-KT--068</v>
          </cell>
          <cell r="B3217" t="str">
            <v>KT-02 CAVIS 3 -P-GREY-BLUE V1</v>
          </cell>
        </row>
        <row r="3218">
          <cell r="A3218" t="str">
            <v>BJ-KT--069</v>
          </cell>
          <cell r="B3218" t="str">
            <v>KT-02 CAVIS 3 -P-GREY-RED V3</v>
          </cell>
        </row>
        <row r="3219">
          <cell r="A3219" t="str">
            <v>BJ-KT--070</v>
          </cell>
          <cell r="B3219" t="str">
            <v>KT-02 CAVIS 3-P-GREY-BLACK V7</v>
          </cell>
        </row>
        <row r="3220">
          <cell r="A3220" t="str">
            <v>BJ-KT--071</v>
          </cell>
          <cell r="B3220" t="str">
            <v>KT-02 CAVIS 4 -P-GREY-BLUE L1</v>
          </cell>
        </row>
        <row r="3221">
          <cell r="A3221" t="str">
            <v>BJ-KT--072</v>
          </cell>
          <cell r="B3221" t="str">
            <v>KT-02 CAVIS 4 -P-GREY-BLUE O1</v>
          </cell>
        </row>
        <row r="3222">
          <cell r="A3222" t="str">
            <v>BJ-KT--073</v>
          </cell>
          <cell r="B3222" t="str">
            <v>KT-02 CAVIS 4 -P-GREY-GREY L2</v>
          </cell>
        </row>
        <row r="3223">
          <cell r="A3223" t="str">
            <v>BJ-KT--074</v>
          </cell>
          <cell r="B3223" t="str">
            <v>KT-02 CAVIS 4 -P-GREY-GREEN L6</v>
          </cell>
        </row>
        <row r="3224">
          <cell r="A3224" t="str">
            <v>BJ-KT--075</v>
          </cell>
          <cell r="B3224" t="str">
            <v>KT-02 CAVIS 4 -P-GREY-GREEN O6</v>
          </cell>
        </row>
        <row r="3225">
          <cell r="A3225" t="str">
            <v>BJ-KT--076</v>
          </cell>
          <cell r="B3225" t="str">
            <v>KT-02 CAVIS 4 -P-GREY-BLACK L7</v>
          </cell>
        </row>
        <row r="3226">
          <cell r="A3226" t="str">
            <v>BJ-KT--077</v>
          </cell>
          <cell r="B3226" t="str">
            <v>KT-02 CAVIS 4 -P-GREY-BLACK O7</v>
          </cell>
        </row>
        <row r="3227">
          <cell r="A3227" t="str">
            <v>BJ-KT--078</v>
          </cell>
          <cell r="B3227" t="str">
            <v>KT-02 CAVIS 4 -P-GREY-RED N3</v>
          </cell>
        </row>
        <row r="3228">
          <cell r="A3228" t="str">
            <v>BJ-KT--079</v>
          </cell>
          <cell r="B3228" t="str">
            <v>KT-02 CAVIS 4 -P-GREY-RED O3</v>
          </cell>
        </row>
        <row r="3229">
          <cell r="A3229" t="str">
            <v>BJ-KT--080</v>
          </cell>
          <cell r="B3229" t="str">
            <v>KT-02 CAVIS 4 -P-GREY-BROWN N4</v>
          </cell>
        </row>
        <row r="3230">
          <cell r="A3230" t="str">
            <v>BJ-KT--081</v>
          </cell>
          <cell r="B3230" t="str">
            <v>KT-02 CAVIS 4 -P-GREY-CREAM N5</v>
          </cell>
        </row>
        <row r="3231">
          <cell r="A3231" t="str">
            <v>BJ-KT--082</v>
          </cell>
          <cell r="B3231" t="str">
            <v>KT-02 CAVIS 4 -P-GREY-BLUE V1</v>
          </cell>
        </row>
        <row r="3232">
          <cell r="A3232" t="str">
            <v>BJ-KT--083</v>
          </cell>
          <cell r="B3232" t="str">
            <v>KT-02 CAVIS 4 -P-GREY-RED V3</v>
          </cell>
        </row>
        <row r="3233">
          <cell r="A3233" t="str">
            <v>BJ-KT--084</v>
          </cell>
          <cell r="B3233" t="str">
            <v>KT-02 CAVIS 4 -P-GREY-BLACK V7</v>
          </cell>
        </row>
        <row r="3234">
          <cell r="A3234" t="str">
            <v>BJ-KT--085</v>
          </cell>
          <cell r="B3234" t="str">
            <v>KT-02 OLIVE 3 -P-GREY-LIGHT BLUE</v>
          </cell>
        </row>
        <row r="3235">
          <cell r="A3235" t="str">
            <v>BJ-KT--086</v>
          </cell>
          <cell r="B3235" t="str">
            <v>KT-02 OLIVE 3 -P-GREY-RED</v>
          </cell>
        </row>
        <row r="3236">
          <cell r="A3236" t="str">
            <v>BJ-KT--087</v>
          </cell>
          <cell r="B3236" t="str">
            <v>KT-02 OLIVE 3 -P-GREY-DARK GREY</v>
          </cell>
        </row>
        <row r="3237">
          <cell r="A3237" t="str">
            <v>BJ-KT--088</v>
          </cell>
          <cell r="B3237" t="str">
            <v>KT-02 OLIVE 3 -P-GREY-WHITE</v>
          </cell>
        </row>
        <row r="3238">
          <cell r="A3238" t="str">
            <v>BJ-KT--089</v>
          </cell>
          <cell r="B3238" t="str">
            <v>KT-02 OLIVE 3-P-GREY-LIGHT GREY</v>
          </cell>
        </row>
        <row r="3239">
          <cell r="A3239" t="str">
            <v>BJ-KT--090</v>
          </cell>
          <cell r="B3239" t="str">
            <v>KT-02 OLIVE 3 -P-GREY-LIGHT GREEN</v>
          </cell>
        </row>
        <row r="3240">
          <cell r="A3240" t="str">
            <v>BJ-KT--091</v>
          </cell>
          <cell r="B3240" t="str">
            <v>KT-02 OLIVE 3 -P-GREY-BEIGE</v>
          </cell>
        </row>
        <row r="3241">
          <cell r="A3241" t="str">
            <v>BJ-KT--092</v>
          </cell>
          <cell r="B3241" t="str">
            <v>KT-02 OLIVE 4 -P-GREY-LIGHT BLUE</v>
          </cell>
        </row>
        <row r="3242">
          <cell r="A3242" t="str">
            <v>BJ-KT--093</v>
          </cell>
          <cell r="B3242" t="str">
            <v>KT-02 OLIVE 4 -P-GREY-RED</v>
          </cell>
        </row>
        <row r="3243">
          <cell r="A3243" t="str">
            <v>BJ-KT--094</v>
          </cell>
          <cell r="B3243" t="str">
            <v>KT-02 OLIVE 4 -P-GREY-DARK GREY</v>
          </cell>
        </row>
        <row r="3244">
          <cell r="A3244" t="str">
            <v>BJ-KT--095</v>
          </cell>
          <cell r="B3244" t="str">
            <v>KT-02 OLIVE 4 -P-GREY-WHITE</v>
          </cell>
        </row>
        <row r="3245">
          <cell r="A3245" t="str">
            <v>BJ-KT--096</v>
          </cell>
          <cell r="B3245" t="str">
            <v>KT-02 OLIVE 4 -P-GREY-LIGHT GREY</v>
          </cell>
        </row>
        <row r="3246">
          <cell r="A3246" t="str">
            <v>BJ-KT--097</v>
          </cell>
          <cell r="B3246" t="str">
            <v>KT-02 OLIVE 4 -P-GREY-LIGHT GREEN</v>
          </cell>
        </row>
        <row r="3247">
          <cell r="A3247" t="str">
            <v>BJ-KT--098</v>
          </cell>
          <cell r="B3247" t="str">
            <v>KT-02 OLIVE 4-P-GREY-BEIGE</v>
          </cell>
        </row>
        <row r="3248">
          <cell r="A3248" t="str">
            <v>BJ-KT-099</v>
          </cell>
          <cell r="B3248" t="str">
            <v>KT-02 OLIVE 2 SEAT-RED</v>
          </cell>
        </row>
        <row r="3249">
          <cell r="A3249" t="str">
            <v>BJ-KT--099</v>
          </cell>
          <cell r="B3249" t="str">
            <v>KT-02 OLIVE 3-P-GREY (S) LIGHT GREEN (B) WHITE</v>
          </cell>
        </row>
        <row r="3250">
          <cell r="A3250" t="str">
            <v>BJ-KT-100</v>
          </cell>
          <cell r="B3250" t="str">
            <v>KT-02 OLIVE 3  SEAT-YELLOW</v>
          </cell>
        </row>
        <row r="3251">
          <cell r="A3251" t="str">
            <v>BJ-KT--100</v>
          </cell>
          <cell r="B3251" t="str">
            <v>KT-02 OLIVE 4-P-GREY (S) LIGHT GREEN (B) WHITE</v>
          </cell>
        </row>
        <row r="3252">
          <cell r="A3252" t="str">
            <v>BJ-KT-101</v>
          </cell>
          <cell r="B3252" t="str">
            <v>KT-02 OLIVE 3 -P- GREY S - YELLOW B - LIGHT GREEN</v>
          </cell>
        </row>
        <row r="3253">
          <cell r="A3253" t="str">
            <v>BJ-KT--101</v>
          </cell>
          <cell r="B3253" t="str">
            <v>KT-01 CAVIS 2-P-GREY-BLUE L1</v>
          </cell>
        </row>
        <row r="3254">
          <cell r="A3254" t="str">
            <v>BJ-KT-102</v>
          </cell>
          <cell r="B3254" t="str">
            <v>KT-VISTA P(4S)-BLUE O1</v>
          </cell>
        </row>
        <row r="3255">
          <cell r="A3255" t="str">
            <v>BJ-KT--102</v>
          </cell>
          <cell r="B3255" t="str">
            <v>KT-02 OLIVE 4-P-GREY- BLUE</v>
          </cell>
        </row>
        <row r="3256">
          <cell r="A3256" t="str">
            <v>BJ-KT-103</v>
          </cell>
          <cell r="B3256" t="str">
            <v>KT-VISTA P IVORY  3 SEAT-BLACK L7</v>
          </cell>
        </row>
        <row r="3257">
          <cell r="A3257" t="str">
            <v>BJ-KT--103</v>
          </cell>
          <cell r="B3257" t="str">
            <v>KT-02 OLIVE 4-P-GREY- RED ; WHITE</v>
          </cell>
        </row>
        <row r="3258">
          <cell r="A3258" t="str">
            <v>BJ-KT-104</v>
          </cell>
          <cell r="B3258" t="str">
            <v>KT-VISTA P IVORY  3 SEAT-BLUE L7</v>
          </cell>
        </row>
        <row r="3259">
          <cell r="A3259" t="str">
            <v>BJ-KT--104</v>
          </cell>
          <cell r="B3259" t="str">
            <v>KT-01 CAVIS 4 -P-SILVER-BROWN N4 + RAK + CAWAN</v>
          </cell>
        </row>
        <row r="3260">
          <cell r="A3260" t="str">
            <v>BJ-KT-105</v>
          </cell>
          <cell r="B3260" t="str">
            <v>KT 01 SANKEI C350</v>
          </cell>
        </row>
        <row r="3261">
          <cell r="A3261" t="str">
            <v>BJ-KT--105</v>
          </cell>
          <cell r="B3261" t="str">
            <v>KT-01 CAVIS 4 -P-SILVER-GREY Y2 CUSTOM</v>
          </cell>
        </row>
        <row r="3262">
          <cell r="A3262" t="str">
            <v>BJ-KT-106</v>
          </cell>
          <cell r="B3262" t="str">
            <v>KT-01 OLIVE 3-P-IVORY-B WHITE-S LIGHT GREEN</v>
          </cell>
        </row>
        <row r="3263">
          <cell r="A3263" t="str">
            <v>BJ-KT--106</v>
          </cell>
          <cell r="B3263" t="str">
            <v>KT-01 CAVIS 4 -P-IVORY-GREY O2</v>
          </cell>
        </row>
        <row r="3264">
          <cell r="A3264" t="str">
            <v>BJ-KT-107</v>
          </cell>
          <cell r="B3264" t="str">
            <v>KT-02 OLIVE 3 -P-GREY-B/LIGH GREY S/DARK GREY</v>
          </cell>
        </row>
        <row r="3265">
          <cell r="A3265" t="str">
            <v>BJ-KT--107</v>
          </cell>
          <cell r="B3265" t="str">
            <v>KT-02 OLIVE 3-P-GREY-(S) DARK GREY-(B) BEIGE</v>
          </cell>
        </row>
        <row r="3266">
          <cell r="A3266" t="str">
            <v>BJ-KT-108</v>
          </cell>
          <cell r="B3266" t="str">
            <v>KT-02 OLIVE 3-P-SILVER-LIGHT GREEN</v>
          </cell>
        </row>
        <row r="3267">
          <cell r="A3267" t="str">
            <v>BJ-KT--108</v>
          </cell>
          <cell r="B3267" t="str">
            <v>KT-02 OLIVE 3-P-GREY-(S) DARK GREY-(B) RED</v>
          </cell>
        </row>
        <row r="3268">
          <cell r="A3268" t="str">
            <v>BJ-KT-109</v>
          </cell>
          <cell r="B3268" t="str">
            <v>KT-01 OLIVE 4-P-IVORY-B WHITE-S LIGHT GREEN</v>
          </cell>
        </row>
        <row r="3269">
          <cell r="A3269" t="str">
            <v>BJ-KT--109</v>
          </cell>
          <cell r="B3269" t="str">
            <v>KT-02 OLIVE 4-P-SILVER-(S) LIGHT GREY-(B) BEIGE</v>
          </cell>
        </row>
        <row r="3270">
          <cell r="A3270" t="str">
            <v>BJ-KT-110</v>
          </cell>
          <cell r="B3270" t="str">
            <v>KT-02 OLIVE 4-P-SILVER-DARK GREY</v>
          </cell>
        </row>
        <row r="3271">
          <cell r="A3271" t="str">
            <v>BJ-KT--110</v>
          </cell>
          <cell r="B3271" t="str">
            <v>KT-02 OLIVE 3-P-GREY-CUSTOM</v>
          </cell>
        </row>
        <row r="3272">
          <cell r="A3272" t="str">
            <v>BJ-KT-111</v>
          </cell>
          <cell r="B3272" t="str">
            <v>KT-01 CAVIS 4-P-IVORY-RED N3 BORDIR + RAK</v>
          </cell>
        </row>
        <row r="3273">
          <cell r="A3273" t="str">
            <v>BJ-KT--111</v>
          </cell>
          <cell r="B3273" t="str">
            <v>KT-02 OLIVE 4-P-GREY-CUSTOM</v>
          </cell>
        </row>
        <row r="3274">
          <cell r="A3274" t="str">
            <v>BJ-KT-112</v>
          </cell>
          <cell r="B3274" t="str">
            <v>KT-01 CAVIS 3-P-IVORY-MAROON AL11+RAK</v>
          </cell>
        </row>
        <row r="3275">
          <cell r="A3275" t="str">
            <v>BJ-KT-113</v>
          </cell>
          <cell r="B3275" t="str">
            <v>KT-01 OLIVE 5-P-IVORY-B WHITE-S LIGHT GREEN</v>
          </cell>
        </row>
        <row r="3276">
          <cell r="A3276" t="str">
            <v>BJ-KT-114</v>
          </cell>
          <cell r="B3276" t="str">
            <v>KT-O1 CAVIS 4 P IVORY GREY O2</v>
          </cell>
        </row>
        <row r="3277">
          <cell r="A3277" t="str">
            <v>BJ-KT-115</v>
          </cell>
          <cell r="B3277" t="str">
            <v>KT-02 OLIVE 4-P-SILVER-BEIGE</v>
          </cell>
        </row>
        <row r="3278">
          <cell r="A3278" t="str">
            <v>BJ-KT-116</v>
          </cell>
          <cell r="B3278" t="str">
            <v>KT-01 OLIVE 3-P-IVORY-LIGHT GREEN</v>
          </cell>
        </row>
        <row r="3279">
          <cell r="A3279" t="str">
            <v>BJ-KT-117</v>
          </cell>
          <cell r="B3279" t="str">
            <v>KT-02 CAVIS 4-P-SILVER-SEAT O3/O6</v>
          </cell>
        </row>
        <row r="3280">
          <cell r="A3280" t="str">
            <v>BJ-KT-118</v>
          </cell>
          <cell r="B3280" t="str">
            <v>KT-O1 CAVIS 3 SEAT P IVORY GREY O2</v>
          </cell>
        </row>
        <row r="3281">
          <cell r="A3281" t="str">
            <v>BJ-KT-119</v>
          </cell>
          <cell r="B3281" t="str">
            <v>KT-02 OLIVE 3-P-GREY B-WHITE S- LIGHT BLUE</v>
          </cell>
        </row>
        <row r="3282">
          <cell r="A3282" t="str">
            <v>BJ-KT-120</v>
          </cell>
          <cell r="B3282" t="str">
            <v>KT-02 OLIVE 4-P-GREY B-WHITE S- LIGHT BLUE</v>
          </cell>
        </row>
        <row r="3283">
          <cell r="A3283" t="str">
            <v>BJ-KT-121</v>
          </cell>
          <cell r="B3283" t="str">
            <v>KT-O1 CAVIS P CREAM RED D3 CUSTOM</v>
          </cell>
        </row>
        <row r="3284">
          <cell r="A3284" t="str">
            <v>BJ-KT-122</v>
          </cell>
          <cell r="B3284" t="str">
            <v>KT-02 OLIVE 3-P-GREY-(S) LIGHT GREEN-(B) LIGHT GREY</v>
          </cell>
        </row>
        <row r="3285">
          <cell r="A3285" t="str">
            <v>BJ-KT-123</v>
          </cell>
          <cell r="B3285" t="str">
            <v>KT-01 CAVIS 5-P-BEIGE-RED O3</v>
          </cell>
        </row>
        <row r="3286">
          <cell r="A3286" t="str">
            <v>BJ-KT-124</v>
          </cell>
          <cell r="B3286" t="str">
            <v>KT-02 CAVIS 4 -P-GREY-GREEN L13</v>
          </cell>
        </row>
        <row r="3287">
          <cell r="A3287" t="str">
            <v>BJ-KT-125</v>
          </cell>
          <cell r="B3287" t="str">
            <v>KT-01 CAVIS 4-P-BEIGE-GREY L2 BORDIR</v>
          </cell>
        </row>
        <row r="3288">
          <cell r="A3288" t="str">
            <v>BJ-KT-126</v>
          </cell>
          <cell r="B3288" t="str">
            <v>KT-02 OLIVE 3-P-BLACK-(S) RED-(B) GREY</v>
          </cell>
        </row>
        <row r="3289">
          <cell r="A3289" t="str">
            <v>BJ-KT-127</v>
          </cell>
          <cell r="B3289" t="str">
            <v>KT-02 OLIVE 3-P-BLACK-(S) BLUE -(B) YELLOW</v>
          </cell>
        </row>
        <row r="3290">
          <cell r="A3290" t="str">
            <v>BJ-KT-128</v>
          </cell>
          <cell r="B3290" t="str">
            <v>KT-02 OLIVE 3-P-SILVER-(S) LIGHT GREEN - ( B ) WHITE</v>
          </cell>
        </row>
        <row r="3291">
          <cell r="A3291" t="str">
            <v>BJ-KT-129</v>
          </cell>
          <cell r="B3291" t="str">
            <v>KT-02 CAVIS 4-P-BEIGE BLACK L7</v>
          </cell>
        </row>
        <row r="3292">
          <cell r="A3292" t="str">
            <v>BJ-KT-130</v>
          </cell>
          <cell r="B3292" t="str">
            <v>KT-02 OLIVE 4-P-SILVER-(S) DARK GREY-(B) LIGHT GREY</v>
          </cell>
        </row>
        <row r="3293">
          <cell r="A3293" t="str">
            <v>BJ-KT-131</v>
          </cell>
          <cell r="B3293" t="str">
            <v>KT-02 CAVIS 4-P-BLACK-BLUE L1</v>
          </cell>
        </row>
        <row r="3294">
          <cell r="A3294" t="str">
            <v>BJ-KT-132</v>
          </cell>
          <cell r="B3294" t="str">
            <v>KT-01 CAVIS 3-P-IVORY-BLUE L1</v>
          </cell>
        </row>
        <row r="3295">
          <cell r="A3295" t="str">
            <v>BJ-KT-133</v>
          </cell>
          <cell r="B3295" t="str">
            <v>KT-01 CAVIS 3-P-IVORY-GREY L2</v>
          </cell>
        </row>
        <row r="3296">
          <cell r="A3296" t="str">
            <v>BJ-KT-134</v>
          </cell>
          <cell r="B3296" t="str">
            <v>KT-01 CAVIS 4-P-IVORY-GREY L2</v>
          </cell>
        </row>
        <row r="3297">
          <cell r="A3297" t="str">
            <v>BJ-KT-135</v>
          </cell>
          <cell r="B3297" t="str">
            <v>KT-01 CAVIS 3-P-IVORY-GREY O2</v>
          </cell>
        </row>
        <row r="3298">
          <cell r="A3298" t="str">
            <v>BJ-KT-136</v>
          </cell>
          <cell r="B3298" t="str">
            <v>KT-01 CAVIS 5-P-IVORY-GREY O2</v>
          </cell>
        </row>
        <row r="3299">
          <cell r="A3299" t="str">
            <v>BJ-KT-137</v>
          </cell>
          <cell r="B3299" t="str">
            <v>KT-01 CAVIS 2-P-IVORY-GREEN O6</v>
          </cell>
        </row>
        <row r="3300">
          <cell r="A3300" t="str">
            <v>BJ-KT-138</v>
          </cell>
          <cell r="B3300" t="str">
            <v>KT-02 OLIVE 4-P-GREY-(S) RED -(B) DARK GREY</v>
          </cell>
        </row>
        <row r="3301">
          <cell r="A3301" t="str">
            <v>BJ-KT-139</v>
          </cell>
          <cell r="B3301" t="str">
            <v>KT-02 OLIVE 4-P-SILVER-(S) RED (B) LIGHT GREY</v>
          </cell>
        </row>
        <row r="3302">
          <cell r="A3302" t="str">
            <v>BJ-KT-140</v>
          </cell>
          <cell r="B3302" t="str">
            <v>KT-O2 CAVIS 4 P SILVER GREY Y2</v>
          </cell>
        </row>
        <row r="3303">
          <cell r="A3303" t="str">
            <v>BJ-KT-141</v>
          </cell>
          <cell r="B3303" t="str">
            <v>KT-O2 CAVIS 4 P SILVER GREY Y2</v>
          </cell>
        </row>
        <row r="3304">
          <cell r="A3304" t="str">
            <v>BJ-KT-142</v>
          </cell>
          <cell r="B3304" t="str">
            <v>KT-01 CAVIS 3 P IVORY RED N3 ( HIGH BACK )</v>
          </cell>
        </row>
        <row r="3305">
          <cell r="A3305" t="str">
            <v>BJ-KT-143</v>
          </cell>
          <cell r="B3305" t="str">
            <v>KT-02 OLIVE 4-P-SILVER-LIGHT BLUE</v>
          </cell>
        </row>
        <row r="3306">
          <cell r="A3306" t="str">
            <v>BJ-KT-144</v>
          </cell>
          <cell r="B3306" t="str">
            <v>KT-02 CAVIS 4 -P-IVORY-CUSTOM</v>
          </cell>
        </row>
        <row r="3307">
          <cell r="A3307" t="str">
            <v>BJ-KT-145</v>
          </cell>
          <cell r="B3307" t="str">
            <v>KT-01 OLIVE 4-P-SILVER-DARK GREY</v>
          </cell>
        </row>
        <row r="3308">
          <cell r="A3308" t="str">
            <v>BJ-KT-146</v>
          </cell>
          <cell r="B3308" t="str">
            <v>KT-01 OLIVE 5-P-SILVER-DARK GREY</v>
          </cell>
        </row>
        <row r="3309">
          <cell r="A3309" t="str">
            <v>BJ-KT-147</v>
          </cell>
          <cell r="B3309" t="str">
            <v>KT-01 CAVIS 4-P-IVORY-BLUE Y1 CUSTOM</v>
          </cell>
        </row>
        <row r="3310">
          <cell r="A3310" t="str">
            <v>BJ-KT-148</v>
          </cell>
          <cell r="B3310" t="str">
            <v>KT-01 CAVIS 5-P-IVORY-RED N3 CUSTOM</v>
          </cell>
        </row>
        <row r="3311">
          <cell r="A3311" t="str">
            <v>BJ-KT-149</v>
          </cell>
          <cell r="B3311" t="str">
            <v>KT-01 CAVIS 6-P-IVORY-RED N3 CUSTOM</v>
          </cell>
        </row>
        <row r="3312">
          <cell r="A3312" t="str">
            <v>BJ-KT-150</v>
          </cell>
          <cell r="B3312" t="str">
            <v>KT. 01 OLIVE 4 SEAT P GREY DARK GREY CUSTOM</v>
          </cell>
        </row>
        <row r="3313">
          <cell r="A3313" t="str">
            <v>BJ-KT-151</v>
          </cell>
          <cell r="B3313" t="str">
            <v>KT. 01 OLIVE 5 SEAT P GREY DARK GREY CUSTOM</v>
          </cell>
        </row>
        <row r="3314">
          <cell r="A3314" t="str">
            <v>BJ-KT-152</v>
          </cell>
          <cell r="B3314" t="str">
            <v>KT-02 CAVIS 4-P-GREY-NAVY BLUE TAURUS</v>
          </cell>
        </row>
        <row r="3315">
          <cell r="A3315" t="str">
            <v>BJ-KT-153</v>
          </cell>
          <cell r="B3315" t="str">
            <v>KT-02 OLIVE 4-P-GREY YELLOW</v>
          </cell>
        </row>
        <row r="3316">
          <cell r="A3316" t="str">
            <v>BJ-KT-154</v>
          </cell>
          <cell r="B3316" t="str">
            <v>KT-01 CAVIS 4-P-BEIGE CREAM O5</v>
          </cell>
        </row>
        <row r="3317">
          <cell r="A3317" t="str">
            <v>BJ-KT-155</v>
          </cell>
          <cell r="B3317" t="str">
            <v>KT-01 CAVIS 4-P-IVORY-MAROON AL11+RAK</v>
          </cell>
        </row>
        <row r="3318">
          <cell r="A3318" t="str">
            <v>BJ-KT-156</v>
          </cell>
          <cell r="B3318" t="str">
            <v>KT-01 CAVIS 5-P-IVORY-MAROON AL11+RAK</v>
          </cell>
        </row>
        <row r="3319">
          <cell r="A3319" t="str">
            <v>BJ-KT-157</v>
          </cell>
          <cell r="B3319" t="str">
            <v>KT-01 CAVIS 6-P-IVORY-MAROON AL11+RAK</v>
          </cell>
        </row>
        <row r="3320">
          <cell r="A3320" t="str">
            <v>BJ-KT-159</v>
          </cell>
          <cell r="B3320" t="str">
            <v>KT-01 CAVIS 4-P-IVORY-YK3</v>
          </cell>
        </row>
        <row r="3321">
          <cell r="A3321" t="str">
            <v>BJ-KT-160</v>
          </cell>
          <cell r="B3321" t="str">
            <v>KT-01 CAVIS 5-P-IVORY-YK3</v>
          </cell>
        </row>
        <row r="3322">
          <cell r="A3322" t="str">
            <v>BJ-KT-161</v>
          </cell>
          <cell r="B3322" t="str">
            <v>KT-01 CAVIS 6-P-IVORY-YK3</v>
          </cell>
        </row>
        <row r="3323">
          <cell r="A3323" t="str">
            <v>BJ-KT-162</v>
          </cell>
          <cell r="B3323" t="str">
            <v>KT-01 CAVIS 4 SEAT RED N3 BACK GREY L2</v>
          </cell>
        </row>
        <row r="3324">
          <cell r="A3324" t="str">
            <v>BJ-KT-163</v>
          </cell>
          <cell r="B3324" t="str">
            <v>KT-01 CAVIS 3-P-IVORY-GREY O2 CUSTOM</v>
          </cell>
        </row>
        <row r="3325">
          <cell r="A3325" t="str">
            <v>BJ-KT-164</v>
          </cell>
          <cell r="B3325" t="str">
            <v>KT-01 CAVIS 8-P-IVORY-RED N3 BORDIR + RAK</v>
          </cell>
        </row>
        <row r="3326">
          <cell r="A3326" t="str">
            <v>BJ-KT-165</v>
          </cell>
          <cell r="B3326" t="str">
            <v>KT-01 CAVIS 7-P-IVORY-RED N3 BORDIR + RAK</v>
          </cell>
        </row>
        <row r="3327">
          <cell r="A3327" t="str">
            <v>BJ-KT-166</v>
          </cell>
          <cell r="B3327" t="str">
            <v>KT-01 CAVIS 4 SEAT BROWN N4 BACK GREY L2</v>
          </cell>
        </row>
        <row r="3328">
          <cell r="A3328" t="str">
            <v>BJ-KT-167</v>
          </cell>
          <cell r="B3328" t="str">
            <v>KT-01 CAVIS 7-P-IVORY-RED N3 CUSTOM</v>
          </cell>
        </row>
        <row r="3329">
          <cell r="A3329" t="str">
            <v>BJ-KT-168</v>
          </cell>
          <cell r="B3329" t="str">
            <v>KT-01 CAVIS 8-P-IVORY-RED N3 CUSTOM</v>
          </cell>
        </row>
        <row r="3330">
          <cell r="A3330" t="str">
            <v>BJ-KT-169</v>
          </cell>
          <cell r="B3330" t="str">
            <v>KT-01 CAVIS 9-P-IVORY-RED N3 CUSTOM</v>
          </cell>
        </row>
        <row r="3331">
          <cell r="A3331" t="str">
            <v>BJ-KT-170</v>
          </cell>
          <cell r="B3331" t="str">
            <v>KT-01 CAVIS 10-P-IVORY-RED N3 CUSTOM</v>
          </cell>
        </row>
        <row r="3332">
          <cell r="A3332" t="str">
            <v>BJ-KT-171</v>
          </cell>
          <cell r="B3332" t="str">
            <v>KT-01 CAVIS 3 BEIGE GREEN AMZ</v>
          </cell>
        </row>
        <row r="3333">
          <cell r="A3333" t="str">
            <v>BJ-KT-172</v>
          </cell>
          <cell r="B3333" t="str">
            <v>KT-01 CAVIS 4 BEIGE GREEN AMZ</v>
          </cell>
        </row>
        <row r="3334">
          <cell r="A3334" t="str">
            <v>BJ-KT-173</v>
          </cell>
          <cell r="B3334" t="str">
            <v>KT-01 CAVIS 3 P IVORY BROWN N4 BORDIR</v>
          </cell>
        </row>
        <row r="3335">
          <cell r="A3335" t="str">
            <v>BJ-KT-174</v>
          </cell>
          <cell r="B3335" t="str">
            <v>KT-01 CAVIS 4 P IVORY N4 BORDIR</v>
          </cell>
        </row>
        <row r="3336">
          <cell r="A3336" t="str">
            <v>BJ-KT-175</v>
          </cell>
          <cell r="B3336" t="str">
            <v>KT-02 OLIVE 4 -P-GREY-BLUE PC</v>
          </cell>
        </row>
        <row r="3337">
          <cell r="A3337" t="str">
            <v>BJ-KT-176</v>
          </cell>
          <cell r="B3337" t="str">
            <v>KT-02 OLIVE 4 -P-GREY-BLUE PC-PUTIH</v>
          </cell>
        </row>
        <row r="3338">
          <cell r="A3338" t="str">
            <v>BJ-KT-177</v>
          </cell>
          <cell r="B3338" t="str">
            <v>KT-01 CAVIS 4 P IVORY SEAT BROWN OSCAR</v>
          </cell>
        </row>
        <row r="3339">
          <cell r="A3339" t="str">
            <v>BJ-KT-178</v>
          </cell>
          <cell r="B3339" t="str">
            <v>KT-01 CAVIS 3 P IVORY GREEN O6 CUSTOM</v>
          </cell>
        </row>
        <row r="3340">
          <cell r="A3340" t="str">
            <v>BJ-KT-179</v>
          </cell>
          <cell r="B3340" t="str">
            <v>KT 01 CAVIS 3’S + MEMO BIRU L1</v>
          </cell>
        </row>
        <row r="3341">
          <cell r="A3341" t="str">
            <v>BJ-KUM-001</v>
          </cell>
          <cell r="B3341" t="str">
            <v>KUMON CHAIR</v>
          </cell>
        </row>
        <row r="3342">
          <cell r="A3342" t="str">
            <v>BJ-KUM-002</v>
          </cell>
          <cell r="B3342" t="str">
            <v>KUMON DESK</v>
          </cell>
        </row>
        <row r="3343">
          <cell r="A3343" t="str">
            <v>BJ-KUM-003</v>
          </cell>
          <cell r="B3343" t="str">
            <v>NEW KUMON DESK</v>
          </cell>
        </row>
        <row r="3344">
          <cell r="A3344" t="str">
            <v>BJ-KUM-004</v>
          </cell>
          <cell r="B3344" t="str">
            <v>KUMI SD BLACK DARK BROWN OAK ( DBO ) - MB 041 D N 74</v>
          </cell>
        </row>
        <row r="3345">
          <cell r="A3345" t="str">
            <v>BJ-KUM-005</v>
          </cell>
          <cell r="B3345" t="str">
            <v>KUMI MD BLACK DARK BROWN OAK ( DBO ) - MB 041 D N 74</v>
          </cell>
        </row>
        <row r="3346">
          <cell r="A3346" t="str">
            <v>BJ-KUM-006</v>
          </cell>
          <cell r="B3346" t="str">
            <v>KUMI ED BLACK DARK BROWN OAK ( DBO ) - MB 041 D N 74</v>
          </cell>
        </row>
        <row r="3347">
          <cell r="A3347" t="str">
            <v>BJ-KUM-007</v>
          </cell>
          <cell r="B3347" t="str">
            <v>KUMI MT BLACK DARK BROWN OAK ( DBO ) - MB 041 D N 74</v>
          </cell>
        </row>
        <row r="3348">
          <cell r="A3348" t="str">
            <v>BJ-KUM-008</v>
          </cell>
          <cell r="B3348" t="str">
            <v>KUMI SD WHITE PASTEL OAK ( PSO ) - MB 008 D N 74</v>
          </cell>
        </row>
        <row r="3349">
          <cell r="A3349" t="str">
            <v>BJ-KUM-009</v>
          </cell>
          <cell r="B3349" t="str">
            <v>KUMI MD WHITE PASTEL OAK ( PSO ) - MB 008 D N 74</v>
          </cell>
        </row>
        <row r="3350">
          <cell r="A3350" t="str">
            <v>BJ-KUM-010</v>
          </cell>
          <cell r="B3350" t="str">
            <v>KUMI ED WHITE PASTEL OAK ( PSO ) - MB 008 D N 74</v>
          </cell>
        </row>
        <row r="3351">
          <cell r="A3351" t="str">
            <v>BJ-KUM-011</v>
          </cell>
          <cell r="B3351" t="str">
            <v>KUMI MT WHITE PASTEL OAK ( PSO ) - MB 008 D N 74</v>
          </cell>
        </row>
        <row r="3352">
          <cell r="A3352" t="str">
            <v>BJ-KUM-012</v>
          </cell>
          <cell r="B3352" t="str">
            <v>KUMI WAGON 2D DARK BROWN OAK ( DBO ) - MB 041 D N 74</v>
          </cell>
        </row>
        <row r="3353">
          <cell r="A3353" t="str">
            <v>BJ-KUM-013</v>
          </cell>
          <cell r="B3353" t="str">
            <v>KUMI WAGON 2D PASTEL OAK ( PSO ) - MB 008 D N 74</v>
          </cell>
        </row>
        <row r="3354">
          <cell r="A3354" t="str">
            <v>BJ-KUM-014</v>
          </cell>
          <cell r="B3354" t="str">
            <v>KUMI WAGON 3D DARK BROWN OAK ( DBO ) - MB 041 D N 74</v>
          </cell>
        </row>
        <row r="3355">
          <cell r="A3355" t="str">
            <v>BJ-KUM-015</v>
          </cell>
          <cell r="B3355" t="str">
            <v>KUMI WAGON 3D PASTEL OAK ( PSO ) - MB 008 D N 74</v>
          </cell>
        </row>
        <row r="3356">
          <cell r="A3356" t="str">
            <v>BJ-KUM-016</v>
          </cell>
          <cell r="B3356" t="str">
            <v>CK-810 DARK BROWN OAK ( DBO ) - MB 041 D N 74</v>
          </cell>
        </row>
        <row r="3357">
          <cell r="A3357" t="str">
            <v>BJ-KUM-017</v>
          </cell>
          <cell r="B3357" t="str">
            <v>CK-810 PASTEL OAK ( PSO ) - MB 008 D N 74</v>
          </cell>
        </row>
        <row r="3358">
          <cell r="A3358" t="str">
            <v>BJ-KUM-018</v>
          </cell>
          <cell r="B3358" t="str">
            <v>CK-1800 DARK BROWN OAK ( DBO ) - MB 041 D N 74</v>
          </cell>
        </row>
        <row r="3359">
          <cell r="A3359" t="str">
            <v>BJ-KUM-019</v>
          </cell>
          <cell r="B3359" t="str">
            <v>CK-1800 PASTEL OAK ( PSO ) - MB 008 D N 74</v>
          </cell>
        </row>
        <row r="3360">
          <cell r="A3360" t="str">
            <v>BJ-KUM-020</v>
          </cell>
          <cell r="B3360" t="str">
            <v>KUMI ED WHITE DARK BROWN OAK ( DBO ) - MB 041 D N 74</v>
          </cell>
        </row>
        <row r="3361">
          <cell r="A3361" t="str">
            <v>BJ-KUM-021</v>
          </cell>
          <cell r="B3361" t="str">
            <v>KUMI ED BLACK PASTEL OAK ( PSO ) - MB 008 D N 74</v>
          </cell>
        </row>
        <row r="3362">
          <cell r="A3362" t="str">
            <v>BJ-KUM-022</v>
          </cell>
          <cell r="B3362" t="str">
            <v>KUMI MD WHITE  DARK BROWN OAK ( DBO ) - MB 041 D N 74</v>
          </cell>
        </row>
        <row r="3363">
          <cell r="A3363" t="str">
            <v>BJ-KUM-023</v>
          </cell>
          <cell r="B3363" t="str">
            <v>KUMI MD BLACK PASTEL OAK ( PSO ) - MB 008 D N 74</v>
          </cell>
        </row>
        <row r="3364">
          <cell r="A3364" t="str">
            <v>BJ-KUM-024</v>
          </cell>
          <cell r="B3364" t="str">
            <v>KUMI MT WHITE  DARK BROWN OAK ( DBO ) - MB 041 D N 74</v>
          </cell>
        </row>
        <row r="3365">
          <cell r="A3365" t="str">
            <v>BJ-KUM-025</v>
          </cell>
          <cell r="B3365" t="str">
            <v>KUMI MT BLACK PASTEL OAK ( PSO ) - MB 008 D N 74</v>
          </cell>
        </row>
        <row r="3366">
          <cell r="A3366" t="str">
            <v>BJ-KUM-026</v>
          </cell>
          <cell r="B3366" t="str">
            <v>KUMI SD WHITE DARK BROWN OAK ( DBO ) - MB 041 D N 74</v>
          </cell>
        </row>
        <row r="3367">
          <cell r="A3367" t="str">
            <v>BJ-KUM-027</v>
          </cell>
          <cell r="B3367" t="str">
            <v>KUMI SD BLACK PASTEL OAK ( PSO ) - MB 008 D N 74</v>
          </cell>
        </row>
        <row r="3368">
          <cell r="A3368" t="str">
            <v>BJ-KUM-028</v>
          </cell>
          <cell r="B3368" t="str">
            <v>MEJA GURU (XL) TANPA LACI (PF-Z2300-T)</v>
          </cell>
        </row>
        <row r="3369">
          <cell r="A3369" t="str">
            <v>BJ-KUM-029</v>
          </cell>
          <cell r="B3369" t="str">
            <v>MEJA GURU + LACI (PF-Z2300-T-Z01)</v>
          </cell>
        </row>
        <row r="3370">
          <cell r="A3370" t="str">
            <v>BJ-KUM-030</v>
          </cell>
          <cell r="B3370" t="str">
            <v>KUMI WAGON 3D CUSTOM</v>
          </cell>
        </row>
        <row r="3371">
          <cell r="A3371" t="str">
            <v>BJ-KUM-031</v>
          </cell>
          <cell r="B3371" t="str">
            <v>KUMI ED AS - 14015</v>
          </cell>
        </row>
        <row r="3372">
          <cell r="A3372" t="str">
            <v>BJ-KUM-032</v>
          </cell>
          <cell r="B3372" t="str">
            <v>KUMI ED AS - 14079</v>
          </cell>
        </row>
        <row r="3373">
          <cell r="A3373" t="str">
            <v>BJ-KUM-033</v>
          </cell>
          <cell r="B3373" t="str">
            <v>KUMI WAGON 3D AS - 14079</v>
          </cell>
        </row>
        <row r="3374">
          <cell r="A3374" t="str">
            <v>BJ-KUM-034</v>
          </cell>
          <cell r="B3374" t="str">
            <v>KUMI WAGON 3D AS - 14015</v>
          </cell>
        </row>
        <row r="3375">
          <cell r="A3375" t="str">
            <v>BJ-KUM-035</v>
          </cell>
          <cell r="B3375" t="str">
            <v>KUMI WAGON 2D CUSTOME</v>
          </cell>
        </row>
        <row r="3376">
          <cell r="A3376" t="str">
            <v>BJ-KUM-036</v>
          </cell>
          <cell r="B3376" t="str">
            <v>KUMI MT 3600 X 1400</v>
          </cell>
        </row>
        <row r="3377">
          <cell r="A3377" t="str">
            <v>BJ-KUM-037</v>
          </cell>
          <cell r="B3377" t="str">
            <v>KUMI MT 2400 X 1400</v>
          </cell>
        </row>
        <row r="3378">
          <cell r="A3378" t="str">
            <v>BJ-KUM-038</v>
          </cell>
          <cell r="B3378" t="str">
            <v>KUMI ED OCI MHP</v>
          </cell>
        </row>
        <row r="3379">
          <cell r="A3379" t="str">
            <v>BJ-KUM-039</v>
          </cell>
          <cell r="B3379" t="str">
            <v>KUMI WAGON 3D DARK WALNUT</v>
          </cell>
        </row>
        <row r="3380">
          <cell r="A3380" t="str">
            <v>BJ-KUM-040</v>
          </cell>
          <cell r="B3380" t="str">
            <v>KUMI WAGON 3D SPRING CALIO</v>
          </cell>
        </row>
        <row r="3381">
          <cell r="A3381" t="str">
            <v>BJ-KUM-041</v>
          </cell>
          <cell r="B3381" t="str">
            <v>WAGON 2D DBO HPL FULL</v>
          </cell>
        </row>
        <row r="3382">
          <cell r="A3382" t="str">
            <v>BJ-KUM-042</v>
          </cell>
          <cell r="B3382" t="str">
            <v>KUMI SD P BLACK (LUBANG GROMET SEBELAH KANAN + LOGO BNN AKRILIK)</v>
          </cell>
        </row>
        <row r="3383">
          <cell r="A3383" t="str">
            <v>BJ-KUM-043</v>
          </cell>
          <cell r="B3383" t="str">
            <v>KUMI SD P BLACK (LUBANG GROMET SEBELAH KIRI + LOGO BNN AKRILIK)</v>
          </cell>
        </row>
        <row r="3384">
          <cell r="A3384" t="str">
            <v>BJ-KUM-044</v>
          </cell>
          <cell r="B3384" t="str">
            <v>KUMI ED P BLACK (DIBERI LOGO BNN AKRILIK)</v>
          </cell>
        </row>
        <row r="3385">
          <cell r="A3385" t="str">
            <v>BJ-KUM-045</v>
          </cell>
          <cell r="B3385" t="str">
            <v>CK-810 DARK BROWN OAK (DBO) CUSTOME</v>
          </cell>
        </row>
        <row r="3386">
          <cell r="A3386" t="str">
            <v>BJ-LAD-001</v>
          </cell>
          <cell r="B3386" t="str">
            <v>LADDER RACK-P-GREY-WHITE</v>
          </cell>
        </row>
        <row r="3387">
          <cell r="A3387" t="str">
            <v>BJ-LAD-002</v>
          </cell>
          <cell r="B3387" t="str">
            <v>LADDER RACK-P-WHITE-WHITE</v>
          </cell>
        </row>
        <row r="3388">
          <cell r="A3388" t="str">
            <v>BJ-LAD-003</v>
          </cell>
          <cell r="B3388" t="str">
            <v>LADDER 3</v>
          </cell>
        </row>
        <row r="3389">
          <cell r="A3389" t="str">
            <v>BJ-LAD-004</v>
          </cell>
          <cell r="B3389" t="str">
            <v>LADDER 4</v>
          </cell>
        </row>
        <row r="3390">
          <cell r="A3390" t="str">
            <v>BJ-LEG-001</v>
          </cell>
          <cell r="B3390" t="str">
            <v>LEGNO201 P GREY BLUE LE1</v>
          </cell>
        </row>
        <row r="3391">
          <cell r="A3391" t="str">
            <v>BJ-LEG-002</v>
          </cell>
          <cell r="B3391" t="str">
            <v>LEGNO201 P GREY GREY LE2</v>
          </cell>
        </row>
        <row r="3392">
          <cell r="A3392" t="str">
            <v>BJ-LEG-003</v>
          </cell>
          <cell r="B3392" t="str">
            <v>LEGNO201 P GREY RED LE3</v>
          </cell>
        </row>
        <row r="3393">
          <cell r="A3393" t="str">
            <v>BJ-LEG-004</v>
          </cell>
          <cell r="B3393" t="str">
            <v>LEGNO201 P GREY GREEN LE6</v>
          </cell>
        </row>
        <row r="3394">
          <cell r="A3394" t="str">
            <v>BJ-LEG-005</v>
          </cell>
          <cell r="B3394" t="str">
            <v>JANGAN DIPAKAI</v>
          </cell>
        </row>
        <row r="3395">
          <cell r="A3395" t="str">
            <v>BJ-LEG-006</v>
          </cell>
          <cell r="B3395" t="str">
            <v>LEGNO-203-P-GREY- BLUE LE1</v>
          </cell>
        </row>
        <row r="3396">
          <cell r="A3396" t="str">
            <v>BJ-LEG-007</v>
          </cell>
          <cell r="B3396" t="str">
            <v>LEGNO-203-P-GREY-GREY LE2</v>
          </cell>
        </row>
        <row r="3397">
          <cell r="A3397" t="str">
            <v>BJ-LEG-008</v>
          </cell>
          <cell r="B3397" t="str">
            <v>LEGNO-203-P-GREY-RED LE3</v>
          </cell>
        </row>
        <row r="3398">
          <cell r="A3398" t="str">
            <v>BJ-LEG-009</v>
          </cell>
          <cell r="B3398" t="str">
            <v>LEGNO-203-P-GREY-GREEN LE6</v>
          </cell>
        </row>
        <row r="3399">
          <cell r="A3399" t="str">
            <v>BJ-LEG-010</v>
          </cell>
          <cell r="B3399" t="str">
            <v>LEGNO-203-P-GREY-BLACK LE7</v>
          </cell>
        </row>
        <row r="3400">
          <cell r="A3400" t="str">
            <v>BJ-LEG-011</v>
          </cell>
          <cell r="B3400" t="str">
            <v>JANGAN DIPAKAI</v>
          </cell>
        </row>
        <row r="3401">
          <cell r="A3401" t="str">
            <v>BJ-LEG-013</v>
          </cell>
          <cell r="B3401" t="str">
            <v>JANGAN DIPAKAI</v>
          </cell>
        </row>
        <row r="3402">
          <cell r="A3402" t="str">
            <v>BJ-LEG-014</v>
          </cell>
          <cell r="B3402" t="str">
            <v>JANGAN DIPAKAI</v>
          </cell>
        </row>
        <row r="3403">
          <cell r="A3403" t="str">
            <v>BJ-LEG-015</v>
          </cell>
          <cell r="B3403" t="str">
            <v>JANGAN DIPAKAI</v>
          </cell>
        </row>
        <row r="3404">
          <cell r="A3404" t="str">
            <v>BJ-LEG-016</v>
          </cell>
          <cell r="B3404" t="str">
            <v>JANGAN DIPAKAI</v>
          </cell>
        </row>
        <row r="3405">
          <cell r="A3405" t="str">
            <v>BJ-LEG-017</v>
          </cell>
          <cell r="B3405" t="str">
            <v>JANGAN DIPAKAI</v>
          </cell>
        </row>
        <row r="3406">
          <cell r="A3406" t="str">
            <v>BJ-LEG-018</v>
          </cell>
          <cell r="B3406" t="str">
            <v>JANGAN DIPAKAI</v>
          </cell>
        </row>
        <row r="3407">
          <cell r="A3407" t="str">
            <v>BJ-LEG-019</v>
          </cell>
          <cell r="B3407" t="str">
            <v>JANGAN DIPAKAI</v>
          </cell>
        </row>
        <row r="3408">
          <cell r="A3408" t="str">
            <v>BJ-LEG-020</v>
          </cell>
          <cell r="B3408" t="str">
            <v>JANGAN DIPAKAI</v>
          </cell>
        </row>
        <row r="3409">
          <cell r="A3409" t="str">
            <v>BJ-LEG-021</v>
          </cell>
          <cell r="B3409" t="str">
            <v>JANGAN DIPAKAI</v>
          </cell>
        </row>
        <row r="3410">
          <cell r="A3410" t="str">
            <v>BJ-LEG-022</v>
          </cell>
          <cell r="B3410" t="str">
            <v>JANGAN DIPAKAI</v>
          </cell>
        </row>
        <row r="3411">
          <cell r="A3411" t="str">
            <v>BJ-LEG-023</v>
          </cell>
          <cell r="B3411" t="str">
            <v>JANGAN DIPAKAI</v>
          </cell>
        </row>
        <row r="3412">
          <cell r="A3412" t="str">
            <v>BJ-LEG-024</v>
          </cell>
          <cell r="B3412" t="str">
            <v>KURSI LEGNO 203 BLACK RED</v>
          </cell>
        </row>
        <row r="3413">
          <cell r="A3413" t="str">
            <v>BJ-LEG-025</v>
          </cell>
          <cell r="B3413" t="str">
            <v>LEGNO201 P GREY BLACK LE7</v>
          </cell>
        </row>
        <row r="3414">
          <cell r="A3414" t="str">
            <v>BJ-LEM-001</v>
          </cell>
          <cell r="B3414" t="str">
            <v>LEMARI ASSEMBLING TYPE A</v>
          </cell>
        </row>
        <row r="3415">
          <cell r="A3415" t="str">
            <v>BJ-LEM-002</v>
          </cell>
          <cell r="B3415" t="str">
            <v>LEMARI ASSEMBLING TYPE B</v>
          </cell>
        </row>
        <row r="3416">
          <cell r="A3416" t="str">
            <v>BJ-LEM-003</v>
          </cell>
          <cell r="B3416" t="str">
            <v>LEMARI ASSEMBLING TYPE C</v>
          </cell>
        </row>
        <row r="3417">
          <cell r="A3417" t="str">
            <v>BJ-LEM-004</v>
          </cell>
          <cell r="B3417" t="str">
            <v>LEMARI KANTOR C-PRO</v>
          </cell>
        </row>
        <row r="3418">
          <cell r="A3418" t="str">
            <v>BJ-LEM-005</v>
          </cell>
          <cell r="B3418" t="str">
            <v>LEMARI ASRAMA</v>
          </cell>
        </row>
        <row r="3419">
          <cell r="A3419" t="str">
            <v>BJ-LEM-006</v>
          </cell>
          <cell r="B3419" t="str">
            <v>LEMARI DOUBLE BESI</v>
          </cell>
        </row>
        <row r="3420">
          <cell r="A3420" t="str">
            <v>BJ-LEO-001</v>
          </cell>
          <cell r="B3420" t="str">
            <v>LEON N BLUE O1</v>
          </cell>
        </row>
        <row r="3421">
          <cell r="A3421" t="str">
            <v>BJ-LEO-002</v>
          </cell>
          <cell r="B3421" t="str">
            <v>LEON N RED O3</v>
          </cell>
        </row>
        <row r="3422">
          <cell r="A3422" t="str">
            <v>BJ-LEO-003</v>
          </cell>
          <cell r="B3422" t="str">
            <v>LEON N GREEN O6</v>
          </cell>
        </row>
        <row r="3423">
          <cell r="A3423" t="str">
            <v>BJ-LEO-004</v>
          </cell>
          <cell r="B3423" t="str">
            <v>LEON N BLACK O7</v>
          </cell>
        </row>
        <row r="3424">
          <cell r="A3424" t="str">
            <v>BJ-LEO-005</v>
          </cell>
          <cell r="B3424" t="str">
            <v>LEON N RED N3</v>
          </cell>
        </row>
        <row r="3425">
          <cell r="A3425" t="str">
            <v>BJ-LEO-006</v>
          </cell>
          <cell r="B3425" t="str">
            <v>LEON N BROWN N4</v>
          </cell>
        </row>
        <row r="3426">
          <cell r="A3426" t="str">
            <v>BJ-LEO-007</v>
          </cell>
          <cell r="B3426" t="str">
            <v>LEON N CREAM N5</v>
          </cell>
        </row>
        <row r="3427">
          <cell r="A3427" t="str">
            <v>BJ-LEO-008</v>
          </cell>
          <cell r="B3427" t="str">
            <v>LEON N BLUE L1</v>
          </cell>
        </row>
        <row r="3428">
          <cell r="A3428" t="str">
            <v>BJ-LEO-009</v>
          </cell>
          <cell r="B3428" t="str">
            <v>LEON N GREY L2</v>
          </cell>
        </row>
        <row r="3429">
          <cell r="A3429" t="str">
            <v>BJ-LEO-010</v>
          </cell>
          <cell r="B3429" t="str">
            <v>LEON N BLACK L7</v>
          </cell>
        </row>
        <row r="3430">
          <cell r="A3430" t="str">
            <v>BJ-LEO-011</v>
          </cell>
          <cell r="B3430" t="str">
            <v>LEON N GREEN L6</v>
          </cell>
        </row>
        <row r="3431">
          <cell r="A3431" t="str">
            <v>BJ-LEO-012</v>
          </cell>
          <cell r="B3431" t="str">
            <v>LEON P SILVER BLUE O1</v>
          </cell>
        </row>
        <row r="3432">
          <cell r="A3432" t="str">
            <v>BJ-LEO-013</v>
          </cell>
          <cell r="B3432" t="str">
            <v>LEON P SILVER RED O3</v>
          </cell>
        </row>
        <row r="3433">
          <cell r="A3433" t="str">
            <v>BJ-LEO-014</v>
          </cell>
          <cell r="B3433" t="str">
            <v>LEON P SILVER GREEN O6</v>
          </cell>
        </row>
        <row r="3434">
          <cell r="A3434" t="str">
            <v>BJ-LEO-015</v>
          </cell>
          <cell r="B3434" t="str">
            <v>LEON P SILVER BLACK O7</v>
          </cell>
        </row>
        <row r="3435">
          <cell r="A3435" t="str">
            <v>BJ-LEO-016</v>
          </cell>
          <cell r="B3435" t="str">
            <v>LEON P SILVER RED N3</v>
          </cell>
        </row>
        <row r="3436">
          <cell r="A3436" t="str">
            <v>BJ-LEO-017</v>
          </cell>
          <cell r="B3436" t="str">
            <v>LEON P SILVER BROWN N4</v>
          </cell>
        </row>
        <row r="3437">
          <cell r="A3437" t="str">
            <v>BJ-LEO-018</v>
          </cell>
          <cell r="B3437" t="str">
            <v>LEON P SILVER CREAM N5</v>
          </cell>
        </row>
        <row r="3438">
          <cell r="A3438" t="str">
            <v>BJ-LEO-019</v>
          </cell>
          <cell r="B3438" t="str">
            <v>LEON P SILVER BLUE L1</v>
          </cell>
        </row>
        <row r="3439">
          <cell r="A3439" t="str">
            <v>BJ-LEO-020</v>
          </cell>
          <cell r="B3439" t="str">
            <v>LEON P SILVER GREY L2</v>
          </cell>
        </row>
        <row r="3440">
          <cell r="A3440" t="str">
            <v>BJ-LEO-021</v>
          </cell>
          <cell r="B3440" t="str">
            <v>LEON P SILVER BLACK L7</v>
          </cell>
        </row>
        <row r="3441">
          <cell r="A3441" t="str">
            <v>BJ-LEO-022</v>
          </cell>
          <cell r="B3441" t="str">
            <v>LEON P SILVER GREEN L6</v>
          </cell>
        </row>
        <row r="3442">
          <cell r="A3442" t="str">
            <v>BJ-LEO-029</v>
          </cell>
          <cell r="B3442" t="str">
            <v>LEON N BROWN OZ. 051</v>
          </cell>
        </row>
        <row r="3443">
          <cell r="A3443" t="str">
            <v>BJ-LEO-030</v>
          </cell>
          <cell r="B3443" t="str">
            <v>LEON N AL120</v>
          </cell>
        </row>
        <row r="3444">
          <cell r="A3444" t="str">
            <v>BJ-LEO-031</v>
          </cell>
          <cell r="B3444" t="str">
            <v>LEON N ORANGE L12 + BORDIR GKKK</v>
          </cell>
        </row>
        <row r="3445">
          <cell r="A3445" t="str">
            <v>BJ-LEO-032</v>
          </cell>
          <cell r="B3445" t="str">
            <v>LEON N GREEN (CUSTOM)</v>
          </cell>
        </row>
        <row r="3446">
          <cell r="A3446" t="str">
            <v>BJ-LEO-033</v>
          </cell>
          <cell r="B3446" t="str">
            <v>LEON - N - YELLOW L8</v>
          </cell>
        </row>
        <row r="3447">
          <cell r="A3447" t="str">
            <v>BJ-LEO-034</v>
          </cell>
          <cell r="B3447" t="str">
            <v>LEON N RED V3</v>
          </cell>
        </row>
        <row r="3448">
          <cell r="A3448" t="str">
            <v>BJ-LEO-035</v>
          </cell>
          <cell r="B3448" t="str">
            <v>LEON P CUSTOM MEMO + RACK</v>
          </cell>
        </row>
        <row r="3449">
          <cell r="A3449" t="str">
            <v>BJ-LEO-036</v>
          </cell>
          <cell r="B3449" t="str">
            <v>LEON N GREEN L13</v>
          </cell>
        </row>
        <row r="3450">
          <cell r="A3450" t="str">
            <v>BJ-LEO-037</v>
          </cell>
          <cell r="B3450" t="str">
            <v>LEON N GREY O2</v>
          </cell>
        </row>
        <row r="3451">
          <cell r="A3451" t="str">
            <v>BJ-LOT-001</v>
          </cell>
          <cell r="B3451" t="str">
            <v>LOTUS N BLUE L1</v>
          </cell>
        </row>
        <row r="3452">
          <cell r="A3452" t="str">
            <v>BJ-LOT-002</v>
          </cell>
          <cell r="B3452" t="str">
            <v>LOTUS N BACK CREAM GREY L2</v>
          </cell>
        </row>
        <row r="3453">
          <cell r="A3453" t="str">
            <v>BJ-LOT-003</v>
          </cell>
          <cell r="B3453" t="str">
            <v>LOTUS N GREEN L6</v>
          </cell>
        </row>
        <row r="3454">
          <cell r="A3454" t="str">
            <v>BJ-LOT-004</v>
          </cell>
          <cell r="B3454" t="str">
            <v>LOTUS  N BACK CREAM BLACK L7</v>
          </cell>
        </row>
        <row r="3455">
          <cell r="A3455" t="str">
            <v>BJ-LOT-009</v>
          </cell>
          <cell r="B3455" t="str">
            <v>LOTUS P BLUE L1</v>
          </cell>
        </row>
        <row r="3456">
          <cell r="A3456" t="str">
            <v>BJ-LOT-014</v>
          </cell>
          <cell r="B3456" t="str">
            <v>LOTUS P RED N3</v>
          </cell>
        </row>
        <row r="3457">
          <cell r="A3457" t="str">
            <v>BJ-LOT-015</v>
          </cell>
          <cell r="B3457" t="str">
            <v>LOTUS PSA BACK CREAM ORANGE L12</v>
          </cell>
        </row>
        <row r="3458">
          <cell r="A3458" t="str">
            <v>BJ-LOT-016</v>
          </cell>
          <cell r="B3458" t="str">
            <v>LOTUS PSA BACK CREAM GREEN L13</v>
          </cell>
        </row>
        <row r="3459">
          <cell r="A3459" t="str">
            <v>BJ-LOT-017</v>
          </cell>
          <cell r="B3459" t="str">
            <v>LOTUS PSA BACK CREAM YELLOW L8</v>
          </cell>
        </row>
        <row r="3460">
          <cell r="A3460" t="str">
            <v>BJ-LOT-019</v>
          </cell>
          <cell r="B3460" t="str">
            <v>LOTUS   N BACK GREY YELLOW L8</v>
          </cell>
        </row>
        <row r="3461">
          <cell r="A3461" t="str">
            <v>BJ-LOT-021</v>
          </cell>
          <cell r="B3461" t="str">
            <v>LOTUS N BACK CREAM RED V3</v>
          </cell>
        </row>
        <row r="3462">
          <cell r="A3462" t="str">
            <v>BJ-LOT-022</v>
          </cell>
          <cell r="B3462" t="str">
            <v>LOTUS-N-BLACK 07</v>
          </cell>
        </row>
        <row r="3463">
          <cell r="A3463" t="str">
            <v>BJ-LOT-026</v>
          </cell>
          <cell r="B3463" t="str">
            <v>LOTUS-N-GREEN O5</v>
          </cell>
        </row>
        <row r="3464">
          <cell r="A3464" t="str">
            <v>BJ-LOT-029</v>
          </cell>
          <cell r="B3464" t="str">
            <v>LOTUS N ORANGE</v>
          </cell>
        </row>
        <row r="3465">
          <cell r="A3465" t="str">
            <v>BJ-LOT-030</v>
          </cell>
          <cell r="B3465" t="str">
            <v>LOTUS-N-ORANGE L12</v>
          </cell>
        </row>
        <row r="3466">
          <cell r="A3466" t="str">
            <v>BJ-LOT-031</v>
          </cell>
          <cell r="B3466" t="str">
            <v>LOTUS-N-BACK GREY RED V3</v>
          </cell>
        </row>
        <row r="3467">
          <cell r="A3467" t="str">
            <v>BJ-LOT-032</v>
          </cell>
          <cell r="B3467" t="str">
            <v>LOTUS N BACK GREY GREEN O6</v>
          </cell>
        </row>
        <row r="3468">
          <cell r="A3468" t="str">
            <v>BJ-LOT-033</v>
          </cell>
          <cell r="B3468" t="str">
            <v>LOTUS N BACK GREY BROWN N4</v>
          </cell>
        </row>
        <row r="3469">
          <cell r="A3469" t="str">
            <v>BJ-LOT-034</v>
          </cell>
          <cell r="B3469" t="str">
            <v>LOTUS P  ORANGE L12</v>
          </cell>
        </row>
        <row r="3470">
          <cell r="A3470" t="str">
            <v>BJ-LOT-035</v>
          </cell>
          <cell r="B3470" t="str">
            <v>LOTUS N BACK GREY MODIF COKLAT</v>
          </cell>
        </row>
        <row r="3471">
          <cell r="A3471" t="str">
            <v>BJ-LOT-036</v>
          </cell>
          <cell r="B3471" t="str">
            <v>LOTUS N BACK CREAM BROWN N4</v>
          </cell>
        </row>
        <row r="3472">
          <cell r="A3472" t="str">
            <v>BJ-LOT-037</v>
          </cell>
          <cell r="B3472" t="str">
            <v>LOTUS BACK CREAM N ABU L2</v>
          </cell>
        </row>
        <row r="3473">
          <cell r="A3473" t="str">
            <v>BJ-LOT-038</v>
          </cell>
          <cell r="B3473" t="str">
            <v>LOTUS N BACK CREAM BLUE L1</v>
          </cell>
        </row>
        <row r="3474">
          <cell r="A3474" t="str">
            <v>BJ-LOT-039</v>
          </cell>
          <cell r="B3474" t="str">
            <v>LOTUS N BACK CREAM BLUE O1</v>
          </cell>
        </row>
        <row r="3475">
          <cell r="A3475" t="str">
            <v>BJ-LOT-040</v>
          </cell>
          <cell r="B3475" t="str">
            <v>LOTUS N BACK CREAM CREAM N5</v>
          </cell>
        </row>
        <row r="3476">
          <cell r="A3476" t="str">
            <v>BJ-LOT-041</v>
          </cell>
          <cell r="B3476" t="str">
            <v>LOTUS N BACK GREY BLUE L1</v>
          </cell>
        </row>
        <row r="3477">
          <cell r="A3477" t="str">
            <v>BJ-LOT-042</v>
          </cell>
          <cell r="B3477" t="str">
            <v>LOTUS BACK GREY N CREAM O5</v>
          </cell>
        </row>
        <row r="3478">
          <cell r="A3478" t="str">
            <v>BJ-LOT-043</v>
          </cell>
          <cell r="B3478" t="str">
            <v>LOTUS N BACK GREY GREEN L6</v>
          </cell>
        </row>
        <row r="3479">
          <cell r="A3479" t="str">
            <v>BJ-LOT-045</v>
          </cell>
          <cell r="B3479" t="str">
            <v>LOTUS N BACK GREY BLACK L7</v>
          </cell>
        </row>
        <row r="3480">
          <cell r="A3480" t="str">
            <v>BJ-LOT-046</v>
          </cell>
          <cell r="B3480" t="str">
            <v>LOTUS N BACK GREY BLACK O7</v>
          </cell>
        </row>
        <row r="3481">
          <cell r="A3481" t="str">
            <v>BJ-LOT-047</v>
          </cell>
          <cell r="B3481" t="str">
            <v>LOTUS N BACK GREY RED N3</v>
          </cell>
        </row>
        <row r="3482">
          <cell r="A3482" t="str">
            <v>BJ-LOT-048</v>
          </cell>
          <cell r="B3482" t="str">
            <v>LOTUS N BACK GREY RED O3</v>
          </cell>
        </row>
        <row r="3483">
          <cell r="A3483" t="str">
            <v>BJ-LOT-049</v>
          </cell>
          <cell r="B3483" t="str">
            <v>LOTUS N BACK GREY ORANGE L12</v>
          </cell>
        </row>
        <row r="3484">
          <cell r="A3484" t="str">
            <v>BJ-LOT-050</v>
          </cell>
          <cell r="B3484" t="str">
            <v>LOTUS MEMO N ABU S2</v>
          </cell>
        </row>
        <row r="3485">
          <cell r="A3485" t="str">
            <v>BJ-LOT-051</v>
          </cell>
          <cell r="B3485" t="str">
            <v>LOTUS MEMO N BIRU S1</v>
          </cell>
        </row>
        <row r="3486">
          <cell r="A3486" t="str">
            <v>BJ-LOT-052</v>
          </cell>
          <cell r="B3486" t="str">
            <v>LOTUS P BG BLACK O7</v>
          </cell>
        </row>
        <row r="3487">
          <cell r="A3487" t="str">
            <v>BJ-LOT-053</v>
          </cell>
          <cell r="B3487" t="str">
            <v>LOTUS N - CREAM O5</v>
          </cell>
        </row>
        <row r="3488">
          <cell r="A3488" t="str">
            <v>BJ-LOT-055</v>
          </cell>
          <cell r="B3488" t="str">
            <v>LOTUS N BACK GREY L GREEN L13</v>
          </cell>
        </row>
        <row r="3489">
          <cell r="A3489" t="str">
            <v>BJ-LOT-057</v>
          </cell>
          <cell r="B3489" t="str">
            <v>LOTUS N BACK GREY CREAM N5</v>
          </cell>
        </row>
        <row r="3490">
          <cell r="A3490" t="str">
            <v>BJ-LOT-058</v>
          </cell>
          <cell r="B3490" t="str">
            <v>LOTUS N BACK CREAM BLACK L7 ( EXPORT )</v>
          </cell>
        </row>
        <row r="3491">
          <cell r="A3491" t="str">
            <v>BJ-LOT-059</v>
          </cell>
          <cell r="B3491" t="str">
            <v>LOTUS N BACK CREAM BLACK O7</v>
          </cell>
        </row>
        <row r="3492">
          <cell r="A3492" t="str">
            <v>BJ-LOT-060</v>
          </cell>
          <cell r="B3492" t="str">
            <v>LOTUS BACK BEIGE N YK BLUE 121</v>
          </cell>
        </row>
        <row r="3493">
          <cell r="A3493" t="str">
            <v>BJ-LOT-061</v>
          </cell>
          <cell r="B3493" t="str">
            <v>LOTUS N BACK CREAM RED N3</v>
          </cell>
        </row>
        <row r="3494">
          <cell r="A3494" t="str">
            <v>BJ-LOT-062</v>
          </cell>
          <cell r="B3494" t="str">
            <v>LOTUS N BACK GREY GREY L2</v>
          </cell>
        </row>
        <row r="3495">
          <cell r="A3495" t="str">
            <v>BJ-LOT-064</v>
          </cell>
          <cell r="B3495" t="str">
            <v>LOTUS P GREY BACK GREY OZON 051</v>
          </cell>
        </row>
        <row r="3496">
          <cell r="A3496" t="str">
            <v>BJ-LOT-065</v>
          </cell>
          <cell r="B3496" t="str">
            <v>LOTUS N BACK GREY  BLUE O1</v>
          </cell>
        </row>
        <row r="3497">
          <cell r="A3497" t="str">
            <v>BJ-LOT-066</v>
          </cell>
          <cell r="B3497" t="str">
            <v>LOTUS N BACK GREY OZON 051</v>
          </cell>
        </row>
        <row r="3498">
          <cell r="A3498" t="str">
            <v>BJ-LOT-067</v>
          </cell>
          <cell r="B3498" t="str">
            <v>LOTUS N BACK CREAM BLUE GEORGIA 121 ( EXPORT )</v>
          </cell>
        </row>
        <row r="3499">
          <cell r="A3499" t="str">
            <v>BJ-LOT-068</v>
          </cell>
          <cell r="B3499" t="str">
            <v>LOTUS N BACK GREY GREY L2 ( EXPORT )</v>
          </cell>
        </row>
        <row r="3500">
          <cell r="A3500" t="str">
            <v>BJ-LOT-069</v>
          </cell>
          <cell r="B3500" t="str">
            <v>LOTUS N BACK CREAM RED N3 ( EXPORT )</v>
          </cell>
        </row>
        <row r="3501">
          <cell r="A3501" t="str">
            <v>BJ-LOT-070</v>
          </cell>
          <cell r="B3501" t="str">
            <v>LOTUS N BACK CREAM ORANGE L12</v>
          </cell>
        </row>
        <row r="3502">
          <cell r="A3502" t="str">
            <v>BJ-LOT-071</v>
          </cell>
          <cell r="B3502" t="str">
            <v>LOTUS N BACK CREAM RED O3</v>
          </cell>
        </row>
        <row r="3503">
          <cell r="A3503" t="str">
            <v>BJ-LOT-072</v>
          </cell>
          <cell r="B3503" t="str">
            <v>LOTUS N BACK CREAM GREEN L6</v>
          </cell>
        </row>
        <row r="3504">
          <cell r="A3504" t="str">
            <v>BJ-LOT-073</v>
          </cell>
          <cell r="B3504" t="str">
            <v>LOTUS N BACK GREY YELLOW FLORA</v>
          </cell>
        </row>
        <row r="3505">
          <cell r="A3505" t="str">
            <v>BJ-LOT-074</v>
          </cell>
          <cell r="B3505" t="str">
            <v>LOTUS N BACK GREY GREY O2</v>
          </cell>
        </row>
        <row r="3506">
          <cell r="A3506" t="str">
            <v>BJ-LOT-075</v>
          </cell>
          <cell r="B3506" t="str">
            <v>LOTUS N BACK GREY RED V3</v>
          </cell>
        </row>
        <row r="3507">
          <cell r="A3507" t="str">
            <v>BJ-LOT-076</v>
          </cell>
          <cell r="B3507" t="str">
            <v>LOTUS N BACK GREY BLACK O7 TANPA EMBOSS LABEL (PF-Z2300-C-Z01)</v>
          </cell>
        </row>
        <row r="3508">
          <cell r="A3508" t="str">
            <v>BJ-LOT-077</v>
          </cell>
          <cell r="B3508" t="str">
            <v>LOTUS N BACK CREAM GREY Y2</v>
          </cell>
        </row>
        <row r="3509">
          <cell r="A3509" t="str">
            <v>BJ-LOT-078</v>
          </cell>
          <cell r="B3509" t="str">
            <v>LOTUS N BACK GREY GREY Y2</v>
          </cell>
        </row>
        <row r="3510">
          <cell r="A3510" t="str">
            <v>BJ-LUX-001</v>
          </cell>
          <cell r="B3510" t="str">
            <v>LUXIE B/S : GREY /BLACK</v>
          </cell>
        </row>
        <row r="3511">
          <cell r="A3511" t="str">
            <v>BJ-LUX-002</v>
          </cell>
          <cell r="B3511" t="str">
            <v>LUXIE F B/S : ORANGE / BLACK</v>
          </cell>
        </row>
        <row r="3512">
          <cell r="A3512" t="str">
            <v>BJ-LUX-005</v>
          </cell>
          <cell r="B3512" t="str">
            <v>LUXIE F B/S : BLUE / BLACK</v>
          </cell>
        </row>
        <row r="3513">
          <cell r="A3513" t="str">
            <v>BJ-LUX-006</v>
          </cell>
          <cell r="B3513" t="str">
            <v>LUXIE F B/S : GREEN / BLACK</v>
          </cell>
        </row>
        <row r="3514">
          <cell r="A3514" t="str">
            <v>BJ-LUX-007</v>
          </cell>
          <cell r="B3514" t="str">
            <v>LUXIE F/B/S : WHITE / GREY / GREY</v>
          </cell>
        </row>
        <row r="3515">
          <cell r="A3515" t="str">
            <v>BJ-LUX-008</v>
          </cell>
          <cell r="B3515" t="str">
            <v>LUXIE F/B/S : WHITE / ORANGE / ORANGE</v>
          </cell>
        </row>
        <row r="3516">
          <cell r="A3516" t="str">
            <v>BJ-LUX-009</v>
          </cell>
          <cell r="B3516" t="str">
            <v>LUXIE F/B/S : WHITE / BLUE / BLUE</v>
          </cell>
        </row>
        <row r="3517">
          <cell r="A3517" t="str">
            <v>BJ-LUX-010</v>
          </cell>
          <cell r="B3517" t="str">
            <v>LUXIE F/B/S : WHITE / GREEN / GREEN</v>
          </cell>
        </row>
        <row r="3518">
          <cell r="A3518" t="str">
            <v>BJ-LUX-011</v>
          </cell>
          <cell r="B3518" t="str">
            <v>LUXIE F/B/S : WHITE / RED / RED</v>
          </cell>
        </row>
        <row r="3519">
          <cell r="A3519" t="str">
            <v>BJ-LUX-012</v>
          </cell>
          <cell r="B3519" t="str">
            <v>LUXIE GREEN TOSCA</v>
          </cell>
        </row>
        <row r="3520">
          <cell r="A3520" t="str">
            <v>BJ-LUX-013</v>
          </cell>
          <cell r="B3520" t="str">
            <v>LUXIE RED</v>
          </cell>
        </row>
        <row r="3521">
          <cell r="A3521" t="str">
            <v>BJ-LUX-014</v>
          </cell>
          <cell r="B3521" t="str">
            <v>LUXIE BLACK CUSTOM</v>
          </cell>
        </row>
        <row r="3522">
          <cell r="A3522" t="str">
            <v>BJ-LUX-015</v>
          </cell>
          <cell r="B3522" t="str">
            <v>CHITOSE LUXIE BLACK</v>
          </cell>
        </row>
        <row r="3523">
          <cell r="A3523" t="str">
            <v>BJ-MAN-001</v>
          </cell>
          <cell r="B3523" t="str">
            <v>JANGAN DIPAKAI</v>
          </cell>
        </row>
        <row r="3524">
          <cell r="A3524" t="str">
            <v>BJ-MAN-002</v>
          </cell>
          <cell r="B3524" t="str">
            <v>JANGAN DIPAKAI</v>
          </cell>
        </row>
        <row r="3525">
          <cell r="A3525" t="str">
            <v>BJ-MAN-003</v>
          </cell>
          <cell r="B3525" t="str">
            <v>JANGAN DIPAKAI</v>
          </cell>
        </row>
        <row r="3526">
          <cell r="A3526" t="str">
            <v>BJ-MAN-004</v>
          </cell>
          <cell r="B3526" t="str">
            <v>JANGAN DIPAKAI</v>
          </cell>
        </row>
        <row r="3527">
          <cell r="A3527" t="str">
            <v>BJ-MAN-005</v>
          </cell>
          <cell r="B3527" t="str">
            <v>JANGAN DIPAKAI</v>
          </cell>
        </row>
        <row r="3528">
          <cell r="A3528" t="str">
            <v>BJ-MAN-006</v>
          </cell>
          <cell r="B3528" t="str">
            <v>JANGAN DIPAKAI</v>
          </cell>
        </row>
        <row r="3529">
          <cell r="A3529" t="str">
            <v>BJ-MAN-007</v>
          </cell>
          <cell r="B3529" t="str">
            <v>JANGAN DIPAKAI</v>
          </cell>
        </row>
        <row r="3530">
          <cell r="A3530" t="str">
            <v>BJ-MAN-008</v>
          </cell>
          <cell r="B3530" t="str">
            <v>JANGAN DIPAKAI</v>
          </cell>
        </row>
        <row r="3531">
          <cell r="A3531" t="str">
            <v>BJ-MAN-009</v>
          </cell>
          <cell r="B3531" t="str">
            <v>JANGAN DIPAKAI</v>
          </cell>
        </row>
        <row r="3532">
          <cell r="A3532" t="str">
            <v>BJ-MAN-010</v>
          </cell>
          <cell r="B3532" t="str">
            <v>MANABU DESK NO.4 P CREAM</v>
          </cell>
        </row>
        <row r="3533">
          <cell r="A3533" t="str">
            <v>BJ-MAN-011</v>
          </cell>
          <cell r="B3533" t="str">
            <v>MANABU DESK NO.5 P CREAM</v>
          </cell>
        </row>
        <row r="3534">
          <cell r="A3534" t="str">
            <v>BJ-MAN-012</v>
          </cell>
          <cell r="B3534" t="str">
            <v>MANABU DESK NO.6 P CREAM</v>
          </cell>
        </row>
        <row r="3535">
          <cell r="A3535" t="str">
            <v>BJ-MAN-013</v>
          </cell>
          <cell r="B3535" t="str">
            <v>JANGAN DIPAKAI</v>
          </cell>
        </row>
        <row r="3536">
          <cell r="A3536" t="str">
            <v>BJ-MAN-014</v>
          </cell>
          <cell r="B3536" t="str">
            <v>JANGAN DIPAKAI</v>
          </cell>
        </row>
        <row r="3537">
          <cell r="A3537" t="str">
            <v>BJ-MAN-015</v>
          </cell>
          <cell r="B3537" t="str">
            <v>JANGAN DIPAKAI</v>
          </cell>
        </row>
        <row r="3538">
          <cell r="A3538" t="str">
            <v>BJ-MAN-016</v>
          </cell>
          <cell r="B3538" t="str">
            <v>JANGAN DIPAKAI</v>
          </cell>
        </row>
        <row r="3539">
          <cell r="A3539" t="str">
            <v>BJ-MAN-017</v>
          </cell>
          <cell r="B3539" t="str">
            <v>JANGAN DIPAKAI</v>
          </cell>
        </row>
        <row r="3540">
          <cell r="A3540" t="str">
            <v>BJ-MAN-018</v>
          </cell>
          <cell r="B3540" t="str">
            <v>JANGAN DIPAKAI</v>
          </cell>
        </row>
        <row r="3541">
          <cell r="A3541" t="str">
            <v>BJ-MAN-019</v>
          </cell>
          <cell r="B3541" t="str">
            <v>JANGAN DIPAKAI</v>
          </cell>
        </row>
        <row r="3542">
          <cell r="A3542" t="str">
            <v>BJ-MAN-020</v>
          </cell>
          <cell r="B3542" t="str">
            <v>JANGAN DIPAKAI</v>
          </cell>
        </row>
        <row r="3543">
          <cell r="A3543" t="str">
            <v>BJ-MAN-021</v>
          </cell>
          <cell r="B3543" t="str">
            <v>JANGAN DIPAKAI</v>
          </cell>
        </row>
        <row r="3544">
          <cell r="A3544" t="str">
            <v>BJ-MAN-022</v>
          </cell>
          <cell r="B3544" t="str">
            <v>MANABU DESK PLUS NO.4 P IVORY</v>
          </cell>
        </row>
        <row r="3545">
          <cell r="A3545" t="str">
            <v>BJ-MAN-023</v>
          </cell>
          <cell r="B3545" t="str">
            <v>MANABU DESK PLUS NO.5 P IVORY</v>
          </cell>
        </row>
        <row r="3546">
          <cell r="A3546" t="str">
            <v>BJ-MAN-024</v>
          </cell>
          <cell r="B3546" t="str">
            <v>MANABU DESK PLUS NO.6 P IVORY</v>
          </cell>
        </row>
        <row r="3547">
          <cell r="A3547" t="str">
            <v>BJ-MAN-025</v>
          </cell>
          <cell r="B3547" t="str">
            <v>MANABU P DESK PLUS NO.4 P L.BLUE</v>
          </cell>
        </row>
        <row r="3548">
          <cell r="A3548" t="str">
            <v>BJ-MAN-026</v>
          </cell>
          <cell r="B3548" t="str">
            <v>MANABU P DESK PLUS NO.5 P L.BLUE</v>
          </cell>
        </row>
        <row r="3549">
          <cell r="A3549" t="str">
            <v>BJ-MAN-027</v>
          </cell>
          <cell r="B3549" t="str">
            <v>MANABU P DESK PLUS NO.6 P L.BLUE</v>
          </cell>
        </row>
        <row r="3550">
          <cell r="A3550" t="str">
            <v>BJ-MAN-028</v>
          </cell>
          <cell r="B3550" t="str">
            <v>MANABU P DESK NO.4 P L.BLUE</v>
          </cell>
        </row>
        <row r="3551">
          <cell r="A3551" t="str">
            <v>BJ-MAN-029</v>
          </cell>
          <cell r="B3551" t="str">
            <v>JANGAN DIPAKAI</v>
          </cell>
        </row>
        <row r="3552">
          <cell r="A3552" t="str">
            <v>BJ-MAN-030</v>
          </cell>
          <cell r="B3552" t="str">
            <v>JANGAN DIPAKAI</v>
          </cell>
        </row>
        <row r="3553">
          <cell r="A3553" t="str">
            <v>BJ-MAN-031</v>
          </cell>
          <cell r="B3553" t="str">
            <v>MANABU P DESK NO.5 P L.BLUE</v>
          </cell>
        </row>
        <row r="3554">
          <cell r="A3554" t="str">
            <v>BJ-MAN-032</v>
          </cell>
          <cell r="B3554" t="str">
            <v>JANGAN DIPAKAI</v>
          </cell>
        </row>
        <row r="3555">
          <cell r="A3555" t="str">
            <v>BJ-MAN-033</v>
          </cell>
          <cell r="B3555" t="str">
            <v>JANGAN DIPAKAI</v>
          </cell>
        </row>
        <row r="3556">
          <cell r="A3556" t="str">
            <v>BJ-MAN-034</v>
          </cell>
          <cell r="B3556" t="str">
            <v>MANABU P DESK NO.6 P L.BLUE</v>
          </cell>
        </row>
        <row r="3557">
          <cell r="A3557" t="str">
            <v>BJ-MAN-035</v>
          </cell>
          <cell r="B3557" t="str">
            <v>JANGAN DIPAKAI</v>
          </cell>
        </row>
        <row r="3558">
          <cell r="A3558" t="str">
            <v>BJ-MAN-036</v>
          </cell>
          <cell r="B3558" t="str">
            <v>JANGAN DIPAKAI</v>
          </cell>
        </row>
        <row r="3559">
          <cell r="A3559" t="str">
            <v>BJ-MAN-037</v>
          </cell>
          <cell r="B3559" t="str">
            <v>MANABU P DESK NO.4 P L.BLUE JP</v>
          </cell>
        </row>
        <row r="3560">
          <cell r="A3560" t="str">
            <v>BJ-MAN-038</v>
          </cell>
          <cell r="B3560" t="str">
            <v>MANABU P DESK NO.5 P L.BLUE JP</v>
          </cell>
        </row>
        <row r="3561">
          <cell r="A3561" t="str">
            <v>BJ-MAN-039</v>
          </cell>
          <cell r="B3561" t="str">
            <v>MANABU P DESK NO.6 P L.BLUE JP</v>
          </cell>
        </row>
        <row r="3562">
          <cell r="A3562" t="str">
            <v>BJ-MAN-040</v>
          </cell>
          <cell r="B3562" t="str">
            <v>JANGAN DIPAKAI</v>
          </cell>
        </row>
        <row r="3563">
          <cell r="A3563" t="str">
            <v>BJ-MAN-041</v>
          </cell>
          <cell r="B3563" t="str">
            <v>JANGAN DIPAKAI</v>
          </cell>
        </row>
        <row r="3564">
          <cell r="A3564" t="str">
            <v>BJ-MAN-042</v>
          </cell>
          <cell r="B3564" t="str">
            <v>JANGAN DIPAKAI</v>
          </cell>
        </row>
        <row r="3565">
          <cell r="A3565" t="str">
            <v>BJ-MAN-043</v>
          </cell>
          <cell r="B3565" t="str">
            <v>JANGAN DIPAKAI</v>
          </cell>
        </row>
        <row r="3566">
          <cell r="A3566" t="str">
            <v>BJ-MAN-044</v>
          </cell>
          <cell r="B3566" t="str">
            <v>JANGAN DIPAKAI</v>
          </cell>
        </row>
        <row r="3567">
          <cell r="A3567" t="str">
            <v>BJ-MAN-045</v>
          </cell>
          <cell r="B3567" t="str">
            <v>JANGAN DIPAKAI</v>
          </cell>
        </row>
        <row r="3568">
          <cell r="A3568" t="str">
            <v>BJ-MAN-046</v>
          </cell>
          <cell r="B3568" t="str">
            <v>JANGAN DIPAKAI</v>
          </cell>
        </row>
        <row r="3569">
          <cell r="A3569" t="str">
            <v>BJ-MAN-047</v>
          </cell>
          <cell r="B3569" t="str">
            <v>JANGAN DIPAKAI</v>
          </cell>
        </row>
        <row r="3570">
          <cell r="A3570" t="str">
            <v>BJ-MAN-048</v>
          </cell>
          <cell r="B3570" t="str">
            <v>JANGAN DIPAKAI</v>
          </cell>
        </row>
        <row r="3571">
          <cell r="A3571" t="str">
            <v>BJ-MAN-049</v>
          </cell>
          <cell r="B3571" t="str">
            <v>JANGAN DIPAKAI</v>
          </cell>
        </row>
        <row r="3572">
          <cell r="A3572" t="str">
            <v>BJ-MAN-050</v>
          </cell>
          <cell r="B3572" t="str">
            <v>JANGAN DIPAKAI</v>
          </cell>
        </row>
        <row r="3573">
          <cell r="A3573" t="str">
            <v>BJ-MAN-051</v>
          </cell>
          <cell r="B3573" t="str">
            <v>JANGAN DIPAKAI</v>
          </cell>
        </row>
        <row r="3574">
          <cell r="A3574" t="str">
            <v>BJ-MAN-052</v>
          </cell>
          <cell r="B3574" t="str">
            <v>JANGAN DIPAKAI</v>
          </cell>
        </row>
        <row r="3575">
          <cell r="A3575" t="str">
            <v>BJ-MAN-053</v>
          </cell>
          <cell r="B3575" t="str">
            <v>JANGAN DIPAKAI</v>
          </cell>
        </row>
        <row r="3576">
          <cell r="A3576" t="str">
            <v>BJ-MAN-054</v>
          </cell>
          <cell r="B3576" t="str">
            <v>JANGAN DIPAKAI</v>
          </cell>
        </row>
        <row r="3577">
          <cell r="A3577" t="str">
            <v>BJ-MAN-055</v>
          </cell>
          <cell r="B3577" t="str">
            <v>JANGAN DIPAKAI</v>
          </cell>
        </row>
        <row r="3578">
          <cell r="A3578" t="str">
            <v>BJ-MAN-056</v>
          </cell>
          <cell r="B3578" t="str">
            <v>JANGAN DIPAKAI</v>
          </cell>
        </row>
        <row r="3579">
          <cell r="A3579" t="str">
            <v>BJ-MAN-057</v>
          </cell>
          <cell r="B3579" t="str">
            <v>JANGAN DIPAKAI</v>
          </cell>
        </row>
        <row r="3580">
          <cell r="A3580" t="str">
            <v>BJ-MAN-058</v>
          </cell>
          <cell r="B3580" t="str">
            <v>JANGAN DIPAKAI</v>
          </cell>
        </row>
        <row r="3581">
          <cell r="A3581" t="str">
            <v>BJ-MAN-059</v>
          </cell>
          <cell r="B3581" t="str">
            <v>JANGAN DIPAKAI</v>
          </cell>
        </row>
        <row r="3582">
          <cell r="A3582" t="str">
            <v>BJ-MAN-060</v>
          </cell>
          <cell r="B3582" t="str">
            <v>JANGAN DIPAKAI</v>
          </cell>
        </row>
        <row r="3583">
          <cell r="A3583" t="str">
            <v>BJ-MAN-061</v>
          </cell>
          <cell r="B3583" t="str">
            <v>JANGAN DIPAKAI</v>
          </cell>
        </row>
        <row r="3584">
          <cell r="A3584" t="str">
            <v>BJ-MAN-062</v>
          </cell>
          <cell r="B3584" t="str">
            <v>JANGAN DIPAKAI</v>
          </cell>
        </row>
        <row r="3585">
          <cell r="A3585" t="str">
            <v>BJ-MAN-063</v>
          </cell>
          <cell r="B3585" t="str">
            <v>JANGAN DIPAKAI</v>
          </cell>
        </row>
        <row r="3586">
          <cell r="A3586" t="str">
            <v>BJ-MAN-064</v>
          </cell>
          <cell r="B3586" t="str">
            <v>MANABU P DESK NO.4 P IVORY</v>
          </cell>
        </row>
        <row r="3587">
          <cell r="A3587" t="str">
            <v>BJ-MAN-065</v>
          </cell>
          <cell r="B3587" t="str">
            <v>MANABU P DESK NO.6 P IVORY JP</v>
          </cell>
        </row>
        <row r="3588">
          <cell r="A3588" t="str">
            <v>BJ-MAN-066</v>
          </cell>
          <cell r="B3588" t="str">
            <v>JANGAN DIPAKAI</v>
          </cell>
        </row>
        <row r="3589">
          <cell r="A3589" t="str">
            <v>BJ-MAN-067</v>
          </cell>
          <cell r="B3589" t="str">
            <v>MANABU P DESK NO.5 P IVORY</v>
          </cell>
        </row>
        <row r="3590">
          <cell r="A3590" t="str">
            <v>BJ-MAN-069</v>
          </cell>
          <cell r="B3590" t="str">
            <v>JANGAN DIPAKAI</v>
          </cell>
        </row>
        <row r="3591">
          <cell r="A3591" t="str">
            <v>BJ-MAN-070</v>
          </cell>
          <cell r="B3591" t="str">
            <v>MANABU P DESK NO.6 P IVORY</v>
          </cell>
        </row>
        <row r="3592">
          <cell r="A3592" t="str">
            <v>BJ-MAN-071</v>
          </cell>
          <cell r="B3592" t="str">
            <v>MANABU P DESK NO.4 P IVORY JP</v>
          </cell>
        </row>
        <row r="3593">
          <cell r="A3593" t="str">
            <v>BJ-MAN-072</v>
          </cell>
          <cell r="B3593" t="str">
            <v>JANGAN DIPAKAI</v>
          </cell>
        </row>
        <row r="3594">
          <cell r="A3594" t="str">
            <v>BJ-MAN-073</v>
          </cell>
          <cell r="B3594" t="str">
            <v>JANGAN DIPAKAI</v>
          </cell>
        </row>
        <row r="3595">
          <cell r="A3595" t="str">
            <v>BJ-MAN-074</v>
          </cell>
          <cell r="B3595" t="str">
            <v>JANGAN DIPAKAI</v>
          </cell>
        </row>
        <row r="3596">
          <cell r="A3596" t="str">
            <v>BJ-MAN-075</v>
          </cell>
          <cell r="B3596" t="str">
            <v>MANABU AH DESK 01 CUSTOM</v>
          </cell>
        </row>
        <row r="3597">
          <cell r="A3597" t="str">
            <v>BJ-MAN-076</v>
          </cell>
          <cell r="B3597" t="str">
            <v>MANABU P DESK PLUS NO.4 IVORY</v>
          </cell>
        </row>
        <row r="3598">
          <cell r="A3598" t="str">
            <v>BJ-MAN-077</v>
          </cell>
          <cell r="B3598" t="str">
            <v>JANGAN DIPAKAI</v>
          </cell>
        </row>
        <row r="3599">
          <cell r="A3599" t="str">
            <v>BJ-MAN-078</v>
          </cell>
          <cell r="B3599" t="str">
            <v>MANABU P DESK PLUS NO.5 P IVORY</v>
          </cell>
        </row>
        <row r="3600">
          <cell r="A3600" t="str">
            <v>BJ-MAN-079</v>
          </cell>
          <cell r="B3600" t="str">
            <v>MANABU P DESK PLUS NO.6 P IVORY</v>
          </cell>
        </row>
        <row r="3601">
          <cell r="A3601" t="str">
            <v>BJ-MAN-080</v>
          </cell>
          <cell r="B3601" t="str">
            <v>MANABU AH DESK-01</v>
          </cell>
        </row>
        <row r="3602">
          <cell r="A3602" t="str">
            <v>BJ-MAN-081</v>
          </cell>
          <cell r="B3602" t="str">
            <v>MANABU AH CHAIR</v>
          </cell>
        </row>
        <row r="3603">
          <cell r="A3603" t="str">
            <v>BJ-MAN-082</v>
          </cell>
          <cell r="B3603" t="str">
            <v>MANABU AH DESK-02</v>
          </cell>
        </row>
        <row r="3604">
          <cell r="A3604" t="str">
            <v>BJ-MAN-083</v>
          </cell>
          <cell r="B3604" t="str">
            <v>MANABU P DESK NO.5 P IVORY JP</v>
          </cell>
        </row>
        <row r="3605">
          <cell r="A3605" t="str">
            <v>BJ-MAN-084</v>
          </cell>
          <cell r="B3605" t="str">
            <v>MANABU P DESK PLUS NO.6 P IVORY RIOTAN</v>
          </cell>
        </row>
        <row r="3606">
          <cell r="A3606" t="str">
            <v>BJ-MAN-085</v>
          </cell>
          <cell r="B3606" t="str">
            <v>JANGAN DIPAKAI</v>
          </cell>
        </row>
        <row r="3607">
          <cell r="A3607" t="str">
            <v>BJ-MAN-086</v>
          </cell>
          <cell r="B3607" t="str">
            <v>JANGAN DIPAKAI</v>
          </cell>
        </row>
        <row r="3608">
          <cell r="A3608" t="str">
            <v>BJ-MAN-087</v>
          </cell>
          <cell r="B3608" t="str">
            <v>MANABU P DESK NO.6 P IVORY TT ECHOOL</v>
          </cell>
        </row>
        <row r="3609">
          <cell r="A3609" t="str">
            <v>BJ-MAN-088</v>
          </cell>
          <cell r="B3609" t="str">
            <v>MANABU AH DESK - 01 JP</v>
          </cell>
        </row>
        <row r="3610">
          <cell r="A3610" t="str">
            <v>BJ-MAN-089</v>
          </cell>
          <cell r="B3610" t="str">
            <v>MANABU DESK NO 5 P GREY TT ECONS</v>
          </cell>
        </row>
        <row r="3611">
          <cell r="A3611" t="str">
            <v>BJ-MAN-090</v>
          </cell>
          <cell r="B3611" t="str">
            <v>MANABU DESK NO 6 P GREY TT ECONS</v>
          </cell>
        </row>
        <row r="3612">
          <cell r="A3612" t="str">
            <v>BJ-MAN-100</v>
          </cell>
          <cell r="B3612" t="str">
            <v>MANABU AH CHAIR TAEKWAN</v>
          </cell>
        </row>
        <row r="3613">
          <cell r="A3613" t="str">
            <v>BJ-MAN-101</v>
          </cell>
          <cell r="B3613" t="str">
            <v>MANABU AH CHAIR BLUE FLORA</v>
          </cell>
        </row>
        <row r="3614">
          <cell r="A3614" t="str">
            <v>BJ-MAN-102</v>
          </cell>
          <cell r="B3614" t="str">
            <v>MANABU AH CHAIR GRREN FLORA</v>
          </cell>
        </row>
        <row r="3615">
          <cell r="A3615" t="str">
            <v>BJ-MAN-103</v>
          </cell>
          <cell r="B3615" t="str">
            <v>MANABU AH CHAIR RED FLORA</v>
          </cell>
        </row>
        <row r="3616">
          <cell r="A3616" t="str">
            <v>BJ-MAN-104</v>
          </cell>
          <cell r="B3616" t="str">
            <v>MANABU AH CHAIR YELLOW FLORA</v>
          </cell>
        </row>
        <row r="3617">
          <cell r="A3617" t="str">
            <v>BJ-MAN-105</v>
          </cell>
          <cell r="B3617" t="str">
            <v>MANABU AH CHAIR TAEKWAN LIGHT GREEN</v>
          </cell>
        </row>
        <row r="3618">
          <cell r="A3618" t="str">
            <v>BJ-MAN-106</v>
          </cell>
          <cell r="B3618" t="str">
            <v>MANABU AH-01 FRONT BOARD</v>
          </cell>
        </row>
        <row r="3619">
          <cell r="A3619" t="str">
            <v>BJ-MAN-107</v>
          </cell>
          <cell r="B3619" t="str">
            <v>MANABU AH CHAIR + SABLON</v>
          </cell>
        </row>
        <row r="3620">
          <cell r="A3620" t="str">
            <v>BJ-MAN-108</v>
          </cell>
          <cell r="B3620" t="str">
            <v>MANABU AH CHAIR ALBA</v>
          </cell>
        </row>
        <row r="3621">
          <cell r="A3621" t="str">
            <v>BJ-MAP-001</v>
          </cell>
          <cell r="B3621" t="str">
            <v>JANGAN DIPAKAI</v>
          </cell>
        </row>
        <row r="3622">
          <cell r="A3622" t="str">
            <v>BJ-MAP-002</v>
          </cell>
          <cell r="B3622" t="str">
            <v>MAPLE RACK M-P-SILVER-MAPLE</v>
          </cell>
        </row>
        <row r="3623">
          <cell r="A3623" t="str">
            <v>BJ-MAP-003</v>
          </cell>
          <cell r="B3623" t="str">
            <v>MAPLE RACK L-P-SILVER-MAPLE</v>
          </cell>
        </row>
        <row r="3624">
          <cell r="A3624" t="str">
            <v>BJ-MAP-004</v>
          </cell>
          <cell r="B3624" t="str">
            <v>MAPLE RACK S-P-SILVER-MAPLE</v>
          </cell>
        </row>
        <row r="3625">
          <cell r="A3625" t="str">
            <v>BJ-MAP-005</v>
          </cell>
          <cell r="B3625" t="str">
            <v>JANGAN DIPAKAI</v>
          </cell>
        </row>
        <row r="3626">
          <cell r="A3626" t="str">
            <v>BJ-MAP-006</v>
          </cell>
          <cell r="B3626" t="str">
            <v>MAPLE RACK TYPE (L)</v>
          </cell>
        </row>
        <row r="3627">
          <cell r="A3627" t="str">
            <v>BJ-MAP-007</v>
          </cell>
          <cell r="B3627" t="str">
            <v>MAPLE RACK L SILVER DARK BROWN</v>
          </cell>
        </row>
        <row r="3628">
          <cell r="A3628" t="str">
            <v>BJ-MAP-008</v>
          </cell>
          <cell r="B3628" t="str">
            <v>MAPLE RACK L-P-SILVER-DARK BROWN</v>
          </cell>
        </row>
        <row r="3629">
          <cell r="A3629" t="str">
            <v>BJ-MAR-001</v>
          </cell>
          <cell r="B3629" t="str">
            <v>TABLE TOP 1200 X 685</v>
          </cell>
        </row>
        <row r="3630">
          <cell r="A3630" t="str">
            <v>BJ-MAR-002</v>
          </cell>
          <cell r="B3630" t="str">
            <v>TABLE TOP 1400 X 687.5</v>
          </cell>
        </row>
        <row r="3631">
          <cell r="A3631" t="str">
            <v>BJ-MAR-003</v>
          </cell>
          <cell r="B3631" t="str">
            <v>TABLE TOP 2400 X 687</v>
          </cell>
        </row>
        <row r="3632">
          <cell r="A3632" t="str">
            <v>BJ-MED-001</v>
          </cell>
          <cell r="B3632" t="str">
            <v>MEDIX 611 P GREY BLUE MD1</v>
          </cell>
        </row>
        <row r="3633">
          <cell r="A3633" t="str">
            <v>BJ-MED-002</v>
          </cell>
          <cell r="B3633" t="str">
            <v>MEDIX 611 P GREY GREY MD2</v>
          </cell>
        </row>
        <row r="3634">
          <cell r="A3634" t="str">
            <v>BJ-MED-003</v>
          </cell>
          <cell r="B3634" t="str">
            <v>MEDIX 611 P GREY RED MD3</v>
          </cell>
        </row>
        <row r="3635">
          <cell r="A3635" t="str">
            <v>BJ-MED-004</v>
          </cell>
          <cell r="B3635" t="str">
            <v>MEDIX 611 P GREY GREEN MD6</v>
          </cell>
        </row>
        <row r="3636">
          <cell r="A3636" t="str">
            <v>BJ-MED-007</v>
          </cell>
          <cell r="B3636" t="str">
            <v>MEDIX 611 P GREY PINK S9</v>
          </cell>
        </row>
        <row r="3637">
          <cell r="A3637" t="str">
            <v>BJ-MED-008</v>
          </cell>
          <cell r="B3637" t="str">
            <v>MEDIX 611 P GREY BLACK</v>
          </cell>
        </row>
        <row r="3638">
          <cell r="A3638" t="str">
            <v>BJ-MT -001</v>
          </cell>
          <cell r="B3638" t="str">
            <v>MT 001 S-CREAM O5</v>
          </cell>
        </row>
        <row r="3639">
          <cell r="A3639" t="str">
            <v>BJ-MT -002</v>
          </cell>
          <cell r="B3639" t="str">
            <v>MT 002 S-CREAM O5</v>
          </cell>
        </row>
        <row r="3640">
          <cell r="A3640" t="str">
            <v>BJ-MT -003</v>
          </cell>
          <cell r="B3640" t="str">
            <v>MT 003 S-P</v>
          </cell>
        </row>
        <row r="3641">
          <cell r="A3641" t="str">
            <v>BJ-MT -004</v>
          </cell>
          <cell r="B3641" t="str">
            <v>MT 004 S-P</v>
          </cell>
        </row>
        <row r="3642">
          <cell r="A3642" t="str">
            <v>BJ-NA -001</v>
          </cell>
          <cell r="B3642" t="str">
            <v>NA P HAMMERTONE BLACK PVC</v>
          </cell>
        </row>
        <row r="3643">
          <cell r="A3643" t="str">
            <v>BJ-NA -002</v>
          </cell>
          <cell r="B3643" t="str">
            <v>NA P HAMMERTONE AL120</v>
          </cell>
        </row>
        <row r="3644">
          <cell r="A3644" t="str">
            <v>BJ-NA -003</v>
          </cell>
          <cell r="B3644" t="str">
            <v>NA P HAMMERTONE BLUE O1</v>
          </cell>
        </row>
        <row r="3645">
          <cell r="A3645" t="str">
            <v>BJ-NA -004</v>
          </cell>
          <cell r="B3645" t="str">
            <v>NA P HAMERTONE HITAM SEAT NBK</v>
          </cell>
        </row>
        <row r="3646">
          <cell r="A3646" t="str">
            <v>BJ-NA -005</v>
          </cell>
          <cell r="B3646" t="str">
            <v>NA P HAMMERTONE BROWN N4</v>
          </cell>
        </row>
        <row r="3647">
          <cell r="A3647" t="str">
            <v>BJ-NA -006</v>
          </cell>
          <cell r="B3647" t="str">
            <v>NA P HAMMERTONE BLACK PVC (SHAFT PANJANG)</v>
          </cell>
        </row>
        <row r="3648">
          <cell r="A3648" t="str">
            <v>BJ-NA -007</v>
          </cell>
          <cell r="B3648" t="str">
            <v>NA P HAMMERTONE BLACK PVC SABLON</v>
          </cell>
        </row>
        <row r="3649">
          <cell r="A3649" t="str">
            <v>BJ-NAN-001</v>
          </cell>
          <cell r="B3649" t="str">
            <v>NAN P HAMMERTONE BLACK PVC</v>
          </cell>
        </row>
        <row r="3650">
          <cell r="A3650" t="str">
            <v>BJ-NAN-003</v>
          </cell>
          <cell r="B3650" t="str">
            <v>NAX P HAMMERTONE ORANGE L12</v>
          </cell>
        </row>
        <row r="3651">
          <cell r="A3651" t="str">
            <v>BJ-NAN-004</v>
          </cell>
          <cell r="B3651" t="str">
            <v>NAN P HAMMERTONE BLACK PVC (SHAFT PANJANG)</v>
          </cell>
        </row>
        <row r="3652">
          <cell r="A3652" t="str">
            <v>BJ-NAV-001</v>
          </cell>
          <cell r="B3652" t="str">
            <v>CHITOSE NAVARA ASSR-01</v>
          </cell>
        </row>
        <row r="3653">
          <cell r="A3653" t="str">
            <v>BJ-NAV-002</v>
          </cell>
          <cell r="B3653" t="str">
            <v>CHITOSE NAVARA RCD-01 + BACK DROP</v>
          </cell>
        </row>
        <row r="3654">
          <cell r="A3654" t="str">
            <v>BJ-NBK-001</v>
          </cell>
          <cell r="B3654" t="str">
            <v>NBK P HAMMERTONE BLACK PVC</v>
          </cell>
        </row>
        <row r="3655">
          <cell r="A3655" t="str">
            <v>BJ-NBK-009</v>
          </cell>
          <cell r="B3655" t="str">
            <v>JANGAN DIPAKAI</v>
          </cell>
        </row>
        <row r="3656">
          <cell r="A3656" t="str">
            <v>BJ-NBK-010</v>
          </cell>
          <cell r="B3656" t="str">
            <v>NBK P HAMMERTONE BLUE L1</v>
          </cell>
        </row>
        <row r="3657">
          <cell r="A3657" t="str">
            <v>BJ-NC -001</v>
          </cell>
          <cell r="B3657" t="str">
            <v>NC P HAMMERTONE BLACK PVC</v>
          </cell>
        </row>
        <row r="3658">
          <cell r="A3658" t="str">
            <v>BJ-NC-002</v>
          </cell>
          <cell r="B3658" t="str">
            <v>NC P HAMMERTONE BLACK PVC TANPA CASTER</v>
          </cell>
        </row>
        <row r="3659">
          <cell r="A3659" t="str">
            <v>BJ-NCR-001</v>
          </cell>
          <cell r="B3659" t="str">
            <v>NCRN P BLACK BLACK PVC</v>
          </cell>
        </row>
        <row r="3660">
          <cell r="A3660" t="str">
            <v>BJ-NCR-002</v>
          </cell>
          <cell r="B3660" t="str">
            <v>NCRN P BLACK  BLACK PVC(CUSTOM HIGH 460)</v>
          </cell>
        </row>
        <row r="3661">
          <cell r="A3661" t="str">
            <v>BJ-NCR-003</v>
          </cell>
          <cell r="B3661" t="str">
            <v>NCRN P BLACK BLACK PVC(CUSTOM + PIJAKAN)</v>
          </cell>
        </row>
        <row r="3662">
          <cell r="A3662" t="str">
            <v>BJ-NCR-005</v>
          </cell>
          <cell r="B3662" t="str">
            <v>NCRN P BLACK BLUE O1</v>
          </cell>
        </row>
        <row r="3663">
          <cell r="A3663" t="str">
            <v>BJ-NEO-001</v>
          </cell>
          <cell r="B3663" t="str">
            <v>NEO BLACK</v>
          </cell>
        </row>
        <row r="3664">
          <cell r="A3664" t="str">
            <v>BJ-NEO-002</v>
          </cell>
          <cell r="B3664" t="str">
            <v>NEO RED</v>
          </cell>
        </row>
        <row r="3665">
          <cell r="A3665" t="str">
            <v>BJ-NEO-003</v>
          </cell>
          <cell r="B3665" t="str">
            <v>NEO ORANGE</v>
          </cell>
        </row>
        <row r="3666">
          <cell r="A3666" t="str">
            <v>BJ-NEO-004</v>
          </cell>
          <cell r="B3666" t="str">
            <v>NEO BLUE</v>
          </cell>
        </row>
        <row r="3667">
          <cell r="A3667" t="str">
            <v>BJ-NEO-005</v>
          </cell>
          <cell r="B3667" t="str">
            <v>NEO GREEN</v>
          </cell>
        </row>
        <row r="3668">
          <cell r="A3668" t="str">
            <v>BJ-NEO-006</v>
          </cell>
          <cell r="B3668" t="str">
            <v>NEO BLACK CUSTOM</v>
          </cell>
        </row>
        <row r="3669">
          <cell r="A3669" t="str">
            <v>BJ-NEW-010</v>
          </cell>
          <cell r="B3669" t="str">
            <v>JANGAN DIPAKAI</v>
          </cell>
        </row>
        <row r="3670">
          <cell r="A3670" t="str">
            <v>BJ-NEW-011</v>
          </cell>
          <cell r="B3670" t="str">
            <v>JANGAN DIPAKAI</v>
          </cell>
        </row>
        <row r="3671">
          <cell r="A3671" t="str">
            <v>BJ-NEW-012</v>
          </cell>
          <cell r="B3671" t="str">
            <v>JANGAN DIPAKAI</v>
          </cell>
        </row>
        <row r="3672">
          <cell r="A3672" t="str">
            <v>BJ-NEW-022</v>
          </cell>
          <cell r="B3672" t="str">
            <v>JANGAN DIPAKAI</v>
          </cell>
        </row>
        <row r="3673">
          <cell r="A3673" t="str">
            <v>BJ-NEW-023</v>
          </cell>
          <cell r="B3673" t="str">
            <v>JANGAN DIPAKAI</v>
          </cell>
        </row>
        <row r="3674">
          <cell r="A3674" t="str">
            <v>BJ-NEW-024</v>
          </cell>
          <cell r="B3674" t="str">
            <v>JANGAN DIPAKAI</v>
          </cell>
        </row>
        <row r="3675">
          <cell r="A3675" t="str">
            <v>BJ-NEW-034</v>
          </cell>
          <cell r="B3675" t="str">
            <v>JANGAN DIPAKAI</v>
          </cell>
        </row>
        <row r="3676">
          <cell r="A3676" t="str">
            <v>BJ-NEW-035</v>
          </cell>
          <cell r="B3676" t="str">
            <v>JANGAN DIPAKAI</v>
          </cell>
        </row>
        <row r="3677">
          <cell r="A3677" t="str">
            <v>BJ-NEW-036</v>
          </cell>
          <cell r="B3677" t="str">
            <v>JANGAN DIPAKAI</v>
          </cell>
        </row>
        <row r="3678">
          <cell r="A3678" t="str">
            <v>BJ-NEW-046</v>
          </cell>
          <cell r="B3678" t="str">
            <v>JANGAN DIPAKAI</v>
          </cell>
        </row>
        <row r="3679">
          <cell r="A3679" t="str">
            <v>BJ-NEW-047</v>
          </cell>
          <cell r="B3679" t="str">
            <v>JANGAN DIPAKAI</v>
          </cell>
        </row>
        <row r="3680">
          <cell r="A3680" t="str">
            <v>BJ-NEW-048</v>
          </cell>
          <cell r="B3680" t="str">
            <v>JANGAN DIPAKAI</v>
          </cell>
        </row>
        <row r="3681">
          <cell r="A3681" t="str">
            <v>BJ-NEW-060</v>
          </cell>
          <cell r="B3681" t="str">
            <v>JANGAN DIPAKAI</v>
          </cell>
        </row>
        <row r="3682">
          <cell r="A3682" t="str">
            <v>BJ-NEW-070</v>
          </cell>
          <cell r="B3682" t="str">
            <v>JANGAN DIPAKAI</v>
          </cell>
        </row>
        <row r="3683">
          <cell r="A3683" t="str">
            <v>BJ-NEW-071</v>
          </cell>
          <cell r="B3683" t="str">
            <v>JANGAN DIPAKAI</v>
          </cell>
        </row>
        <row r="3684">
          <cell r="A3684" t="str">
            <v>BJ-NEW-072</v>
          </cell>
          <cell r="B3684" t="str">
            <v>JANGAN DIPAKAI</v>
          </cell>
        </row>
        <row r="3685">
          <cell r="A3685" t="str">
            <v>BJ-NEW-073</v>
          </cell>
          <cell r="B3685" t="str">
            <v>JANGAN DIPAKAI</v>
          </cell>
        </row>
        <row r="3686">
          <cell r="A3686" t="str">
            <v>BJ-NEW-074</v>
          </cell>
          <cell r="B3686" t="str">
            <v>JANGAN DIPAKAI</v>
          </cell>
        </row>
        <row r="3687">
          <cell r="A3687" t="str">
            <v>BJ-NEW-075</v>
          </cell>
          <cell r="B3687" t="str">
            <v>JANGAN DIPAKAI</v>
          </cell>
        </row>
        <row r="3688">
          <cell r="A3688" t="str">
            <v>BJ-NEW-076</v>
          </cell>
          <cell r="B3688" t="str">
            <v>JANGAN DIPAKAI</v>
          </cell>
        </row>
        <row r="3689">
          <cell r="A3689" t="str">
            <v>BJ-NEW-077</v>
          </cell>
          <cell r="B3689" t="str">
            <v>JANGAN DIPAKAI</v>
          </cell>
        </row>
        <row r="3690">
          <cell r="A3690" t="str">
            <v>BJ-NEW-081</v>
          </cell>
          <cell r="B3690" t="str">
            <v>JANGAN DIPAKAI</v>
          </cell>
        </row>
        <row r="3691">
          <cell r="A3691" t="str">
            <v>BJ-NEW-083</v>
          </cell>
          <cell r="B3691" t="str">
            <v>JANGAN DIPAKAI</v>
          </cell>
        </row>
        <row r="3692">
          <cell r="A3692" t="str">
            <v>BJ-NEW-089</v>
          </cell>
          <cell r="B3692" t="str">
            <v>JANGAN DIPAKAI</v>
          </cell>
        </row>
        <row r="3693">
          <cell r="A3693" t="str">
            <v>BJ-NEW-090</v>
          </cell>
          <cell r="B3693" t="str">
            <v>JANGAN DIPAKAI</v>
          </cell>
        </row>
        <row r="3694">
          <cell r="A3694" t="str">
            <v>BJ-NEW-091</v>
          </cell>
          <cell r="B3694" t="str">
            <v>JANGAN DIPAKAI</v>
          </cell>
        </row>
        <row r="3695">
          <cell r="A3695" t="str">
            <v>BJ-NEW-092</v>
          </cell>
          <cell r="B3695" t="str">
            <v>JANGAN DIPAKAI</v>
          </cell>
        </row>
        <row r="3696">
          <cell r="A3696" t="str">
            <v>BJ-NEW-093</v>
          </cell>
          <cell r="B3696" t="str">
            <v>JANGAN DIPAKAI</v>
          </cell>
        </row>
        <row r="3697">
          <cell r="A3697" t="str">
            <v>BJ-NEW-094</v>
          </cell>
          <cell r="B3697" t="str">
            <v>JANGAN DIPAKAI</v>
          </cell>
        </row>
        <row r="3698">
          <cell r="A3698" t="str">
            <v>BJ-NEW-095</v>
          </cell>
          <cell r="B3698" t="str">
            <v>JANGAN DIPAKAI</v>
          </cell>
        </row>
        <row r="3699">
          <cell r="A3699" t="str">
            <v>BJ-NEW-096</v>
          </cell>
          <cell r="B3699" t="str">
            <v>JANGAN DIPAKAI</v>
          </cell>
        </row>
        <row r="3700">
          <cell r="A3700" t="str">
            <v>BJ-NEW-097</v>
          </cell>
          <cell r="B3700" t="str">
            <v>JANGAN DIPAKAI</v>
          </cell>
        </row>
        <row r="3701">
          <cell r="A3701" t="str">
            <v>BJ-NEW-098</v>
          </cell>
          <cell r="B3701" t="str">
            <v>JANGAN DIPAKAI</v>
          </cell>
        </row>
        <row r="3702">
          <cell r="A3702" t="str">
            <v>BJ-NEW-099</v>
          </cell>
          <cell r="B3702" t="str">
            <v>JANGAN DIPAKAI</v>
          </cell>
        </row>
        <row r="3703">
          <cell r="A3703" t="str">
            <v>BJ-NEW-100</v>
          </cell>
          <cell r="B3703" t="str">
            <v>JANGAN DIPAKAI</v>
          </cell>
        </row>
        <row r="3704">
          <cell r="A3704" t="str">
            <v>BJ-NEW-101</v>
          </cell>
          <cell r="B3704" t="str">
            <v>JANGAN DIPAKAI</v>
          </cell>
        </row>
        <row r="3705">
          <cell r="A3705" t="str">
            <v>BJ-NEW-102</v>
          </cell>
          <cell r="B3705" t="str">
            <v>JANGAN DIPAKAI</v>
          </cell>
        </row>
        <row r="3706">
          <cell r="A3706" t="str">
            <v>BJ-NEW-105</v>
          </cell>
          <cell r="B3706" t="str">
            <v>JANGAN DIPAKAI</v>
          </cell>
        </row>
        <row r="3707">
          <cell r="A3707" t="str">
            <v>BJ-NEW-106</v>
          </cell>
          <cell r="B3707" t="str">
            <v>JANGAN DIPAKAI</v>
          </cell>
        </row>
        <row r="3708">
          <cell r="A3708" t="str">
            <v>BJ-NEW-107</v>
          </cell>
          <cell r="B3708" t="str">
            <v>JANGAN DIPAKAI</v>
          </cell>
        </row>
        <row r="3709">
          <cell r="A3709" t="str">
            <v>BJ-NEW-108</v>
          </cell>
          <cell r="B3709" t="str">
            <v>JANGAN DIPAKAI</v>
          </cell>
        </row>
        <row r="3710">
          <cell r="A3710" t="str">
            <v>BJ-NEW-109</v>
          </cell>
          <cell r="B3710" t="str">
            <v>JANGAN DIPAKAI</v>
          </cell>
        </row>
        <row r="3711">
          <cell r="A3711" t="str">
            <v>BJ-NEW-110</v>
          </cell>
          <cell r="B3711" t="str">
            <v>JANGAN DIPAKAI</v>
          </cell>
        </row>
        <row r="3712">
          <cell r="A3712" t="str">
            <v>BJ-NEW-111</v>
          </cell>
          <cell r="B3712" t="str">
            <v>JANGAN DIPAKAI</v>
          </cell>
        </row>
        <row r="3713">
          <cell r="A3713" t="str">
            <v>BJ-NIS-001</v>
          </cell>
          <cell r="B3713" t="str">
            <v>CABINET BOX</v>
          </cell>
        </row>
        <row r="3714">
          <cell r="A3714" t="str">
            <v>BJ-NIS-002</v>
          </cell>
          <cell r="B3714" t="str">
            <v>SIDE CABINET</v>
          </cell>
        </row>
        <row r="3715">
          <cell r="A3715" t="str">
            <v>BJ-NIS-005</v>
          </cell>
          <cell r="B3715" t="str">
            <v>MONEY BOX</v>
          </cell>
        </row>
        <row r="3716">
          <cell r="A3716" t="str">
            <v>BJ-OFF-001</v>
          </cell>
          <cell r="B3716" t="str">
            <v>KUMI SD COOL WHITE AS13002CN74</v>
          </cell>
        </row>
        <row r="3717">
          <cell r="A3717" t="str">
            <v>BJ-OFF-002</v>
          </cell>
          <cell r="B3717" t="str">
            <v>KUMI SD WALNUT AS14092C598</v>
          </cell>
        </row>
        <row r="3718">
          <cell r="A3718" t="str">
            <v>BJ-OFF-003</v>
          </cell>
          <cell r="B3718" t="str">
            <v>KUMI SD GRAYISH WOOD AS14045C598</v>
          </cell>
        </row>
        <row r="3719">
          <cell r="A3719" t="str">
            <v>BJ-OFF-004</v>
          </cell>
          <cell r="B3719" t="str">
            <v>KUMI SD MAPLE LIGHT ORILLA AS14026CN74</v>
          </cell>
        </row>
        <row r="3720">
          <cell r="A3720" t="str">
            <v>BJ-OFF-005</v>
          </cell>
          <cell r="B3720" t="str">
            <v>KUMI MD COOL WHITE A513002CN74</v>
          </cell>
        </row>
        <row r="3721">
          <cell r="A3721" t="str">
            <v>BJ-OFF-006</v>
          </cell>
          <cell r="B3721" t="str">
            <v>KUMI MD WALNUT A514092C598</v>
          </cell>
        </row>
        <row r="3722">
          <cell r="A3722" t="str">
            <v>BJ-OFF-007</v>
          </cell>
          <cell r="B3722" t="str">
            <v>KUMI MD GRAYISH WOOD A514045C598</v>
          </cell>
        </row>
        <row r="3723">
          <cell r="A3723" t="str">
            <v>BJ-OFF-008</v>
          </cell>
          <cell r="B3723" t="str">
            <v>KUMI MD MAPLE LIGHT A514026CN74</v>
          </cell>
        </row>
        <row r="3724">
          <cell r="A3724" t="str">
            <v>BJ-OFF-009</v>
          </cell>
          <cell r="B3724" t="str">
            <v>CRENDEZA 1 + GLASS ( COOL WHITE AS1300ZCN74 )</v>
          </cell>
        </row>
        <row r="3725">
          <cell r="A3725" t="str">
            <v>BJ-OFF-010</v>
          </cell>
          <cell r="B3725" t="str">
            <v>CRENDEZA 1 + GLASS ( WALNUT AS14092C598 )</v>
          </cell>
        </row>
        <row r="3726">
          <cell r="A3726" t="str">
            <v>BJ-OFF-011</v>
          </cell>
          <cell r="B3726" t="str">
            <v>CRENDEZA 1 + GLASS ( GRAYISH WOOD AS14045C598 )</v>
          </cell>
        </row>
        <row r="3727">
          <cell r="A3727" t="str">
            <v>BJ-OFF-012</v>
          </cell>
          <cell r="B3727" t="str">
            <v>CK - 1800 MAPLE LIGHT ORILLA AS14026CN74</v>
          </cell>
        </row>
        <row r="3728">
          <cell r="A3728" t="str">
            <v>BJ-OFF-013</v>
          </cell>
          <cell r="B3728" t="str">
            <v>KUMI MT COOL WHITE A513002CN74</v>
          </cell>
        </row>
        <row r="3729">
          <cell r="A3729" t="str">
            <v>BJ-OFF-014</v>
          </cell>
          <cell r="B3729" t="str">
            <v>KUMI MT WALNUT A514092C598</v>
          </cell>
        </row>
        <row r="3730">
          <cell r="A3730" t="str">
            <v>BJ-OFF-015</v>
          </cell>
          <cell r="B3730" t="str">
            <v>KUMI MT GRAYISH WOOD A514045C598</v>
          </cell>
        </row>
        <row r="3731">
          <cell r="A3731" t="str">
            <v>BJ-OFF-016</v>
          </cell>
          <cell r="B3731" t="str">
            <v>KUMI MT MAPLE LIGHT ORIICA A514026CN74</v>
          </cell>
        </row>
        <row r="3732">
          <cell r="A3732" t="str">
            <v>BJ-OFF-017</v>
          </cell>
          <cell r="B3732" t="str">
            <v>CRENDEZA 1 ( COOL WHITE AS13002CN74 )</v>
          </cell>
        </row>
        <row r="3733">
          <cell r="A3733" t="str">
            <v>BJ-OFF-018</v>
          </cell>
          <cell r="B3733" t="str">
            <v>CRENDEZA 1 ( WALNUT AS14092C598 )</v>
          </cell>
        </row>
        <row r="3734">
          <cell r="A3734" t="str">
            <v>BJ-OFF-019</v>
          </cell>
          <cell r="B3734" t="str">
            <v>CRENDEZA 1 ( GRAYISH WOOD AS14045C598 )</v>
          </cell>
        </row>
        <row r="3735">
          <cell r="A3735" t="str">
            <v>BJ-OFF-020</v>
          </cell>
          <cell r="B3735" t="str">
            <v>CRENDEZA 1 ( MAPLE LIGHT ORILLA AS14026CN74 )</v>
          </cell>
        </row>
        <row r="3736">
          <cell r="A3736" t="str">
            <v>BJ-OFF-021</v>
          </cell>
          <cell r="B3736" t="str">
            <v>CRENDEZA 2 ( COOL WHITE AS13002CN74 )</v>
          </cell>
        </row>
        <row r="3737">
          <cell r="A3737" t="str">
            <v>BJ-OFF-022</v>
          </cell>
          <cell r="B3737" t="str">
            <v>CRENDEZA 2 ( WALNUT AS14092C598 )</v>
          </cell>
        </row>
        <row r="3738">
          <cell r="A3738" t="str">
            <v>BJ-OFF-023</v>
          </cell>
          <cell r="B3738" t="str">
            <v>CRENDEZA 2 ( GRAYISH WOOD AS14045C598 )</v>
          </cell>
        </row>
        <row r="3739">
          <cell r="A3739" t="str">
            <v>BJ-OFF-024</v>
          </cell>
          <cell r="B3739" t="str">
            <v>CRENDEZA 2 ( MAPLE LIGHT ORILLA AS14026CN74 )</v>
          </cell>
        </row>
        <row r="3740">
          <cell r="A3740" t="str">
            <v>BJ-OFF-025</v>
          </cell>
          <cell r="B3740" t="str">
            <v>CRENDEZA 1 TANPA KACA ( COOL WHITE AS13002CN74 )</v>
          </cell>
        </row>
        <row r="3741">
          <cell r="A3741" t="str">
            <v>BJ-OFF-026</v>
          </cell>
          <cell r="B3741" t="str">
            <v>CRENDEZA 1 TANPA KACA ( WALNUT AS14092C598 )</v>
          </cell>
        </row>
        <row r="3742">
          <cell r="A3742" t="str">
            <v>BJ-OFF-027</v>
          </cell>
          <cell r="B3742" t="str">
            <v>CRENDEZA 1 TANPA KACA ( GRAYISH WOOD AS14045C598 )</v>
          </cell>
        </row>
        <row r="3743">
          <cell r="A3743" t="str">
            <v>BJ-OFF-028</v>
          </cell>
          <cell r="B3743" t="str">
            <v>CRENDEZA 1 TANPA KACA ( MAPLE LIGHT ORILLA AS14026CN74 )</v>
          </cell>
        </row>
        <row r="3744">
          <cell r="A3744" t="str">
            <v>BJ-OFF-029</v>
          </cell>
          <cell r="B3744" t="str">
            <v>MOBILE PEDESTAL 3 DRAWER ( COOL WHITE AS13002CN74 )</v>
          </cell>
        </row>
        <row r="3745">
          <cell r="A3745" t="str">
            <v>BJ-OFF-030</v>
          </cell>
          <cell r="B3745" t="str">
            <v>MOBILE PEDESTAL 3 DRAWER ( WALNUT AS14092CS98 )</v>
          </cell>
        </row>
        <row r="3746">
          <cell r="A3746" t="str">
            <v>BJ-OFF-031</v>
          </cell>
          <cell r="B3746" t="str">
            <v>MOBILE PEDESTAL 3 DRAWER ( GRAYISH WOOD AS14045C598 )</v>
          </cell>
        </row>
        <row r="3747">
          <cell r="A3747" t="str">
            <v>BJ-OFF-032</v>
          </cell>
          <cell r="B3747" t="str">
            <v>KUMI WAGON 3D MAPLE LIGHT ORILLA AS14026CN74</v>
          </cell>
        </row>
        <row r="3748">
          <cell r="A3748" t="str">
            <v>BJ-OFF-033</v>
          </cell>
          <cell r="B3748" t="str">
            <v>MOBILE PEDESTAL 2 DRAWER ( COOL WHITE A513002CN74 )</v>
          </cell>
        </row>
        <row r="3749">
          <cell r="A3749" t="str">
            <v>BJ-OFF-034</v>
          </cell>
          <cell r="B3749" t="str">
            <v>MOBILE PEDESTAL 2 DRAWER ( WALNUT A514092C598 )</v>
          </cell>
        </row>
        <row r="3750">
          <cell r="A3750" t="str">
            <v>BJ-OFF-035</v>
          </cell>
          <cell r="B3750" t="str">
            <v>MOBILE PEDESTAL 2 DRAWER ( GRAYISH WOOD A514045C598 )</v>
          </cell>
        </row>
        <row r="3751">
          <cell r="A3751" t="str">
            <v>BJ-OFF-036</v>
          </cell>
          <cell r="B3751" t="str">
            <v>KUMI WAGON 2D MAPLE LIGHT ORILLA A514026CN74</v>
          </cell>
        </row>
        <row r="3752">
          <cell r="A3752" t="str">
            <v>BJ-OFF-037</v>
          </cell>
          <cell r="B3752" t="str">
            <v>CK - 810 MAPLE LIGHT ORILLA AS14026CN74</v>
          </cell>
        </row>
        <row r="3753">
          <cell r="A3753" t="str">
            <v>BJ-OFF-038</v>
          </cell>
          <cell r="B3753" t="str">
            <v>JANGAN DIPAKAI</v>
          </cell>
        </row>
        <row r="3754">
          <cell r="A3754" t="str">
            <v>BJ-OFF-039</v>
          </cell>
          <cell r="B3754" t="str">
            <v>JANGAN DIPAKAI</v>
          </cell>
        </row>
        <row r="3755">
          <cell r="A3755" t="str">
            <v>BJ-OFF-040</v>
          </cell>
          <cell r="B3755" t="str">
            <v>JANGAN DIPAKAI</v>
          </cell>
        </row>
        <row r="3756">
          <cell r="A3756" t="str">
            <v>BJ-OFF-041</v>
          </cell>
          <cell r="B3756" t="str">
            <v>JANGAN DIPAKAI</v>
          </cell>
        </row>
        <row r="3757">
          <cell r="A3757" t="str">
            <v>BJ-OFF-042</v>
          </cell>
          <cell r="B3757" t="str">
            <v>KUMI FD BLACK DARK BROWN OAK</v>
          </cell>
        </row>
        <row r="3758">
          <cell r="A3758" t="str">
            <v>BJ-OFF-043</v>
          </cell>
          <cell r="B3758" t="str">
            <v>KUMI FD BLACK PASTEL OAK</v>
          </cell>
        </row>
        <row r="3759">
          <cell r="A3759" t="str">
            <v>BJ-OFF-044</v>
          </cell>
          <cell r="B3759" t="str">
            <v>KUMI FD WHITE DARK BROWN OAK</v>
          </cell>
        </row>
        <row r="3760">
          <cell r="A3760" t="str">
            <v>BJ-OFF-045</v>
          </cell>
          <cell r="B3760" t="str">
            <v>KUMI FD WHITE PASTEL OAK</v>
          </cell>
        </row>
        <row r="3761">
          <cell r="A3761" t="str">
            <v>BJ-OFF-046</v>
          </cell>
          <cell r="B3761" t="str">
            <v>KUMI MT CUSTOM</v>
          </cell>
        </row>
        <row r="3762">
          <cell r="A3762" t="str">
            <v>BJ-OFF-047</v>
          </cell>
          <cell r="B3762" t="str">
            <v>KUMI MDL WHITE</v>
          </cell>
        </row>
        <row r="3763">
          <cell r="A3763" t="str">
            <v>BJ-OFF-048</v>
          </cell>
          <cell r="B3763" t="str">
            <v>CREDENZA 3 PSO</v>
          </cell>
        </row>
        <row r="3764">
          <cell r="A3764" t="str">
            <v>BJ-OFF-049</v>
          </cell>
          <cell r="B3764" t="str">
            <v>KUMI SD BLACK CUSTOME</v>
          </cell>
        </row>
        <row r="3765">
          <cell r="A3765" t="str">
            <v>BJ-OFF-050</v>
          </cell>
          <cell r="B3765" t="str">
            <v>KUMI KONSOL 4 BLACK - AS14015</v>
          </cell>
        </row>
        <row r="3766">
          <cell r="A3766" t="str">
            <v>BJ-OFF-051</v>
          </cell>
          <cell r="B3766" t="str">
            <v>KUMI KONSOL 6 BLACK - AS14015</v>
          </cell>
        </row>
        <row r="3767">
          <cell r="A3767" t="str">
            <v>BJ-OFF-052</v>
          </cell>
          <cell r="B3767" t="str">
            <v>KUMI KONSOL 4 - AS14079</v>
          </cell>
        </row>
        <row r="3768">
          <cell r="A3768" t="str">
            <v>BJ-OFF-053</v>
          </cell>
          <cell r="B3768" t="str">
            <v>KUMI KONSOL 6 - AS14079</v>
          </cell>
        </row>
        <row r="3769">
          <cell r="A3769" t="str">
            <v>BJ-OFF-054</v>
          </cell>
          <cell r="B3769" t="str">
            <v>KUMI SINGLE KONSOL (AS14015)</v>
          </cell>
        </row>
        <row r="3770">
          <cell r="A3770" t="str">
            <v>BJ-OFF-055</v>
          </cell>
          <cell r="B3770" t="str">
            <v>MEJA RAPAT COMMON AREA (PERHUTANI) WHITE (PURE COOL WHITE)</v>
          </cell>
        </row>
        <row r="3771">
          <cell r="A3771" t="str">
            <v>BJ-OFF-056</v>
          </cell>
          <cell r="B3771" t="str">
            <v>MEJA STAFF (PERHUTANI) WHITE (PURE COOL WHITE)</v>
          </cell>
        </row>
        <row r="3772">
          <cell r="A3772" t="str">
            <v>BJ-OFF-057</v>
          </cell>
          <cell r="B3772" t="str">
            <v>LOCKER STAFF UK 85 X 40 X 160 CM (PERHUTANI) PVC WHITE</v>
          </cell>
        </row>
        <row r="3773">
          <cell r="A3773" t="str">
            <v>BJ-OFF-058</v>
          </cell>
          <cell r="B3773" t="str">
            <v>LOCKER STAFF UK 100 X 40 X 115 CM (PERHUTANI) PVC WHITE</v>
          </cell>
        </row>
        <row r="3774">
          <cell r="A3774" t="str">
            <v>BJ-OFF-059</v>
          </cell>
          <cell r="B3774" t="str">
            <v>CORNER DESK FOLDIA WHITE TABLE GREY</v>
          </cell>
        </row>
        <row r="3775">
          <cell r="A3775" t="str">
            <v>BJ-OFF-060</v>
          </cell>
          <cell r="B3775" t="str">
            <v>ACCESSORIES PERHUTANI</v>
          </cell>
        </row>
        <row r="3776">
          <cell r="A3776" t="str">
            <v>BJ-OFF-061</v>
          </cell>
          <cell r="B3776" t="str">
            <v>KUMI SD COSTUM PLYWOOD (P BLACK DBO)</v>
          </cell>
        </row>
        <row r="3777">
          <cell r="A3777" t="str">
            <v>BJ-OFF-062</v>
          </cell>
          <cell r="B3777" t="str">
            <v>KUMI FD BLACK DARK BROWN OAK (KAL-BAR)</v>
          </cell>
        </row>
        <row r="3778">
          <cell r="A3778" t="str">
            <v>BJ-OFF-063</v>
          </cell>
          <cell r="B3778" t="str">
            <v>KUMI CUSTOM (MEJA 1) TERAS KITA WHITE PSO</v>
          </cell>
        </row>
        <row r="3779">
          <cell r="A3779" t="str">
            <v>BJ-OFF-064</v>
          </cell>
          <cell r="B3779" t="str">
            <v>KUMI CUSTOM (MEJA 2) TERAS KITA WHITE PSO</v>
          </cell>
        </row>
        <row r="3780">
          <cell r="A3780" t="str">
            <v>BJ-OFF-065</v>
          </cell>
          <cell r="B3780" t="str">
            <v>KUMI CUSTOM (MEJA 3) TERAS KITA WHITE PSO</v>
          </cell>
        </row>
        <row r="3781">
          <cell r="A3781" t="str">
            <v>BJ-OFF-066</v>
          </cell>
          <cell r="B3781" t="str">
            <v>DRAWER KUMI TERAS KITA PSO</v>
          </cell>
        </row>
        <row r="3782">
          <cell r="A3782" t="str">
            <v>BJ-OFF-067</v>
          </cell>
          <cell r="B3782" t="str">
            <v>KUMI MD (1400 X 600 X 750) SILVER AS14015CS98</v>
          </cell>
        </row>
        <row r="3783">
          <cell r="A3783" t="str">
            <v>BJ-OFF-068</v>
          </cell>
          <cell r="B3783" t="str">
            <v>KUMI WAGON 2D (42 X 50 X 55) AS14015CS98</v>
          </cell>
        </row>
        <row r="3784">
          <cell r="A3784" t="str">
            <v>BJ-OFF-069</v>
          </cell>
          <cell r="B3784" t="str">
            <v>KUMI MT SILVER PSO</v>
          </cell>
        </row>
        <row r="3785">
          <cell r="A3785" t="str">
            <v>BJ-OFF-070</v>
          </cell>
          <cell r="B3785" t="str">
            <v>KUMI FD CUSTOME P.WHITE</v>
          </cell>
        </row>
        <row r="3786">
          <cell r="A3786" t="str">
            <v>BJ-OFF-071</v>
          </cell>
          <cell r="B3786" t="str">
            <v>CREDENZA CK 810 FULL  HPL PSO</v>
          </cell>
        </row>
        <row r="3787">
          <cell r="A3787" t="str">
            <v>BJ-OFF-072</v>
          </cell>
          <cell r="B3787" t="str">
            <v>CREDENZA CK 810 FULL HPL DBO</v>
          </cell>
        </row>
        <row r="3788">
          <cell r="A3788" t="str">
            <v>BJ-OKA-001</v>
          </cell>
          <cell r="B3788" t="str">
            <v>COB CHAIR WITH FIX ARM BLACK</v>
          </cell>
        </row>
        <row r="3789">
          <cell r="A3789" t="str">
            <v>BJ-OKA-002</v>
          </cell>
          <cell r="B3789" t="str">
            <v>MEETING CHAIR W/O ARMREST BLACK</v>
          </cell>
        </row>
        <row r="3790">
          <cell r="A3790" t="str">
            <v>BJ-OKA-003</v>
          </cell>
          <cell r="B3790" t="str">
            <v>CONTESSA CHAIR CMB2AB FBF3</v>
          </cell>
        </row>
        <row r="3791">
          <cell r="A3791" t="str">
            <v>BJ-OKA-004</v>
          </cell>
          <cell r="B3791" t="str">
            <v>CONTESSA CHAIR CMB1BB FBH1</v>
          </cell>
        </row>
        <row r="3792">
          <cell r="A3792" t="str">
            <v>BJ-OKA-005</v>
          </cell>
          <cell r="B3792" t="str">
            <v>SABRINA STANDARD C833BW FSZ3</v>
          </cell>
        </row>
        <row r="3793">
          <cell r="A3793" t="str">
            <v>BJ-OKA-006</v>
          </cell>
          <cell r="B3793" t="str">
            <v>SABRINA STANDARD C833BW FSY3</v>
          </cell>
        </row>
        <row r="3794">
          <cell r="A3794" t="str">
            <v>BJ-OKA-007</v>
          </cell>
          <cell r="B3794" t="str">
            <v>SABRINA STANDARD C833BW FSZ4</v>
          </cell>
        </row>
        <row r="3795">
          <cell r="A3795" t="str">
            <v>BJ-OKA-008</v>
          </cell>
          <cell r="B3795" t="str">
            <v>SABRINA STANDARD C833BW FSY1</v>
          </cell>
        </row>
        <row r="3796">
          <cell r="A3796" t="str">
            <v>BJ-OKA-009</v>
          </cell>
          <cell r="B3796" t="str">
            <v>SABRINA ADJ ARM C8529Y GB03</v>
          </cell>
        </row>
        <row r="3797">
          <cell r="A3797" t="str">
            <v>BJ-OKA-010</v>
          </cell>
          <cell r="B3797" t="str">
            <v>SABRINA ADJ ARM C8529Y G721</v>
          </cell>
        </row>
        <row r="3798">
          <cell r="A3798" t="str">
            <v>BJ-OKA-011</v>
          </cell>
          <cell r="B3798" t="str">
            <v>FLAPTOR F.T 81F1AB MK37</v>
          </cell>
        </row>
        <row r="3799">
          <cell r="A3799" t="str">
            <v>BJ-OKA-012</v>
          </cell>
          <cell r="B3799" t="str">
            <v>FLAPTOR F.T 81F1AD MK37</v>
          </cell>
        </row>
        <row r="3800">
          <cell r="A3800" t="str">
            <v>BJ-OKA-013</v>
          </cell>
          <cell r="B3800" t="str">
            <v>LUNCH ROOM TABLE 9313BC MP06</v>
          </cell>
        </row>
        <row r="3801">
          <cell r="A3801" t="str">
            <v>BJ-OKA-014</v>
          </cell>
          <cell r="B3801" t="str">
            <v>ZART CHAIR 81K2ARFG87</v>
          </cell>
        </row>
        <row r="3802">
          <cell r="A3802" t="str">
            <v>BJ-OKA-015</v>
          </cell>
          <cell r="B3802" t="str">
            <v>SABRINA STANDARD C8R3BR FSY1</v>
          </cell>
        </row>
        <row r="3803">
          <cell r="A3803" t="str">
            <v>BJ-OKA-016</v>
          </cell>
          <cell r="B3803" t="str">
            <v>SABRINA HEADREST C8501Z FSP1</v>
          </cell>
        </row>
        <row r="3804">
          <cell r="A3804" t="str">
            <v>BJ-OKA-017</v>
          </cell>
          <cell r="B3804" t="str">
            <v>BARON CPH5CR FDHI</v>
          </cell>
        </row>
        <row r="3805">
          <cell r="A3805" t="str">
            <v>BJ-OKA-018</v>
          </cell>
          <cell r="B3805" t="str">
            <v>BARON CP501W FDCI</v>
          </cell>
        </row>
        <row r="3806">
          <cell r="A3806" t="str">
            <v>BJ-OKA-019</v>
          </cell>
          <cell r="B3806" t="str">
            <v>BARON CP529W G721</v>
          </cell>
        </row>
        <row r="3807">
          <cell r="A3807" t="str">
            <v>BJ-OKA-020</v>
          </cell>
          <cell r="B3807" t="str">
            <v>PAKET PERLENGKAPAN DISPLAY TOKO GC</v>
          </cell>
        </row>
        <row r="3808">
          <cell r="A3808" t="str">
            <v>BJ-OKA-021</v>
          </cell>
          <cell r="B3808" t="str">
            <v>PAKET PERLENGKAPAN DISPLAY TOKO GI</v>
          </cell>
        </row>
        <row r="3809">
          <cell r="A3809" t="str">
            <v>BJ-OKA-022</v>
          </cell>
          <cell r="B3809" t="str">
            <v>PAKET PERLENGKAPAN DISPLAY TOKO MTA</v>
          </cell>
        </row>
        <row r="3810">
          <cell r="A3810" t="str">
            <v>BJ-OKA-023</v>
          </cell>
          <cell r="B3810" t="str">
            <v>PAKET PERLENGKAPAN DISPLAY TOKO SMB</v>
          </cell>
        </row>
        <row r="3811">
          <cell r="A3811" t="str">
            <v>BJ-OKA-024</v>
          </cell>
          <cell r="B3811" t="str">
            <v>PAKET PERLENGKAPAN DISPLAY TOKO SMS</v>
          </cell>
        </row>
        <row r="3812">
          <cell r="A3812" t="str">
            <v>BJ-OKA-025</v>
          </cell>
          <cell r="B3812" t="str">
            <v>PAKET PERLENGKAPAN DISPLAY TOKO MKG</v>
          </cell>
        </row>
        <row r="3813">
          <cell r="A3813" t="str">
            <v>BJ-OKA-026</v>
          </cell>
          <cell r="B3813" t="str">
            <v>PAKET PERLENGKAPAN DISPLAY TOKO LOTTE</v>
          </cell>
        </row>
        <row r="3814">
          <cell r="A3814" t="str">
            <v>BJ-OKA-027</v>
          </cell>
          <cell r="B3814" t="str">
            <v>PAKET PERLENGKAPAN DISPLAY TOKO AEON BSD</v>
          </cell>
        </row>
        <row r="3815">
          <cell r="A3815" t="str">
            <v>BJ-OKA-028</v>
          </cell>
          <cell r="B3815" t="str">
            <v>CONTESSA CHAIR LEATHER PB05 ( BEIGE )</v>
          </cell>
        </row>
        <row r="3816">
          <cell r="A3816" t="str">
            <v>BJ-OKA-029</v>
          </cell>
          <cell r="B3816" t="str">
            <v>CONTESSA CHAIR LEATHER PB76 ( BLACK )</v>
          </cell>
        </row>
        <row r="3817">
          <cell r="A3817" t="str">
            <v>BJ-OKA-030</v>
          </cell>
          <cell r="B3817" t="str">
            <v>PORUS CHAIR FABRIC ( AON HEAD REST ) FTC 1 ( BLACK )</v>
          </cell>
        </row>
        <row r="3818">
          <cell r="A3818" t="str">
            <v>BJ-OKA-031</v>
          </cell>
          <cell r="B3818" t="str">
            <v>PORUS CHAIR FABRIC W FIX ARM COC 5 EA ( BLACK )</v>
          </cell>
        </row>
        <row r="3819">
          <cell r="A3819" t="str">
            <v>BJ-OKA-032</v>
          </cell>
          <cell r="B3819" t="str">
            <v>DUKE LEATHER</v>
          </cell>
        </row>
        <row r="3820">
          <cell r="A3820" t="str">
            <v>BJ-OKA-033</v>
          </cell>
          <cell r="B3820" t="str">
            <v>C POLE ( SHAFT C ) L-780 MM</v>
          </cell>
        </row>
        <row r="3821">
          <cell r="A3821" t="str">
            <v>BJ-OKA-034</v>
          </cell>
          <cell r="B3821" t="str">
            <v>SYLPHY CHAIR MESH BACK WITH ADJUSTABLE ARM RED</v>
          </cell>
        </row>
        <row r="3822">
          <cell r="A3822" t="str">
            <v>BJ-OKA-035</v>
          </cell>
          <cell r="B3822" t="str">
            <v>SYLPHY CHAIR MESH BACK WITH ADJUSTABLE ARM BLACK</v>
          </cell>
        </row>
        <row r="3823">
          <cell r="A3823" t="str">
            <v>BJ-OKA-036</v>
          </cell>
          <cell r="B3823" t="str">
            <v>STEEL TABLE LEGS 2790 X 1390 X 725</v>
          </cell>
        </row>
        <row r="3824">
          <cell r="A3824" t="str">
            <v>BJ-OKA-037</v>
          </cell>
          <cell r="B3824" t="str">
            <v>LUCE BLACK</v>
          </cell>
        </row>
        <row r="3825">
          <cell r="A3825" t="str">
            <v>BJ-OKA-038</v>
          </cell>
          <cell r="B3825" t="str">
            <v>LF D0905 ORANGE</v>
          </cell>
        </row>
        <row r="3826">
          <cell r="A3826" t="str">
            <v>BJ-OKA-039</v>
          </cell>
          <cell r="B3826" t="str">
            <v>LF D0905 BLACK</v>
          </cell>
        </row>
        <row r="3827">
          <cell r="A3827" t="str">
            <v>BJ-OKA-040</v>
          </cell>
          <cell r="B3827" t="str">
            <v>LF ES0902 RED</v>
          </cell>
        </row>
        <row r="3828">
          <cell r="A3828" t="str">
            <v>BJ-OKA-041</v>
          </cell>
          <cell r="B3828" t="str">
            <v>LF ES0902 GREEN</v>
          </cell>
        </row>
        <row r="3829">
          <cell r="A3829" t="str">
            <v>BJ-OKA-042</v>
          </cell>
          <cell r="B3829" t="str">
            <v>MEJA CHITOSE SW 1200 X 2400 ( 3527AA - MY30 )</v>
          </cell>
        </row>
        <row r="3830">
          <cell r="A3830" t="str">
            <v>BJ-OKA-043</v>
          </cell>
          <cell r="B3830" t="str">
            <v>TABLE BECNH MF-2400 X 600</v>
          </cell>
        </row>
        <row r="3831">
          <cell r="A3831" t="str">
            <v>BJ-OKA-044</v>
          </cell>
          <cell r="B3831" t="str">
            <v>TABLE BECNH MF-1200 X 600</v>
          </cell>
        </row>
        <row r="3832">
          <cell r="A3832" t="str">
            <v>BJ-OKA-045</v>
          </cell>
          <cell r="B3832" t="str">
            <v>TOP KD 15x900x450 (AICA AS 14015 CS98) (SOJITZ)</v>
          </cell>
        </row>
        <row r="3833">
          <cell r="A3833" t="str">
            <v>BJ-OKA-046</v>
          </cell>
          <cell r="B3833" t="str">
            <v>BENCH MF 1200 x 585 (AS-14108 CS98)</v>
          </cell>
        </row>
        <row r="3834">
          <cell r="A3834" t="str">
            <v>BJ-OKA-047</v>
          </cell>
          <cell r="B3834" t="str">
            <v>BENCH MF 1200 x 585 (TAS-14094 CT98)</v>
          </cell>
        </row>
        <row r="3835">
          <cell r="A3835" t="str">
            <v>BJ-OKA-048</v>
          </cell>
          <cell r="B3835" t="str">
            <v>BENCH MF 2400 x 585 (AS-14108 CS98)</v>
          </cell>
        </row>
        <row r="3836">
          <cell r="A3836" t="str">
            <v>BJ-OKA-049</v>
          </cell>
          <cell r="B3836" t="str">
            <v>BENCH MF 2400 x 585 (TAS-14094 CT98)</v>
          </cell>
        </row>
        <row r="3837">
          <cell r="A3837" t="str">
            <v>BJ-OKA-050</v>
          </cell>
          <cell r="B3837" t="str">
            <v>FREE STANDING 2400 x 585 (AS-14108 CS98)</v>
          </cell>
        </row>
        <row r="3838">
          <cell r="A3838" t="str">
            <v>BJ-OKA-051</v>
          </cell>
          <cell r="B3838" t="str">
            <v>FREE STANDING 2400 x 585 (TAS-14094 CT98)</v>
          </cell>
        </row>
        <row r="3839">
          <cell r="A3839" t="str">
            <v>BJ-OKA-052</v>
          </cell>
          <cell r="B3839" t="str">
            <v>DTRR R SHAPE LEFT 1130x 687.5 (TAS-14080CT98)</v>
          </cell>
        </row>
        <row r="3840">
          <cell r="A3840" t="str">
            <v>BJ-OKA-053</v>
          </cell>
          <cell r="B3840" t="str">
            <v>DTRR R SHAPE LEFT 1400 x 470 (TAS-14080CT98)</v>
          </cell>
        </row>
        <row r="3841">
          <cell r="A3841" t="str">
            <v>BJ-OKA-054</v>
          </cell>
          <cell r="B3841" t="str">
            <v>DTRR L SHAPE LEFT 1130 x 687.5 (TAS-14080CT98)</v>
          </cell>
        </row>
        <row r="3842">
          <cell r="A3842" t="str">
            <v>BJ-OKA-055</v>
          </cell>
          <cell r="B3842" t="str">
            <v>DTRR L SHAPE LEFT 1400 x 470 (TAS-14080CT98)</v>
          </cell>
        </row>
        <row r="3843">
          <cell r="A3843" t="str">
            <v>BJ-OKA-056</v>
          </cell>
          <cell r="B3843" t="str">
            <v>MF MEETING TABLE- 2400 x 1200 ( AS-14108CS98)</v>
          </cell>
        </row>
        <row r="3844">
          <cell r="A3844" t="str">
            <v>BJ-OKA-057</v>
          </cell>
          <cell r="B3844" t="str">
            <v>MF MEETING TABLE- 2400 x 1200 (TAS-14094 CT98)</v>
          </cell>
        </row>
        <row r="3845">
          <cell r="A3845" t="str">
            <v>BJ-OKA-058</v>
          </cell>
          <cell r="B3845" t="str">
            <v>MF MEETING TABLE- 2400 x 900 (AS-14108CS98)</v>
          </cell>
        </row>
        <row r="3846">
          <cell r="A3846" t="str">
            <v>BJ-OKA-059</v>
          </cell>
          <cell r="B3846" t="str">
            <v>MF MEETING TABLE- 2400 x 900 (TAS-14094 CT98)</v>
          </cell>
        </row>
        <row r="3847">
          <cell r="A3847" t="str">
            <v>BJ-OKA-060</v>
          </cell>
          <cell r="B3847" t="str">
            <v>TOP KD 900 x 450 (AS-14108 CT98)</v>
          </cell>
        </row>
        <row r="3848">
          <cell r="A3848" t="str">
            <v>BJ-OKA-061</v>
          </cell>
          <cell r="B3848" t="str">
            <v>TOP KD 900 x 450 (TAS-14094 CT98)</v>
          </cell>
        </row>
        <row r="3849">
          <cell r="A3849" t="str">
            <v>BJ-OKA-062</v>
          </cell>
          <cell r="B3849" t="str">
            <v>TOP KD 900 x 450 (TAS-13009 CT74)</v>
          </cell>
        </row>
        <row r="3850">
          <cell r="A3850" t="str">
            <v>BJ-OKA-063</v>
          </cell>
          <cell r="B3850" t="str">
            <v>BENCH MF 25.8 1200 x 685 (AS-14025 CS98)</v>
          </cell>
        </row>
        <row r="3851">
          <cell r="A3851" t="str">
            <v>BJ-OKA-064</v>
          </cell>
          <cell r="B3851" t="str">
            <v>BENCH MF 25.8 x 2400 x 685 (AS-14025 CS98)</v>
          </cell>
        </row>
        <row r="3852">
          <cell r="A3852" t="str">
            <v>BJ-OKA-065</v>
          </cell>
          <cell r="B3852" t="str">
            <v>MF MEETING TABLE- 4000 x 1400 (AS-14108CS98)</v>
          </cell>
        </row>
        <row r="3853">
          <cell r="A3853" t="str">
            <v>BJ-OKA-066</v>
          </cell>
          <cell r="B3853" t="str">
            <v>BENCH MF 4000 X 1400 AS 14108C98</v>
          </cell>
        </row>
        <row r="3854">
          <cell r="A3854" t="str">
            <v>BJ-OKA-067</v>
          </cell>
          <cell r="B3854" t="str">
            <v>BENCH MF - 2400 X 685</v>
          </cell>
        </row>
        <row r="3855">
          <cell r="A3855" t="str">
            <v>BJ-OKA-068</v>
          </cell>
          <cell r="B3855" t="str">
            <v>TOP KD - 2250 X 600</v>
          </cell>
        </row>
        <row r="3856">
          <cell r="A3856" t="str">
            <v>BJ-OKA-069</v>
          </cell>
          <cell r="B3856" t="str">
            <v>BENCH MF - 2200 X 685</v>
          </cell>
        </row>
        <row r="3857">
          <cell r="A3857" t="str">
            <v>BJ-OKA-070</v>
          </cell>
          <cell r="B3857" t="str">
            <v>DTRR (L SHAPE RIGHT) - 1600 X 1400</v>
          </cell>
        </row>
        <row r="3858">
          <cell r="A3858" t="str">
            <v>BJ-OKA-071</v>
          </cell>
          <cell r="B3858" t="str">
            <v>MF - 1800 X 900 (MEETING TABLE)</v>
          </cell>
        </row>
        <row r="3859">
          <cell r="A3859" t="str">
            <v>BJ-OKA-072</v>
          </cell>
          <cell r="B3859" t="str">
            <v>TOP KD - 900 X 450</v>
          </cell>
        </row>
        <row r="3860">
          <cell r="A3860" t="str">
            <v>BJ-OKA-073</v>
          </cell>
          <cell r="B3860" t="str">
            <v>DTRL (L SHAPE LEFT) - 1600 X 1400</v>
          </cell>
        </row>
        <row r="3861">
          <cell r="A3861" t="str">
            <v>BJ-OKA-074</v>
          </cell>
          <cell r="B3861" t="str">
            <v>FREE STANDING 2200 X 685</v>
          </cell>
        </row>
        <row r="3862">
          <cell r="A3862" t="str">
            <v>BJ-OKA-075</v>
          </cell>
          <cell r="B3862" t="str">
            <v>TOP KD - 900 X 450 X 50</v>
          </cell>
        </row>
        <row r="3863">
          <cell r="A3863" t="str">
            <v>BJ-OKA-076</v>
          </cell>
          <cell r="B3863" t="str">
            <v>BENCH MF - 1200 X 685</v>
          </cell>
        </row>
        <row r="3864">
          <cell r="A3864" t="str">
            <v>BJ-OKA-077</v>
          </cell>
          <cell r="B3864" t="str">
            <v>MF - 2100 X 1000</v>
          </cell>
        </row>
        <row r="3865">
          <cell r="A3865" t="str">
            <v>BJ-OKA-078</v>
          </cell>
          <cell r="B3865" t="str">
            <v>MF - 2400 X 900 (MEETING TABLE)</v>
          </cell>
        </row>
        <row r="3866">
          <cell r="A3866" t="str">
            <v>BJ-OKA-079</v>
          </cell>
          <cell r="B3866" t="str">
            <v>FREE MF - 1400 X 687</v>
          </cell>
        </row>
        <row r="3867">
          <cell r="A3867" t="str">
            <v>BJ-OKA-080</v>
          </cell>
          <cell r="B3867" t="str">
            <v>SYLPHY BLUE</v>
          </cell>
        </row>
        <row r="3868">
          <cell r="A3868" t="str">
            <v>BJ-OKA-081</v>
          </cell>
          <cell r="B3868" t="str">
            <v>BENCH MF 1000 X 585 ( AS-14015 )</v>
          </cell>
        </row>
        <row r="3869">
          <cell r="A3869" t="str">
            <v>BJ-OKA-082</v>
          </cell>
          <cell r="B3869" t="str">
            <v>FREE MF - 1200 X 585 ( AS- 14015 )</v>
          </cell>
        </row>
        <row r="3870">
          <cell r="A3870" t="str">
            <v>BJ-OKA-083</v>
          </cell>
          <cell r="B3870" t="str">
            <v>FREE MF - 1800 X 687 ( AS- 14015 )</v>
          </cell>
        </row>
        <row r="3871">
          <cell r="A3871" t="str">
            <v>BJ-OKA-084</v>
          </cell>
          <cell r="B3871" t="str">
            <v>L SHAPE 1200 X 1200 ( AS- 14015 )</v>
          </cell>
        </row>
        <row r="3872">
          <cell r="A3872" t="str">
            <v>BJ-OKA-085</v>
          </cell>
          <cell r="B3872" t="str">
            <v>BENCH MF TABLE TOP 1200 X 585 AICA - TAS 13009CT74</v>
          </cell>
        </row>
        <row r="3873">
          <cell r="A3873" t="str">
            <v>BJ-OKA-086</v>
          </cell>
          <cell r="B3873" t="str">
            <v>BENCH MF TABLE TOP 2400 X 585 AICA - TAS 13009CT74</v>
          </cell>
        </row>
        <row r="3874">
          <cell r="A3874" t="str">
            <v>BJ-OKA-087</v>
          </cell>
          <cell r="B3874" t="str">
            <v>BENCH MF TABLE TOP 1200 X 587.5 AICA - TAS 13009CT74</v>
          </cell>
        </row>
        <row r="3875">
          <cell r="A3875" t="str">
            <v>BJ-OKA-088</v>
          </cell>
          <cell r="B3875" t="str">
            <v>MEETING TABLE TABLE TOP 2100 X 900 AICA - TAS 13002CN74</v>
          </cell>
        </row>
        <row r="3876">
          <cell r="A3876" t="str">
            <v>BJ-OKA-089</v>
          </cell>
          <cell r="B3876" t="str">
            <v>MEETING TABLE TABLE TOP 2100 X 900 AICA - TAS 13009CT74</v>
          </cell>
        </row>
        <row r="3877">
          <cell r="A3877" t="str">
            <v>BJ-OKA-090</v>
          </cell>
          <cell r="B3877" t="str">
            <v>MEETING TABLE TABLE TOP 2400 X 1200 AICA - TAS 13009CT74</v>
          </cell>
        </row>
        <row r="3878">
          <cell r="A3878" t="str">
            <v>BJ-OKA-091</v>
          </cell>
          <cell r="B3878" t="str">
            <v>MEETING TABLE TABLE TOP 1500 X 800 AICA - TAS 13009CT74</v>
          </cell>
        </row>
        <row r="3879">
          <cell r="A3879" t="str">
            <v>BJ-OKA-092</v>
          </cell>
          <cell r="B3879" t="str">
            <v>SQUARE TABLE TABLE TOP 1200 X 1200 AICA - TAS 13009CT74</v>
          </cell>
        </row>
        <row r="3880">
          <cell r="A3880" t="str">
            <v>BJ-OKA-093</v>
          </cell>
          <cell r="B3880" t="str">
            <v>BENCH MF TABLE TOP 4030 X 1415 AICA - AS 14108CS98</v>
          </cell>
        </row>
        <row r="3881">
          <cell r="A3881" t="str">
            <v>BJ-OKA-094</v>
          </cell>
          <cell r="B3881" t="str">
            <v>BENCH MF TABLE TOP 4000 X 1400 AICA AS-14108 CS98</v>
          </cell>
        </row>
        <row r="3882">
          <cell r="A3882" t="str">
            <v>BJ-OKA-095</v>
          </cell>
          <cell r="B3882" t="str">
            <v>MF 2400 X 1200 ( AICA AS - 14017 CS62 )</v>
          </cell>
        </row>
        <row r="3883">
          <cell r="A3883" t="str">
            <v>BJ-OKA-096</v>
          </cell>
          <cell r="B3883" t="str">
            <v>FLAPTOR F.T 81F1 MG99</v>
          </cell>
        </row>
        <row r="3884">
          <cell r="A3884" t="str">
            <v>BJ-OKA-097</v>
          </cell>
          <cell r="B3884" t="str">
            <v>BENCH MFA 1200 X 700 ( AS-13004CN74 )</v>
          </cell>
        </row>
        <row r="3885">
          <cell r="A3885" t="str">
            <v>BJ-OKA-098</v>
          </cell>
          <cell r="B3885" t="str">
            <v>BENCH MFA 2400 X 700 ( AS-13004CN74 )</v>
          </cell>
        </row>
        <row r="3886">
          <cell r="A3886" t="str">
            <v>BJ-OKA-099</v>
          </cell>
          <cell r="B3886" t="str">
            <v>DTRL FS - A 1400 X 1200 ( AS-13004CN74 )</v>
          </cell>
        </row>
        <row r="3887">
          <cell r="A3887" t="str">
            <v>BJ-OKA-100</v>
          </cell>
          <cell r="B3887" t="str">
            <v>MF - 1400 X 700 ( AS - 14025CS98 )</v>
          </cell>
        </row>
        <row r="3888">
          <cell r="A3888" t="str">
            <v>BJ-OKA-101</v>
          </cell>
          <cell r="B3888" t="str">
            <v>MF - 1800 X 900 ( AS - 14025CS98 )</v>
          </cell>
        </row>
        <row r="3889">
          <cell r="A3889" t="str">
            <v>BJ-OKA-102</v>
          </cell>
          <cell r="B3889" t="str">
            <v>MF - 1 2400 X 1200 ( AS-14025CS98 )</v>
          </cell>
        </row>
        <row r="3890">
          <cell r="A3890" t="str">
            <v>BJ-OKA-103</v>
          </cell>
          <cell r="B3890" t="str">
            <v>TOP KD 900 X 450 ( AS - 13004CN74 )</v>
          </cell>
        </row>
        <row r="3891">
          <cell r="A3891" t="str">
            <v>BJ-OKA-104</v>
          </cell>
          <cell r="B3891" t="str">
            <v>PORTONE CHAIR P BLACK</v>
          </cell>
        </row>
        <row r="3892">
          <cell r="A3892" t="str">
            <v>BJ-OLI-001</v>
          </cell>
          <cell r="B3892" t="str">
            <v>OLIVE A P SILVER WHITE</v>
          </cell>
        </row>
        <row r="3893">
          <cell r="A3893" t="str">
            <v>BJ-OLI-002</v>
          </cell>
          <cell r="B3893" t="str">
            <v>OLIVE A P SILVER BEIGE</v>
          </cell>
        </row>
        <row r="3894">
          <cell r="A3894" t="str">
            <v>BJ-OLI-003</v>
          </cell>
          <cell r="B3894" t="str">
            <v>OLIVE A P SILVER RED</v>
          </cell>
        </row>
        <row r="3895">
          <cell r="A3895" t="str">
            <v>BJ-OLI-004</v>
          </cell>
          <cell r="B3895" t="str">
            <v>OLIVE A P SILVER LIGHT GREY</v>
          </cell>
        </row>
        <row r="3896">
          <cell r="A3896" t="str">
            <v>BJ-OLI-005</v>
          </cell>
          <cell r="B3896" t="str">
            <v>OLIVE A P SILVER DARK GREY</v>
          </cell>
        </row>
        <row r="3897">
          <cell r="A3897" t="str">
            <v>BJ-OLI-006</v>
          </cell>
          <cell r="B3897" t="str">
            <v>OLIVE A P SILVER LIGHT BLUE</v>
          </cell>
        </row>
        <row r="3898">
          <cell r="A3898" t="str">
            <v>BJ-OLI-007</v>
          </cell>
          <cell r="B3898" t="str">
            <v>OLIVE A P SILVER LIGHT GREEN</v>
          </cell>
        </row>
        <row r="3899">
          <cell r="A3899" t="str">
            <v>BJ-OLI-009</v>
          </cell>
          <cell r="B3899" t="str">
            <v>JANGAN DIPAKAI</v>
          </cell>
        </row>
        <row r="3900">
          <cell r="A3900" t="str">
            <v>BJ-OLI-012</v>
          </cell>
          <cell r="B3900" t="str">
            <v>JANGAN DIPAKAI</v>
          </cell>
        </row>
        <row r="3901">
          <cell r="A3901" t="str">
            <v>BJ-OLI-013</v>
          </cell>
          <cell r="B3901" t="str">
            <v>JANGAN DIPAKAI</v>
          </cell>
        </row>
        <row r="3902">
          <cell r="A3902" t="str">
            <v>BJ-OLI-014</v>
          </cell>
          <cell r="B3902" t="str">
            <v>JANGAN DIPAKAI</v>
          </cell>
        </row>
        <row r="3903">
          <cell r="A3903" t="str">
            <v>BJ-OLI-015</v>
          </cell>
          <cell r="B3903" t="str">
            <v>OLIVE DX Z BLACK</v>
          </cell>
        </row>
        <row r="3904">
          <cell r="A3904" t="str">
            <v>BJ-OLI-016</v>
          </cell>
          <cell r="B3904" t="str">
            <v>OLIVE DX Z BROWN</v>
          </cell>
        </row>
        <row r="3905">
          <cell r="A3905" t="str">
            <v>BJ-OLI-017</v>
          </cell>
          <cell r="B3905" t="str">
            <v>JANGAN DIPAKAI</v>
          </cell>
        </row>
        <row r="3906">
          <cell r="A3906" t="str">
            <v>BJ-OLI-018</v>
          </cell>
          <cell r="B3906" t="str">
            <v>JANGAN DIPAKAI</v>
          </cell>
        </row>
        <row r="3907">
          <cell r="A3907" t="str">
            <v>BJ-OLI-019</v>
          </cell>
          <cell r="B3907" t="str">
            <v>JANGAN DIPAKAI</v>
          </cell>
        </row>
        <row r="3908">
          <cell r="A3908" t="str">
            <v>BJ-OLI-020</v>
          </cell>
          <cell r="B3908" t="str">
            <v>OLIVE SC P WHITE (S) WHITE (B) WHITE</v>
          </cell>
        </row>
        <row r="3909">
          <cell r="A3909" t="str">
            <v>BJ-OLI-021</v>
          </cell>
          <cell r="B3909" t="str">
            <v>OLIVE SC P WHITE (S) CREAM (B)  BEIGE</v>
          </cell>
        </row>
        <row r="3910">
          <cell r="A3910" t="str">
            <v>BJ-OLI-022</v>
          </cell>
          <cell r="B3910" t="str">
            <v>OLIVE SC P WHITE (S) BLACK (B) DARK GREY</v>
          </cell>
        </row>
        <row r="3911">
          <cell r="A3911" t="str">
            <v>BJ-OLI-023</v>
          </cell>
          <cell r="B3911" t="str">
            <v>OLIVE SC P IVORY (S) WHITE (B) WHITE</v>
          </cell>
        </row>
        <row r="3912">
          <cell r="A3912" t="str">
            <v>BJ-OLI-024</v>
          </cell>
          <cell r="B3912" t="str">
            <v>OLIVE SC P IVORY (S) CREAM (B) BEIGE</v>
          </cell>
        </row>
        <row r="3913">
          <cell r="A3913" t="str">
            <v>BJ-OLI-025</v>
          </cell>
          <cell r="B3913" t="str">
            <v>OLIVE SC P IVORY (S) BLACK (B) DARK GREY</v>
          </cell>
        </row>
        <row r="3914">
          <cell r="A3914" t="str">
            <v>BJ-OLI-026</v>
          </cell>
          <cell r="B3914" t="str">
            <v>OLIVE U N WHITE</v>
          </cell>
        </row>
        <row r="3915">
          <cell r="A3915" t="str">
            <v>BJ-OLI-027</v>
          </cell>
          <cell r="B3915" t="str">
            <v>OLIVE U N BEIGE</v>
          </cell>
        </row>
        <row r="3916">
          <cell r="A3916" t="str">
            <v>BJ-OLI-028</v>
          </cell>
          <cell r="B3916" t="str">
            <v>OLIVE U N RED</v>
          </cell>
        </row>
        <row r="3917">
          <cell r="A3917" t="str">
            <v>BJ-OLI-029</v>
          </cell>
          <cell r="B3917" t="str">
            <v>OLIVE U NDARK GREY</v>
          </cell>
        </row>
        <row r="3918">
          <cell r="A3918" t="str">
            <v>BJ-OLI-030</v>
          </cell>
          <cell r="B3918" t="str">
            <v>OLIVE U N LIGHT GREY</v>
          </cell>
        </row>
        <row r="3919">
          <cell r="A3919" t="str">
            <v>BJ-OLI-031</v>
          </cell>
          <cell r="B3919" t="str">
            <v>OLIVE U N LIGHT BLUE</v>
          </cell>
        </row>
        <row r="3920">
          <cell r="A3920" t="str">
            <v>BJ-OLI-032</v>
          </cell>
          <cell r="B3920" t="str">
            <v>OLIVE U N LIGHT GREEN</v>
          </cell>
        </row>
        <row r="3921">
          <cell r="A3921" t="str">
            <v>BJ-OLI-033</v>
          </cell>
          <cell r="B3921" t="str">
            <v>OLIVE A-LM P SILVER DARK GREY</v>
          </cell>
        </row>
        <row r="3922">
          <cell r="A3922" t="str">
            <v>BJ-OLI-034</v>
          </cell>
          <cell r="B3922" t="str">
            <v>OLIVE AM-P-SILVER-WHITE</v>
          </cell>
        </row>
        <row r="3923">
          <cell r="A3923" t="str">
            <v>BJ-OLI-035</v>
          </cell>
          <cell r="B3923" t="str">
            <v>OLIVE AM-P-SILVER-LIGHT GREY</v>
          </cell>
        </row>
        <row r="3924">
          <cell r="A3924" t="str">
            <v>BJ-OLI-036</v>
          </cell>
          <cell r="B3924" t="str">
            <v>OLIVE AM-P-SILVER-BEIGE</v>
          </cell>
        </row>
        <row r="3925">
          <cell r="A3925" t="str">
            <v>BJ-OLI-040</v>
          </cell>
          <cell r="B3925" t="str">
            <v>OLIVE UM-N-WHITE</v>
          </cell>
        </row>
        <row r="3926">
          <cell r="A3926" t="str">
            <v>BJ-OLI-041</v>
          </cell>
          <cell r="B3926" t="str">
            <v>OLIVE UM-N-LIGHT GREY</v>
          </cell>
        </row>
        <row r="3927">
          <cell r="A3927" t="str">
            <v>BJ-OLI-042</v>
          </cell>
          <cell r="B3927" t="str">
            <v>OLIVE UM-N-BEIGE</v>
          </cell>
        </row>
        <row r="3928">
          <cell r="A3928" t="str">
            <v>BJ-OLI-046</v>
          </cell>
          <cell r="B3928" t="str">
            <v>OLIVE A-LM P SILVER LIGHT GREY</v>
          </cell>
        </row>
        <row r="3929">
          <cell r="A3929" t="str">
            <v>BJ-OLI-047</v>
          </cell>
          <cell r="B3929" t="str">
            <v>OLIVE SC P IVORY (S) WHITE (B) BEIGE</v>
          </cell>
        </row>
        <row r="3930">
          <cell r="A3930" t="str">
            <v>BJ-OLI-049</v>
          </cell>
          <cell r="B3930" t="str">
            <v>JANGAN DIPAKAI</v>
          </cell>
        </row>
        <row r="3931">
          <cell r="A3931" t="str">
            <v>BJ-OLI-050</v>
          </cell>
          <cell r="B3931" t="str">
            <v>OLIVE U N (B) WHITE (S) L. GREEN</v>
          </cell>
        </row>
        <row r="3932">
          <cell r="A3932" t="str">
            <v>BJ-OLI-052</v>
          </cell>
          <cell r="B3932" t="str">
            <v>JANGAN DIPAKAI</v>
          </cell>
        </row>
        <row r="3933">
          <cell r="A3933" t="str">
            <v>BJ-OLI-054</v>
          </cell>
          <cell r="B3933" t="str">
            <v>OLIVE U N YELLOW</v>
          </cell>
        </row>
        <row r="3934">
          <cell r="A3934" t="str">
            <v>BJ-OLI-055</v>
          </cell>
          <cell r="B3934" t="str">
            <v>JANGAN DIPAKAI</v>
          </cell>
        </row>
        <row r="3935">
          <cell r="A3935" t="str">
            <v>BJ-OLI-057</v>
          </cell>
          <cell r="B3935" t="str">
            <v>OLIVE A P SILVER BEIGE / B GREEN</v>
          </cell>
        </row>
        <row r="3936">
          <cell r="A3936" t="str">
            <v>BJ-OLI-058</v>
          </cell>
          <cell r="B3936" t="str">
            <v>OLIVE A P SILVER BEIGE / B RED</v>
          </cell>
        </row>
        <row r="3937">
          <cell r="A3937" t="str">
            <v>BJ-OLI-060</v>
          </cell>
          <cell r="B3937" t="str">
            <v>OLIVE A P SILVER L.GREY / B D.GREY</v>
          </cell>
        </row>
        <row r="3938">
          <cell r="A3938" t="str">
            <v>BJ-OLI-061</v>
          </cell>
          <cell r="B3938" t="str">
            <v>OLIVE A P SILVER L.GREY / B WHITE</v>
          </cell>
        </row>
        <row r="3939">
          <cell r="A3939" t="str">
            <v>BJ-OLI-062</v>
          </cell>
          <cell r="B3939" t="str">
            <v>OLIVE A P SILVER WHITE / B D.GREY</v>
          </cell>
        </row>
        <row r="3940">
          <cell r="A3940" t="str">
            <v>BJ-OLI-064</v>
          </cell>
          <cell r="B3940" t="str">
            <v>OLIVE U N (B) L. GREEN (S) D.GREY</v>
          </cell>
        </row>
        <row r="3941">
          <cell r="A3941" t="str">
            <v>BJ-OLI-065</v>
          </cell>
          <cell r="B3941" t="str">
            <v>JANGAN DIPAKAI</v>
          </cell>
        </row>
        <row r="3942">
          <cell r="A3942" t="str">
            <v>BJ-OLI-067</v>
          </cell>
          <cell r="B3942" t="str">
            <v>OLIVE AM-P-SILVER-DARK GREY</v>
          </cell>
        </row>
        <row r="3943">
          <cell r="A3943" t="str">
            <v>BJ-OLI-068</v>
          </cell>
          <cell r="B3943" t="str">
            <v>OLIVE UM-N-LIGHT GREEN</v>
          </cell>
        </row>
        <row r="3944">
          <cell r="A3944" t="str">
            <v>BJ-OLI-069</v>
          </cell>
          <cell r="B3944" t="str">
            <v>OLIVE A P SILVER BEIGE / B BLUE</v>
          </cell>
        </row>
        <row r="3945">
          <cell r="A3945" t="str">
            <v>BJ-OLI-070</v>
          </cell>
          <cell r="B3945" t="str">
            <v>OLIVE A P SILVER BLACK</v>
          </cell>
        </row>
        <row r="3946">
          <cell r="A3946" t="str">
            <v>BJ-OLI-071</v>
          </cell>
          <cell r="B3946" t="str">
            <v>OLIVE A P SILVER BLUE</v>
          </cell>
        </row>
        <row r="3947">
          <cell r="A3947" t="str">
            <v>BJ-OLI-072</v>
          </cell>
          <cell r="B3947" t="str">
            <v>OLIVE A P SILVER GREEN</v>
          </cell>
        </row>
        <row r="3948">
          <cell r="A3948" t="str">
            <v>BJ-OLI-073</v>
          </cell>
          <cell r="B3948" t="str">
            <v>JANGAN DIPAKAI</v>
          </cell>
        </row>
        <row r="3949">
          <cell r="A3949" t="str">
            <v>BJ-OLI-074</v>
          </cell>
          <cell r="B3949" t="str">
            <v>OLIVE A P SILVER BLUE P 3005 C</v>
          </cell>
        </row>
        <row r="3950">
          <cell r="A3950" t="str">
            <v>BJ-OLI-075</v>
          </cell>
          <cell r="B3950" t="str">
            <v>OLIVE A P SILVER YELLOW P 123 C</v>
          </cell>
        </row>
        <row r="3951">
          <cell r="A3951" t="str">
            <v>BJ-OLI-076</v>
          </cell>
          <cell r="B3951" t="str">
            <v>OLIVE DX P BLACK BLACK</v>
          </cell>
        </row>
        <row r="3952">
          <cell r="A3952" t="str">
            <v>BJ-OLI-077</v>
          </cell>
          <cell r="B3952" t="str">
            <v>OLIVE DX P IVORY BEIGE</v>
          </cell>
        </row>
        <row r="3953">
          <cell r="A3953" t="str">
            <v>BJ-OLI-078</v>
          </cell>
          <cell r="B3953" t="str">
            <v>OLIVE DX P WHITE WHITE</v>
          </cell>
        </row>
        <row r="3954">
          <cell r="A3954" t="str">
            <v>BJ-OLI-079</v>
          </cell>
          <cell r="B3954" t="str">
            <v>JANGAN DIPAKAI</v>
          </cell>
        </row>
        <row r="3955">
          <cell r="A3955" t="str">
            <v>BJ-OLI-080</v>
          </cell>
          <cell r="B3955" t="str">
            <v>OLIVE SC N (S) BLACK (B) DARK GREY</v>
          </cell>
        </row>
        <row r="3956">
          <cell r="A3956" t="str">
            <v>BJ-OLI-081</v>
          </cell>
          <cell r="B3956" t="str">
            <v>OLIVE SC N (S) BLACK (B) LIGHT GREY</v>
          </cell>
        </row>
        <row r="3957">
          <cell r="A3957" t="str">
            <v>BJ-OLI-082</v>
          </cell>
          <cell r="B3957" t="str">
            <v>OLIVE SC N (S) CREAM (B) BEIGE</v>
          </cell>
        </row>
        <row r="3958">
          <cell r="A3958" t="str">
            <v>BJ-OLI-083</v>
          </cell>
          <cell r="B3958" t="str">
            <v>JANGAN DIPAKAI</v>
          </cell>
        </row>
        <row r="3959">
          <cell r="A3959" t="str">
            <v>BJ-OLI-084</v>
          </cell>
          <cell r="B3959" t="str">
            <v>OLIVE SC P SILVER (S) CREAM (B) BEIGE</v>
          </cell>
        </row>
        <row r="3960">
          <cell r="A3960" t="str">
            <v>BJ-OLI-085</v>
          </cell>
          <cell r="B3960" t="str">
            <v>JANGAN DIPAKAI</v>
          </cell>
        </row>
        <row r="3961">
          <cell r="A3961" t="str">
            <v>BJ-OLI-086</v>
          </cell>
          <cell r="B3961" t="str">
            <v>OLIVE U N BLACK</v>
          </cell>
        </row>
        <row r="3962">
          <cell r="A3962" t="str">
            <v>BJ-OLI-087</v>
          </cell>
          <cell r="B3962" t="str">
            <v>OLIVE U N BLUE</v>
          </cell>
        </row>
        <row r="3963">
          <cell r="A3963" t="str">
            <v>BJ-OLI-088</v>
          </cell>
          <cell r="B3963" t="str">
            <v>OLIVE U N GREEN</v>
          </cell>
        </row>
        <row r="3964">
          <cell r="A3964" t="str">
            <v>BJ-OLI-089</v>
          </cell>
          <cell r="B3964" t="str">
            <v>OLIVE U N GREY</v>
          </cell>
        </row>
        <row r="3965">
          <cell r="A3965" t="str">
            <v>BJ-OLI-090</v>
          </cell>
          <cell r="B3965" t="str">
            <v>JANGAN DIPAKAI</v>
          </cell>
        </row>
        <row r="3966">
          <cell r="A3966" t="str">
            <v>BJ-OLI-091</v>
          </cell>
          <cell r="B3966" t="str">
            <v>OLIVE UM-N-LIGHT BLUE</v>
          </cell>
        </row>
        <row r="3967">
          <cell r="A3967" t="str">
            <v>BJ-OLI-092</v>
          </cell>
          <cell r="B3967" t="str">
            <v>OLIVE DX P SILVER BLACK</v>
          </cell>
        </row>
        <row r="3968">
          <cell r="A3968" t="str">
            <v>BJ-OLI-093</v>
          </cell>
          <cell r="B3968" t="str">
            <v>OLIVE A P SILVER GREEN P 613 C</v>
          </cell>
        </row>
        <row r="3969">
          <cell r="A3969" t="str">
            <v>BJ-OLI-095</v>
          </cell>
          <cell r="B3969" t="str">
            <v>OLIVE DX N BLACK</v>
          </cell>
        </row>
        <row r="3970">
          <cell r="A3970" t="str">
            <v>BJ-OLI-096</v>
          </cell>
          <cell r="B3970" t="str">
            <v>OLIVE DX N BROWN</v>
          </cell>
        </row>
        <row r="3971">
          <cell r="A3971" t="str">
            <v>BJ-OLI-097</v>
          </cell>
          <cell r="B3971" t="str">
            <v>OLIVE DX P WHITE BLACK</v>
          </cell>
        </row>
        <row r="3972">
          <cell r="A3972" t="str">
            <v>BJ-OLI-098</v>
          </cell>
          <cell r="B3972" t="str">
            <v>OLIVE SC N (S) BLACK (B) BEIGE</v>
          </cell>
        </row>
        <row r="3973">
          <cell r="A3973" t="str">
            <v>BJ-OLI-099</v>
          </cell>
          <cell r="B3973" t="str">
            <v>OLIVE DX P SILVER BROWN</v>
          </cell>
        </row>
        <row r="3974">
          <cell r="A3974" t="str">
            <v>BJ-OLI-100</v>
          </cell>
          <cell r="B3974" t="str">
            <v>OLIVE DX N BEIGE</v>
          </cell>
        </row>
        <row r="3975">
          <cell r="A3975" t="str">
            <v>BJ-OLI-101</v>
          </cell>
          <cell r="B3975" t="str">
            <v>OLIVE SC P SILVER (S) WHITE (B) WHITE</v>
          </cell>
        </row>
        <row r="3976">
          <cell r="A3976" t="str">
            <v>BJ-OLI-103</v>
          </cell>
          <cell r="B3976" t="str">
            <v>JANGAN DIPAKAI</v>
          </cell>
        </row>
        <row r="3977">
          <cell r="A3977" t="str">
            <v>BJ-OLI-104</v>
          </cell>
          <cell r="B3977" t="str">
            <v>OLIVE A-LM P SILVER BEIGE</v>
          </cell>
        </row>
        <row r="3978">
          <cell r="A3978" t="str">
            <v>BJ-OLI-106</v>
          </cell>
          <cell r="B3978" t="str">
            <v>OLIVE SC P SILVER (S) BLACK (B) DARK GREY</v>
          </cell>
        </row>
        <row r="3979">
          <cell r="A3979" t="str">
            <v>BJ-OLI-107</v>
          </cell>
          <cell r="B3979" t="str">
            <v>OLIVE U N BLUE SAMPURNA</v>
          </cell>
        </row>
        <row r="3980">
          <cell r="A3980" t="str">
            <v>BJ-OLI-108</v>
          </cell>
          <cell r="B3980" t="str">
            <v>OLIVE SC N (S) BEIGE (B) DARK GREY</v>
          </cell>
        </row>
        <row r="3981">
          <cell r="A3981" t="str">
            <v>BJ-OLI-109</v>
          </cell>
          <cell r="B3981" t="str">
            <v>OLIVE UM-N-DARK GREY</v>
          </cell>
        </row>
        <row r="3982">
          <cell r="A3982" t="str">
            <v>BJ-OLI-110</v>
          </cell>
          <cell r="B3982" t="str">
            <v>OLIVE A-LM P SILVER DARK GREY CUSTOM</v>
          </cell>
        </row>
        <row r="3983">
          <cell r="A3983" t="str">
            <v>BJ-OLI-111</v>
          </cell>
          <cell r="B3983" t="str">
            <v>OLIVE A-LM P SILVER WHITE CUSTOM</v>
          </cell>
        </row>
        <row r="3984">
          <cell r="A3984" t="str">
            <v>BJ-OLI-112</v>
          </cell>
          <cell r="B3984" t="str">
            <v>OLIVE A P SILVER LIGHT BLUE CUSTOM</v>
          </cell>
        </row>
        <row r="3985">
          <cell r="A3985" t="str">
            <v>BJ-OLI-113</v>
          </cell>
          <cell r="B3985" t="str">
            <v>OLIVE A P SILVER DARK GREY CUSTOM</v>
          </cell>
        </row>
        <row r="3986">
          <cell r="A3986" t="str">
            <v>BJ-OLI-114</v>
          </cell>
          <cell r="B3986" t="str">
            <v>OLIVE DX N BLACK ( SHOES JOINT )</v>
          </cell>
        </row>
        <row r="3987">
          <cell r="A3987" t="str">
            <v>BJ-OLI-115</v>
          </cell>
          <cell r="B3987" t="str">
            <v>OLIVE U N (S) RED (B) DARK GREY</v>
          </cell>
        </row>
        <row r="3988">
          <cell r="A3988" t="str">
            <v>BJ-OLI-116</v>
          </cell>
          <cell r="B3988" t="str">
            <v>OLIVE U N (S) LIGHT GREEN (B) LIGHT GREY</v>
          </cell>
        </row>
        <row r="3989">
          <cell r="A3989" t="str">
            <v>BJ-OLI-117</v>
          </cell>
          <cell r="B3989" t="str">
            <v>OLIVE SC P WHITE (S) WHITE (B) LIGHT GREY</v>
          </cell>
        </row>
        <row r="3990">
          <cell r="A3990" t="str">
            <v>BJ-OLI-118</v>
          </cell>
          <cell r="B3990" t="str">
            <v>OLIVE SC N (S) BLACK (B) WHITE</v>
          </cell>
        </row>
        <row r="3991">
          <cell r="A3991" t="str">
            <v>BJ-OLI-119</v>
          </cell>
          <cell r="B3991" t="str">
            <v>JANGAN DIPAKAI</v>
          </cell>
        </row>
        <row r="3992">
          <cell r="A3992" t="str">
            <v>BJ-OLI-120</v>
          </cell>
          <cell r="B3992" t="str">
            <v>OLIVE SC N (S) DARK GREY (B) GREY</v>
          </cell>
        </row>
        <row r="3993">
          <cell r="A3993" t="str">
            <v>BJ-OLI-121</v>
          </cell>
          <cell r="B3993" t="str">
            <v>OLIVE U N (S) DARK GREY (B) GREEN</v>
          </cell>
        </row>
        <row r="3994">
          <cell r="A3994" t="str">
            <v>BJ-OLI-122</v>
          </cell>
          <cell r="B3994" t="str">
            <v>OLIVE A-LM P SILVER WHITE</v>
          </cell>
        </row>
        <row r="3995">
          <cell r="A3995" t="str">
            <v>BJ-OLI-123</v>
          </cell>
          <cell r="B3995" t="str">
            <v>OLIVE DX N BROWN ( SHOES JOINT )</v>
          </cell>
        </row>
        <row r="3996">
          <cell r="A3996" t="str">
            <v>BJ-OLI-124</v>
          </cell>
          <cell r="B3996" t="str">
            <v>OLIVE A-LM P SILVER RED</v>
          </cell>
        </row>
        <row r="3997">
          <cell r="A3997" t="str">
            <v>BJ-OLI-125</v>
          </cell>
          <cell r="B3997" t="str">
            <v>OLIVE A-LM P SILVER LIGHT BLUE</v>
          </cell>
        </row>
        <row r="3998">
          <cell r="A3998" t="str">
            <v>BJ-OLI-126</v>
          </cell>
          <cell r="B3998" t="str">
            <v>OLIVE U N (S) LIGHT GREEN (B) WHITE</v>
          </cell>
        </row>
        <row r="3999">
          <cell r="A3999" t="str">
            <v>BJ-OLI-127</v>
          </cell>
          <cell r="B3999" t="str">
            <v>OLIVE U N (S) LIGHT BLUE (B) WHITE</v>
          </cell>
        </row>
        <row r="4000">
          <cell r="A4000" t="str">
            <v>BJ-OLI-128</v>
          </cell>
          <cell r="B4000" t="str">
            <v>OLIVE U N (S) BEIGE (B) WHITE</v>
          </cell>
        </row>
        <row r="4001">
          <cell r="A4001" t="str">
            <v>BJ-OLI-129</v>
          </cell>
          <cell r="B4001" t="str">
            <v>OLIVE U N (S) RED (B) WHITE</v>
          </cell>
        </row>
        <row r="4002">
          <cell r="A4002" t="str">
            <v>BJ-OLI-130</v>
          </cell>
          <cell r="B4002" t="str">
            <v>OLIVE U N (S) BLUE (B) BEIGE</v>
          </cell>
        </row>
        <row r="4003">
          <cell r="A4003" t="str">
            <v>BJ-OLI-131</v>
          </cell>
          <cell r="B4003" t="str">
            <v>OLIVE DX N CUSTOM</v>
          </cell>
        </row>
        <row r="4004">
          <cell r="A4004" t="str">
            <v>BJ-OLI-132</v>
          </cell>
          <cell r="B4004" t="str">
            <v>OLIVE A-LM P SILVER BLACK MEMO KANAN</v>
          </cell>
        </row>
        <row r="4005">
          <cell r="A4005" t="str">
            <v>BJ-OLI-133</v>
          </cell>
          <cell r="B4005" t="str">
            <v>OLIVE A-LM P SILVER BLACK MEMO KIRI</v>
          </cell>
        </row>
        <row r="4006">
          <cell r="A4006" t="str">
            <v>BJ-OLI-134</v>
          </cell>
          <cell r="B4006" t="str">
            <v>OLIVE DX N RED</v>
          </cell>
        </row>
        <row r="4007">
          <cell r="A4007" t="str">
            <v>BJ-OLI-135</v>
          </cell>
          <cell r="B4007" t="str">
            <v>OLIVE SC P IVORY (S) GREY (B) GREY</v>
          </cell>
        </row>
        <row r="4008">
          <cell r="A4008" t="str">
            <v>BJ-OLI-136</v>
          </cell>
          <cell r="B4008" t="str">
            <v>OLIVE SC N (S) BEIGE (B) BEIGE</v>
          </cell>
        </row>
        <row r="4009">
          <cell r="A4009" t="str">
            <v>BJ-OLI-137</v>
          </cell>
          <cell r="B4009" t="str">
            <v>OLIVE A-LM P SILVER YELLOW PC</v>
          </cell>
        </row>
        <row r="4010">
          <cell r="A4010" t="str">
            <v>BJ-OLI-138</v>
          </cell>
          <cell r="B4010" t="str">
            <v>OLIVE A-LM P SILVER BLUE PC</v>
          </cell>
        </row>
        <row r="4011">
          <cell r="A4011" t="str">
            <v>BJ-OLI-139</v>
          </cell>
          <cell r="B4011" t="str">
            <v>OLIVE DX N WHITE</v>
          </cell>
        </row>
        <row r="4012">
          <cell r="A4012" t="str">
            <v>BJ-OLI-140</v>
          </cell>
          <cell r="B4012" t="str">
            <v>OLIVE A P SILVER RED CUSTOM</v>
          </cell>
        </row>
        <row r="4013">
          <cell r="A4013" t="str">
            <v>BJ-OLI-141</v>
          </cell>
          <cell r="B4013" t="str">
            <v>OLIVE A-LM P WHITE WHITE</v>
          </cell>
        </row>
        <row r="4014">
          <cell r="A4014" t="str">
            <v>BJ-OLI-142</v>
          </cell>
          <cell r="B4014" t="str">
            <v>OLIVE A-LM P SILVER GREEN PC</v>
          </cell>
        </row>
        <row r="4015">
          <cell r="A4015" t="str">
            <v>BJ-OLI-143</v>
          </cell>
          <cell r="B4015" t="str">
            <v>OLIVE A-LM P SILVER LIGHT GREEN</v>
          </cell>
        </row>
        <row r="4016">
          <cell r="A4016" t="str">
            <v>BJ-OLI-144</v>
          </cell>
          <cell r="B4016" t="str">
            <v>OLIVE DX N RED N3</v>
          </cell>
        </row>
        <row r="4017">
          <cell r="A4017" t="str">
            <v>BJ-OLI-145</v>
          </cell>
          <cell r="B4017" t="str">
            <v>OLIVE SC N (S) BLACK (B) RED</v>
          </cell>
        </row>
        <row r="4018">
          <cell r="A4018" t="str">
            <v>BJ-OLI-146</v>
          </cell>
          <cell r="B4018" t="str">
            <v>OLIVE A P SILVER YELLOW MUSTARD</v>
          </cell>
        </row>
        <row r="4019">
          <cell r="A4019" t="str">
            <v>BJ-OLI-147</v>
          </cell>
          <cell r="B4019" t="str">
            <v>OLIVE DX P SILVER WHITE</v>
          </cell>
        </row>
        <row r="4020">
          <cell r="A4020" t="str">
            <v>BJ-OLI-148</v>
          </cell>
          <cell r="B4020" t="str">
            <v>OLIVE DX P SILVER RED</v>
          </cell>
        </row>
        <row r="4021">
          <cell r="A4021" t="str">
            <v>BJ-OLI-149</v>
          </cell>
          <cell r="B4021" t="str">
            <v>OLIVE DX N GREEN O6 SABLON</v>
          </cell>
        </row>
        <row r="4022">
          <cell r="A4022" t="str">
            <v>BJ-OPT-001</v>
          </cell>
          <cell r="B4022" t="str">
            <v>BED OPTIMUS 1M D (1 CRANK)</v>
          </cell>
        </row>
        <row r="4023">
          <cell r="A4023" t="str">
            <v>BJ-OPT-002</v>
          </cell>
          <cell r="B4023" t="str">
            <v>BED OPTIMUS 2M D (2 CRANK)</v>
          </cell>
        </row>
        <row r="4024">
          <cell r="A4024" t="str">
            <v>BJ-OPT-003</v>
          </cell>
          <cell r="B4024" t="str">
            <v>BED OPTIMUS 3M D (3 CRANK)</v>
          </cell>
        </row>
        <row r="4025">
          <cell r="A4025" t="str">
            <v>BJ-OPT-004</v>
          </cell>
          <cell r="B4025" t="str">
            <v>BED OPTIMUS 3E D (3 ELECTRIC)</v>
          </cell>
        </row>
        <row r="4026">
          <cell r="A4026" t="str">
            <v>BJ-OPT-005</v>
          </cell>
          <cell r="B4026" t="str">
            <v>OPTIMUS C (BED SIDE CABINET)</v>
          </cell>
        </row>
        <row r="4027">
          <cell r="A4027" t="str">
            <v>BJ-OPT-006</v>
          </cell>
          <cell r="B4027" t="str">
            <v>MATRASS OPTIMUS (URETHANE)</v>
          </cell>
        </row>
        <row r="4028">
          <cell r="A4028" t="str">
            <v>BJ-OPT-007</v>
          </cell>
          <cell r="B4028" t="str">
            <v>OPTIMUS O (OVER BED TABLE)</v>
          </cell>
        </row>
        <row r="4029">
          <cell r="A4029" t="str">
            <v>BJ-OPT-008</v>
          </cell>
          <cell r="B4029" t="str">
            <v>BED OPTIMUS 1M D4 (1 CRANK)</v>
          </cell>
        </row>
        <row r="4030">
          <cell r="A4030" t="str">
            <v>BJ-OPT-009</v>
          </cell>
          <cell r="B4030" t="str">
            <v>BED OPTIMUS 2M D4 (2 CRANK)</v>
          </cell>
        </row>
        <row r="4031">
          <cell r="A4031" t="str">
            <v>BJ-OPT-010</v>
          </cell>
          <cell r="B4031" t="str">
            <v>BED OPTIMUS 3M D4 (3 CRANK)</v>
          </cell>
        </row>
        <row r="4032">
          <cell r="A4032" t="str">
            <v>BJ-OPT-011</v>
          </cell>
          <cell r="B4032" t="str">
            <v>BED OPTIMUS 3E D4 (3 ELECTRIC)</v>
          </cell>
        </row>
        <row r="4033">
          <cell r="A4033" t="str">
            <v>BJ-OTH-001</v>
          </cell>
          <cell r="B4033" t="str">
            <v>PAPAN TULIS MERK CHITOSE</v>
          </cell>
        </row>
        <row r="4034">
          <cell r="A4034" t="str">
            <v>BJ-OTH-002</v>
          </cell>
          <cell r="B4034" t="str">
            <v>METAL FOLDING STOOL</v>
          </cell>
        </row>
        <row r="4035">
          <cell r="A4035" t="str">
            <v>BJ-OTH-003</v>
          </cell>
          <cell r="B4035" t="str">
            <v>MANGO GC METAL TUBE PVC BLACK</v>
          </cell>
        </row>
        <row r="4036">
          <cell r="A4036" t="str">
            <v>BJ-OTH-004</v>
          </cell>
          <cell r="B4036" t="str">
            <v>RAK TV BESI RMG 603 SAPPORO</v>
          </cell>
        </row>
        <row r="4037">
          <cell r="A4037" t="str">
            <v>BJ-OTH-005</v>
          </cell>
          <cell r="B4037" t="str">
            <v>KB-03 SAPPORO</v>
          </cell>
        </row>
        <row r="4038">
          <cell r="A4038" t="str">
            <v>BJ-OTH-006</v>
          </cell>
          <cell r="B4038" t="str">
            <v>FOLDING CHAIR KAYU</v>
          </cell>
        </row>
        <row r="4039">
          <cell r="A4039" t="str">
            <v>BJ-PAN-001</v>
          </cell>
          <cell r="B4039" t="str">
            <v>PANARUB CHAIR</v>
          </cell>
        </row>
        <row r="4040">
          <cell r="A4040" t="str">
            <v>BJ-PAR-001</v>
          </cell>
          <cell r="B4040" t="str">
            <v>KURSI &amp; MEJA PARAMOUNT</v>
          </cell>
        </row>
        <row r="4041">
          <cell r="A4041" t="str">
            <v>BJ-PAR-002</v>
          </cell>
          <cell r="B4041" t="str">
            <v>KURSI &amp; MEJA PARAMOUNT SPECIAL</v>
          </cell>
        </row>
        <row r="4042">
          <cell r="A4042" t="str">
            <v>BJ-PAR-003</v>
          </cell>
          <cell r="B4042" t="str">
            <v>MEJA PARAMOUNT SPECIAL (PF-Z2I00-T-Z01)</v>
          </cell>
        </row>
        <row r="4043">
          <cell r="A4043" t="str">
            <v>BJ-PAR-004</v>
          </cell>
          <cell r="B4043" t="str">
            <v>KURSI PARAMOUNT SPECIAL (PF-Z2I00-C-Z01)</v>
          </cell>
        </row>
        <row r="4044">
          <cell r="A4044" t="str">
            <v>BJ-PART-001</v>
          </cell>
          <cell r="B4044" t="str">
            <v>OFFICE/RESTO FRONT PARTITION CLAMPER (1000 X 500 MM)</v>
          </cell>
        </row>
        <row r="4045">
          <cell r="A4045" t="str">
            <v>BJ-PART-002</v>
          </cell>
          <cell r="B4045" t="str">
            <v>FRONT DESK PARTITION ORIGAMI  (1000 X 500 MM)</v>
          </cell>
        </row>
        <row r="4046">
          <cell r="A4046" t="str">
            <v>BJ-PART-003</v>
          </cell>
          <cell r="B4046" t="str">
            <v>SCHOOL SIDE PARTITION CLAMPER (400 X 500 MM)</v>
          </cell>
        </row>
        <row r="4047">
          <cell r="A4047" t="str">
            <v>BJ-PART-004</v>
          </cell>
          <cell r="B4047" t="str">
            <v>OFFICE/RESTO (SIDE) &amp; SCHOOL (FRONT) PARTITION CLAMPER (600 X 500 MM)</v>
          </cell>
        </row>
        <row r="4048">
          <cell r="A4048" t="str">
            <v>BJ-PART-005</v>
          </cell>
          <cell r="B4048" t="str">
            <v>OFFICE/RESTO FRONT PARTITION ORIGAMI (1000 X 500 MM)</v>
          </cell>
        </row>
        <row r="4049">
          <cell r="A4049" t="str">
            <v>BJ-PART-006</v>
          </cell>
          <cell r="B4049" t="str">
            <v>OFFICE/RESTO SIDE PARTITION ORIGAMI (600 X 500 MM)</v>
          </cell>
        </row>
        <row r="4050">
          <cell r="A4050" t="str">
            <v>BJ-PART-007</v>
          </cell>
          <cell r="B4050" t="str">
            <v>DIVIDER ACRYLIC MEJA VIP (40 x 50 CM) BASE (52 x 10 CM)</v>
          </cell>
        </row>
        <row r="4051">
          <cell r="A4051" t="str">
            <v>BJ-PART-008</v>
          </cell>
          <cell r="B4051" t="str">
            <v>DIVIDER ACRYLIC WASTAFEL (70 x 80 CM) BASE (50 x 20 CM)</v>
          </cell>
        </row>
        <row r="4052">
          <cell r="A4052" t="str">
            <v>BJ-PART-009</v>
          </cell>
          <cell r="B4052" t="str">
            <v>FRONT DESK PARTITION 1510 X 600</v>
          </cell>
        </row>
        <row r="4053">
          <cell r="A4053" t="str">
            <v>BJ-PART-010</v>
          </cell>
          <cell r="B4053" t="str">
            <v>DIVIDER ACRYLIC BARRIER SOCIAL DISTANCING 151 X 60 CM</v>
          </cell>
        </row>
        <row r="4054">
          <cell r="A4054" t="str">
            <v>BJ-PART-011</v>
          </cell>
          <cell r="B4054" t="str">
            <v>SCHOOL FRONT PARTITION CLAMPER (65 x 50 CM)</v>
          </cell>
        </row>
        <row r="4055">
          <cell r="A4055" t="str">
            <v>BJ-PART-012</v>
          </cell>
          <cell r="B4055" t="str">
            <v>SCHOOL SIDE PARTITION CLAMPER (45 x 50 CM)</v>
          </cell>
        </row>
        <row r="4056">
          <cell r="A4056" t="str">
            <v>BJ-PART-013</v>
          </cell>
          <cell r="B4056" t="str">
            <v>PARTITION MIKA (100 x 50 CM) SILVER</v>
          </cell>
        </row>
        <row r="4057">
          <cell r="A4057" t="str">
            <v>BJ-PART-014</v>
          </cell>
          <cell r="B4057" t="str">
            <v>PARTITION MIKA (60 x 50 CM) SILVER</v>
          </cell>
        </row>
        <row r="4058">
          <cell r="A4058" t="str">
            <v>BJ-PART-015</v>
          </cell>
          <cell r="B4058" t="str">
            <v>PARTITION MIKA (40 x 50 CM) SILVER</v>
          </cell>
        </row>
        <row r="4059">
          <cell r="A4059" t="str">
            <v>BJ-PART-016</v>
          </cell>
          <cell r="B4059" t="str">
            <v>BRACKET CLAMP PARTITION BLACK</v>
          </cell>
        </row>
        <row r="4060">
          <cell r="A4060" t="str">
            <v>BJ-PART-017</v>
          </cell>
          <cell r="B4060" t="str">
            <v>BRACKET CLAMP PARTITION SILVER</v>
          </cell>
        </row>
        <row r="4061">
          <cell r="A4061" t="str">
            <v>BJ-PART-018</v>
          </cell>
          <cell r="B4061" t="str">
            <v>BRACKET CLAMP PARTITION IVORY</v>
          </cell>
        </row>
        <row r="4062">
          <cell r="A4062" t="str">
            <v>BJ-PART-019</v>
          </cell>
          <cell r="B4062" t="str">
            <v>PARTITION MIKA (100 x 50 CM) BLACK</v>
          </cell>
        </row>
        <row r="4063">
          <cell r="A4063" t="str">
            <v>BJ-PART-020</v>
          </cell>
          <cell r="B4063" t="str">
            <v>PARTITION MIKA (60 x 50 CM) BLACK</v>
          </cell>
        </row>
        <row r="4064">
          <cell r="A4064" t="str">
            <v>BJ-PART-021</v>
          </cell>
          <cell r="B4064" t="str">
            <v>PARTITION MIKA (40 x 50 CM) BLACK</v>
          </cell>
        </row>
        <row r="4065">
          <cell r="A4065" t="str">
            <v>BJ-PART-022</v>
          </cell>
          <cell r="B4065" t="str">
            <v>PARTITION MIKA (100 x 50 CM) IVORY</v>
          </cell>
        </row>
        <row r="4066">
          <cell r="A4066" t="str">
            <v>BJ-PART-023</v>
          </cell>
          <cell r="B4066" t="str">
            <v>PARTITION MIKA (60 x 50 CM) IVORY</v>
          </cell>
        </row>
        <row r="4067">
          <cell r="A4067" t="str">
            <v>BJ-PART-024</v>
          </cell>
          <cell r="B4067" t="str">
            <v>PARTITION MIKA (40 x 50 CM) IVORY</v>
          </cell>
        </row>
        <row r="4068">
          <cell r="A4068" t="str">
            <v>BJ-PART-025</v>
          </cell>
          <cell r="B4068" t="str">
            <v>OFFICE/RESTO FRONT PARTITION BRACKET CLAMP (1000 x 500 mm)</v>
          </cell>
        </row>
        <row r="4069">
          <cell r="A4069" t="str">
            <v>BJ-PART-026</v>
          </cell>
          <cell r="B4069" t="str">
            <v>SCHOOL SIDE PARTITION BRACKET CLAMP (400 x 500 mm)</v>
          </cell>
        </row>
        <row r="4070">
          <cell r="A4070" t="str">
            <v>BJ-PART-027</v>
          </cell>
          <cell r="B4070" t="str">
            <v>OFFICE/RESTO (SIDE) &amp; SCHOOL (FRONT) PARTITION BRACKET CLAMP (600 x 500 mm)</v>
          </cell>
        </row>
        <row r="4071">
          <cell r="A4071" t="str">
            <v>BJ-PART-028</v>
          </cell>
          <cell r="B4071" t="str">
            <v>DIVIDER KT-01 SILVER</v>
          </cell>
        </row>
        <row r="4072">
          <cell r="A4072" t="str">
            <v>BJ-PART-029</v>
          </cell>
          <cell r="B4072" t="str">
            <v>DIVIDER KT-01 IVORY</v>
          </cell>
        </row>
        <row r="4073">
          <cell r="A4073" t="str">
            <v>BJ-PART-030</v>
          </cell>
          <cell r="B4073" t="str">
            <v>DIVIDER KT-02 SILVER</v>
          </cell>
        </row>
        <row r="4074">
          <cell r="A4074" t="str">
            <v>BJ-PART-031</v>
          </cell>
          <cell r="B4074" t="str">
            <v>DIVIDER KT-03 (KOGU) SILVER</v>
          </cell>
        </row>
        <row r="4075">
          <cell r="A4075" t="str">
            <v>BJ-PART-032</v>
          </cell>
          <cell r="B4075" t="str">
            <v>FRONT OFFICE PARTITION ORIGAMI (244 x 50 CM)</v>
          </cell>
        </row>
        <row r="4076">
          <cell r="A4076" t="str">
            <v>BJ-PART-033</v>
          </cell>
          <cell r="B4076" t="str">
            <v>OFFICE PARTITION BRACKET CLAMP (150 x 50 CM)</v>
          </cell>
        </row>
        <row r="4077">
          <cell r="A4077" t="str">
            <v>BJ-PART-034</v>
          </cell>
          <cell r="B4077" t="str">
            <v>FRONT DESK PARTITION ORIGAMI 160 X 50 CM CUSTOM</v>
          </cell>
        </row>
        <row r="4078">
          <cell r="A4078" t="str">
            <v>BJ-PART-035</v>
          </cell>
          <cell r="B4078" t="str">
            <v>FRONT DESK PARTITION ORIGAMI 140 X 50 CM CUSTOM</v>
          </cell>
        </row>
        <row r="4079">
          <cell r="A4079" t="str">
            <v>BJ-PART-036</v>
          </cell>
          <cell r="B4079" t="str">
            <v>FRONT DESK PARTITION ORIGAMI 112 X 50 CM CUSTOM</v>
          </cell>
        </row>
        <row r="4080">
          <cell r="A4080" t="str">
            <v>BJ-PART-037</v>
          </cell>
          <cell r="B4080" t="str">
            <v>FRONT DESK PARTITION ORIGAMI 227 X 50 CM CUSTOM</v>
          </cell>
        </row>
        <row r="4081">
          <cell r="A4081" t="str">
            <v>BJ-PART-038</v>
          </cell>
          <cell r="B4081" t="str">
            <v>FRONT DESK PARTITION ORIGAMI 181 X 50 CM CUSTOM</v>
          </cell>
        </row>
        <row r="4082">
          <cell r="A4082" t="str">
            <v>BJ-PART-039</v>
          </cell>
          <cell r="B4082" t="str">
            <v>FRONT DESK PARTITION ORIGAMI 133 X 50 CM CUSTOM</v>
          </cell>
        </row>
        <row r="4083">
          <cell r="A4083" t="str">
            <v>BJ-PART-040</v>
          </cell>
          <cell r="B4083" t="str">
            <v>FRONT DESK PARTITION ORIGAMI 125 X 50 CM CUSTOM</v>
          </cell>
        </row>
        <row r="4084">
          <cell r="A4084" t="str">
            <v>BJ-PART-041</v>
          </cell>
          <cell r="B4084" t="str">
            <v>FRONT DESK PARTITION ORIGAMI 132 X 50 CM CUSTOM</v>
          </cell>
        </row>
        <row r="4085">
          <cell r="A4085" t="str">
            <v>BJ-PART-042</v>
          </cell>
          <cell r="B4085" t="str">
            <v>FRONT DESK PARTITION ORIGAMI 400 X 50 CM CUSTOM</v>
          </cell>
        </row>
        <row r="4086">
          <cell r="A4086" t="str">
            <v>BJ-PART-043</v>
          </cell>
          <cell r="B4086" t="str">
            <v>FRONT DESK PARTITION ORIGAMI 270 X 50 CM CUSTOM</v>
          </cell>
        </row>
        <row r="4087">
          <cell r="A4087" t="str">
            <v>BJ-PART-044</v>
          </cell>
          <cell r="B4087" t="str">
            <v>FRONT DESK PARTITION ORIGAMI 184.5 X 50 CM CUSTOM</v>
          </cell>
        </row>
        <row r="4088">
          <cell r="A4088" t="str">
            <v>BJ-PART-045</v>
          </cell>
          <cell r="B4088" t="str">
            <v>SCHOOL FRONT PARTITION ORIGAMI 120 X 50 CM CUSTOM</v>
          </cell>
        </row>
        <row r="4089">
          <cell r="A4089" t="str">
            <v>BJ-PART-046</v>
          </cell>
          <cell r="B4089" t="str">
            <v>SCHOOL SIDE PARTITION ORIGAMI 60 X 50 CM CUSTOM</v>
          </cell>
        </row>
        <row r="4090">
          <cell r="A4090" t="str">
            <v>BJ-PART-047</v>
          </cell>
          <cell r="B4090" t="str">
            <v>SCHOOL PARTITION BRACKET CLAMPER 61 X 50 CM CUSTOM</v>
          </cell>
        </row>
        <row r="4091">
          <cell r="A4091" t="str">
            <v>BJ-PART-048</v>
          </cell>
          <cell r="B4091" t="str">
            <v>SCHOOL FRONT PARTITION BRACKET CLAMPER 75 X 50 CM CUSTOM</v>
          </cell>
        </row>
        <row r="4092">
          <cell r="A4092" t="str">
            <v>BJ-PART-049</v>
          </cell>
          <cell r="B4092" t="str">
            <v>SCHOOL SIDE PARTITION BRACKET CLAMPER 45 X 50 CM CUSTOM</v>
          </cell>
        </row>
        <row r="4093">
          <cell r="A4093" t="str">
            <v>BJ-PART-050</v>
          </cell>
          <cell r="B4093" t="str">
            <v>SCHOOL FRONT PARTITION BRACKET CLAMPER 80 X 50 CM CUSTOM</v>
          </cell>
        </row>
        <row r="4094">
          <cell r="A4094" t="str">
            <v>BJ-PART-051</v>
          </cell>
          <cell r="B4094" t="str">
            <v>SCHOOL FRONT PARTITION BRACKET CLAMPER 140 X 50 CM CUSTOM</v>
          </cell>
        </row>
        <row r="4095">
          <cell r="A4095" t="str">
            <v>BJ-PART-052</v>
          </cell>
          <cell r="B4095" t="str">
            <v>SCHOOL SIDE PARTITION ORIGAMI + BRACKET CLAMPER 45.5 X 50 CM CUSTOM</v>
          </cell>
        </row>
        <row r="4096">
          <cell r="A4096" t="str">
            <v>BJ-PART-053</v>
          </cell>
          <cell r="B4096" t="str">
            <v>SCHOOL SIDE PARTITION BRACKET CLAMPER 45.5 X 50 CM CUSTOM</v>
          </cell>
        </row>
        <row r="4097">
          <cell r="A4097" t="str">
            <v>BJ-PART-054</v>
          </cell>
          <cell r="B4097" t="str">
            <v>SCHOOL FRONT PARTITION BRACKET CLAMPER 180 X 50 CM CUSTOM</v>
          </cell>
        </row>
        <row r="4098">
          <cell r="A4098" t="str">
            <v>BJ-PART-055</v>
          </cell>
          <cell r="B4098" t="str">
            <v>SCHOOL SIDE PARTITION ORIGAMI + BRACKET CLAMPER 45 X 50 CM CUSTOM</v>
          </cell>
        </row>
        <row r="4099">
          <cell r="A4099" t="str">
            <v>BJ-PART-056</v>
          </cell>
          <cell r="B4099" t="str">
            <v>SCHOOL SIDE PARTITION BRACKET CLAMPER 45 X 50 CM CUSTOM</v>
          </cell>
        </row>
        <row r="4100">
          <cell r="A4100" t="str">
            <v>BJ-PART-057</v>
          </cell>
          <cell r="B4100" t="str">
            <v>SCHOOL FRONT PARTITION BRACKET CLAMPER 40 X 50 CM CUSTOM</v>
          </cell>
        </row>
        <row r="4101">
          <cell r="A4101" t="str">
            <v>BJ-PART-058</v>
          </cell>
          <cell r="B4101" t="str">
            <v>SCHOOL FRONT PARTITION BRACKET CLAMPER 60 X 50 CM CUSTOM</v>
          </cell>
        </row>
        <row r="4102">
          <cell r="A4102" t="str">
            <v>BJ-PART-059</v>
          </cell>
          <cell r="B4102" t="str">
            <v>OFFICE FRONT PARTITION CLAMPER (119 X 50 CM) CUSTOM</v>
          </cell>
        </row>
        <row r="4103">
          <cell r="A4103" t="str">
            <v>BJ-PART-060</v>
          </cell>
          <cell r="B4103" t="str">
            <v>BRACKET CLAMPER PARTITION WHITE (APPLE)</v>
          </cell>
        </row>
        <row r="4104">
          <cell r="A4104" t="str">
            <v>BJ-PART-061</v>
          </cell>
          <cell r="B4104" t="str">
            <v>BRACKET AKRILIK SUPPORT/PENGUNCI</v>
          </cell>
        </row>
        <row r="4105">
          <cell r="A4105" t="str">
            <v>BJ-PART-062</v>
          </cell>
          <cell r="B4105" t="str">
            <v>PARTITION 50 x 50 CM ORIGAMI</v>
          </cell>
        </row>
        <row r="4106">
          <cell r="A4106" t="str">
            <v>BJ-PART-063</v>
          </cell>
          <cell r="B4106" t="str">
            <v>PARTITION 80 x 50 CM ORIGAMI</v>
          </cell>
        </row>
        <row r="4107">
          <cell r="A4107" t="str">
            <v>BJ-PART-064</v>
          </cell>
          <cell r="B4107" t="str">
            <v>PARTITION 80 x 50 CM ORIGAMI WITH HOLE</v>
          </cell>
        </row>
        <row r="4108">
          <cell r="A4108" t="str">
            <v>BJ-PART-065</v>
          </cell>
          <cell r="B4108" t="str">
            <v>PARTITION 100 x 50 CM ORIGAMI WITH HOLE</v>
          </cell>
        </row>
        <row r="4109">
          <cell r="A4109" t="str">
            <v>BJ-PART-066</v>
          </cell>
          <cell r="B4109" t="str">
            <v>PARTITION 110 x 50 CM ORIGAMI WITH HOLE</v>
          </cell>
        </row>
        <row r="4110">
          <cell r="A4110" t="str">
            <v>BJ-PART-067</v>
          </cell>
          <cell r="B4110" t="str">
            <v>PARTITION 120 x 50 CM ORIGAMI</v>
          </cell>
        </row>
        <row r="4111">
          <cell r="A4111" t="str">
            <v>BJ-PART-068</v>
          </cell>
          <cell r="B4111" t="str">
            <v>PARTITION 120 x 50 CM ORIGAMI WITH HOLE</v>
          </cell>
        </row>
        <row r="4112">
          <cell r="A4112" t="str">
            <v>BJ-PART-069</v>
          </cell>
          <cell r="B4112" t="str">
            <v>PARTITION 120 x 50 CM CLAMPER</v>
          </cell>
        </row>
        <row r="4113">
          <cell r="A4113" t="str">
            <v>BJ-PART-070</v>
          </cell>
          <cell r="B4113" t="str">
            <v>PARTITION 128 x 80 CM ORIGAMI WITH HOLE</v>
          </cell>
        </row>
        <row r="4114">
          <cell r="A4114" t="str">
            <v>BJ-PART-071</v>
          </cell>
          <cell r="B4114" t="str">
            <v>PARTITION 130 x 50 CM ORIGAMI</v>
          </cell>
        </row>
        <row r="4115">
          <cell r="A4115" t="str">
            <v>BJ-PART-072</v>
          </cell>
          <cell r="B4115" t="str">
            <v>PARTITION 130 x 50 CM CLAMPER WITH HOLE</v>
          </cell>
        </row>
        <row r="4116">
          <cell r="A4116" t="str">
            <v>BJ-PART-073</v>
          </cell>
          <cell r="B4116" t="str">
            <v>PARTITION 135 x 50 CM ORIGAMI WITH HOLE</v>
          </cell>
        </row>
        <row r="4117">
          <cell r="A4117" t="str">
            <v>BJ-PART-074</v>
          </cell>
          <cell r="B4117" t="str">
            <v>PARTITION 140 x 50 CM ORIGAMI WITH HOLE</v>
          </cell>
        </row>
        <row r="4118">
          <cell r="A4118" t="str">
            <v>BJ-PART-075</v>
          </cell>
          <cell r="B4118" t="str">
            <v>PARTITION 150 x 50 CM ORIGAMI WITH HOLE</v>
          </cell>
        </row>
        <row r="4119">
          <cell r="A4119" t="str">
            <v>BJ-PART-076</v>
          </cell>
          <cell r="B4119" t="str">
            <v>PARTITION 150 x 50 CM CLAMPER</v>
          </cell>
        </row>
        <row r="4120">
          <cell r="A4120" t="str">
            <v>BJ-PART-077</v>
          </cell>
          <cell r="B4120" t="str">
            <v>PARTITION 150 x 50 CM CLAMPER WITH HOLE</v>
          </cell>
        </row>
        <row r="4121">
          <cell r="A4121" t="str">
            <v>BJ-PART-078</v>
          </cell>
          <cell r="B4121" t="str">
            <v>PARTITION 160 x 50 CM ORIGAMI WITH HOLE</v>
          </cell>
        </row>
        <row r="4122">
          <cell r="A4122" t="str">
            <v>BJ-PART-079</v>
          </cell>
          <cell r="B4122" t="str">
            <v>PARTITION 160 x 50 CM CLAMPER WITH HOLE STANDAR</v>
          </cell>
        </row>
        <row r="4123">
          <cell r="A4123" t="str">
            <v>BJ-PART-080</v>
          </cell>
          <cell r="B4123" t="str">
            <v>PARTITION 160 x 50 CM CLAMPER HOLE SPECIAL</v>
          </cell>
        </row>
        <row r="4124">
          <cell r="A4124" t="str">
            <v>BJ-PART-081</v>
          </cell>
          <cell r="B4124" t="str">
            <v>PARTITION 170 x 50 CM ORIGAMI</v>
          </cell>
        </row>
        <row r="4125">
          <cell r="A4125" t="str">
            <v>BJ-PART-082</v>
          </cell>
          <cell r="B4125" t="str">
            <v>PARTITION 170 x 50 CM ORIGAMI WITH HOLE</v>
          </cell>
        </row>
        <row r="4126">
          <cell r="A4126" t="str">
            <v>BJ-PART-083</v>
          </cell>
          <cell r="B4126" t="str">
            <v>PARTITION 170 x 50 CM CLAMPER WITH HOLE</v>
          </cell>
        </row>
        <row r="4127">
          <cell r="A4127" t="str">
            <v>BJ-PART-084</v>
          </cell>
          <cell r="B4127" t="str">
            <v>PARTITION 180 x 50 CM ORIGAMI WITH HOLE</v>
          </cell>
        </row>
        <row r="4128">
          <cell r="A4128" t="str">
            <v>BJ-PART-085</v>
          </cell>
          <cell r="B4128" t="str">
            <v>PARTITION 180 x 50 CM CLAMPER WITH HOLE</v>
          </cell>
        </row>
        <row r="4129">
          <cell r="A4129" t="str">
            <v>BJ-PART-086</v>
          </cell>
          <cell r="B4129" t="str">
            <v>PARTITION 200 x 50 CM ORIGAMI</v>
          </cell>
        </row>
        <row r="4130">
          <cell r="A4130" t="str">
            <v>BJ-PART-087</v>
          </cell>
          <cell r="B4130" t="str">
            <v>PARTITION 200 x 50 CM ORIGAMI WITH 2 HOLE</v>
          </cell>
        </row>
        <row r="4131">
          <cell r="A4131" t="str">
            <v>BJ-PART-088</v>
          </cell>
          <cell r="B4131" t="str">
            <v>PARTITION 200 x 50 CM CLAMPER WITH 2 HOLE</v>
          </cell>
        </row>
        <row r="4132">
          <cell r="A4132" t="str">
            <v>BJ-PART-089</v>
          </cell>
          <cell r="B4132" t="str">
            <v>PARTITION 220 x 50 CM ORIGAMI WITH 2 HOLE</v>
          </cell>
        </row>
        <row r="4133">
          <cell r="A4133" t="str">
            <v>BJ-PART-090</v>
          </cell>
          <cell r="B4133" t="str">
            <v>PARTITION 230 x 50 CM ORIGAMI WITH 2 HOLE</v>
          </cell>
        </row>
        <row r="4134">
          <cell r="A4134" t="str">
            <v>BJ-PART-091</v>
          </cell>
          <cell r="B4134" t="str">
            <v>PARTITION 230 x 50 CM CLAMPER WITH 2 HOLE</v>
          </cell>
        </row>
        <row r="4135">
          <cell r="A4135" t="str">
            <v>BJ-PART-092</v>
          </cell>
          <cell r="B4135" t="str">
            <v>PARTITION 240 x 50 CM ORIGAMI WITH 2 HOLE</v>
          </cell>
        </row>
        <row r="4136">
          <cell r="A4136" t="str">
            <v>BJ-PART-093</v>
          </cell>
          <cell r="B4136" t="str">
            <v>PARTITION 240 x 50 CM CLAMPER WITH 2 HOLE</v>
          </cell>
        </row>
        <row r="4137">
          <cell r="A4137" t="str">
            <v>BJ-PART-094</v>
          </cell>
          <cell r="B4137" t="str">
            <v>ACRYLIC GREAT M</v>
          </cell>
        </row>
        <row r="4138">
          <cell r="A4138" t="str">
            <v>BJ-PART-095</v>
          </cell>
          <cell r="B4138" t="str">
            <v>ACRYLIC KUM ED</v>
          </cell>
        </row>
        <row r="4139">
          <cell r="A4139" t="str">
            <v>BJ-PART-096</v>
          </cell>
          <cell r="B4139" t="str">
            <v>ACRYLIC KUM FD</v>
          </cell>
        </row>
        <row r="4140">
          <cell r="A4140" t="str">
            <v>BJ-PART-097</v>
          </cell>
          <cell r="B4140" t="str">
            <v>ACRYLIC 1800 X 900</v>
          </cell>
        </row>
        <row r="4141">
          <cell r="A4141" t="str">
            <v>BJ-PART-098</v>
          </cell>
          <cell r="B4141" t="str">
            <v>ACRYLIC 1200 X 750</v>
          </cell>
        </row>
        <row r="4142">
          <cell r="A4142" t="str">
            <v>BJ-PART-099</v>
          </cell>
          <cell r="B4142" t="str">
            <v>ACRYLIC 1800 X 950</v>
          </cell>
        </row>
        <row r="4143">
          <cell r="A4143" t="str">
            <v>BJ-PART-100</v>
          </cell>
          <cell r="B4143" t="str">
            <v>ACRYLIC 1600 X 750</v>
          </cell>
        </row>
        <row r="4144">
          <cell r="A4144" t="str">
            <v>BJ-PART-101</v>
          </cell>
          <cell r="B4144" t="str">
            <v>ACRYLIC 1440 X 800</v>
          </cell>
        </row>
        <row r="4145">
          <cell r="A4145" t="str">
            <v>BJ-PART-102</v>
          </cell>
          <cell r="B4145" t="str">
            <v>ACRYLIC 1200 X 700</v>
          </cell>
        </row>
        <row r="4146">
          <cell r="A4146" t="str">
            <v>BJ-PART-103</v>
          </cell>
          <cell r="B4146" t="str">
            <v>ACRYLIC 1200 X 600</v>
          </cell>
        </row>
        <row r="4147">
          <cell r="A4147" t="str">
            <v>BJ-PAR-X10</v>
          </cell>
          <cell r="B4147" t="str">
            <v>PF-Z2010-T</v>
          </cell>
        </row>
        <row r="4148">
          <cell r="A4148" t="str">
            <v>BJ-PAR-X11</v>
          </cell>
          <cell r="B4148" t="str">
            <v>PF-Z2110-C</v>
          </cell>
        </row>
        <row r="4149">
          <cell r="A4149" t="str">
            <v>BJ-PAR-X12</v>
          </cell>
          <cell r="B4149" t="str">
            <v>PF-Z2110-T</v>
          </cell>
        </row>
        <row r="4150">
          <cell r="A4150" t="str">
            <v>BJ-PAR-X13</v>
          </cell>
          <cell r="B4150" t="str">
            <v>PF-Z2210-C</v>
          </cell>
        </row>
        <row r="4151">
          <cell r="A4151" t="str">
            <v>BJ-PAR-X14</v>
          </cell>
          <cell r="B4151" t="str">
            <v>PF-Z2210-T</v>
          </cell>
        </row>
        <row r="4152">
          <cell r="A4152" t="str">
            <v>BJ-PAR-X15</v>
          </cell>
          <cell r="B4152" t="str">
            <v>PF-Z2310-C</v>
          </cell>
        </row>
        <row r="4153">
          <cell r="A4153" t="str">
            <v>BJ-PAR-X16</v>
          </cell>
          <cell r="B4153" t="str">
            <v>PF-Z2310-T</v>
          </cell>
        </row>
        <row r="4154">
          <cell r="A4154" t="str">
            <v>BJ-PAR-X17</v>
          </cell>
          <cell r="B4154" t="str">
            <v>PF-Z2010</v>
          </cell>
        </row>
        <row r="4155">
          <cell r="A4155" t="str">
            <v>BJ-PAR-X18</v>
          </cell>
          <cell r="B4155" t="str">
            <v>PF-Z2110</v>
          </cell>
        </row>
        <row r="4156">
          <cell r="A4156" t="str">
            <v>BJ-PAR-X19</v>
          </cell>
          <cell r="B4156" t="str">
            <v>PF-Z2210</v>
          </cell>
        </row>
        <row r="4157">
          <cell r="A4157" t="str">
            <v>BJ-PAR-X20</v>
          </cell>
          <cell r="B4157" t="str">
            <v>PF-Z2310</v>
          </cell>
        </row>
        <row r="4158">
          <cell r="A4158" t="str">
            <v>BJ-PAR-X21</v>
          </cell>
          <cell r="B4158" t="str">
            <v>PF-Z2131B LOBBY CHAIR 3 SEAT LIGHT BLUE</v>
          </cell>
        </row>
        <row r="4159">
          <cell r="A4159" t="str">
            <v>BJ-PAR-X22</v>
          </cell>
          <cell r="B4159" t="str">
            <v>PF-Z2131D LOBBY CHAIR 3 SEAT LIGHT GREEN</v>
          </cell>
        </row>
        <row r="4160">
          <cell r="A4160" t="str">
            <v>BJ-PAR-X23</v>
          </cell>
          <cell r="B4160" t="str">
            <v>PF-Z2131G LOBBY CHAIR 3 SEAT GREY</v>
          </cell>
        </row>
        <row r="4161">
          <cell r="A4161" t="str">
            <v>BJ-PAR-X24</v>
          </cell>
          <cell r="B4161" t="str">
            <v>PF-Z2141B LOBBY CHAIR 4 SEAT LIGHT BLUE</v>
          </cell>
        </row>
        <row r="4162">
          <cell r="A4162" t="str">
            <v>BJ-PAR-X25</v>
          </cell>
          <cell r="B4162" t="str">
            <v>PF-Z2141D LOBBY CHAIR 4 SEAT LIGHT GREEN</v>
          </cell>
        </row>
        <row r="4163">
          <cell r="A4163" t="str">
            <v>BJ-PAR-X26</v>
          </cell>
          <cell r="B4163" t="str">
            <v>PF-Z2141G LOBBY CHAIR 4 SEAT GREY</v>
          </cell>
        </row>
        <row r="4164">
          <cell r="A4164" t="str">
            <v>BJ-PAR-X27</v>
          </cell>
          <cell r="B4164" t="str">
            <v>PF-Z001 SIDE ARM REST</v>
          </cell>
        </row>
        <row r="4165">
          <cell r="A4165" t="str">
            <v>BJ-PAR-X28</v>
          </cell>
          <cell r="B4165" t="str">
            <v>PF-Z002 CENTER ARM REST</v>
          </cell>
        </row>
        <row r="4166">
          <cell r="A4166" t="str">
            <v>BJ-PAR-X29</v>
          </cell>
          <cell r="B4166" t="str">
            <v>PF-Z2132B LOBBY CHAIR 3 SEAT LIGHT BLUE</v>
          </cell>
        </row>
        <row r="4167">
          <cell r="A4167" t="str">
            <v>BJ-PAR-X30</v>
          </cell>
          <cell r="B4167" t="str">
            <v>PF-Z2132D LOBBY CHAIR 3 SEAT LIGHT GREEN</v>
          </cell>
        </row>
        <row r="4168">
          <cell r="A4168" t="str">
            <v>BJ-PAR-X31</v>
          </cell>
          <cell r="B4168" t="str">
            <v>PF-Z2132G LOBBY CHAIR 3 SEAT GREY</v>
          </cell>
        </row>
        <row r="4169">
          <cell r="A4169" t="str">
            <v>BJ-PAR-X32</v>
          </cell>
          <cell r="B4169" t="str">
            <v>PF-Z2142B LOBBY CHAIR 4 SEAT LIGHT BLUE</v>
          </cell>
        </row>
        <row r="4170">
          <cell r="A4170" t="str">
            <v>BJ-PAR-X33</v>
          </cell>
          <cell r="B4170" t="str">
            <v>PF-Z2142D LOBBY CHAIR 4 SEAT LIGHT GREEN</v>
          </cell>
        </row>
        <row r="4171">
          <cell r="A4171" t="str">
            <v>BJ-PAR-X34</v>
          </cell>
          <cell r="B4171" t="str">
            <v>PF-Z2142G LOBBY CHAIR 4 SEAT GREY</v>
          </cell>
        </row>
        <row r="4172">
          <cell r="A4172" t="str">
            <v>BJ-PAR-X35</v>
          </cell>
          <cell r="B4172" t="str">
            <v>PF-Z001 SIDE ARM REST STD (SET)</v>
          </cell>
        </row>
        <row r="4173">
          <cell r="A4173" t="str">
            <v>BJ-PAR-X36</v>
          </cell>
          <cell r="B4173" t="str">
            <v>PF-Z002 CENTER ARM REST STD (SET)</v>
          </cell>
        </row>
        <row r="4174">
          <cell r="A4174" t="str">
            <v>BJ-PAR-XX1</v>
          </cell>
          <cell r="B4174" t="str">
            <v>JANGAN DIPAKAI</v>
          </cell>
        </row>
        <row r="4175">
          <cell r="A4175" t="str">
            <v>BJ-PAR-XX2</v>
          </cell>
          <cell r="B4175" t="str">
            <v>JANGAN DIPAKAI</v>
          </cell>
        </row>
        <row r="4176">
          <cell r="A4176" t="str">
            <v>BJ-PAR-XX3</v>
          </cell>
          <cell r="B4176" t="str">
            <v>JANGAN DIPAKAI</v>
          </cell>
        </row>
        <row r="4177">
          <cell r="A4177" t="str">
            <v>BJ-PAR-XX4</v>
          </cell>
          <cell r="B4177" t="str">
            <v>JANGAN DIPAKAI</v>
          </cell>
        </row>
        <row r="4178">
          <cell r="A4178" t="str">
            <v>BJ-PAR-XX5</v>
          </cell>
          <cell r="B4178" t="str">
            <v>JANGAN DIPAKAI</v>
          </cell>
        </row>
        <row r="4179">
          <cell r="A4179" t="str">
            <v>BJ-PAR-XX6</v>
          </cell>
          <cell r="B4179" t="str">
            <v>JANGAN DIPAKAI</v>
          </cell>
        </row>
        <row r="4180">
          <cell r="A4180" t="str">
            <v>BJ-PAR-XX7</v>
          </cell>
          <cell r="B4180" t="str">
            <v>JANGAN DIPAKAI</v>
          </cell>
        </row>
        <row r="4181">
          <cell r="A4181" t="str">
            <v>BJ-PAR-XX8</v>
          </cell>
          <cell r="B4181" t="str">
            <v>PF-Z2100-Z01</v>
          </cell>
        </row>
        <row r="4182">
          <cell r="A4182" t="str">
            <v>BJ-PAR-XX9</v>
          </cell>
          <cell r="B4182" t="str">
            <v>PF-Z2010-C</v>
          </cell>
        </row>
        <row r="4183">
          <cell r="A4183" t="str">
            <v>BJ-PF -001</v>
          </cell>
          <cell r="B4183" t="str">
            <v>PF - P - GREY HAMMERTONE-BLACK</v>
          </cell>
        </row>
        <row r="4184">
          <cell r="A4184" t="str">
            <v>BJ-PF -002</v>
          </cell>
          <cell r="B4184" t="str">
            <v>PF P SILVER BLUE</v>
          </cell>
        </row>
        <row r="4185">
          <cell r="A4185" t="str">
            <v>BJ-PF -003</v>
          </cell>
          <cell r="B4185" t="str">
            <v>PF P SILVER GREY</v>
          </cell>
        </row>
        <row r="4186">
          <cell r="A4186" t="str">
            <v>BJ-PF -004</v>
          </cell>
          <cell r="B4186" t="str">
            <v>PF 120 P SILVER BLUE S1</v>
          </cell>
        </row>
        <row r="4187">
          <cell r="A4187" t="str">
            <v>BJ-PF -005</v>
          </cell>
          <cell r="B4187" t="str">
            <v>PF 120 P SILVER GREY</v>
          </cell>
        </row>
        <row r="4188">
          <cell r="A4188" t="str">
            <v>BJ-PF -006</v>
          </cell>
          <cell r="B4188" t="str">
            <v>PF 140 P SILVER BLUE S1</v>
          </cell>
        </row>
        <row r="4189">
          <cell r="A4189" t="str">
            <v>BJ-PF -007</v>
          </cell>
          <cell r="B4189" t="str">
            <v>PF 140 P SILVER GREY S2</v>
          </cell>
        </row>
        <row r="4190">
          <cell r="A4190" t="str">
            <v>BJ-PF -008</v>
          </cell>
          <cell r="B4190" t="str">
            <v>PANEL FRAME PF 120 - COKLAT</v>
          </cell>
        </row>
        <row r="4191">
          <cell r="A4191" t="str">
            <v>BJ-PF -009</v>
          </cell>
          <cell r="B4191" t="str">
            <v>PANEL FRAME PF 140 - COKLAT</v>
          </cell>
        </row>
        <row r="4192">
          <cell r="A4192" t="str">
            <v>BJ-PF -010</v>
          </cell>
          <cell r="B4192" t="str">
            <v>PF - 140 (PANEL) SILVER BROWN</v>
          </cell>
        </row>
        <row r="4193">
          <cell r="A4193" t="str">
            <v>BJ-PF -011</v>
          </cell>
          <cell r="B4193" t="str">
            <v>PS - 7012 (PINTU) SILVER MAPLE</v>
          </cell>
        </row>
        <row r="4194">
          <cell r="A4194" t="str">
            <v>BJ-PF -012</v>
          </cell>
          <cell r="B4194" t="str">
            <v>PS-7070-GREY</v>
          </cell>
        </row>
        <row r="4195">
          <cell r="A4195" t="str">
            <v>BJ-PF -013</v>
          </cell>
          <cell r="B4195" t="str">
            <v>JANGAN DIPAKAI</v>
          </cell>
        </row>
        <row r="4196">
          <cell r="A4196" t="str">
            <v>BJ-PF -014</v>
          </cell>
          <cell r="B4196" t="str">
            <v>PS-7090-GREY</v>
          </cell>
        </row>
        <row r="4197">
          <cell r="A4197" t="str">
            <v>BJ-PF -015</v>
          </cell>
          <cell r="B4197" t="str">
            <v>PS-7090-MAPLE</v>
          </cell>
        </row>
        <row r="4198">
          <cell r="A4198" t="str">
            <v>BJ-PF-016</v>
          </cell>
          <cell r="B4198" t="str">
            <v>PARTISI SUDUT R 50 GREY</v>
          </cell>
        </row>
        <row r="4199">
          <cell r="A4199" t="str">
            <v>BJ-POSCO-001</v>
          </cell>
          <cell r="B4199" t="str">
            <v>BENCH CHAIR 1800 X 400 X 450 MM</v>
          </cell>
        </row>
        <row r="4200">
          <cell r="A4200" t="str">
            <v>BJ-POSCO-002</v>
          </cell>
          <cell r="B4200" t="str">
            <v>LOCKER CUSTOM 6 PINTU 1140 X 540 X 1850 MM</v>
          </cell>
        </row>
        <row r="4201">
          <cell r="A4201" t="str">
            <v>BJ-POSCO-003</v>
          </cell>
          <cell r="B4201" t="str">
            <v>PANTRY CANTEEN CUSTOM TRAY RAIL - WOOD 4000 X 350 MM</v>
          </cell>
        </row>
        <row r="4202">
          <cell r="A4202" t="str">
            <v>BJ-POSCO-004</v>
          </cell>
          <cell r="B4202" t="str">
            <v>PANTRY CANTEEN MEJA SAJI 3800 X 700 X 850 MM</v>
          </cell>
        </row>
        <row r="4203">
          <cell r="A4203" t="str">
            <v>BJ-POSCO-005</v>
          </cell>
          <cell r="B4203" t="str">
            <v>PANTRY OFFICE W : 2350 MM</v>
          </cell>
        </row>
        <row r="4204">
          <cell r="A4204" t="str">
            <v>BJ-POSCO-006</v>
          </cell>
          <cell r="B4204" t="str">
            <v>CK CUSTOM 1600 X 400 X 950 PASTEL OAK</v>
          </cell>
        </row>
        <row r="4205">
          <cell r="A4205" t="str">
            <v>BJ-POSCO-007</v>
          </cell>
          <cell r="B4205" t="str">
            <v>LEMARI SEKAT 1470 X 390 X 770 MM TH 907 J</v>
          </cell>
        </row>
        <row r="4206">
          <cell r="A4206" t="str">
            <v>BJ-POSCO-008</v>
          </cell>
          <cell r="B4206" t="str">
            <v>LEMARI DISPLAY 1 318 X 200 X 53 CM</v>
          </cell>
        </row>
        <row r="4207">
          <cell r="A4207" t="str">
            <v>BJ-POSCO-009</v>
          </cell>
          <cell r="B4207" t="str">
            <v>LEMARI DISPLAY 2 250 X 200 X 53 CM</v>
          </cell>
        </row>
        <row r="4208">
          <cell r="A4208" t="str">
            <v>BJ-POSCO-010</v>
          </cell>
          <cell r="B4208" t="str">
            <v>RAK FILE 758 X 110 X 40 X CM</v>
          </cell>
        </row>
        <row r="4209">
          <cell r="A4209" t="str">
            <v>BJ-POSCO-011</v>
          </cell>
          <cell r="B4209" t="str">
            <v>RAK HELMET 80 X 115 X 40 CM</v>
          </cell>
        </row>
        <row r="4210">
          <cell r="A4210" t="str">
            <v>BJ-POSCO-012</v>
          </cell>
          <cell r="B4210" t="str">
            <v>SHELF STORAGE CUSTOM</v>
          </cell>
        </row>
        <row r="4211">
          <cell r="A4211" t="str">
            <v>BJ-PRI-001</v>
          </cell>
          <cell r="B4211" t="str">
            <v>PRINCE N RED AL11</v>
          </cell>
        </row>
        <row r="4212">
          <cell r="A4212" t="str">
            <v>BJ-PRI-002</v>
          </cell>
          <cell r="B4212" t="str">
            <v>PRINCE N BLUE L1</v>
          </cell>
        </row>
        <row r="4213">
          <cell r="A4213" t="str">
            <v>BJ-PRI-003</v>
          </cell>
          <cell r="B4213" t="str">
            <v>PRINCE N GREEN L6</v>
          </cell>
        </row>
        <row r="4214">
          <cell r="A4214" t="str">
            <v>BJ-PRI-004</v>
          </cell>
          <cell r="B4214" t="str">
            <v>PRINCE N BLACK L7</v>
          </cell>
        </row>
        <row r="4215">
          <cell r="A4215" t="str">
            <v>BJ-PRI-005</v>
          </cell>
          <cell r="B4215" t="str">
            <v>PRINCE N RED N3</v>
          </cell>
        </row>
        <row r="4216">
          <cell r="A4216" t="str">
            <v>BJ-PRI-006</v>
          </cell>
          <cell r="B4216" t="str">
            <v>PRINCE N BROWN N4</v>
          </cell>
        </row>
        <row r="4217">
          <cell r="A4217" t="str">
            <v>BJ-PRI-007</v>
          </cell>
          <cell r="B4217" t="str">
            <v>PRINCE P GOLD RED AL11</v>
          </cell>
        </row>
        <row r="4218">
          <cell r="A4218" t="str">
            <v>BJ-PRI-008</v>
          </cell>
          <cell r="B4218" t="str">
            <v>PRINCE P GOLD BLUE L1</v>
          </cell>
        </row>
        <row r="4219">
          <cell r="A4219" t="str">
            <v>BJ-PRI-009</v>
          </cell>
          <cell r="B4219" t="str">
            <v>PRINCE P GOLD GREEN L6</v>
          </cell>
        </row>
        <row r="4220">
          <cell r="A4220" t="str">
            <v>BJ-PRI-010</v>
          </cell>
          <cell r="B4220" t="str">
            <v>PRINCE P GOLD BLACK L7</v>
          </cell>
        </row>
        <row r="4221">
          <cell r="A4221" t="str">
            <v>BJ-PRI-011</v>
          </cell>
          <cell r="B4221" t="str">
            <v>PRINCE P GOLD RED N3</v>
          </cell>
        </row>
        <row r="4222">
          <cell r="A4222" t="str">
            <v>BJ-PRI-012</v>
          </cell>
          <cell r="B4222" t="str">
            <v>PRINCE P GOLD BROWN N4</v>
          </cell>
        </row>
        <row r="4223">
          <cell r="A4223" t="str">
            <v>BJ-PRI-013</v>
          </cell>
          <cell r="B4223" t="str">
            <v>PRINCE P SILVER GREEN L6</v>
          </cell>
        </row>
        <row r="4224">
          <cell r="A4224" t="str">
            <v>BJ-PRI-014</v>
          </cell>
          <cell r="B4224" t="str">
            <v>PRINCE P GOLD CREAM N5</v>
          </cell>
        </row>
        <row r="4225">
          <cell r="A4225" t="str">
            <v>BJ-PRI-015</v>
          </cell>
          <cell r="B4225" t="str">
            <v>PRINCE P GOLD BLUE V1</v>
          </cell>
        </row>
        <row r="4226">
          <cell r="A4226" t="str">
            <v>BJ-PRI-016</v>
          </cell>
          <cell r="B4226" t="str">
            <v>PRINCE P SILVER RED N3</v>
          </cell>
        </row>
        <row r="4227">
          <cell r="A4227" t="str">
            <v>BJ-PRI-017</v>
          </cell>
          <cell r="B4227" t="str">
            <v>PRINCE P SILVER BLUE L1</v>
          </cell>
        </row>
        <row r="4228">
          <cell r="A4228" t="str">
            <v>BJ-PRI-018</v>
          </cell>
          <cell r="B4228" t="str">
            <v>PRINCE P SILVER BROWN N4</v>
          </cell>
        </row>
        <row r="4229">
          <cell r="A4229" t="str">
            <v>BJ-PRI-019</v>
          </cell>
          <cell r="B4229" t="str">
            <v>PRINCE N BROWN N4 BORDIR + KANTONG</v>
          </cell>
        </row>
        <row r="4230">
          <cell r="A4230" t="str">
            <v>BJ-PRI-020</v>
          </cell>
          <cell r="B4230" t="str">
            <v>PRINCE P SILVER CREAM N5</v>
          </cell>
        </row>
        <row r="4231">
          <cell r="A4231" t="str">
            <v>BJ-PRI-021</v>
          </cell>
          <cell r="B4231" t="str">
            <v>PRINCE P GOLD RED AL11 + KANTONG</v>
          </cell>
        </row>
        <row r="4232">
          <cell r="A4232" t="str">
            <v>BJ-PRI-022</v>
          </cell>
          <cell r="B4232" t="str">
            <v>PRINCE P SILVER BLACK L7</v>
          </cell>
        </row>
        <row r="4233">
          <cell r="A4233" t="str">
            <v>BJ-PRI-023</v>
          </cell>
          <cell r="B4233" t="str">
            <v>PRINCE N GREY L2</v>
          </cell>
        </row>
        <row r="4234">
          <cell r="A4234" t="str">
            <v>BJ-PRI-024</v>
          </cell>
          <cell r="B4234" t="str">
            <v>PRINCE N BLUE O1</v>
          </cell>
        </row>
        <row r="4235">
          <cell r="A4235" t="str">
            <v>BJ-PRI-025</v>
          </cell>
          <cell r="B4235" t="str">
            <v>PRINCE P BLACK BLUE L1</v>
          </cell>
        </row>
        <row r="4236">
          <cell r="A4236" t="str">
            <v>BJ-PRI-026</v>
          </cell>
          <cell r="B4236" t="str">
            <v>PRINCE N CREAM O5</v>
          </cell>
        </row>
        <row r="4237">
          <cell r="A4237" t="str">
            <v>BJ-PRI-027</v>
          </cell>
          <cell r="B4237" t="str">
            <v>PRINCE N RED O3</v>
          </cell>
        </row>
        <row r="4238">
          <cell r="A4238" t="str">
            <v>BJ-PRI-028</v>
          </cell>
          <cell r="B4238" t="str">
            <v>PRINCE N BROWN N4 BORDIR</v>
          </cell>
        </row>
        <row r="4239">
          <cell r="A4239" t="str">
            <v>BJ-PRI-029</v>
          </cell>
          <cell r="B4239" t="str">
            <v>PRINCE P IVORY BROWN N4</v>
          </cell>
        </row>
        <row r="4240">
          <cell r="A4240" t="str">
            <v>BJ-PRI-030</v>
          </cell>
          <cell r="B4240" t="str">
            <v>PRINCE P GOLD CREAM O5</v>
          </cell>
        </row>
        <row r="4241">
          <cell r="A4241" t="str">
            <v>BJ-PRI-031</v>
          </cell>
          <cell r="B4241" t="str">
            <v>PRINCE P GOLD RED O3</v>
          </cell>
        </row>
        <row r="4242">
          <cell r="A4242" t="str">
            <v>BJ-PRI-032</v>
          </cell>
          <cell r="B4242" t="str">
            <v>PRINCE P GOLD RED V3</v>
          </cell>
        </row>
        <row r="4243">
          <cell r="A4243" t="str">
            <v>BJ-PRI-033</v>
          </cell>
          <cell r="B4243" t="str">
            <v>PRINCE N ORANGE L12</v>
          </cell>
        </row>
        <row r="4244">
          <cell r="A4244" t="str">
            <v>BJ-PRI-034</v>
          </cell>
          <cell r="B4244" t="str">
            <v>PRINCE P BLACK BLUE O1</v>
          </cell>
        </row>
        <row r="4245">
          <cell r="A4245" t="str">
            <v>BJ-PRI-035</v>
          </cell>
          <cell r="B4245" t="str">
            <v>PRINCE P BLACK RED N3</v>
          </cell>
        </row>
        <row r="4246">
          <cell r="A4246" t="str">
            <v>BJ-PRI-036</v>
          </cell>
          <cell r="B4246" t="str">
            <v>PRINCE N BLUE L1 BORDIR</v>
          </cell>
        </row>
        <row r="4247">
          <cell r="A4247" t="str">
            <v>BJ-PRI-037</v>
          </cell>
          <cell r="B4247" t="str">
            <v>PRINCE N BLACK O7</v>
          </cell>
        </row>
        <row r="4248">
          <cell r="A4248" t="str">
            <v>BJ-PRO-001</v>
          </cell>
          <cell r="B4248" t="str">
            <v>PROSTAGE-L-SHAPED DESK WITHOUT WORKTOP (700D/550D TYPE)-L</v>
          </cell>
        </row>
        <row r="4249">
          <cell r="A4249" t="str">
            <v>BJ-PRO-002</v>
          </cell>
          <cell r="B4249" t="str">
            <v>PROSTAGE-L-SHAPED DESK WITHOUT WORKTOP (700D/550D TYPE)-R</v>
          </cell>
        </row>
        <row r="4250">
          <cell r="A4250" t="str">
            <v>BJ-PRO-003</v>
          </cell>
          <cell r="B4250" t="str">
            <v>LEG SIZE : 500D X 750H (R)</v>
          </cell>
        </row>
        <row r="4251">
          <cell r="A4251" t="str">
            <v>BJ-PRO-004</v>
          </cell>
          <cell r="B4251" t="str">
            <v>LEG SIZE : 500D X 750H (L)</v>
          </cell>
        </row>
        <row r="4252">
          <cell r="A4252" t="str">
            <v>BJ-PRO-005</v>
          </cell>
          <cell r="B4252" t="str">
            <v>LEG ( FOR MEETING TABLE )</v>
          </cell>
        </row>
        <row r="4253">
          <cell r="A4253" t="str">
            <v>BJ-PRO-006</v>
          </cell>
          <cell r="B4253" t="str">
            <v>PROSTAGE U-SHAPE SIZE : 600 X 1400 SP</v>
          </cell>
        </row>
        <row r="4254">
          <cell r="A4254" t="str">
            <v>BJ-PRO-007</v>
          </cell>
          <cell r="B4254" t="str">
            <v>BEAM ( 800 W )</v>
          </cell>
        </row>
        <row r="4255">
          <cell r="A4255" t="str">
            <v>BJ-PRO-008</v>
          </cell>
          <cell r="B4255" t="str">
            <v>FRONT PANEL ( 600 W )</v>
          </cell>
        </row>
        <row r="4256">
          <cell r="A4256" t="str">
            <v>BJ-PRO-009</v>
          </cell>
          <cell r="B4256" t="str">
            <v>WIRING SET SIZE : 600 W</v>
          </cell>
        </row>
        <row r="4257">
          <cell r="A4257" t="str">
            <v>BJ-PRO-010</v>
          </cell>
          <cell r="B4257" t="str">
            <v>MOBILE PEDESTAL SIZE : 394 W X 580 D ( 3 DRAWER )</v>
          </cell>
        </row>
        <row r="4258">
          <cell r="A4258" t="str">
            <v>BJ-PRO-011</v>
          </cell>
          <cell r="B4258" t="str">
            <v>BACK PANEL 1600 W-90' (DZ852P Z712 )</v>
          </cell>
        </row>
        <row r="4259">
          <cell r="A4259" t="str">
            <v>BJ-PRO-012</v>
          </cell>
          <cell r="B4259" t="str">
            <v>BACK PANEL 1200 W-90' (DZ861P Z712 )</v>
          </cell>
        </row>
        <row r="4260">
          <cell r="A4260" t="str">
            <v>BJ-PRO-013</v>
          </cell>
          <cell r="B4260" t="str">
            <v>BACK PANEL 1600 W-90' (DZ853P Z712 )</v>
          </cell>
        </row>
        <row r="4261">
          <cell r="A4261" t="str">
            <v>BJ-PRO-014</v>
          </cell>
          <cell r="B4261" t="str">
            <v>BACK PANEL 1200 W-90' ( DZ859P Z712 )</v>
          </cell>
        </row>
        <row r="4262">
          <cell r="A4262" t="str">
            <v>BJ-PRO-015</v>
          </cell>
          <cell r="B4262" t="str">
            <v>BACK PANEL SIZE: W600 (9D1963Y Z712)</v>
          </cell>
        </row>
        <row r="4263">
          <cell r="A4263" t="str">
            <v>BJ-PRO-016</v>
          </cell>
          <cell r="B4263" t="str">
            <v>SCREEN PANEL FABRIC 1600 W</v>
          </cell>
        </row>
        <row r="4264">
          <cell r="A4264" t="str">
            <v>BJ-PRO-017</v>
          </cell>
          <cell r="B4264" t="str">
            <v>SCREEN PANEL FABRIC 1200 W</v>
          </cell>
        </row>
        <row r="4265">
          <cell r="A4265" t="str">
            <v>BJ-PRO-018</v>
          </cell>
          <cell r="B4265" t="str">
            <v>DESK PANEL SIZE: W600</v>
          </cell>
        </row>
        <row r="4266">
          <cell r="A4266" t="str">
            <v>BJ-PRO-019</v>
          </cell>
          <cell r="B4266" t="str">
            <v>POLE SET-1 WAY END</v>
          </cell>
        </row>
        <row r="4267">
          <cell r="A4267" t="str">
            <v>BJ-PRO-020</v>
          </cell>
          <cell r="B4267" t="str">
            <v>POLE SET-2 WAY 180'</v>
          </cell>
        </row>
        <row r="4268">
          <cell r="A4268" t="str">
            <v>BJ-PRO-021</v>
          </cell>
          <cell r="B4268" t="str">
            <v>POLE SET-3 WAY 90'</v>
          </cell>
        </row>
        <row r="4269">
          <cell r="A4269" t="str">
            <v>BJ-PRO-022</v>
          </cell>
          <cell r="B4269" t="str">
            <v>BEAM (9D1052P Z712)</v>
          </cell>
        </row>
        <row r="4270">
          <cell r="A4270" t="str">
            <v>BJ-PRO-023</v>
          </cell>
          <cell r="B4270" t="str">
            <v>FRONT PANEL SIZE: 1800 W</v>
          </cell>
        </row>
        <row r="4271">
          <cell r="A4271" t="str">
            <v>BJ-PRO-024</v>
          </cell>
          <cell r="B4271" t="str">
            <v>LEG SIZE: 650 D X 750 H (L)</v>
          </cell>
        </row>
        <row r="4272">
          <cell r="A4272" t="str">
            <v>BJ-PRO-025</v>
          </cell>
          <cell r="B4272" t="str">
            <v>LEG SIZE: 650 D X 750 H (R)</v>
          </cell>
        </row>
        <row r="4273">
          <cell r="A4273" t="str">
            <v>BJ-PRO-026</v>
          </cell>
          <cell r="B4273" t="str">
            <v>SHELVING SIZE: 900 W 450 D 2100H</v>
          </cell>
        </row>
        <row r="4274">
          <cell r="A4274" t="str">
            <v>BJ-PRO-027</v>
          </cell>
          <cell r="B4274" t="str">
            <v>SHELVING SIZE: 900 W 450 D 1000 H</v>
          </cell>
        </row>
        <row r="4275">
          <cell r="A4275" t="str">
            <v>BJ-PRO-028</v>
          </cell>
          <cell r="B4275" t="str">
            <v>BASE UNIT SIZE: 50 H</v>
          </cell>
        </row>
        <row r="4276">
          <cell r="A4276" t="str">
            <v>BJ-PRO-029</v>
          </cell>
          <cell r="B4276" t="str">
            <v>NT PANEL-PABRIC-SURFACE PANEL SIZE:1565 H 1100 W</v>
          </cell>
        </row>
        <row r="4277">
          <cell r="A4277" t="str">
            <v>BJ-PRO-030</v>
          </cell>
          <cell r="B4277" t="str">
            <v>NT PANEL-PABRIC-SURFACE PANEL SIZE:1565 H 800 W</v>
          </cell>
        </row>
        <row r="4278">
          <cell r="A4278" t="str">
            <v>BJ-PRO-031</v>
          </cell>
          <cell r="B4278" t="str">
            <v>90 DEGREE CORNER COVER SIZE: 1565 H</v>
          </cell>
        </row>
        <row r="4279">
          <cell r="A4279" t="str">
            <v>BJ-PRO-032</v>
          </cell>
          <cell r="B4279" t="str">
            <v>STRAIGHT CONNECTOR</v>
          </cell>
        </row>
        <row r="4280">
          <cell r="A4280" t="str">
            <v>BJ-PRO-033</v>
          </cell>
          <cell r="B4280" t="str">
            <v>END COVER SIZE: 1565 H</v>
          </cell>
        </row>
        <row r="4281">
          <cell r="A4281" t="str">
            <v>BJ-PRO-034</v>
          </cell>
          <cell r="B4281" t="str">
            <v>MANIFOLD - SLIM TYPE SIZE: 2800WX1400DX750H</v>
          </cell>
        </row>
        <row r="4282">
          <cell r="A4282" t="str">
            <v>BJ-PRO-035</v>
          </cell>
          <cell r="B4282" t="str">
            <v>MANIFOLD - CENTER BEAM UNIT BENCH TYPE</v>
          </cell>
        </row>
        <row r="4283">
          <cell r="A4283" t="str">
            <v>BJ-PRO-036</v>
          </cell>
          <cell r="B4283" t="str">
            <v>MANIFOLD - FRONT BEAM</v>
          </cell>
        </row>
        <row r="4284">
          <cell r="A4284" t="str">
            <v>BJ-PRO-037</v>
          </cell>
          <cell r="B4284" t="str">
            <v>MANIFOLD - WIRE DUCT BENCH TYPE 2400 W</v>
          </cell>
        </row>
        <row r="4285">
          <cell r="A4285" t="str">
            <v>BJ-PRO-038</v>
          </cell>
          <cell r="B4285" t="str">
            <v>END COVER SLIM TYPE/BENCE TYPE</v>
          </cell>
        </row>
        <row r="4286">
          <cell r="A4286" t="str">
            <v>BJ-PRO-039</v>
          </cell>
          <cell r="B4286" t="str">
            <v>MANIFOLD FS - CABLE COVER BENCH TYPE</v>
          </cell>
        </row>
        <row r="4287">
          <cell r="A4287" t="str">
            <v>BJ-PRO-040</v>
          </cell>
          <cell r="B4287" t="str">
            <v>MANIFOLD FS - WIRING COVER SUPPORT</v>
          </cell>
        </row>
        <row r="4288">
          <cell r="A4288" t="str">
            <v>BJ-PRO-041</v>
          </cell>
          <cell r="B4288" t="str">
            <v>MANIFOLD - PANEL (BENCH TABLE) DESKTOP PANEL BENCH TYPE</v>
          </cell>
        </row>
        <row r="4289">
          <cell r="A4289" t="str">
            <v>BJ-PRO-042</v>
          </cell>
          <cell r="B4289" t="str">
            <v>MANIFOLD-METAL FITTING FOR DESTOP PANEL</v>
          </cell>
        </row>
        <row r="4290">
          <cell r="A4290" t="str">
            <v>BJ-PRO-043</v>
          </cell>
          <cell r="B4290" t="str">
            <v>END LEG SIDE</v>
          </cell>
        </row>
        <row r="4291">
          <cell r="A4291" t="str">
            <v>BJ-PRO-044</v>
          </cell>
          <cell r="B4291" t="str">
            <v>SIDE COVER 9E5510P Z637</v>
          </cell>
        </row>
        <row r="4292">
          <cell r="A4292" t="str">
            <v>BJ-PRO-045</v>
          </cell>
          <cell r="B4292" t="str">
            <v>CENTER BEAM UNIT TABLE</v>
          </cell>
        </row>
        <row r="4293">
          <cell r="A4293" t="str">
            <v>BJ-PRO-046</v>
          </cell>
          <cell r="B4293" t="str">
            <v>FONT BEAM 3L842P Z25</v>
          </cell>
        </row>
        <row r="4294">
          <cell r="A4294" t="str">
            <v>BJ-PRO-047</v>
          </cell>
          <cell r="B4294" t="str">
            <v>MANIFOLD- WIRING DUCT COLOR : BLACK</v>
          </cell>
        </row>
        <row r="4295">
          <cell r="A4295" t="str">
            <v>BJ-PRO-048</v>
          </cell>
          <cell r="B4295" t="str">
            <v>MANIFOLD-END LEG 1200D COLOR: BLACK</v>
          </cell>
        </row>
        <row r="4296">
          <cell r="A4296" t="str">
            <v>BJ-PRO-049</v>
          </cell>
          <cell r="B4296" t="str">
            <v>MANIFOLD FS - SIDE COVER</v>
          </cell>
        </row>
        <row r="4297">
          <cell r="A4297" t="str">
            <v>BJ-PRO-050</v>
          </cell>
          <cell r="B4297" t="str">
            <v>JANGAN DIPAKAI</v>
          </cell>
        </row>
        <row r="4298">
          <cell r="A4298" t="str">
            <v>BJ-PRO-051</v>
          </cell>
          <cell r="B4298" t="str">
            <v>CENTER BEAM 3L815P Z25</v>
          </cell>
        </row>
        <row r="4299">
          <cell r="A4299" t="str">
            <v>BJ-PRO-052</v>
          </cell>
          <cell r="B4299" t="str">
            <v>MANIFOLD MIDLE LEG</v>
          </cell>
        </row>
        <row r="4300">
          <cell r="A4300" t="str">
            <v>BJ-PRO-053</v>
          </cell>
          <cell r="B4300" t="str">
            <v>MEDIUM DUTY SHELVING (64-SERIES)</v>
          </cell>
        </row>
        <row r="4301">
          <cell r="A4301" t="str">
            <v>BJ-PRO-054</v>
          </cell>
          <cell r="B4301" t="str">
            <v>ASKUL LOKER (9 PERSON)</v>
          </cell>
        </row>
        <row r="4302">
          <cell r="A4302" t="str">
            <v>BJ-PS-001</v>
          </cell>
          <cell r="B4302" t="str">
            <v>PEDESTAL 1</v>
          </cell>
        </row>
        <row r="4303">
          <cell r="A4303" t="str">
            <v>BJ-PS-002</v>
          </cell>
          <cell r="B4303" t="str">
            <v>PEDESTAL 2</v>
          </cell>
        </row>
        <row r="4304">
          <cell r="A4304" t="str">
            <v>BJ-PS-003</v>
          </cell>
          <cell r="B4304" t="str">
            <v>PEDESTAL 3</v>
          </cell>
        </row>
        <row r="4305">
          <cell r="A4305" t="str">
            <v>BJ-PS-004</v>
          </cell>
          <cell r="B4305" t="str">
            <v>PEDESTAL 4</v>
          </cell>
        </row>
        <row r="4306">
          <cell r="A4306" t="str">
            <v>BJ-PS-005</v>
          </cell>
          <cell r="B4306" t="str">
            <v>PEDESTAL 5</v>
          </cell>
        </row>
        <row r="4307">
          <cell r="A4307" t="str">
            <v>BJ-PS-006</v>
          </cell>
          <cell r="B4307" t="str">
            <v>PEDESTAL 6</v>
          </cell>
        </row>
        <row r="4308">
          <cell r="A4308" t="str">
            <v>BJ-PUS-001</v>
          </cell>
          <cell r="B4308" t="str">
            <v>FOLDABLE ICU BED</v>
          </cell>
        </row>
        <row r="4309">
          <cell r="A4309" t="str">
            <v>BJ-PUS-002</v>
          </cell>
          <cell r="B4309" t="str">
            <v>FOLDABLE WARD BED</v>
          </cell>
        </row>
        <row r="4310">
          <cell r="A4310" t="str">
            <v>BJ-PUS-003</v>
          </cell>
          <cell r="B4310" t="str">
            <v>FOLDING TABLE</v>
          </cell>
        </row>
        <row r="4311">
          <cell r="A4311" t="str">
            <v>BJ-PUS-004</v>
          </cell>
          <cell r="B4311" t="str">
            <v>LEMARI LIPAT</v>
          </cell>
        </row>
        <row r="4312">
          <cell r="A4312" t="str">
            <v>BJ-PUS-005</v>
          </cell>
          <cell r="B4312" t="str">
            <v>MEJA BED SIDE</v>
          </cell>
        </row>
        <row r="4313">
          <cell r="A4313" t="str">
            <v>BJ-PUS-006</v>
          </cell>
          <cell r="B4313" t="str">
            <v>TIANG INFUS PUSKES AD</v>
          </cell>
        </row>
        <row r="4314">
          <cell r="A4314" t="str">
            <v>BJ-PUS-007</v>
          </cell>
          <cell r="B4314" t="str">
            <v>KASUR ICU (FOOT)</v>
          </cell>
        </row>
        <row r="4315">
          <cell r="A4315" t="str">
            <v>BJ-PUS-008</v>
          </cell>
          <cell r="B4315" t="str">
            <v>KASUR ICU (HEAD)</v>
          </cell>
        </row>
        <row r="4316">
          <cell r="A4316" t="str">
            <v>BJ-PUS-009</v>
          </cell>
          <cell r="B4316" t="str">
            <v>KASUR WARD (FOOT)</v>
          </cell>
        </row>
        <row r="4317">
          <cell r="A4317" t="str">
            <v>BJ-PUS-010</v>
          </cell>
          <cell r="B4317" t="str">
            <v>KASUR WARD (HEAD)</v>
          </cell>
        </row>
        <row r="4318">
          <cell r="A4318" t="str">
            <v>BJ-PUS-012</v>
          </cell>
          <cell r="B4318" t="str">
            <v>KURSI LIPAT</v>
          </cell>
        </row>
        <row r="4319">
          <cell r="A4319" t="str">
            <v>BJ-PUS-013</v>
          </cell>
          <cell r="B4319" t="str">
            <v>VELTBED</v>
          </cell>
        </row>
        <row r="4320">
          <cell r="A4320" t="str">
            <v>BJ-PUS-014</v>
          </cell>
          <cell r="B4320" t="str">
            <v>AIRMATE FOLDING ICU BED</v>
          </cell>
        </row>
        <row r="4321">
          <cell r="A4321" t="str">
            <v>BJ-PUS-015</v>
          </cell>
          <cell r="B4321" t="str">
            <v>AIRMATE FOLDING WARD BED</v>
          </cell>
        </row>
        <row r="4322">
          <cell r="A4322" t="str">
            <v>BJ-PUS-016</v>
          </cell>
          <cell r="B4322" t="str">
            <v>AIRMATE VELBED</v>
          </cell>
        </row>
        <row r="4323">
          <cell r="A4323" t="str">
            <v>BJ-PUS-017</v>
          </cell>
          <cell r="B4323" t="str">
            <v>ICU/WARD BED NEW SPEK</v>
          </cell>
        </row>
        <row r="4324">
          <cell r="A4324" t="str">
            <v>BJ-QC-001</v>
          </cell>
          <cell r="B4324" t="str">
            <v>QC 02</v>
          </cell>
        </row>
        <row r="4325">
          <cell r="A4325" t="str">
            <v>BJ-QC-002</v>
          </cell>
          <cell r="B4325" t="str">
            <v>QC 05</v>
          </cell>
        </row>
        <row r="4326">
          <cell r="A4326" t="str">
            <v>BJ-QM02-001</v>
          </cell>
          <cell r="B4326" t="str">
            <v>FOLDING DESK FOLDIA 4018</v>
          </cell>
        </row>
        <row r="4327">
          <cell r="A4327" t="str">
            <v>BJ-RAC-001</v>
          </cell>
          <cell r="B4327" t="str">
            <v>RACK JUNIOR-P-GREY-MAPLE</v>
          </cell>
        </row>
        <row r="4328">
          <cell r="A4328" t="str">
            <v>BJ-RAC-002</v>
          </cell>
          <cell r="B4328" t="str">
            <v>RACK JUNIOR-P-GREY</v>
          </cell>
        </row>
        <row r="4329">
          <cell r="A4329" t="str">
            <v>BJ-RAC-003</v>
          </cell>
          <cell r="B4329" t="str">
            <v>BOOK RACK-P-IVORY</v>
          </cell>
        </row>
        <row r="4330">
          <cell r="A4330" t="str">
            <v>BJ-RAN-001</v>
          </cell>
          <cell r="B4330" t="str">
            <v>RANJANG SUSUN P. LIGHT GREY COVER GREEN</v>
          </cell>
        </row>
        <row r="4331">
          <cell r="A4331" t="str">
            <v>BJ-RAN-002</v>
          </cell>
          <cell r="B4331" t="str">
            <v>RANJANG SUSUN</v>
          </cell>
        </row>
        <row r="4332">
          <cell r="A4332" t="str">
            <v>BJ-RAN-003</v>
          </cell>
          <cell r="B4332" t="str">
            <v>RANJANG LIPAT</v>
          </cell>
        </row>
        <row r="4333">
          <cell r="A4333" t="str">
            <v>BJ-REL-001</v>
          </cell>
          <cell r="B4333" t="str">
            <v>RELAX 7575 BLACK</v>
          </cell>
        </row>
        <row r="4334">
          <cell r="A4334" t="str">
            <v>BJ-REL-002</v>
          </cell>
          <cell r="B4334" t="str">
            <v>MEJA RELAX 6080</v>
          </cell>
        </row>
        <row r="4335">
          <cell r="A4335" t="str">
            <v>BJ-REL-003</v>
          </cell>
          <cell r="B4335" t="str">
            <v>QF-64 BLACK</v>
          </cell>
        </row>
        <row r="4336">
          <cell r="A4336" t="str">
            <v>BJ-RIB-001</v>
          </cell>
          <cell r="B4336" t="str">
            <v>RIBBON PY YELLOW</v>
          </cell>
        </row>
        <row r="4337">
          <cell r="A4337" t="str">
            <v>BJ-RIB-002</v>
          </cell>
          <cell r="B4337" t="str">
            <v>RIBBON PG GREY</v>
          </cell>
        </row>
        <row r="4338">
          <cell r="A4338" t="str">
            <v>BJ-RIB-003</v>
          </cell>
          <cell r="B4338" t="str">
            <v>RIBBON PB BLACK</v>
          </cell>
        </row>
        <row r="4339">
          <cell r="A4339" t="str">
            <v>BJ-RIB-004</v>
          </cell>
          <cell r="B4339" t="str">
            <v>RIBBON Z YELLOW</v>
          </cell>
        </row>
        <row r="4340">
          <cell r="A4340" t="str">
            <v>BJ-RIB-005</v>
          </cell>
          <cell r="B4340" t="str">
            <v>RIBBON Z GREY</v>
          </cell>
        </row>
        <row r="4341">
          <cell r="A4341" t="str">
            <v>BJ-RIB-006</v>
          </cell>
          <cell r="B4341" t="str">
            <v>RIBBON Z BLACK</v>
          </cell>
        </row>
        <row r="4342">
          <cell r="A4342" t="str">
            <v>BJ-RIB-007</v>
          </cell>
          <cell r="B4342" t="str">
            <v>JANGAN DIPAKAI</v>
          </cell>
        </row>
        <row r="4343">
          <cell r="A4343" t="str">
            <v>BJ-RIB-008</v>
          </cell>
          <cell r="B4343" t="str">
            <v>JANGAN DIPAKAI</v>
          </cell>
        </row>
        <row r="4344">
          <cell r="A4344" t="str">
            <v>BJ-RIB-011</v>
          </cell>
          <cell r="B4344" t="str">
            <v>RIBBON HIGH GREY</v>
          </cell>
        </row>
        <row r="4345">
          <cell r="A4345" t="str">
            <v>BJ-RIB-012</v>
          </cell>
          <cell r="B4345" t="str">
            <v>RIBBON HIGH BLACK</v>
          </cell>
        </row>
        <row r="4346">
          <cell r="A4346" t="str">
            <v>BJ-RIB-013</v>
          </cell>
          <cell r="B4346" t="str">
            <v>RIBBON HIGH YELLOW</v>
          </cell>
        </row>
        <row r="4347">
          <cell r="A4347" t="str">
            <v>BJ-ROH-001</v>
          </cell>
          <cell r="B4347" t="str">
            <v>MEJA KANTIN ROHTO BLACK - AS 13018 CM74 BLUE</v>
          </cell>
        </row>
        <row r="4348">
          <cell r="A4348" t="str">
            <v>BJ-ROL-001</v>
          </cell>
          <cell r="B4348" t="str">
            <v>ROLAND CHAIR-FC.BLACK. OSCAR O7</v>
          </cell>
        </row>
        <row r="4349">
          <cell r="A4349" t="str">
            <v>BJ-ROL-002</v>
          </cell>
          <cell r="B4349" t="str">
            <v>ROLLAND BNC-05 DARK BROWN</v>
          </cell>
        </row>
        <row r="4350">
          <cell r="A4350" t="str">
            <v>BJ-ROL-003</v>
          </cell>
          <cell r="B4350" t="str">
            <v>ROLLAND BNC-05-A CHOCOLATE</v>
          </cell>
        </row>
        <row r="4351">
          <cell r="A4351" t="str">
            <v>BJ-ROL-004</v>
          </cell>
          <cell r="B4351" t="str">
            <v>ROLLAND BNC-05-BK BLACK</v>
          </cell>
        </row>
        <row r="4352">
          <cell r="A4352" t="str">
            <v>BJ-ROL-005</v>
          </cell>
          <cell r="B4352" t="str">
            <v>ROLLAND BNC-05-WH WHITE</v>
          </cell>
        </row>
        <row r="4353">
          <cell r="A4353" t="str">
            <v>BJ-ROL-006</v>
          </cell>
          <cell r="B4353" t="str">
            <v>ROLLAND BNC-05-NB LIGHT BROWN</v>
          </cell>
        </row>
        <row r="4354">
          <cell r="A4354" t="str">
            <v>BJ-ROL-007</v>
          </cell>
          <cell r="B4354" t="str">
            <v>ROLLAND BNC-05-BW BROWN</v>
          </cell>
        </row>
        <row r="4355">
          <cell r="A4355" t="str">
            <v>BJ-ROL-008</v>
          </cell>
          <cell r="B4355" t="str">
            <v>ROLAND BNC-05-IV BROKEN WHITE</v>
          </cell>
        </row>
        <row r="4356">
          <cell r="A4356" t="str">
            <v>BJ-ROL-009</v>
          </cell>
          <cell r="B4356" t="str">
            <v>ROLAND BNC-05-LA LIGHT BROWN</v>
          </cell>
        </row>
        <row r="4357">
          <cell r="A4357" t="str">
            <v>BJ-ROL-010</v>
          </cell>
          <cell r="B4357" t="str">
            <v>ROLLAND BNC-05-BK BLACK (MY)</v>
          </cell>
        </row>
        <row r="4358">
          <cell r="A4358" t="str">
            <v>BJ-ROL-011</v>
          </cell>
          <cell r="B4358" t="str">
            <v>ROLLAND BNC-05 DARK BROWN (MY)</v>
          </cell>
        </row>
        <row r="4359">
          <cell r="A4359" t="str">
            <v>BJ-ROL-012</v>
          </cell>
          <cell r="B4359" t="str">
            <v>ROLLAND BNC-05-WH WHITE (MY)</v>
          </cell>
        </row>
        <row r="4360">
          <cell r="A4360" t="str">
            <v>BJ-ROL-013</v>
          </cell>
          <cell r="B4360" t="str">
            <v>ROLAND BNC-05-LA LIGHT BROWN (MY)</v>
          </cell>
        </row>
        <row r="4361">
          <cell r="A4361" t="str">
            <v>BJ-ROL-014</v>
          </cell>
          <cell r="B4361" t="str">
            <v>ROLLAND BNC-05 CHOCOLATE (MY)</v>
          </cell>
        </row>
        <row r="4362">
          <cell r="A4362" t="str">
            <v>BJ-ROL-015</v>
          </cell>
          <cell r="B4362" t="str">
            <v>ROLAND BNC-05-IV BROKEN WHITE (MY)</v>
          </cell>
        </row>
        <row r="4363">
          <cell r="A4363" t="str">
            <v>BJ-ROL-016</v>
          </cell>
          <cell r="B4363" t="str">
            <v>ROLAND BNC-05-NB LIGHT BROWN (MY)</v>
          </cell>
        </row>
        <row r="4364">
          <cell r="A4364" t="str">
            <v>BJ-ROUND-001</v>
          </cell>
          <cell r="B4364" t="str">
            <v>ROUND TABLE R1800 P BLACK PASTEL OAK</v>
          </cell>
        </row>
        <row r="4365">
          <cell r="A4365" t="str">
            <v>BJ-S70-001</v>
          </cell>
          <cell r="B4365" t="str">
            <v>JANGAN DIPAKAI</v>
          </cell>
        </row>
        <row r="4366">
          <cell r="A4366" t="str">
            <v>BJ-S70-002</v>
          </cell>
          <cell r="B4366" t="str">
            <v>JANGAN DIPAKAI</v>
          </cell>
        </row>
        <row r="4367">
          <cell r="A4367" t="str">
            <v>BJ-S70-003</v>
          </cell>
          <cell r="B4367" t="str">
            <v>JANGAN DIPAKAI</v>
          </cell>
        </row>
        <row r="4368">
          <cell r="A4368" t="str">
            <v>BJ-S70-004</v>
          </cell>
          <cell r="B4368" t="str">
            <v>JANGAN DIPAKAI</v>
          </cell>
        </row>
        <row r="4369">
          <cell r="A4369" t="str">
            <v>BJ-S70-005</v>
          </cell>
          <cell r="B4369" t="str">
            <v>S-7012-GREY</v>
          </cell>
        </row>
        <row r="4370">
          <cell r="A4370" t="str">
            <v>BJ-S70-006</v>
          </cell>
          <cell r="B4370" t="str">
            <v>JANGAN DIPAKAI</v>
          </cell>
        </row>
        <row r="4371">
          <cell r="A4371" t="str">
            <v>BJ-S70-007</v>
          </cell>
          <cell r="B4371" t="str">
            <v>SOHO PS - 7070 MAPLE</v>
          </cell>
        </row>
        <row r="4372">
          <cell r="A4372" t="str">
            <v>BJ-S70-008</v>
          </cell>
          <cell r="B4372" t="str">
            <v>SOHO PS - 7090 MAPLE</v>
          </cell>
        </row>
        <row r="4373">
          <cell r="A4373" t="str">
            <v>BJ-S-7-001</v>
          </cell>
          <cell r="B4373" t="str">
            <v>S-7012-MAPLE</v>
          </cell>
        </row>
        <row r="4374">
          <cell r="A4374" t="str">
            <v>BJ-S70-011</v>
          </cell>
          <cell r="B4374" t="str">
            <v>S-7012-BODY-MAPLE</v>
          </cell>
        </row>
        <row r="4375">
          <cell r="A4375" t="str">
            <v>BJ-S70-012</v>
          </cell>
          <cell r="B4375" t="str">
            <v>S-7012-PINTU-MAPLE</v>
          </cell>
        </row>
        <row r="4376">
          <cell r="A4376" t="str">
            <v>BJ-S70-014</v>
          </cell>
          <cell r="B4376" t="str">
            <v>PS-7070-MAPLE</v>
          </cell>
        </row>
        <row r="4377">
          <cell r="A4377" t="str">
            <v>BJ-S70-017</v>
          </cell>
          <cell r="B4377" t="str">
            <v>PS-7012-GREY</v>
          </cell>
        </row>
        <row r="4378">
          <cell r="A4378" t="str">
            <v>BJ-S70-018</v>
          </cell>
          <cell r="B4378" t="str">
            <v>JANGAN DIPAKAI</v>
          </cell>
        </row>
        <row r="4379">
          <cell r="A4379" t="str">
            <v>BJ-S70-019</v>
          </cell>
          <cell r="B4379" t="str">
            <v>JANGAN DIPAKAI</v>
          </cell>
        </row>
        <row r="4380">
          <cell r="A4380" t="str">
            <v>BJ-S70-020</v>
          </cell>
          <cell r="B4380" t="str">
            <v>JANGAN DIPAKAI</v>
          </cell>
        </row>
        <row r="4381">
          <cell r="A4381" t="str">
            <v>BJ-S70-021</v>
          </cell>
          <cell r="B4381" t="str">
            <v>JANGAN DIPAKAI</v>
          </cell>
        </row>
        <row r="4382">
          <cell r="A4382" t="str">
            <v>BJ-S70-022</v>
          </cell>
          <cell r="B4382" t="str">
            <v>SOHO S-7012 SILVER SHELF GREY</v>
          </cell>
        </row>
        <row r="4383">
          <cell r="A4383" t="str">
            <v>BJ-S70-023</v>
          </cell>
          <cell r="B4383" t="str">
            <v>JANGAN DIPAKAI</v>
          </cell>
        </row>
        <row r="4384">
          <cell r="A4384" t="str">
            <v>BJ-S70-024</v>
          </cell>
          <cell r="B4384" t="str">
            <v>SOHO T 1010 MAPLE</v>
          </cell>
        </row>
        <row r="4385">
          <cell r="A4385" t="str">
            <v>BJ-S70-025</v>
          </cell>
          <cell r="B4385" t="str">
            <v>SOHO S 7070 MAPLE</v>
          </cell>
        </row>
        <row r="4386">
          <cell r="A4386" t="str">
            <v>BJ-S70-026</v>
          </cell>
          <cell r="B4386" t="str">
            <v>SOHO S 7090 MAPLE</v>
          </cell>
        </row>
        <row r="4387">
          <cell r="A4387" t="str">
            <v>BJ-S-7-003</v>
          </cell>
          <cell r="B4387" t="str">
            <v>S-7070-MAPLE</v>
          </cell>
        </row>
        <row r="4388">
          <cell r="A4388" t="str">
            <v>BJ-S-7-004</v>
          </cell>
          <cell r="B4388" t="str">
            <v>S-7070-GREY</v>
          </cell>
        </row>
        <row r="4389">
          <cell r="A4389" t="str">
            <v>BJ-S-7-005</v>
          </cell>
          <cell r="B4389" t="str">
            <v>S-7090-MAPLE</v>
          </cell>
        </row>
        <row r="4390">
          <cell r="A4390" t="str">
            <v>BJ-S-7-006</v>
          </cell>
          <cell r="B4390" t="str">
            <v>S-7090-GREY</v>
          </cell>
        </row>
        <row r="4391">
          <cell r="A4391" t="str">
            <v>BJ-SAK-001</v>
          </cell>
          <cell r="B4391" t="str">
            <v>SAKATA NS RED LV3</v>
          </cell>
        </row>
        <row r="4392">
          <cell r="A4392" t="str">
            <v>BJ-SAK-002</v>
          </cell>
          <cell r="B4392" t="str">
            <v>SAKATA NS GREEN LV6</v>
          </cell>
        </row>
        <row r="4393">
          <cell r="A4393" t="str">
            <v>BJ-SAK-003</v>
          </cell>
          <cell r="B4393" t="str">
            <v>SAKATA NS BLUE LV1</v>
          </cell>
        </row>
        <row r="4394">
          <cell r="A4394" t="str">
            <v>BJ-SAK-004</v>
          </cell>
          <cell r="B4394" t="str">
            <v>SAKATA N BLUE L1</v>
          </cell>
        </row>
        <row r="4395">
          <cell r="A4395" t="str">
            <v>BJ-SAK-005</v>
          </cell>
          <cell r="B4395" t="str">
            <v>SAKATA N GREY L2</v>
          </cell>
        </row>
        <row r="4396">
          <cell r="A4396" t="str">
            <v>BJ-SAK-006</v>
          </cell>
          <cell r="B4396" t="str">
            <v>SAKATA N GREEN L6</v>
          </cell>
        </row>
        <row r="4397">
          <cell r="A4397" t="str">
            <v>BJ-SAK-007</v>
          </cell>
          <cell r="B4397" t="str">
            <v>SAKATA N  BLACK L7</v>
          </cell>
        </row>
        <row r="4398">
          <cell r="A4398" t="str">
            <v>BJ-SAK-008</v>
          </cell>
          <cell r="B4398" t="str">
            <v>SAKATA N RED N3</v>
          </cell>
        </row>
        <row r="4399">
          <cell r="A4399" t="str">
            <v>BJ-SAK-009</v>
          </cell>
          <cell r="B4399" t="str">
            <v>SAKATA N BROWN N4</v>
          </cell>
        </row>
        <row r="4400">
          <cell r="A4400" t="str">
            <v>BJ-SAK-010</v>
          </cell>
          <cell r="B4400" t="str">
            <v>SAKATA N CREAM N5</v>
          </cell>
        </row>
        <row r="4401">
          <cell r="A4401" t="str">
            <v>BJ-SAK-011</v>
          </cell>
          <cell r="B4401" t="str">
            <v>SAKATA N BLUE V1</v>
          </cell>
        </row>
        <row r="4402">
          <cell r="A4402" t="str">
            <v>BJ-SAK-012</v>
          </cell>
          <cell r="B4402" t="str">
            <v>SAKATA N RED V3</v>
          </cell>
        </row>
        <row r="4403">
          <cell r="A4403" t="str">
            <v>BJ-SAK-013</v>
          </cell>
          <cell r="B4403" t="str">
            <v>SAKATA N BLACK V7</v>
          </cell>
        </row>
        <row r="4404">
          <cell r="A4404" t="str">
            <v>BJ-SAK-014</v>
          </cell>
          <cell r="B4404" t="str">
            <v>SAKATA N BLACK O7</v>
          </cell>
        </row>
        <row r="4405">
          <cell r="A4405" t="str">
            <v>BJ-SAK-015</v>
          </cell>
          <cell r="B4405" t="str">
            <v>SAKATA N BLUE O1</v>
          </cell>
        </row>
        <row r="4406">
          <cell r="A4406" t="str">
            <v>BJ-SAK-016</v>
          </cell>
          <cell r="B4406" t="str">
            <v>SAKATA N BROWN O4</v>
          </cell>
        </row>
        <row r="4407">
          <cell r="A4407" t="str">
            <v>BJ-SAK-017</v>
          </cell>
          <cell r="B4407" t="str">
            <v>SAKATA N CREAM O5</v>
          </cell>
        </row>
        <row r="4408">
          <cell r="A4408" t="str">
            <v>BJ-SAK-018</v>
          </cell>
          <cell r="B4408" t="str">
            <v>SAKATA N GREEN O6</v>
          </cell>
        </row>
        <row r="4409">
          <cell r="A4409" t="str">
            <v>BJ-SAK-019</v>
          </cell>
          <cell r="B4409" t="str">
            <v>SAKATA N GREY O2</v>
          </cell>
        </row>
        <row r="4410">
          <cell r="A4410" t="str">
            <v>BJ-SAK-020</v>
          </cell>
          <cell r="B4410" t="str">
            <v>SAKATA N RED O3</v>
          </cell>
        </row>
        <row r="4411">
          <cell r="A4411" t="str">
            <v>BJ-SAK-021</v>
          </cell>
          <cell r="B4411" t="str">
            <v>SAKATA P BLACK BLACK L7</v>
          </cell>
        </row>
        <row r="4412">
          <cell r="A4412" t="str">
            <v>BJ-SAK-022</v>
          </cell>
          <cell r="B4412" t="str">
            <v>SAKATA P BLACK BLACK O7</v>
          </cell>
        </row>
        <row r="4413">
          <cell r="A4413" t="str">
            <v>BJ-SAK-023</v>
          </cell>
          <cell r="B4413" t="str">
            <v>SAKATA P BLACK BLACK V7</v>
          </cell>
        </row>
        <row r="4414">
          <cell r="A4414" t="str">
            <v>BJ-SAK-024</v>
          </cell>
          <cell r="B4414" t="str">
            <v>SAKATA P BLACK BLUE L1</v>
          </cell>
        </row>
        <row r="4415">
          <cell r="A4415" t="str">
            <v>BJ-SAK-025</v>
          </cell>
          <cell r="B4415" t="str">
            <v>SAKATA P BLACK BLUE O1</v>
          </cell>
        </row>
        <row r="4416">
          <cell r="A4416" t="str">
            <v>BJ-SAK-026</v>
          </cell>
          <cell r="B4416" t="str">
            <v>SAKATA P BLACK BLUE V1</v>
          </cell>
        </row>
        <row r="4417">
          <cell r="A4417" t="str">
            <v>BJ-SAK-027</v>
          </cell>
          <cell r="B4417" t="str">
            <v>SAKATA P BLACK BROWN N4</v>
          </cell>
        </row>
        <row r="4418">
          <cell r="A4418" t="str">
            <v>BJ-SAK-028</v>
          </cell>
          <cell r="B4418" t="str">
            <v>SAKATA P BLACK BROWN O4</v>
          </cell>
        </row>
        <row r="4419">
          <cell r="A4419" t="str">
            <v>BJ-SAK-029</v>
          </cell>
          <cell r="B4419" t="str">
            <v>SAKATA P BLACK CREAM N5</v>
          </cell>
        </row>
        <row r="4420">
          <cell r="A4420" t="str">
            <v>BJ-SAK-030</v>
          </cell>
          <cell r="B4420" t="str">
            <v>SAKATA P BLACK CREAM O5</v>
          </cell>
        </row>
        <row r="4421">
          <cell r="A4421" t="str">
            <v>BJ-SAK-031</v>
          </cell>
          <cell r="B4421" t="str">
            <v>SAKATA P BLACK GREEN L6</v>
          </cell>
        </row>
        <row r="4422">
          <cell r="A4422" t="str">
            <v>BJ-SAK-032</v>
          </cell>
          <cell r="B4422" t="str">
            <v>SAKATA P BLACK GREEN O6</v>
          </cell>
        </row>
        <row r="4423">
          <cell r="A4423" t="str">
            <v>BJ-SAK-033</v>
          </cell>
          <cell r="B4423" t="str">
            <v>SAKATA P BLACK GREY L2</v>
          </cell>
        </row>
        <row r="4424">
          <cell r="A4424" t="str">
            <v>BJ-SAK-034</v>
          </cell>
          <cell r="B4424" t="str">
            <v>SAKATA P BLACK GREY O2</v>
          </cell>
        </row>
        <row r="4425">
          <cell r="A4425" t="str">
            <v>BJ-SAK-035</v>
          </cell>
          <cell r="B4425" t="str">
            <v>SAKATA P BLACK RED N3</v>
          </cell>
        </row>
        <row r="4426">
          <cell r="A4426" t="str">
            <v>BJ-SAK-036</v>
          </cell>
          <cell r="B4426" t="str">
            <v>SAKATA P BLACK RED O3</v>
          </cell>
        </row>
        <row r="4427">
          <cell r="A4427" t="str">
            <v>BJ-SAK-037</v>
          </cell>
          <cell r="B4427" t="str">
            <v>SAKATA P BLACK RED V3</v>
          </cell>
        </row>
        <row r="4428">
          <cell r="A4428" t="str">
            <v>BJ-SAK-038</v>
          </cell>
          <cell r="B4428" t="str">
            <v>SAKATA P CREAM BLACK L7</v>
          </cell>
        </row>
        <row r="4429">
          <cell r="A4429" t="str">
            <v>BJ-SAK-039</v>
          </cell>
          <cell r="B4429" t="str">
            <v>SAKATA P CREAM BLACK O7</v>
          </cell>
        </row>
        <row r="4430">
          <cell r="A4430" t="str">
            <v>BJ-SAK-040</v>
          </cell>
          <cell r="B4430" t="str">
            <v>SAKATA P CREAM BLACK V7</v>
          </cell>
        </row>
        <row r="4431">
          <cell r="A4431" t="str">
            <v>BJ-SAK-041</v>
          </cell>
          <cell r="B4431" t="str">
            <v>SAKATA P CREAM BLUE L1</v>
          </cell>
        </row>
        <row r="4432">
          <cell r="A4432" t="str">
            <v>BJ-SAK-042</v>
          </cell>
          <cell r="B4432" t="str">
            <v>SAKATA P CREAM BLUE O1</v>
          </cell>
        </row>
        <row r="4433">
          <cell r="A4433" t="str">
            <v>BJ-SAK-043</v>
          </cell>
          <cell r="B4433" t="str">
            <v>SAKATA P CREAM BLUE V1</v>
          </cell>
        </row>
        <row r="4434">
          <cell r="A4434" t="str">
            <v>BJ-SAK-044</v>
          </cell>
          <cell r="B4434" t="str">
            <v>SAKATA P CREAM BROWN N4</v>
          </cell>
        </row>
        <row r="4435">
          <cell r="A4435" t="str">
            <v>BJ-SAK-045</v>
          </cell>
          <cell r="B4435" t="str">
            <v>SAKATA P CREAM BROWN O4</v>
          </cell>
        </row>
        <row r="4436">
          <cell r="A4436" t="str">
            <v>BJ-SAK-046</v>
          </cell>
          <cell r="B4436" t="str">
            <v>SAKATA P CREAM CREAM N5</v>
          </cell>
        </row>
        <row r="4437">
          <cell r="A4437" t="str">
            <v>BJ-SAK-047</v>
          </cell>
          <cell r="B4437" t="str">
            <v>SAKATA P CREAM CREAM O5</v>
          </cell>
        </row>
        <row r="4438">
          <cell r="A4438" t="str">
            <v>BJ-SAK-048</v>
          </cell>
          <cell r="B4438" t="str">
            <v>SAKATA P CREAM GREEN L6</v>
          </cell>
        </row>
        <row r="4439">
          <cell r="A4439" t="str">
            <v>BJ-SAK-049</v>
          </cell>
          <cell r="B4439" t="str">
            <v>SAKATA P CREAM GREEN O6</v>
          </cell>
        </row>
        <row r="4440">
          <cell r="A4440" t="str">
            <v>BJ-SAK-050</v>
          </cell>
          <cell r="B4440" t="str">
            <v>SAKATA P CREAM GREY L2</v>
          </cell>
        </row>
        <row r="4441">
          <cell r="A4441" t="str">
            <v>BJ-SAK-051</v>
          </cell>
          <cell r="B4441" t="str">
            <v>SAKATA P CREAM GREY O2</v>
          </cell>
        </row>
        <row r="4442">
          <cell r="A4442" t="str">
            <v>BJ-SAK-052</v>
          </cell>
          <cell r="B4442" t="str">
            <v>SAKATA P CREAM RED N3</v>
          </cell>
        </row>
        <row r="4443">
          <cell r="A4443" t="str">
            <v>BJ-SAK-053</v>
          </cell>
          <cell r="B4443" t="str">
            <v>SAKATA P CREAM RED O3</v>
          </cell>
        </row>
        <row r="4444">
          <cell r="A4444" t="str">
            <v>BJ-SAK-054</v>
          </cell>
          <cell r="B4444" t="str">
            <v>SAKATA P CREAM RED V3</v>
          </cell>
        </row>
        <row r="4445">
          <cell r="A4445" t="str">
            <v>BJ-SAK-055</v>
          </cell>
          <cell r="B4445" t="str">
            <v>SAKATA P SILVER BLACK L7</v>
          </cell>
        </row>
        <row r="4446">
          <cell r="A4446" t="str">
            <v>BJ-SAK-056</v>
          </cell>
          <cell r="B4446" t="str">
            <v>SAKATA P SILVER BLACK O7</v>
          </cell>
        </row>
        <row r="4447">
          <cell r="A4447" t="str">
            <v>BJ-SAK-057</v>
          </cell>
          <cell r="B4447" t="str">
            <v>SAKATA P SILVER BLACK V7</v>
          </cell>
        </row>
        <row r="4448">
          <cell r="A4448" t="str">
            <v>BJ-SAK-058</v>
          </cell>
          <cell r="B4448" t="str">
            <v>SAKATA P SILVER BLUE L1</v>
          </cell>
        </row>
        <row r="4449">
          <cell r="A4449" t="str">
            <v>BJ-SAK-059</v>
          </cell>
          <cell r="B4449" t="str">
            <v>SAKATA P SILVER BLUE O1</v>
          </cell>
        </row>
        <row r="4450">
          <cell r="A4450" t="str">
            <v>BJ-SAK-060</v>
          </cell>
          <cell r="B4450" t="str">
            <v>SAKATA P SILVER BLUE V1</v>
          </cell>
        </row>
        <row r="4451">
          <cell r="A4451" t="str">
            <v>BJ-SAK-061</v>
          </cell>
          <cell r="B4451" t="str">
            <v>SAKATA P SILVER BROWN N4</v>
          </cell>
        </row>
        <row r="4452">
          <cell r="A4452" t="str">
            <v>BJ-SAK-062</v>
          </cell>
          <cell r="B4452" t="str">
            <v>SAKATA P SILVER BROWN O4</v>
          </cell>
        </row>
        <row r="4453">
          <cell r="A4453" t="str">
            <v>BJ-SAK-063</v>
          </cell>
          <cell r="B4453" t="str">
            <v>SAKATA P SILVER CREAM N5</v>
          </cell>
        </row>
        <row r="4454">
          <cell r="A4454" t="str">
            <v>BJ-SAK-064</v>
          </cell>
          <cell r="B4454" t="str">
            <v>SAKATA P SILVER CREAM O5</v>
          </cell>
        </row>
        <row r="4455">
          <cell r="A4455" t="str">
            <v>BJ-SAK-065</v>
          </cell>
          <cell r="B4455" t="str">
            <v>SAKATA P SILVER GREEN L6</v>
          </cell>
        </row>
        <row r="4456">
          <cell r="A4456" t="str">
            <v>BJ-SAK-066</v>
          </cell>
          <cell r="B4456" t="str">
            <v>SAKATA P SILVER GREEN O6</v>
          </cell>
        </row>
        <row r="4457">
          <cell r="A4457" t="str">
            <v>BJ-SAK-067</v>
          </cell>
          <cell r="B4457" t="str">
            <v>SAKATA P SILVER GREY L2</v>
          </cell>
        </row>
        <row r="4458">
          <cell r="A4458" t="str">
            <v>BJ-SAK-068</v>
          </cell>
          <cell r="B4458" t="str">
            <v>SAKATA P SILVER GREY O2</v>
          </cell>
        </row>
        <row r="4459">
          <cell r="A4459" t="str">
            <v>BJ-SAK-069</v>
          </cell>
          <cell r="B4459" t="str">
            <v>SAKATA P SILVER RED N3</v>
          </cell>
        </row>
        <row r="4460">
          <cell r="A4460" t="str">
            <v>BJ-SAK-070</v>
          </cell>
          <cell r="B4460" t="str">
            <v>SAKATA P SILVER RED O3</v>
          </cell>
        </row>
        <row r="4461">
          <cell r="A4461" t="str">
            <v>BJ-SAK-071</v>
          </cell>
          <cell r="B4461" t="str">
            <v>SAKATA P SILVER RED V3</v>
          </cell>
        </row>
        <row r="4462">
          <cell r="A4462" t="str">
            <v>BJ-SAK-072</v>
          </cell>
          <cell r="B4462" t="str">
            <v>SAKATA NS BLACK L7</v>
          </cell>
        </row>
        <row r="4463">
          <cell r="A4463" t="str">
            <v>BJ-SAK-073</v>
          </cell>
          <cell r="B4463" t="str">
            <v>SAKATA NS BLACK O7</v>
          </cell>
        </row>
        <row r="4464">
          <cell r="A4464" t="str">
            <v>BJ-SAK-074</v>
          </cell>
          <cell r="B4464" t="str">
            <v>SAKATA NS BLACK V7</v>
          </cell>
        </row>
        <row r="4465">
          <cell r="A4465" t="str">
            <v>BJ-SAK-075</v>
          </cell>
          <cell r="B4465" t="str">
            <v>SAKATA NS BLUE L1</v>
          </cell>
        </row>
        <row r="4466">
          <cell r="A4466" t="str">
            <v>BJ-SAK-076</v>
          </cell>
          <cell r="B4466" t="str">
            <v>SAKATA NS BLUE O1</v>
          </cell>
        </row>
        <row r="4467">
          <cell r="A4467" t="str">
            <v>BJ-SAK-077</v>
          </cell>
          <cell r="B4467" t="str">
            <v>SAKATA NS BLUE V1</v>
          </cell>
        </row>
        <row r="4468">
          <cell r="A4468" t="str">
            <v>BJ-SAK-078</v>
          </cell>
          <cell r="B4468" t="str">
            <v>SAKATA NS BROWN N4</v>
          </cell>
        </row>
        <row r="4469">
          <cell r="A4469" t="str">
            <v>BJ-SAK-079</v>
          </cell>
          <cell r="B4469" t="str">
            <v>SAKATA NS BROWN O4</v>
          </cell>
        </row>
        <row r="4470">
          <cell r="A4470" t="str">
            <v>BJ-SAK-080</v>
          </cell>
          <cell r="B4470" t="str">
            <v>SAKATA NS CREAM N5</v>
          </cell>
        </row>
        <row r="4471">
          <cell r="A4471" t="str">
            <v>BJ-SAK-081</v>
          </cell>
          <cell r="B4471" t="str">
            <v>SAKATA NS CREAM O5</v>
          </cell>
        </row>
        <row r="4472">
          <cell r="A4472" t="str">
            <v>BJ-SAK-082</v>
          </cell>
          <cell r="B4472" t="str">
            <v>SAKATA NS GREEN L6</v>
          </cell>
        </row>
        <row r="4473">
          <cell r="A4473" t="str">
            <v>BJ-SAK-083</v>
          </cell>
          <cell r="B4473" t="str">
            <v>SAKATA NS GREEN O6</v>
          </cell>
        </row>
        <row r="4474">
          <cell r="A4474" t="str">
            <v>BJ-SAK-084</v>
          </cell>
          <cell r="B4474" t="str">
            <v>SAKATA NS GREY L2</v>
          </cell>
        </row>
        <row r="4475">
          <cell r="A4475" t="str">
            <v>BJ-SAK-085</v>
          </cell>
          <cell r="B4475" t="str">
            <v>SAKATA NS GREY O2</v>
          </cell>
        </row>
        <row r="4476">
          <cell r="A4476" t="str">
            <v>BJ-SAK-086</v>
          </cell>
          <cell r="B4476" t="str">
            <v>SAKATA NS RED N3</v>
          </cell>
        </row>
        <row r="4477">
          <cell r="A4477" t="str">
            <v>BJ-SAK-087</v>
          </cell>
          <cell r="B4477" t="str">
            <v>SAKATA NS RED O3</v>
          </cell>
        </row>
        <row r="4478">
          <cell r="A4478" t="str">
            <v>BJ-SAK-088</v>
          </cell>
          <cell r="B4478" t="str">
            <v>SAKATA NS RED V3</v>
          </cell>
        </row>
        <row r="4479">
          <cell r="A4479" t="str">
            <v>BJ-SAK-089</v>
          </cell>
          <cell r="B4479" t="str">
            <v>JANGAN DIPAKAI</v>
          </cell>
        </row>
        <row r="4480">
          <cell r="A4480" t="str">
            <v>BJ-SAK-093</v>
          </cell>
          <cell r="B4480" t="str">
            <v>JANGAN DIPAKAI</v>
          </cell>
        </row>
        <row r="4481">
          <cell r="A4481" t="str">
            <v>BJ-SAK-097</v>
          </cell>
          <cell r="B4481" t="str">
            <v>SAKATA N RED AL11</v>
          </cell>
        </row>
        <row r="4482">
          <cell r="A4482" t="str">
            <v>BJ-SAK-098</v>
          </cell>
          <cell r="B4482" t="str">
            <v>SAKATA N VANITY BLUE</v>
          </cell>
        </row>
        <row r="4483">
          <cell r="A4483" t="str">
            <v>BJ-SAK-099</v>
          </cell>
          <cell r="B4483" t="str">
            <v>SAKATA N VANITY BROWN</v>
          </cell>
        </row>
        <row r="4484">
          <cell r="A4484" t="str">
            <v>BJ-SAK-103</v>
          </cell>
          <cell r="B4484" t="str">
            <v>SAKATA N RED D3</v>
          </cell>
        </row>
        <row r="4485">
          <cell r="A4485" t="str">
            <v>BJ-SAK-104</v>
          </cell>
          <cell r="B4485" t="str">
            <v>SAKATA N RED N3 + MIKA</v>
          </cell>
        </row>
        <row r="4486">
          <cell r="A4486" t="str">
            <v>BJ-SAK-105</v>
          </cell>
          <cell r="B4486" t="str">
            <v>JANGAN DIPAKAI</v>
          </cell>
        </row>
        <row r="4487">
          <cell r="A4487" t="str">
            <v>BJ-SAK-106</v>
          </cell>
          <cell r="B4487" t="str">
            <v>SAKATA P SILVER SIRAI BLUE L1</v>
          </cell>
        </row>
        <row r="4488">
          <cell r="A4488" t="str">
            <v>BJ-SAK-107</v>
          </cell>
          <cell r="B4488" t="str">
            <v>SAKATA N BROWN N4 BORDIR</v>
          </cell>
        </row>
        <row r="4489">
          <cell r="A4489" t="str">
            <v>BJ-SAK-108</v>
          </cell>
          <cell r="B4489" t="str">
            <v>JANGAN DIPAKAI</v>
          </cell>
        </row>
        <row r="4490">
          <cell r="A4490" t="str">
            <v>BJ-SAK-110</v>
          </cell>
          <cell r="B4490" t="str">
            <v>SAKATA S P GOLD RED DAYTON</v>
          </cell>
        </row>
        <row r="4491">
          <cell r="A4491" t="str">
            <v>BJ-SAK-111</v>
          </cell>
          <cell r="B4491" t="str">
            <v>SAKATA N RED O3 + MIKA</v>
          </cell>
        </row>
        <row r="4492">
          <cell r="A4492" t="str">
            <v>BJ-SAK-112</v>
          </cell>
          <cell r="B4492" t="str">
            <v>SAKATA N BLUE L1 + MIKA</v>
          </cell>
        </row>
        <row r="4493">
          <cell r="A4493" t="str">
            <v>BJ-SAK-113</v>
          </cell>
          <cell r="B4493" t="str">
            <v>SAKATA N JAQUET BROWN</v>
          </cell>
        </row>
        <row r="4494">
          <cell r="A4494" t="str">
            <v>BJ-SAK-114</v>
          </cell>
          <cell r="B4494" t="str">
            <v>SAKATA N JAQUET GREEN</v>
          </cell>
        </row>
        <row r="4495">
          <cell r="A4495" t="str">
            <v>BJ-SAK-115</v>
          </cell>
          <cell r="B4495" t="str">
            <v>SAKATA N BLUE PVC</v>
          </cell>
        </row>
        <row r="4496">
          <cell r="A4496" t="str">
            <v>BJ-SAK-116</v>
          </cell>
          <cell r="B4496" t="str">
            <v>SAKATA S P SILVER GREEN LV6</v>
          </cell>
        </row>
        <row r="4497">
          <cell r="A4497" t="str">
            <v>BJ-SAK-118</v>
          </cell>
          <cell r="B4497" t="str">
            <v>SAKATA N VANITY RED</v>
          </cell>
        </row>
        <row r="4498">
          <cell r="A4498" t="str">
            <v>BJ-SAK-119</v>
          </cell>
          <cell r="B4498" t="str">
            <v>SAKATA P IVORY BROWN N4</v>
          </cell>
        </row>
        <row r="4499">
          <cell r="A4499" t="str">
            <v>BJ-SAK-120</v>
          </cell>
          <cell r="B4499" t="str">
            <v>SAKATA S P GOLD RED N3</v>
          </cell>
        </row>
        <row r="4500">
          <cell r="A4500" t="str">
            <v>BJ-SAK-121</v>
          </cell>
          <cell r="B4500" t="str">
            <v>SAKATA N BLUE B1</v>
          </cell>
        </row>
        <row r="4501">
          <cell r="A4501" t="str">
            <v>BJ-SAK-122</v>
          </cell>
          <cell r="B4501" t="str">
            <v>SAKATA P BROWN BROWN N4</v>
          </cell>
        </row>
        <row r="4502">
          <cell r="A4502" t="str">
            <v>BJ-SAK-123</v>
          </cell>
          <cell r="B4502" t="str">
            <v>SAKATA P.BLACK COKLAT B4 + MIKA</v>
          </cell>
        </row>
        <row r="4503">
          <cell r="A4503" t="str">
            <v>BJ-SAK-124</v>
          </cell>
          <cell r="B4503" t="str">
            <v>SAKATA P BLACK PINK B3</v>
          </cell>
        </row>
        <row r="4504">
          <cell r="A4504" t="str">
            <v>BJ-SAK-125</v>
          </cell>
          <cell r="B4504" t="str">
            <v>SAKATA N L1 BORDIR</v>
          </cell>
        </row>
        <row r="4505">
          <cell r="A4505" t="str">
            <v>BJ-SAK-126</v>
          </cell>
          <cell r="B4505" t="str">
            <v>SAKATA P GOLD CREAM O5</v>
          </cell>
        </row>
        <row r="4506">
          <cell r="A4506" t="str">
            <v>BJ-SAK-127</v>
          </cell>
          <cell r="B4506" t="str">
            <v>SAKATA P GREY BIRU L1</v>
          </cell>
        </row>
        <row r="4507">
          <cell r="A4507" t="str">
            <v>BJ-SAK-128</v>
          </cell>
          <cell r="B4507" t="str">
            <v>SAKATA N PINK B3</v>
          </cell>
        </row>
        <row r="4508">
          <cell r="A4508" t="str">
            <v>BJ-SAK-129</v>
          </cell>
          <cell r="B4508" t="str">
            <v>SAKATA N BROWN TAURUS</v>
          </cell>
        </row>
        <row r="4509">
          <cell r="A4509" t="str">
            <v>BJ-SAK-131</v>
          </cell>
          <cell r="B4509" t="str">
            <v>SAKATA P GOLD RED N3</v>
          </cell>
        </row>
        <row r="4510">
          <cell r="A4510" t="str">
            <v>BJ-SAK-132</v>
          </cell>
          <cell r="B4510" t="str">
            <v>SAKATA N GREEN L13</v>
          </cell>
        </row>
        <row r="4511">
          <cell r="A4511" t="str">
            <v>BJ-SAM-001</v>
          </cell>
          <cell r="B4511" t="str">
            <v>SAM P GREY DARK GREY</v>
          </cell>
        </row>
        <row r="4512">
          <cell r="A4512" t="str">
            <v>BJ-SAM-002</v>
          </cell>
          <cell r="B4512" t="str">
            <v>SAM P SILVER SILVER</v>
          </cell>
        </row>
        <row r="4513">
          <cell r="A4513" t="str">
            <v>BJ-SAM-003</v>
          </cell>
          <cell r="B4513" t="str">
            <v>SAM P WHITE WHITE</v>
          </cell>
        </row>
        <row r="4514">
          <cell r="A4514" t="str">
            <v>BJ-SAM-004</v>
          </cell>
          <cell r="B4514" t="str">
            <v>SAM P ORANGE ORANGE</v>
          </cell>
        </row>
        <row r="4515">
          <cell r="A4515" t="str">
            <v>BJ-SAM-005</v>
          </cell>
          <cell r="B4515" t="str">
            <v>JANGAN DIPAKAI</v>
          </cell>
        </row>
        <row r="4516">
          <cell r="A4516" t="str">
            <v>BJ-SAM-006</v>
          </cell>
          <cell r="B4516" t="str">
            <v>SAM P LIGHT GREEN (+3CM)</v>
          </cell>
        </row>
        <row r="4517">
          <cell r="A4517" t="str">
            <v>BJ-SAM-012</v>
          </cell>
          <cell r="B4517" t="str">
            <v>SAM P GREY SEMPROT SMA DON BOSCO</v>
          </cell>
        </row>
        <row r="4518">
          <cell r="A4518" t="str">
            <v>BJ-SAM-013</v>
          </cell>
          <cell r="B4518" t="str">
            <v>SAM P YELLOW YELLOW</v>
          </cell>
        </row>
        <row r="4519">
          <cell r="A4519" t="str">
            <v>BJ-SAM-015</v>
          </cell>
          <cell r="B4519" t="str">
            <v>SAM P RED</v>
          </cell>
        </row>
        <row r="4520">
          <cell r="A4520" t="str">
            <v>BJ-SAM-016</v>
          </cell>
          <cell r="B4520" t="str">
            <v>SAM - P - BLACK</v>
          </cell>
        </row>
        <row r="4521">
          <cell r="A4521" t="str">
            <v>BJ-SAM-017</v>
          </cell>
          <cell r="B4521" t="str">
            <v>SAM P GREEN</v>
          </cell>
        </row>
        <row r="4522">
          <cell r="A4522" t="str">
            <v>BJ-SAM-018</v>
          </cell>
          <cell r="B4522" t="str">
            <v>SAM P GREY CUSTOM</v>
          </cell>
        </row>
        <row r="4523">
          <cell r="A4523" t="str">
            <v>BJ-SAM-019</v>
          </cell>
          <cell r="B4523" t="str">
            <v>SAM P. LIGHT BLUE LIGHT BLUE</v>
          </cell>
        </row>
        <row r="4524">
          <cell r="A4524" t="str">
            <v>BJ-SAM-020</v>
          </cell>
          <cell r="B4524" t="str">
            <v>SAM P. LIGHT GREEN LIGHT GREEN</v>
          </cell>
        </row>
        <row r="4525">
          <cell r="A4525" t="str">
            <v>BJ-SAMATOR-001</v>
          </cell>
          <cell r="B4525" t="str">
            <v>A1A L-SHAPED DESK &amp; DESK; 4 PEOPLE; NO CABINET</v>
          </cell>
        </row>
        <row r="4526">
          <cell r="A4526" t="str">
            <v>BJ-SAMATOR-002</v>
          </cell>
          <cell r="B4526" t="str">
            <v>A2 L-SHAPED DESK &amp; DESK; 6 PEOPLE; 2 CABINET</v>
          </cell>
        </row>
        <row r="4527">
          <cell r="A4527" t="str">
            <v>BJ-SAMATOR-003</v>
          </cell>
          <cell r="B4527" t="str">
            <v>A2A L-SHAPED DESK &amp; DESK; 6 PEOPLE; NO CABINET</v>
          </cell>
        </row>
        <row r="4528">
          <cell r="A4528" t="str">
            <v>BJ-SAMATOR-004</v>
          </cell>
          <cell r="B4528" t="str">
            <v>A2B L-SHAPED DESK &amp; DESK; 3 PEOPLE; 1 SMALL CABINET</v>
          </cell>
        </row>
        <row r="4529">
          <cell r="A4529" t="str">
            <v>BJ-SAMATOR-005</v>
          </cell>
          <cell r="B4529" t="str">
            <v>A3 L-SHAPED DESK &amp; DESK; 8 PEOPLE; 2 CABINET</v>
          </cell>
        </row>
        <row r="4530">
          <cell r="A4530" t="str">
            <v>BJ-SAMATOR-006</v>
          </cell>
          <cell r="B4530" t="str">
            <v>A3A L-SHAPED DESK &amp; DESK; 8 PEOPLE; NO CABINET</v>
          </cell>
        </row>
        <row r="4531">
          <cell r="A4531" t="str">
            <v>BJ-SAMATOR-007</v>
          </cell>
          <cell r="B4531" t="str">
            <v>A3B L-SHAPED DESK &amp; DESK; 4 PEOPLE; 1 SMALL CABINET</v>
          </cell>
        </row>
        <row r="4532">
          <cell r="A4532" t="str">
            <v>BJ-SAMATOR-008</v>
          </cell>
          <cell r="B4532" t="str">
            <v>A6A L-SHAPED DESK &amp; DESK; 12 PEOPLE; NO CABINET</v>
          </cell>
        </row>
        <row r="4533">
          <cell r="A4533" t="str">
            <v>BJ-SAMATOR-009</v>
          </cell>
          <cell r="B4533" t="str">
            <v>B1 MANAGER DESK; 2 PEOPLE</v>
          </cell>
        </row>
        <row r="4534">
          <cell r="A4534" t="str">
            <v>BJ-SAMATOR-010</v>
          </cell>
          <cell r="B4534" t="str">
            <v>B2 MANAGER DESK; 1 PEOPLE</v>
          </cell>
        </row>
        <row r="4535">
          <cell r="A4535" t="str">
            <v>BJ-SAMATOR-011</v>
          </cell>
          <cell r="B4535" t="str">
            <v>C1 WORKSTATION; 2 PEOPLE (2000 X 600)</v>
          </cell>
        </row>
        <row r="4536">
          <cell r="A4536" t="str">
            <v>BJ-SAMATOR-012</v>
          </cell>
          <cell r="B4536" t="str">
            <v>C2 WORKSTATION; 1 PEOPLE (SPV)</v>
          </cell>
        </row>
        <row r="4537">
          <cell r="A4537" t="str">
            <v>BJ-SAMATOR-013</v>
          </cell>
          <cell r="B4537" t="str">
            <v>G1 GENERAL MANAGER DESK</v>
          </cell>
        </row>
        <row r="4538">
          <cell r="A4538" t="str">
            <v>BJ-SAMATOR-014</v>
          </cell>
          <cell r="B4538" t="str">
            <v>D1 DIRECTOR DESK</v>
          </cell>
        </row>
        <row r="4539">
          <cell r="A4539" t="str">
            <v>BJ-SAMATOR-015</v>
          </cell>
          <cell r="B4539" t="str">
            <v>D1 CABINET (DIRECTOR ROOM)</v>
          </cell>
        </row>
        <row r="4540">
          <cell r="A4540" t="str">
            <v>BJ-SAMATOR-016</v>
          </cell>
          <cell r="B4540" t="str">
            <v>M1 MEETING DESK</v>
          </cell>
        </row>
        <row r="4541">
          <cell r="A4541" t="str">
            <v>BJ-SAMATOR-017</v>
          </cell>
          <cell r="B4541" t="str">
            <v>M2 MEETING DESK (DIRECTOR ROOM)</v>
          </cell>
        </row>
        <row r="4542">
          <cell r="A4542" t="str">
            <v>BJ-SAMATOR-018</v>
          </cell>
          <cell r="B4542" t="str">
            <v>A1A L-SHAPED DESK &amp; DESK; 4 PEOPLE; NO CABINET</v>
          </cell>
        </row>
        <row r="4543">
          <cell r="A4543" t="str">
            <v>BJ-SAMATOR-019</v>
          </cell>
          <cell r="B4543" t="str">
            <v>A2A L-SHAPED DESK &amp; DESK; 6 PEOPLE; NO CABINET</v>
          </cell>
        </row>
        <row r="4544">
          <cell r="A4544" t="str">
            <v>BJ-SAMATOR-020</v>
          </cell>
          <cell r="B4544" t="str">
            <v>A3A L-SHAPED DESK &amp; DESK; 8 PEOPLE; NO CABINET</v>
          </cell>
        </row>
        <row r="4545">
          <cell r="A4545" t="str">
            <v>BJ-SAMATOR-021</v>
          </cell>
          <cell r="B4545" t="str">
            <v>A4A L-SHAPED DESK &amp; DESK; 10 PEOPLE; NO CABINET</v>
          </cell>
        </row>
        <row r="4546">
          <cell r="A4546" t="str">
            <v>BJ-SAMATOR-022</v>
          </cell>
          <cell r="B4546" t="str">
            <v>B1 MANAGER DESK; 2 PEOPLE</v>
          </cell>
        </row>
        <row r="4547">
          <cell r="A4547" t="str">
            <v>BJ-SAMATOR-023</v>
          </cell>
          <cell r="B4547" t="str">
            <v>B2 MANAGER DESK; 1 PEOPLE</v>
          </cell>
        </row>
        <row r="4548">
          <cell r="A4548" t="str">
            <v>BJ-SAMATOR-024</v>
          </cell>
          <cell r="B4548" t="str">
            <v>C3 WORKSTATION; 4 PEOPLE</v>
          </cell>
        </row>
        <row r="4549">
          <cell r="A4549" t="str">
            <v>BJ-SAMATOR-025</v>
          </cell>
          <cell r="B4549" t="str">
            <v>C4 WORKSTATION; 6 PEOPLE</v>
          </cell>
        </row>
        <row r="4550">
          <cell r="A4550" t="str">
            <v>BJ-SAMATOR-026</v>
          </cell>
          <cell r="B4550" t="str">
            <v>C5 WORKSTATION; 2 PEOPLE (SPV)</v>
          </cell>
        </row>
        <row r="4551">
          <cell r="A4551" t="str">
            <v>BJ-SAMATOR-027</v>
          </cell>
          <cell r="B4551" t="str">
            <v>C6 WORKSTATION; 2 PEOPLE</v>
          </cell>
        </row>
        <row r="4552">
          <cell r="A4552" t="str">
            <v>BJ-SAMATOR-028</v>
          </cell>
          <cell r="B4552" t="str">
            <v>G1 GENERAL MANAGER DESK</v>
          </cell>
        </row>
        <row r="4553">
          <cell r="A4553" t="str">
            <v>BJ-SAMATOR-029</v>
          </cell>
          <cell r="B4553" t="str">
            <v>D2 DIRECTOR DESK</v>
          </cell>
        </row>
        <row r="4554">
          <cell r="A4554" t="str">
            <v>BJ-SAMATOR-030</v>
          </cell>
          <cell r="B4554" t="str">
            <v>M2 MEETING DESK (DIRECTOR ROOM)</v>
          </cell>
        </row>
        <row r="4555">
          <cell r="A4555" t="str">
            <v>BJ-SAMATOR-031</v>
          </cell>
          <cell r="B4555" t="str">
            <v>QE-40F-4 STEEL WORKSTATION FRAME FOR FOUR PEOPLE</v>
          </cell>
        </row>
        <row r="4556">
          <cell r="A4556" t="str">
            <v>BJ-SAMATOR-032</v>
          </cell>
          <cell r="B4556" t="str">
            <v>QE-40F-6Z STEEL WORKSTATION FRAME FOR SIX PEOPLE</v>
          </cell>
        </row>
        <row r="4557">
          <cell r="A4557" t="str">
            <v>BJ-SAMATOR-033</v>
          </cell>
          <cell r="B4557" t="str">
            <v>QE-40A-01 STEEL FRAME FOR ONE PEOPLE</v>
          </cell>
        </row>
        <row r="4558">
          <cell r="A4558" t="str">
            <v>BJ-SAMATOR-034</v>
          </cell>
          <cell r="B4558" t="str">
            <v>QE-40-L L SHAPE STEEL FRAME FOR ONE PEOPLE</v>
          </cell>
        </row>
        <row r="4559">
          <cell r="A4559" t="str">
            <v>BJ-SAMATOR-035</v>
          </cell>
          <cell r="B4559" t="str">
            <v>QE-46A-01A STEEL FRAME FOR ONE PEOPLE</v>
          </cell>
        </row>
        <row r="4560">
          <cell r="A4560" t="str">
            <v>BJ-SAMATOR-036</v>
          </cell>
          <cell r="B4560" t="str">
            <v>QE-39M MEETING TABLE FRAME</v>
          </cell>
        </row>
        <row r="4561">
          <cell r="A4561" t="str">
            <v>BJ-SAMATOR-037</v>
          </cell>
          <cell r="B4561" t="str">
            <v>QE-40 CABINET</v>
          </cell>
        </row>
        <row r="4562">
          <cell r="A4562" t="str">
            <v>BJ-SAMATOR-038</v>
          </cell>
          <cell r="B4562" t="str">
            <v>SLIDING CABINET</v>
          </cell>
        </row>
        <row r="4563">
          <cell r="A4563" t="str">
            <v>BJ-SAN-001</v>
          </cell>
          <cell r="B4563" t="str">
            <v>SANKEI C-350 P GREY BLUE O1</v>
          </cell>
        </row>
        <row r="4564">
          <cell r="A4564" t="str">
            <v>BJ-SAN-002</v>
          </cell>
          <cell r="B4564" t="str">
            <v>SANKEI C-350 P GREY RED O3</v>
          </cell>
        </row>
        <row r="4565">
          <cell r="A4565" t="str">
            <v>BJ-SAN-003</v>
          </cell>
          <cell r="B4565" t="str">
            <v>SANKEI C-350 P GREY GREEN O6</v>
          </cell>
        </row>
        <row r="4566">
          <cell r="A4566" t="str">
            <v>BJ-SAN-004</v>
          </cell>
          <cell r="B4566" t="str">
            <v>SANKEI C-350 P GREY BLACK O7</v>
          </cell>
        </row>
        <row r="4567">
          <cell r="A4567" t="str">
            <v>BJ-SAN-005</v>
          </cell>
          <cell r="B4567" t="str">
            <v>SANKEI C-350 CASTER P GREY BLUE O1</v>
          </cell>
        </row>
        <row r="4568">
          <cell r="A4568" t="str">
            <v>BJ-SAN-006</v>
          </cell>
          <cell r="B4568" t="str">
            <v>SANKEI C-350 CASTER P GREY RED O3</v>
          </cell>
        </row>
        <row r="4569">
          <cell r="A4569" t="str">
            <v>BJ-SAN-007</v>
          </cell>
          <cell r="B4569" t="str">
            <v>SANKEI C-350 CASTER P GREY GREEN O6</v>
          </cell>
        </row>
        <row r="4570">
          <cell r="A4570" t="str">
            <v>BJ-SAN-008</v>
          </cell>
          <cell r="B4570" t="str">
            <v>SANKEI C-350 CASTER P GREY BLACK O7</v>
          </cell>
        </row>
        <row r="4571">
          <cell r="A4571" t="str">
            <v>BJ-SAN-009</v>
          </cell>
          <cell r="B4571" t="str">
            <v>SANKEI C371 P SILVER BLUE L1</v>
          </cell>
        </row>
        <row r="4572">
          <cell r="A4572" t="str">
            <v>BJ-SAN-010</v>
          </cell>
          <cell r="B4572" t="str">
            <v>SANKEI C371 P SILVER GREY L2</v>
          </cell>
        </row>
        <row r="4573">
          <cell r="A4573" t="str">
            <v>BJ-SAN-011</v>
          </cell>
          <cell r="B4573" t="str">
            <v>SANKEI C371 P SILVER GREEN L6</v>
          </cell>
        </row>
        <row r="4574">
          <cell r="A4574" t="str">
            <v>BJ-SAN-012</v>
          </cell>
          <cell r="B4574" t="str">
            <v>SANKEI C371 P SILVER BLACK L7</v>
          </cell>
        </row>
        <row r="4575">
          <cell r="A4575" t="str">
            <v>BJ-SAN-013</v>
          </cell>
          <cell r="B4575" t="str">
            <v>SANKEI C371 P SILVER RED N3</v>
          </cell>
        </row>
        <row r="4576">
          <cell r="A4576" t="str">
            <v>BJ-SAN-014</v>
          </cell>
          <cell r="B4576" t="str">
            <v>SANKEI C371 P SILVER BROWN N4</v>
          </cell>
        </row>
        <row r="4577">
          <cell r="A4577" t="str">
            <v>BJ-SAN-016</v>
          </cell>
          <cell r="B4577" t="str">
            <v>SANKEI C395 N BLUE</v>
          </cell>
        </row>
        <row r="4578">
          <cell r="A4578" t="str">
            <v>BJ-SAN-017</v>
          </cell>
          <cell r="B4578" t="str">
            <v>SANKEI C395 N RED</v>
          </cell>
        </row>
        <row r="4579">
          <cell r="A4579" t="str">
            <v>BJ-SAN-018</v>
          </cell>
          <cell r="B4579" t="str">
            <v>SANKEI C395 N GREY</v>
          </cell>
        </row>
        <row r="4580">
          <cell r="A4580" t="str">
            <v>BJ-SAN-019</v>
          </cell>
          <cell r="B4580" t="str">
            <v>SANKEI C395 N ORANGE</v>
          </cell>
        </row>
        <row r="4581">
          <cell r="A4581" t="str">
            <v>BJ-SAN-020</v>
          </cell>
          <cell r="B4581" t="str">
            <v>SANKEI C395 N WHITE</v>
          </cell>
        </row>
        <row r="4582">
          <cell r="A4582" t="str">
            <v>BJ-SAN-022</v>
          </cell>
          <cell r="B4582" t="str">
            <v>SANKEI C-350 P GREY GREEN L6</v>
          </cell>
        </row>
        <row r="4583">
          <cell r="A4583" t="str">
            <v>BJ-SAN-023</v>
          </cell>
          <cell r="B4583" t="str">
            <v>SANKEI C-350 CASTER P GREY GREEN L6</v>
          </cell>
        </row>
        <row r="4584">
          <cell r="A4584" t="str">
            <v>BJ-SAN-037</v>
          </cell>
          <cell r="B4584" t="str">
            <v>SANKEI C-350 P GREY GREY O2</v>
          </cell>
        </row>
        <row r="4585">
          <cell r="A4585" t="str">
            <v>BJ-SAN-043</v>
          </cell>
          <cell r="B4585" t="str">
            <v>SANKEI C371 P SILVER RED O3</v>
          </cell>
        </row>
        <row r="4586">
          <cell r="A4586" t="str">
            <v>BJ-SAN-051</v>
          </cell>
          <cell r="B4586" t="str">
            <v>SANKEI C-50 P SILVER RED</v>
          </cell>
        </row>
        <row r="4587">
          <cell r="A4587" t="str">
            <v>BJ-SAN-052</v>
          </cell>
          <cell r="B4587" t="str">
            <v>SANKEI C-350 CASTER P GREY RED N3</v>
          </cell>
        </row>
        <row r="4588">
          <cell r="A4588" t="str">
            <v>BJ-SAN-053</v>
          </cell>
          <cell r="B4588" t="str">
            <v>SANKEI C371 P SILVER GREY S2</v>
          </cell>
        </row>
        <row r="4589">
          <cell r="A4589" t="str">
            <v>BJ-SAN-054</v>
          </cell>
          <cell r="B4589" t="str">
            <v>SANKEI C371 P SILVER GREY W2</v>
          </cell>
        </row>
        <row r="4590">
          <cell r="A4590" t="str">
            <v>BJ-SAN-055</v>
          </cell>
          <cell r="B4590" t="str">
            <v>SANKEI C371 P SILVER RED YK3</v>
          </cell>
        </row>
        <row r="4591">
          <cell r="A4591" t="str">
            <v>BJ-SAN-056</v>
          </cell>
          <cell r="B4591" t="str">
            <v>SANKEI C371 P SILVER BLACK O7</v>
          </cell>
        </row>
        <row r="4592">
          <cell r="A4592" t="str">
            <v>BJ-SAN-066</v>
          </cell>
          <cell r="B4592" t="str">
            <v>SANKEI C - 01 N BLUE</v>
          </cell>
        </row>
        <row r="4593">
          <cell r="A4593" t="str">
            <v>BJ-SAN-067</v>
          </cell>
          <cell r="B4593" t="str">
            <v>SANKEI C - 01 N RED</v>
          </cell>
        </row>
        <row r="4594">
          <cell r="A4594" t="str">
            <v>BJ-SAN-068</v>
          </cell>
          <cell r="B4594" t="str">
            <v>SANKEI C - 01 N WHITE</v>
          </cell>
        </row>
        <row r="4595">
          <cell r="A4595" t="str">
            <v>BJ-SAN-071</v>
          </cell>
          <cell r="B4595" t="str">
            <v>JANGAN DIPAKAI</v>
          </cell>
        </row>
        <row r="4596">
          <cell r="A4596" t="str">
            <v>BJ-SAN-072</v>
          </cell>
          <cell r="B4596" t="str">
            <v>JANGAN DIPAKAI</v>
          </cell>
        </row>
        <row r="4597">
          <cell r="A4597" t="str">
            <v>BJ-SAN-073</v>
          </cell>
          <cell r="B4597" t="str">
            <v>JANGAN DIPAKAI</v>
          </cell>
        </row>
        <row r="4598">
          <cell r="A4598" t="str">
            <v>BJ-SAN-075</v>
          </cell>
          <cell r="B4598" t="str">
            <v>JANGAN DIPAKAI</v>
          </cell>
        </row>
        <row r="4599">
          <cell r="A4599" t="str">
            <v>BJ-SAN-076</v>
          </cell>
          <cell r="B4599" t="str">
            <v>SANKEI C395 N GREY (PLASTIC CUP JOINT)</v>
          </cell>
        </row>
        <row r="4600">
          <cell r="A4600" t="str">
            <v>BJ-SAN-077</v>
          </cell>
          <cell r="B4600" t="str">
            <v>SANKEI C-350 CASTER P GREY BLACK L7</v>
          </cell>
        </row>
        <row r="4601">
          <cell r="A4601" t="str">
            <v>BJ-SAN-078</v>
          </cell>
          <cell r="B4601" t="str">
            <v>SANKEI C371 - P - SILVER - CREAM N5</v>
          </cell>
        </row>
        <row r="4602">
          <cell r="A4602" t="str">
            <v>BJ-SAN-079</v>
          </cell>
          <cell r="B4602" t="str">
            <v>SANKEI C - 01 P SILVER RED</v>
          </cell>
        </row>
        <row r="4603">
          <cell r="A4603" t="str">
            <v>BJ-SAN-080</v>
          </cell>
          <cell r="B4603" t="str">
            <v>SANKEI C - 01 P SILVER LIGHT GREEN</v>
          </cell>
        </row>
        <row r="4604">
          <cell r="A4604" t="str">
            <v>BJ-SAN-081</v>
          </cell>
          <cell r="B4604" t="str">
            <v>SANKEI C - 01 P SILVER CLEAR BLUE</v>
          </cell>
        </row>
        <row r="4605">
          <cell r="A4605" t="str">
            <v>BJ-SAN-082</v>
          </cell>
          <cell r="B4605" t="str">
            <v>JANGAN DIPAKAI</v>
          </cell>
        </row>
        <row r="4606">
          <cell r="A4606" t="str">
            <v>BJ-SAN-083</v>
          </cell>
          <cell r="B4606" t="str">
            <v>SANKEI C-371 P SILVER BLUE O1</v>
          </cell>
        </row>
        <row r="4607">
          <cell r="A4607" t="str">
            <v>BJ-SAN-084</v>
          </cell>
          <cell r="B4607" t="str">
            <v>SANKEI C-350 P GREY (S) RED O3 (B) BLACK O7</v>
          </cell>
        </row>
        <row r="4608">
          <cell r="A4608" t="str">
            <v>BJ-SAN-085</v>
          </cell>
          <cell r="B4608" t="str">
            <v>SANKEI C-350 P BLACK (S) RED O3 (B) BLACK O7</v>
          </cell>
        </row>
        <row r="4609">
          <cell r="A4609" t="str">
            <v>BJ-SAN-086</v>
          </cell>
          <cell r="B4609" t="str">
            <v>SANKEI C-350 P GREY (S) ORANGE (B) GREY</v>
          </cell>
        </row>
        <row r="4610">
          <cell r="A4610" t="str">
            <v>BJ-SAN-087</v>
          </cell>
          <cell r="B4610" t="str">
            <v>SANKEI C-395 N (S) ORANGE (B) GREY</v>
          </cell>
        </row>
        <row r="4611">
          <cell r="A4611" t="str">
            <v>BJ-SAN-088</v>
          </cell>
          <cell r="B4611" t="str">
            <v>SANKEI C-395 N (S) GREY (B) ORANGE</v>
          </cell>
        </row>
        <row r="4612">
          <cell r="A4612" t="str">
            <v>BJ-SAN-089</v>
          </cell>
          <cell r="B4612" t="str">
            <v>SANKEI C - 01 P SILVER CLEAR YELLOW</v>
          </cell>
        </row>
        <row r="4613">
          <cell r="A4613" t="str">
            <v>BJ-SAN-090</v>
          </cell>
          <cell r="B4613" t="str">
            <v>SANKEI C-350 P GREY RED N3</v>
          </cell>
        </row>
        <row r="4614">
          <cell r="A4614" t="str">
            <v>BJ-SAN-091</v>
          </cell>
          <cell r="B4614" t="str">
            <v>SANKEI C-350 P GREY BLUE L1</v>
          </cell>
        </row>
        <row r="4615">
          <cell r="A4615" t="str">
            <v>BJ-SAN-092</v>
          </cell>
          <cell r="B4615" t="str">
            <v>SANKEI C-350 CASTER P SILVER GREY O2</v>
          </cell>
        </row>
        <row r="4616">
          <cell r="A4616" t="str">
            <v>BJ-SAN-093</v>
          </cell>
          <cell r="B4616" t="str">
            <v>SANKEI C371 P SILVER BEIGE O5</v>
          </cell>
        </row>
        <row r="4617">
          <cell r="A4617" t="str">
            <v>BJ-SAN-094</v>
          </cell>
          <cell r="B4617" t="str">
            <v>SANKEI C371 P SILVER RED W3</v>
          </cell>
        </row>
        <row r="4618">
          <cell r="A4618" t="str">
            <v>BJ-SAN-095</v>
          </cell>
          <cell r="B4618" t="str">
            <v>SANKEI C-350 P GREY BLACK L7</v>
          </cell>
        </row>
        <row r="4619">
          <cell r="A4619" t="str">
            <v>BJ-SAN-096</v>
          </cell>
          <cell r="B4619" t="str">
            <v>SANKEI C-371 P SILVER OZ.051</v>
          </cell>
        </row>
        <row r="4620">
          <cell r="A4620" t="str">
            <v>BJ-SAN-097</v>
          </cell>
          <cell r="B4620" t="str">
            <v>SANKEI C-371 P SILVER ORANGE L12</v>
          </cell>
        </row>
        <row r="4621">
          <cell r="A4621" t="str">
            <v>BJ-SAN-098</v>
          </cell>
          <cell r="B4621" t="str">
            <v>SANKEI C-371 P SILVER GREY Y2</v>
          </cell>
        </row>
        <row r="4622">
          <cell r="A4622" t="str">
            <v>BJ-SAN-099</v>
          </cell>
          <cell r="B4622" t="str">
            <v>SANKEI C-371 P BLACK BLUE O1</v>
          </cell>
        </row>
        <row r="4623">
          <cell r="A4623" t="str">
            <v>BJ-SAN-100</v>
          </cell>
          <cell r="B4623" t="str">
            <v>SANKEI C-371 P BLACK BLUE TAURUS</v>
          </cell>
        </row>
        <row r="4624">
          <cell r="A4624" t="str">
            <v>BJ-SAN-101</v>
          </cell>
          <cell r="B4624" t="str">
            <v>SANKEI C 371 P BLACK BLUE O1</v>
          </cell>
        </row>
        <row r="4625">
          <cell r="A4625" t="str">
            <v>BJ-SAN-103</v>
          </cell>
          <cell r="B4625" t="str">
            <v>SANKEI C-350 CASTER P GREY BLACK O7 CUSTOM</v>
          </cell>
        </row>
        <row r="4626">
          <cell r="A4626" t="str">
            <v>BJ-SAN-104</v>
          </cell>
          <cell r="B4626" t="str">
            <v>SANKEI C-371 P SILVER BLUE TAURUS</v>
          </cell>
        </row>
        <row r="4627">
          <cell r="A4627" t="str">
            <v>BJ-SAN-105</v>
          </cell>
          <cell r="B4627" t="str">
            <v>SANKEI C-371 P SILVER BROWN TAURUS</v>
          </cell>
        </row>
        <row r="4628">
          <cell r="A4628" t="str">
            <v>BJ-SAN-106</v>
          </cell>
          <cell r="B4628" t="str">
            <v>SANKEI C-371 P SILVER BROWN VANITY</v>
          </cell>
        </row>
        <row r="4629">
          <cell r="A4629" t="str">
            <v>BJ-SAN-107</v>
          </cell>
          <cell r="B4629" t="str">
            <v>SANKEI C-371 P SILVER YELLOW I8</v>
          </cell>
        </row>
        <row r="4630">
          <cell r="A4630" t="str">
            <v>BJ-SAN-108</v>
          </cell>
          <cell r="B4630" t="str">
            <v>SANKEI C-371 P SILVER BLACK V7</v>
          </cell>
        </row>
        <row r="4631">
          <cell r="A4631" t="str">
            <v>BJ-SAN-109</v>
          </cell>
          <cell r="B4631" t="str">
            <v>SANKEI CT.01</v>
          </cell>
        </row>
        <row r="4632">
          <cell r="A4632" t="str">
            <v>BJ-SAN-110</v>
          </cell>
          <cell r="B4632" t="str">
            <v>SANKEI C-350 P GREY GREEN CLIO</v>
          </cell>
        </row>
        <row r="4633">
          <cell r="A4633" t="str">
            <v>BJ-SAN-111</v>
          </cell>
          <cell r="B4633" t="str">
            <v>SANKEI C-350 CASTER P GREY BLUE L1</v>
          </cell>
        </row>
        <row r="4634">
          <cell r="A4634" t="str">
            <v>BJ-SAN-112</v>
          </cell>
          <cell r="B4634" t="str">
            <v>SANKEI C-350 CASTER P GREY BROWN N4</v>
          </cell>
        </row>
        <row r="4635">
          <cell r="A4635" t="str">
            <v>BJ-SAN-113</v>
          </cell>
          <cell r="B4635" t="str">
            <v>SANKEI C-350 P GREY BROWN N4</v>
          </cell>
        </row>
        <row r="4636">
          <cell r="A4636" t="str">
            <v>BJ-SANI-001</v>
          </cell>
          <cell r="B4636" t="str">
            <v>STAND SANITIZER</v>
          </cell>
        </row>
        <row r="4637">
          <cell r="A4637" t="str">
            <v>BJ-SEA-001</v>
          </cell>
          <cell r="B4637" t="str">
            <v>SEAT GLORY ORANGE</v>
          </cell>
        </row>
        <row r="4638">
          <cell r="A4638" t="str">
            <v>BJ-SHA-001</v>
          </cell>
          <cell r="B4638" t="str">
            <v>SHAF PANJANG TP.KK</v>
          </cell>
        </row>
        <row r="4639">
          <cell r="A4639" t="str">
            <v>BJ-SHI-001</v>
          </cell>
          <cell r="B4639" t="str">
            <v>SHIRO 1224</v>
          </cell>
        </row>
        <row r="4640">
          <cell r="A4640" t="str">
            <v>BJ-SHI-002</v>
          </cell>
          <cell r="B4640" t="str">
            <v>SHIRO 1218</v>
          </cell>
        </row>
        <row r="4641">
          <cell r="A4641" t="str">
            <v>BJ-SHI-003</v>
          </cell>
          <cell r="B4641" t="str">
            <v>SHIRO WS 1224 BLACK</v>
          </cell>
        </row>
        <row r="4642">
          <cell r="A4642" t="str">
            <v>BJ-SHI-004</v>
          </cell>
          <cell r="B4642" t="str">
            <v>SHIRO WS 1218 BLACK</v>
          </cell>
        </row>
        <row r="4643">
          <cell r="A4643" t="str">
            <v>BJ-SHW-001</v>
          </cell>
          <cell r="B4643" t="str">
            <v>FRAME SHOWBOARD RACK 2 LAYER P.IVORY. MAPLE</v>
          </cell>
        </row>
        <row r="4644">
          <cell r="A4644" t="str">
            <v>BJ-SIG-001</v>
          </cell>
          <cell r="B4644" t="str">
            <v>SIGNATA AL F/B/S BLACK</v>
          </cell>
        </row>
        <row r="4645">
          <cell r="A4645" t="str">
            <v>BJ-SIG-002</v>
          </cell>
          <cell r="B4645" t="str">
            <v>SIGNATA AL F/B/S BLUE</v>
          </cell>
        </row>
        <row r="4646">
          <cell r="A4646" t="str">
            <v>BJ-SIG-003</v>
          </cell>
          <cell r="B4646" t="str">
            <v>SIGNATA AL F/B/S GREEN</v>
          </cell>
        </row>
        <row r="4647">
          <cell r="A4647" t="str">
            <v>BJ-SIN-001</v>
          </cell>
          <cell r="B4647" t="str">
            <v>CLIP AND CONNECTION PART</v>
          </cell>
        </row>
        <row r="4648">
          <cell r="A4648" t="str">
            <v>BJ-SIN-002</v>
          </cell>
          <cell r="B4648" t="str">
            <v>CT-8003-TB PVC BLACK</v>
          </cell>
        </row>
        <row r="4649">
          <cell r="A4649" t="str">
            <v>BJ-SIN-003</v>
          </cell>
          <cell r="B4649" t="str">
            <v>CT-8006-TB PVC BLACK</v>
          </cell>
        </row>
        <row r="4650">
          <cell r="A4650" t="str">
            <v>BJ-SIN-004</v>
          </cell>
          <cell r="B4650" t="str">
            <v>CT-1003-TB PVC BLACK</v>
          </cell>
        </row>
        <row r="4651">
          <cell r="A4651" t="str">
            <v>BJ-SIN-005</v>
          </cell>
          <cell r="B4651" t="str">
            <v>CT-8020-TB PVC BLACK</v>
          </cell>
        </row>
        <row r="4652">
          <cell r="A4652" t="str">
            <v>BJ-SIN-006</v>
          </cell>
          <cell r="B4652" t="str">
            <v>ZP-8012-10 MM THICKNESS GLASS</v>
          </cell>
        </row>
        <row r="4653">
          <cell r="A4653" t="str">
            <v>BJ-SIN-007</v>
          </cell>
          <cell r="B4653" t="str">
            <v>ZP-8012-12 MM THICKNESS GLASS</v>
          </cell>
        </row>
        <row r="4654">
          <cell r="A4654" t="str">
            <v>BJ-SIN-008</v>
          </cell>
          <cell r="B4654" t="str">
            <v>GLASS TRANSPARENT VEHICLES</v>
          </cell>
        </row>
        <row r="4655">
          <cell r="A4655" t="str">
            <v>BJ-SIN-009</v>
          </cell>
          <cell r="B4655" t="str">
            <v>BT-TB BLACK MARBLE &amp; IRON BLACK</v>
          </cell>
        </row>
        <row r="4656">
          <cell r="A4656" t="str">
            <v>BJ-SIN-010</v>
          </cell>
          <cell r="B4656" t="str">
            <v>BC-BAR CHAIR BLACK</v>
          </cell>
        </row>
        <row r="4657">
          <cell r="A4657" t="str">
            <v>BJ-SIN-011</v>
          </cell>
          <cell r="B4657" t="str">
            <v>BT-1337-TB BLACK MARBLE &amp; IRON BLACK</v>
          </cell>
        </row>
        <row r="4658">
          <cell r="A4658" t="str">
            <v>BJ-SIN-012</v>
          </cell>
          <cell r="B4658" t="str">
            <v>BT9003-TB SS</v>
          </cell>
        </row>
        <row r="4659">
          <cell r="A4659" t="str">
            <v>BJ-SIN-013</v>
          </cell>
          <cell r="B4659" t="str">
            <v>CY-1913 -CHAIR BLACK</v>
          </cell>
        </row>
        <row r="4660">
          <cell r="A4660" t="str">
            <v>BJ-SIN-014</v>
          </cell>
          <cell r="B4660" t="str">
            <v>CY-1912 -CHAIR BLACK</v>
          </cell>
        </row>
        <row r="4661">
          <cell r="A4661" t="str">
            <v>BJ-SIN-015</v>
          </cell>
          <cell r="B4661" t="str">
            <v>BC-BANQUET AL FRAME</v>
          </cell>
        </row>
        <row r="4662">
          <cell r="A4662" t="str">
            <v>BJ-SMA-001</v>
          </cell>
          <cell r="B4662" t="str">
            <v>SMART B ORANGE</v>
          </cell>
        </row>
        <row r="4663">
          <cell r="A4663" t="str">
            <v>BJ-SMA-002</v>
          </cell>
          <cell r="B4663" t="str">
            <v>SMART B BLUE</v>
          </cell>
        </row>
        <row r="4664">
          <cell r="A4664" t="str">
            <v>BJ-SMA-003</v>
          </cell>
          <cell r="B4664" t="str">
            <v>SMART B BLACK</v>
          </cell>
        </row>
        <row r="4665">
          <cell r="A4665" t="str">
            <v>BJ-SMA-004</v>
          </cell>
          <cell r="B4665" t="str">
            <v>SMART B GREEN</v>
          </cell>
        </row>
        <row r="4666">
          <cell r="A4666" t="str">
            <v>BJ-SMA-005</v>
          </cell>
          <cell r="B4666" t="str">
            <v>SMART W ORANGE</v>
          </cell>
        </row>
        <row r="4667">
          <cell r="A4667" t="str">
            <v>BJ-SMA-006</v>
          </cell>
          <cell r="B4667" t="str">
            <v>SMART W BLUE</v>
          </cell>
        </row>
        <row r="4668">
          <cell r="A4668" t="str">
            <v>BJ-SMA-007</v>
          </cell>
          <cell r="B4668" t="str">
            <v>SMART W BLACK</v>
          </cell>
        </row>
        <row r="4669">
          <cell r="A4669" t="str">
            <v>BJ-SMA-008</v>
          </cell>
          <cell r="B4669" t="str">
            <v>SMART W GREEN</v>
          </cell>
        </row>
        <row r="4670">
          <cell r="A4670" t="str">
            <v>BJ-SMA-009</v>
          </cell>
          <cell r="B4670" t="str">
            <v>SMART B BLUE/BLACK</v>
          </cell>
        </row>
        <row r="4671">
          <cell r="A4671" t="str">
            <v>BJ-SMA-010</v>
          </cell>
          <cell r="B4671" t="str">
            <v>SMART W ORANGE/WHITE</v>
          </cell>
        </row>
        <row r="4672">
          <cell r="A4672" t="str">
            <v>BJ-SMA-011</v>
          </cell>
          <cell r="B4672" t="str">
            <v>SMART W RED</v>
          </cell>
        </row>
        <row r="4673">
          <cell r="A4673" t="str">
            <v>BJ-SMA-012</v>
          </cell>
          <cell r="B4673" t="str">
            <v>SMART B RED</v>
          </cell>
        </row>
        <row r="4674">
          <cell r="A4674" t="str">
            <v>BJ-SMA-013</v>
          </cell>
          <cell r="B4674" t="str">
            <v>CHITOSE SMART B (BLACK)</v>
          </cell>
        </row>
        <row r="4675">
          <cell r="A4675" t="str">
            <v>BJ-SMA-014</v>
          </cell>
          <cell r="B4675" t="str">
            <v>CHITOSE SMART B (BLUE)</v>
          </cell>
        </row>
        <row r="4676">
          <cell r="A4676" t="str">
            <v>BJ-SMA-015</v>
          </cell>
          <cell r="B4676" t="str">
            <v>CHITOSE SMART B (ORANGE)</v>
          </cell>
        </row>
        <row r="4677">
          <cell r="A4677" t="str">
            <v>BJ-SMA-016</v>
          </cell>
          <cell r="B4677" t="str">
            <v>CHITOSE SMART B (GREEN)</v>
          </cell>
        </row>
        <row r="4678">
          <cell r="A4678" t="str">
            <v>BJ-SMA-017</v>
          </cell>
          <cell r="B4678" t="str">
            <v>SMART W CUSTOM</v>
          </cell>
        </row>
        <row r="4679">
          <cell r="A4679" t="str">
            <v>BJ-SMA-018</v>
          </cell>
          <cell r="B4679" t="str">
            <v>CHITOSE SMART W BLACK</v>
          </cell>
        </row>
        <row r="4680">
          <cell r="A4680" t="str">
            <v>BJ-SOF-001</v>
          </cell>
          <cell r="B4680" t="str">
            <v>SOFA FUJI DS BLACK SO7</v>
          </cell>
        </row>
        <row r="4681">
          <cell r="A4681" t="str">
            <v>BJ-SOF-002</v>
          </cell>
          <cell r="B4681" t="str">
            <v>SOFA FUJI DS RED SO3</v>
          </cell>
        </row>
        <row r="4682">
          <cell r="A4682" t="str">
            <v>BJ-SOF-003</v>
          </cell>
          <cell r="B4682" t="str">
            <v>SOFA FUJI DS WHITE SO10</v>
          </cell>
        </row>
        <row r="4683">
          <cell r="A4683" t="str">
            <v>BJ-SOF-004</v>
          </cell>
          <cell r="B4683" t="str">
            <v>SOFA FUJI SS BLACK SO7</v>
          </cell>
        </row>
        <row r="4684">
          <cell r="A4684" t="str">
            <v>BJ-SOF-005</v>
          </cell>
          <cell r="B4684" t="str">
            <v>SOFA FUJI SS RED SO3</v>
          </cell>
        </row>
        <row r="4685">
          <cell r="A4685" t="str">
            <v>BJ-SOF-006</v>
          </cell>
          <cell r="B4685" t="str">
            <v>SOFA FUJI SS WHITE SO10</v>
          </cell>
        </row>
        <row r="4686">
          <cell r="A4686" t="str">
            <v>BJ-SOF-007</v>
          </cell>
          <cell r="B4686" t="str">
            <v>SOFA ASO DS BLACK SO7</v>
          </cell>
        </row>
        <row r="4687">
          <cell r="A4687" t="str">
            <v>BJ-SOF-008</v>
          </cell>
          <cell r="B4687" t="str">
            <v>SOFA ASO DS RED SO3</v>
          </cell>
        </row>
        <row r="4688">
          <cell r="A4688" t="str">
            <v>BJ-SOF-009</v>
          </cell>
          <cell r="B4688" t="str">
            <v>SOFA ASO SS BLACK SO7</v>
          </cell>
        </row>
        <row r="4689">
          <cell r="A4689" t="str">
            <v>BJ-SOF-010</v>
          </cell>
          <cell r="B4689" t="str">
            <v>SOFA ASO SS RED SO3</v>
          </cell>
        </row>
        <row r="4690">
          <cell r="A4690" t="str">
            <v>BJ-SOF-011</v>
          </cell>
          <cell r="B4690" t="str">
            <v>SOFA ASO SS-WHITE</v>
          </cell>
        </row>
        <row r="4691">
          <cell r="A4691" t="str">
            <v>BJ-SOF-012</v>
          </cell>
          <cell r="B4691" t="str">
            <v>SOFA YUTORI BIRU</v>
          </cell>
        </row>
        <row r="4692">
          <cell r="A4692" t="str">
            <v>BJ-SOF-013</v>
          </cell>
          <cell r="B4692" t="str">
            <v>SOFA YUTORI HIJAU</v>
          </cell>
        </row>
        <row r="4693">
          <cell r="A4693" t="str">
            <v>BJ-SOF-014</v>
          </cell>
          <cell r="B4693" t="str">
            <v>JANGAN DIPAKAI</v>
          </cell>
        </row>
        <row r="4694">
          <cell r="A4694" t="str">
            <v>BJ-SOF-015</v>
          </cell>
          <cell r="B4694" t="str">
            <v>SOFA ASO DS P HITAM HITAM</v>
          </cell>
        </row>
        <row r="4695">
          <cell r="A4695" t="str">
            <v>BJ-SOF-016</v>
          </cell>
          <cell r="B4695" t="str">
            <v>SOFA ASO DS P HITAM MERAH</v>
          </cell>
        </row>
        <row r="4696">
          <cell r="A4696" t="str">
            <v>BJ-SOF-017</v>
          </cell>
          <cell r="B4696" t="str">
            <v>SOFA ASO SS P HITAM PUTIH</v>
          </cell>
        </row>
        <row r="4697">
          <cell r="A4697" t="str">
            <v>BJ-SOF-018</v>
          </cell>
          <cell r="B4697" t="str">
            <v>SOFA FUJI DS P SILVER HITAM</v>
          </cell>
        </row>
        <row r="4698">
          <cell r="A4698" t="str">
            <v>BJ-SOF-019</v>
          </cell>
          <cell r="B4698" t="str">
            <v>SOFA FUJI DS P SILVER MERAH</v>
          </cell>
        </row>
        <row r="4699">
          <cell r="A4699" t="str">
            <v>BJ-SOF-020</v>
          </cell>
          <cell r="B4699" t="str">
            <v>SOFA FUJI DS P SILVER PUTIH</v>
          </cell>
        </row>
        <row r="4700">
          <cell r="A4700" t="str">
            <v>BJ-SOF-021</v>
          </cell>
          <cell r="B4700" t="str">
            <v>SOFA FUJI DS TIDAK KMPLIT BLACK</v>
          </cell>
        </row>
        <row r="4701">
          <cell r="A4701" t="str">
            <v>BJ-SOF-022</v>
          </cell>
          <cell r="B4701" t="str">
            <v>SOFA FUJI DS TIDAK KMPLIT WHITE</v>
          </cell>
        </row>
        <row r="4702">
          <cell r="A4702" t="str">
            <v>BJ-SOF-023</v>
          </cell>
          <cell r="B4702" t="str">
            <v>SOFA FUJI SS P SILVER MERAH</v>
          </cell>
        </row>
        <row r="4703">
          <cell r="A4703" t="str">
            <v>BJ-SOF-024</v>
          </cell>
          <cell r="B4703" t="str">
            <v>SOFA FUJI SS P SILVER PUTIH</v>
          </cell>
        </row>
        <row r="4704">
          <cell r="A4704" t="str">
            <v>BJ-SOL-001</v>
          </cell>
          <cell r="B4704" t="str">
            <v>SOLUC DA F/B/S : GREY / BLACK / GREEN</v>
          </cell>
        </row>
        <row r="4705">
          <cell r="A4705" t="str">
            <v>BJ-SOL-002</v>
          </cell>
          <cell r="B4705" t="str">
            <v>SOLUC DA F/B/S : GREY / BLACK / ORANGE</v>
          </cell>
        </row>
        <row r="4706">
          <cell r="A4706" t="str">
            <v>BJ-SOL-003</v>
          </cell>
          <cell r="B4706" t="str">
            <v>SOLUC DA F/B/S : GREY / BLACK / RED</v>
          </cell>
        </row>
        <row r="4707">
          <cell r="A4707" t="str">
            <v>BJ-SOL-004</v>
          </cell>
          <cell r="B4707" t="str">
            <v>SOLUC DA F/B/S : GREY / BLACK / BLACK</v>
          </cell>
        </row>
        <row r="4708">
          <cell r="A4708" t="str">
            <v>BJ-SOL-005</v>
          </cell>
          <cell r="B4708" t="str">
            <v>SOLUC DA F/B/S : GREY / BLACK / BLUE</v>
          </cell>
        </row>
        <row r="4709">
          <cell r="A4709" t="str">
            <v>BJ-SOL-006</v>
          </cell>
          <cell r="B4709" t="str">
            <v>SOLVIA RED</v>
          </cell>
        </row>
        <row r="4710">
          <cell r="A4710" t="str">
            <v>BJ-SOL-007</v>
          </cell>
          <cell r="B4710" t="str">
            <v>SOLVIA BLUE</v>
          </cell>
        </row>
        <row r="4711">
          <cell r="A4711" t="str">
            <v>BJ-SOL-008</v>
          </cell>
          <cell r="B4711" t="str">
            <v>SOLVIA BLACK</v>
          </cell>
        </row>
        <row r="4712">
          <cell r="A4712" t="str">
            <v>BJ-SPE-001</v>
          </cell>
          <cell r="B4712" t="str">
            <v>CHITOSE SPECTA (BLACK)</v>
          </cell>
        </row>
        <row r="4713">
          <cell r="A4713" t="str">
            <v>BJ-SPE-002</v>
          </cell>
          <cell r="B4713" t="str">
            <v>CHITOSE SPECTA (ORANGE)</v>
          </cell>
        </row>
        <row r="4714">
          <cell r="A4714" t="str">
            <v>BJ-SPE-003</v>
          </cell>
          <cell r="B4714" t="str">
            <v>CHITOSE SPECTA (RED)</v>
          </cell>
        </row>
        <row r="4715">
          <cell r="A4715" t="str">
            <v>BJ-STC-001</v>
          </cell>
          <cell r="B4715" t="str">
            <v>STADIUM CHAIR 01 P SILVER RED CUSTOM</v>
          </cell>
        </row>
        <row r="4716">
          <cell r="A4716" t="str">
            <v>BJ-STC-002</v>
          </cell>
          <cell r="B4716" t="str">
            <v>STADIUM CHAIR ATHLETE V GG16 GRAY</v>
          </cell>
        </row>
        <row r="4717">
          <cell r="A4717" t="str">
            <v>BJ-SUG-001</v>
          </cell>
          <cell r="B4717" t="str">
            <v>SUGOKA WHITE LIGHT BLUE</v>
          </cell>
        </row>
        <row r="4718">
          <cell r="A4718" t="str">
            <v>BJ-SUG-002</v>
          </cell>
          <cell r="B4718" t="str">
            <v>SUGOKA WHITE LIGHT GREEN</v>
          </cell>
        </row>
        <row r="4719">
          <cell r="A4719" t="str">
            <v>BJ-SUG-003</v>
          </cell>
          <cell r="B4719" t="str">
            <v>SUGOKA WHITE ORANGE</v>
          </cell>
        </row>
        <row r="4720">
          <cell r="A4720" t="str">
            <v>BJ-SUG-004</v>
          </cell>
          <cell r="B4720" t="str">
            <v>SUGOKA WHITE YELLOW</v>
          </cell>
        </row>
        <row r="4721">
          <cell r="A4721" t="str">
            <v>BJ-SUM-001</v>
          </cell>
          <cell r="B4721" t="str">
            <v>RANGKA KURSI SEKOLAH</v>
          </cell>
        </row>
        <row r="4722">
          <cell r="A4722" t="str">
            <v>BJ-SUM-002</v>
          </cell>
          <cell r="B4722" t="str">
            <v>RANGKA MEJA SEKOLAH</v>
          </cell>
        </row>
        <row r="4723">
          <cell r="A4723" t="str">
            <v>BJ-SUM-003</v>
          </cell>
          <cell r="B4723" t="str">
            <v>SCHOOL CHAIR SUMITOMO</v>
          </cell>
        </row>
        <row r="4724">
          <cell r="A4724" t="str">
            <v>BJ-SUM-004</v>
          </cell>
          <cell r="B4724" t="str">
            <v>SCHOOL DESK SUMITOMO</v>
          </cell>
        </row>
        <row r="4725">
          <cell r="A4725" t="str">
            <v>BJ-SUNG-001</v>
          </cell>
          <cell r="B4725" t="str">
            <v>KURSI TUNGGU SAMSUNG N 3 SEAT</v>
          </cell>
        </row>
        <row r="4726">
          <cell r="A4726" t="str">
            <v>BJ-SUNG-003</v>
          </cell>
          <cell r="B4726" t="str">
            <v>KURSI TUNGGU SAMSUNG N 4 SEAT</v>
          </cell>
        </row>
        <row r="4727">
          <cell r="A4727" t="str">
            <v>BJ-SUNG-005</v>
          </cell>
          <cell r="B4727" t="str">
            <v>MATERIAL RENOVASI SAMSUNG SERVICE CENTER</v>
          </cell>
        </row>
        <row r="4728">
          <cell r="A4728" t="str">
            <v>BJ-SUNG-006</v>
          </cell>
          <cell r="B4728" t="str">
            <v>JASA RENOVASI SAMSUNG SERVICE CENTER</v>
          </cell>
        </row>
        <row r="4729">
          <cell r="A4729" t="str">
            <v>BJ-SUNG-007</v>
          </cell>
          <cell r="B4729" t="str">
            <v>KURSI HADAP SAMSUNG</v>
          </cell>
        </row>
        <row r="4730">
          <cell r="A4730" t="str">
            <v>BJ-SUNG-008</v>
          </cell>
          <cell r="B4730" t="str">
            <v>KURSI TUNGGU SAMSUNG N 2 SEAT</v>
          </cell>
        </row>
        <row r="4731">
          <cell r="A4731" t="str">
            <v>BJ-SUP-001</v>
          </cell>
          <cell r="B4731" t="str">
            <v>SUPERIOR S/B : BLUE / BLUE</v>
          </cell>
        </row>
        <row r="4732">
          <cell r="A4732" t="str">
            <v>BJ-SUP-002</v>
          </cell>
          <cell r="B4732" t="str">
            <v>SUPERIOR RED S/B : RED / RED</v>
          </cell>
        </row>
        <row r="4733">
          <cell r="A4733" t="str">
            <v>BJ-SUP-003</v>
          </cell>
          <cell r="B4733" t="str">
            <v>SUPERIOR S/B : BLACK / BLACK</v>
          </cell>
        </row>
        <row r="4734">
          <cell r="A4734" t="str">
            <v>BJ-SUP-004</v>
          </cell>
          <cell r="B4734" t="str">
            <v>SUPERIOR CUSTOM</v>
          </cell>
        </row>
        <row r="4735">
          <cell r="A4735" t="str">
            <v>BJ-SUP-005</v>
          </cell>
          <cell r="B4735" t="str">
            <v>CHITOSE SUPERIOR (BLACK)</v>
          </cell>
        </row>
        <row r="4736">
          <cell r="A4736" t="str">
            <v>BJ-SUP-006</v>
          </cell>
          <cell r="B4736" t="str">
            <v>CHITOSE SUPERIOR (BLUE)</v>
          </cell>
        </row>
        <row r="4737">
          <cell r="A4737" t="str">
            <v>BJ-SUP-007</v>
          </cell>
          <cell r="B4737" t="str">
            <v>CHITOSE SUPERIOR (RED)</v>
          </cell>
        </row>
        <row r="4738">
          <cell r="A4738" t="str">
            <v>BJ-SUP-008</v>
          </cell>
          <cell r="B4738" t="str">
            <v>SUPERIOR GREEN</v>
          </cell>
        </row>
        <row r="4739">
          <cell r="A4739" t="str">
            <v>BJ-T 7-001</v>
          </cell>
          <cell r="B4739" t="str">
            <v>JANGAN DIPAKAI</v>
          </cell>
        </row>
        <row r="4740">
          <cell r="A4740" t="str">
            <v>BJ-T 7-002</v>
          </cell>
          <cell r="B4740" t="str">
            <v>JANGAN DIPAKAI</v>
          </cell>
        </row>
        <row r="4741">
          <cell r="A4741" t="str">
            <v>BJ-T 8-003</v>
          </cell>
          <cell r="B4741" t="str">
            <v>JANGAN DIPAKAI</v>
          </cell>
        </row>
        <row r="4742">
          <cell r="A4742" t="str">
            <v>BJ-T10-001</v>
          </cell>
          <cell r="B4742" t="str">
            <v>JANGAN DIPAKAI</v>
          </cell>
        </row>
        <row r="4743">
          <cell r="A4743" t="str">
            <v>BJ-T10-002</v>
          </cell>
          <cell r="B4743" t="str">
            <v>T1010 P GREY GREY</v>
          </cell>
        </row>
        <row r="4744">
          <cell r="A4744" t="str">
            <v>BJ-T10-003</v>
          </cell>
          <cell r="B4744" t="str">
            <v>T1010 P IVORY MAPLE</v>
          </cell>
        </row>
        <row r="4745">
          <cell r="A4745" t="str">
            <v>BJ-T10-004</v>
          </cell>
          <cell r="B4745" t="str">
            <v>JANGAN DIPAKAI</v>
          </cell>
        </row>
        <row r="4746">
          <cell r="A4746" t="str">
            <v>BJ-T10-005</v>
          </cell>
          <cell r="B4746" t="str">
            <v>JANGAN DIPAKAI</v>
          </cell>
        </row>
        <row r="4747">
          <cell r="A4747" t="str">
            <v>BJ-T10-006</v>
          </cell>
          <cell r="B4747" t="str">
            <v>JANGAN DIPAKAI</v>
          </cell>
        </row>
        <row r="4748">
          <cell r="A4748" t="str">
            <v>BJ-T10-007</v>
          </cell>
          <cell r="B4748" t="str">
            <v>JANGAN DIPAKAI</v>
          </cell>
        </row>
        <row r="4749">
          <cell r="A4749" t="str">
            <v>BJ-T10-008</v>
          </cell>
          <cell r="B4749" t="str">
            <v>T1010 P GREY T 100 CM</v>
          </cell>
        </row>
        <row r="4750">
          <cell r="A4750" t="str">
            <v>BJ-T14-001</v>
          </cell>
          <cell r="B4750" t="str">
            <v>JANGAN DIPAKAI</v>
          </cell>
        </row>
        <row r="4751">
          <cell r="A4751" t="str">
            <v>BJ-T50-001</v>
          </cell>
          <cell r="B4751" t="str">
            <v>SOHO T-5010 P. SILVER SHIRAI MAPLE</v>
          </cell>
        </row>
        <row r="4752">
          <cell r="A4752" t="str">
            <v>BJ-T-5-001</v>
          </cell>
          <cell r="B4752" t="str">
            <v>JANGAN DIPAKAI</v>
          </cell>
        </row>
        <row r="4753">
          <cell r="A4753" t="str">
            <v>BJ-T-5-002</v>
          </cell>
          <cell r="B4753" t="str">
            <v>JANGAN DIPAKAI</v>
          </cell>
        </row>
        <row r="4754">
          <cell r="A4754" t="str">
            <v>BJ-T-5-003</v>
          </cell>
          <cell r="B4754" t="str">
            <v>JANGAN DIPAKAI</v>
          </cell>
        </row>
        <row r="4755">
          <cell r="A4755" t="str">
            <v>BJ-T55-001</v>
          </cell>
          <cell r="B4755" t="str">
            <v>T5512 P BEIGE MAPLE</v>
          </cell>
        </row>
        <row r="4756">
          <cell r="A4756" t="str">
            <v>BJ-T55-0011</v>
          </cell>
          <cell r="B4756" t="str">
            <v>JANGAN DIPAKAI</v>
          </cell>
        </row>
        <row r="4757">
          <cell r="A4757" t="str">
            <v>BJ-T55-002</v>
          </cell>
          <cell r="B4757" t="str">
            <v>T5512 P GREY GREY</v>
          </cell>
        </row>
        <row r="4758">
          <cell r="A4758" t="str">
            <v>BJ-T55-003</v>
          </cell>
          <cell r="B4758" t="str">
            <v>T5512 P IVORY MAPLE</v>
          </cell>
        </row>
        <row r="4759">
          <cell r="A4759" t="str">
            <v>BJ-T55-004</v>
          </cell>
          <cell r="B4759" t="str">
            <v>JANGAN DIPAKAI</v>
          </cell>
        </row>
        <row r="4760">
          <cell r="A4760" t="str">
            <v>BJ-T55-005</v>
          </cell>
          <cell r="B4760" t="str">
            <v>JANGAN DIPAKAI</v>
          </cell>
        </row>
        <row r="4761">
          <cell r="A4761" t="str">
            <v>BJ-T55-006</v>
          </cell>
          <cell r="B4761" t="str">
            <v>JANGAN DIPAKAI</v>
          </cell>
        </row>
        <row r="4762">
          <cell r="A4762" t="str">
            <v>BJ-T55-007</v>
          </cell>
          <cell r="B4762" t="str">
            <v>JANGAN DIPAKAI</v>
          </cell>
        </row>
        <row r="4763">
          <cell r="A4763" t="str">
            <v>BJ-T55-008</v>
          </cell>
          <cell r="B4763" t="str">
            <v>JANGAN DIPAKAI</v>
          </cell>
        </row>
        <row r="4764">
          <cell r="A4764" t="str">
            <v>BJ-T55-009</v>
          </cell>
          <cell r="B4764" t="str">
            <v>JANGAN DIPAKAI</v>
          </cell>
        </row>
        <row r="4765">
          <cell r="A4765" t="str">
            <v>BJ-T55-010</v>
          </cell>
          <cell r="B4765" t="str">
            <v>JANGAN DIPAKAI</v>
          </cell>
        </row>
        <row r="4766">
          <cell r="A4766" t="str">
            <v>BJ-T55-011</v>
          </cell>
          <cell r="B4766" t="str">
            <v>JANGAN DIPAKAI</v>
          </cell>
        </row>
        <row r="4767">
          <cell r="A4767" t="str">
            <v>BJ-T55-012</v>
          </cell>
          <cell r="B4767" t="str">
            <v>JANGAN DIPAKAI</v>
          </cell>
        </row>
        <row r="4768">
          <cell r="A4768" t="str">
            <v>BJ-T55-013</v>
          </cell>
          <cell r="B4768" t="str">
            <v>JANGAN DIPAKAI</v>
          </cell>
        </row>
        <row r="4769">
          <cell r="A4769" t="str">
            <v>BJ-T55-014</v>
          </cell>
          <cell r="B4769" t="str">
            <v>SOHO T 5512 BLUE MAPLE</v>
          </cell>
        </row>
        <row r="4770">
          <cell r="A4770" t="str">
            <v>BJ-T55-015</v>
          </cell>
          <cell r="B4770" t="str">
            <v>SOHO T 5512 GREEN MAPLE</v>
          </cell>
        </row>
        <row r="4771">
          <cell r="A4771" t="str">
            <v>BJ-T55-016</v>
          </cell>
          <cell r="B4771" t="str">
            <v>SOHO T 5512 SILVER MAPLE</v>
          </cell>
        </row>
        <row r="4772">
          <cell r="A4772" t="str">
            <v>BJ-T55-017</v>
          </cell>
          <cell r="B4772" t="str">
            <v>SOHO T 5512 YELLOW MAPLE</v>
          </cell>
        </row>
        <row r="4773">
          <cell r="A4773" t="str">
            <v>BJ-T55-019</v>
          </cell>
          <cell r="B4773" t="str">
            <v>SOHO T 5512 RED MAPLE</v>
          </cell>
        </row>
        <row r="4774">
          <cell r="A4774" t="str">
            <v>BJ-T55-020</v>
          </cell>
          <cell r="B4774" t="str">
            <v>JANGAN DIPAKAI</v>
          </cell>
        </row>
        <row r="4775">
          <cell r="A4775" t="str">
            <v>BJ-T55-021</v>
          </cell>
          <cell r="B4775" t="str">
            <v>SOHO T 5512 ORANGE MAPLE</v>
          </cell>
        </row>
        <row r="4776">
          <cell r="A4776" t="str">
            <v>BJ-T55-022</v>
          </cell>
          <cell r="B4776" t="str">
            <v>T5512 P SILVER COSTUM</v>
          </cell>
        </row>
        <row r="4777">
          <cell r="A4777" t="str">
            <v>BJ-T60-001</v>
          </cell>
          <cell r="B4777" t="str">
            <v>T6012 P BLACK KOTATSU BROWN</v>
          </cell>
        </row>
        <row r="4778">
          <cell r="A4778" t="str">
            <v>BJ-T60-002</v>
          </cell>
          <cell r="B4778" t="str">
            <v>JANGAN DIPAKAI</v>
          </cell>
        </row>
        <row r="4779">
          <cell r="A4779" t="str">
            <v>BJ-T60-006</v>
          </cell>
          <cell r="B4779" t="str">
            <v>JANGAN DIPAKAI</v>
          </cell>
        </row>
        <row r="4780">
          <cell r="A4780" t="str">
            <v>BJ-T60-007</v>
          </cell>
          <cell r="B4780" t="str">
            <v>T6012 P GREY KOTATSU BROWN</v>
          </cell>
        </row>
        <row r="4781">
          <cell r="A4781" t="str">
            <v>BJ-T60-008</v>
          </cell>
          <cell r="B4781" t="str">
            <v>T 6012 COSTUM PLYWOOD KOTATSU (P BLACK BROWN)</v>
          </cell>
        </row>
        <row r="4782">
          <cell r="A4782" t="str">
            <v>BJ-T60-009</v>
          </cell>
          <cell r="B4782" t="str">
            <v>T6012 P BLACK KOTATSU BROWN T 100 CM</v>
          </cell>
        </row>
        <row r="4783">
          <cell r="A4783" t="str">
            <v>BJ-T70-001</v>
          </cell>
          <cell r="B4783" t="str">
            <v>JANGAN DIPAKAI</v>
          </cell>
        </row>
        <row r="4784">
          <cell r="A4784" t="str">
            <v>BJ-T70-002</v>
          </cell>
          <cell r="B4784" t="str">
            <v>JANGAN DIPAKAI</v>
          </cell>
        </row>
        <row r="4785">
          <cell r="A4785" t="str">
            <v>BJ-T70-003</v>
          </cell>
          <cell r="B4785" t="str">
            <v>JANGAN DIPAKAI</v>
          </cell>
        </row>
        <row r="4786">
          <cell r="A4786" t="str">
            <v>BJ-T70-004</v>
          </cell>
          <cell r="B4786" t="str">
            <v>JANGAN DIPAKAI</v>
          </cell>
        </row>
        <row r="4787">
          <cell r="A4787" t="str">
            <v>BJ-T70-005</v>
          </cell>
          <cell r="B4787" t="str">
            <v>JANGAN DIPAKAI</v>
          </cell>
        </row>
        <row r="4788">
          <cell r="A4788" t="str">
            <v>BJ-T70-006</v>
          </cell>
          <cell r="B4788" t="str">
            <v>JANGAN DIPAKAI</v>
          </cell>
        </row>
        <row r="4789">
          <cell r="A4789" t="str">
            <v>BJ-T70-007</v>
          </cell>
          <cell r="B4789" t="str">
            <v>JANGAN DIPAKAI</v>
          </cell>
        </row>
        <row r="4790">
          <cell r="A4790" t="str">
            <v>BJ-T70-008</v>
          </cell>
          <cell r="B4790" t="str">
            <v>JANGAN DIPAKAI</v>
          </cell>
        </row>
        <row r="4791">
          <cell r="A4791" t="str">
            <v>BJ-T70-009</v>
          </cell>
          <cell r="B4791" t="str">
            <v>JANGAN DIPAKAI</v>
          </cell>
        </row>
        <row r="4792">
          <cell r="A4792" t="str">
            <v>BJ-T70-010</v>
          </cell>
          <cell r="B4792" t="str">
            <v>JANGAN DIPAKAI</v>
          </cell>
        </row>
        <row r="4793">
          <cell r="A4793" t="str">
            <v>BJ-T70-011</v>
          </cell>
          <cell r="B4793" t="str">
            <v>JANGAN DIPAKAI</v>
          </cell>
        </row>
        <row r="4794">
          <cell r="A4794" t="str">
            <v>BJ-T70-013</v>
          </cell>
          <cell r="B4794" t="str">
            <v>SOHO T - 7012 TANPA LUBANG GREY</v>
          </cell>
        </row>
        <row r="4795">
          <cell r="A4795" t="str">
            <v>BJ-T70-014</v>
          </cell>
          <cell r="B4795" t="str">
            <v>JANGAN DIPAKAI</v>
          </cell>
        </row>
        <row r="4796">
          <cell r="A4796" t="str">
            <v>BJ-T70-015</v>
          </cell>
          <cell r="B4796" t="str">
            <v>SOHO T - 7014 TANPA LUBANG MAPLE</v>
          </cell>
        </row>
        <row r="4797">
          <cell r="A4797" t="str">
            <v>BJ-T70-016</v>
          </cell>
          <cell r="B4797" t="str">
            <v>JANGAN DIPAKAI</v>
          </cell>
        </row>
        <row r="4798">
          <cell r="A4798" t="str">
            <v>BJ-T70-017</v>
          </cell>
          <cell r="B4798" t="str">
            <v>JANGAN DIPAKAI</v>
          </cell>
        </row>
        <row r="4799">
          <cell r="A4799" t="str">
            <v>BJ-T70-018</v>
          </cell>
          <cell r="B4799" t="str">
            <v>SOHO T- 7012 SILVER TABLE GREY</v>
          </cell>
        </row>
        <row r="4800">
          <cell r="A4800" t="str">
            <v>BJ-T70-019</v>
          </cell>
          <cell r="B4800" t="str">
            <v>SOHO T- 7012 SILVER TABLE MAPLE</v>
          </cell>
        </row>
        <row r="4801">
          <cell r="A4801" t="str">
            <v>BJ-T70-020</v>
          </cell>
          <cell r="B4801" t="str">
            <v>SOHO T 7014 L SILVER GREY</v>
          </cell>
        </row>
        <row r="4802">
          <cell r="A4802" t="str">
            <v>BJ-T70-021</v>
          </cell>
          <cell r="B4802" t="str">
            <v>SOHO T 7014 L SILVER MAPLE</v>
          </cell>
        </row>
        <row r="4803">
          <cell r="A4803" t="str">
            <v>BJ-T70-022</v>
          </cell>
          <cell r="B4803" t="str">
            <v>SOHO T 7014 R SILVER GREY SILVER GREY</v>
          </cell>
        </row>
        <row r="4804">
          <cell r="A4804" t="str">
            <v>BJ-T70-023</v>
          </cell>
          <cell r="B4804" t="str">
            <v>SOHO T 7014 R SILVER MAPLE</v>
          </cell>
        </row>
        <row r="4805">
          <cell r="A4805" t="str">
            <v>BJ-T70-024</v>
          </cell>
          <cell r="B4805" t="str">
            <v>SOHO T 7014 SILVER GREY</v>
          </cell>
        </row>
        <row r="4806">
          <cell r="A4806" t="str">
            <v>BJ-T70-025</v>
          </cell>
          <cell r="B4806" t="str">
            <v>SOHO T 7014 SILVER MAPLE</v>
          </cell>
        </row>
        <row r="4807">
          <cell r="A4807" t="str">
            <v>BJ-T70-028</v>
          </cell>
          <cell r="B4807" t="str">
            <v>JANGAN DIPAKAI</v>
          </cell>
        </row>
        <row r="4808">
          <cell r="A4808" t="str">
            <v>BJ-T70-029</v>
          </cell>
          <cell r="B4808" t="str">
            <v>JANGAN DIPAKAI</v>
          </cell>
        </row>
        <row r="4809">
          <cell r="A4809" t="str">
            <v>BJ-T70-030</v>
          </cell>
          <cell r="B4809" t="str">
            <v>JANGAN DIPAKAI</v>
          </cell>
        </row>
        <row r="4810">
          <cell r="A4810" t="str">
            <v>BJ-T70-031</v>
          </cell>
          <cell r="B4810" t="str">
            <v>JANGAN DIPAKAI</v>
          </cell>
        </row>
        <row r="4811">
          <cell r="A4811" t="str">
            <v>BJ-T70-032</v>
          </cell>
          <cell r="B4811" t="str">
            <v>JANGAN DIPAKAI</v>
          </cell>
        </row>
        <row r="4812">
          <cell r="A4812" t="str">
            <v>BJ-T70-033</v>
          </cell>
          <cell r="B4812" t="str">
            <v>SOHO T - 7012 TANPA LUBANG MAPLE</v>
          </cell>
        </row>
        <row r="4813">
          <cell r="A4813" t="str">
            <v>BJ-T70-034</v>
          </cell>
          <cell r="B4813" t="str">
            <v>SOHO T - 7014 TANPA LUBANG GREY</v>
          </cell>
        </row>
        <row r="4814">
          <cell r="A4814" t="str">
            <v>BJ-T70-035</v>
          </cell>
          <cell r="B4814" t="str">
            <v>JANGAN DIPAKAI</v>
          </cell>
        </row>
        <row r="4815">
          <cell r="A4815" t="str">
            <v>BJ-T70-036</v>
          </cell>
          <cell r="B4815" t="str">
            <v>JANGAN DIPAKAI</v>
          </cell>
        </row>
        <row r="4816">
          <cell r="A4816" t="str">
            <v>BJ-T70-037</v>
          </cell>
          <cell r="B4816" t="str">
            <v>JANGAN DIPAKAI</v>
          </cell>
        </row>
        <row r="4817">
          <cell r="A4817" t="str">
            <v>BJ-T70-038</v>
          </cell>
          <cell r="B4817" t="str">
            <v>SOHO T 7012 P SILVER MAPLE CUSTOM</v>
          </cell>
        </row>
        <row r="4818">
          <cell r="A4818" t="str">
            <v>BJ-T70-039</v>
          </cell>
          <cell r="B4818" t="str">
            <v>SOHO T 7014 P SILVER MAPLE CUSTOM</v>
          </cell>
        </row>
        <row r="4819">
          <cell r="A4819" t="str">
            <v>BJ-T70-040</v>
          </cell>
          <cell r="B4819" t="str">
            <v>JANGAN DIPAKAI</v>
          </cell>
        </row>
        <row r="4820">
          <cell r="A4820" t="str">
            <v>BJ-T70-041</v>
          </cell>
          <cell r="B4820" t="str">
            <v>JANGAN DIPAKAI</v>
          </cell>
        </row>
        <row r="4821">
          <cell r="A4821" t="str">
            <v>BJ-T70-042</v>
          </cell>
          <cell r="B4821" t="str">
            <v>SOHO 7012 CUSTOM</v>
          </cell>
        </row>
        <row r="4822">
          <cell r="A4822" t="str">
            <v>BJ-T75-001</v>
          </cell>
          <cell r="B4822" t="str">
            <v>T7575 P DARK BROWN GREY</v>
          </cell>
        </row>
        <row r="4823">
          <cell r="A4823" t="str">
            <v>BJ-T75-002</v>
          </cell>
          <cell r="B4823" t="str">
            <v>T7575 P DARK BROWN MAPLE</v>
          </cell>
        </row>
        <row r="4824">
          <cell r="A4824" t="str">
            <v>BJ-T75-003</v>
          </cell>
          <cell r="B4824" t="str">
            <v>T7575 P GREY GREY</v>
          </cell>
        </row>
        <row r="4825">
          <cell r="A4825" t="str">
            <v>BJ-T75-004</v>
          </cell>
          <cell r="B4825" t="str">
            <v>SOHO T 7575 CREAM GREY</v>
          </cell>
        </row>
        <row r="4826">
          <cell r="A4826" t="str">
            <v>BJ-T75-005</v>
          </cell>
          <cell r="B4826" t="str">
            <v>SOHO T 7575 P. SILVER - GREY</v>
          </cell>
        </row>
        <row r="4827">
          <cell r="A4827" t="str">
            <v>BJ-T75-006</v>
          </cell>
          <cell r="B4827" t="str">
            <v>SOHO T 7575 IVORY MAPLE</v>
          </cell>
        </row>
        <row r="4828">
          <cell r="A4828" t="str">
            <v>BJ-T75-007</v>
          </cell>
          <cell r="B4828" t="str">
            <v>SOHO T 7575 P.HITAM DARK BROWN</v>
          </cell>
        </row>
        <row r="4829">
          <cell r="A4829" t="str">
            <v>BJ-T75-008</v>
          </cell>
          <cell r="B4829" t="str">
            <v>SOHO T 7575 IVORY GREY</v>
          </cell>
        </row>
        <row r="4830">
          <cell r="A4830" t="str">
            <v>BJ-T75-009</v>
          </cell>
          <cell r="B4830" t="str">
            <v>SOHO T 7575 CUSTOM</v>
          </cell>
        </row>
        <row r="4831">
          <cell r="A4831" t="str">
            <v>BJ-TAR-001</v>
          </cell>
          <cell r="B4831" t="str">
            <v>TARO S P GOLD BLUE D1</v>
          </cell>
        </row>
        <row r="4832">
          <cell r="A4832" t="str">
            <v>BJ-TAR-002</v>
          </cell>
          <cell r="B4832" t="str">
            <v>TARO S P GOLD RED D3</v>
          </cell>
        </row>
        <row r="4833">
          <cell r="A4833" t="str">
            <v>BJ-TAR-003</v>
          </cell>
          <cell r="B4833" t="str">
            <v>TARO S P GOLD GREEN D6</v>
          </cell>
        </row>
        <row r="4834">
          <cell r="A4834" t="str">
            <v>BJ-TAR-004</v>
          </cell>
          <cell r="B4834" t="str">
            <v>TARO S P GOLD BLACK D7</v>
          </cell>
        </row>
        <row r="4835">
          <cell r="A4835" t="str">
            <v>BJ-TAR-005</v>
          </cell>
          <cell r="B4835" t="str">
            <v>TARO O P GOLD BLUE D1</v>
          </cell>
        </row>
        <row r="4836">
          <cell r="A4836" t="str">
            <v>BJ-TAR-006</v>
          </cell>
          <cell r="B4836" t="str">
            <v>TARO O P GOLD RED D3</v>
          </cell>
        </row>
        <row r="4837">
          <cell r="A4837" t="str">
            <v>BJ-TAR-007</v>
          </cell>
          <cell r="B4837" t="str">
            <v>TARO O P GOLD GREEN D6</v>
          </cell>
        </row>
        <row r="4838">
          <cell r="A4838" t="str">
            <v>BJ-TAR-008</v>
          </cell>
          <cell r="B4838" t="str">
            <v>TARO O P GOLD BLACK D7</v>
          </cell>
        </row>
        <row r="4839">
          <cell r="A4839" t="str">
            <v>BJ-TAR-009</v>
          </cell>
          <cell r="B4839" t="str">
            <v>TARO O P SILVER BLUE D1</v>
          </cell>
        </row>
        <row r="4840">
          <cell r="A4840" t="str">
            <v>BJ-TAR-010</v>
          </cell>
          <cell r="B4840" t="str">
            <v>TARO O P SILVER RED D3</v>
          </cell>
        </row>
        <row r="4841">
          <cell r="A4841" t="str">
            <v>BJ-TAR-011</v>
          </cell>
          <cell r="B4841" t="str">
            <v>JANGAN DIPAKAI</v>
          </cell>
        </row>
        <row r="4842">
          <cell r="A4842" t="str">
            <v>BJ-TAR-012</v>
          </cell>
          <cell r="B4842" t="str">
            <v>TARO O P SILVER BLACK D7</v>
          </cell>
        </row>
        <row r="4843">
          <cell r="A4843" t="str">
            <v>BJ-TAR-013</v>
          </cell>
          <cell r="B4843" t="str">
            <v>TARO O P CREAM BLUE D1</v>
          </cell>
        </row>
        <row r="4844">
          <cell r="A4844" t="str">
            <v>BJ-TAR-014</v>
          </cell>
          <cell r="B4844" t="str">
            <v>TARO O P CREAM RED D3</v>
          </cell>
        </row>
        <row r="4845">
          <cell r="A4845" t="str">
            <v>BJ-TAR-015</v>
          </cell>
          <cell r="B4845" t="str">
            <v>TARO O P CREAM GREEN D6 BORDIR</v>
          </cell>
        </row>
        <row r="4846">
          <cell r="A4846" t="str">
            <v>BJ-TAR-016</v>
          </cell>
          <cell r="B4846" t="str">
            <v>TARO O P CREAM BLACK D7</v>
          </cell>
        </row>
        <row r="4847">
          <cell r="A4847" t="str">
            <v>BJ-TAR-017</v>
          </cell>
          <cell r="B4847" t="str">
            <v>TARO O P SILVER GREEN D6</v>
          </cell>
        </row>
        <row r="4848">
          <cell r="A4848" t="str">
            <v>BJ-TAR-018</v>
          </cell>
          <cell r="B4848" t="str">
            <v>TARO S P SILVER BLACK D7</v>
          </cell>
        </row>
        <row r="4849">
          <cell r="A4849" t="str">
            <v>BJ-TAR-019</v>
          </cell>
          <cell r="B4849" t="str">
            <v>TARO S P SILVER BLUE D1</v>
          </cell>
        </row>
        <row r="4850">
          <cell r="A4850" t="str">
            <v>BJ-TAR-020</v>
          </cell>
          <cell r="B4850" t="str">
            <v>TARO S P SILVER GREEN D6</v>
          </cell>
        </row>
        <row r="4851">
          <cell r="A4851" t="str">
            <v>BJ-TAR-021</v>
          </cell>
          <cell r="B4851" t="str">
            <v>TARO S P SILVER RED D3</v>
          </cell>
        </row>
        <row r="4852">
          <cell r="A4852" t="str">
            <v>BJ-TAR-022</v>
          </cell>
          <cell r="B4852" t="str">
            <v>TARO O P GOLD RED N3</v>
          </cell>
        </row>
        <row r="4853">
          <cell r="A4853" t="str">
            <v>BJ-TAR-025</v>
          </cell>
          <cell r="B4853" t="str">
            <v>JANGAN DIPAKAI</v>
          </cell>
        </row>
        <row r="4854">
          <cell r="A4854" t="str">
            <v>BJ-TAR-026</v>
          </cell>
          <cell r="B4854" t="str">
            <v>JANGAN DIPAKAI</v>
          </cell>
        </row>
        <row r="4855">
          <cell r="A4855" t="str">
            <v>BJ-TAR-027</v>
          </cell>
          <cell r="B4855" t="str">
            <v>TARO O P SILVER RED N3</v>
          </cell>
        </row>
        <row r="4856">
          <cell r="A4856" t="str">
            <v>BJ-TAR-028</v>
          </cell>
          <cell r="B4856" t="str">
            <v>TARO O P SILVER BROWN T4</v>
          </cell>
        </row>
        <row r="4857">
          <cell r="A4857" t="str">
            <v>BJ-TAR-029</v>
          </cell>
          <cell r="B4857" t="str">
            <v>JANGAN DIPAKAI</v>
          </cell>
        </row>
        <row r="4858">
          <cell r="A4858" t="str">
            <v>BJ-TAR-030</v>
          </cell>
          <cell r="B4858" t="str">
            <v>JANGAN DIPAKAI</v>
          </cell>
        </row>
        <row r="4859">
          <cell r="A4859" t="str">
            <v>BJ-TAR-031</v>
          </cell>
          <cell r="B4859" t="str">
            <v>JANGAN DIPAKAI</v>
          </cell>
        </row>
        <row r="4860">
          <cell r="A4860" t="str">
            <v>BJ-TAR-032</v>
          </cell>
          <cell r="B4860" t="str">
            <v>TARO O P SILVER BLACK L7</v>
          </cell>
        </row>
        <row r="4861">
          <cell r="A4861" t="str">
            <v>BJ-TAR-033</v>
          </cell>
          <cell r="B4861" t="str">
            <v>TARO O P SILVER BLACK O7</v>
          </cell>
        </row>
        <row r="4862">
          <cell r="A4862" t="str">
            <v>BJ-TAR-034</v>
          </cell>
          <cell r="B4862" t="str">
            <v>TARO O P GOLD BROWN N4</v>
          </cell>
        </row>
        <row r="4863">
          <cell r="A4863" t="str">
            <v>BJ-TAR-035</v>
          </cell>
          <cell r="B4863" t="str">
            <v>JANGAN DIPAKAI</v>
          </cell>
        </row>
        <row r="4864">
          <cell r="A4864" t="str">
            <v>BJ-TAR-036</v>
          </cell>
          <cell r="B4864" t="str">
            <v>JANGAN DIPAKAI</v>
          </cell>
        </row>
        <row r="4865">
          <cell r="A4865" t="str">
            <v>BJ-TAR-037</v>
          </cell>
          <cell r="B4865" t="str">
            <v>JANGAN DIPAKAI</v>
          </cell>
        </row>
        <row r="4866">
          <cell r="A4866" t="str">
            <v>BJ-TAR-038</v>
          </cell>
          <cell r="B4866" t="str">
            <v>TARO S P SILVER RED N3</v>
          </cell>
        </row>
        <row r="4867">
          <cell r="A4867" t="str">
            <v>BJ-TAR-039</v>
          </cell>
          <cell r="B4867" t="str">
            <v>TARO S P GOLD VANITY BROWN</v>
          </cell>
        </row>
        <row r="4868">
          <cell r="A4868" t="str">
            <v>BJ-TAR-040</v>
          </cell>
          <cell r="B4868" t="str">
            <v>TARO O P GOLD BLUE V1</v>
          </cell>
        </row>
        <row r="4869">
          <cell r="A4869" t="str">
            <v>BJ-TAR-041</v>
          </cell>
          <cell r="B4869" t="str">
            <v>TARO O P GOLD VANITY BLUE A1</v>
          </cell>
        </row>
        <row r="4870">
          <cell r="A4870" t="str">
            <v>BJ-TAR-042</v>
          </cell>
          <cell r="B4870" t="str">
            <v>JANGAN DIPAKAI</v>
          </cell>
        </row>
        <row r="4871">
          <cell r="A4871" t="str">
            <v>BJ-TAR-043</v>
          </cell>
          <cell r="B4871" t="str">
            <v>TARO O P SILVER GREY L2</v>
          </cell>
        </row>
        <row r="4872">
          <cell r="A4872" t="str">
            <v>BJ-TAR-044</v>
          </cell>
          <cell r="B4872" t="str">
            <v>JANGAN DIPAKAI</v>
          </cell>
        </row>
        <row r="4873">
          <cell r="A4873" t="str">
            <v>BJ-TAR-045</v>
          </cell>
          <cell r="B4873" t="str">
            <v>JANGAN DIPAKAI</v>
          </cell>
        </row>
        <row r="4874">
          <cell r="A4874" t="str">
            <v>BJ-TAR-046</v>
          </cell>
          <cell r="B4874" t="str">
            <v>JANGAN DIPAKAI</v>
          </cell>
        </row>
        <row r="4875">
          <cell r="A4875" t="str">
            <v>BJ-TAR-047</v>
          </cell>
          <cell r="B4875" t="str">
            <v>TARO O P SILVER RED O3</v>
          </cell>
        </row>
        <row r="4876">
          <cell r="A4876" t="str">
            <v>BJ-TAR-048</v>
          </cell>
          <cell r="B4876" t="str">
            <v>TARO P CREAM JAQUET BROWN</v>
          </cell>
        </row>
        <row r="4877">
          <cell r="A4877" t="str">
            <v>BJ-TAR-049</v>
          </cell>
          <cell r="B4877" t="str">
            <v>TARO P CREAM MERAH V3</v>
          </cell>
        </row>
        <row r="4878">
          <cell r="A4878" t="str">
            <v>BJ-TAR-050</v>
          </cell>
          <cell r="B4878" t="str">
            <v>TARO S P GOLD RED O3</v>
          </cell>
        </row>
        <row r="4879">
          <cell r="A4879" t="str">
            <v>BJ-TAR-051</v>
          </cell>
          <cell r="B4879" t="str">
            <v>JANGAN DIPAKAI</v>
          </cell>
        </row>
        <row r="4880">
          <cell r="A4880" t="str">
            <v>BJ-TAR-052</v>
          </cell>
          <cell r="B4880" t="str">
            <v>TARO S P SILVER RED 03</v>
          </cell>
        </row>
        <row r="4881">
          <cell r="A4881" t="str">
            <v>BJ-TAR-053</v>
          </cell>
          <cell r="B4881" t="str">
            <v>TARO S P GOLD BROWN N4</v>
          </cell>
        </row>
        <row r="4882">
          <cell r="A4882" t="str">
            <v>BJ-TAR-054</v>
          </cell>
          <cell r="B4882" t="str">
            <v>TARO O P GOLD CREAM N5</v>
          </cell>
        </row>
        <row r="4883">
          <cell r="A4883" t="str">
            <v>bj-tar-055</v>
          </cell>
          <cell r="B4883" t="str">
            <v>JANGAN DIPAKAI</v>
          </cell>
        </row>
        <row r="4884">
          <cell r="A4884" t="str">
            <v>BJ-TAR-056</v>
          </cell>
          <cell r="B4884" t="str">
            <v>JANGAN DIPAKAI</v>
          </cell>
        </row>
        <row r="4885">
          <cell r="A4885" t="str">
            <v>BJ-TAR-057</v>
          </cell>
          <cell r="B4885" t="str">
            <v>TARO S P CREAM BLUE L1</v>
          </cell>
        </row>
        <row r="4886">
          <cell r="A4886" t="str">
            <v>BJ-TAR-058</v>
          </cell>
          <cell r="B4886" t="str">
            <v>TARO O P GOLD JAQUET RED</v>
          </cell>
        </row>
        <row r="4887">
          <cell r="A4887" t="str">
            <v>BJ-TAR-059</v>
          </cell>
          <cell r="B4887" t="str">
            <v>TARO O P SILVER JAQUET BLUE</v>
          </cell>
        </row>
        <row r="4888">
          <cell r="A4888" t="str">
            <v>BJ-TAR-060</v>
          </cell>
          <cell r="B4888" t="str">
            <v>TARO S P CREAM JAQUET BROWN</v>
          </cell>
        </row>
        <row r="4889">
          <cell r="A4889" t="str">
            <v>BJ-TAR-061</v>
          </cell>
          <cell r="B4889" t="str">
            <v>TARO O P CREAM BLUE V1</v>
          </cell>
        </row>
        <row r="4890">
          <cell r="A4890" t="str">
            <v>BJ-TAR-062</v>
          </cell>
          <cell r="B4890" t="str">
            <v>TARO S P GOLD VANITY BLUE</v>
          </cell>
        </row>
        <row r="4891">
          <cell r="A4891" t="str">
            <v>BJ-TAR-063</v>
          </cell>
          <cell r="B4891" t="str">
            <v>TARO S P GOLD VANITY CREAM</v>
          </cell>
        </row>
        <row r="4892">
          <cell r="A4892" t="str">
            <v>BJ-TAR-064</v>
          </cell>
          <cell r="B4892" t="str">
            <v>TARO O P GOLD VANITY RED A3</v>
          </cell>
        </row>
        <row r="4893">
          <cell r="A4893" t="str">
            <v>BJ-TAR-065</v>
          </cell>
          <cell r="B4893" t="str">
            <v>TARO O P SILVER VANITY BLUE</v>
          </cell>
        </row>
        <row r="4894">
          <cell r="A4894" t="str">
            <v>BJ-TAR-066</v>
          </cell>
          <cell r="B4894" t="str">
            <v>TARO S P SILVER BLUE L1</v>
          </cell>
        </row>
        <row r="4895">
          <cell r="A4895" t="str">
            <v>BJ-TAR-067</v>
          </cell>
          <cell r="B4895" t="str">
            <v>TARO O P SILVER BLUE L1</v>
          </cell>
        </row>
        <row r="4896">
          <cell r="A4896" t="str">
            <v>BJ-TAR-068</v>
          </cell>
          <cell r="B4896" t="str">
            <v>TARO S P GOLD RED N3 BORDIR</v>
          </cell>
        </row>
        <row r="4897">
          <cell r="A4897" t="str">
            <v>BJ-TAR-069</v>
          </cell>
          <cell r="B4897" t="str">
            <v>TARO S P SILVER GREY L2</v>
          </cell>
        </row>
        <row r="4898">
          <cell r="A4898" t="str">
            <v>BJ-TAR-070</v>
          </cell>
          <cell r="B4898" t="str">
            <v>TARO S P GOLD RED N3</v>
          </cell>
        </row>
        <row r="4899">
          <cell r="A4899" t="str">
            <v>BJ-TAR-071</v>
          </cell>
          <cell r="B4899" t="str">
            <v>TARO S P GOLD VANITY RED</v>
          </cell>
        </row>
        <row r="4900">
          <cell r="A4900" t="str">
            <v>BJ-TAR-072</v>
          </cell>
          <cell r="B4900" t="str">
            <v>TARO O P GOLD RED V3</v>
          </cell>
        </row>
        <row r="4901">
          <cell r="A4901" t="str">
            <v>BJ-TAR-073</v>
          </cell>
          <cell r="B4901" t="str">
            <v>TARO S P GOLD RED D3 BORDIR</v>
          </cell>
        </row>
        <row r="4902">
          <cell r="A4902" t="str">
            <v>BJ-TAR-074</v>
          </cell>
          <cell r="B4902" t="str">
            <v>TARO S P SILVER ORANGE L12</v>
          </cell>
        </row>
        <row r="4903">
          <cell r="A4903" t="str">
            <v>BJ-TAR-075</v>
          </cell>
          <cell r="B4903" t="str">
            <v>TARO S P CREAM BLUE D1</v>
          </cell>
        </row>
        <row r="4904">
          <cell r="A4904" t="str">
            <v>BJ-TAR-076</v>
          </cell>
          <cell r="B4904" t="str">
            <v>TARO S P GOLD BLACK O7</v>
          </cell>
        </row>
        <row r="4905">
          <cell r="A4905" t="str">
            <v>BJ-TAR-077</v>
          </cell>
          <cell r="B4905" t="str">
            <v>TARO S P CREAM CREAM N5 + KANTONG JALA</v>
          </cell>
        </row>
        <row r="4906">
          <cell r="A4906" t="str">
            <v>BJ-TAR-078</v>
          </cell>
          <cell r="B4906" t="str">
            <v>TARO S P SILVER BLACK O7</v>
          </cell>
        </row>
        <row r="4907">
          <cell r="A4907" t="str">
            <v>BJ-TAR-079</v>
          </cell>
          <cell r="B4907" t="str">
            <v>TARO S P SILVER VANITY BROWN</v>
          </cell>
        </row>
        <row r="4908">
          <cell r="A4908" t="str">
            <v>BJ-TAR-080</v>
          </cell>
          <cell r="B4908" t="str">
            <v>TARO S P GOLD BLUE L1</v>
          </cell>
        </row>
        <row r="4909">
          <cell r="A4909" t="str">
            <v>BJ-TAR-081</v>
          </cell>
          <cell r="B4909" t="str">
            <v>TARO O P SILVER BROWN D4 + KANTONG</v>
          </cell>
        </row>
        <row r="4910">
          <cell r="A4910" t="str">
            <v>BJ-TAR-082</v>
          </cell>
          <cell r="B4910" t="str">
            <v>TARO S P GOLD RED AL11</v>
          </cell>
        </row>
        <row r="4911">
          <cell r="A4911" t="str">
            <v>BJ-TAR-083</v>
          </cell>
          <cell r="B4911" t="str">
            <v>TARO O P CREAM GREEN D6</v>
          </cell>
        </row>
        <row r="4912">
          <cell r="A4912" t="str">
            <v>BJ-TAR-084</v>
          </cell>
          <cell r="B4912" t="str">
            <v>TARO O P CREAM RED D3 BORDIR</v>
          </cell>
        </row>
        <row r="4913">
          <cell r="A4913" t="str">
            <v>BJ-TAR-085</v>
          </cell>
          <cell r="B4913" t="str">
            <v>TARO O P CREAM BROWN N4</v>
          </cell>
        </row>
        <row r="4914">
          <cell r="A4914" t="str">
            <v>BJ-TAR-086</v>
          </cell>
          <cell r="B4914" t="str">
            <v>TARO O P CREAM BLACK O7</v>
          </cell>
        </row>
        <row r="4915">
          <cell r="A4915" t="str">
            <v>BJ-TAR-087</v>
          </cell>
          <cell r="B4915" t="str">
            <v>TARO O P SILVER BROWN N4</v>
          </cell>
        </row>
        <row r="4916">
          <cell r="A4916" t="str">
            <v>BJ-TAR-088</v>
          </cell>
          <cell r="B4916" t="str">
            <v>TARO O P SILVER GREEN L6</v>
          </cell>
        </row>
        <row r="4917">
          <cell r="A4917" t="str">
            <v>BJ-TAR-089</v>
          </cell>
          <cell r="B4917" t="str">
            <v>TARO S P SILVER GREEN L6</v>
          </cell>
        </row>
        <row r="4918">
          <cell r="A4918" t="str">
            <v>BJ-TAR-090</v>
          </cell>
          <cell r="B4918" t="str">
            <v>TARO O P GOLD VANITY BROWN A4</v>
          </cell>
        </row>
        <row r="4919">
          <cell r="A4919" t="str">
            <v>BJ-TAR-091</v>
          </cell>
          <cell r="B4919" t="str">
            <v>JANGAN DIPAKAI</v>
          </cell>
        </row>
        <row r="4920">
          <cell r="A4920" t="str">
            <v>BJ-TAR-092</v>
          </cell>
          <cell r="B4920" t="str">
            <v>TARO S P SILVER NAVY BLUE TAURUS</v>
          </cell>
        </row>
        <row r="4921">
          <cell r="A4921" t="str">
            <v>BJ-TAR-093</v>
          </cell>
          <cell r="B4921" t="str">
            <v>TARO O P GOLD VANITY CREAM A5</v>
          </cell>
        </row>
        <row r="4922">
          <cell r="A4922" t="str">
            <v>BJ-TAR-094</v>
          </cell>
          <cell r="B4922" t="str">
            <v>TARO O P GOLD BLUE O1</v>
          </cell>
        </row>
        <row r="4923">
          <cell r="A4923" t="str">
            <v>BJ-TAR-095</v>
          </cell>
          <cell r="B4923" t="str">
            <v>TARO S P SILVER BLUE VANITY</v>
          </cell>
        </row>
        <row r="4924">
          <cell r="A4924" t="str">
            <v>BJ-TAR-096</v>
          </cell>
          <cell r="B4924" t="str">
            <v>TARO O P SILVER BROWN O4</v>
          </cell>
        </row>
        <row r="4925">
          <cell r="A4925" t="str">
            <v>BJ-TAR-097</v>
          </cell>
          <cell r="B4925" t="str">
            <v>TARO O P GOLD GREEN D6 BORDIR</v>
          </cell>
        </row>
        <row r="4926">
          <cell r="A4926" t="str">
            <v>BJ-TAR-098</v>
          </cell>
          <cell r="B4926" t="str">
            <v>TARO S P GOLD GREEN D6 BORDIR</v>
          </cell>
        </row>
        <row r="4927">
          <cell r="A4927" t="str">
            <v>BJ-TAR-099</v>
          </cell>
          <cell r="B4927" t="str">
            <v>TARO O P SILVER CREAM N5</v>
          </cell>
        </row>
        <row r="4928">
          <cell r="A4928" t="str">
            <v>BJ-TAR-100</v>
          </cell>
          <cell r="B4928" t="str">
            <v>TARO O P GOLD GREEN L6</v>
          </cell>
        </row>
        <row r="4929">
          <cell r="A4929" t="str">
            <v>BJ-TAR-101</v>
          </cell>
          <cell r="B4929" t="str">
            <v>TARO O P SILVER ORANGE AMAZONE</v>
          </cell>
        </row>
        <row r="4930">
          <cell r="A4930" t="str">
            <v>BJ-TAR-102</v>
          </cell>
          <cell r="B4930" t="str">
            <v>TARO O P GOLD BLACK D7 BORDIR</v>
          </cell>
        </row>
        <row r="4931">
          <cell r="A4931" t="str">
            <v>BJ-TAR-103</v>
          </cell>
          <cell r="B4931" t="str">
            <v>TARO O P MILKY RED V3</v>
          </cell>
        </row>
        <row r="4932">
          <cell r="A4932" t="str">
            <v>BJ-TAR-104</v>
          </cell>
          <cell r="B4932" t="str">
            <v>TARO S P SILVER BLACK L7</v>
          </cell>
        </row>
        <row r="4933">
          <cell r="A4933" t="str">
            <v>BJ-TAR-105</v>
          </cell>
          <cell r="B4933" t="str">
            <v>TARO O P SILVER VANITY RED A3</v>
          </cell>
        </row>
        <row r="4934">
          <cell r="A4934" t="str">
            <v>BJ-TAR-106</v>
          </cell>
          <cell r="B4934" t="str">
            <v>TARO S P GOLD CREAM O5</v>
          </cell>
        </row>
        <row r="4935">
          <cell r="A4935" t="str">
            <v>BJ-TAR-107</v>
          </cell>
          <cell r="B4935" t="str">
            <v>TARO S P CREAM GREEN D6</v>
          </cell>
        </row>
        <row r="4936">
          <cell r="A4936" t="str">
            <v>BJ-TAR-108</v>
          </cell>
          <cell r="B4936" t="str">
            <v>TARO S P GOLD BLACK L7</v>
          </cell>
        </row>
        <row r="4937">
          <cell r="A4937" t="str">
            <v>BJ-TAR-109</v>
          </cell>
          <cell r="B4937" t="str">
            <v>TARO O P SILVER GREY O2</v>
          </cell>
        </row>
        <row r="4938">
          <cell r="A4938" t="str">
            <v>BJ-TAR-110</v>
          </cell>
          <cell r="B4938" t="str">
            <v>TARO S P SILVER BROWN N4</v>
          </cell>
        </row>
        <row r="4939">
          <cell r="A4939" t="str">
            <v>BJ-TAR-111</v>
          </cell>
          <cell r="B4939" t="str">
            <v>TARO S GOLD GREEN L6 BORDIR</v>
          </cell>
        </row>
        <row r="4940">
          <cell r="A4940" t="str">
            <v>BJ-TAR-112</v>
          </cell>
          <cell r="B4940" t="str">
            <v>TARO O P GOLD GREEN L6 BORDIR</v>
          </cell>
        </row>
        <row r="4941">
          <cell r="A4941" t="str">
            <v>BJ-TAR-113</v>
          </cell>
          <cell r="B4941" t="str">
            <v>TARO S P SILVER BLACK L7 BORDIR</v>
          </cell>
        </row>
        <row r="4942">
          <cell r="A4942" t="str">
            <v>BJ-TAR-114</v>
          </cell>
          <cell r="B4942" t="str">
            <v>TARO S P GOLD OZON 051</v>
          </cell>
        </row>
        <row r="4943">
          <cell r="A4943" t="str">
            <v>BJ-TAR-115</v>
          </cell>
          <cell r="B4943" t="str">
            <v>TARO S P CREAM BLACK D7</v>
          </cell>
        </row>
        <row r="4944">
          <cell r="A4944" t="str">
            <v>BJ-TAR-116</v>
          </cell>
          <cell r="B4944" t="str">
            <v>TARO S P MILKY GREEN D6</v>
          </cell>
        </row>
        <row r="4945">
          <cell r="A4945" t="str">
            <v>BJ-TAR-117</v>
          </cell>
          <cell r="B4945" t="str">
            <v>TARO O P SILVER VANITY BROWN</v>
          </cell>
        </row>
        <row r="4946">
          <cell r="A4946" t="str">
            <v>BJ-TAR-118</v>
          </cell>
          <cell r="B4946" t="str">
            <v>TARO O P GOLD VANITY GREEN</v>
          </cell>
        </row>
        <row r="4947">
          <cell r="A4947" t="str">
            <v>BJ-TAR-119</v>
          </cell>
          <cell r="B4947" t="str">
            <v>TARO S P GOLD BLUE O1</v>
          </cell>
        </row>
        <row r="4948">
          <cell r="A4948" t="str">
            <v>BJ-TAR-120</v>
          </cell>
          <cell r="B4948" t="str">
            <v>TARO S P SILVER BLUE O1</v>
          </cell>
        </row>
        <row r="4949">
          <cell r="A4949" t="str">
            <v>BJ-TAR-121</v>
          </cell>
          <cell r="B4949" t="str">
            <v>TARO S P GOLD VANITY RED A3 BORDIR</v>
          </cell>
        </row>
        <row r="4950">
          <cell r="A4950" t="str">
            <v>BJ-TAR-122</v>
          </cell>
          <cell r="B4950" t="str">
            <v>TARO S P GOLD GREEN L6</v>
          </cell>
        </row>
        <row r="4951">
          <cell r="A4951" t="str">
            <v>BJ-TAR-123</v>
          </cell>
          <cell r="B4951" t="str">
            <v>TARO S P GOLD CREAM N5</v>
          </cell>
        </row>
        <row r="4952">
          <cell r="A4952" t="str">
            <v>BJ-TAR-124</v>
          </cell>
          <cell r="B4952" t="str">
            <v>TARO S P GOLD D3 GEORGIA</v>
          </cell>
        </row>
        <row r="4953">
          <cell r="A4953" t="str">
            <v>BJ-TB--001</v>
          </cell>
          <cell r="B4953" t="str">
            <v>TB 001</v>
          </cell>
        </row>
        <row r="4954">
          <cell r="A4954" t="str">
            <v>BJ-TB--002</v>
          </cell>
          <cell r="B4954" t="str">
            <v>TB-002-P-BEIGE</v>
          </cell>
        </row>
        <row r="4955">
          <cell r="A4955" t="str">
            <v>BJ-TB--003</v>
          </cell>
          <cell r="B4955" t="str">
            <v>TB-002-P-IVORY</v>
          </cell>
        </row>
        <row r="4956">
          <cell r="A4956" t="str">
            <v>BJ-TB--004</v>
          </cell>
          <cell r="B4956" t="str">
            <v>TB - 002 P WHITE</v>
          </cell>
        </row>
        <row r="4957">
          <cell r="A4957" t="str">
            <v>BJ-TEA-001</v>
          </cell>
          <cell r="B4957" t="str">
            <v>TEACHER DESK</v>
          </cell>
        </row>
        <row r="4958">
          <cell r="A4958" t="str">
            <v>BJ-TEATRO-001</v>
          </cell>
          <cell r="B4958" t="str">
            <v>TEATRO S11 WITH TABLE COVER BROWN ARM DARK BROWN</v>
          </cell>
        </row>
        <row r="4959">
          <cell r="A4959" t="str">
            <v>BJ-TEATRO-002</v>
          </cell>
          <cell r="B4959" t="str">
            <v>TEATRO S11 2 SEATS</v>
          </cell>
        </row>
        <row r="4960">
          <cell r="A4960" t="str">
            <v>BJ-TEATRO-003</v>
          </cell>
          <cell r="B4960" t="str">
            <v>TEATRO S11 4 SEATS</v>
          </cell>
        </row>
        <row r="4961">
          <cell r="A4961" t="str">
            <v>BJ-TEATRO-004</v>
          </cell>
          <cell r="B4961" t="str">
            <v>TEATRO S11 COVER FABRIC LIGHTRED 26-22</v>
          </cell>
        </row>
        <row r="4962">
          <cell r="A4962" t="str">
            <v>BJ-TEATRO-005</v>
          </cell>
          <cell r="B4962" t="str">
            <v>TEATRO S-11 FABRIC BROWN</v>
          </cell>
        </row>
        <row r="4963">
          <cell r="A4963" t="str">
            <v>BJ-TEATRO-006</v>
          </cell>
          <cell r="B4963" t="str">
            <v>TEATRO S-11 FABRIC GREY</v>
          </cell>
        </row>
        <row r="4964">
          <cell r="A4964" t="str">
            <v>BJ-TEATRO-007</v>
          </cell>
          <cell r="B4964" t="str">
            <v>TEATRO S 09 FABRIC RED</v>
          </cell>
        </row>
        <row r="4965">
          <cell r="A4965" t="str">
            <v>BJ-TEATRO-008</v>
          </cell>
          <cell r="B4965" t="str">
            <v>TEATRO S 09 FABRIC BLUE</v>
          </cell>
        </row>
        <row r="4966">
          <cell r="A4966" t="str">
            <v>BJ-TEATRO-009</v>
          </cell>
          <cell r="B4966" t="str">
            <v>TEATRO S 15 FABRIC RED</v>
          </cell>
        </row>
        <row r="4967">
          <cell r="A4967" t="str">
            <v>BJ-TEATRO-010</v>
          </cell>
          <cell r="B4967" t="str">
            <v>TEATRO S 15 FABRIC BLUE</v>
          </cell>
        </row>
        <row r="4968">
          <cell r="A4968" t="str">
            <v>BJ-TEATRO-011</v>
          </cell>
          <cell r="B4968" t="str">
            <v>TEATRO S-09 FABRIC TOSCA</v>
          </cell>
        </row>
        <row r="4969">
          <cell r="A4969" t="str">
            <v>BJ-TEATRO-012</v>
          </cell>
          <cell r="B4969" t="str">
            <v>TEATRO S 15 FABRIC GREY</v>
          </cell>
        </row>
        <row r="4970">
          <cell r="A4970" t="str">
            <v>BJ-TEATRO-013</v>
          </cell>
          <cell r="B4970" t="str">
            <v>TEATRO S 11 FABRIC GREEN</v>
          </cell>
        </row>
        <row r="4971">
          <cell r="A4971" t="str">
            <v>BJ-TEATRO-014</v>
          </cell>
          <cell r="B4971" t="str">
            <v>TEATRO S 11 FABRIC RED</v>
          </cell>
        </row>
        <row r="4972">
          <cell r="A4972" t="str">
            <v>BJ-TEATRO-015</v>
          </cell>
          <cell r="B4972" t="str">
            <v>TEATRO S-11 FABRIC BLUE</v>
          </cell>
        </row>
        <row r="4973">
          <cell r="A4973" t="str">
            <v>BJ-TEATRO-016</v>
          </cell>
          <cell r="B4973" t="str">
            <v>TEATRO S11 COVER FABRIC MAROON 26-23</v>
          </cell>
        </row>
        <row r="4974">
          <cell r="A4974" t="str">
            <v>BJ-TEATRO-017</v>
          </cell>
          <cell r="B4974" t="str">
            <v>TEATRO S11 ORANGE (Y03-2 UPRGRADE VERSION)</v>
          </cell>
        </row>
        <row r="4975">
          <cell r="A4975" t="str">
            <v>BJ-TEATRO-018</v>
          </cell>
          <cell r="B4975" t="str">
            <v>TEATRO S11 BLUE (Y75-2 UPRGRADE VERSION)</v>
          </cell>
        </row>
        <row r="4976">
          <cell r="A4976" t="str">
            <v>BJ-TEATRO-019</v>
          </cell>
          <cell r="B4976" t="str">
            <v>TEATRO S11 MAROON (Y01-2 UPRGRADE VERSION)</v>
          </cell>
        </row>
        <row r="4977">
          <cell r="A4977" t="str">
            <v>BJ-TKG-001</v>
          </cell>
          <cell r="B4977" t="str">
            <v>TKG - 02 - P - SILVER</v>
          </cell>
        </row>
        <row r="4978">
          <cell r="A4978" t="str">
            <v>BJ-TKG-002</v>
          </cell>
          <cell r="B4978" t="str">
            <v>TKG01 - IVORY</v>
          </cell>
        </row>
        <row r="4979">
          <cell r="A4979" t="str">
            <v>BJ-TKG-003</v>
          </cell>
          <cell r="B4979" t="str">
            <v>TKG01 - L. BLUE</v>
          </cell>
        </row>
        <row r="4980">
          <cell r="A4980" t="str">
            <v>BJ-TKG-004</v>
          </cell>
          <cell r="B4980" t="str">
            <v>TKG01 - P - YELLOW</v>
          </cell>
        </row>
        <row r="4981">
          <cell r="A4981" t="str">
            <v>BJ-TKG-005</v>
          </cell>
          <cell r="B4981" t="str">
            <v>TKG01--CREAM</v>
          </cell>
        </row>
        <row r="4982">
          <cell r="A4982" t="str">
            <v>BJ-TKG-006</v>
          </cell>
          <cell r="B4982" t="str">
            <v>TKG01--L. BLUE</v>
          </cell>
        </row>
        <row r="4983">
          <cell r="A4983" t="str">
            <v>BJ-TKG-007</v>
          </cell>
          <cell r="B4983" t="str">
            <v>TKG01-P-YELLOW</v>
          </cell>
        </row>
        <row r="4984">
          <cell r="A4984" t="str">
            <v>BJ-TKG-008</v>
          </cell>
          <cell r="B4984" t="str">
            <v>TKG-02-P-SILVER</v>
          </cell>
        </row>
        <row r="4985">
          <cell r="A4985" t="str">
            <v>BJ-TKG-010</v>
          </cell>
          <cell r="B4985" t="str">
            <v>KINDERGARTEN 2 / TKG 02 SILVER MAPLE</v>
          </cell>
        </row>
        <row r="4986">
          <cell r="A4986" t="str">
            <v>BJ-TKG-011</v>
          </cell>
          <cell r="B4986" t="str">
            <v>KINDERGARTEN T 5512 /TKG 01 BLUE MAPLE</v>
          </cell>
        </row>
        <row r="4987">
          <cell r="A4987" t="str">
            <v>BJ-TKG-012</v>
          </cell>
          <cell r="B4987" t="str">
            <v>KINDERGARTEN T 5512 /TKG 01 CREAM MAPLE</v>
          </cell>
        </row>
        <row r="4988">
          <cell r="A4988" t="str">
            <v>BJ-TKG-013</v>
          </cell>
          <cell r="B4988" t="str">
            <v>KINDERGARTEN T 5512 /TKG 01 YELLOW MAPLE</v>
          </cell>
        </row>
        <row r="4989">
          <cell r="A4989" t="str">
            <v>BJ-TKG-014</v>
          </cell>
          <cell r="B4989" t="str">
            <v>TKG-O1- RED MAPLE / SOHO 5512</v>
          </cell>
        </row>
        <row r="4990">
          <cell r="A4990" t="str">
            <v>BJ-TKG-015</v>
          </cell>
          <cell r="B4990" t="str">
            <v>TKG02 P YELLOW</v>
          </cell>
        </row>
        <row r="4991">
          <cell r="A4991" t="str">
            <v>BJ-TKG-016</v>
          </cell>
          <cell r="B4991" t="str">
            <v>TKG02 P BLUE</v>
          </cell>
        </row>
        <row r="4992">
          <cell r="A4992" t="str">
            <v>BJ-TKM-001</v>
          </cell>
          <cell r="B4992" t="str">
            <v>TKM7012W P LIGHT GREY LIGHT GREY</v>
          </cell>
        </row>
        <row r="4993">
          <cell r="A4993" t="str">
            <v>BJ-TKM-002</v>
          </cell>
          <cell r="B4993" t="str">
            <v>TKM7014 P LIGHT GREY LIGHT GREY</v>
          </cell>
        </row>
        <row r="4994">
          <cell r="A4994" t="str">
            <v>BJ-TKM-003</v>
          </cell>
          <cell r="B4994" t="str">
            <v>JANGAN DIPAKAI</v>
          </cell>
        </row>
        <row r="4995">
          <cell r="A4995" t="str">
            <v>BJ-TKM-004</v>
          </cell>
          <cell r="B4995" t="str">
            <v>TKM 7014</v>
          </cell>
        </row>
        <row r="4996">
          <cell r="A4996" t="str">
            <v>BJ-TOY-001</v>
          </cell>
          <cell r="B4996" t="str">
            <v>TABLE TOP TOYOTA TSUSHO 25.4 X 685 X 1200</v>
          </cell>
        </row>
        <row r="4997">
          <cell r="A4997" t="str">
            <v>BJ-TOY-002</v>
          </cell>
          <cell r="B4997" t="str">
            <v>TABLE TOP TOYOTA TSUSHO 25.4 X 685 X 2415</v>
          </cell>
        </row>
        <row r="4998">
          <cell r="A4998" t="str">
            <v>BJ-TOY-003</v>
          </cell>
          <cell r="B4998" t="str">
            <v>TABLE TOP TOYOTA TSUSHO 25.4 X 685 X 2400</v>
          </cell>
        </row>
        <row r="4999">
          <cell r="A4999" t="str">
            <v>BJ-TRO-001</v>
          </cell>
          <cell r="B4999" t="str">
            <v>TROLLEY TM-02</v>
          </cell>
        </row>
        <row r="5000">
          <cell r="A5000" t="str">
            <v>BJ-TRO-002</v>
          </cell>
          <cell r="B5000" t="str">
            <v>TROLLEY TF-02</v>
          </cell>
        </row>
        <row r="5001">
          <cell r="A5001" t="str">
            <v>BJ-TRO-003</v>
          </cell>
          <cell r="B5001" t="str">
            <v>TROLLEY NEO CHAIR</v>
          </cell>
        </row>
        <row r="5002">
          <cell r="A5002" t="str">
            <v>BJ-TU -001</v>
          </cell>
          <cell r="B5002" t="str">
            <v>TU 6012 HIGH P BLACK DARK BROWN</v>
          </cell>
        </row>
        <row r="5003">
          <cell r="A5003" t="str">
            <v>BJ-TU -003</v>
          </cell>
          <cell r="B5003" t="str">
            <v>TU 6012 LOW P GREY DARK BROWN</v>
          </cell>
        </row>
        <row r="5004">
          <cell r="A5004" t="str">
            <v>BJ-TU -005</v>
          </cell>
          <cell r="B5004" t="str">
            <v>TU 7014 P BLACK DARK BROWN</v>
          </cell>
        </row>
        <row r="5005">
          <cell r="A5005" t="str">
            <v>BJ-TU -006</v>
          </cell>
          <cell r="B5005" t="str">
            <v>TU 7575 P SILVER DARK BROWN</v>
          </cell>
        </row>
        <row r="5006">
          <cell r="A5006" t="str">
            <v>BJ-TU -007</v>
          </cell>
          <cell r="B5006" t="str">
            <v>TU 7575 P BLACK DARK BROWN</v>
          </cell>
        </row>
        <row r="5007">
          <cell r="A5007" t="str">
            <v>BJ-TU -008</v>
          </cell>
          <cell r="B5007" t="str">
            <v>TU 7014 P SILVER DARK BROWN</v>
          </cell>
        </row>
        <row r="5008">
          <cell r="A5008" t="str">
            <v>BJ-TU -009</v>
          </cell>
          <cell r="B5008" t="str">
            <v>JANGAN DIPAKAI</v>
          </cell>
        </row>
        <row r="5009">
          <cell r="A5009" t="str">
            <v>BJ-TU -010</v>
          </cell>
          <cell r="B5009" t="str">
            <v>TU 6012 LOW P BLACK DARK BROWN</v>
          </cell>
        </row>
        <row r="5010">
          <cell r="A5010" t="str">
            <v>BJ-TU -011</v>
          </cell>
          <cell r="B5010" t="str">
            <v>TU 6012 LOW CUSTOM (P WHITE PSO)</v>
          </cell>
        </row>
        <row r="5011">
          <cell r="A5011" t="str">
            <v>BJ-TU -012</v>
          </cell>
          <cell r="B5011" t="str">
            <v>TU 6012 P BLACK DARK BROWN</v>
          </cell>
        </row>
        <row r="5012">
          <cell r="A5012" t="str">
            <v>BJ-TU-008</v>
          </cell>
          <cell r="B5012" t="str">
            <v>JANGAN DIPAKAI</v>
          </cell>
        </row>
        <row r="5013">
          <cell r="A5013" t="str">
            <v>BJ-TU-009</v>
          </cell>
          <cell r="B5013" t="str">
            <v>JANGAN DIPAKAI</v>
          </cell>
        </row>
        <row r="5014">
          <cell r="A5014" t="str">
            <v>BJ-TU-010</v>
          </cell>
          <cell r="B5014" t="str">
            <v>JANGAN DIPAKAI</v>
          </cell>
        </row>
        <row r="5015">
          <cell r="A5015" t="str">
            <v>BJ-TU-011</v>
          </cell>
          <cell r="B5015" t="str">
            <v>JANGAN DIPAKAI</v>
          </cell>
        </row>
        <row r="5016">
          <cell r="A5016" t="str">
            <v>BJ-TU-012</v>
          </cell>
          <cell r="B5016" t="str">
            <v>JANGAN DIPAKAI</v>
          </cell>
        </row>
        <row r="5017">
          <cell r="A5017" t="str">
            <v>BJ-TU-013</v>
          </cell>
          <cell r="B5017" t="str">
            <v>JANGAN DIPAKAI</v>
          </cell>
        </row>
        <row r="5018">
          <cell r="A5018" t="str">
            <v>BJ-TU-014</v>
          </cell>
          <cell r="B5018" t="str">
            <v>JANGAN DIPAKAI</v>
          </cell>
        </row>
        <row r="5019">
          <cell r="A5019" t="str">
            <v>BJ-TU-015</v>
          </cell>
          <cell r="B5019" t="str">
            <v>JANGAN DIPAKAI</v>
          </cell>
        </row>
        <row r="5020">
          <cell r="A5020" t="str">
            <v>BJ-TU-016</v>
          </cell>
          <cell r="B5020" t="str">
            <v>JANGAN DIPAKAI</v>
          </cell>
        </row>
        <row r="5021">
          <cell r="A5021" t="str">
            <v>BJ-TU-017</v>
          </cell>
          <cell r="B5021" t="str">
            <v>JANGAN DIPAKAI</v>
          </cell>
        </row>
        <row r="5022">
          <cell r="A5022" t="str">
            <v>BJ-TU-018</v>
          </cell>
          <cell r="B5022" t="str">
            <v>JANGAN DIPAKAI</v>
          </cell>
        </row>
        <row r="5023">
          <cell r="A5023" t="str">
            <v>BJ-TU-019</v>
          </cell>
          <cell r="B5023" t="str">
            <v>JANGAN DIPAKAI</v>
          </cell>
        </row>
        <row r="5024">
          <cell r="A5024" t="str">
            <v>BJ-TU-020</v>
          </cell>
          <cell r="B5024" t="str">
            <v>JANGAN DIPAKAI</v>
          </cell>
        </row>
        <row r="5025">
          <cell r="A5025" t="str">
            <v>BJ-TU-021</v>
          </cell>
          <cell r="B5025" t="str">
            <v>JANGAN DIPAKAI</v>
          </cell>
        </row>
        <row r="5026">
          <cell r="A5026" t="str">
            <v>BJ-TU-022</v>
          </cell>
          <cell r="B5026" t="str">
            <v>JANGAN DIPAKAI</v>
          </cell>
        </row>
        <row r="5027">
          <cell r="A5027" t="str">
            <v>BJ-TU-023</v>
          </cell>
          <cell r="B5027" t="str">
            <v>TU 6014 TAEKWANG</v>
          </cell>
        </row>
        <row r="5028">
          <cell r="A5028" t="str">
            <v>BJ-TUCH-001</v>
          </cell>
          <cell r="B5028" t="str">
            <v>TOUCH FREE HANDSANITIZER STAND BLACK</v>
          </cell>
        </row>
        <row r="5029">
          <cell r="A5029" t="str">
            <v>BJ-TUCH-002</v>
          </cell>
          <cell r="B5029" t="str">
            <v>TOUCH FREE HANDSANITIZER STAND GREY</v>
          </cell>
        </row>
        <row r="5030">
          <cell r="A5030" t="str">
            <v>BJ-TUCH-003</v>
          </cell>
          <cell r="B5030" t="str">
            <v>TOUCH FREE HANDSANITIZER STAND WHITE ROLLAND</v>
          </cell>
        </row>
        <row r="5031">
          <cell r="A5031" t="str">
            <v>BJ-TV -001</v>
          </cell>
          <cell r="B5031" t="str">
            <v>TV BOARD-P-BLACK-BLACK</v>
          </cell>
        </row>
        <row r="5032">
          <cell r="A5032" t="str">
            <v>BJ-TV -002</v>
          </cell>
          <cell r="B5032" t="str">
            <v>TV BOARD-P-CREAM-CREAM</v>
          </cell>
        </row>
        <row r="5033">
          <cell r="A5033" t="str">
            <v>BJ-TV -003</v>
          </cell>
          <cell r="B5033" t="str">
            <v>TV BOARD-P-IVORY-MAPLE</v>
          </cell>
        </row>
        <row r="5034">
          <cell r="A5034" t="str">
            <v>BJ-UNI-001</v>
          </cell>
          <cell r="B5034" t="str">
            <v>UNICHAIR HIGH-P-CREAM</v>
          </cell>
        </row>
        <row r="5035">
          <cell r="A5035" t="str">
            <v>BJ-UNI-002</v>
          </cell>
          <cell r="B5035" t="str">
            <v>UNICHAIR HIGH-P-IVORY</v>
          </cell>
        </row>
        <row r="5036">
          <cell r="A5036" t="str">
            <v>BJ-UNI-003</v>
          </cell>
          <cell r="B5036" t="str">
            <v>UNICHAIR LOW-P-CREAM</v>
          </cell>
        </row>
        <row r="5037">
          <cell r="A5037" t="str">
            <v>BJ-UNI-004</v>
          </cell>
          <cell r="B5037" t="str">
            <v>UNICHAIR LOW-P-IVORY</v>
          </cell>
        </row>
        <row r="5038">
          <cell r="A5038" t="str">
            <v>BJ-UNI-005</v>
          </cell>
          <cell r="B5038" t="str">
            <v>UNIDESK HIGH-P-CREAM</v>
          </cell>
        </row>
        <row r="5039">
          <cell r="A5039" t="str">
            <v>BJ-UNI-006</v>
          </cell>
          <cell r="B5039" t="str">
            <v>UNIDESK HIGH-P-IVORY</v>
          </cell>
        </row>
        <row r="5040">
          <cell r="A5040" t="str">
            <v>BJ-UNI-007</v>
          </cell>
          <cell r="B5040" t="str">
            <v>UNIDESK LOW-P-CREAM</v>
          </cell>
        </row>
        <row r="5041">
          <cell r="A5041" t="str">
            <v>BJ-UNI-008</v>
          </cell>
          <cell r="B5041" t="str">
            <v>UNIDESK LOW-P-IVORY</v>
          </cell>
        </row>
        <row r="5042">
          <cell r="A5042" t="str">
            <v>BJ-UNI-009</v>
          </cell>
          <cell r="B5042" t="str">
            <v>HIGH CHAIR NO. 5</v>
          </cell>
        </row>
        <row r="5043">
          <cell r="A5043" t="str">
            <v>BJ-UNI-010</v>
          </cell>
          <cell r="B5043" t="str">
            <v>HIGH TABLE STAKABLE (UNI DESK)</v>
          </cell>
        </row>
        <row r="5044">
          <cell r="A5044" t="str">
            <v>BJ-UNI-011</v>
          </cell>
          <cell r="B5044" t="str">
            <v>LOW CHAIR IVORY NO. 3</v>
          </cell>
        </row>
        <row r="5045">
          <cell r="A5045" t="str">
            <v>BJ-UNI-012</v>
          </cell>
          <cell r="B5045" t="str">
            <v>LOW TABLE STAKABLE (UNI DESK)</v>
          </cell>
        </row>
        <row r="5046">
          <cell r="A5046" t="str">
            <v>BJ-UNK-001</v>
          </cell>
          <cell r="B5046" t="str">
            <v>UNKNOW</v>
          </cell>
        </row>
        <row r="5047">
          <cell r="A5047" t="str">
            <v>BJ-VIS-001</v>
          </cell>
          <cell r="B5047" t="str">
            <v>VISTA N BLUE L1</v>
          </cell>
        </row>
        <row r="5048">
          <cell r="A5048" t="str">
            <v>BJ-VIS-002</v>
          </cell>
          <cell r="B5048" t="str">
            <v>VISTA N GREY L2</v>
          </cell>
        </row>
        <row r="5049">
          <cell r="A5049" t="str">
            <v>BJ-VIS-003</v>
          </cell>
          <cell r="B5049" t="str">
            <v>VISTA N GREEN L6</v>
          </cell>
        </row>
        <row r="5050">
          <cell r="A5050" t="str">
            <v>BJ-VIS-004</v>
          </cell>
          <cell r="B5050" t="str">
            <v>VISTA N BLACK L7</v>
          </cell>
        </row>
        <row r="5051">
          <cell r="A5051" t="str">
            <v>BJ-VIS-005</v>
          </cell>
          <cell r="B5051" t="str">
            <v>VISTA N RED N3</v>
          </cell>
        </row>
        <row r="5052">
          <cell r="A5052" t="str">
            <v>BJ-VIS-006</v>
          </cell>
          <cell r="B5052" t="str">
            <v>VISTA N BROWN N4</v>
          </cell>
        </row>
        <row r="5053">
          <cell r="A5053" t="str">
            <v>BJ-VIS-007</v>
          </cell>
          <cell r="B5053" t="str">
            <v>VISTA N CREAM N5</v>
          </cell>
        </row>
        <row r="5054">
          <cell r="A5054" t="str">
            <v>BJ-VIS-008</v>
          </cell>
          <cell r="B5054" t="str">
            <v>VISTA P BLACK BLUE L1</v>
          </cell>
        </row>
        <row r="5055">
          <cell r="A5055" t="str">
            <v>BJ-VIS-009</v>
          </cell>
          <cell r="B5055" t="str">
            <v>VISTA P BLACK GREY L2</v>
          </cell>
        </row>
        <row r="5056">
          <cell r="A5056" t="str">
            <v>BJ-VIS-010</v>
          </cell>
          <cell r="B5056" t="str">
            <v>VISTA P BLACK GREEN L6</v>
          </cell>
        </row>
        <row r="5057">
          <cell r="A5057" t="str">
            <v>BJ-VIS-011</v>
          </cell>
          <cell r="B5057" t="str">
            <v>VISTA P BLACK BLACK L7</v>
          </cell>
        </row>
        <row r="5058">
          <cell r="A5058" t="str">
            <v>BJ-VIS-012</v>
          </cell>
          <cell r="B5058" t="str">
            <v>VISTA P BLACK RED N3</v>
          </cell>
        </row>
        <row r="5059">
          <cell r="A5059" t="str">
            <v>BJ-VIS-013</v>
          </cell>
          <cell r="B5059" t="str">
            <v>VISTA P BLACK BROWN N4</v>
          </cell>
        </row>
        <row r="5060">
          <cell r="A5060" t="str">
            <v>BJ-VIS-014</v>
          </cell>
          <cell r="B5060" t="str">
            <v>VISTA P BLACK CREAM N5</v>
          </cell>
        </row>
        <row r="5061">
          <cell r="A5061" t="str">
            <v>BJ-VIS-015</v>
          </cell>
          <cell r="B5061" t="str">
            <v>VISTA P CREAM BLUE L1</v>
          </cell>
        </row>
        <row r="5062">
          <cell r="A5062" t="str">
            <v>BJ-VIS-016</v>
          </cell>
          <cell r="B5062" t="str">
            <v>VISTA P CREAM GREY L2</v>
          </cell>
        </row>
        <row r="5063">
          <cell r="A5063" t="str">
            <v>BJ-VIS-017</v>
          </cell>
          <cell r="B5063" t="str">
            <v>VISTA P CREAM GREEN L6</v>
          </cell>
        </row>
        <row r="5064">
          <cell r="A5064" t="str">
            <v>BJ-VIS-018</v>
          </cell>
          <cell r="B5064" t="str">
            <v>VISTA P CREAM BLACK L7</v>
          </cell>
        </row>
        <row r="5065">
          <cell r="A5065" t="str">
            <v>BJ-VIS-019</v>
          </cell>
          <cell r="B5065" t="str">
            <v>VISTA P CREAM RED N3</v>
          </cell>
        </row>
        <row r="5066">
          <cell r="A5066" t="str">
            <v>BJ-VIS-020</v>
          </cell>
          <cell r="B5066" t="str">
            <v>VISTA P CREAM BROWN N4</v>
          </cell>
        </row>
        <row r="5067">
          <cell r="A5067" t="str">
            <v>BJ-VIS-021</v>
          </cell>
          <cell r="B5067" t="str">
            <v>VISTA P CREAM CREAM N5</v>
          </cell>
        </row>
        <row r="5068">
          <cell r="A5068" t="str">
            <v>BJ-VIS-022</v>
          </cell>
          <cell r="B5068" t="str">
            <v>VISTA N GREY O2</v>
          </cell>
        </row>
        <row r="5069">
          <cell r="A5069" t="str">
            <v>BJ-VIS-026</v>
          </cell>
          <cell r="B5069" t="str">
            <v>VISTA P BLACK BLACK O7</v>
          </cell>
        </row>
        <row r="5070">
          <cell r="A5070" t="str">
            <v>BJ-VIS-030</v>
          </cell>
          <cell r="B5070" t="str">
            <v>VISTA N CREAM O5</v>
          </cell>
        </row>
        <row r="5071">
          <cell r="A5071" t="str">
            <v>BJ-VIS-031</v>
          </cell>
          <cell r="B5071" t="str">
            <v>VISTA N RED O3</v>
          </cell>
        </row>
        <row r="5072">
          <cell r="A5072" t="str">
            <v>BJ-VIS-032</v>
          </cell>
          <cell r="B5072" t="str">
            <v>VISTA P BLACK YELLOW O8 SABLON</v>
          </cell>
        </row>
        <row r="5073">
          <cell r="A5073" t="str">
            <v>BJ-VIS-035</v>
          </cell>
          <cell r="B5073" t="str">
            <v>VISTA P BLACK RED O3</v>
          </cell>
        </row>
        <row r="5074">
          <cell r="A5074" t="str">
            <v>BJ-VIS-039</v>
          </cell>
          <cell r="B5074" t="str">
            <v>JANGAN DIPAKAI</v>
          </cell>
        </row>
        <row r="5075">
          <cell r="A5075" t="str">
            <v>BJ-VIS-040</v>
          </cell>
          <cell r="B5075" t="str">
            <v>VISTA N BLUE O1</v>
          </cell>
        </row>
        <row r="5076">
          <cell r="A5076" t="str">
            <v>BJ-VIS-041</v>
          </cell>
          <cell r="B5076" t="str">
            <v>VISTA N GREEN O6</v>
          </cell>
        </row>
        <row r="5077">
          <cell r="A5077" t="str">
            <v>BJ-VIS-042</v>
          </cell>
          <cell r="B5077" t="str">
            <v>VISTA N BLACK O7</v>
          </cell>
        </row>
        <row r="5078">
          <cell r="A5078" t="str">
            <v>BJ-VIS-043</v>
          </cell>
          <cell r="B5078" t="str">
            <v>VISTA N BLACK V7</v>
          </cell>
        </row>
        <row r="5079">
          <cell r="A5079" t="str">
            <v>BJ-VIS-045</v>
          </cell>
          <cell r="B5079" t="str">
            <v>VISTA P CREAM RED O3</v>
          </cell>
        </row>
        <row r="5080">
          <cell r="A5080" t="str">
            <v>BJ-VIS-046</v>
          </cell>
          <cell r="B5080" t="str">
            <v>VISTA N GREY L2 ( EX )</v>
          </cell>
        </row>
        <row r="5081">
          <cell r="A5081" t="str">
            <v>BJ-VIS-047</v>
          </cell>
          <cell r="B5081" t="str">
            <v>VISTA N ORANGE L12</v>
          </cell>
        </row>
        <row r="5082">
          <cell r="A5082" t="str">
            <v>BJ-VIS-048</v>
          </cell>
          <cell r="B5082" t="str">
            <v>VISTA P BLACK BLUE S1</v>
          </cell>
        </row>
        <row r="5083">
          <cell r="A5083" t="str">
            <v>BJ-VIS-049</v>
          </cell>
          <cell r="B5083" t="str">
            <v>VISTA N BLACK L7 ( EX )</v>
          </cell>
        </row>
        <row r="5084">
          <cell r="A5084" t="str">
            <v>BJ-VIS-050</v>
          </cell>
          <cell r="B5084" t="str">
            <v>VISTA P BLACK RED CUSTOM</v>
          </cell>
        </row>
        <row r="5085">
          <cell r="A5085" t="str">
            <v>BJ-VIS-051</v>
          </cell>
          <cell r="B5085" t="str">
            <v>VISTA P BLACK BLUE CUSTOM</v>
          </cell>
        </row>
        <row r="5086">
          <cell r="A5086" t="str">
            <v>BJ-VIS-052</v>
          </cell>
          <cell r="B5086" t="str">
            <v>VISTA P SILVER BLACK L7</v>
          </cell>
        </row>
        <row r="5087">
          <cell r="A5087" t="str">
            <v>BJ-VIS-053</v>
          </cell>
          <cell r="B5087" t="str">
            <v>VISTA P BLACK BROWN OZON O51</v>
          </cell>
        </row>
        <row r="5088">
          <cell r="A5088" t="str">
            <v>BJ-VIS-054</v>
          </cell>
          <cell r="B5088" t="str">
            <v>VISTA P SILVER GREY L2</v>
          </cell>
        </row>
        <row r="5089">
          <cell r="A5089" t="str">
            <v>BJ-VIS-055</v>
          </cell>
          <cell r="B5089" t="str">
            <v>VISTA P SILVER GREY O2</v>
          </cell>
        </row>
        <row r="5090">
          <cell r="A5090" t="str">
            <v>BJ-VIS-056</v>
          </cell>
          <cell r="B5090" t="str">
            <v>VISTA N BLUE D1</v>
          </cell>
        </row>
        <row r="5091">
          <cell r="A5091" t="str">
            <v>BJ-VIS-057</v>
          </cell>
          <cell r="B5091" t="str">
            <v>VISTA N BROWN OZON 051</v>
          </cell>
        </row>
        <row r="5092">
          <cell r="A5092" t="str">
            <v>BJ-VIS-058</v>
          </cell>
          <cell r="B5092" t="str">
            <v>VISTA P BLACK GREY O2</v>
          </cell>
        </row>
        <row r="5093">
          <cell r="A5093" t="str">
            <v>BJ-VIS-059</v>
          </cell>
          <cell r="B5093" t="str">
            <v>VISTA N GREEN L13</v>
          </cell>
        </row>
        <row r="5094">
          <cell r="A5094" t="str">
            <v>BJ-VIS-060</v>
          </cell>
          <cell r="B5094" t="str">
            <v>VISTA N BLUE Y1</v>
          </cell>
        </row>
        <row r="5095">
          <cell r="A5095" t="str">
            <v>BJ-VIS-061</v>
          </cell>
          <cell r="B5095" t="str">
            <v>VISTA P SILVER BLUE L1</v>
          </cell>
        </row>
        <row r="5096">
          <cell r="A5096" t="str">
            <v>BJ-VIS-062</v>
          </cell>
          <cell r="B5096" t="str">
            <v>VISTA N PURPLE VINTAGE 062 BORDIR</v>
          </cell>
        </row>
        <row r="5097">
          <cell r="A5097" t="str">
            <v>BJ-VIS-063</v>
          </cell>
          <cell r="B5097" t="str">
            <v>VISTA P BLACK BLUE O1</v>
          </cell>
        </row>
        <row r="5098">
          <cell r="A5098" t="str">
            <v>BJ-VIS-064</v>
          </cell>
          <cell r="B5098" t="str">
            <v>VISTA N BROWN TAURUS</v>
          </cell>
        </row>
        <row r="5099">
          <cell r="A5099" t="str">
            <v>BJ-VIS-065</v>
          </cell>
          <cell r="B5099" t="str">
            <v>VISTA N BLUE L1 BORDIR</v>
          </cell>
        </row>
        <row r="5100">
          <cell r="A5100" t="str">
            <v>BJ-VIS-066</v>
          </cell>
          <cell r="B5100" t="str">
            <v>VISTA N GREEN AMZ</v>
          </cell>
        </row>
        <row r="5101">
          <cell r="A5101" t="str">
            <v>BJ-VIS-067</v>
          </cell>
          <cell r="B5101" t="str">
            <v>VISTA P IVORY BLACK O7</v>
          </cell>
        </row>
        <row r="5102">
          <cell r="A5102" t="str">
            <v>BJ-WAG-001</v>
          </cell>
          <cell r="B5102" t="str">
            <v>JANGAN DIPAKAI</v>
          </cell>
        </row>
        <row r="5103">
          <cell r="A5103" t="str">
            <v>BJ-WAG-002</v>
          </cell>
          <cell r="B5103" t="str">
            <v>WAGON W 6040-GREY-GREY</v>
          </cell>
        </row>
        <row r="5104">
          <cell r="A5104" t="str">
            <v>BJ-WAG-003</v>
          </cell>
          <cell r="B5104" t="str">
            <v>WAGON GREY</v>
          </cell>
        </row>
        <row r="5105">
          <cell r="A5105" t="str">
            <v>BJ-WAG-004</v>
          </cell>
          <cell r="B5105" t="str">
            <v>WAGON W-6040 MAPLE</v>
          </cell>
        </row>
        <row r="5106">
          <cell r="A5106" t="str">
            <v>BJ-WAG-005</v>
          </cell>
          <cell r="B5106" t="str">
            <v>WAGON 6040 GREY</v>
          </cell>
        </row>
        <row r="5107">
          <cell r="A5107" t="str">
            <v>BJ-WAG-006</v>
          </cell>
          <cell r="B5107" t="str">
            <v>WAGON SDE BSN 73FI</v>
          </cell>
        </row>
        <row r="5108">
          <cell r="A5108" t="str">
            <v>BJ-WIN-001</v>
          </cell>
          <cell r="B5108" t="str">
            <v>WINNER BLUE</v>
          </cell>
        </row>
        <row r="5109">
          <cell r="A5109" t="str">
            <v>BJ-WIN-002</v>
          </cell>
          <cell r="B5109" t="str">
            <v>WINNER BLACK</v>
          </cell>
        </row>
        <row r="5110">
          <cell r="A5110" t="str">
            <v>BJ-WIN-003</v>
          </cell>
          <cell r="B5110" t="str">
            <v>WINNER GREEN</v>
          </cell>
        </row>
        <row r="5111">
          <cell r="A5111" t="str">
            <v>BJ-WIN-004</v>
          </cell>
          <cell r="B5111" t="str">
            <v>WINNER GREY/BLACK</v>
          </cell>
        </row>
        <row r="5112">
          <cell r="A5112" t="str">
            <v>BJ-WIN-005</v>
          </cell>
          <cell r="B5112" t="str">
            <v>WINNER RED</v>
          </cell>
        </row>
        <row r="5113">
          <cell r="A5113" t="str">
            <v>BJ-WKM-001</v>
          </cell>
          <cell r="B5113" t="str">
            <v>WKM 6040 P LIGHT GREY LIGHT GREY</v>
          </cell>
        </row>
        <row r="5114">
          <cell r="A5114" t="str">
            <v>BJ-X11-001</v>
          </cell>
          <cell r="B5114" t="str">
            <v>SOFA</v>
          </cell>
        </row>
        <row r="5115">
          <cell r="A5115" t="str">
            <v>BJ-X11-002</v>
          </cell>
          <cell r="B5115" t="str">
            <v>KURSI BAR</v>
          </cell>
        </row>
        <row r="5116">
          <cell r="A5116" t="str">
            <v>BJ-X11-003</v>
          </cell>
          <cell r="B5116" t="str">
            <v>MEJA DIREKTUR</v>
          </cell>
        </row>
        <row r="5117">
          <cell r="A5117" t="str">
            <v>BJ-X11-004</v>
          </cell>
          <cell r="B5117" t="str">
            <v>LEMARI ARSIP 3 PINTU</v>
          </cell>
        </row>
        <row r="5118">
          <cell r="A5118" t="str">
            <v>BJ-X11-005</v>
          </cell>
          <cell r="B5118" t="str">
            <v>SOFA L + MEJA + BANTAL MAGIC PURPLE</v>
          </cell>
        </row>
        <row r="5119">
          <cell r="A5119" t="str">
            <v>BJ-X11-006</v>
          </cell>
          <cell r="B5119" t="str">
            <v>SOFA L + MEJA + BANTAL BURGUNDY</v>
          </cell>
        </row>
        <row r="5120">
          <cell r="A5120" t="str">
            <v>BJ-X11-007</v>
          </cell>
          <cell r="B5120" t="str">
            <v>SOFA L + MEJA + BANTAL CHOCOLATE</v>
          </cell>
        </row>
        <row r="5121">
          <cell r="A5121" t="str">
            <v>BJ-X11-008</v>
          </cell>
          <cell r="B5121" t="str">
            <v>SOFT BOARD 90 X 120 CM + KAKI + KACA</v>
          </cell>
        </row>
        <row r="5122">
          <cell r="A5122" t="str">
            <v>BJ-X11-009</v>
          </cell>
          <cell r="B5122" t="str">
            <v>CABINET CEHA S ROOM LIGHT GREY</v>
          </cell>
        </row>
        <row r="5123">
          <cell r="A5123" t="str">
            <v>BJ-X11-010</v>
          </cell>
          <cell r="B5123" t="str">
            <v>COOLVAKSIN (COLDBOX + PENDINGIN)</v>
          </cell>
        </row>
        <row r="5124">
          <cell r="A5124" t="str">
            <v>BJ-X11-011</v>
          </cell>
          <cell r="B5124" t="str">
            <v>ALAT PENGUKUR RUANGAN (TERMOMETER JUNGSON HTC-2)</v>
          </cell>
        </row>
        <row r="5125">
          <cell r="A5125" t="str">
            <v>BJ-X11-012</v>
          </cell>
          <cell r="B5125" t="str">
            <v>PEST CONTROL (REPPELER TEST TRANSONIC &amp; PERLINDUNGAN ACE HARDWARE)</v>
          </cell>
        </row>
        <row r="5126">
          <cell r="A5126" t="str">
            <v>BJ-X11-013</v>
          </cell>
          <cell r="B5126" t="str">
            <v>APAR 6KG (TABUNG APAR 6KG)</v>
          </cell>
        </row>
        <row r="5127">
          <cell r="A5127" t="str">
            <v>BJ-X11-014</v>
          </cell>
          <cell r="B5127" t="str">
            <v>TANGGA ALUMINIUM BESAR (TANGA ALUMINIUM ALTIMA 2M)</v>
          </cell>
        </row>
        <row r="5128">
          <cell r="A5128" t="str">
            <v>BJ-X11-015</v>
          </cell>
          <cell r="B5128" t="str">
            <v>AC SPLIT (AC DAIKIN 2PK)</v>
          </cell>
        </row>
        <row r="5129">
          <cell r="A5129" t="str">
            <v>BJ-X11-016</v>
          </cell>
          <cell r="B5129" t="str">
            <v>KURSI HADAP EC 300 A (KURSI CHAIRMAN EC 300 A) OSCAR RED</v>
          </cell>
        </row>
        <row r="5130">
          <cell r="A5130" t="str">
            <v>BJ-X11-017</v>
          </cell>
          <cell r="B5130" t="str">
            <v>SOFA PEJABAT ESELON III  (KT ANGSA 211) CREAM</v>
          </cell>
        </row>
        <row r="5131">
          <cell r="A5131" t="str">
            <v>BJ-X11-018</v>
          </cell>
          <cell r="B5131" t="str">
            <v>SOFA PEJABAT ESELON III  (KT ANGSA 211) COKELAT</v>
          </cell>
        </row>
        <row r="5132">
          <cell r="A5132" t="str">
            <v>BJ-X11-019</v>
          </cell>
          <cell r="B5132" t="str">
            <v>KURSI PLASTIK 101 MERAH</v>
          </cell>
        </row>
        <row r="5133">
          <cell r="A5133" t="str">
            <v>BJ-YAM-001</v>
          </cell>
          <cell r="B5133" t="str">
            <v>YAMATO AA-N-BLUE PVC</v>
          </cell>
        </row>
        <row r="5134">
          <cell r="A5134" t="str">
            <v>BJ-YAM-002</v>
          </cell>
          <cell r="B5134" t="str">
            <v>YAMATO AA-N-RED PVC</v>
          </cell>
        </row>
        <row r="5135">
          <cell r="A5135" t="str">
            <v>BJ-YAM-003</v>
          </cell>
          <cell r="B5135" t="str">
            <v>YAMATO AA-N-GREEN PVC</v>
          </cell>
        </row>
        <row r="5136">
          <cell r="A5136" t="str">
            <v>BJ-YAM-004</v>
          </cell>
          <cell r="B5136" t="str">
            <v>YAMATO AA-N-BLACK PVC</v>
          </cell>
        </row>
        <row r="5137">
          <cell r="A5137" t="str">
            <v>BJ-YAM-005</v>
          </cell>
          <cell r="B5137" t="str">
            <v>YAMATO NN-N-BLUE PVC</v>
          </cell>
        </row>
        <row r="5138">
          <cell r="A5138" t="str">
            <v>BJ-YAM-006</v>
          </cell>
          <cell r="B5138" t="str">
            <v>YAMATO NN-N-RED PVC</v>
          </cell>
        </row>
        <row r="5139">
          <cell r="A5139" t="str">
            <v>BJ-YAM-007</v>
          </cell>
          <cell r="B5139" t="str">
            <v>YAMATO NN-N-GREEN PVC</v>
          </cell>
        </row>
        <row r="5140">
          <cell r="A5140" t="str">
            <v>BJ-YAM-008</v>
          </cell>
          <cell r="B5140" t="str">
            <v>YAMATO NN-N-BLACK PVC</v>
          </cell>
        </row>
        <row r="5141">
          <cell r="A5141" t="str">
            <v>BJ-YAM-009</v>
          </cell>
          <cell r="B5141" t="str">
            <v>YAMATO HAA-N-BLUE PVC</v>
          </cell>
        </row>
        <row r="5142">
          <cell r="A5142" t="str">
            <v>BJ-YAM-010</v>
          </cell>
          <cell r="B5142" t="str">
            <v>YAMATO HAA-N-RED PVC</v>
          </cell>
        </row>
        <row r="5143">
          <cell r="A5143" t="str">
            <v>BJ-YAM-011</v>
          </cell>
          <cell r="B5143" t="str">
            <v>YAMATO HAA-N-GREEN PVC</v>
          </cell>
        </row>
        <row r="5144">
          <cell r="A5144" t="str">
            <v>BJ-YAM-012</v>
          </cell>
          <cell r="B5144" t="str">
            <v>YAMATO HAA-N-BLACK PVC</v>
          </cell>
        </row>
        <row r="5145">
          <cell r="A5145" t="str">
            <v>BJ-YAM-013</v>
          </cell>
          <cell r="B5145" t="str">
            <v>YAMATO HNN-N-BLUE PVC</v>
          </cell>
        </row>
        <row r="5146">
          <cell r="A5146" t="str">
            <v>BJ-YAM-014</v>
          </cell>
          <cell r="B5146" t="str">
            <v>YAMATO HNN-N-RED PVC</v>
          </cell>
        </row>
        <row r="5147">
          <cell r="A5147" t="str">
            <v>BJ-YAM-015</v>
          </cell>
          <cell r="B5147" t="str">
            <v>YAMATO HNN-N-GREEN PVC</v>
          </cell>
        </row>
        <row r="5148">
          <cell r="A5148" t="str">
            <v>BJ-YAM-016</v>
          </cell>
          <cell r="B5148" t="str">
            <v>YAMATO HNN-N-BLACK PVC</v>
          </cell>
        </row>
        <row r="5149">
          <cell r="A5149" t="str">
            <v>BJ-YAM-017</v>
          </cell>
          <cell r="B5149" t="str">
            <v>YAMATO NP-N-NP RED</v>
          </cell>
        </row>
        <row r="5150">
          <cell r="A5150" t="str">
            <v>BJ-YAM-018</v>
          </cell>
          <cell r="B5150" t="str">
            <v>YAMATO NP-N-NP BLACK</v>
          </cell>
        </row>
        <row r="5151">
          <cell r="A5151" t="str">
            <v>BJ-YAM-019</v>
          </cell>
          <cell r="B5151" t="str">
            <v>YAMATO MND-N-BLUE PVC</v>
          </cell>
        </row>
        <row r="5152">
          <cell r="A5152" t="str">
            <v>BJ-YAM-020</v>
          </cell>
          <cell r="B5152" t="str">
            <v>YAMATO MND-N-RED PVC</v>
          </cell>
        </row>
        <row r="5153">
          <cell r="A5153" t="str">
            <v>BJ-YAM-021</v>
          </cell>
          <cell r="B5153" t="str">
            <v>YAMATO MND-N-GREEN PVC</v>
          </cell>
        </row>
        <row r="5154">
          <cell r="A5154" t="str">
            <v>BJ-YAM-022</v>
          </cell>
          <cell r="B5154" t="str">
            <v>YAMATO MND-N-BLACK PVC</v>
          </cell>
        </row>
        <row r="5155">
          <cell r="A5155" t="str">
            <v>BJ-YAM-023</v>
          </cell>
          <cell r="B5155" t="str">
            <v>YAMATO MBD-P-BLACK-BLUE PVC</v>
          </cell>
        </row>
        <row r="5156">
          <cell r="A5156" t="str">
            <v>BJ-YAM-024</v>
          </cell>
          <cell r="B5156" t="str">
            <v>YAMATO MBD-P-BLACK-RED PVC</v>
          </cell>
        </row>
        <row r="5157">
          <cell r="A5157" t="str">
            <v>BJ-YAM-025</v>
          </cell>
          <cell r="B5157" t="str">
            <v>YAMATO MBD-P-BLACK-GREEN PVC</v>
          </cell>
        </row>
        <row r="5158">
          <cell r="A5158" t="str">
            <v>BJ-YAM-026</v>
          </cell>
          <cell r="B5158" t="str">
            <v>YAMATO MBD-P-BLACK-BLACK PVC</v>
          </cell>
        </row>
        <row r="5159">
          <cell r="A5159" t="str">
            <v>BJ-YAM-027</v>
          </cell>
          <cell r="B5159" t="str">
            <v>YAMATO MND PLUS-N-BLUE PVC</v>
          </cell>
        </row>
        <row r="5160">
          <cell r="A5160" t="str">
            <v>BJ-YAM-028</v>
          </cell>
          <cell r="B5160" t="str">
            <v>YAMATO MND PLUS-N-RED PVC</v>
          </cell>
        </row>
        <row r="5161">
          <cell r="A5161" t="str">
            <v>BJ-YAM-029</v>
          </cell>
          <cell r="B5161" t="str">
            <v>YAMATO MND PLUS-N-GREEN PVC</v>
          </cell>
        </row>
        <row r="5162">
          <cell r="A5162" t="str">
            <v>BJ-YAM-030</v>
          </cell>
          <cell r="B5162" t="str">
            <v>YAMATO MND PLUS-N-BLACK PVC</v>
          </cell>
        </row>
        <row r="5163">
          <cell r="A5163" t="str">
            <v>BJ-YAM-031</v>
          </cell>
          <cell r="B5163" t="str">
            <v>YAMATO MBD PLUS-P-BLACK-BLUE PVC</v>
          </cell>
        </row>
        <row r="5164">
          <cell r="A5164" t="str">
            <v>BJ-YAM-032</v>
          </cell>
          <cell r="B5164" t="str">
            <v>YAMATO MBD PLUS-P-BLACK-RED PVC</v>
          </cell>
        </row>
        <row r="5165">
          <cell r="A5165" t="str">
            <v>BJ-YAM-033</v>
          </cell>
          <cell r="B5165" t="str">
            <v>YAMATO MBD PLUS-P-BLACK-GREEN PVC</v>
          </cell>
        </row>
        <row r="5166">
          <cell r="A5166" t="str">
            <v>BJ-YAM-034</v>
          </cell>
          <cell r="B5166" t="str">
            <v>YAMATO MBD PLUS-P-BLACK-BLACK PVC</v>
          </cell>
        </row>
        <row r="5167">
          <cell r="A5167" t="str">
            <v>BJ-YAM-035</v>
          </cell>
          <cell r="B5167" t="str">
            <v>YAMATO AA-N-HITAM SD</v>
          </cell>
        </row>
        <row r="5168">
          <cell r="A5168" t="str">
            <v>BJ-YAM-036</v>
          </cell>
          <cell r="B5168" t="str">
            <v>YAMATO NN-N-HITAM SD</v>
          </cell>
        </row>
        <row r="5169">
          <cell r="A5169" t="str">
            <v>BJ-YAM-037</v>
          </cell>
          <cell r="B5169" t="str">
            <v>YAMATO NN-N-MERAH SD</v>
          </cell>
        </row>
        <row r="5170">
          <cell r="A5170" t="str">
            <v>BJ-YAM-038</v>
          </cell>
          <cell r="B5170" t="str">
            <v>JANGAN DIPAKAI</v>
          </cell>
        </row>
        <row r="5171">
          <cell r="A5171" t="str">
            <v>BJ-YAM-039</v>
          </cell>
          <cell r="B5171" t="str">
            <v>YAMATO AA-N-BLACK SD</v>
          </cell>
        </row>
        <row r="5172">
          <cell r="A5172" t="str">
            <v>BJ-YAM-040</v>
          </cell>
          <cell r="B5172" t="str">
            <v>YAMATO AA-N-RED SD</v>
          </cell>
        </row>
        <row r="5173">
          <cell r="A5173" t="str">
            <v>BJ-YAM-041</v>
          </cell>
          <cell r="B5173" t="str">
            <v>YAMATO AA-N-BROWN PVC</v>
          </cell>
        </row>
        <row r="5174">
          <cell r="A5174" t="str">
            <v>BJ-YAM-042</v>
          </cell>
          <cell r="B5174" t="str">
            <v>YAMATO AA-N-BLUE FLORA PVC</v>
          </cell>
        </row>
        <row r="5175">
          <cell r="A5175" t="str">
            <v>BJ-YAM-043</v>
          </cell>
          <cell r="B5175" t="str">
            <v>YAMATO BB-N-BLUE PVC</v>
          </cell>
        </row>
        <row r="5176">
          <cell r="A5176" t="str">
            <v>BJ-YAM-044</v>
          </cell>
          <cell r="B5176" t="str">
            <v>YAMATO BB-N-RED PVC</v>
          </cell>
        </row>
        <row r="5177">
          <cell r="A5177" t="str">
            <v>BJ-YAM-045</v>
          </cell>
          <cell r="B5177" t="str">
            <v>YAMATO BB-N-BLACK PVC</v>
          </cell>
        </row>
        <row r="5178">
          <cell r="A5178" t="str">
            <v>BJ-YAM-046</v>
          </cell>
          <cell r="B5178" t="str">
            <v>YAMATO HAAX-N-GREEN PVC</v>
          </cell>
        </row>
        <row r="5179">
          <cell r="A5179" t="str">
            <v>BJ-YAM-047</v>
          </cell>
          <cell r="B5179" t="str">
            <v>YAMATO HAA-N-BROWN PVC</v>
          </cell>
        </row>
        <row r="5180">
          <cell r="A5180" t="str">
            <v>BJ-YAM-048</v>
          </cell>
          <cell r="B5180" t="str">
            <v>YAMATO HAA-N-BLACK SD</v>
          </cell>
        </row>
        <row r="5181">
          <cell r="A5181" t="str">
            <v>BJ-YAM-049</v>
          </cell>
          <cell r="B5181" t="str">
            <v>YAMATO HBB-N-BLUE PVC</v>
          </cell>
        </row>
        <row r="5182">
          <cell r="A5182" t="str">
            <v>BJ-YAM-050</v>
          </cell>
          <cell r="B5182" t="str">
            <v>YAMATO HBB-N-BLACK PVC</v>
          </cell>
        </row>
        <row r="5183">
          <cell r="A5183" t="str">
            <v>BJ-YAM-051</v>
          </cell>
          <cell r="B5183" t="str">
            <v>YAMATO HBB-N-RED PVC</v>
          </cell>
        </row>
        <row r="5184">
          <cell r="A5184" t="str">
            <v>BJ-YAM-052</v>
          </cell>
          <cell r="B5184" t="str">
            <v>YAMATO HFA-N-BLUE PVC</v>
          </cell>
        </row>
        <row r="5185">
          <cell r="A5185" t="str">
            <v>BJ-YAM-053</v>
          </cell>
          <cell r="B5185" t="str">
            <v>YAMATO HFA-N-YELLOW PVC</v>
          </cell>
        </row>
        <row r="5186">
          <cell r="A5186" t="str">
            <v>BJ-YAM-054</v>
          </cell>
          <cell r="B5186" t="str">
            <v>YAMATO HFA-N-RED PVC</v>
          </cell>
        </row>
        <row r="5187">
          <cell r="A5187" t="str">
            <v>BJ-YAM-055</v>
          </cell>
          <cell r="B5187" t="str">
            <v>YAMATO HFA-N-BLACK PVC</v>
          </cell>
        </row>
        <row r="5188">
          <cell r="A5188" t="str">
            <v>BJ-YAM-056</v>
          </cell>
          <cell r="B5188" t="str">
            <v>YAMATO HFA-N-GREEN PVC</v>
          </cell>
        </row>
        <row r="5189">
          <cell r="A5189" t="str">
            <v>BJ-YAM-057</v>
          </cell>
          <cell r="B5189" t="str">
            <v>YAMATO HNN-N-BLUE V1 PVC</v>
          </cell>
        </row>
        <row r="5190">
          <cell r="A5190" t="str">
            <v>BJ-YAM-058</v>
          </cell>
          <cell r="B5190" t="str">
            <v>YAMATO HNN-N-NAVY BLUE PVC</v>
          </cell>
        </row>
        <row r="5191">
          <cell r="A5191" t="str">
            <v>BJ-YAM-059</v>
          </cell>
          <cell r="B5191" t="str">
            <v>YAMATO HNN-N-BLACK SD</v>
          </cell>
        </row>
        <row r="5192">
          <cell r="A5192" t="str">
            <v>BJ-YAM-060</v>
          </cell>
          <cell r="B5192" t="str">
            <v>YAMATO HNN-N-RED SD</v>
          </cell>
        </row>
        <row r="5193">
          <cell r="A5193" t="str">
            <v>BJ-YAM-061</v>
          </cell>
          <cell r="B5193" t="str">
            <v>YAMATO NN-N-BROWN PVC</v>
          </cell>
        </row>
        <row r="5194">
          <cell r="A5194" t="str">
            <v>BJ-YAM-062</v>
          </cell>
          <cell r="B5194" t="str">
            <v>YAMATO NN-N-YELLOW PVC</v>
          </cell>
        </row>
        <row r="5195">
          <cell r="A5195" t="str">
            <v>BJ-YAM-063</v>
          </cell>
          <cell r="B5195" t="str">
            <v>YAMATO NN-N-ORANGE PVC</v>
          </cell>
        </row>
        <row r="5196">
          <cell r="A5196" t="str">
            <v>BJ-YAM-064</v>
          </cell>
          <cell r="B5196" t="str">
            <v>YAMATO NNX-N-BLUE L1 PVC</v>
          </cell>
        </row>
        <row r="5197">
          <cell r="A5197" t="str">
            <v>BJ-YAM-065</v>
          </cell>
          <cell r="B5197" t="str">
            <v>YAMATO NNX-N-GREY L2 PVC</v>
          </cell>
        </row>
        <row r="5198">
          <cell r="A5198" t="str">
            <v>BJ-YAM-066</v>
          </cell>
          <cell r="B5198" t="str">
            <v>YAMATO NNX-N-BLACK PVC</v>
          </cell>
        </row>
        <row r="5199">
          <cell r="A5199" t="str">
            <v>BJ-YAM-067</v>
          </cell>
          <cell r="B5199" t="str">
            <v>YAMATO NN-N-BLACK SD</v>
          </cell>
        </row>
        <row r="5200">
          <cell r="A5200" t="str">
            <v>BJ-YAM-068</v>
          </cell>
          <cell r="B5200" t="str">
            <v>YAMATO NN-N-RED SD</v>
          </cell>
        </row>
        <row r="5201">
          <cell r="A5201" t="str">
            <v>BJ-YAM-069</v>
          </cell>
          <cell r="B5201" t="str">
            <v>YAMATO MBD-P-BLACK-BROWN PVC</v>
          </cell>
        </row>
        <row r="5202">
          <cell r="A5202" t="str">
            <v>BJ-YAM-070</v>
          </cell>
          <cell r="B5202" t="str">
            <v>YAMATO MBD-P-BLACK-ORANGE PVC</v>
          </cell>
        </row>
        <row r="5203">
          <cell r="A5203" t="str">
            <v>BJ-YAM-071</v>
          </cell>
          <cell r="B5203" t="str">
            <v>YAMATO MBD-P-BLACK-RED NP PVC</v>
          </cell>
        </row>
        <row r="5204">
          <cell r="A5204" t="str">
            <v>BJ-YAM-072</v>
          </cell>
          <cell r="B5204" t="str">
            <v>YAMATO MBD-P-BLACK-BLUE L1 PVC</v>
          </cell>
        </row>
        <row r="5205">
          <cell r="A5205" t="str">
            <v>BJ-YAM-073</v>
          </cell>
          <cell r="B5205" t="str">
            <v>YAMATO MBDX-P-BLACK-GREEN L6 PVC</v>
          </cell>
        </row>
        <row r="5206">
          <cell r="A5206" t="str">
            <v>BJ-YAM-074</v>
          </cell>
          <cell r="B5206" t="str">
            <v>YAMATO MBD PLUS-P-BLACK-MT LIGHT GREY BLACK PVC</v>
          </cell>
        </row>
        <row r="5207">
          <cell r="A5207" t="str">
            <v>BJ-YAM-075</v>
          </cell>
          <cell r="B5207" t="str">
            <v>YAMATO MND-N-BLACK SD PVC</v>
          </cell>
        </row>
        <row r="5208">
          <cell r="A5208" t="str">
            <v>BJ-YAM-076</v>
          </cell>
          <cell r="B5208" t="str">
            <v>YAMATO MND-N-RED SD PVC</v>
          </cell>
        </row>
        <row r="5209">
          <cell r="A5209" t="str">
            <v>BJ-YAM-077</v>
          </cell>
          <cell r="B5209" t="str">
            <v>YAMATO MND PLUS-N-MT WHITE BLACK PVC</v>
          </cell>
        </row>
        <row r="5210">
          <cell r="A5210" t="str">
            <v>BJ-YAM-078</v>
          </cell>
          <cell r="B5210" t="str">
            <v>MNR MEMO HITAM ZINK HITAM</v>
          </cell>
        </row>
        <row r="5211">
          <cell r="A5211" t="str">
            <v>BJ-YAM-079</v>
          </cell>
          <cell r="B5211" t="str">
            <v>MNR PLUS MT L. GREY ZINK HITAM</v>
          </cell>
        </row>
        <row r="5212">
          <cell r="A5212" t="str">
            <v>BJ-YAM-080</v>
          </cell>
          <cell r="B5212" t="str">
            <v>MNR PLUS MT WHITE ZINK BROWN</v>
          </cell>
        </row>
        <row r="5213">
          <cell r="A5213" t="str">
            <v>BJ-YAM-081</v>
          </cell>
          <cell r="B5213" t="str">
            <v>Jangan dipakai</v>
          </cell>
        </row>
        <row r="5214">
          <cell r="A5214" t="str">
            <v>BJ-YAM-082</v>
          </cell>
          <cell r="B5214" t="str">
            <v>Jangan dipakai</v>
          </cell>
        </row>
        <row r="5215">
          <cell r="A5215" t="str">
            <v>BJ-YAM-083</v>
          </cell>
          <cell r="B5215" t="str">
            <v>MPR P HITAM MEMO HITAM HITAM</v>
          </cell>
        </row>
        <row r="5216">
          <cell r="A5216" t="str">
            <v>BJ-YAM-084</v>
          </cell>
          <cell r="B5216" t="str">
            <v>MPR P HITAM MEMO PUTIH HITAM</v>
          </cell>
        </row>
        <row r="5217">
          <cell r="A5217" t="str">
            <v>BJ-YAM-085</v>
          </cell>
          <cell r="B5217" t="str">
            <v>MPR P SILVER MEMO HITAM HITAM SMK YAPARI</v>
          </cell>
        </row>
        <row r="5218">
          <cell r="A5218" t="str">
            <v>BJ-YAM-086</v>
          </cell>
          <cell r="B5218" t="str">
            <v>Jangan dipakai</v>
          </cell>
        </row>
        <row r="5219">
          <cell r="A5219" t="str">
            <v>BJ-YAM-087</v>
          </cell>
          <cell r="B5219" t="str">
            <v>Jangan dipakai</v>
          </cell>
        </row>
        <row r="5220">
          <cell r="A5220" t="str">
            <v>BJ-YAM-088</v>
          </cell>
          <cell r="B5220" t="str">
            <v>Jangan dipakai</v>
          </cell>
        </row>
        <row r="5221">
          <cell r="A5221" t="str">
            <v>BJ-YAM-089</v>
          </cell>
          <cell r="B5221" t="str">
            <v>YAMATO A CHROME BLACK</v>
          </cell>
        </row>
        <row r="5222">
          <cell r="A5222" t="str">
            <v>BJ-YAM-090</v>
          </cell>
          <cell r="B5222" t="str">
            <v>YAMATO A CHROME RED</v>
          </cell>
        </row>
        <row r="5223">
          <cell r="A5223" t="str">
            <v>BJ-YAM-091</v>
          </cell>
          <cell r="B5223" t="str">
            <v>YAMATO AA N / ZINK BIRU / EXPORT</v>
          </cell>
        </row>
        <row r="5224">
          <cell r="A5224" t="str">
            <v>BJ-YAM-092</v>
          </cell>
          <cell r="B5224" t="str">
            <v>YAMATO AA N / ZINK HITAM UNISBA</v>
          </cell>
        </row>
        <row r="5225">
          <cell r="A5225" t="str">
            <v>BJ-YAM-093</v>
          </cell>
          <cell r="B5225" t="str">
            <v>YAMATO HAA N / ZINK (S) MERAH (B) BROWN</v>
          </cell>
        </row>
        <row r="5226">
          <cell r="A5226" t="str">
            <v>BJ-YAM-094</v>
          </cell>
          <cell r="B5226" t="str">
            <v>YAMATO HAA N / ZINK BIRU FLORA</v>
          </cell>
        </row>
        <row r="5227">
          <cell r="A5227" t="str">
            <v>BJ-YAM-095</v>
          </cell>
          <cell r="B5227" t="str">
            <v>YAMATO HAA N / ZINK BIRU UDINUS</v>
          </cell>
        </row>
        <row r="5228">
          <cell r="A5228" t="str">
            <v>BJ-YAM-096</v>
          </cell>
          <cell r="B5228" t="str">
            <v>YAMATO MBD MEMO HITAM P HITAM HITAM</v>
          </cell>
        </row>
        <row r="5229">
          <cell r="A5229" t="str">
            <v>BJ-YAM-097</v>
          </cell>
          <cell r="B5229" t="str">
            <v>YAMATO MBD MEMO HITAM P HITAM HITAM UNPAK</v>
          </cell>
        </row>
        <row r="5230">
          <cell r="A5230" t="str">
            <v>BJ-YAM-098</v>
          </cell>
          <cell r="B5230" t="str">
            <v>YAMATO MBD MEMO KIRI P HITAM HITAM</v>
          </cell>
        </row>
        <row r="5231">
          <cell r="A5231" t="str">
            <v>BJ-YAM-099</v>
          </cell>
          <cell r="B5231" t="str">
            <v>YAMATO MBD P HITAM HITAM L7</v>
          </cell>
        </row>
        <row r="5232">
          <cell r="A5232" t="str">
            <v>BJ-YAM-100</v>
          </cell>
          <cell r="B5232" t="str">
            <v>YAMATO MBD P ORANGE ORANGE</v>
          </cell>
        </row>
        <row r="5233">
          <cell r="A5233" t="str">
            <v>BJ-YAM-101</v>
          </cell>
          <cell r="B5233" t="str">
            <v>YAMATO MBD PLUS MT PUTIH P HITAM BIRU</v>
          </cell>
        </row>
        <row r="5234">
          <cell r="A5234" t="str">
            <v>BJ-YAM-102</v>
          </cell>
          <cell r="B5234" t="str">
            <v>YAMATO MBD PLUS MT PUTIH P HITAM HITAM</v>
          </cell>
        </row>
        <row r="5235">
          <cell r="A5235" t="str">
            <v>BJ-YAM-103</v>
          </cell>
          <cell r="B5235" t="str">
            <v>YAMATO MND MEMO HITAM N HITAM</v>
          </cell>
        </row>
        <row r="5236">
          <cell r="A5236" t="str">
            <v>BJ-YAM-104</v>
          </cell>
          <cell r="B5236" t="str">
            <v>YAMATO MND N / ZINK BIRU IMTS FLORA</v>
          </cell>
        </row>
        <row r="5237">
          <cell r="A5237" t="str">
            <v>BJ-YAM-105</v>
          </cell>
          <cell r="B5237" t="str">
            <v>YAMATO MND N / ZINK BIRU UDINUS</v>
          </cell>
        </row>
        <row r="5238">
          <cell r="A5238" t="str">
            <v>BJ-YAM-106</v>
          </cell>
          <cell r="B5238" t="str">
            <v>YAMATO MND N LIGHT BLUE</v>
          </cell>
        </row>
        <row r="5239">
          <cell r="A5239" t="str">
            <v>BJ-YAM-107</v>
          </cell>
          <cell r="B5239" t="str">
            <v>YAMATO MND PLUS MT WHITE N HITAM</v>
          </cell>
        </row>
        <row r="5240">
          <cell r="A5240" t="str">
            <v>BJ-YAM-108</v>
          </cell>
          <cell r="B5240" t="str">
            <v>YAMATO MND ZINK / SD HITAM</v>
          </cell>
        </row>
        <row r="5241">
          <cell r="A5241" t="str">
            <v>BJ-YAM-109</v>
          </cell>
          <cell r="B5241" t="str">
            <v>YAMATO MND N BIRU EMBOSS CUSTOM</v>
          </cell>
        </row>
        <row r="5242">
          <cell r="A5242" t="str">
            <v>BJ-YAM-111</v>
          </cell>
          <cell r="B5242" t="str">
            <v>YAMATO NN N / ZINK SD MERAH</v>
          </cell>
        </row>
        <row r="5243">
          <cell r="A5243" t="str">
            <v>BJ-YAM-112</v>
          </cell>
          <cell r="B5243" t="str">
            <v>YAMATO NN CREAM HIJAU</v>
          </cell>
        </row>
        <row r="5244">
          <cell r="A5244" t="str">
            <v>BJ-YAM-113</v>
          </cell>
          <cell r="B5244" t="str">
            <v>MNR MT BEIGE</v>
          </cell>
        </row>
        <row r="5245">
          <cell r="A5245" t="str">
            <v>BJ-YAM-114</v>
          </cell>
          <cell r="B5245" t="str">
            <v>MPR MT BEIGE BROWN</v>
          </cell>
        </row>
        <row r="5246">
          <cell r="A5246" t="str">
            <v>BJ-YAM-115</v>
          </cell>
          <cell r="B5246" t="str">
            <v>DISPLAY NAG</v>
          </cell>
        </row>
        <row r="5247">
          <cell r="A5247" t="str">
            <v>BJ-YAM-117</v>
          </cell>
          <cell r="B5247" t="str">
            <v>YAMATO A-N-WHITE</v>
          </cell>
        </row>
        <row r="5248">
          <cell r="A5248" t="str">
            <v>BJ-YAM-118</v>
          </cell>
          <cell r="B5248" t="str">
            <v>YAMATO A-N-BLUE PVC</v>
          </cell>
        </row>
        <row r="5249">
          <cell r="A5249" t="str">
            <v>BJ-YAM-119</v>
          </cell>
          <cell r="B5249" t="str">
            <v>YAMATO AA-N-BLUE INNAN V1</v>
          </cell>
        </row>
        <row r="5250">
          <cell r="A5250" t="str">
            <v>BJ-YAM-120</v>
          </cell>
          <cell r="B5250" t="str">
            <v>YAMATO HNN-N-BROWN</v>
          </cell>
        </row>
        <row r="5251">
          <cell r="A5251" t="str">
            <v>BJ-YAM-121</v>
          </cell>
          <cell r="B5251" t="str">
            <v>YAMATO MND-N-BLUE FLORA</v>
          </cell>
        </row>
        <row r="5252">
          <cell r="A5252" t="str">
            <v>BJ-YAM-122</v>
          </cell>
          <cell r="B5252" t="str">
            <v>YAMATO NN-N-BLUE FLORA</v>
          </cell>
        </row>
        <row r="5253">
          <cell r="A5253" t="str">
            <v>BJ-YAM-123</v>
          </cell>
          <cell r="B5253" t="str">
            <v>YAMATO-MBD-P-SILVER-BLACK PVC</v>
          </cell>
        </row>
        <row r="5254">
          <cell r="A5254" t="str">
            <v>BJ-YAM-124</v>
          </cell>
          <cell r="B5254" t="str">
            <v>YAMATO MNR PLUS-P-SILVER-HITAM-HITAM</v>
          </cell>
        </row>
        <row r="5255">
          <cell r="A5255" t="str">
            <v>BJ-YAM-125</v>
          </cell>
          <cell r="B5255" t="str">
            <v>YAMATO NN N / ZINK HIJAU I6</v>
          </cell>
        </row>
        <row r="5256">
          <cell r="A5256" t="str">
            <v>BJ-YAM-126</v>
          </cell>
          <cell r="B5256" t="str">
            <v>YAMATO NN N / ZINK BIRU I1</v>
          </cell>
        </row>
        <row r="5257">
          <cell r="A5257" t="str">
            <v>BJ-YAM-127</v>
          </cell>
          <cell r="B5257" t="str">
            <v>YAMATO AA NIEHOFF N RED</v>
          </cell>
        </row>
        <row r="5258">
          <cell r="A5258" t="str">
            <v>BJ-YAM-128</v>
          </cell>
          <cell r="B5258" t="str">
            <v>YAMATO AA NIEHOFF N MEDIUM</v>
          </cell>
        </row>
        <row r="5259">
          <cell r="A5259" t="str">
            <v>BJ-YAM-129</v>
          </cell>
          <cell r="B5259" t="str">
            <v>YAMATO AA METRO N NATURAL</v>
          </cell>
        </row>
        <row r="5260">
          <cell r="A5260" t="str">
            <v>BJ-YAM-130</v>
          </cell>
          <cell r="B5260" t="str">
            <v>YAMATO NN-N-NAVY BLUE</v>
          </cell>
        </row>
        <row r="5261">
          <cell r="A5261" t="str">
            <v>BJ-YAM-131</v>
          </cell>
          <cell r="B5261" t="str">
            <v>YAMATO NN-N-BLUE LV1</v>
          </cell>
        </row>
        <row r="5262">
          <cell r="A5262" t="str">
            <v>BJ-YAM-132</v>
          </cell>
          <cell r="B5262" t="str">
            <v>YAMATO HAA N BLACK CUSTOM</v>
          </cell>
        </row>
        <row r="5263">
          <cell r="A5263" t="str">
            <v>BJ-YAM-133</v>
          </cell>
          <cell r="B5263" t="str">
            <v>YAMATO HAA N RED CUSTOM</v>
          </cell>
        </row>
        <row r="5264">
          <cell r="A5264" t="str">
            <v>BJ-YAM-134</v>
          </cell>
          <cell r="B5264" t="str">
            <v>YAMATO AA-N-BROWN EMBOS</v>
          </cell>
        </row>
        <row r="5265">
          <cell r="A5265" t="str">
            <v>BJ-YAM-136</v>
          </cell>
          <cell r="B5265" t="str">
            <v>YAMATO MND N BLACK MEMO KIRI</v>
          </cell>
        </row>
        <row r="5266">
          <cell r="A5266" t="str">
            <v>BJ-YAM-137</v>
          </cell>
          <cell r="B5266" t="str">
            <v>YAMATO HNN-N-BLACK EMBOS</v>
          </cell>
        </row>
        <row r="5267">
          <cell r="A5267" t="str">
            <v>BJ-YAM-138</v>
          </cell>
          <cell r="B5267" t="str">
            <v>YAMATO HAA N BIRU FLORA</v>
          </cell>
        </row>
        <row r="5268">
          <cell r="A5268" t="str">
            <v>BJ-YAM-139</v>
          </cell>
          <cell r="B5268" t="str">
            <v>YAMATO MBD P BLACK BLACK CUSTOM</v>
          </cell>
        </row>
        <row r="5269">
          <cell r="A5269" t="str">
            <v>BJ-YAM-140</v>
          </cell>
          <cell r="B5269" t="str">
            <v>YAMATO HNN-N-RED EMBOS</v>
          </cell>
        </row>
        <row r="5270">
          <cell r="A5270" t="str">
            <v>BJ-YAM-141</v>
          </cell>
          <cell r="B5270" t="str">
            <v>YAMATO MND N GREEN W6</v>
          </cell>
        </row>
        <row r="5271">
          <cell r="A5271" t="str">
            <v>BJ-YAM-142</v>
          </cell>
          <cell r="B5271" t="str">
            <v>YAMATO MND N PINK S9</v>
          </cell>
        </row>
        <row r="5272">
          <cell r="A5272" t="str">
            <v>BJ-YAM-143</v>
          </cell>
          <cell r="B5272" t="str">
            <v>YAMATO MND N BLUE S1</v>
          </cell>
        </row>
        <row r="5273">
          <cell r="A5273" t="str">
            <v>BJ-YAM-144</v>
          </cell>
          <cell r="B5273" t="str">
            <v>YAMATO MBD P BLACK GREEN L13</v>
          </cell>
        </row>
        <row r="5274">
          <cell r="A5274" t="str">
            <v>BJ-YAM-145</v>
          </cell>
          <cell r="B5274" t="str">
            <v>YAMATO MND N BLACK CUSTOM</v>
          </cell>
        </row>
        <row r="5275">
          <cell r="A5275" t="str">
            <v>BJ-YAM-146</v>
          </cell>
          <cell r="B5275" t="str">
            <v>YAMATO AA-N-LIGHT GREY</v>
          </cell>
        </row>
        <row r="5276">
          <cell r="A5276" t="str">
            <v>BJ-YAM-147</v>
          </cell>
          <cell r="B5276" t="str">
            <v>YAMATO MND PLUS N LIGHT GREY</v>
          </cell>
        </row>
        <row r="5277">
          <cell r="A5277" t="str">
            <v>BJ-YAM-148</v>
          </cell>
          <cell r="B5277" t="str">
            <v>YAMATO NN BLACK EMBOS</v>
          </cell>
        </row>
        <row r="5278">
          <cell r="A5278" t="str">
            <v>BJ-YAM-149</v>
          </cell>
          <cell r="B5278" t="str">
            <v>YAMATO NN BLACK CUSTOM</v>
          </cell>
        </row>
        <row r="5279">
          <cell r="A5279" t="str">
            <v>BJ-YAM-150</v>
          </cell>
          <cell r="B5279" t="str">
            <v>YAMATO HAA N RED CUSTOM</v>
          </cell>
        </row>
        <row r="5280">
          <cell r="A5280" t="str">
            <v>BJ-YAM-151</v>
          </cell>
          <cell r="B5280" t="str">
            <v>YAMATO HAA N BLACK CUSTOM</v>
          </cell>
        </row>
        <row r="5281">
          <cell r="A5281" t="str">
            <v>BJ-YAM-152</v>
          </cell>
          <cell r="B5281" t="str">
            <v>YAMATO MND PLUS BLUE FLORA</v>
          </cell>
        </row>
        <row r="5282">
          <cell r="A5282" t="str">
            <v>BJ-YAM-153</v>
          </cell>
          <cell r="B5282" t="str">
            <v>YAMATO BB P YELLOW YELLOW SABLON CAMELIA</v>
          </cell>
        </row>
        <row r="5283">
          <cell r="A5283" t="str">
            <v>BJ-YAM-154</v>
          </cell>
          <cell r="B5283" t="str">
            <v>YAMATO NN-N-GREEN FLORA</v>
          </cell>
        </row>
        <row r="5284">
          <cell r="A5284" t="str">
            <v>BJ-YAM-155</v>
          </cell>
          <cell r="B5284" t="str">
            <v>YAMATO AA CUSTOM</v>
          </cell>
        </row>
        <row r="5285">
          <cell r="A5285" t="str">
            <v>BJ-YAM-156</v>
          </cell>
          <cell r="B5285" t="str">
            <v>YAMATO HAA N ORANGE AMAZON</v>
          </cell>
        </row>
        <row r="5286">
          <cell r="A5286" t="str">
            <v>BJ-YAM-157</v>
          </cell>
          <cell r="B5286" t="str">
            <v>YAMATO AA GREEN EMBOSE</v>
          </cell>
        </row>
        <row r="5287">
          <cell r="A5287" t="str">
            <v>BJ-YAM-158</v>
          </cell>
          <cell r="B5287" t="str">
            <v>YAMATO NN RED CUSTOM</v>
          </cell>
        </row>
        <row r="5288">
          <cell r="A5288" t="str">
            <v>BJ-YAM-159</v>
          </cell>
          <cell r="B5288" t="str">
            <v>YAMATO AA BLACK EMBOSE</v>
          </cell>
        </row>
        <row r="5289">
          <cell r="A5289" t="str">
            <v>BJ-YAM-160</v>
          </cell>
          <cell r="B5289" t="str">
            <v>YAMATO MND N RED MEMO KIRI</v>
          </cell>
        </row>
        <row r="5290">
          <cell r="A5290" t="str">
            <v>BJ-YAM-161</v>
          </cell>
          <cell r="B5290" t="str">
            <v>YAMATO A CUSTOME</v>
          </cell>
        </row>
        <row r="5291">
          <cell r="A5291" t="str">
            <v>BJ-YAM-162</v>
          </cell>
          <cell r="B5291" t="str">
            <v>YAMATO AA RED EMBOSE</v>
          </cell>
        </row>
        <row r="5292">
          <cell r="A5292" t="str">
            <v>BJ-YAM-163</v>
          </cell>
          <cell r="B5292" t="str">
            <v>YAMATO AA NIEHOFF N BLUE O1</v>
          </cell>
        </row>
        <row r="5293">
          <cell r="A5293" t="str">
            <v>BJ-YAM-164</v>
          </cell>
          <cell r="B5293" t="str">
            <v>YAMATO AA NIEHOFF N GREEN O6</v>
          </cell>
        </row>
        <row r="5294">
          <cell r="A5294" t="str">
            <v>BJ-YAM-165</v>
          </cell>
          <cell r="B5294" t="str">
            <v>YAMATO AA NIEHOFF N BLACK O7</v>
          </cell>
        </row>
        <row r="5295">
          <cell r="A5295" t="str">
            <v>BJ-YAM-166</v>
          </cell>
          <cell r="B5295" t="str">
            <v>YAMATO AA NIEHOFF N RED O3</v>
          </cell>
        </row>
        <row r="5296">
          <cell r="A5296" t="str">
            <v>BJ-YAM-167</v>
          </cell>
          <cell r="B5296" t="str">
            <v>YAMATO NN N YELLOW FLORA</v>
          </cell>
        </row>
        <row r="5297">
          <cell r="A5297" t="str">
            <v>BJ-YAM-168</v>
          </cell>
          <cell r="B5297" t="str">
            <v>YAMATO MND N GREEN FLORA</v>
          </cell>
        </row>
        <row r="5298">
          <cell r="A5298" t="str">
            <v>BJ-YAM-169</v>
          </cell>
          <cell r="B5298" t="str">
            <v>YAMATO NN BLUE CUSTOM</v>
          </cell>
        </row>
        <row r="5299">
          <cell r="A5299" t="str">
            <v>BJ-YAM-170</v>
          </cell>
          <cell r="B5299" t="str">
            <v>YAMATO MBD-P-WHITE-WHITE</v>
          </cell>
        </row>
        <row r="5300">
          <cell r="A5300" t="str">
            <v>BJ-YAM-171</v>
          </cell>
          <cell r="B5300" t="str">
            <v>YAMATO MBD-P-BLACK-GREEN W6</v>
          </cell>
        </row>
        <row r="5301">
          <cell r="A5301" t="str">
            <v>BJ-YAM-172</v>
          </cell>
          <cell r="B5301" t="str">
            <v>YAMATO MBD P BLACK SEAT GREEN L6 BACK ORANGE L12</v>
          </cell>
        </row>
        <row r="5302">
          <cell r="A5302" t="str">
            <v>BJ-YAM-173</v>
          </cell>
          <cell r="B5302" t="str">
            <v>YAMATO NP-N-BLACK CUSTOME</v>
          </cell>
        </row>
        <row r="5303">
          <cell r="A5303" t="str">
            <v>BJ-YAM-174</v>
          </cell>
          <cell r="B5303" t="str">
            <v>YAMATO MND BLUE PVC MEMO KIRI</v>
          </cell>
        </row>
        <row r="5304">
          <cell r="A5304" t="str">
            <v>BJ-YAM-175</v>
          </cell>
          <cell r="B5304" t="str">
            <v>YAMATO MND N ORANGE AMZ</v>
          </cell>
        </row>
        <row r="5305">
          <cell r="A5305" t="str">
            <v>BJ-YAM-176</v>
          </cell>
          <cell r="B5305" t="str">
            <v>YAMATO MND N ORANGE AMZ MEMO KIRI</v>
          </cell>
        </row>
        <row r="5306">
          <cell r="A5306" t="str">
            <v>BJ-YAM-177</v>
          </cell>
          <cell r="B5306" t="str">
            <v>YAMATO AA N GREEN L6</v>
          </cell>
        </row>
        <row r="5307">
          <cell r="A5307" t="str">
            <v>BJ-YAM-178</v>
          </cell>
          <cell r="B5307" t="str">
            <v>YAMATO MND N BLACK L7</v>
          </cell>
        </row>
        <row r="5308">
          <cell r="A5308" t="str">
            <v>BJ-YAM-179</v>
          </cell>
          <cell r="B5308" t="str">
            <v>YAMATO NP-N-BLACK PUSKESAD</v>
          </cell>
        </row>
        <row r="5309">
          <cell r="A5309" t="str">
            <v>BJ-YAM-180</v>
          </cell>
          <cell r="B5309" t="str">
            <v>YAMATO MBD-P-BLACK-MEMO KIRI</v>
          </cell>
        </row>
        <row r="5310">
          <cell r="A5310" t="str">
            <v>BJ-YAM-181</v>
          </cell>
          <cell r="B5310" t="str">
            <v>YAMATO HAA-N-BLUE O1</v>
          </cell>
        </row>
        <row r="5311">
          <cell r="A5311" t="str">
            <v>BJ-YAM-183</v>
          </cell>
          <cell r="B5311" t="str">
            <v>YAMATO AA BLUE O1 NEIHOFF</v>
          </cell>
        </row>
        <row r="5312">
          <cell r="A5312" t="str">
            <v>BJ-YAM-184</v>
          </cell>
          <cell r="B5312" t="str">
            <v>YAMATO AA GREEN O6 NEIHOFF</v>
          </cell>
        </row>
        <row r="5313">
          <cell r="A5313" t="str">
            <v>BJ-YAS-001</v>
          </cell>
          <cell r="B5313" t="str">
            <v>YASUKA SLIDING-N-BLUE PVC</v>
          </cell>
        </row>
        <row r="5314">
          <cell r="A5314" t="str">
            <v>BJ-YAS-002</v>
          </cell>
          <cell r="B5314" t="str">
            <v>YASUKA SLIDING-N-RED PVC</v>
          </cell>
        </row>
        <row r="5315">
          <cell r="A5315" t="str">
            <v>BJ-YAS-003</v>
          </cell>
          <cell r="B5315" t="str">
            <v>YASUKA SLIDING-N-GREEN PVC</v>
          </cell>
        </row>
        <row r="5316">
          <cell r="A5316" t="str">
            <v>BJ-YAS-004</v>
          </cell>
          <cell r="B5316" t="str">
            <v>YASUKA SLIDING-N-BLACK PVC</v>
          </cell>
        </row>
        <row r="5317">
          <cell r="A5317" t="str">
            <v>BJ-YAS-005</v>
          </cell>
          <cell r="B5317" t="str">
            <v>YASUKA SLIDING-N-DARK GREY PVC</v>
          </cell>
        </row>
        <row r="5318">
          <cell r="A5318" t="str">
            <v>BJ-YAS-006</v>
          </cell>
          <cell r="B5318" t="str">
            <v>YASUKA SLIDING-N-BROWN PVC</v>
          </cell>
        </row>
        <row r="5319">
          <cell r="A5319" t="str">
            <v>BJ-YAS-009</v>
          </cell>
          <cell r="B5319" t="str">
            <v>YASUKA SLIDING-N-YELLOW PVC</v>
          </cell>
        </row>
        <row r="5320">
          <cell r="A5320" t="str">
            <v>BJ-YAS-010</v>
          </cell>
          <cell r="B5320" t="str">
            <v>YASUKA SLIDING - P - KUNING - HITAM</v>
          </cell>
        </row>
        <row r="5321">
          <cell r="A5321" t="str">
            <v>BJ-YAS-011</v>
          </cell>
          <cell r="B5321" t="str">
            <v>YASUKA P SLIDING - PINK</v>
          </cell>
        </row>
        <row r="5322">
          <cell r="A5322" t="str">
            <v>BJ-YAS-012</v>
          </cell>
          <cell r="B5322" t="str">
            <v>YASUKA U - HIJAU</v>
          </cell>
        </row>
        <row r="5323">
          <cell r="A5323" t="str">
            <v>BJ-YAS-013</v>
          </cell>
          <cell r="B5323" t="str">
            <v>YASUKA P SLIDING - BIRU</v>
          </cell>
        </row>
        <row r="5324">
          <cell r="A5324" t="str">
            <v>BJ-YAS-014</v>
          </cell>
          <cell r="B5324" t="str">
            <v>YASUKA SLIDING INDEK P BLUE LIGHT BLUE</v>
          </cell>
        </row>
        <row r="5325">
          <cell r="A5325" t="str">
            <v>BJ-YAS-015</v>
          </cell>
          <cell r="B5325" t="str">
            <v>YASUKA SLIDING INDEK P YELLOW YELLOW</v>
          </cell>
        </row>
        <row r="5326">
          <cell r="A5326" t="str">
            <v>BJ-YAS-016</v>
          </cell>
          <cell r="B5326" t="str">
            <v>YASUKA SLIDING N / ZINK KUNING</v>
          </cell>
        </row>
        <row r="5327">
          <cell r="A5327" t="str">
            <v>BJ-YAS-017</v>
          </cell>
          <cell r="B5327" t="str">
            <v>YASUKA SLIDING N / ZINK LIGHT GREEN</v>
          </cell>
        </row>
        <row r="5328">
          <cell r="A5328" t="str">
            <v>BJ-YAS-018</v>
          </cell>
          <cell r="B5328" t="str">
            <v>YASUKA SLIDING-N-PINK PVC</v>
          </cell>
        </row>
        <row r="5329">
          <cell r="A5329" t="str">
            <v>BJ-YAS-019</v>
          </cell>
          <cell r="B5329" t="str">
            <v>YASUKA U P BLUE BLUE</v>
          </cell>
        </row>
        <row r="5330">
          <cell r="A5330" t="str">
            <v>BJ-YAS-020</v>
          </cell>
          <cell r="B5330" t="str">
            <v>YASUKA U P PINK PINK</v>
          </cell>
        </row>
        <row r="5331">
          <cell r="A5331" t="str">
            <v>BJ-YAS-021</v>
          </cell>
          <cell r="B5331" t="str">
            <v>YASUKA U P YELLOW YELLOW</v>
          </cell>
        </row>
        <row r="5332">
          <cell r="A5332" t="str">
            <v>BJ-YAS-022</v>
          </cell>
          <cell r="B5332" t="str">
            <v>YASUKA SLIDING PLUS-N-OSCAR BROWN</v>
          </cell>
        </row>
        <row r="5333">
          <cell r="A5333" t="str">
            <v>BJ-YAS-023</v>
          </cell>
          <cell r="B5333" t="str">
            <v>YASUKA SLIDING-N-PLUS BROWN O4</v>
          </cell>
        </row>
        <row r="5334">
          <cell r="A5334" t="str">
            <v>BJ-YAS-024</v>
          </cell>
          <cell r="B5334" t="str">
            <v>YASUKA SLIDING-P-LIGHT GREEN-LIGHT GREEN</v>
          </cell>
        </row>
        <row r="5335">
          <cell r="A5335" t="str">
            <v>BJ-YAS-025</v>
          </cell>
          <cell r="B5335" t="str">
            <v>YASUKA U N BLACK</v>
          </cell>
        </row>
        <row r="5336">
          <cell r="A5336" t="str">
            <v>BJ-YAS-026</v>
          </cell>
          <cell r="B5336" t="str">
            <v>YASUKA U N GREEN</v>
          </cell>
        </row>
        <row r="5337">
          <cell r="A5337" t="str">
            <v>BJ-YAS-027</v>
          </cell>
          <cell r="B5337" t="str">
            <v>YASUKA U N CREAM</v>
          </cell>
        </row>
        <row r="5338">
          <cell r="A5338" t="str">
            <v>BJ-YAS-028</v>
          </cell>
          <cell r="B5338" t="str">
            <v>YASUKA U N RED</v>
          </cell>
        </row>
        <row r="5339">
          <cell r="A5339" t="str">
            <v>BJ-YAS-029</v>
          </cell>
          <cell r="B5339" t="str">
            <v>YASUKA U N LIGHT BLUE</v>
          </cell>
        </row>
        <row r="5340">
          <cell r="A5340" t="str">
            <v>BJ-YAS-030</v>
          </cell>
          <cell r="B5340" t="str">
            <v>YASUKA SLIDING P GREEN GREEN</v>
          </cell>
        </row>
        <row r="5341">
          <cell r="A5341" t="str">
            <v>BJ-YAS-031</v>
          </cell>
          <cell r="B5341" t="str">
            <v>YASUKA H P GREEN GREEN</v>
          </cell>
        </row>
        <row r="5342">
          <cell r="A5342" t="str">
            <v>BJ-YAS-032</v>
          </cell>
          <cell r="B5342" t="str">
            <v>YASUKA SLIDING P YELLOW</v>
          </cell>
        </row>
        <row r="5343">
          <cell r="A5343" t="str">
            <v>BJ-YUK-001</v>
          </cell>
          <cell r="B5343" t="str">
            <v>YUKI P SILVER BLUE S1</v>
          </cell>
        </row>
        <row r="5344">
          <cell r="A5344" t="str">
            <v>BJ-YUK-002</v>
          </cell>
          <cell r="B5344" t="str">
            <v>YUKI P SILVER MAROON YK3</v>
          </cell>
        </row>
        <row r="5345">
          <cell r="A5345" t="str">
            <v>BJ-YUK-003</v>
          </cell>
          <cell r="B5345" t="str">
            <v>YUKI P SILVER PINK S9</v>
          </cell>
        </row>
        <row r="5346">
          <cell r="A5346" t="str">
            <v>BJ-YUK-004</v>
          </cell>
          <cell r="B5346" t="str">
            <v>YUKI P SILVER BROWN N4</v>
          </cell>
        </row>
        <row r="5347">
          <cell r="A5347" t="str">
            <v>BJ-YUK-005</v>
          </cell>
          <cell r="B5347" t="str">
            <v>YUKI P SILVER GREEN S6</v>
          </cell>
        </row>
        <row r="5348">
          <cell r="A5348" t="str">
            <v>BJ-YUK-006</v>
          </cell>
          <cell r="B5348" t="str">
            <v>YUKI P SILVER BLUEY1</v>
          </cell>
        </row>
        <row r="5349">
          <cell r="A5349" t="str">
            <v>BJ-YUK-007</v>
          </cell>
          <cell r="B5349" t="str">
            <v>YUKI P SILVER GREY S2</v>
          </cell>
        </row>
        <row r="5350">
          <cell r="A5350" t="str">
            <v>BJ-YUK-009</v>
          </cell>
          <cell r="B5350" t="str">
            <v>YUKI P SILVER BLACK S7</v>
          </cell>
        </row>
        <row r="5351">
          <cell r="A5351" t="str">
            <v>BJ-YUK-010</v>
          </cell>
          <cell r="B5351" t="str">
            <v>YUKI P SILVER BLUE L1</v>
          </cell>
        </row>
        <row r="5352">
          <cell r="A5352" t="str">
            <v>BJ-YUK-011</v>
          </cell>
          <cell r="B5352" t="str">
            <v>YUKI P SILVER BLUE W1</v>
          </cell>
        </row>
        <row r="5353">
          <cell r="A5353" t="str">
            <v>BJ-YUK-012</v>
          </cell>
          <cell r="B5353" t="str">
            <v>YUKI P SILVER GREY L2</v>
          </cell>
        </row>
        <row r="5354">
          <cell r="A5354" t="str">
            <v>BJ-YUK-013</v>
          </cell>
          <cell r="B5354" t="str">
            <v>YUKI P SILVER BLACK L7</v>
          </cell>
        </row>
        <row r="5355">
          <cell r="A5355" t="str">
            <v>BJ-YUK-014</v>
          </cell>
          <cell r="B5355" t="str">
            <v>Y U K I (SPRING) P SILVER ABU S2</v>
          </cell>
        </row>
        <row r="5356">
          <cell r="A5356" t="str">
            <v>BJ-YUK-015</v>
          </cell>
          <cell r="B5356" t="str">
            <v>YUKI P SILVER GREY Y2</v>
          </cell>
        </row>
        <row r="5357">
          <cell r="A5357" t="str">
            <v>BJ-YUK-016</v>
          </cell>
          <cell r="B5357" t="str">
            <v>JANGAN DIPAKAI</v>
          </cell>
        </row>
        <row r="5358">
          <cell r="A5358" t="str">
            <v>BJ-YUK-017</v>
          </cell>
          <cell r="B5358" t="str">
            <v>JANGAN DIPAKAI</v>
          </cell>
        </row>
        <row r="5359">
          <cell r="A5359" t="str">
            <v>BJ-YUK-018</v>
          </cell>
          <cell r="B5359" t="str">
            <v>Y U K I (SPRING) P SILVER HITAM L7</v>
          </cell>
        </row>
        <row r="5360">
          <cell r="A5360" t="str">
            <v>BJ-YUK-019</v>
          </cell>
          <cell r="B5360" t="str">
            <v>Y U K I (SPRING) P SILVER YK 3</v>
          </cell>
        </row>
        <row r="5361">
          <cell r="A5361" t="str">
            <v>BJ-YUK-020</v>
          </cell>
          <cell r="B5361" t="str">
            <v>YUKI P SILVER BIRU A L12</v>
          </cell>
        </row>
        <row r="5362">
          <cell r="A5362" t="str">
            <v>BJ-YUK-021</v>
          </cell>
          <cell r="B5362" t="str">
            <v>YUKI - SILVER CREAM N5</v>
          </cell>
        </row>
        <row r="5363">
          <cell r="A5363" t="str">
            <v>BJ-YUK-022</v>
          </cell>
          <cell r="B5363" t="str">
            <v>YUKI P SILVER RED N3</v>
          </cell>
        </row>
        <row r="5364">
          <cell r="A5364" t="str">
            <v>BJ-YUK-023</v>
          </cell>
          <cell r="B5364" t="str">
            <v>YUKI P SILVER MAROON YK3 BORDIR + KANTONG</v>
          </cell>
        </row>
        <row r="5365">
          <cell r="A5365" t="str">
            <v>BJ-YUK-024</v>
          </cell>
          <cell r="B5365" t="str">
            <v>YUKI P SILVER WHEAT 180 + KANTONG</v>
          </cell>
        </row>
        <row r="5366">
          <cell r="A5366" t="str">
            <v>BJ-YUK-025</v>
          </cell>
          <cell r="B5366" t="str">
            <v>YUKI P SILVER BROWN + KANTONG</v>
          </cell>
        </row>
        <row r="5367">
          <cell r="A5367" t="str">
            <v>BJ-YUK-026</v>
          </cell>
          <cell r="B5367" t="str">
            <v>YUKI P SILVER GREY Y2 BORDIR</v>
          </cell>
        </row>
        <row r="5368">
          <cell r="A5368" t="str">
            <v>BJ-YUK-027</v>
          </cell>
          <cell r="B5368" t="str">
            <v>YUKI P SILVER RED N3 CUSTOM</v>
          </cell>
        </row>
        <row r="5369">
          <cell r="A5369" t="str">
            <v>BJ-YUK-028</v>
          </cell>
          <cell r="B5369" t="str">
            <v>YUKI P SILVER AL 14 Q</v>
          </cell>
        </row>
        <row r="5370">
          <cell r="A5370" t="str">
            <v>BJ-YUK-029</v>
          </cell>
          <cell r="B5370" t="str">
            <v>YUKI P BLACK CREAM N5</v>
          </cell>
        </row>
        <row r="5371">
          <cell r="A5371" t="str">
            <v>BJ-YUK-030</v>
          </cell>
          <cell r="B5371" t="str">
            <v>YUKI P SILVER P SILVER GREY Y2 ( JOINT SHOES )</v>
          </cell>
        </row>
        <row r="5372">
          <cell r="A5372" t="str">
            <v>BJ-YUK-031</v>
          </cell>
          <cell r="B5372" t="str">
            <v>YUKI P SILVER ORANGE L12</v>
          </cell>
        </row>
        <row r="5373">
          <cell r="A5373" t="str">
            <v>BJ-YUK-032</v>
          </cell>
          <cell r="B5373" t="str">
            <v>YUKI P SILVER GREEN L6</v>
          </cell>
        </row>
        <row r="5374">
          <cell r="A5374" t="str">
            <v>BJ-YUK-033</v>
          </cell>
          <cell r="B5374" t="str">
            <v>YUKI N QUITO WHEAT 180 BORDIR</v>
          </cell>
        </row>
        <row r="5375">
          <cell r="A5375" t="str">
            <v>BJ-YUK-034</v>
          </cell>
          <cell r="B5375" t="str">
            <v>YUKI P SILVER DAPHNIE SILVER BLACK BORDIR</v>
          </cell>
        </row>
        <row r="5376">
          <cell r="A5376" t="str">
            <v>BJ-YUK-035</v>
          </cell>
          <cell r="B5376" t="str">
            <v>YUKI N WHEAT 180 BORDIR CUSTOME</v>
          </cell>
        </row>
        <row r="5377">
          <cell r="A5377" t="str">
            <v>BJ-YUK-036</v>
          </cell>
          <cell r="B5377" t="str">
            <v>YUKI P SILVER DAPHNIE SILVER BLACK BORDIR</v>
          </cell>
        </row>
        <row r="5378">
          <cell r="A5378" t="str">
            <v>BJ-YUK-037</v>
          </cell>
          <cell r="B5378" t="str">
            <v>YUKI P SILVER GREY O2</v>
          </cell>
        </row>
        <row r="5379">
          <cell r="A5379" t="str">
            <v>BJ-YUK-038</v>
          </cell>
          <cell r="B5379" t="str">
            <v>YUKI P BLACK GREY Y2</v>
          </cell>
        </row>
        <row r="5380">
          <cell r="A5380" t="str">
            <v>BJ-YUK-039</v>
          </cell>
          <cell r="B5380" t="str">
            <v>YUKI P SILVER LIGHT GREEN L13</v>
          </cell>
        </row>
        <row r="5381">
          <cell r="A5381" t="str">
            <v>BJ-YUK-040</v>
          </cell>
          <cell r="B5381" t="str">
            <v>YUKI P SILVER BROWN TAURUS</v>
          </cell>
        </row>
        <row r="5382">
          <cell r="A5382" t="str">
            <v>BJ-YUK-041</v>
          </cell>
          <cell r="B5382" t="str">
            <v>YUKI P SILVER CREAM O5</v>
          </cell>
        </row>
        <row r="5383">
          <cell r="A5383" t="str">
            <v>BJ-YUK-042</v>
          </cell>
          <cell r="B5383" t="str">
            <v>YUKI P SILVER RED O3</v>
          </cell>
        </row>
        <row r="5384">
          <cell r="A5384" t="str">
            <v>BJ-YUT-001</v>
          </cell>
          <cell r="B5384" t="str">
            <v>YUTORI-CREAM</v>
          </cell>
        </row>
        <row r="5385">
          <cell r="A5385" t="str">
            <v>BJ-YUT-002</v>
          </cell>
          <cell r="B5385" t="str">
            <v>YUTORI-BLUE</v>
          </cell>
        </row>
        <row r="5386">
          <cell r="A5386" t="str">
            <v>BJ-ZAO-001</v>
          </cell>
          <cell r="B5386" t="str">
            <v>TABLE TOP GREAT M 1224 (PB 25MM. LAPIS PVC SHEET EX TACO</v>
          </cell>
        </row>
        <row r="5387">
          <cell r="A5387" t="str">
            <v>BJ-ZAO-002</v>
          </cell>
          <cell r="B5387" t="str">
            <v>TABLE TOP QM-16 (PB 25. LAPIS PVC SHEET EX TACO (GRAIN COLOR</v>
          </cell>
        </row>
        <row r="5388">
          <cell r="A5388" t="str">
            <v>BJ-ZAO-003</v>
          </cell>
          <cell r="B5388" t="str">
            <v>TABLE TOP QE-18A-F (PB 25MM. LAPIS PVC SHEET EX. MEIWA (SOLI</v>
          </cell>
        </row>
        <row r="5389">
          <cell r="A5389" t="str">
            <v>BJ-ZAO-004</v>
          </cell>
          <cell r="B5389" t="str">
            <v>TABLE TOP QE-18A-F (PB 25MM. LAPIS PVC SHEET EX. TACO (SOLID</v>
          </cell>
        </row>
        <row r="5390">
          <cell r="A5390" t="str">
            <v>BJ-ZAO-005</v>
          </cell>
          <cell r="B5390" t="str">
            <v>TABLE TOP FOLDIA 4018 (MDF 3 + PLYWOOD 15 + MDF 3. ATAS LAPI</v>
          </cell>
        </row>
        <row r="5391">
          <cell r="A5391" t="str">
            <v>BJ-ZAO-006</v>
          </cell>
          <cell r="B5391" t="str">
            <v>TABLE TOP QF-64 (MDF 3 + PLYWOOD 15 + MDF 3 ATAS LAPIS PVC S</v>
          </cell>
        </row>
        <row r="5392">
          <cell r="A5392" t="str">
            <v>BJ-ZAO-007</v>
          </cell>
          <cell r="B5392" t="str">
            <v>TABLE TOP FOCUS 7014 (PB 2MM. LAPIS PVC SHEET EX MEIWA (SOLI</v>
          </cell>
        </row>
        <row r="5393">
          <cell r="A5393" t="str">
            <v>BJ-ZAO-008</v>
          </cell>
          <cell r="B5393" t="str">
            <v>TABLE TOP FOCUS 7014 (PB 2MM. LAPIS PVC SHEET EX TACO (GRAIN</v>
          </cell>
        </row>
        <row r="5394">
          <cell r="A5394" t="str">
            <v>BJ-ZAO-009</v>
          </cell>
          <cell r="B5394" t="str">
            <v>TABLE TOP FOCUS 7012 (PB 2MM. LAPIS PVC SHEET EX MEIWA (SOLI</v>
          </cell>
        </row>
        <row r="5395">
          <cell r="A5395" t="str">
            <v>BJ-ZAO-010</v>
          </cell>
          <cell r="B5395" t="str">
            <v>TABLE TOP FOCUS 7012 (PB 2MM. LAPIS PVC SHEET EX TACO (GRAIN</v>
          </cell>
        </row>
        <row r="5396">
          <cell r="A5396" t="str">
            <v>BJ-ZAO-011</v>
          </cell>
          <cell r="B5396" t="str">
            <v>TABLE TOP FOLDIA 4518</v>
          </cell>
        </row>
        <row r="5397">
          <cell r="A5397" t="str">
            <v>BJ-ZAO-012</v>
          </cell>
          <cell r="B5397" t="str">
            <v>TABLE TOP QE-118-CI (PB 25MM. LAPIS PVC SHEET EX MEIWA (GRAI</v>
          </cell>
        </row>
        <row r="5398">
          <cell r="A5398" t="str">
            <v>BJ-ZAO-013</v>
          </cell>
          <cell r="B5398" t="str">
            <v>TABLE TOP QE-118-C2 (PB 25MM. LAPIS PVC SHEET EX MEIWA (SOLI</v>
          </cell>
        </row>
        <row r="5399">
          <cell r="A5399" t="str">
            <v>BJ-ZAO-014</v>
          </cell>
          <cell r="B5399" t="str">
            <v>TABLE TOP QM-02 (1800 X 450 X 21 MM)</v>
          </cell>
        </row>
        <row r="5400">
          <cell r="A5400" t="str">
            <v>BJ-ZAO-015</v>
          </cell>
          <cell r="B5400" t="str">
            <v>STEEL TABLE LEGS 2790 X 1390 X 725</v>
          </cell>
        </row>
        <row r="5401">
          <cell r="A5401" t="str">
            <v>BJ-ZAO-016</v>
          </cell>
          <cell r="B5401" t="str">
            <v>ONE SIDE ONE LAYER 1100 BLACK</v>
          </cell>
        </row>
        <row r="5402">
          <cell r="A5402" t="str">
            <v>BJ-ZAO-017</v>
          </cell>
          <cell r="B5402" t="str">
            <v>DOUBLE SIDE CABLE TRAY 400W BLACK</v>
          </cell>
        </row>
        <row r="5403">
          <cell r="A5403" t="str">
            <v>BJ-ZAO-018</v>
          </cell>
          <cell r="B5403" t="str">
            <v>WORKSTATION 1200 X 350 RED/ORANGE</v>
          </cell>
        </row>
        <row r="5404">
          <cell r="A5404" t="str">
            <v>BJ-ZAO-019</v>
          </cell>
          <cell r="B5404" t="str">
            <v>PEN BOX 80 X 80 X 100 WHITE</v>
          </cell>
        </row>
        <row r="5405">
          <cell r="A5405" t="str">
            <v>BJ-ZAO-020</v>
          </cell>
          <cell r="B5405" t="str">
            <v>PAPER SHELF 305 X 116 X 80 WHITE</v>
          </cell>
        </row>
        <row r="5406">
          <cell r="A5406" t="str">
            <v>BJ-ZAO-021</v>
          </cell>
          <cell r="B5406" t="str">
            <v>CPU HOLDER 450 X 220 X 210 WHITE</v>
          </cell>
        </row>
        <row r="5407">
          <cell r="A5407" t="str">
            <v>BJ-ZAO-022</v>
          </cell>
          <cell r="B5407" t="str">
            <v>PEDESTAL 406 X 460 X 630 WHITE</v>
          </cell>
        </row>
        <row r="5408">
          <cell r="A5408" t="str">
            <v>BJ-ZAO-023</v>
          </cell>
          <cell r="B5408" t="str">
            <v>L SHAPE TABLE LEG 1590 X 1790 X 725 WHITE/BLUE</v>
          </cell>
        </row>
        <row r="5409">
          <cell r="A5409" t="str">
            <v>BJ-ZAO-024</v>
          </cell>
          <cell r="B5409" t="str">
            <v>FILE CABINET 1400 X 420 X 900</v>
          </cell>
        </row>
        <row r="5410">
          <cell r="A5410" t="str">
            <v>BJ-ZAO-025</v>
          </cell>
          <cell r="B5410" t="str">
            <v>AP-11</v>
          </cell>
        </row>
        <row r="5411">
          <cell r="A5411" t="str">
            <v>BJ-ZAO-026</v>
          </cell>
          <cell r="B5411" t="str">
            <v>AW-09</v>
          </cell>
        </row>
        <row r="5412">
          <cell r="A5412" t="str">
            <v>BJ-ZAO-027</v>
          </cell>
          <cell r="B5412" t="str">
            <v>AP-15</v>
          </cell>
        </row>
        <row r="5413">
          <cell r="A5413" t="str">
            <v>BJ-ZAO-028</v>
          </cell>
          <cell r="B5413" t="str">
            <v>JD-01S</v>
          </cell>
        </row>
        <row r="5414">
          <cell r="A5414" t="str">
            <v>BJ-ZAO-029</v>
          </cell>
          <cell r="B5414" t="str">
            <v>JD-04L</v>
          </cell>
        </row>
        <row r="5415">
          <cell r="A5415" t="str">
            <v>BJ-ZAO-030</v>
          </cell>
          <cell r="B5415" t="str">
            <v>JT-05L</v>
          </cell>
        </row>
        <row r="5416">
          <cell r="A5416" t="str">
            <v>BJ-ZAO-031</v>
          </cell>
          <cell r="B5416" t="str">
            <v>TEATRO L 6618</v>
          </cell>
        </row>
        <row r="5417">
          <cell r="A5417" t="str">
            <v>BJ-ZAO-032</v>
          </cell>
          <cell r="B5417" t="str">
            <v>GLASTON LS-6619</v>
          </cell>
        </row>
        <row r="5418">
          <cell r="A5418" t="str">
            <v>BJ-ZAO-033</v>
          </cell>
          <cell r="B5418" t="str">
            <v>ORIGIN LS-605B</v>
          </cell>
        </row>
        <row r="5419">
          <cell r="A5419" t="str">
            <v>BJ-ZAO-034</v>
          </cell>
          <cell r="B5419" t="str">
            <v>ZAO GLOBAL RED ( JD-01S )</v>
          </cell>
        </row>
        <row r="5420">
          <cell r="A5420" t="str">
            <v>BJ-ZAO-035</v>
          </cell>
          <cell r="B5420" t="str">
            <v>ZAO GLOBAL BLACK ( JD-01S )</v>
          </cell>
        </row>
        <row r="5421">
          <cell r="A5421" t="str">
            <v>BJ-ZAO-036</v>
          </cell>
          <cell r="B5421" t="str">
            <v>ACHIVA BLACK</v>
          </cell>
        </row>
        <row r="5422">
          <cell r="A5422" t="str">
            <v>BJ-ZAO-037</v>
          </cell>
          <cell r="B5422" t="str">
            <v>ACHIVA GREY</v>
          </cell>
        </row>
        <row r="5423">
          <cell r="A5423" t="str">
            <v>BJ-ZAO-038</v>
          </cell>
          <cell r="B5423" t="str">
            <v>SPECTA BLACK</v>
          </cell>
        </row>
        <row r="5424">
          <cell r="A5424" t="str">
            <v>BJ-ZAO-039</v>
          </cell>
          <cell r="B5424" t="str">
            <v>TRAVLER RED</v>
          </cell>
        </row>
        <row r="5425">
          <cell r="A5425" t="str">
            <v>BJ-ZAO-040</v>
          </cell>
          <cell r="B5425" t="str">
            <v>TRAVLER BLACK</v>
          </cell>
        </row>
        <row r="5426">
          <cell r="A5426" t="str">
            <v>BJ-ZAO-041</v>
          </cell>
          <cell r="B5426" t="str">
            <v>CRIVELO BLACK</v>
          </cell>
        </row>
        <row r="5427">
          <cell r="A5427" t="str">
            <v>BJ-ZAO-042</v>
          </cell>
          <cell r="B5427" t="str">
            <v>CRIVELO GREY</v>
          </cell>
        </row>
        <row r="5428">
          <cell r="A5428" t="str">
            <v>BJ-ZAO-043</v>
          </cell>
          <cell r="B5428" t="str">
            <v>CRIVELO RED</v>
          </cell>
        </row>
        <row r="5429">
          <cell r="A5429" t="str">
            <v>BJ-ZAO-044</v>
          </cell>
          <cell r="B5429" t="str">
            <v>SPECTA ORANGE</v>
          </cell>
        </row>
        <row r="5430">
          <cell r="A5430" t="str">
            <v>BJ-ZAO-050</v>
          </cell>
          <cell r="B5430" t="str">
            <v>QF-09D WITH TOP TABLE</v>
          </cell>
        </row>
        <row r="5431">
          <cell r="A5431" t="str">
            <v>BJ-ZAO-051</v>
          </cell>
          <cell r="B5431" t="str">
            <v>JANGAN DIPAKAI</v>
          </cell>
        </row>
        <row r="5432">
          <cell r="A5432" t="str">
            <v>BJ-ZAO-052</v>
          </cell>
          <cell r="B5432" t="str">
            <v>JANGAN DIPAKAI</v>
          </cell>
        </row>
        <row r="5433">
          <cell r="A5433" t="str">
            <v>BJ-ZAO-053</v>
          </cell>
          <cell r="B5433" t="str">
            <v>HY - 146B</v>
          </cell>
        </row>
        <row r="5434">
          <cell r="A5434" t="str">
            <v>BJ-ZAO-054</v>
          </cell>
          <cell r="B5434" t="str">
            <v>MAXIO (BLACK)</v>
          </cell>
        </row>
        <row r="5435">
          <cell r="A5435" t="str">
            <v>BJ-ZAO-055</v>
          </cell>
          <cell r="B5435" t="str">
            <v>GENIO (BLACK)</v>
          </cell>
        </row>
        <row r="5436">
          <cell r="A5436" t="str">
            <v>BJ-ZAO-056</v>
          </cell>
          <cell r="B5436" t="str">
            <v>SION BLACK</v>
          </cell>
        </row>
        <row r="5437">
          <cell r="A5437" t="str">
            <v>BJ-ZAO-057</v>
          </cell>
          <cell r="B5437" t="str">
            <v>GRADIENT BLACK</v>
          </cell>
        </row>
        <row r="5438">
          <cell r="A5438" t="str">
            <v>BJ-ZAO-058</v>
          </cell>
          <cell r="B5438" t="str">
            <v>VISIO BLACK</v>
          </cell>
        </row>
        <row r="5439">
          <cell r="A5439" t="str">
            <v>BJ-ZAO-059</v>
          </cell>
          <cell r="B5439" t="str">
            <v>SLIMO L BLACK</v>
          </cell>
        </row>
        <row r="5440">
          <cell r="A5440" t="str">
            <v>BJ-ZAO-060</v>
          </cell>
          <cell r="B5440" t="str">
            <v>SLIMO H BLACK</v>
          </cell>
        </row>
        <row r="5441">
          <cell r="A5441" t="str">
            <v>BJ-ZAO-061</v>
          </cell>
          <cell r="B5441" t="str">
            <v>BOLD L BLACK</v>
          </cell>
        </row>
        <row r="5442">
          <cell r="A5442" t="str">
            <v>BJ-ZAO-062</v>
          </cell>
          <cell r="B5442" t="str">
            <v>BOLD H BLACK</v>
          </cell>
        </row>
        <row r="5443">
          <cell r="A5443" t="str">
            <v>BJ-ZAO-063</v>
          </cell>
          <cell r="B5443" t="str">
            <v>228 A</v>
          </cell>
        </row>
        <row r="5444">
          <cell r="A5444" t="str">
            <v>BJ-ZAO-064</v>
          </cell>
          <cell r="B5444" t="str">
            <v>228 B</v>
          </cell>
        </row>
        <row r="5445">
          <cell r="A5445" t="str">
            <v>BJ-ZAO-065</v>
          </cell>
          <cell r="B5445" t="str">
            <v>SPECTA RED W3</v>
          </cell>
        </row>
        <row r="5446">
          <cell r="A5446" t="str">
            <v>BJ-ZAO-066</v>
          </cell>
          <cell r="B5446" t="str">
            <v>WORKSTASION FRAME HEXAGONAL</v>
          </cell>
        </row>
        <row r="5447">
          <cell r="A5447" t="str">
            <v>BJ-ZAO-067</v>
          </cell>
          <cell r="B5447" t="str">
            <v>WORKSTASION FRAME ANGEL STEEL</v>
          </cell>
        </row>
        <row r="5448">
          <cell r="A5448" t="str">
            <v>BJ-ZAO-068</v>
          </cell>
          <cell r="B5448" t="str">
            <v>MANUAL SINGLE TABLE</v>
          </cell>
        </row>
        <row r="5449">
          <cell r="A5449" t="str">
            <v>BJ-ZAO-069</v>
          </cell>
          <cell r="B5449" t="str">
            <v>ELEKTRICALL SINGLE TABLE</v>
          </cell>
        </row>
        <row r="5450">
          <cell r="A5450" t="str">
            <v>BJ-ZAO-070</v>
          </cell>
          <cell r="B5450" t="str">
            <v>ELEKTRICALL WORKSTASION</v>
          </cell>
        </row>
        <row r="5451">
          <cell r="A5451" t="str">
            <v>BJ-ZAO-071</v>
          </cell>
          <cell r="B5451" t="str">
            <v>ELEKTRIC MEETING TABLE</v>
          </cell>
        </row>
        <row r="5452">
          <cell r="A5452" t="str">
            <v>BJ-ZAO-072</v>
          </cell>
          <cell r="B5452" t="str">
            <v>MANAGER TABLE</v>
          </cell>
        </row>
        <row r="5453">
          <cell r="A5453" t="str">
            <v>BJ-ZAO-073</v>
          </cell>
          <cell r="B5453" t="str">
            <v>KOOK BR</v>
          </cell>
        </row>
        <row r="5454">
          <cell r="A5454" t="str">
            <v>BJ-ZAO-074</v>
          </cell>
          <cell r="B5454" t="str">
            <v>KOOK NBR</v>
          </cell>
        </row>
        <row r="5455">
          <cell r="A5455" t="str">
            <v>BJ-ZAO-075</v>
          </cell>
          <cell r="B5455" t="str">
            <v>GREAT M 3800 X 1200 FRAME WHITE</v>
          </cell>
        </row>
        <row r="5456">
          <cell r="A5456" t="str">
            <v>BJ-ZAO-086</v>
          </cell>
          <cell r="B5456" t="str">
            <v>BOLD L  BACK, SEAT, ARM (SET  BLACK)</v>
          </cell>
        </row>
        <row r="5457">
          <cell r="A5457" t="str">
            <v>BJ-ZAO-087</v>
          </cell>
          <cell r="B5457" t="str">
            <v>CRIVELO BACK SEAT ARM (SET RED)</v>
          </cell>
        </row>
        <row r="5458">
          <cell r="A5458" t="str">
            <v>BJ-ZAO-088</v>
          </cell>
          <cell r="B5458" t="str">
            <v>CRIVELO BACK SEAT ARM (SET BLACK)</v>
          </cell>
        </row>
        <row r="5459">
          <cell r="A5459" t="str">
            <v>BJ-ZAO-089</v>
          </cell>
          <cell r="B5459" t="str">
            <v>CRIVELO BACK SEAT ARM (SET GREY)</v>
          </cell>
        </row>
        <row r="5460">
          <cell r="A5460" t="str">
            <v>BJ-ZAO-090</v>
          </cell>
          <cell r="B5460" t="str">
            <v>CRIVELO GASTLIFT CASTOR STARBASE (SET)</v>
          </cell>
        </row>
        <row r="5461">
          <cell r="A5461" t="str">
            <v>BJ-ZAO-091</v>
          </cell>
          <cell r="B5461" t="str">
            <v>CLASSY L BACK</v>
          </cell>
        </row>
        <row r="5462">
          <cell r="A5462" t="str">
            <v>BJ-ZAO-092</v>
          </cell>
          <cell r="B5462" t="str">
            <v>CLASSY L SEAT</v>
          </cell>
        </row>
        <row r="5463">
          <cell r="A5463" t="str">
            <v>BJ-ZAO-093</v>
          </cell>
          <cell r="B5463" t="str">
            <v>FONDA BACK SEAT ARM (SET BLACK)</v>
          </cell>
        </row>
        <row r="5464">
          <cell r="A5464" t="str">
            <v>BJ-ZAO-094</v>
          </cell>
          <cell r="B5464" t="str">
            <v>FONDA BACK SEAT ARM (SET BLUE)</v>
          </cell>
        </row>
        <row r="5465">
          <cell r="A5465" t="str">
            <v>BJ-ZAO-095</v>
          </cell>
          <cell r="B5465" t="str">
            <v>FONDA BACK SEAT ARM (SET ORANGE)</v>
          </cell>
        </row>
        <row r="5466">
          <cell r="A5466" t="str">
            <v>BJ-ZAO-096</v>
          </cell>
          <cell r="B5466" t="str">
            <v>FONDA BACK SEAT ARM (SET RED)</v>
          </cell>
        </row>
        <row r="5467">
          <cell r="A5467" t="str">
            <v>BJ-ZAO-097</v>
          </cell>
          <cell r="B5467" t="str">
            <v>FONDA GASTLIFT CASTOR STARBASE (SET)</v>
          </cell>
        </row>
        <row r="5468">
          <cell r="A5468" t="str">
            <v>BJ-ZAO-098</v>
          </cell>
          <cell r="B5468" t="str">
            <v>SION BLUE</v>
          </cell>
        </row>
        <row r="5469">
          <cell r="A5469" t="str">
            <v>BJ-ZAO-099</v>
          </cell>
          <cell r="B5469" t="str">
            <v>SION RED</v>
          </cell>
        </row>
        <row r="5470">
          <cell r="A5470" t="str">
            <v>BJ-ZAO-100</v>
          </cell>
          <cell r="B5470" t="str">
            <v>CIELO DESK</v>
          </cell>
        </row>
        <row r="5471">
          <cell r="A5471" t="str">
            <v>BJ-ZAO-101</v>
          </cell>
          <cell r="B5471" t="str">
            <v>ERGO DESK MT</v>
          </cell>
        </row>
        <row r="5472">
          <cell r="A5472" t="str">
            <v>BJ-ZAO-102</v>
          </cell>
          <cell r="B5472" t="str">
            <v>ERGO DESK AT</v>
          </cell>
        </row>
        <row r="5473">
          <cell r="A5473" t="str">
            <v>BJ-ZAO-103</v>
          </cell>
          <cell r="B5473" t="str">
            <v>ERGO DESK WS AT</v>
          </cell>
        </row>
        <row r="5474">
          <cell r="A5474" t="str">
            <v>BJ-ZAO-104</v>
          </cell>
          <cell r="B5474" t="str">
            <v>ERGO DESK M</v>
          </cell>
        </row>
        <row r="5475">
          <cell r="A5475" t="str">
            <v>BJ-ZAO-105</v>
          </cell>
          <cell r="B5475" t="str">
            <v>GREAT HWS</v>
          </cell>
        </row>
        <row r="5476">
          <cell r="A5476" t="str">
            <v>BJ-ZAO-106</v>
          </cell>
          <cell r="B5476" t="str">
            <v>GREAT DWS</v>
          </cell>
        </row>
        <row r="5477">
          <cell r="A5477" t="str">
            <v>BJ-ZAO-107</v>
          </cell>
          <cell r="B5477" t="str">
            <v>OFFICE SYSTEM PROJECT SURABAYA</v>
          </cell>
        </row>
        <row r="5478">
          <cell r="A5478" t="str">
            <v>BJ-ZAO-108</v>
          </cell>
          <cell r="B5478" t="str">
            <v>MAXIMO AL (KAKI ALUMUNIUM)</v>
          </cell>
        </row>
        <row r="5479">
          <cell r="A5479" t="str">
            <v>BJ-ZAO-109</v>
          </cell>
          <cell r="B5479" t="str">
            <v>OFFICE SYSTEM PROJECT SURABAYA ( TAMBAHAN ORDER )</v>
          </cell>
        </row>
        <row r="5480">
          <cell r="A5480" t="str">
            <v>BJ-ZEP-001</v>
          </cell>
          <cell r="B5480" t="str">
            <v>ZEPHYR LIGHT WITH ARMREST. HEADREST  ( CODE : COA2AA FMS 1 )</v>
          </cell>
        </row>
        <row r="5481">
          <cell r="A5481" t="str">
            <v>BJ-ZEP-002</v>
          </cell>
          <cell r="B5481" t="str">
            <v>ZEPHYR LIGHT WITH ARMREST.  ( CODE : COA6AA FMS 1 )</v>
          </cell>
        </row>
        <row r="5482">
          <cell r="A5482" t="str">
            <v>BJ-ZEP-003</v>
          </cell>
          <cell r="B5482" t="str">
            <v>ZEPHYR LIGHT WITH ARMREST.  ( CODE : COA6AA FMS 1 )</v>
          </cell>
        </row>
        <row r="5483">
          <cell r="A5483" t="str">
            <v>BJ-ZEP-004</v>
          </cell>
          <cell r="B5483" t="str">
            <v>ZEPHYR LIGHT WITH ARMREST.  ( CODE : COA6AA FMS 1 )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PB SUM"/>
      <sheetName val="APS"/>
      <sheetName val="HASIL"/>
      <sheetName val="ROP"/>
      <sheetName val="APS W3"/>
      <sheetName val="APS V1"/>
      <sheetName val="Sheet1"/>
    </sheetNames>
    <sheetDataSet>
      <sheetData sheetId="0"/>
      <sheetData sheetId="1"/>
      <sheetData sheetId="2">
        <row r="1">
          <cell r="A1" t="str">
            <v>SISA PRODUKSI</v>
          </cell>
          <cell r="C1" t="str">
            <v>FOLDING</v>
          </cell>
        </row>
        <row r="2">
          <cell r="A2" t="str">
            <v>MEI 2021</v>
          </cell>
          <cell r="C2" t="str">
            <v>HBRD-Caesar</v>
          </cell>
        </row>
        <row r="3">
          <cell r="B3" t="str">
            <v>FOLDING MEMO</v>
          </cell>
          <cell r="C3" t="str">
            <v>DLL</v>
          </cell>
        </row>
        <row r="4">
          <cell r="A4" t="str">
            <v>KODE</v>
          </cell>
          <cell r="B4" t="str">
            <v>NAMA ITEM</v>
          </cell>
          <cell r="C4" t="str">
            <v>GRUP</v>
          </cell>
        </row>
        <row r="6">
          <cell r="A6">
            <v>1</v>
          </cell>
          <cell r="B6">
            <v>2</v>
          </cell>
          <cell r="C6">
            <v>3</v>
          </cell>
        </row>
        <row r="7">
          <cell r="A7" t="str">
            <v>BJ-COS-130</v>
          </cell>
          <cell r="B7" t="str">
            <v>COSMO 541 N BLACK</v>
          </cell>
          <cell r="C7" t="str">
            <v>FOLDING</v>
          </cell>
        </row>
        <row r="8">
          <cell r="A8" t="str">
            <v>BJ-COS-129</v>
          </cell>
          <cell r="B8" t="str">
            <v>COSMO 541 N RED</v>
          </cell>
          <cell r="C8" t="str">
            <v>FOLDING</v>
          </cell>
        </row>
        <row r="9">
          <cell r="A9" t="str">
            <v>BJ-COS-086</v>
          </cell>
          <cell r="B9" t="str">
            <v>COSMO 542 P L BLUE LIGHT BLUE</v>
          </cell>
          <cell r="C9" t="str">
            <v>FOLDING</v>
          </cell>
        </row>
        <row r="10">
          <cell r="A10" t="str">
            <v>BJ-COS-016</v>
          </cell>
          <cell r="B10" t="str">
            <v>COSMO 542 P LIGHT GREEN LIGHT GREEN I13</v>
          </cell>
          <cell r="C10" t="str">
            <v>FOLDING</v>
          </cell>
        </row>
        <row r="11">
          <cell r="A11" t="str">
            <v>BJ-COS-013</v>
          </cell>
          <cell r="B11" t="str">
            <v>COSMO 542 P ORANGE ORANGE</v>
          </cell>
          <cell r="C11" t="str">
            <v>FOLDING</v>
          </cell>
        </row>
        <row r="12">
          <cell r="A12" t="str">
            <v>BJ-COS-014</v>
          </cell>
          <cell r="B12" t="str">
            <v>COSMO 542 P PINK PINK</v>
          </cell>
          <cell r="C12" t="str">
            <v>FOLDING</v>
          </cell>
        </row>
        <row r="13">
          <cell r="A13" t="str">
            <v>BJ-COS-012</v>
          </cell>
          <cell r="B13" t="str">
            <v>COSMO 542 P SILVER BLACK</v>
          </cell>
          <cell r="C13" t="str">
            <v>FOLDING</v>
          </cell>
        </row>
        <row r="14">
          <cell r="A14" t="str">
            <v>BJ-COS-010</v>
          </cell>
          <cell r="B14" t="str">
            <v>COSMO 542 P SILVER RED</v>
          </cell>
          <cell r="C14" t="str">
            <v>FOLDING</v>
          </cell>
        </row>
        <row r="15">
          <cell r="A15" t="str">
            <v>BJ-COS-153</v>
          </cell>
          <cell r="B15" t="str">
            <v>COSMO 941 N BLACK</v>
          </cell>
          <cell r="C15" t="str">
            <v>FOLDING</v>
          </cell>
        </row>
        <row r="16">
          <cell r="A16" t="str">
            <v>BJ-COS-144</v>
          </cell>
          <cell r="B16" t="str">
            <v>COSMO 941-N-RED</v>
          </cell>
          <cell r="C16" t="str">
            <v>FOLDING</v>
          </cell>
        </row>
        <row r="17">
          <cell r="A17" t="str">
            <v>BJ-COS-034</v>
          </cell>
          <cell r="B17" t="str">
            <v>COSMO 942-P-SILVER-BLACK PVC</v>
          </cell>
          <cell r="C17" t="str">
            <v>FOLDING</v>
          </cell>
        </row>
        <row r="18">
          <cell r="A18" t="str">
            <v>BJ-DAI-042</v>
          </cell>
          <cell r="B18" t="str">
            <v>DAISHOGUN P CREAM HIJAU O6</v>
          </cell>
          <cell r="C18" t="str">
            <v>FOLDING</v>
          </cell>
        </row>
        <row r="19">
          <cell r="A19" t="str">
            <v>BJ-DAI-044</v>
          </cell>
          <cell r="B19" t="str">
            <v>DAISHOGUN P CREAM BLACK O7</v>
          </cell>
          <cell r="C19" t="str">
            <v>FOLDING</v>
          </cell>
        </row>
        <row r="20">
          <cell r="A20" t="str">
            <v>BJ-DAI-012</v>
          </cell>
          <cell r="B20" t="str">
            <v>DAISHOGUN UP-P-SILVER-BLACK O7</v>
          </cell>
          <cell r="C20" t="str">
            <v>FOLDING</v>
          </cell>
        </row>
        <row r="21">
          <cell r="A21" t="str">
            <v>BJ-DAI-005</v>
          </cell>
          <cell r="B21" t="str">
            <v>DAISHOGUN PLUS-P-SILVER-BLUE O1</v>
          </cell>
          <cell r="C21" t="str">
            <v>FOLDING</v>
          </cell>
        </row>
        <row r="22">
          <cell r="A22" t="str">
            <v>BJ-DAI-006</v>
          </cell>
          <cell r="B22" t="str">
            <v>DAISHOGUN PLUS-P-SILVER-RED O3</v>
          </cell>
          <cell r="C22" t="str">
            <v>FOLDING</v>
          </cell>
        </row>
        <row r="23">
          <cell r="A23" t="str">
            <v>BJ-YAM-165</v>
          </cell>
          <cell r="B23" t="str">
            <v>YAMATO AA BLACK O7</v>
          </cell>
          <cell r="C23" t="str">
            <v>FOLDING</v>
          </cell>
        </row>
        <row r="24">
          <cell r="A24" t="str">
            <v>BJ-YAM-163</v>
          </cell>
          <cell r="B24" t="str">
            <v>YAMATO AA BLUE O1</v>
          </cell>
          <cell r="C24" t="str">
            <v>FOLDING</v>
          </cell>
        </row>
        <row r="25">
          <cell r="A25" t="str">
            <v>BJ-YAM-164</v>
          </cell>
          <cell r="B25" t="str">
            <v>YAMATO AA GREEN O6</v>
          </cell>
          <cell r="C25" t="str">
            <v>FOLDING</v>
          </cell>
        </row>
        <row r="26">
          <cell r="A26" t="str">
            <v>BJ-YAM-166</v>
          </cell>
          <cell r="B26" t="str">
            <v>YAMATO AA RED O3</v>
          </cell>
          <cell r="C26" t="str">
            <v>FOLDING</v>
          </cell>
        </row>
        <row r="27">
          <cell r="A27" t="str">
            <v>BJ-YAM-004</v>
          </cell>
          <cell r="B27" t="str">
            <v>YAMATO AA-N-BLACK PVC</v>
          </cell>
          <cell r="C27" t="str">
            <v>FOLDING</v>
          </cell>
        </row>
        <row r="28">
          <cell r="A28" t="str">
            <v>BJ-YAM-002</v>
          </cell>
          <cell r="B28" t="str">
            <v>YAMATO AA-N-RED PVC</v>
          </cell>
          <cell r="C28" t="str">
            <v>FOLDING</v>
          </cell>
        </row>
        <row r="29">
          <cell r="A29" t="str">
            <v>BJ-YAM-012</v>
          </cell>
          <cell r="B29" t="str">
            <v>YAMATO HAA-N-BLACK PVC</v>
          </cell>
          <cell r="C29" t="str">
            <v>FOLDING</v>
          </cell>
        </row>
        <row r="30">
          <cell r="A30" t="str">
            <v>BJ-YAM-010</v>
          </cell>
          <cell r="B30" t="str">
            <v>YAMATO HAA-N-RED PVC</v>
          </cell>
          <cell r="C30" t="str">
            <v>FOLDING</v>
          </cell>
        </row>
        <row r="31">
          <cell r="A31" t="str">
            <v>BJ-YAM-011</v>
          </cell>
          <cell r="B31" t="str">
            <v>YAMATO HAA-N-GREEN PVC</v>
          </cell>
          <cell r="C31" t="str">
            <v>FOLDING</v>
          </cell>
        </row>
        <row r="32">
          <cell r="A32" t="str">
            <v>BJ-YAM-015</v>
          </cell>
          <cell r="B32" t="str">
            <v>YAMATO HNN-N-GREEN PVC</v>
          </cell>
          <cell r="C32" t="str">
            <v>FOLDING</v>
          </cell>
        </row>
        <row r="33">
          <cell r="A33" t="str">
            <v>BJ-YAM-014</v>
          </cell>
          <cell r="B33" t="str">
            <v>YAMATO HNN-N-RED PVC</v>
          </cell>
          <cell r="C33" t="str">
            <v>FOLDING</v>
          </cell>
        </row>
        <row r="34">
          <cell r="A34" t="str">
            <v>BJ-YAM-016</v>
          </cell>
          <cell r="B34" t="str">
            <v>YAMATO HNN-N-BLACK PVC</v>
          </cell>
          <cell r="C34" t="str">
            <v>FOLDING</v>
          </cell>
        </row>
        <row r="35">
          <cell r="A35" t="str">
            <v>BJ-YAM-008</v>
          </cell>
          <cell r="B35" t="str">
            <v>YAMATO NN-N-BLACK PVC</v>
          </cell>
          <cell r="C35" t="str">
            <v>FOLDING</v>
          </cell>
        </row>
        <row r="36">
          <cell r="A36" t="str">
            <v>BJ-YAM-007</v>
          </cell>
          <cell r="B36" t="str">
            <v>YAMATO NN-N-GREEN PVC</v>
          </cell>
          <cell r="C36" t="str">
            <v>FOLDING</v>
          </cell>
        </row>
        <row r="37">
          <cell r="A37" t="str">
            <v>BJ-YAM-006</v>
          </cell>
          <cell r="B37" t="str">
            <v>YAMATO NN-N-RED PVC</v>
          </cell>
          <cell r="C37" t="str">
            <v>FOLDING</v>
          </cell>
        </row>
        <row r="38">
          <cell r="A38" t="str">
            <v>BJ-YAM-018</v>
          </cell>
          <cell r="B38" t="str">
            <v>YAMATO NP-N-NP BLACK</v>
          </cell>
          <cell r="C38" t="str">
            <v>FOLDING</v>
          </cell>
        </row>
        <row r="39">
          <cell r="A39" t="str">
            <v>BJ-YAS-004</v>
          </cell>
          <cell r="B39" t="str">
            <v>YASUKA SLIDING-N-BLACK PVC</v>
          </cell>
          <cell r="C39" t="str">
            <v>FOLDING</v>
          </cell>
        </row>
        <row r="40">
          <cell r="A40" t="str">
            <v>BJ-COS-052</v>
          </cell>
          <cell r="B40" t="str">
            <v>COSMO LMPR-P-SILVER-BLACK PVC</v>
          </cell>
          <cell r="C40" t="str">
            <v>FOLDING MEMO</v>
          </cell>
        </row>
        <row r="41">
          <cell r="A41" t="str">
            <v>BJ-COS-131</v>
          </cell>
          <cell r="B41" t="str">
            <v>COSMO MNR N BLACK</v>
          </cell>
          <cell r="C41" t="str">
            <v>FOLDING MEMO</v>
          </cell>
        </row>
        <row r="42">
          <cell r="A42" t="str">
            <v>BJ-COS-045</v>
          </cell>
          <cell r="B42" t="str">
            <v>COSMO MNR PLUS-N-BLACK</v>
          </cell>
          <cell r="C42" t="str">
            <v>FOLDING MEMO</v>
          </cell>
        </row>
        <row r="43">
          <cell r="A43" t="str">
            <v>BJ-COS-132</v>
          </cell>
          <cell r="B43" t="str">
            <v>COSMO MNR N RED</v>
          </cell>
          <cell r="C43" t="str">
            <v>FOLDING MEMO</v>
          </cell>
        </row>
        <row r="44">
          <cell r="A44" t="str">
            <v>BJ-COS-049</v>
          </cell>
          <cell r="B44" t="str">
            <v>COSMO MPR PLUS-P-SILVER-BLACK PVC</v>
          </cell>
          <cell r="C44" t="str">
            <v>FOLDING MEMO</v>
          </cell>
        </row>
        <row r="45">
          <cell r="A45" t="str">
            <v>BJ-COS-134</v>
          </cell>
          <cell r="B45" t="str">
            <v>COSMO MPR-P-BLACK-BLACK PVC</v>
          </cell>
          <cell r="C45" t="str">
            <v>FOLDING MEMO</v>
          </cell>
        </row>
        <row r="46">
          <cell r="A46" t="str">
            <v>BJ-COS-041</v>
          </cell>
          <cell r="B46" t="str">
            <v>COSMO MPR-P-SILVER-BLACK PVC</v>
          </cell>
          <cell r="C46" t="str">
            <v>FOLDING MEMO</v>
          </cell>
        </row>
        <row r="47">
          <cell r="A47" t="str">
            <v>BJ-COS-039</v>
          </cell>
          <cell r="B47" t="str">
            <v>COSMO MPR-P-SILVER-RED PVC</v>
          </cell>
          <cell r="C47" t="str">
            <v>FOLDING MEMO</v>
          </cell>
        </row>
        <row r="48">
          <cell r="A48" t="str">
            <v>BJ-DAI-017</v>
          </cell>
          <cell r="B48" t="str">
            <v>DAISHOGUN LMUP-P-GREY-BLACK O7</v>
          </cell>
          <cell r="C48" t="str">
            <v>FOLDING MEMO</v>
          </cell>
        </row>
        <row r="49">
          <cell r="A49" t="str">
            <v>BJ-YAM-025</v>
          </cell>
          <cell r="B49" t="str">
            <v>YAMATO MBD-P-BLACK-GREEN PVC</v>
          </cell>
          <cell r="C49" t="str">
            <v>FOLDING MEMO</v>
          </cell>
        </row>
        <row r="50">
          <cell r="A50" t="str">
            <v>BJ-YAM-026</v>
          </cell>
          <cell r="B50" t="str">
            <v>YAMATO MBD-P-BLACK-BLACK PVC</v>
          </cell>
          <cell r="C50" t="str">
            <v>FOLDING MEMO</v>
          </cell>
        </row>
        <row r="51">
          <cell r="A51" t="str">
            <v>BJ-YAM-034</v>
          </cell>
          <cell r="B51" t="str">
            <v>YAMATO MBD PLUS-P-BLACK-BLACK PVC</v>
          </cell>
          <cell r="C51" t="str">
            <v>FOLDING MEMO</v>
          </cell>
        </row>
        <row r="52">
          <cell r="A52" t="str">
            <v>BJ-YAM-031</v>
          </cell>
          <cell r="B52" t="str">
            <v>YAMATO MBD PLUS-P-BLACK-BLUE PVC</v>
          </cell>
          <cell r="C52" t="str">
            <v>FOLDING MEMO</v>
          </cell>
        </row>
        <row r="53">
          <cell r="A53" t="str">
            <v>BJ-YAM-022</v>
          </cell>
          <cell r="B53" t="str">
            <v>YAMATO MND-N-BLACK PVC</v>
          </cell>
          <cell r="C53" t="str">
            <v>FOLDING MEMO</v>
          </cell>
        </row>
        <row r="54">
          <cell r="A54" t="str">
            <v>BJ-YAM-019</v>
          </cell>
          <cell r="B54" t="str">
            <v>YAMATO MND-N-BLUE PVC</v>
          </cell>
          <cell r="C54" t="str">
            <v>FOLDING MEMO</v>
          </cell>
        </row>
        <row r="55">
          <cell r="A55" t="str">
            <v>BJ-YAM-021</v>
          </cell>
          <cell r="B55" t="str">
            <v>YAMATO MND-N-GREEN PVC</v>
          </cell>
          <cell r="C55" t="str">
            <v>FOLDING MEMO</v>
          </cell>
        </row>
        <row r="56">
          <cell r="A56" t="str">
            <v>BJ-YAM-109</v>
          </cell>
          <cell r="B56" t="str">
            <v>YAMATO MND N BIRU EMBOSS CUSTOM UDINUS</v>
          </cell>
          <cell r="C56" t="str">
            <v>FOLDING MEMO</v>
          </cell>
        </row>
        <row r="57">
          <cell r="A57" t="str">
            <v>BJ-COZX-001</v>
          </cell>
          <cell r="B57" t="str">
            <v>COZY KAGUKURO BLUE (L1)</v>
          </cell>
          <cell r="C57" t="str">
            <v>EXPORT</v>
          </cell>
        </row>
        <row r="58">
          <cell r="A58" t="str">
            <v>BJ-COZX-003</v>
          </cell>
          <cell r="B58" t="str">
            <v>COZY KAGUKURO GREEN (L13)</v>
          </cell>
          <cell r="C58" t="str">
            <v>EXPORT</v>
          </cell>
        </row>
        <row r="59">
          <cell r="A59" t="str">
            <v>BJ-COZX-004</v>
          </cell>
          <cell r="B59" t="str">
            <v>COZY KAGUKURO ORANGE (L12)</v>
          </cell>
          <cell r="C59" t="str">
            <v>EXPORT</v>
          </cell>
        </row>
        <row r="60">
          <cell r="A60" t="str">
            <v>BJ-COZX-005</v>
          </cell>
          <cell r="B60" t="str">
            <v>COZY KAGUKURO OSCAR BLACK</v>
          </cell>
          <cell r="C60" t="str">
            <v>EXPORT</v>
          </cell>
        </row>
        <row r="61">
          <cell r="A61" t="str">
            <v>BJ-COZX-006</v>
          </cell>
          <cell r="B61" t="str">
            <v>COZY KAGUKURO OSCAR WHITE</v>
          </cell>
          <cell r="C61" t="str">
            <v>EXPORT</v>
          </cell>
        </row>
        <row r="62">
          <cell r="A62" t="str">
            <v>BJ-KAS-036</v>
          </cell>
          <cell r="B62" t="str">
            <v>MG-CT SILVER LIGHT BLUE S1</v>
          </cell>
          <cell r="C62" t="str">
            <v>EXPORT</v>
          </cell>
        </row>
        <row r="63">
          <cell r="A63" t="str">
            <v>BJ-KAS-037</v>
          </cell>
          <cell r="B63" t="str">
            <v>MG-CT SILVER GREEN S6</v>
          </cell>
          <cell r="C63" t="str">
            <v>EXPORT</v>
          </cell>
        </row>
        <row r="64">
          <cell r="A64" t="str">
            <v>BJ-KAS-044</v>
          </cell>
          <cell r="B64" t="str">
            <v>MG-CT SILVER PINK S9</v>
          </cell>
          <cell r="C64" t="str">
            <v>EXPORT</v>
          </cell>
        </row>
        <row r="65">
          <cell r="A65" t="str">
            <v>BJ-KAS-035</v>
          </cell>
          <cell r="B65" t="str">
            <v>MG-CT SILVER BLUE O1</v>
          </cell>
          <cell r="C65" t="str">
            <v>EXPORT</v>
          </cell>
        </row>
        <row r="66">
          <cell r="A66" t="str">
            <v>BJ-KAS-056</v>
          </cell>
          <cell r="B66" t="str">
            <v>MG-CM - N - GREEN S6</v>
          </cell>
          <cell r="C66" t="str">
            <v>EXPORT</v>
          </cell>
        </row>
        <row r="67">
          <cell r="A67" t="str">
            <v>BJ-KAS-047</v>
          </cell>
          <cell r="B67" t="str">
            <v>MG-CM N BLACK O7</v>
          </cell>
          <cell r="C67" t="str">
            <v>EXPORT</v>
          </cell>
        </row>
        <row r="68">
          <cell r="A68" t="str">
            <v>BJ-KAS-055</v>
          </cell>
          <cell r="B68" t="str">
            <v>MG-CM - N - GREEN O6</v>
          </cell>
          <cell r="C68" t="str">
            <v>EXPORT</v>
          </cell>
        </row>
        <row r="69">
          <cell r="A69" t="str">
            <v>BJ-KAS-057</v>
          </cell>
          <cell r="B69" t="str">
            <v>MG-CM - N - RED O3</v>
          </cell>
          <cell r="C69" t="str">
            <v>EXPORT</v>
          </cell>
        </row>
        <row r="70">
          <cell r="A70" t="str">
            <v>BJ-FLO-110</v>
          </cell>
          <cell r="B70" t="str">
            <v>FLORA RC 60  AICO BLACK O7</v>
          </cell>
          <cell r="C70" t="str">
            <v>EXPORT</v>
          </cell>
        </row>
        <row r="71">
          <cell r="A71" t="str">
            <v>BJ-OLI-114</v>
          </cell>
          <cell r="B71" t="str">
            <v>OLIVE DX N BLACK (EXPORT)</v>
          </cell>
          <cell r="C71" t="str">
            <v>EXPORT</v>
          </cell>
        </row>
        <row r="72">
          <cell r="A72" t="str">
            <v>BJ-OLI-123</v>
          </cell>
          <cell r="B72" t="str">
            <v>OLIVE DX N BROWN (EXPORT)</v>
          </cell>
          <cell r="C72" t="str">
            <v>EXPORT</v>
          </cell>
        </row>
        <row r="73">
          <cell r="A73" t="str">
            <v>BJ-CALL-004</v>
          </cell>
          <cell r="B73" t="str">
            <v>CALLISTO CHROME - RED VELVET</v>
          </cell>
          <cell r="C73" t="str">
            <v>HBRD</v>
          </cell>
        </row>
        <row r="74">
          <cell r="A74" t="str">
            <v>BJ-CALL-XXX</v>
          </cell>
          <cell r="B74" t="str">
            <v>CALLISTO N L7</v>
          </cell>
          <cell r="C74" t="str">
            <v>HBRD</v>
          </cell>
        </row>
        <row r="75">
          <cell r="A75" t="str">
            <v>BJ-SAK-005</v>
          </cell>
          <cell r="B75" t="str">
            <v>SAKATA N GREY L2</v>
          </cell>
          <cell r="C75" t="str">
            <v>HBRD</v>
          </cell>
        </row>
        <row r="76">
          <cell r="A76" t="str">
            <v>BJ-FLO-125</v>
          </cell>
          <cell r="B76" t="str">
            <v>FLORA HIGH BEIGE (RC-71)</v>
          </cell>
          <cell r="C76" t="str">
            <v>HBRD</v>
          </cell>
        </row>
        <row r="77">
          <cell r="A77" t="str">
            <v>BJ-FLO-015</v>
          </cell>
          <cell r="B77" t="str">
            <v>FLORA HN BEIGE-BEIGE POLOS</v>
          </cell>
          <cell r="C77" t="str">
            <v>HBRD</v>
          </cell>
        </row>
        <row r="78">
          <cell r="A78" t="str">
            <v>BJ-FLO-078</v>
          </cell>
          <cell r="B78" t="str">
            <v>FLORA HN BEIGE-BEIGE SABLON</v>
          </cell>
          <cell r="C78" t="str">
            <v>HBRD</v>
          </cell>
        </row>
        <row r="79">
          <cell r="A79" t="str">
            <v>BJ-FLO-109</v>
          </cell>
          <cell r="B79" t="str">
            <v>FLORA HN BLACK POLOS</v>
          </cell>
          <cell r="C79" t="str">
            <v>HBRD</v>
          </cell>
        </row>
        <row r="80">
          <cell r="A80" t="str">
            <v>BJ-FLO-079</v>
          </cell>
          <cell r="B80" t="str">
            <v>FLORA HN BLUE-BLUE I1 SABLON</v>
          </cell>
          <cell r="C80" t="str">
            <v>HBRD</v>
          </cell>
        </row>
        <row r="81">
          <cell r="A81" t="str">
            <v>BJ-FLO-070</v>
          </cell>
          <cell r="B81" t="str">
            <v>FLORA HN BLUE-BLUE POLOS</v>
          </cell>
          <cell r="C81" t="str">
            <v>HBRD</v>
          </cell>
        </row>
        <row r="82">
          <cell r="A82" t="str">
            <v>BJ-FLO-056</v>
          </cell>
          <cell r="B82" t="str">
            <v>FLORA HN POLOS P L GREEN LIGHT GREEN</v>
          </cell>
          <cell r="C82" t="str">
            <v>HBRD</v>
          </cell>
        </row>
        <row r="83">
          <cell r="A83" t="str">
            <v>BJ-FLO-083</v>
          </cell>
          <cell r="B83" t="str">
            <v>FLORA HN L GREEN-  L GREEN I13  SABLON</v>
          </cell>
          <cell r="C83" t="str">
            <v>HBRD</v>
          </cell>
        </row>
        <row r="84">
          <cell r="A84" t="str">
            <v>BJ-FLO-080</v>
          </cell>
          <cell r="B84" t="str">
            <v>FLORA HN GREEN SABLON</v>
          </cell>
          <cell r="C84" t="str">
            <v>HBRD</v>
          </cell>
        </row>
        <row r="85">
          <cell r="A85" t="str">
            <v>BJ-FLO-013</v>
          </cell>
          <cell r="B85" t="str">
            <v>FLORA HN GREEN-GREEN POLOS</v>
          </cell>
          <cell r="C85" t="str">
            <v>HBRD</v>
          </cell>
        </row>
        <row r="86">
          <cell r="A86" t="str">
            <v>BJ-FLO-093</v>
          </cell>
          <cell r="B86" t="str">
            <v>FLORA HN ORANGE-ORANGE SABLON</v>
          </cell>
          <cell r="C86" t="str">
            <v>HBRD</v>
          </cell>
        </row>
        <row r="87">
          <cell r="A87" t="str">
            <v>BJ-FLO-077</v>
          </cell>
          <cell r="B87" t="str">
            <v>FLORA HN PINK POLOS</v>
          </cell>
          <cell r="C87" t="str">
            <v>HBRD</v>
          </cell>
        </row>
        <row r="88">
          <cell r="A88" t="str">
            <v>BJ-FLO-074</v>
          </cell>
          <cell r="B88" t="str">
            <v>FLORA HN POLOS P BLUE LIGHT BLUE</v>
          </cell>
          <cell r="C88" t="str">
            <v>HBRD</v>
          </cell>
        </row>
        <row r="89">
          <cell r="A89" t="str">
            <v>BJ-FLO-073</v>
          </cell>
          <cell r="B89" t="str">
            <v>FLORA HN RED-RED I3 POLOS</v>
          </cell>
          <cell r="C89" t="str">
            <v>HBRD</v>
          </cell>
        </row>
        <row r="90">
          <cell r="A90" t="str">
            <v>BJ-FLO-081</v>
          </cell>
          <cell r="B90" t="str">
            <v>FLORA HN RED-RED SABLON</v>
          </cell>
          <cell r="C90" t="str">
            <v>HBRD</v>
          </cell>
        </row>
        <row r="91">
          <cell r="A91" t="str">
            <v>BJ-FLO-063</v>
          </cell>
          <cell r="B91" t="str">
            <v>FLORA HN YELLOW-YELLOW SABLON</v>
          </cell>
          <cell r="C91" t="str">
            <v>HBRD</v>
          </cell>
        </row>
        <row r="92">
          <cell r="A92" t="str">
            <v>BJ-FLO-151</v>
          </cell>
          <cell r="B92" t="str">
            <v>FLORA RC BLACk RED</v>
          </cell>
          <cell r="C92" t="str">
            <v>HBRD</v>
          </cell>
        </row>
        <row r="93">
          <cell r="A93" t="str">
            <v>BJ-FLO-024</v>
          </cell>
          <cell r="B93" t="str">
            <v>FLORA SAN N BEIGE O5</v>
          </cell>
          <cell r="C93" t="str">
            <v>HBRD</v>
          </cell>
        </row>
        <row r="94">
          <cell r="A94" t="str">
            <v>BJ-FLO-091</v>
          </cell>
          <cell r="B94" t="str">
            <v xml:space="preserve">FLORA SAN N BLACK </v>
          </cell>
          <cell r="C94" t="str">
            <v>HBRD</v>
          </cell>
        </row>
        <row r="95">
          <cell r="A95" t="str">
            <v>BJ-FLO-002</v>
          </cell>
          <cell r="B95" t="str">
            <v>FLORA SAN N GREEN I6</v>
          </cell>
          <cell r="C95" t="str">
            <v>HBRD</v>
          </cell>
        </row>
        <row r="96">
          <cell r="A96" t="str">
            <v>BJ-FLO-004</v>
          </cell>
          <cell r="B96" t="str">
            <v>FLORA SAN N RED I3</v>
          </cell>
          <cell r="C96" t="str">
            <v>HBRD</v>
          </cell>
        </row>
        <row r="97">
          <cell r="A97" t="str">
            <v>BJ-FLO-005</v>
          </cell>
          <cell r="B97" t="str">
            <v>FLORA SAN N YELLOW</v>
          </cell>
          <cell r="C97" t="str">
            <v>HBRD</v>
          </cell>
        </row>
        <row r="98">
          <cell r="A98" t="str">
            <v>BJ-FLO-059</v>
          </cell>
          <cell r="B98" t="str">
            <v xml:space="preserve">FLORA SAN ORANGE </v>
          </cell>
          <cell r="C98" t="str">
            <v>HBRD</v>
          </cell>
        </row>
        <row r="99">
          <cell r="A99" t="str">
            <v>BJ-ASDRA-069</v>
          </cell>
          <cell r="B99" t="str">
            <v>FLORA Z ( NC ) BLACK</v>
          </cell>
          <cell r="C99" t="str">
            <v>HBRD</v>
          </cell>
        </row>
        <row r="100">
          <cell r="A100" t="str">
            <v>BJ-ASDRA-068</v>
          </cell>
          <cell r="B100" t="str">
            <v>FLORA Z ( PC ) BLACK</v>
          </cell>
          <cell r="C100" t="str">
            <v>HBRD</v>
          </cell>
        </row>
        <row r="101">
          <cell r="A101" t="str">
            <v>BJ-GLO-020</v>
          </cell>
          <cell r="B101" t="str">
            <v>GLORY P SILVER ORANGE</v>
          </cell>
          <cell r="C101" t="str">
            <v>HBRD</v>
          </cell>
        </row>
        <row r="102">
          <cell r="A102" t="str">
            <v>BJ-GLO-019</v>
          </cell>
          <cell r="B102" t="str">
            <v xml:space="preserve">GLORY P. SILVER GREY </v>
          </cell>
          <cell r="C102" t="str">
            <v>HBRD</v>
          </cell>
        </row>
        <row r="103">
          <cell r="A103" t="str">
            <v>BJ-GLO-018</v>
          </cell>
          <cell r="B103" t="str">
            <v>GLORY P SILVER BLUE</v>
          </cell>
          <cell r="C103" t="str">
            <v>HBRD</v>
          </cell>
        </row>
        <row r="104">
          <cell r="A104" t="str">
            <v>BJ-JIR-001</v>
          </cell>
          <cell r="B104" t="str">
            <v>JIRO S P GOLD D1</v>
          </cell>
          <cell r="C104" t="str">
            <v>HBRD</v>
          </cell>
        </row>
        <row r="105">
          <cell r="A105" t="str">
            <v>BJ-JIR-002</v>
          </cell>
          <cell r="B105" t="str">
            <v xml:space="preserve">JIRO S P GOLD D3 </v>
          </cell>
          <cell r="C105" t="str">
            <v>HBRD</v>
          </cell>
        </row>
        <row r="106">
          <cell r="A106" t="str">
            <v>BJ-JIR-XXX</v>
          </cell>
          <cell r="B106" t="str">
            <v>JIRO GOLD L1</v>
          </cell>
          <cell r="C106" t="str">
            <v>HBRD</v>
          </cell>
        </row>
        <row r="107">
          <cell r="A107" t="str">
            <v>BJ-LOT-071</v>
          </cell>
          <cell r="B107" t="str">
            <v>LOTUS BACK CREAM O3</v>
          </cell>
          <cell r="C107" t="str">
            <v>HBRD</v>
          </cell>
        </row>
        <row r="108">
          <cell r="A108" t="str">
            <v>BJ-LOT-041</v>
          </cell>
          <cell r="B108" t="str">
            <v>LOTUS N BACK GREY BLUE L1</v>
          </cell>
          <cell r="C108" t="str">
            <v>HBRD</v>
          </cell>
        </row>
        <row r="109">
          <cell r="A109" t="str">
            <v>BJ-LOT-049</v>
          </cell>
          <cell r="B109" t="str">
            <v>LOTUS N BACK GREY L12</v>
          </cell>
          <cell r="C109" t="str">
            <v>HBRD</v>
          </cell>
        </row>
        <row r="110">
          <cell r="A110" t="str">
            <v>BJ-LOT-055</v>
          </cell>
          <cell r="B110" t="str">
            <v>LOTUS N BACK GREY L13</v>
          </cell>
          <cell r="C110" t="str">
            <v>HBRD</v>
          </cell>
        </row>
        <row r="111">
          <cell r="A111" t="str">
            <v>BJ-LOT-045</v>
          </cell>
          <cell r="B111" t="str">
            <v>LOTUS N BACK GREY L7</v>
          </cell>
          <cell r="C111" t="str">
            <v>HBRD</v>
          </cell>
        </row>
        <row r="112">
          <cell r="A112" t="str">
            <v>BJ-LOT-033</v>
          </cell>
          <cell r="B112" t="str">
            <v>LOTUS N BACK GREY N4</v>
          </cell>
          <cell r="C112" t="str">
            <v>HBRD</v>
          </cell>
        </row>
        <row r="113">
          <cell r="A113" t="str">
            <v>BJ-LOT-047</v>
          </cell>
          <cell r="B113" t="str">
            <v>LOTUS N BACK GREY RED N3</v>
          </cell>
          <cell r="C113" t="str">
            <v>HBRD</v>
          </cell>
        </row>
        <row r="114">
          <cell r="A114" t="str">
            <v>BJ-LOT-048</v>
          </cell>
          <cell r="B114" t="str">
            <v>LOTUS N BACK GREY RED O3</v>
          </cell>
          <cell r="C114" t="str">
            <v>HBRD</v>
          </cell>
        </row>
        <row r="115">
          <cell r="A115" t="str">
            <v>BJ-PRI-002</v>
          </cell>
          <cell r="B115" t="str">
            <v>PRINCE N BLUE L1</v>
          </cell>
          <cell r="C115" t="str">
            <v>HBRD</v>
          </cell>
        </row>
        <row r="116">
          <cell r="A116" t="str">
            <v>BJ-PRI-XX</v>
          </cell>
          <cell r="B116" t="str">
            <v>PRINCE N O7</v>
          </cell>
          <cell r="C116" t="str">
            <v>HBRD</v>
          </cell>
        </row>
        <row r="117">
          <cell r="A117" t="str">
            <v>BJ-PRI-005</v>
          </cell>
          <cell r="B117" t="str">
            <v>PRINCE N RED N3</v>
          </cell>
          <cell r="C117" t="str">
            <v>HBRD</v>
          </cell>
        </row>
        <row r="118">
          <cell r="A118" t="str">
            <v>BJ-COF-013</v>
          </cell>
          <cell r="B118" t="str">
            <v>COFFE TABLE R75 P BLACK MAPLE</v>
          </cell>
          <cell r="C118" t="str">
            <v>HBRD</v>
          </cell>
        </row>
        <row r="119">
          <cell r="A119" t="str">
            <v>BJ-RIB-012</v>
          </cell>
          <cell r="B119" t="str">
            <v>RIBBON HIGH</v>
          </cell>
          <cell r="C119" t="str">
            <v>HBRD</v>
          </cell>
        </row>
        <row r="120">
          <cell r="A120" t="str">
            <v>BJ-RIB-003</v>
          </cell>
          <cell r="B120" t="str">
            <v>RIBBON PB BLACK</v>
          </cell>
          <cell r="C120" t="str">
            <v>HBRD</v>
          </cell>
        </row>
        <row r="121">
          <cell r="A121" t="str">
            <v>BJ-RIB-002</v>
          </cell>
          <cell r="B121" t="str">
            <v>RIBBON PG GREY</v>
          </cell>
          <cell r="C121" t="str">
            <v>HBRD</v>
          </cell>
        </row>
        <row r="122">
          <cell r="A122" t="str">
            <v>BJ-RIB-001</v>
          </cell>
          <cell r="B122" t="str">
            <v>RIBBON PY YELLOW</v>
          </cell>
          <cell r="C122" t="str">
            <v>HBRD</v>
          </cell>
        </row>
        <row r="123">
          <cell r="A123" t="str">
            <v>BJ-SAK-004</v>
          </cell>
          <cell r="B123" t="str">
            <v>SAKATA N BLUE L1</v>
          </cell>
          <cell r="C123" t="str">
            <v>HBRD</v>
          </cell>
        </row>
        <row r="124">
          <cell r="A124" t="str">
            <v>BJ-SAK-129</v>
          </cell>
          <cell r="B124" t="str">
            <v>SAKATA N BROWN TAURUS</v>
          </cell>
          <cell r="C124" t="str">
            <v>HBRD</v>
          </cell>
        </row>
        <row r="125">
          <cell r="A125" t="str">
            <v>BJ-SAK-005</v>
          </cell>
          <cell r="B125" t="str">
            <v>SAKATA N L2</v>
          </cell>
          <cell r="C125" t="str">
            <v>HBRD</v>
          </cell>
        </row>
        <row r="126">
          <cell r="A126" t="str">
            <v>BJ-SAK-008</v>
          </cell>
          <cell r="B126" t="str">
            <v>SAKATA N N3</v>
          </cell>
          <cell r="C126" t="str">
            <v>HBRD</v>
          </cell>
        </row>
        <row r="127">
          <cell r="A127" t="str">
            <v>BJ-SAM-001</v>
          </cell>
          <cell r="B127" t="str">
            <v xml:space="preserve">SAM GREY </v>
          </cell>
          <cell r="C127" t="str">
            <v>HBRD</v>
          </cell>
        </row>
        <row r="128">
          <cell r="A128" t="str">
            <v>BJ-SAM-019</v>
          </cell>
          <cell r="B128" t="str">
            <v>SAM LIGHT BLUE</v>
          </cell>
          <cell r="C128" t="str">
            <v>HBRD</v>
          </cell>
        </row>
        <row r="129">
          <cell r="A129" t="str">
            <v>BJ-SAM-020</v>
          </cell>
          <cell r="B129" t="str">
            <v>SAM LIGHT GREEN</v>
          </cell>
          <cell r="C129" t="str">
            <v>HBRD</v>
          </cell>
        </row>
        <row r="130">
          <cell r="A130" t="str">
            <v>BJ-SAM-004</v>
          </cell>
          <cell r="B130" t="str">
            <v xml:space="preserve">SAM ORANGE </v>
          </cell>
          <cell r="C130" t="str">
            <v>HBRD</v>
          </cell>
        </row>
        <row r="131">
          <cell r="A131" t="str">
            <v>BJ-SAM-002</v>
          </cell>
          <cell r="B131" t="str">
            <v xml:space="preserve">SAM SILVER </v>
          </cell>
          <cell r="C131" t="str">
            <v>HBRD</v>
          </cell>
        </row>
        <row r="132">
          <cell r="A132" t="str">
            <v>BJ-SAM-003</v>
          </cell>
          <cell r="B132" t="str">
            <v>SAM WHITE</v>
          </cell>
          <cell r="C132" t="str">
            <v>HBRD</v>
          </cell>
        </row>
        <row r="133">
          <cell r="A133" t="str">
            <v>BJ-ASDRA-071</v>
          </cell>
          <cell r="B133" t="str">
            <v>DRAGON FL</v>
          </cell>
          <cell r="C133" t="str">
            <v>PANEL</v>
          </cell>
        </row>
        <row r="134">
          <cell r="A134" t="str">
            <v>BJ-ASDRA-038</v>
          </cell>
          <cell r="B134" t="str">
            <v>DRAGON FLH RED</v>
          </cell>
          <cell r="C134" t="str">
            <v>PANEL</v>
          </cell>
        </row>
        <row r="135">
          <cell r="A135" t="str">
            <v>BJ-ASDRA-014</v>
          </cell>
          <cell r="B135" t="str">
            <v>DRAGON YD BLUE</v>
          </cell>
          <cell r="C135" t="str">
            <v>PANEL</v>
          </cell>
        </row>
        <row r="136">
          <cell r="A136" t="str">
            <v>BJ-ASDRA-095</v>
          </cell>
          <cell r="B136" t="str">
            <v>DRAGON YD RED 3124</v>
          </cell>
          <cell r="C136" t="str">
            <v>PANEL</v>
          </cell>
        </row>
        <row r="137">
          <cell r="A137" t="str">
            <v>BJ-ASDRA-085</v>
          </cell>
          <cell r="B137" t="str">
            <v>DRAGON YNP DARK BROWN</v>
          </cell>
          <cell r="C137" t="str">
            <v>PANEL</v>
          </cell>
        </row>
        <row r="138">
          <cell r="A138" t="str">
            <v>BJ-ASDRA-086</v>
          </cell>
          <cell r="B138" t="str">
            <v>DRAGON YNP GREY RAL 7032</v>
          </cell>
          <cell r="C138" t="str">
            <v>PANEL</v>
          </cell>
        </row>
        <row r="139">
          <cell r="A139" t="str">
            <v>BJ-ASDRA-096</v>
          </cell>
          <cell r="B139" t="str">
            <v>DRAGON MENZA HD</v>
          </cell>
          <cell r="C139" t="str">
            <v>PANEL</v>
          </cell>
        </row>
        <row r="140">
          <cell r="A140" t="str">
            <v>BJ-PAR-X17</v>
          </cell>
          <cell r="B140" t="str">
            <v>PF-Z2010 STUDENT TABLE WITH CHAIR S</v>
          </cell>
          <cell r="C140" t="str">
            <v>PROJECT</v>
          </cell>
        </row>
        <row r="141">
          <cell r="A141" t="str">
            <v>BJ-PAR-X18</v>
          </cell>
          <cell r="B141" t="str">
            <v>PF-Z2110 STUDENT TABLE WITH CHAIR M</v>
          </cell>
          <cell r="C141" t="str">
            <v>PROJECT</v>
          </cell>
        </row>
        <row r="142">
          <cell r="A142" t="str">
            <v>PF-Z001</v>
          </cell>
          <cell r="B142" t="str">
            <v>PF-Z001 SIDE ARM REST STD (set)</v>
          </cell>
          <cell r="C142" t="str">
            <v>PROJECT</v>
          </cell>
        </row>
        <row r="143">
          <cell r="A143" t="str">
            <v>PF-Z002</v>
          </cell>
          <cell r="B143" t="str">
            <v>PF-Z002 CENTER ARM REST STD (set)</v>
          </cell>
          <cell r="C143" t="str">
            <v>PROJECT</v>
          </cell>
        </row>
        <row r="144">
          <cell r="A144" t="str">
            <v>BJ-PAR-X21</v>
          </cell>
          <cell r="B144" t="str">
            <v>PF-Z2131B LOBBY CHAIR 3 SEATS LIGHT BLUE</v>
          </cell>
          <cell r="C144" t="str">
            <v>PROJECT</v>
          </cell>
        </row>
        <row r="145">
          <cell r="A145" t="str">
            <v>PF-Z2131D</v>
          </cell>
          <cell r="B145" t="str">
            <v>PF-Z2131D LOBBY CHAIR 3 SEATS LIGHT GREEN</v>
          </cell>
          <cell r="C145" t="str">
            <v>PROJECT</v>
          </cell>
        </row>
        <row r="146">
          <cell r="A146" t="str">
            <v>PF-Z2131G</v>
          </cell>
          <cell r="B146" t="str">
            <v>PF-Z2131G LOBBY CHAIR 3 SEATS GREY</v>
          </cell>
          <cell r="C146" t="str">
            <v>PROJECT</v>
          </cell>
        </row>
        <row r="147">
          <cell r="A147" t="str">
            <v>PF-Z2132B</v>
          </cell>
          <cell r="B147" t="str">
            <v>PF-Z2132B LOBBY CHAIR 3 SEATS LIGHT BLUE</v>
          </cell>
          <cell r="C147" t="str">
            <v>PROJECT</v>
          </cell>
        </row>
        <row r="148">
          <cell r="A148" t="str">
            <v>PF-Z2132D</v>
          </cell>
          <cell r="B148" t="str">
            <v>PF-Z2132D LOBBY CHAIR 3 SEATS LIGHT GREEN</v>
          </cell>
          <cell r="C148" t="str">
            <v>PROJECT</v>
          </cell>
        </row>
        <row r="149">
          <cell r="A149" t="str">
            <v>PF-Z2132G</v>
          </cell>
          <cell r="B149" t="str">
            <v>PF-Z2132G LOBBY CHAIR 3 SEATS GREY</v>
          </cell>
          <cell r="C149" t="str">
            <v>PROJECT</v>
          </cell>
        </row>
        <row r="150">
          <cell r="A150" t="str">
            <v>BJ-PAR-X24</v>
          </cell>
          <cell r="B150" t="str">
            <v>PF-Z2141B LOBBY CHAIR 4 SEATS LIGHT BLUE</v>
          </cell>
          <cell r="C150" t="str">
            <v>PROJECT</v>
          </cell>
        </row>
        <row r="151">
          <cell r="A151" t="str">
            <v>BJ-PAR-X25</v>
          </cell>
          <cell r="B151" t="str">
            <v>PF-Z2141D LOBBY CHAIR 4 SEATS LIGHT GREEN</v>
          </cell>
          <cell r="C151" t="str">
            <v>PROJECT</v>
          </cell>
        </row>
        <row r="152">
          <cell r="A152" t="str">
            <v>BJ-PAR-X26</v>
          </cell>
          <cell r="B152" t="str">
            <v>PF-Z2141G LOBBY CHAIR 4 SEATS GREY</v>
          </cell>
          <cell r="C152" t="str">
            <v>PROJECT</v>
          </cell>
        </row>
        <row r="153">
          <cell r="A153" t="str">
            <v>BJ-PAR-X32</v>
          </cell>
          <cell r="B153" t="str">
            <v>PF-Z2142B LOBBY CHAIR 4 SEATS LIGHT BLUE</v>
          </cell>
          <cell r="C153" t="str">
            <v>PROJECT</v>
          </cell>
        </row>
        <row r="154">
          <cell r="A154" t="str">
            <v>BJ-PAR-X33</v>
          </cell>
          <cell r="B154" t="str">
            <v>PF-Z2142D LOBBY CHAIR 4 SEATS LIGHT GREEN</v>
          </cell>
          <cell r="C154" t="str">
            <v>PROJECT</v>
          </cell>
        </row>
        <row r="155">
          <cell r="A155" t="str">
            <v>BJ-PAR-X34</v>
          </cell>
          <cell r="B155" t="str">
            <v>PF-Z2142G LOBBY CHAIR 4 SEATS GREY</v>
          </cell>
          <cell r="C155" t="str">
            <v>PROJECT</v>
          </cell>
        </row>
        <row r="156">
          <cell r="A156" t="str">
            <v>BJ-CNRP-001</v>
          </cell>
          <cell r="B156" t="str">
            <v>TOUCH FREE HANDSANITIZER STAND C-PRO</v>
          </cell>
          <cell r="C156" t="str">
            <v>PROJECT</v>
          </cell>
        </row>
        <row r="157">
          <cell r="A157" t="str">
            <v>BJ-TUCH-001</v>
          </cell>
          <cell r="B157" t="str">
            <v>TOUCH FREE HANDSANITIZER STAND BLACK</v>
          </cell>
          <cell r="C157" t="str">
            <v>PROJECT</v>
          </cell>
        </row>
        <row r="158">
          <cell r="A158" t="str">
            <v>BJ-TUCH-XXX</v>
          </cell>
          <cell r="B158" t="str">
            <v>TOUCH FREE HANDSANITIZER STAND WHITE</v>
          </cell>
          <cell r="C158" t="str">
            <v>PROJECT</v>
          </cell>
        </row>
        <row r="159">
          <cell r="B159" t="str">
            <v>ACRYLIC 2400</v>
          </cell>
          <cell r="C159" t="str">
            <v>PROJECT</v>
          </cell>
        </row>
        <row r="160">
          <cell r="B160" t="str">
            <v>ACRYLIC 1200</v>
          </cell>
          <cell r="C160" t="str">
            <v>PROJECT</v>
          </cell>
        </row>
        <row r="161">
          <cell r="A161" t="str">
            <v>BJ-AYU-008</v>
          </cell>
          <cell r="B161" t="str">
            <v>AYUMI CHAIR P IVORY NO. 4</v>
          </cell>
          <cell r="C161" t="str">
            <v>SCHOOL</v>
          </cell>
        </row>
        <row r="162">
          <cell r="A162" t="str">
            <v>BJ-AYU-009</v>
          </cell>
          <cell r="B162" t="str">
            <v>AYUMI CHAIR P IVORY NO. 5</v>
          </cell>
          <cell r="C162" t="str">
            <v>SCHOOL</v>
          </cell>
        </row>
        <row r="163">
          <cell r="A163" t="str">
            <v>BJ-AYU-010</v>
          </cell>
          <cell r="B163" t="str">
            <v>AYUMI CHAIR P IVORY NO. 6</v>
          </cell>
          <cell r="C163" t="str">
            <v>SCHOOL</v>
          </cell>
        </row>
        <row r="164">
          <cell r="A164" t="str">
            <v>BJ-AYU-005</v>
          </cell>
          <cell r="B164" t="str">
            <v>AYUMI DESK P IVORY NO. 6</v>
          </cell>
          <cell r="C164" t="str">
            <v>SCHOOL</v>
          </cell>
        </row>
        <row r="165">
          <cell r="A165" t="str">
            <v>BJ-AYU-003</v>
          </cell>
          <cell r="B165" t="str">
            <v>AYUMI DESK P IVORY NO. 4</v>
          </cell>
          <cell r="C165" t="str">
            <v>SCHOOL</v>
          </cell>
        </row>
        <row r="166">
          <cell r="A166" t="str">
            <v>BJ-AYU-004</v>
          </cell>
          <cell r="B166" t="str">
            <v>AYUMI DESK P IVORY NO. 5</v>
          </cell>
          <cell r="C166" t="str">
            <v>SCHOOL</v>
          </cell>
        </row>
        <row r="167">
          <cell r="A167" t="str">
            <v>BJ-ECH-190</v>
          </cell>
          <cell r="B167" t="str">
            <v>ECHOOL CHAIR  NO 2 P YELLOW (STD)</v>
          </cell>
          <cell r="C167" t="str">
            <v>SCHOOL</v>
          </cell>
        </row>
        <row r="168">
          <cell r="A168" t="str">
            <v>BJ-ECH-130</v>
          </cell>
          <cell r="B168" t="str">
            <v>ECHOOL CHAIR NO 3 P IVORY</v>
          </cell>
          <cell r="C168" t="str">
            <v>SCHOOL</v>
          </cell>
        </row>
        <row r="169">
          <cell r="A169" t="str">
            <v>BJ-ECH-112</v>
          </cell>
          <cell r="B169" t="str">
            <v>ECHOOL DESK NO 3 P IVORY</v>
          </cell>
          <cell r="C169" t="str">
            <v>SCHOOL</v>
          </cell>
        </row>
        <row r="170">
          <cell r="A170" t="str">
            <v>BJ-ECH-062</v>
          </cell>
          <cell r="B170" t="str">
            <v>ECHOOL CHAIR NO 4 P IVORY</v>
          </cell>
          <cell r="C170" t="str">
            <v>SCHOOL</v>
          </cell>
        </row>
        <row r="171">
          <cell r="A171" t="str">
            <v>BJ-ECH-114</v>
          </cell>
          <cell r="B171" t="str">
            <v>ECHOOL DESK NO 4 P IVORY</v>
          </cell>
          <cell r="C171" t="str">
            <v>SCHOOL</v>
          </cell>
        </row>
        <row r="172">
          <cell r="A172" t="str">
            <v>BJ-ECH-064</v>
          </cell>
          <cell r="B172" t="str">
            <v>ECHOOL CHAIR NO 5 P IVORY</v>
          </cell>
          <cell r="C172" t="str">
            <v>SCHOOL</v>
          </cell>
        </row>
        <row r="173">
          <cell r="A173" t="str">
            <v>BJ-ECH-115</v>
          </cell>
          <cell r="B173" t="str">
            <v>ECHOOL DESK NO 5 P IVORY</v>
          </cell>
          <cell r="C173" t="str">
            <v>SCHOOL</v>
          </cell>
        </row>
        <row r="174">
          <cell r="A174" t="str">
            <v>BJ-ECH-066</v>
          </cell>
          <cell r="B174" t="str">
            <v>ECHOOL CHAIR  NO 6 P IVORY</v>
          </cell>
          <cell r="C174" t="str">
            <v>SCHOOL</v>
          </cell>
        </row>
        <row r="175">
          <cell r="A175" t="str">
            <v>BJ-ECH-116</v>
          </cell>
          <cell r="B175" t="str">
            <v>ECHOOL DESK NO 6 P IVORY</v>
          </cell>
          <cell r="C175" t="str">
            <v>SCHOOL</v>
          </cell>
        </row>
        <row r="176">
          <cell r="A176" t="str">
            <v>BJ-ECH-077</v>
          </cell>
          <cell r="B176" t="str">
            <v>ECHOOL CHAIR PLUS NO 5 P IVORY</v>
          </cell>
          <cell r="C176" t="str">
            <v>SCHOOL</v>
          </cell>
        </row>
        <row r="177">
          <cell r="A177" t="str">
            <v>BJ-ECH-078</v>
          </cell>
          <cell r="B177" t="str">
            <v>ECHOOL CHAIR PLUS NO 6 P IVORY</v>
          </cell>
          <cell r="C177" t="str">
            <v>SCHOOL</v>
          </cell>
        </row>
        <row r="178">
          <cell r="A178" t="str">
            <v>BJ-ECH-182</v>
          </cell>
          <cell r="B178" t="str">
            <v>ECHOOL DESK NO 6 TFB</v>
          </cell>
          <cell r="C178" t="str">
            <v>SCHOOL</v>
          </cell>
        </row>
        <row r="179">
          <cell r="A179" t="str">
            <v>BJ-ECH-127</v>
          </cell>
          <cell r="B179" t="str">
            <v>ECHOOL DESK NO 6 JP P IVORY</v>
          </cell>
          <cell r="C179" t="str">
            <v>SCHOOL</v>
          </cell>
        </row>
        <row r="180">
          <cell r="A180" t="str">
            <v>BJ-ECH-166</v>
          </cell>
          <cell r="B180" t="str">
            <v>ECHOOL DESK NO 6 JP P IVORY (DRAWER ASTAL)</v>
          </cell>
          <cell r="C180" t="str">
            <v>SCHOOL</v>
          </cell>
        </row>
        <row r="181">
          <cell r="A181" t="str">
            <v>BJ-ECH-123</v>
          </cell>
          <cell r="B181" t="str">
            <v>ECHOOL DESK PLUS NO 6 P IVORY</v>
          </cell>
          <cell r="C181" t="str">
            <v>SCHOOL</v>
          </cell>
        </row>
        <row r="182">
          <cell r="A182" t="str">
            <v>BJ-ECO-038</v>
          </cell>
          <cell r="B182" t="str">
            <v>ECONS CHAIR NO 5 P IVORY BROWN</v>
          </cell>
          <cell r="C182" t="str">
            <v>SCHOOL</v>
          </cell>
        </row>
        <row r="183">
          <cell r="A183" t="str">
            <v>BJ-ECO-046</v>
          </cell>
          <cell r="B183" t="str">
            <v>ECONS CHAIR NO 6 P IVORY BROWN</v>
          </cell>
          <cell r="C183" t="str">
            <v>SCHOOL</v>
          </cell>
        </row>
        <row r="184">
          <cell r="A184" t="str">
            <v>BJ-ECO-039</v>
          </cell>
          <cell r="B184" t="str">
            <v>ECONS CHAIR NO 6 P IVORY GREY</v>
          </cell>
          <cell r="C184" t="str">
            <v>SCHOOL</v>
          </cell>
        </row>
        <row r="185">
          <cell r="A185" t="str">
            <v>BJ-KEI-054</v>
          </cell>
          <cell r="B185" t="str">
            <v>KEIKO DESK NO.5 FB P IVORY</v>
          </cell>
          <cell r="C185" t="str">
            <v>SCHOOL</v>
          </cell>
        </row>
        <row r="186">
          <cell r="A186" t="str">
            <v>BJ-KEI-080</v>
          </cell>
          <cell r="B186" t="str">
            <v>KEIKO DESK NO.5 FB P GREY</v>
          </cell>
          <cell r="C186" t="str">
            <v>SCHOOL</v>
          </cell>
        </row>
        <row r="187">
          <cell r="A187" t="str">
            <v>BJ-KEI-056</v>
          </cell>
          <cell r="B187" t="str">
            <v>KEIKO DESK NO.5 P IVORY NE</v>
          </cell>
          <cell r="C187" t="str">
            <v>SCHOOL</v>
          </cell>
        </row>
        <row r="188">
          <cell r="A188" t="str">
            <v>BJ-KEI-051</v>
          </cell>
          <cell r="B188" t="str">
            <v>KEIKO DESK NO.6 FB P IVORY</v>
          </cell>
          <cell r="C188" t="str">
            <v>SCHOOL</v>
          </cell>
        </row>
        <row r="189">
          <cell r="A189" t="str">
            <v>BJ-KEI-053</v>
          </cell>
          <cell r="B189" t="str">
            <v>KEIKO DESK NO.6 JP P IVORY</v>
          </cell>
          <cell r="C189" t="str">
            <v>SCHOOL</v>
          </cell>
        </row>
        <row r="190">
          <cell r="A190" t="str">
            <v>BJ-KEI-044</v>
          </cell>
          <cell r="B190" t="str">
            <v>KEIKO DESK NO.6 P IVORY NE</v>
          </cell>
          <cell r="C190" t="str">
            <v>SCHOOL</v>
          </cell>
        </row>
        <row r="191">
          <cell r="A191" t="str">
            <v>BJ-KEI-047</v>
          </cell>
          <cell r="B191" t="str">
            <v>KEIKO DESK PLUS NO.6 P IVORY TT BROWN</v>
          </cell>
          <cell r="C191" t="str">
            <v>SCHOOL</v>
          </cell>
        </row>
        <row r="192">
          <cell r="A192" t="str">
            <v>BJ-ECH-195</v>
          </cell>
          <cell r="B192" t="str">
            <v>KURSI ECHOOL NO. 3 + PALANG</v>
          </cell>
          <cell r="C192" t="str">
            <v>SCHOOL</v>
          </cell>
        </row>
        <row r="193">
          <cell r="A193" t="str">
            <v>BJ-MAN-100</v>
          </cell>
          <cell r="B193" t="str">
            <v>MANABU AH – Chair TAEKWANG</v>
          </cell>
          <cell r="C193" t="str">
            <v>SCHOOL</v>
          </cell>
        </row>
        <row r="194">
          <cell r="A194" t="str">
            <v>BJ-MAN-106</v>
          </cell>
          <cell r="B194" t="str">
            <v>MANABU AH 01 NEW
(FRONT BOARD)</v>
          </cell>
          <cell r="C194" t="str">
            <v>SCHOOL</v>
          </cell>
        </row>
        <row r="195">
          <cell r="B195" t="str">
            <v>FRONT BOARD MANABU AH-01</v>
          </cell>
          <cell r="C195" t="str">
            <v>SCHOOL</v>
          </cell>
        </row>
        <row r="196">
          <cell r="A196" t="str">
            <v>BJ-MAN-081</v>
          </cell>
          <cell r="B196" t="str">
            <v>MANABU AH CHAIR</v>
          </cell>
          <cell r="C196" t="str">
            <v>SCHOOL</v>
          </cell>
        </row>
        <row r="197">
          <cell r="A197" t="str">
            <v>BJ-MAN-080</v>
          </cell>
          <cell r="B197" t="str">
            <v>MANABU AH DESK-01</v>
          </cell>
          <cell r="C197" t="str">
            <v>SCHOOL</v>
          </cell>
        </row>
        <row r="198">
          <cell r="A198" t="str">
            <v>BJ-MAN-XXX</v>
          </cell>
          <cell r="B198" t="str">
            <v>MANABU AH CHAIR ALBA (PIPA KOTAK LEBAR S/B 2 cm)</v>
          </cell>
          <cell r="C198" t="str">
            <v>SCHOOL</v>
          </cell>
        </row>
        <row r="199">
          <cell r="A199" t="str">
            <v>BJ-MAN-067</v>
          </cell>
          <cell r="B199" t="str">
            <v>MANABU P DESK NO.5 P IVORY</v>
          </cell>
          <cell r="C199" t="str">
            <v>SCHOOL</v>
          </cell>
        </row>
        <row r="200">
          <cell r="A200" t="str">
            <v>BJ-MAN-070</v>
          </cell>
          <cell r="B200" t="str">
            <v>MANABU P DESK NO.6 P IVORY</v>
          </cell>
          <cell r="C200" t="str">
            <v>SCHOOL</v>
          </cell>
        </row>
        <row r="201">
          <cell r="A201" t="str">
            <v>BJ-MAN-065</v>
          </cell>
          <cell r="B201" t="str">
            <v>MANABU P DESK NO.6 P IVORY JP</v>
          </cell>
          <cell r="C201" t="str">
            <v>SCHOOL</v>
          </cell>
        </row>
        <row r="202">
          <cell r="A202" t="str">
            <v>BJ-ECH-200</v>
          </cell>
          <cell r="B202" t="str">
            <v xml:space="preserve">MEJA ECHOOL NO. 6 HD </v>
          </cell>
          <cell r="C202" t="str">
            <v>SCHOOL</v>
          </cell>
        </row>
        <row r="203">
          <cell r="A203" t="str">
            <v>BJ-KEI-083</v>
          </cell>
          <cell r="B203" t="str">
            <v>MEJA KEIKO FB HD NO. 6</v>
          </cell>
          <cell r="C203" t="str">
            <v>SCHOOL</v>
          </cell>
        </row>
        <row r="204">
          <cell r="A204" t="str">
            <v>BJ-MAN-075</v>
          </cell>
          <cell r="B204" t="str">
            <v>MEJA MANABU AH 01 HD</v>
          </cell>
          <cell r="C204" t="str">
            <v>SCHOOL</v>
          </cell>
        </row>
        <row r="205">
          <cell r="A205" t="str">
            <v>BJ-SHI-002</v>
          </cell>
          <cell r="B205" t="str">
            <v>SHIRO W 1218 BLACK</v>
          </cell>
          <cell r="C205" t="str">
            <v>SCHOOL</v>
          </cell>
        </row>
        <row r="206">
          <cell r="A206" t="str">
            <v>BJ-SHI-001</v>
          </cell>
          <cell r="B206" t="str">
            <v>SHIRO W 1224 BLACK</v>
          </cell>
          <cell r="C206" t="str">
            <v>SCHOOL</v>
          </cell>
        </row>
        <row r="207">
          <cell r="A207" t="str">
            <v>BJ-SHI-004</v>
          </cell>
          <cell r="B207" t="str">
            <v>SHIRO WS 1218 BLACK</v>
          </cell>
          <cell r="C207" t="str">
            <v>SCHOOL</v>
          </cell>
        </row>
        <row r="208">
          <cell r="A208" t="str">
            <v>BJ-SHI-003</v>
          </cell>
          <cell r="B208" t="str">
            <v>SHIRO WS 1224 BLACK</v>
          </cell>
          <cell r="C208" t="str">
            <v>SCHOOL</v>
          </cell>
        </row>
        <row r="209">
          <cell r="A209" t="str">
            <v>BJ-TKG-004</v>
          </cell>
          <cell r="B209" t="str">
            <v>TKG 01 P. YELLOW</v>
          </cell>
          <cell r="C209" t="str">
            <v>SCHOOL</v>
          </cell>
        </row>
        <row r="210">
          <cell r="A210" t="str">
            <v>BJ-ASDRA-063</v>
          </cell>
          <cell r="B210" t="str">
            <v>ARMADIO SONOMA</v>
          </cell>
          <cell r="C210" t="str">
            <v>WORKING &amp; MEETING</v>
          </cell>
        </row>
        <row r="211">
          <cell r="A211" t="str">
            <v>BJ-SOF-009</v>
          </cell>
          <cell r="B211" t="str">
            <v>ASSO SS BLACK</v>
          </cell>
          <cell r="C211" t="str">
            <v>WORKING &amp; MEETING</v>
          </cell>
        </row>
        <row r="212">
          <cell r="A212" t="str">
            <v>BJ-ATC-004</v>
          </cell>
          <cell r="B212" t="str">
            <v>AUDITORIUM CHAIR (ATC-01) BACK BLUE D1 SEAT BLACK</v>
          </cell>
          <cell r="C212" t="str">
            <v>WORKING &amp; MEETING</v>
          </cell>
        </row>
        <row r="213">
          <cell r="A213" t="str">
            <v>BJ-CAL-005</v>
          </cell>
          <cell r="B213" t="str">
            <v>CAL STD N3</v>
          </cell>
          <cell r="C213" t="str">
            <v>WORKING &amp; MEETING</v>
          </cell>
        </row>
        <row r="214">
          <cell r="A214" t="str">
            <v>BJ-CAL-001</v>
          </cell>
          <cell r="B214" t="str">
            <v>CAL-P-SILVER-BLUE L1</v>
          </cell>
          <cell r="C214" t="str">
            <v>WORKING &amp; MEETING</v>
          </cell>
        </row>
        <row r="215">
          <cell r="A215" t="str">
            <v>BJ-CAV-047</v>
          </cell>
          <cell r="B215" t="str">
            <v>CAVIS OZ.051</v>
          </cell>
          <cell r="C215" t="str">
            <v>WORKING &amp; MEETING</v>
          </cell>
        </row>
        <row r="216">
          <cell r="A216" t="str">
            <v>BJ-CAV-045</v>
          </cell>
          <cell r="B216" t="str">
            <v>CAVIS P BLACK BLACK L7</v>
          </cell>
          <cell r="C216" t="str">
            <v>WORKING &amp; MEETING</v>
          </cell>
        </row>
        <row r="217">
          <cell r="A217" t="str">
            <v>BJ-CAV-001</v>
          </cell>
          <cell r="B217" t="str">
            <v>CAVIS P CREAM BLUE L1</v>
          </cell>
          <cell r="C217" t="str">
            <v>WORKING &amp; MEETING</v>
          </cell>
        </row>
        <row r="218">
          <cell r="A218" t="str">
            <v>BJ-CAV-006</v>
          </cell>
          <cell r="B218" t="str">
            <v>CAVIS P CREAM BROWN N4</v>
          </cell>
          <cell r="C218" t="str">
            <v>WORKING &amp; MEETING</v>
          </cell>
        </row>
        <row r="219">
          <cell r="A219" t="str">
            <v>BJ-CAV-003</v>
          </cell>
          <cell r="B219" t="str">
            <v>CAVIS P CREAM GREEN L6</v>
          </cell>
          <cell r="C219" t="str">
            <v>WORKING &amp; MEETING</v>
          </cell>
        </row>
        <row r="220">
          <cell r="A220" t="str">
            <v>BJ-CAV-004</v>
          </cell>
          <cell r="B220" t="str">
            <v>CAVIS P CREAM BLACK L7</v>
          </cell>
          <cell r="C220" t="str">
            <v>WORKING &amp; MEETING</v>
          </cell>
        </row>
        <row r="221">
          <cell r="A221" t="str">
            <v>BJ-CAV-025</v>
          </cell>
          <cell r="B221" t="str">
            <v>CAVIS P CREAM GREEN O6</v>
          </cell>
          <cell r="C221" t="str">
            <v>WORKING &amp; MEETING</v>
          </cell>
        </row>
        <row r="222">
          <cell r="A222" t="str">
            <v>BJ-CAV-002</v>
          </cell>
          <cell r="B222" t="str">
            <v>CAVIS P CREAM GREY L2</v>
          </cell>
          <cell r="C222" t="str">
            <v>WORKING &amp; MEETING</v>
          </cell>
        </row>
        <row r="223">
          <cell r="A223" t="str">
            <v>BJ-CAV-005</v>
          </cell>
          <cell r="B223" t="str">
            <v>CAVIS P CREAM RED N3</v>
          </cell>
          <cell r="C223" t="str">
            <v>WORKING &amp; MEETING</v>
          </cell>
        </row>
        <row r="224">
          <cell r="A224" t="str">
            <v>BJ-CAV-011</v>
          </cell>
          <cell r="B224" t="str">
            <v>CAVIS P CREAM RED O3</v>
          </cell>
          <cell r="C224" t="str">
            <v>WORKING &amp; MEETING</v>
          </cell>
        </row>
        <row r="225">
          <cell r="A225" t="str">
            <v>BJ-COF-005</v>
          </cell>
          <cell r="B225" t="str">
            <v xml:space="preserve">COFFE TABLE T60 NE </v>
          </cell>
          <cell r="C225" t="str">
            <v>WORKING &amp; MEETING</v>
          </cell>
        </row>
        <row r="226">
          <cell r="A226" t="str">
            <v>BJ-COF-012</v>
          </cell>
          <cell r="B226" t="str">
            <v>COFFE TABLE T60 P BLACK MAPLE</v>
          </cell>
          <cell r="C226" t="str">
            <v>WORKING &amp; MEETING</v>
          </cell>
        </row>
        <row r="227">
          <cell r="A227" t="str">
            <v>BJ-COF-009</v>
          </cell>
          <cell r="B227" t="str">
            <v>COFFE TABLE T60PLATE P BLACK</v>
          </cell>
          <cell r="C227" t="str">
            <v>WORKING &amp; MEETING</v>
          </cell>
        </row>
        <row r="228">
          <cell r="A228" t="str">
            <v>BJ-COST-002</v>
          </cell>
          <cell r="B228" t="str">
            <v>COSTA N BROWN</v>
          </cell>
          <cell r="C228" t="str">
            <v>WORKING &amp; MEETING</v>
          </cell>
        </row>
        <row r="229">
          <cell r="A229" t="str">
            <v>BJ-COST-004</v>
          </cell>
          <cell r="B229" t="str">
            <v>COSTA N GREY</v>
          </cell>
          <cell r="C229" t="str">
            <v>WORKING &amp; MEETING</v>
          </cell>
        </row>
        <row r="230">
          <cell r="A230" t="str">
            <v>BJ-COST-003</v>
          </cell>
          <cell r="B230" t="str">
            <v>COSTA N RED</v>
          </cell>
          <cell r="C230" t="str">
            <v>WORKING &amp; MEETING</v>
          </cell>
        </row>
        <row r="231">
          <cell r="A231" t="str">
            <v>BJ-COZ-021</v>
          </cell>
          <cell r="B231" t="str">
            <v>COZY N BLUE L1</v>
          </cell>
          <cell r="C231" t="str">
            <v>WORKING &amp; MEETING</v>
          </cell>
        </row>
        <row r="232">
          <cell r="A232" t="str">
            <v>BJ-COZ-001</v>
          </cell>
          <cell r="B232" t="str">
            <v>COZY N BLUE S1</v>
          </cell>
          <cell r="C232" t="str">
            <v>WORKING &amp; MEETING</v>
          </cell>
        </row>
        <row r="233">
          <cell r="A233" t="str">
            <v>BJ-COZ-007</v>
          </cell>
          <cell r="B233" t="str">
            <v>COZY N GREY S2</v>
          </cell>
          <cell r="C233" t="str">
            <v>WORKING &amp; MEETING</v>
          </cell>
        </row>
        <row r="234">
          <cell r="A234" t="str">
            <v>BJ-COZ-008</v>
          </cell>
          <cell r="B234" t="str">
            <v>COZY N GREY Y2</v>
          </cell>
          <cell r="C234" t="str">
            <v>WORKING &amp; MEETING</v>
          </cell>
        </row>
        <row r="235">
          <cell r="A235" t="str">
            <v>BJ-COZ-015</v>
          </cell>
          <cell r="B235" t="str">
            <v>COZY N RED O3</v>
          </cell>
          <cell r="C235" t="str">
            <v>WORKING &amp; MEETING</v>
          </cell>
        </row>
        <row r="236">
          <cell r="A236" t="str">
            <v>BJ-COZ-006</v>
          </cell>
          <cell r="B236" t="str">
            <v>COZY N Y1</v>
          </cell>
          <cell r="C236" t="str">
            <v>WORKING &amp; MEETING</v>
          </cell>
        </row>
        <row r="237">
          <cell r="A237" t="str">
            <v>BJ-COZ-002</v>
          </cell>
          <cell r="B237" t="str">
            <v>COZY N MAROON YK3</v>
          </cell>
          <cell r="C237" t="str">
            <v>WORKING &amp; MEETING</v>
          </cell>
        </row>
        <row r="238">
          <cell r="A238" t="str">
            <v>BJ-COZ-047</v>
          </cell>
          <cell r="B238" t="str">
            <v>COZY P BLACK GREY Y2</v>
          </cell>
          <cell r="C238" t="str">
            <v>WORKING &amp; MEETING</v>
          </cell>
        </row>
        <row r="239">
          <cell r="A239" t="str">
            <v>BJ-COZ-004</v>
          </cell>
          <cell r="B239" t="str">
            <v>COZY N BROWN N4</v>
          </cell>
          <cell r="C239" t="str">
            <v>WORKING &amp; MEETING</v>
          </cell>
        </row>
        <row r="240">
          <cell r="A240" t="str">
            <v>BJ-DUO-XXX</v>
          </cell>
          <cell r="B240" t="str">
            <v>DUO 02 B=BLUE S=BLACK</v>
          </cell>
          <cell r="C240" t="str">
            <v>WORKING &amp; MEETING</v>
          </cell>
        </row>
        <row r="241">
          <cell r="A241" t="str">
            <v>BJ-DUO-XXX</v>
          </cell>
          <cell r="B241" t="str">
            <v>DUO 04 B=BLUE S= BLACK</v>
          </cell>
          <cell r="C241" t="str">
            <v>WORKING &amp; MEETING</v>
          </cell>
        </row>
        <row r="242">
          <cell r="A242" t="str">
            <v>BJ-DUO-005</v>
          </cell>
          <cell r="B242" t="str">
            <v>DUO01 P BLACK BLACK SD7</v>
          </cell>
          <cell r="C242" t="str">
            <v>WORKING &amp; MEETING</v>
          </cell>
        </row>
        <row r="243">
          <cell r="A243" t="str">
            <v>BJ-DUO-004</v>
          </cell>
          <cell r="B243" t="str">
            <v>DUO01 P BLACK BLUE SD1</v>
          </cell>
          <cell r="C243" t="str">
            <v>WORKING &amp; MEETING</v>
          </cell>
        </row>
        <row r="244">
          <cell r="A244" t="str">
            <v>BJ-DUO-003</v>
          </cell>
          <cell r="B244" t="str">
            <v xml:space="preserve">DUO01 P BLACK GREEN </v>
          </cell>
          <cell r="C244" t="str">
            <v>WORKING &amp; MEETING</v>
          </cell>
        </row>
        <row r="245">
          <cell r="A245" t="str">
            <v>BJ-DUO-001</v>
          </cell>
          <cell r="B245" t="str">
            <v>DUO01 P BLACK RED SD3</v>
          </cell>
          <cell r="C245" t="str">
            <v>WORKING &amp; MEETING</v>
          </cell>
        </row>
        <row r="246">
          <cell r="A246" t="str">
            <v>BJ-DUO-009</v>
          </cell>
          <cell r="B246" t="str">
            <v>DUO02 - P - BLACK - BLUE SD1</v>
          </cell>
          <cell r="C246" t="str">
            <v>WORKING &amp; MEETING</v>
          </cell>
        </row>
        <row r="247">
          <cell r="A247" t="str">
            <v>BJ-DUO-006</v>
          </cell>
          <cell r="B247" t="str">
            <v>DUO02 - P - BLACK - RED SD3</v>
          </cell>
          <cell r="C247" t="str">
            <v>WORKING &amp; MEETING</v>
          </cell>
        </row>
        <row r="248">
          <cell r="A248" t="str">
            <v>BJ-DUO-010</v>
          </cell>
          <cell r="B248" t="str">
            <v>DUO02 P BLACK BLACK SD7</v>
          </cell>
          <cell r="C248" t="str">
            <v>WORKING &amp; MEETING</v>
          </cell>
        </row>
        <row r="249">
          <cell r="A249" t="str">
            <v>BJ-DUO-008</v>
          </cell>
          <cell r="B249" t="str">
            <v>DUO02 P BLACK GREEN SD6</v>
          </cell>
          <cell r="C249" t="str">
            <v>WORKING &amp; MEETING</v>
          </cell>
        </row>
        <row r="250">
          <cell r="A250" t="str">
            <v>BJ-DUO-015</v>
          </cell>
          <cell r="B250" t="str">
            <v>DUO03 P BLACK BLACK SD7</v>
          </cell>
          <cell r="C250" t="str">
            <v>WORKING &amp; MEETING</v>
          </cell>
        </row>
        <row r="251">
          <cell r="A251" t="str">
            <v>BJ-DUO-014</v>
          </cell>
          <cell r="B251" t="str">
            <v>DUO03 P BLACK BLUE SD1</v>
          </cell>
          <cell r="C251" t="str">
            <v>WORKING &amp; MEETING</v>
          </cell>
        </row>
        <row r="252">
          <cell r="A252" t="str">
            <v>BJ-DUO-013</v>
          </cell>
          <cell r="B252" t="str">
            <v>DUO03 P BLACK GREEN SD6</v>
          </cell>
          <cell r="C252" t="str">
            <v>WORKING &amp; MEETING</v>
          </cell>
        </row>
        <row r="253">
          <cell r="A253" t="str">
            <v>BJ-DUO-011</v>
          </cell>
          <cell r="B253" t="str">
            <v>DUO03 P BLACK RED SD3</v>
          </cell>
          <cell r="C253" t="str">
            <v>WORKING &amp; MEETING</v>
          </cell>
        </row>
        <row r="254">
          <cell r="A254" t="str">
            <v>BJ-DUO-012</v>
          </cell>
          <cell r="B254" t="str">
            <v>DUO03 P BLACK YELLOW SD8</v>
          </cell>
          <cell r="C254" t="str">
            <v>WORKING &amp; MEETING</v>
          </cell>
        </row>
        <row r="255">
          <cell r="A255" t="str">
            <v>BJ-DUO-020</v>
          </cell>
          <cell r="B255" t="str">
            <v>DUO04 P BLACK BLACK SD7</v>
          </cell>
          <cell r="C255" t="str">
            <v>WORKING &amp; MEETING</v>
          </cell>
        </row>
        <row r="256">
          <cell r="A256" t="str">
            <v>BJ-DUO-019</v>
          </cell>
          <cell r="B256" t="str">
            <v>DUO04 P BLACK BLUE SD1</v>
          </cell>
          <cell r="C256" t="str">
            <v>WORKING &amp; MEETING</v>
          </cell>
        </row>
        <row r="257">
          <cell r="A257" t="str">
            <v>BJ-DUO-018</v>
          </cell>
          <cell r="B257" t="str">
            <v>DUO04 P BLACK GREEN SD6</v>
          </cell>
          <cell r="C257" t="str">
            <v>WORKING &amp; MEETING</v>
          </cell>
        </row>
        <row r="258">
          <cell r="A258" t="str">
            <v>BJ-DUO-016</v>
          </cell>
          <cell r="B258" t="str">
            <v>DUO04 P BLACK RED SD3</v>
          </cell>
          <cell r="C258" t="str">
            <v>WORKING &amp; MEETING</v>
          </cell>
        </row>
        <row r="259">
          <cell r="A259" t="str">
            <v>BJ-DUO-017</v>
          </cell>
          <cell r="B259" t="str">
            <v>DUO04 P BLACK YELLOW SD8</v>
          </cell>
          <cell r="C259" t="str">
            <v>WORKING &amp; MEETING</v>
          </cell>
        </row>
        <row r="260">
          <cell r="A260" t="str">
            <v>BJ-ET1-004</v>
          </cell>
          <cell r="B260" t="str">
            <v>ET170 P GREY BLACK L7</v>
          </cell>
          <cell r="C260" t="str">
            <v>WORKING &amp; MEETING</v>
          </cell>
        </row>
        <row r="261">
          <cell r="A261" t="str">
            <v>BJ-ET1-001</v>
          </cell>
          <cell r="B261" t="str">
            <v>ET170 P GREY BLUE L1</v>
          </cell>
          <cell r="C261" t="str">
            <v>WORKING &amp; MEETING</v>
          </cell>
        </row>
        <row r="262">
          <cell r="A262" t="str">
            <v>BJ-ET1-002</v>
          </cell>
          <cell r="B262" t="str">
            <v>ET170 P GREY GREY L2</v>
          </cell>
          <cell r="C262" t="str">
            <v>WORKING &amp; MEETING</v>
          </cell>
        </row>
        <row r="263">
          <cell r="A263" t="str">
            <v>BJ-ET1-005</v>
          </cell>
          <cell r="B263" t="str">
            <v>ET170 P GREY RED N3</v>
          </cell>
          <cell r="C263" t="str">
            <v>WORKING &amp; MEETING</v>
          </cell>
        </row>
        <row r="264">
          <cell r="B264" t="str">
            <v>ET170 P GREY BLACK O7</v>
          </cell>
          <cell r="C264" t="str">
            <v>WORKING &amp; MEETING</v>
          </cell>
        </row>
        <row r="265">
          <cell r="A265" t="str">
            <v>BJ-ET1-031</v>
          </cell>
          <cell r="B265" t="str">
            <v>ET171 P GREY L GREEN  L13</v>
          </cell>
          <cell r="C265" t="str">
            <v>WORKING &amp; MEETING</v>
          </cell>
        </row>
        <row r="266">
          <cell r="A266" t="str">
            <v>BJ-ETD-004</v>
          </cell>
          <cell r="B266" t="str">
            <v>ETD 500 BLACK O 7</v>
          </cell>
          <cell r="C266" t="str">
            <v>WORKING &amp; MEETING</v>
          </cell>
        </row>
        <row r="267">
          <cell r="A267" t="str">
            <v>BJ-ETD-005</v>
          </cell>
          <cell r="B267" t="str">
            <v>ETD501 P BLACK BLUE L1</v>
          </cell>
          <cell r="C267" t="str">
            <v>WORKING &amp; MEETING</v>
          </cell>
        </row>
        <row r="268">
          <cell r="A268" t="str">
            <v>BJ-ETD-008</v>
          </cell>
          <cell r="B268" t="str">
            <v>ETD501 P BLACK BLACK O7</v>
          </cell>
          <cell r="C268" t="str">
            <v>WORKING &amp; MEETING</v>
          </cell>
        </row>
        <row r="269">
          <cell r="A269" t="str">
            <v>BJ-EXE-003</v>
          </cell>
          <cell r="B269" t="str">
            <v>EXECUTIVE RACK L</v>
          </cell>
          <cell r="C269" t="str">
            <v>WORKING &amp; MEETING</v>
          </cell>
        </row>
        <row r="270">
          <cell r="A270" t="str">
            <v>BJ-EXE-002</v>
          </cell>
          <cell r="B270" t="str">
            <v>EXECUTIVE RACK M-P-BLACK-DARK BROWN</v>
          </cell>
          <cell r="C270" t="str">
            <v>WORKING &amp; MEETING</v>
          </cell>
        </row>
        <row r="271">
          <cell r="A271" t="str">
            <v>BJ-EXE-001</v>
          </cell>
          <cell r="B271" t="str">
            <v>EXECUTIVE RACK S-P-BLACK-DARK BROWN</v>
          </cell>
          <cell r="C271" t="str">
            <v>WORKING &amp; MEETING</v>
          </cell>
        </row>
        <row r="272">
          <cell r="A272" t="str">
            <v>BJ-FIT-015</v>
          </cell>
          <cell r="B272" t="str">
            <v>FITTO FL BLACK</v>
          </cell>
          <cell r="C272" t="str">
            <v>WORKING &amp; MEETING</v>
          </cell>
        </row>
        <row r="273">
          <cell r="A273" t="str">
            <v>BJ-FIT-012</v>
          </cell>
          <cell r="B273" t="str">
            <v xml:space="preserve">FITTO FL BLUE </v>
          </cell>
          <cell r="C273" t="str">
            <v>WORKING &amp; MEETING</v>
          </cell>
        </row>
        <row r="274">
          <cell r="A274" t="str">
            <v>BJ-FIT-011</v>
          </cell>
          <cell r="B274" t="str">
            <v>FITTO FL GREEN</v>
          </cell>
          <cell r="C274" t="str">
            <v>WORKING &amp; MEETING</v>
          </cell>
        </row>
        <row r="275">
          <cell r="A275" t="str">
            <v>BJ-FIT-009</v>
          </cell>
          <cell r="B275" t="str">
            <v>FITTO FL RED</v>
          </cell>
          <cell r="C275" t="str">
            <v>WORKING &amp; MEETING</v>
          </cell>
        </row>
        <row r="276">
          <cell r="A276" t="str">
            <v>BJ-FIT-010</v>
          </cell>
          <cell r="B276" t="str">
            <v>FITTO FL ORANGE</v>
          </cell>
          <cell r="C276" t="str">
            <v>WORKING &amp; MEETING</v>
          </cell>
        </row>
        <row r="277">
          <cell r="A277" t="str">
            <v>BJ-FIT-008</v>
          </cell>
          <cell r="B277" t="str">
            <v>FITTO ST BLUE</v>
          </cell>
          <cell r="C277" t="str">
            <v>WORKING &amp; MEETING</v>
          </cell>
        </row>
        <row r="278">
          <cell r="A278" t="str">
            <v>BJ-FIT-032</v>
          </cell>
          <cell r="B278" t="str">
            <v>FITTO ST BROWN OZ 051</v>
          </cell>
          <cell r="C278" t="str">
            <v>WORKING &amp; MEETING</v>
          </cell>
        </row>
        <row r="279">
          <cell r="A279" t="str">
            <v>BJ-FIT-006</v>
          </cell>
          <cell r="B279" t="str">
            <v xml:space="preserve">FITTO ST ORANGE </v>
          </cell>
          <cell r="C279" t="str">
            <v>WORKING &amp; MEETING</v>
          </cell>
        </row>
        <row r="280">
          <cell r="A280" t="str">
            <v>BJ-FIT-005</v>
          </cell>
          <cell r="B280" t="str">
            <v>FITTO ST RED</v>
          </cell>
          <cell r="C280" t="str">
            <v>WORKING &amp; MEETING</v>
          </cell>
        </row>
        <row r="281">
          <cell r="A281" t="str">
            <v>BJ-FIT-004</v>
          </cell>
          <cell r="B281" t="str">
            <v>FITTO SW BLUE</v>
          </cell>
          <cell r="C281" t="str">
            <v>WORKING &amp; MEETING</v>
          </cell>
        </row>
        <row r="282">
          <cell r="A282" t="str">
            <v>BJ-FIT-001</v>
          </cell>
          <cell r="B282" t="str">
            <v>FITTO SW RED</v>
          </cell>
          <cell r="C282" t="str">
            <v>WORKING &amp; MEETING</v>
          </cell>
        </row>
        <row r="283">
          <cell r="A283" t="str">
            <v>BJ-FIT-003</v>
          </cell>
          <cell r="B283" t="str">
            <v>FITTO SW GREEN</v>
          </cell>
          <cell r="C283" t="str">
            <v>WORKING &amp; MEETING</v>
          </cell>
        </row>
        <row r="284">
          <cell r="A284" t="str">
            <v>BJ-FRO-001</v>
          </cell>
          <cell r="B284" t="str">
            <v>FRONTY CHAIR P BLACK BLACK</v>
          </cell>
          <cell r="C284" t="str">
            <v>WORKING &amp; MEETING</v>
          </cell>
        </row>
        <row r="285">
          <cell r="A285" t="str">
            <v>BJ-HTU-001</v>
          </cell>
          <cell r="B285" t="str">
            <v>HTU 6014 P SILVER MAPLE</v>
          </cell>
          <cell r="C285" t="str">
            <v>WORKING &amp; MEETING</v>
          </cell>
        </row>
        <row r="286">
          <cell r="A286" t="str">
            <v>BJ-HTU-003</v>
          </cell>
          <cell r="B286" t="str">
            <v>HTU 6014 P SILVER GREY</v>
          </cell>
          <cell r="C286" t="str">
            <v>WORKING &amp; MEETING</v>
          </cell>
        </row>
        <row r="287">
          <cell r="A287" t="str">
            <v>BJ-JAS-072</v>
          </cell>
          <cell r="B287" t="str">
            <v>JASMINE C-111 BACK GREY N BIRU L1</v>
          </cell>
          <cell r="C287" t="str">
            <v>WORKING &amp; MEETING</v>
          </cell>
        </row>
        <row r="288">
          <cell r="A288" t="str">
            <v>BJ-JAS-053</v>
          </cell>
          <cell r="B288" t="str">
            <v>JASMINE C111 -N- B GREY ORANGE L12</v>
          </cell>
          <cell r="C288" t="str">
            <v>WORKING &amp; MEETING</v>
          </cell>
        </row>
        <row r="289">
          <cell r="A289" t="str">
            <v>BJ-KAS-034</v>
          </cell>
          <cell r="B289" t="str">
            <v>KASAI O3</v>
          </cell>
          <cell r="C289" t="str">
            <v>WORKING &amp; MEETING</v>
          </cell>
        </row>
        <row r="290">
          <cell r="A290" t="str">
            <v>BJ-KAS-038</v>
          </cell>
          <cell r="B290" t="str">
            <v>KASAI P SILVER  RED N3</v>
          </cell>
          <cell r="C290" t="str">
            <v>WORKING &amp; MEETING</v>
          </cell>
        </row>
        <row r="291">
          <cell r="A291" t="str">
            <v>BJ-BAN-048</v>
          </cell>
          <cell r="B291" t="str">
            <v>KOGU PC 3 SEAT (65 SET) GREEN BLACK</v>
          </cell>
          <cell r="C291" t="str">
            <v>WORKING &amp; MEETING</v>
          </cell>
        </row>
        <row r="292">
          <cell r="B292" t="str">
            <v>KOGU PC 4 SEAT (3 SET) GREEN BLACK</v>
          </cell>
          <cell r="C292" t="str">
            <v>WORKING &amp; MEETING</v>
          </cell>
        </row>
        <row r="293">
          <cell r="A293" t="str">
            <v>BJ-BAN-052</v>
          </cell>
          <cell r="B293" t="str">
            <v>KOGU PC 4 SEAT (18 SET) RED BEIGE</v>
          </cell>
          <cell r="C293" t="str">
            <v>WORKING &amp; MEETING</v>
          </cell>
        </row>
        <row r="294">
          <cell r="A294" t="str">
            <v>BJ-BAN-054</v>
          </cell>
          <cell r="B294" t="str">
            <v>KOGU PC 4 SEAT (8 SET) GREEN BEIGE</v>
          </cell>
          <cell r="C294" t="str">
            <v>WORKING &amp; MEETING</v>
          </cell>
        </row>
        <row r="295">
          <cell r="A295" t="str">
            <v>BJ-BAN-060</v>
          </cell>
          <cell r="B295" t="str">
            <v>KOGU PC-04 GREEN - HITAM O7 (PLAT GREEN)</v>
          </cell>
          <cell r="C295" t="str">
            <v>WORKING &amp; MEETING</v>
          </cell>
        </row>
        <row r="296">
          <cell r="A296" t="str">
            <v>BJ-BAN-024</v>
          </cell>
          <cell r="B296" t="str">
            <v>KOGU TS 3 SEAT (1 SET) RED</v>
          </cell>
          <cell r="C296" t="str">
            <v>WORKING &amp; MEETING</v>
          </cell>
        </row>
        <row r="297">
          <cell r="A297" t="str">
            <v>BJ-KT--007</v>
          </cell>
          <cell r="B297" t="str">
            <v>KT-01 CAVIS 3-P-BEIGE-BLACK O7</v>
          </cell>
          <cell r="C297" t="str">
            <v>WORKING &amp; MEETING</v>
          </cell>
        </row>
        <row r="298">
          <cell r="A298" t="str">
            <v>BJ-KT--030</v>
          </cell>
          <cell r="B298" t="str">
            <v>KT. 01 CAVIS 4 SEAT (20 SET) O1</v>
          </cell>
          <cell r="C298" t="str">
            <v>WORKING &amp; MEETING</v>
          </cell>
        </row>
        <row r="299">
          <cell r="A299" t="str">
            <v>BJ-KT--057</v>
          </cell>
          <cell r="B299" t="str">
            <v>KT. 02 CAVIS 3 SEAT (1 SET) L1</v>
          </cell>
          <cell r="C299" t="str">
            <v>WORKING &amp; MEETING</v>
          </cell>
        </row>
        <row r="300">
          <cell r="A300" t="str">
            <v>BJ-KT--078</v>
          </cell>
          <cell r="B300" t="str">
            <v>KT. 02 CAVIS 4 SEAT (1 SET) N3</v>
          </cell>
          <cell r="C300" t="str">
            <v>WORKING &amp; MEETING</v>
          </cell>
        </row>
        <row r="301">
          <cell r="A301" t="str">
            <v>BJ-KT--103</v>
          </cell>
          <cell r="B301" t="str">
            <v>KT 02 OLIVE 4 SEAT 4 SET (8 RED, 8 WHITE)</v>
          </cell>
          <cell r="C301" t="str">
            <v>WORKING &amp; MEETING</v>
          </cell>
        </row>
        <row r="302">
          <cell r="A302" t="str">
            <v>BJ-BAN-010</v>
          </cell>
          <cell r="B302" t="str">
            <v>KT. 03 KOGU 3 SEAT (4 SET) GREEN</v>
          </cell>
          <cell r="C302" t="str">
            <v>WORKING &amp; MEETING</v>
          </cell>
        </row>
        <row r="303">
          <cell r="A303" t="str">
            <v>BJ-BAN-017</v>
          </cell>
          <cell r="B303" t="str">
            <v>KT. 03 KOGU 4 SEAT (1 SET) BLUE</v>
          </cell>
          <cell r="C303" t="str">
            <v>WORKING &amp; MEETING</v>
          </cell>
        </row>
        <row r="304">
          <cell r="A304" t="str">
            <v>BJ-BAN-022</v>
          </cell>
          <cell r="B304" t="str">
            <v>KT - 03 KOGU 4 – BLACK 4 SET</v>
          </cell>
          <cell r="C304" t="str">
            <v>WORKING &amp; MEETING</v>
          </cell>
        </row>
        <row r="305">
          <cell r="A305" t="str">
            <v>BJ-LEO-008</v>
          </cell>
          <cell r="B305" t="str">
            <v>LEON N BLUE L1</v>
          </cell>
          <cell r="C305" t="str">
            <v>WORKING &amp; MEETING</v>
          </cell>
        </row>
        <row r="306">
          <cell r="A306" t="str">
            <v>BJ-LEO-004</v>
          </cell>
          <cell r="B306" t="str">
            <v>LEON N BLACK O7</v>
          </cell>
          <cell r="C306" t="str">
            <v>WORKING &amp; MEETING</v>
          </cell>
        </row>
        <row r="307">
          <cell r="A307" t="str">
            <v>BJ-NCR-005</v>
          </cell>
          <cell r="B307" t="str">
            <v>NCRN BLUE</v>
          </cell>
          <cell r="C307" t="str">
            <v>WORKING &amp; MEETING</v>
          </cell>
        </row>
        <row r="308">
          <cell r="A308" t="str">
            <v>BJ-NCR-001</v>
          </cell>
          <cell r="B308" t="str">
            <v>NCRN P BLACK BLACK PVC (WITH CASTER)</v>
          </cell>
          <cell r="C308" t="str">
            <v>WORKING &amp; MEETING</v>
          </cell>
        </row>
        <row r="309">
          <cell r="A309" t="str">
            <v>BJ-NEO-004</v>
          </cell>
          <cell r="B309" t="str">
            <v>NEO BLUE</v>
          </cell>
          <cell r="C309" t="str">
            <v>WORKING &amp; MEETING</v>
          </cell>
        </row>
        <row r="310">
          <cell r="A310" t="str">
            <v>BJ-NEO-003</v>
          </cell>
          <cell r="B310" t="str">
            <v>NEO ORANGE</v>
          </cell>
          <cell r="C310" t="str">
            <v>WORKING &amp; MEETING</v>
          </cell>
        </row>
        <row r="311">
          <cell r="A311" t="str">
            <v>BJ-NEO-XL2</v>
          </cell>
          <cell r="B311" t="str">
            <v>NEO STD GREY L2</v>
          </cell>
          <cell r="C311" t="str">
            <v>WORKING &amp; MEETING</v>
          </cell>
        </row>
        <row r="312">
          <cell r="A312" t="str">
            <v>BJ-NEO-001</v>
          </cell>
          <cell r="B312" t="str">
            <v>NEO BLACK</v>
          </cell>
          <cell r="C312" t="str">
            <v>WORKING &amp; MEETING</v>
          </cell>
        </row>
        <row r="313">
          <cell r="A313" t="str">
            <v>BJ-OLI-005</v>
          </cell>
          <cell r="B313" t="str">
            <v>OLIVE A DARK GREY</v>
          </cell>
          <cell r="C313" t="str">
            <v>WORKING &amp; MEETING</v>
          </cell>
        </row>
        <row r="314">
          <cell r="A314" t="str">
            <v>BJ-OLI-006</v>
          </cell>
          <cell r="B314" t="str">
            <v>OLIVE A LIGHT BLUE</v>
          </cell>
          <cell r="C314" t="str">
            <v>WORKING &amp; MEETING</v>
          </cell>
        </row>
        <row r="315">
          <cell r="A315" t="str">
            <v>BJ-OLI-007</v>
          </cell>
          <cell r="B315" t="str">
            <v>OLIVE A LIGHT GREEN</v>
          </cell>
          <cell r="C315" t="str">
            <v>WORKING &amp; MEETING</v>
          </cell>
        </row>
        <row r="316">
          <cell r="A316" t="str">
            <v>BJ-OLI-033</v>
          </cell>
          <cell r="B316" t="str">
            <v>OLIVE A-LM P SILVER DARK GREY</v>
          </cell>
          <cell r="C316" t="str">
            <v>WORKING &amp; MEETING</v>
          </cell>
        </row>
        <row r="317">
          <cell r="A317" t="str">
            <v>BJ-OLI-003</v>
          </cell>
          <cell r="B317" t="str">
            <v>OLIVE A P SILVER RED</v>
          </cell>
          <cell r="C317" t="str">
            <v>WORKING &amp; MEETING</v>
          </cell>
        </row>
        <row r="318">
          <cell r="A318" t="str">
            <v>BJ-OLI-095</v>
          </cell>
          <cell r="B318" t="str">
            <v>OLIVE DX N BLACK</v>
          </cell>
          <cell r="C318" t="str">
            <v>WORKING &amp; MEETING</v>
          </cell>
        </row>
        <row r="319">
          <cell r="A319" t="str">
            <v>BJ-OLI-096</v>
          </cell>
          <cell r="B319" t="str">
            <v>OLIVE DX N BROWN</v>
          </cell>
          <cell r="C319" t="str">
            <v>WORKING &amp; MEETING</v>
          </cell>
        </row>
        <row r="320">
          <cell r="A320" t="str">
            <v>BJ-OLI-080</v>
          </cell>
          <cell r="B320" t="str">
            <v>OLIVE SC N (S) BLACK (B) DARK GREY</v>
          </cell>
          <cell r="C320" t="str">
            <v>WORKING &amp; MEETING</v>
          </cell>
        </row>
        <row r="321">
          <cell r="A321" t="str">
            <v>BJ-OLI-024</v>
          </cell>
          <cell r="B321" t="str">
            <v>OLIVE SC P IVORY (S) CREAM (B) BEIGE</v>
          </cell>
          <cell r="C321" t="str">
            <v>WORKING &amp; MEETING</v>
          </cell>
        </row>
        <row r="322">
          <cell r="A322" t="str">
            <v>BJ-OLI-031</v>
          </cell>
          <cell r="B322" t="str">
            <v>OLIVE U N LIGHT BLUE</v>
          </cell>
          <cell r="C322" t="str">
            <v>WORKING &amp; MEETING</v>
          </cell>
        </row>
        <row r="323">
          <cell r="A323" t="str">
            <v>BJ-OLI-032</v>
          </cell>
          <cell r="B323" t="str">
            <v>OLIVE U N LIGHT GREEN</v>
          </cell>
          <cell r="C323" t="str">
            <v>WORKING &amp; MEETING</v>
          </cell>
        </row>
        <row r="324">
          <cell r="A324" t="str">
            <v>BJ-OLI-030</v>
          </cell>
          <cell r="B324" t="str">
            <v>OLIVE U N LIGHT GREY</v>
          </cell>
          <cell r="C324" t="str">
            <v>WORKING &amp; MEETING</v>
          </cell>
        </row>
        <row r="325">
          <cell r="A325" t="str">
            <v>BJ-OLI-029</v>
          </cell>
          <cell r="B325" t="str">
            <v>OLIVE U N DARK GREY</v>
          </cell>
          <cell r="C325" t="str">
            <v>WORKING &amp; MEETING</v>
          </cell>
        </row>
        <row r="326">
          <cell r="A326" t="str">
            <v>BJ-SAN-004</v>
          </cell>
          <cell r="B326" t="str">
            <v>SANKEI C-350 P GREY BLACK O7</v>
          </cell>
          <cell r="C326" t="str">
            <v>WORKING &amp; MEETING</v>
          </cell>
        </row>
        <row r="327">
          <cell r="A327" t="str">
            <v>BJ-SAN-018</v>
          </cell>
          <cell r="B327" t="str">
            <v>SANKEI C395 N GREY</v>
          </cell>
          <cell r="C327" t="str">
            <v>WORKING &amp; MEETING</v>
          </cell>
        </row>
        <row r="328">
          <cell r="A328" t="str">
            <v>BJ-SAN-008</v>
          </cell>
          <cell r="B328" t="str">
            <v>SANKEI C-350 CASTER P GREY BLACK O7</v>
          </cell>
          <cell r="C328" t="str">
            <v>WORKING &amp; MEETING</v>
          </cell>
        </row>
        <row r="329">
          <cell r="A329" t="str">
            <v>BJ-SAN-019</v>
          </cell>
          <cell r="B329" t="str">
            <v>SANKEI C395 N ORANGE</v>
          </cell>
          <cell r="C329" t="str">
            <v>WORKING &amp; MEETING</v>
          </cell>
        </row>
        <row r="330">
          <cell r="A330" t="str">
            <v>BJ-SOF-001</v>
          </cell>
          <cell r="B330" t="str">
            <v>SOFA FUJI DS BLACK</v>
          </cell>
          <cell r="C330" t="str">
            <v>WORKING &amp; MEETING</v>
          </cell>
        </row>
        <row r="331">
          <cell r="A331" t="str">
            <v>BJ-SOF-002</v>
          </cell>
          <cell r="B331" t="str">
            <v>SOFA FUJI DS RED</v>
          </cell>
          <cell r="C331" t="str">
            <v>WORKING &amp; MEETING</v>
          </cell>
        </row>
        <row r="332">
          <cell r="A332" t="str">
            <v>BJ-SOF-003</v>
          </cell>
          <cell r="B332" t="str">
            <v>SOFA FUJI DS WHITE</v>
          </cell>
          <cell r="C332" t="str">
            <v>WORKING &amp; MEETING</v>
          </cell>
        </row>
        <row r="333">
          <cell r="A333" t="str">
            <v>BJ-SOF-006</v>
          </cell>
          <cell r="B333" t="str">
            <v>SOFA FUJI SS WHITE</v>
          </cell>
          <cell r="C333" t="str">
            <v>WORKING &amp; MEETING</v>
          </cell>
        </row>
        <row r="334">
          <cell r="A334" t="str">
            <v>BJ-S70-024</v>
          </cell>
          <cell r="B334" t="str">
            <v>SOHO T 1010 MAPLE</v>
          </cell>
          <cell r="C334" t="str">
            <v>WORKING &amp; MEETING</v>
          </cell>
        </row>
        <row r="335">
          <cell r="A335" t="str">
            <v>BJ-T70-025</v>
          </cell>
          <cell r="B335" t="str">
            <v>SOHO T 7014 SILVER MAPLE</v>
          </cell>
          <cell r="C335" t="str">
            <v>WORKING &amp; MEETING</v>
          </cell>
        </row>
        <row r="336">
          <cell r="A336" t="str">
            <v>BJ-T70-018</v>
          </cell>
          <cell r="B336" t="str">
            <v xml:space="preserve">T – 7012 GREY </v>
          </cell>
          <cell r="C336" t="str">
            <v>WORKING &amp; MEETING</v>
          </cell>
        </row>
        <row r="337">
          <cell r="A337" t="str">
            <v>BJ-T70-019</v>
          </cell>
          <cell r="B337" t="str">
            <v xml:space="preserve">T – 7012 MAPPLE </v>
          </cell>
          <cell r="C337" t="str">
            <v>WORKING &amp; MEETING</v>
          </cell>
        </row>
        <row r="338">
          <cell r="A338" t="str">
            <v>BJ-TAR-002</v>
          </cell>
          <cell r="B338" t="str">
            <v>TARO S GOLD RED D3</v>
          </cell>
          <cell r="C338" t="str">
            <v>WORKING &amp; MEETING</v>
          </cell>
        </row>
        <row r="339">
          <cell r="A339" t="str">
            <v>BJ-TAR-XX</v>
          </cell>
          <cell r="B339" t="str">
            <v>TARO S GOLD RED D3 (NEW GORGIA. DOMINGO-110)</v>
          </cell>
          <cell r="C339" t="str">
            <v>WORKING &amp; MEETING</v>
          </cell>
        </row>
        <row r="340">
          <cell r="A340" t="str">
            <v>BJ-TAR-039</v>
          </cell>
          <cell r="B340" t="str">
            <v>TARO S P GOLD VANITY BROWN</v>
          </cell>
          <cell r="C340" t="str">
            <v>WORKING &amp; MEETING</v>
          </cell>
        </row>
        <row r="341">
          <cell r="A341" t="str">
            <v>BJ-TAR-063</v>
          </cell>
          <cell r="B341" t="str">
            <v>TARO S P GOLD VANITY CREAM</v>
          </cell>
          <cell r="C341" t="str">
            <v>WORKING &amp; MEETING</v>
          </cell>
        </row>
        <row r="342">
          <cell r="A342" t="str">
            <v>BJ-TAR-080</v>
          </cell>
          <cell r="B342" t="str">
            <v>TARO S P GOLD BLUE L1</v>
          </cell>
          <cell r="C342" t="str">
            <v>WORKING &amp; MEETING</v>
          </cell>
        </row>
        <row r="343">
          <cell r="A343" t="str">
            <v>BJ-TAR-109</v>
          </cell>
          <cell r="B343" t="str">
            <v>TARO O P SILVER GREY O2</v>
          </cell>
          <cell r="C343" t="str">
            <v>WORKING &amp; MEETING</v>
          </cell>
        </row>
        <row r="344">
          <cell r="A344" t="str">
            <v>BJ-TAR-107</v>
          </cell>
          <cell r="B344" t="str">
            <v>TARO S P MILKY CREAM D6</v>
          </cell>
          <cell r="C344" t="str">
            <v>WORKING &amp; MEETING</v>
          </cell>
        </row>
        <row r="345">
          <cell r="A345" t="str">
            <v>BJ-TU -010</v>
          </cell>
          <cell r="B345" t="str">
            <v>TU 6012 LOW DARK BROWN</v>
          </cell>
          <cell r="C345" t="str">
            <v>WORKING &amp; MEETING</v>
          </cell>
        </row>
        <row r="346">
          <cell r="A346" t="str">
            <v>BJ-TU -005</v>
          </cell>
          <cell r="B346" t="str">
            <v>TU 7014 P BLACK DARK BROWN</v>
          </cell>
          <cell r="C346" t="str">
            <v>WORKING &amp; MEETING</v>
          </cell>
        </row>
        <row r="347">
          <cell r="A347" t="str">
            <v>BJ-ASDRA-015</v>
          </cell>
          <cell r="B347" t="str">
            <v>VISION 1 (RAK TV) SONOMA OAK</v>
          </cell>
          <cell r="C347" t="str">
            <v>WORKING &amp; MEETING</v>
          </cell>
        </row>
        <row r="348">
          <cell r="A348" t="str">
            <v>BJ-VIS-004</v>
          </cell>
          <cell r="B348" t="str">
            <v>VISTA N BLACK L7</v>
          </cell>
          <cell r="C348" t="str">
            <v>WORKING &amp; MEETING</v>
          </cell>
        </row>
        <row r="349">
          <cell r="A349" t="str">
            <v>BJ-VIS-042</v>
          </cell>
          <cell r="B349" t="str">
            <v>VISTA N BLACK O7</v>
          </cell>
          <cell r="C349" t="str">
            <v>WORKING &amp; MEETING</v>
          </cell>
        </row>
        <row r="350">
          <cell r="A350" t="str">
            <v>BJ-VIS-001</v>
          </cell>
          <cell r="B350" t="str">
            <v>VISTA N BLUE L1</v>
          </cell>
          <cell r="C350" t="str">
            <v>WORKING &amp; MEETING</v>
          </cell>
        </row>
        <row r="351">
          <cell r="A351" t="str">
            <v>BJ-VIS-006</v>
          </cell>
          <cell r="B351" t="str">
            <v>VISTA N BROWN N4</v>
          </cell>
          <cell r="C351" t="str">
            <v>WORKING &amp; MEETING</v>
          </cell>
        </row>
        <row r="352">
          <cell r="A352" t="str">
            <v>BJ-VIS-002</v>
          </cell>
          <cell r="B352" t="str">
            <v>VISTA N GREY L2</v>
          </cell>
          <cell r="C352" t="str">
            <v>WORKING &amp; MEETING</v>
          </cell>
        </row>
        <row r="353">
          <cell r="A353" t="str">
            <v>BJ-VIS-066</v>
          </cell>
          <cell r="B353" t="str">
            <v>VISTA N GREEN AMZ L13</v>
          </cell>
          <cell r="C353" t="str">
            <v>WORKING &amp; MEETING</v>
          </cell>
        </row>
        <row r="354">
          <cell r="A354" t="str">
            <v>BJ-VIS-XXX</v>
          </cell>
          <cell r="B354" t="str">
            <v>VISTA BORDIR AL11</v>
          </cell>
          <cell r="C354" t="str">
            <v>WORKING &amp; MEETING</v>
          </cell>
        </row>
        <row r="355">
          <cell r="A355" t="str">
            <v>BJ-YUK-002</v>
          </cell>
          <cell r="B355" t="str">
            <v>YUKI P SILVER MAROON YK3</v>
          </cell>
          <cell r="C355" t="str">
            <v>WORKING &amp; MEETING</v>
          </cell>
        </row>
        <row r="356">
          <cell r="A356" t="str">
            <v>BJ-YUK-015</v>
          </cell>
          <cell r="B356" t="str">
            <v>YUKI P SILVER GREY Y2</v>
          </cell>
          <cell r="C356" t="str">
            <v>WORKING &amp; MEETING</v>
          </cell>
        </row>
        <row r="357">
          <cell r="A357" t="str">
            <v>BJ-UNI-006</v>
          </cell>
          <cell r="B357" t="str">
            <v>UNIDESK HIGH</v>
          </cell>
          <cell r="C357" t="str">
            <v>WORKING &amp; MEETING</v>
          </cell>
        </row>
        <row r="358">
          <cell r="A358" t="str">
            <v>BJ-FTC-001</v>
          </cell>
          <cell r="B358" t="str">
            <v>FTC6012 P GREY HAMMERTONE GREY</v>
          </cell>
          <cell r="C358" t="str">
            <v>WORKING &amp; MEETING</v>
          </cell>
        </row>
        <row r="359">
          <cell r="A359" t="str">
            <v>BJ-FTC-002</v>
          </cell>
          <cell r="B359" t="str">
            <v>FTC6012 P HAMMERTONE MAPLE</v>
          </cell>
          <cell r="C359" t="str">
            <v>WORKING &amp; MEETING</v>
          </cell>
        </row>
        <row r="360">
          <cell r="A360" t="str">
            <v>BJ-FTC-003</v>
          </cell>
          <cell r="B360" t="str">
            <v>FTC6012NE P GREY WHITE</v>
          </cell>
          <cell r="C360" t="str">
            <v>WORKING &amp; MEETING</v>
          </cell>
        </row>
        <row r="361">
          <cell r="A361" t="str">
            <v>BJ-FTC-004</v>
          </cell>
          <cell r="B361" t="str">
            <v>FTC6018 P GREY HAMMERTONE GREY</v>
          </cell>
          <cell r="C361" t="str">
            <v>WORKING &amp; MEETING</v>
          </cell>
        </row>
        <row r="362">
          <cell r="A362" t="str">
            <v>BJ-FTC-005</v>
          </cell>
          <cell r="B362" t="str">
            <v>FTC6018 P GREY HAMMERTONE MAPLE</v>
          </cell>
          <cell r="C362" t="str">
            <v>WORKING &amp; MEETING</v>
          </cell>
        </row>
        <row r="363">
          <cell r="A363" t="str">
            <v>BJ-KUM-006</v>
          </cell>
          <cell r="B363" t="str">
            <v>KUMI ED BLACK DARK BROWN OAK ( DBO ) - MB 041 D N 74</v>
          </cell>
          <cell r="C363" t="str">
            <v>WORKING &amp; MEETING</v>
          </cell>
        </row>
        <row r="364">
          <cell r="A364" t="str">
            <v>BJ-KUM-021</v>
          </cell>
          <cell r="B364" t="str">
            <v>KUMI ED BLACK PSO</v>
          </cell>
          <cell r="C364" t="str">
            <v>WORKING &amp; MEETING</v>
          </cell>
        </row>
        <row r="365">
          <cell r="A365" t="str">
            <v>BJ-KUM-010</v>
          </cell>
          <cell r="B365" t="str">
            <v>KUMI ED WHITE PSO</v>
          </cell>
          <cell r="C365" t="str">
            <v>WORKING &amp; MEETING</v>
          </cell>
        </row>
        <row r="366">
          <cell r="A366" t="str">
            <v>BJ-OFF-042</v>
          </cell>
          <cell r="B366" t="str">
            <v>KUMI FD BLACK DARK BROWN OAK</v>
          </cell>
          <cell r="C366" t="str">
            <v>WORKING &amp; MEETING</v>
          </cell>
        </row>
        <row r="367">
          <cell r="A367" t="str">
            <v>BJ-OFF-043</v>
          </cell>
          <cell r="B367" t="str">
            <v>KUMI FD BLACK PASTEL OAK</v>
          </cell>
          <cell r="C367" t="str">
            <v>WORKING &amp; MEETING</v>
          </cell>
        </row>
        <row r="368">
          <cell r="A368" t="str">
            <v>BJ-OFF-045</v>
          </cell>
          <cell r="B368" t="str">
            <v>KUMI FD WHITE PASTEL OAK</v>
          </cell>
          <cell r="C368" t="str">
            <v>WORKING &amp; MEETING</v>
          </cell>
        </row>
        <row r="369">
          <cell r="A369" t="str">
            <v>BJ-KUM-005</v>
          </cell>
          <cell r="B369" t="str">
            <v>KUMI MD BLACK DARK BROWN OAK ( DBO ) - MB 041 D N 74</v>
          </cell>
          <cell r="C369" t="str">
            <v>WORKING &amp; MEETING</v>
          </cell>
        </row>
        <row r="370">
          <cell r="A370" t="str">
            <v>BJ-KUM-009</v>
          </cell>
          <cell r="B370" t="str">
            <v>KUMI MD WHITE PASTEL OAK ( PSO ) - MB 008 D N 74</v>
          </cell>
          <cell r="C370" t="str">
            <v>WORKING &amp; MEETING</v>
          </cell>
        </row>
        <row r="371">
          <cell r="A371" t="str">
            <v>BJ-OFF-067</v>
          </cell>
          <cell r="B371" t="str">
            <v>KUMI MD TAEKWANG 140X60X75 CUSTOM</v>
          </cell>
          <cell r="C371" t="str">
            <v>WORKING &amp; MEETING</v>
          </cell>
        </row>
        <row r="372">
          <cell r="A372" t="str">
            <v>BJ-KUM-035</v>
          </cell>
          <cell r="B372" t="str">
            <v>KUMI WAGON 2D TAEKWANG 42X50X55</v>
          </cell>
          <cell r="C372" t="str">
            <v>WORKING &amp; MEETING</v>
          </cell>
        </row>
        <row r="373">
          <cell r="A373" t="str">
            <v>BJ-KUM-007</v>
          </cell>
          <cell r="B373" t="str">
            <v>KUMI MT BLACK DARK BROWN OAK ( DBO ) - MB 041 D N 74</v>
          </cell>
          <cell r="C373" t="str">
            <v>WORKING &amp; MEETING</v>
          </cell>
        </row>
        <row r="374">
          <cell r="A374" t="str">
            <v>BJ-KUM-025</v>
          </cell>
          <cell r="B374" t="str">
            <v>KUMI MT BLACK PSO</v>
          </cell>
          <cell r="C374" t="str">
            <v>WORKING &amp; MEETING</v>
          </cell>
        </row>
        <row r="375">
          <cell r="A375" t="str">
            <v>BJ-KUM-011</v>
          </cell>
          <cell r="B375" t="str">
            <v>KUMI MT WHITE PASTEL OAK ( PSO ) - MB 008 D N 74</v>
          </cell>
          <cell r="C375" t="str">
            <v>WORKING &amp; MEETING</v>
          </cell>
        </row>
        <row r="376">
          <cell r="A376" t="str">
            <v>BJ-KUM-004</v>
          </cell>
          <cell r="B376" t="str">
            <v>KUMI SD BLACK DARK BROWN OAK ( DBO ) - MB 041 D N 74</v>
          </cell>
          <cell r="C376" t="str">
            <v>WORKING &amp; MEETING</v>
          </cell>
        </row>
        <row r="377">
          <cell r="A377" t="str">
            <v>BJ-OFF-002</v>
          </cell>
          <cell r="B377" t="str">
            <v>KUMI SD WALNUT AS14092C598</v>
          </cell>
          <cell r="C377" t="str">
            <v>WORKING &amp; MEETING</v>
          </cell>
        </row>
        <row r="378">
          <cell r="A378" t="str">
            <v>BJ-KUM-008</v>
          </cell>
          <cell r="B378" t="str">
            <v>KUMI SD WHITE PASTEL OAK</v>
          </cell>
          <cell r="C378" t="str">
            <v>WORKING &amp; MEETING</v>
          </cell>
        </row>
        <row r="379">
          <cell r="A379" t="str">
            <v>BJ-NA -001</v>
          </cell>
          <cell r="B379" t="str">
            <v>NA P HAMMERTONE BLACK PVC</v>
          </cell>
          <cell r="C379" t="str">
            <v>WORKING &amp; MEETING</v>
          </cell>
        </row>
        <row r="380">
          <cell r="A380" t="str">
            <v>BJ-NA -003</v>
          </cell>
          <cell r="B380" t="str">
            <v>NA P HAMMERTONE BLUE O1</v>
          </cell>
          <cell r="C380" t="str">
            <v>WORKING &amp; MEETING</v>
          </cell>
        </row>
        <row r="381">
          <cell r="A381" t="str">
            <v>BJ-NBK-001</v>
          </cell>
          <cell r="B381" t="str">
            <v>NBK P HAMMERTONE BLACK PVC</v>
          </cell>
          <cell r="C381" t="str">
            <v>WORKING &amp; MEETING</v>
          </cell>
        </row>
        <row r="382">
          <cell r="A382" t="str">
            <v>PART</v>
          </cell>
          <cell r="B382" t="str">
            <v>CK 180 + BASE</v>
          </cell>
          <cell r="C382" t="str">
            <v>PANEL</v>
          </cell>
        </row>
        <row r="383">
          <cell r="B383" t="str">
            <v>CK 810 DBO + BASE</v>
          </cell>
          <cell r="C383" t="str">
            <v>PANEL</v>
          </cell>
        </row>
        <row r="384">
          <cell r="A384" t="str">
            <v>BJ-ASDRA-055</v>
          </cell>
          <cell r="B384" t="str">
            <v>DRAGON 89 D SONOMA</v>
          </cell>
          <cell r="C384" t="str">
            <v>PANEL</v>
          </cell>
        </row>
        <row r="385">
          <cell r="B385" t="str">
            <v>PARTISI COSTUM (SOFT BOARD UK 1000X350 MM) DENGAN PINTRY KAIN ABU TUA</v>
          </cell>
          <cell r="C385" t="str">
            <v>PANEL</v>
          </cell>
        </row>
        <row r="386">
          <cell r="A386" t="str">
            <v>BJ-ASDRA-050</v>
          </cell>
          <cell r="B386" t="str">
            <v>UFFICIO SONOMA</v>
          </cell>
          <cell r="C386" t="str">
            <v>PANEL</v>
          </cell>
        </row>
        <row r="387">
          <cell r="A387" t="str">
            <v>BJ-KUM-019</v>
          </cell>
          <cell r="B387" t="str">
            <v>CK 1800 + Base BLACK PSO PROJECT POSCO</v>
          </cell>
          <cell r="C387" t="str">
            <v>WORKING &amp; MEETING</v>
          </cell>
        </row>
        <row r="388">
          <cell r="A388" t="str">
            <v>BJ-OFF-072</v>
          </cell>
          <cell r="B388" t="str">
            <v>CK 810 + base DBO PROJECT POSCO</v>
          </cell>
          <cell r="C388" t="str">
            <v>WORKING &amp; MEETING</v>
          </cell>
        </row>
        <row r="389">
          <cell r="A389" t="str">
            <v>BJ-OFF-071</v>
          </cell>
          <cell r="B389" t="str">
            <v>CK 810 + base PSO PROJECT POSCO</v>
          </cell>
          <cell r="C389" t="str">
            <v>WORKING &amp; MEETING</v>
          </cell>
        </row>
        <row r="390">
          <cell r="A390" t="str">
            <v>BJ-KUM-XXX</v>
          </cell>
          <cell r="B390" t="str">
            <v>CK 810 COSTUM PINTU WARNA PUTIH DBO</v>
          </cell>
          <cell r="C390" t="str">
            <v>WORKING &amp; MEETING</v>
          </cell>
        </row>
        <row r="391">
          <cell r="A391" t="str">
            <v>BJ-KUM-016</v>
          </cell>
          <cell r="B391" t="str">
            <v>CK-810 DARK BROWN OAK ( DBO ) - MB 041 D N 74 CUSTOM</v>
          </cell>
          <cell r="C391" t="str">
            <v>WORKING &amp; MEETING</v>
          </cell>
        </row>
        <row r="392">
          <cell r="A392" t="str">
            <v>BJ-COL-023</v>
          </cell>
          <cell r="B392" t="str">
            <v>COLOUR BOX 89 BLACK</v>
          </cell>
          <cell r="C392" t="str">
            <v>WORKING &amp; MEETING</v>
          </cell>
        </row>
        <row r="393">
          <cell r="A393" t="str">
            <v>BJ-COL-024</v>
          </cell>
          <cell r="B393" t="str">
            <v xml:space="preserve">COLOUR BOX 89 MAGENTA </v>
          </cell>
          <cell r="C393" t="str">
            <v>WORKING &amp; MEETING</v>
          </cell>
        </row>
        <row r="394">
          <cell r="A394" t="str">
            <v>BJ-COL-026</v>
          </cell>
          <cell r="B394" t="str">
            <v>COLOUR BOX 89-WHITE</v>
          </cell>
          <cell r="C394" t="str">
            <v>WORKING &amp; MEETING</v>
          </cell>
        </row>
        <row r="395">
          <cell r="A395" t="str">
            <v>BJ-KUM-023</v>
          </cell>
          <cell r="B395" t="str">
            <v>KUMI MD BLACK PSO</v>
          </cell>
          <cell r="C395" t="str">
            <v>WORKING &amp; MEETING</v>
          </cell>
        </row>
        <row r="396">
          <cell r="A396" t="str">
            <v>BJ-KUM-027</v>
          </cell>
          <cell r="B396" t="str">
            <v>KUMI SD BLACK PASTEL OAK</v>
          </cell>
          <cell r="C396" t="str">
            <v>WORKING &amp; MEETING</v>
          </cell>
        </row>
        <row r="397">
          <cell r="A397" t="str">
            <v>BJ-KUM-030</v>
          </cell>
          <cell r="B397" t="str">
            <v>KUMI WAGON 3D
COSTUM TIAP SISI
WARNA PUTIH WHITE, FRONT
SIDE DBO</v>
          </cell>
          <cell r="C397" t="str">
            <v>WORKING &amp; MEETING</v>
          </cell>
        </row>
        <row r="398">
          <cell r="A398" t="str">
            <v>BJ-KUM-012</v>
          </cell>
          <cell r="B398" t="str">
            <v>WAGON KUMI 2D DBO</v>
          </cell>
          <cell r="C398" t="str">
            <v>WORKING &amp; MEETING</v>
          </cell>
        </row>
        <row r="399">
          <cell r="A399" t="str">
            <v>BJ-KUM-013</v>
          </cell>
          <cell r="B399" t="str">
            <v>WAGON KUMI 2D PSO</v>
          </cell>
          <cell r="C399" t="str">
            <v>WORKING &amp; MEETING</v>
          </cell>
        </row>
        <row r="400">
          <cell r="A400" t="str">
            <v>BJ-KUM-014</v>
          </cell>
          <cell r="B400" t="str">
            <v>WAGON KUMI 3D DBO</v>
          </cell>
          <cell r="C400" t="str">
            <v>WORKING &amp; MEETING</v>
          </cell>
        </row>
        <row r="401">
          <cell r="A401" t="str">
            <v>BJ-KUM-015</v>
          </cell>
          <cell r="B401" t="str">
            <v>WAGON KUMI 3D PSO</v>
          </cell>
          <cell r="C401" t="str">
            <v>WORKING &amp; MEETING</v>
          </cell>
        </row>
        <row r="402">
          <cell r="A402" t="str">
            <v>BJ-OPT-004</v>
          </cell>
          <cell r="B402" t="str">
            <v>BED OPTIMUS 3E D (3 ELECTRIC)</v>
          </cell>
          <cell r="C402" t="str">
            <v>NURSING BED</v>
          </cell>
        </row>
        <row r="403">
          <cell r="A403" t="str">
            <v>BJ-OPT-007</v>
          </cell>
          <cell r="B403" t="str">
            <v>OPTIMUS O (OVER BED TABLE)</v>
          </cell>
          <cell r="C403" t="str">
            <v>NURSING BED</v>
          </cell>
        </row>
        <row r="404">
          <cell r="A404" t="str">
            <v>BJ-OPT-003</v>
          </cell>
          <cell r="B404" t="str">
            <v>BED OPTIMUS 3M D (3 CRANK)</v>
          </cell>
          <cell r="C404" t="str">
            <v>NURSING BED</v>
          </cell>
        </row>
        <row r="405">
          <cell r="A405" t="str">
            <v>BJ-OPT-005</v>
          </cell>
          <cell r="B405" t="str">
            <v>OPTIMUS C (BED SIDE CABINET)</v>
          </cell>
          <cell r="C405" t="str">
            <v>NURSING BED</v>
          </cell>
        </row>
        <row r="406">
          <cell r="A406" t="str">
            <v>BJ-CB-069</v>
          </cell>
          <cell r="B406" t="str">
            <v>CRANK CB 135 D</v>
          </cell>
          <cell r="C406" t="str">
            <v>NURSING BED</v>
          </cell>
        </row>
        <row r="407">
          <cell r="A407" t="str">
            <v>CB-0733-T-DX</v>
          </cell>
          <cell r="B407" t="str">
            <v xml:space="preserve">CB 0733 T DX ELECTRIC 3 MOTOR BED </v>
          </cell>
          <cell r="C407" t="str">
            <v>NURSING BED</v>
          </cell>
        </row>
        <row r="408">
          <cell r="A408" t="str">
            <v>BJ-CB-053</v>
          </cell>
          <cell r="B408" t="str">
            <v>CB 3012 D-ST</v>
          </cell>
          <cell r="C408" t="str">
            <v>NURSING BED</v>
          </cell>
        </row>
        <row r="409">
          <cell r="A409" t="str">
            <v>BJ-FSR-XXX</v>
          </cell>
          <cell r="B409" t="str">
            <v>FOLDING SIDE RAIL</v>
          </cell>
          <cell r="C409" t="str">
            <v>NURSING BED</v>
          </cell>
        </row>
        <row r="410">
          <cell r="B410" t="str">
            <v>OPTIMUS F</v>
          </cell>
          <cell r="C410" t="str">
            <v>NURSING BED</v>
          </cell>
        </row>
        <row r="411">
          <cell r="A411" t="str">
            <v>BJ-FSR-002</v>
          </cell>
          <cell r="B411" t="str">
            <v>FSR 001 (SET)-P-IVORY</v>
          </cell>
          <cell r="C411" t="str">
            <v>NURSING BED</v>
          </cell>
        </row>
        <row r="412">
          <cell r="A412" t="str">
            <v>IRRIGATOR-BAR</v>
          </cell>
          <cell r="B412" t="str">
            <v>IRRIGATOR BAR</v>
          </cell>
          <cell r="C412" t="str">
            <v>NURSING BED</v>
          </cell>
        </row>
        <row r="413">
          <cell r="B413" t="str">
            <v>IRRIGATOR BAR WITH STAR BASE HR003</v>
          </cell>
          <cell r="C413" t="str">
            <v>NURSING BED</v>
          </cell>
        </row>
        <row r="414">
          <cell r="A414" t="str">
            <v>BJ-OPT-006</v>
          </cell>
          <cell r="B414" t="str">
            <v>MATRASS OPTIMUS (URETHANE)</v>
          </cell>
          <cell r="C414" t="str">
            <v>NURSING BED</v>
          </cell>
        </row>
        <row r="415">
          <cell r="B415" t="str">
            <v>MATRASS OPTIMUS MT-003 INDOMEDIK</v>
          </cell>
          <cell r="C415" t="str">
            <v>NURSING BED</v>
          </cell>
        </row>
        <row r="416">
          <cell r="A416" t="str">
            <v>BJ-CAE-210</v>
          </cell>
          <cell r="B416" t="str">
            <v>CAESAR N AL11 BUSA</v>
          </cell>
          <cell r="C416" t="str">
            <v>HBRD-Caesar</v>
          </cell>
        </row>
        <row r="417">
          <cell r="A417" t="str">
            <v>BJ-CAE-086</v>
          </cell>
          <cell r="B417" t="str">
            <v>CAESAR N RED AL11</v>
          </cell>
          <cell r="C417" t="str">
            <v>HBRD-Caesar</v>
          </cell>
        </row>
        <row r="418">
          <cell r="A418" t="str">
            <v>BJ-CAE-211</v>
          </cell>
          <cell r="B418" t="str">
            <v>CAESAR N RED AL11 BORDIR BUSA</v>
          </cell>
          <cell r="C418" t="str">
            <v>HBRD-Caesar</v>
          </cell>
        </row>
        <row r="419">
          <cell r="A419" t="str">
            <v>BJ-CAE-094</v>
          </cell>
          <cell r="B419" t="str">
            <v>CAESAR N BLUE AL12</v>
          </cell>
          <cell r="C419" t="str">
            <v>HBRD-Caesar</v>
          </cell>
        </row>
        <row r="420">
          <cell r="A420" t="str">
            <v>BJ-CAE-004</v>
          </cell>
          <cell r="B420" t="str">
            <v>CAESAR N BLACK L7</v>
          </cell>
          <cell r="C420" t="str">
            <v>HBRD-Caesar</v>
          </cell>
        </row>
        <row r="421">
          <cell r="A421" t="str">
            <v>BJ-CAE-201</v>
          </cell>
          <cell r="B421" t="str">
            <v>CAESAR N BLACK L7 BUSA</v>
          </cell>
          <cell r="C421" t="str">
            <v>HBRD-Caesar</v>
          </cell>
        </row>
        <row r="422">
          <cell r="A422" t="str">
            <v>BJ-CAE-100</v>
          </cell>
          <cell r="B422" t="str">
            <v>CAESAR N BLACK O7</v>
          </cell>
          <cell r="C422" t="str">
            <v>HBRD-Caesar</v>
          </cell>
        </row>
        <row r="423">
          <cell r="A423" t="str">
            <v>BJ-CAE-001</v>
          </cell>
          <cell r="B423" t="str">
            <v>CAESAR N BLUE L1</v>
          </cell>
          <cell r="C423" t="str">
            <v>HBRD-Caesar</v>
          </cell>
        </row>
        <row r="424">
          <cell r="A424" t="str">
            <v>BJ-CAE-213</v>
          </cell>
          <cell r="B424" t="str">
            <v>CAESAR N BLUE L1 BORDIR</v>
          </cell>
          <cell r="C424" t="str">
            <v>HBRD-Caesar</v>
          </cell>
        </row>
        <row r="425">
          <cell r="A425" t="str">
            <v>BJ-CAE-198</v>
          </cell>
          <cell r="B425" t="str">
            <v>CAESAR N BLUE L1 BUSA</v>
          </cell>
          <cell r="C425" t="str">
            <v>HBRD-Caesar</v>
          </cell>
        </row>
        <row r="426">
          <cell r="A426" t="str">
            <v>BJ-CAE-005</v>
          </cell>
          <cell r="B426" t="str">
            <v>CAESAR N RED N3</v>
          </cell>
          <cell r="C426" t="str">
            <v>HBRD-Caesar</v>
          </cell>
        </row>
        <row r="427">
          <cell r="A427" t="str">
            <v>BJ-CAE-202</v>
          </cell>
          <cell r="B427" t="str">
            <v>CAESAR N RED N3 BUSA</v>
          </cell>
          <cell r="C427" t="str">
            <v>HBRD-Caesar</v>
          </cell>
        </row>
        <row r="428">
          <cell r="A428" t="str">
            <v>BJ-CAE-006</v>
          </cell>
          <cell r="B428" t="str">
            <v>CAESAR N BROWN N4</v>
          </cell>
          <cell r="C428" t="str">
            <v>HBRD-Caesar</v>
          </cell>
        </row>
        <row r="429">
          <cell r="A429" t="str">
            <v>BJ-CAE-203</v>
          </cell>
          <cell r="B429" t="str">
            <v>CAESAR N BROWN N4 Busa</v>
          </cell>
          <cell r="C429" t="str">
            <v>HBRD-Caesar</v>
          </cell>
        </row>
        <row r="430">
          <cell r="A430" t="str">
            <v>BJ-CAE-204</v>
          </cell>
          <cell r="B430" t="str">
            <v>CAESAR N BUSA CREAM N5</v>
          </cell>
          <cell r="C430" t="str">
            <v>HBRD-Caesar</v>
          </cell>
        </row>
        <row r="431">
          <cell r="A431" t="str">
            <v>BJ-CAE-007</v>
          </cell>
          <cell r="B431" t="str">
            <v>CAESAR N CREAM N5</v>
          </cell>
          <cell r="C431" t="str">
            <v>HBRD-Caesar</v>
          </cell>
        </row>
        <row r="432">
          <cell r="A432" t="str">
            <v>BJ-CAE-002</v>
          </cell>
          <cell r="B432" t="str">
            <v>CAESAR N GREY L2</v>
          </cell>
          <cell r="C432" t="str">
            <v>HBRD-Caesar</v>
          </cell>
        </row>
        <row r="433">
          <cell r="A433" t="str">
            <v>BJ-CAE-199</v>
          </cell>
          <cell r="B433" t="str">
            <v>CAESAR N GREY L2 BUSA</v>
          </cell>
          <cell r="C433" t="str">
            <v>HBRD-Caesar</v>
          </cell>
        </row>
        <row r="434">
          <cell r="A434" t="str">
            <v>BJ-CAE-003</v>
          </cell>
          <cell r="B434" t="str">
            <v>CAESAR N GREEN L6</v>
          </cell>
          <cell r="C434" t="str">
            <v>HBRD-Caesar</v>
          </cell>
        </row>
        <row r="435">
          <cell r="A435" t="str">
            <v>BJ-CAE-200</v>
          </cell>
          <cell r="B435" t="str">
            <v>CAESAR N GREEN L6 BUSA</v>
          </cell>
          <cell r="C435" t="str">
            <v>HBRD-Caesar</v>
          </cell>
        </row>
        <row r="436">
          <cell r="A436" t="str">
            <v>BJ-CAE-123</v>
          </cell>
          <cell r="B436" t="str">
            <v>CAESAR N GREEN L13</v>
          </cell>
          <cell r="C436" t="str">
            <v>HBRD-Caesar</v>
          </cell>
        </row>
        <row r="437">
          <cell r="A437" t="str">
            <v>BJ-CAE-145</v>
          </cell>
          <cell r="B437" t="str">
            <v>CAESAR N O1 SABLON RSMH</v>
          </cell>
          <cell r="C437" t="str">
            <v>HBRD-Caesar</v>
          </cell>
        </row>
        <row r="438">
          <cell r="A438" t="str">
            <v>BJ-CAE-097</v>
          </cell>
          <cell r="B438" t="str">
            <v>CAESAR N BLUE O1</v>
          </cell>
          <cell r="C438" t="str">
            <v>HBRD-Caesar</v>
          </cell>
        </row>
        <row r="439">
          <cell r="A439" t="str">
            <v>BJ-CAE-090</v>
          </cell>
          <cell r="B439" t="str">
            <v>CAESAR N RED O3</v>
          </cell>
          <cell r="C439" t="str">
            <v>HBRD-Caesar</v>
          </cell>
        </row>
        <row r="440">
          <cell r="A440" t="str">
            <v>BJ-CAE-081</v>
          </cell>
          <cell r="B440" t="str">
            <v>CAESAR N CREAM O5</v>
          </cell>
          <cell r="C440" t="str">
            <v>HBRD-Caesar</v>
          </cell>
        </row>
        <row r="441">
          <cell r="A441" t="str">
            <v>BJ-CAE-083</v>
          </cell>
          <cell r="B441" t="str">
            <v>CAESAR N GREEN O6</v>
          </cell>
          <cell r="C441" t="str">
            <v>HBRD-Caesar</v>
          </cell>
        </row>
        <row r="442">
          <cell r="A442" t="str">
            <v>BJ-CAE-008</v>
          </cell>
          <cell r="B442" t="str">
            <v>CAESAR N V1</v>
          </cell>
          <cell r="C442" t="str">
            <v>HBRD-Caesar</v>
          </cell>
        </row>
        <row r="443">
          <cell r="A443" t="str">
            <v>BJ-CAE-009</v>
          </cell>
          <cell r="B443" t="str">
            <v>CAESAR N V3</v>
          </cell>
          <cell r="C443" t="str">
            <v>HBRD-Caesar</v>
          </cell>
        </row>
        <row r="444">
          <cell r="A444" t="str">
            <v>BJ-CAE-010</v>
          </cell>
          <cell r="B444" t="str">
            <v>CAESAR N V7</v>
          </cell>
          <cell r="C444" t="str">
            <v>HBRD-Caesar</v>
          </cell>
        </row>
        <row r="445">
          <cell r="A445" t="str">
            <v>BJ-CAE-208</v>
          </cell>
          <cell r="B445" t="str">
            <v>CAESAR N YK3 BORDIR</v>
          </cell>
          <cell r="C445" t="str">
            <v>HBRD-Caesar</v>
          </cell>
        </row>
        <row r="446">
          <cell r="A446" t="str">
            <v>BJ-CAE-167</v>
          </cell>
          <cell r="B446" t="str">
            <v>CAESAR N GREEN AMAZONE I13</v>
          </cell>
          <cell r="C446" t="str">
            <v>HBRD-Caesar</v>
          </cell>
        </row>
        <row r="447">
          <cell r="A447" t="str">
            <v>BJ-CAE-214</v>
          </cell>
          <cell r="B447" t="str">
            <v>CAESAR N LORENG MOTIV ABRI</v>
          </cell>
          <cell r="C447" t="str">
            <v>HBRD-Caesar</v>
          </cell>
        </row>
        <row r="448">
          <cell r="A448" t="str">
            <v>BJ-CAE-139</v>
          </cell>
          <cell r="B448" t="str">
            <v>CAESAR N BROWN OZ.O51</v>
          </cell>
          <cell r="C448" t="str">
            <v>HBRD-Caesar</v>
          </cell>
        </row>
        <row r="449">
          <cell r="A449" t="str">
            <v>BJ-CAE-183</v>
          </cell>
          <cell r="B449" t="str">
            <v>CAESAR N DISCO BLUE OSCAR</v>
          </cell>
          <cell r="C449" t="str">
            <v>HBRD-Caesar</v>
          </cell>
        </row>
        <row r="450">
          <cell r="A450" t="str">
            <v>BJ-CAE-023</v>
          </cell>
          <cell r="B450" t="str">
            <v>CAESAR P BLACK GREEN L6</v>
          </cell>
          <cell r="C450" t="str">
            <v>HBRD-Caesar</v>
          </cell>
        </row>
        <row r="451">
          <cell r="A451" t="str">
            <v>BJ-CAE-055</v>
          </cell>
          <cell r="B451" t="str">
            <v>CAESAR P CREAM RED N3</v>
          </cell>
          <cell r="C451" t="str">
            <v>HBRD-Caesar</v>
          </cell>
        </row>
        <row r="452">
          <cell r="A452" t="str">
            <v>BJ-CAE-061</v>
          </cell>
          <cell r="B452" t="str">
            <v>CAESAR P BLACK L2</v>
          </cell>
          <cell r="C452" t="str">
            <v>HBRD-Caesar</v>
          </cell>
        </row>
        <row r="453">
          <cell r="A453" t="str">
            <v>BJ-CAE-215</v>
          </cell>
          <cell r="B453" t="str">
            <v>CAESAR P BLACK GREY L2 BUSA</v>
          </cell>
          <cell r="C453" t="str">
            <v>HBRD-Caesar</v>
          </cell>
        </row>
        <row r="454">
          <cell r="A454" t="str">
            <v>BJ-HAN-0119</v>
          </cell>
          <cell r="B454" t="str">
            <v>HANAKO S P GOLD A4</v>
          </cell>
          <cell r="C454" t="str">
            <v>HBRD</v>
          </cell>
        </row>
        <row r="455">
          <cell r="A455" t="str">
            <v>BJ-HAN-001</v>
          </cell>
          <cell r="B455" t="str">
            <v>HANAKO S P GOLD BLUE D1</v>
          </cell>
          <cell r="C455" t="str">
            <v>HBRD</v>
          </cell>
        </row>
        <row r="456">
          <cell r="A456" t="str">
            <v>BJ-HAN-002</v>
          </cell>
          <cell r="B456" t="str">
            <v>HANAKO S P GOLD RED D3</v>
          </cell>
          <cell r="C456" t="str">
            <v>HBRD</v>
          </cell>
        </row>
        <row r="457">
          <cell r="A457" t="str">
            <v>BJ-HAN-004</v>
          </cell>
          <cell r="B457" t="str">
            <v>HANAKO S P GOLD BLACK D7</v>
          </cell>
          <cell r="C457" t="str">
            <v>HBRD</v>
          </cell>
        </row>
        <row r="458">
          <cell r="A458" t="str">
            <v>BJ-HAN-017</v>
          </cell>
          <cell r="B458" t="str">
            <v>HANAKO S P SILVER D7</v>
          </cell>
          <cell r="C458" t="str">
            <v>HBRD</v>
          </cell>
        </row>
        <row r="459">
          <cell r="A459" t="str">
            <v>BJ-ROL-004</v>
          </cell>
          <cell r="B459" t="str">
            <v>ROLLAND BNC-05-BK BLACK (JP)</v>
          </cell>
          <cell r="C459" t="str">
            <v>ROLLAND</v>
          </cell>
        </row>
        <row r="460">
          <cell r="A460" t="str">
            <v>BJ-ROL-002</v>
          </cell>
          <cell r="B460" t="str">
            <v>ROLLAND BNC-05 DARK BROWN (JP)</v>
          </cell>
          <cell r="C460" t="str">
            <v>ROLLAND</v>
          </cell>
        </row>
        <row r="461">
          <cell r="A461" t="str">
            <v>BJ-ROL-006</v>
          </cell>
          <cell r="B461" t="str">
            <v>ROLLAND BNC-05-NB LIGHT BROWN (JP)</v>
          </cell>
          <cell r="C461" t="str">
            <v>ROLLAND</v>
          </cell>
        </row>
        <row r="462">
          <cell r="A462" t="str">
            <v>BJ-ROL-005</v>
          </cell>
          <cell r="B462" t="str">
            <v>ROLLAND BNC-05-WH WHITE (JP)</v>
          </cell>
          <cell r="C462" t="str">
            <v>ROLLAND</v>
          </cell>
        </row>
        <row r="463">
          <cell r="A463" t="str">
            <v>BJ-ROL-009</v>
          </cell>
          <cell r="B463" t="str">
            <v>ROLAND BNC-05-LA LIGHT BROWN (JP)</v>
          </cell>
          <cell r="C463" t="str">
            <v>ROLLAND</v>
          </cell>
        </row>
        <row r="464">
          <cell r="A464" t="str">
            <v>BJ-ROL-008</v>
          </cell>
          <cell r="B464" t="str">
            <v>ROLAND BNC-05-IV BROKEN WHITE (JP)</v>
          </cell>
          <cell r="C464" t="str">
            <v>ROLLAND</v>
          </cell>
        </row>
        <row r="465">
          <cell r="A465" t="str">
            <v>BJ-ROL-010</v>
          </cell>
          <cell r="B465" t="str">
            <v>ROLLAND BNC-05-BK BLACK (MY)</v>
          </cell>
          <cell r="C465" t="str">
            <v>ROLLAND</v>
          </cell>
        </row>
        <row r="466">
          <cell r="A466" t="str">
            <v>BJ-ROL-011</v>
          </cell>
          <cell r="B466" t="str">
            <v>ROLLAND BNC-05 DARK BROWN (MY)</v>
          </cell>
          <cell r="C466" t="str">
            <v>ROLLAND</v>
          </cell>
        </row>
        <row r="467">
          <cell r="A467" t="str">
            <v>BJ-ROL-012</v>
          </cell>
          <cell r="B467" t="str">
            <v>ROLLAND BNC-05-WH WHITE (MY)</v>
          </cell>
          <cell r="C467" t="str">
            <v>ROLLAND</v>
          </cell>
        </row>
        <row r="468">
          <cell r="A468" t="str">
            <v>BJ-ROL-013</v>
          </cell>
          <cell r="B468" t="str">
            <v>ROLAND BNC-05-LA LIGHT BROWN (MY)</v>
          </cell>
          <cell r="C468" t="str">
            <v>ROLLAND</v>
          </cell>
        </row>
        <row r="469">
          <cell r="A469" t="str">
            <v>BJ-BENCH-015</v>
          </cell>
          <cell r="B469" t="str">
            <v>BENCH WB-35 A (PART.NO : 954418)</v>
          </cell>
          <cell r="C469" t="str">
            <v>KAWAI</v>
          </cell>
        </row>
        <row r="470">
          <cell r="A470" t="str">
            <v>BJ-BENCH-013</v>
          </cell>
          <cell r="B470" t="str">
            <v>BENCH WB-35 B (PART.NO : 954024)</v>
          </cell>
          <cell r="C470" t="str">
            <v>KAWAI</v>
          </cell>
        </row>
        <row r="471">
          <cell r="A471" t="str">
            <v>BJ-BENCH-020</v>
          </cell>
          <cell r="B471" t="str">
            <v>BENCH WB-35 R (PART.NO : 954022)</v>
          </cell>
          <cell r="C471" t="str">
            <v>KAWAI</v>
          </cell>
        </row>
        <row r="472">
          <cell r="A472" t="str">
            <v>BJ-BENCH-014</v>
          </cell>
          <cell r="B472" t="str">
            <v>BENCH WB-35 W (PART.NO : 954856)</v>
          </cell>
          <cell r="C472" t="str">
            <v>KAWAI</v>
          </cell>
        </row>
        <row r="473">
          <cell r="A473" t="str">
            <v>BJ-BENCH-019</v>
          </cell>
          <cell r="B473" t="str">
            <v>BENCH WB-35 OAK (PART.NO : 955072)</v>
          </cell>
          <cell r="C473" t="str">
            <v>KAWAI</v>
          </cell>
        </row>
        <row r="474">
          <cell r="A474" t="str">
            <v>BJ-BENCH-016</v>
          </cell>
          <cell r="B474" t="str">
            <v>BENCH WB-35 DW (PART.NO :956237)</v>
          </cell>
          <cell r="C474" t="str">
            <v>KAWAI</v>
          </cell>
        </row>
        <row r="475">
          <cell r="A475" t="str">
            <v>BJ-BENCH-043</v>
          </cell>
          <cell r="B475" t="str">
            <v>BENCH WB-35 E (PART NO : 956239)</v>
          </cell>
          <cell r="C475" t="str">
            <v>KAWAI</v>
          </cell>
        </row>
        <row r="476">
          <cell r="A476" t="str">
            <v>BJ-BENCH-023</v>
          </cell>
          <cell r="B476" t="str">
            <v>BENCH KAWAI WB-10B US (PART.NO : 817894)</v>
          </cell>
          <cell r="C476" t="str">
            <v>KAWAI</v>
          </cell>
        </row>
        <row r="477">
          <cell r="A477" t="str">
            <v>BJ-BENCH-024</v>
          </cell>
          <cell r="B477" t="str">
            <v>BENCH KAWAI WB-10IW US (PART.NO : 817093)</v>
          </cell>
          <cell r="C477" t="str">
            <v>KAWAI</v>
          </cell>
        </row>
        <row r="478">
          <cell r="A478" t="str">
            <v>BJ-BENCH-037</v>
          </cell>
          <cell r="B478" t="str">
            <v>WB-102 R (PART.NO : 3000003409)</v>
          </cell>
          <cell r="C478" t="str">
            <v>KAWAI</v>
          </cell>
        </row>
        <row r="479">
          <cell r="A479" t="str">
            <v>BJ-BENCH-038</v>
          </cell>
          <cell r="B479" t="str">
            <v>WB-102 B (PART.NO : 3000003457)</v>
          </cell>
          <cell r="C479" t="str">
            <v>KAWAI</v>
          </cell>
        </row>
        <row r="480">
          <cell r="A480" t="str">
            <v>BJ-BENCH-039</v>
          </cell>
          <cell r="B480" t="str">
            <v>WB-102 W (PART.NO : 3000003458)</v>
          </cell>
          <cell r="C480" t="str">
            <v>KAWAI</v>
          </cell>
        </row>
        <row r="481">
          <cell r="A481" t="str">
            <v>BJ-BENCH-040</v>
          </cell>
          <cell r="B481" t="str">
            <v>WB-152 R (PART.NO : 3000000672)</v>
          </cell>
          <cell r="C481" t="str">
            <v>KAWAI</v>
          </cell>
        </row>
        <row r="482">
          <cell r="A482" t="str">
            <v>BJ-BENCH-041</v>
          </cell>
          <cell r="B482" t="str">
            <v>WB-152 B (PART.NO : 3000003502)</v>
          </cell>
          <cell r="C482" t="str">
            <v>KAWAI</v>
          </cell>
        </row>
        <row r="483">
          <cell r="A483" t="str">
            <v>BJ-BENCH-042</v>
          </cell>
          <cell r="B483" t="str">
            <v>WB-152 W (PART.NO : 3000003484)</v>
          </cell>
          <cell r="C483" t="str">
            <v>KAWAI</v>
          </cell>
        </row>
        <row r="484">
          <cell r="A484" t="str">
            <v>BJ-CHI-002</v>
          </cell>
          <cell r="B484" t="str">
            <v>CHIBA FC 114</v>
          </cell>
          <cell r="C484" t="str">
            <v>ZAO</v>
          </cell>
        </row>
        <row r="485">
          <cell r="A485" t="str">
            <v>BJ-CHI-014</v>
          </cell>
          <cell r="B485" t="str">
            <v>CHIBA LOCKER 4D</v>
          </cell>
          <cell r="C485" t="str">
            <v>ZAO</v>
          </cell>
        </row>
        <row r="486">
          <cell r="A486" t="str">
            <v>BJ-CHI-010</v>
          </cell>
          <cell r="B486" t="str">
            <v>CHIBA MF 8 – 18</v>
          </cell>
          <cell r="C486" t="str">
            <v>ZAO</v>
          </cell>
        </row>
        <row r="487">
          <cell r="A487" t="str">
            <v>BJ-CHI-011</v>
          </cell>
          <cell r="B487" t="str">
            <v>CHIBA MF AUM 203</v>
          </cell>
          <cell r="C487" t="str">
            <v>ZAO</v>
          </cell>
        </row>
        <row r="488">
          <cell r="A488" t="str">
            <v>BJ-CHI-009</v>
          </cell>
          <cell r="B488" t="str">
            <v>CHIBA MF-6-18 (24 CPTS)</v>
          </cell>
          <cell r="C488" t="str">
            <v>ZAO</v>
          </cell>
        </row>
        <row r="489">
          <cell r="A489" t="str">
            <v>BJ-CHI-003</v>
          </cell>
          <cell r="B489" t="str">
            <v>CHIBA SC 201</v>
          </cell>
          <cell r="C489" t="str">
            <v>ZAO</v>
          </cell>
        </row>
        <row r="490">
          <cell r="A490" t="str">
            <v>BJ-CHI-005</v>
          </cell>
          <cell r="B490" t="str">
            <v>CHIBA SD 203</v>
          </cell>
          <cell r="C490" t="str">
            <v>ZAO</v>
          </cell>
        </row>
        <row r="491">
          <cell r="A491" t="str">
            <v>BJ-CHI-006</v>
          </cell>
          <cell r="B491" t="str">
            <v>CHIBA SD 204</v>
          </cell>
          <cell r="C491" t="str">
            <v>ZAO</v>
          </cell>
        </row>
        <row r="492">
          <cell r="B492" t="str">
            <v>CHIBA SDG 206 + GANTUNGAN BAJU</v>
          </cell>
          <cell r="C492" t="str">
            <v>ZAO</v>
          </cell>
        </row>
        <row r="493">
          <cell r="A493" t="str">
            <v>BJ-CHI-007</v>
          </cell>
          <cell r="B493" t="str">
            <v>CHIBA SD-G-206</v>
          </cell>
          <cell r="C493" t="str">
            <v>ZAO</v>
          </cell>
        </row>
        <row r="494">
          <cell r="A494" t="str">
            <v>BJ-CHI-008</v>
          </cell>
          <cell r="B494" t="str">
            <v>CHIBA SD-G-207</v>
          </cell>
          <cell r="C494" t="str">
            <v>ZAO</v>
          </cell>
        </row>
        <row r="495">
          <cell r="A495" t="str">
            <v>BJ-SUP-005</v>
          </cell>
          <cell r="B495" t="str">
            <v>CHIRTOSE SUPERIOR BLACK</v>
          </cell>
          <cell r="C495" t="str">
            <v>ZAO</v>
          </cell>
        </row>
        <row r="496">
          <cell r="A496" t="str">
            <v>BJ-SUP-006</v>
          </cell>
          <cell r="B496" t="str">
            <v>CHIRTOSE SUPERIOR BLUE</v>
          </cell>
          <cell r="C496" t="str">
            <v>ZAO</v>
          </cell>
        </row>
        <row r="497">
          <cell r="A497" t="str">
            <v>BJ-ACH-001</v>
          </cell>
          <cell r="B497" t="str">
            <v>CHITOSE ACHIVA (BLACK)</v>
          </cell>
          <cell r="C497" t="str">
            <v>ZAO</v>
          </cell>
        </row>
        <row r="498">
          <cell r="A498" t="str">
            <v>BJ-GRA-004</v>
          </cell>
          <cell r="B498" t="str">
            <v>CHITOSE GRANDE (BLACK)</v>
          </cell>
          <cell r="C498" t="str">
            <v>ZAO</v>
          </cell>
        </row>
        <row r="499">
          <cell r="A499" t="str">
            <v>BJ-LUX-015</v>
          </cell>
          <cell r="B499" t="str">
            <v>CHITOSE LUXIE</v>
          </cell>
          <cell r="C499" t="str">
            <v>ZAO</v>
          </cell>
        </row>
        <row r="500">
          <cell r="A500" t="str">
            <v>BJ-SMA-013</v>
          </cell>
          <cell r="B500" t="str">
            <v>CHITOSE SMART B (BLACK)</v>
          </cell>
          <cell r="C500" t="str">
            <v>ZAO</v>
          </cell>
        </row>
        <row r="501">
          <cell r="A501" t="str">
            <v>BJ-SMA-016</v>
          </cell>
          <cell r="B501" t="str">
            <v xml:space="preserve">CHITOSE SMART B GREEN </v>
          </cell>
          <cell r="C501" t="str">
            <v>ZAO</v>
          </cell>
        </row>
        <row r="502">
          <cell r="A502" t="str">
            <v>BJ-SMA-012</v>
          </cell>
          <cell r="B502" t="str">
            <v>CHITOSE SMART B RED</v>
          </cell>
          <cell r="C502" t="str">
            <v>ZAO</v>
          </cell>
        </row>
        <row r="503">
          <cell r="A503" t="str">
            <v>BJ-SMA-018</v>
          </cell>
          <cell r="B503" t="str">
            <v>CHITOSE SMART W</v>
          </cell>
          <cell r="C503" t="str">
            <v>ZAO</v>
          </cell>
        </row>
        <row r="504">
          <cell r="A504" t="str">
            <v>BJ-SPE-002</v>
          </cell>
          <cell r="B504" t="str">
            <v>CHITOSE SPECTA (ORANGE)</v>
          </cell>
          <cell r="C504" t="str">
            <v>ZAO</v>
          </cell>
        </row>
        <row r="505">
          <cell r="A505" t="str">
            <v>BJ-SPE-001</v>
          </cell>
          <cell r="B505" t="str">
            <v>CHITOSE SPECTA BLACK</v>
          </cell>
          <cell r="C505" t="str">
            <v>ZAO</v>
          </cell>
        </row>
        <row r="506">
          <cell r="A506" t="str">
            <v>BJ-CLA-001</v>
          </cell>
          <cell r="B506" t="str">
            <v xml:space="preserve">CLASSY L BLACK </v>
          </cell>
          <cell r="C506" t="str">
            <v>ZAO</v>
          </cell>
        </row>
        <row r="507">
          <cell r="A507" t="str">
            <v>BJ-ZAO-041</v>
          </cell>
          <cell r="B507" t="str">
            <v>CRIVELLO BLACK</v>
          </cell>
          <cell r="C507" t="str">
            <v>ZAO</v>
          </cell>
        </row>
        <row r="508">
          <cell r="A508" t="str">
            <v>BJ-ZAO-043</v>
          </cell>
          <cell r="B508" t="str">
            <v>CRIVELLO RED</v>
          </cell>
          <cell r="C508" t="str">
            <v>ZAO</v>
          </cell>
        </row>
        <row r="509">
          <cell r="A509" t="str">
            <v>BJ-FOL-005</v>
          </cell>
          <cell r="B509" t="str">
            <v>FOLDIA 6015 MAHOGAI</v>
          </cell>
          <cell r="C509" t="str">
            <v>ZAO</v>
          </cell>
        </row>
        <row r="510">
          <cell r="A510" t="str">
            <v>BJ-ZAO-055</v>
          </cell>
          <cell r="B510" t="str">
            <v>GENIO (BLACK)</v>
          </cell>
          <cell r="C510" t="str">
            <v>ZAO</v>
          </cell>
        </row>
        <row r="511">
          <cell r="A511" t="str">
            <v>BJ-ZAO-054</v>
          </cell>
          <cell r="B511" t="str">
            <v>MAXIO (BLACK)</v>
          </cell>
          <cell r="C511" t="str">
            <v>ZAO</v>
          </cell>
        </row>
        <row r="512">
          <cell r="A512" t="str">
            <v>BJ-ZAO-056</v>
          </cell>
          <cell r="B512" t="str">
            <v>SION BLACK</v>
          </cell>
          <cell r="C512" t="str">
            <v>ZAO</v>
          </cell>
        </row>
        <row r="513">
          <cell r="A513" t="str">
            <v>BJ-ZAO-099</v>
          </cell>
          <cell r="B513" t="str">
            <v>SION RED</v>
          </cell>
          <cell r="C513" t="str">
            <v>ZAO</v>
          </cell>
        </row>
        <row r="514">
          <cell r="B514" t="str">
            <v>TEATRO S09 MAROON</v>
          </cell>
          <cell r="C514" t="str">
            <v>ZAO</v>
          </cell>
        </row>
        <row r="515">
          <cell r="A515" t="str">
            <v>BJ-TEATRO-016</v>
          </cell>
          <cell r="B515" t="str">
            <v>TEATRO S11 MAROON</v>
          </cell>
          <cell r="C515" t="str">
            <v>ZAO</v>
          </cell>
        </row>
        <row r="516">
          <cell r="A516" t="str">
            <v>BJ-ZAO-040</v>
          </cell>
          <cell r="B516" t="str">
            <v>TRAVLER BLACK</v>
          </cell>
          <cell r="C516" t="str">
            <v>ZAO</v>
          </cell>
        </row>
        <row r="517">
          <cell r="A517" t="str">
            <v>BJ-ZAO-040</v>
          </cell>
          <cell r="B517" t="str">
            <v>TRAVLER BLACK</v>
          </cell>
          <cell r="C517" t="str">
            <v>ZAO</v>
          </cell>
        </row>
        <row r="518">
          <cell r="A518" t="str">
            <v>BJ-TRO-001</v>
          </cell>
          <cell r="B518" t="str">
            <v>TROLLEY TM-02</v>
          </cell>
          <cell r="C518" t="str">
            <v>PROJECT</v>
          </cell>
        </row>
        <row r="519">
          <cell r="A519" t="str">
            <v>BJ-FOL-XXX</v>
          </cell>
          <cell r="B519" t="str">
            <v>TABLE TOP FOLDIA C 6015 BROWN TACO</v>
          </cell>
        </row>
        <row r="520">
          <cell r="A520" t="str">
            <v>BJ-ET1-014</v>
          </cell>
          <cell r="B520" t="str">
            <v>ET171 P GREY CREAM N5</v>
          </cell>
        </row>
        <row r="521">
          <cell r="A521" t="str">
            <v>BJ-FLO-XXX</v>
          </cell>
          <cell r="B521" t="str">
            <v>FLORA SAN COSTUM TINGGI 75 GREEN I6</v>
          </cell>
        </row>
        <row r="522">
          <cell r="A522" t="str">
            <v>BJ-ASDRA-093</v>
          </cell>
          <cell r="B522" t="str">
            <v>DRAGON FL RED 3124</v>
          </cell>
        </row>
        <row r="523">
          <cell r="A523" t="str">
            <v>BJ-ASDRA-092</v>
          </cell>
          <cell r="B523" t="str">
            <v>DRAGON FLH RED 3124</v>
          </cell>
        </row>
        <row r="524">
          <cell r="A524" t="str">
            <v>BJ-HR -001</v>
          </cell>
          <cell r="B524" t="str">
            <v>HR 001-N (IRRIGATOR BAR)</v>
          </cell>
          <cell r="C524" t="str">
            <v>NURSING BED</v>
          </cell>
        </row>
        <row r="525">
          <cell r="A525" t="str">
            <v>BJ-FSR-003</v>
          </cell>
          <cell r="B525" t="str">
            <v>OPTIMUS F (FOLDING SIDE RAIL)</v>
          </cell>
          <cell r="C525" t="str">
            <v>NURSING BED</v>
          </cell>
        </row>
        <row r="526">
          <cell r="A526" t="str">
            <v>BJ-KBM-XXX</v>
          </cell>
          <cell r="B526" t="str">
            <v>Kasur Bayi Medium T50XL670XP1160 Supreme
Bamboo</v>
          </cell>
          <cell r="C526" t="str">
            <v>NURSING BED</v>
          </cell>
        </row>
        <row r="527">
          <cell r="A527" t="str">
            <v>BJ-KBS-XXX</v>
          </cell>
          <cell r="B527" t="str">
            <v>Kasur Bayi Small T50XL590XP1190 Supreme
Bamboo</v>
          </cell>
          <cell r="C527" t="str">
            <v>NURSING BED</v>
          </cell>
        </row>
        <row r="528">
          <cell r="A528" t="str">
            <v>BJ-OLV-CUS1</v>
          </cell>
          <cell r="B528" t="str">
            <v>OLIVE DX COSTUM JOINT SHOES</v>
          </cell>
        </row>
        <row r="529">
          <cell r="A529" t="str">
            <v>BJ-ATC-CUS1</v>
          </cell>
          <cell r="B529" t="str">
            <v>ATC COSTUM (Arm dibungkus Oscar O7, Seat &amp; Back Board dilapis Kain)</v>
          </cell>
        </row>
        <row r="530">
          <cell r="A530" t="str">
            <v>BJ-CB-065</v>
          </cell>
          <cell r="B530" t="str">
            <v>CB-0733T DX</v>
          </cell>
          <cell r="C530" t="str">
            <v>NURSING BED</v>
          </cell>
        </row>
        <row r="531">
          <cell r="A531" t="str">
            <v>BJ-CBC-003</v>
          </cell>
          <cell r="B531" t="str">
            <v>CBC-002-P-IVORY</v>
          </cell>
          <cell r="C531" t="str">
            <v>NURSING BED</v>
          </cell>
        </row>
        <row r="532">
          <cell r="A532" t="str">
            <v>BJ-TB--003</v>
          </cell>
          <cell r="B532" t="str">
            <v>TB-002-P-IVORY</v>
          </cell>
          <cell r="C532" t="str">
            <v>NURSING BED</v>
          </cell>
        </row>
        <row r="533">
          <cell r="A533" t="str">
            <v>BJ-CB-066</v>
          </cell>
          <cell r="B533" t="str">
            <v>MATTRESS MT-003 S (OSCAR)</v>
          </cell>
          <cell r="C533" t="str">
            <v>NURSING BED</v>
          </cell>
        </row>
        <row r="534">
          <cell r="A534" t="str">
            <v>BJ-PRT-XX1</v>
          </cell>
          <cell r="B534" t="str">
            <v>PARTISI ACRILYC
BURAM 1200 X 50
TEBAL 3 MM</v>
          </cell>
          <cell r="C534" t="str">
            <v>PANEL</v>
          </cell>
        </row>
        <row r="535">
          <cell r="A535" t="str">
            <v>BJ-CLM-XX2</v>
          </cell>
          <cell r="B535" t="str">
            <v>CLAMPER ALUMINIUM TENGAH</v>
          </cell>
          <cell r="C535" t="str">
            <v>PANEL</v>
          </cell>
        </row>
        <row r="536">
          <cell r="A536" t="str">
            <v>BJ-NIJ-XX1</v>
          </cell>
          <cell r="B536" t="str">
            <v>NIJI CUSHION (40X40X3.5 CM) NAVY</v>
          </cell>
          <cell r="C536" t="str">
            <v>HBRD</v>
          </cell>
        </row>
        <row r="537">
          <cell r="B537" t="str">
            <v>CPRO UV-C AIR PURIFIER</v>
          </cell>
          <cell r="C537" t="str">
            <v>PROJECT</v>
          </cell>
        </row>
        <row r="538">
          <cell r="A538" t="str">
            <v>BJ-CPHT-001</v>
          </cell>
          <cell r="B538" t="str">
            <v>TOPPER SINGLE KASUR SEHAT SUPREME BAMBOO</v>
          </cell>
          <cell r="C538" t="str">
            <v>PROJECT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X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6" sqref="C6"/>
    </sheetView>
  </sheetViews>
  <sheetFormatPr defaultRowHeight="15"/>
  <cols>
    <col min="1" max="1" width="21" bestFit="1" customWidth="1"/>
    <col min="2" max="2" width="6.28515625" style="121" bestFit="1" customWidth="1"/>
    <col min="3" max="22" width="6.28515625" bestFit="1" customWidth="1"/>
    <col min="23" max="23" width="7.28515625" bestFit="1" customWidth="1"/>
    <col min="24" max="24" width="9.140625" customWidth="1"/>
  </cols>
  <sheetData>
    <row r="2" spans="1:24" s="128" customFormat="1">
      <c r="A2" s="125" t="s">
        <v>1238</v>
      </c>
      <c r="B2" s="126">
        <v>2</v>
      </c>
      <c r="C2" s="126">
        <f>B2+1</f>
        <v>3</v>
      </c>
      <c r="D2" s="126">
        <f>C2+1</f>
        <v>4</v>
      </c>
      <c r="E2" s="126">
        <f>D2+3</f>
        <v>7</v>
      </c>
      <c r="F2" s="126">
        <f>E2+1</f>
        <v>8</v>
      </c>
      <c r="G2" s="126">
        <f>F2+1</f>
        <v>9</v>
      </c>
      <c r="H2" s="126">
        <f>G2+1</f>
        <v>10</v>
      </c>
      <c r="I2" s="126">
        <f>H2+1</f>
        <v>11</v>
      </c>
      <c r="J2" s="126">
        <f>I2+3</f>
        <v>14</v>
      </c>
      <c r="K2" s="126">
        <f>J2+1</f>
        <v>15</v>
      </c>
      <c r="L2" s="126">
        <f>K2+1</f>
        <v>16</v>
      </c>
      <c r="M2" s="126">
        <f>L2+1</f>
        <v>17</v>
      </c>
      <c r="N2" s="126">
        <f>M2+1</f>
        <v>18</v>
      </c>
      <c r="O2" s="126">
        <f>N2+3</f>
        <v>21</v>
      </c>
      <c r="P2" s="126">
        <f>O2+1</f>
        <v>22</v>
      </c>
      <c r="Q2" s="126">
        <f>P2+1</f>
        <v>23</v>
      </c>
      <c r="R2" s="126">
        <f>Q2+1</f>
        <v>24</v>
      </c>
      <c r="S2" s="126">
        <f>R2+1</f>
        <v>25</v>
      </c>
      <c r="T2" s="126">
        <f>S2+3</f>
        <v>28</v>
      </c>
      <c r="U2" s="126">
        <f>T2+1</f>
        <v>29</v>
      </c>
      <c r="V2" s="126">
        <f>U2+1</f>
        <v>30</v>
      </c>
      <c r="W2" s="131" t="s">
        <v>1260</v>
      </c>
      <c r="X2" s="127"/>
    </row>
    <row r="3" spans="1:24">
      <c r="A3" s="124" t="s">
        <v>1254</v>
      </c>
      <c r="B3" s="129">
        <f>SUMIF(APS!$D$10:$D$5765,'SUMMARY RPB'!A3,APS!$AH$10:$AH$5765)</f>
        <v>0</v>
      </c>
      <c r="C3" s="129">
        <f>SUMIF(APS!$D$11:$D$5566,'SUMMARY RPB'!A3,APS!$AN$11:$AN$5566)</f>
        <v>300</v>
      </c>
      <c r="D3" s="129">
        <f>SUMIF(APS!$D$11:$D$5566,'SUMMARY RPB'!A3,APS!$AT$11:$AT$5566)</f>
        <v>300</v>
      </c>
      <c r="E3" s="129">
        <f>SUMIF(APS!$D$11:$D$5566,'SUMMARY RPB'!A3,APS!$BH$11:$BH$5566)</f>
        <v>500</v>
      </c>
      <c r="F3" s="129">
        <f>SUMIF(APS!$D$11:$D$5566,'SUMMARY RPB'!A3,APS!$BN$11:$BN$5566)</f>
        <v>400</v>
      </c>
      <c r="G3" s="129">
        <f>SUMIF(APS!$D$11:$D$5566,'SUMMARY RPB'!A3,APS!$BT$11:$BT$5566)</f>
        <v>400</v>
      </c>
      <c r="H3" s="129">
        <f>SUMIF(APS!$D$11:$D$5566,'SUMMARY RPB'!A3,APS!$BZ$11:$BZ$5566)</f>
        <v>400</v>
      </c>
      <c r="I3" s="129">
        <f>SUMIF(APS!$D$11:$D$5566,'SUMMARY RPB'!A3,APS!$CF$11:$CF$5566)</f>
        <v>400</v>
      </c>
      <c r="J3" s="129">
        <f>SUMIF(APS!$D$11:$D$5566,'SUMMARY RPB'!A3,APS!$CT$11:$CT$5566)</f>
        <v>650</v>
      </c>
      <c r="K3" s="129">
        <f>SUMIF(APS!$D$11:$D$5566,'SUMMARY RPB'!A3,APS!$CZ$11:$CZ$5566)</f>
        <v>650</v>
      </c>
      <c r="L3" s="129">
        <f>SUMIF(APS!$D$11:$D$5566,'SUMMARY RPB'!A3,APS!$DF$11:$DF$5566)</f>
        <v>650</v>
      </c>
      <c r="M3" s="129">
        <f>SUMIF(APS!$D$11:$D$5566,'SUMMARY RPB'!A3,APS!$DL$11:$DL$5566)</f>
        <v>650</v>
      </c>
      <c r="N3" s="129">
        <f>SUMIF(APS!$D$11:$D$5566,'SUMMARY RPB'!A3,APS!$DR$11:$DR$5566)</f>
        <v>700</v>
      </c>
      <c r="O3" s="129">
        <f>SUMIF(APS!$D$11:$D$5566,'SUMMARY RPB'!A3,APS!$EF$11:$EF$5566)</f>
        <v>648</v>
      </c>
      <c r="P3" s="129">
        <f>SUMIF(APS!$D$11:$D$5566,'SUMMARY RPB'!A3,APS!$EL11:$EL$5566)</f>
        <v>0</v>
      </c>
      <c r="Q3" s="129">
        <f>SUMIF(APS!$D$11:$D$5566,'SUMMARY RPB'!A3,APS!$ER$11:$ER$5566)</f>
        <v>0</v>
      </c>
      <c r="R3" s="129">
        <f>SUMIF(APS!$D$11:$D$5566,'SUMMARY RPB'!A3,APS!$EX$11:$EX$5566)</f>
        <v>0</v>
      </c>
      <c r="S3" s="129">
        <f>SUMIF(APS!$D$11:$D$5566,'SUMMARY RPB'!A3,APS!$FD$11:$FD$5566)</f>
        <v>0</v>
      </c>
      <c r="T3" s="129">
        <f>SUMIF(APS!$D$11:$D$5566,'SUMMARY RPB'!A3,APS!$FR$11:$FR$5566)</f>
        <v>0</v>
      </c>
      <c r="U3" s="129">
        <f>SUMIF(APS!$D$11:$D$5566,'SUMMARY RPB'!A3,APS!$FX$11:$FX$5566)</f>
        <v>0</v>
      </c>
      <c r="V3" s="129">
        <f>SUMIF(APS!$D$11:$D$5566,'SUMMARY RPB'!A3,APS!$GD$11:$GD$5566)</f>
        <v>0</v>
      </c>
      <c r="W3" s="129">
        <f>SUM(B3:V3)</f>
        <v>6648</v>
      </c>
    </row>
    <row r="4" spans="1:24">
      <c r="A4" s="124" t="s">
        <v>1255</v>
      </c>
      <c r="B4" s="129">
        <f>SUMIF(APS!$D$10:$D$5765,'SUMMARY RPB'!A4,APS!$AH$10:$AH$5765)</f>
        <v>0</v>
      </c>
      <c r="C4" s="129">
        <f>SUMIF(APS!$D$11:$D$5566,'SUMMARY RPB'!A4,APS!$AN$11:$AN$5566)</f>
        <v>0</v>
      </c>
      <c r="D4" s="129">
        <f>SUMIF(APS!$D$11:$D$5566,'SUMMARY RPB'!A4,APS!$AT$11:$AT$5566)</f>
        <v>0</v>
      </c>
      <c r="E4" s="129">
        <f>SUMIF(APS!$D$11:$D$5566,'SUMMARY RPB'!A4,APS!$BH$11:$BH$5566)</f>
        <v>0</v>
      </c>
      <c r="F4" s="129">
        <f>SUMIF(APS!$D$11:$D$5566,'SUMMARY RPB'!A4,APS!$BN$11:$BN$5566)</f>
        <v>0</v>
      </c>
      <c r="G4" s="129">
        <f>SUMIF(APS!$D$11:$D$5566,'SUMMARY RPB'!A4,APS!$BT$11:$BT$5566)</f>
        <v>0</v>
      </c>
      <c r="H4" s="129">
        <f>SUMIF(APS!$D$11:$D$5566,'SUMMARY RPB'!A4,APS!$BZ$11:$BZ$5566)</f>
        <v>0</v>
      </c>
      <c r="I4" s="129">
        <f>SUMIF(APS!$D$11:$D$5566,'SUMMARY RPB'!A4,APS!$CF$11:$CF$5566)</f>
        <v>0</v>
      </c>
      <c r="J4" s="129">
        <f>SUMIF(APS!$D$11:$D$5566,'SUMMARY RPB'!A4,APS!$CT$11:$CT$5566)</f>
        <v>0</v>
      </c>
      <c r="K4" s="129">
        <f>SUMIF(APS!$D$11:$D$5566,'SUMMARY RPB'!A4,APS!$CZ$11:$CZ$5566)</f>
        <v>0</v>
      </c>
      <c r="L4" s="129">
        <f>SUMIF(APS!$D$11:$D$5566,'SUMMARY RPB'!A4,APS!$DF$11:$DF$5566)</f>
        <v>0</v>
      </c>
      <c r="M4" s="129">
        <f>SUMIF(APS!$D$11:$D$5566,'SUMMARY RPB'!A4,APS!$DL$11:$DL$5566)</f>
        <v>0</v>
      </c>
      <c r="N4" s="129">
        <f>SUMIF(APS!$D$11:$D$5566,'SUMMARY RPB'!A4,APS!$DR$11:$DR$5566)</f>
        <v>0</v>
      </c>
      <c r="O4" s="129">
        <f>SUMIF(APS!$D$11:$D$5566,'SUMMARY RPB'!A4,APS!$EF$11:$EF$5566)</f>
        <v>0</v>
      </c>
      <c r="P4" s="129">
        <f ca="1">SUMIF(APS!$D$11:$D$5566,'SUMMARY RPB'!A4,APS!$EL12:$EL$5566)</f>
        <v>0</v>
      </c>
      <c r="Q4" s="129">
        <f>SUMIF(APS!$D$11:$D$5566,'SUMMARY RPB'!A4,APS!$ER$11:$ER$5566)</f>
        <v>0</v>
      </c>
      <c r="R4" s="129">
        <f>SUMIF(APS!$D$11:$D$5566,'SUMMARY RPB'!A4,APS!$EX$11:$EX$5566)</f>
        <v>0</v>
      </c>
      <c r="S4" s="129">
        <f>SUMIF(APS!$D$11:$D$5566,'SUMMARY RPB'!A4,APS!$FD$11:$FD$5566)</f>
        <v>0</v>
      </c>
      <c r="T4" s="129">
        <f>SUMIF(APS!$D$11:$D$5566,'SUMMARY RPB'!A4,APS!$FR$11:$FR$5566)</f>
        <v>0</v>
      </c>
      <c r="U4" s="129">
        <f>SUMIF(APS!$D$11:$D$5566,'SUMMARY RPB'!A4,APS!$FX$11:$FX$5566)</f>
        <v>0</v>
      </c>
      <c r="V4" s="129">
        <f>SUMIF(APS!$D$11:$D$5566,'SUMMARY RPB'!A4,APS!$GD$11:$GD$5566)</f>
        <v>0</v>
      </c>
      <c r="W4" s="129">
        <f t="shared" ref="W4:W16" ca="1" si="0">SUM(B4:V4)</f>
        <v>0</v>
      </c>
    </row>
    <row r="5" spans="1:24">
      <c r="A5" s="124" t="s">
        <v>1256</v>
      </c>
      <c r="B5" s="129">
        <f>SUMIF(APS!$D$10:$D$5765,'SUMMARY RPB'!A5,APS!$AH$10:$AH$5765)</f>
        <v>0</v>
      </c>
      <c r="C5" s="129">
        <f>SUMIF(APS!$D$11:$D$5566,'SUMMARY RPB'!A5,APS!$AN$11:$AN$5566)</f>
        <v>0</v>
      </c>
      <c r="D5" s="129">
        <f>SUMIF(APS!$D$11:$D$5566,'SUMMARY RPB'!A5,APS!$AT$11:$AT$5566)</f>
        <v>0</v>
      </c>
      <c r="E5" s="129">
        <f>SUMIF(APS!$D$11:$D$5566,'SUMMARY RPB'!A5,APS!$BH$11:$BH$5566)</f>
        <v>0</v>
      </c>
      <c r="F5" s="129">
        <f>SUMIF(APS!$D$11:$D$5566,'SUMMARY RPB'!A5,APS!$BN$11:$BN$5566)</f>
        <v>0</v>
      </c>
      <c r="G5" s="129">
        <f>SUMIF(APS!$D$11:$D$5566,'SUMMARY RPB'!A5,APS!$BT$11:$BT$5566)</f>
        <v>0</v>
      </c>
      <c r="H5" s="129">
        <f>SUMIF(APS!$D$11:$D$5566,'SUMMARY RPB'!A5,APS!$BZ$11:$BZ$5566)</f>
        <v>0</v>
      </c>
      <c r="I5" s="129">
        <f>SUMIF(APS!$D$11:$D$5566,'SUMMARY RPB'!A5,APS!$CF$11:$CF$5566)</f>
        <v>0</v>
      </c>
      <c r="J5" s="129">
        <f>SUMIF(APS!$D$11:$D$5566,'SUMMARY RPB'!A5,APS!$CT$11:$CT$5566)</f>
        <v>0</v>
      </c>
      <c r="K5" s="129">
        <f>SUMIF(APS!$D$11:$D$5566,'SUMMARY RPB'!A5,APS!$CZ$11:$CZ$5566)</f>
        <v>0</v>
      </c>
      <c r="L5" s="129">
        <f>SUMIF(APS!$D$11:$D$5566,'SUMMARY RPB'!A5,APS!$DF$11:$DF$5566)</f>
        <v>0</v>
      </c>
      <c r="M5" s="129">
        <f>SUMIF(APS!$D$11:$D$5566,'SUMMARY RPB'!A5,APS!$DL$11:$DL$5566)</f>
        <v>0</v>
      </c>
      <c r="N5" s="129">
        <f>SUMIF(APS!$D$11:$D$5566,'SUMMARY RPB'!A5,APS!$DR$11:$DR$5566)</f>
        <v>0</v>
      </c>
      <c r="O5" s="129">
        <f>SUMIF(APS!$D$11:$D$5566,'SUMMARY RPB'!A5,APS!$EF$11:$EF$5566)</f>
        <v>0</v>
      </c>
      <c r="P5" s="129">
        <f ca="1">SUMIF(APS!$D$11:$D$5566,'SUMMARY RPB'!A5,APS!$EL16:$EL$5566)</f>
        <v>0</v>
      </c>
      <c r="Q5" s="129">
        <f>SUMIF(APS!$D$11:$D$5566,'SUMMARY RPB'!A5,APS!$ER$11:$ER$5566)</f>
        <v>0</v>
      </c>
      <c r="R5" s="129">
        <f>SUMIF(APS!$D$11:$D$5566,'SUMMARY RPB'!A5,APS!$EX$11:$EX$5566)</f>
        <v>0</v>
      </c>
      <c r="S5" s="129">
        <f>SUMIF(APS!$D$11:$D$5566,'SUMMARY RPB'!A5,APS!$FD$11:$FD$5566)</f>
        <v>0</v>
      </c>
      <c r="T5" s="129">
        <f>SUMIF(APS!$D$11:$D$5566,'SUMMARY RPB'!A5,APS!$FR$11:$FR$5566)</f>
        <v>0</v>
      </c>
      <c r="U5" s="129">
        <f>SUMIF(APS!$D$11:$D$5566,'SUMMARY RPB'!A5,APS!$FX$11:$FX$5566)</f>
        <v>0</v>
      </c>
      <c r="V5" s="129">
        <f>SUMIF(APS!$D$11:$D$5566,'SUMMARY RPB'!A5,APS!$GD$11:$GD$5566)</f>
        <v>0</v>
      </c>
      <c r="W5" s="129">
        <f t="shared" ca="1" si="0"/>
        <v>0</v>
      </c>
    </row>
    <row r="6" spans="1:24">
      <c r="A6" s="124" t="s">
        <v>1257</v>
      </c>
      <c r="B6" s="129">
        <f>SUMIF(APS!$D$10:$D$5765,'SUMMARY RPB'!A6,APS!$AH$10:$AH$5765)</f>
        <v>0</v>
      </c>
      <c r="C6" s="129">
        <f>SUMIF(APS!$D$11:$D$5566,'SUMMARY RPB'!A6,APS!$AN$11:$AN$5566)</f>
        <v>600</v>
      </c>
      <c r="D6" s="129">
        <f>SUMIF(APS!$D$11:$D$5566,'SUMMARY RPB'!A6,APS!$AT$11:$AT$5566)</f>
        <v>600</v>
      </c>
      <c r="E6" s="129">
        <f>SUMIF(APS!$D$11:$D$5566,'SUMMARY RPB'!A6,APS!$BH$11:$BH$5566)</f>
        <v>600</v>
      </c>
      <c r="F6" s="129">
        <f>SUMIF(APS!$D$11:$D$5566,'SUMMARY RPB'!A6,APS!$BN$11:$BN$5566)</f>
        <v>600</v>
      </c>
      <c r="G6" s="129">
        <f>SUMIF(APS!$D$11:$D$5566,'SUMMARY RPB'!A6,APS!$BT$11:$BT$5566)</f>
        <v>608</v>
      </c>
      <c r="H6" s="129">
        <f>SUMIF(APS!$D$11:$D$5566,'SUMMARY RPB'!A6,APS!$BZ$11:$BZ$5566)</f>
        <v>100</v>
      </c>
      <c r="I6" s="129">
        <f>SUMIF(APS!$D$11:$D$5566,'SUMMARY RPB'!A6,APS!$CF$11:$CF$5566)</f>
        <v>0</v>
      </c>
      <c r="J6" s="129">
        <f>SUMIF(APS!$D$11:$D$5566,'SUMMARY RPB'!A6,APS!$CT$11:$CT$5566)</f>
        <v>0</v>
      </c>
      <c r="K6" s="129">
        <f>SUMIF(APS!$D$11:$D$5566,'SUMMARY RPB'!A6,APS!$CZ$11:$CZ$5566)</f>
        <v>0</v>
      </c>
      <c r="L6" s="129">
        <f>SUMIF(APS!$D$11:$D$5566,'SUMMARY RPB'!A6,APS!$DF$11:$DF$5566)</f>
        <v>0</v>
      </c>
      <c r="M6" s="129">
        <f>SUMIF(APS!$D$11:$D$5566,'SUMMARY RPB'!A6,APS!$DL$11:$DL$5566)</f>
        <v>0</v>
      </c>
      <c r="N6" s="129">
        <f>SUMIF(APS!$D$11:$D$5566,'SUMMARY RPB'!A6,APS!$DR$11:$DR$5566)</f>
        <v>0</v>
      </c>
      <c r="O6" s="129">
        <f>SUMIF(APS!$D$11:$D$5566,'SUMMARY RPB'!A6,APS!$EF$11:$EF$5566)</f>
        <v>0</v>
      </c>
      <c r="P6" s="129">
        <f ca="1">SUMIF(APS!$D$11:$D$5566,'SUMMARY RPB'!A6,APS!$EL17:$EL$5566)</f>
        <v>0</v>
      </c>
      <c r="Q6" s="129">
        <f>SUMIF(APS!$D$11:$D$5566,'SUMMARY RPB'!A6,APS!$ER$11:$ER$5566)</f>
        <v>0</v>
      </c>
      <c r="R6" s="129">
        <f>SUMIF(APS!$D$11:$D$5566,'SUMMARY RPB'!A6,APS!$EX$11:$EX$5566)</f>
        <v>0</v>
      </c>
      <c r="S6" s="129">
        <f>SUMIF(APS!$D$11:$D$5566,'SUMMARY RPB'!A6,APS!$FD$11:$FD$5566)</f>
        <v>0</v>
      </c>
      <c r="T6" s="129">
        <f>SUMIF(APS!$D$11:$D$5566,'SUMMARY RPB'!A6,APS!$FR$11:$FR$5566)</f>
        <v>0</v>
      </c>
      <c r="U6" s="129">
        <f>SUMIF(APS!$D$11:$D$5566,'SUMMARY RPB'!A6,APS!$FX$11:$FX$5566)</f>
        <v>0</v>
      </c>
      <c r="V6" s="129">
        <f>SUMIF(APS!$D$11:$D$5566,'SUMMARY RPB'!A6,APS!$GD$11:$GD$5566)</f>
        <v>0</v>
      </c>
      <c r="W6" s="129">
        <f t="shared" ca="1" si="0"/>
        <v>3108</v>
      </c>
    </row>
    <row r="7" spans="1:24">
      <c r="A7" s="124" t="s">
        <v>151</v>
      </c>
      <c r="B7" s="129">
        <f>SUMIF(APS!$D$10:$D$5765,'SUMMARY RPB'!A7,APS!$AH$10:$AH$5765)</f>
        <v>0</v>
      </c>
      <c r="C7" s="129">
        <f>SUMIF(APS!$D$11:$D$5566,'SUMMARY RPB'!A7,APS!$AN$11:$AN$5566)</f>
        <v>160</v>
      </c>
      <c r="D7" s="129">
        <f>SUMIF(APS!$D$11:$D$5566,'SUMMARY RPB'!A7,APS!$AT$11:$AT$5566)</f>
        <v>0</v>
      </c>
      <c r="E7" s="129">
        <f>SUMIF(APS!$D$11:$D$5566,'SUMMARY RPB'!A7,APS!$BH$11:$BH$5566)</f>
        <v>150</v>
      </c>
      <c r="F7" s="129">
        <f>SUMIF(APS!$D$11:$D$5566,'SUMMARY RPB'!A7,APS!$BN$11:$BN$5566)</f>
        <v>150</v>
      </c>
      <c r="G7" s="129">
        <f>SUMIF(APS!$D$11:$D$5566,'SUMMARY RPB'!A7,APS!$BT$11:$BT$5566)</f>
        <v>136</v>
      </c>
      <c r="H7" s="129">
        <f>SUMIF(APS!$D$11:$D$5566,'SUMMARY RPB'!A7,APS!$BZ$11:$BZ$5566)</f>
        <v>150</v>
      </c>
      <c r="I7" s="129">
        <f>SUMIF(APS!$D$11:$D$5566,'SUMMARY RPB'!A7,APS!$CF$11:$CF$5566)</f>
        <v>150</v>
      </c>
      <c r="J7" s="129">
        <f>SUMIF(APS!$D$11:$D$5566,'SUMMARY RPB'!A7,APS!$CT$11:$CT$5566)</f>
        <v>100</v>
      </c>
      <c r="K7" s="129">
        <f>SUMIF(APS!$D$11:$D$5566,'SUMMARY RPB'!A7,APS!$CZ$11:$CZ$5566)</f>
        <v>100</v>
      </c>
      <c r="L7" s="129">
        <f>SUMIF(APS!$D$11:$D$5566,'SUMMARY RPB'!A7,APS!$DF$11:$DF$5566)</f>
        <v>0</v>
      </c>
      <c r="M7" s="129">
        <f>SUMIF(APS!$D$11:$D$5566,'SUMMARY RPB'!A7,APS!$DL$11:$DL$5566)</f>
        <v>0</v>
      </c>
      <c r="N7" s="129">
        <f>SUMIF(APS!$D$11:$D$5566,'SUMMARY RPB'!A7,APS!$DR$11:$DR$5566)</f>
        <v>0</v>
      </c>
      <c r="O7" s="129">
        <f>SUMIF(APS!$D$11:$D$5566,'SUMMARY RPB'!A7,APS!$EF$11:$EF$5566)</f>
        <v>0</v>
      </c>
      <c r="P7" s="129">
        <f ca="1">SUMIF(APS!$D$11:$D$5566,'SUMMARY RPB'!A7,APS!$EL18:$EL$5566)</f>
        <v>0</v>
      </c>
      <c r="Q7" s="129">
        <f>SUMIF(APS!$D$11:$D$5566,'SUMMARY RPB'!A7,APS!$ER$11:$ER$5566)</f>
        <v>0</v>
      </c>
      <c r="R7" s="129">
        <f>SUMIF(APS!$D$11:$D$5566,'SUMMARY RPB'!A7,APS!$EX$11:$EX$5566)</f>
        <v>0</v>
      </c>
      <c r="S7" s="129">
        <f>SUMIF(APS!$D$11:$D$5566,'SUMMARY RPB'!A7,APS!$FD$11:$FD$5566)</f>
        <v>0</v>
      </c>
      <c r="T7" s="129">
        <f>SUMIF(APS!$D$11:$D$5566,'SUMMARY RPB'!A7,APS!$FR$11:$FR$5566)</f>
        <v>0</v>
      </c>
      <c r="U7" s="129">
        <f>SUMIF(APS!$D$11:$D$5566,'SUMMARY RPB'!A7,APS!$FX$11:$FX$5566)</f>
        <v>0</v>
      </c>
      <c r="V7" s="129">
        <f>SUMIF(APS!$D$11:$D$5566,'SUMMARY RPB'!A7,APS!$GD$11:$GD$5566)</f>
        <v>0</v>
      </c>
      <c r="W7" s="129">
        <f t="shared" ca="1" si="0"/>
        <v>1096</v>
      </c>
    </row>
    <row r="8" spans="1:24">
      <c r="A8" s="124" t="s">
        <v>1</v>
      </c>
      <c r="B8" s="129">
        <f>SUMIF(APS!$D$10:$D$5765,'SUMMARY RPB'!A8,APS!$AH$10:$AH$5765)</f>
        <v>0</v>
      </c>
      <c r="C8" s="129">
        <f>SUMIF(APS!$D$11:$D$5566,'SUMMARY RPB'!A8,APS!$AN$11:$AN$5566)</f>
        <v>342</v>
      </c>
      <c r="D8" s="129">
        <f>SUMIF(APS!$D$11:$D$5566,'SUMMARY RPB'!A8,APS!$AT$11:$AT$5566)</f>
        <v>1001</v>
      </c>
      <c r="E8" s="129">
        <f>SUMIF(APS!$D$11:$D$5566,'SUMMARY RPB'!A8,APS!$BH$11:$BH$5566)</f>
        <v>983</v>
      </c>
      <c r="F8" s="129">
        <f>SUMIF(APS!$D$11:$D$5566,'SUMMARY RPB'!A8,APS!$BN$11:$BN$5566)</f>
        <v>730</v>
      </c>
      <c r="G8" s="129">
        <f>SUMIF(APS!$D$11:$D$5566,'SUMMARY RPB'!A8,APS!$BT$11:$BT$5566)</f>
        <v>720</v>
      </c>
      <c r="H8" s="129">
        <f>SUMIF(APS!$D$11:$D$5566,'SUMMARY RPB'!A8,APS!$BZ$11:$BZ$5566)</f>
        <v>500</v>
      </c>
      <c r="I8" s="129">
        <f>SUMIF(APS!$D$11:$D$5566,'SUMMARY RPB'!A8,APS!$CF$11:$CF$5566)</f>
        <v>371</v>
      </c>
      <c r="J8" s="129">
        <f>SUMIF(APS!$D$11:$D$5566,'SUMMARY RPB'!A8,APS!$CT$11:$CT$5566)</f>
        <v>0</v>
      </c>
      <c r="K8" s="129">
        <f>SUMIF(APS!$D$11:$D$5566,'SUMMARY RPB'!A8,APS!$CZ$11:$CZ$5566)</f>
        <v>0</v>
      </c>
      <c r="L8" s="129">
        <f>SUMIF(APS!$D$11:$D$5566,'SUMMARY RPB'!A8,APS!$DF$11:$DF$5566)</f>
        <v>0</v>
      </c>
      <c r="M8" s="129">
        <f>SUMIF(APS!$D$11:$D$5566,'SUMMARY RPB'!A8,APS!$DL$11:$DL$5566)</f>
        <v>0</v>
      </c>
      <c r="N8" s="129">
        <f>SUMIF(APS!$D$11:$D$5566,'SUMMARY RPB'!A8,APS!$DR$11:$DR$5566)</f>
        <v>0</v>
      </c>
      <c r="O8" s="129">
        <f>SUMIF(APS!$D$11:$D$5566,'SUMMARY RPB'!A8,APS!$EF$11:$EF$5566)</f>
        <v>0</v>
      </c>
      <c r="P8" s="129">
        <f ca="1">SUMIF(APS!$D$11:$D$5566,'SUMMARY RPB'!A8,APS!$EL19:$EL$5566)</f>
        <v>0</v>
      </c>
      <c r="Q8" s="129">
        <f>SUMIF(APS!$D$11:$D$5566,'SUMMARY RPB'!A8,APS!$ER$11:$ER$5566)</f>
        <v>0</v>
      </c>
      <c r="R8" s="129">
        <f>SUMIF(APS!$D$11:$D$5566,'SUMMARY RPB'!A8,APS!$EX$11:$EX$5566)</f>
        <v>0</v>
      </c>
      <c r="S8" s="129">
        <f>SUMIF(APS!$D$11:$D$5566,'SUMMARY RPB'!A8,APS!$FD$11:$FD$5566)</f>
        <v>0</v>
      </c>
      <c r="T8" s="129">
        <f>SUMIF(APS!$D$11:$D$5566,'SUMMARY RPB'!A8,APS!$FR$11:$FR$5566)</f>
        <v>0</v>
      </c>
      <c r="U8" s="129">
        <f>SUMIF(APS!$D$11:$D$5566,'SUMMARY RPB'!A8,APS!$FX$11:$FX$5566)</f>
        <v>0</v>
      </c>
      <c r="V8" s="129">
        <f>SUMIF(APS!$D$11:$D$5566,'SUMMARY RPB'!A8,APS!$GD$11:$GD$5566)</f>
        <v>0</v>
      </c>
      <c r="W8" s="129">
        <f t="shared" ca="1" si="0"/>
        <v>4647</v>
      </c>
    </row>
    <row r="9" spans="1:24">
      <c r="A9" s="124" t="s">
        <v>1259</v>
      </c>
      <c r="B9" s="129">
        <f>SUMIF(APS!$D$10:$D$5765,'SUMMARY RPB'!A9,APS!$AH$10:$AH$5765)</f>
        <v>0</v>
      </c>
      <c r="C9" s="129">
        <f>SUMIF(APS!$D$11:$D$5566,'SUMMARY RPB'!A9,APS!$AN$11:$AN$5566)</f>
        <v>580</v>
      </c>
      <c r="D9" s="129">
        <f>SUMIF(APS!$D$11:$D$5566,'SUMMARY RPB'!A9,APS!$AT$11:$AT$5566)</f>
        <v>225</v>
      </c>
      <c r="E9" s="129">
        <f>SUMIF(APS!$D$11:$D$5566,'SUMMARY RPB'!A9,APS!$BH$11:$BH$5566)</f>
        <v>0</v>
      </c>
      <c r="F9" s="129">
        <f>SUMIF(APS!$D$11:$D$5566,'SUMMARY RPB'!A9,APS!$BN$11:$BN$5566)</f>
        <v>248</v>
      </c>
      <c r="G9" s="129">
        <f>SUMIF(APS!$D$11:$D$5566,'SUMMARY RPB'!A9,APS!$BT$11:$BT$5566)</f>
        <v>358</v>
      </c>
      <c r="H9" s="129">
        <f>SUMIF(APS!$D$11:$D$5566,'SUMMARY RPB'!A9,APS!$BZ$11:$BZ$5566)</f>
        <v>801</v>
      </c>
      <c r="I9" s="129">
        <f>SUMIF(APS!$D$11:$D$5566,'SUMMARY RPB'!A9,APS!$CF$11:$CF$5566)</f>
        <v>1304</v>
      </c>
      <c r="J9" s="129">
        <f>SUMIF(APS!$D$11:$D$5566,'SUMMARY RPB'!A9,APS!$CT$11:$CT$5566)</f>
        <v>864</v>
      </c>
      <c r="K9" s="129">
        <f>SUMIF(APS!$D$11:$D$5566,'SUMMARY RPB'!A9,APS!$CZ$11:$CZ$5566)</f>
        <v>969</v>
      </c>
      <c r="L9" s="129">
        <f>SUMIF(APS!$D$11:$D$5566,'SUMMARY RPB'!A9,APS!$DF$11:$DF$5566)</f>
        <v>811</v>
      </c>
      <c r="M9" s="129">
        <f>SUMIF(APS!$D$11:$D$5566,'SUMMARY RPB'!A9,APS!$DL$11:$DL$5566)</f>
        <v>645</v>
      </c>
      <c r="N9" s="129">
        <f>SUMIF(APS!$D$11:$D$5566,'SUMMARY RPB'!A9,APS!$DR$11:$DR$5566)</f>
        <v>690</v>
      </c>
      <c r="O9" s="129">
        <f>SUMIF(APS!$D$11:$D$5566,'SUMMARY RPB'!A9,APS!$EF$11:$EF$5566)</f>
        <v>500</v>
      </c>
      <c r="P9" s="129">
        <f ca="1">SUMIF(APS!$D$11:$D$5566,'SUMMARY RPB'!A9,APS!$EL20:$EL$5566)</f>
        <v>500</v>
      </c>
      <c r="Q9" s="129">
        <f>SUMIF(APS!$D$11:$D$5566,'SUMMARY RPB'!A9,APS!$ER$11:$ER$5566)</f>
        <v>500</v>
      </c>
      <c r="R9" s="129">
        <f>SUMIF(APS!$D$11:$D$5566,'SUMMARY RPB'!A9,APS!$EX$11:$EX$5566)</f>
        <v>500</v>
      </c>
      <c r="S9" s="129">
        <f>SUMIF(APS!$D$11:$D$5566,'SUMMARY RPB'!A9,APS!$FD$11:$FD$5566)</f>
        <v>500</v>
      </c>
      <c r="T9" s="129">
        <f>SUMIF(APS!$D$11:$D$5566,'SUMMARY RPB'!A9,APS!$FR$11:$FR$5566)</f>
        <v>500</v>
      </c>
      <c r="U9" s="129">
        <f>SUMIF(APS!$D$11:$D$5566,'SUMMARY RPB'!A9,APS!$FX$11:$FX$5566)</f>
        <v>500</v>
      </c>
      <c r="V9" s="129">
        <f>SUMIF(APS!$D$11:$D$5566,'SUMMARY RPB'!A9,APS!$GD$11:$GD$5566)</f>
        <v>300</v>
      </c>
      <c r="W9" s="129">
        <f t="shared" ca="1" si="0"/>
        <v>11295</v>
      </c>
    </row>
    <row r="10" spans="1:24">
      <c r="A10" s="124" t="s">
        <v>804</v>
      </c>
      <c r="B10" s="129">
        <f>SUMIF(APS!$D$10:$D$5765,'SUMMARY RPB'!A10,APS!$AH$10:$AH$5765)</f>
        <v>0</v>
      </c>
      <c r="C10" s="129">
        <f>SUMIF(APS!$D$11:$D$5566,'SUMMARY RPB'!A10,APS!$AN$11:$AN$5566)</f>
        <v>70</v>
      </c>
      <c r="D10" s="129">
        <f>SUMIF(APS!$D$11:$D$5566,'SUMMARY RPB'!A10,APS!$AT$11:$AT$5566)</f>
        <v>110</v>
      </c>
      <c r="E10" s="129">
        <f>SUMIF(APS!$D$11:$D$5566,'SUMMARY RPB'!A10,APS!$BH$11:$BH$5566)</f>
        <v>90</v>
      </c>
      <c r="F10" s="129">
        <f>SUMIF(APS!$D$11:$D$5566,'SUMMARY RPB'!A10,APS!$BN$11:$BN$5566)</f>
        <v>64</v>
      </c>
      <c r="G10" s="129">
        <f>SUMIF(APS!$D$11:$D$5566,'SUMMARY RPB'!A10,APS!$BT$11:$BT$5566)</f>
        <v>60</v>
      </c>
      <c r="H10" s="129">
        <f>SUMIF(APS!$D$11:$D$5566,'SUMMARY RPB'!A10,APS!$BZ$11:$BZ$5566)</f>
        <v>50</v>
      </c>
      <c r="I10" s="129">
        <f>SUMIF(APS!$D$11:$D$5566,'SUMMARY RPB'!A10,APS!$CF$11:$CF$5566)</f>
        <v>50</v>
      </c>
      <c r="J10" s="129">
        <f>SUMIF(APS!$D$11:$D$5566,'SUMMARY RPB'!A10,APS!$CT$11:$CT$5566)</f>
        <v>50</v>
      </c>
      <c r="K10" s="129">
        <f>SUMIF(APS!$D$11:$D$5566,'SUMMARY RPB'!A10,APS!$CZ$11:$CZ$5566)</f>
        <v>73</v>
      </c>
      <c r="L10" s="129">
        <f>SUMIF(APS!$D$11:$D$5566,'SUMMARY RPB'!A10,APS!$DF$11:$DF$5566)</f>
        <v>69</v>
      </c>
      <c r="M10" s="129">
        <f>SUMIF(APS!$D$11:$D$5566,'SUMMARY RPB'!A10,APS!$DL$11:$DL$5566)</f>
        <v>96</v>
      </c>
      <c r="N10" s="129">
        <f>SUMIF(APS!$D$11:$D$5566,'SUMMARY RPB'!A10,APS!$DR$11:$DR$5566)</f>
        <v>120</v>
      </c>
      <c r="O10" s="129">
        <f>SUMIF(APS!$D$11:$D$5566,'SUMMARY RPB'!A10,APS!$EF$11:$EF$5566)</f>
        <v>46</v>
      </c>
      <c r="P10" s="129">
        <f ca="1">SUMIF(APS!$D$11:$D$5566,'SUMMARY RPB'!A10,APS!$EL21:$EL$5566)</f>
        <v>13</v>
      </c>
      <c r="Q10" s="129">
        <f>SUMIF(APS!$D$11:$D$5566,'SUMMARY RPB'!A10,APS!$ER$11:$ER$5566)</f>
        <v>0</v>
      </c>
      <c r="R10" s="129">
        <f>SUMIF(APS!$D$11:$D$5566,'SUMMARY RPB'!A10,APS!$EX$11:$EX$5566)</f>
        <v>0</v>
      </c>
      <c r="S10" s="129">
        <f>SUMIF(APS!$D$11:$D$5566,'SUMMARY RPB'!A10,APS!$FD$11:$FD$5566)</f>
        <v>0</v>
      </c>
      <c r="T10" s="129">
        <f>SUMIF(APS!$D$11:$D$5566,'SUMMARY RPB'!A10,APS!$FR$11:$FR$5566)</f>
        <v>0</v>
      </c>
      <c r="U10" s="129">
        <f>SUMIF(APS!$D$11:$D$5566,'SUMMARY RPB'!A10,APS!$FX$11:$FX$5566)</f>
        <v>0</v>
      </c>
      <c r="V10" s="129">
        <f>SUMIF(APS!$D$11:$D$5566,'SUMMARY RPB'!A10,APS!$GD$11:$GD$5566)</f>
        <v>0</v>
      </c>
      <c r="W10" s="129">
        <f t="shared" ca="1" si="0"/>
        <v>961</v>
      </c>
    </row>
    <row r="11" spans="1:24">
      <c r="A11" s="124" t="s">
        <v>491</v>
      </c>
      <c r="B11" s="129">
        <f>SUMIF(APS!$D$10:$D$5765,'SUMMARY RPB'!A11,APS!$AH$10:$AH$5765)</f>
        <v>0</v>
      </c>
      <c r="C11" s="129">
        <f>SUMIF(APS!$D$11:$D$5566,'SUMMARY RPB'!A11,APS!$AN$11:$AN$5566)</f>
        <v>0</v>
      </c>
      <c r="D11" s="129">
        <f>SUMIF(APS!$D$11:$D$5566,'SUMMARY RPB'!A11,APS!$AT$11:$AT$5566)</f>
        <v>0</v>
      </c>
      <c r="E11" s="129">
        <f>SUMIF(APS!$D$11:$D$5566,'SUMMARY RPB'!A11,APS!$BH$11:$BH$5566)</f>
        <v>0</v>
      </c>
      <c r="F11" s="129">
        <f>SUMIF(APS!$D$11:$D$5566,'SUMMARY RPB'!A11,APS!$BN$11:$BN$5566)</f>
        <v>30</v>
      </c>
      <c r="G11" s="129">
        <f>SUMIF(APS!$D$11:$D$5566,'SUMMARY RPB'!A11,APS!$BT$11:$BT$5566)</f>
        <v>0</v>
      </c>
      <c r="H11" s="129">
        <f>SUMIF(APS!$D$11:$D$5566,'SUMMARY RPB'!A11,APS!$BZ$11:$BZ$5566)</f>
        <v>0</v>
      </c>
      <c r="I11" s="129">
        <f>SUMIF(APS!$D$11:$D$5566,'SUMMARY RPB'!A11,APS!$CF$11:$CF$5566)</f>
        <v>0</v>
      </c>
      <c r="J11" s="129">
        <f>SUMIF(APS!$D$11:$D$5566,'SUMMARY RPB'!A11,APS!$CT$11:$CT$5566)</f>
        <v>22</v>
      </c>
      <c r="K11" s="129">
        <f>SUMIF(APS!$D$11:$D$5566,'SUMMARY RPB'!A11,APS!$CZ$11:$CZ$5566)</f>
        <v>16</v>
      </c>
      <c r="L11" s="129">
        <f>SUMIF(APS!$D$11:$D$5566,'SUMMARY RPB'!A11,APS!$DF$11:$DF$5566)</f>
        <v>38</v>
      </c>
      <c r="M11" s="129">
        <f>SUMIF(APS!$D$11:$D$5566,'SUMMARY RPB'!A11,APS!$DL$11:$DL$5566)</f>
        <v>0</v>
      </c>
      <c r="N11" s="129">
        <f>SUMIF(APS!$D$11:$D$5566,'SUMMARY RPB'!A11,APS!$DR$11:$DR$5566)</f>
        <v>0</v>
      </c>
      <c r="O11" s="129">
        <f>SUMIF(APS!$D$11:$D$5566,'SUMMARY RPB'!A11,APS!$EF$11:$EF$5566)</f>
        <v>0</v>
      </c>
      <c r="P11" s="129">
        <f ca="1">SUMIF(APS!$D$11:$D$5566,'SUMMARY RPB'!A11,APS!$EL22:$EL$5566)</f>
        <v>24</v>
      </c>
      <c r="Q11" s="129">
        <f>SUMIF(APS!$D$11:$D$5566,'SUMMARY RPB'!A11,APS!$ER$11:$ER$5566)</f>
        <v>0</v>
      </c>
      <c r="R11" s="129">
        <f>SUMIF(APS!$D$11:$D$5566,'SUMMARY RPB'!A11,APS!$EX$11:$EX$5566)</f>
        <v>0</v>
      </c>
      <c r="S11" s="129">
        <f>SUMIF(APS!$D$11:$D$5566,'SUMMARY RPB'!A11,APS!$FD$11:$FD$5566)</f>
        <v>0</v>
      </c>
      <c r="T11" s="129">
        <f>SUMIF(APS!$D$11:$D$5566,'SUMMARY RPB'!A11,APS!$FR$11:$FR$5566)</f>
        <v>0</v>
      </c>
      <c r="U11" s="129">
        <f>SUMIF(APS!$D$11:$D$5566,'SUMMARY RPB'!A11,APS!$FX$11:$FX$5566)</f>
        <v>0</v>
      </c>
      <c r="V11" s="129">
        <f>SUMIF(APS!$D$11:$D$5566,'SUMMARY RPB'!A11,APS!$GD$11:$GD$5566)</f>
        <v>0</v>
      </c>
      <c r="W11" s="129">
        <f t="shared" ca="1" si="0"/>
        <v>130</v>
      </c>
    </row>
    <row r="12" spans="1:24">
      <c r="A12" s="124" t="s">
        <v>1253</v>
      </c>
      <c r="B12" s="129">
        <f>SUMIF(APS!$D$10:$D$5765,'SUMMARY RPB'!A12,APS!$AH$10:$AH$5765)</f>
        <v>0</v>
      </c>
      <c r="C12" s="129">
        <f>SUMIF(APS!$D$11:$D$5566,'SUMMARY RPB'!A12,APS!$AN$11:$AN$5566)</f>
        <v>50</v>
      </c>
      <c r="D12" s="129">
        <f>SUMIF(APS!$D$11:$D$5566,'SUMMARY RPB'!A12,APS!$AT$11:$AT$5566)</f>
        <v>0</v>
      </c>
      <c r="E12" s="129">
        <f>SUMIF(APS!$D$11:$D$5566,'SUMMARY RPB'!A12,APS!$BH$11:$BH$5566)</f>
        <v>0</v>
      </c>
      <c r="F12" s="129">
        <f>SUMIF(APS!$D$11:$D$5566,'SUMMARY RPB'!A12,APS!$BN$11:$BN$5566)</f>
        <v>106</v>
      </c>
      <c r="G12" s="129">
        <f>SUMIF(APS!$D$11:$D$5566,'SUMMARY RPB'!A12,APS!$BT$11:$BT$5566)</f>
        <v>0</v>
      </c>
      <c r="H12" s="129">
        <f>SUMIF(APS!$D$11:$D$5566,'SUMMARY RPB'!A12,APS!$BZ$11:$BZ$5566)</f>
        <v>92</v>
      </c>
      <c r="I12" s="129">
        <f>SUMIF(APS!$D$11:$D$5566,'SUMMARY RPB'!A12,APS!$CF$11:$CF$5566)</f>
        <v>0</v>
      </c>
      <c r="J12" s="129">
        <f>SUMIF(APS!$D$11:$D$5566,'SUMMARY RPB'!A12,APS!$CT$11:$CT$5566)</f>
        <v>57</v>
      </c>
      <c r="K12" s="129">
        <f>SUMIF(APS!$D$11:$D$5566,'SUMMARY RPB'!A12,APS!$CZ$11:$CZ$5566)</f>
        <v>0</v>
      </c>
      <c r="L12" s="129">
        <f>SUMIF(APS!$D$11:$D$5566,'SUMMARY RPB'!A12,APS!$DF$11:$DF$5566)</f>
        <v>100</v>
      </c>
      <c r="M12" s="129">
        <f>SUMIF(APS!$D$11:$D$5566,'SUMMARY RPB'!A12,APS!$DL$11:$DL$5566)</f>
        <v>0</v>
      </c>
      <c r="N12" s="129">
        <f>SUMIF(APS!$D$11:$D$5566,'SUMMARY RPB'!A12,APS!$DR$11:$DR$5566)</f>
        <v>155</v>
      </c>
      <c r="O12" s="129">
        <f>SUMIF(APS!$D$11:$D$5566,'SUMMARY RPB'!A12,APS!$EF$11:$EF$5566)</f>
        <v>0</v>
      </c>
      <c r="P12" s="129">
        <f ca="1">SUMIF(APS!$D$11:$D$5566,'SUMMARY RPB'!A12,APS!$EL23:$EL$5566)</f>
        <v>0</v>
      </c>
      <c r="Q12" s="129">
        <f>SUMIF(APS!$D$11:$D$5566,'SUMMARY RPB'!A12,APS!$ER$11:$ER$5566)</f>
        <v>0</v>
      </c>
      <c r="R12" s="129">
        <f>SUMIF(APS!$D$11:$D$5566,'SUMMARY RPB'!A12,APS!$EX$11:$EX$5566)</f>
        <v>50</v>
      </c>
      <c r="S12" s="129">
        <f>SUMIF(APS!$D$11:$D$5566,'SUMMARY RPB'!A12,APS!$FD$11:$FD$5566)</f>
        <v>0</v>
      </c>
      <c r="T12" s="129">
        <f>SUMIF(APS!$D$11:$D$5566,'SUMMARY RPB'!A12,APS!$FR$11:$FR$5566)</f>
        <v>0</v>
      </c>
      <c r="U12" s="129">
        <f>SUMIF(APS!$D$11:$D$5566,'SUMMARY RPB'!A12,APS!$FX$11:$FX$5566)</f>
        <v>0</v>
      </c>
      <c r="V12" s="129">
        <f>SUMIF(APS!$D$11:$D$5566,'SUMMARY RPB'!A12,APS!$GD$11:$GD$5566)</f>
        <v>0</v>
      </c>
      <c r="W12" s="129">
        <f t="shared" ca="1" si="0"/>
        <v>610</v>
      </c>
    </row>
    <row r="13" spans="1:24">
      <c r="A13" s="124" t="s">
        <v>928</v>
      </c>
      <c r="B13" s="129">
        <f>SUMIF(APS!$D$10:$D$5765,'SUMMARY RPB'!A13,APS!$AH$10:$AH$5765)</f>
        <v>0</v>
      </c>
      <c r="C13" s="129">
        <f>SUMIF(APS!$D$11:$D$5566,'SUMMARY RPB'!A13,APS!$AN$11:$AN$5566)</f>
        <v>364</v>
      </c>
      <c r="D13" s="129">
        <f>SUMIF(APS!$D$11:$D$5566,'SUMMARY RPB'!A13,APS!$AT$11:$AT$5566)</f>
        <v>200</v>
      </c>
      <c r="E13" s="129">
        <f>SUMIF(APS!$D$11:$D$5566,'SUMMARY RPB'!A13,APS!$BH$11:$BH$5566)</f>
        <v>200</v>
      </c>
      <c r="F13" s="129">
        <f>SUMIF(APS!$D$11:$D$5566,'SUMMARY RPB'!A13,APS!$BN$11:$BN$5566)</f>
        <v>200</v>
      </c>
      <c r="G13" s="129">
        <f>SUMIF(APS!$D$11:$D$5566,'SUMMARY RPB'!A13,APS!$BT$11:$BT$5566)</f>
        <v>300</v>
      </c>
      <c r="H13" s="129">
        <f>SUMIF(APS!$D$11:$D$5566,'SUMMARY RPB'!A13,APS!$BZ$11:$BZ$5566)</f>
        <v>300</v>
      </c>
      <c r="I13" s="129">
        <f>SUMIF(APS!$D$11:$D$5566,'SUMMARY RPB'!A13,APS!$CF$11:$CF$5566)</f>
        <v>300</v>
      </c>
      <c r="J13" s="129">
        <f>SUMIF(APS!$D$11:$D$5566,'SUMMARY RPB'!A13,APS!$CT$11:$CT$5566)</f>
        <v>557</v>
      </c>
      <c r="K13" s="129">
        <f>SUMIF(APS!$D$11:$D$5566,'SUMMARY RPB'!A13,APS!$CZ$11:$CZ$5566)</f>
        <v>539</v>
      </c>
      <c r="L13" s="129">
        <f>SUMIF(APS!$D$11:$D$5566,'SUMMARY RPB'!A13,APS!$DF$11:$DF$5566)</f>
        <v>500</v>
      </c>
      <c r="M13" s="129">
        <f>SUMIF(APS!$D$11:$D$5566,'SUMMARY RPB'!A13,APS!$DL$11:$DL$5566)</f>
        <v>500</v>
      </c>
      <c r="N13" s="129">
        <f>SUMIF(APS!$D$11:$D$5566,'SUMMARY RPB'!A13,APS!$DR$11:$DR$5566)</f>
        <v>500</v>
      </c>
      <c r="O13" s="129">
        <f>SUMIF(APS!$D$11:$D$5566,'SUMMARY RPB'!A13,APS!$EF$11:$EF$5566)</f>
        <v>0</v>
      </c>
      <c r="P13" s="129">
        <f ca="1">SUMIF(APS!$D$11:$D$5566,'SUMMARY RPB'!A13,APS!$EL24:$EL$5566)</f>
        <v>300</v>
      </c>
      <c r="Q13" s="129">
        <f>SUMIF(APS!$D$11:$D$5566,'SUMMARY RPB'!A13,APS!$ER$11:$ER$5566)</f>
        <v>0</v>
      </c>
      <c r="R13" s="129">
        <f>SUMIF(APS!$D$11:$D$5566,'SUMMARY RPB'!A13,APS!$EX$11:$EX$5566)</f>
        <v>0</v>
      </c>
      <c r="S13" s="129">
        <f>SUMIF(APS!$D$11:$D$5566,'SUMMARY RPB'!A13,APS!$FD$11:$FD$5566)</f>
        <v>0</v>
      </c>
      <c r="T13" s="129">
        <f>SUMIF(APS!$D$11:$D$5566,'SUMMARY RPB'!A13,APS!$FR$11:$FR$5566)</f>
        <v>0</v>
      </c>
      <c r="U13" s="129">
        <f>SUMIF(APS!$D$11:$D$5566,'SUMMARY RPB'!A13,APS!$FX$11:$FX$5566)</f>
        <v>0</v>
      </c>
      <c r="V13" s="129">
        <f>SUMIF(APS!$D$11:$D$5566,'SUMMARY RPB'!A13,APS!$GD$11:$GD$5566)</f>
        <v>0</v>
      </c>
      <c r="W13" s="129">
        <f t="shared" ca="1" si="0"/>
        <v>4760</v>
      </c>
    </row>
    <row r="14" spans="1:24">
      <c r="A14" s="124" t="s">
        <v>1013</v>
      </c>
      <c r="B14" s="129">
        <f>SUMIF(APS!$D$10:$D$5765,'SUMMARY RPB'!A14,APS!$AH$10:$AH$5765)</f>
        <v>0</v>
      </c>
      <c r="C14" s="129">
        <f>SUMIF(APS!$D$11:$D$5566,'SUMMARY RPB'!A14,APS!$AN$11:$AN$5566)</f>
        <v>274</v>
      </c>
      <c r="D14" s="129">
        <f>SUMIF(APS!$D$11:$D$5566,'SUMMARY RPB'!A14,APS!$AT$11:$AT$5566)</f>
        <v>340</v>
      </c>
      <c r="E14" s="129">
        <f>SUMIF(APS!$D$11:$D$5566,'SUMMARY RPB'!A14,APS!$BH$11:$BH$5566)</f>
        <v>300</v>
      </c>
      <c r="F14" s="129">
        <f>SUMIF(APS!$D$11:$D$5566,'SUMMARY RPB'!A14,APS!$BN$11:$BN$5566)</f>
        <v>304</v>
      </c>
      <c r="G14" s="129">
        <f>SUMIF(APS!$D$11:$D$5566,'SUMMARY RPB'!A14,APS!$BT$11:$BT$5566)</f>
        <v>300</v>
      </c>
      <c r="H14" s="129">
        <f>SUMIF(APS!$D$11:$D$5566,'SUMMARY RPB'!A14,APS!$BZ$11:$BZ$5566)</f>
        <v>300</v>
      </c>
      <c r="I14" s="129">
        <f>SUMIF(APS!$D$11:$D$5566,'SUMMARY RPB'!A14,APS!$CF$11:$CF$5566)</f>
        <v>300</v>
      </c>
      <c r="J14" s="129">
        <f>SUMIF(APS!$D$11:$D$5566,'SUMMARY RPB'!A14,APS!$CT$11:$CT$5566)</f>
        <v>308</v>
      </c>
      <c r="K14" s="129">
        <f>SUMIF(APS!$D$11:$D$5566,'SUMMARY RPB'!A14,APS!$CZ$11:$CZ$5566)</f>
        <v>304</v>
      </c>
      <c r="L14" s="129">
        <f>SUMIF(APS!$D$11:$D$5566,'SUMMARY RPB'!A14,APS!$DF$11:$DF$5566)</f>
        <v>300</v>
      </c>
      <c r="M14" s="129">
        <f>SUMIF(APS!$D$11:$D$5566,'SUMMARY RPB'!A14,APS!$DL$11:$DL$5566)</f>
        <v>300</v>
      </c>
      <c r="N14" s="129">
        <f>SUMIF(APS!$D$11:$D$5566,'SUMMARY RPB'!A14,APS!$DR$11:$DR$5566)</f>
        <v>300</v>
      </c>
      <c r="O14" s="129">
        <f>SUMIF(APS!$D$11:$D$5566,'SUMMARY RPB'!A14,APS!$EF$11:$EF$5566)</f>
        <v>300</v>
      </c>
      <c r="P14" s="129">
        <f ca="1">SUMIF(APS!$D$11:$D$5566,'SUMMARY RPB'!A14,APS!$EL25:$EL$5566)</f>
        <v>100</v>
      </c>
      <c r="Q14" s="129">
        <f>SUMIF(APS!$D$11:$D$5566,'SUMMARY RPB'!A14,APS!$ER$11:$ER$5566)</f>
        <v>300</v>
      </c>
      <c r="R14" s="129">
        <f>SUMIF(APS!$D$11:$D$5566,'SUMMARY RPB'!A14,APS!$EX$11:$EX$5566)</f>
        <v>216</v>
      </c>
      <c r="S14" s="129">
        <f>SUMIF(APS!$D$11:$D$5566,'SUMMARY RPB'!A14,APS!$FD$11:$FD$5566)</f>
        <v>0</v>
      </c>
      <c r="T14" s="129">
        <f>SUMIF(APS!$D$11:$D$5566,'SUMMARY RPB'!A14,APS!$FR$11:$FR$5566)</f>
        <v>0</v>
      </c>
      <c r="U14" s="129">
        <f>SUMIF(APS!$D$11:$D$5566,'SUMMARY RPB'!A14,APS!$FX$11:$FX$5566)</f>
        <v>0</v>
      </c>
      <c r="V14" s="129">
        <f>SUMIF(APS!$D$11:$D$5566,'SUMMARY RPB'!A14,APS!$GD$11:$GD$5566)</f>
        <v>0</v>
      </c>
      <c r="W14" s="129">
        <f t="shared" ca="1" si="0"/>
        <v>4546</v>
      </c>
    </row>
    <row r="15" spans="1:24">
      <c r="A15" s="124" t="s">
        <v>1035</v>
      </c>
      <c r="B15" s="129">
        <f>SUMIF(APS!$D$10:$D$5765,'SUMMARY RPB'!A15,APS!$AH$10:$AH$5765)</f>
        <v>0</v>
      </c>
      <c r="C15" s="129">
        <f>SUMIF(APS!$D$11:$D$5566,'SUMMARY RPB'!A15,APS!$AN$11:$AN$5566)</f>
        <v>226</v>
      </c>
      <c r="D15" s="129">
        <f>SUMIF(APS!$D$11:$D$5566,'SUMMARY RPB'!A15,APS!$AT$11:$AT$5566)</f>
        <v>160</v>
      </c>
      <c r="E15" s="129">
        <f>SUMIF(APS!$D$11:$D$5566,'SUMMARY RPB'!A15,APS!$BH$11:$BH$5566)</f>
        <v>200</v>
      </c>
      <c r="F15" s="129">
        <f>SUMIF(APS!$D$11:$D$5566,'SUMMARY RPB'!A15,APS!$BN$11:$BN$5566)</f>
        <v>196</v>
      </c>
      <c r="G15" s="129">
        <f>SUMIF(APS!$D$11:$D$5566,'SUMMARY RPB'!A15,APS!$BT$11:$BT$5566)</f>
        <v>200</v>
      </c>
      <c r="H15" s="129">
        <f>SUMIF(APS!$D$11:$D$5566,'SUMMARY RPB'!A15,APS!$BZ$11:$BZ$5566)</f>
        <v>200</v>
      </c>
      <c r="I15" s="129">
        <f>SUMIF(APS!$D$11:$D$5566,'SUMMARY RPB'!A15,APS!$CF$11:$CF$5566)</f>
        <v>200</v>
      </c>
      <c r="J15" s="129">
        <f>SUMIF(APS!$D$11:$D$5566,'SUMMARY RPB'!A15,APS!$CT$11:$CT$5566)</f>
        <v>192</v>
      </c>
      <c r="K15" s="129">
        <f>SUMIF(APS!$D$11:$D$5566,'SUMMARY RPB'!A15,APS!$CZ$11:$CZ$5566)</f>
        <v>196</v>
      </c>
      <c r="L15" s="129">
        <f>SUMIF(APS!$D$11:$D$5566,'SUMMARY RPB'!A15,APS!$DF$11:$DF$5566)</f>
        <v>200</v>
      </c>
      <c r="M15" s="129">
        <f>SUMIF(APS!$D$11:$D$5566,'SUMMARY RPB'!A15,APS!$DL$11:$DL$5566)</f>
        <v>200</v>
      </c>
      <c r="N15" s="129">
        <f>SUMIF(APS!$D$11:$D$5566,'SUMMARY RPB'!A15,APS!$DR$11:$DR$5566)</f>
        <v>200</v>
      </c>
      <c r="O15" s="129">
        <f>SUMIF(APS!$D$11:$D$5566,'SUMMARY RPB'!A15,APS!$EF$11:$EF$5566)</f>
        <v>200</v>
      </c>
      <c r="P15" s="129">
        <f ca="1">SUMIF(APS!$D$11:$D$5566,'SUMMARY RPB'!A15,APS!$EL25:$EL$5566)</f>
        <v>0</v>
      </c>
      <c r="Q15" s="129">
        <f>SUMIF(APS!$D$11:$D$5566,'SUMMARY RPB'!A15,APS!$ER$11:$ER$5566)</f>
        <v>200</v>
      </c>
      <c r="R15" s="129">
        <f>SUMIF(APS!$D$11:$D$5566,'SUMMARY RPB'!A15,APS!$EX$11:$EX$5566)</f>
        <v>284</v>
      </c>
      <c r="S15" s="129">
        <f>SUMIF(APS!$D$11:$D$5566,'SUMMARY RPB'!A15,APS!$FD$11:$FD$5566)</f>
        <v>230</v>
      </c>
      <c r="T15" s="129">
        <f>SUMIF(APS!$D$11:$D$5566,'SUMMARY RPB'!A15,APS!$FR$11:$FR$5566)</f>
        <v>286</v>
      </c>
      <c r="U15" s="129">
        <f>SUMIF(APS!$D$11:$D$5566,'SUMMARY RPB'!A15,APS!$FX$11:$FX$5566)</f>
        <v>200</v>
      </c>
      <c r="V15" s="129">
        <f>SUMIF(APS!$D$11:$D$5566,'SUMMARY RPB'!A15,APS!$GD$11:$GD$5566)</f>
        <v>254</v>
      </c>
      <c r="W15" s="129">
        <f t="shared" ca="1" si="0"/>
        <v>4024</v>
      </c>
    </row>
    <row r="16" spans="1:24">
      <c r="A16" s="124" t="s">
        <v>1066</v>
      </c>
      <c r="B16" s="129">
        <f>SUMIF(APS!$D$10:$D$5765,'SUMMARY RPB'!A16,APS!$AH$10:$AH$5765)</f>
        <v>0</v>
      </c>
      <c r="C16" s="129">
        <f>SUMIF(APS!$D$11:$D$5566,'SUMMARY RPB'!A16,APS!$AN$11:$AN$5566)</f>
        <v>0</v>
      </c>
      <c r="D16" s="129">
        <f>SUMIF(APS!$D$11:$D$5566,'SUMMARY RPB'!A16,APS!$AT$11:$AT$5566)</f>
        <v>0</v>
      </c>
      <c r="E16" s="129">
        <f>SUMIF(APS!$D$11:$D$5566,'SUMMARY RPB'!A16,APS!$BH$11:$BH$5566)</f>
        <v>0</v>
      </c>
      <c r="F16" s="129">
        <f>SUMIF(APS!$D$11:$D$5566,'SUMMARY RPB'!A16,APS!$BN$11:$BN$5566)</f>
        <v>0</v>
      </c>
      <c r="G16" s="129">
        <f>SUMIF(APS!$D$11:$D$5566,'SUMMARY RPB'!A16,APS!$BT$11:$BT$5566)</f>
        <v>0</v>
      </c>
      <c r="H16" s="129">
        <f>SUMIF(APS!$D$11:$D$5566,'SUMMARY RPB'!A16,APS!$BZ$11:$BZ$5566)</f>
        <v>110</v>
      </c>
      <c r="I16" s="129">
        <f>SUMIF(APS!$D$11:$D$5566,'SUMMARY RPB'!A16,APS!$CF$11:$CF$5566)</f>
        <v>0</v>
      </c>
      <c r="J16" s="129">
        <f>SUMIF(APS!$D$11:$D$5566,'SUMMARY RPB'!A16,APS!$CT$11:$CT$5566)</f>
        <v>108</v>
      </c>
      <c r="K16" s="129">
        <f>SUMIF(APS!$D$11:$D$5566,'SUMMARY RPB'!A16,APS!$CZ$11:$CZ$5566)</f>
        <v>0</v>
      </c>
      <c r="L16" s="129">
        <f>SUMIF(APS!$D$11:$D$5566,'SUMMARY RPB'!A16,APS!$DF$11:$DF$5566)</f>
        <v>0</v>
      </c>
      <c r="M16" s="129">
        <f>SUMIF(APS!$D$11:$D$5566,'SUMMARY RPB'!A16,APS!$DL$11:$DL$5566)</f>
        <v>108</v>
      </c>
      <c r="N16" s="129">
        <f>SUMIF(APS!$D$11:$D$5566,'SUMMARY RPB'!A16,APS!$DR$11:$DR$5566)</f>
        <v>32</v>
      </c>
      <c r="O16" s="129">
        <f>SUMIF(APS!$D$11:$D$5566,'SUMMARY RPB'!A16,APS!$EF$11:$EF$5566)</f>
        <v>0</v>
      </c>
      <c r="P16" s="129">
        <f ca="1">SUMIF(APS!$D$11:$D$5566,'SUMMARY RPB'!A16,APS!$EL26:$EL$5566)</f>
        <v>0</v>
      </c>
      <c r="Q16" s="129">
        <f>SUMIF(APS!$D$11:$D$5566,'SUMMARY RPB'!A16,APS!$ER$11:$ER$5566)</f>
        <v>0</v>
      </c>
      <c r="R16" s="129">
        <f>SUMIF(APS!$D$11:$D$5566,'SUMMARY RPB'!A16,APS!$EX$11:$EX$5566)</f>
        <v>0</v>
      </c>
      <c r="S16" s="129">
        <f>SUMIF(APS!$D$11:$D$5566,'SUMMARY RPB'!A16,APS!$FD$11:$FD$5566)</f>
        <v>0</v>
      </c>
      <c r="T16" s="129">
        <f>SUMIF(APS!$D$11:$D$5566,'SUMMARY RPB'!A16,APS!$FR$11:$FR$5566)</f>
        <v>0</v>
      </c>
      <c r="U16" s="129">
        <f>SUMIF(APS!$D$11:$D$5566,'SUMMARY RPB'!A16,APS!$FX$11:$FX$5566)</f>
        <v>0</v>
      </c>
      <c r="V16" s="129">
        <f>SUMIF(APS!$D$11:$D$5566,'SUMMARY RPB'!A16,APS!$GD$11:$GD$5566)</f>
        <v>0</v>
      </c>
      <c r="W16" s="129">
        <f t="shared" ca="1" si="0"/>
        <v>358</v>
      </c>
    </row>
    <row r="17" spans="1:24" s="128" customFormat="1">
      <c r="A17" s="125" t="s">
        <v>1260</v>
      </c>
      <c r="B17" s="130">
        <f>SUM(B3:B16)</f>
        <v>0</v>
      </c>
      <c r="C17" s="130">
        <f t="shared" ref="C17:W17" si="1">SUM(C3:C16)</f>
        <v>2966</v>
      </c>
      <c r="D17" s="130">
        <f t="shared" si="1"/>
        <v>2936</v>
      </c>
      <c r="E17" s="130">
        <f t="shared" si="1"/>
        <v>3023</v>
      </c>
      <c r="F17" s="130">
        <f t="shared" si="1"/>
        <v>3028</v>
      </c>
      <c r="G17" s="130">
        <f t="shared" si="1"/>
        <v>3082</v>
      </c>
      <c r="H17" s="130">
        <f t="shared" si="1"/>
        <v>3003</v>
      </c>
      <c r="I17" s="130">
        <f t="shared" si="1"/>
        <v>3075</v>
      </c>
      <c r="J17" s="130">
        <f t="shared" si="1"/>
        <v>2908</v>
      </c>
      <c r="K17" s="130">
        <f t="shared" si="1"/>
        <v>2847</v>
      </c>
      <c r="L17" s="130">
        <f t="shared" si="1"/>
        <v>2668</v>
      </c>
      <c r="M17" s="130">
        <f t="shared" si="1"/>
        <v>2499</v>
      </c>
      <c r="N17" s="130">
        <f t="shared" si="1"/>
        <v>2697</v>
      </c>
      <c r="O17" s="130">
        <f t="shared" si="1"/>
        <v>1694</v>
      </c>
      <c r="P17" s="130">
        <f t="shared" ca="1" si="1"/>
        <v>937</v>
      </c>
      <c r="Q17" s="130">
        <f t="shared" si="1"/>
        <v>1000</v>
      </c>
      <c r="R17" s="130">
        <f t="shared" si="1"/>
        <v>1050</v>
      </c>
      <c r="S17" s="130">
        <f t="shared" si="1"/>
        <v>730</v>
      </c>
      <c r="T17" s="130">
        <f t="shared" si="1"/>
        <v>786</v>
      </c>
      <c r="U17" s="130">
        <f t="shared" si="1"/>
        <v>700</v>
      </c>
      <c r="V17" s="130">
        <f t="shared" si="1"/>
        <v>554</v>
      </c>
      <c r="W17" s="132">
        <f t="shared" ca="1" si="1"/>
        <v>42183</v>
      </c>
      <c r="X17" s="12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7"/>
  <sheetViews>
    <sheetView topLeftCell="A4" workbookViewId="0">
      <selection activeCell="D7" sqref="D7"/>
    </sheetView>
  </sheetViews>
  <sheetFormatPr defaultRowHeight="15"/>
  <cols>
    <col min="1" max="1" width="9.28515625" bestFit="1" customWidth="1"/>
    <col min="2" max="2" width="20.42578125" bestFit="1" customWidth="1"/>
    <col min="3" max="3" width="9.5703125" bestFit="1" customWidth="1"/>
    <col min="4" max="4" width="8.85546875" customWidth="1"/>
    <col min="5" max="5" width="8.85546875" hidden="1" customWidth="1"/>
    <col min="6" max="6" width="8.85546875" customWidth="1"/>
    <col min="7" max="7" width="8.85546875" hidden="1" customWidth="1"/>
    <col min="8" max="8" width="8.85546875" customWidth="1"/>
    <col min="9" max="9" width="8.85546875" hidden="1" customWidth="1"/>
    <col min="10" max="10" width="8.85546875" customWidth="1"/>
    <col min="11" max="11" width="8.85546875" hidden="1" customWidth="1"/>
    <col min="12" max="12" width="8.85546875" customWidth="1"/>
    <col min="13" max="13" width="8.85546875" hidden="1" customWidth="1"/>
    <col min="14" max="15" width="9.28515625" hidden="1" customWidth="1"/>
    <col min="16" max="16" width="21" customWidth="1"/>
    <col min="17" max="20" width="9.28515625" bestFit="1" customWidth="1"/>
  </cols>
  <sheetData>
    <row r="1" spans="1:20">
      <c r="A1" s="83" t="s">
        <v>1235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 t="s">
        <v>1</v>
      </c>
      <c r="R1" s="85">
        <f>SUM(C8:C9)</f>
        <v>4647</v>
      </c>
      <c r="S1" s="85"/>
      <c r="T1" s="84"/>
    </row>
    <row r="2" spans="1:20">
      <c r="A2" s="83" t="s">
        <v>1236</v>
      </c>
      <c r="B2" s="84"/>
      <c r="C2" s="86"/>
      <c r="D2" s="86"/>
      <c r="E2" s="87"/>
      <c r="F2" s="341"/>
      <c r="G2" s="341"/>
      <c r="H2" s="341"/>
      <c r="I2" s="87"/>
      <c r="J2" s="122"/>
      <c r="K2" s="122"/>
      <c r="L2" s="341"/>
      <c r="M2" s="341"/>
      <c r="N2" s="341"/>
      <c r="O2" s="88"/>
      <c r="P2" s="88"/>
      <c r="Q2" s="84" t="s">
        <v>3</v>
      </c>
      <c r="R2" s="85">
        <f>C11</f>
        <v>4460</v>
      </c>
      <c r="S2" s="85"/>
      <c r="T2" s="84"/>
    </row>
    <row r="3" spans="1:20">
      <c r="A3" s="84"/>
      <c r="B3" s="89"/>
      <c r="C3" s="90"/>
      <c r="D3" s="91"/>
      <c r="E3" s="91"/>
      <c r="F3" s="90"/>
      <c r="G3" s="90"/>
      <c r="H3" s="91"/>
      <c r="I3" s="91"/>
      <c r="J3" s="91"/>
      <c r="K3" s="91"/>
      <c r="L3" s="84"/>
      <c r="M3" s="84"/>
      <c r="N3" s="84"/>
      <c r="O3" s="84"/>
      <c r="P3" s="84"/>
      <c r="Q3" s="84" t="s">
        <v>5</v>
      </c>
      <c r="R3" s="85">
        <f>C20-R2-R1</f>
        <v>34427</v>
      </c>
      <c r="S3" s="85"/>
      <c r="T3" s="84"/>
    </row>
    <row r="4" spans="1:20">
      <c r="A4" s="84"/>
      <c r="B4" s="89" t="s">
        <v>1237</v>
      </c>
      <c r="C4" s="92">
        <v>21</v>
      </c>
      <c r="D4" s="342" t="s">
        <v>1233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93"/>
      <c r="P4" s="93"/>
      <c r="Q4" s="84"/>
      <c r="R4" s="84"/>
      <c r="S4" s="90"/>
      <c r="T4" s="84"/>
    </row>
    <row r="5" spans="1:20">
      <c r="A5" s="343" t="s">
        <v>36</v>
      </c>
      <c r="B5" s="343" t="s">
        <v>1238</v>
      </c>
      <c r="C5" s="343" t="s">
        <v>1169</v>
      </c>
      <c r="D5" s="345" t="s">
        <v>1239</v>
      </c>
      <c r="E5" s="346"/>
      <c r="F5" s="345" t="s">
        <v>1240</v>
      </c>
      <c r="G5" s="346"/>
      <c r="H5" s="345" t="s">
        <v>1241</v>
      </c>
      <c r="I5" s="346"/>
      <c r="J5" s="345" t="s">
        <v>1242</v>
      </c>
      <c r="K5" s="346"/>
      <c r="L5" s="345" t="s">
        <v>1261</v>
      </c>
      <c r="M5" s="346"/>
      <c r="N5" s="347" t="s">
        <v>1243</v>
      </c>
      <c r="O5" s="343" t="s">
        <v>1244</v>
      </c>
      <c r="P5" s="343" t="s">
        <v>1173</v>
      </c>
      <c r="Q5" s="88"/>
      <c r="R5" s="88"/>
      <c r="S5" s="88"/>
      <c r="T5" s="88"/>
    </row>
    <row r="6" spans="1:20">
      <c r="A6" s="344"/>
      <c r="B6" s="344"/>
      <c r="C6" s="344"/>
      <c r="D6" s="94" t="s">
        <v>1245</v>
      </c>
      <c r="E6" s="94" t="s">
        <v>1246</v>
      </c>
      <c r="F6" s="94" t="s">
        <v>1245</v>
      </c>
      <c r="G6" s="94" t="s">
        <v>1246</v>
      </c>
      <c r="H6" s="94" t="s">
        <v>1245</v>
      </c>
      <c r="I6" s="94" t="s">
        <v>1246</v>
      </c>
      <c r="J6" s="94" t="s">
        <v>1245</v>
      </c>
      <c r="K6" s="94" t="s">
        <v>1246</v>
      </c>
      <c r="L6" s="94" t="s">
        <v>1245</v>
      </c>
      <c r="M6" s="94" t="s">
        <v>1246</v>
      </c>
      <c r="N6" s="348"/>
      <c r="O6" s="344"/>
      <c r="P6" s="344"/>
      <c r="Q6" s="88"/>
      <c r="R6" s="88"/>
      <c r="S6" s="88"/>
      <c r="T6" s="88"/>
    </row>
    <row r="7" spans="1:20" s="72" customFormat="1">
      <c r="A7" s="95">
        <v>1</v>
      </c>
      <c r="B7" s="96" t="s">
        <v>150</v>
      </c>
      <c r="C7" s="97">
        <f>SUMIF(APS!$C10:$C5565,SUMMARY!B7,APS!$Q10:$Q5565)</f>
        <v>1096</v>
      </c>
      <c r="D7" s="97">
        <f>SUMIF(APS!$C$10:$C$5765,SUMMARY!B7,APS!$AZ$10:$AZ$5765)</f>
        <v>160</v>
      </c>
      <c r="E7" s="97"/>
      <c r="F7" s="97">
        <f>SUMIF(APS!$C$10:$C$5765,SUMMARY!B7,APS!$CL$10:$CL$5765)</f>
        <v>736</v>
      </c>
      <c r="G7" s="97"/>
      <c r="H7" s="97">
        <f>SUMIF(APS!$C$10:$C$5765,SUMMARY!B7,APS!$DX$10:$DX$5765)</f>
        <v>200</v>
      </c>
      <c r="I7" s="97"/>
      <c r="J7" s="97">
        <f>SUMIF(APS!$C$10:$C$5765,SUMMARY!B7,APS!$FJ$10:$FJ$5765)</f>
        <v>0</v>
      </c>
      <c r="K7" s="97"/>
      <c r="L7" s="97">
        <f>SUMIF(APS!$C$10:$C$5765,SUMMARY!B7,APS!$GL$10:$GL$5765)</f>
        <v>0</v>
      </c>
      <c r="M7" s="97"/>
      <c r="N7" s="97">
        <f>E7+G7+I7+M7</f>
        <v>0</v>
      </c>
      <c r="O7" s="98">
        <f>N7/C7</f>
        <v>0</v>
      </c>
      <c r="P7" s="99"/>
      <c r="Q7" s="100"/>
      <c r="R7" s="100"/>
      <c r="S7" s="100"/>
      <c r="T7" s="100"/>
    </row>
    <row r="8" spans="1:20" s="72" customFormat="1">
      <c r="A8" s="95">
        <v>2</v>
      </c>
      <c r="B8" s="96" t="s">
        <v>1</v>
      </c>
      <c r="C8" s="97">
        <f>SUMIF(APS!$C11:$C5566,SUMMARY!B8,APS!$Q11:$Q5566)</f>
        <v>1427</v>
      </c>
      <c r="D8" s="97">
        <f>SUMIF(APS!$C$10:$C$5765,SUMMARY!B8,APS!$AZ$10:$AZ$5765)</f>
        <v>113</v>
      </c>
      <c r="E8" s="97"/>
      <c r="F8" s="97">
        <f>SUMIF(APS!$C$10:$C$5765,SUMMARY!B8,APS!$CL$10:$CL$5765)</f>
        <v>1314</v>
      </c>
      <c r="G8" s="97"/>
      <c r="H8" s="97">
        <f>SUMIF(APS!$C$10:$C$5765,SUMMARY!B8,APS!$DX$10:$DX$5765)</f>
        <v>0</v>
      </c>
      <c r="I8" s="97"/>
      <c r="J8" s="97">
        <f>SUMIF(APS!$C$10:$C$5765,SUMMARY!B8,APS!$FJ$10:$FJ$5765)</f>
        <v>0</v>
      </c>
      <c r="K8" s="97"/>
      <c r="L8" s="97">
        <f>SUMIF(APS!$C$10:$C$5765,SUMMARY!B8,APS!$GL$10:$GL$5765)</f>
        <v>0</v>
      </c>
      <c r="M8" s="97"/>
      <c r="N8" s="97">
        <f t="shared" ref="N8:N19" si="0">E8+G8+I8+M8</f>
        <v>0</v>
      </c>
      <c r="O8" s="98">
        <f t="shared" ref="O8:O19" si="1">N8/C8</f>
        <v>0</v>
      </c>
      <c r="P8" s="99"/>
      <c r="Q8" s="101"/>
      <c r="R8" s="100"/>
      <c r="S8" s="100"/>
      <c r="T8" s="100"/>
    </row>
    <row r="9" spans="1:20" s="72" customFormat="1">
      <c r="A9" s="95">
        <v>3</v>
      </c>
      <c r="B9" s="96" t="s">
        <v>4</v>
      </c>
      <c r="C9" s="97">
        <f>SUMIF(APS!$C12:$C5567,SUMMARY!B9,APS!$Q12:$Q5567)</f>
        <v>3220</v>
      </c>
      <c r="D9" s="97">
        <f>SUMIF(APS!$C$10:$C$5765,SUMMARY!B9,APS!$AZ$10:$AZ$5765)</f>
        <v>1230</v>
      </c>
      <c r="E9" s="97"/>
      <c r="F9" s="97">
        <f>SUMIF(APS!$C$10:$C$5765,SUMMARY!B9,APS!$CL$10:$CL$5765)</f>
        <v>1990</v>
      </c>
      <c r="G9" s="97"/>
      <c r="H9" s="97">
        <f>SUMIF(APS!$C$10:$C$5765,SUMMARY!B9,APS!$DX$10:$DX$5765)</f>
        <v>0</v>
      </c>
      <c r="I9" s="97"/>
      <c r="J9" s="97">
        <f>SUMIF(APS!$C$10:$C$5765,SUMMARY!B9,APS!$FJ$10:$FJ$5765)</f>
        <v>0</v>
      </c>
      <c r="K9" s="97"/>
      <c r="L9" s="97">
        <f>SUMIF(APS!$C$10:$C$5765,SUMMARY!B9,APS!$GL$10:$GL$5765)</f>
        <v>0</v>
      </c>
      <c r="M9" s="97"/>
      <c r="N9" s="97">
        <f t="shared" si="0"/>
        <v>0</v>
      </c>
      <c r="O9" s="98">
        <f t="shared" si="1"/>
        <v>0</v>
      </c>
      <c r="P9" s="99"/>
      <c r="Q9" s="101"/>
      <c r="R9" s="100"/>
      <c r="S9" s="100"/>
      <c r="T9" s="100"/>
    </row>
    <row r="10" spans="1:20" s="72" customFormat="1">
      <c r="A10" s="95">
        <v>4</v>
      </c>
      <c r="B10" s="96" t="s">
        <v>184</v>
      </c>
      <c r="C10" s="97">
        <f>SUMIF(APS!$C13:$C5568,SUMMARY!B10,APS!$Q13:$Q5568)</f>
        <v>1212</v>
      </c>
      <c r="D10" s="97">
        <f>SUMIF(APS!$C$10:$C$5765,SUMMARY!B10,APS!$AZ$10:$AZ$5765)</f>
        <v>0</v>
      </c>
      <c r="E10" s="97"/>
      <c r="F10" s="97">
        <f>SUMIF(APS!$C$10:$C$5765,SUMMARY!B10,APS!$CL$10:$CL$5765)</f>
        <v>742</v>
      </c>
      <c r="G10" s="97"/>
      <c r="H10" s="97">
        <f>SUMIF(APS!$C$10:$C$5765,SUMMARY!B10,APS!$DX$10:$DX$5765)</f>
        <v>470</v>
      </c>
      <c r="I10" s="97"/>
      <c r="J10" s="97">
        <f>SUMIF(APS!$C$10:$C$5765,SUMMARY!B10,APS!$FJ$10:$FJ$5765)</f>
        <v>0</v>
      </c>
      <c r="K10" s="97"/>
      <c r="L10" s="97">
        <f>SUMIF(APS!$C$10:$C$5765,SUMMARY!B10,APS!$GL$10:$GL$5765)</f>
        <v>0</v>
      </c>
      <c r="M10" s="97"/>
      <c r="N10" s="97">
        <f t="shared" si="0"/>
        <v>0</v>
      </c>
      <c r="O10" s="98">
        <f t="shared" si="1"/>
        <v>0</v>
      </c>
      <c r="P10" s="99"/>
      <c r="Q10" s="100"/>
      <c r="R10" s="100"/>
      <c r="S10" s="100"/>
      <c r="T10" s="100"/>
    </row>
    <row r="11" spans="1:20" s="72" customFormat="1">
      <c r="A11" s="95">
        <v>5</v>
      </c>
      <c r="B11" s="96" t="s">
        <v>3</v>
      </c>
      <c r="C11" s="97">
        <f>SUMIF(APS!$C14:$C5569,SUMMARY!B11,APS!$Q14:$Q5569)</f>
        <v>4460</v>
      </c>
      <c r="D11" s="97">
        <f>SUMIF(APS!$C$10:$C$5765,SUMMARY!B11,APS!$AZ$10:$AZ$5765)</f>
        <v>564</v>
      </c>
      <c r="E11" s="97"/>
      <c r="F11" s="97">
        <f>SUMIF(APS!$C$10:$C$5765,SUMMARY!B11,APS!$CL$10:$CL$5765)</f>
        <v>1300</v>
      </c>
      <c r="G11" s="97"/>
      <c r="H11" s="97">
        <f>SUMIF(APS!$C$10:$C$5765,SUMMARY!B11,APS!$DX$10:$DX$5765)</f>
        <v>2596</v>
      </c>
      <c r="I11" s="97"/>
      <c r="J11" s="97">
        <f>SUMIF(APS!$C$10:$C$5765,SUMMARY!B11,APS!$FJ$10:$FJ$5765)</f>
        <v>0</v>
      </c>
      <c r="K11" s="97"/>
      <c r="L11" s="97">
        <f>SUMIF(APS!$C$10:$C$5765,SUMMARY!B11,APS!$GL$10:$GL$5765)</f>
        <v>0</v>
      </c>
      <c r="M11" s="97"/>
      <c r="N11" s="97">
        <f t="shared" si="0"/>
        <v>0</v>
      </c>
      <c r="O11" s="98">
        <f t="shared" si="1"/>
        <v>0</v>
      </c>
      <c r="P11" s="99"/>
      <c r="Q11" s="100"/>
      <c r="R11" s="100"/>
      <c r="S11" s="100"/>
      <c r="T11" s="100"/>
    </row>
    <row r="12" spans="1:20" s="72" customFormat="1">
      <c r="A12" s="95">
        <v>6</v>
      </c>
      <c r="B12" s="96" t="s">
        <v>490</v>
      </c>
      <c r="C12" s="97">
        <f>SUMIF(APS!$C15:$C5570,SUMMARY!B12,APS!$Q15:$Q5570)</f>
        <v>7883</v>
      </c>
      <c r="D12" s="97">
        <f>SUMIF(APS!$C$10:$C$5765,SUMMARY!B12,APS!$AZ$10:$AZ$5765)</f>
        <v>505</v>
      </c>
      <c r="E12" s="97"/>
      <c r="F12" s="97">
        <f>SUMIF(APS!$C$10:$C$5765,SUMMARY!B12,APS!$CL$10:$CL$5765)</f>
        <v>1063</v>
      </c>
      <c r="G12" s="97"/>
      <c r="H12" s="97">
        <f>SUMIF(APS!$C$10:$C$5765,SUMMARY!B12,APS!$DX$10:$DX$5765)</f>
        <v>2432</v>
      </c>
      <c r="I12" s="97"/>
      <c r="J12" s="97">
        <f>SUMIF(APS!$C$10:$C$5765,SUMMARY!B12,APS!$FJ$10:$FJ$5765)</f>
        <v>2583</v>
      </c>
      <c r="K12" s="97"/>
      <c r="L12" s="97">
        <f>SUMIF(APS!$C$10:$C$5765,SUMMARY!B12,APS!$GL$10:$GL$5765)</f>
        <v>1300</v>
      </c>
      <c r="M12" s="97"/>
      <c r="N12" s="97">
        <f t="shared" si="0"/>
        <v>0</v>
      </c>
      <c r="O12" s="98">
        <f t="shared" si="1"/>
        <v>0</v>
      </c>
      <c r="P12" s="99"/>
      <c r="Q12" s="100"/>
      <c r="R12" s="100"/>
      <c r="S12" s="100"/>
      <c r="T12" s="100"/>
    </row>
    <row r="13" spans="1:20" s="72" customFormat="1">
      <c r="A13" s="95">
        <v>7</v>
      </c>
      <c r="B13" s="96" t="s">
        <v>318</v>
      </c>
      <c r="C13" s="97">
        <f>SUMIF(APS!$C16:$C5571,SUMMARY!B13,APS!$Q16:$Q5571)</f>
        <v>398</v>
      </c>
      <c r="D13" s="97">
        <f>SUMIF(APS!$C$10:$C$5765,SUMMARY!B13,APS!$AZ$10:$AZ$5765)</f>
        <v>280</v>
      </c>
      <c r="E13" s="97"/>
      <c r="F13" s="97">
        <f>SUMIF(APS!$C$10:$C$5765,SUMMARY!B13,APS!$CL$10:$CL$5765)</f>
        <v>50</v>
      </c>
      <c r="G13" s="97"/>
      <c r="H13" s="97">
        <f>SUMIF(APS!$C$10:$C$5765,SUMMARY!B13,APS!$DX$10:$DX$5765)</f>
        <v>68</v>
      </c>
      <c r="I13" s="97"/>
      <c r="J13" s="97">
        <f>SUMIF(APS!$C$10:$C$5765,SUMMARY!B13,APS!$FJ$10:$FJ$5765)</f>
        <v>0</v>
      </c>
      <c r="K13" s="97"/>
      <c r="L13" s="97">
        <f>SUMIF(APS!$C$10:$C$5765,SUMMARY!B13,APS!$GL$10:$GL$5765)</f>
        <v>0</v>
      </c>
      <c r="M13" s="97"/>
      <c r="N13" s="97">
        <f t="shared" si="0"/>
        <v>0</v>
      </c>
      <c r="O13" s="98">
        <f t="shared" si="1"/>
        <v>0</v>
      </c>
      <c r="P13" s="99"/>
      <c r="Q13" s="100"/>
      <c r="R13" s="100"/>
      <c r="S13" s="100"/>
      <c r="T13" s="100"/>
    </row>
    <row r="14" spans="1:20" s="72" customFormat="1">
      <c r="A14" s="95">
        <v>8</v>
      </c>
      <c r="B14" s="96" t="s">
        <v>333</v>
      </c>
      <c r="C14" s="97">
        <f>SUMIF(APS!$C17:$C5572,SUMMARY!B14,APS!$Q17:$Q5572)</f>
        <v>3310</v>
      </c>
      <c r="D14" s="97">
        <f>SUMIF(APS!$C$10:$C$5765,SUMMARY!B14,APS!$AZ$10:$AZ$5765)</f>
        <v>1200</v>
      </c>
      <c r="E14" s="97"/>
      <c r="F14" s="97">
        <f>SUMIF(APS!$C$10:$C$5765,SUMMARY!B14,APS!$CL$10:$CL$5765)</f>
        <v>1958</v>
      </c>
      <c r="G14" s="97"/>
      <c r="H14" s="97">
        <f>SUMIF(APS!$C$10:$C$5765,SUMMARY!B14,APS!$DX$10:$DX$5765)</f>
        <v>152</v>
      </c>
      <c r="I14" s="97"/>
      <c r="J14" s="97">
        <f>SUMIF(APS!$C$10:$C$5765,SUMMARY!B14,APS!$FJ$10:$FJ$5765)</f>
        <v>0</v>
      </c>
      <c r="K14" s="97"/>
      <c r="L14" s="97">
        <f>SUMIF(APS!$C$10:$C$5765,SUMMARY!B14,APS!$GL$10:$GL$5765)</f>
        <v>0</v>
      </c>
      <c r="M14" s="97"/>
      <c r="N14" s="97">
        <f t="shared" si="0"/>
        <v>0</v>
      </c>
      <c r="O14" s="98">
        <f t="shared" si="1"/>
        <v>0</v>
      </c>
      <c r="P14" s="99"/>
      <c r="Q14" s="100"/>
      <c r="R14" s="100"/>
      <c r="S14" s="100"/>
      <c r="T14" s="100"/>
    </row>
    <row r="15" spans="1:20" s="72" customFormat="1">
      <c r="A15" s="95">
        <v>9</v>
      </c>
      <c r="B15" s="96" t="s">
        <v>373</v>
      </c>
      <c r="C15" s="97">
        <f>SUMIF(APS!$C18:$C5573,SUMMARY!B15,APS!$Q18:$Q5573)</f>
        <v>9339</v>
      </c>
      <c r="D15" s="97">
        <f>SUMIF(APS!$C$10:$C$5765,SUMMARY!B15,APS!$AZ$10:$AZ$5765)</f>
        <v>800</v>
      </c>
      <c r="E15" s="97"/>
      <c r="F15" s="97">
        <f>SUMIF(APS!$C$10:$C$5765,SUMMARY!B15,APS!$CL$10:$CL$5765)</f>
        <v>3250</v>
      </c>
      <c r="G15" s="97"/>
      <c r="H15" s="97">
        <f>SUMIF(APS!$C$10:$C$5765,SUMMARY!B15,APS!$DX$10:$DX$5765)</f>
        <v>4641</v>
      </c>
      <c r="I15" s="97"/>
      <c r="J15" s="97">
        <f>SUMIF(APS!$C$10:$C$5765,SUMMARY!B15,APS!$FJ$10:$FJ$5765)</f>
        <v>648</v>
      </c>
      <c r="K15" s="97"/>
      <c r="L15" s="97">
        <f>SUMIF(APS!$C$10:$C$5765,SUMMARY!B15,APS!$GL$10:$GL$5765)</f>
        <v>0</v>
      </c>
      <c r="M15" s="97"/>
      <c r="N15" s="97">
        <f t="shared" si="0"/>
        <v>0</v>
      </c>
      <c r="O15" s="98">
        <f t="shared" si="1"/>
        <v>0</v>
      </c>
      <c r="P15" s="99"/>
      <c r="Q15" s="100"/>
      <c r="R15" s="100"/>
      <c r="S15" s="100"/>
      <c r="T15" s="100"/>
    </row>
    <row r="16" spans="1:20" s="120" customFormat="1">
      <c r="A16" s="119">
        <v>10</v>
      </c>
      <c r="B16" s="96" t="s">
        <v>1035</v>
      </c>
      <c r="C16" s="97">
        <f>SUMIF(APS!$C19:$C5574,SUMMARY!B16,APS!$Q19:$Q5574)</f>
        <v>5178</v>
      </c>
      <c r="D16" s="97">
        <f>SUMIF(APS!$C$10:$C$5765,SUMMARY!B16,APS!$AZ$10:$AZ$5765)</f>
        <v>386</v>
      </c>
      <c r="E16" s="97"/>
      <c r="F16" s="97">
        <f>SUMIF(APS!$C$10:$C$5765,SUMMARY!B16,APS!$CL$10:$CL$5765)</f>
        <v>996</v>
      </c>
      <c r="G16" s="97"/>
      <c r="H16" s="97">
        <f>SUMIF(APS!$C$10:$C$5765,SUMMARY!B16,APS!$DX$10:$DX$5765)</f>
        <v>988</v>
      </c>
      <c r="I16" s="97"/>
      <c r="J16" s="97">
        <f>SUMIF(APS!$C$10:$C$5765,SUMMARY!B16,APS!$FJ$10:$FJ$5765)</f>
        <v>1114</v>
      </c>
      <c r="K16" s="97"/>
      <c r="L16" s="97">
        <f>SUMIF(APS!$C$10:$C$5765,SUMMARY!B16,APS!$GL$10:$GL$5765)</f>
        <v>740</v>
      </c>
      <c r="M16" s="97"/>
      <c r="N16" s="97">
        <f t="shared" si="0"/>
        <v>0</v>
      </c>
      <c r="O16" s="98">
        <f t="shared" si="1"/>
        <v>0</v>
      </c>
      <c r="P16" s="118"/>
      <c r="Q16" s="101"/>
      <c r="R16" s="101"/>
      <c r="S16" s="102"/>
      <c r="T16" s="100"/>
    </row>
    <row r="17" spans="1:20" s="72" customFormat="1">
      <c r="A17" s="95">
        <v>11</v>
      </c>
      <c r="B17" s="96" t="s">
        <v>1013</v>
      </c>
      <c r="C17" s="97">
        <f>SUMIF(APS!$C20:$C5575,SUMMARY!B17,APS!$Q20:$Q5575)</f>
        <v>5043</v>
      </c>
      <c r="D17" s="97">
        <f>SUMIF(APS!$C$10:$C$5765,SUMMARY!B17,APS!$AZ$10:$AZ$5765)</f>
        <v>614</v>
      </c>
      <c r="E17" s="97"/>
      <c r="F17" s="97">
        <f>SUMIF(APS!$C$10:$C$5765,SUMMARY!B17,APS!$CL$10:$CL$5765)</f>
        <v>1504</v>
      </c>
      <c r="G17" s="97"/>
      <c r="H17" s="97">
        <f>SUMIF(APS!$C$10:$C$5765,SUMMARY!B17,APS!$DX$10:$DX$5765)</f>
        <v>1512</v>
      </c>
      <c r="I17" s="97"/>
      <c r="J17" s="97">
        <f>SUMIF(APS!$C$10:$C$5765,SUMMARY!B17,APS!$FJ$10:$FJ$5765)</f>
        <v>1116</v>
      </c>
      <c r="K17" s="97"/>
      <c r="L17" s="97">
        <f>SUMIF(APS!$C$10:$C$5765,SUMMARY!B17,APS!$GL$10:$GL$5765)</f>
        <v>0</v>
      </c>
      <c r="M17" s="97"/>
      <c r="N17" s="97">
        <f t="shared" si="0"/>
        <v>0</v>
      </c>
      <c r="O17" s="98">
        <f t="shared" si="1"/>
        <v>0</v>
      </c>
      <c r="P17" s="99"/>
      <c r="Q17" s="101"/>
      <c r="R17" s="101"/>
      <c r="S17" s="102"/>
      <c r="T17" s="100"/>
    </row>
    <row r="18" spans="1:20" s="72" customFormat="1">
      <c r="A18" s="95">
        <v>12</v>
      </c>
      <c r="B18" s="96" t="s">
        <v>1066</v>
      </c>
      <c r="C18" s="97">
        <f>SUMIF(APS!$C21:$C5576,SUMMARY!B18,APS!$Q21:$Q5576)</f>
        <v>358</v>
      </c>
      <c r="D18" s="97">
        <f>SUMIF(APS!$C$10:$C$5765,SUMMARY!B18,APS!$AZ$10:$AZ$5765)</f>
        <v>0</v>
      </c>
      <c r="E18" s="97"/>
      <c r="F18" s="97">
        <f>SUMIF(APS!$C$10:$C$5765,SUMMARY!B18,APS!$CL$10:$CL$5765)</f>
        <v>110</v>
      </c>
      <c r="G18" s="97"/>
      <c r="H18" s="97">
        <f>SUMIF(APS!$C$10:$C$5765,SUMMARY!B18,APS!$DX$10:$DX$5765)</f>
        <v>248</v>
      </c>
      <c r="I18" s="97"/>
      <c r="J18" s="97">
        <f>SUMIF(APS!$C$10:$C$5765,SUMMARY!B18,APS!$FJ$10:$FJ$5765)</f>
        <v>0</v>
      </c>
      <c r="K18" s="97"/>
      <c r="L18" s="97">
        <f>SUMIF(APS!$C$10:$C$5765,SUMMARY!B18,APS!$GL$10:$GL$5765)</f>
        <v>0</v>
      </c>
      <c r="M18" s="97"/>
      <c r="N18" s="97">
        <f>E18+G18+I18+M18</f>
        <v>0</v>
      </c>
      <c r="O18" s="98">
        <f>N18/C18</f>
        <v>0</v>
      </c>
      <c r="P18" s="99"/>
      <c r="Q18" s="100"/>
      <c r="R18" s="101"/>
      <c r="S18" s="102"/>
      <c r="T18" s="102"/>
    </row>
    <row r="19" spans="1:20" s="72" customFormat="1">
      <c r="A19" s="95">
        <v>13</v>
      </c>
      <c r="B19" s="96" t="s">
        <v>897</v>
      </c>
      <c r="C19" s="97">
        <f>SUMIF(APS!$C22:$C5577,SUMMARY!B19,APS!$Q22:$Q5577)</f>
        <v>610</v>
      </c>
      <c r="D19" s="97">
        <f>SUMIF(APS!$C$10:$C$5765,SUMMARY!B19,APS!$AZ$10:$AZ$5765)</f>
        <v>50</v>
      </c>
      <c r="E19" s="97"/>
      <c r="F19" s="97">
        <f>SUMIF(APS!$C$10:$C$5765,SUMMARY!B19,APS!$CL$10:$CL$5765)</f>
        <v>198</v>
      </c>
      <c r="G19" s="97"/>
      <c r="H19" s="97">
        <f>SUMIF(APS!$C$10:$C$5765,SUMMARY!B19,APS!$DX$10:$DX$5765)</f>
        <v>312</v>
      </c>
      <c r="I19" s="97"/>
      <c r="J19" s="97">
        <f>SUMIF(APS!$C$10:$C$5765,SUMMARY!B19,APS!$FJ$10:$FJ$5765)</f>
        <v>50</v>
      </c>
      <c r="K19" s="97"/>
      <c r="L19" s="97">
        <f>SUMIF(APS!$C$10:$C$5765,SUMMARY!B19,APS!$GL$10:$GL$5765)</f>
        <v>0</v>
      </c>
      <c r="M19" s="97"/>
      <c r="N19" s="97">
        <f t="shared" si="0"/>
        <v>0</v>
      </c>
      <c r="O19" s="98">
        <f t="shared" si="1"/>
        <v>0</v>
      </c>
      <c r="P19" s="99"/>
      <c r="Q19" s="100"/>
      <c r="R19" s="101"/>
      <c r="S19" s="102"/>
      <c r="T19" s="102"/>
    </row>
    <row r="20" spans="1:20">
      <c r="A20" s="103"/>
      <c r="B20" s="104"/>
      <c r="C20" s="105">
        <f>SUM(C7:C19)</f>
        <v>43534</v>
      </c>
      <c r="D20" s="105">
        <f>SUM(D7:D19)</f>
        <v>5902</v>
      </c>
      <c r="E20" s="105">
        <f>SUM(E7:E19)</f>
        <v>0</v>
      </c>
      <c r="F20" s="105">
        <f t="shared" ref="F20:M20" si="2">SUM(F7:F19)</f>
        <v>15211</v>
      </c>
      <c r="G20" s="105">
        <f t="shared" si="2"/>
        <v>0</v>
      </c>
      <c r="H20" s="105">
        <f t="shared" si="2"/>
        <v>13619</v>
      </c>
      <c r="I20" s="105">
        <f t="shared" si="2"/>
        <v>0</v>
      </c>
      <c r="J20" s="105">
        <f t="shared" si="2"/>
        <v>5511</v>
      </c>
      <c r="K20" s="105">
        <f t="shared" si="2"/>
        <v>0</v>
      </c>
      <c r="L20" s="105">
        <f t="shared" si="2"/>
        <v>2040</v>
      </c>
      <c r="M20" s="105">
        <f t="shared" si="2"/>
        <v>0</v>
      </c>
      <c r="N20" s="105">
        <f>SUM(N1:N19)</f>
        <v>0</v>
      </c>
      <c r="O20" s="106">
        <f>N20/C20</f>
        <v>0</v>
      </c>
      <c r="P20" s="105">
        <f>SUM(P1:P19)</f>
        <v>0</v>
      </c>
      <c r="Q20" s="107"/>
      <c r="R20" s="107"/>
      <c r="S20" s="84"/>
      <c r="T20" s="84"/>
    </row>
    <row r="21" spans="1:20">
      <c r="A21" s="103"/>
      <c r="B21" s="103"/>
      <c r="C21" s="105">
        <v>21</v>
      </c>
      <c r="D21" s="105">
        <v>2</v>
      </c>
      <c r="E21" s="105"/>
      <c r="F21" s="105">
        <v>5</v>
      </c>
      <c r="G21" s="105">
        <v>0</v>
      </c>
      <c r="H21" s="105">
        <v>5</v>
      </c>
      <c r="I21" s="105"/>
      <c r="J21" s="105">
        <v>5</v>
      </c>
      <c r="K21" s="105"/>
      <c r="L21" s="105">
        <v>3</v>
      </c>
      <c r="M21" s="105"/>
      <c r="N21" s="105"/>
      <c r="O21" s="105"/>
      <c r="P21" s="105"/>
      <c r="Q21" s="84"/>
      <c r="R21" s="84"/>
      <c r="S21" s="84"/>
      <c r="T21" s="84"/>
    </row>
    <row r="22" spans="1:20" hidden="1">
      <c r="A22" s="108"/>
      <c r="B22" s="109" t="s">
        <v>1247</v>
      </c>
      <c r="D22" s="110"/>
      <c r="E22" s="111" t="e">
        <f>E20/E21</f>
        <v>#DIV/0!</v>
      </c>
      <c r="F22" s="110"/>
      <c r="G22" s="111" t="e">
        <f>G20/G21</f>
        <v>#DIV/0!</v>
      </c>
      <c r="H22" s="110"/>
      <c r="I22" s="111" t="e">
        <f>I20/I21</f>
        <v>#DIV/0!</v>
      </c>
      <c r="J22" s="111"/>
      <c r="K22" s="111"/>
      <c r="L22" s="110"/>
      <c r="M22" s="111" t="e">
        <f>M20/M21</f>
        <v>#DIV/0!</v>
      </c>
      <c r="N22" s="112"/>
      <c r="O22" s="112"/>
      <c r="P22" s="112"/>
      <c r="Q22" s="84"/>
      <c r="R22" s="84"/>
      <c r="S22" s="84"/>
      <c r="T22" s="84"/>
    </row>
    <row r="23" spans="1:20">
      <c r="A23" s="108"/>
      <c r="B23" s="108" t="s">
        <v>1248</v>
      </c>
      <c r="C23" s="111">
        <f>C20/C21</f>
        <v>2073.0476190476193</v>
      </c>
      <c r="D23" s="111">
        <f>D20/D21</f>
        <v>2951</v>
      </c>
      <c r="E23" s="111"/>
      <c r="F23" s="111">
        <f>F20/F21</f>
        <v>3042.2</v>
      </c>
      <c r="G23" s="111"/>
      <c r="H23" s="111">
        <f>H20/H21</f>
        <v>2723.8</v>
      </c>
      <c r="I23" s="111"/>
      <c r="J23" s="111">
        <f>J20/J21</f>
        <v>1102.2</v>
      </c>
      <c r="K23" s="111"/>
      <c r="L23" s="111">
        <f>L20/L21</f>
        <v>680</v>
      </c>
      <c r="M23" s="111"/>
      <c r="N23" s="108"/>
      <c r="O23" s="108"/>
      <c r="P23" s="108"/>
      <c r="Q23" s="84"/>
      <c r="R23" s="84"/>
      <c r="S23" s="84"/>
      <c r="T23" s="84"/>
    </row>
    <row r="24" spans="1:20" hidden="1">
      <c r="A24" s="113"/>
      <c r="B24" s="113" t="s">
        <v>1249</v>
      </c>
      <c r="C24" s="114">
        <f>N20</f>
        <v>0</v>
      </c>
      <c r="D24" s="349">
        <f>E20/D20</f>
        <v>0</v>
      </c>
      <c r="E24" s="350"/>
      <c r="F24" s="349">
        <f>G20/F20</f>
        <v>0</v>
      </c>
      <c r="G24" s="350"/>
      <c r="H24" s="349">
        <f>I20/H20</f>
        <v>0</v>
      </c>
      <c r="I24" s="350"/>
      <c r="J24" s="133"/>
      <c r="K24" s="133"/>
      <c r="L24" s="349">
        <f>M20/L20</f>
        <v>0</v>
      </c>
      <c r="M24" s="350"/>
      <c r="N24" s="349" t="e">
        <f>O20/N20</f>
        <v>#DIV/0!</v>
      </c>
      <c r="O24" s="350"/>
      <c r="P24" s="84"/>
      <c r="Q24" s="84"/>
      <c r="R24" s="84"/>
      <c r="S24" s="84"/>
      <c r="T24" s="84"/>
    </row>
    <row r="25" spans="1:20" hidden="1">
      <c r="A25" s="351"/>
      <c r="B25" s="351" t="s">
        <v>1250</v>
      </c>
      <c r="C25" s="115">
        <f>C20-C24</f>
        <v>43534</v>
      </c>
      <c r="D25" s="353">
        <f>D20-E20</f>
        <v>5902</v>
      </c>
      <c r="E25" s="353"/>
      <c r="F25" s="353">
        <f>F20-G20</f>
        <v>15211</v>
      </c>
      <c r="G25" s="353"/>
      <c r="H25" s="353">
        <f>H20-I20</f>
        <v>13619</v>
      </c>
      <c r="I25" s="353"/>
      <c r="J25" s="123"/>
      <c r="K25" s="123"/>
      <c r="L25" s="353">
        <f>L20-M20</f>
        <v>2040</v>
      </c>
      <c r="M25" s="353"/>
      <c r="N25" s="353">
        <f>N20-O20</f>
        <v>0</v>
      </c>
      <c r="O25" s="353"/>
      <c r="P25" s="84"/>
      <c r="Q25" s="84"/>
      <c r="R25" s="84"/>
      <c r="S25" s="84"/>
      <c r="T25" s="84"/>
    </row>
    <row r="26" spans="1:20" hidden="1">
      <c r="A26" s="352"/>
      <c r="B26" s="352"/>
      <c r="C26" s="116">
        <f>C25/C20</f>
        <v>1</v>
      </c>
      <c r="D26" s="354">
        <f>D25/D20</f>
        <v>1</v>
      </c>
      <c r="E26" s="355"/>
      <c r="F26" s="354">
        <f>F25/F20</f>
        <v>1</v>
      </c>
      <c r="G26" s="355"/>
      <c r="H26" s="354">
        <f>H25/H20</f>
        <v>1</v>
      </c>
      <c r="I26" s="355"/>
      <c r="J26" s="134"/>
      <c r="K26" s="134"/>
      <c r="L26" s="354">
        <f>L25/L20</f>
        <v>1</v>
      </c>
      <c r="M26" s="355"/>
      <c r="N26" s="354" t="e">
        <f>N25/N20</f>
        <v>#DIV/0!</v>
      </c>
      <c r="O26" s="355"/>
      <c r="P26" s="117"/>
      <c r="Q26" s="117"/>
      <c r="R26" s="117"/>
      <c r="S26" s="117"/>
      <c r="T26" s="117"/>
    </row>
    <row r="27" spans="1:20" hidden="1"/>
  </sheetData>
  <mergeCells count="31">
    <mergeCell ref="L25:M25"/>
    <mergeCell ref="N25:O25"/>
    <mergeCell ref="D26:E26"/>
    <mergeCell ref="F26:G26"/>
    <mergeCell ref="H26:I26"/>
    <mergeCell ref="L26:M26"/>
    <mergeCell ref="N26:O26"/>
    <mergeCell ref="A25:A26"/>
    <mergeCell ref="B25:B26"/>
    <mergeCell ref="D25:E25"/>
    <mergeCell ref="F25:G25"/>
    <mergeCell ref="H25:I25"/>
    <mergeCell ref="O5:O6"/>
    <mergeCell ref="P5:P6"/>
    <mergeCell ref="D24:E24"/>
    <mergeCell ref="F24:G24"/>
    <mergeCell ref="H24:I24"/>
    <mergeCell ref="L24:M24"/>
    <mergeCell ref="N24:O24"/>
    <mergeCell ref="J5:K5"/>
    <mergeCell ref="F2:H2"/>
    <mergeCell ref="L2:N2"/>
    <mergeCell ref="D4:N4"/>
    <mergeCell ref="A5:A6"/>
    <mergeCell ref="B5:B6"/>
    <mergeCell ref="C5:C6"/>
    <mergeCell ref="D5:E5"/>
    <mergeCell ref="F5:G5"/>
    <mergeCell ref="H5:I5"/>
    <mergeCell ref="L5:M5"/>
    <mergeCell ref="N5:N6"/>
  </mergeCells>
  <pageMargins left="0.7" right="0.7" top="0.75" bottom="0.75" header="0.3" footer="0.3"/>
  <pageSetup paperSize="122" orientation="portrait" horizontalDpi="120" verticalDpi="72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B632"/>
  <sheetViews>
    <sheetView showGridLines="0" tabSelected="1" zoomScale="90" zoomScaleNormal="90" workbookViewId="0">
      <pane xSplit="6" ySplit="11" topLeftCell="GF582" activePane="bottomRight" state="frozen"/>
      <selection pane="topRight" activeCell="G1" sqref="G1"/>
      <selection pane="bottomLeft" activeCell="A109" sqref="A109"/>
      <selection pane="bottomRight" activeCell="GR1" sqref="GJ1:GR1048576"/>
    </sheetView>
  </sheetViews>
  <sheetFormatPr defaultColWidth="8.42578125" defaultRowHeight="15"/>
  <cols>
    <col min="1" max="1" width="18.42578125" customWidth="1"/>
    <col min="2" max="2" width="41.140625" customWidth="1"/>
    <col min="3" max="3" width="10.85546875" customWidth="1"/>
    <col min="4" max="4" width="8.42578125" customWidth="1"/>
    <col min="5" max="6" width="8.42578125" hidden="1" customWidth="1"/>
    <col min="7" max="7" width="9.42578125" hidden="1" customWidth="1"/>
    <col min="8" max="10" width="8.42578125" hidden="1" customWidth="1"/>
    <col min="11" max="11" width="10.42578125" hidden="1" customWidth="1"/>
    <col min="12" max="12" width="8.42578125" hidden="1" customWidth="1"/>
    <col min="13" max="14" width="9.28515625" hidden="1" customWidth="1"/>
    <col min="15" max="16" width="8.42578125" hidden="1" customWidth="1"/>
    <col min="17" max="17" width="11.5703125" customWidth="1"/>
    <col min="18" max="18" width="9" style="72" hidden="1" customWidth="1"/>
    <col min="19" max="24" width="8.42578125" hidden="1" customWidth="1"/>
    <col min="25" max="25" width="9" hidden="1" customWidth="1"/>
    <col min="26" max="27" width="8.42578125" hidden="1" customWidth="1"/>
    <col min="28" max="28" width="8.42578125" customWidth="1"/>
    <col min="29" max="29" width="8.42578125" hidden="1" customWidth="1"/>
    <col min="30" max="51" width="10.28515625" hidden="1" customWidth="1"/>
    <col min="52" max="77" width="8.42578125" hidden="1" customWidth="1"/>
    <col min="78" max="89" width="9.42578125" hidden="1" customWidth="1"/>
    <col min="90" max="94" width="8.42578125" hidden="1" customWidth="1"/>
    <col min="95" max="95" width="10.42578125" hidden="1" customWidth="1"/>
    <col min="96" max="96" width="8.42578125" hidden="1" customWidth="1"/>
    <col min="97" max="97" width="8" hidden="1" customWidth="1"/>
    <col min="98" max="127" width="9.42578125" hidden="1" customWidth="1"/>
    <col min="128" max="132" width="8.42578125" hidden="1" customWidth="1"/>
    <col min="133" max="133" width="10.85546875" hidden="1" customWidth="1"/>
    <col min="134" max="135" width="8.42578125" hidden="1" customWidth="1"/>
    <col min="136" max="165" width="9.42578125" hidden="1" customWidth="1"/>
    <col min="166" max="173" width="8.42578125" hidden="1" customWidth="1"/>
    <col min="174" max="185" width="9.42578125" hidden="1" customWidth="1"/>
    <col min="186" max="191" width="9.42578125" customWidth="1"/>
    <col min="192" max="200" width="8.42578125" hidden="1" customWidth="1"/>
    <col min="201" max="205" width="8.42578125" customWidth="1"/>
    <col min="206" max="206" width="10.140625" customWidth="1"/>
    <col min="207" max="208" width="8.42578125" customWidth="1"/>
    <col min="209" max="209" width="31.5703125" customWidth="1"/>
    <col min="210" max="210" width="7.28515625" style="1" bestFit="1" customWidth="1"/>
    <col min="211" max="211" width="14.85546875" bestFit="1" customWidth="1"/>
  </cols>
  <sheetData>
    <row r="1" spans="1:211" ht="18">
      <c r="A1" s="181" t="s">
        <v>1347</v>
      </c>
    </row>
    <row r="2" spans="1:211" ht="18">
      <c r="A2" s="181" t="s">
        <v>1348</v>
      </c>
    </row>
    <row r="3" spans="1:211">
      <c r="A3" s="182" t="s">
        <v>1349</v>
      </c>
      <c r="B3" s="183">
        <v>21</v>
      </c>
      <c r="C3" s="184" t="s">
        <v>1350</v>
      </c>
      <c r="D3" s="185">
        <f>IB623</f>
        <v>30</v>
      </c>
    </row>
    <row r="4" spans="1:211" ht="23.25" thickBot="1">
      <c r="A4" s="182" t="s">
        <v>1351</v>
      </c>
      <c r="B4" s="186">
        <f>IB621</f>
        <v>20</v>
      </c>
      <c r="C4" s="187" t="s">
        <v>1352</v>
      </c>
      <c r="D4" s="188">
        <f>B3-B4</f>
        <v>1</v>
      </c>
    </row>
    <row r="5" spans="1:211" ht="16.5" thickTop="1" thickBot="1">
      <c r="A5" s="471" t="s">
        <v>1516</v>
      </c>
      <c r="B5" s="357"/>
      <c r="C5" s="357"/>
      <c r="D5" s="357"/>
    </row>
    <row r="6" spans="1:211" ht="16.5" thickTop="1">
      <c r="A6" s="2" t="s">
        <v>0</v>
      </c>
      <c r="B6" s="3"/>
      <c r="C6" s="3" t="s">
        <v>1</v>
      </c>
      <c r="D6" s="3"/>
      <c r="E6" s="4"/>
      <c r="F6" s="3"/>
      <c r="G6" s="5">
        <f t="shared" ref="G6:AK6" si="0">SUMIF($C$12:$C$3235,$B$8,G$12:G$3235)+SUMIF($C$12:$C$3235,$C$6,G$12:G$3235)</f>
        <v>7413</v>
      </c>
      <c r="H6" s="5">
        <f t="shared" si="0"/>
        <v>0</v>
      </c>
      <c r="I6" s="5">
        <f t="shared" si="0"/>
        <v>0</v>
      </c>
      <c r="J6" s="5">
        <f t="shared" si="0"/>
        <v>0</v>
      </c>
      <c r="K6" s="5">
        <f t="shared" si="0"/>
        <v>-1289</v>
      </c>
      <c r="L6" s="5">
        <f t="shared" si="0"/>
        <v>1626</v>
      </c>
      <c r="M6" s="5">
        <f t="shared" si="0"/>
        <v>437</v>
      </c>
      <c r="N6" s="5">
        <f t="shared" si="0"/>
        <v>8645</v>
      </c>
      <c r="O6" s="5">
        <f t="shared" si="0"/>
        <v>8645</v>
      </c>
      <c r="P6" s="5">
        <f t="shared" si="0"/>
        <v>5594</v>
      </c>
      <c r="Q6" s="5">
        <f t="shared" si="0"/>
        <v>4647</v>
      </c>
      <c r="R6" s="5">
        <f t="shared" si="0"/>
        <v>137</v>
      </c>
      <c r="S6" s="5">
        <f t="shared" ca="1" si="0"/>
        <v>84</v>
      </c>
      <c r="T6" s="5">
        <f t="shared" si="0"/>
        <v>0</v>
      </c>
      <c r="U6" s="5">
        <f t="shared" si="0"/>
        <v>0</v>
      </c>
      <c r="V6" s="5">
        <f t="shared" si="0"/>
        <v>0</v>
      </c>
      <c r="W6" s="5">
        <f t="shared" si="0"/>
        <v>0</v>
      </c>
      <c r="X6" s="5">
        <f t="shared" si="0"/>
        <v>0</v>
      </c>
      <c r="Y6" s="5">
        <f t="shared" si="0"/>
        <v>-4647</v>
      </c>
      <c r="Z6" s="5">
        <f t="shared" si="0"/>
        <v>0</v>
      </c>
      <c r="AA6" s="5">
        <f t="shared" si="0"/>
        <v>4647</v>
      </c>
      <c r="AB6" s="5">
        <f t="shared" si="0"/>
        <v>5694</v>
      </c>
      <c r="AC6" s="5">
        <f t="shared" si="0"/>
        <v>2495</v>
      </c>
      <c r="AD6" s="5">
        <f t="shared" si="0"/>
        <v>0</v>
      </c>
      <c r="AE6" s="5">
        <f t="shared" si="0"/>
        <v>0</v>
      </c>
      <c r="AF6" s="5">
        <f t="shared" si="0"/>
        <v>0</v>
      </c>
      <c r="AG6" s="5">
        <f t="shared" si="0"/>
        <v>0</v>
      </c>
      <c r="AH6" s="5">
        <f t="shared" si="0"/>
        <v>0</v>
      </c>
      <c r="AI6" s="5">
        <f t="shared" si="0"/>
        <v>0</v>
      </c>
      <c r="AJ6" s="5">
        <f t="shared" si="0"/>
        <v>0</v>
      </c>
      <c r="AK6" s="5">
        <f t="shared" si="0"/>
        <v>0</v>
      </c>
      <c r="AL6" s="325">
        <f>IF(AH6=0,0,((AJ6+AK6)/AH6)*100)</f>
        <v>0</v>
      </c>
      <c r="AM6" s="325">
        <f>IF(AI6=0,0,((AJ6+AK6)/AI6)*100)</f>
        <v>0</v>
      </c>
      <c r="AN6" s="5">
        <f>SUMIF($C$12:$C$3235,$B$8,AN$12:AN$3235)+SUMIF($C$12:$C$3235,$C$6,AN$12:AN$3235)</f>
        <v>342</v>
      </c>
      <c r="AO6" s="5">
        <f>SUMIF($C$12:$C$3235,$B$8,AO$12:AO$3235)+SUMIF($C$12:$C$3235,$C$6,AO$12:AO$3235)</f>
        <v>0</v>
      </c>
      <c r="AP6" s="5">
        <f>SUMIF($C$12:$C$3235,$B$8,AP$12:AP$3235)+SUMIF($C$12:$C$3235,$C$6,AP$12:AP$3235)</f>
        <v>0</v>
      </c>
      <c r="AQ6" s="5">
        <f>SUMIF($C$12:$C$3235,$B$8,AQ$12:AQ$3235)+SUMIF($C$12:$C$3235,$C$6,AQ$12:AQ$3235)</f>
        <v>0</v>
      </c>
      <c r="AR6" s="325">
        <f>IF(AN6=0,0,((AP6+AQ6)/AN6)*100)</f>
        <v>0</v>
      </c>
      <c r="AS6" s="325">
        <f>IF(AO6=0,0,((AP6+AQ6)/AO6)*100)</f>
        <v>0</v>
      </c>
      <c r="AT6" s="5">
        <f>SUMIF($C$12:$C$3235,$B$8,AT$12:AT$3235)+SUMIF($C$12:$C$3235,$C$6,AT$12:AT$3235)</f>
        <v>1001</v>
      </c>
      <c r="AU6" s="5">
        <f>SUMIF($C$12:$C$3235,$B$8,AU$12:AU$3235)+SUMIF($C$12:$C$3235,$C$6,AU$12:AU$3235)</f>
        <v>0</v>
      </c>
      <c r="AV6" s="5">
        <f>SUMIF($C$12:$C$3235,$B$8,AV$12:AV$3235)+SUMIF($C$12:$C$3235,$C$6,AV$12:AV$3235)</f>
        <v>30</v>
      </c>
      <c r="AW6" s="5">
        <f>SUMIF($C$12:$C$3235,$B$8,AW$12:AW$3235)+SUMIF($C$12:$C$3235,$C$6,AW$12:AW$3235)</f>
        <v>0</v>
      </c>
      <c r="AX6" s="325">
        <f>IF(AT6=0,0,((AV6+AW6)/AT6)*100)</f>
        <v>2.9970029970029972</v>
      </c>
      <c r="AY6" s="325">
        <f>IF(AU6=0,0,((AV6+AW6)/AU6)*100)</f>
        <v>0</v>
      </c>
      <c r="AZ6" s="5">
        <f t="shared" ref="AZ6:BE6" si="1">SUMIF($C$12:$C$3235,$B$8,AZ$12:AZ$3235)+SUMIF($C$12:$C$3235,$C$6,AZ$12:AZ$3235)</f>
        <v>1343</v>
      </c>
      <c r="BA6" s="5">
        <f t="shared" si="1"/>
        <v>0</v>
      </c>
      <c r="BB6" s="5">
        <f t="shared" si="1"/>
        <v>30</v>
      </c>
      <c r="BC6" s="5">
        <f t="shared" si="1"/>
        <v>0</v>
      </c>
      <c r="BD6" s="5">
        <f t="shared" si="1"/>
        <v>30</v>
      </c>
      <c r="BE6" s="5">
        <f t="shared" si="1"/>
        <v>-1313</v>
      </c>
      <c r="BF6" s="180">
        <f t="shared" ref="BF6:BF12" si="2">IF(AZ6=0,0,((BD6)/AZ6)*100)</f>
        <v>2.2338049143708116</v>
      </c>
      <c r="BG6" s="5">
        <f>SUMIF($C$12:$C$3235,$B$8,BG$12:BG$3235)+SUMIF($C$12:$C$3235,$C$6,BG$12:BG$3235)</f>
        <v>1699</v>
      </c>
      <c r="BH6" s="5">
        <f>SUMIF($C$12:$C$3235,$B$8,BH$12:BH$3235)+SUMIF($C$12:$C$3235,$C$6,BH$12:BH$3235)</f>
        <v>983</v>
      </c>
      <c r="BI6" s="5">
        <f>SUMIF($C$12:$C$3235,$B$8,BI$12:BI$3235)+SUMIF($C$12:$C$3235,$C$6,BI$12:BI$3235)</f>
        <v>1177</v>
      </c>
      <c r="BJ6" s="5">
        <f>SUMIF($C$12:$C$3235,$B$8,BJ$12:BJ$3235)+SUMIF($C$12:$C$3235,$C$6,BJ$12:BJ$3235)</f>
        <v>927</v>
      </c>
      <c r="BK6" s="5">
        <f>SUMIF($C$12:$C$3235,$B$8,BK$12:BK$3235)+SUMIF($C$12:$C$3235,$C$6,BK$12:BK$3235)</f>
        <v>0</v>
      </c>
      <c r="BL6" s="325">
        <f>IF(BH6=0,0,((BJ6+BK6)/BH6)*100)</f>
        <v>94.303153611393697</v>
      </c>
      <c r="BM6" s="325">
        <f>IF(BI6=0,0,((BJ6+BK6)/BI6)*100)</f>
        <v>78.759558198810538</v>
      </c>
      <c r="BN6" s="5">
        <f>SUMIF($C$12:$C$3235,$B$8,BN$12:BN$3235)+SUMIF($C$12:$C$3235,$C$6,BN$12:BN$3235)</f>
        <v>730</v>
      </c>
      <c r="BO6" s="5">
        <f>SUMIF($C$12:$C$3235,$B$8,BO$12:BO$3235)+SUMIF($C$12:$C$3235,$C$6,BO$12:BO$3235)</f>
        <v>0</v>
      </c>
      <c r="BP6" s="5">
        <f>SUMIF($C$12:$C$3235,$B$8,BP$12:BP$3235)+SUMIF($C$12:$C$3235,$C$6,BP$12:BP$3235)</f>
        <v>0</v>
      </c>
      <c r="BQ6" s="5">
        <f>SUMIF($C$12:$C$3235,$B$8,BQ$12:BQ$3235)+SUMIF($C$12:$C$3235,$C$6,BQ$12:BQ$3235)</f>
        <v>0</v>
      </c>
      <c r="BR6" s="325">
        <f>IF(BN6=0,0,((BP6+BQ6)/BN6)*100)</f>
        <v>0</v>
      </c>
      <c r="BS6" s="325">
        <f>IF(BO6=0,0,((BP6+BQ6)/BO6)*100)</f>
        <v>0</v>
      </c>
      <c r="BT6" s="5">
        <f>SUMIF($C$12:$C$3235,$B$8,BT$12:BT$3235)+SUMIF($C$12:$C$3235,$C$6,BT$12:BT$3235)</f>
        <v>720</v>
      </c>
      <c r="BU6" s="5">
        <f>SUMIF($C$12:$C$3235,$B$8,BU$12:BU$3235)+SUMIF($C$12:$C$3235,$C$6,BU$12:BU$3235)</f>
        <v>0</v>
      </c>
      <c r="BV6" s="5">
        <f>SUMIF($C$12:$C$3235,$B$8,BV$12:BV$3235)+SUMIF($C$12:$C$3235,$C$6,BV$12:BV$3235)</f>
        <v>0</v>
      </c>
      <c r="BW6" s="5">
        <f>SUMIF($C$12:$C$3235,$B$8,BW$12:BW$3235)+SUMIF($C$12:$C$3235,$C$6,BW$12:BW$3235)</f>
        <v>0</v>
      </c>
      <c r="BX6" s="325">
        <f>IF(BT6=0,0,((BV6+BW6)/BT6)*100)</f>
        <v>0</v>
      </c>
      <c r="BY6" s="325">
        <f>IF(BU6=0,0,((BV6+BW6)/BU6)*100)</f>
        <v>0</v>
      </c>
      <c r="BZ6" s="5">
        <f>SUMIF($C$12:$C$3235,$B$8,BZ$12:BZ$3235)+SUMIF($C$12:$C$3235,$C$6,BZ$12:BZ$3235)</f>
        <v>500</v>
      </c>
      <c r="CA6" s="5">
        <f>SUMIF($C$12:$C$3235,$B$8,CA$12:CA$3235)+SUMIF($C$12:$C$3235,$C$6,CA$12:CA$3235)</f>
        <v>0</v>
      </c>
      <c r="CB6" s="5">
        <f>SUMIF($C$12:$C$3235,$B$8,CB$12:CB$3235)+SUMIF($C$12:$C$3235,$C$6,CB$12:CB$3235)</f>
        <v>20</v>
      </c>
      <c r="CC6" s="5">
        <f>SUMIF($C$12:$C$3235,$B$8,CC$12:CC$3235)+SUMIF($C$12:$C$3235,$C$6,CC$12:CC$3235)</f>
        <v>0</v>
      </c>
      <c r="CD6" s="325">
        <f>IF(BZ6=0,0,((CB6+CC6)/BZ6)*100)</f>
        <v>4</v>
      </c>
      <c r="CE6" s="325">
        <f>IF(CA6=0,0,((CB6+CC6)/CA6)*100)</f>
        <v>0</v>
      </c>
      <c r="CF6" s="5">
        <f>SUMIF($C$12:$C$3235,$B$8,CF$12:CF$3235)+SUMIF($C$12:$C$3235,$C$6,CF$12:CF$3235)</f>
        <v>371</v>
      </c>
      <c r="CG6" s="5">
        <f>SUMIF($C$12:$C$3235,$B$8,CG$12:CG$3235)+SUMIF($C$12:$C$3235,$C$6,CG$12:CG$3235)</f>
        <v>0</v>
      </c>
      <c r="CH6" s="5">
        <f>SUMIF($C$12:$C$3235,$B$8,CH$12:CH$3235)+SUMIF($C$12:$C$3235,$C$6,CH$12:CH$3235)</f>
        <v>0</v>
      </c>
      <c r="CI6" s="5">
        <f>SUMIF($C$12:$C$3235,$B$8,CI$12:CI$3235)+SUMIF($C$12:$C$3235,$C$6,CI$12:CI$3235)</f>
        <v>0</v>
      </c>
      <c r="CJ6" s="325">
        <f>IF(CF6=0,0,((CH6+CI6)/CF6)*100)</f>
        <v>0</v>
      </c>
      <c r="CK6" s="325">
        <f>IF(CG6=0,0,((CH6+CI6)/CG6)*100)</f>
        <v>0</v>
      </c>
      <c r="CL6" s="5">
        <f t="shared" ref="CL6:CQ6" si="3">SUMIF($C$12:$C$3235,$B$8,CL$12:CL$3235)+SUMIF($C$12:$C$3235,$C$6,CL$12:CL$3235)</f>
        <v>3304</v>
      </c>
      <c r="CM6" s="5">
        <f t="shared" si="3"/>
        <v>1177</v>
      </c>
      <c r="CN6" s="5">
        <f t="shared" si="3"/>
        <v>947</v>
      </c>
      <c r="CO6" s="5">
        <f t="shared" si="3"/>
        <v>0</v>
      </c>
      <c r="CP6" s="5">
        <f t="shared" si="3"/>
        <v>947</v>
      </c>
      <c r="CQ6" s="5">
        <f t="shared" si="3"/>
        <v>-2357</v>
      </c>
      <c r="CR6" s="180">
        <f>IF(CL6=0,0,((CP6)/CL6)*100)</f>
        <v>28.66222760290557</v>
      </c>
      <c r="CS6" s="5">
        <f>SUMIF($C$12:$C$3235,$B$8,CS$12:CS$3235)+SUMIF($C$12:$C$3235,$C$6,CS$12:CS$3235)</f>
        <v>300</v>
      </c>
      <c r="CT6" s="5">
        <f>SUMIF($C$12:$C$3235,$B$8,CT$12:CT$3235)+SUMIF($C$12:$C$3235,$C$6,CT$12:CT$3235)</f>
        <v>0</v>
      </c>
      <c r="CU6" s="5">
        <f>SUMIF($C$12:$C$3235,$B$8,CU$12:CU$3235)+SUMIF($C$12:$C$3235,$C$6,CU$12:CU$3235)</f>
        <v>1019</v>
      </c>
      <c r="CV6" s="5">
        <f>SUMIF($C$12:$C$3235,$B$8,CV$12:CV$3235)+SUMIF($C$12:$C$3235,$C$6,CV$12:CV$3235)</f>
        <v>722</v>
      </c>
      <c r="CW6" s="5">
        <f>SUMIF($C$12:$C$3235,$B$8,CW$12:CW$3235)+SUMIF($C$12:$C$3235,$C$6,CW$12:CW$3235)</f>
        <v>0</v>
      </c>
      <c r="CX6" s="325">
        <f>IF(CT6=0,0,((CV6+CW6)/CT6)*100)</f>
        <v>0</v>
      </c>
      <c r="CY6" s="325">
        <f>IF(CU6=0,0,((CV6+CW6)/CU6)*100)</f>
        <v>70.853778213935229</v>
      </c>
      <c r="CZ6" s="5">
        <f>SUMIF($C$12:$C$3235,$B$8,CZ$12:CZ$3235)+SUMIF($C$12:$C$3235,$C$6,CZ$12:CZ$3235)</f>
        <v>0</v>
      </c>
      <c r="DA6" s="5">
        <f>SUMIF($C$12:$C$3235,$B$8,DA$12:DA$3235)+SUMIF($C$12:$C$3235,$C$6,DA$12:DA$3235)</f>
        <v>301</v>
      </c>
      <c r="DB6" s="5">
        <f>SUMIF($C$12:$C$3235,$B$8,DB$12:DB$3235)+SUMIF($C$12:$C$3235,$C$6,DB$12:DB$3235)</f>
        <v>492</v>
      </c>
      <c r="DC6" s="5">
        <f>SUMIF($C$12:$C$3235,$B$8,DC$12:DC$3235)+SUMIF($C$12:$C$3235,$C$6,DC$12:DC$3235)</f>
        <v>0</v>
      </c>
      <c r="DD6" s="325">
        <f>IF(CZ6=0,0,((DB6+DC6)/CZ6)*100)</f>
        <v>0</v>
      </c>
      <c r="DE6" s="325">
        <f>IF(DA6=0,0,((DB6+DC6)/DA6)*100)</f>
        <v>163.45514950166114</v>
      </c>
      <c r="DF6" s="5">
        <f>SUMIF($C$12:$C$3235,$B$8,DF$12:DF$3235)+SUMIF($C$12:$C$3235,$C$6,DF$12:DF$3235)</f>
        <v>0</v>
      </c>
      <c r="DG6" s="5">
        <f>SUMIF($C$12:$C$3235,$B$8,DG$12:DG$3235)+SUMIF($C$12:$C$3235,$C$6,DG$12:DG$3235)</f>
        <v>0</v>
      </c>
      <c r="DH6" s="5">
        <f>SUMIF($C$12:$C$3235,$B$8,DH$12:DH$3235)+SUMIF($C$12:$C$3235,$C$6,DH$12:DH$3235)</f>
        <v>0</v>
      </c>
      <c r="DI6" s="5">
        <f>SUMIF($C$12:$C$3235,$B$8,DI$12:DI$3235)+SUMIF($C$12:$C$3235,$C$6,DI$12:DI$3235)</f>
        <v>0</v>
      </c>
      <c r="DJ6" s="325">
        <f>IF(DF6=0,0,((DH6+DI6)/DF6)*100)</f>
        <v>0</v>
      </c>
      <c r="DK6" s="325">
        <f>IF(DG6=0,0,((DH6+DI6)/DG6)*100)</f>
        <v>0</v>
      </c>
      <c r="DL6" s="5">
        <f>SUMIF($C$12:$C$3235,$B$8,DL$12:DL$3235)+SUMIF($C$12:$C$3235,$C$6,DL$12:DL$3235)</f>
        <v>0</v>
      </c>
      <c r="DM6" s="5">
        <f>SUMIF($C$12:$C$3235,$B$8,DM$12:DM$3235)+SUMIF($C$12:$C$3235,$C$6,DM$12:DM$3235)</f>
        <v>800</v>
      </c>
      <c r="DN6" s="5">
        <f>SUMIF($C$12:$C$3235,$B$8,DN$12:DN$3235)+SUMIF($C$12:$C$3235,$C$6,DN$12:DN$3235)</f>
        <v>732</v>
      </c>
      <c r="DO6" s="5">
        <f>SUMIF($C$12:$C$3235,$B$8,DO$12:DO$3235)+SUMIF($C$12:$C$3235,$C$6,DO$12:DO$3235)</f>
        <v>0</v>
      </c>
      <c r="DP6" s="325">
        <f>IF(DL6=0,0,((DN6+DO6)/DL6)*100)</f>
        <v>0</v>
      </c>
      <c r="DQ6" s="325">
        <f>IF(DM6=0,0,((DN6+DO6)/DM6)*100)</f>
        <v>91.5</v>
      </c>
      <c r="DR6" s="5">
        <f>SUMIF($C$12:$C$3235,$B$8,DR$12:DR$3235)+SUMIF($C$12:$C$3235,$C$6,DR$12:DR$3235)</f>
        <v>0</v>
      </c>
      <c r="DS6" s="5">
        <f>SUMIF($C$12:$C$3235,$B$8,DS$12:DS$3235)+SUMIF($C$12:$C$3235,$C$6,DS$12:DS$3235)</f>
        <v>0</v>
      </c>
      <c r="DT6" s="5">
        <f>SUMIF($C$12:$C$3235,$B$8,DT$12:DT$3235)+SUMIF($C$12:$C$3235,$C$6,DT$12:DT$3235)</f>
        <v>0</v>
      </c>
      <c r="DU6" s="5">
        <f>SUMIF($C$12:$C$3235,$B$8,DU$12:DU$3235)+SUMIF($C$12:$C$3235,$C$6,DU$12:DU$3235)</f>
        <v>0</v>
      </c>
      <c r="DV6" s="325">
        <f>IF(DR6=0,0,((DT6+DU6)/DR6)*100)</f>
        <v>0</v>
      </c>
      <c r="DW6" s="325">
        <f>IF(DS6=0,0,((DT6+DU6)/DS6)*100)</f>
        <v>0</v>
      </c>
      <c r="DX6" s="5">
        <f t="shared" ref="DX6:EC6" si="4">SUMIF($C$12:$C$3235,$B$8,DX$12:DX$3235)+SUMIF($C$12:$C$3235,$C$6,DX$12:DX$3235)</f>
        <v>0</v>
      </c>
      <c r="DY6" s="5">
        <f t="shared" si="4"/>
        <v>2120</v>
      </c>
      <c r="DZ6" s="5">
        <f t="shared" si="4"/>
        <v>1946</v>
      </c>
      <c r="EA6" s="5">
        <f t="shared" si="4"/>
        <v>0</v>
      </c>
      <c r="EB6" s="5">
        <f t="shared" si="4"/>
        <v>1946</v>
      </c>
      <c r="EC6" s="5">
        <f t="shared" si="4"/>
        <v>1946</v>
      </c>
      <c r="ED6" s="180">
        <f>IF(DX6=0,0,((EB6)/DX6)*100)</f>
        <v>0</v>
      </c>
      <c r="EE6" s="5">
        <f>SUMIF($C$12:$C$3235,$B$8,EE$12:EE$3235)+SUMIF($C$12:$C$3235,$C$6,EE$12:EE$3235)</f>
        <v>1200</v>
      </c>
      <c r="EF6" s="5">
        <f>SUMIF($C$12:$C$3235,$B$8,EF$12:EF$3235)+SUMIF($C$12:$C$3235,$C$6,EF$12:EF$3235)</f>
        <v>0</v>
      </c>
      <c r="EG6" s="5">
        <f>SUMIF($C$12:$C$3235,$B$8,EG$12:EG$3235)+SUMIF($C$12:$C$3235,$C$6,EG$12:EG$3235)</f>
        <v>240</v>
      </c>
      <c r="EH6" s="5">
        <f>SUMIF($C$12:$C$3235,$B$8,EH$12:EH$3235)+SUMIF($C$12:$C$3235,$C$6,EH$12:EH$3235)</f>
        <v>115</v>
      </c>
      <c r="EI6" s="5">
        <f>SUMIF($C$12:$C$3235,$B$8,EI$12:EI$3235)+SUMIF($C$12:$C$3235,$C$6,EI$12:EI$3235)</f>
        <v>0</v>
      </c>
      <c r="EJ6" s="325">
        <f>IF(EF6=0,0,((EH6+EI6)/EF6)*100)</f>
        <v>0</v>
      </c>
      <c r="EK6" s="325">
        <f>IF(EG6=0,0,((EH6+EI6)/EG6)*100)</f>
        <v>47.916666666666671</v>
      </c>
      <c r="EL6" s="5">
        <f>SUMIF($C$12:$C$3235,$B$8,EL$12:EL$3235)+SUMIF($C$12:$C$3235,$C$6,EL$12:EL$3235)</f>
        <v>0</v>
      </c>
      <c r="EM6" s="5">
        <f>SUMIF($C$12:$C$3235,$B$8,EM$12:EM$3235)+SUMIF($C$12:$C$3235,$C$6,EM$12:EM$3235)</f>
        <v>350</v>
      </c>
      <c r="EN6" s="5">
        <f>SUMIF($C$12:$C$3235,$B$8,EN$12:EN$3235)+SUMIF($C$12:$C$3235,$C$6,EN$12:EN$3235)</f>
        <v>140</v>
      </c>
      <c r="EO6" s="5">
        <f>SUMIF($C$12:$C$3235,$B$8,EO$12:EO$3235)+SUMIF($C$12:$C$3235,$C$6,EO$12:EO$3235)</f>
        <v>0</v>
      </c>
      <c r="EP6" s="325">
        <f>IF(EL6=0,0,((EN6+EO6)/EL6)*100)</f>
        <v>0</v>
      </c>
      <c r="EQ6" s="325">
        <f>IF(EM6=0,0,((EN6+EO6)/EM6)*100)</f>
        <v>40</v>
      </c>
      <c r="ER6" s="5">
        <f>SUMIF($C$12:$C$3235,$B$8,ER$12:ER$3235)+SUMIF($C$12:$C$3235,$C$6,ER$12:ER$3235)</f>
        <v>0</v>
      </c>
      <c r="ES6" s="5">
        <f>SUMIF($C$12:$C$3235,$B$8,ES$12:ES$3235)+SUMIF($C$12:$C$3235,$C$6,ES$12:ES$3235)</f>
        <v>240</v>
      </c>
      <c r="ET6" s="5">
        <f>SUMIF($C$12:$C$3235,$B$8,ET$12:ET$3235)+SUMIF($C$12:$C$3235,$C$6,ET$12:ET$3235)</f>
        <v>84</v>
      </c>
      <c r="EU6" s="5">
        <f>SUMIF($C$12:$C$3235,$B$8,EU$12:EU$3235)+SUMIF($C$12:$C$3235,$C$6,EU$12:EU$3235)</f>
        <v>0</v>
      </c>
      <c r="EV6" s="325">
        <f>IF(ER6=0,0,((ET6+EU6)/ER6)*100)</f>
        <v>0</v>
      </c>
      <c r="EW6" s="325">
        <f>IF(ES6=0,0,((ET6+EU6)/ES6)*100)</f>
        <v>35</v>
      </c>
      <c r="EX6" s="5">
        <f>SUMIF($C$12:$C$3235,$B$8,EX$12:EX$3235)+SUMIF($C$12:$C$3235,$C$6,EX$12:EX$3235)</f>
        <v>0</v>
      </c>
      <c r="EY6" s="5">
        <f>SUMIF($C$12:$C$3235,$B$8,EY$12:EY$3235)+SUMIF($C$12:$C$3235,$C$6,EY$12:EY$3235)</f>
        <v>285</v>
      </c>
      <c r="EZ6" s="5">
        <f>SUMIF($C$12:$C$3235,$B$8,EZ$12:EZ$3235)+SUMIF($C$12:$C$3235,$C$6,EZ$12:EZ$3235)</f>
        <v>457</v>
      </c>
      <c r="FA6" s="5">
        <f>SUMIF($C$12:$C$3235,$B$8,FA$12:FA$3235)+SUMIF($C$12:$C$3235,$C$6,FA$12:FA$3235)</f>
        <v>28</v>
      </c>
      <c r="FB6" s="325">
        <f>IF(EX6=0,0,((EZ6+FA6)/EX6)*100)</f>
        <v>0</v>
      </c>
      <c r="FC6" s="325">
        <f>IF(EY6=0,0,((EZ6+FA6)/EY6)*100)</f>
        <v>170.17543859649123</v>
      </c>
      <c r="FD6" s="5">
        <f t="shared" ref="FD6:FO6" si="5">SUMIF($C$12:$C$3235,$B$8,FD$12:FD$3235)+SUMIF($C$12:$C$3235,$C$6,FD$12:FD$3235)</f>
        <v>0</v>
      </c>
      <c r="FE6" s="5">
        <f t="shared" si="5"/>
        <v>0</v>
      </c>
      <c r="FF6" s="5">
        <f t="shared" si="5"/>
        <v>0</v>
      </c>
      <c r="FG6" s="5">
        <f t="shared" si="5"/>
        <v>0</v>
      </c>
      <c r="FH6" s="5">
        <f t="shared" si="5"/>
        <v>0</v>
      </c>
      <c r="FI6" s="5">
        <f t="shared" si="5"/>
        <v>0</v>
      </c>
      <c r="FJ6" s="5">
        <f t="shared" si="5"/>
        <v>0</v>
      </c>
      <c r="FK6" s="5">
        <f t="shared" si="5"/>
        <v>1115</v>
      </c>
      <c r="FL6" s="5">
        <f t="shared" si="5"/>
        <v>796</v>
      </c>
      <c r="FM6" s="5">
        <f t="shared" si="5"/>
        <v>28</v>
      </c>
      <c r="FN6" s="5">
        <f t="shared" si="5"/>
        <v>824</v>
      </c>
      <c r="FO6" s="5">
        <f t="shared" si="5"/>
        <v>824</v>
      </c>
      <c r="FP6" s="180">
        <f>IF(FJ6=0,0,((FN6)/FJ6)*100)</f>
        <v>0</v>
      </c>
      <c r="FQ6" s="5">
        <f>SUMIF($C$12:$C$3235,$B$8,FQ$12:FQ$3235)+SUMIF($C$12:$C$3235,$C$6,FQ$12:FQ$3235)</f>
        <v>0</v>
      </c>
      <c r="FR6" s="5">
        <f>SUMIF($C$12:$C$3235,$B$8,FR$12:FR$3235)+SUMIF($C$12:$C$3235,$C$6,FR$12:FR$3235)</f>
        <v>0</v>
      </c>
      <c r="FS6" s="5">
        <f>SUMIF($C$12:$C$3235,$B$8,FS$12:FS$3235)+SUMIF($C$12:$C$3235,$C$6,FS$12:FS$3235)</f>
        <v>200</v>
      </c>
      <c r="FT6" s="5">
        <f>SUMIF($C$12:$C$3235,$B$8,FT$12:FT$3235)+SUMIF($C$12:$C$3235,$C$6,FT$12:FT$3235)</f>
        <v>112</v>
      </c>
      <c r="FU6" s="5">
        <f>SUMIF($C$12:$C$3235,$B$8,FU$12:FU$3235)+SUMIF($C$12:$C$3235,$C$6,FU$12:FU$3235)</f>
        <v>0</v>
      </c>
      <c r="FV6" s="325">
        <f>IF(FR6=0,0,((FT6+FU6)/FR6)*100)</f>
        <v>0</v>
      </c>
      <c r="FW6" s="325">
        <f>IF(FS6=0,0,((FT6+FU6)/FS6)*100)</f>
        <v>56.000000000000007</v>
      </c>
      <c r="FX6" s="5">
        <f>SUMIF($C$12:$C$3235,$B$8,FX$12:FX$3235)+SUMIF($C$12:$C$3235,$C$6,FX$12:FX$3235)</f>
        <v>0</v>
      </c>
      <c r="FY6" s="5">
        <f>SUMIF($C$12:$C$3235,$B$8,FY$12:FY$3235)+SUMIF($C$12:$C$3235,$C$6,FY$12:FY$3235)</f>
        <v>20</v>
      </c>
      <c r="FZ6" s="5">
        <f>SUMIF($C$12:$C$3235,$B$8,FZ$12:FZ$3235)+SUMIF($C$12:$C$3235,$C$6,FZ$12:FZ$3235)</f>
        <v>0</v>
      </c>
      <c r="GA6" s="5">
        <f>SUMIF($C$12:$C$3235,$B$8,GA$12:GA$3235)+SUMIF($C$12:$C$3235,$C$6,GA$12:GA$3235)</f>
        <v>0</v>
      </c>
      <c r="GB6" s="325">
        <f>IF(FX6=0,0,((FZ6+GA6)/FX6)*100)</f>
        <v>0</v>
      </c>
      <c r="GC6" s="325">
        <f>IF(FY6=0,0,((FZ6+GA6)/FY6)*100)</f>
        <v>0</v>
      </c>
      <c r="GD6" s="5">
        <f t="shared" ref="GD6:GQ6" si="6">SUMIF($C$12:$C$3235,$B$8,GD$12:GD$3235)+SUMIF($C$12:$C$3235,$C$6,GD$12:GD$3235)</f>
        <v>0</v>
      </c>
      <c r="GE6" s="5">
        <f t="shared" si="6"/>
        <v>77</v>
      </c>
      <c r="GF6" s="5">
        <f t="shared" si="6"/>
        <v>44</v>
      </c>
      <c r="GG6" s="5">
        <f t="shared" si="6"/>
        <v>0</v>
      </c>
      <c r="GH6" s="325">
        <f>IF(GD6=0,0,((GF6+GG6)/GD6)*100)</f>
        <v>0</v>
      </c>
      <c r="GI6" s="325">
        <f>IF(GE6=0,0,((GF6+GG6)/GE6)*100)</f>
        <v>57.142857142857139</v>
      </c>
      <c r="GJ6" s="5">
        <f t="shared" si="6"/>
        <v>0</v>
      </c>
      <c r="GK6" s="5">
        <f t="shared" si="6"/>
        <v>0</v>
      </c>
      <c r="GL6" s="5">
        <f t="shared" si="6"/>
        <v>0</v>
      </c>
      <c r="GM6" s="5">
        <f t="shared" si="6"/>
        <v>297</v>
      </c>
      <c r="GN6" s="5">
        <f t="shared" si="6"/>
        <v>156</v>
      </c>
      <c r="GO6" s="5">
        <f t="shared" si="6"/>
        <v>0</v>
      </c>
      <c r="GP6" s="5">
        <f t="shared" si="6"/>
        <v>156</v>
      </c>
      <c r="GQ6" s="5">
        <f t="shared" si="6"/>
        <v>156</v>
      </c>
      <c r="GR6" s="180">
        <f t="shared" ref="GR6:GR12" si="7">IF(GL6=0,0,((GP6)/GL6)*100)</f>
        <v>0</v>
      </c>
      <c r="GS6" s="5">
        <f t="shared" ref="GS6:GX6" si="8">SUMIF($C$12:$C$3235,$B$8,GS$12:GS$3235)+SUMIF($C$12:$C$3235,$C$6,GS$12:GS$3235)</f>
        <v>4647</v>
      </c>
      <c r="GT6" s="5">
        <f t="shared" si="8"/>
        <v>4709</v>
      </c>
      <c r="GU6" s="5">
        <f t="shared" si="8"/>
        <v>3875</v>
      </c>
      <c r="GV6" s="5">
        <f t="shared" si="8"/>
        <v>28</v>
      </c>
      <c r="GW6" s="5">
        <f t="shared" si="8"/>
        <v>3903</v>
      </c>
      <c r="GX6" s="5">
        <f t="shared" si="8"/>
        <v>-744</v>
      </c>
      <c r="GY6" s="180">
        <f>IF(Q6=0,0,((GW6)/Q6)*100)</f>
        <v>83.989670755326017</v>
      </c>
      <c r="GZ6" s="5"/>
      <c r="HA6" s="5">
        <f>SUMIF($C$12:$C$3235,$B$8,HA$12:HA$3235)+SUMIF($C$12:$C$3235,$C$6,HA$12:HA$3235)</f>
        <v>0</v>
      </c>
      <c r="HB6" s="6"/>
    </row>
    <row r="7" spans="1:211" ht="15.75">
      <c r="A7" s="7" t="s">
        <v>1236</v>
      </c>
      <c r="B7" s="3"/>
      <c r="C7" s="3" t="s">
        <v>3</v>
      </c>
      <c r="D7" s="3"/>
      <c r="E7" s="3"/>
      <c r="F7" s="3"/>
      <c r="G7" s="5">
        <f t="shared" ref="G7:AK7" si="9">SUMIF($C$12:$C$3235,$C$7,G$12:G$3235)</f>
        <v>11184</v>
      </c>
      <c r="H7" s="5">
        <f t="shared" si="9"/>
        <v>0</v>
      </c>
      <c r="I7" s="5">
        <f t="shared" si="9"/>
        <v>0</v>
      </c>
      <c r="J7" s="5">
        <f t="shared" si="9"/>
        <v>0</v>
      </c>
      <c r="K7" s="5">
        <f t="shared" si="9"/>
        <v>-2154</v>
      </c>
      <c r="L7" s="5">
        <f t="shared" si="9"/>
        <v>4147</v>
      </c>
      <c r="M7" s="5">
        <f t="shared" si="9"/>
        <v>1993</v>
      </c>
      <c r="N7" s="5">
        <f t="shared" si="9"/>
        <v>13338</v>
      </c>
      <c r="O7" s="5">
        <f t="shared" si="9"/>
        <v>13378</v>
      </c>
      <c r="P7" s="5">
        <f t="shared" si="9"/>
        <v>4453</v>
      </c>
      <c r="Q7" s="5">
        <f t="shared" si="9"/>
        <v>4460</v>
      </c>
      <c r="R7" s="5">
        <f t="shared" si="9"/>
        <v>110</v>
      </c>
      <c r="S7" s="5">
        <f t="shared" ca="1" si="9"/>
        <v>260</v>
      </c>
      <c r="T7" s="5">
        <f t="shared" si="9"/>
        <v>374</v>
      </c>
      <c r="U7" s="5">
        <f t="shared" si="9"/>
        <v>0</v>
      </c>
      <c r="V7" s="5">
        <f t="shared" si="9"/>
        <v>0</v>
      </c>
      <c r="W7" s="5">
        <f t="shared" si="9"/>
        <v>0</v>
      </c>
      <c r="X7" s="5">
        <f t="shared" si="9"/>
        <v>374</v>
      </c>
      <c r="Y7" s="5">
        <f t="shared" si="9"/>
        <v>-4086</v>
      </c>
      <c r="Z7" s="5">
        <f t="shared" si="9"/>
        <v>0</v>
      </c>
      <c r="AA7" s="5">
        <f t="shared" si="9"/>
        <v>4460</v>
      </c>
      <c r="AB7" s="5">
        <f t="shared" si="9"/>
        <v>4453</v>
      </c>
      <c r="AC7" s="5">
        <f t="shared" si="9"/>
        <v>1110</v>
      </c>
      <c r="AD7" s="5">
        <f t="shared" si="9"/>
        <v>0</v>
      </c>
      <c r="AE7" s="5">
        <f t="shared" si="9"/>
        <v>0</v>
      </c>
      <c r="AF7" s="5">
        <f t="shared" si="9"/>
        <v>0</v>
      </c>
      <c r="AG7" s="5">
        <f t="shared" si="9"/>
        <v>0</v>
      </c>
      <c r="AH7" s="5">
        <f t="shared" si="9"/>
        <v>0</v>
      </c>
      <c r="AI7" s="5">
        <f t="shared" si="9"/>
        <v>0</v>
      </c>
      <c r="AJ7" s="5">
        <f t="shared" si="9"/>
        <v>0</v>
      </c>
      <c r="AK7" s="5">
        <f t="shared" si="9"/>
        <v>0</v>
      </c>
      <c r="AL7" s="325">
        <f>IF(AH7=0,0,((AJ7+AK7)/AH7)*100)</f>
        <v>0</v>
      </c>
      <c r="AM7" s="325">
        <f>IF(AI7=0,0,((AJ7+AK7)/AI7)*100)</f>
        <v>0</v>
      </c>
      <c r="AN7" s="5">
        <f>SUMIF($C$12:$C$3235,$C$7,AN$12:AN$3235)</f>
        <v>364</v>
      </c>
      <c r="AO7" s="5">
        <f>SUMIF($C$12:$C$3235,$C$7,AO$12:AO$3235)</f>
        <v>354</v>
      </c>
      <c r="AP7" s="5">
        <f>SUMIF($C$12:$C$3235,$C$7,AP$12:AP$3235)</f>
        <v>374</v>
      </c>
      <c r="AQ7" s="5">
        <f>SUMIF($C$12:$C$3235,$C$7,AQ$12:AQ$3235)</f>
        <v>0</v>
      </c>
      <c r="AR7" s="325">
        <f>IF(AN7=0,0,((AP7+AQ7)/AN7)*100)</f>
        <v>102.74725274725273</v>
      </c>
      <c r="AS7" s="325">
        <f>IF(AO7=0,0,((AP7+AQ7)/AO7)*100)</f>
        <v>105.64971751412429</v>
      </c>
      <c r="AT7" s="5">
        <f>SUMIF($C$12:$C$3235,$C$7,AT$12:AT$3235)</f>
        <v>200</v>
      </c>
      <c r="AU7" s="5">
        <f>SUMIF($C$12:$C$3235,$C$7,AU$12:AU$3235)</f>
        <v>400</v>
      </c>
      <c r="AV7" s="5">
        <f>SUMIF($C$12:$C$3235,$C$7,AV$12:AV$3235)</f>
        <v>306</v>
      </c>
      <c r="AW7" s="5">
        <f>SUMIF($C$12:$C$3235,$C$7,AW$12:AW$3235)</f>
        <v>0</v>
      </c>
      <c r="AX7" s="325">
        <f>IF(AT7=0,0,((AV7+AW7)/AT7)*100)</f>
        <v>153</v>
      </c>
      <c r="AY7" s="325">
        <f>IF(AU7=0,0,((AV7+AW7)/AU7)*100)</f>
        <v>76.5</v>
      </c>
      <c r="AZ7" s="5">
        <f t="shared" ref="AZ7:BE7" si="10">SUMIF($C$12:$C$3235,$C$7,AZ$12:AZ$3235)</f>
        <v>564</v>
      </c>
      <c r="BA7" s="5">
        <f t="shared" si="10"/>
        <v>754</v>
      </c>
      <c r="BB7" s="5">
        <f t="shared" si="10"/>
        <v>680</v>
      </c>
      <c r="BC7" s="5">
        <f t="shared" si="10"/>
        <v>0</v>
      </c>
      <c r="BD7" s="5">
        <f t="shared" si="10"/>
        <v>680</v>
      </c>
      <c r="BE7" s="5">
        <f t="shared" si="10"/>
        <v>116</v>
      </c>
      <c r="BF7" s="180">
        <f t="shared" si="2"/>
        <v>120.56737588652481</v>
      </c>
      <c r="BG7" s="5">
        <f>SUMIF($C$12:$C$3235,$C$7,BG$12:BG$3235)</f>
        <v>1343</v>
      </c>
      <c r="BH7" s="5">
        <f>SUMIF($C$12:$C$3235,$C$7,BH$12:BH$3235)</f>
        <v>200</v>
      </c>
      <c r="BI7" s="5">
        <f>SUMIF($C$12:$C$3235,$C$7,BI$12:BI$3235)</f>
        <v>300</v>
      </c>
      <c r="BJ7" s="5">
        <f>SUMIF($C$12:$C$3235,$C$7,BJ$12:BJ$3235)</f>
        <v>300</v>
      </c>
      <c r="BK7" s="5">
        <f>SUMIF($C$12:$C$3235,$C$7,BK$12:BK$3235)</f>
        <v>0</v>
      </c>
      <c r="BL7" s="325">
        <f>IF(BH7=0,0,((BJ7+BK7)/BH7)*100)</f>
        <v>150</v>
      </c>
      <c r="BM7" s="325">
        <f>IF(BI7=0,0,((BJ7+BK7)/BI7)*100)</f>
        <v>100</v>
      </c>
      <c r="BN7" s="5">
        <f>SUMIF($C$12:$C$3235,$C$7,BN$12:BN$3235)</f>
        <v>200</v>
      </c>
      <c r="BO7" s="5">
        <f>SUMIF($C$12:$C$3235,$C$7,BO$12:BO$3235)</f>
        <v>510</v>
      </c>
      <c r="BP7" s="5">
        <f>SUMIF($C$12:$C$3235,$C$7,BP$12:BP$3235)</f>
        <v>362</v>
      </c>
      <c r="BQ7" s="5">
        <f>SUMIF($C$12:$C$3235,$C$7,BQ$12:BQ$3235)</f>
        <v>0</v>
      </c>
      <c r="BR7" s="325">
        <f>IF(BN7=0,0,((BP7+BQ7)/BN7)*100)</f>
        <v>181</v>
      </c>
      <c r="BS7" s="325">
        <f>IF(BO7=0,0,((BP7+BQ7)/BO7)*100)</f>
        <v>70.980392156862749</v>
      </c>
      <c r="BT7" s="5">
        <f>SUMIF($C$12:$C$3235,$C$7,BT$12:BT$3235)</f>
        <v>300</v>
      </c>
      <c r="BU7" s="5">
        <f>SUMIF($C$12:$C$3235,$C$7,BU$12:BU$3235)</f>
        <v>400</v>
      </c>
      <c r="BV7" s="5">
        <f>SUMIF($C$12:$C$3235,$C$7,BV$12:BV$3235)</f>
        <v>324</v>
      </c>
      <c r="BW7" s="5">
        <f>SUMIF($C$12:$C$3235,$C$7,BW$12:BW$3235)</f>
        <v>0</v>
      </c>
      <c r="BX7" s="325">
        <f>IF(BT7=0,0,((BV7+BW7)/BT7)*100)</f>
        <v>108</v>
      </c>
      <c r="BY7" s="325">
        <f>IF(BU7=0,0,((BV7+BW7)/BU7)*100)</f>
        <v>81</v>
      </c>
      <c r="BZ7" s="5">
        <f>SUMIF($C$12:$C$3235,$C$7,BZ$12:BZ$3235)</f>
        <v>300</v>
      </c>
      <c r="CA7" s="5">
        <f>SUMIF($C$12:$C$3235,$C$7,CA$12:CA$3235)</f>
        <v>500</v>
      </c>
      <c r="CB7" s="5">
        <f>SUMIF($C$12:$C$3235,$C$7,CB$12:CB$3235)</f>
        <v>500</v>
      </c>
      <c r="CC7" s="5">
        <f>SUMIF($C$12:$C$3235,$C$7,CC$12:CC$3235)</f>
        <v>0</v>
      </c>
      <c r="CD7" s="325">
        <f>IF(BZ7=0,0,((CB7+CC7)/BZ7)*100)</f>
        <v>166.66666666666669</v>
      </c>
      <c r="CE7" s="325">
        <f>IF(CA7=0,0,((CB7+CC7)/CA7)*100)</f>
        <v>100</v>
      </c>
      <c r="CF7" s="5">
        <f>SUMIF($C$12:$C$3235,$C$7,CF$12:CF$3235)</f>
        <v>300</v>
      </c>
      <c r="CG7" s="5">
        <f>SUMIF($C$12:$C$3235,$C$7,CG$12:CG$3235)</f>
        <v>500</v>
      </c>
      <c r="CH7" s="5">
        <f>SUMIF($C$12:$C$3235,$C$7,CH$12:CH$3235)</f>
        <v>500</v>
      </c>
      <c r="CI7" s="5">
        <f>SUMIF($C$12:$C$3235,$C$7,CI$12:CI$3235)</f>
        <v>0</v>
      </c>
      <c r="CJ7" s="325">
        <f>IF(CF7=0,0,((CH7+CI7)/CF7)*100)</f>
        <v>166.66666666666669</v>
      </c>
      <c r="CK7" s="325">
        <f>IF(CG7=0,0,((CH7+CI7)/CG7)*100)</f>
        <v>100</v>
      </c>
      <c r="CL7" s="5">
        <f t="shared" ref="CL7:CQ7" si="11">SUMIF($C$12:$C$3235,$C$7,CL$12:CL$3235)</f>
        <v>1300</v>
      </c>
      <c r="CM7" s="5">
        <f t="shared" si="11"/>
        <v>2210</v>
      </c>
      <c r="CN7" s="5">
        <f t="shared" si="11"/>
        <v>1986</v>
      </c>
      <c r="CO7" s="5">
        <f t="shared" si="11"/>
        <v>0</v>
      </c>
      <c r="CP7" s="5">
        <f t="shared" si="11"/>
        <v>1986</v>
      </c>
      <c r="CQ7" s="5">
        <f t="shared" si="11"/>
        <v>686</v>
      </c>
      <c r="CR7" s="180">
        <f>IF(CL7=0,0,((CP7)/CL7)*100)</f>
        <v>152.76923076923077</v>
      </c>
      <c r="CS7" s="5">
        <f>SUMIF($C$12:$C$3235,$C$7,CS$12:CS$3235)</f>
        <v>1000</v>
      </c>
      <c r="CT7" s="5">
        <f>SUMIF($C$12:$C$3235,$C$7,CT$12:CT$3235)</f>
        <v>557</v>
      </c>
      <c r="CU7" s="5">
        <f>SUMIF($C$12:$C$3235,$C$7,CU$12:CU$3235)</f>
        <v>250</v>
      </c>
      <c r="CV7" s="5">
        <f>SUMIF($C$12:$C$3235,$C$7,CV$12:CV$3235)</f>
        <v>200</v>
      </c>
      <c r="CW7" s="5">
        <f>SUMIF($C$12:$C$3235,$C$7,CW$12:CW$3235)</f>
        <v>0</v>
      </c>
      <c r="CX7" s="325">
        <f>IF(CT7=0,0,((CV7+CW7)/CT7)*100)</f>
        <v>35.906642728904849</v>
      </c>
      <c r="CY7" s="325">
        <f>IF(CU7=0,0,((CV7+CW7)/CU7)*100)</f>
        <v>80</v>
      </c>
      <c r="CZ7" s="5">
        <f>SUMIF($C$12:$C$3235,$C$7,CZ$12:CZ$3235)</f>
        <v>539</v>
      </c>
      <c r="DA7" s="5">
        <f>SUMIF($C$12:$C$3235,$C$7,DA$12:DA$3235)</f>
        <v>500</v>
      </c>
      <c r="DB7" s="5">
        <f>SUMIF($C$12:$C$3235,$C$7,DB$12:DB$3235)</f>
        <v>152</v>
      </c>
      <c r="DC7" s="5">
        <f>SUMIF($C$12:$C$3235,$C$7,DC$12:DC$3235)</f>
        <v>0</v>
      </c>
      <c r="DD7" s="325">
        <f>IF(CZ7=0,0,((DB7+DC7)/CZ7)*100)</f>
        <v>28.200371057513912</v>
      </c>
      <c r="DE7" s="325">
        <f>IF(DA7=0,0,((DB7+DC7)/DA7)*100)</f>
        <v>30.4</v>
      </c>
      <c r="DF7" s="5">
        <f>SUMIF($C$12:$C$3235,$C$7,DF$12:DF$3235)</f>
        <v>500</v>
      </c>
      <c r="DG7" s="5">
        <f>SUMIF($C$12:$C$3235,$C$7,DG$12:DG$3235)</f>
        <v>116</v>
      </c>
      <c r="DH7" s="5">
        <f>SUMIF($C$12:$C$3235,$C$7,DH$12:DH$3235)</f>
        <v>232</v>
      </c>
      <c r="DI7" s="5">
        <f>SUMIF($C$12:$C$3235,$C$7,DI$12:DI$3235)</f>
        <v>0</v>
      </c>
      <c r="DJ7" s="325">
        <f>IF(DF7=0,0,((DH7+DI7)/DF7)*100)</f>
        <v>46.400000000000006</v>
      </c>
      <c r="DK7" s="325">
        <f>IF(DG7=0,0,((DH7+DI7)/DG7)*100)</f>
        <v>200</v>
      </c>
      <c r="DL7" s="5">
        <f>SUMIF($C$12:$C$3235,$C$7,DL$12:DL$3235)</f>
        <v>500</v>
      </c>
      <c r="DM7" s="5">
        <f>SUMIF($C$12:$C$3235,$C$7,DM$12:DM$3235)</f>
        <v>50</v>
      </c>
      <c r="DN7" s="5">
        <f>SUMIF($C$12:$C$3235,$C$7,DN$12:DN$3235)</f>
        <v>1</v>
      </c>
      <c r="DO7" s="5">
        <f>SUMIF($C$12:$C$3235,$C$7,DO$12:DO$3235)</f>
        <v>0</v>
      </c>
      <c r="DP7" s="325">
        <f>IF(DL7=0,0,((DN7+DO7)/DL7)*100)</f>
        <v>0.2</v>
      </c>
      <c r="DQ7" s="325">
        <f>IF(DM7=0,0,((DN7+DO7)/DM7)*100)</f>
        <v>2</v>
      </c>
      <c r="DR7" s="5">
        <f>SUMIF($C$12:$C$3235,$C$7,DR$12:DR$3235)</f>
        <v>500</v>
      </c>
      <c r="DS7" s="5">
        <f>SUMIF($C$12:$C$3235,$C$7,DS$12:DS$3235)</f>
        <v>0</v>
      </c>
      <c r="DT7" s="5">
        <f>SUMIF($C$12:$C$3235,$C$7,DT$12:DT$3235)</f>
        <v>0</v>
      </c>
      <c r="DU7" s="5">
        <f>SUMIF($C$12:$C$3235,$C$7,DU$12:DU$3235)</f>
        <v>0</v>
      </c>
      <c r="DV7" s="325">
        <f>IF(DR7=0,0,((DT7+DU7)/DR7)*100)</f>
        <v>0</v>
      </c>
      <c r="DW7" s="325">
        <f>IF(DS7=0,0,((DT7+DU7)/DS7)*100)</f>
        <v>0</v>
      </c>
      <c r="DX7" s="5">
        <f t="shared" ref="DX7:EC7" si="12">SUMIF($C$12:$C$3235,$C$7,DX$12:DX$3235)</f>
        <v>2596</v>
      </c>
      <c r="DY7" s="5">
        <f t="shared" si="12"/>
        <v>916</v>
      </c>
      <c r="DZ7" s="5">
        <f t="shared" si="12"/>
        <v>585</v>
      </c>
      <c r="EA7" s="5">
        <f t="shared" si="12"/>
        <v>0</v>
      </c>
      <c r="EB7" s="5">
        <f t="shared" si="12"/>
        <v>585</v>
      </c>
      <c r="EC7" s="5">
        <f t="shared" si="12"/>
        <v>-2011</v>
      </c>
      <c r="ED7" s="180">
        <f>IF(DX7=0,0,((EB7)/DX7)*100)</f>
        <v>22.534668721109398</v>
      </c>
      <c r="EE7" s="5">
        <f>SUMIF($C$12:$C$3235,$C$7,EE$12:EE$3235)</f>
        <v>1000</v>
      </c>
      <c r="EF7" s="5">
        <f>SUMIF($C$12:$C$3235,$C$7,EF$12:EF$3235)</f>
        <v>0</v>
      </c>
      <c r="EG7" s="5">
        <f>SUMIF($C$12:$C$3235,$C$7,EG$12:EG$3235)</f>
        <v>50</v>
      </c>
      <c r="EH7" s="5">
        <f>SUMIF($C$12:$C$3235,$C$7,EH$12:EH$3235)</f>
        <v>0</v>
      </c>
      <c r="EI7" s="5">
        <f>SUMIF($C$12:$C$3235,$C$7,EI$12:EI$3235)</f>
        <v>0</v>
      </c>
      <c r="EJ7" s="325">
        <f>IF(EF7=0,0,((EH7+EI7)/EF7)*100)</f>
        <v>0</v>
      </c>
      <c r="EK7" s="325">
        <f>IF(EG7=0,0,((EH7+EI7)/EG7)*100)</f>
        <v>0</v>
      </c>
      <c r="EL7" s="5">
        <f>SUMIF($C$12:$C$3235,$C$7,EL$12:EL$3235)</f>
        <v>0</v>
      </c>
      <c r="EM7" s="5">
        <f>SUMIF($C$12:$C$3235,$C$7,EM$12:EM$3235)</f>
        <v>50</v>
      </c>
      <c r="EN7" s="5">
        <f>SUMIF($C$12:$C$3235,$C$7,EN$12:EN$3235)</f>
        <v>50</v>
      </c>
      <c r="EO7" s="5">
        <f>SUMIF($C$12:$C$3235,$C$7,EO$12:EO$3235)</f>
        <v>0</v>
      </c>
      <c r="EP7" s="325">
        <f>IF(EL7=0,0,((EN7+EO7)/EL7)*100)</f>
        <v>0</v>
      </c>
      <c r="EQ7" s="325">
        <f>IF(EM7=0,0,((EN7+EO7)/EM7)*100)</f>
        <v>100</v>
      </c>
      <c r="ER7" s="5">
        <f>SUMIF($C$12:$C$3235,$C$7,ER$12:ER$3235)</f>
        <v>0</v>
      </c>
      <c r="ES7" s="5">
        <f>SUMIF($C$12:$C$3235,$C$7,ES$12:ES$3235)</f>
        <v>0</v>
      </c>
      <c r="ET7" s="5">
        <f>SUMIF($C$12:$C$3235,$C$7,ET$12:ET$3235)</f>
        <v>10</v>
      </c>
      <c r="EU7" s="5">
        <f>SUMIF($C$12:$C$3235,$C$7,EU$12:EU$3235)</f>
        <v>0</v>
      </c>
      <c r="EV7" s="325">
        <f>IF(ER7=0,0,((ET7+EU7)/ER7)*100)</f>
        <v>0</v>
      </c>
      <c r="EW7" s="325">
        <f>IF(ES7=0,0,((ET7+EU7)/ES7)*100)</f>
        <v>0</v>
      </c>
      <c r="EX7" s="5">
        <f>SUMIF($C$12:$C$3235,$C$7,EX$12:EX$3235)</f>
        <v>0</v>
      </c>
      <c r="EY7" s="5">
        <f>SUMIF($C$12:$C$3235,$C$7,EY$12:EY$3235)</f>
        <v>0</v>
      </c>
      <c r="EZ7" s="5">
        <f>SUMIF($C$12:$C$3235,$C$7,EZ$12:EZ$3235)</f>
        <v>0</v>
      </c>
      <c r="FA7" s="5">
        <f>SUMIF($C$12:$C$3235,$C$7,FA$12:FA$3235)</f>
        <v>0</v>
      </c>
      <c r="FB7" s="325">
        <f>IF(EX7=0,0,((EZ7+FA7)/EX7)*100)</f>
        <v>0</v>
      </c>
      <c r="FC7" s="325">
        <f>IF(EY7=0,0,((EZ7+FA7)/EY7)*100)</f>
        <v>0</v>
      </c>
      <c r="FD7" s="5">
        <f t="shared" ref="FD7:FO7" si="13">SUMIF($C$12:$C$3235,$C$7,FD$12:FD$3235)</f>
        <v>0</v>
      </c>
      <c r="FE7" s="5">
        <f t="shared" si="13"/>
        <v>0</v>
      </c>
      <c r="FF7" s="5">
        <f t="shared" si="13"/>
        <v>0</v>
      </c>
      <c r="FG7" s="5">
        <f t="shared" si="13"/>
        <v>0</v>
      </c>
      <c r="FH7" s="5">
        <f t="shared" si="13"/>
        <v>0</v>
      </c>
      <c r="FI7" s="5">
        <f t="shared" si="13"/>
        <v>0</v>
      </c>
      <c r="FJ7" s="5">
        <f t="shared" si="13"/>
        <v>0</v>
      </c>
      <c r="FK7" s="5">
        <f t="shared" si="13"/>
        <v>100</v>
      </c>
      <c r="FL7" s="5">
        <f t="shared" si="13"/>
        <v>60</v>
      </c>
      <c r="FM7" s="5">
        <f t="shared" si="13"/>
        <v>0</v>
      </c>
      <c r="FN7" s="5">
        <f t="shared" si="13"/>
        <v>60</v>
      </c>
      <c r="FO7" s="5">
        <f t="shared" si="13"/>
        <v>60</v>
      </c>
      <c r="FP7" s="180">
        <f>IF(FJ7=0,0,((FN7)/FJ7)*100)</f>
        <v>0</v>
      </c>
      <c r="FQ7" s="5">
        <f>SUMIF($C$12:$C$3235,$C$7,FQ$12:FQ$3235)</f>
        <v>0</v>
      </c>
      <c r="FR7" s="5">
        <f>SUMIF($C$12:$C$3235,$C$7,FR$12:FR$3235)</f>
        <v>0</v>
      </c>
      <c r="FS7" s="5">
        <f>SUMIF($C$12:$C$3235,$C$7,FS$12:FS$3235)</f>
        <v>0</v>
      </c>
      <c r="FT7" s="5">
        <f>SUMIF($C$12:$C$3235,$C$7,FT$12:FT$3235)</f>
        <v>0</v>
      </c>
      <c r="FU7" s="5">
        <f>SUMIF($C$12:$C$3235,$C$7,FU$12:FU$3235)</f>
        <v>0</v>
      </c>
      <c r="FV7" s="325">
        <f>IF(FR7=0,0,((FT7+FU7)/FR7)*100)</f>
        <v>0</v>
      </c>
      <c r="FW7" s="325">
        <f>IF(FS7=0,0,((FT7+FU7)/FS7)*100)</f>
        <v>0</v>
      </c>
      <c r="FX7" s="5">
        <f>SUMIF($C$12:$C$3235,$C$7,FX$12:FX$3235)</f>
        <v>0</v>
      </c>
      <c r="FY7" s="5">
        <f>SUMIF($C$12:$C$3235,$C$7,FY$12:FY$3235)</f>
        <v>0</v>
      </c>
      <c r="FZ7" s="5">
        <f>SUMIF($C$12:$C$3235,$C$7,FZ$12:FZ$3235)</f>
        <v>0</v>
      </c>
      <c r="GA7" s="5">
        <f>SUMIF($C$12:$C$3235,$C$7,GA$12:GA$3235)</f>
        <v>0</v>
      </c>
      <c r="GB7" s="325">
        <f>IF(FX7=0,0,((FZ7+GA7)/FX7)*100)</f>
        <v>0</v>
      </c>
      <c r="GC7" s="325">
        <f>IF(FY7=0,0,((FZ7+GA7)/FY7)*100)</f>
        <v>0</v>
      </c>
      <c r="GD7" s="5">
        <f t="shared" ref="GD7:GQ7" si="14">SUMIF($C$12:$C$3235,$C$7,GD$12:GD$3235)</f>
        <v>0</v>
      </c>
      <c r="GE7" s="5">
        <f t="shared" si="14"/>
        <v>0</v>
      </c>
      <c r="GF7" s="5">
        <f t="shared" si="14"/>
        <v>0</v>
      </c>
      <c r="GG7" s="5">
        <f t="shared" si="14"/>
        <v>0</v>
      </c>
      <c r="GH7" s="325">
        <f>IF(GD7=0,0,((GF7+GG7)/GD7)*100)</f>
        <v>0</v>
      </c>
      <c r="GI7" s="325">
        <f>IF(GE7=0,0,((GF7+GG7)/GE7)*100)</f>
        <v>0</v>
      </c>
      <c r="GJ7" s="5">
        <f t="shared" si="14"/>
        <v>0</v>
      </c>
      <c r="GK7" s="5">
        <f t="shared" si="14"/>
        <v>0</v>
      </c>
      <c r="GL7" s="5">
        <f t="shared" si="14"/>
        <v>0</v>
      </c>
      <c r="GM7" s="5">
        <f t="shared" si="14"/>
        <v>0</v>
      </c>
      <c r="GN7" s="5">
        <f t="shared" si="14"/>
        <v>0</v>
      </c>
      <c r="GO7" s="5">
        <f t="shared" si="14"/>
        <v>0</v>
      </c>
      <c r="GP7" s="5">
        <f t="shared" si="14"/>
        <v>0</v>
      </c>
      <c r="GQ7" s="5">
        <f t="shared" si="14"/>
        <v>0</v>
      </c>
      <c r="GR7" s="180">
        <f t="shared" si="7"/>
        <v>0</v>
      </c>
      <c r="GS7" s="5">
        <f t="shared" ref="GS7:GX7" si="15">SUMIF($C$12:$C$3235,$C$7,GS$12:GS$3235)</f>
        <v>4460</v>
      </c>
      <c r="GT7" s="5">
        <f t="shared" si="15"/>
        <v>3980</v>
      </c>
      <c r="GU7" s="5">
        <f t="shared" si="15"/>
        <v>3311</v>
      </c>
      <c r="GV7" s="5">
        <f t="shared" si="15"/>
        <v>0</v>
      </c>
      <c r="GW7" s="5">
        <f t="shared" si="15"/>
        <v>3311</v>
      </c>
      <c r="GX7" s="5">
        <f t="shared" si="15"/>
        <v>-1149</v>
      </c>
      <c r="GY7" s="180">
        <f>IF(Q7=0,0,((GW7)/Q7)*100)</f>
        <v>74.237668161434982</v>
      </c>
      <c r="GZ7" s="5"/>
      <c r="HA7" s="5">
        <f>SUMIF($C$12:$C$3235,$C$7,HA$12:HA$3235)</f>
        <v>0</v>
      </c>
      <c r="HB7" s="6"/>
    </row>
    <row r="8" spans="1:211" ht="15.75">
      <c r="A8" s="8"/>
      <c r="B8" s="9" t="s">
        <v>4</v>
      </c>
      <c r="C8" s="3" t="s">
        <v>5</v>
      </c>
      <c r="D8" s="3"/>
      <c r="E8" s="3"/>
      <c r="F8" s="4"/>
      <c r="G8" s="9">
        <f t="shared" ref="G8:AD8" si="16">G10-(G6+G7)</f>
        <v>43764</v>
      </c>
      <c r="H8" s="9">
        <f t="shared" si="16"/>
        <v>0</v>
      </c>
      <c r="I8" s="9">
        <f t="shared" si="16"/>
        <v>0</v>
      </c>
      <c r="J8" s="9">
        <f t="shared" si="16"/>
        <v>0</v>
      </c>
      <c r="K8" s="9">
        <f t="shared" si="16"/>
        <v>12615</v>
      </c>
      <c r="L8" s="9">
        <f t="shared" si="16"/>
        <v>8945</v>
      </c>
      <c r="M8" s="9">
        <f t="shared" si="16"/>
        <v>21572</v>
      </c>
      <c r="N8" s="9">
        <f t="shared" si="16"/>
        <v>30675</v>
      </c>
      <c r="O8" s="9">
        <f t="shared" si="16"/>
        <v>34725</v>
      </c>
      <c r="P8" s="9">
        <f t="shared" si="16"/>
        <v>35845</v>
      </c>
      <c r="Q8" s="9">
        <f t="shared" si="16"/>
        <v>34427</v>
      </c>
      <c r="R8" s="9">
        <f t="shared" si="16"/>
        <v>-14050</v>
      </c>
      <c r="S8" s="9">
        <f t="shared" ca="1" si="16"/>
        <v>1610</v>
      </c>
      <c r="T8" s="9">
        <f t="shared" si="16"/>
        <v>1692</v>
      </c>
      <c r="U8" s="9">
        <f t="shared" si="16"/>
        <v>0</v>
      </c>
      <c r="V8" s="9">
        <f t="shared" si="16"/>
        <v>0</v>
      </c>
      <c r="W8" s="9">
        <f t="shared" si="16"/>
        <v>0</v>
      </c>
      <c r="X8" s="9">
        <f t="shared" si="16"/>
        <v>1692</v>
      </c>
      <c r="Y8" s="9">
        <f t="shared" si="16"/>
        <v>-32735</v>
      </c>
      <c r="Z8" s="9">
        <f t="shared" si="16"/>
        <v>-1251</v>
      </c>
      <c r="AA8" s="9">
        <f t="shared" si="16"/>
        <v>33176</v>
      </c>
      <c r="AB8" s="9">
        <f t="shared" si="16"/>
        <v>29606</v>
      </c>
      <c r="AC8" s="9">
        <f t="shared" si="16"/>
        <v>6422</v>
      </c>
      <c r="AD8" s="9">
        <f t="shared" si="16"/>
        <v>0</v>
      </c>
      <c r="AE8" s="9">
        <f>AE10-(AE6+AE7)</f>
        <v>0</v>
      </c>
      <c r="AF8" s="9">
        <f>AF10-(AF6+AF7)</f>
        <v>0</v>
      </c>
      <c r="AG8" s="9">
        <f>AG10-(AG6+AG7)</f>
        <v>0</v>
      </c>
      <c r="AH8" s="9">
        <f>AH10-(AH6+AH7)</f>
        <v>0</v>
      </c>
      <c r="AI8" s="9">
        <f t="shared" ref="AI8:CT8" si="17">AI10-(AI6+AI7)</f>
        <v>500</v>
      </c>
      <c r="AJ8" s="9">
        <f t="shared" si="17"/>
        <v>336</v>
      </c>
      <c r="AK8" s="9">
        <f t="shared" si="17"/>
        <v>100</v>
      </c>
      <c r="AL8" s="325">
        <f>IF(AH8=0,0,((AJ8+AK8)/AH8)*100)</f>
        <v>0</v>
      </c>
      <c r="AM8" s="325">
        <f>IF(AI8=0,0,((AJ8+AK8)/AI8)*100)</f>
        <v>87.2</v>
      </c>
      <c r="AN8" s="9">
        <f t="shared" si="17"/>
        <v>2260</v>
      </c>
      <c r="AO8" s="9">
        <f t="shared" si="17"/>
        <v>1813</v>
      </c>
      <c r="AP8" s="9">
        <f t="shared" si="17"/>
        <v>1256</v>
      </c>
      <c r="AQ8" s="9">
        <f t="shared" si="17"/>
        <v>0</v>
      </c>
      <c r="AR8" s="325">
        <f>IF(AN8=0,0,((AP8+AQ8)/AN8)*100)</f>
        <v>55.575221238938056</v>
      </c>
      <c r="AS8" s="325">
        <f>IF(AO8=0,0,((AP8+AQ8)/AO8)*100)</f>
        <v>69.277440706012143</v>
      </c>
      <c r="AT8" s="9">
        <f t="shared" si="17"/>
        <v>1735</v>
      </c>
      <c r="AU8" s="9">
        <f t="shared" si="17"/>
        <v>1691</v>
      </c>
      <c r="AV8" s="9">
        <f t="shared" si="17"/>
        <v>1188</v>
      </c>
      <c r="AW8" s="9">
        <f t="shared" si="17"/>
        <v>0</v>
      </c>
      <c r="AX8" s="325">
        <f>IF(AT8=0,0,((AV8+AW8)/AT8)*100)</f>
        <v>68.472622478386171</v>
      </c>
      <c r="AY8" s="325">
        <f>IF(AU8=0,0,((AV8+AW8)/AU8)*100)</f>
        <v>70.254287403903021</v>
      </c>
      <c r="AZ8" s="9">
        <f t="shared" si="17"/>
        <v>3995</v>
      </c>
      <c r="BA8" s="9">
        <f t="shared" si="17"/>
        <v>4004</v>
      </c>
      <c r="BB8" s="9">
        <f t="shared" si="17"/>
        <v>2780</v>
      </c>
      <c r="BC8" s="9">
        <f t="shared" si="17"/>
        <v>100</v>
      </c>
      <c r="BD8" s="9">
        <f t="shared" si="17"/>
        <v>2880</v>
      </c>
      <c r="BE8" s="9">
        <f t="shared" si="17"/>
        <v>-1115</v>
      </c>
      <c r="BF8" s="180">
        <f t="shared" si="2"/>
        <v>72.090112640800996</v>
      </c>
      <c r="BG8" s="9">
        <f t="shared" si="17"/>
        <v>7055</v>
      </c>
      <c r="BH8" s="9">
        <f t="shared" si="17"/>
        <v>1840</v>
      </c>
      <c r="BI8" s="9">
        <f t="shared" si="17"/>
        <v>1146</v>
      </c>
      <c r="BJ8" s="9">
        <f t="shared" si="17"/>
        <v>851</v>
      </c>
      <c r="BK8" s="9">
        <f t="shared" si="17"/>
        <v>0</v>
      </c>
      <c r="BL8" s="325">
        <f>IF(BH8=0,0,((BJ8+BK8)/BH8)*100)</f>
        <v>46.25</v>
      </c>
      <c r="BM8" s="325">
        <f>IF(BI8=0,0,((BJ8+BK8)/BI8)*100)</f>
        <v>74.258289703315882</v>
      </c>
      <c r="BN8" s="9">
        <f t="shared" si="17"/>
        <v>2098</v>
      </c>
      <c r="BO8" s="9">
        <f t="shared" si="17"/>
        <v>1898</v>
      </c>
      <c r="BP8" s="9">
        <f t="shared" si="17"/>
        <v>1238</v>
      </c>
      <c r="BQ8" s="9">
        <f t="shared" si="17"/>
        <v>0</v>
      </c>
      <c r="BR8" s="325">
        <f>IF(BN8=0,0,((BP8+BQ8)/BN8)*100)</f>
        <v>59.008579599618685</v>
      </c>
      <c r="BS8" s="325">
        <f>IF(BO8=0,0,((BP8+BQ8)/BO8)*100)</f>
        <v>65.226554267650158</v>
      </c>
      <c r="BT8" s="9">
        <f t="shared" si="17"/>
        <v>2062</v>
      </c>
      <c r="BU8" s="9">
        <f t="shared" si="17"/>
        <v>1916</v>
      </c>
      <c r="BV8" s="9">
        <f t="shared" si="17"/>
        <v>1647</v>
      </c>
      <c r="BW8" s="9">
        <f t="shared" si="17"/>
        <v>0</v>
      </c>
      <c r="BX8" s="325">
        <f>IF(BT8=0,0,((BV8+BW8)/BT8)*100)</f>
        <v>79.873908826382163</v>
      </c>
      <c r="BY8" s="325">
        <f>IF(BU8=0,0,((BV8+BW8)/BU8)*100)</f>
        <v>85.960334029227553</v>
      </c>
      <c r="BZ8" s="9">
        <f t="shared" si="17"/>
        <v>2203</v>
      </c>
      <c r="CA8" s="9">
        <f t="shared" si="17"/>
        <v>2184</v>
      </c>
      <c r="CB8" s="9">
        <f t="shared" si="17"/>
        <v>1467</v>
      </c>
      <c r="CC8" s="9">
        <f>CC10-(CC6+CC7)</f>
        <v>0</v>
      </c>
      <c r="CD8" s="325">
        <f>IF(BZ8=0,0,((CB8+CC8)/BZ8)*100)</f>
        <v>66.591012256014523</v>
      </c>
      <c r="CE8" s="325">
        <f>IF(CA8=0,0,((CB8+CC8)/CA8)*100)</f>
        <v>67.170329670329664</v>
      </c>
      <c r="CF8" s="9">
        <f t="shared" si="17"/>
        <v>2404</v>
      </c>
      <c r="CG8" s="9">
        <f t="shared" si="17"/>
        <v>2011</v>
      </c>
      <c r="CH8" s="9">
        <f t="shared" si="17"/>
        <v>1511</v>
      </c>
      <c r="CI8" s="9">
        <f t="shared" si="17"/>
        <v>0</v>
      </c>
      <c r="CJ8" s="325">
        <f>IF(CF8=0,0,((CH8+CI8)/CF8)*100)</f>
        <v>62.853577371048253</v>
      </c>
      <c r="CK8" s="325">
        <f>IF(CG8=0,0,((CH8+CI8)/CG8)*100)</f>
        <v>75.136747886623567</v>
      </c>
      <c r="CL8" s="9">
        <f t="shared" si="17"/>
        <v>10607</v>
      </c>
      <c r="CM8" s="9">
        <f t="shared" si="17"/>
        <v>9155</v>
      </c>
      <c r="CN8" s="9">
        <f t="shared" si="17"/>
        <v>6714</v>
      </c>
      <c r="CO8" s="9">
        <f t="shared" si="17"/>
        <v>0</v>
      </c>
      <c r="CP8" s="9">
        <f t="shared" si="17"/>
        <v>6714</v>
      </c>
      <c r="CQ8" s="9">
        <f t="shared" si="17"/>
        <v>-3893</v>
      </c>
      <c r="CR8" s="180">
        <f>IF(CL8=0,0,((CP8)/CL8)*100)</f>
        <v>63.297822192891488</v>
      </c>
      <c r="CS8" s="9">
        <f t="shared" si="17"/>
        <v>8619</v>
      </c>
      <c r="CT8" s="9">
        <f t="shared" si="17"/>
        <v>2351</v>
      </c>
      <c r="CU8" s="9">
        <f t="shared" ref="CU8:FF8" si="18">CU10-(CU6+CU7)</f>
        <v>1984</v>
      </c>
      <c r="CV8" s="9">
        <f t="shared" si="18"/>
        <v>1192</v>
      </c>
      <c r="CW8" s="9">
        <f t="shared" si="18"/>
        <v>0</v>
      </c>
      <c r="CX8" s="325">
        <f>IF(CT8=0,0,((CV8+CW8)/CT8)*100)</f>
        <v>50.701829008932364</v>
      </c>
      <c r="CY8" s="325">
        <f>IF(CU8=0,0,((CV8+CW8)/CU8)*100)</f>
        <v>60.080645161290327</v>
      </c>
      <c r="CZ8" s="9">
        <f t="shared" si="18"/>
        <v>2308</v>
      </c>
      <c r="DA8" s="9">
        <f t="shared" si="18"/>
        <v>2061</v>
      </c>
      <c r="DB8" s="9">
        <f t="shared" si="18"/>
        <v>1310</v>
      </c>
      <c r="DC8" s="9">
        <f t="shared" si="18"/>
        <v>0</v>
      </c>
      <c r="DD8" s="325">
        <f>IF(CZ8=0,0,((DB8+DC8)/CZ8)*100)</f>
        <v>56.759098786828424</v>
      </c>
      <c r="DE8" s="325">
        <f>IF(DA8=0,0,((DB8+DC8)/DA8)*100)</f>
        <v>63.56137797185832</v>
      </c>
      <c r="DF8" s="9">
        <f t="shared" si="18"/>
        <v>2168</v>
      </c>
      <c r="DG8" s="9">
        <f t="shared" si="18"/>
        <v>2183</v>
      </c>
      <c r="DH8" s="9">
        <f t="shared" si="18"/>
        <v>1618</v>
      </c>
      <c r="DI8" s="9">
        <f t="shared" si="18"/>
        <v>0</v>
      </c>
      <c r="DJ8" s="325">
        <f>IF(DF8=0,0,((DH8+DI8)/DF8)*100)</f>
        <v>74.630996309963109</v>
      </c>
      <c r="DK8" s="325">
        <f>IF(DG8=0,0,((DH8+DI8)/DG8)*100)</f>
        <v>74.118185982592763</v>
      </c>
      <c r="DL8" s="9">
        <f t="shared" si="18"/>
        <v>1999</v>
      </c>
      <c r="DM8" s="9">
        <f t="shared" si="18"/>
        <v>975</v>
      </c>
      <c r="DN8" s="9">
        <f t="shared" si="18"/>
        <v>1076</v>
      </c>
      <c r="DO8" s="9">
        <f t="shared" si="18"/>
        <v>60</v>
      </c>
      <c r="DP8" s="325">
        <f>IF(DL8=0,0,((DN8+DO8)/DL8)*100)</f>
        <v>56.828414207103549</v>
      </c>
      <c r="DQ8" s="325">
        <f>IF(DM8=0,0,((DN8+DO8)/DM8)*100)</f>
        <v>116.5128205128205</v>
      </c>
      <c r="DR8" s="9">
        <f t="shared" si="18"/>
        <v>2197</v>
      </c>
      <c r="DS8" s="9">
        <f t="shared" si="18"/>
        <v>565</v>
      </c>
      <c r="DT8" s="9">
        <f t="shared" si="18"/>
        <v>492</v>
      </c>
      <c r="DU8" s="9">
        <f t="shared" si="18"/>
        <v>0</v>
      </c>
      <c r="DV8" s="325">
        <f>IF(DR8=0,0,((DT8+DU8)/DR8)*100)</f>
        <v>22.394173873463814</v>
      </c>
      <c r="DW8" s="325">
        <f>IF(DS8=0,0,((DT8+DU8)/DS8)*100)</f>
        <v>87.079646017699119</v>
      </c>
      <c r="DX8" s="9">
        <f t="shared" si="18"/>
        <v>11023</v>
      </c>
      <c r="DY8" s="9">
        <f t="shared" si="18"/>
        <v>7768</v>
      </c>
      <c r="DZ8" s="9">
        <f t="shared" si="18"/>
        <v>5688</v>
      </c>
      <c r="EA8" s="9">
        <f t="shared" si="18"/>
        <v>60</v>
      </c>
      <c r="EB8" s="9">
        <f t="shared" si="18"/>
        <v>5748</v>
      </c>
      <c r="EC8" s="9">
        <f t="shared" si="18"/>
        <v>-5275</v>
      </c>
      <c r="ED8" s="180">
        <f>IF(DX8=0,0,((EB8)/DX8)*100)</f>
        <v>52.145513925428645</v>
      </c>
      <c r="EE8" s="9">
        <f t="shared" si="18"/>
        <v>7510</v>
      </c>
      <c r="EF8" s="9">
        <f t="shared" si="18"/>
        <v>1694</v>
      </c>
      <c r="EG8" s="9">
        <f t="shared" si="18"/>
        <v>1604</v>
      </c>
      <c r="EH8" s="9">
        <f t="shared" si="18"/>
        <v>1234</v>
      </c>
      <c r="EI8" s="9">
        <f t="shared" si="18"/>
        <v>0</v>
      </c>
      <c r="EJ8" s="325">
        <f>IF(EF8=0,0,((EH8+EI8)/EF8)*100)</f>
        <v>72.845336481700116</v>
      </c>
      <c r="EK8" s="325">
        <f>IF(EG8=0,0,((EH8+EI8)/EG8)*100)</f>
        <v>76.932668329177062</v>
      </c>
      <c r="EL8" s="9">
        <f t="shared" si="18"/>
        <v>1037</v>
      </c>
      <c r="EM8" s="9">
        <f t="shared" si="18"/>
        <v>1561</v>
      </c>
      <c r="EN8" s="9">
        <f t="shared" si="18"/>
        <v>1597</v>
      </c>
      <c r="EO8" s="9">
        <f t="shared" si="18"/>
        <v>0</v>
      </c>
      <c r="EP8" s="325">
        <f>IF(EL8=0,0,((EN8+EO8)/EL8)*100)</f>
        <v>154.00192864030856</v>
      </c>
      <c r="EQ8" s="325">
        <f>IF(EM8=0,0,((EN8+EO8)/EM8)*100)</f>
        <v>102.3062139654068</v>
      </c>
      <c r="ER8" s="9">
        <f t="shared" si="18"/>
        <v>1000</v>
      </c>
      <c r="ES8" s="9">
        <f t="shared" si="18"/>
        <v>1066</v>
      </c>
      <c r="ET8" s="9">
        <f t="shared" si="18"/>
        <v>777</v>
      </c>
      <c r="EU8" s="9">
        <f t="shared" si="18"/>
        <v>0</v>
      </c>
      <c r="EV8" s="325">
        <f>IF(ER8=0,0,((ET8+EU8)/ER8)*100)</f>
        <v>77.7</v>
      </c>
      <c r="EW8" s="325">
        <f>IF(ES8=0,0,((ET8+EU8)/ES8)*100)</f>
        <v>72.889305816135092</v>
      </c>
      <c r="EX8" s="9">
        <f t="shared" si="18"/>
        <v>1050</v>
      </c>
      <c r="EY8" s="9">
        <f t="shared" si="18"/>
        <v>1516</v>
      </c>
      <c r="EZ8" s="9">
        <f t="shared" si="18"/>
        <v>1169</v>
      </c>
      <c r="FA8" s="9">
        <f t="shared" si="18"/>
        <v>17</v>
      </c>
      <c r="FB8" s="325">
        <f>IF(EX8=0,0,((EZ8+FA8)/EX8)*100)</f>
        <v>112.95238095238096</v>
      </c>
      <c r="FC8" s="325">
        <f>IF(EY8=0,0,((EZ8+FA8)/EY8)*100)</f>
        <v>78.23218997361478</v>
      </c>
      <c r="FD8" s="9">
        <f t="shared" si="18"/>
        <v>730</v>
      </c>
      <c r="FE8" s="9">
        <f t="shared" si="18"/>
        <v>0</v>
      </c>
      <c r="FF8" s="9">
        <f t="shared" si="18"/>
        <v>0</v>
      </c>
      <c r="FG8" s="9">
        <f t="shared" ref="FG8:GX8" si="19">FG10-(FG6+FG7)</f>
        <v>0</v>
      </c>
      <c r="FH8" s="9">
        <f t="shared" si="19"/>
        <v>0</v>
      </c>
      <c r="FI8" s="9">
        <f t="shared" si="19"/>
        <v>0</v>
      </c>
      <c r="FJ8" s="9">
        <f t="shared" si="19"/>
        <v>5511</v>
      </c>
      <c r="FK8" s="9">
        <f t="shared" si="19"/>
        <v>5747</v>
      </c>
      <c r="FL8" s="9">
        <f t="shared" si="19"/>
        <v>4777</v>
      </c>
      <c r="FM8" s="9">
        <f t="shared" si="19"/>
        <v>17</v>
      </c>
      <c r="FN8" s="9">
        <f t="shared" si="19"/>
        <v>4794</v>
      </c>
      <c r="FO8" s="9">
        <f t="shared" si="19"/>
        <v>-717</v>
      </c>
      <c r="FP8" s="180">
        <f>IF(FJ8=0,0,((FN8)/FJ8)*100)</f>
        <v>86.9896570495373</v>
      </c>
      <c r="FQ8" s="9">
        <f t="shared" si="19"/>
        <v>0</v>
      </c>
      <c r="FR8" s="9">
        <f t="shared" si="19"/>
        <v>786</v>
      </c>
      <c r="FS8" s="9">
        <f t="shared" si="19"/>
        <v>1807</v>
      </c>
      <c r="FT8" s="9">
        <f t="shared" si="19"/>
        <v>1368</v>
      </c>
      <c r="FU8" s="9">
        <f t="shared" si="19"/>
        <v>0</v>
      </c>
      <c r="FV8" s="325">
        <f>IF(FR8=0,0,((FT8+FU8)/FR8)*100)</f>
        <v>174.04580152671755</v>
      </c>
      <c r="FW8" s="325">
        <f>IF(FS8=0,0,((FT8+FU8)/FS8)*100)</f>
        <v>75.705589374654124</v>
      </c>
      <c r="FX8" s="9">
        <f t="shared" si="19"/>
        <v>700</v>
      </c>
      <c r="FY8" s="9">
        <f t="shared" si="19"/>
        <v>2081</v>
      </c>
      <c r="FZ8" s="9">
        <f t="shared" si="19"/>
        <v>1682</v>
      </c>
      <c r="GA8" s="9">
        <f t="shared" si="19"/>
        <v>0</v>
      </c>
      <c r="GB8" s="325">
        <f>IF(FX8=0,0,((FZ8+GA8)/FX8)*100)</f>
        <v>240.28571428571431</v>
      </c>
      <c r="GC8" s="325">
        <f>IF(FY8=0,0,((FZ8+GA8)/FY8)*100)</f>
        <v>80.826525708793852</v>
      </c>
      <c r="GD8" s="9">
        <f t="shared" si="19"/>
        <v>554</v>
      </c>
      <c r="GE8" s="9">
        <f t="shared" si="19"/>
        <v>1762</v>
      </c>
      <c r="GF8" s="9">
        <f t="shared" si="19"/>
        <v>1507</v>
      </c>
      <c r="GG8" s="9">
        <f t="shared" si="19"/>
        <v>0</v>
      </c>
      <c r="GH8" s="325">
        <f>IF(GD8=0,0,((GF8+GG8)/GD8)*100)</f>
        <v>272.02166064981952</v>
      </c>
      <c r="GI8" s="325">
        <f>IF(GE8=0,0,((GF8+GG8)/GE8)*100)</f>
        <v>85.527809307604997</v>
      </c>
      <c r="GJ8" s="9">
        <f t="shared" si="19"/>
        <v>0</v>
      </c>
      <c r="GK8" s="9">
        <f t="shared" si="19"/>
        <v>0</v>
      </c>
      <c r="GL8" s="9">
        <f t="shared" si="19"/>
        <v>2040</v>
      </c>
      <c r="GM8" s="9">
        <f t="shared" si="19"/>
        <v>5650</v>
      </c>
      <c r="GN8" s="9">
        <f t="shared" si="19"/>
        <v>4557</v>
      </c>
      <c r="GO8" s="9">
        <f t="shared" si="19"/>
        <v>0</v>
      </c>
      <c r="GP8" s="9">
        <f t="shared" si="19"/>
        <v>4557</v>
      </c>
      <c r="GQ8" s="9">
        <f t="shared" si="19"/>
        <v>2517</v>
      </c>
      <c r="GR8" s="180">
        <f t="shared" si="7"/>
        <v>223.38235294117646</v>
      </c>
      <c r="GS8" s="9">
        <f t="shared" si="19"/>
        <v>33176</v>
      </c>
      <c r="GT8" s="9">
        <f t="shared" si="19"/>
        <v>32324</v>
      </c>
      <c r="GU8" s="9">
        <f t="shared" si="19"/>
        <v>24516</v>
      </c>
      <c r="GV8" s="9">
        <f t="shared" si="19"/>
        <v>177</v>
      </c>
      <c r="GW8" s="9">
        <f t="shared" si="19"/>
        <v>24693</v>
      </c>
      <c r="GX8" s="9">
        <f t="shared" si="19"/>
        <v>-9734</v>
      </c>
      <c r="GY8" s="180">
        <f>IF(Q8=0,0,((GW8)/Q8)*100)</f>
        <v>71.725680425247631</v>
      </c>
      <c r="GZ8" s="9"/>
      <c r="HA8" s="9">
        <f>HA10-(HA6+HA7)</f>
        <v>0</v>
      </c>
      <c r="HB8" s="10"/>
    </row>
    <row r="9" spans="1:211" ht="47.25" customHeight="1">
      <c r="A9" s="11" t="s">
        <v>6</v>
      </c>
      <c r="B9" s="11" t="s">
        <v>7</v>
      </c>
      <c r="C9" s="11" t="s">
        <v>8</v>
      </c>
      <c r="D9" s="11" t="s">
        <v>1252</v>
      </c>
      <c r="E9" s="11" t="s">
        <v>9</v>
      </c>
      <c r="F9" s="12" t="s">
        <v>10</v>
      </c>
      <c r="G9" s="13" t="s">
        <v>11</v>
      </c>
      <c r="H9" s="14" t="s">
        <v>12</v>
      </c>
      <c r="I9" s="13" t="s">
        <v>13</v>
      </c>
      <c r="J9" s="13" t="s">
        <v>14</v>
      </c>
      <c r="K9" s="13" t="s">
        <v>1265</v>
      </c>
      <c r="L9" s="13" t="s">
        <v>15</v>
      </c>
      <c r="M9" s="13" t="s">
        <v>1234</v>
      </c>
      <c r="N9" s="15" t="s">
        <v>16</v>
      </c>
      <c r="O9" s="15" t="s">
        <v>16</v>
      </c>
      <c r="P9" s="13" t="s">
        <v>17</v>
      </c>
      <c r="Q9" s="13" t="s">
        <v>1338</v>
      </c>
      <c r="R9" s="13" t="s">
        <v>18</v>
      </c>
      <c r="S9" s="13" t="s">
        <v>1307</v>
      </c>
      <c r="T9" s="13" t="s">
        <v>19</v>
      </c>
      <c r="U9" s="13" t="s">
        <v>20</v>
      </c>
      <c r="V9" s="13" t="s">
        <v>21</v>
      </c>
      <c r="W9" s="13" t="s">
        <v>22</v>
      </c>
      <c r="X9" s="16" t="s">
        <v>23</v>
      </c>
      <c r="Y9" s="17" t="s">
        <v>24</v>
      </c>
      <c r="Z9" s="18" t="s">
        <v>25</v>
      </c>
      <c r="AA9" s="18" t="s">
        <v>26</v>
      </c>
      <c r="AB9" s="19" t="s">
        <v>40</v>
      </c>
      <c r="AC9" s="19" t="s">
        <v>27</v>
      </c>
      <c r="AD9" s="81">
        <v>44341</v>
      </c>
      <c r="AE9" s="81">
        <f>AD9+2</f>
        <v>44343</v>
      </c>
      <c r="AF9" s="81">
        <f>AE9+1</f>
        <v>44344</v>
      </c>
      <c r="AG9" s="81">
        <f>AF9+3</f>
        <v>44347</v>
      </c>
      <c r="AH9" s="20">
        <f>AG9+2</f>
        <v>44349</v>
      </c>
      <c r="AI9" s="177" t="s">
        <v>1339</v>
      </c>
      <c r="AJ9" s="177" t="s">
        <v>1340</v>
      </c>
      <c r="AK9" s="177" t="s">
        <v>1341</v>
      </c>
      <c r="AL9" s="178" t="s">
        <v>1342</v>
      </c>
      <c r="AM9" s="178" t="s">
        <v>1343</v>
      </c>
      <c r="AN9" s="20">
        <v>44350</v>
      </c>
      <c r="AO9" s="177" t="s">
        <v>1339</v>
      </c>
      <c r="AP9" s="177" t="s">
        <v>1340</v>
      </c>
      <c r="AQ9" s="177" t="s">
        <v>1341</v>
      </c>
      <c r="AR9" s="178" t="s">
        <v>1342</v>
      </c>
      <c r="AS9" s="178" t="s">
        <v>1343</v>
      </c>
      <c r="AT9" s="20">
        <v>44351</v>
      </c>
      <c r="AU9" s="177" t="s">
        <v>1339</v>
      </c>
      <c r="AV9" s="177" t="s">
        <v>1340</v>
      </c>
      <c r="AW9" s="177" t="s">
        <v>1341</v>
      </c>
      <c r="AX9" s="178" t="s">
        <v>1342</v>
      </c>
      <c r="AY9" s="178" t="s">
        <v>1343</v>
      </c>
      <c r="AZ9" s="21" t="s">
        <v>28</v>
      </c>
      <c r="BA9" s="179" t="s">
        <v>1339</v>
      </c>
      <c r="BB9" s="179" t="s">
        <v>1340</v>
      </c>
      <c r="BC9" s="179" t="s">
        <v>1341</v>
      </c>
      <c r="BD9" s="179" t="s">
        <v>15</v>
      </c>
      <c r="BE9" s="179" t="s">
        <v>1344</v>
      </c>
      <c r="BF9" s="179" t="s">
        <v>1342</v>
      </c>
      <c r="BG9" s="19" t="s">
        <v>29</v>
      </c>
      <c r="BH9" s="20">
        <f>AT9+3</f>
        <v>44354</v>
      </c>
      <c r="BI9" s="177" t="s">
        <v>1339</v>
      </c>
      <c r="BJ9" s="177" t="s">
        <v>1340</v>
      </c>
      <c r="BK9" s="177" t="s">
        <v>1341</v>
      </c>
      <c r="BL9" s="178" t="s">
        <v>1342</v>
      </c>
      <c r="BM9" s="178" t="s">
        <v>1343</v>
      </c>
      <c r="BN9" s="20">
        <f>BH9+1</f>
        <v>44355</v>
      </c>
      <c r="BO9" s="177" t="s">
        <v>1339</v>
      </c>
      <c r="BP9" s="177" t="s">
        <v>1340</v>
      </c>
      <c r="BQ9" s="177" t="s">
        <v>1341</v>
      </c>
      <c r="BR9" s="178" t="s">
        <v>1342</v>
      </c>
      <c r="BS9" s="178" t="s">
        <v>1343</v>
      </c>
      <c r="BT9" s="20">
        <f>BN9+1</f>
        <v>44356</v>
      </c>
      <c r="BU9" s="177" t="s">
        <v>1339</v>
      </c>
      <c r="BV9" s="177" t="s">
        <v>1340</v>
      </c>
      <c r="BW9" s="177" t="s">
        <v>1341</v>
      </c>
      <c r="BX9" s="178" t="s">
        <v>1342</v>
      </c>
      <c r="BY9" s="178" t="s">
        <v>1343</v>
      </c>
      <c r="BZ9" s="20">
        <f>BT9+1</f>
        <v>44357</v>
      </c>
      <c r="CA9" s="177" t="s">
        <v>1339</v>
      </c>
      <c r="CB9" s="177" t="s">
        <v>1340</v>
      </c>
      <c r="CC9" s="177" t="s">
        <v>1341</v>
      </c>
      <c r="CD9" s="178" t="s">
        <v>1342</v>
      </c>
      <c r="CE9" s="178" t="s">
        <v>1343</v>
      </c>
      <c r="CF9" s="20">
        <f>BZ9+1</f>
        <v>44358</v>
      </c>
      <c r="CG9" s="177" t="s">
        <v>1339</v>
      </c>
      <c r="CH9" s="177" t="s">
        <v>1340</v>
      </c>
      <c r="CI9" s="177" t="s">
        <v>1341</v>
      </c>
      <c r="CJ9" s="178" t="s">
        <v>1342</v>
      </c>
      <c r="CK9" s="178" t="s">
        <v>1343</v>
      </c>
      <c r="CL9" s="21" t="s">
        <v>30</v>
      </c>
      <c r="CM9" s="179" t="s">
        <v>1339</v>
      </c>
      <c r="CN9" s="179" t="s">
        <v>1340</v>
      </c>
      <c r="CO9" s="179" t="s">
        <v>1341</v>
      </c>
      <c r="CP9" s="179" t="s">
        <v>15</v>
      </c>
      <c r="CQ9" s="179" t="s">
        <v>1344</v>
      </c>
      <c r="CR9" s="179" t="s">
        <v>1342</v>
      </c>
      <c r="CS9" s="19" t="s">
        <v>31</v>
      </c>
      <c r="CT9" s="20">
        <f>CF9+3</f>
        <v>44361</v>
      </c>
      <c r="CU9" s="177" t="s">
        <v>1339</v>
      </c>
      <c r="CV9" s="177" t="s">
        <v>1340</v>
      </c>
      <c r="CW9" s="177" t="s">
        <v>1341</v>
      </c>
      <c r="CX9" s="178" t="s">
        <v>1342</v>
      </c>
      <c r="CY9" s="178" t="s">
        <v>1343</v>
      </c>
      <c r="CZ9" s="20">
        <f>CT9+1</f>
        <v>44362</v>
      </c>
      <c r="DA9" s="177" t="s">
        <v>1339</v>
      </c>
      <c r="DB9" s="177" t="s">
        <v>1340</v>
      </c>
      <c r="DC9" s="177" t="s">
        <v>1341</v>
      </c>
      <c r="DD9" s="178" t="s">
        <v>1342</v>
      </c>
      <c r="DE9" s="178" t="s">
        <v>1343</v>
      </c>
      <c r="DF9" s="20">
        <f>CZ9+1</f>
        <v>44363</v>
      </c>
      <c r="DG9" s="177" t="s">
        <v>1339</v>
      </c>
      <c r="DH9" s="177" t="s">
        <v>1340</v>
      </c>
      <c r="DI9" s="177" t="s">
        <v>1341</v>
      </c>
      <c r="DJ9" s="178" t="s">
        <v>1342</v>
      </c>
      <c r="DK9" s="178" t="s">
        <v>1343</v>
      </c>
      <c r="DL9" s="20">
        <f>DF9+1</f>
        <v>44364</v>
      </c>
      <c r="DM9" s="177" t="s">
        <v>1339</v>
      </c>
      <c r="DN9" s="177" t="s">
        <v>1340</v>
      </c>
      <c r="DO9" s="177" t="s">
        <v>1341</v>
      </c>
      <c r="DP9" s="178" t="s">
        <v>1342</v>
      </c>
      <c r="DQ9" s="178" t="s">
        <v>1343</v>
      </c>
      <c r="DR9" s="20">
        <f>DL9+1</f>
        <v>44365</v>
      </c>
      <c r="DS9" s="177" t="s">
        <v>1339</v>
      </c>
      <c r="DT9" s="177" t="s">
        <v>1340</v>
      </c>
      <c r="DU9" s="177" t="s">
        <v>1341</v>
      </c>
      <c r="DV9" s="178" t="s">
        <v>1342</v>
      </c>
      <c r="DW9" s="178" t="s">
        <v>1343</v>
      </c>
      <c r="DX9" s="21" t="s">
        <v>32</v>
      </c>
      <c r="DY9" s="179" t="s">
        <v>1339</v>
      </c>
      <c r="DZ9" s="179" t="s">
        <v>1340</v>
      </c>
      <c r="EA9" s="179" t="s">
        <v>1341</v>
      </c>
      <c r="EB9" s="179" t="s">
        <v>15</v>
      </c>
      <c r="EC9" s="179" t="s">
        <v>1344</v>
      </c>
      <c r="ED9" s="179" t="s">
        <v>1342</v>
      </c>
      <c r="EE9" s="19" t="s">
        <v>33</v>
      </c>
      <c r="EF9" s="20">
        <f>DR9+3</f>
        <v>44368</v>
      </c>
      <c r="EG9" s="177" t="s">
        <v>1339</v>
      </c>
      <c r="EH9" s="177" t="s">
        <v>1340</v>
      </c>
      <c r="EI9" s="177" t="s">
        <v>1341</v>
      </c>
      <c r="EJ9" s="178" t="s">
        <v>1342</v>
      </c>
      <c r="EK9" s="178" t="s">
        <v>1343</v>
      </c>
      <c r="EL9" s="20">
        <f>EF9+1</f>
        <v>44369</v>
      </c>
      <c r="EM9" s="177" t="s">
        <v>1339</v>
      </c>
      <c r="EN9" s="177" t="s">
        <v>1340</v>
      </c>
      <c r="EO9" s="177" t="s">
        <v>1341</v>
      </c>
      <c r="EP9" s="178" t="s">
        <v>1342</v>
      </c>
      <c r="EQ9" s="178" t="s">
        <v>1343</v>
      </c>
      <c r="ER9" s="20">
        <f>EL9+1</f>
        <v>44370</v>
      </c>
      <c r="ES9" s="177" t="s">
        <v>1339</v>
      </c>
      <c r="ET9" s="177" t="s">
        <v>1340</v>
      </c>
      <c r="EU9" s="177" t="s">
        <v>1341</v>
      </c>
      <c r="EV9" s="178" t="s">
        <v>1342</v>
      </c>
      <c r="EW9" s="178" t="s">
        <v>1343</v>
      </c>
      <c r="EX9" s="20">
        <f>ER9+1</f>
        <v>44371</v>
      </c>
      <c r="EY9" s="177" t="s">
        <v>1339</v>
      </c>
      <c r="EZ9" s="177" t="s">
        <v>1340</v>
      </c>
      <c r="FA9" s="177" t="s">
        <v>1341</v>
      </c>
      <c r="FB9" s="178" t="s">
        <v>1342</v>
      </c>
      <c r="FC9" s="178" t="s">
        <v>1343</v>
      </c>
      <c r="FD9" s="20">
        <f>EX9+1</f>
        <v>44372</v>
      </c>
      <c r="FE9" s="177" t="s">
        <v>1339</v>
      </c>
      <c r="FF9" s="177" t="s">
        <v>1340</v>
      </c>
      <c r="FG9" s="177" t="s">
        <v>1341</v>
      </c>
      <c r="FH9" s="178" t="s">
        <v>1342</v>
      </c>
      <c r="FI9" s="178" t="s">
        <v>1343</v>
      </c>
      <c r="FJ9" s="21" t="s">
        <v>34</v>
      </c>
      <c r="FK9" s="179" t="s">
        <v>1339</v>
      </c>
      <c r="FL9" s="179" t="s">
        <v>1340</v>
      </c>
      <c r="FM9" s="179" t="s">
        <v>1341</v>
      </c>
      <c r="FN9" s="179" t="s">
        <v>15</v>
      </c>
      <c r="FO9" s="179" t="s">
        <v>1344</v>
      </c>
      <c r="FP9" s="179" t="s">
        <v>1342</v>
      </c>
      <c r="FQ9" s="19" t="s">
        <v>35</v>
      </c>
      <c r="FR9" s="20">
        <f>FD9+3</f>
        <v>44375</v>
      </c>
      <c r="FS9" s="177" t="s">
        <v>1339</v>
      </c>
      <c r="FT9" s="177" t="s">
        <v>1340</v>
      </c>
      <c r="FU9" s="177" t="s">
        <v>1341</v>
      </c>
      <c r="FV9" s="178" t="s">
        <v>1342</v>
      </c>
      <c r="FW9" s="178" t="s">
        <v>1343</v>
      </c>
      <c r="FX9" s="20">
        <f>FR9+1</f>
        <v>44376</v>
      </c>
      <c r="FY9" s="177" t="s">
        <v>1339</v>
      </c>
      <c r="FZ9" s="177" t="s">
        <v>1340</v>
      </c>
      <c r="GA9" s="177" t="s">
        <v>1341</v>
      </c>
      <c r="GB9" s="178" t="s">
        <v>1342</v>
      </c>
      <c r="GC9" s="178" t="s">
        <v>1343</v>
      </c>
      <c r="GD9" s="20">
        <f>FX9+1</f>
        <v>44377</v>
      </c>
      <c r="GE9" s="177" t="s">
        <v>1339</v>
      </c>
      <c r="GF9" s="177" t="s">
        <v>1340</v>
      </c>
      <c r="GG9" s="177" t="s">
        <v>1341</v>
      </c>
      <c r="GH9" s="178" t="s">
        <v>1342</v>
      </c>
      <c r="GI9" s="178" t="s">
        <v>1343</v>
      </c>
      <c r="GJ9" s="20">
        <f>GD9+1</f>
        <v>44378</v>
      </c>
      <c r="GK9" s="20">
        <f>GJ9+1</f>
        <v>44379</v>
      </c>
      <c r="GL9" s="21" t="s">
        <v>1232</v>
      </c>
      <c r="GM9" s="179" t="s">
        <v>1339</v>
      </c>
      <c r="GN9" s="179" t="s">
        <v>1340</v>
      </c>
      <c r="GO9" s="179" t="s">
        <v>1341</v>
      </c>
      <c r="GP9" s="179" t="s">
        <v>15</v>
      </c>
      <c r="GQ9" s="179" t="s">
        <v>1344</v>
      </c>
      <c r="GR9" s="179" t="s">
        <v>1342</v>
      </c>
      <c r="GS9" s="179" t="s">
        <v>1245</v>
      </c>
      <c r="GT9" s="179" t="s">
        <v>1339</v>
      </c>
      <c r="GU9" s="179" t="s">
        <v>1340</v>
      </c>
      <c r="GV9" s="179" t="s">
        <v>1341</v>
      </c>
      <c r="GW9" s="179" t="s">
        <v>15</v>
      </c>
      <c r="GX9" s="179" t="s">
        <v>1345</v>
      </c>
      <c r="GY9" s="179" t="s">
        <v>1346</v>
      </c>
      <c r="GZ9" s="21" t="s">
        <v>36</v>
      </c>
      <c r="HA9" s="21" t="s">
        <v>37</v>
      </c>
      <c r="HB9" s="22" t="s">
        <v>38</v>
      </c>
      <c r="HC9" s="21" t="s">
        <v>39</v>
      </c>
    </row>
    <row r="10" spans="1:211" ht="15.75">
      <c r="A10" s="23"/>
      <c r="B10" s="23"/>
      <c r="C10" s="24"/>
      <c r="D10" s="24"/>
      <c r="E10" s="24"/>
      <c r="F10" s="24"/>
      <c r="G10" s="25">
        <f t="shared" ref="G10:BQ10" si="20">SUM(G12:G590)</f>
        <v>62361</v>
      </c>
      <c r="H10" s="25">
        <f t="shared" si="20"/>
        <v>0</v>
      </c>
      <c r="I10" s="25">
        <f t="shared" si="20"/>
        <v>0</v>
      </c>
      <c r="J10" s="25">
        <f t="shared" si="20"/>
        <v>0</v>
      </c>
      <c r="K10" s="25">
        <f t="shared" si="20"/>
        <v>9172</v>
      </c>
      <c r="L10" s="25">
        <f t="shared" si="20"/>
        <v>14718</v>
      </c>
      <c r="M10" s="25">
        <f t="shared" si="20"/>
        <v>24002</v>
      </c>
      <c r="N10" s="25">
        <f t="shared" si="20"/>
        <v>52658</v>
      </c>
      <c r="O10" s="25">
        <f t="shared" si="20"/>
        <v>56748</v>
      </c>
      <c r="P10" s="25">
        <f t="shared" si="20"/>
        <v>45892</v>
      </c>
      <c r="Q10" s="25">
        <f t="shared" si="20"/>
        <v>43534</v>
      </c>
      <c r="R10" s="25">
        <f t="shared" si="20"/>
        <v>-13803</v>
      </c>
      <c r="S10" s="25">
        <f t="shared" ca="1" si="20"/>
        <v>1954</v>
      </c>
      <c r="T10" s="25">
        <f t="shared" si="20"/>
        <v>2066</v>
      </c>
      <c r="U10" s="25">
        <f t="shared" si="20"/>
        <v>0</v>
      </c>
      <c r="V10" s="25">
        <f t="shared" si="20"/>
        <v>0</v>
      </c>
      <c r="W10" s="25">
        <f t="shared" si="20"/>
        <v>0</v>
      </c>
      <c r="X10" s="25">
        <f t="shared" si="20"/>
        <v>2066</v>
      </c>
      <c r="Y10" s="25">
        <f t="shared" si="20"/>
        <v>-41468</v>
      </c>
      <c r="Z10" s="25">
        <f t="shared" si="20"/>
        <v>-1251</v>
      </c>
      <c r="AA10" s="25">
        <f t="shared" si="20"/>
        <v>42283</v>
      </c>
      <c r="AB10" s="25">
        <f t="shared" si="20"/>
        <v>39753</v>
      </c>
      <c r="AC10" s="25">
        <f t="shared" si="20"/>
        <v>10027</v>
      </c>
      <c r="AD10" s="25">
        <f t="shared" si="20"/>
        <v>0</v>
      </c>
      <c r="AE10" s="25">
        <f t="shared" si="20"/>
        <v>0</v>
      </c>
      <c r="AF10" s="25">
        <f t="shared" si="20"/>
        <v>0</v>
      </c>
      <c r="AG10" s="25">
        <f t="shared" si="20"/>
        <v>0</v>
      </c>
      <c r="AH10" s="25">
        <f t="shared" si="20"/>
        <v>0</v>
      </c>
      <c r="AI10" s="25">
        <f t="shared" si="20"/>
        <v>500</v>
      </c>
      <c r="AJ10" s="25">
        <f t="shared" si="20"/>
        <v>336</v>
      </c>
      <c r="AK10" s="25">
        <f t="shared" si="20"/>
        <v>100</v>
      </c>
      <c r="AL10" s="325">
        <f>IF(AH10=0,0,((AJ10+AK10)/AH10)*100)</f>
        <v>0</v>
      </c>
      <c r="AM10" s="325">
        <f>IF(AI10=0,0,((AJ10+AK10)/AI10)*100)</f>
        <v>87.2</v>
      </c>
      <c r="AN10" s="25">
        <f t="shared" si="20"/>
        <v>2966</v>
      </c>
      <c r="AO10" s="25">
        <f t="shared" si="20"/>
        <v>2167</v>
      </c>
      <c r="AP10" s="25">
        <f t="shared" si="20"/>
        <v>1630</v>
      </c>
      <c r="AQ10" s="25">
        <f t="shared" si="20"/>
        <v>0</v>
      </c>
      <c r="AR10" s="325">
        <f>IF(AN10=0,0,((AP10+AQ10)/AN10)*100)</f>
        <v>54.956169925826025</v>
      </c>
      <c r="AS10" s="325">
        <f>IF(AO10=0,0,((AP10+AQ10)/AO10)*100)</f>
        <v>75.219197046608215</v>
      </c>
      <c r="AT10" s="25">
        <f t="shared" si="20"/>
        <v>2936</v>
      </c>
      <c r="AU10" s="25">
        <f t="shared" si="20"/>
        <v>2091</v>
      </c>
      <c r="AV10" s="25">
        <f t="shared" si="20"/>
        <v>1524</v>
      </c>
      <c r="AW10" s="25">
        <f t="shared" si="20"/>
        <v>0</v>
      </c>
      <c r="AX10" s="325">
        <f>IF(AT10=0,0,((AV10+AW10)/AT10)*100)</f>
        <v>51.90735694822888</v>
      </c>
      <c r="AY10" s="325">
        <f>IF(AU10=0,0,((AV10+AW10)/AU10)*100)</f>
        <v>72.883787661406032</v>
      </c>
      <c r="AZ10" s="25">
        <f t="shared" si="20"/>
        <v>5902</v>
      </c>
      <c r="BA10" s="25">
        <f t="shared" si="20"/>
        <v>4758</v>
      </c>
      <c r="BB10" s="25">
        <f t="shared" si="20"/>
        <v>3490</v>
      </c>
      <c r="BC10" s="25">
        <f t="shared" si="20"/>
        <v>100</v>
      </c>
      <c r="BD10" s="25">
        <f t="shared" si="20"/>
        <v>3590</v>
      </c>
      <c r="BE10" s="25">
        <f t="shared" si="20"/>
        <v>-2312</v>
      </c>
      <c r="BF10" s="180">
        <f t="shared" si="2"/>
        <v>60.82683835987801</v>
      </c>
      <c r="BG10" s="25">
        <f t="shared" si="20"/>
        <v>10097</v>
      </c>
      <c r="BH10" s="25">
        <f t="shared" si="20"/>
        <v>3023</v>
      </c>
      <c r="BI10" s="25">
        <f t="shared" si="20"/>
        <v>2623</v>
      </c>
      <c r="BJ10" s="25">
        <f t="shared" si="20"/>
        <v>2078</v>
      </c>
      <c r="BK10" s="25">
        <f t="shared" si="20"/>
        <v>0</v>
      </c>
      <c r="BL10" s="325">
        <f>IF(BH10=0,0,((BJ10+BK10)/BH10)*100)</f>
        <v>68.739662586834271</v>
      </c>
      <c r="BM10" s="325">
        <f>IF(BI10=0,0,((BJ10+BK10)/BI10)*100)</f>
        <v>79.222264582539083</v>
      </c>
      <c r="BN10" s="25">
        <f t="shared" si="20"/>
        <v>3028</v>
      </c>
      <c r="BO10" s="25">
        <f t="shared" si="20"/>
        <v>2408</v>
      </c>
      <c r="BP10" s="25">
        <f t="shared" si="20"/>
        <v>1600</v>
      </c>
      <c r="BQ10" s="25">
        <f t="shared" si="20"/>
        <v>0</v>
      </c>
      <c r="BR10" s="325">
        <f>IF(BN10=0,0,((BP10+BQ10)/BN10)*100)</f>
        <v>52.840158520475569</v>
      </c>
      <c r="BS10" s="325">
        <f>IF(BO10=0,0,((BP10+BQ10)/BO10)*100)</f>
        <v>66.44518272425249</v>
      </c>
      <c r="BT10" s="25">
        <f t="shared" ref="BT10:EC10" si="21">SUM(BT12:BT590)</f>
        <v>3082</v>
      </c>
      <c r="BU10" s="25">
        <f t="shared" si="21"/>
        <v>2316</v>
      </c>
      <c r="BV10" s="25">
        <f t="shared" si="21"/>
        <v>1971</v>
      </c>
      <c r="BW10" s="25">
        <f t="shared" si="21"/>
        <v>0</v>
      </c>
      <c r="BX10" s="325">
        <f>IF(BT10=0,0,((BV10+BW10)/BT10)*100)</f>
        <v>63.951979234263469</v>
      </c>
      <c r="BY10" s="325">
        <f>IF(BU10=0,0,((BV10+BW10)/BU10)*100)</f>
        <v>85.103626943005182</v>
      </c>
      <c r="BZ10" s="25">
        <f t="shared" si="21"/>
        <v>3003</v>
      </c>
      <c r="CA10" s="25">
        <f t="shared" si="21"/>
        <v>2684</v>
      </c>
      <c r="CB10" s="25">
        <f t="shared" si="21"/>
        <v>1987</v>
      </c>
      <c r="CC10" s="25">
        <f t="shared" si="21"/>
        <v>0</v>
      </c>
      <c r="CD10" s="325">
        <f>IF(BZ10=0,0,((CB10+CC10)/BZ10)*100)</f>
        <v>66.167166167166172</v>
      </c>
      <c r="CE10" s="325">
        <f>IF(CA10=0,0,((CB10+CC10)/CA10)*100)</f>
        <v>74.031296572280183</v>
      </c>
      <c r="CF10" s="25">
        <f t="shared" si="21"/>
        <v>3075</v>
      </c>
      <c r="CG10" s="25">
        <f t="shared" si="21"/>
        <v>2511</v>
      </c>
      <c r="CH10" s="25">
        <f t="shared" si="21"/>
        <v>2011</v>
      </c>
      <c r="CI10" s="25">
        <f t="shared" si="21"/>
        <v>0</v>
      </c>
      <c r="CJ10" s="325">
        <f>IF(CF10=0,0,((CH10+CI10)/CF10)*100)</f>
        <v>65.39837398373983</v>
      </c>
      <c r="CK10" s="325">
        <f>IF(CG10=0,0,((CH10+CI10)/CG10)*100)</f>
        <v>80.087614496216645</v>
      </c>
      <c r="CL10" s="25">
        <f t="shared" si="21"/>
        <v>15211</v>
      </c>
      <c r="CM10" s="25">
        <f t="shared" si="21"/>
        <v>12542</v>
      </c>
      <c r="CN10" s="25">
        <f t="shared" si="21"/>
        <v>9647</v>
      </c>
      <c r="CO10" s="25">
        <f t="shared" si="21"/>
        <v>0</v>
      </c>
      <c r="CP10" s="25">
        <f t="shared" si="21"/>
        <v>9647</v>
      </c>
      <c r="CQ10" s="25">
        <f t="shared" si="21"/>
        <v>-5564</v>
      </c>
      <c r="CR10" s="180">
        <f>IF(CL10=0,0,((CP10)/CL10)*100)</f>
        <v>63.421208336072574</v>
      </c>
      <c r="CS10" s="25">
        <f t="shared" si="21"/>
        <v>9919</v>
      </c>
      <c r="CT10" s="25">
        <f t="shared" si="21"/>
        <v>2908</v>
      </c>
      <c r="CU10" s="25">
        <f t="shared" si="21"/>
        <v>3253</v>
      </c>
      <c r="CV10" s="25">
        <f t="shared" si="21"/>
        <v>2114</v>
      </c>
      <c r="CW10" s="25">
        <f t="shared" si="21"/>
        <v>0</v>
      </c>
      <c r="CX10" s="325">
        <f>IF(CT10=0,0,((CV10+CW10)/CT10)*100)</f>
        <v>72.696011004126547</v>
      </c>
      <c r="CY10" s="325">
        <f>IF(CU10=0,0,((CV10+CW10)/CU10)*100)</f>
        <v>64.986166615431912</v>
      </c>
      <c r="CZ10" s="25">
        <f t="shared" si="21"/>
        <v>2847</v>
      </c>
      <c r="DA10" s="25">
        <f t="shared" si="21"/>
        <v>2862</v>
      </c>
      <c r="DB10" s="25">
        <f t="shared" si="21"/>
        <v>1954</v>
      </c>
      <c r="DC10" s="25">
        <f t="shared" si="21"/>
        <v>0</v>
      </c>
      <c r="DD10" s="325">
        <f>IF(CZ10=0,0,((DB10+DC10)/CZ10)*100)</f>
        <v>68.633649455567252</v>
      </c>
      <c r="DE10" s="325">
        <f>IF(DA10=0,0,((DB10+DC10)/DA10)*100)</f>
        <v>68.27393431167016</v>
      </c>
      <c r="DF10" s="25">
        <f t="shared" si="21"/>
        <v>2668</v>
      </c>
      <c r="DG10" s="25">
        <f t="shared" si="21"/>
        <v>2299</v>
      </c>
      <c r="DH10" s="25">
        <f t="shared" si="21"/>
        <v>1850</v>
      </c>
      <c r="DI10" s="25">
        <f t="shared" si="21"/>
        <v>0</v>
      </c>
      <c r="DJ10" s="325">
        <f>IF(DF10=0,0,((DH10+DI10)/DF10)*100)</f>
        <v>69.340329835082457</v>
      </c>
      <c r="DK10" s="325">
        <f>IF(DG10=0,0,((DH10+DI10)/DG10)*100)</f>
        <v>80.469769464984779</v>
      </c>
      <c r="DL10" s="25">
        <f t="shared" si="21"/>
        <v>2499</v>
      </c>
      <c r="DM10" s="25">
        <f t="shared" si="21"/>
        <v>1825</v>
      </c>
      <c r="DN10" s="25">
        <f t="shared" si="21"/>
        <v>1809</v>
      </c>
      <c r="DO10" s="25">
        <f t="shared" si="21"/>
        <v>60</v>
      </c>
      <c r="DP10" s="325">
        <f>IF(DL10=0,0,((DN10+DO10)/DL10)*100)</f>
        <v>74.789915966386559</v>
      </c>
      <c r="DQ10" s="325">
        <f>IF(DM10=0,0,((DN10+DO10)/DM10)*100)</f>
        <v>102.41095890410958</v>
      </c>
      <c r="DR10" s="25">
        <f t="shared" si="21"/>
        <v>2697</v>
      </c>
      <c r="DS10" s="25">
        <f t="shared" si="21"/>
        <v>565</v>
      </c>
      <c r="DT10" s="25">
        <f t="shared" si="21"/>
        <v>492</v>
      </c>
      <c r="DU10" s="25">
        <f t="shared" si="21"/>
        <v>0</v>
      </c>
      <c r="DV10" s="325">
        <f>IF(DR10=0,0,((DT10+DU10)/DR10)*100)</f>
        <v>18.24249165739711</v>
      </c>
      <c r="DW10" s="325">
        <f>IF(DS10=0,0,((DT10+DU10)/DS10)*100)</f>
        <v>87.079646017699119</v>
      </c>
      <c r="DX10" s="25">
        <f t="shared" si="21"/>
        <v>13619</v>
      </c>
      <c r="DY10" s="25">
        <f t="shared" si="21"/>
        <v>10804</v>
      </c>
      <c r="DZ10" s="25">
        <f t="shared" si="21"/>
        <v>8219</v>
      </c>
      <c r="EA10" s="25">
        <f t="shared" si="21"/>
        <v>60</v>
      </c>
      <c r="EB10" s="25">
        <f t="shared" si="21"/>
        <v>8279</v>
      </c>
      <c r="EC10" s="25">
        <f t="shared" si="21"/>
        <v>-5340</v>
      </c>
      <c r="ED10" s="180">
        <f>IF(DX10=0,0,((EB10)/DX10)*100)</f>
        <v>60.790072692561857</v>
      </c>
      <c r="EE10" s="25">
        <f>SUM(EE12:EE590)</f>
        <v>9710</v>
      </c>
      <c r="EF10" s="25">
        <f>SUM(EF12:EF590)</f>
        <v>1694</v>
      </c>
      <c r="EG10" s="25">
        <f>SUM(EG12:EG590)</f>
        <v>1894</v>
      </c>
      <c r="EH10" s="25">
        <f>SUM(EH12:EH590)</f>
        <v>1349</v>
      </c>
      <c r="EI10" s="25">
        <f>SUM(EI12:EI590)</f>
        <v>0</v>
      </c>
      <c r="EJ10" s="325">
        <f>IF(EF10=0,0,((EH10+EI10)/EF10)*100)</f>
        <v>79.634002361275094</v>
      </c>
      <c r="EK10" s="325">
        <f>IF(EG10=0,0,((EH10+EI10)/EG10)*100)</f>
        <v>71.224920802534314</v>
      </c>
      <c r="EL10" s="25">
        <f>SUM(EL12:EL590)</f>
        <v>1037</v>
      </c>
      <c r="EM10" s="25">
        <f>SUM(EM12:EM590)</f>
        <v>1961</v>
      </c>
      <c r="EN10" s="25">
        <f>SUM(EN12:EN590)</f>
        <v>1787</v>
      </c>
      <c r="EO10" s="25">
        <f>SUM(EO12:EO590)</f>
        <v>0</v>
      </c>
      <c r="EP10" s="325">
        <f>IF(EL10=0,0,((EN10+EO10)/EL10)*100)</f>
        <v>172.32401157184185</v>
      </c>
      <c r="EQ10" s="325">
        <f>IF(EM10=0,0,((EN10+EO10)/EM10)*100)</f>
        <v>91.126976032636406</v>
      </c>
      <c r="ER10" s="25">
        <f>SUM(ER12:ER590)</f>
        <v>1000</v>
      </c>
      <c r="ES10" s="25">
        <f>SUM(ES12:ES590)</f>
        <v>1306</v>
      </c>
      <c r="ET10" s="25">
        <f>SUM(ET12:ET590)</f>
        <v>871</v>
      </c>
      <c r="EU10" s="25">
        <f>SUM(EU12:EU590)</f>
        <v>0</v>
      </c>
      <c r="EV10" s="325">
        <f>IF(ER10=0,0,((ET10+EU10)/ER10)*100)</f>
        <v>87.1</v>
      </c>
      <c r="EW10" s="325">
        <f>IF(ES10=0,0,((ET10+EU10)/ES10)*100)</f>
        <v>66.692189892802446</v>
      </c>
      <c r="EX10" s="25">
        <f>SUM(EX12:EX590)</f>
        <v>1050</v>
      </c>
      <c r="EY10" s="25">
        <f>SUM(EY12:EY590)</f>
        <v>1801</v>
      </c>
      <c r="EZ10" s="25">
        <f>SUM(EZ12:EZ590)</f>
        <v>1626</v>
      </c>
      <c r="FA10" s="25">
        <f>SUM(FA12:FA590)</f>
        <v>45</v>
      </c>
      <c r="FB10" s="325">
        <f>IF(EX10=0,0,((EZ10+FA10)/EX10)*100)</f>
        <v>159.14285714285714</v>
      </c>
      <c r="FC10" s="325">
        <f>IF(EY10=0,0,((EZ10+FA10)/EY10)*100)</f>
        <v>92.781787895613547</v>
      </c>
      <c r="FD10" s="25">
        <f t="shared" ref="FD10:FO10" si="22">SUM(FD12:FD590)</f>
        <v>730</v>
      </c>
      <c r="FE10" s="25">
        <f t="shared" si="22"/>
        <v>0</v>
      </c>
      <c r="FF10" s="25">
        <f t="shared" si="22"/>
        <v>0</v>
      </c>
      <c r="FG10" s="25">
        <f t="shared" si="22"/>
        <v>0</v>
      </c>
      <c r="FH10" s="25">
        <f t="shared" si="22"/>
        <v>0</v>
      </c>
      <c r="FI10" s="25">
        <f t="shared" si="22"/>
        <v>0</v>
      </c>
      <c r="FJ10" s="25">
        <f t="shared" si="22"/>
        <v>5511</v>
      </c>
      <c r="FK10" s="25">
        <f t="shared" si="22"/>
        <v>6962</v>
      </c>
      <c r="FL10" s="25">
        <f t="shared" si="22"/>
        <v>5633</v>
      </c>
      <c r="FM10" s="25">
        <f t="shared" si="22"/>
        <v>45</v>
      </c>
      <c r="FN10" s="25">
        <f t="shared" si="22"/>
        <v>5678</v>
      </c>
      <c r="FO10" s="25">
        <f t="shared" si="22"/>
        <v>167</v>
      </c>
      <c r="FP10" s="180">
        <f>IF(FJ10=0,0,((FN10)/FJ10)*100)</f>
        <v>103.03030303030303</v>
      </c>
      <c r="FQ10" s="25">
        <f>SUM(FQ12:FQ590)</f>
        <v>0</v>
      </c>
      <c r="FR10" s="25">
        <f>SUM(FR12:FR590)</f>
        <v>786</v>
      </c>
      <c r="FS10" s="25">
        <f>SUM(FS12:FS590)</f>
        <v>2007</v>
      </c>
      <c r="FT10" s="25">
        <f>SUM(FT12:FT590)</f>
        <v>1480</v>
      </c>
      <c r="FU10" s="25">
        <f>SUM(FU12:FU590)</f>
        <v>0</v>
      </c>
      <c r="FV10" s="325">
        <f>IF(FR10=0,0,((FT10+FU10)/FR10)*100)</f>
        <v>188.29516539440203</v>
      </c>
      <c r="FW10" s="325">
        <f>IF(FS10=0,0,((FT10+FU10)/FS10)*100)</f>
        <v>73.741903338315893</v>
      </c>
      <c r="FX10" s="25">
        <f>SUM(FX12:FX590)</f>
        <v>700</v>
      </c>
      <c r="FY10" s="25">
        <f>SUM(FY12:FY590)</f>
        <v>2101</v>
      </c>
      <c r="FZ10" s="25">
        <f>SUM(FZ12:FZ590)</f>
        <v>1682</v>
      </c>
      <c r="GA10" s="25">
        <f>SUM(GA12:GA590)</f>
        <v>0</v>
      </c>
      <c r="GB10" s="325">
        <f>IF(FX10=0,0,((FZ10+GA10)/FX10)*100)</f>
        <v>240.28571428571431</v>
      </c>
      <c r="GC10" s="325">
        <f>IF(FY10=0,0,((FZ10+GA10)/FY10)*100)</f>
        <v>80.057115659209899</v>
      </c>
      <c r="GD10" s="25">
        <f t="shared" ref="GD10:GP10" si="23">SUM(GD12:GD590)</f>
        <v>554</v>
      </c>
      <c r="GE10" s="25">
        <f t="shared" si="23"/>
        <v>1839</v>
      </c>
      <c r="GF10" s="25">
        <f t="shared" si="23"/>
        <v>1551</v>
      </c>
      <c r="GG10" s="25">
        <f t="shared" si="23"/>
        <v>0</v>
      </c>
      <c r="GH10" s="325">
        <f>IF(GD10=0,0,((GF10+GG10)/GD10)*100)</f>
        <v>279.96389891696748</v>
      </c>
      <c r="GI10" s="325">
        <f>IF(GE10=0,0,((GF10+GG10)/GE10)*100)</f>
        <v>84.339314845024475</v>
      </c>
      <c r="GJ10" s="25">
        <f t="shared" si="23"/>
        <v>0</v>
      </c>
      <c r="GK10" s="25">
        <f t="shared" si="23"/>
        <v>0</v>
      </c>
      <c r="GL10" s="25">
        <f t="shared" si="23"/>
        <v>2040</v>
      </c>
      <c r="GM10" s="25">
        <f t="shared" si="23"/>
        <v>5947</v>
      </c>
      <c r="GN10" s="25">
        <f t="shared" si="23"/>
        <v>4713</v>
      </c>
      <c r="GO10" s="25">
        <f t="shared" si="23"/>
        <v>0</v>
      </c>
      <c r="GP10" s="25">
        <f t="shared" si="23"/>
        <v>4713</v>
      </c>
      <c r="GQ10" s="25">
        <f t="shared" ref="GQ10:GX10" si="24">SUM(GQ12:GQ590)</f>
        <v>2673</v>
      </c>
      <c r="GR10" s="180">
        <f t="shared" si="7"/>
        <v>231.02941176470586</v>
      </c>
      <c r="GS10" s="25">
        <f t="shared" si="24"/>
        <v>42283</v>
      </c>
      <c r="GT10" s="25">
        <f t="shared" si="24"/>
        <v>41013</v>
      </c>
      <c r="GU10" s="25">
        <f t="shared" si="24"/>
        <v>31702</v>
      </c>
      <c r="GV10" s="25">
        <f t="shared" si="24"/>
        <v>205</v>
      </c>
      <c r="GW10" s="25">
        <f t="shared" si="24"/>
        <v>31907</v>
      </c>
      <c r="GX10" s="25">
        <f t="shared" si="24"/>
        <v>-11627</v>
      </c>
      <c r="GY10" s="180">
        <f>IF(Q10=0,0,((GW10)/Q10)*100)</f>
        <v>73.292139477190247</v>
      </c>
      <c r="GZ10" s="26"/>
      <c r="HA10" s="23"/>
      <c r="HB10" s="25">
        <f>SUM(HB12:HB590)</f>
        <v>7533</v>
      </c>
      <c r="HC10" s="27"/>
    </row>
    <row r="11" spans="1:211" ht="9.75" customHeight="1">
      <c r="A11" s="28">
        <v>1</v>
      </c>
      <c r="B11" s="28">
        <f t="shared" ref="B11:AD11" si="25">+A11+1</f>
        <v>2</v>
      </c>
      <c r="C11" s="28">
        <f t="shared" si="25"/>
        <v>3</v>
      </c>
      <c r="D11" s="28"/>
      <c r="E11" s="28">
        <f t="shared" si="25"/>
        <v>1</v>
      </c>
      <c r="F11" s="28">
        <f t="shared" si="25"/>
        <v>2</v>
      </c>
      <c r="G11" s="28">
        <f t="shared" si="25"/>
        <v>3</v>
      </c>
      <c r="H11" s="28">
        <f t="shared" si="25"/>
        <v>4</v>
      </c>
      <c r="I11" s="28">
        <f t="shared" si="25"/>
        <v>5</v>
      </c>
      <c r="J11" s="28">
        <f t="shared" si="25"/>
        <v>6</v>
      </c>
      <c r="K11" s="28">
        <f t="shared" si="25"/>
        <v>7</v>
      </c>
      <c r="L11" s="28">
        <f t="shared" si="25"/>
        <v>8</v>
      </c>
      <c r="M11" s="28">
        <f t="shared" si="25"/>
        <v>9</v>
      </c>
      <c r="N11" s="28">
        <f t="shared" si="25"/>
        <v>10</v>
      </c>
      <c r="O11" s="28">
        <f t="shared" si="25"/>
        <v>11</v>
      </c>
      <c r="P11" s="28">
        <f t="shared" si="25"/>
        <v>12</v>
      </c>
      <c r="Q11" s="28">
        <f t="shared" si="25"/>
        <v>13</v>
      </c>
      <c r="R11" s="28">
        <f t="shared" si="25"/>
        <v>14</v>
      </c>
      <c r="S11" s="28">
        <f t="shared" si="25"/>
        <v>15</v>
      </c>
      <c r="T11" s="28">
        <f t="shared" si="25"/>
        <v>16</v>
      </c>
      <c r="U11" s="28">
        <f t="shared" si="25"/>
        <v>17</v>
      </c>
      <c r="V11" s="28">
        <f t="shared" si="25"/>
        <v>18</v>
      </c>
      <c r="W11" s="28">
        <f t="shared" si="25"/>
        <v>19</v>
      </c>
      <c r="X11" s="28">
        <f t="shared" si="25"/>
        <v>20</v>
      </c>
      <c r="Y11" s="28">
        <f t="shared" si="25"/>
        <v>21</v>
      </c>
      <c r="Z11" s="28">
        <f t="shared" si="25"/>
        <v>22</v>
      </c>
      <c r="AA11" s="28">
        <f t="shared" si="25"/>
        <v>23</v>
      </c>
      <c r="AB11" s="28">
        <f t="shared" si="25"/>
        <v>24</v>
      </c>
      <c r="AC11" s="28">
        <f t="shared" si="25"/>
        <v>25</v>
      </c>
      <c r="AD11" s="28">
        <f t="shared" si="25"/>
        <v>26</v>
      </c>
      <c r="AE11" s="28"/>
      <c r="AF11" s="28"/>
      <c r="AG11" s="28">
        <f>+AD11+1</f>
        <v>27</v>
      </c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>
        <f>+AG11+1</f>
        <v>28</v>
      </c>
      <c r="AU11" s="28"/>
      <c r="AV11" s="28"/>
      <c r="AW11" s="28"/>
      <c r="AX11" s="28"/>
      <c r="AY11" s="28"/>
      <c r="AZ11" s="28">
        <f>+AT11+1</f>
        <v>29</v>
      </c>
      <c r="BA11" s="28"/>
      <c r="BB11" s="28"/>
      <c r="BC11" s="28"/>
      <c r="BD11" s="28"/>
      <c r="BE11" s="28"/>
      <c r="BF11" s="28"/>
      <c r="BG11" s="28">
        <f>+AZ11+1</f>
        <v>30</v>
      </c>
      <c r="BH11" s="28">
        <f>+BG11+1</f>
        <v>31</v>
      </c>
      <c r="BI11" s="28"/>
      <c r="BJ11" s="28"/>
      <c r="BK11" s="28"/>
      <c r="BL11" s="28"/>
      <c r="BM11" s="28"/>
      <c r="BN11" s="28">
        <f>+BH11+1</f>
        <v>32</v>
      </c>
      <c r="BO11" s="28"/>
      <c r="BP11" s="28"/>
      <c r="BQ11" s="28"/>
      <c r="BR11" s="28"/>
      <c r="BS11" s="28"/>
      <c r="BT11" s="28">
        <f>+BN11+1</f>
        <v>33</v>
      </c>
      <c r="BU11" s="28"/>
      <c r="BV11" s="28"/>
      <c r="BW11" s="28"/>
      <c r="BX11" s="28"/>
      <c r="BY11" s="28"/>
      <c r="BZ11" s="28">
        <f>+BT11+1</f>
        <v>34</v>
      </c>
      <c r="CA11" s="28"/>
      <c r="CB11" s="28"/>
      <c r="CC11" s="28"/>
      <c r="CD11" s="28"/>
      <c r="CE11" s="28"/>
      <c r="CF11" s="28">
        <f>+BZ11+1</f>
        <v>35</v>
      </c>
      <c r="CG11" s="28"/>
      <c r="CH11" s="28"/>
      <c r="CI11" s="28"/>
      <c r="CJ11" s="28"/>
      <c r="CK11" s="28"/>
      <c r="CL11" s="28">
        <f>+CF11+1</f>
        <v>36</v>
      </c>
      <c r="CM11" s="28"/>
      <c r="CN11" s="28"/>
      <c r="CO11" s="28"/>
      <c r="CP11" s="28"/>
      <c r="CQ11" s="28"/>
      <c r="CR11" s="28"/>
      <c r="CS11" s="28">
        <f>+CL11+1</f>
        <v>37</v>
      </c>
      <c r="CT11" s="28">
        <f>+CS11+1</f>
        <v>38</v>
      </c>
      <c r="CU11" s="28"/>
      <c r="CV11" s="28"/>
      <c r="CW11" s="28"/>
      <c r="CX11" s="28"/>
      <c r="CY11" s="28"/>
      <c r="CZ11" s="28">
        <f>+CT11+1</f>
        <v>39</v>
      </c>
      <c r="DA11" s="28"/>
      <c r="DB11" s="28"/>
      <c r="DC11" s="28"/>
      <c r="DD11" s="28"/>
      <c r="DE11" s="28"/>
      <c r="DF11" s="28">
        <f>+CZ11+1</f>
        <v>40</v>
      </c>
      <c r="DG11" s="28"/>
      <c r="DH11" s="28"/>
      <c r="DI11" s="28"/>
      <c r="DJ11" s="28"/>
      <c r="DK11" s="28"/>
      <c r="DL11" s="28">
        <f>+DF11+1</f>
        <v>41</v>
      </c>
      <c r="DM11" s="28"/>
      <c r="DN11" s="28"/>
      <c r="DO11" s="28"/>
      <c r="DP11" s="28"/>
      <c r="DQ11" s="28"/>
      <c r="DR11" s="28">
        <f>+DL11+1</f>
        <v>42</v>
      </c>
      <c r="DS11" s="28"/>
      <c r="DT11" s="28"/>
      <c r="DU11" s="28"/>
      <c r="DV11" s="28"/>
      <c r="DW11" s="28"/>
      <c r="DX11" s="28">
        <f>+DR11+1</f>
        <v>43</v>
      </c>
      <c r="DY11" s="28"/>
      <c r="DZ11" s="28"/>
      <c r="EA11" s="28"/>
      <c r="EB11" s="28"/>
      <c r="EC11" s="28"/>
      <c r="ED11" s="28"/>
      <c r="EE11" s="28">
        <f>+DX11+1</f>
        <v>44</v>
      </c>
      <c r="EF11" s="28">
        <f>+EE11+1</f>
        <v>45</v>
      </c>
      <c r="EG11" s="28"/>
      <c r="EH11" s="28"/>
      <c r="EI11" s="28"/>
      <c r="EJ11" s="28"/>
      <c r="EK11" s="28"/>
      <c r="EL11" s="28">
        <f>+EF11+1</f>
        <v>46</v>
      </c>
      <c r="EM11" s="28"/>
      <c r="EN11" s="28"/>
      <c r="EO11" s="28"/>
      <c r="EP11" s="28"/>
      <c r="EQ11" s="28"/>
      <c r="ER11" s="28">
        <f>+EL11+1</f>
        <v>47</v>
      </c>
      <c r="ES11" s="28"/>
      <c r="ET11" s="28"/>
      <c r="EU11" s="28"/>
      <c r="EV11" s="28"/>
      <c r="EW11" s="28"/>
      <c r="EX11" s="28">
        <f>+ER11+1</f>
        <v>48</v>
      </c>
      <c r="EY11" s="28"/>
      <c r="EZ11" s="28"/>
      <c r="FA11" s="28"/>
      <c r="FB11" s="28"/>
      <c r="FC11" s="28"/>
      <c r="FD11" s="28">
        <f>+EX11+1</f>
        <v>49</v>
      </c>
      <c r="FE11" s="28"/>
      <c r="FF11" s="28"/>
      <c r="FG11" s="28"/>
      <c r="FH11" s="28"/>
      <c r="FI11" s="28"/>
      <c r="FJ11" s="28">
        <f>+FD11+1</f>
        <v>50</v>
      </c>
      <c r="FK11" s="28"/>
      <c r="FL11" s="28"/>
      <c r="FM11" s="28"/>
      <c r="FN11" s="28"/>
      <c r="FO11" s="28"/>
      <c r="FP11" s="28"/>
      <c r="FQ11" s="28">
        <f>+FJ11+1</f>
        <v>51</v>
      </c>
      <c r="FR11" s="28">
        <f>+FQ11+1</f>
        <v>52</v>
      </c>
      <c r="FS11" s="28"/>
      <c r="FT11" s="28"/>
      <c r="FU11" s="28"/>
      <c r="FV11" s="28"/>
      <c r="FW11" s="28"/>
      <c r="FX11" s="28">
        <f>+FR11+1</f>
        <v>53</v>
      </c>
      <c r="FY11" s="28"/>
      <c r="FZ11" s="28"/>
      <c r="GA11" s="28"/>
      <c r="GB11" s="28"/>
      <c r="GC11" s="28"/>
      <c r="GD11" s="28">
        <f>+FX11+1</f>
        <v>54</v>
      </c>
      <c r="GE11" s="28"/>
      <c r="GF11" s="28"/>
      <c r="GG11" s="28"/>
      <c r="GH11" s="28"/>
      <c r="GI11" s="28"/>
      <c r="GJ11" s="28">
        <f>+GD11+1</f>
        <v>55</v>
      </c>
      <c r="GK11" s="28">
        <f>+GJ11+1</f>
        <v>56</v>
      </c>
      <c r="GL11" s="28">
        <f>+GK11+1</f>
        <v>57</v>
      </c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>
        <f>+GL11+1</f>
        <v>58</v>
      </c>
      <c r="HA11" s="28">
        <f>+GZ11+1</f>
        <v>59</v>
      </c>
      <c r="HB11" s="29"/>
      <c r="HC11" s="30"/>
    </row>
    <row r="12" spans="1:211" ht="15" customHeight="1">
      <c r="A12" s="31" t="s">
        <v>499</v>
      </c>
      <c r="B12" s="32" t="s">
        <v>500</v>
      </c>
      <c r="C12" s="31" t="s">
        <v>1</v>
      </c>
      <c r="D12" s="31" t="s">
        <v>1</v>
      </c>
      <c r="E12" s="31" t="s">
        <v>43</v>
      </c>
      <c r="F12" s="31" t="s">
        <v>1</v>
      </c>
      <c r="G12" s="33">
        <v>92</v>
      </c>
      <c r="H12" s="33">
        <v>0</v>
      </c>
      <c r="I12" s="33">
        <v>0</v>
      </c>
      <c r="J12" s="34">
        <f>IFERROR(VLOOKUP(A12,#REF!,3,0),0)</f>
        <v>0</v>
      </c>
      <c r="K12" s="34">
        <f>M12-L12</f>
        <v>0</v>
      </c>
      <c r="L12" s="34">
        <v>0</v>
      </c>
      <c r="M12" s="34">
        <v>0</v>
      </c>
      <c r="N12" s="35">
        <f>(G12+H12+I12)-(J12+K12)</f>
        <v>92</v>
      </c>
      <c r="O12" s="35">
        <f>IF(N12&gt;0,N12,0)</f>
        <v>92</v>
      </c>
      <c r="P12" s="46">
        <v>92</v>
      </c>
      <c r="Q12" s="36">
        <f>IF(P12+K12&lt;0,0,P12+K12)+R12</f>
        <v>124</v>
      </c>
      <c r="R12" s="80">
        <v>32</v>
      </c>
      <c r="S12" s="37">
        <f ca="1">SUMIF(ROP!$D$6:$H$65536,A12,ROP!$J$6:$J$65536)</f>
        <v>0</v>
      </c>
      <c r="T12" s="37">
        <f>SUMIF(HASIL!$B:$B,APS!$B12&amp;RIGHT(APS!T$9,2),HASIL!$I:$I)</f>
        <v>0</v>
      </c>
      <c r="U12" s="37">
        <f>SUMIF(HASIL!$B:$B,APS!$B12&amp;RIGHT(APS!U$9,2),HASIL!$I:$I)</f>
        <v>0</v>
      </c>
      <c r="V12" s="37">
        <f>SUMIF(HASIL!$B:$B,APS!$B12&amp;RIGHT(APS!V$9,2),HASIL!$I:$I)</f>
        <v>0</v>
      </c>
      <c r="W12" s="37">
        <f>SUMIF(HASIL!$B:$B,APS!$B12&amp;RIGHT(APS!W$9,2),HASIL!$I:$I)</f>
        <v>0</v>
      </c>
      <c r="X12" s="38">
        <f>SUM(T12:W12)</f>
        <v>0</v>
      </c>
      <c r="Y12" s="38">
        <f>X12-Q12</f>
        <v>-124</v>
      </c>
      <c r="Z12" s="39">
        <f>+AA12-Q12</f>
        <v>0</v>
      </c>
      <c r="AA12" s="39">
        <f t="shared" ref="AA12:AA75" si="26">AZ12+CL12+DX12+FJ12+GL12</f>
        <v>124</v>
      </c>
      <c r="AB12" s="40">
        <f>+AC12+BG12+CS12+EE12+FQ12</f>
        <v>92</v>
      </c>
      <c r="AC12" s="27">
        <v>0</v>
      </c>
      <c r="AD12" s="27"/>
      <c r="AE12" s="27"/>
      <c r="AF12" s="27"/>
      <c r="AG12" s="27"/>
      <c r="AH12" s="27"/>
      <c r="AI12" s="324">
        <f>SUMIF('Rekapitulasi Juni'!$D$9:$D$192,APS!$B12,'Rekapitulasi Juni'!$E$9:$E$192)</f>
        <v>0</v>
      </c>
      <c r="AJ12" s="324">
        <f>SUMIF('Rekapitulasi Juni'!$D$9:$D$192,APS!$B12,'Rekapitulasi Juni'!$F$9:$F$192)</f>
        <v>0</v>
      </c>
      <c r="AK12" s="324">
        <f>SUMIF('Rekapitulasi Juni'!$D$9:$D$192,APS!$B12,'Rekapitulasi Juni'!$K$9:$K$192)</f>
        <v>0</v>
      </c>
      <c r="AL12" s="325">
        <f>IF(AH12=0,0,((AJ12+AK12)/AH12)*100)</f>
        <v>0</v>
      </c>
      <c r="AM12" s="325">
        <f>IF(AI12=0,0,((AJ12+AK12)/AI12)*100)</f>
        <v>0</v>
      </c>
      <c r="AN12" s="27"/>
      <c r="AO12" s="324">
        <f>SUMIF('Rekapitulasi Juni'!$U$9:$U$192,APS!$B12,'Rekapitulasi Juni'!$V$9:$V$192)</f>
        <v>0</v>
      </c>
      <c r="AP12" s="324">
        <f>SUMIF('Rekapitulasi Juni'!$U$9:$U$192,APS!$B12,'Rekapitulasi Juni'!$W$9:$W$192)</f>
        <v>0</v>
      </c>
      <c r="AQ12" s="27"/>
      <c r="AR12" s="325">
        <f>IF(AN12=0,0,((AP12+AQ12)/AN12)*100)</f>
        <v>0</v>
      </c>
      <c r="AS12" s="325">
        <f>IF(AO12=0,0,((AP12+AQ12)/AO12)*100)</f>
        <v>0</v>
      </c>
      <c r="AT12" s="27"/>
      <c r="AU12" s="324">
        <f>SUMIF('Rekapitulasi Juni'!$AL$9:$AL$192,APS!$B12,'Rekapitulasi Juni'!$AM$9:$AM$192)</f>
        <v>0</v>
      </c>
      <c r="AV12" s="324">
        <f>SUMIF('Rekapitulasi Juni'!$AL$9:$AL$192,APS!$B12,'Rekapitulasi Juni'!$AN$9:$AN$192)</f>
        <v>0</v>
      </c>
      <c r="AW12" s="27"/>
      <c r="AX12" s="325">
        <f>IF(AT12=0,0,((AV12+AW12)/AT12)*100)</f>
        <v>0</v>
      </c>
      <c r="AY12" s="325">
        <f>IF(AU12=0,0,((AV12+AW12)/AU12)*100)</f>
        <v>0</v>
      </c>
      <c r="AZ12" s="41">
        <f>AH12+AN12+AT12</f>
        <v>0</v>
      </c>
      <c r="BA12" s="41">
        <f>AI12+AO12+AU12</f>
        <v>0</v>
      </c>
      <c r="BB12" s="41">
        <f>AJ12+AP12+AV12</f>
        <v>0</v>
      </c>
      <c r="BC12" s="41">
        <f>AK12+AQ12+AW12</f>
        <v>0</v>
      </c>
      <c r="BD12" s="41">
        <f>BB12+BC12</f>
        <v>0</v>
      </c>
      <c r="BE12" s="41">
        <f>BD12-AZ12</f>
        <v>0</v>
      </c>
      <c r="BF12" s="180">
        <f t="shared" si="2"/>
        <v>0</v>
      </c>
      <c r="BG12" s="27">
        <v>92</v>
      </c>
      <c r="BH12" s="27"/>
      <c r="BI12" s="324">
        <f>SUMIF('Rekapitulasi Juni'!$D$214:$D$393,APS!$B12,'Rekapitulasi Juni'!$E$214:$E$393)</f>
        <v>0</v>
      </c>
      <c r="BJ12" s="324">
        <f>SUMIF('Rekapitulasi Juni'!$D$214:$D$393,APS!$B12,'Rekapitulasi Juni'!$F$214:$F$393)</f>
        <v>0</v>
      </c>
      <c r="BK12" s="27"/>
      <c r="BL12" s="325">
        <f>IF(BH12=0,0,((BJ12+BK12)/BH12)*100)</f>
        <v>0</v>
      </c>
      <c r="BM12" s="325">
        <f>IF(BI12=0,0,((BJ12+BK12)/BI12)*100)</f>
        <v>0</v>
      </c>
      <c r="BN12" s="27"/>
      <c r="BO12" s="324">
        <f>SUMIF('Rekapitulasi Juni'!$U$214:$U$393,APS!$B12,'Rekapitulasi Juni'!$V$214:$V$393)</f>
        <v>0</v>
      </c>
      <c r="BP12" s="324">
        <f>SUMIF('Rekapitulasi Juni'!$U$214:$U$393,APS!$B12,'Rekapitulasi Juni'!$W$214:$W$393)</f>
        <v>0</v>
      </c>
      <c r="BQ12" s="27"/>
      <c r="BR12" s="325">
        <f>IF(BN12=0,0,((BP12+BQ12)/BN12)*100)</f>
        <v>0</v>
      </c>
      <c r="BS12" s="325">
        <f>IF(BO12=0,0,((BP12+BQ12)/BO12)*100)</f>
        <v>0</v>
      </c>
      <c r="BT12" s="27"/>
      <c r="BU12" s="324">
        <f>SUMIF('Rekapitulasi Juni'!$AL$214:$AL$393,APS!$B12,'Rekapitulasi Juni'!$AM$214:$AM$393)</f>
        <v>0</v>
      </c>
      <c r="BV12" s="324">
        <f>SUMIF('Rekapitulasi Juni'!$AL$214:$AL$393,APS!$B12,'Rekapitulasi Juni'!$AN$214:$AN$393)</f>
        <v>0</v>
      </c>
      <c r="BW12" s="27"/>
      <c r="BX12" s="325">
        <f>IF(BT12=0,0,((BV12+BW12)/BT12)*100)</f>
        <v>0</v>
      </c>
      <c r="BY12" s="325">
        <f>IF(BU12=0,0,((BV12+BW12)/BU12)*100)</f>
        <v>0</v>
      </c>
      <c r="BZ12" s="27"/>
      <c r="CA12" s="324">
        <f>SUMIF('Rekapitulasi Juni'!$BA$214:$BA$393,APS!$B12,'Rekapitulasi Juni'!$BB$214:$BB$393)</f>
        <v>0</v>
      </c>
      <c r="CB12" s="324">
        <f>SUMIF('Rekapitulasi Juni'!$BA$214:$BA$393,APS!$B12,'Rekapitulasi Juni'!$BC$214:$BC$393)</f>
        <v>0</v>
      </c>
      <c r="CC12" s="27"/>
      <c r="CD12" s="325">
        <f>IF(BZ12=0,0,((CB12+CC12)/BZ12)*100)</f>
        <v>0</v>
      </c>
      <c r="CE12" s="325">
        <f>IF(CA12=0,0,((CB12+CC12)/CA12)*100)</f>
        <v>0</v>
      </c>
      <c r="CF12" s="27">
        <v>124</v>
      </c>
      <c r="CG12" s="324">
        <f>SUMIF('Rekapitulasi Juni'!$BP$214:$BP$393,APS!$B12,'Rekapitulasi Juni'!$BQ$214:$BQ$393)</f>
        <v>0</v>
      </c>
      <c r="CH12" s="324">
        <f>SUMIF('Rekapitulasi Juni'!$BP$214:$BP$393,APS!$B12,'Rekapitulasi Juni'!$BR$214:$BR$393)</f>
        <v>0</v>
      </c>
      <c r="CI12" s="27"/>
      <c r="CJ12" s="325">
        <f>IF(CF12=0,0,((CH12+CI12)/CF12)*100)</f>
        <v>0</v>
      </c>
      <c r="CK12" s="325">
        <f>IF(CG12=0,0,((CH12+CI12)/CG12)*100)</f>
        <v>0</v>
      </c>
      <c r="CL12" s="41">
        <f>BH12+BN12+BT12+BZ12+CF12</f>
        <v>124</v>
      </c>
      <c r="CM12" s="41">
        <f>BI12+BO12+BU12+CA12+CG12</f>
        <v>0</v>
      </c>
      <c r="CN12" s="41">
        <f>BJ12+BP12+BV12+CB12+CH12</f>
        <v>0</v>
      </c>
      <c r="CO12" s="41">
        <f>BK12+BQ12+BW12+CC12+CI12</f>
        <v>0</v>
      </c>
      <c r="CP12" s="41">
        <f>CN12+CO12</f>
        <v>0</v>
      </c>
      <c r="CQ12" s="41">
        <f>CP12-CL12</f>
        <v>-124</v>
      </c>
      <c r="CR12" s="180">
        <f>IF(CL12=0,0,((CP12)/CL12)*100)</f>
        <v>0</v>
      </c>
      <c r="CS12" s="27">
        <v>0</v>
      </c>
      <c r="CT12" s="27"/>
      <c r="CU12" s="324">
        <f>SUMIF('Rekapitulasi Juni'!$D$410:$D$588,APS!$B12,'Rekapitulasi Juni'!$E$410:$E$588)</f>
        <v>27</v>
      </c>
      <c r="CV12" s="324">
        <f>SUMIF('Rekapitulasi Juni'!$D$410:$D$588,APS!$B12,'Rekapitulasi Juni'!$F$410:$F$588)</f>
        <v>0</v>
      </c>
      <c r="CW12" s="27"/>
      <c r="CX12" s="325">
        <f>IF(CT12=0,0,((CV12+CW12)/CT12)*100)</f>
        <v>0</v>
      </c>
      <c r="CY12" s="325">
        <f>IF(CU12=0,0,((CV12+CW12)/CU12)*100)</f>
        <v>0</v>
      </c>
      <c r="CZ12" s="27"/>
      <c r="DA12" s="324">
        <f>SUMIF('Rekapitulasi Juni'!$U$410:$U$588,APS!$B12,'Rekapitulasi Juni'!$V$410:$V$588)</f>
        <v>97</v>
      </c>
      <c r="DB12" s="324">
        <f>SUMIF('Rekapitulasi Juni'!$U$410:$U$588,APS!$B12,'Rekapitulasi Juni'!$W$410:$W$588)</f>
        <v>22</v>
      </c>
      <c r="DC12" s="27"/>
      <c r="DD12" s="325">
        <f>IF(CZ12=0,0,((DB12+DC12)/CZ12)*100)</f>
        <v>0</v>
      </c>
      <c r="DE12" s="325">
        <f>IF(DA12=0,0,((DB12+DC12)/DA12)*100)</f>
        <v>22.680412371134022</v>
      </c>
      <c r="DF12" s="27"/>
      <c r="DG12" s="324">
        <f>SUMIF('Rekapitulasi Juni'!$AL$410:$AL$588,APS!$B12,'Rekapitulasi Juni'!$AM$410:$AM$588)</f>
        <v>0</v>
      </c>
      <c r="DH12" s="324">
        <f>SUMIF('Rekapitulasi Juni'!$AL$410:$AL$588,APS!$B12,'Rekapitulasi Juni'!$AN$410:$AN$588)</f>
        <v>0</v>
      </c>
      <c r="DI12" s="27"/>
      <c r="DJ12" s="325">
        <f>IF(DF12=0,0,((DH12+DI12)/DF12)*100)</f>
        <v>0</v>
      </c>
      <c r="DK12" s="325">
        <f>IF(DG12=0,0,((DH12+DI12)/DG12)*100)</f>
        <v>0</v>
      </c>
      <c r="DL12" s="27"/>
      <c r="DM12" s="324">
        <f>SUMIF('Rekapitulasi Juni'!$BA$410:$BA$588,APS!$B12,'Rekapitulasi Juni'!$BB$410:$BB$588)</f>
        <v>0</v>
      </c>
      <c r="DN12" s="324">
        <f>SUMIF('Rekapitulasi Juni'!$BA$410:$BA$588,APS!$B12,'Rekapitulasi Juni'!$BC$410:$BC$588)</f>
        <v>0</v>
      </c>
      <c r="DO12" s="324">
        <f>SUMIF('Rekapitulasi Juni'!$BA$410:$BA$588,APS!$B12,'Rekapitulasi Juni'!$BF$410:$BF$588)</f>
        <v>0</v>
      </c>
      <c r="DP12" s="325">
        <f>IF(DL12=0,0,((DN12+DO12)/DL12)*100)</f>
        <v>0</v>
      </c>
      <c r="DQ12" s="325">
        <f>IF(DM12=0,0,((DN12+DO12)/DM12)*100)</f>
        <v>0</v>
      </c>
      <c r="DR12" s="27"/>
      <c r="DS12" s="324">
        <f>SUMIF('Rekapitulasi Juni'!$BP$410:$BP$588,APS!$B12,'Rekapitulasi Juni'!$BQ$410:$BQ$588)</f>
        <v>0</v>
      </c>
      <c r="DT12" s="324">
        <f>SUMIF('Rekapitulasi Juni'!$BP$410:$BP$588,APS!$B12,'Rekapitulasi Juni'!$BR$410:$BR$588)</f>
        <v>0</v>
      </c>
      <c r="DU12" s="27"/>
      <c r="DV12" s="325">
        <f>IF(DR12=0,0,((DT12+DU12)/DR12)*100)</f>
        <v>0</v>
      </c>
      <c r="DW12" s="325">
        <f>IF(DS12=0,0,((DT12+DU12)/DS12)*100)</f>
        <v>0</v>
      </c>
      <c r="DX12" s="41">
        <f>CT12+CZ12+DF12+DL12+DR12</f>
        <v>0</v>
      </c>
      <c r="DY12" s="41">
        <f>CU12+DA12+DG12+DM12+DS12</f>
        <v>124</v>
      </c>
      <c r="DZ12" s="41">
        <f>CV12+DB12+DH12+DN12+DT12</f>
        <v>22</v>
      </c>
      <c r="EA12" s="41">
        <f>CW12+DC12+DI12+DO12+DU12</f>
        <v>0</v>
      </c>
      <c r="EB12" s="41">
        <f>DZ12+EA12</f>
        <v>22</v>
      </c>
      <c r="EC12" s="41">
        <f>EB12-DX12</f>
        <v>22</v>
      </c>
      <c r="ED12" s="180">
        <f>IF(DX12=0,0,((EB12)/DX12)*100)</f>
        <v>0</v>
      </c>
      <c r="EE12" s="27">
        <v>0</v>
      </c>
      <c r="EF12" s="27"/>
      <c r="EG12" s="324">
        <f>SUMIF('Rekapitulasi Juni'!$D$608:$D$786,APS!$B12,'Rekapitulasi Juni'!$E$608:$E$786)</f>
        <v>20</v>
      </c>
      <c r="EH12" s="324">
        <f>SUMIF('Rekapitulasi Juni'!$D$608:$D$786,APS!$B12,'Rekapitulasi Juni'!$F$608:$F$786)</f>
        <v>0</v>
      </c>
      <c r="EI12" s="27"/>
      <c r="EJ12" s="325">
        <f>IF(EF12=0,0,((EH12+EI12)/EF12)*100)</f>
        <v>0</v>
      </c>
      <c r="EK12" s="325">
        <f>IF(EG12=0,0,((EH12+EI12)/EG12)*100)</f>
        <v>0</v>
      </c>
      <c r="EL12" s="27"/>
      <c r="EM12" s="324">
        <f>SUMIF('Rekapitulasi Juni'!$U$608:$U$786,APS!$B12,'Rekapitulasi Juni'!$V$608:$V$786)</f>
        <v>0</v>
      </c>
      <c r="EN12" s="324">
        <f>SUMIF('Rekapitulasi Juni'!$U$608:$U$786,APS!$B12,'Rekapitulasi Juni'!$W$608:$W$786)</f>
        <v>0</v>
      </c>
      <c r="EO12" s="27"/>
      <c r="EP12" s="325">
        <f>IF(EL12=0,0,((EN12+EO12)/EL12)*100)</f>
        <v>0</v>
      </c>
      <c r="EQ12" s="325">
        <f>IF(EM12=0,0,((EN12+EO12)/EM12)*100)</f>
        <v>0</v>
      </c>
      <c r="ER12" s="27"/>
      <c r="ES12" s="324">
        <f>SUMIF('Rekapitulasi Juni'!$AL$608:$AL$786,APS!$B12,'Rekapitulasi Juni'!$AM$608:$AM$786)</f>
        <v>40</v>
      </c>
      <c r="ET12" s="324">
        <f>SUMIF('Rekapitulasi Juni'!$AL$608:$AL$786,APS!$B12,'Rekapitulasi Juni'!$AN$608:$AN$786)</f>
        <v>28</v>
      </c>
      <c r="EU12" s="27"/>
      <c r="EV12" s="325">
        <f>IF(ER12=0,0,((ET12+EU12)/ER12)*100)</f>
        <v>0</v>
      </c>
      <c r="EW12" s="325">
        <f>IF(ES12=0,0,((ET12+EU12)/ES12)*100)</f>
        <v>70</v>
      </c>
      <c r="EX12" s="27"/>
      <c r="EY12" s="324">
        <f>SUMIF('Rekapitulasi Juni'!$BA$608:$BA$786,APS!$B12,'Rekapitulasi Juni'!$BB$608:$BB$786)</f>
        <v>0</v>
      </c>
      <c r="EZ12" s="324">
        <f>SUMIF('Rekapitulasi Juni'!$BA$608:$BA$786,APS!$B12,'Rekapitulasi Juni'!$BC$608:$BC$786)</f>
        <v>0</v>
      </c>
      <c r="FA12" s="324">
        <f>SUMIF('Rekapitulasi Juni'!$BA$608:$BA$786,APS!$B12,'Rekapitulasi Juni'!$BF$608:$BF$786)</f>
        <v>0</v>
      </c>
      <c r="FB12" s="325">
        <f>IF(EX12=0,0,((EZ12+FA12)/EX12)*100)</f>
        <v>0</v>
      </c>
      <c r="FC12" s="325">
        <f>IF(EY12=0,0,((EZ12+FA12)/EY12)*100)</f>
        <v>0</v>
      </c>
      <c r="FD12" s="27"/>
      <c r="FE12" s="27"/>
      <c r="FF12" s="27"/>
      <c r="FG12" s="27"/>
      <c r="FH12" s="27"/>
      <c r="FI12" s="27"/>
      <c r="FJ12" s="41">
        <f>EF12+EL12+ER12+EX12+FD12</f>
        <v>0</v>
      </c>
      <c r="FK12" s="41">
        <f>EG12+EM12+ES12+EY12+FE12</f>
        <v>60</v>
      </c>
      <c r="FL12" s="41">
        <f>EH12+EN12+ET12+EZ12+FF12</f>
        <v>28</v>
      </c>
      <c r="FM12" s="41">
        <f>EI12+EO12+EU12+FA12+FG12</f>
        <v>0</v>
      </c>
      <c r="FN12" s="41">
        <f>FL12+FM12</f>
        <v>28</v>
      </c>
      <c r="FO12" s="41">
        <f>FN12-FJ12</f>
        <v>28</v>
      </c>
      <c r="FP12" s="180">
        <f>IF(FJ12=0,0,((FN12)/FJ12)*100)</f>
        <v>0</v>
      </c>
      <c r="FQ12" s="27"/>
      <c r="FR12" s="27"/>
      <c r="FS12" s="324">
        <f>SUMIF('Rekapitulasi Juni'!$D$804:$D$984,APS!$B12,'Rekapitulasi Juni'!$E$804:$E$984)</f>
        <v>0</v>
      </c>
      <c r="FT12" s="324">
        <f>SUMIF('Rekapitulasi Juni'!$D$804:$D$984,APS!$B12,'Rekapitulasi Juni'!$F$804:$F$984)</f>
        <v>0</v>
      </c>
      <c r="FU12" s="27"/>
      <c r="FV12" s="325">
        <f>IF(FR12=0,0,((FT12+FU12)/FR12)*100)</f>
        <v>0</v>
      </c>
      <c r="FW12" s="325">
        <f>IF(FS12=0,0,((FT12+FU12)/FS12)*100)</f>
        <v>0</v>
      </c>
      <c r="FX12" s="27"/>
      <c r="FY12" s="324">
        <f>SUMIF('Rekapitulasi Juni'!$U$804:$U$984,APS!$B12,'Rekapitulasi Juni'!$V$804:$V$984)</f>
        <v>0</v>
      </c>
      <c r="FZ12" s="324">
        <f>SUMIF('Rekapitulasi Juni'!$U$804:$U$984,APS!$B12,'Rekapitulasi Juni'!$W$804:$W$984)</f>
        <v>0</v>
      </c>
      <c r="GA12" s="27"/>
      <c r="GB12" s="325">
        <f>IF(FX12=0,0,((FZ12+GA12)/FX12)*100)</f>
        <v>0</v>
      </c>
      <c r="GC12" s="325">
        <f>IF(FY12=0,0,((FZ12+GA12)/FY12)*100)</f>
        <v>0</v>
      </c>
      <c r="GD12" s="27"/>
      <c r="GE12" s="324">
        <f>SUMIF('Rekapitulasi Juni'!$AL$804:$AL$984,APS!$B12,'Rekapitulasi Juni'!$AM$804:$AM$984)</f>
        <v>74</v>
      </c>
      <c r="GF12" s="324">
        <f>SUMIF('Rekapitulasi Juni'!$AL$804:$AL$984,APS!$B12,'Rekapitulasi Juni'!$AN$804:$AN$984)</f>
        <v>44</v>
      </c>
      <c r="GG12" s="27"/>
      <c r="GH12" s="325">
        <f t="shared" ref="GH12:GH75" si="27">IF(GD12=0,0,((GF12+GG12)/GD12)*100)</f>
        <v>0</v>
      </c>
      <c r="GI12" s="325">
        <f t="shared" ref="GI12:GI75" si="28">IF(GE12=0,0,((GF12+GG12)/GE12)*100)</f>
        <v>59.45945945945946</v>
      </c>
      <c r="GJ12" s="27"/>
      <c r="GK12" s="27"/>
      <c r="GL12" s="41">
        <f>FR12+FX12+GD12</f>
        <v>0</v>
      </c>
      <c r="GM12" s="41">
        <f>FS12+FY12+GE12</f>
        <v>74</v>
      </c>
      <c r="GN12" s="41">
        <f>FT12+FZ12+GF12</f>
        <v>44</v>
      </c>
      <c r="GO12" s="41">
        <f>FU12+GA12+GG12</f>
        <v>0</v>
      </c>
      <c r="GP12" s="41">
        <f>GN12+GO12</f>
        <v>44</v>
      </c>
      <c r="GQ12" s="41">
        <f>GP12-GL12</f>
        <v>44</v>
      </c>
      <c r="GR12" s="180">
        <f t="shared" si="7"/>
        <v>0</v>
      </c>
      <c r="GS12" s="41">
        <f t="shared" ref="GS12:GS75" si="29">AZ12+CL12+DX12+FJ12+GL12</f>
        <v>124</v>
      </c>
      <c r="GT12" s="41">
        <f t="shared" ref="GT12:GT75" si="30">BA12+CM12+DY12+FK12+GM12</f>
        <v>258</v>
      </c>
      <c r="GU12" s="41">
        <f t="shared" ref="GU12:GU75" si="31">BB12+CN12+DZ12+FL12+GN12</f>
        <v>94</v>
      </c>
      <c r="GV12" s="41">
        <f t="shared" ref="GV12:GV75" si="32">BC12+CO12+EA12+FM12+GO12</f>
        <v>0</v>
      </c>
      <c r="GW12" s="41">
        <f t="shared" ref="GW12:GW75" si="33">BD12+CP12+EB12+FN12+GP12</f>
        <v>94</v>
      </c>
      <c r="GX12" s="41">
        <f t="shared" ref="GX12:GX75" si="34">GW12-Q12</f>
        <v>-30</v>
      </c>
      <c r="GY12" s="180">
        <f t="shared" ref="GY12:GY75" si="35">IF(Q12=0,0,((GW12)/Q12)*100)</f>
        <v>75.806451612903231</v>
      </c>
      <c r="GZ12" s="41">
        <v>227</v>
      </c>
      <c r="HA12" s="32" t="s">
        <v>1310</v>
      </c>
      <c r="HB12" s="42">
        <f>J12+M12+P12-G12</f>
        <v>0</v>
      </c>
      <c r="HC12" s="44" t="s">
        <v>97</v>
      </c>
    </row>
    <row r="13" spans="1:211" ht="15" customHeight="1">
      <c r="A13" s="31" t="s">
        <v>1225</v>
      </c>
      <c r="B13" s="32" t="s">
        <v>501</v>
      </c>
      <c r="C13" s="31" t="s">
        <v>1</v>
      </c>
      <c r="D13" s="31" t="s">
        <v>1</v>
      </c>
      <c r="E13" s="31" t="s">
        <v>43</v>
      </c>
      <c r="F13" s="31" t="s">
        <v>1</v>
      </c>
      <c r="G13" s="33">
        <v>27</v>
      </c>
      <c r="H13" s="33"/>
      <c r="I13" s="33"/>
      <c r="J13" s="34">
        <f>IFERROR(VLOOKUP(A13,#REF!,3,0),0)</f>
        <v>0</v>
      </c>
      <c r="K13" s="34">
        <f>M13-L13</f>
        <v>0</v>
      </c>
      <c r="L13" s="34">
        <v>0</v>
      </c>
      <c r="M13" s="34">
        <v>0</v>
      </c>
      <c r="N13" s="35"/>
      <c r="O13" s="35"/>
      <c r="P13" s="46">
        <v>27</v>
      </c>
      <c r="Q13" s="36">
        <f t="shared" ref="Q13:Q76" si="36">IF(P13+K13&lt;0,0,P13+K13)+R13</f>
        <v>27</v>
      </c>
      <c r="R13" s="80"/>
      <c r="S13" s="37">
        <f ca="1">SUMIF(ROP!$D$6:$H$65536,A13,ROP!$J$6:$J$65536)</f>
        <v>0</v>
      </c>
      <c r="T13" s="37">
        <f>SUMIF(HASIL!$B:$B,APS!$B13&amp;RIGHT(APS!T$9,2),HASIL!$I:$I)</f>
        <v>0</v>
      </c>
      <c r="U13" s="37">
        <f>SUMIF(HASIL!$B:$B,APS!$B13&amp;RIGHT(APS!U$9,2),HASIL!$I:$I)</f>
        <v>0</v>
      </c>
      <c r="V13" s="37">
        <f>SUMIF(HASIL!$B:$B,APS!$B13&amp;RIGHT(APS!V$9,2),HASIL!$I:$I)</f>
        <v>0</v>
      </c>
      <c r="W13" s="37">
        <f>SUMIF(HASIL!$B:$B,APS!$B13&amp;RIGHT(APS!W$9,2),HASIL!$I:$I)</f>
        <v>0</v>
      </c>
      <c r="X13" s="38">
        <f>SUM(T13:W13)</f>
        <v>0</v>
      </c>
      <c r="Y13" s="38">
        <f>X13-Q13</f>
        <v>-27</v>
      </c>
      <c r="Z13" s="39">
        <f>+AA13-Q13</f>
        <v>0</v>
      </c>
      <c r="AA13" s="39">
        <f t="shared" si="26"/>
        <v>27</v>
      </c>
      <c r="AB13" s="40">
        <f>+AC13+BG13+CS13+EE13+FQ13</f>
        <v>27</v>
      </c>
      <c r="AC13" s="27">
        <v>0</v>
      </c>
      <c r="AD13" s="27"/>
      <c r="AE13" s="27"/>
      <c r="AF13" s="27"/>
      <c r="AG13" s="27"/>
      <c r="AH13" s="27"/>
      <c r="AI13" s="324">
        <f>SUMIF('Rekapitulasi Juni'!$D$9:$D$192,APS!$B13,'Rekapitulasi Juni'!$E$9:$E$192)</f>
        <v>0</v>
      </c>
      <c r="AJ13" s="324">
        <f>SUMIF('Rekapitulasi Juni'!$D$9:$D$192,APS!$B13,'Rekapitulasi Juni'!$F$9:$F$192)</f>
        <v>0</v>
      </c>
      <c r="AK13" s="324">
        <f>SUMIF('Rekapitulasi Juni'!$D$9:$D$192,APS!$B13,'Rekapitulasi Juni'!$K$9:$K$192)</f>
        <v>0</v>
      </c>
      <c r="AL13" s="325">
        <f t="shared" ref="AL13:AL76" si="37">IF(AH13=0,0,((AJ13+AK13)/AH13)*100)</f>
        <v>0</v>
      </c>
      <c r="AM13" s="325">
        <f t="shared" ref="AM13:AM76" si="38">IF(AI13=0,0,((AJ13+AK13)/AI13)*100)</f>
        <v>0</v>
      </c>
      <c r="AN13" s="27"/>
      <c r="AO13" s="324">
        <f>SUMIF('Rekapitulasi Juni'!$U$9:$U$192,APS!$B13,'Rekapitulasi Juni'!$V$9:$V$192)</f>
        <v>0</v>
      </c>
      <c r="AP13" s="324">
        <f>SUMIF('Rekapitulasi Juni'!$U$9:$U$192,APS!$B13,'Rekapitulasi Juni'!$W$9:$W$192)</f>
        <v>0</v>
      </c>
      <c r="AQ13" s="27"/>
      <c r="AR13" s="325">
        <f t="shared" ref="AR13:AR76" si="39">IF(AN13=0,0,((AP13+AQ13)/AN13)*100)</f>
        <v>0</v>
      </c>
      <c r="AS13" s="325">
        <f t="shared" ref="AS13:AS76" si="40">IF(AO13=0,0,((AP13+AQ13)/AO13)*100)</f>
        <v>0</v>
      </c>
      <c r="AT13" s="27"/>
      <c r="AU13" s="324">
        <f>SUMIF('Rekapitulasi Juni'!$AL$9:$AL$192,APS!$B13,'Rekapitulasi Juni'!$AM$9:$AM$192)</f>
        <v>0</v>
      </c>
      <c r="AV13" s="324">
        <f>SUMIF('Rekapitulasi Juni'!$AL$9:$AL$192,APS!$B13,'Rekapitulasi Juni'!$AN$9:$AN$192)</f>
        <v>0</v>
      </c>
      <c r="AW13" s="27"/>
      <c r="AX13" s="325">
        <f t="shared" ref="AX13:AX76" si="41">IF(AT13=0,0,((AV13+AW13)/AT13)*100)</f>
        <v>0</v>
      </c>
      <c r="AY13" s="325">
        <f t="shared" ref="AY13:AY76" si="42">IF(AU13=0,0,((AV13+AW13)/AU13)*100)</f>
        <v>0</v>
      </c>
      <c r="AZ13" s="41">
        <f t="shared" ref="AZ13:AZ76" si="43">AH13+AN13+AT13</f>
        <v>0</v>
      </c>
      <c r="BA13" s="41">
        <f t="shared" ref="BA13:BA76" si="44">AI13+AO13+AU13</f>
        <v>0</v>
      </c>
      <c r="BB13" s="41">
        <f t="shared" ref="BB13:BB76" si="45">AJ13+AP13+AV13</f>
        <v>0</v>
      </c>
      <c r="BC13" s="41">
        <f t="shared" ref="BC13:BC76" si="46">AK13+AQ13+AW13</f>
        <v>0</v>
      </c>
      <c r="BD13" s="41">
        <f t="shared" ref="BD13:BD76" si="47">BB13+BC13</f>
        <v>0</v>
      </c>
      <c r="BE13" s="41">
        <f t="shared" ref="BE13:BE76" si="48">BD13-AZ13</f>
        <v>0</v>
      </c>
      <c r="BF13" s="180">
        <f t="shared" ref="BF13:BF76" si="49">IF(AZ13=0,0,((BD13)/AZ13)*100)</f>
        <v>0</v>
      </c>
      <c r="BG13" s="27">
        <v>27</v>
      </c>
      <c r="BH13" s="27"/>
      <c r="BI13" s="324">
        <f>SUMIF('Rekapitulasi Juni'!$D$214:$D$393,APS!$B13,'Rekapitulasi Juni'!$E$214:$E$393)</f>
        <v>0</v>
      </c>
      <c r="BJ13" s="324">
        <f>SUMIF('Rekapitulasi Juni'!$D$214:$D$393,APS!$B13,'Rekapitulasi Juni'!$F$214:$F$393)</f>
        <v>0</v>
      </c>
      <c r="BK13" s="27"/>
      <c r="BL13" s="325">
        <f t="shared" ref="BL13:BL76" si="50">IF(BH13=0,0,((BJ13+BK13)/BH13)*100)</f>
        <v>0</v>
      </c>
      <c r="BM13" s="325">
        <f t="shared" ref="BM13:BM76" si="51">IF(BI13=0,0,((BJ13+BK13)/BI13)*100)</f>
        <v>0</v>
      </c>
      <c r="BN13" s="27"/>
      <c r="BO13" s="324">
        <f>SUMIF('Rekapitulasi Juni'!$U$214:$U$393,APS!$B13,'Rekapitulasi Juni'!$V$214:$V$393)</f>
        <v>0</v>
      </c>
      <c r="BP13" s="324">
        <f>SUMIF('Rekapitulasi Juni'!$U$214:$U$393,APS!$B13,'Rekapitulasi Juni'!$W$214:$W$393)</f>
        <v>0</v>
      </c>
      <c r="BQ13" s="27"/>
      <c r="BR13" s="325">
        <f t="shared" ref="BR13:BR76" si="52">IF(BN13=0,0,((BP13+BQ13)/BN13)*100)</f>
        <v>0</v>
      </c>
      <c r="BS13" s="325">
        <f t="shared" ref="BS13:BS76" si="53">IF(BO13=0,0,((BP13+BQ13)/BO13)*100)</f>
        <v>0</v>
      </c>
      <c r="BT13" s="27"/>
      <c r="BU13" s="324">
        <f>SUMIF('Rekapitulasi Juni'!$AL$214:$AL$393,APS!$B13,'Rekapitulasi Juni'!$AM$214:$AM$393)</f>
        <v>0</v>
      </c>
      <c r="BV13" s="324">
        <f>SUMIF('Rekapitulasi Juni'!$AL$214:$AL$393,APS!$B13,'Rekapitulasi Juni'!$AN$214:$AN$393)</f>
        <v>0</v>
      </c>
      <c r="BW13" s="27"/>
      <c r="BX13" s="325">
        <f t="shared" ref="BX13:BX76" si="54">IF(BT13=0,0,((BV13+BW13)/BT13)*100)</f>
        <v>0</v>
      </c>
      <c r="BY13" s="325">
        <f t="shared" ref="BY13:BY76" si="55">IF(BU13=0,0,((BV13+BW13)/BU13)*100)</f>
        <v>0</v>
      </c>
      <c r="BZ13" s="27"/>
      <c r="CA13" s="324">
        <f>SUMIF('Rekapitulasi Juni'!$BA$214:$BA$393,APS!$B13,'Rekapitulasi Juni'!$BB$214:$BB$393)</f>
        <v>0</v>
      </c>
      <c r="CB13" s="324">
        <f>SUMIF('Rekapitulasi Juni'!$BA$214:$BA$393,APS!$B13,'Rekapitulasi Juni'!$BC$214:$BC$393)</f>
        <v>0</v>
      </c>
      <c r="CC13" s="27"/>
      <c r="CD13" s="325">
        <f t="shared" ref="CD13:CD76" si="56">IF(BZ13=0,0,((CB13+CC13)/BZ13)*100)</f>
        <v>0</v>
      </c>
      <c r="CE13" s="325">
        <f t="shared" ref="CE13:CE76" si="57">IF(CA13=0,0,((CB13+CC13)/CA13)*100)</f>
        <v>0</v>
      </c>
      <c r="CF13" s="27">
        <v>27</v>
      </c>
      <c r="CG13" s="324">
        <f>SUMIF('Rekapitulasi Juni'!$BP$214:$BP$393,APS!$B13,'Rekapitulasi Juni'!$BQ$214:$BQ$393)</f>
        <v>0</v>
      </c>
      <c r="CH13" s="324">
        <f>SUMIF('Rekapitulasi Juni'!$BP$214:$BP$393,APS!$B13,'Rekapitulasi Juni'!$BR$214:$BR$393)</f>
        <v>0</v>
      </c>
      <c r="CI13" s="27"/>
      <c r="CJ13" s="325">
        <f t="shared" ref="CJ13:CJ76" si="58">IF(CF13=0,0,((CH13+CI13)/CF13)*100)</f>
        <v>0</v>
      </c>
      <c r="CK13" s="325">
        <f t="shared" ref="CK13:CK76" si="59">IF(CG13=0,0,((CH13+CI13)/CG13)*100)</f>
        <v>0</v>
      </c>
      <c r="CL13" s="41">
        <f t="shared" ref="CL13:CL76" si="60">BH13+BN13+BT13+BZ13+CF13</f>
        <v>27</v>
      </c>
      <c r="CM13" s="41">
        <f t="shared" ref="CM13:CM76" si="61">BI13+BO13+BU13+CA13+CG13</f>
        <v>0</v>
      </c>
      <c r="CN13" s="41">
        <f t="shared" ref="CN13:CN76" si="62">BJ13+BP13+BV13+CB13+CH13</f>
        <v>0</v>
      </c>
      <c r="CO13" s="41">
        <f t="shared" ref="CO13:CO76" si="63">BK13+BQ13+BW13+CC13+CI13</f>
        <v>0</v>
      </c>
      <c r="CP13" s="41">
        <f t="shared" ref="CP13:CP76" si="64">CN13+CO13</f>
        <v>0</v>
      </c>
      <c r="CQ13" s="41">
        <f t="shared" ref="CQ13:CQ76" si="65">CP13-CL13</f>
        <v>-27</v>
      </c>
      <c r="CR13" s="180">
        <f t="shared" ref="CR13:CR76" si="66">IF(CL13=0,0,((CP13)/CL13)*100)</f>
        <v>0</v>
      </c>
      <c r="CS13" s="27">
        <v>0</v>
      </c>
      <c r="CT13" s="27"/>
      <c r="CU13" s="324">
        <f>SUMIF('Rekapitulasi Juni'!$D$410:$D$588,APS!$B13,'Rekapitulasi Juni'!$E$410:$E$588)</f>
        <v>27</v>
      </c>
      <c r="CV13" s="324">
        <f>SUMIF('Rekapitulasi Juni'!$D$410:$D$588,APS!$B13,'Rekapitulasi Juni'!$F$410:$F$588)</f>
        <v>0</v>
      </c>
      <c r="CW13" s="27"/>
      <c r="CX13" s="325">
        <f t="shared" ref="CX13:CX76" si="67">IF(CT13=0,0,((CV13+CW13)/CT13)*100)</f>
        <v>0</v>
      </c>
      <c r="CY13" s="325">
        <f t="shared" ref="CY13:CY76" si="68">IF(CU13=0,0,((CV13+CW13)/CU13)*100)</f>
        <v>0</v>
      </c>
      <c r="CZ13" s="27"/>
      <c r="DA13" s="324">
        <f>SUMIF('Rekapitulasi Juni'!$U$410:$U$588,APS!$B13,'Rekapitulasi Juni'!$V$410:$V$588)</f>
        <v>0</v>
      </c>
      <c r="DB13" s="324">
        <f>SUMIF('Rekapitulasi Juni'!$U$410:$U$588,APS!$B13,'Rekapitulasi Juni'!$W$410:$W$588)</f>
        <v>27</v>
      </c>
      <c r="DC13" s="27"/>
      <c r="DD13" s="325">
        <f t="shared" ref="DD13:DD76" si="69">IF(CZ13=0,0,((DB13+DC13)/CZ13)*100)</f>
        <v>0</v>
      </c>
      <c r="DE13" s="325">
        <f t="shared" ref="DE13:DE76" si="70">IF(DA13=0,0,((DB13+DC13)/DA13)*100)</f>
        <v>0</v>
      </c>
      <c r="DF13" s="27"/>
      <c r="DG13" s="324">
        <f>SUMIF('Rekapitulasi Juni'!$AL$410:$AL$588,APS!$B13,'Rekapitulasi Juni'!$AM$410:$AM$588)</f>
        <v>0</v>
      </c>
      <c r="DH13" s="324">
        <f>SUMIF('Rekapitulasi Juni'!$AL$410:$AL$588,APS!$B13,'Rekapitulasi Juni'!$AN$410:$AN$588)</f>
        <v>0</v>
      </c>
      <c r="DI13" s="27"/>
      <c r="DJ13" s="325">
        <f t="shared" ref="DJ13:DJ76" si="71">IF(DF13=0,0,((DH13+DI13)/DF13)*100)</f>
        <v>0</v>
      </c>
      <c r="DK13" s="325">
        <f t="shared" ref="DK13:DK76" si="72">IF(DG13=0,0,((DH13+DI13)/DG13)*100)</f>
        <v>0</v>
      </c>
      <c r="DL13" s="27"/>
      <c r="DM13" s="324">
        <f>SUMIF('Rekapitulasi Juni'!$BA$410:$BA$588,APS!$B13,'Rekapitulasi Juni'!$BB$410:$BB$588)</f>
        <v>0</v>
      </c>
      <c r="DN13" s="324">
        <f>SUMIF('Rekapitulasi Juni'!$BA$410:$BA$588,APS!$B13,'Rekapitulasi Juni'!$BC$410:$BC$588)</f>
        <v>0</v>
      </c>
      <c r="DO13" s="324">
        <f>SUMIF('Rekapitulasi Juni'!$BA$410:$BA$588,APS!$B13,'Rekapitulasi Juni'!$BF$410:$BF$588)</f>
        <v>0</v>
      </c>
      <c r="DP13" s="325">
        <f t="shared" ref="DP13:DP76" si="73">IF(DL13=0,0,((DN13+DO13)/DL13)*100)</f>
        <v>0</v>
      </c>
      <c r="DQ13" s="325">
        <f t="shared" ref="DQ13:DQ76" si="74">IF(DM13=0,0,((DN13+DO13)/DM13)*100)</f>
        <v>0</v>
      </c>
      <c r="DR13" s="27"/>
      <c r="DS13" s="324">
        <f>SUMIF('Rekapitulasi Juni'!$BP$410:$BP$588,APS!$B13,'Rekapitulasi Juni'!$BQ$410:$BQ$588)</f>
        <v>0</v>
      </c>
      <c r="DT13" s="324">
        <f>SUMIF('Rekapitulasi Juni'!$BP$410:$BP$588,APS!$B13,'Rekapitulasi Juni'!$BR$410:$BR$588)</f>
        <v>0</v>
      </c>
      <c r="DU13" s="27"/>
      <c r="DV13" s="325">
        <f t="shared" ref="DV13:DV76" si="75">IF(DR13=0,0,((DT13+DU13)/DR13)*100)</f>
        <v>0</v>
      </c>
      <c r="DW13" s="325">
        <f t="shared" ref="DW13:DW76" si="76">IF(DS13=0,0,((DT13+DU13)/DS13)*100)</f>
        <v>0</v>
      </c>
      <c r="DX13" s="41">
        <f t="shared" ref="DX13:DX76" si="77">CT13+CZ13+DF13+DL13+DR13</f>
        <v>0</v>
      </c>
      <c r="DY13" s="41">
        <f t="shared" ref="DY13:DY76" si="78">CU13+DA13+DG13+DM13+DS13</f>
        <v>27</v>
      </c>
      <c r="DZ13" s="41">
        <f t="shared" ref="DZ13:DZ76" si="79">CV13+DB13+DH13+DN13+DT13</f>
        <v>27</v>
      </c>
      <c r="EA13" s="41">
        <f t="shared" ref="EA13:EA76" si="80">CW13+DC13+DI13+DO13+DU13</f>
        <v>0</v>
      </c>
      <c r="EB13" s="41">
        <f t="shared" ref="EB13:EB76" si="81">DZ13+EA13</f>
        <v>27</v>
      </c>
      <c r="EC13" s="41">
        <f t="shared" ref="EC13:EC76" si="82">EB13-DX13</f>
        <v>27</v>
      </c>
      <c r="ED13" s="180">
        <f t="shared" ref="ED13:ED76" si="83">IF(DX13=0,0,((EB13)/DX13)*100)</f>
        <v>0</v>
      </c>
      <c r="EE13" s="27">
        <v>0</v>
      </c>
      <c r="EF13" s="27"/>
      <c r="EG13" s="324">
        <f>SUMIF('Rekapitulasi Juni'!$D$608:$D$786,APS!$B13,'Rekapitulasi Juni'!$E$608:$E$786)</f>
        <v>0</v>
      </c>
      <c r="EH13" s="324">
        <f>SUMIF('Rekapitulasi Juni'!$D$608:$D$786,APS!$B13,'Rekapitulasi Juni'!$F$608:$F$786)</f>
        <v>0</v>
      </c>
      <c r="EI13" s="27"/>
      <c r="EJ13" s="325">
        <f t="shared" ref="EJ13:EJ76" si="84">IF(EF13=0,0,((EH13+EI13)/EF13)*100)</f>
        <v>0</v>
      </c>
      <c r="EK13" s="325">
        <f t="shared" ref="EK13:EK76" si="85">IF(EG13=0,0,((EH13+EI13)/EG13)*100)</f>
        <v>0</v>
      </c>
      <c r="EL13" s="27"/>
      <c r="EM13" s="324">
        <f>SUMIF('Rekapitulasi Juni'!$U$608:$U$786,APS!$B13,'Rekapitulasi Juni'!$V$608:$V$786)</f>
        <v>0</v>
      </c>
      <c r="EN13" s="324">
        <f>SUMIF('Rekapitulasi Juni'!$U$608:$U$786,APS!$B13,'Rekapitulasi Juni'!$W$608:$W$786)</f>
        <v>0</v>
      </c>
      <c r="EO13" s="27"/>
      <c r="EP13" s="325">
        <f t="shared" ref="EP13:EP76" si="86">IF(EL13=0,0,((EN13+EO13)/EL13)*100)</f>
        <v>0</v>
      </c>
      <c r="EQ13" s="325">
        <f t="shared" ref="EQ13:EQ76" si="87">IF(EM13=0,0,((EN13+EO13)/EM13)*100)</f>
        <v>0</v>
      </c>
      <c r="ER13" s="27"/>
      <c r="ES13" s="324">
        <f>SUMIF('Rekapitulasi Juni'!$AL$608:$AL$786,APS!$B13,'Rekapitulasi Juni'!$AM$608:$AM$786)</f>
        <v>0</v>
      </c>
      <c r="ET13" s="324">
        <f>SUMIF('Rekapitulasi Juni'!$AL$608:$AL$786,APS!$B13,'Rekapitulasi Juni'!$AN$608:$AN$786)</f>
        <v>0</v>
      </c>
      <c r="EU13" s="27"/>
      <c r="EV13" s="325">
        <f t="shared" ref="EV13:EV76" si="88">IF(ER13=0,0,((ET13+EU13)/ER13)*100)</f>
        <v>0</v>
      </c>
      <c r="EW13" s="325">
        <f t="shared" ref="EW13:EW76" si="89">IF(ES13=0,0,((ET13+EU13)/ES13)*100)</f>
        <v>0</v>
      </c>
      <c r="EX13" s="27"/>
      <c r="EY13" s="324">
        <f>SUMIF('Rekapitulasi Juni'!$BA$608:$BA$786,APS!$B13,'Rekapitulasi Juni'!$BB$608:$BB$786)</f>
        <v>0</v>
      </c>
      <c r="EZ13" s="324">
        <f>SUMIF('Rekapitulasi Juni'!$BA$608:$BA$786,APS!$B13,'Rekapitulasi Juni'!$BC$608:$BC$786)</f>
        <v>0</v>
      </c>
      <c r="FA13" s="324">
        <f>SUMIF('Rekapitulasi Juni'!$BA$608:$BA$786,APS!$B13,'Rekapitulasi Juni'!$BF$608:$BF$786)</f>
        <v>0</v>
      </c>
      <c r="FB13" s="325">
        <f t="shared" ref="FB13:FB76" si="90">IF(EX13=0,0,((EZ13+FA13)/EX13)*100)</f>
        <v>0</v>
      </c>
      <c r="FC13" s="325">
        <f t="shared" ref="FC13:FC76" si="91">IF(EY13=0,0,((EZ13+FA13)/EY13)*100)</f>
        <v>0</v>
      </c>
      <c r="FD13" s="27"/>
      <c r="FE13" s="27"/>
      <c r="FF13" s="27"/>
      <c r="FG13" s="27"/>
      <c r="FH13" s="27"/>
      <c r="FI13" s="27"/>
      <c r="FJ13" s="41">
        <f t="shared" ref="FJ13:FJ76" si="92">EF13+EL13+ER13+EX13+FD13</f>
        <v>0</v>
      </c>
      <c r="FK13" s="41">
        <f t="shared" ref="FK13:FK76" si="93">EG13+EM13+ES13+EY13+FE13</f>
        <v>0</v>
      </c>
      <c r="FL13" s="41">
        <f t="shared" ref="FL13:FL76" si="94">EH13+EN13+ET13+EZ13+FF13</f>
        <v>0</v>
      </c>
      <c r="FM13" s="41">
        <f t="shared" ref="FM13:FM76" si="95">EI13+EO13+EU13+FA13+FG13</f>
        <v>0</v>
      </c>
      <c r="FN13" s="41">
        <f t="shared" ref="FN13:FN76" si="96">FL13+FM13</f>
        <v>0</v>
      </c>
      <c r="FO13" s="41">
        <f t="shared" ref="FO13:FO76" si="97">FN13-FJ13</f>
        <v>0</v>
      </c>
      <c r="FP13" s="180">
        <f t="shared" ref="FP13:FP76" si="98">IF(FJ13=0,0,((FN13)/FJ13)*100)</f>
        <v>0</v>
      </c>
      <c r="FQ13" s="27"/>
      <c r="FR13" s="27"/>
      <c r="FS13" s="324">
        <f>SUMIF('Rekapitulasi Juni'!$D$804:$D$984,APS!$B13,'Rekapitulasi Juni'!$E$804:$E$984)</f>
        <v>0</v>
      </c>
      <c r="FT13" s="324">
        <f>SUMIF('Rekapitulasi Juni'!$D$804:$D$984,APS!$B13,'Rekapitulasi Juni'!$F$804:$F$984)</f>
        <v>0</v>
      </c>
      <c r="FU13" s="27"/>
      <c r="FV13" s="325">
        <f t="shared" ref="FV13:FV76" si="99">IF(FR13=0,0,((FT13+FU13)/FR13)*100)</f>
        <v>0</v>
      </c>
      <c r="FW13" s="325">
        <f t="shared" ref="FW13:FW76" si="100">IF(FS13=0,0,((FT13+FU13)/FS13)*100)</f>
        <v>0</v>
      </c>
      <c r="FX13" s="27"/>
      <c r="FY13" s="324">
        <f>SUMIF('Rekapitulasi Juni'!$U$804:$U$984,APS!$B13,'Rekapitulasi Juni'!$V$804:$V$984)</f>
        <v>0</v>
      </c>
      <c r="FZ13" s="324">
        <f>SUMIF('Rekapitulasi Juni'!$U$804:$U$984,APS!$B13,'Rekapitulasi Juni'!$W$804:$W$984)</f>
        <v>0</v>
      </c>
      <c r="GA13" s="27"/>
      <c r="GB13" s="325">
        <f t="shared" ref="GB13:GB76" si="101">IF(FX13=0,0,((FZ13+GA13)/FX13)*100)</f>
        <v>0</v>
      </c>
      <c r="GC13" s="325">
        <f t="shared" ref="GC13:GC76" si="102">IF(FY13=0,0,((FZ13+GA13)/FY13)*100)</f>
        <v>0</v>
      </c>
      <c r="GD13" s="27"/>
      <c r="GE13" s="324">
        <f>SUMIF('Rekapitulasi Juni'!$AL$804:$AL$984,APS!$B13,'Rekapitulasi Juni'!$AM$804:$AM$984)</f>
        <v>0</v>
      </c>
      <c r="GF13" s="324">
        <f>SUMIF('Rekapitulasi Juni'!$AL$804:$AL$984,APS!$B13,'Rekapitulasi Juni'!$AN$804:$AN$984)</f>
        <v>0</v>
      </c>
      <c r="GG13" s="27"/>
      <c r="GH13" s="325">
        <f t="shared" si="27"/>
        <v>0</v>
      </c>
      <c r="GI13" s="325">
        <f t="shared" si="28"/>
        <v>0</v>
      </c>
      <c r="GJ13" s="27"/>
      <c r="GK13" s="27"/>
      <c r="GL13" s="41">
        <f t="shared" ref="GL13:GL76" si="103">FR13+FX13+GD13</f>
        <v>0</v>
      </c>
      <c r="GM13" s="41">
        <f t="shared" ref="GM13:GM76" si="104">FS13+FY13+GE13</f>
        <v>0</v>
      </c>
      <c r="GN13" s="41">
        <f t="shared" ref="GN13:GN76" si="105">FT13+FZ13+GF13</f>
        <v>0</v>
      </c>
      <c r="GO13" s="41">
        <f t="shared" ref="GO13:GO76" si="106">FU13+GA13+GG13</f>
        <v>0</v>
      </c>
      <c r="GP13" s="41">
        <f t="shared" ref="GP13:GP76" si="107">GN13+GO13</f>
        <v>0</v>
      </c>
      <c r="GQ13" s="41">
        <f t="shared" ref="GQ13:GQ76" si="108">GP13-GL13</f>
        <v>0</v>
      </c>
      <c r="GR13" s="180">
        <f t="shared" ref="GR13:GR76" si="109">IF(GL13=0,0,((GP13)/GL13)*100)</f>
        <v>0</v>
      </c>
      <c r="GS13" s="41">
        <f t="shared" si="29"/>
        <v>27</v>
      </c>
      <c r="GT13" s="41">
        <f t="shared" si="30"/>
        <v>27</v>
      </c>
      <c r="GU13" s="41">
        <f t="shared" si="31"/>
        <v>27</v>
      </c>
      <c r="GV13" s="41">
        <f t="shared" si="32"/>
        <v>0</v>
      </c>
      <c r="GW13" s="41">
        <f t="shared" si="33"/>
        <v>27</v>
      </c>
      <c r="GX13" s="41">
        <f t="shared" si="34"/>
        <v>0</v>
      </c>
      <c r="GY13" s="180">
        <f t="shared" si="35"/>
        <v>100</v>
      </c>
      <c r="GZ13" s="41">
        <v>228</v>
      </c>
      <c r="HA13" s="32" t="s">
        <v>1310</v>
      </c>
      <c r="HB13" s="42"/>
      <c r="HC13" s="44" t="s">
        <v>97</v>
      </c>
    </row>
    <row r="14" spans="1:211" ht="15" customHeight="1">
      <c r="A14" s="31" t="s">
        <v>502</v>
      </c>
      <c r="B14" s="32" t="s">
        <v>503</v>
      </c>
      <c r="C14" s="31" t="s">
        <v>1</v>
      </c>
      <c r="D14" s="31" t="s">
        <v>1</v>
      </c>
      <c r="E14" s="31" t="s">
        <v>43</v>
      </c>
      <c r="F14" s="31" t="s">
        <v>1</v>
      </c>
      <c r="G14" s="33">
        <v>27</v>
      </c>
      <c r="H14" s="33">
        <v>0</v>
      </c>
      <c r="I14" s="33">
        <v>0</v>
      </c>
      <c r="J14" s="34">
        <f>IFERROR(VLOOKUP(A14,#REF!,3,0),0)</f>
        <v>0</v>
      </c>
      <c r="K14" s="34">
        <f>M14-L14</f>
        <v>0</v>
      </c>
      <c r="L14" s="34">
        <v>0</v>
      </c>
      <c r="M14" s="34">
        <v>0</v>
      </c>
      <c r="N14" s="35">
        <f>(G14+H14+I14)-(J14+K14)</f>
        <v>27</v>
      </c>
      <c r="O14" s="35">
        <f>IF(N14&gt;0,N14,0)</f>
        <v>27</v>
      </c>
      <c r="P14" s="46">
        <v>30</v>
      </c>
      <c r="Q14" s="36">
        <f t="shared" si="36"/>
        <v>30</v>
      </c>
      <c r="R14" s="80"/>
      <c r="S14" s="37">
        <f ca="1">SUMIF(ROP!$D$6:$H$65536,A14,ROP!$J$6:$J$65536)</f>
        <v>0</v>
      </c>
      <c r="T14" s="37">
        <f>SUMIF(HASIL!$B:$B,APS!$B14&amp;RIGHT(APS!T$9,2),HASIL!$I:$I)</f>
        <v>0</v>
      </c>
      <c r="U14" s="37">
        <f>SUMIF(HASIL!$B:$B,APS!$B14&amp;RIGHT(APS!U$9,2),HASIL!$I:$I)</f>
        <v>0</v>
      </c>
      <c r="V14" s="37">
        <f>SUMIF(HASIL!$B:$B,APS!$B14&amp;RIGHT(APS!V$9,2),HASIL!$I:$I)</f>
        <v>0</v>
      </c>
      <c r="W14" s="37">
        <f>SUMIF(HASIL!$B:$B,APS!$B14&amp;RIGHT(APS!W$9,2),HASIL!$I:$I)</f>
        <v>0</v>
      </c>
      <c r="X14" s="38">
        <f>SUM(T14:W14)</f>
        <v>0</v>
      </c>
      <c r="Y14" s="38">
        <f>X14-Q14</f>
        <v>-30</v>
      </c>
      <c r="Z14" s="39">
        <f>+AA14-Q14</f>
        <v>0</v>
      </c>
      <c r="AA14" s="39">
        <f t="shared" si="26"/>
        <v>30</v>
      </c>
      <c r="AB14" s="40">
        <f>+AC14+BG14+CS14+EE14+FQ14</f>
        <v>30</v>
      </c>
      <c r="AC14" s="27">
        <v>0</v>
      </c>
      <c r="AD14" s="27"/>
      <c r="AE14" s="27"/>
      <c r="AF14" s="27"/>
      <c r="AG14" s="27"/>
      <c r="AH14" s="27"/>
      <c r="AI14" s="324">
        <f>SUMIF('Rekapitulasi Juni'!$D$9:$D$192,APS!$B14,'Rekapitulasi Juni'!$E$9:$E$192)</f>
        <v>0</v>
      </c>
      <c r="AJ14" s="324">
        <f>SUMIF('Rekapitulasi Juni'!$D$9:$D$192,APS!$B14,'Rekapitulasi Juni'!$F$9:$F$192)</f>
        <v>0</v>
      </c>
      <c r="AK14" s="324">
        <f>SUMIF('Rekapitulasi Juni'!$D$9:$D$192,APS!$B14,'Rekapitulasi Juni'!$K$9:$K$192)</f>
        <v>0</v>
      </c>
      <c r="AL14" s="325">
        <f t="shared" si="37"/>
        <v>0</v>
      </c>
      <c r="AM14" s="325">
        <f t="shared" si="38"/>
        <v>0</v>
      </c>
      <c r="AN14" s="27"/>
      <c r="AO14" s="324">
        <f>SUMIF('Rekapitulasi Juni'!$U$9:$U$192,APS!$B14,'Rekapitulasi Juni'!$V$9:$V$192)</f>
        <v>0</v>
      </c>
      <c r="AP14" s="324">
        <f>SUMIF('Rekapitulasi Juni'!$U$9:$U$192,APS!$B14,'Rekapitulasi Juni'!$W$9:$W$192)</f>
        <v>0</v>
      </c>
      <c r="AQ14" s="27"/>
      <c r="AR14" s="325">
        <f t="shared" si="39"/>
        <v>0</v>
      </c>
      <c r="AS14" s="325">
        <f t="shared" si="40"/>
        <v>0</v>
      </c>
      <c r="AT14" s="27"/>
      <c r="AU14" s="324">
        <f>SUMIF('Rekapitulasi Juni'!$AL$9:$AL$192,APS!$B14,'Rekapitulasi Juni'!$AM$9:$AM$192)</f>
        <v>0</v>
      </c>
      <c r="AV14" s="324">
        <f>SUMIF('Rekapitulasi Juni'!$AL$9:$AL$192,APS!$B14,'Rekapitulasi Juni'!$AN$9:$AN$192)</f>
        <v>0</v>
      </c>
      <c r="AW14" s="27"/>
      <c r="AX14" s="325">
        <f t="shared" si="41"/>
        <v>0</v>
      </c>
      <c r="AY14" s="325">
        <f t="shared" si="42"/>
        <v>0</v>
      </c>
      <c r="AZ14" s="41">
        <f t="shared" si="43"/>
        <v>0</v>
      </c>
      <c r="BA14" s="41">
        <f t="shared" si="44"/>
        <v>0</v>
      </c>
      <c r="BB14" s="41">
        <f t="shared" si="45"/>
        <v>0</v>
      </c>
      <c r="BC14" s="41">
        <f t="shared" si="46"/>
        <v>0</v>
      </c>
      <c r="BD14" s="41">
        <f t="shared" si="47"/>
        <v>0</v>
      </c>
      <c r="BE14" s="41">
        <f t="shared" si="48"/>
        <v>0</v>
      </c>
      <c r="BF14" s="180">
        <f t="shared" si="49"/>
        <v>0</v>
      </c>
      <c r="BG14" s="27">
        <v>30</v>
      </c>
      <c r="BH14" s="27"/>
      <c r="BI14" s="324">
        <f>SUMIF('Rekapitulasi Juni'!$D$214:$D$393,APS!$B14,'Rekapitulasi Juni'!$E$214:$E$393)</f>
        <v>0</v>
      </c>
      <c r="BJ14" s="324">
        <f>SUMIF('Rekapitulasi Juni'!$D$214:$D$393,APS!$B14,'Rekapitulasi Juni'!$F$214:$F$393)</f>
        <v>0</v>
      </c>
      <c r="BK14" s="27"/>
      <c r="BL14" s="325">
        <f t="shared" si="50"/>
        <v>0</v>
      </c>
      <c r="BM14" s="325">
        <f t="shared" si="51"/>
        <v>0</v>
      </c>
      <c r="BN14" s="27">
        <v>30</v>
      </c>
      <c r="BO14" s="324">
        <f>SUMIF('Rekapitulasi Juni'!$U$214:$U$393,APS!$B14,'Rekapitulasi Juni'!$V$214:$V$393)</f>
        <v>0</v>
      </c>
      <c r="BP14" s="324">
        <f>SUMIF('Rekapitulasi Juni'!$U$214:$U$393,APS!$B14,'Rekapitulasi Juni'!$W$214:$W$393)</f>
        <v>0</v>
      </c>
      <c r="BQ14" s="27"/>
      <c r="BR14" s="325">
        <f t="shared" si="52"/>
        <v>0</v>
      </c>
      <c r="BS14" s="325">
        <f t="shared" si="53"/>
        <v>0</v>
      </c>
      <c r="BT14" s="27"/>
      <c r="BU14" s="324">
        <f>SUMIF('Rekapitulasi Juni'!$AL$214:$AL$393,APS!$B14,'Rekapitulasi Juni'!$AM$214:$AM$393)</f>
        <v>0</v>
      </c>
      <c r="BV14" s="324">
        <f>SUMIF('Rekapitulasi Juni'!$AL$214:$AL$393,APS!$B14,'Rekapitulasi Juni'!$AN$214:$AN$393)</f>
        <v>0</v>
      </c>
      <c r="BW14" s="27"/>
      <c r="BX14" s="325">
        <f t="shared" si="54"/>
        <v>0</v>
      </c>
      <c r="BY14" s="325">
        <f t="shared" si="55"/>
        <v>0</v>
      </c>
      <c r="BZ14" s="27"/>
      <c r="CA14" s="324">
        <f>SUMIF('Rekapitulasi Juni'!$BA$214:$BA$393,APS!$B14,'Rekapitulasi Juni'!$BB$214:$BB$393)</f>
        <v>0</v>
      </c>
      <c r="CB14" s="324">
        <f>SUMIF('Rekapitulasi Juni'!$BA$214:$BA$393,APS!$B14,'Rekapitulasi Juni'!$BC$214:$BC$393)</f>
        <v>0</v>
      </c>
      <c r="CC14" s="27"/>
      <c r="CD14" s="325">
        <f t="shared" si="56"/>
        <v>0</v>
      </c>
      <c r="CE14" s="325">
        <f t="shared" si="57"/>
        <v>0</v>
      </c>
      <c r="CF14" s="27"/>
      <c r="CG14" s="324">
        <f>SUMIF('Rekapitulasi Juni'!$BP$214:$BP$393,APS!$B14,'Rekapitulasi Juni'!$BQ$214:$BQ$393)</f>
        <v>0</v>
      </c>
      <c r="CH14" s="324">
        <f>SUMIF('Rekapitulasi Juni'!$BP$214:$BP$393,APS!$B14,'Rekapitulasi Juni'!$BR$214:$BR$393)</f>
        <v>0</v>
      </c>
      <c r="CI14" s="27"/>
      <c r="CJ14" s="325">
        <f t="shared" si="58"/>
        <v>0</v>
      </c>
      <c r="CK14" s="325">
        <f t="shared" si="59"/>
        <v>0</v>
      </c>
      <c r="CL14" s="41">
        <f t="shared" si="60"/>
        <v>30</v>
      </c>
      <c r="CM14" s="41">
        <f t="shared" si="61"/>
        <v>0</v>
      </c>
      <c r="CN14" s="41">
        <f t="shared" si="62"/>
        <v>0</v>
      </c>
      <c r="CO14" s="41">
        <f t="shared" si="63"/>
        <v>0</v>
      </c>
      <c r="CP14" s="41">
        <f t="shared" si="64"/>
        <v>0</v>
      </c>
      <c r="CQ14" s="41">
        <f t="shared" si="65"/>
        <v>-30</v>
      </c>
      <c r="CR14" s="180">
        <f t="shared" si="66"/>
        <v>0</v>
      </c>
      <c r="CS14" s="27">
        <v>0</v>
      </c>
      <c r="CT14" s="27"/>
      <c r="CU14" s="324">
        <f>SUMIF('Rekapitulasi Juni'!$D$410:$D$588,APS!$B14,'Rekapitulasi Juni'!$E$410:$E$588)</f>
        <v>30</v>
      </c>
      <c r="CV14" s="324">
        <f>SUMIF('Rekapitulasi Juni'!$D$410:$D$588,APS!$B14,'Rekapitulasi Juni'!$F$410:$F$588)</f>
        <v>0</v>
      </c>
      <c r="CW14" s="27"/>
      <c r="CX14" s="325">
        <f t="shared" si="67"/>
        <v>0</v>
      </c>
      <c r="CY14" s="325">
        <f t="shared" si="68"/>
        <v>0</v>
      </c>
      <c r="CZ14" s="27"/>
      <c r="DA14" s="324">
        <f>SUMIF('Rekapitulasi Juni'!$U$410:$U$588,APS!$B14,'Rekapitulasi Juni'!$V$410:$V$588)</f>
        <v>0</v>
      </c>
      <c r="DB14" s="324">
        <f>SUMIF('Rekapitulasi Juni'!$U$410:$U$588,APS!$B14,'Rekapitulasi Juni'!$W$410:$W$588)</f>
        <v>27</v>
      </c>
      <c r="DC14" s="27"/>
      <c r="DD14" s="325">
        <f t="shared" si="69"/>
        <v>0</v>
      </c>
      <c r="DE14" s="325">
        <f t="shared" si="70"/>
        <v>0</v>
      </c>
      <c r="DF14" s="27"/>
      <c r="DG14" s="324">
        <f>SUMIF('Rekapitulasi Juni'!$AL$410:$AL$588,APS!$B14,'Rekapitulasi Juni'!$AM$410:$AM$588)</f>
        <v>0</v>
      </c>
      <c r="DH14" s="324">
        <f>SUMIF('Rekapitulasi Juni'!$AL$410:$AL$588,APS!$B14,'Rekapitulasi Juni'!$AN$410:$AN$588)</f>
        <v>0</v>
      </c>
      <c r="DI14" s="27"/>
      <c r="DJ14" s="325">
        <f t="shared" si="71"/>
        <v>0</v>
      </c>
      <c r="DK14" s="325">
        <f t="shared" si="72"/>
        <v>0</v>
      </c>
      <c r="DL14" s="27"/>
      <c r="DM14" s="324">
        <f>SUMIF('Rekapitulasi Juni'!$BA$410:$BA$588,APS!$B14,'Rekapitulasi Juni'!$BB$410:$BB$588)</f>
        <v>0</v>
      </c>
      <c r="DN14" s="324">
        <f>SUMIF('Rekapitulasi Juni'!$BA$410:$BA$588,APS!$B14,'Rekapitulasi Juni'!$BC$410:$BC$588)</f>
        <v>0</v>
      </c>
      <c r="DO14" s="324">
        <f>SUMIF('Rekapitulasi Juni'!$BA$410:$BA$588,APS!$B14,'Rekapitulasi Juni'!$BF$410:$BF$588)</f>
        <v>0</v>
      </c>
      <c r="DP14" s="325">
        <f t="shared" si="73"/>
        <v>0</v>
      </c>
      <c r="DQ14" s="325">
        <f t="shared" si="74"/>
        <v>0</v>
      </c>
      <c r="DR14" s="27"/>
      <c r="DS14" s="324">
        <f>SUMIF('Rekapitulasi Juni'!$BP$410:$BP$588,APS!$B14,'Rekapitulasi Juni'!$BQ$410:$BQ$588)</f>
        <v>0</v>
      </c>
      <c r="DT14" s="324">
        <f>SUMIF('Rekapitulasi Juni'!$BP$410:$BP$588,APS!$B14,'Rekapitulasi Juni'!$BR$410:$BR$588)</f>
        <v>0</v>
      </c>
      <c r="DU14" s="27"/>
      <c r="DV14" s="325">
        <f t="shared" si="75"/>
        <v>0</v>
      </c>
      <c r="DW14" s="325">
        <f t="shared" si="76"/>
        <v>0</v>
      </c>
      <c r="DX14" s="41">
        <f t="shared" si="77"/>
        <v>0</v>
      </c>
      <c r="DY14" s="41">
        <f t="shared" si="78"/>
        <v>30</v>
      </c>
      <c r="DZ14" s="41">
        <f t="shared" si="79"/>
        <v>27</v>
      </c>
      <c r="EA14" s="41">
        <f t="shared" si="80"/>
        <v>0</v>
      </c>
      <c r="EB14" s="41">
        <f t="shared" si="81"/>
        <v>27</v>
      </c>
      <c r="EC14" s="41">
        <f t="shared" si="82"/>
        <v>27</v>
      </c>
      <c r="ED14" s="180">
        <f t="shared" si="83"/>
        <v>0</v>
      </c>
      <c r="EE14" s="27">
        <v>0</v>
      </c>
      <c r="EF14" s="27"/>
      <c r="EG14" s="324">
        <f>SUMIF('Rekapitulasi Juni'!$D$608:$D$786,APS!$B14,'Rekapitulasi Juni'!$E$608:$E$786)</f>
        <v>0</v>
      </c>
      <c r="EH14" s="324">
        <f>SUMIF('Rekapitulasi Juni'!$D$608:$D$786,APS!$B14,'Rekapitulasi Juni'!$F$608:$F$786)</f>
        <v>0</v>
      </c>
      <c r="EI14" s="27"/>
      <c r="EJ14" s="325">
        <f t="shared" si="84"/>
        <v>0</v>
      </c>
      <c r="EK14" s="325">
        <f t="shared" si="85"/>
        <v>0</v>
      </c>
      <c r="EL14" s="27"/>
      <c r="EM14" s="324">
        <f>SUMIF('Rekapitulasi Juni'!$U$608:$U$786,APS!$B14,'Rekapitulasi Juni'!$V$608:$V$786)</f>
        <v>0</v>
      </c>
      <c r="EN14" s="324">
        <f>SUMIF('Rekapitulasi Juni'!$U$608:$U$786,APS!$B14,'Rekapitulasi Juni'!$W$608:$W$786)</f>
        <v>0</v>
      </c>
      <c r="EO14" s="27"/>
      <c r="EP14" s="325">
        <f t="shared" si="86"/>
        <v>0</v>
      </c>
      <c r="EQ14" s="325">
        <f t="shared" si="87"/>
        <v>0</v>
      </c>
      <c r="ER14" s="27"/>
      <c r="ES14" s="324">
        <f>SUMIF('Rekapitulasi Juni'!$AL$608:$AL$786,APS!$B14,'Rekapitulasi Juni'!$AM$608:$AM$786)</f>
        <v>0</v>
      </c>
      <c r="ET14" s="324">
        <f>SUMIF('Rekapitulasi Juni'!$AL$608:$AL$786,APS!$B14,'Rekapitulasi Juni'!$AN$608:$AN$786)</f>
        <v>0</v>
      </c>
      <c r="EU14" s="27"/>
      <c r="EV14" s="325">
        <f t="shared" si="88"/>
        <v>0</v>
      </c>
      <c r="EW14" s="325">
        <f t="shared" si="89"/>
        <v>0</v>
      </c>
      <c r="EX14" s="27"/>
      <c r="EY14" s="324">
        <f>SUMIF('Rekapitulasi Juni'!$BA$608:$BA$786,APS!$B14,'Rekapitulasi Juni'!$BB$608:$BB$786)</f>
        <v>0</v>
      </c>
      <c r="EZ14" s="324">
        <f>SUMIF('Rekapitulasi Juni'!$BA$608:$BA$786,APS!$B14,'Rekapitulasi Juni'!$BC$608:$BC$786)</f>
        <v>0</v>
      </c>
      <c r="FA14" s="324">
        <f>SUMIF('Rekapitulasi Juni'!$BA$608:$BA$786,APS!$B14,'Rekapitulasi Juni'!$BF$608:$BF$786)</f>
        <v>0</v>
      </c>
      <c r="FB14" s="325">
        <f t="shared" si="90"/>
        <v>0</v>
      </c>
      <c r="FC14" s="325">
        <f t="shared" si="91"/>
        <v>0</v>
      </c>
      <c r="FD14" s="27"/>
      <c r="FE14" s="27"/>
      <c r="FF14" s="27"/>
      <c r="FG14" s="27"/>
      <c r="FH14" s="27"/>
      <c r="FI14" s="27"/>
      <c r="FJ14" s="41">
        <f t="shared" si="92"/>
        <v>0</v>
      </c>
      <c r="FK14" s="41">
        <f t="shared" si="93"/>
        <v>0</v>
      </c>
      <c r="FL14" s="41">
        <f t="shared" si="94"/>
        <v>0</v>
      </c>
      <c r="FM14" s="41">
        <f t="shared" si="95"/>
        <v>0</v>
      </c>
      <c r="FN14" s="41">
        <f t="shared" si="96"/>
        <v>0</v>
      </c>
      <c r="FO14" s="41">
        <f t="shared" si="97"/>
        <v>0</v>
      </c>
      <c r="FP14" s="180">
        <f t="shared" si="98"/>
        <v>0</v>
      </c>
      <c r="FQ14" s="27"/>
      <c r="FR14" s="27"/>
      <c r="FS14" s="324">
        <f>SUMIF('Rekapitulasi Juni'!$D$804:$D$984,APS!$B14,'Rekapitulasi Juni'!$E$804:$E$984)</f>
        <v>0</v>
      </c>
      <c r="FT14" s="324">
        <f>SUMIF('Rekapitulasi Juni'!$D$804:$D$984,APS!$B14,'Rekapitulasi Juni'!$F$804:$F$984)</f>
        <v>0</v>
      </c>
      <c r="FU14" s="27"/>
      <c r="FV14" s="325">
        <f t="shared" si="99"/>
        <v>0</v>
      </c>
      <c r="FW14" s="325">
        <f t="shared" si="100"/>
        <v>0</v>
      </c>
      <c r="FX14" s="27"/>
      <c r="FY14" s="324">
        <f>SUMIF('Rekapitulasi Juni'!$U$804:$U$984,APS!$B14,'Rekapitulasi Juni'!$V$804:$V$984)</f>
        <v>0</v>
      </c>
      <c r="FZ14" s="324">
        <f>SUMIF('Rekapitulasi Juni'!$U$804:$U$984,APS!$B14,'Rekapitulasi Juni'!$W$804:$W$984)</f>
        <v>0</v>
      </c>
      <c r="GA14" s="27"/>
      <c r="GB14" s="325">
        <f t="shared" si="101"/>
        <v>0</v>
      </c>
      <c r="GC14" s="325">
        <f t="shared" si="102"/>
        <v>0</v>
      </c>
      <c r="GD14" s="27"/>
      <c r="GE14" s="324">
        <f>SUMIF('Rekapitulasi Juni'!$AL$804:$AL$984,APS!$B14,'Rekapitulasi Juni'!$AM$804:$AM$984)</f>
        <v>3</v>
      </c>
      <c r="GF14" s="324">
        <f>SUMIF('Rekapitulasi Juni'!$AL$804:$AL$984,APS!$B14,'Rekapitulasi Juni'!$AN$804:$AN$984)</f>
        <v>0</v>
      </c>
      <c r="GG14" s="27"/>
      <c r="GH14" s="325">
        <f t="shared" si="27"/>
        <v>0</v>
      </c>
      <c r="GI14" s="325">
        <f t="shared" si="28"/>
        <v>0</v>
      </c>
      <c r="GJ14" s="27"/>
      <c r="GK14" s="27"/>
      <c r="GL14" s="41">
        <f t="shared" si="103"/>
        <v>0</v>
      </c>
      <c r="GM14" s="41">
        <f t="shared" si="104"/>
        <v>3</v>
      </c>
      <c r="GN14" s="41">
        <f t="shared" si="105"/>
        <v>0</v>
      </c>
      <c r="GO14" s="41">
        <f t="shared" si="106"/>
        <v>0</v>
      </c>
      <c r="GP14" s="41">
        <f t="shared" si="107"/>
        <v>0</v>
      </c>
      <c r="GQ14" s="41">
        <f t="shared" si="108"/>
        <v>0</v>
      </c>
      <c r="GR14" s="180">
        <f t="shared" si="109"/>
        <v>0</v>
      </c>
      <c r="GS14" s="41">
        <f t="shared" si="29"/>
        <v>30</v>
      </c>
      <c r="GT14" s="41">
        <f t="shared" si="30"/>
        <v>33</v>
      </c>
      <c r="GU14" s="41">
        <f t="shared" si="31"/>
        <v>27</v>
      </c>
      <c r="GV14" s="41">
        <f t="shared" si="32"/>
        <v>0</v>
      </c>
      <c r="GW14" s="41">
        <f t="shared" si="33"/>
        <v>27</v>
      </c>
      <c r="GX14" s="41">
        <f t="shared" si="34"/>
        <v>-3</v>
      </c>
      <c r="GY14" s="180">
        <f t="shared" si="35"/>
        <v>90</v>
      </c>
      <c r="GZ14" s="41">
        <v>229</v>
      </c>
      <c r="HA14" s="32" t="s">
        <v>1310</v>
      </c>
      <c r="HB14" s="42">
        <f>J14+M14+P14-G14</f>
        <v>3</v>
      </c>
      <c r="HC14" s="44" t="s">
        <v>97</v>
      </c>
    </row>
    <row r="15" spans="1:211" ht="15" hidden="1" customHeight="1">
      <c r="A15" s="31" t="s">
        <v>41</v>
      </c>
      <c r="B15" s="32" t="s">
        <v>42</v>
      </c>
      <c r="C15" s="31" t="s">
        <v>1</v>
      </c>
      <c r="D15" s="31" t="s">
        <v>1</v>
      </c>
      <c r="E15" s="31" t="s">
        <v>43</v>
      </c>
      <c r="F15" s="31" t="s">
        <v>1</v>
      </c>
      <c r="G15" s="33">
        <v>100</v>
      </c>
      <c r="H15" s="33">
        <v>0</v>
      </c>
      <c r="I15" s="33">
        <v>0</v>
      </c>
      <c r="J15" s="34">
        <f>IFERROR(VLOOKUP(A15,#REF!,3,0),0)</f>
        <v>0</v>
      </c>
      <c r="K15" s="34">
        <f>M15-L15</f>
        <v>-200</v>
      </c>
      <c r="L15" s="34">
        <v>200</v>
      </c>
      <c r="M15" s="34">
        <v>0</v>
      </c>
      <c r="N15" s="35">
        <f>(G15+H15+I15)-(J15+K15)</f>
        <v>300</v>
      </c>
      <c r="O15" s="35">
        <f>IF(N15&gt;0,N15,0)</f>
        <v>300</v>
      </c>
      <c r="P15" s="36">
        <v>0</v>
      </c>
      <c r="Q15" s="36">
        <f t="shared" si="36"/>
        <v>0</v>
      </c>
      <c r="R15" s="36"/>
      <c r="S15" s="37">
        <f ca="1">SUMIF(ROP!$D$6:$H$65536,A15,ROP!$J$6:$J$65536)</f>
        <v>0</v>
      </c>
      <c r="T15" s="37">
        <f>SUMIF(HASIL!$B:$B,APS!$B15&amp;RIGHT(APS!T$9,2),HASIL!$I:$I)</f>
        <v>0</v>
      </c>
      <c r="U15" s="37">
        <f>SUMIF(HASIL!$B:$B,APS!$B15&amp;RIGHT(APS!U$9,2),HASIL!$I:$I)</f>
        <v>0</v>
      </c>
      <c r="V15" s="37">
        <f>SUMIF(HASIL!$B:$B,APS!$B15&amp;RIGHT(APS!V$9,2),HASIL!$I:$I)</f>
        <v>0</v>
      </c>
      <c r="W15" s="37">
        <f>SUMIF(HASIL!$B:$B,APS!$B15&amp;RIGHT(APS!W$9,2),HASIL!$I:$I)</f>
        <v>0</v>
      </c>
      <c r="X15" s="38">
        <f>SUM(T15:W15)</f>
        <v>0</v>
      </c>
      <c r="Y15" s="38">
        <f>X15-Q15</f>
        <v>0</v>
      </c>
      <c r="Z15" s="39">
        <f>+AA15-Q15</f>
        <v>0</v>
      </c>
      <c r="AA15" s="39">
        <f t="shared" si="26"/>
        <v>0</v>
      </c>
      <c r="AB15" s="40">
        <f>+AC15+BG15+CS15+EE15+FQ15</f>
        <v>0</v>
      </c>
      <c r="AC15" s="27">
        <v>0</v>
      </c>
      <c r="AD15" s="27"/>
      <c r="AE15" s="27"/>
      <c r="AF15" s="27"/>
      <c r="AG15" s="27"/>
      <c r="AH15" s="27"/>
      <c r="AI15" s="324">
        <f>SUMIF('Rekapitulasi Juni'!$D$9:$D$192,APS!$B15,'Rekapitulasi Juni'!$E$9:$E$192)</f>
        <v>0</v>
      </c>
      <c r="AJ15" s="324">
        <f>SUMIF('Rekapitulasi Juni'!$D$9:$D$192,APS!$B15,'Rekapitulasi Juni'!$F$9:$F$192)</f>
        <v>0</v>
      </c>
      <c r="AK15" s="324">
        <f>SUMIF('Rekapitulasi Juni'!$D$9:$D$192,APS!$B15,'Rekapitulasi Juni'!$K$9:$K$192)</f>
        <v>0</v>
      </c>
      <c r="AL15" s="325">
        <f t="shared" si="37"/>
        <v>0</v>
      </c>
      <c r="AM15" s="325">
        <f t="shared" si="38"/>
        <v>0</v>
      </c>
      <c r="AN15" s="27"/>
      <c r="AO15" s="324">
        <f>SUMIF('Rekapitulasi Juni'!$U$9:$U$192,APS!$B15,'Rekapitulasi Juni'!$V$9:$V$192)</f>
        <v>0</v>
      </c>
      <c r="AP15" s="324">
        <f>SUMIF('Rekapitulasi Juni'!$U$9:$U$192,APS!$B15,'Rekapitulasi Juni'!$W$9:$W$192)</f>
        <v>0</v>
      </c>
      <c r="AQ15" s="27"/>
      <c r="AR15" s="325">
        <f t="shared" si="39"/>
        <v>0</v>
      </c>
      <c r="AS15" s="325">
        <f t="shared" si="40"/>
        <v>0</v>
      </c>
      <c r="AT15" s="27"/>
      <c r="AU15" s="324">
        <f>SUMIF('Rekapitulasi Juni'!$AL$9:$AL$192,APS!$B15,'Rekapitulasi Juni'!$AM$9:$AM$192)</f>
        <v>0</v>
      </c>
      <c r="AV15" s="324">
        <f>SUMIF('Rekapitulasi Juni'!$AL$9:$AL$192,APS!$B15,'Rekapitulasi Juni'!$AN$9:$AN$192)</f>
        <v>0</v>
      </c>
      <c r="AW15" s="27"/>
      <c r="AX15" s="325">
        <f t="shared" si="41"/>
        <v>0</v>
      </c>
      <c r="AY15" s="325">
        <f t="shared" si="42"/>
        <v>0</v>
      </c>
      <c r="AZ15" s="41">
        <f t="shared" si="43"/>
        <v>0</v>
      </c>
      <c r="BA15" s="41">
        <f t="shared" si="44"/>
        <v>0</v>
      </c>
      <c r="BB15" s="41">
        <f t="shared" si="45"/>
        <v>0</v>
      </c>
      <c r="BC15" s="41">
        <f t="shared" si="46"/>
        <v>0</v>
      </c>
      <c r="BD15" s="41">
        <f t="shared" si="47"/>
        <v>0</v>
      </c>
      <c r="BE15" s="41">
        <f t="shared" si="48"/>
        <v>0</v>
      </c>
      <c r="BF15" s="180">
        <f t="shared" si="49"/>
        <v>0</v>
      </c>
      <c r="BG15" s="27">
        <v>0</v>
      </c>
      <c r="BH15" s="27"/>
      <c r="BI15" s="324">
        <f>SUMIF('Rekapitulasi Juni'!$D$214:$D$393,APS!$B15,'Rekapitulasi Juni'!$E$214:$E$393)</f>
        <v>0</v>
      </c>
      <c r="BJ15" s="324">
        <f>SUMIF('Rekapitulasi Juni'!$D$214:$D$393,APS!$B15,'Rekapitulasi Juni'!$F$214:$F$393)</f>
        <v>0</v>
      </c>
      <c r="BK15" s="27"/>
      <c r="BL15" s="325">
        <f t="shared" si="50"/>
        <v>0</v>
      </c>
      <c r="BM15" s="325">
        <f t="shared" si="51"/>
        <v>0</v>
      </c>
      <c r="BN15" s="27"/>
      <c r="BO15" s="324">
        <f>SUMIF('Rekapitulasi Juni'!$U$214:$U$393,APS!$B15,'Rekapitulasi Juni'!$V$214:$V$393)</f>
        <v>0</v>
      </c>
      <c r="BP15" s="324">
        <f>SUMIF('Rekapitulasi Juni'!$U$214:$U$393,APS!$B15,'Rekapitulasi Juni'!$W$214:$W$393)</f>
        <v>0</v>
      </c>
      <c r="BQ15" s="27"/>
      <c r="BR15" s="325">
        <f t="shared" si="52"/>
        <v>0</v>
      </c>
      <c r="BS15" s="325">
        <f t="shared" si="53"/>
        <v>0</v>
      </c>
      <c r="BT15" s="27"/>
      <c r="BU15" s="324">
        <f>SUMIF('Rekapitulasi Juni'!$AL$214:$AL$393,APS!$B15,'Rekapitulasi Juni'!$AM$214:$AM$393)</f>
        <v>0</v>
      </c>
      <c r="BV15" s="324">
        <f>SUMIF('Rekapitulasi Juni'!$AL$214:$AL$393,APS!$B15,'Rekapitulasi Juni'!$AN$214:$AN$393)</f>
        <v>0</v>
      </c>
      <c r="BW15" s="27"/>
      <c r="BX15" s="325">
        <f t="shared" si="54"/>
        <v>0</v>
      </c>
      <c r="BY15" s="325">
        <f t="shared" si="55"/>
        <v>0</v>
      </c>
      <c r="BZ15" s="27"/>
      <c r="CA15" s="324">
        <f>SUMIF('Rekapitulasi Juni'!$BA$214:$BA$393,APS!$B15,'Rekapitulasi Juni'!$BB$214:$BB$393)</f>
        <v>0</v>
      </c>
      <c r="CB15" s="324">
        <f>SUMIF('Rekapitulasi Juni'!$BA$214:$BA$393,APS!$B15,'Rekapitulasi Juni'!$BC$214:$BC$393)</f>
        <v>0</v>
      </c>
      <c r="CC15" s="27"/>
      <c r="CD15" s="325">
        <f t="shared" si="56"/>
        <v>0</v>
      </c>
      <c r="CE15" s="325">
        <f t="shared" si="57"/>
        <v>0</v>
      </c>
      <c r="CF15" s="27"/>
      <c r="CG15" s="324">
        <f>SUMIF('Rekapitulasi Juni'!$BP$214:$BP$393,APS!$B15,'Rekapitulasi Juni'!$BQ$214:$BQ$393)</f>
        <v>0</v>
      </c>
      <c r="CH15" s="324">
        <f>SUMIF('Rekapitulasi Juni'!$BP$214:$BP$393,APS!$B15,'Rekapitulasi Juni'!$BR$214:$BR$393)</f>
        <v>0</v>
      </c>
      <c r="CI15" s="27"/>
      <c r="CJ15" s="325">
        <f t="shared" si="58"/>
        <v>0</v>
      </c>
      <c r="CK15" s="325">
        <f t="shared" si="59"/>
        <v>0</v>
      </c>
      <c r="CL15" s="41">
        <f t="shared" si="60"/>
        <v>0</v>
      </c>
      <c r="CM15" s="41">
        <f t="shared" si="61"/>
        <v>0</v>
      </c>
      <c r="CN15" s="41">
        <f t="shared" si="62"/>
        <v>0</v>
      </c>
      <c r="CO15" s="41">
        <f t="shared" si="63"/>
        <v>0</v>
      </c>
      <c r="CP15" s="41">
        <f t="shared" si="64"/>
        <v>0</v>
      </c>
      <c r="CQ15" s="41">
        <f t="shared" si="65"/>
        <v>0</v>
      </c>
      <c r="CR15" s="180">
        <f t="shared" si="66"/>
        <v>0</v>
      </c>
      <c r="CS15" s="27">
        <v>0</v>
      </c>
      <c r="CT15" s="27"/>
      <c r="CU15" s="324">
        <f>SUMIF('Rekapitulasi Juni'!$D$410:$D$588,APS!$B15,'Rekapitulasi Juni'!$E$410:$E$588)</f>
        <v>0</v>
      </c>
      <c r="CV15" s="324">
        <f>SUMIF('Rekapitulasi Juni'!$D$410:$D$588,APS!$B15,'Rekapitulasi Juni'!$F$410:$F$588)</f>
        <v>0</v>
      </c>
      <c r="CW15" s="27"/>
      <c r="CX15" s="325">
        <f t="shared" si="67"/>
        <v>0</v>
      </c>
      <c r="CY15" s="325">
        <f t="shared" si="68"/>
        <v>0</v>
      </c>
      <c r="CZ15" s="27"/>
      <c r="DA15" s="324">
        <f>SUMIF('Rekapitulasi Juni'!$U$410:$U$588,APS!$B15,'Rekapitulasi Juni'!$V$410:$V$588)</f>
        <v>0</v>
      </c>
      <c r="DB15" s="324">
        <f>SUMIF('Rekapitulasi Juni'!$U$410:$U$588,APS!$B15,'Rekapitulasi Juni'!$W$410:$W$588)</f>
        <v>0</v>
      </c>
      <c r="DC15" s="27"/>
      <c r="DD15" s="325">
        <f t="shared" si="69"/>
        <v>0</v>
      </c>
      <c r="DE15" s="325">
        <f t="shared" si="70"/>
        <v>0</v>
      </c>
      <c r="DF15" s="27"/>
      <c r="DG15" s="324">
        <f>SUMIF('Rekapitulasi Juni'!$AL$410:$AL$588,APS!$B15,'Rekapitulasi Juni'!$AM$410:$AM$588)</f>
        <v>0</v>
      </c>
      <c r="DH15" s="324">
        <f>SUMIF('Rekapitulasi Juni'!$AL$410:$AL$588,APS!$B15,'Rekapitulasi Juni'!$AN$410:$AN$588)</f>
        <v>0</v>
      </c>
      <c r="DI15" s="27"/>
      <c r="DJ15" s="325">
        <f t="shared" si="71"/>
        <v>0</v>
      </c>
      <c r="DK15" s="325">
        <f t="shared" si="72"/>
        <v>0</v>
      </c>
      <c r="DL15" s="27"/>
      <c r="DM15" s="324">
        <f>SUMIF('Rekapitulasi Juni'!$BA$410:$BA$588,APS!$B15,'Rekapitulasi Juni'!$BB$410:$BB$588)</f>
        <v>0</v>
      </c>
      <c r="DN15" s="324">
        <f>SUMIF('Rekapitulasi Juni'!$BA$410:$BA$588,APS!$B15,'Rekapitulasi Juni'!$BC$410:$BC$588)</f>
        <v>0</v>
      </c>
      <c r="DO15" s="324">
        <f>SUMIF('Rekapitulasi Juni'!$BA$410:$BA$588,APS!$B15,'Rekapitulasi Juni'!$BF$410:$BF$588)</f>
        <v>0</v>
      </c>
      <c r="DP15" s="325">
        <f t="shared" si="73"/>
        <v>0</v>
      </c>
      <c r="DQ15" s="325">
        <f t="shared" si="74"/>
        <v>0</v>
      </c>
      <c r="DR15" s="27"/>
      <c r="DS15" s="324">
        <f>SUMIF('Rekapitulasi Juni'!$BP$410:$BP$588,APS!$B15,'Rekapitulasi Juni'!$BQ$410:$BQ$588)</f>
        <v>0</v>
      </c>
      <c r="DT15" s="324">
        <f>SUMIF('Rekapitulasi Juni'!$BP$410:$BP$588,APS!$B15,'Rekapitulasi Juni'!$BR$410:$BR$588)</f>
        <v>0</v>
      </c>
      <c r="DU15" s="27"/>
      <c r="DV15" s="325">
        <f t="shared" si="75"/>
        <v>0</v>
      </c>
      <c r="DW15" s="325">
        <f t="shared" si="76"/>
        <v>0</v>
      </c>
      <c r="DX15" s="41">
        <f t="shared" si="77"/>
        <v>0</v>
      </c>
      <c r="DY15" s="41">
        <f t="shared" si="78"/>
        <v>0</v>
      </c>
      <c r="DZ15" s="41">
        <f t="shared" si="79"/>
        <v>0</v>
      </c>
      <c r="EA15" s="41">
        <f t="shared" si="80"/>
        <v>0</v>
      </c>
      <c r="EB15" s="41">
        <f t="shared" si="81"/>
        <v>0</v>
      </c>
      <c r="EC15" s="41">
        <f t="shared" si="82"/>
        <v>0</v>
      </c>
      <c r="ED15" s="180">
        <f t="shared" si="83"/>
        <v>0</v>
      </c>
      <c r="EE15" s="27">
        <v>0</v>
      </c>
      <c r="EF15" s="27"/>
      <c r="EG15" s="324">
        <f>SUMIF('Rekapitulasi Juni'!$D$608:$D$786,APS!$B15,'Rekapitulasi Juni'!$E$608:$E$786)</f>
        <v>0</v>
      </c>
      <c r="EH15" s="324">
        <f>SUMIF('Rekapitulasi Juni'!$D$608:$D$786,APS!$B15,'Rekapitulasi Juni'!$F$608:$F$786)</f>
        <v>0</v>
      </c>
      <c r="EI15" s="27"/>
      <c r="EJ15" s="325">
        <f t="shared" si="84"/>
        <v>0</v>
      </c>
      <c r="EK15" s="325">
        <f t="shared" si="85"/>
        <v>0</v>
      </c>
      <c r="EL15" s="27"/>
      <c r="EM15" s="324">
        <f>SUMIF('Rekapitulasi Juni'!$U$608:$U$786,APS!$B15,'Rekapitulasi Juni'!$V$608:$V$786)</f>
        <v>0</v>
      </c>
      <c r="EN15" s="324">
        <f>SUMIF('Rekapitulasi Juni'!$U$608:$U$786,APS!$B15,'Rekapitulasi Juni'!$W$608:$W$786)</f>
        <v>0</v>
      </c>
      <c r="EO15" s="27"/>
      <c r="EP15" s="325">
        <f t="shared" si="86"/>
        <v>0</v>
      </c>
      <c r="EQ15" s="325">
        <f t="shared" si="87"/>
        <v>0</v>
      </c>
      <c r="ER15" s="27"/>
      <c r="ES15" s="324">
        <f>SUMIF('Rekapitulasi Juni'!$AL$608:$AL$786,APS!$B15,'Rekapitulasi Juni'!$AM$608:$AM$786)</f>
        <v>0</v>
      </c>
      <c r="ET15" s="324">
        <f>SUMIF('Rekapitulasi Juni'!$AL$608:$AL$786,APS!$B15,'Rekapitulasi Juni'!$AN$608:$AN$786)</f>
        <v>0</v>
      </c>
      <c r="EU15" s="27"/>
      <c r="EV15" s="325">
        <f t="shared" si="88"/>
        <v>0</v>
      </c>
      <c r="EW15" s="325">
        <f t="shared" si="89"/>
        <v>0</v>
      </c>
      <c r="EX15" s="27"/>
      <c r="EY15" s="324">
        <f>SUMIF('Rekapitulasi Juni'!$BA$608:$BA$786,APS!$B15,'Rekapitulasi Juni'!$BB$608:$BB$786)</f>
        <v>0</v>
      </c>
      <c r="EZ15" s="324">
        <f>SUMIF('Rekapitulasi Juni'!$BA$608:$BA$786,APS!$B15,'Rekapitulasi Juni'!$BC$608:$BC$786)</f>
        <v>0</v>
      </c>
      <c r="FA15" s="324">
        <f>SUMIF('Rekapitulasi Juni'!$BA$608:$BA$786,APS!$B15,'Rekapitulasi Juni'!$BF$608:$BF$786)</f>
        <v>0</v>
      </c>
      <c r="FB15" s="325">
        <f t="shared" si="90"/>
        <v>0</v>
      </c>
      <c r="FC15" s="325">
        <f t="shared" si="91"/>
        <v>0</v>
      </c>
      <c r="FD15" s="27"/>
      <c r="FE15" s="27"/>
      <c r="FF15" s="27"/>
      <c r="FG15" s="27"/>
      <c r="FH15" s="27"/>
      <c r="FI15" s="27"/>
      <c r="FJ15" s="41">
        <f t="shared" si="92"/>
        <v>0</v>
      </c>
      <c r="FK15" s="41">
        <f t="shared" si="93"/>
        <v>0</v>
      </c>
      <c r="FL15" s="41">
        <f t="shared" si="94"/>
        <v>0</v>
      </c>
      <c r="FM15" s="41">
        <f t="shared" si="95"/>
        <v>0</v>
      </c>
      <c r="FN15" s="41">
        <f t="shared" si="96"/>
        <v>0</v>
      </c>
      <c r="FO15" s="41">
        <f t="shared" si="97"/>
        <v>0</v>
      </c>
      <c r="FP15" s="180">
        <f t="shared" si="98"/>
        <v>0</v>
      </c>
      <c r="FQ15" s="27"/>
      <c r="FR15" s="27"/>
      <c r="FS15" s="324">
        <f>SUMIF('Rekapitulasi Juni'!$D$804:$D$984,APS!$B15,'Rekapitulasi Juni'!$E$804:$E$984)</f>
        <v>0</v>
      </c>
      <c r="FT15" s="324">
        <f>SUMIF('Rekapitulasi Juni'!$D$804:$D$984,APS!$B15,'Rekapitulasi Juni'!$F$804:$F$984)</f>
        <v>0</v>
      </c>
      <c r="FU15" s="27"/>
      <c r="FV15" s="325">
        <f t="shared" si="99"/>
        <v>0</v>
      </c>
      <c r="FW15" s="325">
        <f t="shared" si="100"/>
        <v>0</v>
      </c>
      <c r="FX15" s="27"/>
      <c r="FY15" s="324">
        <f>SUMIF('Rekapitulasi Juni'!$U$804:$U$984,APS!$B15,'Rekapitulasi Juni'!$V$804:$V$984)</f>
        <v>0</v>
      </c>
      <c r="FZ15" s="324">
        <f>SUMIF('Rekapitulasi Juni'!$U$804:$U$984,APS!$B15,'Rekapitulasi Juni'!$W$804:$W$984)</f>
        <v>0</v>
      </c>
      <c r="GA15" s="27"/>
      <c r="GB15" s="325">
        <f t="shared" si="101"/>
        <v>0</v>
      </c>
      <c r="GC15" s="325">
        <f t="shared" si="102"/>
        <v>0</v>
      </c>
      <c r="GD15" s="27"/>
      <c r="GE15" s="324">
        <f>SUMIF('Rekapitulasi Juni'!$AL$804:$AL$984,APS!$B15,'Rekapitulasi Juni'!$AM$804:$AM$984)</f>
        <v>0</v>
      </c>
      <c r="GF15" s="324">
        <f>SUMIF('Rekapitulasi Juni'!$AL$804:$AL$984,APS!$B15,'Rekapitulasi Juni'!$AN$804:$AN$984)</f>
        <v>0</v>
      </c>
      <c r="GG15" s="27"/>
      <c r="GH15" s="325">
        <f t="shared" si="27"/>
        <v>0</v>
      </c>
      <c r="GI15" s="325">
        <f t="shared" si="28"/>
        <v>0</v>
      </c>
      <c r="GJ15" s="27"/>
      <c r="GK15" s="27"/>
      <c r="GL15" s="41">
        <f t="shared" si="103"/>
        <v>0</v>
      </c>
      <c r="GM15" s="41">
        <f t="shared" si="104"/>
        <v>0</v>
      </c>
      <c r="GN15" s="41">
        <f t="shared" si="105"/>
        <v>0</v>
      </c>
      <c r="GO15" s="41">
        <f t="shared" si="106"/>
        <v>0</v>
      </c>
      <c r="GP15" s="41">
        <f t="shared" si="107"/>
        <v>0</v>
      </c>
      <c r="GQ15" s="41">
        <f t="shared" si="108"/>
        <v>0</v>
      </c>
      <c r="GR15" s="180">
        <f t="shared" si="109"/>
        <v>0</v>
      </c>
      <c r="GS15" s="41">
        <f t="shared" si="29"/>
        <v>0</v>
      </c>
      <c r="GT15" s="41">
        <f t="shared" si="30"/>
        <v>0</v>
      </c>
      <c r="GU15" s="41">
        <f t="shared" si="31"/>
        <v>0</v>
      </c>
      <c r="GV15" s="41">
        <f t="shared" si="32"/>
        <v>0</v>
      </c>
      <c r="GW15" s="41">
        <f t="shared" si="33"/>
        <v>0</v>
      </c>
      <c r="GX15" s="41">
        <f t="shared" si="34"/>
        <v>0</v>
      </c>
      <c r="GY15" s="180">
        <f t="shared" si="35"/>
        <v>0</v>
      </c>
      <c r="GZ15" s="41">
        <v>1</v>
      </c>
      <c r="HA15" s="32"/>
      <c r="HB15" s="42">
        <f>J15+M15+P15-G15</f>
        <v>-100</v>
      </c>
      <c r="HC15" s="43"/>
    </row>
    <row r="16" spans="1:211" ht="15" customHeight="1">
      <c r="A16" s="31" t="s">
        <v>44</v>
      </c>
      <c r="B16" s="32" t="s">
        <v>45</v>
      </c>
      <c r="C16" s="31" t="s">
        <v>1</v>
      </c>
      <c r="D16" s="31" t="s">
        <v>1</v>
      </c>
      <c r="E16" s="31" t="s">
        <v>43</v>
      </c>
      <c r="F16" s="31" t="s">
        <v>1</v>
      </c>
      <c r="G16" s="33">
        <v>130</v>
      </c>
      <c r="H16" s="33">
        <v>0</v>
      </c>
      <c r="I16" s="33">
        <v>0</v>
      </c>
      <c r="J16" s="34">
        <f>IFERROR(VLOOKUP(A16,#REF!,3,0),0)</f>
        <v>0</v>
      </c>
      <c r="K16" s="34">
        <f t="shared" ref="K16:K44" si="110">M16-L16</f>
        <v>0</v>
      </c>
      <c r="L16" s="34">
        <v>0</v>
      </c>
      <c r="M16" s="34">
        <v>0</v>
      </c>
      <c r="N16" s="35">
        <f t="shared" ref="N16:N43" si="111">(G16+H16+I16)-(J16+K16)</f>
        <v>130</v>
      </c>
      <c r="O16" s="35">
        <f t="shared" ref="O16:O43" si="112">IF(N16&gt;0,N16,0)</f>
        <v>130</v>
      </c>
      <c r="P16" s="36">
        <v>200</v>
      </c>
      <c r="Q16" s="36">
        <f t="shared" si="36"/>
        <v>200</v>
      </c>
      <c r="R16" s="36"/>
      <c r="S16" s="37">
        <f ca="1">SUMIF(ROP!$D$6:$H$65536,A16,ROP!$J$6:$J$65536)</f>
        <v>0</v>
      </c>
      <c r="T16" s="37">
        <f>SUMIF(HASIL!$B:$B,APS!$B16&amp;RIGHT(APS!T$9,2),HASIL!$I:$I)</f>
        <v>0</v>
      </c>
      <c r="U16" s="37">
        <f>SUMIF(HASIL!$B:$B,APS!$B16&amp;RIGHT(APS!U$9,2),HASIL!$I:$I)</f>
        <v>0</v>
      </c>
      <c r="V16" s="37">
        <f>SUMIF(HASIL!$B:$B,APS!$B16&amp;RIGHT(APS!V$9,2),HASIL!$I:$I)</f>
        <v>0</v>
      </c>
      <c r="W16" s="37">
        <f>SUMIF(HASIL!$B:$B,APS!$B16&amp;RIGHT(APS!W$9,2),HASIL!$I:$I)</f>
        <v>0</v>
      </c>
      <c r="X16" s="38">
        <f t="shared" ref="X16:X43" si="113">SUM(T16:W16)</f>
        <v>0</v>
      </c>
      <c r="Y16" s="38">
        <f t="shared" ref="Y16:Y43" si="114">X16-Q16</f>
        <v>-200</v>
      </c>
      <c r="Z16" s="39">
        <f t="shared" ref="Z16:Z80" si="115">+AA16-Q16</f>
        <v>0</v>
      </c>
      <c r="AA16" s="39">
        <f t="shared" si="26"/>
        <v>200</v>
      </c>
      <c r="AB16" s="40">
        <f t="shared" ref="AB16:AB81" si="116">+AC16+BG16+CS16+EE16+FQ16</f>
        <v>200</v>
      </c>
      <c r="AC16" s="27">
        <v>0</v>
      </c>
      <c r="AD16" s="27"/>
      <c r="AE16" s="27"/>
      <c r="AF16" s="27"/>
      <c r="AG16" s="27"/>
      <c r="AH16" s="27"/>
      <c r="AI16" s="324">
        <f>SUMIF('Rekapitulasi Juni'!$D$9:$D$192,APS!$B16,'Rekapitulasi Juni'!$E$9:$E$192)</f>
        <v>0</v>
      </c>
      <c r="AJ16" s="324">
        <f>SUMIF('Rekapitulasi Juni'!$D$9:$D$192,APS!$B16,'Rekapitulasi Juni'!$F$9:$F$192)</f>
        <v>0</v>
      </c>
      <c r="AK16" s="324">
        <f>SUMIF('Rekapitulasi Juni'!$D$9:$D$192,APS!$B16,'Rekapitulasi Juni'!$K$9:$K$192)</f>
        <v>0</v>
      </c>
      <c r="AL16" s="325">
        <f t="shared" si="37"/>
        <v>0</v>
      </c>
      <c r="AM16" s="325">
        <f t="shared" si="38"/>
        <v>0</v>
      </c>
      <c r="AN16" s="27"/>
      <c r="AO16" s="324">
        <f>SUMIF('Rekapitulasi Juni'!$U$9:$U$192,APS!$B16,'Rekapitulasi Juni'!$V$9:$V$192)</f>
        <v>0</v>
      </c>
      <c r="AP16" s="324">
        <f>SUMIF('Rekapitulasi Juni'!$U$9:$U$192,APS!$B16,'Rekapitulasi Juni'!$W$9:$W$192)</f>
        <v>0</v>
      </c>
      <c r="AQ16" s="27"/>
      <c r="AR16" s="325">
        <f t="shared" si="39"/>
        <v>0</v>
      </c>
      <c r="AS16" s="325">
        <f t="shared" si="40"/>
        <v>0</v>
      </c>
      <c r="AT16" s="27"/>
      <c r="AU16" s="324">
        <f>SUMIF('Rekapitulasi Juni'!$AL$9:$AL$192,APS!$B16,'Rekapitulasi Juni'!$AM$9:$AM$192)</f>
        <v>0</v>
      </c>
      <c r="AV16" s="324">
        <f>SUMIF('Rekapitulasi Juni'!$AL$9:$AL$192,APS!$B16,'Rekapitulasi Juni'!$AN$9:$AN$192)</f>
        <v>0</v>
      </c>
      <c r="AW16" s="27"/>
      <c r="AX16" s="325">
        <f t="shared" si="41"/>
        <v>0</v>
      </c>
      <c r="AY16" s="325">
        <f t="shared" si="42"/>
        <v>0</v>
      </c>
      <c r="AZ16" s="41">
        <f t="shared" si="43"/>
        <v>0</v>
      </c>
      <c r="BA16" s="41">
        <f t="shared" si="44"/>
        <v>0</v>
      </c>
      <c r="BB16" s="41">
        <f t="shared" si="45"/>
        <v>0</v>
      </c>
      <c r="BC16" s="41">
        <f t="shared" si="46"/>
        <v>0</v>
      </c>
      <c r="BD16" s="41">
        <f t="shared" si="47"/>
        <v>0</v>
      </c>
      <c r="BE16" s="41">
        <f t="shared" si="48"/>
        <v>0</v>
      </c>
      <c r="BF16" s="180">
        <f t="shared" si="49"/>
        <v>0</v>
      </c>
      <c r="BG16" s="27">
        <v>0</v>
      </c>
      <c r="BH16" s="27">
        <v>200</v>
      </c>
      <c r="BI16" s="324">
        <f>SUMIF('Rekapitulasi Juni'!$D$214:$D$393,APS!$B16,'Rekapitulasi Juni'!$E$214:$E$393)</f>
        <v>0</v>
      </c>
      <c r="BJ16" s="324">
        <f>SUMIF('Rekapitulasi Juni'!$D$214:$D$393,APS!$B16,'Rekapitulasi Juni'!$F$214:$F$393)</f>
        <v>0</v>
      </c>
      <c r="BK16" s="27"/>
      <c r="BL16" s="325">
        <f t="shared" si="50"/>
        <v>0</v>
      </c>
      <c r="BM16" s="325">
        <f t="shared" si="51"/>
        <v>0</v>
      </c>
      <c r="BN16" s="27"/>
      <c r="BO16" s="324">
        <f>SUMIF('Rekapitulasi Juni'!$U$214:$U$393,APS!$B16,'Rekapitulasi Juni'!$V$214:$V$393)</f>
        <v>0</v>
      </c>
      <c r="BP16" s="324">
        <f>SUMIF('Rekapitulasi Juni'!$U$214:$U$393,APS!$B16,'Rekapitulasi Juni'!$W$214:$W$393)</f>
        <v>0</v>
      </c>
      <c r="BQ16" s="27"/>
      <c r="BR16" s="325">
        <f t="shared" si="52"/>
        <v>0</v>
      </c>
      <c r="BS16" s="325">
        <f t="shared" si="53"/>
        <v>0</v>
      </c>
      <c r="BT16" s="27"/>
      <c r="BU16" s="324">
        <f>SUMIF('Rekapitulasi Juni'!$AL$214:$AL$393,APS!$B16,'Rekapitulasi Juni'!$AM$214:$AM$393)</f>
        <v>0</v>
      </c>
      <c r="BV16" s="324">
        <f>SUMIF('Rekapitulasi Juni'!$AL$214:$AL$393,APS!$B16,'Rekapitulasi Juni'!$AN$214:$AN$393)</f>
        <v>0</v>
      </c>
      <c r="BW16" s="27"/>
      <c r="BX16" s="325">
        <f t="shared" si="54"/>
        <v>0</v>
      </c>
      <c r="BY16" s="325">
        <f t="shared" si="55"/>
        <v>0</v>
      </c>
      <c r="BZ16" s="27"/>
      <c r="CA16" s="324">
        <f>SUMIF('Rekapitulasi Juni'!$BA$214:$BA$393,APS!$B16,'Rekapitulasi Juni'!$BB$214:$BB$393)</f>
        <v>0</v>
      </c>
      <c r="CB16" s="324">
        <f>SUMIF('Rekapitulasi Juni'!$BA$214:$BA$393,APS!$B16,'Rekapitulasi Juni'!$BC$214:$BC$393)</f>
        <v>0</v>
      </c>
      <c r="CC16" s="27"/>
      <c r="CD16" s="325">
        <f t="shared" si="56"/>
        <v>0</v>
      </c>
      <c r="CE16" s="325">
        <f t="shared" si="57"/>
        <v>0</v>
      </c>
      <c r="CF16" s="27"/>
      <c r="CG16" s="324">
        <f>SUMIF('Rekapitulasi Juni'!$BP$214:$BP$393,APS!$B16,'Rekapitulasi Juni'!$BQ$214:$BQ$393)</f>
        <v>0</v>
      </c>
      <c r="CH16" s="324">
        <f>SUMIF('Rekapitulasi Juni'!$BP$214:$BP$393,APS!$B16,'Rekapitulasi Juni'!$BR$214:$BR$393)</f>
        <v>0</v>
      </c>
      <c r="CI16" s="27"/>
      <c r="CJ16" s="325">
        <f t="shared" si="58"/>
        <v>0</v>
      </c>
      <c r="CK16" s="325">
        <f t="shared" si="59"/>
        <v>0</v>
      </c>
      <c r="CL16" s="41">
        <f t="shared" si="60"/>
        <v>200</v>
      </c>
      <c r="CM16" s="41">
        <f t="shared" si="61"/>
        <v>0</v>
      </c>
      <c r="CN16" s="41">
        <f t="shared" si="62"/>
        <v>0</v>
      </c>
      <c r="CO16" s="41">
        <f t="shared" si="63"/>
        <v>0</v>
      </c>
      <c r="CP16" s="41">
        <f t="shared" si="64"/>
        <v>0</v>
      </c>
      <c r="CQ16" s="41">
        <f t="shared" si="65"/>
        <v>-200</v>
      </c>
      <c r="CR16" s="180">
        <f t="shared" si="66"/>
        <v>0</v>
      </c>
      <c r="CS16" s="27">
        <v>100</v>
      </c>
      <c r="CT16" s="27"/>
      <c r="CU16" s="324">
        <f>SUMIF('Rekapitulasi Juni'!$D$410:$D$588,APS!$B16,'Rekapitulasi Juni'!$E$410:$E$588)</f>
        <v>0</v>
      </c>
      <c r="CV16" s="324">
        <f>SUMIF('Rekapitulasi Juni'!$D$410:$D$588,APS!$B16,'Rekapitulasi Juni'!$F$410:$F$588)</f>
        <v>0</v>
      </c>
      <c r="CW16" s="27"/>
      <c r="CX16" s="325">
        <f t="shared" si="67"/>
        <v>0</v>
      </c>
      <c r="CY16" s="325">
        <f t="shared" si="68"/>
        <v>0</v>
      </c>
      <c r="CZ16" s="27"/>
      <c r="DA16" s="324">
        <f>SUMIF('Rekapitulasi Juni'!$U$410:$U$588,APS!$B16,'Rekapitulasi Juni'!$V$410:$V$588)</f>
        <v>0</v>
      </c>
      <c r="DB16" s="324">
        <f>SUMIF('Rekapitulasi Juni'!$U$410:$U$588,APS!$B16,'Rekapitulasi Juni'!$W$410:$W$588)</f>
        <v>0</v>
      </c>
      <c r="DC16" s="27"/>
      <c r="DD16" s="325">
        <f t="shared" si="69"/>
        <v>0</v>
      </c>
      <c r="DE16" s="325">
        <f t="shared" si="70"/>
        <v>0</v>
      </c>
      <c r="DF16" s="27"/>
      <c r="DG16" s="324">
        <f>SUMIF('Rekapitulasi Juni'!$AL$410:$AL$588,APS!$B16,'Rekapitulasi Juni'!$AM$410:$AM$588)</f>
        <v>0</v>
      </c>
      <c r="DH16" s="324">
        <f>SUMIF('Rekapitulasi Juni'!$AL$410:$AL$588,APS!$B16,'Rekapitulasi Juni'!$AN$410:$AN$588)</f>
        <v>0</v>
      </c>
      <c r="DI16" s="27"/>
      <c r="DJ16" s="325">
        <f t="shared" si="71"/>
        <v>0</v>
      </c>
      <c r="DK16" s="325">
        <f t="shared" si="72"/>
        <v>0</v>
      </c>
      <c r="DL16" s="27"/>
      <c r="DM16" s="324">
        <f>SUMIF('Rekapitulasi Juni'!$BA$410:$BA$588,APS!$B16,'Rekapitulasi Juni'!$BB$410:$BB$588)</f>
        <v>0</v>
      </c>
      <c r="DN16" s="324">
        <f>SUMIF('Rekapitulasi Juni'!$BA$410:$BA$588,APS!$B16,'Rekapitulasi Juni'!$BC$410:$BC$588)</f>
        <v>0</v>
      </c>
      <c r="DO16" s="324">
        <f>SUMIF('Rekapitulasi Juni'!$BA$410:$BA$588,APS!$B16,'Rekapitulasi Juni'!$BF$410:$BF$588)</f>
        <v>0</v>
      </c>
      <c r="DP16" s="325">
        <f t="shared" si="73"/>
        <v>0</v>
      </c>
      <c r="DQ16" s="325">
        <f t="shared" si="74"/>
        <v>0</v>
      </c>
      <c r="DR16" s="27"/>
      <c r="DS16" s="324">
        <f>SUMIF('Rekapitulasi Juni'!$BP$410:$BP$588,APS!$B16,'Rekapitulasi Juni'!$BQ$410:$BQ$588)</f>
        <v>0</v>
      </c>
      <c r="DT16" s="324">
        <f>SUMIF('Rekapitulasi Juni'!$BP$410:$BP$588,APS!$B16,'Rekapitulasi Juni'!$BR$410:$BR$588)</f>
        <v>0</v>
      </c>
      <c r="DU16" s="27"/>
      <c r="DV16" s="325">
        <f t="shared" si="75"/>
        <v>0</v>
      </c>
      <c r="DW16" s="325">
        <f t="shared" si="76"/>
        <v>0</v>
      </c>
      <c r="DX16" s="41">
        <f t="shared" si="77"/>
        <v>0</v>
      </c>
      <c r="DY16" s="41">
        <f t="shared" si="78"/>
        <v>0</v>
      </c>
      <c r="DZ16" s="41">
        <f t="shared" si="79"/>
        <v>0</v>
      </c>
      <c r="EA16" s="41">
        <f t="shared" si="80"/>
        <v>0</v>
      </c>
      <c r="EB16" s="41">
        <f t="shared" si="81"/>
        <v>0</v>
      </c>
      <c r="EC16" s="41">
        <f t="shared" si="82"/>
        <v>0</v>
      </c>
      <c r="ED16" s="180">
        <f t="shared" si="83"/>
        <v>0</v>
      </c>
      <c r="EE16" s="27">
        <v>100</v>
      </c>
      <c r="EF16" s="27"/>
      <c r="EG16" s="324">
        <f>SUMIF('Rekapitulasi Juni'!$D$608:$D$786,APS!$B16,'Rekapitulasi Juni'!$E$608:$E$786)</f>
        <v>0</v>
      </c>
      <c r="EH16" s="324">
        <f>SUMIF('Rekapitulasi Juni'!$D$608:$D$786,APS!$B16,'Rekapitulasi Juni'!$F$608:$F$786)</f>
        <v>0</v>
      </c>
      <c r="EI16" s="27"/>
      <c r="EJ16" s="325">
        <f t="shared" si="84"/>
        <v>0</v>
      </c>
      <c r="EK16" s="325">
        <f t="shared" si="85"/>
        <v>0</v>
      </c>
      <c r="EL16" s="27"/>
      <c r="EM16" s="324">
        <f>SUMIF('Rekapitulasi Juni'!$U$608:$U$786,APS!$B16,'Rekapitulasi Juni'!$V$608:$V$786)</f>
        <v>0</v>
      </c>
      <c r="EN16" s="324">
        <f>SUMIF('Rekapitulasi Juni'!$U$608:$U$786,APS!$B16,'Rekapitulasi Juni'!$W$608:$W$786)</f>
        <v>0</v>
      </c>
      <c r="EO16" s="27"/>
      <c r="EP16" s="325">
        <f t="shared" si="86"/>
        <v>0</v>
      </c>
      <c r="EQ16" s="325">
        <f t="shared" si="87"/>
        <v>0</v>
      </c>
      <c r="ER16" s="27"/>
      <c r="ES16" s="324">
        <f>SUMIF('Rekapitulasi Juni'!$AL$608:$AL$786,APS!$B16,'Rekapitulasi Juni'!$AM$608:$AM$786)</f>
        <v>0</v>
      </c>
      <c r="ET16" s="324">
        <f>SUMIF('Rekapitulasi Juni'!$AL$608:$AL$786,APS!$B16,'Rekapitulasi Juni'!$AN$608:$AN$786)</f>
        <v>0</v>
      </c>
      <c r="EU16" s="27"/>
      <c r="EV16" s="325">
        <f t="shared" si="88"/>
        <v>0</v>
      </c>
      <c r="EW16" s="325">
        <f t="shared" si="89"/>
        <v>0</v>
      </c>
      <c r="EX16" s="27"/>
      <c r="EY16" s="324">
        <f>SUMIF('Rekapitulasi Juni'!$BA$608:$BA$786,APS!$B16,'Rekapitulasi Juni'!$BB$608:$BB$786)</f>
        <v>0</v>
      </c>
      <c r="EZ16" s="324">
        <f>SUMIF('Rekapitulasi Juni'!$BA$608:$BA$786,APS!$B16,'Rekapitulasi Juni'!$BC$608:$BC$786)</f>
        <v>0</v>
      </c>
      <c r="FA16" s="324">
        <f>SUMIF('Rekapitulasi Juni'!$BA$608:$BA$786,APS!$B16,'Rekapitulasi Juni'!$BF$608:$BF$786)</f>
        <v>0</v>
      </c>
      <c r="FB16" s="325">
        <f t="shared" si="90"/>
        <v>0</v>
      </c>
      <c r="FC16" s="325">
        <f t="shared" si="91"/>
        <v>0</v>
      </c>
      <c r="FD16" s="27"/>
      <c r="FE16" s="27"/>
      <c r="FF16" s="27"/>
      <c r="FG16" s="27"/>
      <c r="FH16" s="27"/>
      <c r="FI16" s="27"/>
      <c r="FJ16" s="41">
        <f t="shared" si="92"/>
        <v>0</v>
      </c>
      <c r="FK16" s="41">
        <f t="shared" si="93"/>
        <v>0</v>
      </c>
      <c r="FL16" s="41">
        <f t="shared" si="94"/>
        <v>0</v>
      </c>
      <c r="FM16" s="41">
        <f t="shared" si="95"/>
        <v>0</v>
      </c>
      <c r="FN16" s="41">
        <f t="shared" si="96"/>
        <v>0</v>
      </c>
      <c r="FO16" s="41">
        <f t="shared" si="97"/>
        <v>0</v>
      </c>
      <c r="FP16" s="180">
        <f t="shared" si="98"/>
        <v>0</v>
      </c>
      <c r="FQ16" s="27"/>
      <c r="FR16" s="27"/>
      <c r="FS16" s="324">
        <f>SUMIF('Rekapitulasi Juni'!$D$804:$D$984,APS!$B16,'Rekapitulasi Juni'!$E$804:$E$984)</f>
        <v>0</v>
      </c>
      <c r="FT16" s="324">
        <f>SUMIF('Rekapitulasi Juni'!$D$804:$D$984,APS!$B16,'Rekapitulasi Juni'!$F$804:$F$984)</f>
        <v>0</v>
      </c>
      <c r="FU16" s="27"/>
      <c r="FV16" s="325">
        <f t="shared" si="99"/>
        <v>0</v>
      </c>
      <c r="FW16" s="325">
        <f t="shared" si="100"/>
        <v>0</v>
      </c>
      <c r="FX16" s="27"/>
      <c r="FY16" s="324">
        <f>SUMIF('Rekapitulasi Juni'!$U$804:$U$984,APS!$B16,'Rekapitulasi Juni'!$V$804:$V$984)</f>
        <v>0</v>
      </c>
      <c r="FZ16" s="324">
        <f>SUMIF('Rekapitulasi Juni'!$U$804:$U$984,APS!$B16,'Rekapitulasi Juni'!$W$804:$W$984)</f>
        <v>0</v>
      </c>
      <c r="GA16" s="27"/>
      <c r="GB16" s="325">
        <f t="shared" si="101"/>
        <v>0</v>
      </c>
      <c r="GC16" s="325">
        <f t="shared" si="102"/>
        <v>0</v>
      </c>
      <c r="GD16" s="27"/>
      <c r="GE16" s="324">
        <f>SUMIF('Rekapitulasi Juni'!$AL$804:$AL$984,APS!$B16,'Rekapitulasi Juni'!$AM$804:$AM$984)</f>
        <v>0</v>
      </c>
      <c r="GF16" s="324">
        <f>SUMIF('Rekapitulasi Juni'!$AL$804:$AL$984,APS!$B16,'Rekapitulasi Juni'!$AN$804:$AN$984)</f>
        <v>0</v>
      </c>
      <c r="GG16" s="27"/>
      <c r="GH16" s="325">
        <f t="shared" si="27"/>
        <v>0</v>
      </c>
      <c r="GI16" s="325">
        <f t="shared" si="28"/>
        <v>0</v>
      </c>
      <c r="GJ16" s="27"/>
      <c r="GK16" s="27"/>
      <c r="GL16" s="41">
        <f t="shared" si="103"/>
        <v>0</v>
      </c>
      <c r="GM16" s="41">
        <f t="shared" si="104"/>
        <v>0</v>
      </c>
      <c r="GN16" s="41">
        <f t="shared" si="105"/>
        <v>0</v>
      </c>
      <c r="GO16" s="41">
        <f t="shared" si="106"/>
        <v>0</v>
      </c>
      <c r="GP16" s="41">
        <f t="shared" si="107"/>
        <v>0</v>
      </c>
      <c r="GQ16" s="41">
        <f t="shared" si="108"/>
        <v>0</v>
      </c>
      <c r="GR16" s="180">
        <f t="shared" si="109"/>
        <v>0</v>
      </c>
      <c r="GS16" s="41">
        <f t="shared" si="29"/>
        <v>200</v>
      </c>
      <c r="GT16" s="41">
        <f t="shared" si="30"/>
        <v>0</v>
      </c>
      <c r="GU16" s="41">
        <f t="shared" si="31"/>
        <v>0</v>
      </c>
      <c r="GV16" s="41">
        <f t="shared" si="32"/>
        <v>0</v>
      </c>
      <c r="GW16" s="41">
        <f t="shared" si="33"/>
        <v>0</v>
      </c>
      <c r="GX16" s="41">
        <f t="shared" si="34"/>
        <v>-200</v>
      </c>
      <c r="GY16" s="180">
        <f t="shared" si="35"/>
        <v>0</v>
      </c>
      <c r="GZ16" s="41">
        <v>2</v>
      </c>
      <c r="HA16" s="32" t="s">
        <v>1309</v>
      </c>
      <c r="HB16" s="42">
        <f t="shared" ref="HB16:HB43" si="117">J16+M16+P16-G16</f>
        <v>70</v>
      </c>
      <c r="HC16" s="43"/>
    </row>
    <row r="17" spans="1:211" ht="15" customHeight="1">
      <c r="A17" s="31" t="s">
        <v>46</v>
      </c>
      <c r="B17" s="32" t="s">
        <v>47</v>
      </c>
      <c r="C17" s="31" t="s">
        <v>1</v>
      </c>
      <c r="D17" s="31" t="s">
        <v>1</v>
      </c>
      <c r="E17" s="31" t="s">
        <v>43</v>
      </c>
      <c r="F17" s="31" t="s">
        <v>1</v>
      </c>
      <c r="G17" s="33">
        <v>5</v>
      </c>
      <c r="H17" s="33">
        <v>0</v>
      </c>
      <c r="I17" s="33">
        <v>0</v>
      </c>
      <c r="J17" s="34">
        <f>IFERROR(VLOOKUP(A17,#REF!,3,0),0)</f>
        <v>0</v>
      </c>
      <c r="K17" s="34">
        <f t="shared" si="110"/>
        <v>5</v>
      </c>
      <c r="L17" s="34">
        <v>0</v>
      </c>
      <c r="M17" s="34">
        <v>5</v>
      </c>
      <c r="N17" s="35">
        <f t="shared" si="111"/>
        <v>0</v>
      </c>
      <c r="O17" s="35">
        <f t="shared" si="112"/>
        <v>0</v>
      </c>
      <c r="P17" s="36">
        <v>10</v>
      </c>
      <c r="Q17" s="36">
        <f t="shared" si="36"/>
        <v>15</v>
      </c>
      <c r="R17" s="36"/>
      <c r="S17" s="37">
        <f ca="1">SUMIF(ROP!$D$6:$H$65536,A17,ROP!$J$6:$J$65536)</f>
        <v>0</v>
      </c>
      <c r="T17" s="37">
        <f>SUMIF(HASIL!$B:$B,APS!$B17&amp;RIGHT(APS!T$9,2),HASIL!$I:$I)</f>
        <v>0</v>
      </c>
      <c r="U17" s="37">
        <f>SUMIF(HASIL!$B:$B,APS!$B17&amp;RIGHT(APS!U$9,2),HASIL!$I:$I)</f>
        <v>0</v>
      </c>
      <c r="V17" s="37">
        <f>SUMIF(HASIL!$B:$B,APS!$B17&amp;RIGHT(APS!V$9,2),HASIL!$I:$I)</f>
        <v>0</v>
      </c>
      <c r="W17" s="37">
        <f>SUMIF(HASIL!$B:$B,APS!$B17&amp;RIGHT(APS!W$9,2),HASIL!$I:$I)</f>
        <v>0</v>
      </c>
      <c r="X17" s="38">
        <f t="shared" si="113"/>
        <v>0</v>
      </c>
      <c r="Y17" s="38">
        <f t="shared" si="114"/>
        <v>-15</v>
      </c>
      <c r="Z17" s="39">
        <f t="shared" si="115"/>
        <v>0</v>
      </c>
      <c r="AA17" s="39">
        <f t="shared" si="26"/>
        <v>15</v>
      </c>
      <c r="AB17" s="40">
        <f t="shared" si="116"/>
        <v>10</v>
      </c>
      <c r="AC17" s="27">
        <v>0</v>
      </c>
      <c r="AD17" s="27"/>
      <c r="AE17" s="27"/>
      <c r="AF17" s="27"/>
      <c r="AG17" s="27"/>
      <c r="AH17" s="27"/>
      <c r="AI17" s="324">
        <f>SUMIF('Rekapitulasi Juni'!$D$9:$D$192,APS!$B17,'Rekapitulasi Juni'!$E$9:$E$192)</f>
        <v>0</v>
      </c>
      <c r="AJ17" s="324">
        <f>SUMIF('Rekapitulasi Juni'!$D$9:$D$192,APS!$B17,'Rekapitulasi Juni'!$F$9:$F$192)</f>
        <v>0</v>
      </c>
      <c r="AK17" s="324">
        <f>SUMIF('Rekapitulasi Juni'!$D$9:$D$192,APS!$B17,'Rekapitulasi Juni'!$K$9:$K$192)</f>
        <v>0</v>
      </c>
      <c r="AL17" s="325">
        <f t="shared" si="37"/>
        <v>0</v>
      </c>
      <c r="AM17" s="325">
        <f t="shared" si="38"/>
        <v>0</v>
      </c>
      <c r="AN17" s="27"/>
      <c r="AO17" s="324">
        <f>SUMIF('Rekapitulasi Juni'!$U$9:$U$192,APS!$B17,'Rekapitulasi Juni'!$V$9:$V$192)</f>
        <v>0</v>
      </c>
      <c r="AP17" s="324">
        <f>SUMIF('Rekapitulasi Juni'!$U$9:$U$192,APS!$B17,'Rekapitulasi Juni'!$W$9:$W$192)</f>
        <v>0</v>
      </c>
      <c r="AQ17" s="27"/>
      <c r="AR17" s="325">
        <f t="shared" si="39"/>
        <v>0</v>
      </c>
      <c r="AS17" s="325">
        <f t="shared" si="40"/>
        <v>0</v>
      </c>
      <c r="AT17" s="27"/>
      <c r="AU17" s="324">
        <f>SUMIF('Rekapitulasi Juni'!$AL$9:$AL$192,APS!$B17,'Rekapitulasi Juni'!$AM$9:$AM$192)</f>
        <v>0</v>
      </c>
      <c r="AV17" s="324">
        <f>SUMIF('Rekapitulasi Juni'!$AL$9:$AL$192,APS!$B17,'Rekapitulasi Juni'!$AN$9:$AN$192)</f>
        <v>0</v>
      </c>
      <c r="AW17" s="27"/>
      <c r="AX17" s="325">
        <f t="shared" si="41"/>
        <v>0</v>
      </c>
      <c r="AY17" s="325">
        <f t="shared" si="42"/>
        <v>0</v>
      </c>
      <c r="AZ17" s="41">
        <f t="shared" si="43"/>
        <v>0</v>
      </c>
      <c r="BA17" s="41">
        <f t="shared" si="44"/>
        <v>0</v>
      </c>
      <c r="BB17" s="41">
        <f t="shared" si="45"/>
        <v>0</v>
      </c>
      <c r="BC17" s="41">
        <f t="shared" si="46"/>
        <v>0</v>
      </c>
      <c r="BD17" s="41">
        <f t="shared" si="47"/>
        <v>0</v>
      </c>
      <c r="BE17" s="41">
        <f t="shared" si="48"/>
        <v>0</v>
      </c>
      <c r="BF17" s="180">
        <f t="shared" si="49"/>
        <v>0</v>
      </c>
      <c r="BG17" s="27">
        <v>10</v>
      </c>
      <c r="BH17" s="27">
        <v>15</v>
      </c>
      <c r="BI17" s="324">
        <f>SUMIF('Rekapitulasi Juni'!$D$214:$D$393,APS!$B17,'Rekapitulasi Juni'!$E$214:$E$393)</f>
        <v>0</v>
      </c>
      <c r="BJ17" s="324">
        <f>SUMIF('Rekapitulasi Juni'!$D$214:$D$393,APS!$B17,'Rekapitulasi Juni'!$F$214:$F$393)</f>
        <v>0</v>
      </c>
      <c r="BK17" s="27"/>
      <c r="BL17" s="325">
        <f t="shared" si="50"/>
        <v>0</v>
      </c>
      <c r="BM17" s="325">
        <f t="shared" si="51"/>
        <v>0</v>
      </c>
      <c r="BN17" s="27"/>
      <c r="BO17" s="324">
        <f>SUMIF('Rekapitulasi Juni'!$U$214:$U$393,APS!$B17,'Rekapitulasi Juni'!$V$214:$V$393)</f>
        <v>0</v>
      </c>
      <c r="BP17" s="324">
        <f>SUMIF('Rekapitulasi Juni'!$U$214:$U$393,APS!$B17,'Rekapitulasi Juni'!$W$214:$W$393)</f>
        <v>0</v>
      </c>
      <c r="BQ17" s="27"/>
      <c r="BR17" s="325">
        <f t="shared" si="52"/>
        <v>0</v>
      </c>
      <c r="BS17" s="325">
        <f t="shared" si="53"/>
        <v>0</v>
      </c>
      <c r="BT17" s="27"/>
      <c r="BU17" s="324">
        <f>SUMIF('Rekapitulasi Juni'!$AL$214:$AL$393,APS!$B17,'Rekapitulasi Juni'!$AM$214:$AM$393)</f>
        <v>0</v>
      </c>
      <c r="BV17" s="324">
        <f>SUMIF('Rekapitulasi Juni'!$AL$214:$AL$393,APS!$B17,'Rekapitulasi Juni'!$AN$214:$AN$393)</f>
        <v>0</v>
      </c>
      <c r="BW17" s="27"/>
      <c r="BX17" s="325">
        <f t="shared" si="54"/>
        <v>0</v>
      </c>
      <c r="BY17" s="325">
        <f t="shared" si="55"/>
        <v>0</v>
      </c>
      <c r="BZ17" s="27"/>
      <c r="CA17" s="324">
        <f>SUMIF('Rekapitulasi Juni'!$BA$214:$BA$393,APS!$B17,'Rekapitulasi Juni'!$BB$214:$BB$393)</f>
        <v>0</v>
      </c>
      <c r="CB17" s="324">
        <f>SUMIF('Rekapitulasi Juni'!$BA$214:$BA$393,APS!$B17,'Rekapitulasi Juni'!$BC$214:$BC$393)</f>
        <v>0</v>
      </c>
      <c r="CC17" s="27"/>
      <c r="CD17" s="325">
        <f t="shared" si="56"/>
        <v>0</v>
      </c>
      <c r="CE17" s="325">
        <f t="shared" si="57"/>
        <v>0</v>
      </c>
      <c r="CF17" s="27"/>
      <c r="CG17" s="324">
        <f>SUMIF('Rekapitulasi Juni'!$BP$214:$BP$393,APS!$B17,'Rekapitulasi Juni'!$BQ$214:$BQ$393)</f>
        <v>0</v>
      </c>
      <c r="CH17" s="324">
        <f>SUMIF('Rekapitulasi Juni'!$BP$214:$BP$393,APS!$B17,'Rekapitulasi Juni'!$BR$214:$BR$393)</f>
        <v>0</v>
      </c>
      <c r="CI17" s="27"/>
      <c r="CJ17" s="325">
        <f t="shared" si="58"/>
        <v>0</v>
      </c>
      <c r="CK17" s="325">
        <f t="shared" si="59"/>
        <v>0</v>
      </c>
      <c r="CL17" s="41">
        <f t="shared" si="60"/>
        <v>15</v>
      </c>
      <c r="CM17" s="41">
        <f t="shared" si="61"/>
        <v>0</v>
      </c>
      <c r="CN17" s="41">
        <f t="shared" si="62"/>
        <v>0</v>
      </c>
      <c r="CO17" s="41">
        <f t="shared" si="63"/>
        <v>0</v>
      </c>
      <c r="CP17" s="41">
        <f t="shared" si="64"/>
        <v>0</v>
      </c>
      <c r="CQ17" s="41">
        <f t="shared" si="65"/>
        <v>-15</v>
      </c>
      <c r="CR17" s="180">
        <f t="shared" si="66"/>
        <v>0</v>
      </c>
      <c r="CS17" s="27">
        <v>0</v>
      </c>
      <c r="CT17" s="27"/>
      <c r="CU17" s="324">
        <f>SUMIF('Rekapitulasi Juni'!$D$410:$D$588,APS!$B17,'Rekapitulasi Juni'!$E$410:$E$588)</f>
        <v>0</v>
      </c>
      <c r="CV17" s="324">
        <f>SUMIF('Rekapitulasi Juni'!$D$410:$D$588,APS!$B17,'Rekapitulasi Juni'!$F$410:$F$588)</f>
        <v>0</v>
      </c>
      <c r="CW17" s="27"/>
      <c r="CX17" s="325">
        <f t="shared" si="67"/>
        <v>0</v>
      </c>
      <c r="CY17" s="325">
        <f t="shared" si="68"/>
        <v>0</v>
      </c>
      <c r="CZ17" s="27"/>
      <c r="DA17" s="324">
        <f>SUMIF('Rekapitulasi Juni'!$U$410:$U$588,APS!$B17,'Rekapitulasi Juni'!$V$410:$V$588)</f>
        <v>0</v>
      </c>
      <c r="DB17" s="324">
        <f>SUMIF('Rekapitulasi Juni'!$U$410:$U$588,APS!$B17,'Rekapitulasi Juni'!$W$410:$W$588)</f>
        <v>0</v>
      </c>
      <c r="DC17" s="27"/>
      <c r="DD17" s="325">
        <f t="shared" si="69"/>
        <v>0</v>
      </c>
      <c r="DE17" s="325">
        <f t="shared" si="70"/>
        <v>0</v>
      </c>
      <c r="DF17" s="27"/>
      <c r="DG17" s="324">
        <f>SUMIF('Rekapitulasi Juni'!$AL$410:$AL$588,APS!$B17,'Rekapitulasi Juni'!$AM$410:$AM$588)</f>
        <v>0</v>
      </c>
      <c r="DH17" s="324">
        <f>SUMIF('Rekapitulasi Juni'!$AL$410:$AL$588,APS!$B17,'Rekapitulasi Juni'!$AN$410:$AN$588)</f>
        <v>0</v>
      </c>
      <c r="DI17" s="27"/>
      <c r="DJ17" s="325">
        <f t="shared" si="71"/>
        <v>0</v>
      </c>
      <c r="DK17" s="325">
        <f t="shared" si="72"/>
        <v>0</v>
      </c>
      <c r="DL17" s="27"/>
      <c r="DM17" s="324">
        <f>SUMIF('Rekapitulasi Juni'!$BA$410:$BA$588,APS!$B17,'Rekapitulasi Juni'!$BB$410:$BB$588)</f>
        <v>0</v>
      </c>
      <c r="DN17" s="324">
        <f>SUMIF('Rekapitulasi Juni'!$BA$410:$BA$588,APS!$B17,'Rekapitulasi Juni'!$BC$410:$BC$588)</f>
        <v>0</v>
      </c>
      <c r="DO17" s="324">
        <f>SUMIF('Rekapitulasi Juni'!$BA$410:$BA$588,APS!$B17,'Rekapitulasi Juni'!$BF$410:$BF$588)</f>
        <v>0</v>
      </c>
      <c r="DP17" s="325">
        <f t="shared" si="73"/>
        <v>0</v>
      </c>
      <c r="DQ17" s="325">
        <f t="shared" si="74"/>
        <v>0</v>
      </c>
      <c r="DR17" s="27"/>
      <c r="DS17" s="324">
        <f>SUMIF('Rekapitulasi Juni'!$BP$410:$BP$588,APS!$B17,'Rekapitulasi Juni'!$BQ$410:$BQ$588)</f>
        <v>0</v>
      </c>
      <c r="DT17" s="324">
        <f>SUMIF('Rekapitulasi Juni'!$BP$410:$BP$588,APS!$B17,'Rekapitulasi Juni'!$BR$410:$BR$588)</f>
        <v>0</v>
      </c>
      <c r="DU17" s="27"/>
      <c r="DV17" s="325">
        <f t="shared" si="75"/>
        <v>0</v>
      </c>
      <c r="DW17" s="325">
        <f t="shared" si="76"/>
        <v>0</v>
      </c>
      <c r="DX17" s="41">
        <f t="shared" si="77"/>
        <v>0</v>
      </c>
      <c r="DY17" s="41">
        <f t="shared" si="78"/>
        <v>0</v>
      </c>
      <c r="DZ17" s="41">
        <f t="shared" si="79"/>
        <v>0</v>
      </c>
      <c r="EA17" s="41">
        <f t="shared" si="80"/>
        <v>0</v>
      </c>
      <c r="EB17" s="41">
        <f t="shared" si="81"/>
        <v>0</v>
      </c>
      <c r="EC17" s="41">
        <f t="shared" si="82"/>
        <v>0</v>
      </c>
      <c r="ED17" s="180">
        <f t="shared" si="83"/>
        <v>0</v>
      </c>
      <c r="EE17" s="27">
        <v>0</v>
      </c>
      <c r="EF17" s="27"/>
      <c r="EG17" s="324">
        <f>SUMIF('Rekapitulasi Juni'!$D$608:$D$786,APS!$B17,'Rekapitulasi Juni'!$E$608:$E$786)</f>
        <v>0</v>
      </c>
      <c r="EH17" s="324">
        <f>SUMIF('Rekapitulasi Juni'!$D$608:$D$786,APS!$B17,'Rekapitulasi Juni'!$F$608:$F$786)</f>
        <v>0</v>
      </c>
      <c r="EI17" s="27"/>
      <c r="EJ17" s="325">
        <f t="shared" si="84"/>
        <v>0</v>
      </c>
      <c r="EK17" s="325">
        <f t="shared" si="85"/>
        <v>0</v>
      </c>
      <c r="EL17" s="27"/>
      <c r="EM17" s="324">
        <f>SUMIF('Rekapitulasi Juni'!$U$608:$U$786,APS!$B17,'Rekapitulasi Juni'!$V$608:$V$786)</f>
        <v>0</v>
      </c>
      <c r="EN17" s="324">
        <f>SUMIF('Rekapitulasi Juni'!$U$608:$U$786,APS!$B17,'Rekapitulasi Juni'!$W$608:$W$786)</f>
        <v>0</v>
      </c>
      <c r="EO17" s="27"/>
      <c r="EP17" s="325">
        <f t="shared" si="86"/>
        <v>0</v>
      </c>
      <c r="EQ17" s="325">
        <f t="shared" si="87"/>
        <v>0</v>
      </c>
      <c r="ER17" s="27"/>
      <c r="ES17" s="324">
        <f>SUMIF('Rekapitulasi Juni'!$AL$608:$AL$786,APS!$B17,'Rekapitulasi Juni'!$AM$608:$AM$786)</f>
        <v>0</v>
      </c>
      <c r="ET17" s="324">
        <f>SUMIF('Rekapitulasi Juni'!$AL$608:$AL$786,APS!$B17,'Rekapitulasi Juni'!$AN$608:$AN$786)</f>
        <v>0</v>
      </c>
      <c r="EU17" s="27"/>
      <c r="EV17" s="325">
        <f t="shared" si="88"/>
        <v>0</v>
      </c>
      <c r="EW17" s="325">
        <f t="shared" si="89"/>
        <v>0</v>
      </c>
      <c r="EX17" s="27"/>
      <c r="EY17" s="324">
        <f>SUMIF('Rekapitulasi Juni'!$BA$608:$BA$786,APS!$B17,'Rekapitulasi Juni'!$BB$608:$BB$786)</f>
        <v>0</v>
      </c>
      <c r="EZ17" s="324">
        <f>SUMIF('Rekapitulasi Juni'!$BA$608:$BA$786,APS!$B17,'Rekapitulasi Juni'!$BC$608:$BC$786)</f>
        <v>0</v>
      </c>
      <c r="FA17" s="324">
        <f>SUMIF('Rekapitulasi Juni'!$BA$608:$BA$786,APS!$B17,'Rekapitulasi Juni'!$BF$608:$BF$786)</f>
        <v>0</v>
      </c>
      <c r="FB17" s="325">
        <f t="shared" si="90"/>
        <v>0</v>
      </c>
      <c r="FC17" s="325">
        <f t="shared" si="91"/>
        <v>0</v>
      </c>
      <c r="FD17" s="27"/>
      <c r="FE17" s="27"/>
      <c r="FF17" s="27"/>
      <c r="FG17" s="27"/>
      <c r="FH17" s="27"/>
      <c r="FI17" s="27"/>
      <c r="FJ17" s="41">
        <f t="shared" si="92"/>
        <v>0</v>
      </c>
      <c r="FK17" s="41">
        <f t="shared" si="93"/>
        <v>0</v>
      </c>
      <c r="FL17" s="41">
        <f t="shared" si="94"/>
        <v>0</v>
      </c>
      <c r="FM17" s="41">
        <f t="shared" si="95"/>
        <v>0</v>
      </c>
      <c r="FN17" s="41">
        <f t="shared" si="96"/>
        <v>0</v>
      </c>
      <c r="FO17" s="41">
        <f t="shared" si="97"/>
        <v>0</v>
      </c>
      <c r="FP17" s="180">
        <f t="shared" si="98"/>
        <v>0</v>
      </c>
      <c r="FQ17" s="27"/>
      <c r="FR17" s="27"/>
      <c r="FS17" s="324">
        <f>SUMIF('Rekapitulasi Juni'!$D$804:$D$984,APS!$B17,'Rekapitulasi Juni'!$E$804:$E$984)</f>
        <v>0</v>
      </c>
      <c r="FT17" s="324">
        <f>SUMIF('Rekapitulasi Juni'!$D$804:$D$984,APS!$B17,'Rekapitulasi Juni'!$F$804:$F$984)</f>
        <v>0</v>
      </c>
      <c r="FU17" s="27"/>
      <c r="FV17" s="325">
        <f t="shared" si="99"/>
        <v>0</v>
      </c>
      <c r="FW17" s="325">
        <f t="shared" si="100"/>
        <v>0</v>
      </c>
      <c r="FX17" s="27"/>
      <c r="FY17" s="324">
        <f>SUMIF('Rekapitulasi Juni'!$U$804:$U$984,APS!$B17,'Rekapitulasi Juni'!$V$804:$V$984)</f>
        <v>0</v>
      </c>
      <c r="FZ17" s="324">
        <f>SUMIF('Rekapitulasi Juni'!$U$804:$U$984,APS!$B17,'Rekapitulasi Juni'!$W$804:$W$984)</f>
        <v>0</v>
      </c>
      <c r="GA17" s="27"/>
      <c r="GB17" s="325">
        <f t="shared" si="101"/>
        <v>0</v>
      </c>
      <c r="GC17" s="325">
        <f t="shared" si="102"/>
        <v>0</v>
      </c>
      <c r="GD17" s="27"/>
      <c r="GE17" s="324">
        <f>SUMIF('Rekapitulasi Juni'!$AL$804:$AL$984,APS!$B17,'Rekapitulasi Juni'!$AM$804:$AM$984)</f>
        <v>0</v>
      </c>
      <c r="GF17" s="324">
        <f>SUMIF('Rekapitulasi Juni'!$AL$804:$AL$984,APS!$B17,'Rekapitulasi Juni'!$AN$804:$AN$984)</f>
        <v>0</v>
      </c>
      <c r="GG17" s="27"/>
      <c r="GH17" s="325">
        <f t="shared" si="27"/>
        <v>0</v>
      </c>
      <c r="GI17" s="325">
        <f t="shared" si="28"/>
        <v>0</v>
      </c>
      <c r="GJ17" s="27"/>
      <c r="GK17" s="27"/>
      <c r="GL17" s="41">
        <f t="shared" si="103"/>
        <v>0</v>
      </c>
      <c r="GM17" s="41">
        <f t="shared" si="104"/>
        <v>0</v>
      </c>
      <c r="GN17" s="41">
        <f t="shared" si="105"/>
        <v>0</v>
      </c>
      <c r="GO17" s="41">
        <f t="shared" si="106"/>
        <v>0</v>
      </c>
      <c r="GP17" s="41">
        <f t="shared" si="107"/>
        <v>0</v>
      </c>
      <c r="GQ17" s="41">
        <f t="shared" si="108"/>
        <v>0</v>
      </c>
      <c r="GR17" s="180">
        <f t="shared" si="109"/>
        <v>0</v>
      </c>
      <c r="GS17" s="41">
        <f t="shared" si="29"/>
        <v>15</v>
      </c>
      <c r="GT17" s="41">
        <f t="shared" si="30"/>
        <v>0</v>
      </c>
      <c r="GU17" s="41">
        <f t="shared" si="31"/>
        <v>0</v>
      </c>
      <c r="GV17" s="41">
        <f t="shared" si="32"/>
        <v>0</v>
      </c>
      <c r="GW17" s="41">
        <f t="shared" si="33"/>
        <v>0</v>
      </c>
      <c r="GX17" s="41">
        <f t="shared" si="34"/>
        <v>-15</v>
      </c>
      <c r="GY17" s="180">
        <f t="shared" si="35"/>
        <v>0</v>
      </c>
      <c r="GZ17" s="41">
        <v>3</v>
      </c>
      <c r="HA17" s="32" t="s">
        <v>1309</v>
      </c>
      <c r="HB17" s="42">
        <f t="shared" si="117"/>
        <v>10</v>
      </c>
      <c r="HC17" s="43"/>
    </row>
    <row r="18" spans="1:211" ht="15" customHeight="1">
      <c r="A18" s="31" t="s">
        <v>48</v>
      </c>
      <c r="B18" s="32" t="s">
        <v>49</v>
      </c>
      <c r="C18" s="31" t="s">
        <v>1</v>
      </c>
      <c r="D18" s="31" t="s">
        <v>1</v>
      </c>
      <c r="E18" s="31" t="s">
        <v>43</v>
      </c>
      <c r="F18" s="31" t="s">
        <v>1</v>
      </c>
      <c r="G18" s="33">
        <v>10</v>
      </c>
      <c r="H18" s="33">
        <v>0</v>
      </c>
      <c r="I18" s="33">
        <v>0</v>
      </c>
      <c r="J18" s="34">
        <f>IFERROR(VLOOKUP(A18,#REF!,3,0),0)</f>
        <v>0</v>
      </c>
      <c r="K18" s="34">
        <f t="shared" si="110"/>
        <v>0</v>
      </c>
      <c r="L18" s="34">
        <v>0</v>
      </c>
      <c r="M18" s="34">
        <v>0</v>
      </c>
      <c r="N18" s="35">
        <f t="shared" si="111"/>
        <v>10</v>
      </c>
      <c r="O18" s="35">
        <f t="shared" si="112"/>
        <v>10</v>
      </c>
      <c r="P18" s="36">
        <v>10</v>
      </c>
      <c r="Q18" s="36">
        <f t="shared" si="36"/>
        <v>10</v>
      </c>
      <c r="R18" s="36"/>
      <c r="S18" s="37">
        <f ca="1">SUMIF(ROP!$D$6:$H$65536,A18,ROP!$J$6:$J$65536)</f>
        <v>0</v>
      </c>
      <c r="T18" s="37">
        <f>SUMIF(HASIL!$B:$B,APS!$B18&amp;RIGHT(APS!T$9,2),HASIL!$I:$I)</f>
        <v>0</v>
      </c>
      <c r="U18" s="37">
        <f>SUMIF(HASIL!$B:$B,APS!$B18&amp;RIGHT(APS!U$9,2),HASIL!$I:$I)</f>
        <v>0</v>
      </c>
      <c r="V18" s="37">
        <f>SUMIF(HASIL!$B:$B,APS!$B18&amp;RIGHT(APS!V$9,2),HASIL!$I:$I)</f>
        <v>0</v>
      </c>
      <c r="W18" s="37">
        <f>SUMIF(HASIL!$B:$B,APS!$B18&amp;RIGHT(APS!W$9,2),HASIL!$I:$I)</f>
        <v>0</v>
      </c>
      <c r="X18" s="38">
        <f t="shared" si="113"/>
        <v>0</v>
      </c>
      <c r="Y18" s="38">
        <f t="shared" si="114"/>
        <v>-10</v>
      </c>
      <c r="Z18" s="39">
        <f t="shared" si="115"/>
        <v>0</v>
      </c>
      <c r="AA18" s="39">
        <f t="shared" si="26"/>
        <v>10</v>
      </c>
      <c r="AB18" s="40">
        <f t="shared" si="116"/>
        <v>10</v>
      </c>
      <c r="AC18" s="27">
        <v>0</v>
      </c>
      <c r="AD18" s="27"/>
      <c r="AE18" s="27"/>
      <c r="AF18" s="27"/>
      <c r="AG18" s="27"/>
      <c r="AH18" s="27"/>
      <c r="AI18" s="324">
        <f>SUMIF('Rekapitulasi Juni'!$D$9:$D$192,APS!$B18,'Rekapitulasi Juni'!$E$9:$E$192)</f>
        <v>0</v>
      </c>
      <c r="AJ18" s="324">
        <f>SUMIF('Rekapitulasi Juni'!$D$9:$D$192,APS!$B18,'Rekapitulasi Juni'!$F$9:$F$192)</f>
        <v>0</v>
      </c>
      <c r="AK18" s="324">
        <f>SUMIF('Rekapitulasi Juni'!$D$9:$D$192,APS!$B18,'Rekapitulasi Juni'!$K$9:$K$192)</f>
        <v>0</v>
      </c>
      <c r="AL18" s="325">
        <f t="shared" si="37"/>
        <v>0</v>
      </c>
      <c r="AM18" s="325">
        <f t="shared" si="38"/>
        <v>0</v>
      </c>
      <c r="AN18" s="27"/>
      <c r="AO18" s="324">
        <f>SUMIF('Rekapitulasi Juni'!$U$9:$U$192,APS!$B18,'Rekapitulasi Juni'!$V$9:$V$192)</f>
        <v>0</v>
      </c>
      <c r="AP18" s="324">
        <f>SUMIF('Rekapitulasi Juni'!$U$9:$U$192,APS!$B18,'Rekapitulasi Juni'!$W$9:$W$192)</f>
        <v>0</v>
      </c>
      <c r="AQ18" s="27"/>
      <c r="AR18" s="325">
        <f t="shared" si="39"/>
        <v>0</v>
      </c>
      <c r="AS18" s="325">
        <f t="shared" si="40"/>
        <v>0</v>
      </c>
      <c r="AT18" s="27"/>
      <c r="AU18" s="324">
        <f>SUMIF('Rekapitulasi Juni'!$AL$9:$AL$192,APS!$B18,'Rekapitulasi Juni'!$AM$9:$AM$192)</f>
        <v>0</v>
      </c>
      <c r="AV18" s="324">
        <f>SUMIF('Rekapitulasi Juni'!$AL$9:$AL$192,APS!$B18,'Rekapitulasi Juni'!$AN$9:$AN$192)</f>
        <v>0</v>
      </c>
      <c r="AW18" s="27"/>
      <c r="AX18" s="325">
        <f t="shared" si="41"/>
        <v>0</v>
      </c>
      <c r="AY18" s="325">
        <f t="shared" si="42"/>
        <v>0</v>
      </c>
      <c r="AZ18" s="41">
        <f t="shared" si="43"/>
        <v>0</v>
      </c>
      <c r="BA18" s="41">
        <f t="shared" si="44"/>
        <v>0</v>
      </c>
      <c r="BB18" s="41">
        <f t="shared" si="45"/>
        <v>0</v>
      </c>
      <c r="BC18" s="41">
        <f t="shared" si="46"/>
        <v>0</v>
      </c>
      <c r="BD18" s="41">
        <f t="shared" si="47"/>
        <v>0</v>
      </c>
      <c r="BE18" s="41">
        <f t="shared" si="48"/>
        <v>0</v>
      </c>
      <c r="BF18" s="180">
        <f t="shared" si="49"/>
        <v>0</v>
      </c>
      <c r="BG18" s="27">
        <v>10</v>
      </c>
      <c r="BH18" s="27">
        <v>10</v>
      </c>
      <c r="BI18" s="324">
        <f>SUMIF('Rekapitulasi Juni'!$D$214:$D$393,APS!$B18,'Rekapitulasi Juni'!$E$214:$E$393)</f>
        <v>0</v>
      </c>
      <c r="BJ18" s="324">
        <f>SUMIF('Rekapitulasi Juni'!$D$214:$D$393,APS!$B18,'Rekapitulasi Juni'!$F$214:$F$393)</f>
        <v>0</v>
      </c>
      <c r="BK18" s="27"/>
      <c r="BL18" s="325">
        <f t="shared" si="50"/>
        <v>0</v>
      </c>
      <c r="BM18" s="325">
        <f t="shared" si="51"/>
        <v>0</v>
      </c>
      <c r="BN18" s="27"/>
      <c r="BO18" s="324">
        <f>SUMIF('Rekapitulasi Juni'!$U$214:$U$393,APS!$B18,'Rekapitulasi Juni'!$V$214:$V$393)</f>
        <v>0</v>
      </c>
      <c r="BP18" s="324">
        <f>SUMIF('Rekapitulasi Juni'!$U$214:$U$393,APS!$B18,'Rekapitulasi Juni'!$W$214:$W$393)</f>
        <v>0</v>
      </c>
      <c r="BQ18" s="27"/>
      <c r="BR18" s="325">
        <f t="shared" si="52"/>
        <v>0</v>
      </c>
      <c r="BS18" s="325">
        <f t="shared" si="53"/>
        <v>0</v>
      </c>
      <c r="BT18" s="27"/>
      <c r="BU18" s="324">
        <f>SUMIF('Rekapitulasi Juni'!$AL$214:$AL$393,APS!$B18,'Rekapitulasi Juni'!$AM$214:$AM$393)</f>
        <v>0</v>
      </c>
      <c r="BV18" s="324">
        <f>SUMIF('Rekapitulasi Juni'!$AL$214:$AL$393,APS!$B18,'Rekapitulasi Juni'!$AN$214:$AN$393)</f>
        <v>0</v>
      </c>
      <c r="BW18" s="27"/>
      <c r="BX18" s="325">
        <f t="shared" si="54"/>
        <v>0</v>
      </c>
      <c r="BY18" s="325">
        <f t="shared" si="55"/>
        <v>0</v>
      </c>
      <c r="BZ18" s="27"/>
      <c r="CA18" s="324">
        <f>SUMIF('Rekapitulasi Juni'!$BA$214:$BA$393,APS!$B18,'Rekapitulasi Juni'!$BB$214:$BB$393)</f>
        <v>0</v>
      </c>
      <c r="CB18" s="324">
        <f>SUMIF('Rekapitulasi Juni'!$BA$214:$BA$393,APS!$B18,'Rekapitulasi Juni'!$BC$214:$BC$393)</f>
        <v>0</v>
      </c>
      <c r="CC18" s="27"/>
      <c r="CD18" s="325">
        <f t="shared" si="56"/>
        <v>0</v>
      </c>
      <c r="CE18" s="325">
        <f t="shared" si="57"/>
        <v>0</v>
      </c>
      <c r="CF18" s="27"/>
      <c r="CG18" s="324">
        <f>SUMIF('Rekapitulasi Juni'!$BP$214:$BP$393,APS!$B18,'Rekapitulasi Juni'!$BQ$214:$BQ$393)</f>
        <v>0</v>
      </c>
      <c r="CH18" s="324">
        <f>SUMIF('Rekapitulasi Juni'!$BP$214:$BP$393,APS!$B18,'Rekapitulasi Juni'!$BR$214:$BR$393)</f>
        <v>0</v>
      </c>
      <c r="CI18" s="27"/>
      <c r="CJ18" s="325">
        <f t="shared" si="58"/>
        <v>0</v>
      </c>
      <c r="CK18" s="325">
        <f t="shared" si="59"/>
        <v>0</v>
      </c>
      <c r="CL18" s="41">
        <f t="shared" si="60"/>
        <v>10</v>
      </c>
      <c r="CM18" s="41">
        <f t="shared" si="61"/>
        <v>0</v>
      </c>
      <c r="CN18" s="41">
        <f t="shared" si="62"/>
        <v>0</v>
      </c>
      <c r="CO18" s="41">
        <f t="shared" si="63"/>
        <v>0</v>
      </c>
      <c r="CP18" s="41">
        <f t="shared" si="64"/>
        <v>0</v>
      </c>
      <c r="CQ18" s="41">
        <f t="shared" si="65"/>
        <v>-10</v>
      </c>
      <c r="CR18" s="180">
        <f t="shared" si="66"/>
        <v>0</v>
      </c>
      <c r="CS18" s="27">
        <v>0</v>
      </c>
      <c r="CT18" s="27"/>
      <c r="CU18" s="324">
        <f>SUMIF('Rekapitulasi Juni'!$D$410:$D$588,APS!$B18,'Rekapitulasi Juni'!$E$410:$E$588)</f>
        <v>0</v>
      </c>
      <c r="CV18" s="324">
        <f>SUMIF('Rekapitulasi Juni'!$D$410:$D$588,APS!$B18,'Rekapitulasi Juni'!$F$410:$F$588)</f>
        <v>0</v>
      </c>
      <c r="CW18" s="27"/>
      <c r="CX18" s="325">
        <f t="shared" si="67"/>
        <v>0</v>
      </c>
      <c r="CY18" s="325">
        <f t="shared" si="68"/>
        <v>0</v>
      </c>
      <c r="CZ18" s="27"/>
      <c r="DA18" s="324">
        <f>SUMIF('Rekapitulasi Juni'!$U$410:$U$588,APS!$B18,'Rekapitulasi Juni'!$V$410:$V$588)</f>
        <v>0</v>
      </c>
      <c r="DB18" s="324">
        <f>SUMIF('Rekapitulasi Juni'!$U$410:$U$588,APS!$B18,'Rekapitulasi Juni'!$W$410:$W$588)</f>
        <v>0</v>
      </c>
      <c r="DC18" s="27"/>
      <c r="DD18" s="325">
        <f t="shared" si="69"/>
        <v>0</v>
      </c>
      <c r="DE18" s="325">
        <f t="shared" si="70"/>
        <v>0</v>
      </c>
      <c r="DF18" s="27"/>
      <c r="DG18" s="324">
        <f>SUMIF('Rekapitulasi Juni'!$AL$410:$AL$588,APS!$B18,'Rekapitulasi Juni'!$AM$410:$AM$588)</f>
        <v>0</v>
      </c>
      <c r="DH18" s="324">
        <f>SUMIF('Rekapitulasi Juni'!$AL$410:$AL$588,APS!$B18,'Rekapitulasi Juni'!$AN$410:$AN$588)</f>
        <v>0</v>
      </c>
      <c r="DI18" s="27"/>
      <c r="DJ18" s="325">
        <f t="shared" si="71"/>
        <v>0</v>
      </c>
      <c r="DK18" s="325">
        <f t="shared" si="72"/>
        <v>0</v>
      </c>
      <c r="DL18" s="27"/>
      <c r="DM18" s="324">
        <f>SUMIF('Rekapitulasi Juni'!$BA$410:$BA$588,APS!$B18,'Rekapitulasi Juni'!$BB$410:$BB$588)</f>
        <v>0</v>
      </c>
      <c r="DN18" s="324">
        <f>SUMIF('Rekapitulasi Juni'!$BA$410:$BA$588,APS!$B18,'Rekapitulasi Juni'!$BC$410:$BC$588)</f>
        <v>0</v>
      </c>
      <c r="DO18" s="324">
        <f>SUMIF('Rekapitulasi Juni'!$BA$410:$BA$588,APS!$B18,'Rekapitulasi Juni'!$BF$410:$BF$588)</f>
        <v>0</v>
      </c>
      <c r="DP18" s="325">
        <f t="shared" si="73"/>
        <v>0</v>
      </c>
      <c r="DQ18" s="325">
        <f t="shared" si="74"/>
        <v>0</v>
      </c>
      <c r="DR18" s="27"/>
      <c r="DS18" s="324">
        <f>SUMIF('Rekapitulasi Juni'!$BP$410:$BP$588,APS!$B18,'Rekapitulasi Juni'!$BQ$410:$BQ$588)</f>
        <v>0</v>
      </c>
      <c r="DT18" s="324">
        <f>SUMIF('Rekapitulasi Juni'!$BP$410:$BP$588,APS!$B18,'Rekapitulasi Juni'!$BR$410:$BR$588)</f>
        <v>0</v>
      </c>
      <c r="DU18" s="27"/>
      <c r="DV18" s="325">
        <f t="shared" si="75"/>
        <v>0</v>
      </c>
      <c r="DW18" s="325">
        <f t="shared" si="76"/>
        <v>0</v>
      </c>
      <c r="DX18" s="41">
        <f t="shared" si="77"/>
        <v>0</v>
      </c>
      <c r="DY18" s="41">
        <f t="shared" si="78"/>
        <v>0</v>
      </c>
      <c r="DZ18" s="41">
        <f t="shared" si="79"/>
        <v>0</v>
      </c>
      <c r="EA18" s="41">
        <f t="shared" si="80"/>
        <v>0</v>
      </c>
      <c r="EB18" s="41">
        <f t="shared" si="81"/>
        <v>0</v>
      </c>
      <c r="EC18" s="41">
        <f t="shared" si="82"/>
        <v>0</v>
      </c>
      <c r="ED18" s="180">
        <f t="shared" si="83"/>
        <v>0</v>
      </c>
      <c r="EE18" s="27">
        <v>0</v>
      </c>
      <c r="EF18" s="27"/>
      <c r="EG18" s="324">
        <f>SUMIF('Rekapitulasi Juni'!$D$608:$D$786,APS!$B18,'Rekapitulasi Juni'!$E$608:$E$786)</f>
        <v>0</v>
      </c>
      <c r="EH18" s="324">
        <f>SUMIF('Rekapitulasi Juni'!$D$608:$D$786,APS!$B18,'Rekapitulasi Juni'!$F$608:$F$786)</f>
        <v>0</v>
      </c>
      <c r="EI18" s="27"/>
      <c r="EJ18" s="325">
        <f t="shared" si="84"/>
        <v>0</v>
      </c>
      <c r="EK18" s="325">
        <f t="shared" si="85"/>
        <v>0</v>
      </c>
      <c r="EL18" s="27"/>
      <c r="EM18" s="324">
        <f>SUMIF('Rekapitulasi Juni'!$U$608:$U$786,APS!$B18,'Rekapitulasi Juni'!$V$608:$V$786)</f>
        <v>50</v>
      </c>
      <c r="EN18" s="324">
        <f>SUMIF('Rekapitulasi Juni'!$U$608:$U$786,APS!$B18,'Rekapitulasi Juni'!$W$608:$W$786)</f>
        <v>40</v>
      </c>
      <c r="EO18" s="27"/>
      <c r="EP18" s="325">
        <f t="shared" si="86"/>
        <v>0</v>
      </c>
      <c r="EQ18" s="325">
        <f t="shared" si="87"/>
        <v>80</v>
      </c>
      <c r="ER18" s="27"/>
      <c r="ES18" s="324">
        <f>SUMIF('Rekapitulasi Juni'!$AL$608:$AL$786,APS!$B18,'Rekapitulasi Juni'!$AM$608:$AM$786)</f>
        <v>0</v>
      </c>
      <c r="ET18" s="324">
        <f>SUMIF('Rekapitulasi Juni'!$AL$608:$AL$786,APS!$B18,'Rekapitulasi Juni'!$AN$608:$AN$786)</f>
        <v>0</v>
      </c>
      <c r="EU18" s="27"/>
      <c r="EV18" s="325">
        <f t="shared" si="88"/>
        <v>0</v>
      </c>
      <c r="EW18" s="325">
        <f t="shared" si="89"/>
        <v>0</v>
      </c>
      <c r="EX18" s="27"/>
      <c r="EY18" s="324">
        <f>SUMIF('Rekapitulasi Juni'!$BA$608:$BA$786,APS!$B18,'Rekapitulasi Juni'!$BB$608:$BB$786)</f>
        <v>0</v>
      </c>
      <c r="EZ18" s="324">
        <f>SUMIF('Rekapitulasi Juni'!$BA$608:$BA$786,APS!$B18,'Rekapitulasi Juni'!$BC$608:$BC$786)</f>
        <v>0</v>
      </c>
      <c r="FA18" s="324">
        <f>SUMIF('Rekapitulasi Juni'!$BA$608:$BA$786,APS!$B18,'Rekapitulasi Juni'!$BF$608:$BF$786)</f>
        <v>0</v>
      </c>
      <c r="FB18" s="325">
        <f t="shared" si="90"/>
        <v>0</v>
      </c>
      <c r="FC18" s="325">
        <f t="shared" si="91"/>
        <v>0</v>
      </c>
      <c r="FD18" s="27"/>
      <c r="FE18" s="27"/>
      <c r="FF18" s="27"/>
      <c r="FG18" s="27"/>
      <c r="FH18" s="27"/>
      <c r="FI18" s="27"/>
      <c r="FJ18" s="41">
        <f t="shared" si="92"/>
        <v>0</v>
      </c>
      <c r="FK18" s="41">
        <f t="shared" si="93"/>
        <v>50</v>
      </c>
      <c r="FL18" s="41">
        <f t="shared" si="94"/>
        <v>40</v>
      </c>
      <c r="FM18" s="41">
        <f t="shared" si="95"/>
        <v>0</v>
      </c>
      <c r="FN18" s="41">
        <f t="shared" si="96"/>
        <v>40</v>
      </c>
      <c r="FO18" s="41">
        <f t="shared" si="97"/>
        <v>40</v>
      </c>
      <c r="FP18" s="180">
        <f t="shared" si="98"/>
        <v>0</v>
      </c>
      <c r="FQ18" s="27"/>
      <c r="FR18" s="27"/>
      <c r="FS18" s="324">
        <f>SUMIF('Rekapitulasi Juni'!$D$804:$D$984,APS!$B18,'Rekapitulasi Juni'!$E$804:$E$984)</f>
        <v>0</v>
      </c>
      <c r="FT18" s="324">
        <f>SUMIF('Rekapitulasi Juni'!$D$804:$D$984,APS!$B18,'Rekapitulasi Juni'!$F$804:$F$984)</f>
        <v>0</v>
      </c>
      <c r="FU18" s="27"/>
      <c r="FV18" s="325">
        <f t="shared" si="99"/>
        <v>0</v>
      </c>
      <c r="FW18" s="325">
        <f t="shared" si="100"/>
        <v>0</v>
      </c>
      <c r="FX18" s="27"/>
      <c r="FY18" s="324">
        <f>SUMIF('Rekapitulasi Juni'!$U$804:$U$984,APS!$B18,'Rekapitulasi Juni'!$V$804:$V$984)</f>
        <v>0</v>
      </c>
      <c r="FZ18" s="324">
        <f>SUMIF('Rekapitulasi Juni'!$U$804:$U$984,APS!$B18,'Rekapitulasi Juni'!$W$804:$W$984)</f>
        <v>0</v>
      </c>
      <c r="GA18" s="27"/>
      <c r="GB18" s="325">
        <f t="shared" si="101"/>
        <v>0</v>
      </c>
      <c r="GC18" s="325">
        <f t="shared" si="102"/>
        <v>0</v>
      </c>
      <c r="GD18" s="27"/>
      <c r="GE18" s="324">
        <f>SUMIF('Rekapitulasi Juni'!$AL$804:$AL$984,APS!$B18,'Rekapitulasi Juni'!$AM$804:$AM$984)</f>
        <v>0</v>
      </c>
      <c r="GF18" s="324">
        <f>SUMIF('Rekapitulasi Juni'!$AL$804:$AL$984,APS!$B18,'Rekapitulasi Juni'!$AN$804:$AN$984)</f>
        <v>0</v>
      </c>
      <c r="GG18" s="27"/>
      <c r="GH18" s="325">
        <f t="shared" si="27"/>
        <v>0</v>
      </c>
      <c r="GI18" s="325">
        <f t="shared" si="28"/>
        <v>0</v>
      </c>
      <c r="GJ18" s="27"/>
      <c r="GK18" s="27"/>
      <c r="GL18" s="41">
        <f t="shared" si="103"/>
        <v>0</v>
      </c>
      <c r="GM18" s="41">
        <f t="shared" si="104"/>
        <v>0</v>
      </c>
      <c r="GN18" s="41">
        <f t="shared" si="105"/>
        <v>0</v>
      </c>
      <c r="GO18" s="41">
        <f t="shared" si="106"/>
        <v>0</v>
      </c>
      <c r="GP18" s="41">
        <f t="shared" si="107"/>
        <v>0</v>
      </c>
      <c r="GQ18" s="41">
        <f t="shared" si="108"/>
        <v>0</v>
      </c>
      <c r="GR18" s="180">
        <f t="shared" si="109"/>
        <v>0</v>
      </c>
      <c r="GS18" s="41">
        <f t="shared" si="29"/>
        <v>10</v>
      </c>
      <c r="GT18" s="41">
        <f t="shared" si="30"/>
        <v>50</v>
      </c>
      <c r="GU18" s="41">
        <f t="shared" si="31"/>
        <v>40</v>
      </c>
      <c r="GV18" s="41">
        <f t="shared" si="32"/>
        <v>0</v>
      </c>
      <c r="GW18" s="41">
        <f t="shared" si="33"/>
        <v>40</v>
      </c>
      <c r="GX18" s="41">
        <f t="shared" si="34"/>
        <v>30</v>
      </c>
      <c r="GY18" s="180">
        <f t="shared" si="35"/>
        <v>400</v>
      </c>
      <c r="GZ18" s="41">
        <v>4</v>
      </c>
      <c r="HA18" s="32" t="s">
        <v>1309</v>
      </c>
      <c r="HB18" s="42">
        <f t="shared" si="117"/>
        <v>0</v>
      </c>
      <c r="HC18" s="43"/>
    </row>
    <row r="19" spans="1:211" ht="15" customHeight="1">
      <c r="A19" s="31" t="s">
        <v>50</v>
      </c>
      <c r="B19" s="32" t="s">
        <v>51</v>
      </c>
      <c r="C19" s="31" t="s">
        <v>1</v>
      </c>
      <c r="D19" s="31" t="s">
        <v>1</v>
      </c>
      <c r="E19" s="31" t="s">
        <v>43</v>
      </c>
      <c r="F19" s="31" t="s">
        <v>1</v>
      </c>
      <c r="G19" s="33">
        <v>0</v>
      </c>
      <c r="H19" s="33">
        <v>0</v>
      </c>
      <c r="I19" s="33">
        <v>0</v>
      </c>
      <c r="J19" s="34">
        <f>IFERROR(VLOOKUP(A19,#REF!,3,0),0)</f>
        <v>0</v>
      </c>
      <c r="K19" s="34">
        <f t="shared" si="110"/>
        <v>0</v>
      </c>
      <c r="L19" s="34">
        <v>0</v>
      </c>
      <c r="M19" s="34">
        <v>0</v>
      </c>
      <c r="N19" s="35">
        <f t="shared" si="111"/>
        <v>0</v>
      </c>
      <c r="O19" s="35">
        <f t="shared" si="112"/>
        <v>0</v>
      </c>
      <c r="P19" s="36">
        <v>0</v>
      </c>
      <c r="Q19" s="36">
        <f t="shared" si="36"/>
        <v>0</v>
      </c>
      <c r="R19" s="36"/>
      <c r="S19" s="37">
        <f ca="1">SUMIF(ROP!$D$6:$H$65536,A19,ROP!$J$6:$J$65536)</f>
        <v>0</v>
      </c>
      <c r="T19" s="37">
        <f>SUMIF(HASIL!$B:$B,APS!$B19&amp;RIGHT(APS!T$9,2),HASIL!$I:$I)</f>
        <v>0</v>
      </c>
      <c r="U19" s="37">
        <f>SUMIF(HASIL!$B:$B,APS!$B19&amp;RIGHT(APS!U$9,2),HASIL!$I:$I)</f>
        <v>0</v>
      </c>
      <c r="V19" s="37">
        <f>SUMIF(HASIL!$B:$B,APS!$B19&amp;RIGHT(APS!V$9,2),HASIL!$I:$I)</f>
        <v>0</v>
      </c>
      <c r="W19" s="37">
        <f>SUMIF(HASIL!$B:$B,APS!$B19&amp;RIGHT(APS!W$9,2),HASIL!$I:$I)</f>
        <v>0</v>
      </c>
      <c r="X19" s="38">
        <f t="shared" si="113"/>
        <v>0</v>
      </c>
      <c r="Y19" s="38">
        <f t="shared" si="114"/>
        <v>0</v>
      </c>
      <c r="Z19" s="39">
        <f t="shared" si="115"/>
        <v>0</v>
      </c>
      <c r="AA19" s="39">
        <f t="shared" si="26"/>
        <v>0</v>
      </c>
      <c r="AB19" s="40">
        <f t="shared" si="116"/>
        <v>0</v>
      </c>
      <c r="AC19" s="27">
        <v>0</v>
      </c>
      <c r="AD19" s="27"/>
      <c r="AE19" s="27"/>
      <c r="AF19" s="27"/>
      <c r="AG19" s="27"/>
      <c r="AH19" s="27"/>
      <c r="AI19" s="324">
        <f>SUMIF('Rekapitulasi Juni'!$D$9:$D$192,APS!$B19,'Rekapitulasi Juni'!$E$9:$E$192)</f>
        <v>0</v>
      </c>
      <c r="AJ19" s="324">
        <f>SUMIF('Rekapitulasi Juni'!$D$9:$D$192,APS!$B19,'Rekapitulasi Juni'!$F$9:$F$192)</f>
        <v>0</v>
      </c>
      <c r="AK19" s="324">
        <f>SUMIF('Rekapitulasi Juni'!$D$9:$D$192,APS!$B19,'Rekapitulasi Juni'!$K$9:$K$192)</f>
        <v>0</v>
      </c>
      <c r="AL19" s="325">
        <f t="shared" si="37"/>
        <v>0</v>
      </c>
      <c r="AM19" s="325">
        <f t="shared" si="38"/>
        <v>0</v>
      </c>
      <c r="AN19" s="27"/>
      <c r="AO19" s="324">
        <f>SUMIF('Rekapitulasi Juni'!$U$9:$U$192,APS!$B19,'Rekapitulasi Juni'!$V$9:$V$192)</f>
        <v>0</v>
      </c>
      <c r="AP19" s="324">
        <f>SUMIF('Rekapitulasi Juni'!$U$9:$U$192,APS!$B19,'Rekapitulasi Juni'!$W$9:$W$192)</f>
        <v>0</v>
      </c>
      <c r="AQ19" s="27"/>
      <c r="AR19" s="325">
        <f t="shared" si="39"/>
        <v>0</v>
      </c>
      <c r="AS19" s="325">
        <f t="shared" si="40"/>
        <v>0</v>
      </c>
      <c r="AT19" s="27"/>
      <c r="AU19" s="324">
        <f>SUMIF('Rekapitulasi Juni'!$AL$9:$AL$192,APS!$B19,'Rekapitulasi Juni'!$AM$9:$AM$192)</f>
        <v>0</v>
      </c>
      <c r="AV19" s="324">
        <f>SUMIF('Rekapitulasi Juni'!$AL$9:$AL$192,APS!$B19,'Rekapitulasi Juni'!$AN$9:$AN$192)</f>
        <v>0</v>
      </c>
      <c r="AW19" s="27"/>
      <c r="AX19" s="325">
        <f t="shared" si="41"/>
        <v>0</v>
      </c>
      <c r="AY19" s="325">
        <f t="shared" si="42"/>
        <v>0</v>
      </c>
      <c r="AZ19" s="41">
        <f t="shared" si="43"/>
        <v>0</v>
      </c>
      <c r="BA19" s="41">
        <f t="shared" si="44"/>
        <v>0</v>
      </c>
      <c r="BB19" s="41">
        <f t="shared" si="45"/>
        <v>0</v>
      </c>
      <c r="BC19" s="41">
        <f t="shared" si="46"/>
        <v>0</v>
      </c>
      <c r="BD19" s="41">
        <f t="shared" si="47"/>
        <v>0</v>
      </c>
      <c r="BE19" s="41">
        <f t="shared" si="48"/>
        <v>0</v>
      </c>
      <c r="BF19" s="180">
        <f t="shared" si="49"/>
        <v>0</v>
      </c>
      <c r="BG19" s="27">
        <v>0</v>
      </c>
      <c r="BH19" s="27"/>
      <c r="BI19" s="324">
        <f>SUMIF('Rekapitulasi Juni'!$D$214:$D$393,APS!$B19,'Rekapitulasi Juni'!$E$214:$E$393)</f>
        <v>0</v>
      </c>
      <c r="BJ19" s="324">
        <f>SUMIF('Rekapitulasi Juni'!$D$214:$D$393,APS!$B19,'Rekapitulasi Juni'!$F$214:$F$393)</f>
        <v>0</v>
      </c>
      <c r="BK19" s="27"/>
      <c r="BL19" s="325">
        <f t="shared" si="50"/>
        <v>0</v>
      </c>
      <c r="BM19" s="325">
        <f t="shared" si="51"/>
        <v>0</v>
      </c>
      <c r="BN19" s="27"/>
      <c r="BO19" s="324">
        <f>SUMIF('Rekapitulasi Juni'!$U$214:$U$393,APS!$B19,'Rekapitulasi Juni'!$V$214:$V$393)</f>
        <v>0</v>
      </c>
      <c r="BP19" s="324">
        <f>SUMIF('Rekapitulasi Juni'!$U$214:$U$393,APS!$B19,'Rekapitulasi Juni'!$W$214:$W$393)</f>
        <v>0</v>
      </c>
      <c r="BQ19" s="27"/>
      <c r="BR19" s="325">
        <f t="shared" si="52"/>
        <v>0</v>
      </c>
      <c r="BS19" s="325">
        <f t="shared" si="53"/>
        <v>0</v>
      </c>
      <c r="BT19" s="27"/>
      <c r="BU19" s="324">
        <f>SUMIF('Rekapitulasi Juni'!$AL$214:$AL$393,APS!$B19,'Rekapitulasi Juni'!$AM$214:$AM$393)</f>
        <v>0</v>
      </c>
      <c r="BV19" s="324">
        <f>SUMIF('Rekapitulasi Juni'!$AL$214:$AL$393,APS!$B19,'Rekapitulasi Juni'!$AN$214:$AN$393)</f>
        <v>0</v>
      </c>
      <c r="BW19" s="27"/>
      <c r="BX19" s="325">
        <f t="shared" si="54"/>
        <v>0</v>
      </c>
      <c r="BY19" s="325">
        <f t="shared" si="55"/>
        <v>0</v>
      </c>
      <c r="BZ19" s="27"/>
      <c r="CA19" s="324">
        <f>SUMIF('Rekapitulasi Juni'!$BA$214:$BA$393,APS!$B19,'Rekapitulasi Juni'!$BB$214:$BB$393)</f>
        <v>0</v>
      </c>
      <c r="CB19" s="324">
        <f>SUMIF('Rekapitulasi Juni'!$BA$214:$BA$393,APS!$B19,'Rekapitulasi Juni'!$BC$214:$BC$393)</f>
        <v>0</v>
      </c>
      <c r="CC19" s="27"/>
      <c r="CD19" s="325">
        <f t="shared" si="56"/>
        <v>0</v>
      </c>
      <c r="CE19" s="325">
        <f t="shared" si="57"/>
        <v>0</v>
      </c>
      <c r="CF19" s="27"/>
      <c r="CG19" s="324">
        <f>SUMIF('Rekapitulasi Juni'!$BP$214:$BP$393,APS!$B19,'Rekapitulasi Juni'!$BQ$214:$BQ$393)</f>
        <v>0</v>
      </c>
      <c r="CH19" s="324">
        <f>SUMIF('Rekapitulasi Juni'!$BP$214:$BP$393,APS!$B19,'Rekapitulasi Juni'!$BR$214:$BR$393)</f>
        <v>0</v>
      </c>
      <c r="CI19" s="27"/>
      <c r="CJ19" s="325">
        <f t="shared" si="58"/>
        <v>0</v>
      </c>
      <c r="CK19" s="325">
        <f t="shared" si="59"/>
        <v>0</v>
      </c>
      <c r="CL19" s="41">
        <f t="shared" si="60"/>
        <v>0</v>
      </c>
      <c r="CM19" s="41">
        <f t="shared" si="61"/>
        <v>0</v>
      </c>
      <c r="CN19" s="41">
        <f t="shared" si="62"/>
        <v>0</v>
      </c>
      <c r="CO19" s="41">
        <f t="shared" si="63"/>
        <v>0</v>
      </c>
      <c r="CP19" s="41">
        <f t="shared" si="64"/>
        <v>0</v>
      </c>
      <c r="CQ19" s="41">
        <f t="shared" si="65"/>
        <v>0</v>
      </c>
      <c r="CR19" s="180">
        <f t="shared" si="66"/>
        <v>0</v>
      </c>
      <c r="CS19" s="27">
        <v>0</v>
      </c>
      <c r="CT19" s="27"/>
      <c r="CU19" s="324">
        <f>SUMIF('Rekapitulasi Juni'!$D$410:$D$588,APS!$B19,'Rekapitulasi Juni'!$E$410:$E$588)</f>
        <v>0</v>
      </c>
      <c r="CV19" s="324">
        <f>SUMIF('Rekapitulasi Juni'!$D$410:$D$588,APS!$B19,'Rekapitulasi Juni'!$F$410:$F$588)</f>
        <v>0</v>
      </c>
      <c r="CW19" s="27"/>
      <c r="CX19" s="325">
        <f t="shared" si="67"/>
        <v>0</v>
      </c>
      <c r="CY19" s="325">
        <f t="shared" si="68"/>
        <v>0</v>
      </c>
      <c r="CZ19" s="27"/>
      <c r="DA19" s="324">
        <f>SUMIF('Rekapitulasi Juni'!$U$410:$U$588,APS!$B19,'Rekapitulasi Juni'!$V$410:$V$588)</f>
        <v>0</v>
      </c>
      <c r="DB19" s="324">
        <f>SUMIF('Rekapitulasi Juni'!$U$410:$U$588,APS!$B19,'Rekapitulasi Juni'!$W$410:$W$588)</f>
        <v>0</v>
      </c>
      <c r="DC19" s="27"/>
      <c r="DD19" s="325">
        <f t="shared" si="69"/>
        <v>0</v>
      </c>
      <c r="DE19" s="325">
        <f t="shared" si="70"/>
        <v>0</v>
      </c>
      <c r="DF19" s="27"/>
      <c r="DG19" s="324">
        <f>SUMIF('Rekapitulasi Juni'!$AL$410:$AL$588,APS!$B19,'Rekapitulasi Juni'!$AM$410:$AM$588)</f>
        <v>0</v>
      </c>
      <c r="DH19" s="324">
        <f>SUMIF('Rekapitulasi Juni'!$AL$410:$AL$588,APS!$B19,'Rekapitulasi Juni'!$AN$410:$AN$588)</f>
        <v>0</v>
      </c>
      <c r="DI19" s="27"/>
      <c r="DJ19" s="325">
        <f t="shared" si="71"/>
        <v>0</v>
      </c>
      <c r="DK19" s="325">
        <f t="shared" si="72"/>
        <v>0</v>
      </c>
      <c r="DL19" s="27"/>
      <c r="DM19" s="324">
        <f>SUMIF('Rekapitulasi Juni'!$BA$410:$BA$588,APS!$B19,'Rekapitulasi Juni'!$BB$410:$BB$588)</f>
        <v>0</v>
      </c>
      <c r="DN19" s="324">
        <f>SUMIF('Rekapitulasi Juni'!$BA$410:$BA$588,APS!$B19,'Rekapitulasi Juni'!$BC$410:$BC$588)</f>
        <v>0</v>
      </c>
      <c r="DO19" s="324">
        <f>SUMIF('Rekapitulasi Juni'!$BA$410:$BA$588,APS!$B19,'Rekapitulasi Juni'!$BF$410:$BF$588)</f>
        <v>0</v>
      </c>
      <c r="DP19" s="325">
        <f t="shared" si="73"/>
        <v>0</v>
      </c>
      <c r="DQ19" s="325">
        <f t="shared" si="74"/>
        <v>0</v>
      </c>
      <c r="DR19" s="27"/>
      <c r="DS19" s="324">
        <f>SUMIF('Rekapitulasi Juni'!$BP$410:$BP$588,APS!$B19,'Rekapitulasi Juni'!$BQ$410:$BQ$588)</f>
        <v>0</v>
      </c>
      <c r="DT19" s="324">
        <f>SUMIF('Rekapitulasi Juni'!$BP$410:$BP$588,APS!$B19,'Rekapitulasi Juni'!$BR$410:$BR$588)</f>
        <v>0</v>
      </c>
      <c r="DU19" s="27"/>
      <c r="DV19" s="325">
        <f t="shared" si="75"/>
        <v>0</v>
      </c>
      <c r="DW19" s="325">
        <f t="shared" si="76"/>
        <v>0</v>
      </c>
      <c r="DX19" s="41">
        <f t="shared" si="77"/>
        <v>0</v>
      </c>
      <c r="DY19" s="41">
        <f t="shared" si="78"/>
        <v>0</v>
      </c>
      <c r="DZ19" s="41">
        <f t="shared" si="79"/>
        <v>0</v>
      </c>
      <c r="EA19" s="41">
        <f t="shared" si="80"/>
        <v>0</v>
      </c>
      <c r="EB19" s="41">
        <f t="shared" si="81"/>
        <v>0</v>
      </c>
      <c r="EC19" s="41">
        <f t="shared" si="82"/>
        <v>0</v>
      </c>
      <c r="ED19" s="180">
        <f t="shared" si="83"/>
        <v>0</v>
      </c>
      <c r="EE19" s="27">
        <v>0</v>
      </c>
      <c r="EF19" s="27"/>
      <c r="EG19" s="324">
        <f>SUMIF('Rekapitulasi Juni'!$D$608:$D$786,APS!$B19,'Rekapitulasi Juni'!$E$608:$E$786)</f>
        <v>0</v>
      </c>
      <c r="EH19" s="324">
        <f>SUMIF('Rekapitulasi Juni'!$D$608:$D$786,APS!$B19,'Rekapitulasi Juni'!$F$608:$F$786)</f>
        <v>0</v>
      </c>
      <c r="EI19" s="27"/>
      <c r="EJ19" s="325">
        <f t="shared" si="84"/>
        <v>0</v>
      </c>
      <c r="EK19" s="325">
        <f t="shared" si="85"/>
        <v>0</v>
      </c>
      <c r="EL19" s="27"/>
      <c r="EM19" s="324">
        <f>SUMIF('Rekapitulasi Juni'!$U$608:$U$786,APS!$B19,'Rekapitulasi Juni'!$V$608:$V$786)</f>
        <v>50</v>
      </c>
      <c r="EN19" s="324">
        <f>SUMIF('Rekapitulasi Juni'!$U$608:$U$786,APS!$B19,'Rekapitulasi Juni'!$W$608:$W$786)</f>
        <v>50</v>
      </c>
      <c r="EO19" s="27"/>
      <c r="EP19" s="325">
        <f t="shared" si="86"/>
        <v>0</v>
      </c>
      <c r="EQ19" s="325">
        <f t="shared" si="87"/>
        <v>100</v>
      </c>
      <c r="ER19" s="27"/>
      <c r="ES19" s="324">
        <f>SUMIF('Rekapitulasi Juni'!$AL$608:$AL$786,APS!$B19,'Rekapitulasi Juni'!$AM$608:$AM$786)</f>
        <v>0</v>
      </c>
      <c r="ET19" s="324">
        <f>SUMIF('Rekapitulasi Juni'!$AL$608:$AL$786,APS!$B19,'Rekapitulasi Juni'!$AN$608:$AN$786)</f>
        <v>0</v>
      </c>
      <c r="EU19" s="27"/>
      <c r="EV19" s="325">
        <f t="shared" si="88"/>
        <v>0</v>
      </c>
      <c r="EW19" s="325">
        <f t="shared" si="89"/>
        <v>0</v>
      </c>
      <c r="EX19" s="27"/>
      <c r="EY19" s="324">
        <f>SUMIF('Rekapitulasi Juni'!$BA$608:$BA$786,APS!$B19,'Rekapitulasi Juni'!$BB$608:$BB$786)</f>
        <v>0</v>
      </c>
      <c r="EZ19" s="324">
        <f>SUMIF('Rekapitulasi Juni'!$BA$608:$BA$786,APS!$B19,'Rekapitulasi Juni'!$BC$608:$BC$786)</f>
        <v>0</v>
      </c>
      <c r="FA19" s="324">
        <f>SUMIF('Rekapitulasi Juni'!$BA$608:$BA$786,APS!$B19,'Rekapitulasi Juni'!$BF$608:$BF$786)</f>
        <v>0</v>
      </c>
      <c r="FB19" s="325">
        <f t="shared" si="90"/>
        <v>0</v>
      </c>
      <c r="FC19" s="325">
        <f t="shared" si="91"/>
        <v>0</v>
      </c>
      <c r="FD19" s="27"/>
      <c r="FE19" s="27"/>
      <c r="FF19" s="27"/>
      <c r="FG19" s="27"/>
      <c r="FH19" s="27"/>
      <c r="FI19" s="27"/>
      <c r="FJ19" s="41">
        <f t="shared" si="92"/>
        <v>0</v>
      </c>
      <c r="FK19" s="41">
        <f t="shared" si="93"/>
        <v>50</v>
      </c>
      <c r="FL19" s="41">
        <f t="shared" si="94"/>
        <v>50</v>
      </c>
      <c r="FM19" s="41">
        <f t="shared" si="95"/>
        <v>0</v>
      </c>
      <c r="FN19" s="41">
        <f t="shared" si="96"/>
        <v>50</v>
      </c>
      <c r="FO19" s="41">
        <f t="shared" si="97"/>
        <v>50</v>
      </c>
      <c r="FP19" s="180">
        <f t="shared" si="98"/>
        <v>0</v>
      </c>
      <c r="FQ19" s="27"/>
      <c r="FR19" s="27"/>
      <c r="FS19" s="324">
        <f>SUMIF('Rekapitulasi Juni'!$D$804:$D$984,APS!$B19,'Rekapitulasi Juni'!$E$804:$E$984)</f>
        <v>0</v>
      </c>
      <c r="FT19" s="324">
        <f>SUMIF('Rekapitulasi Juni'!$D$804:$D$984,APS!$B19,'Rekapitulasi Juni'!$F$804:$F$984)</f>
        <v>0</v>
      </c>
      <c r="FU19" s="27"/>
      <c r="FV19" s="325">
        <f t="shared" si="99"/>
        <v>0</v>
      </c>
      <c r="FW19" s="325">
        <f t="shared" si="100"/>
        <v>0</v>
      </c>
      <c r="FX19" s="27"/>
      <c r="FY19" s="324">
        <f>SUMIF('Rekapitulasi Juni'!$U$804:$U$984,APS!$B19,'Rekapitulasi Juni'!$V$804:$V$984)</f>
        <v>0</v>
      </c>
      <c r="FZ19" s="324">
        <f>SUMIF('Rekapitulasi Juni'!$U$804:$U$984,APS!$B19,'Rekapitulasi Juni'!$W$804:$W$984)</f>
        <v>0</v>
      </c>
      <c r="GA19" s="27"/>
      <c r="GB19" s="325">
        <f t="shared" si="101"/>
        <v>0</v>
      </c>
      <c r="GC19" s="325">
        <f t="shared" si="102"/>
        <v>0</v>
      </c>
      <c r="GD19" s="27"/>
      <c r="GE19" s="324">
        <f>SUMIF('Rekapitulasi Juni'!$AL$804:$AL$984,APS!$B19,'Rekapitulasi Juni'!$AM$804:$AM$984)</f>
        <v>0</v>
      </c>
      <c r="GF19" s="324">
        <f>SUMIF('Rekapitulasi Juni'!$AL$804:$AL$984,APS!$B19,'Rekapitulasi Juni'!$AN$804:$AN$984)</f>
        <v>0</v>
      </c>
      <c r="GG19" s="27"/>
      <c r="GH19" s="325">
        <f t="shared" si="27"/>
        <v>0</v>
      </c>
      <c r="GI19" s="325">
        <f t="shared" si="28"/>
        <v>0</v>
      </c>
      <c r="GJ19" s="27"/>
      <c r="GK19" s="27"/>
      <c r="GL19" s="41">
        <f t="shared" si="103"/>
        <v>0</v>
      </c>
      <c r="GM19" s="41">
        <f t="shared" si="104"/>
        <v>0</v>
      </c>
      <c r="GN19" s="41">
        <f t="shared" si="105"/>
        <v>0</v>
      </c>
      <c r="GO19" s="41">
        <f t="shared" si="106"/>
        <v>0</v>
      </c>
      <c r="GP19" s="41">
        <f t="shared" si="107"/>
        <v>0</v>
      </c>
      <c r="GQ19" s="41">
        <f t="shared" si="108"/>
        <v>0</v>
      </c>
      <c r="GR19" s="180">
        <f t="shared" si="109"/>
        <v>0</v>
      </c>
      <c r="GS19" s="41">
        <f t="shared" si="29"/>
        <v>0</v>
      </c>
      <c r="GT19" s="41">
        <f t="shared" si="30"/>
        <v>50</v>
      </c>
      <c r="GU19" s="41">
        <f t="shared" si="31"/>
        <v>50</v>
      </c>
      <c r="GV19" s="41">
        <f t="shared" si="32"/>
        <v>0</v>
      </c>
      <c r="GW19" s="41">
        <f t="shared" si="33"/>
        <v>50</v>
      </c>
      <c r="GX19" s="41">
        <f t="shared" si="34"/>
        <v>50</v>
      </c>
      <c r="GY19" s="180">
        <f t="shared" si="35"/>
        <v>0</v>
      </c>
      <c r="GZ19" s="41">
        <v>5</v>
      </c>
      <c r="HA19" s="32"/>
      <c r="HB19" s="42">
        <f t="shared" si="117"/>
        <v>0</v>
      </c>
      <c r="HC19" s="43"/>
    </row>
    <row r="20" spans="1:211" ht="15" customHeight="1">
      <c r="A20" s="31" t="s">
        <v>52</v>
      </c>
      <c r="B20" s="32" t="s">
        <v>53</v>
      </c>
      <c r="C20" s="31" t="s">
        <v>1</v>
      </c>
      <c r="D20" s="31" t="s">
        <v>1</v>
      </c>
      <c r="E20" s="31" t="s">
        <v>43</v>
      </c>
      <c r="F20" s="31" t="s">
        <v>1</v>
      </c>
      <c r="G20" s="33">
        <v>0</v>
      </c>
      <c r="H20" s="33">
        <v>0</v>
      </c>
      <c r="I20" s="33">
        <v>0</v>
      </c>
      <c r="J20" s="34">
        <f>IFERROR(VLOOKUP(A20,#REF!,3,0),0)</f>
        <v>0</v>
      </c>
      <c r="K20" s="34">
        <f t="shared" si="110"/>
        <v>0</v>
      </c>
      <c r="L20" s="34">
        <v>0</v>
      </c>
      <c r="M20" s="34">
        <v>0</v>
      </c>
      <c r="N20" s="35">
        <f t="shared" si="111"/>
        <v>0</v>
      </c>
      <c r="O20" s="35">
        <f t="shared" si="112"/>
        <v>0</v>
      </c>
      <c r="P20" s="36">
        <v>0</v>
      </c>
      <c r="Q20" s="36">
        <f t="shared" si="36"/>
        <v>0</v>
      </c>
      <c r="R20" s="36"/>
      <c r="S20" s="37">
        <f ca="1">SUMIF(ROP!$D$6:$H$65536,A20,ROP!$J$6:$J$65536)</f>
        <v>0</v>
      </c>
      <c r="T20" s="37">
        <f>SUMIF(HASIL!$B:$B,APS!$B20&amp;RIGHT(APS!T$9,2),HASIL!$I:$I)</f>
        <v>0</v>
      </c>
      <c r="U20" s="37">
        <f>SUMIF(HASIL!$B:$B,APS!$B20&amp;RIGHT(APS!U$9,2),HASIL!$I:$I)</f>
        <v>0</v>
      </c>
      <c r="V20" s="37">
        <f>SUMIF(HASIL!$B:$B,APS!$B20&amp;RIGHT(APS!V$9,2),HASIL!$I:$I)</f>
        <v>0</v>
      </c>
      <c r="W20" s="37">
        <f>SUMIF(HASIL!$B:$B,APS!$B20&amp;RIGHT(APS!W$9,2),HASIL!$I:$I)</f>
        <v>0</v>
      </c>
      <c r="X20" s="38">
        <f t="shared" si="113"/>
        <v>0</v>
      </c>
      <c r="Y20" s="38">
        <f t="shared" si="114"/>
        <v>0</v>
      </c>
      <c r="Z20" s="39">
        <f t="shared" si="115"/>
        <v>0</v>
      </c>
      <c r="AA20" s="39">
        <f t="shared" si="26"/>
        <v>0</v>
      </c>
      <c r="AB20" s="40">
        <f t="shared" si="116"/>
        <v>0</v>
      </c>
      <c r="AC20" s="27">
        <v>0</v>
      </c>
      <c r="AD20" s="27"/>
      <c r="AE20" s="27"/>
      <c r="AF20" s="27"/>
      <c r="AG20" s="27"/>
      <c r="AH20" s="27"/>
      <c r="AI20" s="324">
        <f>SUMIF('Rekapitulasi Juni'!$D$9:$D$192,APS!$B20,'Rekapitulasi Juni'!$E$9:$E$192)</f>
        <v>0</v>
      </c>
      <c r="AJ20" s="324">
        <f>SUMIF('Rekapitulasi Juni'!$D$9:$D$192,APS!$B20,'Rekapitulasi Juni'!$F$9:$F$192)</f>
        <v>0</v>
      </c>
      <c r="AK20" s="324">
        <f>SUMIF('Rekapitulasi Juni'!$D$9:$D$192,APS!$B20,'Rekapitulasi Juni'!$K$9:$K$192)</f>
        <v>0</v>
      </c>
      <c r="AL20" s="325">
        <f t="shared" si="37"/>
        <v>0</v>
      </c>
      <c r="AM20" s="325">
        <f t="shared" si="38"/>
        <v>0</v>
      </c>
      <c r="AN20" s="27"/>
      <c r="AO20" s="324">
        <f>SUMIF('Rekapitulasi Juni'!$U$9:$U$192,APS!$B20,'Rekapitulasi Juni'!$V$9:$V$192)</f>
        <v>0</v>
      </c>
      <c r="AP20" s="324">
        <f>SUMIF('Rekapitulasi Juni'!$U$9:$U$192,APS!$B20,'Rekapitulasi Juni'!$W$9:$W$192)</f>
        <v>0</v>
      </c>
      <c r="AQ20" s="27"/>
      <c r="AR20" s="325">
        <f t="shared" si="39"/>
        <v>0</v>
      </c>
      <c r="AS20" s="325">
        <f t="shared" si="40"/>
        <v>0</v>
      </c>
      <c r="AT20" s="27"/>
      <c r="AU20" s="324">
        <f>SUMIF('Rekapitulasi Juni'!$AL$9:$AL$192,APS!$B20,'Rekapitulasi Juni'!$AM$9:$AM$192)</f>
        <v>0</v>
      </c>
      <c r="AV20" s="324">
        <f>SUMIF('Rekapitulasi Juni'!$AL$9:$AL$192,APS!$B20,'Rekapitulasi Juni'!$AN$9:$AN$192)</f>
        <v>0</v>
      </c>
      <c r="AW20" s="27"/>
      <c r="AX20" s="325">
        <f t="shared" si="41"/>
        <v>0</v>
      </c>
      <c r="AY20" s="325">
        <f t="shared" si="42"/>
        <v>0</v>
      </c>
      <c r="AZ20" s="41">
        <f t="shared" si="43"/>
        <v>0</v>
      </c>
      <c r="BA20" s="41">
        <f t="shared" si="44"/>
        <v>0</v>
      </c>
      <c r="BB20" s="41">
        <f t="shared" si="45"/>
        <v>0</v>
      </c>
      <c r="BC20" s="41">
        <f t="shared" si="46"/>
        <v>0</v>
      </c>
      <c r="BD20" s="41">
        <f t="shared" si="47"/>
        <v>0</v>
      </c>
      <c r="BE20" s="41">
        <f t="shared" si="48"/>
        <v>0</v>
      </c>
      <c r="BF20" s="180">
        <f t="shared" si="49"/>
        <v>0</v>
      </c>
      <c r="BG20" s="27">
        <v>0</v>
      </c>
      <c r="BH20" s="27"/>
      <c r="BI20" s="324">
        <f>SUMIF('Rekapitulasi Juni'!$D$214:$D$393,APS!$B20,'Rekapitulasi Juni'!$E$214:$E$393)</f>
        <v>0</v>
      </c>
      <c r="BJ20" s="324">
        <f>SUMIF('Rekapitulasi Juni'!$D$214:$D$393,APS!$B20,'Rekapitulasi Juni'!$F$214:$F$393)</f>
        <v>0</v>
      </c>
      <c r="BK20" s="27"/>
      <c r="BL20" s="325">
        <f t="shared" si="50"/>
        <v>0</v>
      </c>
      <c r="BM20" s="325">
        <f t="shared" si="51"/>
        <v>0</v>
      </c>
      <c r="BN20" s="27"/>
      <c r="BO20" s="324">
        <f>SUMIF('Rekapitulasi Juni'!$U$214:$U$393,APS!$B20,'Rekapitulasi Juni'!$V$214:$V$393)</f>
        <v>0</v>
      </c>
      <c r="BP20" s="324">
        <f>SUMIF('Rekapitulasi Juni'!$U$214:$U$393,APS!$B20,'Rekapitulasi Juni'!$W$214:$W$393)</f>
        <v>0</v>
      </c>
      <c r="BQ20" s="27"/>
      <c r="BR20" s="325">
        <f t="shared" si="52"/>
        <v>0</v>
      </c>
      <c r="BS20" s="325">
        <f t="shared" si="53"/>
        <v>0</v>
      </c>
      <c r="BT20" s="27"/>
      <c r="BU20" s="324">
        <f>SUMIF('Rekapitulasi Juni'!$AL$214:$AL$393,APS!$B20,'Rekapitulasi Juni'!$AM$214:$AM$393)</f>
        <v>0</v>
      </c>
      <c r="BV20" s="324">
        <f>SUMIF('Rekapitulasi Juni'!$AL$214:$AL$393,APS!$B20,'Rekapitulasi Juni'!$AN$214:$AN$393)</f>
        <v>0</v>
      </c>
      <c r="BW20" s="27"/>
      <c r="BX20" s="325">
        <f t="shared" si="54"/>
        <v>0</v>
      </c>
      <c r="BY20" s="325">
        <f t="shared" si="55"/>
        <v>0</v>
      </c>
      <c r="BZ20" s="27"/>
      <c r="CA20" s="324">
        <f>SUMIF('Rekapitulasi Juni'!$BA$214:$BA$393,APS!$B20,'Rekapitulasi Juni'!$BB$214:$BB$393)</f>
        <v>0</v>
      </c>
      <c r="CB20" s="324">
        <f>SUMIF('Rekapitulasi Juni'!$BA$214:$BA$393,APS!$B20,'Rekapitulasi Juni'!$BC$214:$BC$393)</f>
        <v>0</v>
      </c>
      <c r="CC20" s="27"/>
      <c r="CD20" s="325">
        <f t="shared" si="56"/>
        <v>0</v>
      </c>
      <c r="CE20" s="325">
        <f t="shared" si="57"/>
        <v>0</v>
      </c>
      <c r="CF20" s="27"/>
      <c r="CG20" s="324">
        <f>SUMIF('Rekapitulasi Juni'!$BP$214:$BP$393,APS!$B20,'Rekapitulasi Juni'!$BQ$214:$BQ$393)</f>
        <v>0</v>
      </c>
      <c r="CH20" s="324">
        <f>SUMIF('Rekapitulasi Juni'!$BP$214:$BP$393,APS!$B20,'Rekapitulasi Juni'!$BR$214:$BR$393)</f>
        <v>0</v>
      </c>
      <c r="CI20" s="27"/>
      <c r="CJ20" s="325">
        <f t="shared" si="58"/>
        <v>0</v>
      </c>
      <c r="CK20" s="325">
        <f t="shared" si="59"/>
        <v>0</v>
      </c>
      <c r="CL20" s="41">
        <f t="shared" si="60"/>
        <v>0</v>
      </c>
      <c r="CM20" s="41">
        <f t="shared" si="61"/>
        <v>0</v>
      </c>
      <c r="CN20" s="41">
        <f t="shared" si="62"/>
        <v>0</v>
      </c>
      <c r="CO20" s="41">
        <f t="shared" si="63"/>
        <v>0</v>
      </c>
      <c r="CP20" s="41">
        <f t="shared" si="64"/>
        <v>0</v>
      </c>
      <c r="CQ20" s="41">
        <f t="shared" si="65"/>
        <v>0</v>
      </c>
      <c r="CR20" s="180">
        <f t="shared" si="66"/>
        <v>0</v>
      </c>
      <c r="CS20" s="27">
        <v>0</v>
      </c>
      <c r="CT20" s="27"/>
      <c r="CU20" s="324">
        <f>SUMIF('Rekapitulasi Juni'!$D$410:$D$588,APS!$B20,'Rekapitulasi Juni'!$E$410:$E$588)</f>
        <v>0</v>
      </c>
      <c r="CV20" s="324">
        <f>SUMIF('Rekapitulasi Juni'!$D$410:$D$588,APS!$B20,'Rekapitulasi Juni'!$F$410:$F$588)</f>
        <v>0</v>
      </c>
      <c r="CW20" s="27"/>
      <c r="CX20" s="325">
        <f t="shared" si="67"/>
        <v>0</v>
      </c>
      <c r="CY20" s="325">
        <f t="shared" si="68"/>
        <v>0</v>
      </c>
      <c r="CZ20" s="27"/>
      <c r="DA20" s="324">
        <f>SUMIF('Rekapitulasi Juni'!$U$410:$U$588,APS!$B20,'Rekapitulasi Juni'!$V$410:$V$588)</f>
        <v>0</v>
      </c>
      <c r="DB20" s="324">
        <f>SUMIF('Rekapitulasi Juni'!$U$410:$U$588,APS!$B20,'Rekapitulasi Juni'!$W$410:$W$588)</f>
        <v>0</v>
      </c>
      <c r="DC20" s="27"/>
      <c r="DD20" s="325">
        <f t="shared" si="69"/>
        <v>0</v>
      </c>
      <c r="DE20" s="325">
        <f t="shared" si="70"/>
        <v>0</v>
      </c>
      <c r="DF20" s="27"/>
      <c r="DG20" s="324">
        <f>SUMIF('Rekapitulasi Juni'!$AL$410:$AL$588,APS!$B20,'Rekapitulasi Juni'!$AM$410:$AM$588)</f>
        <v>0</v>
      </c>
      <c r="DH20" s="324">
        <f>SUMIF('Rekapitulasi Juni'!$AL$410:$AL$588,APS!$B20,'Rekapitulasi Juni'!$AN$410:$AN$588)</f>
        <v>0</v>
      </c>
      <c r="DI20" s="27"/>
      <c r="DJ20" s="325">
        <f t="shared" si="71"/>
        <v>0</v>
      </c>
      <c r="DK20" s="325">
        <f t="shared" si="72"/>
        <v>0</v>
      </c>
      <c r="DL20" s="27"/>
      <c r="DM20" s="324">
        <f>SUMIF('Rekapitulasi Juni'!$BA$410:$BA$588,APS!$B20,'Rekapitulasi Juni'!$BB$410:$BB$588)</f>
        <v>0</v>
      </c>
      <c r="DN20" s="324">
        <f>SUMIF('Rekapitulasi Juni'!$BA$410:$BA$588,APS!$B20,'Rekapitulasi Juni'!$BC$410:$BC$588)</f>
        <v>0</v>
      </c>
      <c r="DO20" s="324">
        <f>SUMIF('Rekapitulasi Juni'!$BA$410:$BA$588,APS!$B20,'Rekapitulasi Juni'!$BF$410:$BF$588)</f>
        <v>0</v>
      </c>
      <c r="DP20" s="325">
        <f t="shared" si="73"/>
        <v>0</v>
      </c>
      <c r="DQ20" s="325">
        <f t="shared" si="74"/>
        <v>0</v>
      </c>
      <c r="DR20" s="27"/>
      <c r="DS20" s="324">
        <f>SUMIF('Rekapitulasi Juni'!$BP$410:$BP$588,APS!$B20,'Rekapitulasi Juni'!$BQ$410:$BQ$588)</f>
        <v>0</v>
      </c>
      <c r="DT20" s="324">
        <f>SUMIF('Rekapitulasi Juni'!$BP$410:$BP$588,APS!$B20,'Rekapitulasi Juni'!$BR$410:$BR$588)</f>
        <v>0</v>
      </c>
      <c r="DU20" s="27"/>
      <c r="DV20" s="325">
        <f t="shared" si="75"/>
        <v>0</v>
      </c>
      <c r="DW20" s="325">
        <f t="shared" si="76"/>
        <v>0</v>
      </c>
      <c r="DX20" s="41">
        <f t="shared" si="77"/>
        <v>0</v>
      </c>
      <c r="DY20" s="41">
        <f t="shared" si="78"/>
        <v>0</v>
      </c>
      <c r="DZ20" s="41">
        <f t="shared" si="79"/>
        <v>0</v>
      </c>
      <c r="EA20" s="41">
        <f t="shared" si="80"/>
        <v>0</v>
      </c>
      <c r="EB20" s="41">
        <f t="shared" si="81"/>
        <v>0</v>
      </c>
      <c r="EC20" s="41">
        <f t="shared" si="82"/>
        <v>0</v>
      </c>
      <c r="ED20" s="180">
        <f t="shared" si="83"/>
        <v>0</v>
      </c>
      <c r="EE20" s="27">
        <v>0</v>
      </c>
      <c r="EF20" s="27"/>
      <c r="EG20" s="324">
        <f>SUMIF('Rekapitulasi Juni'!$D$608:$D$786,APS!$B20,'Rekapitulasi Juni'!$E$608:$E$786)</f>
        <v>0</v>
      </c>
      <c r="EH20" s="324">
        <f>SUMIF('Rekapitulasi Juni'!$D$608:$D$786,APS!$B20,'Rekapitulasi Juni'!$F$608:$F$786)</f>
        <v>0</v>
      </c>
      <c r="EI20" s="27"/>
      <c r="EJ20" s="325">
        <f t="shared" si="84"/>
        <v>0</v>
      </c>
      <c r="EK20" s="325">
        <f t="shared" si="85"/>
        <v>0</v>
      </c>
      <c r="EL20" s="27"/>
      <c r="EM20" s="324">
        <f>SUMIF('Rekapitulasi Juni'!$U$608:$U$786,APS!$B20,'Rekapitulasi Juni'!$V$608:$V$786)</f>
        <v>50</v>
      </c>
      <c r="EN20" s="324">
        <f>SUMIF('Rekapitulasi Juni'!$U$608:$U$786,APS!$B20,'Rekapitulasi Juni'!$W$608:$W$786)</f>
        <v>50</v>
      </c>
      <c r="EO20" s="27"/>
      <c r="EP20" s="325">
        <f t="shared" si="86"/>
        <v>0</v>
      </c>
      <c r="EQ20" s="325">
        <f t="shared" si="87"/>
        <v>100</v>
      </c>
      <c r="ER20" s="27"/>
      <c r="ES20" s="324">
        <f>SUMIF('Rekapitulasi Juni'!$AL$608:$AL$786,APS!$B20,'Rekapitulasi Juni'!$AM$608:$AM$786)</f>
        <v>0</v>
      </c>
      <c r="ET20" s="324">
        <f>SUMIF('Rekapitulasi Juni'!$AL$608:$AL$786,APS!$B20,'Rekapitulasi Juni'!$AN$608:$AN$786)</f>
        <v>0</v>
      </c>
      <c r="EU20" s="27"/>
      <c r="EV20" s="325">
        <f t="shared" si="88"/>
        <v>0</v>
      </c>
      <c r="EW20" s="325">
        <f t="shared" si="89"/>
        <v>0</v>
      </c>
      <c r="EX20" s="27"/>
      <c r="EY20" s="324">
        <f>SUMIF('Rekapitulasi Juni'!$BA$608:$BA$786,APS!$B20,'Rekapitulasi Juni'!$BB$608:$BB$786)</f>
        <v>0</v>
      </c>
      <c r="EZ20" s="324">
        <f>SUMIF('Rekapitulasi Juni'!$BA$608:$BA$786,APS!$B20,'Rekapitulasi Juni'!$BC$608:$BC$786)</f>
        <v>0</v>
      </c>
      <c r="FA20" s="324">
        <f>SUMIF('Rekapitulasi Juni'!$BA$608:$BA$786,APS!$B20,'Rekapitulasi Juni'!$BF$608:$BF$786)</f>
        <v>0</v>
      </c>
      <c r="FB20" s="325">
        <f t="shared" si="90"/>
        <v>0</v>
      </c>
      <c r="FC20" s="325">
        <f t="shared" si="91"/>
        <v>0</v>
      </c>
      <c r="FD20" s="27"/>
      <c r="FE20" s="27"/>
      <c r="FF20" s="27"/>
      <c r="FG20" s="27"/>
      <c r="FH20" s="27"/>
      <c r="FI20" s="27"/>
      <c r="FJ20" s="41">
        <f t="shared" si="92"/>
        <v>0</v>
      </c>
      <c r="FK20" s="41">
        <f t="shared" si="93"/>
        <v>50</v>
      </c>
      <c r="FL20" s="41">
        <f t="shared" si="94"/>
        <v>50</v>
      </c>
      <c r="FM20" s="41">
        <f t="shared" si="95"/>
        <v>0</v>
      </c>
      <c r="FN20" s="41">
        <f t="shared" si="96"/>
        <v>50</v>
      </c>
      <c r="FO20" s="41">
        <f t="shared" si="97"/>
        <v>50</v>
      </c>
      <c r="FP20" s="180">
        <f t="shared" si="98"/>
        <v>0</v>
      </c>
      <c r="FQ20" s="27"/>
      <c r="FR20" s="27"/>
      <c r="FS20" s="324">
        <f>SUMIF('Rekapitulasi Juni'!$D$804:$D$984,APS!$B20,'Rekapitulasi Juni'!$E$804:$E$984)</f>
        <v>0</v>
      </c>
      <c r="FT20" s="324">
        <f>SUMIF('Rekapitulasi Juni'!$D$804:$D$984,APS!$B20,'Rekapitulasi Juni'!$F$804:$F$984)</f>
        <v>0</v>
      </c>
      <c r="FU20" s="27"/>
      <c r="FV20" s="325">
        <f t="shared" si="99"/>
        <v>0</v>
      </c>
      <c r="FW20" s="325">
        <f t="shared" si="100"/>
        <v>0</v>
      </c>
      <c r="FX20" s="27"/>
      <c r="FY20" s="324">
        <f>SUMIF('Rekapitulasi Juni'!$U$804:$U$984,APS!$B20,'Rekapitulasi Juni'!$V$804:$V$984)</f>
        <v>0</v>
      </c>
      <c r="FZ20" s="324">
        <f>SUMIF('Rekapitulasi Juni'!$U$804:$U$984,APS!$B20,'Rekapitulasi Juni'!$W$804:$W$984)</f>
        <v>0</v>
      </c>
      <c r="GA20" s="27"/>
      <c r="GB20" s="325">
        <f t="shared" si="101"/>
        <v>0</v>
      </c>
      <c r="GC20" s="325">
        <f t="shared" si="102"/>
        <v>0</v>
      </c>
      <c r="GD20" s="27"/>
      <c r="GE20" s="324">
        <f>SUMIF('Rekapitulasi Juni'!$AL$804:$AL$984,APS!$B20,'Rekapitulasi Juni'!$AM$804:$AM$984)</f>
        <v>0</v>
      </c>
      <c r="GF20" s="324">
        <f>SUMIF('Rekapitulasi Juni'!$AL$804:$AL$984,APS!$B20,'Rekapitulasi Juni'!$AN$804:$AN$984)</f>
        <v>0</v>
      </c>
      <c r="GG20" s="27"/>
      <c r="GH20" s="325">
        <f t="shared" si="27"/>
        <v>0</v>
      </c>
      <c r="GI20" s="325">
        <f t="shared" si="28"/>
        <v>0</v>
      </c>
      <c r="GJ20" s="27"/>
      <c r="GK20" s="27"/>
      <c r="GL20" s="41">
        <f t="shared" si="103"/>
        <v>0</v>
      </c>
      <c r="GM20" s="41">
        <f t="shared" si="104"/>
        <v>0</v>
      </c>
      <c r="GN20" s="41">
        <f t="shared" si="105"/>
        <v>0</v>
      </c>
      <c r="GO20" s="41">
        <f t="shared" si="106"/>
        <v>0</v>
      </c>
      <c r="GP20" s="41">
        <f t="shared" si="107"/>
        <v>0</v>
      </c>
      <c r="GQ20" s="41">
        <f t="shared" si="108"/>
        <v>0</v>
      </c>
      <c r="GR20" s="180">
        <f t="shared" si="109"/>
        <v>0</v>
      </c>
      <c r="GS20" s="41">
        <f t="shared" si="29"/>
        <v>0</v>
      </c>
      <c r="GT20" s="41">
        <f t="shared" si="30"/>
        <v>50</v>
      </c>
      <c r="GU20" s="41">
        <f t="shared" si="31"/>
        <v>50</v>
      </c>
      <c r="GV20" s="41">
        <f t="shared" si="32"/>
        <v>0</v>
      </c>
      <c r="GW20" s="41">
        <f t="shared" si="33"/>
        <v>50</v>
      </c>
      <c r="GX20" s="41">
        <f t="shared" si="34"/>
        <v>50</v>
      </c>
      <c r="GY20" s="180">
        <f t="shared" si="35"/>
        <v>0</v>
      </c>
      <c r="GZ20" s="41">
        <v>6</v>
      </c>
      <c r="HA20" s="32"/>
      <c r="HB20" s="42">
        <f t="shared" si="117"/>
        <v>0</v>
      </c>
      <c r="HC20" s="43"/>
    </row>
    <row r="21" spans="1:211" ht="15" hidden="1" customHeight="1">
      <c r="A21" s="31" t="s">
        <v>54</v>
      </c>
      <c r="B21" s="32" t="s">
        <v>55</v>
      </c>
      <c r="C21" s="31" t="s">
        <v>1</v>
      </c>
      <c r="D21" s="31" t="s">
        <v>1</v>
      </c>
      <c r="E21" s="31" t="s">
        <v>43</v>
      </c>
      <c r="F21" s="31" t="s">
        <v>1</v>
      </c>
      <c r="G21" s="33">
        <v>200</v>
      </c>
      <c r="H21" s="33">
        <v>0</v>
      </c>
      <c r="I21" s="33">
        <v>0</v>
      </c>
      <c r="J21" s="34">
        <f>IFERROR(VLOOKUP(A21,#REF!,3,0),0)</f>
        <v>0</v>
      </c>
      <c r="K21" s="34">
        <f t="shared" si="110"/>
        <v>0</v>
      </c>
      <c r="L21" s="34">
        <v>0</v>
      </c>
      <c r="M21" s="34">
        <v>0</v>
      </c>
      <c r="N21" s="35">
        <f t="shared" si="111"/>
        <v>200</v>
      </c>
      <c r="O21" s="35">
        <f t="shared" si="112"/>
        <v>200</v>
      </c>
      <c r="P21" s="36">
        <v>0</v>
      </c>
      <c r="Q21" s="36">
        <f t="shared" si="36"/>
        <v>0</v>
      </c>
      <c r="R21" s="36"/>
      <c r="S21" s="37">
        <f ca="1">SUMIF(ROP!$D$6:$H$65536,A21,ROP!$J$6:$J$65536)</f>
        <v>0</v>
      </c>
      <c r="T21" s="37">
        <f>SUMIF(HASIL!$B:$B,APS!$B21&amp;RIGHT(APS!T$9,2),HASIL!$I:$I)</f>
        <v>0</v>
      </c>
      <c r="U21" s="37">
        <f>SUMIF(HASIL!$B:$B,APS!$B21&amp;RIGHT(APS!U$9,2),HASIL!$I:$I)</f>
        <v>0</v>
      </c>
      <c r="V21" s="37">
        <f>SUMIF(HASIL!$B:$B,APS!$B21&amp;RIGHT(APS!V$9,2),HASIL!$I:$I)</f>
        <v>0</v>
      </c>
      <c r="W21" s="37">
        <f>SUMIF(HASIL!$B:$B,APS!$B21&amp;RIGHT(APS!W$9,2),HASIL!$I:$I)</f>
        <v>0</v>
      </c>
      <c r="X21" s="38">
        <f t="shared" si="113"/>
        <v>0</v>
      </c>
      <c r="Y21" s="38">
        <f t="shared" si="114"/>
        <v>0</v>
      </c>
      <c r="Z21" s="39">
        <f t="shared" si="115"/>
        <v>0</v>
      </c>
      <c r="AA21" s="39">
        <f t="shared" si="26"/>
        <v>0</v>
      </c>
      <c r="AB21" s="40">
        <f t="shared" si="116"/>
        <v>0</v>
      </c>
      <c r="AC21" s="27">
        <v>0</v>
      </c>
      <c r="AD21" s="27"/>
      <c r="AE21" s="27"/>
      <c r="AF21" s="27"/>
      <c r="AG21" s="27"/>
      <c r="AH21" s="27"/>
      <c r="AI21" s="324">
        <f>SUMIF('Rekapitulasi Juni'!$D$9:$D$192,APS!$B21,'Rekapitulasi Juni'!$E$9:$E$192)</f>
        <v>0</v>
      </c>
      <c r="AJ21" s="324">
        <f>SUMIF('Rekapitulasi Juni'!$D$9:$D$192,APS!$B21,'Rekapitulasi Juni'!$F$9:$F$192)</f>
        <v>0</v>
      </c>
      <c r="AK21" s="324">
        <f>SUMIF('Rekapitulasi Juni'!$D$9:$D$192,APS!$B21,'Rekapitulasi Juni'!$K$9:$K$192)</f>
        <v>0</v>
      </c>
      <c r="AL21" s="325">
        <f t="shared" si="37"/>
        <v>0</v>
      </c>
      <c r="AM21" s="325">
        <f t="shared" si="38"/>
        <v>0</v>
      </c>
      <c r="AN21" s="27"/>
      <c r="AO21" s="324">
        <f>SUMIF('Rekapitulasi Juni'!$U$9:$U$192,APS!$B21,'Rekapitulasi Juni'!$V$9:$V$192)</f>
        <v>0</v>
      </c>
      <c r="AP21" s="324">
        <f>SUMIF('Rekapitulasi Juni'!$U$9:$U$192,APS!$B21,'Rekapitulasi Juni'!$W$9:$W$192)</f>
        <v>0</v>
      </c>
      <c r="AQ21" s="27"/>
      <c r="AR21" s="325">
        <f t="shared" si="39"/>
        <v>0</v>
      </c>
      <c r="AS21" s="325">
        <f t="shared" si="40"/>
        <v>0</v>
      </c>
      <c r="AT21" s="27"/>
      <c r="AU21" s="324">
        <f>SUMIF('Rekapitulasi Juni'!$AL$9:$AL$192,APS!$B21,'Rekapitulasi Juni'!$AM$9:$AM$192)</f>
        <v>0</v>
      </c>
      <c r="AV21" s="324">
        <f>SUMIF('Rekapitulasi Juni'!$AL$9:$AL$192,APS!$B21,'Rekapitulasi Juni'!$AN$9:$AN$192)</f>
        <v>0</v>
      </c>
      <c r="AW21" s="27"/>
      <c r="AX21" s="325">
        <f t="shared" si="41"/>
        <v>0</v>
      </c>
      <c r="AY21" s="325">
        <f t="shared" si="42"/>
        <v>0</v>
      </c>
      <c r="AZ21" s="41">
        <f t="shared" si="43"/>
        <v>0</v>
      </c>
      <c r="BA21" s="41">
        <f t="shared" si="44"/>
        <v>0</v>
      </c>
      <c r="BB21" s="41">
        <f t="shared" si="45"/>
        <v>0</v>
      </c>
      <c r="BC21" s="41">
        <f t="shared" si="46"/>
        <v>0</v>
      </c>
      <c r="BD21" s="41">
        <f t="shared" si="47"/>
        <v>0</v>
      </c>
      <c r="BE21" s="41">
        <f t="shared" si="48"/>
        <v>0</v>
      </c>
      <c r="BF21" s="180">
        <f t="shared" si="49"/>
        <v>0</v>
      </c>
      <c r="BG21" s="27">
        <v>0</v>
      </c>
      <c r="BH21" s="27"/>
      <c r="BI21" s="324">
        <f>SUMIF('Rekapitulasi Juni'!$D$214:$D$393,APS!$B21,'Rekapitulasi Juni'!$E$214:$E$393)</f>
        <v>0</v>
      </c>
      <c r="BJ21" s="324">
        <f>SUMIF('Rekapitulasi Juni'!$D$214:$D$393,APS!$B21,'Rekapitulasi Juni'!$F$214:$F$393)</f>
        <v>0</v>
      </c>
      <c r="BK21" s="27"/>
      <c r="BL21" s="325">
        <f t="shared" si="50"/>
        <v>0</v>
      </c>
      <c r="BM21" s="325">
        <f t="shared" si="51"/>
        <v>0</v>
      </c>
      <c r="BN21" s="27"/>
      <c r="BO21" s="324">
        <f>SUMIF('Rekapitulasi Juni'!$U$214:$U$393,APS!$B21,'Rekapitulasi Juni'!$V$214:$V$393)</f>
        <v>0</v>
      </c>
      <c r="BP21" s="324">
        <f>SUMIF('Rekapitulasi Juni'!$U$214:$U$393,APS!$B21,'Rekapitulasi Juni'!$W$214:$W$393)</f>
        <v>0</v>
      </c>
      <c r="BQ21" s="27"/>
      <c r="BR21" s="325">
        <f t="shared" si="52"/>
        <v>0</v>
      </c>
      <c r="BS21" s="325">
        <f t="shared" si="53"/>
        <v>0</v>
      </c>
      <c r="BT21" s="27"/>
      <c r="BU21" s="324">
        <f>SUMIF('Rekapitulasi Juni'!$AL$214:$AL$393,APS!$B21,'Rekapitulasi Juni'!$AM$214:$AM$393)</f>
        <v>0</v>
      </c>
      <c r="BV21" s="324">
        <f>SUMIF('Rekapitulasi Juni'!$AL$214:$AL$393,APS!$B21,'Rekapitulasi Juni'!$AN$214:$AN$393)</f>
        <v>0</v>
      </c>
      <c r="BW21" s="27"/>
      <c r="BX21" s="325">
        <f t="shared" si="54"/>
        <v>0</v>
      </c>
      <c r="BY21" s="325">
        <f t="shared" si="55"/>
        <v>0</v>
      </c>
      <c r="BZ21" s="27"/>
      <c r="CA21" s="324">
        <f>SUMIF('Rekapitulasi Juni'!$BA$214:$BA$393,APS!$B21,'Rekapitulasi Juni'!$BB$214:$BB$393)</f>
        <v>0</v>
      </c>
      <c r="CB21" s="324">
        <f>SUMIF('Rekapitulasi Juni'!$BA$214:$BA$393,APS!$B21,'Rekapitulasi Juni'!$BC$214:$BC$393)</f>
        <v>0</v>
      </c>
      <c r="CC21" s="27"/>
      <c r="CD21" s="325">
        <f t="shared" si="56"/>
        <v>0</v>
      </c>
      <c r="CE21" s="325">
        <f t="shared" si="57"/>
        <v>0</v>
      </c>
      <c r="CF21" s="27"/>
      <c r="CG21" s="324">
        <f>SUMIF('Rekapitulasi Juni'!$BP$214:$BP$393,APS!$B21,'Rekapitulasi Juni'!$BQ$214:$BQ$393)</f>
        <v>0</v>
      </c>
      <c r="CH21" s="324">
        <f>SUMIF('Rekapitulasi Juni'!$BP$214:$BP$393,APS!$B21,'Rekapitulasi Juni'!$BR$214:$BR$393)</f>
        <v>0</v>
      </c>
      <c r="CI21" s="27"/>
      <c r="CJ21" s="325">
        <f t="shared" si="58"/>
        <v>0</v>
      </c>
      <c r="CK21" s="325">
        <f t="shared" si="59"/>
        <v>0</v>
      </c>
      <c r="CL21" s="41">
        <f t="shared" si="60"/>
        <v>0</v>
      </c>
      <c r="CM21" s="41">
        <f t="shared" si="61"/>
        <v>0</v>
      </c>
      <c r="CN21" s="41">
        <f t="shared" si="62"/>
        <v>0</v>
      </c>
      <c r="CO21" s="41">
        <f t="shared" si="63"/>
        <v>0</v>
      </c>
      <c r="CP21" s="41">
        <f t="shared" si="64"/>
        <v>0</v>
      </c>
      <c r="CQ21" s="41">
        <f t="shared" si="65"/>
        <v>0</v>
      </c>
      <c r="CR21" s="180">
        <f t="shared" si="66"/>
        <v>0</v>
      </c>
      <c r="CS21" s="27">
        <v>0</v>
      </c>
      <c r="CT21" s="27"/>
      <c r="CU21" s="324">
        <f>SUMIF('Rekapitulasi Juni'!$D$410:$D$588,APS!$B21,'Rekapitulasi Juni'!$E$410:$E$588)</f>
        <v>0</v>
      </c>
      <c r="CV21" s="324">
        <f>SUMIF('Rekapitulasi Juni'!$D$410:$D$588,APS!$B21,'Rekapitulasi Juni'!$F$410:$F$588)</f>
        <v>0</v>
      </c>
      <c r="CW21" s="27"/>
      <c r="CX21" s="325">
        <f t="shared" si="67"/>
        <v>0</v>
      </c>
      <c r="CY21" s="325">
        <f t="shared" si="68"/>
        <v>0</v>
      </c>
      <c r="CZ21" s="27"/>
      <c r="DA21" s="324">
        <f>SUMIF('Rekapitulasi Juni'!$U$410:$U$588,APS!$B21,'Rekapitulasi Juni'!$V$410:$V$588)</f>
        <v>0</v>
      </c>
      <c r="DB21" s="324">
        <f>SUMIF('Rekapitulasi Juni'!$U$410:$U$588,APS!$B21,'Rekapitulasi Juni'!$W$410:$W$588)</f>
        <v>0</v>
      </c>
      <c r="DC21" s="27"/>
      <c r="DD21" s="325">
        <f t="shared" si="69"/>
        <v>0</v>
      </c>
      <c r="DE21" s="325">
        <f t="shared" si="70"/>
        <v>0</v>
      </c>
      <c r="DF21" s="27"/>
      <c r="DG21" s="324">
        <f>SUMIF('Rekapitulasi Juni'!$AL$410:$AL$588,APS!$B21,'Rekapitulasi Juni'!$AM$410:$AM$588)</f>
        <v>0</v>
      </c>
      <c r="DH21" s="324">
        <f>SUMIF('Rekapitulasi Juni'!$AL$410:$AL$588,APS!$B21,'Rekapitulasi Juni'!$AN$410:$AN$588)</f>
        <v>0</v>
      </c>
      <c r="DI21" s="27"/>
      <c r="DJ21" s="325">
        <f t="shared" si="71"/>
        <v>0</v>
      </c>
      <c r="DK21" s="325">
        <f t="shared" si="72"/>
        <v>0</v>
      </c>
      <c r="DL21" s="27"/>
      <c r="DM21" s="324">
        <f>SUMIF('Rekapitulasi Juni'!$BA$410:$BA$588,APS!$B21,'Rekapitulasi Juni'!$BB$410:$BB$588)</f>
        <v>0</v>
      </c>
      <c r="DN21" s="324">
        <f>SUMIF('Rekapitulasi Juni'!$BA$410:$BA$588,APS!$B21,'Rekapitulasi Juni'!$BC$410:$BC$588)</f>
        <v>0</v>
      </c>
      <c r="DO21" s="324">
        <f>SUMIF('Rekapitulasi Juni'!$BA$410:$BA$588,APS!$B21,'Rekapitulasi Juni'!$BF$410:$BF$588)</f>
        <v>0</v>
      </c>
      <c r="DP21" s="325">
        <f t="shared" si="73"/>
        <v>0</v>
      </c>
      <c r="DQ21" s="325">
        <f t="shared" si="74"/>
        <v>0</v>
      </c>
      <c r="DR21" s="27"/>
      <c r="DS21" s="324">
        <f>SUMIF('Rekapitulasi Juni'!$BP$410:$BP$588,APS!$B21,'Rekapitulasi Juni'!$BQ$410:$BQ$588)</f>
        <v>0</v>
      </c>
      <c r="DT21" s="324">
        <f>SUMIF('Rekapitulasi Juni'!$BP$410:$BP$588,APS!$B21,'Rekapitulasi Juni'!$BR$410:$BR$588)</f>
        <v>0</v>
      </c>
      <c r="DU21" s="27"/>
      <c r="DV21" s="325">
        <f t="shared" si="75"/>
        <v>0</v>
      </c>
      <c r="DW21" s="325">
        <f t="shared" si="76"/>
        <v>0</v>
      </c>
      <c r="DX21" s="41">
        <f t="shared" si="77"/>
        <v>0</v>
      </c>
      <c r="DY21" s="41">
        <f t="shared" si="78"/>
        <v>0</v>
      </c>
      <c r="DZ21" s="41">
        <f t="shared" si="79"/>
        <v>0</v>
      </c>
      <c r="EA21" s="41">
        <f t="shared" si="80"/>
        <v>0</v>
      </c>
      <c r="EB21" s="41">
        <f t="shared" si="81"/>
        <v>0</v>
      </c>
      <c r="EC21" s="41">
        <f t="shared" si="82"/>
        <v>0</v>
      </c>
      <c r="ED21" s="180">
        <f t="shared" si="83"/>
        <v>0</v>
      </c>
      <c r="EE21" s="27">
        <v>0</v>
      </c>
      <c r="EF21" s="27"/>
      <c r="EG21" s="324">
        <f>SUMIF('Rekapitulasi Juni'!$D$608:$D$786,APS!$B21,'Rekapitulasi Juni'!$E$608:$E$786)</f>
        <v>0</v>
      </c>
      <c r="EH21" s="324">
        <f>SUMIF('Rekapitulasi Juni'!$D$608:$D$786,APS!$B21,'Rekapitulasi Juni'!$F$608:$F$786)</f>
        <v>0</v>
      </c>
      <c r="EI21" s="27"/>
      <c r="EJ21" s="325">
        <f t="shared" si="84"/>
        <v>0</v>
      </c>
      <c r="EK21" s="325">
        <f t="shared" si="85"/>
        <v>0</v>
      </c>
      <c r="EL21" s="27"/>
      <c r="EM21" s="324">
        <f>SUMIF('Rekapitulasi Juni'!$U$608:$U$786,APS!$B21,'Rekapitulasi Juni'!$V$608:$V$786)</f>
        <v>0</v>
      </c>
      <c r="EN21" s="324">
        <f>SUMIF('Rekapitulasi Juni'!$U$608:$U$786,APS!$B21,'Rekapitulasi Juni'!$W$608:$W$786)</f>
        <v>0</v>
      </c>
      <c r="EO21" s="27"/>
      <c r="EP21" s="325">
        <f t="shared" si="86"/>
        <v>0</v>
      </c>
      <c r="EQ21" s="325">
        <f t="shared" si="87"/>
        <v>0</v>
      </c>
      <c r="ER21" s="27"/>
      <c r="ES21" s="324">
        <f>SUMIF('Rekapitulasi Juni'!$AL$608:$AL$786,APS!$B21,'Rekapitulasi Juni'!$AM$608:$AM$786)</f>
        <v>0</v>
      </c>
      <c r="ET21" s="324">
        <f>SUMIF('Rekapitulasi Juni'!$AL$608:$AL$786,APS!$B21,'Rekapitulasi Juni'!$AN$608:$AN$786)</f>
        <v>0</v>
      </c>
      <c r="EU21" s="27"/>
      <c r="EV21" s="325">
        <f t="shared" si="88"/>
        <v>0</v>
      </c>
      <c r="EW21" s="325">
        <f t="shared" si="89"/>
        <v>0</v>
      </c>
      <c r="EX21" s="27"/>
      <c r="EY21" s="324">
        <f>SUMIF('Rekapitulasi Juni'!$BA$608:$BA$786,APS!$B21,'Rekapitulasi Juni'!$BB$608:$BB$786)</f>
        <v>0</v>
      </c>
      <c r="EZ21" s="324">
        <f>SUMIF('Rekapitulasi Juni'!$BA$608:$BA$786,APS!$B21,'Rekapitulasi Juni'!$BC$608:$BC$786)</f>
        <v>0</v>
      </c>
      <c r="FA21" s="324">
        <f>SUMIF('Rekapitulasi Juni'!$BA$608:$BA$786,APS!$B21,'Rekapitulasi Juni'!$BF$608:$BF$786)</f>
        <v>0</v>
      </c>
      <c r="FB21" s="325">
        <f t="shared" si="90"/>
        <v>0</v>
      </c>
      <c r="FC21" s="325">
        <f t="shared" si="91"/>
        <v>0</v>
      </c>
      <c r="FD21" s="27"/>
      <c r="FE21" s="27"/>
      <c r="FF21" s="27"/>
      <c r="FG21" s="27"/>
      <c r="FH21" s="27"/>
      <c r="FI21" s="27"/>
      <c r="FJ21" s="41">
        <f t="shared" si="92"/>
        <v>0</v>
      </c>
      <c r="FK21" s="41">
        <f t="shared" si="93"/>
        <v>0</v>
      </c>
      <c r="FL21" s="41">
        <f t="shared" si="94"/>
        <v>0</v>
      </c>
      <c r="FM21" s="41">
        <f t="shared" si="95"/>
        <v>0</v>
      </c>
      <c r="FN21" s="41">
        <f t="shared" si="96"/>
        <v>0</v>
      </c>
      <c r="FO21" s="41">
        <f t="shared" si="97"/>
        <v>0</v>
      </c>
      <c r="FP21" s="180">
        <f t="shared" si="98"/>
        <v>0</v>
      </c>
      <c r="FQ21" s="27"/>
      <c r="FR21" s="27"/>
      <c r="FS21" s="324">
        <f>SUMIF('Rekapitulasi Juni'!$D$804:$D$984,APS!$B21,'Rekapitulasi Juni'!$E$804:$E$984)</f>
        <v>0</v>
      </c>
      <c r="FT21" s="324">
        <f>SUMIF('Rekapitulasi Juni'!$D$804:$D$984,APS!$B21,'Rekapitulasi Juni'!$F$804:$F$984)</f>
        <v>0</v>
      </c>
      <c r="FU21" s="27"/>
      <c r="FV21" s="325">
        <f t="shared" si="99"/>
        <v>0</v>
      </c>
      <c r="FW21" s="325">
        <f t="shared" si="100"/>
        <v>0</v>
      </c>
      <c r="FX21" s="27"/>
      <c r="FY21" s="324">
        <f>SUMIF('Rekapitulasi Juni'!$U$804:$U$984,APS!$B21,'Rekapitulasi Juni'!$V$804:$V$984)</f>
        <v>0</v>
      </c>
      <c r="FZ21" s="324">
        <f>SUMIF('Rekapitulasi Juni'!$U$804:$U$984,APS!$B21,'Rekapitulasi Juni'!$W$804:$W$984)</f>
        <v>0</v>
      </c>
      <c r="GA21" s="27"/>
      <c r="GB21" s="325">
        <f t="shared" si="101"/>
        <v>0</v>
      </c>
      <c r="GC21" s="325">
        <f t="shared" si="102"/>
        <v>0</v>
      </c>
      <c r="GD21" s="27"/>
      <c r="GE21" s="324">
        <f>SUMIF('Rekapitulasi Juni'!$AL$804:$AL$984,APS!$B21,'Rekapitulasi Juni'!$AM$804:$AM$984)</f>
        <v>0</v>
      </c>
      <c r="GF21" s="324">
        <f>SUMIF('Rekapitulasi Juni'!$AL$804:$AL$984,APS!$B21,'Rekapitulasi Juni'!$AN$804:$AN$984)</f>
        <v>0</v>
      </c>
      <c r="GG21" s="27"/>
      <c r="GH21" s="325">
        <f t="shared" si="27"/>
        <v>0</v>
      </c>
      <c r="GI21" s="325">
        <f t="shared" si="28"/>
        <v>0</v>
      </c>
      <c r="GJ21" s="27"/>
      <c r="GK21" s="27"/>
      <c r="GL21" s="41">
        <f t="shared" si="103"/>
        <v>0</v>
      </c>
      <c r="GM21" s="41">
        <f t="shared" si="104"/>
        <v>0</v>
      </c>
      <c r="GN21" s="41">
        <f t="shared" si="105"/>
        <v>0</v>
      </c>
      <c r="GO21" s="41">
        <f t="shared" si="106"/>
        <v>0</v>
      </c>
      <c r="GP21" s="41">
        <f t="shared" si="107"/>
        <v>0</v>
      </c>
      <c r="GQ21" s="41">
        <f t="shared" si="108"/>
        <v>0</v>
      </c>
      <c r="GR21" s="180">
        <f t="shared" si="109"/>
        <v>0</v>
      </c>
      <c r="GS21" s="41">
        <f t="shared" si="29"/>
        <v>0</v>
      </c>
      <c r="GT21" s="41">
        <f t="shared" si="30"/>
        <v>0</v>
      </c>
      <c r="GU21" s="41">
        <f t="shared" si="31"/>
        <v>0</v>
      </c>
      <c r="GV21" s="41">
        <f t="shared" si="32"/>
        <v>0</v>
      </c>
      <c r="GW21" s="41">
        <f t="shared" si="33"/>
        <v>0</v>
      </c>
      <c r="GX21" s="41">
        <f t="shared" si="34"/>
        <v>0</v>
      </c>
      <c r="GY21" s="180">
        <f t="shared" si="35"/>
        <v>0</v>
      </c>
      <c r="GZ21" s="41">
        <v>7</v>
      </c>
      <c r="HA21" s="32"/>
      <c r="HB21" s="42">
        <f t="shared" si="117"/>
        <v>-200</v>
      </c>
      <c r="HC21" s="43"/>
    </row>
    <row r="22" spans="1:211" ht="15" hidden="1" customHeight="1">
      <c r="A22" s="31" t="s">
        <v>56</v>
      </c>
      <c r="B22" s="32" t="s">
        <v>57</v>
      </c>
      <c r="C22" s="31" t="s">
        <v>1</v>
      </c>
      <c r="D22" s="31" t="s">
        <v>1</v>
      </c>
      <c r="E22" s="31" t="s">
        <v>43</v>
      </c>
      <c r="F22" s="31" t="s">
        <v>1</v>
      </c>
      <c r="G22" s="33">
        <v>0</v>
      </c>
      <c r="H22" s="33">
        <v>0</v>
      </c>
      <c r="I22" s="33">
        <v>0</v>
      </c>
      <c r="J22" s="34">
        <f>IFERROR(VLOOKUP(A22,#REF!,3,0),0)</f>
        <v>0</v>
      </c>
      <c r="K22" s="34">
        <f t="shared" si="110"/>
        <v>0</v>
      </c>
      <c r="L22" s="34">
        <v>0</v>
      </c>
      <c r="M22" s="34">
        <v>0</v>
      </c>
      <c r="N22" s="35">
        <f t="shared" si="111"/>
        <v>0</v>
      </c>
      <c r="O22" s="35">
        <f t="shared" si="112"/>
        <v>0</v>
      </c>
      <c r="P22" s="36">
        <v>0</v>
      </c>
      <c r="Q22" s="36">
        <f t="shared" si="36"/>
        <v>0</v>
      </c>
      <c r="R22" s="36"/>
      <c r="S22" s="37">
        <f ca="1">SUMIF(ROP!$D$6:$H$65536,A22,ROP!$J$6:$J$65536)</f>
        <v>0</v>
      </c>
      <c r="T22" s="37">
        <f>SUMIF(HASIL!$B:$B,APS!$B22&amp;RIGHT(APS!T$9,2),HASIL!$I:$I)</f>
        <v>0</v>
      </c>
      <c r="U22" s="37">
        <f>SUMIF(HASIL!$B:$B,APS!$B22&amp;RIGHT(APS!U$9,2),HASIL!$I:$I)</f>
        <v>0</v>
      </c>
      <c r="V22" s="37">
        <f>SUMIF(HASIL!$B:$B,APS!$B22&amp;RIGHT(APS!V$9,2),HASIL!$I:$I)</f>
        <v>0</v>
      </c>
      <c r="W22" s="37">
        <f>SUMIF(HASIL!$B:$B,APS!$B22&amp;RIGHT(APS!W$9,2),HASIL!$I:$I)</f>
        <v>0</v>
      </c>
      <c r="X22" s="38">
        <f t="shared" si="113"/>
        <v>0</v>
      </c>
      <c r="Y22" s="38">
        <f t="shared" si="114"/>
        <v>0</v>
      </c>
      <c r="Z22" s="39">
        <f t="shared" si="115"/>
        <v>0</v>
      </c>
      <c r="AA22" s="39">
        <f t="shared" si="26"/>
        <v>0</v>
      </c>
      <c r="AB22" s="40">
        <f t="shared" si="116"/>
        <v>0</v>
      </c>
      <c r="AC22" s="27">
        <v>0</v>
      </c>
      <c r="AD22" s="27"/>
      <c r="AE22" s="27"/>
      <c r="AF22" s="27"/>
      <c r="AG22" s="27"/>
      <c r="AH22" s="27"/>
      <c r="AI22" s="324">
        <f>SUMIF('Rekapitulasi Juni'!$D$9:$D$192,APS!$B22,'Rekapitulasi Juni'!$E$9:$E$192)</f>
        <v>0</v>
      </c>
      <c r="AJ22" s="324">
        <f>SUMIF('Rekapitulasi Juni'!$D$9:$D$192,APS!$B22,'Rekapitulasi Juni'!$F$9:$F$192)</f>
        <v>0</v>
      </c>
      <c r="AK22" s="324">
        <f>SUMIF('Rekapitulasi Juni'!$D$9:$D$192,APS!$B22,'Rekapitulasi Juni'!$K$9:$K$192)</f>
        <v>0</v>
      </c>
      <c r="AL22" s="325">
        <f t="shared" si="37"/>
        <v>0</v>
      </c>
      <c r="AM22" s="325">
        <f t="shared" si="38"/>
        <v>0</v>
      </c>
      <c r="AN22" s="27"/>
      <c r="AO22" s="324">
        <f>SUMIF('Rekapitulasi Juni'!$U$9:$U$192,APS!$B22,'Rekapitulasi Juni'!$V$9:$V$192)</f>
        <v>0</v>
      </c>
      <c r="AP22" s="324">
        <f>SUMIF('Rekapitulasi Juni'!$U$9:$U$192,APS!$B22,'Rekapitulasi Juni'!$W$9:$W$192)</f>
        <v>0</v>
      </c>
      <c r="AQ22" s="27"/>
      <c r="AR22" s="325">
        <f t="shared" si="39"/>
        <v>0</v>
      </c>
      <c r="AS22" s="325">
        <f t="shared" si="40"/>
        <v>0</v>
      </c>
      <c r="AT22" s="27"/>
      <c r="AU22" s="324">
        <f>SUMIF('Rekapitulasi Juni'!$AL$9:$AL$192,APS!$B22,'Rekapitulasi Juni'!$AM$9:$AM$192)</f>
        <v>0</v>
      </c>
      <c r="AV22" s="324">
        <f>SUMIF('Rekapitulasi Juni'!$AL$9:$AL$192,APS!$B22,'Rekapitulasi Juni'!$AN$9:$AN$192)</f>
        <v>0</v>
      </c>
      <c r="AW22" s="27"/>
      <c r="AX22" s="325">
        <f t="shared" si="41"/>
        <v>0</v>
      </c>
      <c r="AY22" s="325">
        <f t="shared" si="42"/>
        <v>0</v>
      </c>
      <c r="AZ22" s="41">
        <f t="shared" si="43"/>
        <v>0</v>
      </c>
      <c r="BA22" s="41">
        <f t="shared" si="44"/>
        <v>0</v>
      </c>
      <c r="BB22" s="41">
        <f t="shared" si="45"/>
        <v>0</v>
      </c>
      <c r="BC22" s="41">
        <f t="shared" si="46"/>
        <v>0</v>
      </c>
      <c r="BD22" s="41">
        <f t="shared" si="47"/>
        <v>0</v>
      </c>
      <c r="BE22" s="41">
        <f t="shared" si="48"/>
        <v>0</v>
      </c>
      <c r="BF22" s="180">
        <f t="shared" si="49"/>
        <v>0</v>
      </c>
      <c r="BG22" s="27">
        <v>0</v>
      </c>
      <c r="BH22" s="27"/>
      <c r="BI22" s="324">
        <f>SUMIF('Rekapitulasi Juni'!$D$214:$D$393,APS!$B22,'Rekapitulasi Juni'!$E$214:$E$393)</f>
        <v>0</v>
      </c>
      <c r="BJ22" s="324">
        <f>SUMIF('Rekapitulasi Juni'!$D$214:$D$393,APS!$B22,'Rekapitulasi Juni'!$F$214:$F$393)</f>
        <v>0</v>
      </c>
      <c r="BK22" s="27"/>
      <c r="BL22" s="325">
        <f t="shared" si="50"/>
        <v>0</v>
      </c>
      <c r="BM22" s="325">
        <f t="shared" si="51"/>
        <v>0</v>
      </c>
      <c r="BN22" s="27"/>
      <c r="BO22" s="324">
        <f>SUMIF('Rekapitulasi Juni'!$U$214:$U$393,APS!$B22,'Rekapitulasi Juni'!$V$214:$V$393)</f>
        <v>0</v>
      </c>
      <c r="BP22" s="324">
        <f>SUMIF('Rekapitulasi Juni'!$U$214:$U$393,APS!$B22,'Rekapitulasi Juni'!$W$214:$W$393)</f>
        <v>0</v>
      </c>
      <c r="BQ22" s="27"/>
      <c r="BR22" s="325">
        <f t="shared" si="52"/>
        <v>0</v>
      </c>
      <c r="BS22" s="325">
        <f t="shared" si="53"/>
        <v>0</v>
      </c>
      <c r="BT22" s="27"/>
      <c r="BU22" s="324">
        <f>SUMIF('Rekapitulasi Juni'!$AL$214:$AL$393,APS!$B22,'Rekapitulasi Juni'!$AM$214:$AM$393)</f>
        <v>0</v>
      </c>
      <c r="BV22" s="324">
        <f>SUMIF('Rekapitulasi Juni'!$AL$214:$AL$393,APS!$B22,'Rekapitulasi Juni'!$AN$214:$AN$393)</f>
        <v>0</v>
      </c>
      <c r="BW22" s="27"/>
      <c r="BX22" s="325">
        <f t="shared" si="54"/>
        <v>0</v>
      </c>
      <c r="BY22" s="325">
        <f t="shared" si="55"/>
        <v>0</v>
      </c>
      <c r="BZ22" s="27"/>
      <c r="CA22" s="324">
        <f>SUMIF('Rekapitulasi Juni'!$BA$214:$BA$393,APS!$B22,'Rekapitulasi Juni'!$BB$214:$BB$393)</f>
        <v>0</v>
      </c>
      <c r="CB22" s="324">
        <f>SUMIF('Rekapitulasi Juni'!$BA$214:$BA$393,APS!$B22,'Rekapitulasi Juni'!$BC$214:$BC$393)</f>
        <v>0</v>
      </c>
      <c r="CC22" s="27"/>
      <c r="CD22" s="325">
        <f t="shared" si="56"/>
        <v>0</v>
      </c>
      <c r="CE22" s="325">
        <f t="shared" si="57"/>
        <v>0</v>
      </c>
      <c r="CF22" s="27"/>
      <c r="CG22" s="324">
        <f>SUMIF('Rekapitulasi Juni'!$BP$214:$BP$393,APS!$B22,'Rekapitulasi Juni'!$BQ$214:$BQ$393)</f>
        <v>0</v>
      </c>
      <c r="CH22" s="324">
        <f>SUMIF('Rekapitulasi Juni'!$BP$214:$BP$393,APS!$B22,'Rekapitulasi Juni'!$BR$214:$BR$393)</f>
        <v>0</v>
      </c>
      <c r="CI22" s="27"/>
      <c r="CJ22" s="325">
        <f t="shared" si="58"/>
        <v>0</v>
      </c>
      <c r="CK22" s="325">
        <f t="shared" si="59"/>
        <v>0</v>
      </c>
      <c r="CL22" s="41">
        <f t="shared" si="60"/>
        <v>0</v>
      </c>
      <c r="CM22" s="41">
        <f t="shared" si="61"/>
        <v>0</v>
      </c>
      <c r="CN22" s="41">
        <f t="shared" si="62"/>
        <v>0</v>
      </c>
      <c r="CO22" s="41">
        <f t="shared" si="63"/>
        <v>0</v>
      </c>
      <c r="CP22" s="41">
        <f t="shared" si="64"/>
        <v>0</v>
      </c>
      <c r="CQ22" s="41">
        <f t="shared" si="65"/>
        <v>0</v>
      </c>
      <c r="CR22" s="180">
        <f t="shared" si="66"/>
        <v>0</v>
      </c>
      <c r="CS22" s="27">
        <v>0</v>
      </c>
      <c r="CT22" s="27"/>
      <c r="CU22" s="324">
        <f>SUMIF('Rekapitulasi Juni'!$D$410:$D$588,APS!$B22,'Rekapitulasi Juni'!$E$410:$E$588)</f>
        <v>0</v>
      </c>
      <c r="CV22" s="324">
        <f>SUMIF('Rekapitulasi Juni'!$D$410:$D$588,APS!$B22,'Rekapitulasi Juni'!$F$410:$F$588)</f>
        <v>0</v>
      </c>
      <c r="CW22" s="27"/>
      <c r="CX22" s="325">
        <f t="shared" si="67"/>
        <v>0</v>
      </c>
      <c r="CY22" s="325">
        <f t="shared" si="68"/>
        <v>0</v>
      </c>
      <c r="CZ22" s="27"/>
      <c r="DA22" s="324">
        <f>SUMIF('Rekapitulasi Juni'!$U$410:$U$588,APS!$B22,'Rekapitulasi Juni'!$V$410:$V$588)</f>
        <v>0</v>
      </c>
      <c r="DB22" s="324">
        <f>SUMIF('Rekapitulasi Juni'!$U$410:$U$588,APS!$B22,'Rekapitulasi Juni'!$W$410:$W$588)</f>
        <v>0</v>
      </c>
      <c r="DC22" s="27"/>
      <c r="DD22" s="325">
        <f t="shared" si="69"/>
        <v>0</v>
      </c>
      <c r="DE22" s="325">
        <f t="shared" si="70"/>
        <v>0</v>
      </c>
      <c r="DF22" s="27"/>
      <c r="DG22" s="324">
        <f>SUMIF('Rekapitulasi Juni'!$AL$410:$AL$588,APS!$B22,'Rekapitulasi Juni'!$AM$410:$AM$588)</f>
        <v>0</v>
      </c>
      <c r="DH22" s="324">
        <f>SUMIF('Rekapitulasi Juni'!$AL$410:$AL$588,APS!$B22,'Rekapitulasi Juni'!$AN$410:$AN$588)</f>
        <v>0</v>
      </c>
      <c r="DI22" s="27"/>
      <c r="DJ22" s="325">
        <f t="shared" si="71"/>
        <v>0</v>
      </c>
      <c r="DK22" s="325">
        <f t="shared" si="72"/>
        <v>0</v>
      </c>
      <c r="DL22" s="27"/>
      <c r="DM22" s="324">
        <f>SUMIF('Rekapitulasi Juni'!$BA$410:$BA$588,APS!$B22,'Rekapitulasi Juni'!$BB$410:$BB$588)</f>
        <v>0</v>
      </c>
      <c r="DN22" s="324">
        <f>SUMIF('Rekapitulasi Juni'!$BA$410:$BA$588,APS!$B22,'Rekapitulasi Juni'!$BC$410:$BC$588)</f>
        <v>0</v>
      </c>
      <c r="DO22" s="324">
        <f>SUMIF('Rekapitulasi Juni'!$BA$410:$BA$588,APS!$B22,'Rekapitulasi Juni'!$BF$410:$BF$588)</f>
        <v>0</v>
      </c>
      <c r="DP22" s="325">
        <f t="shared" si="73"/>
        <v>0</v>
      </c>
      <c r="DQ22" s="325">
        <f t="shared" si="74"/>
        <v>0</v>
      </c>
      <c r="DR22" s="27"/>
      <c r="DS22" s="324">
        <f>SUMIF('Rekapitulasi Juni'!$BP$410:$BP$588,APS!$B22,'Rekapitulasi Juni'!$BQ$410:$BQ$588)</f>
        <v>0</v>
      </c>
      <c r="DT22" s="324">
        <f>SUMIF('Rekapitulasi Juni'!$BP$410:$BP$588,APS!$B22,'Rekapitulasi Juni'!$BR$410:$BR$588)</f>
        <v>0</v>
      </c>
      <c r="DU22" s="27"/>
      <c r="DV22" s="325">
        <f t="shared" si="75"/>
        <v>0</v>
      </c>
      <c r="DW22" s="325">
        <f t="shared" si="76"/>
        <v>0</v>
      </c>
      <c r="DX22" s="41">
        <f t="shared" si="77"/>
        <v>0</v>
      </c>
      <c r="DY22" s="41">
        <f t="shared" si="78"/>
        <v>0</v>
      </c>
      <c r="DZ22" s="41">
        <f t="shared" si="79"/>
        <v>0</v>
      </c>
      <c r="EA22" s="41">
        <f t="shared" si="80"/>
        <v>0</v>
      </c>
      <c r="EB22" s="41">
        <f t="shared" si="81"/>
        <v>0</v>
      </c>
      <c r="EC22" s="41">
        <f t="shared" si="82"/>
        <v>0</v>
      </c>
      <c r="ED22" s="180">
        <f t="shared" si="83"/>
        <v>0</v>
      </c>
      <c r="EE22" s="27">
        <v>0</v>
      </c>
      <c r="EF22" s="27"/>
      <c r="EG22" s="324">
        <f>SUMIF('Rekapitulasi Juni'!$D$608:$D$786,APS!$B22,'Rekapitulasi Juni'!$E$608:$E$786)</f>
        <v>0</v>
      </c>
      <c r="EH22" s="324">
        <f>SUMIF('Rekapitulasi Juni'!$D$608:$D$786,APS!$B22,'Rekapitulasi Juni'!$F$608:$F$786)</f>
        <v>0</v>
      </c>
      <c r="EI22" s="27"/>
      <c r="EJ22" s="325">
        <f t="shared" si="84"/>
        <v>0</v>
      </c>
      <c r="EK22" s="325">
        <f t="shared" si="85"/>
        <v>0</v>
      </c>
      <c r="EL22" s="27"/>
      <c r="EM22" s="324">
        <f>SUMIF('Rekapitulasi Juni'!$U$608:$U$786,APS!$B22,'Rekapitulasi Juni'!$V$608:$V$786)</f>
        <v>0</v>
      </c>
      <c r="EN22" s="324">
        <f>SUMIF('Rekapitulasi Juni'!$U$608:$U$786,APS!$B22,'Rekapitulasi Juni'!$W$608:$W$786)</f>
        <v>0</v>
      </c>
      <c r="EO22" s="27"/>
      <c r="EP22" s="325">
        <f t="shared" si="86"/>
        <v>0</v>
      </c>
      <c r="EQ22" s="325">
        <f t="shared" si="87"/>
        <v>0</v>
      </c>
      <c r="ER22" s="27"/>
      <c r="ES22" s="324">
        <f>SUMIF('Rekapitulasi Juni'!$AL$608:$AL$786,APS!$B22,'Rekapitulasi Juni'!$AM$608:$AM$786)</f>
        <v>0</v>
      </c>
      <c r="ET22" s="324">
        <f>SUMIF('Rekapitulasi Juni'!$AL$608:$AL$786,APS!$B22,'Rekapitulasi Juni'!$AN$608:$AN$786)</f>
        <v>0</v>
      </c>
      <c r="EU22" s="27"/>
      <c r="EV22" s="325">
        <f t="shared" si="88"/>
        <v>0</v>
      </c>
      <c r="EW22" s="325">
        <f t="shared" si="89"/>
        <v>0</v>
      </c>
      <c r="EX22" s="27"/>
      <c r="EY22" s="324">
        <f>SUMIF('Rekapitulasi Juni'!$BA$608:$BA$786,APS!$B22,'Rekapitulasi Juni'!$BB$608:$BB$786)</f>
        <v>0</v>
      </c>
      <c r="EZ22" s="324">
        <f>SUMIF('Rekapitulasi Juni'!$BA$608:$BA$786,APS!$B22,'Rekapitulasi Juni'!$BC$608:$BC$786)</f>
        <v>0</v>
      </c>
      <c r="FA22" s="324">
        <f>SUMIF('Rekapitulasi Juni'!$BA$608:$BA$786,APS!$B22,'Rekapitulasi Juni'!$BF$608:$BF$786)</f>
        <v>0</v>
      </c>
      <c r="FB22" s="325">
        <f t="shared" si="90"/>
        <v>0</v>
      </c>
      <c r="FC22" s="325">
        <f t="shared" si="91"/>
        <v>0</v>
      </c>
      <c r="FD22" s="27"/>
      <c r="FE22" s="27"/>
      <c r="FF22" s="27"/>
      <c r="FG22" s="27"/>
      <c r="FH22" s="27"/>
      <c r="FI22" s="27"/>
      <c r="FJ22" s="41">
        <f t="shared" si="92"/>
        <v>0</v>
      </c>
      <c r="FK22" s="41">
        <f t="shared" si="93"/>
        <v>0</v>
      </c>
      <c r="FL22" s="41">
        <f t="shared" si="94"/>
        <v>0</v>
      </c>
      <c r="FM22" s="41">
        <f t="shared" si="95"/>
        <v>0</v>
      </c>
      <c r="FN22" s="41">
        <f t="shared" si="96"/>
        <v>0</v>
      </c>
      <c r="FO22" s="41">
        <f t="shared" si="97"/>
        <v>0</v>
      </c>
      <c r="FP22" s="180">
        <f t="shared" si="98"/>
        <v>0</v>
      </c>
      <c r="FQ22" s="27"/>
      <c r="FR22" s="27"/>
      <c r="FS22" s="324">
        <f>SUMIF('Rekapitulasi Juni'!$D$804:$D$984,APS!$B22,'Rekapitulasi Juni'!$E$804:$E$984)</f>
        <v>0</v>
      </c>
      <c r="FT22" s="324">
        <f>SUMIF('Rekapitulasi Juni'!$D$804:$D$984,APS!$B22,'Rekapitulasi Juni'!$F$804:$F$984)</f>
        <v>0</v>
      </c>
      <c r="FU22" s="27"/>
      <c r="FV22" s="325">
        <f t="shared" si="99"/>
        <v>0</v>
      </c>
      <c r="FW22" s="325">
        <f t="shared" si="100"/>
        <v>0</v>
      </c>
      <c r="FX22" s="27"/>
      <c r="FY22" s="324">
        <f>SUMIF('Rekapitulasi Juni'!$U$804:$U$984,APS!$B22,'Rekapitulasi Juni'!$V$804:$V$984)</f>
        <v>0</v>
      </c>
      <c r="FZ22" s="324">
        <f>SUMIF('Rekapitulasi Juni'!$U$804:$U$984,APS!$B22,'Rekapitulasi Juni'!$W$804:$W$984)</f>
        <v>0</v>
      </c>
      <c r="GA22" s="27"/>
      <c r="GB22" s="325">
        <f t="shared" si="101"/>
        <v>0</v>
      </c>
      <c r="GC22" s="325">
        <f t="shared" si="102"/>
        <v>0</v>
      </c>
      <c r="GD22" s="27"/>
      <c r="GE22" s="324">
        <f>SUMIF('Rekapitulasi Juni'!$AL$804:$AL$984,APS!$B22,'Rekapitulasi Juni'!$AM$804:$AM$984)</f>
        <v>0</v>
      </c>
      <c r="GF22" s="324">
        <f>SUMIF('Rekapitulasi Juni'!$AL$804:$AL$984,APS!$B22,'Rekapitulasi Juni'!$AN$804:$AN$984)</f>
        <v>0</v>
      </c>
      <c r="GG22" s="27"/>
      <c r="GH22" s="325">
        <f t="shared" si="27"/>
        <v>0</v>
      </c>
      <c r="GI22" s="325">
        <f t="shared" si="28"/>
        <v>0</v>
      </c>
      <c r="GJ22" s="27"/>
      <c r="GK22" s="27"/>
      <c r="GL22" s="41">
        <f t="shared" si="103"/>
        <v>0</v>
      </c>
      <c r="GM22" s="41">
        <f t="shared" si="104"/>
        <v>0</v>
      </c>
      <c r="GN22" s="41">
        <f t="shared" si="105"/>
        <v>0</v>
      </c>
      <c r="GO22" s="41">
        <f t="shared" si="106"/>
        <v>0</v>
      </c>
      <c r="GP22" s="41">
        <f t="shared" si="107"/>
        <v>0</v>
      </c>
      <c r="GQ22" s="41">
        <f t="shared" si="108"/>
        <v>0</v>
      </c>
      <c r="GR22" s="180">
        <f t="shared" si="109"/>
        <v>0</v>
      </c>
      <c r="GS22" s="41">
        <f t="shared" si="29"/>
        <v>0</v>
      </c>
      <c r="GT22" s="41">
        <f t="shared" si="30"/>
        <v>0</v>
      </c>
      <c r="GU22" s="41">
        <f t="shared" si="31"/>
        <v>0</v>
      </c>
      <c r="GV22" s="41">
        <f t="shared" si="32"/>
        <v>0</v>
      </c>
      <c r="GW22" s="41">
        <f t="shared" si="33"/>
        <v>0</v>
      </c>
      <c r="GX22" s="41">
        <f t="shared" si="34"/>
        <v>0</v>
      </c>
      <c r="GY22" s="180">
        <f t="shared" si="35"/>
        <v>0</v>
      </c>
      <c r="GZ22" s="41">
        <v>8</v>
      </c>
      <c r="HA22" s="32"/>
      <c r="HB22" s="42">
        <f t="shared" si="117"/>
        <v>0</v>
      </c>
      <c r="HC22" s="43"/>
    </row>
    <row r="23" spans="1:211" ht="15" hidden="1" customHeight="1">
      <c r="A23" s="31" t="s">
        <v>58</v>
      </c>
      <c r="B23" s="32" t="s">
        <v>59</v>
      </c>
      <c r="C23" s="31" t="s">
        <v>1</v>
      </c>
      <c r="D23" s="31" t="s">
        <v>1</v>
      </c>
      <c r="E23" s="31" t="s">
        <v>43</v>
      </c>
      <c r="F23" s="31" t="s">
        <v>1</v>
      </c>
      <c r="G23" s="33">
        <v>0</v>
      </c>
      <c r="H23" s="33">
        <v>0</v>
      </c>
      <c r="I23" s="33">
        <v>0</v>
      </c>
      <c r="J23" s="34">
        <f>IFERROR(VLOOKUP(A23,#REF!,3,0),0)</f>
        <v>0</v>
      </c>
      <c r="K23" s="34">
        <f t="shared" si="110"/>
        <v>0</v>
      </c>
      <c r="L23" s="34">
        <v>0</v>
      </c>
      <c r="M23" s="34">
        <v>0</v>
      </c>
      <c r="N23" s="35">
        <f t="shared" si="111"/>
        <v>0</v>
      </c>
      <c r="O23" s="35">
        <f t="shared" si="112"/>
        <v>0</v>
      </c>
      <c r="P23" s="36">
        <v>0</v>
      </c>
      <c r="Q23" s="36">
        <f t="shared" si="36"/>
        <v>0</v>
      </c>
      <c r="R23" s="36"/>
      <c r="S23" s="37">
        <f ca="1">SUMIF(ROP!$D$6:$H$65536,A23,ROP!$J$6:$J$65536)</f>
        <v>0</v>
      </c>
      <c r="T23" s="37">
        <f>SUMIF(HASIL!$B:$B,APS!$B23&amp;RIGHT(APS!T$9,2),HASIL!$I:$I)</f>
        <v>0</v>
      </c>
      <c r="U23" s="37">
        <f>SUMIF(HASIL!$B:$B,APS!$B23&amp;RIGHT(APS!U$9,2),HASIL!$I:$I)</f>
        <v>0</v>
      </c>
      <c r="V23" s="37">
        <f>SUMIF(HASIL!$B:$B,APS!$B23&amp;RIGHT(APS!V$9,2),HASIL!$I:$I)</f>
        <v>0</v>
      </c>
      <c r="W23" s="37">
        <f>SUMIF(HASIL!$B:$B,APS!$B23&amp;RIGHT(APS!W$9,2),HASIL!$I:$I)</f>
        <v>0</v>
      </c>
      <c r="X23" s="38">
        <f t="shared" si="113"/>
        <v>0</v>
      </c>
      <c r="Y23" s="38">
        <f t="shared" si="114"/>
        <v>0</v>
      </c>
      <c r="Z23" s="39">
        <f t="shared" si="115"/>
        <v>0</v>
      </c>
      <c r="AA23" s="39">
        <f t="shared" si="26"/>
        <v>0</v>
      </c>
      <c r="AB23" s="40">
        <f t="shared" si="116"/>
        <v>0</v>
      </c>
      <c r="AC23" s="27">
        <v>0</v>
      </c>
      <c r="AD23" s="27"/>
      <c r="AE23" s="27"/>
      <c r="AF23" s="27"/>
      <c r="AG23" s="27"/>
      <c r="AH23" s="27"/>
      <c r="AI23" s="324">
        <f>SUMIF('Rekapitulasi Juni'!$D$9:$D$192,APS!$B23,'Rekapitulasi Juni'!$E$9:$E$192)</f>
        <v>0</v>
      </c>
      <c r="AJ23" s="324">
        <f>SUMIF('Rekapitulasi Juni'!$D$9:$D$192,APS!$B23,'Rekapitulasi Juni'!$F$9:$F$192)</f>
        <v>0</v>
      </c>
      <c r="AK23" s="324">
        <f>SUMIF('Rekapitulasi Juni'!$D$9:$D$192,APS!$B23,'Rekapitulasi Juni'!$K$9:$K$192)</f>
        <v>0</v>
      </c>
      <c r="AL23" s="325">
        <f t="shared" si="37"/>
        <v>0</v>
      </c>
      <c r="AM23" s="325">
        <f t="shared" si="38"/>
        <v>0</v>
      </c>
      <c r="AN23" s="27"/>
      <c r="AO23" s="324">
        <f>SUMIF('Rekapitulasi Juni'!$U$9:$U$192,APS!$B23,'Rekapitulasi Juni'!$V$9:$V$192)</f>
        <v>0</v>
      </c>
      <c r="AP23" s="324">
        <f>SUMIF('Rekapitulasi Juni'!$U$9:$U$192,APS!$B23,'Rekapitulasi Juni'!$W$9:$W$192)</f>
        <v>0</v>
      </c>
      <c r="AQ23" s="27"/>
      <c r="AR23" s="325">
        <f t="shared" si="39"/>
        <v>0</v>
      </c>
      <c r="AS23" s="325">
        <f t="shared" si="40"/>
        <v>0</v>
      </c>
      <c r="AT23" s="27"/>
      <c r="AU23" s="324">
        <f>SUMIF('Rekapitulasi Juni'!$AL$9:$AL$192,APS!$B23,'Rekapitulasi Juni'!$AM$9:$AM$192)</f>
        <v>0</v>
      </c>
      <c r="AV23" s="324">
        <f>SUMIF('Rekapitulasi Juni'!$AL$9:$AL$192,APS!$B23,'Rekapitulasi Juni'!$AN$9:$AN$192)</f>
        <v>0</v>
      </c>
      <c r="AW23" s="27"/>
      <c r="AX23" s="325">
        <f t="shared" si="41"/>
        <v>0</v>
      </c>
      <c r="AY23" s="325">
        <f t="shared" si="42"/>
        <v>0</v>
      </c>
      <c r="AZ23" s="41">
        <f t="shared" si="43"/>
        <v>0</v>
      </c>
      <c r="BA23" s="41">
        <f t="shared" si="44"/>
        <v>0</v>
      </c>
      <c r="BB23" s="41">
        <f t="shared" si="45"/>
        <v>0</v>
      </c>
      <c r="BC23" s="41">
        <f t="shared" si="46"/>
        <v>0</v>
      </c>
      <c r="BD23" s="41">
        <f t="shared" si="47"/>
        <v>0</v>
      </c>
      <c r="BE23" s="41">
        <f t="shared" si="48"/>
        <v>0</v>
      </c>
      <c r="BF23" s="180">
        <f t="shared" si="49"/>
        <v>0</v>
      </c>
      <c r="BG23" s="27">
        <v>0</v>
      </c>
      <c r="BH23" s="27"/>
      <c r="BI23" s="324">
        <f>SUMIF('Rekapitulasi Juni'!$D$214:$D$393,APS!$B23,'Rekapitulasi Juni'!$E$214:$E$393)</f>
        <v>0</v>
      </c>
      <c r="BJ23" s="324">
        <f>SUMIF('Rekapitulasi Juni'!$D$214:$D$393,APS!$B23,'Rekapitulasi Juni'!$F$214:$F$393)</f>
        <v>0</v>
      </c>
      <c r="BK23" s="27"/>
      <c r="BL23" s="325">
        <f t="shared" si="50"/>
        <v>0</v>
      </c>
      <c r="BM23" s="325">
        <f t="shared" si="51"/>
        <v>0</v>
      </c>
      <c r="BN23" s="27"/>
      <c r="BO23" s="324">
        <f>SUMIF('Rekapitulasi Juni'!$U$214:$U$393,APS!$B23,'Rekapitulasi Juni'!$V$214:$V$393)</f>
        <v>0</v>
      </c>
      <c r="BP23" s="324">
        <f>SUMIF('Rekapitulasi Juni'!$U$214:$U$393,APS!$B23,'Rekapitulasi Juni'!$W$214:$W$393)</f>
        <v>0</v>
      </c>
      <c r="BQ23" s="27"/>
      <c r="BR23" s="325">
        <f t="shared" si="52"/>
        <v>0</v>
      </c>
      <c r="BS23" s="325">
        <f t="shared" si="53"/>
        <v>0</v>
      </c>
      <c r="BT23" s="27"/>
      <c r="BU23" s="324">
        <f>SUMIF('Rekapitulasi Juni'!$AL$214:$AL$393,APS!$B23,'Rekapitulasi Juni'!$AM$214:$AM$393)</f>
        <v>0</v>
      </c>
      <c r="BV23" s="324">
        <f>SUMIF('Rekapitulasi Juni'!$AL$214:$AL$393,APS!$B23,'Rekapitulasi Juni'!$AN$214:$AN$393)</f>
        <v>0</v>
      </c>
      <c r="BW23" s="27"/>
      <c r="BX23" s="325">
        <f t="shared" si="54"/>
        <v>0</v>
      </c>
      <c r="BY23" s="325">
        <f t="shared" si="55"/>
        <v>0</v>
      </c>
      <c r="BZ23" s="27"/>
      <c r="CA23" s="324">
        <f>SUMIF('Rekapitulasi Juni'!$BA$214:$BA$393,APS!$B23,'Rekapitulasi Juni'!$BB$214:$BB$393)</f>
        <v>0</v>
      </c>
      <c r="CB23" s="324">
        <f>SUMIF('Rekapitulasi Juni'!$BA$214:$BA$393,APS!$B23,'Rekapitulasi Juni'!$BC$214:$BC$393)</f>
        <v>0</v>
      </c>
      <c r="CC23" s="27"/>
      <c r="CD23" s="325">
        <f t="shared" si="56"/>
        <v>0</v>
      </c>
      <c r="CE23" s="325">
        <f t="shared" si="57"/>
        <v>0</v>
      </c>
      <c r="CF23" s="27"/>
      <c r="CG23" s="324">
        <f>SUMIF('Rekapitulasi Juni'!$BP$214:$BP$393,APS!$B23,'Rekapitulasi Juni'!$BQ$214:$BQ$393)</f>
        <v>0</v>
      </c>
      <c r="CH23" s="324">
        <f>SUMIF('Rekapitulasi Juni'!$BP$214:$BP$393,APS!$B23,'Rekapitulasi Juni'!$BR$214:$BR$393)</f>
        <v>0</v>
      </c>
      <c r="CI23" s="27"/>
      <c r="CJ23" s="325">
        <f t="shared" si="58"/>
        <v>0</v>
      </c>
      <c r="CK23" s="325">
        <f t="shared" si="59"/>
        <v>0</v>
      </c>
      <c r="CL23" s="41">
        <f t="shared" si="60"/>
        <v>0</v>
      </c>
      <c r="CM23" s="41">
        <f t="shared" si="61"/>
        <v>0</v>
      </c>
      <c r="CN23" s="41">
        <f t="shared" si="62"/>
        <v>0</v>
      </c>
      <c r="CO23" s="41">
        <f t="shared" si="63"/>
        <v>0</v>
      </c>
      <c r="CP23" s="41">
        <f t="shared" si="64"/>
        <v>0</v>
      </c>
      <c r="CQ23" s="41">
        <f t="shared" si="65"/>
        <v>0</v>
      </c>
      <c r="CR23" s="180">
        <f t="shared" si="66"/>
        <v>0</v>
      </c>
      <c r="CS23" s="27">
        <v>0</v>
      </c>
      <c r="CT23" s="27"/>
      <c r="CU23" s="324">
        <f>SUMIF('Rekapitulasi Juni'!$D$410:$D$588,APS!$B23,'Rekapitulasi Juni'!$E$410:$E$588)</f>
        <v>0</v>
      </c>
      <c r="CV23" s="324">
        <f>SUMIF('Rekapitulasi Juni'!$D$410:$D$588,APS!$B23,'Rekapitulasi Juni'!$F$410:$F$588)</f>
        <v>0</v>
      </c>
      <c r="CW23" s="27"/>
      <c r="CX23" s="325">
        <f t="shared" si="67"/>
        <v>0</v>
      </c>
      <c r="CY23" s="325">
        <f t="shared" si="68"/>
        <v>0</v>
      </c>
      <c r="CZ23" s="27"/>
      <c r="DA23" s="324">
        <f>SUMIF('Rekapitulasi Juni'!$U$410:$U$588,APS!$B23,'Rekapitulasi Juni'!$V$410:$V$588)</f>
        <v>0</v>
      </c>
      <c r="DB23" s="324">
        <f>SUMIF('Rekapitulasi Juni'!$U$410:$U$588,APS!$B23,'Rekapitulasi Juni'!$W$410:$W$588)</f>
        <v>0</v>
      </c>
      <c r="DC23" s="27"/>
      <c r="DD23" s="325">
        <f t="shared" si="69"/>
        <v>0</v>
      </c>
      <c r="DE23" s="325">
        <f t="shared" si="70"/>
        <v>0</v>
      </c>
      <c r="DF23" s="27"/>
      <c r="DG23" s="324">
        <f>SUMIF('Rekapitulasi Juni'!$AL$410:$AL$588,APS!$B23,'Rekapitulasi Juni'!$AM$410:$AM$588)</f>
        <v>0</v>
      </c>
      <c r="DH23" s="324">
        <f>SUMIF('Rekapitulasi Juni'!$AL$410:$AL$588,APS!$B23,'Rekapitulasi Juni'!$AN$410:$AN$588)</f>
        <v>0</v>
      </c>
      <c r="DI23" s="27"/>
      <c r="DJ23" s="325">
        <f t="shared" si="71"/>
        <v>0</v>
      </c>
      <c r="DK23" s="325">
        <f t="shared" si="72"/>
        <v>0</v>
      </c>
      <c r="DL23" s="27"/>
      <c r="DM23" s="324">
        <f>SUMIF('Rekapitulasi Juni'!$BA$410:$BA$588,APS!$B23,'Rekapitulasi Juni'!$BB$410:$BB$588)</f>
        <v>0</v>
      </c>
      <c r="DN23" s="324">
        <f>SUMIF('Rekapitulasi Juni'!$BA$410:$BA$588,APS!$B23,'Rekapitulasi Juni'!$BC$410:$BC$588)</f>
        <v>0</v>
      </c>
      <c r="DO23" s="324">
        <f>SUMIF('Rekapitulasi Juni'!$BA$410:$BA$588,APS!$B23,'Rekapitulasi Juni'!$BF$410:$BF$588)</f>
        <v>0</v>
      </c>
      <c r="DP23" s="325">
        <f t="shared" si="73"/>
        <v>0</v>
      </c>
      <c r="DQ23" s="325">
        <f t="shared" si="74"/>
        <v>0</v>
      </c>
      <c r="DR23" s="27"/>
      <c r="DS23" s="324">
        <f>SUMIF('Rekapitulasi Juni'!$BP$410:$BP$588,APS!$B23,'Rekapitulasi Juni'!$BQ$410:$BQ$588)</f>
        <v>0</v>
      </c>
      <c r="DT23" s="324">
        <f>SUMIF('Rekapitulasi Juni'!$BP$410:$BP$588,APS!$B23,'Rekapitulasi Juni'!$BR$410:$BR$588)</f>
        <v>0</v>
      </c>
      <c r="DU23" s="27"/>
      <c r="DV23" s="325">
        <f t="shared" si="75"/>
        <v>0</v>
      </c>
      <c r="DW23" s="325">
        <f t="shared" si="76"/>
        <v>0</v>
      </c>
      <c r="DX23" s="41">
        <f t="shared" si="77"/>
        <v>0</v>
      </c>
      <c r="DY23" s="41">
        <f t="shared" si="78"/>
        <v>0</v>
      </c>
      <c r="DZ23" s="41">
        <f t="shared" si="79"/>
        <v>0</v>
      </c>
      <c r="EA23" s="41">
        <f t="shared" si="80"/>
        <v>0</v>
      </c>
      <c r="EB23" s="41">
        <f t="shared" si="81"/>
        <v>0</v>
      </c>
      <c r="EC23" s="41">
        <f t="shared" si="82"/>
        <v>0</v>
      </c>
      <c r="ED23" s="180">
        <f t="shared" si="83"/>
        <v>0</v>
      </c>
      <c r="EE23" s="27">
        <v>0</v>
      </c>
      <c r="EF23" s="27"/>
      <c r="EG23" s="324">
        <f>SUMIF('Rekapitulasi Juni'!$D$608:$D$786,APS!$B23,'Rekapitulasi Juni'!$E$608:$E$786)</f>
        <v>0</v>
      </c>
      <c r="EH23" s="324">
        <f>SUMIF('Rekapitulasi Juni'!$D$608:$D$786,APS!$B23,'Rekapitulasi Juni'!$F$608:$F$786)</f>
        <v>0</v>
      </c>
      <c r="EI23" s="27"/>
      <c r="EJ23" s="325">
        <f t="shared" si="84"/>
        <v>0</v>
      </c>
      <c r="EK23" s="325">
        <f t="shared" si="85"/>
        <v>0</v>
      </c>
      <c r="EL23" s="27"/>
      <c r="EM23" s="324">
        <f>SUMIF('Rekapitulasi Juni'!$U$608:$U$786,APS!$B23,'Rekapitulasi Juni'!$V$608:$V$786)</f>
        <v>0</v>
      </c>
      <c r="EN23" s="324">
        <f>SUMIF('Rekapitulasi Juni'!$U$608:$U$786,APS!$B23,'Rekapitulasi Juni'!$W$608:$W$786)</f>
        <v>0</v>
      </c>
      <c r="EO23" s="27"/>
      <c r="EP23" s="325">
        <f t="shared" si="86"/>
        <v>0</v>
      </c>
      <c r="EQ23" s="325">
        <f t="shared" si="87"/>
        <v>0</v>
      </c>
      <c r="ER23" s="27"/>
      <c r="ES23" s="324">
        <f>SUMIF('Rekapitulasi Juni'!$AL$608:$AL$786,APS!$B23,'Rekapitulasi Juni'!$AM$608:$AM$786)</f>
        <v>0</v>
      </c>
      <c r="ET23" s="324">
        <f>SUMIF('Rekapitulasi Juni'!$AL$608:$AL$786,APS!$B23,'Rekapitulasi Juni'!$AN$608:$AN$786)</f>
        <v>0</v>
      </c>
      <c r="EU23" s="27"/>
      <c r="EV23" s="325">
        <f t="shared" si="88"/>
        <v>0</v>
      </c>
      <c r="EW23" s="325">
        <f t="shared" si="89"/>
        <v>0</v>
      </c>
      <c r="EX23" s="27"/>
      <c r="EY23" s="324">
        <f>SUMIF('Rekapitulasi Juni'!$BA$608:$BA$786,APS!$B23,'Rekapitulasi Juni'!$BB$608:$BB$786)</f>
        <v>0</v>
      </c>
      <c r="EZ23" s="324">
        <f>SUMIF('Rekapitulasi Juni'!$BA$608:$BA$786,APS!$B23,'Rekapitulasi Juni'!$BC$608:$BC$786)</f>
        <v>0</v>
      </c>
      <c r="FA23" s="324">
        <f>SUMIF('Rekapitulasi Juni'!$BA$608:$BA$786,APS!$B23,'Rekapitulasi Juni'!$BF$608:$BF$786)</f>
        <v>0</v>
      </c>
      <c r="FB23" s="325">
        <f t="shared" si="90"/>
        <v>0</v>
      </c>
      <c r="FC23" s="325">
        <f t="shared" si="91"/>
        <v>0</v>
      </c>
      <c r="FD23" s="27"/>
      <c r="FE23" s="27"/>
      <c r="FF23" s="27"/>
      <c r="FG23" s="27"/>
      <c r="FH23" s="27"/>
      <c r="FI23" s="27"/>
      <c r="FJ23" s="41">
        <f t="shared" si="92"/>
        <v>0</v>
      </c>
      <c r="FK23" s="41">
        <f t="shared" si="93"/>
        <v>0</v>
      </c>
      <c r="FL23" s="41">
        <f t="shared" si="94"/>
        <v>0</v>
      </c>
      <c r="FM23" s="41">
        <f t="shared" si="95"/>
        <v>0</v>
      </c>
      <c r="FN23" s="41">
        <f t="shared" si="96"/>
        <v>0</v>
      </c>
      <c r="FO23" s="41">
        <f t="shared" si="97"/>
        <v>0</v>
      </c>
      <c r="FP23" s="180">
        <f t="shared" si="98"/>
        <v>0</v>
      </c>
      <c r="FQ23" s="27"/>
      <c r="FR23" s="27"/>
      <c r="FS23" s="324">
        <f>SUMIF('Rekapitulasi Juni'!$D$804:$D$984,APS!$B23,'Rekapitulasi Juni'!$E$804:$E$984)</f>
        <v>0</v>
      </c>
      <c r="FT23" s="324">
        <f>SUMIF('Rekapitulasi Juni'!$D$804:$D$984,APS!$B23,'Rekapitulasi Juni'!$F$804:$F$984)</f>
        <v>0</v>
      </c>
      <c r="FU23" s="27"/>
      <c r="FV23" s="325">
        <f t="shared" si="99"/>
        <v>0</v>
      </c>
      <c r="FW23" s="325">
        <f t="shared" si="100"/>
        <v>0</v>
      </c>
      <c r="FX23" s="27"/>
      <c r="FY23" s="324">
        <f>SUMIF('Rekapitulasi Juni'!$U$804:$U$984,APS!$B23,'Rekapitulasi Juni'!$V$804:$V$984)</f>
        <v>0</v>
      </c>
      <c r="FZ23" s="324">
        <f>SUMIF('Rekapitulasi Juni'!$U$804:$U$984,APS!$B23,'Rekapitulasi Juni'!$W$804:$W$984)</f>
        <v>0</v>
      </c>
      <c r="GA23" s="27"/>
      <c r="GB23" s="325">
        <f t="shared" si="101"/>
        <v>0</v>
      </c>
      <c r="GC23" s="325">
        <f t="shared" si="102"/>
        <v>0</v>
      </c>
      <c r="GD23" s="27"/>
      <c r="GE23" s="324">
        <f>SUMIF('Rekapitulasi Juni'!$AL$804:$AL$984,APS!$B23,'Rekapitulasi Juni'!$AM$804:$AM$984)</f>
        <v>0</v>
      </c>
      <c r="GF23" s="324">
        <f>SUMIF('Rekapitulasi Juni'!$AL$804:$AL$984,APS!$B23,'Rekapitulasi Juni'!$AN$804:$AN$984)</f>
        <v>0</v>
      </c>
      <c r="GG23" s="27"/>
      <c r="GH23" s="325">
        <f t="shared" si="27"/>
        <v>0</v>
      </c>
      <c r="GI23" s="325">
        <f t="shared" si="28"/>
        <v>0</v>
      </c>
      <c r="GJ23" s="27"/>
      <c r="GK23" s="27"/>
      <c r="GL23" s="41">
        <f t="shared" si="103"/>
        <v>0</v>
      </c>
      <c r="GM23" s="41">
        <f t="shared" si="104"/>
        <v>0</v>
      </c>
      <c r="GN23" s="41">
        <f t="shared" si="105"/>
        <v>0</v>
      </c>
      <c r="GO23" s="41">
        <f t="shared" si="106"/>
        <v>0</v>
      </c>
      <c r="GP23" s="41">
        <f t="shared" si="107"/>
        <v>0</v>
      </c>
      <c r="GQ23" s="41">
        <f t="shared" si="108"/>
        <v>0</v>
      </c>
      <c r="GR23" s="180">
        <f t="shared" si="109"/>
        <v>0</v>
      </c>
      <c r="GS23" s="41">
        <f t="shared" si="29"/>
        <v>0</v>
      </c>
      <c r="GT23" s="41">
        <f t="shared" si="30"/>
        <v>0</v>
      </c>
      <c r="GU23" s="41">
        <f t="shared" si="31"/>
        <v>0</v>
      </c>
      <c r="GV23" s="41">
        <f t="shared" si="32"/>
        <v>0</v>
      </c>
      <c r="GW23" s="41">
        <f t="shared" si="33"/>
        <v>0</v>
      </c>
      <c r="GX23" s="41">
        <f t="shared" si="34"/>
        <v>0</v>
      </c>
      <c r="GY23" s="180">
        <f t="shared" si="35"/>
        <v>0</v>
      </c>
      <c r="GZ23" s="41">
        <v>9</v>
      </c>
      <c r="HA23" s="32"/>
      <c r="HB23" s="42">
        <f t="shared" si="117"/>
        <v>0</v>
      </c>
      <c r="HC23" s="43"/>
    </row>
    <row r="24" spans="1:211" ht="15" hidden="1" customHeight="1">
      <c r="A24" s="31" t="s">
        <v>60</v>
      </c>
      <c r="B24" s="32" t="s">
        <v>61</v>
      </c>
      <c r="C24" s="31" t="s">
        <v>1</v>
      </c>
      <c r="D24" s="31" t="s">
        <v>1</v>
      </c>
      <c r="E24" s="31" t="s">
        <v>43</v>
      </c>
      <c r="F24" s="31" t="s">
        <v>1</v>
      </c>
      <c r="G24" s="33">
        <v>0</v>
      </c>
      <c r="H24" s="33">
        <v>0</v>
      </c>
      <c r="I24" s="33">
        <v>0</v>
      </c>
      <c r="J24" s="34">
        <f>IFERROR(VLOOKUP(A24,#REF!,3,0),0)</f>
        <v>0</v>
      </c>
      <c r="K24" s="34">
        <f t="shared" si="110"/>
        <v>0</v>
      </c>
      <c r="L24" s="34">
        <v>0</v>
      </c>
      <c r="M24" s="34">
        <v>0</v>
      </c>
      <c r="N24" s="35">
        <f t="shared" si="111"/>
        <v>0</v>
      </c>
      <c r="O24" s="35">
        <f t="shared" si="112"/>
        <v>0</v>
      </c>
      <c r="P24" s="36">
        <v>0</v>
      </c>
      <c r="Q24" s="36">
        <f t="shared" si="36"/>
        <v>0</v>
      </c>
      <c r="R24" s="36"/>
      <c r="S24" s="37">
        <f ca="1">SUMIF(ROP!$D$6:$H$65536,A24,ROP!$J$6:$J$65536)</f>
        <v>0</v>
      </c>
      <c r="T24" s="37">
        <f>SUMIF(HASIL!$B:$B,APS!$B24&amp;RIGHT(APS!T$9,2),HASIL!$I:$I)</f>
        <v>0</v>
      </c>
      <c r="U24" s="37">
        <f>SUMIF(HASIL!$B:$B,APS!$B24&amp;RIGHT(APS!U$9,2),HASIL!$I:$I)</f>
        <v>0</v>
      </c>
      <c r="V24" s="37">
        <f>SUMIF(HASIL!$B:$B,APS!$B24&amp;RIGHT(APS!V$9,2),HASIL!$I:$I)</f>
        <v>0</v>
      </c>
      <c r="W24" s="37">
        <f>SUMIF(HASIL!$B:$B,APS!$B24&amp;RIGHT(APS!W$9,2),HASIL!$I:$I)</f>
        <v>0</v>
      </c>
      <c r="X24" s="38">
        <f t="shared" si="113"/>
        <v>0</v>
      </c>
      <c r="Y24" s="38">
        <f t="shared" si="114"/>
        <v>0</v>
      </c>
      <c r="Z24" s="39">
        <f t="shared" si="115"/>
        <v>0</v>
      </c>
      <c r="AA24" s="39">
        <f t="shared" si="26"/>
        <v>0</v>
      </c>
      <c r="AB24" s="40">
        <f t="shared" si="116"/>
        <v>0</v>
      </c>
      <c r="AC24" s="27">
        <v>0</v>
      </c>
      <c r="AD24" s="27"/>
      <c r="AE24" s="27"/>
      <c r="AF24" s="27"/>
      <c r="AG24" s="27"/>
      <c r="AH24" s="27"/>
      <c r="AI24" s="324">
        <f>SUMIF('Rekapitulasi Juni'!$D$9:$D$192,APS!$B24,'Rekapitulasi Juni'!$E$9:$E$192)</f>
        <v>0</v>
      </c>
      <c r="AJ24" s="324">
        <f>SUMIF('Rekapitulasi Juni'!$D$9:$D$192,APS!$B24,'Rekapitulasi Juni'!$F$9:$F$192)</f>
        <v>0</v>
      </c>
      <c r="AK24" s="324">
        <f>SUMIF('Rekapitulasi Juni'!$D$9:$D$192,APS!$B24,'Rekapitulasi Juni'!$K$9:$K$192)</f>
        <v>0</v>
      </c>
      <c r="AL24" s="325">
        <f t="shared" si="37"/>
        <v>0</v>
      </c>
      <c r="AM24" s="325">
        <f t="shared" si="38"/>
        <v>0</v>
      </c>
      <c r="AN24" s="27"/>
      <c r="AO24" s="324">
        <f>SUMIF('Rekapitulasi Juni'!$U$9:$U$192,APS!$B24,'Rekapitulasi Juni'!$V$9:$V$192)</f>
        <v>0</v>
      </c>
      <c r="AP24" s="324">
        <f>SUMIF('Rekapitulasi Juni'!$U$9:$U$192,APS!$B24,'Rekapitulasi Juni'!$W$9:$W$192)</f>
        <v>0</v>
      </c>
      <c r="AQ24" s="27"/>
      <c r="AR24" s="325">
        <f t="shared" si="39"/>
        <v>0</v>
      </c>
      <c r="AS24" s="325">
        <f t="shared" si="40"/>
        <v>0</v>
      </c>
      <c r="AT24" s="27"/>
      <c r="AU24" s="324">
        <f>SUMIF('Rekapitulasi Juni'!$AL$9:$AL$192,APS!$B24,'Rekapitulasi Juni'!$AM$9:$AM$192)</f>
        <v>0</v>
      </c>
      <c r="AV24" s="324">
        <f>SUMIF('Rekapitulasi Juni'!$AL$9:$AL$192,APS!$B24,'Rekapitulasi Juni'!$AN$9:$AN$192)</f>
        <v>0</v>
      </c>
      <c r="AW24" s="27"/>
      <c r="AX24" s="325">
        <f t="shared" si="41"/>
        <v>0</v>
      </c>
      <c r="AY24" s="325">
        <f t="shared" si="42"/>
        <v>0</v>
      </c>
      <c r="AZ24" s="41">
        <f t="shared" si="43"/>
        <v>0</v>
      </c>
      <c r="BA24" s="41">
        <f t="shared" si="44"/>
        <v>0</v>
      </c>
      <c r="BB24" s="41">
        <f t="shared" si="45"/>
        <v>0</v>
      </c>
      <c r="BC24" s="41">
        <f t="shared" si="46"/>
        <v>0</v>
      </c>
      <c r="BD24" s="41">
        <f t="shared" si="47"/>
        <v>0</v>
      </c>
      <c r="BE24" s="41">
        <f t="shared" si="48"/>
        <v>0</v>
      </c>
      <c r="BF24" s="180">
        <f t="shared" si="49"/>
        <v>0</v>
      </c>
      <c r="BG24" s="27">
        <v>0</v>
      </c>
      <c r="BH24" s="27"/>
      <c r="BI24" s="324">
        <f>SUMIF('Rekapitulasi Juni'!$D$214:$D$393,APS!$B24,'Rekapitulasi Juni'!$E$214:$E$393)</f>
        <v>0</v>
      </c>
      <c r="BJ24" s="324">
        <f>SUMIF('Rekapitulasi Juni'!$D$214:$D$393,APS!$B24,'Rekapitulasi Juni'!$F$214:$F$393)</f>
        <v>0</v>
      </c>
      <c r="BK24" s="27"/>
      <c r="BL24" s="325">
        <f t="shared" si="50"/>
        <v>0</v>
      </c>
      <c r="BM24" s="325">
        <f t="shared" si="51"/>
        <v>0</v>
      </c>
      <c r="BN24" s="27"/>
      <c r="BO24" s="324">
        <f>SUMIF('Rekapitulasi Juni'!$U$214:$U$393,APS!$B24,'Rekapitulasi Juni'!$V$214:$V$393)</f>
        <v>0</v>
      </c>
      <c r="BP24" s="324">
        <f>SUMIF('Rekapitulasi Juni'!$U$214:$U$393,APS!$B24,'Rekapitulasi Juni'!$W$214:$W$393)</f>
        <v>0</v>
      </c>
      <c r="BQ24" s="27"/>
      <c r="BR24" s="325">
        <f t="shared" si="52"/>
        <v>0</v>
      </c>
      <c r="BS24" s="325">
        <f t="shared" si="53"/>
        <v>0</v>
      </c>
      <c r="BT24" s="27"/>
      <c r="BU24" s="324">
        <f>SUMIF('Rekapitulasi Juni'!$AL$214:$AL$393,APS!$B24,'Rekapitulasi Juni'!$AM$214:$AM$393)</f>
        <v>0</v>
      </c>
      <c r="BV24" s="324">
        <f>SUMIF('Rekapitulasi Juni'!$AL$214:$AL$393,APS!$B24,'Rekapitulasi Juni'!$AN$214:$AN$393)</f>
        <v>0</v>
      </c>
      <c r="BW24" s="27"/>
      <c r="BX24" s="325">
        <f t="shared" si="54"/>
        <v>0</v>
      </c>
      <c r="BY24" s="325">
        <f t="shared" si="55"/>
        <v>0</v>
      </c>
      <c r="BZ24" s="27"/>
      <c r="CA24" s="324">
        <f>SUMIF('Rekapitulasi Juni'!$BA$214:$BA$393,APS!$B24,'Rekapitulasi Juni'!$BB$214:$BB$393)</f>
        <v>0</v>
      </c>
      <c r="CB24" s="324">
        <f>SUMIF('Rekapitulasi Juni'!$BA$214:$BA$393,APS!$B24,'Rekapitulasi Juni'!$BC$214:$BC$393)</f>
        <v>0</v>
      </c>
      <c r="CC24" s="27"/>
      <c r="CD24" s="325">
        <f t="shared" si="56"/>
        <v>0</v>
      </c>
      <c r="CE24" s="325">
        <f t="shared" si="57"/>
        <v>0</v>
      </c>
      <c r="CF24" s="27"/>
      <c r="CG24" s="324">
        <f>SUMIF('Rekapitulasi Juni'!$BP$214:$BP$393,APS!$B24,'Rekapitulasi Juni'!$BQ$214:$BQ$393)</f>
        <v>0</v>
      </c>
      <c r="CH24" s="324">
        <f>SUMIF('Rekapitulasi Juni'!$BP$214:$BP$393,APS!$B24,'Rekapitulasi Juni'!$BR$214:$BR$393)</f>
        <v>0</v>
      </c>
      <c r="CI24" s="27"/>
      <c r="CJ24" s="325">
        <f t="shared" si="58"/>
        <v>0</v>
      </c>
      <c r="CK24" s="325">
        <f t="shared" si="59"/>
        <v>0</v>
      </c>
      <c r="CL24" s="41">
        <f t="shared" si="60"/>
        <v>0</v>
      </c>
      <c r="CM24" s="41">
        <f t="shared" si="61"/>
        <v>0</v>
      </c>
      <c r="CN24" s="41">
        <f t="shared" si="62"/>
        <v>0</v>
      </c>
      <c r="CO24" s="41">
        <f t="shared" si="63"/>
        <v>0</v>
      </c>
      <c r="CP24" s="41">
        <f t="shared" si="64"/>
        <v>0</v>
      </c>
      <c r="CQ24" s="41">
        <f t="shared" si="65"/>
        <v>0</v>
      </c>
      <c r="CR24" s="180">
        <f t="shared" si="66"/>
        <v>0</v>
      </c>
      <c r="CS24" s="27">
        <v>0</v>
      </c>
      <c r="CT24" s="27"/>
      <c r="CU24" s="324">
        <f>SUMIF('Rekapitulasi Juni'!$D$410:$D$588,APS!$B24,'Rekapitulasi Juni'!$E$410:$E$588)</f>
        <v>0</v>
      </c>
      <c r="CV24" s="324">
        <f>SUMIF('Rekapitulasi Juni'!$D$410:$D$588,APS!$B24,'Rekapitulasi Juni'!$F$410:$F$588)</f>
        <v>0</v>
      </c>
      <c r="CW24" s="27"/>
      <c r="CX24" s="325">
        <f t="shared" si="67"/>
        <v>0</v>
      </c>
      <c r="CY24" s="325">
        <f t="shared" si="68"/>
        <v>0</v>
      </c>
      <c r="CZ24" s="27"/>
      <c r="DA24" s="324">
        <f>SUMIF('Rekapitulasi Juni'!$U$410:$U$588,APS!$B24,'Rekapitulasi Juni'!$V$410:$V$588)</f>
        <v>0</v>
      </c>
      <c r="DB24" s="324">
        <f>SUMIF('Rekapitulasi Juni'!$U$410:$U$588,APS!$B24,'Rekapitulasi Juni'!$W$410:$W$588)</f>
        <v>0</v>
      </c>
      <c r="DC24" s="27"/>
      <c r="DD24" s="325">
        <f t="shared" si="69"/>
        <v>0</v>
      </c>
      <c r="DE24" s="325">
        <f t="shared" si="70"/>
        <v>0</v>
      </c>
      <c r="DF24" s="27"/>
      <c r="DG24" s="324">
        <f>SUMIF('Rekapitulasi Juni'!$AL$410:$AL$588,APS!$B24,'Rekapitulasi Juni'!$AM$410:$AM$588)</f>
        <v>0</v>
      </c>
      <c r="DH24" s="324">
        <f>SUMIF('Rekapitulasi Juni'!$AL$410:$AL$588,APS!$B24,'Rekapitulasi Juni'!$AN$410:$AN$588)</f>
        <v>0</v>
      </c>
      <c r="DI24" s="27"/>
      <c r="DJ24" s="325">
        <f t="shared" si="71"/>
        <v>0</v>
      </c>
      <c r="DK24" s="325">
        <f t="shared" si="72"/>
        <v>0</v>
      </c>
      <c r="DL24" s="27"/>
      <c r="DM24" s="324">
        <f>SUMIF('Rekapitulasi Juni'!$BA$410:$BA$588,APS!$B24,'Rekapitulasi Juni'!$BB$410:$BB$588)</f>
        <v>0</v>
      </c>
      <c r="DN24" s="324">
        <f>SUMIF('Rekapitulasi Juni'!$BA$410:$BA$588,APS!$B24,'Rekapitulasi Juni'!$BC$410:$BC$588)</f>
        <v>0</v>
      </c>
      <c r="DO24" s="324">
        <f>SUMIF('Rekapitulasi Juni'!$BA$410:$BA$588,APS!$B24,'Rekapitulasi Juni'!$BF$410:$BF$588)</f>
        <v>0</v>
      </c>
      <c r="DP24" s="325">
        <f t="shared" si="73"/>
        <v>0</v>
      </c>
      <c r="DQ24" s="325">
        <f t="shared" si="74"/>
        <v>0</v>
      </c>
      <c r="DR24" s="27"/>
      <c r="DS24" s="324">
        <f>SUMIF('Rekapitulasi Juni'!$BP$410:$BP$588,APS!$B24,'Rekapitulasi Juni'!$BQ$410:$BQ$588)</f>
        <v>0</v>
      </c>
      <c r="DT24" s="324">
        <f>SUMIF('Rekapitulasi Juni'!$BP$410:$BP$588,APS!$B24,'Rekapitulasi Juni'!$BR$410:$BR$588)</f>
        <v>0</v>
      </c>
      <c r="DU24" s="27"/>
      <c r="DV24" s="325">
        <f t="shared" si="75"/>
        <v>0</v>
      </c>
      <c r="DW24" s="325">
        <f t="shared" si="76"/>
        <v>0</v>
      </c>
      <c r="DX24" s="41">
        <f t="shared" si="77"/>
        <v>0</v>
      </c>
      <c r="DY24" s="41">
        <f t="shared" si="78"/>
        <v>0</v>
      </c>
      <c r="DZ24" s="41">
        <f t="shared" si="79"/>
        <v>0</v>
      </c>
      <c r="EA24" s="41">
        <f t="shared" si="80"/>
        <v>0</v>
      </c>
      <c r="EB24" s="41">
        <f t="shared" si="81"/>
        <v>0</v>
      </c>
      <c r="EC24" s="41">
        <f t="shared" si="82"/>
        <v>0</v>
      </c>
      <c r="ED24" s="180">
        <f t="shared" si="83"/>
        <v>0</v>
      </c>
      <c r="EE24" s="27">
        <v>0</v>
      </c>
      <c r="EF24" s="27"/>
      <c r="EG24" s="324">
        <f>SUMIF('Rekapitulasi Juni'!$D$608:$D$786,APS!$B24,'Rekapitulasi Juni'!$E$608:$E$786)</f>
        <v>0</v>
      </c>
      <c r="EH24" s="324">
        <f>SUMIF('Rekapitulasi Juni'!$D$608:$D$786,APS!$B24,'Rekapitulasi Juni'!$F$608:$F$786)</f>
        <v>0</v>
      </c>
      <c r="EI24" s="27"/>
      <c r="EJ24" s="325">
        <f t="shared" si="84"/>
        <v>0</v>
      </c>
      <c r="EK24" s="325">
        <f t="shared" si="85"/>
        <v>0</v>
      </c>
      <c r="EL24" s="27"/>
      <c r="EM24" s="324">
        <f>SUMIF('Rekapitulasi Juni'!$U$608:$U$786,APS!$B24,'Rekapitulasi Juni'!$V$608:$V$786)</f>
        <v>0</v>
      </c>
      <c r="EN24" s="324">
        <f>SUMIF('Rekapitulasi Juni'!$U$608:$U$786,APS!$B24,'Rekapitulasi Juni'!$W$608:$W$786)</f>
        <v>0</v>
      </c>
      <c r="EO24" s="27"/>
      <c r="EP24" s="325">
        <f t="shared" si="86"/>
        <v>0</v>
      </c>
      <c r="EQ24" s="325">
        <f t="shared" si="87"/>
        <v>0</v>
      </c>
      <c r="ER24" s="27"/>
      <c r="ES24" s="324">
        <f>SUMIF('Rekapitulasi Juni'!$AL$608:$AL$786,APS!$B24,'Rekapitulasi Juni'!$AM$608:$AM$786)</f>
        <v>0</v>
      </c>
      <c r="ET24" s="324">
        <f>SUMIF('Rekapitulasi Juni'!$AL$608:$AL$786,APS!$B24,'Rekapitulasi Juni'!$AN$608:$AN$786)</f>
        <v>0</v>
      </c>
      <c r="EU24" s="27"/>
      <c r="EV24" s="325">
        <f t="shared" si="88"/>
        <v>0</v>
      </c>
      <c r="EW24" s="325">
        <f t="shared" si="89"/>
        <v>0</v>
      </c>
      <c r="EX24" s="27"/>
      <c r="EY24" s="324">
        <f>SUMIF('Rekapitulasi Juni'!$BA$608:$BA$786,APS!$B24,'Rekapitulasi Juni'!$BB$608:$BB$786)</f>
        <v>0</v>
      </c>
      <c r="EZ24" s="324">
        <f>SUMIF('Rekapitulasi Juni'!$BA$608:$BA$786,APS!$B24,'Rekapitulasi Juni'!$BC$608:$BC$786)</f>
        <v>0</v>
      </c>
      <c r="FA24" s="324">
        <f>SUMIF('Rekapitulasi Juni'!$BA$608:$BA$786,APS!$B24,'Rekapitulasi Juni'!$BF$608:$BF$786)</f>
        <v>0</v>
      </c>
      <c r="FB24" s="325">
        <f t="shared" si="90"/>
        <v>0</v>
      </c>
      <c r="FC24" s="325">
        <f t="shared" si="91"/>
        <v>0</v>
      </c>
      <c r="FD24" s="27"/>
      <c r="FE24" s="27"/>
      <c r="FF24" s="27"/>
      <c r="FG24" s="27"/>
      <c r="FH24" s="27"/>
      <c r="FI24" s="27"/>
      <c r="FJ24" s="41">
        <f t="shared" si="92"/>
        <v>0</v>
      </c>
      <c r="FK24" s="41">
        <f t="shared" si="93"/>
        <v>0</v>
      </c>
      <c r="FL24" s="41">
        <f t="shared" si="94"/>
        <v>0</v>
      </c>
      <c r="FM24" s="41">
        <f t="shared" si="95"/>
        <v>0</v>
      </c>
      <c r="FN24" s="41">
        <f t="shared" si="96"/>
        <v>0</v>
      </c>
      <c r="FO24" s="41">
        <f t="shared" si="97"/>
        <v>0</v>
      </c>
      <c r="FP24" s="180">
        <f t="shared" si="98"/>
        <v>0</v>
      </c>
      <c r="FQ24" s="27"/>
      <c r="FR24" s="27"/>
      <c r="FS24" s="324">
        <f>SUMIF('Rekapitulasi Juni'!$D$804:$D$984,APS!$B24,'Rekapitulasi Juni'!$E$804:$E$984)</f>
        <v>0</v>
      </c>
      <c r="FT24" s="324">
        <f>SUMIF('Rekapitulasi Juni'!$D$804:$D$984,APS!$B24,'Rekapitulasi Juni'!$F$804:$F$984)</f>
        <v>0</v>
      </c>
      <c r="FU24" s="27"/>
      <c r="FV24" s="325">
        <f t="shared" si="99"/>
        <v>0</v>
      </c>
      <c r="FW24" s="325">
        <f t="shared" si="100"/>
        <v>0</v>
      </c>
      <c r="FX24" s="27"/>
      <c r="FY24" s="324">
        <f>SUMIF('Rekapitulasi Juni'!$U$804:$U$984,APS!$B24,'Rekapitulasi Juni'!$V$804:$V$984)</f>
        <v>0</v>
      </c>
      <c r="FZ24" s="324">
        <f>SUMIF('Rekapitulasi Juni'!$U$804:$U$984,APS!$B24,'Rekapitulasi Juni'!$W$804:$W$984)</f>
        <v>0</v>
      </c>
      <c r="GA24" s="27"/>
      <c r="GB24" s="325">
        <f t="shared" si="101"/>
        <v>0</v>
      </c>
      <c r="GC24" s="325">
        <f t="shared" si="102"/>
        <v>0</v>
      </c>
      <c r="GD24" s="27"/>
      <c r="GE24" s="324">
        <f>SUMIF('Rekapitulasi Juni'!$AL$804:$AL$984,APS!$B24,'Rekapitulasi Juni'!$AM$804:$AM$984)</f>
        <v>0</v>
      </c>
      <c r="GF24" s="324">
        <f>SUMIF('Rekapitulasi Juni'!$AL$804:$AL$984,APS!$B24,'Rekapitulasi Juni'!$AN$804:$AN$984)</f>
        <v>0</v>
      </c>
      <c r="GG24" s="27"/>
      <c r="GH24" s="325">
        <f t="shared" si="27"/>
        <v>0</v>
      </c>
      <c r="GI24" s="325">
        <f t="shared" si="28"/>
        <v>0</v>
      </c>
      <c r="GJ24" s="27"/>
      <c r="GK24" s="27"/>
      <c r="GL24" s="41">
        <f t="shared" si="103"/>
        <v>0</v>
      </c>
      <c r="GM24" s="41">
        <f t="shared" si="104"/>
        <v>0</v>
      </c>
      <c r="GN24" s="41">
        <f t="shared" si="105"/>
        <v>0</v>
      </c>
      <c r="GO24" s="41">
        <f t="shared" si="106"/>
        <v>0</v>
      </c>
      <c r="GP24" s="41">
        <f t="shared" si="107"/>
        <v>0</v>
      </c>
      <c r="GQ24" s="41">
        <f t="shared" si="108"/>
        <v>0</v>
      </c>
      <c r="GR24" s="180">
        <f t="shared" si="109"/>
        <v>0</v>
      </c>
      <c r="GS24" s="41">
        <f t="shared" si="29"/>
        <v>0</v>
      </c>
      <c r="GT24" s="41">
        <f t="shared" si="30"/>
        <v>0</v>
      </c>
      <c r="GU24" s="41">
        <f t="shared" si="31"/>
        <v>0</v>
      </c>
      <c r="GV24" s="41">
        <f t="shared" si="32"/>
        <v>0</v>
      </c>
      <c r="GW24" s="41">
        <f t="shared" si="33"/>
        <v>0</v>
      </c>
      <c r="GX24" s="41">
        <f t="shared" si="34"/>
        <v>0</v>
      </c>
      <c r="GY24" s="180">
        <f t="shared" si="35"/>
        <v>0</v>
      </c>
      <c r="GZ24" s="41">
        <v>10</v>
      </c>
      <c r="HA24" s="32"/>
      <c r="HB24" s="42">
        <f t="shared" si="117"/>
        <v>0</v>
      </c>
      <c r="HC24" s="43"/>
    </row>
    <row r="25" spans="1:211" ht="15" hidden="1" customHeight="1">
      <c r="A25" s="31" t="s">
        <v>62</v>
      </c>
      <c r="B25" s="32" t="s">
        <v>63</v>
      </c>
      <c r="C25" s="31" t="s">
        <v>1</v>
      </c>
      <c r="D25" s="31" t="s">
        <v>1</v>
      </c>
      <c r="E25" s="31" t="s">
        <v>43</v>
      </c>
      <c r="F25" s="31" t="s">
        <v>1</v>
      </c>
      <c r="G25" s="33">
        <v>0</v>
      </c>
      <c r="H25" s="33">
        <v>0</v>
      </c>
      <c r="I25" s="33">
        <v>0</v>
      </c>
      <c r="J25" s="34">
        <f>IFERROR(VLOOKUP(A25,#REF!,3,0),0)</f>
        <v>0</v>
      </c>
      <c r="K25" s="34">
        <f t="shared" si="110"/>
        <v>0</v>
      </c>
      <c r="L25" s="34">
        <v>0</v>
      </c>
      <c r="M25" s="34">
        <v>0</v>
      </c>
      <c r="N25" s="35">
        <f t="shared" si="111"/>
        <v>0</v>
      </c>
      <c r="O25" s="35">
        <f t="shared" si="112"/>
        <v>0</v>
      </c>
      <c r="P25" s="36">
        <v>0</v>
      </c>
      <c r="Q25" s="36">
        <f t="shared" si="36"/>
        <v>0</v>
      </c>
      <c r="R25" s="36"/>
      <c r="S25" s="37">
        <f ca="1">SUMIF(ROP!$D$6:$H$65536,A25,ROP!$J$6:$J$65536)</f>
        <v>0</v>
      </c>
      <c r="T25" s="37">
        <f>SUMIF(HASIL!$B:$B,APS!$B25&amp;RIGHT(APS!T$9,2),HASIL!$I:$I)</f>
        <v>0</v>
      </c>
      <c r="U25" s="37">
        <f>SUMIF(HASIL!$B:$B,APS!$B25&amp;RIGHT(APS!U$9,2),HASIL!$I:$I)</f>
        <v>0</v>
      </c>
      <c r="V25" s="37">
        <f>SUMIF(HASIL!$B:$B,APS!$B25&amp;RIGHT(APS!V$9,2),HASIL!$I:$I)</f>
        <v>0</v>
      </c>
      <c r="W25" s="37">
        <f>SUMIF(HASIL!$B:$B,APS!$B25&amp;RIGHT(APS!W$9,2),HASIL!$I:$I)</f>
        <v>0</v>
      </c>
      <c r="X25" s="38">
        <f t="shared" si="113"/>
        <v>0</v>
      </c>
      <c r="Y25" s="38">
        <f t="shared" si="114"/>
        <v>0</v>
      </c>
      <c r="Z25" s="39">
        <f t="shared" si="115"/>
        <v>0</v>
      </c>
      <c r="AA25" s="39">
        <f t="shared" si="26"/>
        <v>0</v>
      </c>
      <c r="AB25" s="40">
        <f t="shared" si="116"/>
        <v>0</v>
      </c>
      <c r="AC25" s="27">
        <v>0</v>
      </c>
      <c r="AD25" s="27"/>
      <c r="AE25" s="27"/>
      <c r="AF25" s="27"/>
      <c r="AG25" s="27"/>
      <c r="AH25" s="27"/>
      <c r="AI25" s="324">
        <f>SUMIF('Rekapitulasi Juni'!$D$9:$D$192,APS!$B25,'Rekapitulasi Juni'!$E$9:$E$192)</f>
        <v>0</v>
      </c>
      <c r="AJ25" s="324">
        <f>SUMIF('Rekapitulasi Juni'!$D$9:$D$192,APS!$B25,'Rekapitulasi Juni'!$F$9:$F$192)</f>
        <v>0</v>
      </c>
      <c r="AK25" s="324">
        <f>SUMIF('Rekapitulasi Juni'!$D$9:$D$192,APS!$B25,'Rekapitulasi Juni'!$K$9:$K$192)</f>
        <v>0</v>
      </c>
      <c r="AL25" s="325">
        <f t="shared" si="37"/>
        <v>0</v>
      </c>
      <c r="AM25" s="325">
        <f t="shared" si="38"/>
        <v>0</v>
      </c>
      <c r="AN25" s="27"/>
      <c r="AO25" s="324">
        <f>SUMIF('Rekapitulasi Juni'!$U$9:$U$192,APS!$B25,'Rekapitulasi Juni'!$V$9:$V$192)</f>
        <v>0</v>
      </c>
      <c r="AP25" s="324">
        <f>SUMIF('Rekapitulasi Juni'!$U$9:$U$192,APS!$B25,'Rekapitulasi Juni'!$W$9:$W$192)</f>
        <v>0</v>
      </c>
      <c r="AQ25" s="27"/>
      <c r="AR25" s="325">
        <f t="shared" si="39"/>
        <v>0</v>
      </c>
      <c r="AS25" s="325">
        <f t="shared" si="40"/>
        <v>0</v>
      </c>
      <c r="AT25" s="27"/>
      <c r="AU25" s="324">
        <f>SUMIF('Rekapitulasi Juni'!$AL$9:$AL$192,APS!$B25,'Rekapitulasi Juni'!$AM$9:$AM$192)</f>
        <v>0</v>
      </c>
      <c r="AV25" s="324">
        <f>SUMIF('Rekapitulasi Juni'!$AL$9:$AL$192,APS!$B25,'Rekapitulasi Juni'!$AN$9:$AN$192)</f>
        <v>0</v>
      </c>
      <c r="AW25" s="27"/>
      <c r="AX25" s="325">
        <f t="shared" si="41"/>
        <v>0</v>
      </c>
      <c r="AY25" s="325">
        <f t="shared" si="42"/>
        <v>0</v>
      </c>
      <c r="AZ25" s="41">
        <f t="shared" si="43"/>
        <v>0</v>
      </c>
      <c r="BA25" s="41">
        <f t="shared" si="44"/>
        <v>0</v>
      </c>
      <c r="BB25" s="41">
        <f t="shared" si="45"/>
        <v>0</v>
      </c>
      <c r="BC25" s="41">
        <f t="shared" si="46"/>
        <v>0</v>
      </c>
      <c r="BD25" s="41">
        <f t="shared" si="47"/>
        <v>0</v>
      </c>
      <c r="BE25" s="41">
        <f t="shared" si="48"/>
        <v>0</v>
      </c>
      <c r="BF25" s="180">
        <f t="shared" si="49"/>
        <v>0</v>
      </c>
      <c r="BG25" s="27">
        <v>0</v>
      </c>
      <c r="BH25" s="27"/>
      <c r="BI25" s="324">
        <f>SUMIF('Rekapitulasi Juni'!$D$214:$D$393,APS!$B25,'Rekapitulasi Juni'!$E$214:$E$393)</f>
        <v>0</v>
      </c>
      <c r="BJ25" s="324">
        <f>SUMIF('Rekapitulasi Juni'!$D$214:$D$393,APS!$B25,'Rekapitulasi Juni'!$F$214:$F$393)</f>
        <v>0</v>
      </c>
      <c r="BK25" s="27"/>
      <c r="BL25" s="325">
        <f t="shared" si="50"/>
        <v>0</v>
      </c>
      <c r="BM25" s="325">
        <f t="shared" si="51"/>
        <v>0</v>
      </c>
      <c r="BN25" s="27"/>
      <c r="BO25" s="324">
        <f>SUMIF('Rekapitulasi Juni'!$U$214:$U$393,APS!$B25,'Rekapitulasi Juni'!$V$214:$V$393)</f>
        <v>0</v>
      </c>
      <c r="BP25" s="324">
        <f>SUMIF('Rekapitulasi Juni'!$U$214:$U$393,APS!$B25,'Rekapitulasi Juni'!$W$214:$W$393)</f>
        <v>0</v>
      </c>
      <c r="BQ25" s="27"/>
      <c r="BR25" s="325">
        <f t="shared" si="52"/>
        <v>0</v>
      </c>
      <c r="BS25" s="325">
        <f t="shared" si="53"/>
        <v>0</v>
      </c>
      <c r="BT25" s="27"/>
      <c r="BU25" s="324">
        <f>SUMIF('Rekapitulasi Juni'!$AL$214:$AL$393,APS!$B25,'Rekapitulasi Juni'!$AM$214:$AM$393)</f>
        <v>0</v>
      </c>
      <c r="BV25" s="324">
        <f>SUMIF('Rekapitulasi Juni'!$AL$214:$AL$393,APS!$B25,'Rekapitulasi Juni'!$AN$214:$AN$393)</f>
        <v>0</v>
      </c>
      <c r="BW25" s="27"/>
      <c r="BX25" s="325">
        <f t="shared" si="54"/>
        <v>0</v>
      </c>
      <c r="BY25" s="325">
        <f t="shared" si="55"/>
        <v>0</v>
      </c>
      <c r="BZ25" s="27"/>
      <c r="CA25" s="324">
        <f>SUMIF('Rekapitulasi Juni'!$BA$214:$BA$393,APS!$B25,'Rekapitulasi Juni'!$BB$214:$BB$393)</f>
        <v>0</v>
      </c>
      <c r="CB25" s="324">
        <f>SUMIF('Rekapitulasi Juni'!$BA$214:$BA$393,APS!$B25,'Rekapitulasi Juni'!$BC$214:$BC$393)</f>
        <v>0</v>
      </c>
      <c r="CC25" s="27"/>
      <c r="CD25" s="325">
        <f t="shared" si="56"/>
        <v>0</v>
      </c>
      <c r="CE25" s="325">
        <f t="shared" si="57"/>
        <v>0</v>
      </c>
      <c r="CF25" s="27"/>
      <c r="CG25" s="324">
        <f>SUMIF('Rekapitulasi Juni'!$BP$214:$BP$393,APS!$B25,'Rekapitulasi Juni'!$BQ$214:$BQ$393)</f>
        <v>0</v>
      </c>
      <c r="CH25" s="324">
        <f>SUMIF('Rekapitulasi Juni'!$BP$214:$BP$393,APS!$B25,'Rekapitulasi Juni'!$BR$214:$BR$393)</f>
        <v>0</v>
      </c>
      <c r="CI25" s="27"/>
      <c r="CJ25" s="325">
        <f t="shared" si="58"/>
        <v>0</v>
      </c>
      <c r="CK25" s="325">
        <f t="shared" si="59"/>
        <v>0</v>
      </c>
      <c r="CL25" s="41">
        <f t="shared" si="60"/>
        <v>0</v>
      </c>
      <c r="CM25" s="41">
        <f t="shared" si="61"/>
        <v>0</v>
      </c>
      <c r="CN25" s="41">
        <f t="shared" si="62"/>
        <v>0</v>
      </c>
      <c r="CO25" s="41">
        <f t="shared" si="63"/>
        <v>0</v>
      </c>
      <c r="CP25" s="41">
        <f t="shared" si="64"/>
        <v>0</v>
      </c>
      <c r="CQ25" s="41">
        <f t="shared" si="65"/>
        <v>0</v>
      </c>
      <c r="CR25" s="180">
        <f t="shared" si="66"/>
        <v>0</v>
      </c>
      <c r="CS25" s="27">
        <v>0</v>
      </c>
      <c r="CT25" s="27"/>
      <c r="CU25" s="324">
        <f>SUMIF('Rekapitulasi Juni'!$D$410:$D$588,APS!$B25,'Rekapitulasi Juni'!$E$410:$E$588)</f>
        <v>0</v>
      </c>
      <c r="CV25" s="324">
        <f>SUMIF('Rekapitulasi Juni'!$D$410:$D$588,APS!$B25,'Rekapitulasi Juni'!$F$410:$F$588)</f>
        <v>0</v>
      </c>
      <c r="CW25" s="27"/>
      <c r="CX25" s="325">
        <f t="shared" si="67"/>
        <v>0</v>
      </c>
      <c r="CY25" s="325">
        <f t="shared" si="68"/>
        <v>0</v>
      </c>
      <c r="CZ25" s="27"/>
      <c r="DA25" s="324">
        <f>SUMIF('Rekapitulasi Juni'!$U$410:$U$588,APS!$B25,'Rekapitulasi Juni'!$V$410:$V$588)</f>
        <v>0</v>
      </c>
      <c r="DB25" s="324">
        <f>SUMIF('Rekapitulasi Juni'!$U$410:$U$588,APS!$B25,'Rekapitulasi Juni'!$W$410:$W$588)</f>
        <v>0</v>
      </c>
      <c r="DC25" s="27"/>
      <c r="DD25" s="325">
        <f t="shared" si="69"/>
        <v>0</v>
      </c>
      <c r="DE25" s="325">
        <f t="shared" si="70"/>
        <v>0</v>
      </c>
      <c r="DF25" s="27"/>
      <c r="DG25" s="324">
        <f>SUMIF('Rekapitulasi Juni'!$AL$410:$AL$588,APS!$B25,'Rekapitulasi Juni'!$AM$410:$AM$588)</f>
        <v>0</v>
      </c>
      <c r="DH25" s="324">
        <f>SUMIF('Rekapitulasi Juni'!$AL$410:$AL$588,APS!$B25,'Rekapitulasi Juni'!$AN$410:$AN$588)</f>
        <v>0</v>
      </c>
      <c r="DI25" s="27"/>
      <c r="DJ25" s="325">
        <f t="shared" si="71"/>
        <v>0</v>
      </c>
      <c r="DK25" s="325">
        <f t="shared" si="72"/>
        <v>0</v>
      </c>
      <c r="DL25" s="27"/>
      <c r="DM25" s="324">
        <f>SUMIF('Rekapitulasi Juni'!$BA$410:$BA$588,APS!$B25,'Rekapitulasi Juni'!$BB$410:$BB$588)</f>
        <v>0</v>
      </c>
      <c r="DN25" s="324">
        <f>SUMIF('Rekapitulasi Juni'!$BA$410:$BA$588,APS!$B25,'Rekapitulasi Juni'!$BC$410:$BC$588)</f>
        <v>0</v>
      </c>
      <c r="DO25" s="324">
        <f>SUMIF('Rekapitulasi Juni'!$BA$410:$BA$588,APS!$B25,'Rekapitulasi Juni'!$BF$410:$BF$588)</f>
        <v>0</v>
      </c>
      <c r="DP25" s="325">
        <f t="shared" si="73"/>
        <v>0</v>
      </c>
      <c r="DQ25" s="325">
        <f t="shared" si="74"/>
        <v>0</v>
      </c>
      <c r="DR25" s="27"/>
      <c r="DS25" s="324">
        <f>SUMIF('Rekapitulasi Juni'!$BP$410:$BP$588,APS!$B25,'Rekapitulasi Juni'!$BQ$410:$BQ$588)</f>
        <v>0</v>
      </c>
      <c r="DT25" s="324">
        <f>SUMIF('Rekapitulasi Juni'!$BP$410:$BP$588,APS!$B25,'Rekapitulasi Juni'!$BR$410:$BR$588)</f>
        <v>0</v>
      </c>
      <c r="DU25" s="27"/>
      <c r="DV25" s="325">
        <f t="shared" si="75"/>
        <v>0</v>
      </c>
      <c r="DW25" s="325">
        <f t="shared" si="76"/>
        <v>0</v>
      </c>
      <c r="DX25" s="41">
        <f t="shared" si="77"/>
        <v>0</v>
      </c>
      <c r="DY25" s="41">
        <f t="shared" si="78"/>
        <v>0</v>
      </c>
      <c r="DZ25" s="41">
        <f t="shared" si="79"/>
        <v>0</v>
      </c>
      <c r="EA25" s="41">
        <f t="shared" si="80"/>
        <v>0</v>
      </c>
      <c r="EB25" s="41">
        <f t="shared" si="81"/>
        <v>0</v>
      </c>
      <c r="EC25" s="41">
        <f t="shared" si="82"/>
        <v>0</v>
      </c>
      <c r="ED25" s="180">
        <f t="shared" si="83"/>
        <v>0</v>
      </c>
      <c r="EE25" s="27">
        <v>0</v>
      </c>
      <c r="EF25" s="27"/>
      <c r="EG25" s="324">
        <f>SUMIF('Rekapitulasi Juni'!$D$608:$D$786,APS!$B25,'Rekapitulasi Juni'!$E$608:$E$786)</f>
        <v>0</v>
      </c>
      <c r="EH25" s="324">
        <f>SUMIF('Rekapitulasi Juni'!$D$608:$D$786,APS!$B25,'Rekapitulasi Juni'!$F$608:$F$786)</f>
        <v>0</v>
      </c>
      <c r="EI25" s="27"/>
      <c r="EJ25" s="325">
        <f t="shared" si="84"/>
        <v>0</v>
      </c>
      <c r="EK25" s="325">
        <f t="shared" si="85"/>
        <v>0</v>
      </c>
      <c r="EL25" s="27"/>
      <c r="EM25" s="324">
        <f>SUMIF('Rekapitulasi Juni'!$U$608:$U$786,APS!$B25,'Rekapitulasi Juni'!$V$608:$V$786)</f>
        <v>0</v>
      </c>
      <c r="EN25" s="324">
        <f>SUMIF('Rekapitulasi Juni'!$U$608:$U$786,APS!$B25,'Rekapitulasi Juni'!$W$608:$W$786)</f>
        <v>0</v>
      </c>
      <c r="EO25" s="27"/>
      <c r="EP25" s="325">
        <f t="shared" si="86"/>
        <v>0</v>
      </c>
      <c r="EQ25" s="325">
        <f t="shared" si="87"/>
        <v>0</v>
      </c>
      <c r="ER25" s="27"/>
      <c r="ES25" s="324">
        <f>SUMIF('Rekapitulasi Juni'!$AL$608:$AL$786,APS!$B25,'Rekapitulasi Juni'!$AM$608:$AM$786)</f>
        <v>0</v>
      </c>
      <c r="ET25" s="324">
        <f>SUMIF('Rekapitulasi Juni'!$AL$608:$AL$786,APS!$B25,'Rekapitulasi Juni'!$AN$608:$AN$786)</f>
        <v>0</v>
      </c>
      <c r="EU25" s="27"/>
      <c r="EV25" s="325">
        <f t="shared" si="88"/>
        <v>0</v>
      </c>
      <c r="EW25" s="325">
        <f t="shared" si="89"/>
        <v>0</v>
      </c>
      <c r="EX25" s="27"/>
      <c r="EY25" s="324">
        <f>SUMIF('Rekapitulasi Juni'!$BA$608:$BA$786,APS!$B25,'Rekapitulasi Juni'!$BB$608:$BB$786)</f>
        <v>0</v>
      </c>
      <c r="EZ25" s="324">
        <f>SUMIF('Rekapitulasi Juni'!$BA$608:$BA$786,APS!$B25,'Rekapitulasi Juni'!$BC$608:$BC$786)</f>
        <v>0</v>
      </c>
      <c r="FA25" s="324">
        <f>SUMIF('Rekapitulasi Juni'!$BA$608:$BA$786,APS!$B25,'Rekapitulasi Juni'!$BF$608:$BF$786)</f>
        <v>0</v>
      </c>
      <c r="FB25" s="325">
        <f t="shared" si="90"/>
        <v>0</v>
      </c>
      <c r="FC25" s="325">
        <f t="shared" si="91"/>
        <v>0</v>
      </c>
      <c r="FD25" s="27"/>
      <c r="FE25" s="27"/>
      <c r="FF25" s="27"/>
      <c r="FG25" s="27"/>
      <c r="FH25" s="27"/>
      <c r="FI25" s="27"/>
      <c r="FJ25" s="41">
        <f t="shared" si="92"/>
        <v>0</v>
      </c>
      <c r="FK25" s="41">
        <f t="shared" si="93"/>
        <v>0</v>
      </c>
      <c r="FL25" s="41">
        <f t="shared" si="94"/>
        <v>0</v>
      </c>
      <c r="FM25" s="41">
        <f t="shared" si="95"/>
        <v>0</v>
      </c>
      <c r="FN25" s="41">
        <f t="shared" si="96"/>
        <v>0</v>
      </c>
      <c r="FO25" s="41">
        <f t="shared" si="97"/>
        <v>0</v>
      </c>
      <c r="FP25" s="180">
        <f t="shared" si="98"/>
        <v>0</v>
      </c>
      <c r="FQ25" s="27"/>
      <c r="FR25" s="27"/>
      <c r="FS25" s="324">
        <f>SUMIF('Rekapitulasi Juni'!$D$804:$D$984,APS!$B25,'Rekapitulasi Juni'!$E$804:$E$984)</f>
        <v>0</v>
      </c>
      <c r="FT25" s="324">
        <f>SUMIF('Rekapitulasi Juni'!$D$804:$D$984,APS!$B25,'Rekapitulasi Juni'!$F$804:$F$984)</f>
        <v>0</v>
      </c>
      <c r="FU25" s="27"/>
      <c r="FV25" s="325">
        <f t="shared" si="99"/>
        <v>0</v>
      </c>
      <c r="FW25" s="325">
        <f t="shared" si="100"/>
        <v>0</v>
      </c>
      <c r="FX25" s="27"/>
      <c r="FY25" s="324">
        <f>SUMIF('Rekapitulasi Juni'!$U$804:$U$984,APS!$B25,'Rekapitulasi Juni'!$V$804:$V$984)</f>
        <v>0</v>
      </c>
      <c r="FZ25" s="324">
        <f>SUMIF('Rekapitulasi Juni'!$U$804:$U$984,APS!$B25,'Rekapitulasi Juni'!$W$804:$W$984)</f>
        <v>0</v>
      </c>
      <c r="GA25" s="27"/>
      <c r="GB25" s="325">
        <f t="shared" si="101"/>
        <v>0</v>
      </c>
      <c r="GC25" s="325">
        <f t="shared" si="102"/>
        <v>0</v>
      </c>
      <c r="GD25" s="27"/>
      <c r="GE25" s="324">
        <f>SUMIF('Rekapitulasi Juni'!$AL$804:$AL$984,APS!$B25,'Rekapitulasi Juni'!$AM$804:$AM$984)</f>
        <v>0</v>
      </c>
      <c r="GF25" s="324">
        <f>SUMIF('Rekapitulasi Juni'!$AL$804:$AL$984,APS!$B25,'Rekapitulasi Juni'!$AN$804:$AN$984)</f>
        <v>0</v>
      </c>
      <c r="GG25" s="27"/>
      <c r="GH25" s="325">
        <f t="shared" si="27"/>
        <v>0</v>
      </c>
      <c r="GI25" s="325">
        <f t="shared" si="28"/>
        <v>0</v>
      </c>
      <c r="GJ25" s="27"/>
      <c r="GK25" s="27"/>
      <c r="GL25" s="41">
        <f t="shared" si="103"/>
        <v>0</v>
      </c>
      <c r="GM25" s="41">
        <f t="shared" si="104"/>
        <v>0</v>
      </c>
      <c r="GN25" s="41">
        <f t="shared" si="105"/>
        <v>0</v>
      </c>
      <c r="GO25" s="41">
        <f t="shared" si="106"/>
        <v>0</v>
      </c>
      <c r="GP25" s="41">
        <f t="shared" si="107"/>
        <v>0</v>
      </c>
      <c r="GQ25" s="41">
        <f t="shared" si="108"/>
        <v>0</v>
      </c>
      <c r="GR25" s="180">
        <f t="shared" si="109"/>
        <v>0</v>
      </c>
      <c r="GS25" s="41">
        <f t="shared" si="29"/>
        <v>0</v>
      </c>
      <c r="GT25" s="41">
        <f t="shared" si="30"/>
        <v>0</v>
      </c>
      <c r="GU25" s="41">
        <f t="shared" si="31"/>
        <v>0</v>
      </c>
      <c r="GV25" s="41">
        <f t="shared" si="32"/>
        <v>0</v>
      </c>
      <c r="GW25" s="41">
        <f t="shared" si="33"/>
        <v>0</v>
      </c>
      <c r="GX25" s="41">
        <f t="shared" si="34"/>
        <v>0</v>
      </c>
      <c r="GY25" s="180">
        <f t="shared" si="35"/>
        <v>0</v>
      </c>
      <c r="GZ25" s="41">
        <v>11</v>
      </c>
      <c r="HA25" s="32"/>
      <c r="HB25" s="42">
        <f t="shared" si="117"/>
        <v>0</v>
      </c>
      <c r="HC25" s="43"/>
    </row>
    <row r="26" spans="1:211" ht="15" hidden="1" customHeight="1">
      <c r="A26" s="31" t="s">
        <v>64</v>
      </c>
      <c r="B26" s="32" t="s">
        <v>65</v>
      </c>
      <c r="C26" s="31" t="s">
        <v>1</v>
      </c>
      <c r="D26" s="31" t="s">
        <v>1</v>
      </c>
      <c r="E26" s="31" t="s">
        <v>43</v>
      </c>
      <c r="F26" s="31" t="s">
        <v>1</v>
      </c>
      <c r="G26" s="33">
        <v>0</v>
      </c>
      <c r="H26" s="33">
        <v>0</v>
      </c>
      <c r="I26" s="33">
        <v>0</v>
      </c>
      <c r="J26" s="34">
        <f>IFERROR(VLOOKUP(A26,#REF!,3,0),0)</f>
        <v>0</v>
      </c>
      <c r="K26" s="34">
        <f t="shared" si="110"/>
        <v>0</v>
      </c>
      <c r="L26" s="34">
        <v>0</v>
      </c>
      <c r="M26" s="34">
        <v>0</v>
      </c>
      <c r="N26" s="35">
        <f t="shared" si="111"/>
        <v>0</v>
      </c>
      <c r="O26" s="35">
        <f t="shared" si="112"/>
        <v>0</v>
      </c>
      <c r="P26" s="36">
        <v>0</v>
      </c>
      <c r="Q26" s="36">
        <f t="shared" si="36"/>
        <v>0</v>
      </c>
      <c r="R26" s="36"/>
      <c r="S26" s="37">
        <f ca="1">SUMIF(ROP!$D$6:$H$65536,A26,ROP!$J$6:$J$65536)</f>
        <v>0</v>
      </c>
      <c r="T26" s="37">
        <f>SUMIF(HASIL!$B:$B,APS!$B26&amp;RIGHT(APS!T$9,2),HASIL!$I:$I)</f>
        <v>0</v>
      </c>
      <c r="U26" s="37">
        <f>SUMIF(HASIL!$B:$B,APS!$B26&amp;RIGHT(APS!U$9,2),HASIL!$I:$I)</f>
        <v>0</v>
      </c>
      <c r="V26" s="37">
        <f>SUMIF(HASIL!$B:$B,APS!$B26&amp;RIGHT(APS!V$9,2),HASIL!$I:$I)</f>
        <v>0</v>
      </c>
      <c r="W26" s="37">
        <f>SUMIF(HASIL!$B:$B,APS!$B26&amp;RIGHT(APS!W$9,2),HASIL!$I:$I)</f>
        <v>0</v>
      </c>
      <c r="X26" s="38">
        <f t="shared" si="113"/>
        <v>0</v>
      </c>
      <c r="Y26" s="38">
        <f t="shared" si="114"/>
        <v>0</v>
      </c>
      <c r="Z26" s="39">
        <f t="shared" si="115"/>
        <v>0</v>
      </c>
      <c r="AA26" s="39">
        <f t="shared" si="26"/>
        <v>0</v>
      </c>
      <c r="AB26" s="40">
        <f t="shared" si="116"/>
        <v>0</v>
      </c>
      <c r="AC26" s="27">
        <v>0</v>
      </c>
      <c r="AD26" s="27"/>
      <c r="AE26" s="27"/>
      <c r="AF26" s="27"/>
      <c r="AG26" s="27"/>
      <c r="AH26" s="27"/>
      <c r="AI26" s="324">
        <f>SUMIF('Rekapitulasi Juni'!$D$9:$D$192,APS!$B26,'Rekapitulasi Juni'!$E$9:$E$192)</f>
        <v>0</v>
      </c>
      <c r="AJ26" s="324">
        <f>SUMIF('Rekapitulasi Juni'!$D$9:$D$192,APS!$B26,'Rekapitulasi Juni'!$F$9:$F$192)</f>
        <v>0</v>
      </c>
      <c r="AK26" s="324">
        <f>SUMIF('Rekapitulasi Juni'!$D$9:$D$192,APS!$B26,'Rekapitulasi Juni'!$K$9:$K$192)</f>
        <v>0</v>
      </c>
      <c r="AL26" s="325">
        <f t="shared" si="37"/>
        <v>0</v>
      </c>
      <c r="AM26" s="325">
        <f t="shared" si="38"/>
        <v>0</v>
      </c>
      <c r="AN26" s="27"/>
      <c r="AO26" s="324">
        <f>SUMIF('Rekapitulasi Juni'!$U$9:$U$192,APS!$B26,'Rekapitulasi Juni'!$V$9:$V$192)</f>
        <v>0</v>
      </c>
      <c r="AP26" s="324">
        <f>SUMIF('Rekapitulasi Juni'!$U$9:$U$192,APS!$B26,'Rekapitulasi Juni'!$W$9:$W$192)</f>
        <v>0</v>
      </c>
      <c r="AQ26" s="27"/>
      <c r="AR26" s="325">
        <f t="shared" si="39"/>
        <v>0</v>
      </c>
      <c r="AS26" s="325">
        <f t="shared" si="40"/>
        <v>0</v>
      </c>
      <c r="AT26" s="27"/>
      <c r="AU26" s="324">
        <f>SUMIF('Rekapitulasi Juni'!$AL$9:$AL$192,APS!$B26,'Rekapitulasi Juni'!$AM$9:$AM$192)</f>
        <v>0</v>
      </c>
      <c r="AV26" s="324">
        <f>SUMIF('Rekapitulasi Juni'!$AL$9:$AL$192,APS!$B26,'Rekapitulasi Juni'!$AN$9:$AN$192)</f>
        <v>0</v>
      </c>
      <c r="AW26" s="27"/>
      <c r="AX26" s="325">
        <f t="shared" si="41"/>
        <v>0</v>
      </c>
      <c r="AY26" s="325">
        <f t="shared" si="42"/>
        <v>0</v>
      </c>
      <c r="AZ26" s="41">
        <f t="shared" si="43"/>
        <v>0</v>
      </c>
      <c r="BA26" s="41">
        <f t="shared" si="44"/>
        <v>0</v>
      </c>
      <c r="BB26" s="41">
        <f t="shared" si="45"/>
        <v>0</v>
      </c>
      <c r="BC26" s="41">
        <f t="shared" si="46"/>
        <v>0</v>
      </c>
      <c r="BD26" s="41">
        <f t="shared" si="47"/>
        <v>0</v>
      </c>
      <c r="BE26" s="41">
        <f t="shared" si="48"/>
        <v>0</v>
      </c>
      <c r="BF26" s="180">
        <f t="shared" si="49"/>
        <v>0</v>
      </c>
      <c r="BG26" s="27">
        <v>0</v>
      </c>
      <c r="BH26" s="27"/>
      <c r="BI26" s="324">
        <f>SUMIF('Rekapitulasi Juni'!$D$214:$D$393,APS!$B26,'Rekapitulasi Juni'!$E$214:$E$393)</f>
        <v>0</v>
      </c>
      <c r="BJ26" s="324">
        <f>SUMIF('Rekapitulasi Juni'!$D$214:$D$393,APS!$B26,'Rekapitulasi Juni'!$F$214:$F$393)</f>
        <v>0</v>
      </c>
      <c r="BK26" s="27"/>
      <c r="BL26" s="325">
        <f t="shared" si="50"/>
        <v>0</v>
      </c>
      <c r="BM26" s="325">
        <f t="shared" si="51"/>
        <v>0</v>
      </c>
      <c r="BN26" s="27"/>
      <c r="BO26" s="324">
        <f>SUMIF('Rekapitulasi Juni'!$U$214:$U$393,APS!$B26,'Rekapitulasi Juni'!$V$214:$V$393)</f>
        <v>0</v>
      </c>
      <c r="BP26" s="324">
        <f>SUMIF('Rekapitulasi Juni'!$U$214:$U$393,APS!$B26,'Rekapitulasi Juni'!$W$214:$W$393)</f>
        <v>0</v>
      </c>
      <c r="BQ26" s="27"/>
      <c r="BR26" s="325">
        <f t="shared" si="52"/>
        <v>0</v>
      </c>
      <c r="BS26" s="325">
        <f t="shared" si="53"/>
        <v>0</v>
      </c>
      <c r="BT26" s="27"/>
      <c r="BU26" s="324">
        <f>SUMIF('Rekapitulasi Juni'!$AL$214:$AL$393,APS!$B26,'Rekapitulasi Juni'!$AM$214:$AM$393)</f>
        <v>0</v>
      </c>
      <c r="BV26" s="324">
        <f>SUMIF('Rekapitulasi Juni'!$AL$214:$AL$393,APS!$B26,'Rekapitulasi Juni'!$AN$214:$AN$393)</f>
        <v>0</v>
      </c>
      <c r="BW26" s="27"/>
      <c r="BX26" s="325">
        <f t="shared" si="54"/>
        <v>0</v>
      </c>
      <c r="BY26" s="325">
        <f t="shared" si="55"/>
        <v>0</v>
      </c>
      <c r="BZ26" s="27"/>
      <c r="CA26" s="324">
        <f>SUMIF('Rekapitulasi Juni'!$BA$214:$BA$393,APS!$B26,'Rekapitulasi Juni'!$BB$214:$BB$393)</f>
        <v>0</v>
      </c>
      <c r="CB26" s="324">
        <f>SUMIF('Rekapitulasi Juni'!$BA$214:$BA$393,APS!$B26,'Rekapitulasi Juni'!$BC$214:$BC$393)</f>
        <v>0</v>
      </c>
      <c r="CC26" s="27"/>
      <c r="CD26" s="325">
        <f t="shared" si="56"/>
        <v>0</v>
      </c>
      <c r="CE26" s="325">
        <f t="shared" si="57"/>
        <v>0</v>
      </c>
      <c r="CF26" s="27"/>
      <c r="CG26" s="324">
        <f>SUMIF('Rekapitulasi Juni'!$BP$214:$BP$393,APS!$B26,'Rekapitulasi Juni'!$BQ$214:$BQ$393)</f>
        <v>0</v>
      </c>
      <c r="CH26" s="324">
        <f>SUMIF('Rekapitulasi Juni'!$BP$214:$BP$393,APS!$B26,'Rekapitulasi Juni'!$BR$214:$BR$393)</f>
        <v>0</v>
      </c>
      <c r="CI26" s="27"/>
      <c r="CJ26" s="325">
        <f t="shared" si="58"/>
        <v>0</v>
      </c>
      <c r="CK26" s="325">
        <f t="shared" si="59"/>
        <v>0</v>
      </c>
      <c r="CL26" s="41">
        <f t="shared" si="60"/>
        <v>0</v>
      </c>
      <c r="CM26" s="41">
        <f t="shared" si="61"/>
        <v>0</v>
      </c>
      <c r="CN26" s="41">
        <f t="shared" si="62"/>
        <v>0</v>
      </c>
      <c r="CO26" s="41">
        <f t="shared" si="63"/>
        <v>0</v>
      </c>
      <c r="CP26" s="41">
        <f t="shared" si="64"/>
        <v>0</v>
      </c>
      <c r="CQ26" s="41">
        <f t="shared" si="65"/>
        <v>0</v>
      </c>
      <c r="CR26" s="180">
        <f t="shared" si="66"/>
        <v>0</v>
      </c>
      <c r="CS26" s="27">
        <v>0</v>
      </c>
      <c r="CT26" s="27"/>
      <c r="CU26" s="324">
        <f>SUMIF('Rekapitulasi Juni'!$D$410:$D$588,APS!$B26,'Rekapitulasi Juni'!$E$410:$E$588)</f>
        <v>0</v>
      </c>
      <c r="CV26" s="324">
        <f>SUMIF('Rekapitulasi Juni'!$D$410:$D$588,APS!$B26,'Rekapitulasi Juni'!$F$410:$F$588)</f>
        <v>0</v>
      </c>
      <c r="CW26" s="27"/>
      <c r="CX26" s="325">
        <f t="shared" si="67"/>
        <v>0</v>
      </c>
      <c r="CY26" s="325">
        <f t="shared" si="68"/>
        <v>0</v>
      </c>
      <c r="CZ26" s="27"/>
      <c r="DA26" s="324">
        <f>SUMIF('Rekapitulasi Juni'!$U$410:$U$588,APS!$B26,'Rekapitulasi Juni'!$V$410:$V$588)</f>
        <v>0</v>
      </c>
      <c r="DB26" s="324">
        <f>SUMIF('Rekapitulasi Juni'!$U$410:$U$588,APS!$B26,'Rekapitulasi Juni'!$W$410:$W$588)</f>
        <v>0</v>
      </c>
      <c r="DC26" s="27"/>
      <c r="DD26" s="325">
        <f t="shared" si="69"/>
        <v>0</v>
      </c>
      <c r="DE26" s="325">
        <f t="shared" si="70"/>
        <v>0</v>
      </c>
      <c r="DF26" s="27"/>
      <c r="DG26" s="324">
        <f>SUMIF('Rekapitulasi Juni'!$AL$410:$AL$588,APS!$B26,'Rekapitulasi Juni'!$AM$410:$AM$588)</f>
        <v>0</v>
      </c>
      <c r="DH26" s="324">
        <f>SUMIF('Rekapitulasi Juni'!$AL$410:$AL$588,APS!$B26,'Rekapitulasi Juni'!$AN$410:$AN$588)</f>
        <v>0</v>
      </c>
      <c r="DI26" s="27"/>
      <c r="DJ26" s="325">
        <f t="shared" si="71"/>
        <v>0</v>
      </c>
      <c r="DK26" s="325">
        <f t="shared" si="72"/>
        <v>0</v>
      </c>
      <c r="DL26" s="27"/>
      <c r="DM26" s="324">
        <f>SUMIF('Rekapitulasi Juni'!$BA$410:$BA$588,APS!$B26,'Rekapitulasi Juni'!$BB$410:$BB$588)</f>
        <v>0</v>
      </c>
      <c r="DN26" s="324">
        <f>SUMIF('Rekapitulasi Juni'!$BA$410:$BA$588,APS!$B26,'Rekapitulasi Juni'!$BC$410:$BC$588)</f>
        <v>0</v>
      </c>
      <c r="DO26" s="324">
        <f>SUMIF('Rekapitulasi Juni'!$BA$410:$BA$588,APS!$B26,'Rekapitulasi Juni'!$BF$410:$BF$588)</f>
        <v>0</v>
      </c>
      <c r="DP26" s="325">
        <f t="shared" si="73"/>
        <v>0</v>
      </c>
      <c r="DQ26" s="325">
        <f t="shared" si="74"/>
        <v>0</v>
      </c>
      <c r="DR26" s="27"/>
      <c r="DS26" s="324">
        <f>SUMIF('Rekapitulasi Juni'!$BP$410:$BP$588,APS!$B26,'Rekapitulasi Juni'!$BQ$410:$BQ$588)</f>
        <v>0</v>
      </c>
      <c r="DT26" s="324">
        <f>SUMIF('Rekapitulasi Juni'!$BP$410:$BP$588,APS!$B26,'Rekapitulasi Juni'!$BR$410:$BR$588)</f>
        <v>0</v>
      </c>
      <c r="DU26" s="27"/>
      <c r="DV26" s="325">
        <f t="shared" si="75"/>
        <v>0</v>
      </c>
      <c r="DW26" s="325">
        <f t="shared" si="76"/>
        <v>0</v>
      </c>
      <c r="DX26" s="41">
        <f t="shared" si="77"/>
        <v>0</v>
      </c>
      <c r="DY26" s="41">
        <f t="shared" si="78"/>
        <v>0</v>
      </c>
      <c r="DZ26" s="41">
        <f t="shared" si="79"/>
        <v>0</v>
      </c>
      <c r="EA26" s="41">
        <f t="shared" si="80"/>
        <v>0</v>
      </c>
      <c r="EB26" s="41">
        <f t="shared" si="81"/>
        <v>0</v>
      </c>
      <c r="EC26" s="41">
        <f t="shared" si="82"/>
        <v>0</v>
      </c>
      <c r="ED26" s="180">
        <f t="shared" si="83"/>
        <v>0</v>
      </c>
      <c r="EE26" s="27">
        <v>0</v>
      </c>
      <c r="EF26" s="27"/>
      <c r="EG26" s="324">
        <f>SUMIF('Rekapitulasi Juni'!$D$608:$D$786,APS!$B26,'Rekapitulasi Juni'!$E$608:$E$786)</f>
        <v>0</v>
      </c>
      <c r="EH26" s="324">
        <f>SUMIF('Rekapitulasi Juni'!$D$608:$D$786,APS!$B26,'Rekapitulasi Juni'!$F$608:$F$786)</f>
        <v>0</v>
      </c>
      <c r="EI26" s="27"/>
      <c r="EJ26" s="325">
        <f t="shared" si="84"/>
        <v>0</v>
      </c>
      <c r="EK26" s="325">
        <f t="shared" si="85"/>
        <v>0</v>
      </c>
      <c r="EL26" s="27"/>
      <c r="EM26" s="324">
        <f>SUMIF('Rekapitulasi Juni'!$U$608:$U$786,APS!$B26,'Rekapitulasi Juni'!$V$608:$V$786)</f>
        <v>0</v>
      </c>
      <c r="EN26" s="324">
        <f>SUMIF('Rekapitulasi Juni'!$U$608:$U$786,APS!$B26,'Rekapitulasi Juni'!$W$608:$W$786)</f>
        <v>0</v>
      </c>
      <c r="EO26" s="27"/>
      <c r="EP26" s="325">
        <f t="shared" si="86"/>
        <v>0</v>
      </c>
      <c r="EQ26" s="325">
        <f t="shared" si="87"/>
        <v>0</v>
      </c>
      <c r="ER26" s="27"/>
      <c r="ES26" s="324">
        <f>SUMIF('Rekapitulasi Juni'!$AL$608:$AL$786,APS!$B26,'Rekapitulasi Juni'!$AM$608:$AM$786)</f>
        <v>0</v>
      </c>
      <c r="ET26" s="324">
        <f>SUMIF('Rekapitulasi Juni'!$AL$608:$AL$786,APS!$B26,'Rekapitulasi Juni'!$AN$608:$AN$786)</f>
        <v>0</v>
      </c>
      <c r="EU26" s="27"/>
      <c r="EV26" s="325">
        <f t="shared" si="88"/>
        <v>0</v>
      </c>
      <c r="EW26" s="325">
        <f t="shared" si="89"/>
        <v>0</v>
      </c>
      <c r="EX26" s="27"/>
      <c r="EY26" s="324">
        <f>SUMIF('Rekapitulasi Juni'!$BA$608:$BA$786,APS!$B26,'Rekapitulasi Juni'!$BB$608:$BB$786)</f>
        <v>0</v>
      </c>
      <c r="EZ26" s="324">
        <f>SUMIF('Rekapitulasi Juni'!$BA$608:$BA$786,APS!$B26,'Rekapitulasi Juni'!$BC$608:$BC$786)</f>
        <v>0</v>
      </c>
      <c r="FA26" s="324">
        <f>SUMIF('Rekapitulasi Juni'!$BA$608:$BA$786,APS!$B26,'Rekapitulasi Juni'!$BF$608:$BF$786)</f>
        <v>0</v>
      </c>
      <c r="FB26" s="325">
        <f t="shared" si="90"/>
        <v>0</v>
      </c>
      <c r="FC26" s="325">
        <f t="shared" si="91"/>
        <v>0</v>
      </c>
      <c r="FD26" s="27"/>
      <c r="FE26" s="27"/>
      <c r="FF26" s="27"/>
      <c r="FG26" s="27"/>
      <c r="FH26" s="27"/>
      <c r="FI26" s="27"/>
      <c r="FJ26" s="41">
        <f t="shared" si="92"/>
        <v>0</v>
      </c>
      <c r="FK26" s="41">
        <f t="shared" si="93"/>
        <v>0</v>
      </c>
      <c r="FL26" s="41">
        <f t="shared" si="94"/>
        <v>0</v>
      </c>
      <c r="FM26" s="41">
        <f t="shared" si="95"/>
        <v>0</v>
      </c>
      <c r="FN26" s="41">
        <f t="shared" si="96"/>
        <v>0</v>
      </c>
      <c r="FO26" s="41">
        <f t="shared" si="97"/>
        <v>0</v>
      </c>
      <c r="FP26" s="180">
        <f t="shared" si="98"/>
        <v>0</v>
      </c>
      <c r="FQ26" s="27"/>
      <c r="FR26" s="27"/>
      <c r="FS26" s="324">
        <f>SUMIF('Rekapitulasi Juni'!$D$804:$D$984,APS!$B26,'Rekapitulasi Juni'!$E$804:$E$984)</f>
        <v>0</v>
      </c>
      <c r="FT26" s="324">
        <f>SUMIF('Rekapitulasi Juni'!$D$804:$D$984,APS!$B26,'Rekapitulasi Juni'!$F$804:$F$984)</f>
        <v>0</v>
      </c>
      <c r="FU26" s="27"/>
      <c r="FV26" s="325">
        <f t="shared" si="99"/>
        <v>0</v>
      </c>
      <c r="FW26" s="325">
        <f t="shared" si="100"/>
        <v>0</v>
      </c>
      <c r="FX26" s="27"/>
      <c r="FY26" s="324">
        <f>SUMIF('Rekapitulasi Juni'!$U$804:$U$984,APS!$B26,'Rekapitulasi Juni'!$V$804:$V$984)</f>
        <v>0</v>
      </c>
      <c r="FZ26" s="324">
        <f>SUMIF('Rekapitulasi Juni'!$U$804:$U$984,APS!$B26,'Rekapitulasi Juni'!$W$804:$W$984)</f>
        <v>0</v>
      </c>
      <c r="GA26" s="27"/>
      <c r="GB26" s="325">
        <f t="shared" si="101"/>
        <v>0</v>
      </c>
      <c r="GC26" s="325">
        <f t="shared" si="102"/>
        <v>0</v>
      </c>
      <c r="GD26" s="27"/>
      <c r="GE26" s="324">
        <f>SUMIF('Rekapitulasi Juni'!$AL$804:$AL$984,APS!$B26,'Rekapitulasi Juni'!$AM$804:$AM$984)</f>
        <v>0</v>
      </c>
      <c r="GF26" s="324">
        <f>SUMIF('Rekapitulasi Juni'!$AL$804:$AL$984,APS!$B26,'Rekapitulasi Juni'!$AN$804:$AN$984)</f>
        <v>0</v>
      </c>
      <c r="GG26" s="27"/>
      <c r="GH26" s="325">
        <f t="shared" si="27"/>
        <v>0</v>
      </c>
      <c r="GI26" s="325">
        <f t="shared" si="28"/>
        <v>0</v>
      </c>
      <c r="GJ26" s="27"/>
      <c r="GK26" s="27"/>
      <c r="GL26" s="41">
        <f t="shared" si="103"/>
        <v>0</v>
      </c>
      <c r="GM26" s="41">
        <f t="shared" si="104"/>
        <v>0</v>
      </c>
      <c r="GN26" s="41">
        <f t="shared" si="105"/>
        <v>0</v>
      </c>
      <c r="GO26" s="41">
        <f t="shared" si="106"/>
        <v>0</v>
      </c>
      <c r="GP26" s="41">
        <f t="shared" si="107"/>
        <v>0</v>
      </c>
      <c r="GQ26" s="41">
        <f t="shared" si="108"/>
        <v>0</v>
      </c>
      <c r="GR26" s="180">
        <f t="shared" si="109"/>
        <v>0</v>
      </c>
      <c r="GS26" s="41">
        <f t="shared" si="29"/>
        <v>0</v>
      </c>
      <c r="GT26" s="41">
        <f t="shared" si="30"/>
        <v>0</v>
      </c>
      <c r="GU26" s="41">
        <f t="shared" si="31"/>
        <v>0</v>
      </c>
      <c r="GV26" s="41">
        <f t="shared" si="32"/>
        <v>0</v>
      </c>
      <c r="GW26" s="41">
        <f t="shared" si="33"/>
        <v>0</v>
      </c>
      <c r="GX26" s="41">
        <f t="shared" si="34"/>
        <v>0</v>
      </c>
      <c r="GY26" s="180">
        <f t="shared" si="35"/>
        <v>0</v>
      </c>
      <c r="GZ26" s="41">
        <v>12</v>
      </c>
      <c r="HA26" s="32"/>
      <c r="HB26" s="42">
        <f t="shared" si="117"/>
        <v>0</v>
      </c>
      <c r="HC26" s="43"/>
    </row>
    <row r="27" spans="1:211" ht="15" customHeight="1">
      <c r="A27" s="31" t="s">
        <v>66</v>
      </c>
      <c r="B27" s="32" t="s">
        <v>67</v>
      </c>
      <c r="C27" s="31" t="s">
        <v>1</v>
      </c>
      <c r="D27" s="31" t="s">
        <v>1</v>
      </c>
      <c r="E27" s="31" t="s">
        <v>43</v>
      </c>
      <c r="F27" s="31" t="s">
        <v>1</v>
      </c>
      <c r="G27" s="33">
        <v>100</v>
      </c>
      <c r="H27" s="33">
        <v>0</v>
      </c>
      <c r="I27" s="33">
        <v>0</v>
      </c>
      <c r="J27" s="34">
        <f>IFERROR(VLOOKUP(A27,#REF!,3,0),0)</f>
        <v>0</v>
      </c>
      <c r="K27" s="34">
        <f t="shared" si="110"/>
        <v>-12</v>
      </c>
      <c r="L27" s="34">
        <v>112</v>
      </c>
      <c r="M27" s="34">
        <v>100</v>
      </c>
      <c r="N27" s="35">
        <f t="shared" si="111"/>
        <v>112</v>
      </c>
      <c r="O27" s="35">
        <f t="shared" si="112"/>
        <v>112</v>
      </c>
      <c r="P27" s="36">
        <v>100</v>
      </c>
      <c r="Q27" s="36">
        <f t="shared" si="36"/>
        <v>88</v>
      </c>
      <c r="R27" s="36"/>
      <c r="S27" s="37">
        <f ca="1">SUMIF(ROP!$D$6:$H$65536,A27,ROP!$J$6:$J$65536)</f>
        <v>0</v>
      </c>
      <c r="T27" s="37">
        <f>SUMIF(HASIL!$B:$B,APS!$B27&amp;RIGHT(APS!T$9,2),HASIL!$I:$I)</f>
        <v>0</v>
      </c>
      <c r="U27" s="37">
        <f>SUMIF(HASIL!$B:$B,APS!$B27&amp;RIGHT(APS!U$9,2),HASIL!$I:$I)</f>
        <v>0</v>
      </c>
      <c r="V27" s="37">
        <f>SUMIF(HASIL!$B:$B,APS!$B27&amp;RIGHT(APS!V$9,2),HASIL!$I:$I)</f>
        <v>0</v>
      </c>
      <c r="W27" s="37">
        <f>SUMIF(HASIL!$B:$B,APS!$B27&amp;RIGHT(APS!W$9,2),HASIL!$I:$I)</f>
        <v>0</v>
      </c>
      <c r="X27" s="38">
        <f t="shared" si="113"/>
        <v>0</v>
      </c>
      <c r="Y27" s="38">
        <f t="shared" si="114"/>
        <v>-88</v>
      </c>
      <c r="Z27" s="39">
        <f t="shared" si="115"/>
        <v>0</v>
      </c>
      <c r="AA27" s="39">
        <f t="shared" si="26"/>
        <v>88</v>
      </c>
      <c r="AB27" s="40">
        <f t="shared" si="116"/>
        <v>100</v>
      </c>
      <c r="AC27" s="27">
        <v>100</v>
      </c>
      <c r="AD27" s="27"/>
      <c r="AE27" s="27"/>
      <c r="AF27" s="27"/>
      <c r="AG27" s="27"/>
      <c r="AH27" s="27"/>
      <c r="AI27" s="324">
        <f>SUMIF('Rekapitulasi Juni'!$D$9:$D$192,APS!$B27,'Rekapitulasi Juni'!$E$9:$E$192)</f>
        <v>0</v>
      </c>
      <c r="AJ27" s="324">
        <f>SUMIF('Rekapitulasi Juni'!$D$9:$D$192,APS!$B27,'Rekapitulasi Juni'!$F$9:$F$192)</f>
        <v>0</v>
      </c>
      <c r="AK27" s="324">
        <f>SUMIF('Rekapitulasi Juni'!$D$9:$D$192,APS!$B27,'Rekapitulasi Juni'!$K$9:$K$192)</f>
        <v>0</v>
      </c>
      <c r="AL27" s="325">
        <f t="shared" si="37"/>
        <v>0</v>
      </c>
      <c r="AM27" s="325">
        <f t="shared" si="38"/>
        <v>0</v>
      </c>
      <c r="AN27" s="27"/>
      <c r="AO27" s="324">
        <f>SUMIF('Rekapitulasi Juni'!$U$9:$U$192,APS!$B27,'Rekapitulasi Juni'!$V$9:$V$192)</f>
        <v>0</v>
      </c>
      <c r="AP27" s="324">
        <f>SUMIF('Rekapitulasi Juni'!$U$9:$U$192,APS!$B27,'Rekapitulasi Juni'!$W$9:$W$192)</f>
        <v>0</v>
      </c>
      <c r="AQ27" s="27"/>
      <c r="AR27" s="325">
        <f t="shared" si="39"/>
        <v>0</v>
      </c>
      <c r="AS27" s="325">
        <f t="shared" si="40"/>
        <v>0</v>
      </c>
      <c r="AT27" s="27"/>
      <c r="AU27" s="324">
        <f>SUMIF('Rekapitulasi Juni'!$AL$9:$AL$192,APS!$B27,'Rekapitulasi Juni'!$AM$9:$AM$192)</f>
        <v>0</v>
      </c>
      <c r="AV27" s="324">
        <f>SUMIF('Rekapitulasi Juni'!$AL$9:$AL$192,APS!$B27,'Rekapitulasi Juni'!$AN$9:$AN$192)</f>
        <v>0</v>
      </c>
      <c r="AW27" s="27"/>
      <c r="AX27" s="325">
        <f t="shared" si="41"/>
        <v>0</v>
      </c>
      <c r="AY27" s="325">
        <f t="shared" si="42"/>
        <v>0</v>
      </c>
      <c r="AZ27" s="41">
        <f t="shared" si="43"/>
        <v>0</v>
      </c>
      <c r="BA27" s="41">
        <f t="shared" si="44"/>
        <v>0</v>
      </c>
      <c r="BB27" s="41">
        <f t="shared" si="45"/>
        <v>0</v>
      </c>
      <c r="BC27" s="41">
        <f t="shared" si="46"/>
        <v>0</v>
      </c>
      <c r="BD27" s="41">
        <f t="shared" si="47"/>
        <v>0</v>
      </c>
      <c r="BE27" s="41">
        <f t="shared" si="48"/>
        <v>0</v>
      </c>
      <c r="BF27" s="180">
        <f t="shared" si="49"/>
        <v>0</v>
      </c>
      <c r="BG27" s="27">
        <v>0</v>
      </c>
      <c r="BH27" s="27">
        <f>108-20</f>
        <v>88</v>
      </c>
      <c r="BI27" s="324">
        <f>SUMIF('Rekapitulasi Juni'!$D$214:$D$393,APS!$B27,'Rekapitulasi Juni'!$E$214:$E$393)</f>
        <v>0</v>
      </c>
      <c r="BJ27" s="324">
        <f>SUMIF('Rekapitulasi Juni'!$D$214:$D$393,APS!$B27,'Rekapitulasi Juni'!$F$214:$F$393)</f>
        <v>0</v>
      </c>
      <c r="BK27" s="27"/>
      <c r="BL27" s="325">
        <f t="shared" si="50"/>
        <v>0</v>
      </c>
      <c r="BM27" s="325">
        <f t="shared" si="51"/>
        <v>0</v>
      </c>
      <c r="BN27" s="27"/>
      <c r="BO27" s="324">
        <f>SUMIF('Rekapitulasi Juni'!$U$214:$U$393,APS!$B27,'Rekapitulasi Juni'!$V$214:$V$393)</f>
        <v>0</v>
      </c>
      <c r="BP27" s="324">
        <f>SUMIF('Rekapitulasi Juni'!$U$214:$U$393,APS!$B27,'Rekapitulasi Juni'!$W$214:$W$393)</f>
        <v>0</v>
      </c>
      <c r="BQ27" s="27"/>
      <c r="BR27" s="325">
        <f t="shared" si="52"/>
        <v>0</v>
      </c>
      <c r="BS27" s="325">
        <f t="shared" si="53"/>
        <v>0</v>
      </c>
      <c r="BT27" s="27"/>
      <c r="BU27" s="324">
        <f>SUMIF('Rekapitulasi Juni'!$AL$214:$AL$393,APS!$B27,'Rekapitulasi Juni'!$AM$214:$AM$393)</f>
        <v>0</v>
      </c>
      <c r="BV27" s="324">
        <f>SUMIF('Rekapitulasi Juni'!$AL$214:$AL$393,APS!$B27,'Rekapitulasi Juni'!$AN$214:$AN$393)</f>
        <v>0</v>
      </c>
      <c r="BW27" s="27"/>
      <c r="BX27" s="325">
        <f t="shared" si="54"/>
        <v>0</v>
      </c>
      <c r="BY27" s="325">
        <f t="shared" si="55"/>
        <v>0</v>
      </c>
      <c r="BZ27" s="27"/>
      <c r="CA27" s="324">
        <f>SUMIF('Rekapitulasi Juni'!$BA$214:$BA$393,APS!$B27,'Rekapitulasi Juni'!$BB$214:$BB$393)</f>
        <v>0</v>
      </c>
      <c r="CB27" s="324">
        <f>SUMIF('Rekapitulasi Juni'!$BA$214:$BA$393,APS!$B27,'Rekapitulasi Juni'!$BC$214:$BC$393)</f>
        <v>0</v>
      </c>
      <c r="CC27" s="27"/>
      <c r="CD27" s="325">
        <f t="shared" si="56"/>
        <v>0</v>
      </c>
      <c r="CE27" s="325">
        <f t="shared" si="57"/>
        <v>0</v>
      </c>
      <c r="CF27" s="27"/>
      <c r="CG27" s="324">
        <f>SUMIF('Rekapitulasi Juni'!$BP$214:$BP$393,APS!$B27,'Rekapitulasi Juni'!$BQ$214:$BQ$393)</f>
        <v>0</v>
      </c>
      <c r="CH27" s="324">
        <f>SUMIF('Rekapitulasi Juni'!$BP$214:$BP$393,APS!$B27,'Rekapitulasi Juni'!$BR$214:$BR$393)</f>
        <v>0</v>
      </c>
      <c r="CI27" s="27"/>
      <c r="CJ27" s="325">
        <f t="shared" si="58"/>
        <v>0</v>
      </c>
      <c r="CK27" s="325">
        <f t="shared" si="59"/>
        <v>0</v>
      </c>
      <c r="CL27" s="41">
        <f t="shared" si="60"/>
        <v>88</v>
      </c>
      <c r="CM27" s="41">
        <f t="shared" si="61"/>
        <v>0</v>
      </c>
      <c r="CN27" s="41">
        <f t="shared" si="62"/>
        <v>0</v>
      </c>
      <c r="CO27" s="41">
        <f t="shared" si="63"/>
        <v>0</v>
      </c>
      <c r="CP27" s="41">
        <f t="shared" si="64"/>
        <v>0</v>
      </c>
      <c r="CQ27" s="41">
        <f t="shared" si="65"/>
        <v>-88</v>
      </c>
      <c r="CR27" s="180">
        <f t="shared" si="66"/>
        <v>0</v>
      </c>
      <c r="CS27" s="27">
        <v>0</v>
      </c>
      <c r="CT27" s="27"/>
      <c r="CU27" s="324">
        <f>SUMIF('Rekapitulasi Juni'!$D$410:$D$588,APS!$B27,'Rekapitulasi Juni'!$E$410:$E$588)</f>
        <v>0</v>
      </c>
      <c r="CV27" s="324">
        <f>SUMIF('Rekapitulasi Juni'!$D$410:$D$588,APS!$B27,'Rekapitulasi Juni'!$F$410:$F$588)</f>
        <v>0</v>
      </c>
      <c r="CW27" s="27"/>
      <c r="CX27" s="325">
        <f t="shared" si="67"/>
        <v>0</v>
      </c>
      <c r="CY27" s="325">
        <f t="shared" si="68"/>
        <v>0</v>
      </c>
      <c r="CZ27" s="27"/>
      <c r="DA27" s="324">
        <f>SUMIF('Rekapitulasi Juni'!$U$410:$U$588,APS!$B27,'Rekapitulasi Juni'!$V$410:$V$588)</f>
        <v>0</v>
      </c>
      <c r="DB27" s="324">
        <f>SUMIF('Rekapitulasi Juni'!$U$410:$U$588,APS!$B27,'Rekapitulasi Juni'!$W$410:$W$588)</f>
        <v>0</v>
      </c>
      <c r="DC27" s="27"/>
      <c r="DD27" s="325">
        <f t="shared" si="69"/>
        <v>0</v>
      </c>
      <c r="DE27" s="325">
        <f t="shared" si="70"/>
        <v>0</v>
      </c>
      <c r="DF27" s="27"/>
      <c r="DG27" s="324">
        <f>SUMIF('Rekapitulasi Juni'!$AL$410:$AL$588,APS!$B27,'Rekapitulasi Juni'!$AM$410:$AM$588)</f>
        <v>0</v>
      </c>
      <c r="DH27" s="324">
        <f>SUMIF('Rekapitulasi Juni'!$AL$410:$AL$588,APS!$B27,'Rekapitulasi Juni'!$AN$410:$AN$588)</f>
        <v>0</v>
      </c>
      <c r="DI27" s="27"/>
      <c r="DJ27" s="325">
        <f t="shared" si="71"/>
        <v>0</v>
      </c>
      <c r="DK27" s="325">
        <f t="shared" si="72"/>
        <v>0</v>
      </c>
      <c r="DL27" s="27"/>
      <c r="DM27" s="324">
        <f>SUMIF('Rekapitulasi Juni'!$BA$410:$BA$588,APS!$B27,'Rekapitulasi Juni'!$BB$410:$BB$588)</f>
        <v>0</v>
      </c>
      <c r="DN27" s="324">
        <f>SUMIF('Rekapitulasi Juni'!$BA$410:$BA$588,APS!$B27,'Rekapitulasi Juni'!$BC$410:$BC$588)</f>
        <v>0</v>
      </c>
      <c r="DO27" s="324">
        <f>SUMIF('Rekapitulasi Juni'!$BA$410:$BA$588,APS!$B27,'Rekapitulasi Juni'!$BF$410:$BF$588)</f>
        <v>0</v>
      </c>
      <c r="DP27" s="325">
        <f t="shared" si="73"/>
        <v>0</v>
      </c>
      <c r="DQ27" s="325">
        <f t="shared" si="74"/>
        <v>0</v>
      </c>
      <c r="DR27" s="27"/>
      <c r="DS27" s="324">
        <f>SUMIF('Rekapitulasi Juni'!$BP$410:$BP$588,APS!$B27,'Rekapitulasi Juni'!$BQ$410:$BQ$588)</f>
        <v>0</v>
      </c>
      <c r="DT27" s="324">
        <f>SUMIF('Rekapitulasi Juni'!$BP$410:$BP$588,APS!$B27,'Rekapitulasi Juni'!$BR$410:$BR$588)</f>
        <v>0</v>
      </c>
      <c r="DU27" s="27"/>
      <c r="DV27" s="325">
        <f t="shared" si="75"/>
        <v>0</v>
      </c>
      <c r="DW27" s="325">
        <f t="shared" si="76"/>
        <v>0</v>
      </c>
      <c r="DX27" s="41">
        <f t="shared" si="77"/>
        <v>0</v>
      </c>
      <c r="DY27" s="41">
        <f t="shared" si="78"/>
        <v>0</v>
      </c>
      <c r="DZ27" s="41">
        <f t="shared" si="79"/>
        <v>0</v>
      </c>
      <c r="EA27" s="41">
        <f t="shared" si="80"/>
        <v>0</v>
      </c>
      <c r="EB27" s="41">
        <f t="shared" si="81"/>
        <v>0</v>
      </c>
      <c r="EC27" s="41">
        <f t="shared" si="82"/>
        <v>0</v>
      </c>
      <c r="ED27" s="180">
        <f t="shared" si="83"/>
        <v>0</v>
      </c>
      <c r="EE27" s="27">
        <v>0</v>
      </c>
      <c r="EF27" s="27"/>
      <c r="EG27" s="324">
        <f>SUMIF('Rekapitulasi Juni'!$D$608:$D$786,APS!$B27,'Rekapitulasi Juni'!$E$608:$E$786)</f>
        <v>0</v>
      </c>
      <c r="EH27" s="324">
        <f>SUMIF('Rekapitulasi Juni'!$D$608:$D$786,APS!$B27,'Rekapitulasi Juni'!$F$608:$F$786)</f>
        <v>0</v>
      </c>
      <c r="EI27" s="27"/>
      <c r="EJ27" s="325">
        <f t="shared" si="84"/>
        <v>0</v>
      </c>
      <c r="EK27" s="325">
        <f t="shared" si="85"/>
        <v>0</v>
      </c>
      <c r="EL27" s="27"/>
      <c r="EM27" s="324">
        <f>SUMIF('Rekapitulasi Juni'!$U$608:$U$786,APS!$B27,'Rekapitulasi Juni'!$V$608:$V$786)</f>
        <v>0</v>
      </c>
      <c r="EN27" s="324">
        <f>SUMIF('Rekapitulasi Juni'!$U$608:$U$786,APS!$B27,'Rekapitulasi Juni'!$W$608:$W$786)</f>
        <v>0</v>
      </c>
      <c r="EO27" s="27"/>
      <c r="EP27" s="325">
        <f t="shared" si="86"/>
        <v>0</v>
      </c>
      <c r="EQ27" s="325">
        <f t="shared" si="87"/>
        <v>0</v>
      </c>
      <c r="ER27" s="27"/>
      <c r="ES27" s="324">
        <f>SUMIF('Rekapitulasi Juni'!$AL$608:$AL$786,APS!$B27,'Rekapitulasi Juni'!$AM$608:$AM$786)</f>
        <v>0</v>
      </c>
      <c r="ET27" s="324">
        <f>SUMIF('Rekapitulasi Juni'!$AL$608:$AL$786,APS!$B27,'Rekapitulasi Juni'!$AN$608:$AN$786)</f>
        <v>0</v>
      </c>
      <c r="EU27" s="27"/>
      <c r="EV27" s="325">
        <f t="shared" si="88"/>
        <v>0</v>
      </c>
      <c r="EW27" s="325">
        <f t="shared" si="89"/>
        <v>0</v>
      </c>
      <c r="EX27" s="27"/>
      <c r="EY27" s="324">
        <f>SUMIF('Rekapitulasi Juni'!$BA$608:$BA$786,APS!$B27,'Rekapitulasi Juni'!$BB$608:$BB$786)</f>
        <v>0</v>
      </c>
      <c r="EZ27" s="324">
        <f>SUMIF('Rekapitulasi Juni'!$BA$608:$BA$786,APS!$B27,'Rekapitulasi Juni'!$BC$608:$BC$786)</f>
        <v>0</v>
      </c>
      <c r="FA27" s="324">
        <f>SUMIF('Rekapitulasi Juni'!$BA$608:$BA$786,APS!$B27,'Rekapitulasi Juni'!$BF$608:$BF$786)</f>
        <v>0</v>
      </c>
      <c r="FB27" s="325">
        <f t="shared" si="90"/>
        <v>0</v>
      </c>
      <c r="FC27" s="325">
        <f t="shared" si="91"/>
        <v>0</v>
      </c>
      <c r="FD27" s="27"/>
      <c r="FE27" s="27"/>
      <c r="FF27" s="27"/>
      <c r="FG27" s="27"/>
      <c r="FH27" s="27"/>
      <c r="FI27" s="27"/>
      <c r="FJ27" s="41">
        <f t="shared" si="92"/>
        <v>0</v>
      </c>
      <c r="FK27" s="41">
        <f t="shared" si="93"/>
        <v>0</v>
      </c>
      <c r="FL27" s="41">
        <f t="shared" si="94"/>
        <v>0</v>
      </c>
      <c r="FM27" s="41">
        <f t="shared" si="95"/>
        <v>0</v>
      </c>
      <c r="FN27" s="41">
        <f t="shared" si="96"/>
        <v>0</v>
      </c>
      <c r="FO27" s="41">
        <f t="shared" si="97"/>
        <v>0</v>
      </c>
      <c r="FP27" s="180">
        <f t="shared" si="98"/>
        <v>0</v>
      </c>
      <c r="FQ27" s="27"/>
      <c r="FR27" s="27"/>
      <c r="FS27" s="324">
        <f>SUMIF('Rekapitulasi Juni'!$D$804:$D$984,APS!$B27,'Rekapitulasi Juni'!$E$804:$E$984)</f>
        <v>0</v>
      </c>
      <c r="FT27" s="324">
        <f>SUMIF('Rekapitulasi Juni'!$D$804:$D$984,APS!$B27,'Rekapitulasi Juni'!$F$804:$F$984)</f>
        <v>0</v>
      </c>
      <c r="FU27" s="27"/>
      <c r="FV27" s="325">
        <f t="shared" si="99"/>
        <v>0</v>
      </c>
      <c r="FW27" s="325">
        <f t="shared" si="100"/>
        <v>0</v>
      </c>
      <c r="FX27" s="27"/>
      <c r="FY27" s="324">
        <f>SUMIF('Rekapitulasi Juni'!$U$804:$U$984,APS!$B27,'Rekapitulasi Juni'!$V$804:$V$984)</f>
        <v>0</v>
      </c>
      <c r="FZ27" s="324">
        <f>SUMIF('Rekapitulasi Juni'!$U$804:$U$984,APS!$B27,'Rekapitulasi Juni'!$W$804:$W$984)</f>
        <v>0</v>
      </c>
      <c r="GA27" s="27"/>
      <c r="GB27" s="325">
        <f t="shared" si="101"/>
        <v>0</v>
      </c>
      <c r="GC27" s="325">
        <f t="shared" si="102"/>
        <v>0</v>
      </c>
      <c r="GD27" s="27"/>
      <c r="GE27" s="324">
        <f>SUMIF('Rekapitulasi Juni'!$AL$804:$AL$984,APS!$B27,'Rekapitulasi Juni'!$AM$804:$AM$984)</f>
        <v>0</v>
      </c>
      <c r="GF27" s="324">
        <f>SUMIF('Rekapitulasi Juni'!$AL$804:$AL$984,APS!$B27,'Rekapitulasi Juni'!$AN$804:$AN$984)</f>
        <v>0</v>
      </c>
      <c r="GG27" s="27"/>
      <c r="GH27" s="325">
        <f t="shared" si="27"/>
        <v>0</v>
      </c>
      <c r="GI27" s="325">
        <f t="shared" si="28"/>
        <v>0</v>
      </c>
      <c r="GJ27" s="27"/>
      <c r="GK27" s="27"/>
      <c r="GL27" s="41">
        <f t="shared" si="103"/>
        <v>0</v>
      </c>
      <c r="GM27" s="41">
        <f t="shared" si="104"/>
        <v>0</v>
      </c>
      <c r="GN27" s="41">
        <f t="shared" si="105"/>
        <v>0</v>
      </c>
      <c r="GO27" s="41">
        <f t="shared" si="106"/>
        <v>0</v>
      </c>
      <c r="GP27" s="41">
        <f t="shared" si="107"/>
        <v>0</v>
      </c>
      <c r="GQ27" s="41">
        <f t="shared" si="108"/>
        <v>0</v>
      </c>
      <c r="GR27" s="180">
        <f t="shared" si="109"/>
        <v>0</v>
      </c>
      <c r="GS27" s="41">
        <f t="shared" si="29"/>
        <v>88</v>
      </c>
      <c r="GT27" s="41">
        <f t="shared" si="30"/>
        <v>0</v>
      </c>
      <c r="GU27" s="41">
        <f t="shared" si="31"/>
        <v>0</v>
      </c>
      <c r="GV27" s="41">
        <f t="shared" si="32"/>
        <v>0</v>
      </c>
      <c r="GW27" s="41">
        <f t="shared" si="33"/>
        <v>0</v>
      </c>
      <c r="GX27" s="41">
        <f t="shared" si="34"/>
        <v>-88</v>
      </c>
      <c r="GY27" s="180">
        <f t="shared" si="35"/>
        <v>0</v>
      </c>
      <c r="GZ27" s="41">
        <v>13</v>
      </c>
      <c r="HA27" s="32" t="s">
        <v>1310</v>
      </c>
      <c r="HB27" s="42">
        <f t="shared" si="117"/>
        <v>100</v>
      </c>
      <c r="HC27" s="43"/>
    </row>
    <row r="28" spans="1:211" ht="15" customHeight="1">
      <c r="A28" s="31"/>
      <c r="B28" s="32" t="s">
        <v>1305</v>
      </c>
      <c r="C28" s="31" t="s">
        <v>1</v>
      </c>
      <c r="D28" s="31" t="s">
        <v>1</v>
      </c>
      <c r="E28" s="31" t="s">
        <v>43</v>
      </c>
      <c r="F28" s="31" t="s">
        <v>1</v>
      </c>
      <c r="G28" s="33">
        <v>20</v>
      </c>
      <c r="H28" s="33">
        <v>0</v>
      </c>
      <c r="I28" s="33">
        <v>0</v>
      </c>
      <c r="J28" s="34">
        <f>IFERROR(VLOOKUP(A28,#REF!,3,0),0)</f>
        <v>0</v>
      </c>
      <c r="K28" s="34">
        <v>0</v>
      </c>
      <c r="L28" s="34">
        <v>0</v>
      </c>
      <c r="M28" s="34">
        <v>100</v>
      </c>
      <c r="N28" s="35">
        <f>(G28+H28+I28)-(J28+K28)</f>
        <v>20</v>
      </c>
      <c r="O28" s="35">
        <f>IF(N28&gt;0,N28,0)</f>
        <v>20</v>
      </c>
      <c r="P28" s="36">
        <v>0</v>
      </c>
      <c r="Q28" s="36">
        <f t="shared" si="36"/>
        <v>20</v>
      </c>
      <c r="R28" s="36">
        <v>20</v>
      </c>
      <c r="S28" s="37">
        <f ca="1">SUMIF(ROP!$D$6:$H$65536,A28,ROP!$J$6:$J$65536)</f>
        <v>0</v>
      </c>
      <c r="T28" s="37">
        <f>SUMIF(HASIL!$B:$B,APS!$B28&amp;RIGHT(APS!T$9,2),HASIL!$I:$I)</f>
        <v>0</v>
      </c>
      <c r="U28" s="37">
        <f>SUMIF(HASIL!$B:$B,APS!$B28&amp;RIGHT(APS!U$9,2),HASIL!$I:$I)</f>
        <v>0</v>
      </c>
      <c r="V28" s="37">
        <f>SUMIF(HASIL!$B:$B,APS!$B28&amp;RIGHT(APS!V$9,2),HASIL!$I:$I)</f>
        <v>0</v>
      </c>
      <c r="W28" s="37">
        <f>SUMIF(HASIL!$B:$B,APS!$B28&amp;RIGHT(APS!W$9,2),HASIL!$I:$I)</f>
        <v>0</v>
      </c>
      <c r="X28" s="38">
        <f>SUM(T28:W28)</f>
        <v>0</v>
      </c>
      <c r="Y28" s="38">
        <f>X28-Q28</f>
        <v>-20</v>
      </c>
      <c r="Z28" s="39">
        <f>+AA28-Q28</f>
        <v>0</v>
      </c>
      <c r="AA28" s="39">
        <f t="shared" si="26"/>
        <v>20</v>
      </c>
      <c r="AB28" s="40">
        <f>+AC28+BG28+CS28+EE28+FQ28</f>
        <v>100</v>
      </c>
      <c r="AC28" s="27">
        <v>100</v>
      </c>
      <c r="AD28" s="27"/>
      <c r="AE28" s="27"/>
      <c r="AF28" s="27"/>
      <c r="AG28" s="27"/>
      <c r="AH28" s="27"/>
      <c r="AI28" s="324">
        <f>SUMIF('Rekapitulasi Juni'!$D$9:$D$192,APS!$B28,'Rekapitulasi Juni'!$E$9:$E$192)</f>
        <v>0</v>
      </c>
      <c r="AJ28" s="324">
        <f>SUMIF('Rekapitulasi Juni'!$D$9:$D$192,APS!$B28,'Rekapitulasi Juni'!$F$9:$F$192)</f>
        <v>0</v>
      </c>
      <c r="AK28" s="324">
        <f>SUMIF('Rekapitulasi Juni'!$D$9:$D$192,APS!$B28,'Rekapitulasi Juni'!$K$9:$K$192)</f>
        <v>0</v>
      </c>
      <c r="AL28" s="325">
        <f t="shared" si="37"/>
        <v>0</v>
      </c>
      <c r="AM28" s="325">
        <f t="shared" si="38"/>
        <v>0</v>
      </c>
      <c r="AN28" s="27"/>
      <c r="AO28" s="324">
        <f>SUMIF('Rekapitulasi Juni'!$U$9:$U$192,APS!$B28,'Rekapitulasi Juni'!$V$9:$V$192)</f>
        <v>0</v>
      </c>
      <c r="AP28" s="324">
        <f>SUMIF('Rekapitulasi Juni'!$U$9:$U$192,APS!$B28,'Rekapitulasi Juni'!$W$9:$W$192)</f>
        <v>0</v>
      </c>
      <c r="AQ28" s="27"/>
      <c r="AR28" s="325">
        <f t="shared" si="39"/>
        <v>0</v>
      </c>
      <c r="AS28" s="325">
        <f t="shared" si="40"/>
        <v>0</v>
      </c>
      <c r="AT28" s="27"/>
      <c r="AU28" s="324">
        <f>SUMIF('Rekapitulasi Juni'!$AL$9:$AL$192,APS!$B28,'Rekapitulasi Juni'!$AM$9:$AM$192)</f>
        <v>0</v>
      </c>
      <c r="AV28" s="324">
        <f>SUMIF('Rekapitulasi Juni'!$AL$9:$AL$192,APS!$B28,'Rekapitulasi Juni'!$AN$9:$AN$192)</f>
        <v>0</v>
      </c>
      <c r="AW28" s="27"/>
      <c r="AX28" s="325">
        <f t="shared" si="41"/>
        <v>0</v>
      </c>
      <c r="AY28" s="325">
        <f t="shared" si="42"/>
        <v>0</v>
      </c>
      <c r="AZ28" s="41">
        <f t="shared" si="43"/>
        <v>0</v>
      </c>
      <c r="BA28" s="41">
        <f t="shared" si="44"/>
        <v>0</v>
      </c>
      <c r="BB28" s="41">
        <f t="shared" si="45"/>
        <v>0</v>
      </c>
      <c r="BC28" s="41">
        <f t="shared" si="46"/>
        <v>0</v>
      </c>
      <c r="BD28" s="41">
        <f t="shared" si="47"/>
        <v>0</v>
      </c>
      <c r="BE28" s="41">
        <f t="shared" si="48"/>
        <v>0</v>
      </c>
      <c r="BF28" s="180">
        <f t="shared" si="49"/>
        <v>0</v>
      </c>
      <c r="BG28" s="27">
        <v>0</v>
      </c>
      <c r="BH28" s="27"/>
      <c r="BI28" s="324">
        <f>SUMIF('Rekapitulasi Juni'!$D$214:$D$393,APS!$B28,'Rekapitulasi Juni'!$E$214:$E$393)</f>
        <v>0</v>
      </c>
      <c r="BJ28" s="324">
        <f>SUMIF('Rekapitulasi Juni'!$D$214:$D$393,APS!$B28,'Rekapitulasi Juni'!$F$214:$F$393)</f>
        <v>0</v>
      </c>
      <c r="BK28" s="27"/>
      <c r="BL28" s="325">
        <f t="shared" si="50"/>
        <v>0</v>
      </c>
      <c r="BM28" s="325">
        <f t="shared" si="51"/>
        <v>0</v>
      </c>
      <c r="BN28" s="27"/>
      <c r="BO28" s="324">
        <f>SUMIF('Rekapitulasi Juni'!$U$214:$U$393,APS!$B28,'Rekapitulasi Juni'!$V$214:$V$393)</f>
        <v>0</v>
      </c>
      <c r="BP28" s="324">
        <f>SUMIF('Rekapitulasi Juni'!$U$214:$U$393,APS!$B28,'Rekapitulasi Juni'!$W$214:$W$393)</f>
        <v>0</v>
      </c>
      <c r="BQ28" s="27"/>
      <c r="BR28" s="325">
        <f t="shared" si="52"/>
        <v>0</v>
      </c>
      <c r="BS28" s="325">
        <f t="shared" si="53"/>
        <v>0</v>
      </c>
      <c r="BT28" s="27"/>
      <c r="BU28" s="324">
        <f>SUMIF('Rekapitulasi Juni'!$AL$214:$AL$393,APS!$B28,'Rekapitulasi Juni'!$AM$214:$AM$393)</f>
        <v>0</v>
      </c>
      <c r="BV28" s="324">
        <f>SUMIF('Rekapitulasi Juni'!$AL$214:$AL$393,APS!$B28,'Rekapitulasi Juni'!$AN$214:$AN$393)</f>
        <v>0</v>
      </c>
      <c r="BW28" s="27"/>
      <c r="BX28" s="325">
        <f t="shared" si="54"/>
        <v>0</v>
      </c>
      <c r="BY28" s="325">
        <f t="shared" si="55"/>
        <v>0</v>
      </c>
      <c r="BZ28" s="27"/>
      <c r="CA28" s="324">
        <f>SUMIF('Rekapitulasi Juni'!$BA$214:$BA$393,APS!$B28,'Rekapitulasi Juni'!$BB$214:$BB$393)</f>
        <v>0</v>
      </c>
      <c r="CB28" s="324">
        <f>SUMIF('Rekapitulasi Juni'!$BA$214:$BA$393,APS!$B28,'Rekapitulasi Juni'!$BC$214:$BC$393)</f>
        <v>0</v>
      </c>
      <c r="CC28" s="27"/>
      <c r="CD28" s="325">
        <f t="shared" si="56"/>
        <v>0</v>
      </c>
      <c r="CE28" s="325">
        <f t="shared" si="57"/>
        <v>0</v>
      </c>
      <c r="CF28" s="27">
        <v>20</v>
      </c>
      <c r="CG28" s="324">
        <f>SUMIF('Rekapitulasi Juni'!$BP$214:$BP$393,APS!$B28,'Rekapitulasi Juni'!$BQ$214:$BQ$393)</f>
        <v>0</v>
      </c>
      <c r="CH28" s="324">
        <f>SUMIF('Rekapitulasi Juni'!$BP$214:$BP$393,APS!$B28,'Rekapitulasi Juni'!$BR$214:$BR$393)</f>
        <v>0</v>
      </c>
      <c r="CI28" s="27"/>
      <c r="CJ28" s="325">
        <f t="shared" si="58"/>
        <v>0</v>
      </c>
      <c r="CK28" s="325">
        <f t="shared" si="59"/>
        <v>0</v>
      </c>
      <c r="CL28" s="41">
        <f t="shared" si="60"/>
        <v>20</v>
      </c>
      <c r="CM28" s="41">
        <f t="shared" si="61"/>
        <v>0</v>
      </c>
      <c r="CN28" s="41">
        <f t="shared" si="62"/>
        <v>0</v>
      </c>
      <c r="CO28" s="41">
        <f t="shared" si="63"/>
        <v>0</v>
      </c>
      <c r="CP28" s="41">
        <f t="shared" si="64"/>
        <v>0</v>
      </c>
      <c r="CQ28" s="41">
        <f t="shared" si="65"/>
        <v>-20</v>
      </c>
      <c r="CR28" s="180">
        <f t="shared" si="66"/>
        <v>0</v>
      </c>
      <c r="CS28" s="27">
        <v>0</v>
      </c>
      <c r="CT28" s="27"/>
      <c r="CU28" s="324">
        <f>SUMIF('Rekapitulasi Juni'!$D$410:$D$588,APS!$B28,'Rekapitulasi Juni'!$E$410:$E$588)</f>
        <v>0</v>
      </c>
      <c r="CV28" s="324">
        <f>SUMIF('Rekapitulasi Juni'!$D$410:$D$588,APS!$B28,'Rekapitulasi Juni'!$F$410:$F$588)</f>
        <v>0</v>
      </c>
      <c r="CW28" s="27"/>
      <c r="CX28" s="325">
        <f t="shared" si="67"/>
        <v>0</v>
      </c>
      <c r="CY28" s="325">
        <f t="shared" si="68"/>
        <v>0</v>
      </c>
      <c r="CZ28" s="27"/>
      <c r="DA28" s="324">
        <f>SUMIF('Rekapitulasi Juni'!$U$410:$U$588,APS!$B28,'Rekapitulasi Juni'!$V$410:$V$588)</f>
        <v>0</v>
      </c>
      <c r="DB28" s="324">
        <f>SUMIF('Rekapitulasi Juni'!$U$410:$U$588,APS!$B28,'Rekapitulasi Juni'!$W$410:$W$588)</f>
        <v>0</v>
      </c>
      <c r="DC28" s="27"/>
      <c r="DD28" s="325">
        <f t="shared" si="69"/>
        <v>0</v>
      </c>
      <c r="DE28" s="325">
        <f t="shared" si="70"/>
        <v>0</v>
      </c>
      <c r="DF28" s="27"/>
      <c r="DG28" s="324">
        <f>SUMIF('Rekapitulasi Juni'!$AL$410:$AL$588,APS!$B28,'Rekapitulasi Juni'!$AM$410:$AM$588)</f>
        <v>0</v>
      </c>
      <c r="DH28" s="324">
        <f>SUMIF('Rekapitulasi Juni'!$AL$410:$AL$588,APS!$B28,'Rekapitulasi Juni'!$AN$410:$AN$588)</f>
        <v>0</v>
      </c>
      <c r="DI28" s="27"/>
      <c r="DJ28" s="325">
        <f t="shared" si="71"/>
        <v>0</v>
      </c>
      <c r="DK28" s="325">
        <f t="shared" si="72"/>
        <v>0</v>
      </c>
      <c r="DL28" s="27"/>
      <c r="DM28" s="324">
        <f>SUMIF('Rekapitulasi Juni'!$BA$410:$BA$588,APS!$B28,'Rekapitulasi Juni'!$BB$410:$BB$588)</f>
        <v>0</v>
      </c>
      <c r="DN28" s="324">
        <f>SUMIF('Rekapitulasi Juni'!$BA$410:$BA$588,APS!$B28,'Rekapitulasi Juni'!$BC$410:$BC$588)</f>
        <v>0</v>
      </c>
      <c r="DO28" s="324">
        <f>SUMIF('Rekapitulasi Juni'!$BA$410:$BA$588,APS!$B28,'Rekapitulasi Juni'!$BF$410:$BF$588)</f>
        <v>0</v>
      </c>
      <c r="DP28" s="325">
        <f t="shared" si="73"/>
        <v>0</v>
      </c>
      <c r="DQ28" s="325">
        <f t="shared" si="74"/>
        <v>0</v>
      </c>
      <c r="DR28" s="27"/>
      <c r="DS28" s="324">
        <f>SUMIF('Rekapitulasi Juni'!$BP$410:$BP$588,APS!$B28,'Rekapitulasi Juni'!$BQ$410:$BQ$588)</f>
        <v>0</v>
      </c>
      <c r="DT28" s="324">
        <f>SUMIF('Rekapitulasi Juni'!$BP$410:$BP$588,APS!$B28,'Rekapitulasi Juni'!$BR$410:$BR$588)</f>
        <v>0</v>
      </c>
      <c r="DU28" s="27"/>
      <c r="DV28" s="325">
        <f t="shared" si="75"/>
        <v>0</v>
      </c>
      <c r="DW28" s="325">
        <f t="shared" si="76"/>
        <v>0</v>
      </c>
      <c r="DX28" s="41">
        <f t="shared" si="77"/>
        <v>0</v>
      </c>
      <c r="DY28" s="41">
        <f t="shared" si="78"/>
        <v>0</v>
      </c>
      <c r="DZ28" s="41">
        <f t="shared" si="79"/>
        <v>0</v>
      </c>
      <c r="EA28" s="41">
        <f t="shared" si="80"/>
        <v>0</v>
      </c>
      <c r="EB28" s="41">
        <f t="shared" si="81"/>
        <v>0</v>
      </c>
      <c r="EC28" s="41">
        <f t="shared" si="82"/>
        <v>0</v>
      </c>
      <c r="ED28" s="180">
        <f t="shared" si="83"/>
        <v>0</v>
      </c>
      <c r="EE28" s="27">
        <v>0</v>
      </c>
      <c r="EF28" s="27"/>
      <c r="EG28" s="324">
        <f>SUMIF('Rekapitulasi Juni'!$D$608:$D$786,APS!$B28,'Rekapitulasi Juni'!$E$608:$E$786)</f>
        <v>20</v>
      </c>
      <c r="EH28" s="324">
        <f>SUMIF('Rekapitulasi Juni'!$D$608:$D$786,APS!$B28,'Rekapitulasi Juni'!$F$608:$F$786)</f>
        <v>0</v>
      </c>
      <c r="EI28" s="27"/>
      <c r="EJ28" s="325">
        <f t="shared" si="84"/>
        <v>0</v>
      </c>
      <c r="EK28" s="325">
        <f t="shared" si="85"/>
        <v>0</v>
      </c>
      <c r="EL28" s="27"/>
      <c r="EM28" s="324">
        <f>SUMIF('Rekapitulasi Juni'!$U$608:$U$786,APS!$B28,'Rekapitulasi Juni'!$V$608:$V$786)</f>
        <v>0</v>
      </c>
      <c r="EN28" s="324">
        <f>SUMIF('Rekapitulasi Juni'!$U$608:$U$786,APS!$B28,'Rekapitulasi Juni'!$W$608:$W$786)</f>
        <v>0</v>
      </c>
      <c r="EO28" s="27"/>
      <c r="EP28" s="325">
        <f t="shared" si="86"/>
        <v>0</v>
      </c>
      <c r="EQ28" s="325">
        <f t="shared" si="87"/>
        <v>0</v>
      </c>
      <c r="ER28" s="27"/>
      <c r="ES28" s="324">
        <f>SUMIF('Rekapitulasi Juni'!$AL$608:$AL$786,APS!$B28,'Rekapitulasi Juni'!$AM$608:$AM$786)</f>
        <v>0</v>
      </c>
      <c r="ET28" s="324">
        <f>SUMIF('Rekapitulasi Juni'!$AL$608:$AL$786,APS!$B28,'Rekapitulasi Juni'!$AN$608:$AN$786)</f>
        <v>0</v>
      </c>
      <c r="EU28" s="27"/>
      <c r="EV28" s="325">
        <f t="shared" si="88"/>
        <v>0</v>
      </c>
      <c r="EW28" s="325">
        <f t="shared" si="89"/>
        <v>0</v>
      </c>
      <c r="EX28" s="27"/>
      <c r="EY28" s="324">
        <f>SUMIF('Rekapitulasi Juni'!$BA$608:$BA$786,APS!$B28,'Rekapitulasi Juni'!$BB$608:$BB$786)</f>
        <v>0</v>
      </c>
      <c r="EZ28" s="324">
        <f>SUMIF('Rekapitulasi Juni'!$BA$608:$BA$786,APS!$B28,'Rekapitulasi Juni'!$BC$608:$BC$786)</f>
        <v>0</v>
      </c>
      <c r="FA28" s="324">
        <f>SUMIF('Rekapitulasi Juni'!$BA$608:$BA$786,APS!$B28,'Rekapitulasi Juni'!$BF$608:$BF$786)</f>
        <v>0</v>
      </c>
      <c r="FB28" s="325">
        <f t="shared" si="90"/>
        <v>0</v>
      </c>
      <c r="FC28" s="325">
        <f t="shared" si="91"/>
        <v>0</v>
      </c>
      <c r="FD28" s="27"/>
      <c r="FE28" s="27"/>
      <c r="FF28" s="27"/>
      <c r="FG28" s="27"/>
      <c r="FH28" s="27"/>
      <c r="FI28" s="27"/>
      <c r="FJ28" s="41">
        <f t="shared" si="92"/>
        <v>0</v>
      </c>
      <c r="FK28" s="41">
        <f t="shared" si="93"/>
        <v>20</v>
      </c>
      <c r="FL28" s="41">
        <f t="shared" si="94"/>
        <v>0</v>
      </c>
      <c r="FM28" s="41">
        <f t="shared" si="95"/>
        <v>0</v>
      </c>
      <c r="FN28" s="41">
        <f t="shared" si="96"/>
        <v>0</v>
      </c>
      <c r="FO28" s="41">
        <f t="shared" si="97"/>
        <v>0</v>
      </c>
      <c r="FP28" s="180">
        <f t="shared" si="98"/>
        <v>0</v>
      </c>
      <c r="FQ28" s="27"/>
      <c r="FR28" s="27"/>
      <c r="FS28" s="324">
        <f>SUMIF('Rekapitulasi Juni'!$D$804:$D$984,APS!$B28,'Rekapitulasi Juni'!$E$804:$E$984)</f>
        <v>0</v>
      </c>
      <c r="FT28" s="324">
        <f>SUMIF('Rekapitulasi Juni'!$D$804:$D$984,APS!$B28,'Rekapitulasi Juni'!$F$804:$F$984)</f>
        <v>0</v>
      </c>
      <c r="FU28" s="27"/>
      <c r="FV28" s="325">
        <f t="shared" si="99"/>
        <v>0</v>
      </c>
      <c r="FW28" s="325">
        <f t="shared" si="100"/>
        <v>0</v>
      </c>
      <c r="FX28" s="27"/>
      <c r="FY28" s="324">
        <f>SUMIF('Rekapitulasi Juni'!$U$804:$U$984,APS!$B28,'Rekapitulasi Juni'!$V$804:$V$984)</f>
        <v>20</v>
      </c>
      <c r="FZ28" s="324">
        <f>SUMIF('Rekapitulasi Juni'!$U$804:$U$984,APS!$B28,'Rekapitulasi Juni'!$W$804:$W$984)</f>
        <v>0</v>
      </c>
      <c r="GA28" s="27"/>
      <c r="GB28" s="325">
        <f t="shared" si="101"/>
        <v>0</v>
      </c>
      <c r="GC28" s="325">
        <f t="shared" si="102"/>
        <v>0</v>
      </c>
      <c r="GD28" s="27"/>
      <c r="GE28" s="324">
        <f>SUMIF('Rekapitulasi Juni'!$AL$804:$AL$984,APS!$B28,'Rekapitulasi Juni'!$AM$804:$AM$984)</f>
        <v>0</v>
      </c>
      <c r="GF28" s="324">
        <f>SUMIF('Rekapitulasi Juni'!$AL$804:$AL$984,APS!$B28,'Rekapitulasi Juni'!$AN$804:$AN$984)</f>
        <v>0</v>
      </c>
      <c r="GG28" s="27"/>
      <c r="GH28" s="325">
        <f t="shared" si="27"/>
        <v>0</v>
      </c>
      <c r="GI28" s="325">
        <f t="shared" si="28"/>
        <v>0</v>
      </c>
      <c r="GJ28" s="27"/>
      <c r="GK28" s="27"/>
      <c r="GL28" s="41">
        <f t="shared" si="103"/>
        <v>0</v>
      </c>
      <c r="GM28" s="41">
        <f t="shared" si="104"/>
        <v>20</v>
      </c>
      <c r="GN28" s="41">
        <f t="shared" si="105"/>
        <v>0</v>
      </c>
      <c r="GO28" s="41">
        <f t="shared" si="106"/>
        <v>0</v>
      </c>
      <c r="GP28" s="41">
        <f t="shared" si="107"/>
        <v>0</v>
      </c>
      <c r="GQ28" s="41">
        <f t="shared" si="108"/>
        <v>0</v>
      </c>
      <c r="GR28" s="180">
        <f t="shared" si="109"/>
        <v>0</v>
      </c>
      <c r="GS28" s="41">
        <f t="shared" si="29"/>
        <v>20</v>
      </c>
      <c r="GT28" s="41">
        <f t="shared" si="30"/>
        <v>40</v>
      </c>
      <c r="GU28" s="41">
        <f t="shared" si="31"/>
        <v>0</v>
      </c>
      <c r="GV28" s="41">
        <f t="shared" si="32"/>
        <v>0</v>
      </c>
      <c r="GW28" s="41">
        <f t="shared" si="33"/>
        <v>0</v>
      </c>
      <c r="GX28" s="41">
        <f t="shared" si="34"/>
        <v>-20</v>
      </c>
      <c r="GY28" s="180">
        <f t="shared" si="35"/>
        <v>0</v>
      </c>
      <c r="GZ28" s="41">
        <v>13</v>
      </c>
      <c r="HA28" s="32"/>
      <c r="HB28" s="42">
        <f>J28+M28+P28-G28</f>
        <v>80</v>
      </c>
      <c r="HC28" s="43"/>
    </row>
    <row r="29" spans="1:211" ht="15.75" hidden="1">
      <c r="A29" s="31" t="s">
        <v>68</v>
      </c>
      <c r="B29" s="32" t="s">
        <v>69</v>
      </c>
      <c r="C29" s="31" t="s">
        <v>1</v>
      </c>
      <c r="D29" s="31" t="s">
        <v>1</v>
      </c>
      <c r="E29" s="31" t="s">
        <v>43</v>
      </c>
      <c r="F29" s="31" t="s">
        <v>1</v>
      </c>
      <c r="G29" s="33">
        <v>50</v>
      </c>
      <c r="H29" s="33">
        <v>0</v>
      </c>
      <c r="I29" s="33">
        <v>0</v>
      </c>
      <c r="J29" s="34">
        <f>IFERROR(VLOOKUP(A29,#REF!,3,0),0)</f>
        <v>0</v>
      </c>
      <c r="K29" s="34">
        <f t="shared" si="110"/>
        <v>0</v>
      </c>
      <c r="L29" s="34">
        <v>0</v>
      </c>
      <c r="M29" s="34">
        <v>0</v>
      </c>
      <c r="N29" s="35">
        <f t="shared" si="111"/>
        <v>50</v>
      </c>
      <c r="O29" s="35">
        <f t="shared" si="112"/>
        <v>50</v>
      </c>
      <c r="P29" s="36">
        <v>0</v>
      </c>
      <c r="Q29" s="36">
        <f t="shared" si="36"/>
        <v>0</v>
      </c>
      <c r="R29" s="36"/>
      <c r="S29" s="37">
        <f ca="1">SUMIF(ROP!$D$6:$H$65536,A29,ROP!$J$6:$J$65536)</f>
        <v>50</v>
      </c>
      <c r="T29" s="37">
        <f>SUMIF(HASIL!$B:$B,APS!$B29&amp;RIGHT(APS!T$9,2),HASIL!$I:$I)</f>
        <v>0</v>
      </c>
      <c r="U29" s="37">
        <f>SUMIF(HASIL!$B:$B,APS!$B29&amp;RIGHT(APS!U$9,2),HASIL!$I:$I)</f>
        <v>0</v>
      </c>
      <c r="V29" s="37">
        <f>SUMIF(HASIL!$B:$B,APS!$B29&amp;RIGHT(APS!V$9,2),HASIL!$I:$I)</f>
        <v>0</v>
      </c>
      <c r="W29" s="37">
        <f>SUMIF(HASIL!$B:$B,APS!$B29&amp;RIGHT(APS!W$9,2),HASIL!$I:$I)</f>
        <v>0</v>
      </c>
      <c r="X29" s="38">
        <f t="shared" si="113"/>
        <v>0</v>
      </c>
      <c r="Y29" s="38">
        <f t="shared" si="114"/>
        <v>0</v>
      </c>
      <c r="Z29" s="39">
        <f t="shared" si="115"/>
        <v>0</v>
      </c>
      <c r="AA29" s="39">
        <f t="shared" si="26"/>
        <v>0</v>
      </c>
      <c r="AB29" s="40">
        <f t="shared" si="116"/>
        <v>0</v>
      </c>
      <c r="AC29" s="27">
        <v>0</v>
      </c>
      <c r="AD29" s="27"/>
      <c r="AE29" s="27"/>
      <c r="AF29" s="27"/>
      <c r="AG29" s="27"/>
      <c r="AH29" s="27"/>
      <c r="AI29" s="324">
        <f>SUMIF('Rekapitulasi Juni'!$D$9:$D$192,APS!$B29,'Rekapitulasi Juni'!$E$9:$E$192)</f>
        <v>0</v>
      </c>
      <c r="AJ29" s="324">
        <f>SUMIF('Rekapitulasi Juni'!$D$9:$D$192,APS!$B29,'Rekapitulasi Juni'!$F$9:$F$192)</f>
        <v>0</v>
      </c>
      <c r="AK29" s="324">
        <f>SUMIF('Rekapitulasi Juni'!$D$9:$D$192,APS!$B29,'Rekapitulasi Juni'!$K$9:$K$192)</f>
        <v>0</v>
      </c>
      <c r="AL29" s="325">
        <f t="shared" si="37"/>
        <v>0</v>
      </c>
      <c r="AM29" s="325">
        <f t="shared" si="38"/>
        <v>0</v>
      </c>
      <c r="AN29" s="27"/>
      <c r="AO29" s="324">
        <f>SUMIF('Rekapitulasi Juni'!$U$9:$U$192,APS!$B29,'Rekapitulasi Juni'!$V$9:$V$192)</f>
        <v>0</v>
      </c>
      <c r="AP29" s="324">
        <f>SUMIF('Rekapitulasi Juni'!$U$9:$U$192,APS!$B29,'Rekapitulasi Juni'!$W$9:$W$192)</f>
        <v>0</v>
      </c>
      <c r="AQ29" s="27"/>
      <c r="AR29" s="325">
        <f t="shared" si="39"/>
        <v>0</v>
      </c>
      <c r="AS29" s="325">
        <f t="shared" si="40"/>
        <v>0</v>
      </c>
      <c r="AT29" s="27"/>
      <c r="AU29" s="324">
        <f>SUMIF('Rekapitulasi Juni'!$AL$9:$AL$192,APS!$B29,'Rekapitulasi Juni'!$AM$9:$AM$192)</f>
        <v>0</v>
      </c>
      <c r="AV29" s="324">
        <f>SUMIF('Rekapitulasi Juni'!$AL$9:$AL$192,APS!$B29,'Rekapitulasi Juni'!$AN$9:$AN$192)</f>
        <v>0</v>
      </c>
      <c r="AW29" s="27"/>
      <c r="AX29" s="325">
        <f t="shared" si="41"/>
        <v>0</v>
      </c>
      <c r="AY29" s="325">
        <f t="shared" si="42"/>
        <v>0</v>
      </c>
      <c r="AZ29" s="41">
        <f t="shared" si="43"/>
        <v>0</v>
      </c>
      <c r="BA29" s="41">
        <f t="shared" si="44"/>
        <v>0</v>
      </c>
      <c r="BB29" s="41">
        <f t="shared" si="45"/>
        <v>0</v>
      </c>
      <c r="BC29" s="41">
        <f t="shared" si="46"/>
        <v>0</v>
      </c>
      <c r="BD29" s="41">
        <f t="shared" si="47"/>
        <v>0</v>
      </c>
      <c r="BE29" s="41">
        <f t="shared" si="48"/>
        <v>0</v>
      </c>
      <c r="BF29" s="180">
        <f t="shared" si="49"/>
        <v>0</v>
      </c>
      <c r="BG29" s="27">
        <v>0</v>
      </c>
      <c r="BH29" s="27"/>
      <c r="BI29" s="324">
        <f>SUMIF('Rekapitulasi Juni'!$D$214:$D$393,APS!$B29,'Rekapitulasi Juni'!$E$214:$E$393)</f>
        <v>0</v>
      </c>
      <c r="BJ29" s="324">
        <f>SUMIF('Rekapitulasi Juni'!$D$214:$D$393,APS!$B29,'Rekapitulasi Juni'!$F$214:$F$393)</f>
        <v>0</v>
      </c>
      <c r="BK29" s="27"/>
      <c r="BL29" s="325">
        <f t="shared" si="50"/>
        <v>0</v>
      </c>
      <c r="BM29" s="325">
        <f t="shared" si="51"/>
        <v>0</v>
      </c>
      <c r="BN29" s="27"/>
      <c r="BO29" s="324">
        <f>SUMIF('Rekapitulasi Juni'!$U$214:$U$393,APS!$B29,'Rekapitulasi Juni'!$V$214:$V$393)</f>
        <v>0</v>
      </c>
      <c r="BP29" s="324">
        <f>SUMIF('Rekapitulasi Juni'!$U$214:$U$393,APS!$B29,'Rekapitulasi Juni'!$W$214:$W$393)</f>
        <v>0</v>
      </c>
      <c r="BQ29" s="27"/>
      <c r="BR29" s="325">
        <f t="shared" si="52"/>
        <v>0</v>
      </c>
      <c r="BS29" s="325">
        <f t="shared" si="53"/>
        <v>0</v>
      </c>
      <c r="BT29" s="27"/>
      <c r="BU29" s="324">
        <f>SUMIF('Rekapitulasi Juni'!$AL$214:$AL$393,APS!$B29,'Rekapitulasi Juni'!$AM$214:$AM$393)</f>
        <v>0</v>
      </c>
      <c r="BV29" s="324">
        <f>SUMIF('Rekapitulasi Juni'!$AL$214:$AL$393,APS!$B29,'Rekapitulasi Juni'!$AN$214:$AN$393)</f>
        <v>0</v>
      </c>
      <c r="BW29" s="27"/>
      <c r="BX29" s="325">
        <f t="shared" si="54"/>
        <v>0</v>
      </c>
      <c r="BY29" s="325">
        <f t="shared" si="55"/>
        <v>0</v>
      </c>
      <c r="BZ29" s="27"/>
      <c r="CA29" s="324">
        <f>SUMIF('Rekapitulasi Juni'!$BA$214:$BA$393,APS!$B29,'Rekapitulasi Juni'!$BB$214:$BB$393)</f>
        <v>0</v>
      </c>
      <c r="CB29" s="324">
        <f>SUMIF('Rekapitulasi Juni'!$BA$214:$BA$393,APS!$B29,'Rekapitulasi Juni'!$BC$214:$BC$393)</f>
        <v>0</v>
      </c>
      <c r="CC29" s="27"/>
      <c r="CD29" s="325">
        <f t="shared" si="56"/>
        <v>0</v>
      </c>
      <c r="CE29" s="325">
        <f t="shared" si="57"/>
        <v>0</v>
      </c>
      <c r="CF29" s="27"/>
      <c r="CG29" s="324">
        <f>SUMIF('Rekapitulasi Juni'!$BP$214:$BP$393,APS!$B29,'Rekapitulasi Juni'!$BQ$214:$BQ$393)</f>
        <v>0</v>
      </c>
      <c r="CH29" s="324">
        <f>SUMIF('Rekapitulasi Juni'!$BP$214:$BP$393,APS!$B29,'Rekapitulasi Juni'!$BR$214:$BR$393)</f>
        <v>0</v>
      </c>
      <c r="CI29" s="27"/>
      <c r="CJ29" s="325">
        <f t="shared" si="58"/>
        <v>0</v>
      </c>
      <c r="CK29" s="325">
        <f t="shared" si="59"/>
        <v>0</v>
      </c>
      <c r="CL29" s="41">
        <f t="shared" si="60"/>
        <v>0</v>
      </c>
      <c r="CM29" s="41">
        <f t="shared" si="61"/>
        <v>0</v>
      </c>
      <c r="CN29" s="41">
        <f t="shared" si="62"/>
        <v>0</v>
      </c>
      <c r="CO29" s="41">
        <f t="shared" si="63"/>
        <v>0</v>
      </c>
      <c r="CP29" s="41">
        <f t="shared" si="64"/>
        <v>0</v>
      </c>
      <c r="CQ29" s="41">
        <f t="shared" si="65"/>
        <v>0</v>
      </c>
      <c r="CR29" s="180">
        <f t="shared" si="66"/>
        <v>0</v>
      </c>
      <c r="CS29" s="27">
        <v>0</v>
      </c>
      <c r="CT29" s="27"/>
      <c r="CU29" s="324">
        <f>SUMIF('Rekapitulasi Juni'!$D$410:$D$588,APS!$B29,'Rekapitulasi Juni'!$E$410:$E$588)</f>
        <v>0</v>
      </c>
      <c r="CV29" s="324">
        <f>SUMIF('Rekapitulasi Juni'!$D$410:$D$588,APS!$B29,'Rekapitulasi Juni'!$F$410:$F$588)</f>
        <v>0</v>
      </c>
      <c r="CW29" s="27"/>
      <c r="CX29" s="325">
        <f t="shared" si="67"/>
        <v>0</v>
      </c>
      <c r="CY29" s="325">
        <f t="shared" si="68"/>
        <v>0</v>
      </c>
      <c r="CZ29" s="27"/>
      <c r="DA29" s="324">
        <f>SUMIF('Rekapitulasi Juni'!$U$410:$U$588,APS!$B29,'Rekapitulasi Juni'!$V$410:$V$588)</f>
        <v>0</v>
      </c>
      <c r="DB29" s="324">
        <f>SUMIF('Rekapitulasi Juni'!$U$410:$U$588,APS!$B29,'Rekapitulasi Juni'!$W$410:$W$588)</f>
        <v>0</v>
      </c>
      <c r="DC29" s="27"/>
      <c r="DD29" s="325">
        <f t="shared" si="69"/>
        <v>0</v>
      </c>
      <c r="DE29" s="325">
        <f t="shared" si="70"/>
        <v>0</v>
      </c>
      <c r="DF29" s="27"/>
      <c r="DG29" s="324">
        <f>SUMIF('Rekapitulasi Juni'!$AL$410:$AL$588,APS!$B29,'Rekapitulasi Juni'!$AM$410:$AM$588)</f>
        <v>0</v>
      </c>
      <c r="DH29" s="324">
        <f>SUMIF('Rekapitulasi Juni'!$AL$410:$AL$588,APS!$B29,'Rekapitulasi Juni'!$AN$410:$AN$588)</f>
        <v>0</v>
      </c>
      <c r="DI29" s="27"/>
      <c r="DJ29" s="325">
        <f t="shared" si="71"/>
        <v>0</v>
      </c>
      <c r="DK29" s="325">
        <f t="shared" si="72"/>
        <v>0</v>
      </c>
      <c r="DL29" s="27"/>
      <c r="DM29" s="324">
        <f>SUMIF('Rekapitulasi Juni'!$BA$410:$BA$588,APS!$B29,'Rekapitulasi Juni'!$BB$410:$BB$588)</f>
        <v>0</v>
      </c>
      <c r="DN29" s="324">
        <f>SUMIF('Rekapitulasi Juni'!$BA$410:$BA$588,APS!$B29,'Rekapitulasi Juni'!$BC$410:$BC$588)</f>
        <v>0</v>
      </c>
      <c r="DO29" s="324">
        <f>SUMIF('Rekapitulasi Juni'!$BA$410:$BA$588,APS!$B29,'Rekapitulasi Juni'!$BF$410:$BF$588)</f>
        <v>0</v>
      </c>
      <c r="DP29" s="325">
        <f t="shared" si="73"/>
        <v>0</v>
      </c>
      <c r="DQ29" s="325">
        <f t="shared" si="74"/>
        <v>0</v>
      </c>
      <c r="DR29" s="27"/>
      <c r="DS29" s="324">
        <f>SUMIF('Rekapitulasi Juni'!$BP$410:$BP$588,APS!$B29,'Rekapitulasi Juni'!$BQ$410:$BQ$588)</f>
        <v>0</v>
      </c>
      <c r="DT29" s="324">
        <f>SUMIF('Rekapitulasi Juni'!$BP$410:$BP$588,APS!$B29,'Rekapitulasi Juni'!$BR$410:$BR$588)</f>
        <v>0</v>
      </c>
      <c r="DU29" s="27"/>
      <c r="DV29" s="325">
        <f t="shared" si="75"/>
        <v>0</v>
      </c>
      <c r="DW29" s="325">
        <f t="shared" si="76"/>
        <v>0</v>
      </c>
      <c r="DX29" s="41">
        <f t="shared" si="77"/>
        <v>0</v>
      </c>
      <c r="DY29" s="41">
        <f t="shared" si="78"/>
        <v>0</v>
      </c>
      <c r="DZ29" s="41">
        <f t="shared" si="79"/>
        <v>0</v>
      </c>
      <c r="EA29" s="41">
        <f t="shared" si="80"/>
        <v>0</v>
      </c>
      <c r="EB29" s="41">
        <f t="shared" si="81"/>
        <v>0</v>
      </c>
      <c r="EC29" s="41">
        <f t="shared" si="82"/>
        <v>0</v>
      </c>
      <c r="ED29" s="180">
        <f t="shared" si="83"/>
        <v>0</v>
      </c>
      <c r="EE29" s="27">
        <v>0</v>
      </c>
      <c r="EF29" s="27"/>
      <c r="EG29" s="324">
        <f>SUMIF('Rekapitulasi Juni'!$D$608:$D$786,APS!$B29,'Rekapitulasi Juni'!$E$608:$E$786)</f>
        <v>0</v>
      </c>
      <c r="EH29" s="324">
        <f>SUMIF('Rekapitulasi Juni'!$D$608:$D$786,APS!$B29,'Rekapitulasi Juni'!$F$608:$F$786)</f>
        <v>0</v>
      </c>
      <c r="EI29" s="27"/>
      <c r="EJ29" s="325">
        <f t="shared" si="84"/>
        <v>0</v>
      </c>
      <c r="EK29" s="325">
        <f t="shared" si="85"/>
        <v>0</v>
      </c>
      <c r="EL29" s="27"/>
      <c r="EM29" s="324">
        <f>SUMIF('Rekapitulasi Juni'!$U$608:$U$786,APS!$B29,'Rekapitulasi Juni'!$V$608:$V$786)</f>
        <v>0</v>
      </c>
      <c r="EN29" s="324">
        <f>SUMIF('Rekapitulasi Juni'!$U$608:$U$786,APS!$B29,'Rekapitulasi Juni'!$W$608:$W$786)</f>
        <v>0</v>
      </c>
      <c r="EO29" s="27"/>
      <c r="EP29" s="325">
        <f t="shared" si="86"/>
        <v>0</v>
      </c>
      <c r="EQ29" s="325">
        <f t="shared" si="87"/>
        <v>0</v>
      </c>
      <c r="ER29" s="27"/>
      <c r="ES29" s="324">
        <f>SUMIF('Rekapitulasi Juni'!$AL$608:$AL$786,APS!$B29,'Rekapitulasi Juni'!$AM$608:$AM$786)</f>
        <v>0</v>
      </c>
      <c r="ET29" s="324">
        <f>SUMIF('Rekapitulasi Juni'!$AL$608:$AL$786,APS!$B29,'Rekapitulasi Juni'!$AN$608:$AN$786)</f>
        <v>0</v>
      </c>
      <c r="EU29" s="27"/>
      <c r="EV29" s="325">
        <f t="shared" si="88"/>
        <v>0</v>
      </c>
      <c r="EW29" s="325">
        <f t="shared" si="89"/>
        <v>0</v>
      </c>
      <c r="EX29" s="27"/>
      <c r="EY29" s="324">
        <f>SUMIF('Rekapitulasi Juni'!$BA$608:$BA$786,APS!$B29,'Rekapitulasi Juni'!$BB$608:$BB$786)</f>
        <v>0</v>
      </c>
      <c r="EZ29" s="324">
        <f>SUMIF('Rekapitulasi Juni'!$BA$608:$BA$786,APS!$B29,'Rekapitulasi Juni'!$BC$608:$BC$786)</f>
        <v>0</v>
      </c>
      <c r="FA29" s="324">
        <f>SUMIF('Rekapitulasi Juni'!$BA$608:$BA$786,APS!$B29,'Rekapitulasi Juni'!$BF$608:$BF$786)</f>
        <v>0</v>
      </c>
      <c r="FB29" s="325">
        <f t="shared" si="90"/>
        <v>0</v>
      </c>
      <c r="FC29" s="325">
        <f t="shared" si="91"/>
        <v>0</v>
      </c>
      <c r="FD29" s="27"/>
      <c r="FE29" s="27"/>
      <c r="FF29" s="27"/>
      <c r="FG29" s="27"/>
      <c r="FH29" s="27"/>
      <c r="FI29" s="27"/>
      <c r="FJ29" s="41">
        <f t="shared" si="92"/>
        <v>0</v>
      </c>
      <c r="FK29" s="41">
        <f t="shared" si="93"/>
        <v>0</v>
      </c>
      <c r="FL29" s="41">
        <f t="shared" si="94"/>
        <v>0</v>
      </c>
      <c r="FM29" s="41">
        <f t="shared" si="95"/>
        <v>0</v>
      </c>
      <c r="FN29" s="41">
        <f t="shared" si="96"/>
        <v>0</v>
      </c>
      <c r="FO29" s="41">
        <f t="shared" si="97"/>
        <v>0</v>
      </c>
      <c r="FP29" s="180">
        <f t="shared" si="98"/>
        <v>0</v>
      </c>
      <c r="FQ29" s="27"/>
      <c r="FR29" s="27"/>
      <c r="FS29" s="324">
        <f>SUMIF('Rekapitulasi Juni'!$D$804:$D$984,APS!$B29,'Rekapitulasi Juni'!$E$804:$E$984)</f>
        <v>0</v>
      </c>
      <c r="FT29" s="324">
        <f>SUMIF('Rekapitulasi Juni'!$D$804:$D$984,APS!$B29,'Rekapitulasi Juni'!$F$804:$F$984)</f>
        <v>0</v>
      </c>
      <c r="FU29" s="27"/>
      <c r="FV29" s="325">
        <f t="shared" si="99"/>
        <v>0</v>
      </c>
      <c r="FW29" s="325">
        <f t="shared" si="100"/>
        <v>0</v>
      </c>
      <c r="FX29" s="27"/>
      <c r="FY29" s="324">
        <f>SUMIF('Rekapitulasi Juni'!$U$804:$U$984,APS!$B29,'Rekapitulasi Juni'!$V$804:$V$984)</f>
        <v>0</v>
      </c>
      <c r="FZ29" s="324">
        <f>SUMIF('Rekapitulasi Juni'!$U$804:$U$984,APS!$B29,'Rekapitulasi Juni'!$W$804:$W$984)</f>
        <v>0</v>
      </c>
      <c r="GA29" s="27"/>
      <c r="GB29" s="325">
        <f t="shared" si="101"/>
        <v>0</v>
      </c>
      <c r="GC29" s="325">
        <f t="shared" si="102"/>
        <v>0</v>
      </c>
      <c r="GD29" s="27"/>
      <c r="GE29" s="324">
        <f>SUMIF('Rekapitulasi Juni'!$AL$804:$AL$984,APS!$B29,'Rekapitulasi Juni'!$AM$804:$AM$984)</f>
        <v>0</v>
      </c>
      <c r="GF29" s="324">
        <f>SUMIF('Rekapitulasi Juni'!$AL$804:$AL$984,APS!$B29,'Rekapitulasi Juni'!$AN$804:$AN$984)</f>
        <v>0</v>
      </c>
      <c r="GG29" s="27"/>
      <c r="GH29" s="325">
        <f t="shared" si="27"/>
        <v>0</v>
      </c>
      <c r="GI29" s="325">
        <f t="shared" si="28"/>
        <v>0</v>
      </c>
      <c r="GJ29" s="27"/>
      <c r="GK29" s="27"/>
      <c r="GL29" s="41">
        <f t="shared" si="103"/>
        <v>0</v>
      </c>
      <c r="GM29" s="41">
        <f t="shared" si="104"/>
        <v>0</v>
      </c>
      <c r="GN29" s="41">
        <f t="shared" si="105"/>
        <v>0</v>
      </c>
      <c r="GO29" s="41">
        <f t="shared" si="106"/>
        <v>0</v>
      </c>
      <c r="GP29" s="41">
        <f t="shared" si="107"/>
        <v>0</v>
      </c>
      <c r="GQ29" s="41">
        <f t="shared" si="108"/>
        <v>0</v>
      </c>
      <c r="GR29" s="180">
        <f t="shared" si="109"/>
        <v>0</v>
      </c>
      <c r="GS29" s="41">
        <f t="shared" si="29"/>
        <v>0</v>
      </c>
      <c r="GT29" s="41">
        <f t="shared" si="30"/>
        <v>0</v>
      </c>
      <c r="GU29" s="41">
        <f t="shared" si="31"/>
        <v>0</v>
      </c>
      <c r="GV29" s="41">
        <f t="shared" si="32"/>
        <v>0</v>
      </c>
      <c r="GW29" s="41">
        <f t="shared" si="33"/>
        <v>0</v>
      </c>
      <c r="GX29" s="41">
        <f t="shared" si="34"/>
        <v>0</v>
      </c>
      <c r="GY29" s="180">
        <f t="shared" si="35"/>
        <v>0</v>
      </c>
      <c r="GZ29" s="41">
        <v>14</v>
      </c>
      <c r="HA29" s="32"/>
      <c r="HB29" s="42">
        <f t="shared" si="117"/>
        <v>-50</v>
      </c>
      <c r="HC29" s="43"/>
    </row>
    <row r="30" spans="1:211" ht="15" hidden="1" customHeight="1">
      <c r="A30" s="31" t="s">
        <v>70</v>
      </c>
      <c r="B30" s="32" t="s">
        <v>71</v>
      </c>
      <c r="C30" s="31" t="s">
        <v>1</v>
      </c>
      <c r="D30" s="31" t="s">
        <v>1</v>
      </c>
      <c r="E30" s="31" t="s">
        <v>43</v>
      </c>
      <c r="F30" s="31" t="s">
        <v>1</v>
      </c>
      <c r="G30" s="33">
        <v>0</v>
      </c>
      <c r="H30" s="33">
        <v>0</v>
      </c>
      <c r="I30" s="33">
        <v>0</v>
      </c>
      <c r="J30" s="34">
        <f>IFERROR(VLOOKUP(A30,#REF!,3,0),0)</f>
        <v>0</v>
      </c>
      <c r="K30" s="34">
        <f t="shared" si="110"/>
        <v>0</v>
      </c>
      <c r="L30" s="34">
        <v>0</v>
      </c>
      <c r="M30" s="34">
        <v>0</v>
      </c>
      <c r="N30" s="35">
        <f t="shared" si="111"/>
        <v>0</v>
      </c>
      <c r="O30" s="35">
        <f t="shared" si="112"/>
        <v>0</v>
      </c>
      <c r="P30" s="36">
        <v>0</v>
      </c>
      <c r="Q30" s="36">
        <f t="shared" si="36"/>
        <v>0</v>
      </c>
      <c r="R30" s="36"/>
      <c r="S30" s="37">
        <f ca="1">SUMIF(ROP!$D$6:$H$65536,A30,ROP!$J$6:$J$65536)</f>
        <v>0</v>
      </c>
      <c r="T30" s="37">
        <f>SUMIF(HASIL!$B:$B,APS!$B30&amp;RIGHT(APS!T$9,2),HASIL!$I:$I)</f>
        <v>0</v>
      </c>
      <c r="U30" s="37">
        <f>SUMIF(HASIL!$B:$B,APS!$B30&amp;RIGHT(APS!U$9,2),HASIL!$I:$I)</f>
        <v>0</v>
      </c>
      <c r="V30" s="37">
        <f>SUMIF(HASIL!$B:$B,APS!$B30&amp;RIGHT(APS!V$9,2),HASIL!$I:$I)</f>
        <v>0</v>
      </c>
      <c r="W30" s="37">
        <f>SUMIF(HASIL!$B:$B,APS!$B30&amp;RIGHT(APS!W$9,2),HASIL!$I:$I)</f>
        <v>0</v>
      </c>
      <c r="X30" s="38">
        <f t="shared" si="113"/>
        <v>0</v>
      </c>
      <c r="Y30" s="38">
        <f t="shared" si="114"/>
        <v>0</v>
      </c>
      <c r="Z30" s="39">
        <f t="shared" si="115"/>
        <v>0</v>
      </c>
      <c r="AA30" s="39">
        <f t="shared" si="26"/>
        <v>0</v>
      </c>
      <c r="AB30" s="40">
        <f t="shared" si="116"/>
        <v>0</v>
      </c>
      <c r="AC30" s="27">
        <v>0</v>
      </c>
      <c r="AD30" s="27"/>
      <c r="AE30" s="27"/>
      <c r="AF30" s="27"/>
      <c r="AG30" s="27"/>
      <c r="AH30" s="27"/>
      <c r="AI30" s="324">
        <f>SUMIF('Rekapitulasi Juni'!$D$9:$D$192,APS!$B30,'Rekapitulasi Juni'!$E$9:$E$192)</f>
        <v>0</v>
      </c>
      <c r="AJ30" s="324">
        <f>SUMIF('Rekapitulasi Juni'!$D$9:$D$192,APS!$B30,'Rekapitulasi Juni'!$F$9:$F$192)</f>
        <v>0</v>
      </c>
      <c r="AK30" s="324">
        <f>SUMIF('Rekapitulasi Juni'!$D$9:$D$192,APS!$B30,'Rekapitulasi Juni'!$K$9:$K$192)</f>
        <v>0</v>
      </c>
      <c r="AL30" s="325">
        <f t="shared" si="37"/>
        <v>0</v>
      </c>
      <c r="AM30" s="325">
        <f t="shared" si="38"/>
        <v>0</v>
      </c>
      <c r="AN30" s="27"/>
      <c r="AO30" s="324">
        <f>SUMIF('Rekapitulasi Juni'!$U$9:$U$192,APS!$B30,'Rekapitulasi Juni'!$V$9:$V$192)</f>
        <v>0</v>
      </c>
      <c r="AP30" s="324">
        <f>SUMIF('Rekapitulasi Juni'!$U$9:$U$192,APS!$B30,'Rekapitulasi Juni'!$W$9:$W$192)</f>
        <v>0</v>
      </c>
      <c r="AQ30" s="27"/>
      <c r="AR30" s="325">
        <f t="shared" si="39"/>
        <v>0</v>
      </c>
      <c r="AS30" s="325">
        <f t="shared" si="40"/>
        <v>0</v>
      </c>
      <c r="AT30" s="27"/>
      <c r="AU30" s="324">
        <f>SUMIF('Rekapitulasi Juni'!$AL$9:$AL$192,APS!$B30,'Rekapitulasi Juni'!$AM$9:$AM$192)</f>
        <v>0</v>
      </c>
      <c r="AV30" s="324">
        <f>SUMIF('Rekapitulasi Juni'!$AL$9:$AL$192,APS!$B30,'Rekapitulasi Juni'!$AN$9:$AN$192)</f>
        <v>0</v>
      </c>
      <c r="AW30" s="27"/>
      <c r="AX30" s="325">
        <f t="shared" si="41"/>
        <v>0</v>
      </c>
      <c r="AY30" s="325">
        <f t="shared" si="42"/>
        <v>0</v>
      </c>
      <c r="AZ30" s="41">
        <f t="shared" si="43"/>
        <v>0</v>
      </c>
      <c r="BA30" s="41">
        <f t="shared" si="44"/>
        <v>0</v>
      </c>
      <c r="BB30" s="41">
        <f t="shared" si="45"/>
        <v>0</v>
      </c>
      <c r="BC30" s="41">
        <f t="shared" si="46"/>
        <v>0</v>
      </c>
      <c r="BD30" s="41">
        <f t="shared" si="47"/>
        <v>0</v>
      </c>
      <c r="BE30" s="41">
        <f t="shared" si="48"/>
        <v>0</v>
      </c>
      <c r="BF30" s="180">
        <f t="shared" si="49"/>
        <v>0</v>
      </c>
      <c r="BG30" s="27">
        <v>0</v>
      </c>
      <c r="BH30" s="27"/>
      <c r="BI30" s="324">
        <f>SUMIF('Rekapitulasi Juni'!$D$214:$D$393,APS!$B30,'Rekapitulasi Juni'!$E$214:$E$393)</f>
        <v>0</v>
      </c>
      <c r="BJ30" s="324">
        <f>SUMIF('Rekapitulasi Juni'!$D$214:$D$393,APS!$B30,'Rekapitulasi Juni'!$F$214:$F$393)</f>
        <v>0</v>
      </c>
      <c r="BK30" s="27"/>
      <c r="BL30" s="325">
        <f t="shared" si="50"/>
        <v>0</v>
      </c>
      <c r="BM30" s="325">
        <f t="shared" si="51"/>
        <v>0</v>
      </c>
      <c r="BN30" s="27"/>
      <c r="BO30" s="324">
        <f>SUMIF('Rekapitulasi Juni'!$U$214:$U$393,APS!$B30,'Rekapitulasi Juni'!$V$214:$V$393)</f>
        <v>0</v>
      </c>
      <c r="BP30" s="324">
        <f>SUMIF('Rekapitulasi Juni'!$U$214:$U$393,APS!$B30,'Rekapitulasi Juni'!$W$214:$W$393)</f>
        <v>0</v>
      </c>
      <c r="BQ30" s="27"/>
      <c r="BR30" s="325">
        <f t="shared" si="52"/>
        <v>0</v>
      </c>
      <c r="BS30" s="325">
        <f t="shared" si="53"/>
        <v>0</v>
      </c>
      <c r="BT30" s="27"/>
      <c r="BU30" s="324">
        <f>SUMIF('Rekapitulasi Juni'!$AL$214:$AL$393,APS!$B30,'Rekapitulasi Juni'!$AM$214:$AM$393)</f>
        <v>0</v>
      </c>
      <c r="BV30" s="324">
        <f>SUMIF('Rekapitulasi Juni'!$AL$214:$AL$393,APS!$B30,'Rekapitulasi Juni'!$AN$214:$AN$393)</f>
        <v>0</v>
      </c>
      <c r="BW30" s="27"/>
      <c r="BX30" s="325">
        <f t="shared" si="54"/>
        <v>0</v>
      </c>
      <c r="BY30" s="325">
        <f t="shared" si="55"/>
        <v>0</v>
      </c>
      <c r="BZ30" s="27"/>
      <c r="CA30" s="324">
        <f>SUMIF('Rekapitulasi Juni'!$BA$214:$BA$393,APS!$B30,'Rekapitulasi Juni'!$BB$214:$BB$393)</f>
        <v>0</v>
      </c>
      <c r="CB30" s="324">
        <f>SUMIF('Rekapitulasi Juni'!$BA$214:$BA$393,APS!$B30,'Rekapitulasi Juni'!$BC$214:$BC$393)</f>
        <v>0</v>
      </c>
      <c r="CC30" s="27"/>
      <c r="CD30" s="325">
        <f t="shared" si="56"/>
        <v>0</v>
      </c>
      <c r="CE30" s="325">
        <f t="shared" si="57"/>
        <v>0</v>
      </c>
      <c r="CF30" s="27"/>
      <c r="CG30" s="324">
        <f>SUMIF('Rekapitulasi Juni'!$BP$214:$BP$393,APS!$B30,'Rekapitulasi Juni'!$BQ$214:$BQ$393)</f>
        <v>0</v>
      </c>
      <c r="CH30" s="324">
        <f>SUMIF('Rekapitulasi Juni'!$BP$214:$BP$393,APS!$B30,'Rekapitulasi Juni'!$BR$214:$BR$393)</f>
        <v>0</v>
      </c>
      <c r="CI30" s="27"/>
      <c r="CJ30" s="325">
        <f t="shared" si="58"/>
        <v>0</v>
      </c>
      <c r="CK30" s="325">
        <f t="shared" si="59"/>
        <v>0</v>
      </c>
      <c r="CL30" s="41">
        <f t="shared" si="60"/>
        <v>0</v>
      </c>
      <c r="CM30" s="41">
        <f t="shared" si="61"/>
        <v>0</v>
      </c>
      <c r="CN30" s="41">
        <f t="shared" si="62"/>
        <v>0</v>
      </c>
      <c r="CO30" s="41">
        <f t="shared" si="63"/>
        <v>0</v>
      </c>
      <c r="CP30" s="41">
        <f t="shared" si="64"/>
        <v>0</v>
      </c>
      <c r="CQ30" s="41">
        <f t="shared" si="65"/>
        <v>0</v>
      </c>
      <c r="CR30" s="180">
        <f t="shared" si="66"/>
        <v>0</v>
      </c>
      <c r="CS30" s="27">
        <v>0</v>
      </c>
      <c r="CT30" s="27"/>
      <c r="CU30" s="324">
        <f>SUMIF('Rekapitulasi Juni'!$D$410:$D$588,APS!$B30,'Rekapitulasi Juni'!$E$410:$E$588)</f>
        <v>0</v>
      </c>
      <c r="CV30" s="324">
        <f>SUMIF('Rekapitulasi Juni'!$D$410:$D$588,APS!$B30,'Rekapitulasi Juni'!$F$410:$F$588)</f>
        <v>0</v>
      </c>
      <c r="CW30" s="27"/>
      <c r="CX30" s="325">
        <f t="shared" si="67"/>
        <v>0</v>
      </c>
      <c r="CY30" s="325">
        <f t="shared" si="68"/>
        <v>0</v>
      </c>
      <c r="CZ30" s="27"/>
      <c r="DA30" s="324">
        <f>SUMIF('Rekapitulasi Juni'!$U$410:$U$588,APS!$B30,'Rekapitulasi Juni'!$V$410:$V$588)</f>
        <v>0</v>
      </c>
      <c r="DB30" s="324">
        <f>SUMIF('Rekapitulasi Juni'!$U$410:$U$588,APS!$B30,'Rekapitulasi Juni'!$W$410:$W$588)</f>
        <v>0</v>
      </c>
      <c r="DC30" s="27"/>
      <c r="DD30" s="325">
        <f t="shared" si="69"/>
        <v>0</v>
      </c>
      <c r="DE30" s="325">
        <f t="shared" si="70"/>
        <v>0</v>
      </c>
      <c r="DF30" s="27"/>
      <c r="DG30" s="324">
        <f>SUMIF('Rekapitulasi Juni'!$AL$410:$AL$588,APS!$B30,'Rekapitulasi Juni'!$AM$410:$AM$588)</f>
        <v>0</v>
      </c>
      <c r="DH30" s="324">
        <f>SUMIF('Rekapitulasi Juni'!$AL$410:$AL$588,APS!$B30,'Rekapitulasi Juni'!$AN$410:$AN$588)</f>
        <v>0</v>
      </c>
      <c r="DI30" s="27"/>
      <c r="DJ30" s="325">
        <f t="shared" si="71"/>
        <v>0</v>
      </c>
      <c r="DK30" s="325">
        <f t="shared" si="72"/>
        <v>0</v>
      </c>
      <c r="DL30" s="27"/>
      <c r="DM30" s="324">
        <f>SUMIF('Rekapitulasi Juni'!$BA$410:$BA$588,APS!$B30,'Rekapitulasi Juni'!$BB$410:$BB$588)</f>
        <v>0</v>
      </c>
      <c r="DN30" s="324">
        <f>SUMIF('Rekapitulasi Juni'!$BA$410:$BA$588,APS!$B30,'Rekapitulasi Juni'!$BC$410:$BC$588)</f>
        <v>0</v>
      </c>
      <c r="DO30" s="324">
        <f>SUMIF('Rekapitulasi Juni'!$BA$410:$BA$588,APS!$B30,'Rekapitulasi Juni'!$BF$410:$BF$588)</f>
        <v>0</v>
      </c>
      <c r="DP30" s="325">
        <f t="shared" si="73"/>
        <v>0</v>
      </c>
      <c r="DQ30" s="325">
        <f t="shared" si="74"/>
        <v>0</v>
      </c>
      <c r="DR30" s="27"/>
      <c r="DS30" s="324">
        <f>SUMIF('Rekapitulasi Juni'!$BP$410:$BP$588,APS!$B30,'Rekapitulasi Juni'!$BQ$410:$BQ$588)</f>
        <v>0</v>
      </c>
      <c r="DT30" s="324">
        <f>SUMIF('Rekapitulasi Juni'!$BP$410:$BP$588,APS!$B30,'Rekapitulasi Juni'!$BR$410:$BR$588)</f>
        <v>0</v>
      </c>
      <c r="DU30" s="27"/>
      <c r="DV30" s="325">
        <f t="shared" si="75"/>
        <v>0</v>
      </c>
      <c r="DW30" s="325">
        <f t="shared" si="76"/>
        <v>0</v>
      </c>
      <c r="DX30" s="41">
        <f t="shared" si="77"/>
        <v>0</v>
      </c>
      <c r="DY30" s="41">
        <f t="shared" si="78"/>
        <v>0</v>
      </c>
      <c r="DZ30" s="41">
        <f t="shared" si="79"/>
        <v>0</v>
      </c>
      <c r="EA30" s="41">
        <f t="shared" si="80"/>
        <v>0</v>
      </c>
      <c r="EB30" s="41">
        <f t="shared" si="81"/>
        <v>0</v>
      </c>
      <c r="EC30" s="41">
        <f t="shared" si="82"/>
        <v>0</v>
      </c>
      <c r="ED30" s="180">
        <f t="shared" si="83"/>
        <v>0</v>
      </c>
      <c r="EE30" s="27">
        <v>0</v>
      </c>
      <c r="EF30" s="27"/>
      <c r="EG30" s="324">
        <f>SUMIF('Rekapitulasi Juni'!$D$608:$D$786,APS!$B30,'Rekapitulasi Juni'!$E$608:$E$786)</f>
        <v>0</v>
      </c>
      <c r="EH30" s="324">
        <f>SUMIF('Rekapitulasi Juni'!$D$608:$D$786,APS!$B30,'Rekapitulasi Juni'!$F$608:$F$786)</f>
        <v>0</v>
      </c>
      <c r="EI30" s="27"/>
      <c r="EJ30" s="325">
        <f t="shared" si="84"/>
        <v>0</v>
      </c>
      <c r="EK30" s="325">
        <f t="shared" si="85"/>
        <v>0</v>
      </c>
      <c r="EL30" s="27"/>
      <c r="EM30" s="324">
        <f>SUMIF('Rekapitulasi Juni'!$U$608:$U$786,APS!$B30,'Rekapitulasi Juni'!$V$608:$V$786)</f>
        <v>0</v>
      </c>
      <c r="EN30" s="324">
        <f>SUMIF('Rekapitulasi Juni'!$U$608:$U$786,APS!$B30,'Rekapitulasi Juni'!$W$608:$W$786)</f>
        <v>0</v>
      </c>
      <c r="EO30" s="27"/>
      <c r="EP30" s="325">
        <f t="shared" si="86"/>
        <v>0</v>
      </c>
      <c r="EQ30" s="325">
        <f t="shared" si="87"/>
        <v>0</v>
      </c>
      <c r="ER30" s="27"/>
      <c r="ES30" s="324">
        <f>SUMIF('Rekapitulasi Juni'!$AL$608:$AL$786,APS!$B30,'Rekapitulasi Juni'!$AM$608:$AM$786)</f>
        <v>0</v>
      </c>
      <c r="ET30" s="324">
        <f>SUMIF('Rekapitulasi Juni'!$AL$608:$AL$786,APS!$B30,'Rekapitulasi Juni'!$AN$608:$AN$786)</f>
        <v>0</v>
      </c>
      <c r="EU30" s="27"/>
      <c r="EV30" s="325">
        <f t="shared" si="88"/>
        <v>0</v>
      </c>
      <c r="EW30" s="325">
        <f t="shared" si="89"/>
        <v>0</v>
      </c>
      <c r="EX30" s="27"/>
      <c r="EY30" s="324">
        <f>SUMIF('Rekapitulasi Juni'!$BA$608:$BA$786,APS!$B30,'Rekapitulasi Juni'!$BB$608:$BB$786)</f>
        <v>0</v>
      </c>
      <c r="EZ30" s="324">
        <f>SUMIF('Rekapitulasi Juni'!$BA$608:$BA$786,APS!$B30,'Rekapitulasi Juni'!$BC$608:$BC$786)</f>
        <v>0</v>
      </c>
      <c r="FA30" s="324">
        <f>SUMIF('Rekapitulasi Juni'!$BA$608:$BA$786,APS!$B30,'Rekapitulasi Juni'!$BF$608:$BF$786)</f>
        <v>0</v>
      </c>
      <c r="FB30" s="325">
        <f t="shared" si="90"/>
        <v>0</v>
      </c>
      <c r="FC30" s="325">
        <f t="shared" si="91"/>
        <v>0</v>
      </c>
      <c r="FD30" s="27"/>
      <c r="FE30" s="27"/>
      <c r="FF30" s="27"/>
      <c r="FG30" s="27"/>
      <c r="FH30" s="27"/>
      <c r="FI30" s="27"/>
      <c r="FJ30" s="41">
        <f t="shared" si="92"/>
        <v>0</v>
      </c>
      <c r="FK30" s="41">
        <f t="shared" si="93"/>
        <v>0</v>
      </c>
      <c r="FL30" s="41">
        <f t="shared" si="94"/>
        <v>0</v>
      </c>
      <c r="FM30" s="41">
        <f t="shared" si="95"/>
        <v>0</v>
      </c>
      <c r="FN30" s="41">
        <f t="shared" si="96"/>
        <v>0</v>
      </c>
      <c r="FO30" s="41">
        <f t="shared" si="97"/>
        <v>0</v>
      </c>
      <c r="FP30" s="180">
        <f t="shared" si="98"/>
        <v>0</v>
      </c>
      <c r="FQ30" s="27"/>
      <c r="FR30" s="27"/>
      <c r="FS30" s="324">
        <f>SUMIF('Rekapitulasi Juni'!$D$804:$D$984,APS!$B30,'Rekapitulasi Juni'!$E$804:$E$984)</f>
        <v>0</v>
      </c>
      <c r="FT30" s="324">
        <f>SUMIF('Rekapitulasi Juni'!$D$804:$D$984,APS!$B30,'Rekapitulasi Juni'!$F$804:$F$984)</f>
        <v>0</v>
      </c>
      <c r="FU30" s="27"/>
      <c r="FV30" s="325">
        <f t="shared" si="99"/>
        <v>0</v>
      </c>
      <c r="FW30" s="325">
        <f t="shared" si="100"/>
        <v>0</v>
      </c>
      <c r="FX30" s="27"/>
      <c r="FY30" s="324">
        <f>SUMIF('Rekapitulasi Juni'!$U$804:$U$984,APS!$B30,'Rekapitulasi Juni'!$V$804:$V$984)</f>
        <v>0</v>
      </c>
      <c r="FZ30" s="324">
        <f>SUMIF('Rekapitulasi Juni'!$U$804:$U$984,APS!$B30,'Rekapitulasi Juni'!$W$804:$W$984)</f>
        <v>0</v>
      </c>
      <c r="GA30" s="27"/>
      <c r="GB30" s="325">
        <f t="shared" si="101"/>
        <v>0</v>
      </c>
      <c r="GC30" s="325">
        <f t="shared" si="102"/>
        <v>0</v>
      </c>
      <c r="GD30" s="27"/>
      <c r="GE30" s="324">
        <f>SUMIF('Rekapitulasi Juni'!$AL$804:$AL$984,APS!$B30,'Rekapitulasi Juni'!$AM$804:$AM$984)</f>
        <v>0</v>
      </c>
      <c r="GF30" s="324">
        <f>SUMIF('Rekapitulasi Juni'!$AL$804:$AL$984,APS!$B30,'Rekapitulasi Juni'!$AN$804:$AN$984)</f>
        <v>0</v>
      </c>
      <c r="GG30" s="27"/>
      <c r="GH30" s="325">
        <f t="shared" si="27"/>
        <v>0</v>
      </c>
      <c r="GI30" s="325">
        <f t="shared" si="28"/>
        <v>0</v>
      </c>
      <c r="GJ30" s="27"/>
      <c r="GK30" s="27"/>
      <c r="GL30" s="41">
        <f t="shared" si="103"/>
        <v>0</v>
      </c>
      <c r="GM30" s="41">
        <f t="shared" si="104"/>
        <v>0</v>
      </c>
      <c r="GN30" s="41">
        <f t="shared" si="105"/>
        <v>0</v>
      </c>
      <c r="GO30" s="41">
        <f t="shared" si="106"/>
        <v>0</v>
      </c>
      <c r="GP30" s="41">
        <f t="shared" si="107"/>
        <v>0</v>
      </c>
      <c r="GQ30" s="41">
        <f t="shared" si="108"/>
        <v>0</v>
      </c>
      <c r="GR30" s="180">
        <f t="shared" si="109"/>
        <v>0</v>
      </c>
      <c r="GS30" s="41">
        <f t="shared" si="29"/>
        <v>0</v>
      </c>
      <c r="GT30" s="41">
        <f t="shared" si="30"/>
        <v>0</v>
      </c>
      <c r="GU30" s="41">
        <f t="shared" si="31"/>
        <v>0</v>
      </c>
      <c r="GV30" s="41">
        <f t="shared" si="32"/>
        <v>0</v>
      </c>
      <c r="GW30" s="41">
        <f t="shared" si="33"/>
        <v>0</v>
      </c>
      <c r="GX30" s="41">
        <f t="shared" si="34"/>
        <v>0</v>
      </c>
      <c r="GY30" s="180">
        <f t="shared" si="35"/>
        <v>0</v>
      </c>
      <c r="GZ30" s="41">
        <v>15</v>
      </c>
      <c r="HA30" s="32"/>
      <c r="HB30" s="42">
        <f t="shared" si="117"/>
        <v>0</v>
      </c>
      <c r="HC30" s="43"/>
    </row>
    <row r="31" spans="1:211" ht="15" customHeight="1">
      <c r="A31" s="31" t="s">
        <v>72</v>
      </c>
      <c r="B31" s="32" t="s">
        <v>73</v>
      </c>
      <c r="C31" s="31" t="s">
        <v>1</v>
      </c>
      <c r="D31" s="31" t="s">
        <v>1</v>
      </c>
      <c r="E31" s="31" t="s">
        <v>43</v>
      </c>
      <c r="F31" s="31" t="s">
        <v>1</v>
      </c>
      <c r="G31" s="33">
        <v>4</v>
      </c>
      <c r="H31" s="33">
        <v>0</v>
      </c>
      <c r="I31" s="33">
        <v>0</v>
      </c>
      <c r="J31" s="34">
        <f>IFERROR(VLOOKUP(A31,#REF!,3,0),0)</f>
        <v>0</v>
      </c>
      <c r="K31" s="34">
        <f t="shared" si="110"/>
        <v>0</v>
      </c>
      <c r="L31" s="34">
        <v>0</v>
      </c>
      <c r="M31" s="34">
        <v>0</v>
      </c>
      <c r="N31" s="35">
        <f t="shared" si="111"/>
        <v>4</v>
      </c>
      <c r="O31" s="35">
        <f t="shared" si="112"/>
        <v>4</v>
      </c>
      <c r="P31" s="36">
        <v>4</v>
      </c>
      <c r="Q31" s="36">
        <f t="shared" si="36"/>
        <v>4</v>
      </c>
      <c r="R31" s="36"/>
      <c r="S31" s="37">
        <f ca="1">SUMIF(ROP!$D$6:$H$65536,A31,ROP!$J$6:$J$65536)</f>
        <v>4</v>
      </c>
      <c r="T31" s="37">
        <f>SUMIF(HASIL!$B:$B,APS!$B31&amp;RIGHT(APS!T$9,2),HASIL!$I:$I)</f>
        <v>0</v>
      </c>
      <c r="U31" s="37">
        <f>SUMIF(HASIL!$B:$B,APS!$B31&amp;RIGHT(APS!U$9,2),HASIL!$I:$I)</f>
        <v>0</v>
      </c>
      <c r="V31" s="37">
        <f>SUMIF(HASIL!$B:$B,APS!$B31&amp;RIGHT(APS!V$9,2),HASIL!$I:$I)</f>
        <v>0</v>
      </c>
      <c r="W31" s="37">
        <f>SUMIF(HASIL!$B:$B,APS!$B31&amp;RIGHT(APS!W$9,2),HASIL!$I:$I)</f>
        <v>0</v>
      </c>
      <c r="X31" s="38">
        <f t="shared" si="113"/>
        <v>0</v>
      </c>
      <c r="Y31" s="38">
        <f t="shared" si="114"/>
        <v>-4</v>
      </c>
      <c r="Z31" s="39">
        <f t="shared" si="115"/>
        <v>0</v>
      </c>
      <c r="AA31" s="39">
        <f t="shared" si="26"/>
        <v>4</v>
      </c>
      <c r="AB31" s="40">
        <f t="shared" si="116"/>
        <v>4</v>
      </c>
      <c r="AC31" s="27">
        <v>4</v>
      </c>
      <c r="AD31" s="27"/>
      <c r="AE31" s="27"/>
      <c r="AF31" s="27"/>
      <c r="AG31" s="27"/>
      <c r="AH31" s="27"/>
      <c r="AI31" s="324">
        <f>SUMIF('Rekapitulasi Juni'!$D$9:$D$192,APS!$B31,'Rekapitulasi Juni'!$E$9:$E$192)</f>
        <v>0</v>
      </c>
      <c r="AJ31" s="324">
        <f>SUMIF('Rekapitulasi Juni'!$D$9:$D$192,APS!$B31,'Rekapitulasi Juni'!$F$9:$F$192)</f>
        <v>0</v>
      </c>
      <c r="AK31" s="324">
        <f>SUMIF('Rekapitulasi Juni'!$D$9:$D$192,APS!$B31,'Rekapitulasi Juni'!$K$9:$K$192)</f>
        <v>0</v>
      </c>
      <c r="AL31" s="325">
        <f t="shared" si="37"/>
        <v>0</v>
      </c>
      <c r="AM31" s="325">
        <f t="shared" si="38"/>
        <v>0</v>
      </c>
      <c r="AN31" s="27"/>
      <c r="AO31" s="324">
        <f>SUMIF('Rekapitulasi Juni'!$U$9:$U$192,APS!$B31,'Rekapitulasi Juni'!$V$9:$V$192)</f>
        <v>0</v>
      </c>
      <c r="AP31" s="324">
        <f>SUMIF('Rekapitulasi Juni'!$U$9:$U$192,APS!$B31,'Rekapitulasi Juni'!$W$9:$W$192)</f>
        <v>0</v>
      </c>
      <c r="AQ31" s="27"/>
      <c r="AR31" s="325">
        <f t="shared" si="39"/>
        <v>0</v>
      </c>
      <c r="AS31" s="325">
        <f t="shared" si="40"/>
        <v>0</v>
      </c>
      <c r="AT31" s="27"/>
      <c r="AU31" s="324">
        <f>SUMIF('Rekapitulasi Juni'!$AL$9:$AL$192,APS!$B31,'Rekapitulasi Juni'!$AM$9:$AM$192)</f>
        <v>0</v>
      </c>
      <c r="AV31" s="324">
        <f>SUMIF('Rekapitulasi Juni'!$AL$9:$AL$192,APS!$B31,'Rekapitulasi Juni'!$AN$9:$AN$192)</f>
        <v>0</v>
      </c>
      <c r="AW31" s="27"/>
      <c r="AX31" s="325">
        <f t="shared" si="41"/>
        <v>0</v>
      </c>
      <c r="AY31" s="325">
        <f t="shared" si="42"/>
        <v>0</v>
      </c>
      <c r="AZ31" s="41">
        <f t="shared" si="43"/>
        <v>0</v>
      </c>
      <c r="BA31" s="41">
        <f t="shared" si="44"/>
        <v>0</v>
      </c>
      <c r="BB31" s="41">
        <f t="shared" si="45"/>
        <v>0</v>
      </c>
      <c r="BC31" s="41">
        <f t="shared" si="46"/>
        <v>0</v>
      </c>
      <c r="BD31" s="41">
        <f t="shared" si="47"/>
        <v>0</v>
      </c>
      <c r="BE31" s="41">
        <f t="shared" si="48"/>
        <v>0</v>
      </c>
      <c r="BF31" s="180">
        <f t="shared" si="49"/>
        <v>0</v>
      </c>
      <c r="BG31" s="27">
        <v>0</v>
      </c>
      <c r="BH31" s="27">
        <v>4</v>
      </c>
      <c r="BI31" s="324">
        <f>SUMIF('Rekapitulasi Juni'!$D$214:$D$393,APS!$B31,'Rekapitulasi Juni'!$E$214:$E$393)</f>
        <v>0</v>
      </c>
      <c r="BJ31" s="324">
        <f>SUMIF('Rekapitulasi Juni'!$D$214:$D$393,APS!$B31,'Rekapitulasi Juni'!$F$214:$F$393)</f>
        <v>0</v>
      </c>
      <c r="BK31" s="27"/>
      <c r="BL31" s="325">
        <f t="shared" si="50"/>
        <v>0</v>
      </c>
      <c r="BM31" s="325">
        <f t="shared" si="51"/>
        <v>0</v>
      </c>
      <c r="BN31" s="27"/>
      <c r="BO31" s="324">
        <f>SUMIF('Rekapitulasi Juni'!$U$214:$U$393,APS!$B31,'Rekapitulasi Juni'!$V$214:$V$393)</f>
        <v>0</v>
      </c>
      <c r="BP31" s="324">
        <f>SUMIF('Rekapitulasi Juni'!$U$214:$U$393,APS!$B31,'Rekapitulasi Juni'!$W$214:$W$393)</f>
        <v>0</v>
      </c>
      <c r="BQ31" s="27"/>
      <c r="BR31" s="325">
        <f t="shared" si="52"/>
        <v>0</v>
      </c>
      <c r="BS31" s="325">
        <f t="shared" si="53"/>
        <v>0</v>
      </c>
      <c r="BT31" s="27"/>
      <c r="BU31" s="324">
        <f>SUMIF('Rekapitulasi Juni'!$AL$214:$AL$393,APS!$B31,'Rekapitulasi Juni'!$AM$214:$AM$393)</f>
        <v>0</v>
      </c>
      <c r="BV31" s="324">
        <f>SUMIF('Rekapitulasi Juni'!$AL$214:$AL$393,APS!$B31,'Rekapitulasi Juni'!$AN$214:$AN$393)</f>
        <v>0</v>
      </c>
      <c r="BW31" s="27"/>
      <c r="BX31" s="325">
        <f t="shared" si="54"/>
        <v>0</v>
      </c>
      <c r="BY31" s="325">
        <f t="shared" si="55"/>
        <v>0</v>
      </c>
      <c r="BZ31" s="27"/>
      <c r="CA31" s="324">
        <f>SUMIF('Rekapitulasi Juni'!$BA$214:$BA$393,APS!$B31,'Rekapitulasi Juni'!$BB$214:$BB$393)</f>
        <v>0</v>
      </c>
      <c r="CB31" s="324">
        <f>SUMIF('Rekapitulasi Juni'!$BA$214:$BA$393,APS!$B31,'Rekapitulasi Juni'!$BC$214:$BC$393)</f>
        <v>0</v>
      </c>
      <c r="CC31" s="27"/>
      <c r="CD31" s="325">
        <f t="shared" si="56"/>
        <v>0</v>
      </c>
      <c r="CE31" s="325">
        <f t="shared" si="57"/>
        <v>0</v>
      </c>
      <c r="CF31" s="27"/>
      <c r="CG31" s="324">
        <f>SUMIF('Rekapitulasi Juni'!$BP$214:$BP$393,APS!$B31,'Rekapitulasi Juni'!$BQ$214:$BQ$393)</f>
        <v>0</v>
      </c>
      <c r="CH31" s="324">
        <f>SUMIF('Rekapitulasi Juni'!$BP$214:$BP$393,APS!$B31,'Rekapitulasi Juni'!$BR$214:$BR$393)</f>
        <v>0</v>
      </c>
      <c r="CI31" s="27"/>
      <c r="CJ31" s="325">
        <f t="shared" si="58"/>
        <v>0</v>
      </c>
      <c r="CK31" s="325">
        <f t="shared" si="59"/>
        <v>0</v>
      </c>
      <c r="CL31" s="41">
        <f t="shared" si="60"/>
        <v>4</v>
      </c>
      <c r="CM31" s="41">
        <f t="shared" si="61"/>
        <v>0</v>
      </c>
      <c r="CN31" s="41">
        <f t="shared" si="62"/>
        <v>0</v>
      </c>
      <c r="CO31" s="41">
        <f t="shared" si="63"/>
        <v>0</v>
      </c>
      <c r="CP31" s="41">
        <f t="shared" si="64"/>
        <v>0</v>
      </c>
      <c r="CQ31" s="41">
        <f t="shared" si="65"/>
        <v>-4</v>
      </c>
      <c r="CR31" s="180">
        <f t="shared" si="66"/>
        <v>0</v>
      </c>
      <c r="CS31" s="27">
        <v>0</v>
      </c>
      <c r="CT31" s="27"/>
      <c r="CU31" s="324">
        <f>SUMIF('Rekapitulasi Juni'!$D$410:$D$588,APS!$B31,'Rekapitulasi Juni'!$E$410:$E$588)</f>
        <v>0</v>
      </c>
      <c r="CV31" s="324">
        <f>SUMIF('Rekapitulasi Juni'!$D$410:$D$588,APS!$B31,'Rekapitulasi Juni'!$F$410:$F$588)</f>
        <v>0</v>
      </c>
      <c r="CW31" s="27"/>
      <c r="CX31" s="325">
        <f t="shared" si="67"/>
        <v>0</v>
      </c>
      <c r="CY31" s="325">
        <f t="shared" si="68"/>
        <v>0</v>
      </c>
      <c r="CZ31" s="27"/>
      <c r="DA31" s="324">
        <f>SUMIF('Rekapitulasi Juni'!$U$410:$U$588,APS!$B31,'Rekapitulasi Juni'!$V$410:$V$588)</f>
        <v>4</v>
      </c>
      <c r="DB31" s="324">
        <f>SUMIF('Rekapitulasi Juni'!$U$410:$U$588,APS!$B31,'Rekapitulasi Juni'!$W$410:$W$588)</f>
        <v>4</v>
      </c>
      <c r="DC31" s="27"/>
      <c r="DD31" s="325">
        <f t="shared" si="69"/>
        <v>0</v>
      </c>
      <c r="DE31" s="325">
        <f t="shared" si="70"/>
        <v>100</v>
      </c>
      <c r="DF31" s="27"/>
      <c r="DG31" s="324">
        <f>SUMIF('Rekapitulasi Juni'!$AL$410:$AL$588,APS!$B31,'Rekapitulasi Juni'!$AM$410:$AM$588)</f>
        <v>0</v>
      </c>
      <c r="DH31" s="324">
        <f>SUMIF('Rekapitulasi Juni'!$AL$410:$AL$588,APS!$B31,'Rekapitulasi Juni'!$AN$410:$AN$588)</f>
        <v>0</v>
      </c>
      <c r="DI31" s="27"/>
      <c r="DJ31" s="325">
        <f t="shared" si="71"/>
        <v>0</v>
      </c>
      <c r="DK31" s="325">
        <f t="shared" si="72"/>
        <v>0</v>
      </c>
      <c r="DL31" s="27"/>
      <c r="DM31" s="324">
        <f>SUMIF('Rekapitulasi Juni'!$BA$410:$BA$588,APS!$B31,'Rekapitulasi Juni'!$BB$410:$BB$588)</f>
        <v>0</v>
      </c>
      <c r="DN31" s="324">
        <f>SUMIF('Rekapitulasi Juni'!$BA$410:$BA$588,APS!$B31,'Rekapitulasi Juni'!$BC$410:$BC$588)</f>
        <v>0</v>
      </c>
      <c r="DO31" s="324">
        <f>SUMIF('Rekapitulasi Juni'!$BA$410:$BA$588,APS!$B31,'Rekapitulasi Juni'!$BF$410:$BF$588)</f>
        <v>0</v>
      </c>
      <c r="DP31" s="325">
        <f t="shared" si="73"/>
        <v>0</v>
      </c>
      <c r="DQ31" s="325">
        <f t="shared" si="74"/>
        <v>0</v>
      </c>
      <c r="DR31" s="27"/>
      <c r="DS31" s="324">
        <f>SUMIF('Rekapitulasi Juni'!$BP$410:$BP$588,APS!$B31,'Rekapitulasi Juni'!$BQ$410:$BQ$588)</f>
        <v>0</v>
      </c>
      <c r="DT31" s="324">
        <f>SUMIF('Rekapitulasi Juni'!$BP$410:$BP$588,APS!$B31,'Rekapitulasi Juni'!$BR$410:$BR$588)</f>
        <v>0</v>
      </c>
      <c r="DU31" s="27"/>
      <c r="DV31" s="325">
        <f t="shared" si="75"/>
        <v>0</v>
      </c>
      <c r="DW31" s="325">
        <f t="shared" si="76"/>
        <v>0</v>
      </c>
      <c r="DX31" s="41">
        <f t="shared" si="77"/>
        <v>0</v>
      </c>
      <c r="DY31" s="41">
        <f t="shared" si="78"/>
        <v>4</v>
      </c>
      <c r="DZ31" s="41">
        <f t="shared" si="79"/>
        <v>4</v>
      </c>
      <c r="EA31" s="41">
        <f t="shared" si="80"/>
        <v>0</v>
      </c>
      <c r="EB31" s="41">
        <f t="shared" si="81"/>
        <v>4</v>
      </c>
      <c r="EC31" s="41">
        <f t="shared" si="82"/>
        <v>4</v>
      </c>
      <c r="ED31" s="180">
        <f t="shared" si="83"/>
        <v>0</v>
      </c>
      <c r="EE31" s="27">
        <v>0</v>
      </c>
      <c r="EF31" s="27"/>
      <c r="EG31" s="324">
        <f>SUMIF('Rekapitulasi Juni'!$D$608:$D$786,APS!$B31,'Rekapitulasi Juni'!$E$608:$E$786)</f>
        <v>0</v>
      </c>
      <c r="EH31" s="324">
        <f>SUMIF('Rekapitulasi Juni'!$D$608:$D$786,APS!$B31,'Rekapitulasi Juni'!$F$608:$F$786)</f>
        <v>0</v>
      </c>
      <c r="EI31" s="27"/>
      <c r="EJ31" s="325">
        <f t="shared" si="84"/>
        <v>0</v>
      </c>
      <c r="EK31" s="325">
        <f t="shared" si="85"/>
        <v>0</v>
      </c>
      <c r="EL31" s="27"/>
      <c r="EM31" s="324">
        <f>SUMIF('Rekapitulasi Juni'!$U$608:$U$786,APS!$B31,'Rekapitulasi Juni'!$V$608:$V$786)</f>
        <v>0</v>
      </c>
      <c r="EN31" s="324">
        <f>SUMIF('Rekapitulasi Juni'!$U$608:$U$786,APS!$B31,'Rekapitulasi Juni'!$W$608:$W$786)</f>
        <v>0</v>
      </c>
      <c r="EO31" s="27"/>
      <c r="EP31" s="325">
        <f t="shared" si="86"/>
        <v>0</v>
      </c>
      <c r="EQ31" s="325">
        <f t="shared" si="87"/>
        <v>0</v>
      </c>
      <c r="ER31" s="27"/>
      <c r="ES31" s="324">
        <f>SUMIF('Rekapitulasi Juni'!$AL$608:$AL$786,APS!$B31,'Rekapitulasi Juni'!$AM$608:$AM$786)</f>
        <v>0</v>
      </c>
      <c r="ET31" s="324">
        <f>SUMIF('Rekapitulasi Juni'!$AL$608:$AL$786,APS!$B31,'Rekapitulasi Juni'!$AN$608:$AN$786)</f>
        <v>0</v>
      </c>
      <c r="EU31" s="27"/>
      <c r="EV31" s="325">
        <f t="shared" si="88"/>
        <v>0</v>
      </c>
      <c r="EW31" s="325">
        <f t="shared" si="89"/>
        <v>0</v>
      </c>
      <c r="EX31" s="27"/>
      <c r="EY31" s="324">
        <f>SUMIF('Rekapitulasi Juni'!$BA$608:$BA$786,APS!$B31,'Rekapitulasi Juni'!$BB$608:$BB$786)</f>
        <v>0</v>
      </c>
      <c r="EZ31" s="324">
        <f>SUMIF('Rekapitulasi Juni'!$BA$608:$BA$786,APS!$B31,'Rekapitulasi Juni'!$BC$608:$BC$786)</f>
        <v>0</v>
      </c>
      <c r="FA31" s="324">
        <f>SUMIF('Rekapitulasi Juni'!$BA$608:$BA$786,APS!$B31,'Rekapitulasi Juni'!$BF$608:$BF$786)</f>
        <v>0</v>
      </c>
      <c r="FB31" s="325">
        <f t="shared" si="90"/>
        <v>0</v>
      </c>
      <c r="FC31" s="325">
        <f t="shared" si="91"/>
        <v>0</v>
      </c>
      <c r="FD31" s="27"/>
      <c r="FE31" s="27"/>
      <c r="FF31" s="27"/>
      <c r="FG31" s="27"/>
      <c r="FH31" s="27"/>
      <c r="FI31" s="27"/>
      <c r="FJ31" s="41">
        <f t="shared" si="92"/>
        <v>0</v>
      </c>
      <c r="FK31" s="41">
        <f t="shared" si="93"/>
        <v>0</v>
      </c>
      <c r="FL31" s="41">
        <f t="shared" si="94"/>
        <v>0</v>
      </c>
      <c r="FM31" s="41">
        <f t="shared" si="95"/>
        <v>0</v>
      </c>
      <c r="FN31" s="41">
        <f t="shared" si="96"/>
        <v>0</v>
      </c>
      <c r="FO31" s="41">
        <f t="shared" si="97"/>
        <v>0</v>
      </c>
      <c r="FP31" s="180">
        <f t="shared" si="98"/>
        <v>0</v>
      </c>
      <c r="FQ31" s="27"/>
      <c r="FR31" s="27"/>
      <c r="FS31" s="324">
        <f>SUMIF('Rekapitulasi Juni'!$D$804:$D$984,APS!$B31,'Rekapitulasi Juni'!$E$804:$E$984)</f>
        <v>0</v>
      </c>
      <c r="FT31" s="324">
        <f>SUMIF('Rekapitulasi Juni'!$D$804:$D$984,APS!$B31,'Rekapitulasi Juni'!$F$804:$F$984)</f>
        <v>0</v>
      </c>
      <c r="FU31" s="27"/>
      <c r="FV31" s="325">
        <f t="shared" si="99"/>
        <v>0</v>
      </c>
      <c r="FW31" s="325">
        <f t="shared" si="100"/>
        <v>0</v>
      </c>
      <c r="FX31" s="27"/>
      <c r="FY31" s="324">
        <f>SUMIF('Rekapitulasi Juni'!$U$804:$U$984,APS!$B31,'Rekapitulasi Juni'!$V$804:$V$984)</f>
        <v>0</v>
      </c>
      <c r="FZ31" s="324">
        <f>SUMIF('Rekapitulasi Juni'!$U$804:$U$984,APS!$B31,'Rekapitulasi Juni'!$W$804:$W$984)</f>
        <v>0</v>
      </c>
      <c r="GA31" s="27"/>
      <c r="GB31" s="325">
        <f t="shared" si="101"/>
        <v>0</v>
      </c>
      <c r="GC31" s="325">
        <f t="shared" si="102"/>
        <v>0</v>
      </c>
      <c r="GD31" s="27"/>
      <c r="GE31" s="324">
        <f>SUMIF('Rekapitulasi Juni'!$AL$804:$AL$984,APS!$B31,'Rekapitulasi Juni'!$AM$804:$AM$984)</f>
        <v>0</v>
      </c>
      <c r="GF31" s="324">
        <f>SUMIF('Rekapitulasi Juni'!$AL$804:$AL$984,APS!$B31,'Rekapitulasi Juni'!$AN$804:$AN$984)</f>
        <v>0</v>
      </c>
      <c r="GG31" s="27"/>
      <c r="GH31" s="325">
        <f t="shared" si="27"/>
        <v>0</v>
      </c>
      <c r="GI31" s="325">
        <f t="shared" si="28"/>
        <v>0</v>
      </c>
      <c r="GJ31" s="27"/>
      <c r="GK31" s="27"/>
      <c r="GL31" s="41">
        <f t="shared" si="103"/>
        <v>0</v>
      </c>
      <c r="GM31" s="41">
        <f t="shared" si="104"/>
        <v>0</v>
      </c>
      <c r="GN31" s="41">
        <f t="shared" si="105"/>
        <v>0</v>
      </c>
      <c r="GO31" s="41">
        <f t="shared" si="106"/>
        <v>0</v>
      </c>
      <c r="GP31" s="41">
        <f t="shared" si="107"/>
        <v>0</v>
      </c>
      <c r="GQ31" s="41">
        <f t="shared" si="108"/>
        <v>0</v>
      </c>
      <c r="GR31" s="180">
        <f t="shared" si="109"/>
        <v>0</v>
      </c>
      <c r="GS31" s="41">
        <f t="shared" si="29"/>
        <v>4</v>
      </c>
      <c r="GT31" s="41">
        <f t="shared" si="30"/>
        <v>4</v>
      </c>
      <c r="GU31" s="41">
        <f t="shared" si="31"/>
        <v>4</v>
      </c>
      <c r="GV31" s="41">
        <f t="shared" si="32"/>
        <v>0</v>
      </c>
      <c r="GW31" s="41">
        <f t="shared" si="33"/>
        <v>4</v>
      </c>
      <c r="GX31" s="41">
        <f t="shared" si="34"/>
        <v>0</v>
      </c>
      <c r="GY31" s="180">
        <f t="shared" si="35"/>
        <v>100</v>
      </c>
      <c r="GZ31" s="41">
        <v>16</v>
      </c>
      <c r="HA31" s="32" t="s">
        <v>1310</v>
      </c>
      <c r="HB31" s="42">
        <f t="shared" si="117"/>
        <v>0</v>
      </c>
      <c r="HC31" s="43"/>
    </row>
    <row r="32" spans="1:211" ht="15" customHeight="1">
      <c r="A32" s="31"/>
      <c r="B32" s="32" t="s">
        <v>1292</v>
      </c>
      <c r="C32" s="31" t="s">
        <v>1</v>
      </c>
      <c r="D32" s="31" t="s">
        <v>1</v>
      </c>
      <c r="E32" s="31" t="s">
        <v>43</v>
      </c>
      <c r="F32" s="31" t="s">
        <v>1</v>
      </c>
      <c r="G32" s="33">
        <v>0</v>
      </c>
      <c r="H32" s="33">
        <v>0</v>
      </c>
      <c r="I32" s="33">
        <v>0</v>
      </c>
      <c r="J32" s="34">
        <f>IFERROR(VLOOKUP(A32,#REF!,3,0),0)</f>
        <v>0</v>
      </c>
      <c r="K32" s="34">
        <f>M32-L32</f>
        <v>0</v>
      </c>
      <c r="L32" s="34">
        <v>0</v>
      </c>
      <c r="M32" s="34">
        <v>0</v>
      </c>
      <c r="N32" s="35">
        <f>(G32+H32+I32)-(J32+K32)</f>
        <v>0</v>
      </c>
      <c r="O32" s="35">
        <f>IF(N32&gt;0,N32,0)</f>
        <v>0</v>
      </c>
      <c r="P32" s="36">
        <v>0</v>
      </c>
      <c r="Q32" s="36">
        <f t="shared" si="36"/>
        <v>50</v>
      </c>
      <c r="R32" s="36">
        <v>50</v>
      </c>
      <c r="S32" s="37">
        <f ca="1">SUMIF(ROP!$D$6:$H$65536,A32,ROP!$J$6:$J$65536)</f>
        <v>0</v>
      </c>
      <c r="T32" s="37">
        <f>SUMIF(HASIL!$B:$B,APS!$B32&amp;RIGHT(APS!T$9,2),HASIL!$I:$I)</f>
        <v>0</v>
      </c>
      <c r="U32" s="37">
        <f>SUMIF(HASIL!$B:$B,APS!$B32&amp;RIGHT(APS!U$9,2),HASIL!$I:$I)</f>
        <v>0</v>
      </c>
      <c r="V32" s="37">
        <f>SUMIF(HASIL!$B:$B,APS!$B32&amp;RIGHT(APS!V$9,2),HASIL!$I:$I)</f>
        <v>0</v>
      </c>
      <c r="W32" s="37">
        <f>SUMIF(HASIL!$B:$B,APS!$B32&amp;RIGHT(APS!W$9,2),HASIL!$I:$I)</f>
        <v>0</v>
      </c>
      <c r="X32" s="38">
        <f>SUM(T32:W32)</f>
        <v>0</v>
      </c>
      <c r="Y32" s="38">
        <f>X32-Q32</f>
        <v>-50</v>
      </c>
      <c r="Z32" s="39">
        <f>+AA32-Q32</f>
        <v>0</v>
      </c>
      <c r="AA32" s="39">
        <f t="shared" si="26"/>
        <v>50</v>
      </c>
      <c r="AB32" s="40">
        <f>+AC32+BG32+CS32+EE32+FQ32</f>
        <v>0</v>
      </c>
      <c r="AC32" s="27">
        <v>0</v>
      </c>
      <c r="AD32" s="27"/>
      <c r="AE32" s="27"/>
      <c r="AF32" s="27"/>
      <c r="AG32" s="27"/>
      <c r="AH32" s="27"/>
      <c r="AI32" s="324">
        <f>SUMIF('Rekapitulasi Juni'!$D$9:$D$192,APS!$B32,'Rekapitulasi Juni'!$E$9:$E$192)</f>
        <v>0</v>
      </c>
      <c r="AJ32" s="324">
        <f>SUMIF('Rekapitulasi Juni'!$D$9:$D$192,APS!$B32,'Rekapitulasi Juni'!$F$9:$F$192)</f>
        <v>0</v>
      </c>
      <c r="AK32" s="324">
        <f>SUMIF('Rekapitulasi Juni'!$D$9:$D$192,APS!$B32,'Rekapitulasi Juni'!$K$9:$K$192)</f>
        <v>0</v>
      </c>
      <c r="AL32" s="325">
        <f t="shared" si="37"/>
        <v>0</v>
      </c>
      <c r="AM32" s="325">
        <f t="shared" si="38"/>
        <v>0</v>
      </c>
      <c r="AN32" s="27"/>
      <c r="AO32" s="324">
        <f>SUMIF('Rekapitulasi Juni'!$U$9:$U$192,APS!$B32,'Rekapitulasi Juni'!$V$9:$V$192)</f>
        <v>0</v>
      </c>
      <c r="AP32" s="324">
        <f>SUMIF('Rekapitulasi Juni'!$U$9:$U$192,APS!$B32,'Rekapitulasi Juni'!$W$9:$W$192)</f>
        <v>0</v>
      </c>
      <c r="AQ32" s="27"/>
      <c r="AR32" s="325">
        <f t="shared" si="39"/>
        <v>0</v>
      </c>
      <c r="AS32" s="325">
        <f t="shared" si="40"/>
        <v>0</v>
      </c>
      <c r="AT32" s="27"/>
      <c r="AU32" s="324">
        <f>SUMIF('Rekapitulasi Juni'!$AL$9:$AL$192,APS!$B32,'Rekapitulasi Juni'!$AM$9:$AM$192)</f>
        <v>0</v>
      </c>
      <c r="AV32" s="324">
        <f>SUMIF('Rekapitulasi Juni'!$AL$9:$AL$192,APS!$B32,'Rekapitulasi Juni'!$AN$9:$AN$192)</f>
        <v>0</v>
      </c>
      <c r="AW32" s="27"/>
      <c r="AX32" s="325">
        <f t="shared" si="41"/>
        <v>0</v>
      </c>
      <c r="AY32" s="325">
        <f t="shared" si="42"/>
        <v>0</v>
      </c>
      <c r="AZ32" s="41">
        <f t="shared" si="43"/>
        <v>0</v>
      </c>
      <c r="BA32" s="41">
        <f t="shared" si="44"/>
        <v>0</v>
      </c>
      <c r="BB32" s="41">
        <f t="shared" si="45"/>
        <v>0</v>
      </c>
      <c r="BC32" s="41">
        <f t="shared" si="46"/>
        <v>0</v>
      </c>
      <c r="BD32" s="41">
        <f t="shared" si="47"/>
        <v>0</v>
      </c>
      <c r="BE32" s="41">
        <f t="shared" si="48"/>
        <v>0</v>
      </c>
      <c r="BF32" s="180">
        <f t="shared" si="49"/>
        <v>0</v>
      </c>
      <c r="BG32" s="27">
        <v>0</v>
      </c>
      <c r="BH32" s="27"/>
      <c r="BI32" s="324">
        <f>SUMIF('Rekapitulasi Juni'!$D$214:$D$393,APS!$B32,'Rekapitulasi Juni'!$E$214:$E$393)</f>
        <v>0</v>
      </c>
      <c r="BJ32" s="324">
        <f>SUMIF('Rekapitulasi Juni'!$D$214:$D$393,APS!$B32,'Rekapitulasi Juni'!$F$214:$F$393)</f>
        <v>0</v>
      </c>
      <c r="BK32" s="27"/>
      <c r="BL32" s="325">
        <f t="shared" si="50"/>
        <v>0</v>
      </c>
      <c r="BM32" s="325">
        <f t="shared" si="51"/>
        <v>0</v>
      </c>
      <c r="BN32" s="27"/>
      <c r="BO32" s="324">
        <f>SUMIF('Rekapitulasi Juni'!$U$214:$U$393,APS!$B32,'Rekapitulasi Juni'!$V$214:$V$393)</f>
        <v>0</v>
      </c>
      <c r="BP32" s="324">
        <f>SUMIF('Rekapitulasi Juni'!$U$214:$U$393,APS!$B32,'Rekapitulasi Juni'!$W$214:$W$393)</f>
        <v>0</v>
      </c>
      <c r="BQ32" s="27"/>
      <c r="BR32" s="325">
        <f t="shared" si="52"/>
        <v>0</v>
      </c>
      <c r="BS32" s="325">
        <f t="shared" si="53"/>
        <v>0</v>
      </c>
      <c r="BT32" s="27"/>
      <c r="BU32" s="324">
        <f>SUMIF('Rekapitulasi Juni'!$AL$214:$AL$393,APS!$B32,'Rekapitulasi Juni'!$AM$214:$AM$393)</f>
        <v>0</v>
      </c>
      <c r="BV32" s="324">
        <f>SUMIF('Rekapitulasi Juni'!$AL$214:$AL$393,APS!$B32,'Rekapitulasi Juni'!$AN$214:$AN$393)</f>
        <v>0</v>
      </c>
      <c r="BW32" s="27"/>
      <c r="BX32" s="325">
        <f t="shared" si="54"/>
        <v>0</v>
      </c>
      <c r="BY32" s="325">
        <f t="shared" si="55"/>
        <v>0</v>
      </c>
      <c r="BZ32" s="27">
        <v>50</v>
      </c>
      <c r="CA32" s="324">
        <f>SUMIF('Rekapitulasi Juni'!$BA$214:$BA$393,APS!$B32,'Rekapitulasi Juni'!$BB$214:$BB$393)</f>
        <v>0</v>
      </c>
      <c r="CB32" s="324">
        <f>SUMIF('Rekapitulasi Juni'!$BA$214:$BA$393,APS!$B32,'Rekapitulasi Juni'!$BC$214:$BC$393)</f>
        <v>0</v>
      </c>
      <c r="CC32" s="27"/>
      <c r="CD32" s="325">
        <f t="shared" si="56"/>
        <v>0</v>
      </c>
      <c r="CE32" s="325">
        <f t="shared" si="57"/>
        <v>0</v>
      </c>
      <c r="CF32" s="27"/>
      <c r="CG32" s="324">
        <f>SUMIF('Rekapitulasi Juni'!$BP$214:$BP$393,APS!$B32,'Rekapitulasi Juni'!$BQ$214:$BQ$393)</f>
        <v>0</v>
      </c>
      <c r="CH32" s="324">
        <f>SUMIF('Rekapitulasi Juni'!$BP$214:$BP$393,APS!$B32,'Rekapitulasi Juni'!$BR$214:$BR$393)</f>
        <v>0</v>
      </c>
      <c r="CI32" s="27"/>
      <c r="CJ32" s="325">
        <f t="shared" si="58"/>
        <v>0</v>
      </c>
      <c r="CK32" s="325">
        <f t="shared" si="59"/>
        <v>0</v>
      </c>
      <c r="CL32" s="41">
        <f t="shared" si="60"/>
        <v>50</v>
      </c>
      <c r="CM32" s="41">
        <f t="shared" si="61"/>
        <v>0</v>
      </c>
      <c r="CN32" s="41">
        <f t="shared" si="62"/>
        <v>0</v>
      </c>
      <c r="CO32" s="41">
        <f t="shared" si="63"/>
        <v>0</v>
      </c>
      <c r="CP32" s="41">
        <f t="shared" si="64"/>
        <v>0</v>
      </c>
      <c r="CQ32" s="41">
        <f t="shared" si="65"/>
        <v>-50</v>
      </c>
      <c r="CR32" s="180">
        <f t="shared" si="66"/>
        <v>0</v>
      </c>
      <c r="CS32" s="27">
        <v>0</v>
      </c>
      <c r="CT32" s="27"/>
      <c r="CU32" s="324">
        <f>SUMIF('Rekapitulasi Juni'!$D$410:$D$588,APS!$B32,'Rekapitulasi Juni'!$E$410:$E$588)</f>
        <v>0</v>
      </c>
      <c r="CV32" s="324">
        <f>SUMIF('Rekapitulasi Juni'!$D$410:$D$588,APS!$B32,'Rekapitulasi Juni'!$F$410:$F$588)</f>
        <v>0</v>
      </c>
      <c r="CW32" s="27"/>
      <c r="CX32" s="325">
        <f t="shared" si="67"/>
        <v>0</v>
      </c>
      <c r="CY32" s="325">
        <f t="shared" si="68"/>
        <v>0</v>
      </c>
      <c r="CZ32" s="27"/>
      <c r="DA32" s="324">
        <f>SUMIF('Rekapitulasi Juni'!$U$410:$U$588,APS!$B32,'Rekapitulasi Juni'!$V$410:$V$588)</f>
        <v>0</v>
      </c>
      <c r="DB32" s="324">
        <f>SUMIF('Rekapitulasi Juni'!$U$410:$U$588,APS!$B32,'Rekapitulasi Juni'!$W$410:$W$588)</f>
        <v>0</v>
      </c>
      <c r="DC32" s="27"/>
      <c r="DD32" s="325">
        <f t="shared" si="69"/>
        <v>0</v>
      </c>
      <c r="DE32" s="325">
        <f t="shared" si="70"/>
        <v>0</v>
      </c>
      <c r="DF32" s="27"/>
      <c r="DG32" s="324">
        <f>SUMIF('Rekapitulasi Juni'!$AL$410:$AL$588,APS!$B32,'Rekapitulasi Juni'!$AM$410:$AM$588)</f>
        <v>0</v>
      </c>
      <c r="DH32" s="324">
        <f>SUMIF('Rekapitulasi Juni'!$AL$410:$AL$588,APS!$B32,'Rekapitulasi Juni'!$AN$410:$AN$588)</f>
        <v>0</v>
      </c>
      <c r="DI32" s="27"/>
      <c r="DJ32" s="325">
        <f t="shared" si="71"/>
        <v>0</v>
      </c>
      <c r="DK32" s="325">
        <f t="shared" si="72"/>
        <v>0</v>
      </c>
      <c r="DL32" s="27"/>
      <c r="DM32" s="324">
        <f>SUMIF('Rekapitulasi Juni'!$BA$410:$BA$588,APS!$B32,'Rekapitulasi Juni'!$BB$410:$BB$588)</f>
        <v>0</v>
      </c>
      <c r="DN32" s="324">
        <f>SUMIF('Rekapitulasi Juni'!$BA$410:$BA$588,APS!$B32,'Rekapitulasi Juni'!$BC$410:$BC$588)</f>
        <v>0</v>
      </c>
      <c r="DO32" s="324">
        <f>SUMIF('Rekapitulasi Juni'!$BA$410:$BA$588,APS!$B32,'Rekapitulasi Juni'!$BF$410:$BF$588)</f>
        <v>0</v>
      </c>
      <c r="DP32" s="325">
        <f t="shared" si="73"/>
        <v>0</v>
      </c>
      <c r="DQ32" s="325">
        <f t="shared" si="74"/>
        <v>0</v>
      </c>
      <c r="DR32" s="27"/>
      <c r="DS32" s="324">
        <f>SUMIF('Rekapitulasi Juni'!$BP$410:$BP$588,APS!$B32,'Rekapitulasi Juni'!$BQ$410:$BQ$588)</f>
        <v>0</v>
      </c>
      <c r="DT32" s="324">
        <f>SUMIF('Rekapitulasi Juni'!$BP$410:$BP$588,APS!$B32,'Rekapitulasi Juni'!$BR$410:$BR$588)</f>
        <v>0</v>
      </c>
      <c r="DU32" s="27"/>
      <c r="DV32" s="325">
        <f t="shared" si="75"/>
        <v>0</v>
      </c>
      <c r="DW32" s="325">
        <f t="shared" si="76"/>
        <v>0</v>
      </c>
      <c r="DX32" s="41">
        <f t="shared" si="77"/>
        <v>0</v>
      </c>
      <c r="DY32" s="41">
        <f t="shared" si="78"/>
        <v>0</v>
      </c>
      <c r="DZ32" s="41">
        <f t="shared" si="79"/>
        <v>0</v>
      </c>
      <c r="EA32" s="41">
        <f t="shared" si="80"/>
        <v>0</v>
      </c>
      <c r="EB32" s="41">
        <f t="shared" si="81"/>
        <v>0</v>
      </c>
      <c r="EC32" s="41">
        <f t="shared" si="82"/>
        <v>0</v>
      </c>
      <c r="ED32" s="180">
        <f t="shared" si="83"/>
        <v>0</v>
      </c>
      <c r="EE32" s="27">
        <v>0</v>
      </c>
      <c r="EF32" s="27"/>
      <c r="EG32" s="324">
        <f>SUMIF('Rekapitulasi Juni'!$D$608:$D$786,APS!$B32,'Rekapitulasi Juni'!$E$608:$E$786)</f>
        <v>0</v>
      </c>
      <c r="EH32" s="324">
        <f>SUMIF('Rekapitulasi Juni'!$D$608:$D$786,APS!$B32,'Rekapitulasi Juni'!$F$608:$F$786)</f>
        <v>0</v>
      </c>
      <c r="EI32" s="27"/>
      <c r="EJ32" s="325">
        <f t="shared" si="84"/>
        <v>0</v>
      </c>
      <c r="EK32" s="325">
        <f t="shared" si="85"/>
        <v>0</v>
      </c>
      <c r="EL32" s="27"/>
      <c r="EM32" s="324">
        <f>SUMIF('Rekapitulasi Juni'!$U$608:$U$786,APS!$B32,'Rekapitulasi Juni'!$V$608:$V$786)</f>
        <v>0</v>
      </c>
      <c r="EN32" s="324">
        <f>SUMIF('Rekapitulasi Juni'!$U$608:$U$786,APS!$B32,'Rekapitulasi Juni'!$W$608:$W$786)</f>
        <v>0</v>
      </c>
      <c r="EO32" s="27"/>
      <c r="EP32" s="325">
        <f t="shared" si="86"/>
        <v>0</v>
      </c>
      <c r="EQ32" s="325">
        <f t="shared" si="87"/>
        <v>0</v>
      </c>
      <c r="ER32" s="27"/>
      <c r="ES32" s="324">
        <f>SUMIF('Rekapitulasi Juni'!$AL$608:$AL$786,APS!$B32,'Rekapitulasi Juni'!$AM$608:$AM$786)</f>
        <v>0</v>
      </c>
      <c r="ET32" s="324">
        <f>SUMIF('Rekapitulasi Juni'!$AL$608:$AL$786,APS!$B32,'Rekapitulasi Juni'!$AN$608:$AN$786)</f>
        <v>0</v>
      </c>
      <c r="EU32" s="27"/>
      <c r="EV32" s="325">
        <f t="shared" si="88"/>
        <v>0</v>
      </c>
      <c r="EW32" s="325">
        <f t="shared" si="89"/>
        <v>0</v>
      </c>
      <c r="EX32" s="27"/>
      <c r="EY32" s="324">
        <f>SUMIF('Rekapitulasi Juni'!$BA$608:$BA$786,APS!$B32,'Rekapitulasi Juni'!$BB$608:$BB$786)</f>
        <v>0</v>
      </c>
      <c r="EZ32" s="324">
        <f>SUMIF('Rekapitulasi Juni'!$BA$608:$BA$786,APS!$B32,'Rekapitulasi Juni'!$BC$608:$BC$786)</f>
        <v>0</v>
      </c>
      <c r="FA32" s="324">
        <f>SUMIF('Rekapitulasi Juni'!$BA$608:$BA$786,APS!$B32,'Rekapitulasi Juni'!$BF$608:$BF$786)</f>
        <v>0</v>
      </c>
      <c r="FB32" s="325">
        <f t="shared" si="90"/>
        <v>0</v>
      </c>
      <c r="FC32" s="325">
        <f t="shared" si="91"/>
        <v>0</v>
      </c>
      <c r="FD32" s="27"/>
      <c r="FE32" s="27"/>
      <c r="FF32" s="27"/>
      <c r="FG32" s="27"/>
      <c r="FH32" s="27"/>
      <c r="FI32" s="27"/>
      <c r="FJ32" s="41">
        <f t="shared" si="92"/>
        <v>0</v>
      </c>
      <c r="FK32" s="41">
        <f t="shared" si="93"/>
        <v>0</v>
      </c>
      <c r="FL32" s="41">
        <f t="shared" si="94"/>
        <v>0</v>
      </c>
      <c r="FM32" s="41">
        <f t="shared" si="95"/>
        <v>0</v>
      </c>
      <c r="FN32" s="41">
        <f t="shared" si="96"/>
        <v>0</v>
      </c>
      <c r="FO32" s="41">
        <f t="shared" si="97"/>
        <v>0</v>
      </c>
      <c r="FP32" s="180">
        <f t="shared" si="98"/>
        <v>0</v>
      </c>
      <c r="FQ32" s="27"/>
      <c r="FR32" s="27"/>
      <c r="FS32" s="324">
        <f>SUMIF('Rekapitulasi Juni'!$D$804:$D$984,APS!$B32,'Rekapitulasi Juni'!$E$804:$E$984)</f>
        <v>0</v>
      </c>
      <c r="FT32" s="324">
        <f>SUMIF('Rekapitulasi Juni'!$D$804:$D$984,APS!$B32,'Rekapitulasi Juni'!$F$804:$F$984)</f>
        <v>0</v>
      </c>
      <c r="FU32" s="27"/>
      <c r="FV32" s="325">
        <f t="shared" si="99"/>
        <v>0</v>
      </c>
      <c r="FW32" s="325">
        <f t="shared" si="100"/>
        <v>0</v>
      </c>
      <c r="FX32" s="27"/>
      <c r="FY32" s="324">
        <f>SUMIF('Rekapitulasi Juni'!$U$804:$U$984,APS!$B32,'Rekapitulasi Juni'!$V$804:$V$984)</f>
        <v>0</v>
      </c>
      <c r="FZ32" s="324">
        <f>SUMIF('Rekapitulasi Juni'!$U$804:$U$984,APS!$B32,'Rekapitulasi Juni'!$W$804:$W$984)</f>
        <v>0</v>
      </c>
      <c r="GA32" s="27"/>
      <c r="GB32" s="325">
        <f t="shared" si="101"/>
        <v>0</v>
      </c>
      <c r="GC32" s="325">
        <f t="shared" si="102"/>
        <v>0</v>
      </c>
      <c r="GD32" s="27"/>
      <c r="GE32" s="324">
        <f>SUMIF('Rekapitulasi Juni'!$AL$804:$AL$984,APS!$B32,'Rekapitulasi Juni'!$AM$804:$AM$984)</f>
        <v>0</v>
      </c>
      <c r="GF32" s="324">
        <f>SUMIF('Rekapitulasi Juni'!$AL$804:$AL$984,APS!$B32,'Rekapitulasi Juni'!$AN$804:$AN$984)</f>
        <v>0</v>
      </c>
      <c r="GG32" s="27"/>
      <c r="GH32" s="325">
        <f t="shared" si="27"/>
        <v>0</v>
      </c>
      <c r="GI32" s="325">
        <f t="shared" si="28"/>
        <v>0</v>
      </c>
      <c r="GJ32" s="27"/>
      <c r="GK32" s="27"/>
      <c r="GL32" s="41">
        <f t="shared" si="103"/>
        <v>0</v>
      </c>
      <c r="GM32" s="41">
        <f t="shared" si="104"/>
        <v>0</v>
      </c>
      <c r="GN32" s="41">
        <f t="shared" si="105"/>
        <v>0</v>
      </c>
      <c r="GO32" s="41">
        <f t="shared" si="106"/>
        <v>0</v>
      </c>
      <c r="GP32" s="41">
        <f t="shared" si="107"/>
        <v>0</v>
      </c>
      <c r="GQ32" s="41">
        <f t="shared" si="108"/>
        <v>0</v>
      </c>
      <c r="GR32" s="180">
        <f t="shared" si="109"/>
        <v>0</v>
      </c>
      <c r="GS32" s="41">
        <f t="shared" si="29"/>
        <v>50</v>
      </c>
      <c r="GT32" s="41">
        <f t="shared" si="30"/>
        <v>0</v>
      </c>
      <c r="GU32" s="41">
        <f t="shared" si="31"/>
        <v>0</v>
      </c>
      <c r="GV32" s="41">
        <f t="shared" si="32"/>
        <v>0</v>
      </c>
      <c r="GW32" s="41">
        <f t="shared" si="33"/>
        <v>0</v>
      </c>
      <c r="GX32" s="41">
        <f t="shared" si="34"/>
        <v>-50</v>
      </c>
      <c r="GY32" s="180">
        <f t="shared" si="35"/>
        <v>0</v>
      </c>
      <c r="GZ32" s="41">
        <v>15</v>
      </c>
      <c r="HA32" s="32"/>
      <c r="HB32" s="42">
        <f>J32+M32+P32-G32</f>
        <v>0</v>
      </c>
      <c r="HC32" s="43"/>
    </row>
    <row r="33" spans="1:211" ht="15" hidden="1" customHeight="1">
      <c r="A33" s="31" t="s">
        <v>74</v>
      </c>
      <c r="B33" s="32" t="s">
        <v>75</v>
      </c>
      <c r="C33" s="31" t="s">
        <v>1</v>
      </c>
      <c r="D33" s="31" t="s">
        <v>1</v>
      </c>
      <c r="E33" s="31" t="s">
        <v>43</v>
      </c>
      <c r="F33" s="31" t="s">
        <v>1</v>
      </c>
      <c r="G33" s="33">
        <v>0</v>
      </c>
      <c r="H33" s="33">
        <v>0</v>
      </c>
      <c r="I33" s="33">
        <v>0</v>
      </c>
      <c r="J33" s="34">
        <f>IFERROR(VLOOKUP(A33,#REF!,3,0),0)</f>
        <v>0</v>
      </c>
      <c r="K33" s="34">
        <f t="shared" si="110"/>
        <v>0</v>
      </c>
      <c r="L33" s="34">
        <v>0</v>
      </c>
      <c r="M33" s="34">
        <v>0</v>
      </c>
      <c r="N33" s="35">
        <f t="shared" si="111"/>
        <v>0</v>
      </c>
      <c r="O33" s="35">
        <f t="shared" si="112"/>
        <v>0</v>
      </c>
      <c r="P33" s="36">
        <v>0</v>
      </c>
      <c r="Q33" s="36">
        <f t="shared" si="36"/>
        <v>0</v>
      </c>
      <c r="R33" s="36"/>
      <c r="S33" s="37">
        <f ca="1">SUMIF(ROP!$D$6:$H$65536,A33,ROP!$J$6:$J$65536)</f>
        <v>0</v>
      </c>
      <c r="T33" s="37">
        <f>SUMIF(HASIL!$B:$B,APS!$B33&amp;RIGHT(APS!T$9,2),HASIL!$I:$I)</f>
        <v>0</v>
      </c>
      <c r="U33" s="37">
        <f>SUMIF(HASIL!$B:$B,APS!$B33&amp;RIGHT(APS!U$9,2),HASIL!$I:$I)</f>
        <v>0</v>
      </c>
      <c r="V33" s="37">
        <f>SUMIF(HASIL!$B:$B,APS!$B33&amp;RIGHT(APS!V$9,2),HASIL!$I:$I)</f>
        <v>0</v>
      </c>
      <c r="W33" s="37">
        <f>SUMIF(HASIL!$B:$B,APS!$B33&amp;RIGHT(APS!W$9,2),HASIL!$I:$I)</f>
        <v>0</v>
      </c>
      <c r="X33" s="38">
        <f t="shared" si="113"/>
        <v>0</v>
      </c>
      <c r="Y33" s="38">
        <f t="shared" si="114"/>
        <v>0</v>
      </c>
      <c r="Z33" s="39">
        <f t="shared" si="115"/>
        <v>0</v>
      </c>
      <c r="AA33" s="39">
        <f t="shared" si="26"/>
        <v>0</v>
      </c>
      <c r="AB33" s="40">
        <f t="shared" si="116"/>
        <v>0</v>
      </c>
      <c r="AC33" s="27">
        <v>0</v>
      </c>
      <c r="AD33" s="27"/>
      <c r="AE33" s="27"/>
      <c r="AF33" s="27"/>
      <c r="AG33" s="27"/>
      <c r="AH33" s="27"/>
      <c r="AI33" s="324">
        <f>SUMIF('Rekapitulasi Juni'!$D$9:$D$192,APS!$B33,'Rekapitulasi Juni'!$E$9:$E$192)</f>
        <v>0</v>
      </c>
      <c r="AJ33" s="324">
        <f>SUMIF('Rekapitulasi Juni'!$D$9:$D$192,APS!$B33,'Rekapitulasi Juni'!$F$9:$F$192)</f>
        <v>0</v>
      </c>
      <c r="AK33" s="324">
        <f>SUMIF('Rekapitulasi Juni'!$D$9:$D$192,APS!$B33,'Rekapitulasi Juni'!$K$9:$K$192)</f>
        <v>0</v>
      </c>
      <c r="AL33" s="325">
        <f t="shared" si="37"/>
        <v>0</v>
      </c>
      <c r="AM33" s="325">
        <f t="shared" si="38"/>
        <v>0</v>
      </c>
      <c r="AN33" s="27"/>
      <c r="AO33" s="324">
        <f>SUMIF('Rekapitulasi Juni'!$U$9:$U$192,APS!$B33,'Rekapitulasi Juni'!$V$9:$V$192)</f>
        <v>0</v>
      </c>
      <c r="AP33" s="324">
        <f>SUMIF('Rekapitulasi Juni'!$U$9:$U$192,APS!$B33,'Rekapitulasi Juni'!$W$9:$W$192)</f>
        <v>0</v>
      </c>
      <c r="AQ33" s="27"/>
      <c r="AR33" s="325">
        <f t="shared" si="39"/>
        <v>0</v>
      </c>
      <c r="AS33" s="325">
        <f t="shared" si="40"/>
        <v>0</v>
      </c>
      <c r="AT33" s="27"/>
      <c r="AU33" s="324">
        <f>SUMIF('Rekapitulasi Juni'!$AL$9:$AL$192,APS!$B33,'Rekapitulasi Juni'!$AM$9:$AM$192)</f>
        <v>0</v>
      </c>
      <c r="AV33" s="324">
        <f>SUMIF('Rekapitulasi Juni'!$AL$9:$AL$192,APS!$B33,'Rekapitulasi Juni'!$AN$9:$AN$192)</f>
        <v>0</v>
      </c>
      <c r="AW33" s="27"/>
      <c r="AX33" s="325">
        <f t="shared" si="41"/>
        <v>0</v>
      </c>
      <c r="AY33" s="325">
        <f t="shared" si="42"/>
        <v>0</v>
      </c>
      <c r="AZ33" s="41">
        <f t="shared" si="43"/>
        <v>0</v>
      </c>
      <c r="BA33" s="41">
        <f t="shared" si="44"/>
        <v>0</v>
      </c>
      <c r="BB33" s="41">
        <f t="shared" si="45"/>
        <v>0</v>
      </c>
      <c r="BC33" s="41">
        <f t="shared" si="46"/>
        <v>0</v>
      </c>
      <c r="BD33" s="41">
        <f t="shared" si="47"/>
        <v>0</v>
      </c>
      <c r="BE33" s="41">
        <f t="shared" si="48"/>
        <v>0</v>
      </c>
      <c r="BF33" s="180">
        <f t="shared" si="49"/>
        <v>0</v>
      </c>
      <c r="BG33" s="27">
        <v>0</v>
      </c>
      <c r="BH33" s="27"/>
      <c r="BI33" s="324">
        <f>SUMIF('Rekapitulasi Juni'!$D$214:$D$393,APS!$B33,'Rekapitulasi Juni'!$E$214:$E$393)</f>
        <v>0</v>
      </c>
      <c r="BJ33" s="324">
        <f>SUMIF('Rekapitulasi Juni'!$D$214:$D$393,APS!$B33,'Rekapitulasi Juni'!$F$214:$F$393)</f>
        <v>0</v>
      </c>
      <c r="BK33" s="27"/>
      <c r="BL33" s="325">
        <f t="shared" si="50"/>
        <v>0</v>
      </c>
      <c r="BM33" s="325">
        <f t="shared" si="51"/>
        <v>0</v>
      </c>
      <c r="BN33" s="27"/>
      <c r="BO33" s="324">
        <f>SUMIF('Rekapitulasi Juni'!$U$214:$U$393,APS!$B33,'Rekapitulasi Juni'!$V$214:$V$393)</f>
        <v>0</v>
      </c>
      <c r="BP33" s="324">
        <f>SUMIF('Rekapitulasi Juni'!$U$214:$U$393,APS!$B33,'Rekapitulasi Juni'!$W$214:$W$393)</f>
        <v>0</v>
      </c>
      <c r="BQ33" s="27"/>
      <c r="BR33" s="325">
        <f t="shared" si="52"/>
        <v>0</v>
      </c>
      <c r="BS33" s="325">
        <f t="shared" si="53"/>
        <v>0</v>
      </c>
      <c r="BT33" s="27"/>
      <c r="BU33" s="324">
        <f>SUMIF('Rekapitulasi Juni'!$AL$214:$AL$393,APS!$B33,'Rekapitulasi Juni'!$AM$214:$AM$393)</f>
        <v>0</v>
      </c>
      <c r="BV33" s="324">
        <f>SUMIF('Rekapitulasi Juni'!$AL$214:$AL$393,APS!$B33,'Rekapitulasi Juni'!$AN$214:$AN$393)</f>
        <v>0</v>
      </c>
      <c r="BW33" s="27"/>
      <c r="BX33" s="325">
        <f t="shared" si="54"/>
        <v>0</v>
      </c>
      <c r="BY33" s="325">
        <f t="shared" si="55"/>
        <v>0</v>
      </c>
      <c r="BZ33" s="27"/>
      <c r="CA33" s="324">
        <f>SUMIF('Rekapitulasi Juni'!$BA$214:$BA$393,APS!$B33,'Rekapitulasi Juni'!$BB$214:$BB$393)</f>
        <v>0</v>
      </c>
      <c r="CB33" s="324">
        <f>SUMIF('Rekapitulasi Juni'!$BA$214:$BA$393,APS!$B33,'Rekapitulasi Juni'!$BC$214:$BC$393)</f>
        <v>0</v>
      </c>
      <c r="CC33" s="27"/>
      <c r="CD33" s="325">
        <f t="shared" si="56"/>
        <v>0</v>
      </c>
      <c r="CE33" s="325">
        <f t="shared" si="57"/>
        <v>0</v>
      </c>
      <c r="CF33" s="27"/>
      <c r="CG33" s="324">
        <f>SUMIF('Rekapitulasi Juni'!$BP$214:$BP$393,APS!$B33,'Rekapitulasi Juni'!$BQ$214:$BQ$393)</f>
        <v>0</v>
      </c>
      <c r="CH33" s="324">
        <f>SUMIF('Rekapitulasi Juni'!$BP$214:$BP$393,APS!$B33,'Rekapitulasi Juni'!$BR$214:$BR$393)</f>
        <v>0</v>
      </c>
      <c r="CI33" s="27"/>
      <c r="CJ33" s="325">
        <f t="shared" si="58"/>
        <v>0</v>
      </c>
      <c r="CK33" s="325">
        <f t="shared" si="59"/>
        <v>0</v>
      </c>
      <c r="CL33" s="41">
        <f t="shared" si="60"/>
        <v>0</v>
      </c>
      <c r="CM33" s="41">
        <f t="shared" si="61"/>
        <v>0</v>
      </c>
      <c r="CN33" s="41">
        <f t="shared" si="62"/>
        <v>0</v>
      </c>
      <c r="CO33" s="41">
        <f t="shared" si="63"/>
        <v>0</v>
      </c>
      <c r="CP33" s="41">
        <f t="shared" si="64"/>
        <v>0</v>
      </c>
      <c r="CQ33" s="41">
        <f t="shared" si="65"/>
        <v>0</v>
      </c>
      <c r="CR33" s="180">
        <f t="shared" si="66"/>
        <v>0</v>
      </c>
      <c r="CS33" s="27">
        <v>0</v>
      </c>
      <c r="CT33" s="27"/>
      <c r="CU33" s="324">
        <f>SUMIF('Rekapitulasi Juni'!$D$410:$D$588,APS!$B33,'Rekapitulasi Juni'!$E$410:$E$588)</f>
        <v>0</v>
      </c>
      <c r="CV33" s="324">
        <f>SUMIF('Rekapitulasi Juni'!$D$410:$D$588,APS!$B33,'Rekapitulasi Juni'!$F$410:$F$588)</f>
        <v>0</v>
      </c>
      <c r="CW33" s="27"/>
      <c r="CX33" s="325">
        <f t="shared" si="67"/>
        <v>0</v>
      </c>
      <c r="CY33" s="325">
        <f t="shared" si="68"/>
        <v>0</v>
      </c>
      <c r="CZ33" s="27"/>
      <c r="DA33" s="324">
        <f>SUMIF('Rekapitulasi Juni'!$U$410:$U$588,APS!$B33,'Rekapitulasi Juni'!$V$410:$V$588)</f>
        <v>0</v>
      </c>
      <c r="DB33" s="324">
        <f>SUMIF('Rekapitulasi Juni'!$U$410:$U$588,APS!$B33,'Rekapitulasi Juni'!$W$410:$W$588)</f>
        <v>0</v>
      </c>
      <c r="DC33" s="27"/>
      <c r="DD33" s="325">
        <f t="shared" si="69"/>
        <v>0</v>
      </c>
      <c r="DE33" s="325">
        <f t="shared" si="70"/>
        <v>0</v>
      </c>
      <c r="DF33" s="27"/>
      <c r="DG33" s="324">
        <f>SUMIF('Rekapitulasi Juni'!$AL$410:$AL$588,APS!$B33,'Rekapitulasi Juni'!$AM$410:$AM$588)</f>
        <v>0</v>
      </c>
      <c r="DH33" s="324">
        <f>SUMIF('Rekapitulasi Juni'!$AL$410:$AL$588,APS!$B33,'Rekapitulasi Juni'!$AN$410:$AN$588)</f>
        <v>0</v>
      </c>
      <c r="DI33" s="27"/>
      <c r="DJ33" s="325">
        <f t="shared" si="71"/>
        <v>0</v>
      </c>
      <c r="DK33" s="325">
        <f t="shared" si="72"/>
        <v>0</v>
      </c>
      <c r="DL33" s="27"/>
      <c r="DM33" s="324">
        <f>SUMIF('Rekapitulasi Juni'!$BA$410:$BA$588,APS!$B33,'Rekapitulasi Juni'!$BB$410:$BB$588)</f>
        <v>0</v>
      </c>
      <c r="DN33" s="324">
        <f>SUMIF('Rekapitulasi Juni'!$BA$410:$BA$588,APS!$B33,'Rekapitulasi Juni'!$BC$410:$BC$588)</f>
        <v>0</v>
      </c>
      <c r="DO33" s="324">
        <f>SUMIF('Rekapitulasi Juni'!$BA$410:$BA$588,APS!$B33,'Rekapitulasi Juni'!$BF$410:$BF$588)</f>
        <v>0</v>
      </c>
      <c r="DP33" s="325">
        <f t="shared" si="73"/>
        <v>0</v>
      </c>
      <c r="DQ33" s="325">
        <f t="shared" si="74"/>
        <v>0</v>
      </c>
      <c r="DR33" s="27"/>
      <c r="DS33" s="324">
        <f>SUMIF('Rekapitulasi Juni'!$BP$410:$BP$588,APS!$B33,'Rekapitulasi Juni'!$BQ$410:$BQ$588)</f>
        <v>0</v>
      </c>
      <c r="DT33" s="324">
        <f>SUMIF('Rekapitulasi Juni'!$BP$410:$BP$588,APS!$B33,'Rekapitulasi Juni'!$BR$410:$BR$588)</f>
        <v>0</v>
      </c>
      <c r="DU33" s="27"/>
      <c r="DV33" s="325">
        <f t="shared" si="75"/>
        <v>0</v>
      </c>
      <c r="DW33" s="325">
        <f t="shared" si="76"/>
        <v>0</v>
      </c>
      <c r="DX33" s="41">
        <f t="shared" si="77"/>
        <v>0</v>
      </c>
      <c r="DY33" s="41">
        <f t="shared" si="78"/>
        <v>0</v>
      </c>
      <c r="DZ33" s="41">
        <f t="shared" si="79"/>
        <v>0</v>
      </c>
      <c r="EA33" s="41">
        <f t="shared" si="80"/>
        <v>0</v>
      </c>
      <c r="EB33" s="41">
        <f t="shared" si="81"/>
        <v>0</v>
      </c>
      <c r="EC33" s="41">
        <f t="shared" si="82"/>
        <v>0</v>
      </c>
      <c r="ED33" s="180">
        <f t="shared" si="83"/>
        <v>0</v>
      </c>
      <c r="EE33" s="27">
        <v>0</v>
      </c>
      <c r="EF33" s="27"/>
      <c r="EG33" s="324">
        <f>SUMIF('Rekapitulasi Juni'!$D$608:$D$786,APS!$B33,'Rekapitulasi Juni'!$E$608:$E$786)</f>
        <v>0</v>
      </c>
      <c r="EH33" s="324">
        <f>SUMIF('Rekapitulasi Juni'!$D$608:$D$786,APS!$B33,'Rekapitulasi Juni'!$F$608:$F$786)</f>
        <v>0</v>
      </c>
      <c r="EI33" s="27"/>
      <c r="EJ33" s="325">
        <f t="shared" si="84"/>
        <v>0</v>
      </c>
      <c r="EK33" s="325">
        <f t="shared" si="85"/>
        <v>0</v>
      </c>
      <c r="EL33" s="27"/>
      <c r="EM33" s="324">
        <f>SUMIF('Rekapitulasi Juni'!$U$608:$U$786,APS!$B33,'Rekapitulasi Juni'!$V$608:$V$786)</f>
        <v>0</v>
      </c>
      <c r="EN33" s="324">
        <f>SUMIF('Rekapitulasi Juni'!$U$608:$U$786,APS!$B33,'Rekapitulasi Juni'!$W$608:$W$786)</f>
        <v>0</v>
      </c>
      <c r="EO33" s="27"/>
      <c r="EP33" s="325">
        <f t="shared" si="86"/>
        <v>0</v>
      </c>
      <c r="EQ33" s="325">
        <f t="shared" si="87"/>
        <v>0</v>
      </c>
      <c r="ER33" s="27"/>
      <c r="ES33" s="324">
        <f>SUMIF('Rekapitulasi Juni'!$AL$608:$AL$786,APS!$B33,'Rekapitulasi Juni'!$AM$608:$AM$786)</f>
        <v>0</v>
      </c>
      <c r="ET33" s="324">
        <f>SUMIF('Rekapitulasi Juni'!$AL$608:$AL$786,APS!$B33,'Rekapitulasi Juni'!$AN$608:$AN$786)</f>
        <v>0</v>
      </c>
      <c r="EU33" s="27"/>
      <c r="EV33" s="325">
        <f t="shared" si="88"/>
        <v>0</v>
      </c>
      <c r="EW33" s="325">
        <f t="shared" si="89"/>
        <v>0</v>
      </c>
      <c r="EX33" s="27"/>
      <c r="EY33" s="324">
        <f>SUMIF('Rekapitulasi Juni'!$BA$608:$BA$786,APS!$B33,'Rekapitulasi Juni'!$BB$608:$BB$786)</f>
        <v>0</v>
      </c>
      <c r="EZ33" s="324">
        <f>SUMIF('Rekapitulasi Juni'!$BA$608:$BA$786,APS!$B33,'Rekapitulasi Juni'!$BC$608:$BC$786)</f>
        <v>0</v>
      </c>
      <c r="FA33" s="324">
        <f>SUMIF('Rekapitulasi Juni'!$BA$608:$BA$786,APS!$B33,'Rekapitulasi Juni'!$BF$608:$BF$786)</f>
        <v>0</v>
      </c>
      <c r="FB33" s="325">
        <f t="shared" si="90"/>
        <v>0</v>
      </c>
      <c r="FC33" s="325">
        <f t="shared" si="91"/>
        <v>0</v>
      </c>
      <c r="FD33" s="27"/>
      <c r="FE33" s="27"/>
      <c r="FF33" s="27"/>
      <c r="FG33" s="27"/>
      <c r="FH33" s="27"/>
      <c r="FI33" s="27"/>
      <c r="FJ33" s="41">
        <f t="shared" si="92"/>
        <v>0</v>
      </c>
      <c r="FK33" s="41">
        <f t="shared" si="93"/>
        <v>0</v>
      </c>
      <c r="FL33" s="41">
        <f t="shared" si="94"/>
        <v>0</v>
      </c>
      <c r="FM33" s="41">
        <f t="shared" si="95"/>
        <v>0</v>
      </c>
      <c r="FN33" s="41">
        <f t="shared" si="96"/>
        <v>0</v>
      </c>
      <c r="FO33" s="41">
        <f t="shared" si="97"/>
        <v>0</v>
      </c>
      <c r="FP33" s="180">
        <f t="shared" si="98"/>
        <v>0</v>
      </c>
      <c r="FQ33" s="27"/>
      <c r="FR33" s="27"/>
      <c r="FS33" s="324">
        <f>SUMIF('Rekapitulasi Juni'!$D$804:$D$984,APS!$B33,'Rekapitulasi Juni'!$E$804:$E$984)</f>
        <v>0</v>
      </c>
      <c r="FT33" s="324">
        <f>SUMIF('Rekapitulasi Juni'!$D$804:$D$984,APS!$B33,'Rekapitulasi Juni'!$F$804:$F$984)</f>
        <v>0</v>
      </c>
      <c r="FU33" s="27"/>
      <c r="FV33" s="325">
        <f t="shared" si="99"/>
        <v>0</v>
      </c>
      <c r="FW33" s="325">
        <f t="shared" si="100"/>
        <v>0</v>
      </c>
      <c r="FX33" s="27"/>
      <c r="FY33" s="324">
        <f>SUMIF('Rekapitulasi Juni'!$U$804:$U$984,APS!$B33,'Rekapitulasi Juni'!$V$804:$V$984)</f>
        <v>0</v>
      </c>
      <c r="FZ33" s="324">
        <f>SUMIF('Rekapitulasi Juni'!$U$804:$U$984,APS!$B33,'Rekapitulasi Juni'!$W$804:$W$984)</f>
        <v>0</v>
      </c>
      <c r="GA33" s="27"/>
      <c r="GB33" s="325">
        <f t="shared" si="101"/>
        <v>0</v>
      </c>
      <c r="GC33" s="325">
        <f t="shared" si="102"/>
        <v>0</v>
      </c>
      <c r="GD33" s="27"/>
      <c r="GE33" s="324">
        <f>SUMIF('Rekapitulasi Juni'!$AL$804:$AL$984,APS!$B33,'Rekapitulasi Juni'!$AM$804:$AM$984)</f>
        <v>0</v>
      </c>
      <c r="GF33" s="324">
        <f>SUMIF('Rekapitulasi Juni'!$AL$804:$AL$984,APS!$B33,'Rekapitulasi Juni'!$AN$804:$AN$984)</f>
        <v>0</v>
      </c>
      <c r="GG33" s="27"/>
      <c r="GH33" s="325">
        <f t="shared" si="27"/>
        <v>0</v>
      </c>
      <c r="GI33" s="325">
        <f t="shared" si="28"/>
        <v>0</v>
      </c>
      <c r="GJ33" s="27"/>
      <c r="GK33" s="27"/>
      <c r="GL33" s="41">
        <f t="shared" si="103"/>
        <v>0</v>
      </c>
      <c r="GM33" s="41">
        <f t="shared" si="104"/>
        <v>0</v>
      </c>
      <c r="GN33" s="41">
        <f t="shared" si="105"/>
        <v>0</v>
      </c>
      <c r="GO33" s="41">
        <f t="shared" si="106"/>
        <v>0</v>
      </c>
      <c r="GP33" s="41">
        <f t="shared" si="107"/>
        <v>0</v>
      </c>
      <c r="GQ33" s="41">
        <f t="shared" si="108"/>
        <v>0</v>
      </c>
      <c r="GR33" s="180">
        <f t="shared" si="109"/>
        <v>0</v>
      </c>
      <c r="GS33" s="41">
        <f t="shared" si="29"/>
        <v>0</v>
      </c>
      <c r="GT33" s="41">
        <f t="shared" si="30"/>
        <v>0</v>
      </c>
      <c r="GU33" s="41">
        <f t="shared" si="31"/>
        <v>0</v>
      </c>
      <c r="GV33" s="41">
        <f t="shared" si="32"/>
        <v>0</v>
      </c>
      <c r="GW33" s="41">
        <f t="shared" si="33"/>
        <v>0</v>
      </c>
      <c r="GX33" s="41">
        <f t="shared" si="34"/>
        <v>0</v>
      </c>
      <c r="GY33" s="180">
        <f t="shared" si="35"/>
        <v>0</v>
      </c>
      <c r="GZ33" s="41">
        <v>17</v>
      </c>
      <c r="HA33" s="32"/>
      <c r="HB33" s="42">
        <f t="shared" si="117"/>
        <v>0</v>
      </c>
      <c r="HC33" s="43"/>
    </row>
    <row r="34" spans="1:211" ht="15" hidden="1" customHeight="1">
      <c r="A34" s="31" t="s">
        <v>76</v>
      </c>
      <c r="B34" s="32" t="s">
        <v>77</v>
      </c>
      <c r="C34" s="31" t="s">
        <v>1</v>
      </c>
      <c r="D34" s="31" t="s">
        <v>1</v>
      </c>
      <c r="E34" s="31" t="s">
        <v>43</v>
      </c>
      <c r="F34" s="31" t="s">
        <v>1</v>
      </c>
      <c r="G34" s="33">
        <v>0</v>
      </c>
      <c r="H34" s="33">
        <v>0</v>
      </c>
      <c r="I34" s="33">
        <v>0</v>
      </c>
      <c r="J34" s="34">
        <f>IFERROR(VLOOKUP(A34,#REF!,3,0),0)</f>
        <v>0</v>
      </c>
      <c r="K34" s="34">
        <f t="shared" si="110"/>
        <v>0</v>
      </c>
      <c r="L34" s="34">
        <v>0</v>
      </c>
      <c r="M34" s="34">
        <v>0</v>
      </c>
      <c r="N34" s="35">
        <f t="shared" si="111"/>
        <v>0</v>
      </c>
      <c r="O34" s="35">
        <f t="shared" si="112"/>
        <v>0</v>
      </c>
      <c r="P34" s="36">
        <v>0</v>
      </c>
      <c r="Q34" s="36">
        <f t="shared" si="36"/>
        <v>0</v>
      </c>
      <c r="R34" s="36"/>
      <c r="S34" s="37">
        <f ca="1">SUMIF(ROP!$D$6:$H$65536,A34,ROP!$J$6:$J$65536)</f>
        <v>0</v>
      </c>
      <c r="T34" s="37">
        <f>SUMIF(HASIL!$B:$B,APS!$B34&amp;RIGHT(APS!T$9,2),HASIL!$I:$I)</f>
        <v>0</v>
      </c>
      <c r="U34" s="37">
        <f>SUMIF(HASIL!$B:$B,APS!$B34&amp;RIGHT(APS!U$9,2),HASIL!$I:$I)</f>
        <v>0</v>
      </c>
      <c r="V34" s="37">
        <f>SUMIF(HASIL!$B:$B,APS!$B34&amp;RIGHT(APS!V$9,2),HASIL!$I:$I)</f>
        <v>0</v>
      </c>
      <c r="W34" s="37">
        <f>SUMIF(HASIL!$B:$B,APS!$B34&amp;RIGHT(APS!W$9,2),HASIL!$I:$I)</f>
        <v>0</v>
      </c>
      <c r="X34" s="38">
        <f t="shared" si="113"/>
        <v>0</v>
      </c>
      <c r="Y34" s="38">
        <f t="shared" si="114"/>
        <v>0</v>
      </c>
      <c r="Z34" s="39">
        <f t="shared" si="115"/>
        <v>0</v>
      </c>
      <c r="AA34" s="39">
        <f t="shared" si="26"/>
        <v>0</v>
      </c>
      <c r="AB34" s="40">
        <f t="shared" si="116"/>
        <v>0</v>
      </c>
      <c r="AC34" s="27">
        <v>0</v>
      </c>
      <c r="AD34" s="27"/>
      <c r="AE34" s="27"/>
      <c r="AF34" s="27"/>
      <c r="AG34" s="27"/>
      <c r="AH34" s="27"/>
      <c r="AI34" s="324">
        <f>SUMIF('Rekapitulasi Juni'!$D$9:$D$192,APS!$B34,'Rekapitulasi Juni'!$E$9:$E$192)</f>
        <v>0</v>
      </c>
      <c r="AJ34" s="324">
        <f>SUMIF('Rekapitulasi Juni'!$D$9:$D$192,APS!$B34,'Rekapitulasi Juni'!$F$9:$F$192)</f>
        <v>0</v>
      </c>
      <c r="AK34" s="324">
        <f>SUMIF('Rekapitulasi Juni'!$D$9:$D$192,APS!$B34,'Rekapitulasi Juni'!$K$9:$K$192)</f>
        <v>0</v>
      </c>
      <c r="AL34" s="325">
        <f t="shared" si="37"/>
        <v>0</v>
      </c>
      <c r="AM34" s="325">
        <f t="shared" si="38"/>
        <v>0</v>
      </c>
      <c r="AN34" s="27"/>
      <c r="AO34" s="324">
        <f>SUMIF('Rekapitulasi Juni'!$U$9:$U$192,APS!$B34,'Rekapitulasi Juni'!$V$9:$V$192)</f>
        <v>0</v>
      </c>
      <c r="AP34" s="324">
        <f>SUMIF('Rekapitulasi Juni'!$U$9:$U$192,APS!$B34,'Rekapitulasi Juni'!$W$9:$W$192)</f>
        <v>0</v>
      </c>
      <c r="AQ34" s="27"/>
      <c r="AR34" s="325">
        <f t="shared" si="39"/>
        <v>0</v>
      </c>
      <c r="AS34" s="325">
        <f t="shared" si="40"/>
        <v>0</v>
      </c>
      <c r="AT34" s="27"/>
      <c r="AU34" s="324">
        <f>SUMIF('Rekapitulasi Juni'!$AL$9:$AL$192,APS!$B34,'Rekapitulasi Juni'!$AM$9:$AM$192)</f>
        <v>0</v>
      </c>
      <c r="AV34" s="324">
        <f>SUMIF('Rekapitulasi Juni'!$AL$9:$AL$192,APS!$B34,'Rekapitulasi Juni'!$AN$9:$AN$192)</f>
        <v>0</v>
      </c>
      <c r="AW34" s="27"/>
      <c r="AX34" s="325">
        <f t="shared" si="41"/>
        <v>0</v>
      </c>
      <c r="AY34" s="325">
        <f t="shared" si="42"/>
        <v>0</v>
      </c>
      <c r="AZ34" s="41">
        <f t="shared" si="43"/>
        <v>0</v>
      </c>
      <c r="BA34" s="41">
        <f t="shared" si="44"/>
        <v>0</v>
      </c>
      <c r="BB34" s="41">
        <f t="shared" si="45"/>
        <v>0</v>
      </c>
      <c r="BC34" s="41">
        <f t="shared" si="46"/>
        <v>0</v>
      </c>
      <c r="BD34" s="41">
        <f t="shared" si="47"/>
        <v>0</v>
      </c>
      <c r="BE34" s="41">
        <f t="shared" si="48"/>
        <v>0</v>
      </c>
      <c r="BF34" s="180">
        <f t="shared" si="49"/>
        <v>0</v>
      </c>
      <c r="BG34" s="27">
        <v>0</v>
      </c>
      <c r="BH34" s="27"/>
      <c r="BI34" s="324">
        <f>SUMIF('Rekapitulasi Juni'!$D$214:$D$393,APS!$B34,'Rekapitulasi Juni'!$E$214:$E$393)</f>
        <v>0</v>
      </c>
      <c r="BJ34" s="324">
        <f>SUMIF('Rekapitulasi Juni'!$D$214:$D$393,APS!$B34,'Rekapitulasi Juni'!$F$214:$F$393)</f>
        <v>0</v>
      </c>
      <c r="BK34" s="27"/>
      <c r="BL34" s="325">
        <f t="shared" si="50"/>
        <v>0</v>
      </c>
      <c r="BM34" s="325">
        <f t="shared" si="51"/>
        <v>0</v>
      </c>
      <c r="BN34" s="27"/>
      <c r="BO34" s="324">
        <f>SUMIF('Rekapitulasi Juni'!$U$214:$U$393,APS!$B34,'Rekapitulasi Juni'!$V$214:$V$393)</f>
        <v>0</v>
      </c>
      <c r="BP34" s="324">
        <f>SUMIF('Rekapitulasi Juni'!$U$214:$U$393,APS!$B34,'Rekapitulasi Juni'!$W$214:$W$393)</f>
        <v>0</v>
      </c>
      <c r="BQ34" s="27"/>
      <c r="BR34" s="325">
        <f t="shared" si="52"/>
        <v>0</v>
      </c>
      <c r="BS34" s="325">
        <f t="shared" si="53"/>
        <v>0</v>
      </c>
      <c r="BT34" s="27"/>
      <c r="BU34" s="324">
        <f>SUMIF('Rekapitulasi Juni'!$AL$214:$AL$393,APS!$B34,'Rekapitulasi Juni'!$AM$214:$AM$393)</f>
        <v>0</v>
      </c>
      <c r="BV34" s="324">
        <f>SUMIF('Rekapitulasi Juni'!$AL$214:$AL$393,APS!$B34,'Rekapitulasi Juni'!$AN$214:$AN$393)</f>
        <v>0</v>
      </c>
      <c r="BW34" s="27"/>
      <c r="BX34" s="325">
        <f t="shared" si="54"/>
        <v>0</v>
      </c>
      <c r="BY34" s="325">
        <f t="shared" si="55"/>
        <v>0</v>
      </c>
      <c r="BZ34" s="27"/>
      <c r="CA34" s="324">
        <f>SUMIF('Rekapitulasi Juni'!$BA$214:$BA$393,APS!$B34,'Rekapitulasi Juni'!$BB$214:$BB$393)</f>
        <v>0</v>
      </c>
      <c r="CB34" s="324">
        <f>SUMIF('Rekapitulasi Juni'!$BA$214:$BA$393,APS!$B34,'Rekapitulasi Juni'!$BC$214:$BC$393)</f>
        <v>0</v>
      </c>
      <c r="CC34" s="27"/>
      <c r="CD34" s="325">
        <f t="shared" si="56"/>
        <v>0</v>
      </c>
      <c r="CE34" s="325">
        <f t="shared" si="57"/>
        <v>0</v>
      </c>
      <c r="CF34" s="27"/>
      <c r="CG34" s="324">
        <f>SUMIF('Rekapitulasi Juni'!$BP$214:$BP$393,APS!$B34,'Rekapitulasi Juni'!$BQ$214:$BQ$393)</f>
        <v>0</v>
      </c>
      <c r="CH34" s="324">
        <f>SUMIF('Rekapitulasi Juni'!$BP$214:$BP$393,APS!$B34,'Rekapitulasi Juni'!$BR$214:$BR$393)</f>
        <v>0</v>
      </c>
      <c r="CI34" s="27"/>
      <c r="CJ34" s="325">
        <f t="shared" si="58"/>
        <v>0</v>
      </c>
      <c r="CK34" s="325">
        <f t="shared" si="59"/>
        <v>0</v>
      </c>
      <c r="CL34" s="41">
        <f t="shared" si="60"/>
        <v>0</v>
      </c>
      <c r="CM34" s="41">
        <f t="shared" si="61"/>
        <v>0</v>
      </c>
      <c r="CN34" s="41">
        <f t="shared" si="62"/>
        <v>0</v>
      </c>
      <c r="CO34" s="41">
        <f t="shared" si="63"/>
        <v>0</v>
      </c>
      <c r="CP34" s="41">
        <f t="shared" si="64"/>
        <v>0</v>
      </c>
      <c r="CQ34" s="41">
        <f t="shared" si="65"/>
        <v>0</v>
      </c>
      <c r="CR34" s="180">
        <f t="shared" si="66"/>
        <v>0</v>
      </c>
      <c r="CS34" s="27">
        <v>0</v>
      </c>
      <c r="CT34" s="27"/>
      <c r="CU34" s="324">
        <f>SUMIF('Rekapitulasi Juni'!$D$410:$D$588,APS!$B34,'Rekapitulasi Juni'!$E$410:$E$588)</f>
        <v>0</v>
      </c>
      <c r="CV34" s="324">
        <f>SUMIF('Rekapitulasi Juni'!$D$410:$D$588,APS!$B34,'Rekapitulasi Juni'!$F$410:$F$588)</f>
        <v>0</v>
      </c>
      <c r="CW34" s="27"/>
      <c r="CX34" s="325">
        <f t="shared" si="67"/>
        <v>0</v>
      </c>
      <c r="CY34" s="325">
        <f t="shared" si="68"/>
        <v>0</v>
      </c>
      <c r="CZ34" s="27"/>
      <c r="DA34" s="324">
        <f>SUMIF('Rekapitulasi Juni'!$U$410:$U$588,APS!$B34,'Rekapitulasi Juni'!$V$410:$V$588)</f>
        <v>0</v>
      </c>
      <c r="DB34" s="324">
        <f>SUMIF('Rekapitulasi Juni'!$U$410:$U$588,APS!$B34,'Rekapitulasi Juni'!$W$410:$W$588)</f>
        <v>0</v>
      </c>
      <c r="DC34" s="27"/>
      <c r="DD34" s="325">
        <f t="shared" si="69"/>
        <v>0</v>
      </c>
      <c r="DE34" s="325">
        <f t="shared" si="70"/>
        <v>0</v>
      </c>
      <c r="DF34" s="27"/>
      <c r="DG34" s="324">
        <f>SUMIF('Rekapitulasi Juni'!$AL$410:$AL$588,APS!$B34,'Rekapitulasi Juni'!$AM$410:$AM$588)</f>
        <v>0</v>
      </c>
      <c r="DH34" s="324">
        <f>SUMIF('Rekapitulasi Juni'!$AL$410:$AL$588,APS!$B34,'Rekapitulasi Juni'!$AN$410:$AN$588)</f>
        <v>0</v>
      </c>
      <c r="DI34" s="27"/>
      <c r="DJ34" s="325">
        <f t="shared" si="71"/>
        <v>0</v>
      </c>
      <c r="DK34" s="325">
        <f t="shared" si="72"/>
        <v>0</v>
      </c>
      <c r="DL34" s="27"/>
      <c r="DM34" s="324">
        <f>SUMIF('Rekapitulasi Juni'!$BA$410:$BA$588,APS!$B34,'Rekapitulasi Juni'!$BB$410:$BB$588)</f>
        <v>0</v>
      </c>
      <c r="DN34" s="324">
        <f>SUMIF('Rekapitulasi Juni'!$BA$410:$BA$588,APS!$B34,'Rekapitulasi Juni'!$BC$410:$BC$588)</f>
        <v>0</v>
      </c>
      <c r="DO34" s="324">
        <f>SUMIF('Rekapitulasi Juni'!$BA$410:$BA$588,APS!$B34,'Rekapitulasi Juni'!$BF$410:$BF$588)</f>
        <v>0</v>
      </c>
      <c r="DP34" s="325">
        <f t="shared" si="73"/>
        <v>0</v>
      </c>
      <c r="DQ34" s="325">
        <f t="shared" si="74"/>
        <v>0</v>
      </c>
      <c r="DR34" s="27"/>
      <c r="DS34" s="324">
        <f>SUMIF('Rekapitulasi Juni'!$BP$410:$BP$588,APS!$B34,'Rekapitulasi Juni'!$BQ$410:$BQ$588)</f>
        <v>0</v>
      </c>
      <c r="DT34" s="324">
        <f>SUMIF('Rekapitulasi Juni'!$BP$410:$BP$588,APS!$B34,'Rekapitulasi Juni'!$BR$410:$BR$588)</f>
        <v>0</v>
      </c>
      <c r="DU34" s="27"/>
      <c r="DV34" s="325">
        <f t="shared" si="75"/>
        <v>0</v>
      </c>
      <c r="DW34" s="325">
        <f t="shared" si="76"/>
        <v>0</v>
      </c>
      <c r="DX34" s="41">
        <f t="shared" si="77"/>
        <v>0</v>
      </c>
      <c r="DY34" s="41">
        <f t="shared" si="78"/>
        <v>0</v>
      </c>
      <c r="DZ34" s="41">
        <f t="shared" si="79"/>
        <v>0</v>
      </c>
      <c r="EA34" s="41">
        <f t="shared" si="80"/>
        <v>0</v>
      </c>
      <c r="EB34" s="41">
        <f t="shared" si="81"/>
        <v>0</v>
      </c>
      <c r="EC34" s="41">
        <f t="shared" si="82"/>
        <v>0</v>
      </c>
      <c r="ED34" s="180">
        <f t="shared" si="83"/>
        <v>0</v>
      </c>
      <c r="EE34" s="27">
        <v>0</v>
      </c>
      <c r="EF34" s="27"/>
      <c r="EG34" s="324">
        <f>SUMIF('Rekapitulasi Juni'!$D$608:$D$786,APS!$B34,'Rekapitulasi Juni'!$E$608:$E$786)</f>
        <v>0</v>
      </c>
      <c r="EH34" s="324">
        <f>SUMIF('Rekapitulasi Juni'!$D$608:$D$786,APS!$B34,'Rekapitulasi Juni'!$F$608:$F$786)</f>
        <v>0</v>
      </c>
      <c r="EI34" s="27"/>
      <c r="EJ34" s="325">
        <f t="shared" si="84"/>
        <v>0</v>
      </c>
      <c r="EK34" s="325">
        <f t="shared" si="85"/>
        <v>0</v>
      </c>
      <c r="EL34" s="27"/>
      <c r="EM34" s="324">
        <f>SUMIF('Rekapitulasi Juni'!$U$608:$U$786,APS!$B34,'Rekapitulasi Juni'!$V$608:$V$786)</f>
        <v>0</v>
      </c>
      <c r="EN34" s="324">
        <f>SUMIF('Rekapitulasi Juni'!$U$608:$U$786,APS!$B34,'Rekapitulasi Juni'!$W$608:$W$786)</f>
        <v>0</v>
      </c>
      <c r="EO34" s="27"/>
      <c r="EP34" s="325">
        <f t="shared" si="86"/>
        <v>0</v>
      </c>
      <c r="EQ34" s="325">
        <f t="shared" si="87"/>
        <v>0</v>
      </c>
      <c r="ER34" s="27"/>
      <c r="ES34" s="324">
        <f>SUMIF('Rekapitulasi Juni'!$AL$608:$AL$786,APS!$B34,'Rekapitulasi Juni'!$AM$608:$AM$786)</f>
        <v>0</v>
      </c>
      <c r="ET34" s="324">
        <f>SUMIF('Rekapitulasi Juni'!$AL$608:$AL$786,APS!$B34,'Rekapitulasi Juni'!$AN$608:$AN$786)</f>
        <v>0</v>
      </c>
      <c r="EU34" s="27"/>
      <c r="EV34" s="325">
        <f t="shared" si="88"/>
        <v>0</v>
      </c>
      <c r="EW34" s="325">
        <f t="shared" si="89"/>
        <v>0</v>
      </c>
      <c r="EX34" s="27"/>
      <c r="EY34" s="324">
        <f>SUMIF('Rekapitulasi Juni'!$BA$608:$BA$786,APS!$B34,'Rekapitulasi Juni'!$BB$608:$BB$786)</f>
        <v>0</v>
      </c>
      <c r="EZ34" s="324">
        <f>SUMIF('Rekapitulasi Juni'!$BA$608:$BA$786,APS!$B34,'Rekapitulasi Juni'!$BC$608:$BC$786)</f>
        <v>0</v>
      </c>
      <c r="FA34" s="324">
        <f>SUMIF('Rekapitulasi Juni'!$BA$608:$BA$786,APS!$B34,'Rekapitulasi Juni'!$BF$608:$BF$786)</f>
        <v>0</v>
      </c>
      <c r="FB34" s="325">
        <f t="shared" si="90"/>
        <v>0</v>
      </c>
      <c r="FC34" s="325">
        <f t="shared" si="91"/>
        <v>0</v>
      </c>
      <c r="FD34" s="27"/>
      <c r="FE34" s="27"/>
      <c r="FF34" s="27"/>
      <c r="FG34" s="27"/>
      <c r="FH34" s="27"/>
      <c r="FI34" s="27"/>
      <c r="FJ34" s="41">
        <f t="shared" si="92"/>
        <v>0</v>
      </c>
      <c r="FK34" s="41">
        <f t="shared" si="93"/>
        <v>0</v>
      </c>
      <c r="FL34" s="41">
        <f t="shared" si="94"/>
        <v>0</v>
      </c>
      <c r="FM34" s="41">
        <f t="shared" si="95"/>
        <v>0</v>
      </c>
      <c r="FN34" s="41">
        <f t="shared" si="96"/>
        <v>0</v>
      </c>
      <c r="FO34" s="41">
        <f t="shared" si="97"/>
        <v>0</v>
      </c>
      <c r="FP34" s="180">
        <f t="shared" si="98"/>
        <v>0</v>
      </c>
      <c r="FQ34" s="27"/>
      <c r="FR34" s="27"/>
      <c r="FS34" s="324">
        <f>SUMIF('Rekapitulasi Juni'!$D$804:$D$984,APS!$B34,'Rekapitulasi Juni'!$E$804:$E$984)</f>
        <v>0</v>
      </c>
      <c r="FT34" s="324">
        <f>SUMIF('Rekapitulasi Juni'!$D$804:$D$984,APS!$B34,'Rekapitulasi Juni'!$F$804:$F$984)</f>
        <v>0</v>
      </c>
      <c r="FU34" s="27"/>
      <c r="FV34" s="325">
        <f t="shared" si="99"/>
        <v>0</v>
      </c>
      <c r="FW34" s="325">
        <f t="shared" si="100"/>
        <v>0</v>
      </c>
      <c r="FX34" s="27"/>
      <c r="FY34" s="324">
        <f>SUMIF('Rekapitulasi Juni'!$U$804:$U$984,APS!$B34,'Rekapitulasi Juni'!$V$804:$V$984)</f>
        <v>0</v>
      </c>
      <c r="FZ34" s="324">
        <f>SUMIF('Rekapitulasi Juni'!$U$804:$U$984,APS!$B34,'Rekapitulasi Juni'!$W$804:$W$984)</f>
        <v>0</v>
      </c>
      <c r="GA34" s="27"/>
      <c r="GB34" s="325">
        <f t="shared" si="101"/>
        <v>0</v>
      </c>
      <c r="GC34" s="325">
        <f t="shared" si="102"/>
        <v>0</v>
      </c>
      <c r="GD34" s="27"/>
      <c r="GE34" s="324">
        <f>SUMIF('Rekapitulasi Juni'!$AL$804:$AL$984,APS!$B34,'Rekapitulasi Juni'!$AM$804:$AM$984)</f>
        <v>0</v>
      </c>
      <c r="GF34" s="324">
        <f>SUMIF('Rekapitulasi Juni'!$AL$804:$AL$984,APS!$B34,'Rekapitulasi Juni'!$AN$804:$AN$984)</f>
        <v>0</v>
      </c>
      <c r="GG34" s="27"/>
      <c r="GH34" s="325">
        <f t="shared" si="27"/>
        <v>0</v>
      </c>
      <c r="GI34" s="325">
        <f t="shared" si="28"/>
        <v>0</v>
      </c>
      <c r="GJ34" s="27"/>
      <c r="GK34" s="27"/>
      <c r="GL34" s="41">
        <f t="shared" si="103"/>
        <v>0</v>
      </c>
      <c r="GM34" s="41">
        <f t="shared" si="104"/>
        <v>0</v>
      </c>
      <c r="GN34" s="41">
        <f t="shared" si="105"/>
        <v>0</v>
      </c>
      <c r="GO34" s="41">
        <f t="shared" si="106"/>
        <v>0</v>
      </c>
      <c r="GP34" s="41">
        <f t="shared" si="107"/>
        <v>0</v>
      </c>
      <c r="GQ34" s="41">
        <f t="shared" si="108"/>
        <v>0</v>
      </c>
      <c r="GR34" s="180">
        <f t="shared" si="109"/>
        <v>0</v>
      </c>
      <c r="GS34" s="41">
        <f t="shared" si="29"/>
        <v>0</v>
      </c>
      <c r="GT34" s="41">
        <f t="shared" si="30"/>
        <v>0</v>
      </c>
      <c r="GU34" s="41">
        <f t="shared" si="31"/>
        <v>0</v>
      </c>
      <c r="GV34" s="41">
        <f t="shared" si="32"/>
        <v>0</v>
      </c>
      <c r="GW34" s="41">
        <f t="shared" si="33"/>
        <v>0</v>
      </c>
      <c r="GX34" s="41">
        <f t="shared" si="34"/>
        <v>0</v>
      </c>
      <c r="GY34" s="180">
        <f t="shared" si="35"/>
        <v>0</v>
      </c>
      <c r="GZ34" s="41">
        <v>18</v>
      </c>
      <c r="HA34" s="32"/>
      <c r="HB34" s="42">
        <f t="shared" si="117"/>
        <v>0</v>
      </c>
      <c r="HC34" s="43"/>
    </row>
    <row r="35" spans="1:211" ht="15" hidden="1" customHeight="1">
      <c r="A35" s="31" t="s">
        <v>78</v>
      </c>
      <c r="B35" s="32" t="s">
        <v>79</v>
      </c>
      <c r="C35" s="31" t="s">
        <v>1</v>
      </c>
      <c r="D35" s="31" t="s">
        <v>1</v>
      </c>
      <c r="E35" s="31" t="s">
        <v>43</v>
      </c>
      <c r="F35" s="31" t="s">
        <v>1</v>
      </c>
      <c r="G35" s="33">
        <v>0</v>
      </c>
      <c r="H35" s="33">
        <v>0</v>
      </c>
      <c r="I35" s="33">
        <v>0</v>
      </c>
      <c r="J35" s="34">
        <f>IFERROR(VLOOKUP(A35,#REF!,3,0),0)</f>
        <v>0</v>
      </c>
      <c r="K35" s="34">
        <f t="shared" si="110"/>
        <v>0</v>
      </c>
      <c r="L35" s="34">
        <v>0</v>
      </c>
      <c r="M35" s="34">
        <v>0</v>
      </c>
      <c r="N35" s="35">
        <f t="shared" si="111"/>
        <v>0</v>
      </c>
      <c r="O35" s="35">
        <f t="shared" si="112"/>
        <v>0</v>
      </c>
      <c r="P35" s="36">
        <v>0</v>
      </c>
      <c r="Q35" s="36">
        <f t="shared" si="36"/>
        <v>0</v>
      </c>
      <c r="R35" s="36"/>
      <c r="S35" s="37">
        <f ca="1">SUMIF(ROP!$D$6:$H$65536,A35,ROP!$J$6:$J$65536)</f>
        <v>0</v>
      </c>
      <c r="T35" s="37">
        <f>SUMIF(HASIL!$B:$B,APS!$B35&amp;RIGHT(APS!T$9,2),HASIL!$I:$I)</f>
        <v>0</v>
      </c>
      <c r="U35" s="37">
        <f>SUMIF(HASIL!$B:$B,APS!$B35&amp;RIGHT(APS!U$9,2),HASIL!$I:$I)</f>
        <v>0</v>
      </c>
      <c r="V35" s="37">
        <f>SUMIF(HASIL!$B:$B,APS!$B35&amp;RIGHT(APS!V$9,2),HASIL!$I:$I)</f>
        <v>0</v>
      </c>
      <c r="W35" s="37">
        <f>SUMIF(HASIL!$B:$B,APS!$B35&amp;RIGHT(APS!W$9,2),HASIL!$I:$I)</f>
        <v>0</v>
      </c>
      <c r="X35" s="38">
        <f t="shared" si="113"/>
        <v>0</v>
      </c>
      <c r="Y35" s="38">
        <f t="shared" si="114"/>
        <v>0</v>
      </c>
      <c r="Z35" s="39">
        <f t="shared" si="115"/>
        <v>0</v>
      </c>
      <c r="AA35" s="39">
        <f t="shared" si="26"/>
        <v>0</v>
      </c>
      <c r="AB35" s="40">
        <f t="shared" si="116"/>
        <v>0</v>
      </c>
      <c r="AC35" s="27">
        <v>0</v>
      </c>
      <c r="AD35" s="27"/>
      <c r="AE35" s="27"/>
      <c r="AF35" s="27"/>
      <c r="AG35" s="27"/>
      <c r="AH35" s="27"/>
      <c r="AI35" s="324">
        <f>SUMIF('Rekapitulasi Juni'!$D$9:$D$192,APS!$B35,'Rekapitulasi Juni'!$E$9:$E$192)</f>
        <v>0</v>
      </c>
      <c r="AJ35" s="324">
        <f>SUMIF('Rekapitulasi Juni'!$D$9:$D$192,APS!$B35,'Rekapitulasi Juni'!$F$9:$F$192)</f>
        <v>0</v>
      </c>
      <c r="AK35" s="324">
        <f>SUMIF('Rekapitulasi Juni'!$D$9:$D$192,APS!$B35,'Rekapitulasi Juni'!$K$9:$K$192)</f>
        <v>0</v>
      </c>
      <c r="AL35" s="325">
        <f t="shared" si="37"/>
        <v>0</v>
      </c>
      <c r="AM35" s="325">
        <f t="shared" si="38"/>
        <v>0</v>
      </c>
      <c r="AN35" s="27"/>
      <c r="AO35" s="324">
        <f>SUMIF('Rekapitulasi Juni'!$U$9:$U$192,APS!$B35,'Rekapitulasi Juni'!$V$9:$V$192)</f>
        <v>0</v>
      </c>
      <c r="AP35" s="324">
        <f>SUMIF('Rekapitulasi Juni'!$U$9:$U$192,APS!$B35,'Rekapitulasi Juni'!$W$9:$W$192)</f>
        <v>0</v>
      </c>
      <c r="AQ35" s="27"/>
      <c r="AR35" s="325">
        <f t="shared" si="39"/>
        <v>0</v>
      </c>
      <c r="AS35" s="325">
        <f t="shared" si="40"/>
        <v>0</v>
      </c>
      <c r="AT35" s="27"/>
      <c r="AU35" s="324">
        <f>SUMIF('Rekapitulasi Juni'!$AL$9:$AL$192,APS!$B35,'Rekapitulasi Juni'!$AM$9:$AM$192)</f>
        <v>0</v>
      </c>
      <c r="AV35" s="324">
        <f>SUMIF('Rekapitulasi Juni'!$AL$9:$AL$192,APS!$B35,'Rekapitulasi Juni'!$AN$9:$AN$192)</f>
        <v>0</v>
      </c>
      <c r="AW35" s="27"/>
      <c r="AX35" s="325">
        <f t="shared" si="41"/>
        <v>0</v>
      </c>
      <c r="AY35" s="325">
        <f t="shared" si="42"/>
        <v>0</v>
      </c>
      <c r="AZ35" s="41">
        <f t="shared" si="43"/>
        <v>0</v>
      </c>
      <c r="BA35" s="41">
        <f t="shared" si="44"/>
        <v>0</v>
      </c>
      <c r="BB35" s="41">
        <f t="shared" si="45"/>
        <v>0</v>
      </c>
      <c r="BC35" s="41">
        <f t="shared" si="46"/>
        <v>0</v>
      </c>
      <c r="BD35" s="41">
        <f t="shared" si="47"/>
        <v>0</v>
      </c>
      <c r="BE35" s="41">
        <f t="shared" si="48"/>
        <v>0</v>
      </c>
      <c r="BF35" s="180">
        <f t="shared" si="49"/>
        <v>0</v>
      </c>
      <c r="BG35" s="27">
        <v>0</v>
      </c>
      <c r="BH35" s="27"/>
      <c r="BI35" s="324">
        <f>SUMIF('Rekapitulasi Juni'!$D$214:$D$393,APS!$B35,'Rekapitulasi Juni'!$E$214:$E$393)</f>
        <v>0</v>
      </c>
      <c r="BJ35" s="324">
        <f>SUMIF('Rekapitulasi Juni'!$D$214:$D$393,APS!$B35,'Rekapitulasi Juni'!$F$214:$F$393)</f>
        <v>0</v>
      </c>
      <c r="BK35" s="27"/>
      <c r="BL35" s="325">
        <f t="shared" si="50"/>
        <v>0</v>
      </c>
      <c r="BM35" s="325">
        <f t="shared" si="51"/>
        <v>0</v>
      </c>
      <c r="BN35" s="27"/>
      <c r="BO35" s="324">
        <f>SUMIF('Rekapitulasi Juni'!$U$214:$U$393,APS!$B35,'Rekapitulasi Juni'!$V$214:$V$393)</f>
        <v>0</v>
      </c>
      <c r="BP35" s="324">
        <f>SUMIF('Rekapitulasi Juni'!$U$214:$U$393,APS!$B35,'Rekapitulasi Juni'!$W$214:$W$393)</f>
        <v>0</v>
      </c>
      <c r="BQ35" s="27"/>
      <c r="BR35" s="325">
        <f t="shared" si="52"/>
        <v>0</v>
      </c>
      <c r="BS35" s="325">
        <f t="shared" si="53"/>
        <v>0</v>
      </c>
      <c r="BT35" s="27"/>
      <c r="BU35" s="324">
        <f>SUMIF('Rekapitulasi Juni'!$AL$214:$AL$393,APS!$B35,'Rekapitulasi Juni'!$AM$214:$AM$393)</f>
        <v>0</v>
      </c>
      <c r="BV35" s="324">
        <f>SUMIF('Rekapitulasi Juni'!$AL$214:$AL$393,APS!$B35,'Rekapitulasi Juni'!$AN$214:$AN$393)</f>
        <v>0</v>
      </c>
      <c r="BW35" s="27"/>
      <c r="BX35" s="325">
        <f t="shared" si="54"/>
        <v>0</v>
      </c>
      <c r="BY35" s="325">
        <f t="shared" si="55"/>
        <v>0</v>
      </c>
      <c r="BZ35" s="27"/>
      <c r="CA35" s="324">
        <f>SUMIF('Rekapitulasi Juni'!$BA$214:$BA$393,APS!$B35,'Rekapitulasi Juni'!$BB$214:$BB$393)</f>
        <v>0</v>
      </c>
      <c r="CB35" s="324">
        <f>SUMIF('Rekapitulasi Juni'!$BA$214:$BA$393,APS!$B35,'Rekapitulasi Juni'!$BC$214:$BC$393)</f>
        <v>0</v>
      </c>
      <c r="CC35" s="27"/>
      <c r="CD35" s="325">
        <f t="shared" si="56"/>
        <v>0</v>
      </c>
      <c r="CE35" s="325">
        <f t="shared" si="57"/>
        <v>0</v>
      </c>
      <c r="CF35" s="27"/>
      <c r="CG35" s="324">
        <f>SUMIF('Rekapitulasi Juni'!$BP$214:$BP$393,APS!$B35,'Rekapitulasi Juni'!$BQ$214:$BQ$393)</f>
        <v>0</v>
      </c>
      <c r="CH35" s="324">
        <f>SUMIF('Rekapitulasi Juni'!$BP$214:$BP$393,APS!$B35,'Rekapitulasi Juni'!$BR$214:$BR$393)</f>
        <v>0</v>
      </c>
      <c r="CI35" s="27"/>
      <c r="CJ35" s="325">
        <f t="shared" si="58"/>
        <v>0</v>
      </c>
      <c r="CK35" s="325">
        <f t="shared" si="59"/>
        <v>0</v>
      </c>
      <c r="CL35" s="41">
        <f t="shared" si="60"/>
        <v>0</v>
      </c>
      <c r="CM35" s="41">
        <f t="shared" si="61"/>
        <v>0</v>
      </c>
      <c r="CN35" s="41">
        <f t="shared" si="62"/>
        <v>0</v>
      </c>
      <c r="CO35" s="41">
        <f t="shared" si="63"/>
        <v>0</v>
      </c>
      <c r="CP35" s="41">
        <f t="shared" si="64"/>
        <v>0</v>
      </c>
      <c r="CQ35" s="41">
        <f t="shared" si="65"/>
        <v>0</v>
      </c>
      <c r="CR35" s="180">
        <f t="shared" si="66"/>
        <v>0</v>
      </c>
      <c r="CS35" s="27">
        <v>0</v>
      </c>
      <c r="CT35" s="27"/>
      <c r="CU35" s="324">
        <f>SUMIF('Rekapitulasi Juni'!$D$410:$D$588,APS!$B35,'Rekapitulasi Juni'!$E$410:$E$588)</f>
        <v>0</v>
      </c>
      <c r="CV35" s="324">
        <f>SUMIF('Rekapitulasi Juni'!$D$410:$D$588,APS!$B35,'Rekapitulasi Juni'!$F$410:$F$588)</f>
        <v>0</v>
      </c>
      <c r="CW35" s="27"/>
      <c r="CX35" s="325">
        <f t="shared" si="67"/>
        <v>0</v>
      </c>
      <c r="CY35" s="325">
        <f t="shared" si="68"/>
        <v>0</v>
      </c>
      <c r="CZ35" s="27"/>
      <c r="DA35" s="324">
        <f>SUMIF('Rekapitulasi Juni'!$U$410:$U$588,APS!$B35,'Rekapitulasi Juni'!$V$410:$V$588)</f>
        <v>0</v>
      </c>
      <c r="DB35" s="324">
        <f>SUMIF('Rekapitulasi Juni'!$U$410:$U$588,APS!$B35,'Rekapitulasi Juni'!$W$410:$W$588)</f>
        <v>0</v>
      </c>
      <c r="DC35" s="27"/>
      <c r="DD35" s="325">
        <f t="shared" si="69"/>
        <v>0</v>
      </c>
      <c r="DE35" s="325">
        <f t="shared" si="70"/>
        <v>0</v>
      </c>
      <c r="DF35" s="27"/>
      <c r="DG35" s="324">
        <f>SUMIF('Rekapitulasi Juni'!$AL$410:$AL$588,APS!$B35,'Rekapitulasi Juni'!$AM$410:$AM$588)</f>
        <v>0</v>
      </c>
      <c r="DH35" s="324">
        <f>SUMIF('Rekapitulasi Juni'!$AL$410:$AL$588,APS!$B35,'Rekapitulasi Juni'!$AN$410:$AN$588)</f>
        <v>0</v>
      </c>
      <c r="DI35" s="27"/>
      <c r="DJ35" s="325">
        <f t="shared" si="71"/>
        <v>0</v>
      </c>
      <c r="DK35" s="325">
        <f t="shared" si="72"/>
        <v>0</v>
      </c>
      <c r="DL35" s="27"/>
      <c r="DM35" s="324">
        <f>SUMIF('Rekapitulasi Juni'!$BA$410:$BA$588,APS!$B35,'Rekapitulasi Juni'!$BB$410:$BB$588)</f>
        <v>0</v>
      </c>
      <c r="DN35" s="324">
        <f>SUMIF('Rekapitulasi Juni'!$BA$410:$BA$588,APS!$B35,'Rekapitulasi Juni'!$BC$410:$BC$588)</f>
        <v>0</v>
      </c>
      <c r="DO35" s="324">
        <f>SUMIF('Rekapitulasi Juni'!$BA$410:$BA$588,APS!$B35,'Rekapitulasi Juni'!$BF$410:$BF$588)</f>
        <v>0</v>
      </c>
      <c r="DP35" s="325">
        <f t="shared" si="73"/>
        <v>0</v>
      </c>
      <c r="DQ35" s="325">
        <f t="shared" si="74"/>
        <v>0</v>
      </c>
      <c r="DR35" s="27"/>
      <c r="DS35" s="324">
        <f>SUMIF('Rekapitulasi Juni'!$BP$410:$BP$588,APS!$B35,'Rekapitulasi Juni'!$BQ$410:$BQ$588)</f>
        <v>0</v>
      </c>
      <c r="DT35" s="324">
        <f>SUMIF('Rekapitulasi Juni'!$BP$410:$BP$588,APS!$B35,'Rekapitulasi Juni'!$BR$410:$BR$588)</f>
        <v>0</v>
      </c>
      <c r="DU35" s="27"/>
      <c r="DV35" s="325">
        <f t="shared" si="75"/>
        <v>0</v>
      </c>
      <c r="DW35" s="325">
        <f t="shared" si="76"/>
        <v>0</v>
      </c>
      <c r="DX35" s="41">
        <f t="shared" si="77"/>
        <v>0</v>
      </c>
      <c r="DY35" s="41">
        <f t="shared" si="78"/>
        <v>0</v>
      </c>
      <c r="DZ35" s="41">
        <f t="shared" si="79"/>
        <v>0</v>
      </c>
      <c r="EA35" s="41">
        <f t="shared" si="80"/>
        <v>0</v>
      </c>
      <c r="EB35" s="41">
        <f t="shared" si="81"/>
        <v>0</v>
      </c>
      <c r="EC35" s="41">
        <f t="shared" si="82"/>
        <v>0</v>
      </c>
      <c r="ED35" s="180">
        <f t="shared" si="83"/>
        <v>0</v>
      </c>
      <c r="EE35" s="27">
        <v>0</v>
      </c>
      <c r="EF35" s="27"/>
      <c r="EG35" s="324">
        <f>SUMIF('Rekapitulasi Juni'!$D$608:$D$786,APS!$B35,'Rekapitulasi Juni'!$E$608:$E$786)</f>
        <v>0</v>
      </c>
      <c r="EH35" s="324">
        <f>SUMIF('Rekapitulasi Juni'!$D$608:$D$786,APS!$B35,'Rekapitulasi Juni'!$F$608:$F$786)</f>
        <v>0</v>
      </c>
      <c r="EI35" s="27"/>
      <c r="EJ35" s="325">
        <f t="shared" si="84"/>
        <v>0</v>
      </c>
      <c r="EK35" s="325">
        <f t="shared" si="85"/>
        <v>0</v>
      </c>
      <c r="EL35" s="27"/>
      <c r="EM35" s="324">
        <f>SUMIF('Rekapitulasi Juni'!$U$608:$U$786,APS!$B35,'Rekapitulasi Juni'!$V$608:$V$786)</f>
        <v>0</v>
      </c>
      <c r="EN35" s="324">
        <f>SUMIF('Rekapitulasi Juni'!$U$608:$U$786,APS!$B35,'Rekapitulasi Juni'!$W$608:$W$786)</f>
        <v>0</v>
      </c>
      <c r="EO35" s="27"/>
      <c r="EP35" s="325">
        <f t="shared" si="86"/>
        <v>0</v>
      </c>
      <c r="EQ35" s="325">
        <f t="shared" si="87"/>
        <v>0</v>
      </c>
      <c r="ER35" s="27"/>
      <c r="ES35" s="324">
        <f>SUMIF('Rekapitulasi Juni'!$AL$608:$AL$786,APS!$B35,'Rekapitulasi Juni'!$AM$608:$AM$786)</f>
        <v>0</v>
      </c>
      <c r="ET35" s="324">
        <f>SUMIF('Rekapitulasi Juni'!$AL$608:$AL$786,APS!$B35,'Rekapitulasi Juni'!$AN$608:$AN$786)</f>
        <v>0</v>
      </c>
      <c r="EU35" s="27"/>
      <c r="EV35" s="325">
        <f t="shared" si="88"/>
        <v>0</v>
      </c>
      <c r="EW35" s="325">
        <f t="shared" si="89"/>
        <v>0</v>
      </c>
      <c r="EX35" s="27"/>
      <c r="EY35" s="324">
        <f>SUMIF('Rekapitulasi Juni'!$BA$608:$BA$786,APS!$B35,'Rekapitulasi Juni'!$BB$608:$BB$786)</f>
        <v>0</v>
      </c>
      <c r="EZ35" s="324">
        <f>SUMIF('Rekapitulasi Juni'!$BA$608:$BA$786,APS!$B35,'Rekapitulasi Juni'!$BC$608:$BC$786)</f>
        <v>0</v>
      </c>
      <c r="FA35" s="324">
        <f>SUMIF('Rekapitulasi Juni'!$BA$608:$BA$786,APS!$B35,'Rekapitulasi Juni'!$BF$608:$BF$786)</f>
        <v>0</v>
      </c>
      <c r="FB35" s="325">
        <f t="shared" si="90"/>
        <v>0</v>
      </c>
      <c r="FC35" s="325">
        <f t="shared" si="91"/>
        <v>0</v>
      </c>
      <c r="FD35" s="27"/>
      <c r="FE35" s="27"/>
      <c r="FF35" s="27"/>
      <c r="FG35" s="27"/>
      <c r="FH35" s="27"/>
      <c r="FI35" s="27"/>
      <c r="FJ35" s="41">
        <f t="shared" si="92"/>
        <v>0</v>
      </c>
      <c r="FK35" s="41">
        <f t="shared" si="93"/>
        <v>0</v>
      </c>
      <c r="FL35" s="41">
        <f t="shared" si="94"/>
        <v>0</v>
      </c>
      <c r="FM35" s="41">
        <f t="shared" si="95"/>
        <v>0</v>
      </c>
      <c r="FN35" s="41">
        <f t="shared" si="96"/>
        <v>0</v>
      </c>
      <c r="FO35" s="41">
        <f t="shared" si="97"/>
        <v>0</v>
      </c>
      <c r="FP35" s="180">
        <f t="shared" si="98"/>
        <v>0</v>
      </c>
      <c r="FQ35" s="27"/>
      <c r="FR35" s="27"/>
      <c r="FS35" s="324">
        <f>SUMIF('Rekapitulasi Juni'!$D$804:$D$984,APS!$B35,'Rekapitulasi Juni'!$E$804:$E$984)</f>
        <v>0</v>
      </c>
      <c r="FT35" s="324">
        <f>SUMIF('Rekapitulasi Juni'!$D$804:$D$984,APS!$B35,'Rekapitulasi Juni'!$F$804:$F$984)</f>
        <v>0</v>
      </c>
      <c r="FU35" s="27"/>
      <c r="FV35" s="325">
        <f t="shared" si="99"/>
        <v>0</v>
      </c>
      <c r="FW35" s="325">
        <f t="shared" si="100"/>
        <v>0</v>
      </c>
      <c r="FX35" s="27"/>
      <c r="FY35" s="324">
        <f>SUMIF('Rekapitulasi Juni'!$U$804:$U$984,APS!$B35,'Rekapitulasi Juni'!$V$804:$V$984)</f>
        <v>0</v>
      </c>
      <c r="FZ35" s="324">
        <f>SUMIF('Rekapitulasi Juni'!$U$804:$U$984,APS!$B35,'Rekapitulasi Juni'!$W$804:$W$984)</f>
        <v>0</v>
      </c>
      <c r="GA35" s="27"/>
      <c r="GB35" s="325">
        <f t="shared" si="101"/>
        <v>0</v>
      </c>
      <c r="GC35" s="325">
        <f t="shared" si="102"/>
        <v>0</v>
      </c>
      <c r="GD35" s="27"/>
      <c r="GE35" s="324">
        <f>SUMIF('Rekapitulasi Juni'!$AL$804:$AL$984,APS!$B35,'Rekapitulasi Juni'!$AM$804:$AM$984)</f>
        <v>0</v>
      </c>
      <c r="GF35" s="324">
        <f>SUMIF('Rekapitulasi Juni'!$AL$804:$AL$984,APS!$B35,'Rekapitulasi Juni'!$AN$804:$AN$984)</f>
        <v>0</v>
      </c>
      <c r="GG35" s="27"/>
      <c r="GH35" s="325">
        <f t="shared" si="27"/>
        <v>0</v>
      </c>
      <c r="GI35" s="325">
        <f t="shared" si="28"/>
        <v>0</v>
      </c>
      <c r="GJ35" s="27"/>
      <c r="GK35" s="27"/>
      <c r="GL35" s="41">
        <f t="shared" si="103"/>
        <v>0</v>
      </c>
      <c r="GM35" s="41">
        <f t="shared" si="104"/>
        <v>0</v>
      </c>
      <c r="GN35" s="41">
        <f t="shared" si="105"/>
        <v>0</v>
      </c>
      <c r="GO35" s="41">
        <f t="shared" si="106"/>
        <v>0</v>
      </c>
      <c r="GP35" s="41">
        <f t="shared" si="107"/>
        <v>0</v>
      </c>
      <c r="GQ35" s="41">
        <f t="shared" si="108"/>
        <v>0</v>
      </c>
      <c r="GR35" s="180">
        <f t="shared" si="109"/>
        <v>0</v>
      </c>
      <c r="GS35" s="41">
        <f t="shared" si="29"/>
        <v>0</v>
      </c>
      <c r="GT35" s="41">
        <f t="shared" si="30"/>
        <v>0</v>
      </c>
      <c r="GU35" s="41">
        <f t="shared" si="31"/>
        <v>0</v>
      </c>
      <c r="GV35" s="41">
        <f t="shared" si="32"/>
        <v>0</v>
      </c>
      <c r="GW35" s="41">
        <f t="shared" si="33"/>
        <v>0</v>
      </c>
      <c r="GX35" s="41">
        <f t="shared" si="34"/>
        <v>0</v>
      </c>
      <c r="GY35" s="180">
        <f t="shared" si="35"/>
        <v>0</v>
      </c>
      <c r="GZ35" s="41">
        <v>19</v>
      </c>
      <c r="HA35" s="32"/>
      <c r="HB35" s="42">
        <f t="shared" si="117"/>
        <v>0</v>
      </c>
      <c r="HC35" s="43"/>
    </row>
    <row r="36" spans="1:211" ht="15" hidden="1" customHeight="1">
      <c r="A36" s="31" t="s">
        <v>80</v>
      </c>
      <c r="B36" s="32" t="s">
        <v>81</v>
      </c>
      <c r="C36" s="31" t="s">
        <v>1</v>
      </c>
      <c r="D36" s="31" t="s">
        <v>1</v>
      </c>
      <c r="E36" s="31" t="s">
        <v>43</v>
      </c>
      <c r="F36" s="31" t="s">
        <v>1</v>
      </c>
      <c r="G36" s="33">
        <v>0</v>
      </c>
      <c r="H36" s="33">
        <v>0</v>
      </c>
      <c r="I36" s="33">
        <v>0</v>
      </c>
      <c r="J36" s="34">
        <f>IFERROR(VLOOKUP(A36,#REF!,3,0),0)</f>
        <v>0</v>
      </c>
      <c r="K36" s="34">
        <f t="shared" si="110"/>
        <v>0</v>
      </c>
      <c r="L36" s="34">
        <v>0</v>
      </c>
      <c r="M36" s="34">
        <v>0</v>
      </c>
      <c r="N36" s="35">
        <f t="shared" si="111"/>
        <v>0</v>
      </c>
      <c r="O36" s="35">
        <f t="shared" si="112"/>
        <v>0</v>
      </c>
      <c r="P36" s="36">
        <v>0</v>
      </c>
      <c r="Q36" s="36">
        <f t="shared" si="36"/>
        <v>0</v>
      </c>
      <c r="R36" s="36"/>
      <c r="S36" s="37">
        <f ca="1">SUMIF(ROP!$D$6:$H$65536,A36,ROP!$J$6:$J$65536)</f>
        <v>0</v>
      </c>
      <c r="T36" s="37">
        <f>SUMIF(HASIL!$B:$B,APS!$B36&amp;RIGHT(APS!T$9,2),HASIL!$I:$I)</f>
        <v>0</v>
      </c>
      <c r="U36" s="37">
        <f>SUMIF(HASIL!$B:$B,APS!$B36&amp;RIGHT(APS!U$9,2),HASIL!$I:$I)</f>
        <v>0</v>
      </c>
      <c r="V36" s="37">
        <f>SUMIF(HASIL!$B:$B,APS!$B36&amp;RIGHT(APS!V$9,2),HASIL!$I:$I)</f>
        <v>0</v>
      </c>
      <c r="W36" s="37">
        <f>SUMIF(HASIL!$B:$B,APS!$B36&amp;RIGHT(APS!W$9,2),HASIL!$I:$I)</f>
        <v>0</v>
      </c>
      <c r="X36" s="38">
        <f t="shared" si="113"/>
        <v>0</v>
      </c>
      <c r="Y36" s="38">
        <f t="shared" si="114"/>
        <v>0</v>
      </c>
      <c r="Z36" s="39">
        <f t="shared" si="115"/>
        <v>0</v>
      </c>
      <c r="AA36" s="39">
        <f t="shared" si="26"/>
        <v>0</v>
      </c>
      <c r="AB36" s="40">
        <f t="shared" si="116"/>
        <v>0</v>
      </c>
      <c r="AC36" s="27">
        <v>0</v>
      </c>
      <c r="AD36" s="27"/>
      <c r="AE36" s="27"/>
      <c r="AF36" s="27"/>
      <c r="AG36" s="27"/>
      <c r="AH36" s="27"/>
      <c r="AI36" s="324">
        <f>SUMIF('Rekapitulasi Juni'!$D$9:$D$192,APS!$B36,'Rekapitulasi Juni'!$E$9:$E$192)</f>
        <v>0</v>
      </c>
      <c r="AJ36" s="324">
        <f>SUMIF('Rekapitulasi Juni'!$D$9:$D$192,APS!$B36,'Rekapitulasi Juni'!$F$9:$F$192)</f>
        <v>0</v>
      </c>
      <c r="AK36" s="324">
        <f>SUMIF('Rekapitulasi Juni'!$D$9:$D$192,APS!$B36,'Rekapitulasi Juni'!$K$9:$K$192)</f>
        <v>0</v>
      </c>
      <c r="AL36" s="325">
        <f t="shared" si="37"/>
        <v>0</v>
      </c>
      <c r="AM36" s="325">
        <f t="shared" si="38"/>
        <v>0</v>
      </c>
      <c r="AN36" s="27"/>
      <c r="AO36" s="324">
        <f>SUMIF('Rekapitulasi Juni'!$U$9:$U$192,APS!$B36,'Rekapitulasi Juni'!$V$9:$V$192)</f>
        <v>0</v>
      </c>
      <c r="AP36" s="324">
        <f>SUMIF('Rekapitulasi Juni'!$U$9:$U$192,APS!$B36,'Rekapitulasi Juni'!$W$9:$W$192)</f>
        <v>0</v>
      </c>
      <c r="AQ36" s="27"/>
      <c r="AR36" s="325">
        <f t="shared" si="39"/>
        <v>0</v>
      </c>
      <c r="AS36" s="325">
        <f t="shared" si="40"/>
        <v>0</v>
      </c>
      <c r="AT36" s="27"/>
      <c r="AU36" s="324">
        <f>SUMIF('Rekapitulasi Juni'!$AL$9:$AL$192,APS!$B36,'Rekapitulasi Juni'!$AM$9:$AM$192)</f>
        <v>0</v>
      </c>
      <c r="AV36" s="324">
        <f>SUMIF('Rekapitulasi Juni'!$AL$9:$AL$192,APS!$B36,'Rekapitulasi Juni'!$AN$9:$AN$192)</f>
        <v>0</v>
      </c>
      <c r="AW36" s="27"/>
      <c r="AX36" s="325">
        <f t="shared" si="41"/>
        <v>0</v>
      </c>
      <c r="AY36" s="325">
        <f t="shared" si="42"/>
        <v>0</v>
      </c>
      <c r="AZ36" s="41">
        <f t="shared" si="43"/>
        <v>0</v>
      </c>
      <c r="BA36" s="41">
        <f t="shared" si="44"/>
        <v>0</v>
      </c>
      <c r="BB36" s="41">
        <f t="shared" si="45"/>
        <v>0</v>
      </c>
      <c r="BC36" s="41">
        <f t="shared" si="46"/>
        <v>0</v>
      </c>
      <c r="BD36" s="41">
        <f t="shared" si="47"/>
        <v>0</v>
      </c>
      <c r="BE36" s="41">
        <f t="shared" si="48"/>
        <v>0</v>
      </c>
      <c r="BF36" s="180">
        <f t="shared" si="49"/>
        <v>0</v>
      </c>
      <c r="BG36" s="27">
        <v>0</v>
      </c>
      <c r="BH36" s="27"/>
      <c r="BI36" s="324">
        <f>SUMIF('Rekapitulasi Juni'!$D$214:$D$393,APS!$B36,'Rekapitulasi Juni'!$E$214:$E$393)</f>
        <v>0</v>
      </c>
      <c r="BJ36" s="324">
        <f>SUMIF('Rekapitulasi Juni'!$D$214:$D$393,APS!$B36,'Rekapitulasi Juni'!$F$214:$F$393)</f>
        <v>0</v>
      </c>
      <c r="BK36" s="27"/>
      <c r="BL36" s="325">
        <f t="shared" si="50"/>
        <v>0</v>
      </c>
      <c r="BM36" s="325">
        <f t="shared" si="51"/>
        <v>0</v>
      </c>
      <c r="BN36" s="27"/>
      <c r="BO36" s="324">
        <f>SUMIF('Rekapitulasi Juni'!$U$214:$U$393,APS!$B36,'Rekapitulasi Juni'!$V$214:$V$393)</f>
        <v>0</v>
      </c>
      <c r="BP36" s="324">
        <f>SUMIF('Rekapitulasi Juni'!$U$214:$U$393,APS!$B36,'Rekapitulasi Juni'!$W$214:$W$393)</f>
        <v>0</v>
      </c>
      <c r="BQ36" s="27"/>
      <c r="BR36" s="325">
        <f t="shared" si="52"/>
        <v>0</v>
      </c>
      <c r="BS36" s="325">
        <f t="shared" si="53"/>
        <v>0</v>
      </c>
      <c r="BT36" s="27"/>
      <c r="BU36" s="324">
        <f>SUMIF('Rekapitulasi Juni'!$AL$214:$AL$393,APS!$B36,'Rekapitulasi Juni'!$AM$214:$AM$393)</f>
        <v>0</v>
      </c>
      <c r="BV36" s="324">
        <f>SUMIF('Rekapitulasi Juni'!$AL$214:$AL$393,APS!$B36,'Rekapitulasi Juni'!$AN$214:$AN$393)</f>
        <v>0</v>
      </c>
      <c r="BW36" s="27"/>
      <c r="BX36" s="325">
        <f t="shared" si="54"/>
        <v>0</v>
      </c>
      <c r="BY36" s="325">
        <f t="shared" si="55"/>
        <v>0</v>
      </c>
      <c r="BZ36" s="27"/>
      <c r="CA36" s="324">
        <f>SUMIF('Rekapitulasi Juni'!$BA$214:$BA$393,APS!$B36,'Rekapitulasi Juni'!$BB$214:$BB$393)</f>
        <v>0</v>
      </c>
      <c r="CB36" s="324">
        <f>SUMIF('Rekapitulasi Juni'!$BA$214:$BA$393,APS!$B36,'Rekapitulasi Juni'!$BC$214:$BC$393)</f>
        <v>0</v>
      </c>
      <c r="CC36" s="27"/>
      <c r="CD36" s="325">
        <f t="shared" si="56"/>
        <v>0</v>
      </c>
      <c r="CE36" s="325">
        <f t="shared" si="57"/>
        <v>0</v>
      </c>
      <c r="CF36" s="27"/>
      <c r="CG36" s="324">
        <f>SUMIF('Rekapitulasi Juni'!$BP$214:$BP$393,APS!$B36,'Rekapitulasi Juni'!$BQ$214:$BQ$393)</f>
        <v>0</v>
      </c>
      <c r="CH36" s="324">
        <f>SUMIF('Rekapitulasi Juni'!$BP$214:$BP$393,APS!$B36,'Rekapitulasi Juni'!$BR$214:$BR$393)</f>
        <v>0</v>
      </c>
      <c r="CI36" s="27"/>
      <c r="CJ36" s="325">
        <f t="shared" si="58"/>
        <v>0</v>
      </c>
      <c r="CK36" s="325">
        <f t="shared" si="59"/>
        <v>0</v>
      </c>
      <c r="CL36" s="41">
        <f t="shared" si="60"/>
        <v>0</v>
      </c>
      <c r="CM36" s="41">
        <f t="shared" si="61"/>
        <v>0</v>
      </c>
      <c r="CN36" s="41">
        <f t="shared" si="62"/>
        <v>0</v>
      </c>
      <c r="CO36" s="41">
        <f t="shared" si="63"/>
        <v>0</v>
      </c>
      <c r="CP36" s="41">
        <f t="shared" si="64"/>
        <v>0</v>
      </c>
      <c r="CQ36" s="41">
        <f t="shared" si="65"/>
        <v>0</v>
      </c>
      <c r="CR36" s="180">
        <f t="shared" si="66"/>
        <v>0</v>
      </c>
      <c r="CS36" s="27">
        <v>0</v>
      </c>
      <c r="CT36" s="27"/>
      <c r="CU36" s="324">
        <f>SUMIF('Rekapitulasi Juni'!$D$410:$D$588,APS!$B36,'Rekapitulasi Juni'!$E$410:$E$588)</f>
        <v>0</v>
      </c>
      <c r="CV36" s="324">
        <f>SUMIF('Rekapitulasi Juni'!$D$410:$D$588,APS!$B36,'Rekapitulasi Juni'!$F$410:$F$588)</f>
        <v>0</v>
      </c>
      <c r="CW36" s="27"/>
      <c r="CX36" s="325">
        <f t="shared" si="67"/>
        <v>0</v>
      </c>
      <c r="CY36" s="325">
        <f t="shared" si="68"/>
        <v>0</v>
      </c>
      <c r="CZ36" s="27"/>
      <c r="DA36" s="324">
        <f>SUMIF('Rekapitulasi Juni'!$U$410:$U$588,APS!$B36,'Rekapitulasi Juni'!$V$410:$V$588)</f>
        <v>0</v>
      </c>
      <c r="DB36" s="324">
        <f>SUMIF('Rekapitulasi Juni'!$U$410:$U$588,APS!$B36,'Rekapitulasi Juni'!$W$410:$W$588)</f>
        <v>0</v>
      </c>
      <c r="DC36" s="27"/>
      <c r="DD36" s="325">
        <f t="shared" si="69"/>
        <v>0</v>
      </c>
      <c r="DE36" s="325">
        <f t="shared" si="70"/>
        <v>0</v>
      </c>
      <c r="DF36" s="27"/>
      <c r="DG36" s="324">
        <f>SUMIF('Rekapitulasi Juni'!$AL$410:$AL$588,APS!$B36,'Rekapitulasi Juni'!$AM$410:$AM$588)</f>
        <v>0</v>
      </c>
      <c r="DH36" s="324">
        <f>SUMIF('Rekapitulasi Juni'!$AL$410:$AL$588,APS!$B36,'Rekapitulasi Juni'!$AN$410:$AN$588)</f>
        <v>0</v>
      </c>
      <c r="DI36" s="27"/>
      <c r="DJ36" s="325">
        <f t="shared" si="71"/>
        <v>0</v>
      </c>
      <c r="DK36" s="325">
        <f t="shared" si="72"/>
        <v>0</v>
      </c>
      <c r="DL36" s="27"/>
      <c r="DM36" s="324">
        <f>SUMIF('Rekapitulasi Juni'!$BA$410:$BA$588,APS!$B36,'Rekapitulasi Juni'!$BB$410:$BB$588)</f>
        <v>0</v>
      </c>
      <c r="DN36" s="324">
        <f>SUMIF('Rekapitulasi Juni'!$BA$410:$BA$588,APS!$B36,'Rekapitulasi Juni'!$BC$410:$BC$588)</f>
        <v>0</v>
      </c>
      <c r="DO36" s="324">
        <f>SUMIF('Rekapitulasi Juni'!$BA$410:$BA$588,APS!$B36,'Rekapitulasi Juni'!$BF$410:$BF$588)</f>
        <v>0</v>
      </c>
      <c r="DP36" s="325">
        <f t="shared" si="73"/>
        <v>0</v>
      </c>
      <c r="DQ36" s="325">
        <f t="shared" si="74"/>
        <v>0</v>
      </c>
      <c r="DR36" s="27"/>
      <c r="DS36" s="324">
        <f>SUMIF('Rekapitulasi Juni'!$BP$410:$BP$588,APS!$B36,'Rekapitulasi Juni'!$BQ$410:$BQ$588)</f>
        <v>0</v>
      </c>
      <c r="DT36" s="324">
        <f>SUMIF('Rekapitulasi Juni'!$BP$410:$BP$588,APS!$B36,'Rekapitulasi Juni'!$BR$410:$BR$588)</f>
        <v>0</v>
      </c>
      <c r="DU36" s="27"/>
      <c r="DV36" s="325">
        <f t="shared" si="75"/>
        <v>0</v>
      </c>
      <c r="DW36" s="325">
        <f t="shared" si="76"/>
        <v>0</v>
      </c>
      <c r="DX36" s="41">
        <f t="shared" si="77"/>
        <v>0</v>
      </c>
      <c r="DY36" s="41">
        <f t="shared" si="78"/>
        <v>0</v>
      </c>
      <c r="DZ36" s="41">
        <f t="shared" si="79"/>
        <v>0</v>
      </c>
      <c r="EA36" s="41">
        <f t="shared" si="80"/>
        <v>0</v>
      </c>
      <c r="EB36" s="41">
        <f t="shared" si="81"/>
        <v>0</v>
      </c>
      <c r="EC36" s="41">
        <f t="shared" si="82"/>
        <v>0</v>
      </c>
      <c r="ED36" s="180">
        <f t="shared" si="83"/>
        <v>0</v>
      </c>
      <c r="EE36" s="27">
        <v>0</v>
      </c>
      <c r="EF36" s="27"/>
      <c r="EG36" s="324">
        <f>SUMIF('Rekapitulasi Juni'!$D$608:$D$786,APS!$B36,'Rekapitulasi Juni'!$E$608:$E$786)</f>
        <v>0</v>
      </c>
      <c r="EH36" s="324">
        <f>SUMIF('Rekapitulasi Juni'!$D$608:$D$786,APS!$B36,'Rekapitulasi Juni'!$F$608:$F$786)</f>
        <v>0</v>
      </c>
      <c r="EI36" s="27"/>
      <c r="EJ36" s="325">
        <f t="shared" si="84"/>
        <v>0</v>
      </c>
      <c r="EK36" s="325">
        <f t="shared" si="85"/>
        <v>0</v>
      </c>
      <c r="EL36" s="27"/>
      <c r="EM36" s="324">
        <f>SUMIF('Rekapitulasi Juni'!$U$608:$U$786,APS!$B36,'Rekapitulasi Juni'!$V$608:$V$786)</f>
        <v>0</v>
      </c>
      <c r="EN36" s="324">
        <f>SUMIF('Rekapitulasi Juni'!$U$608:$U$786,APS!$B36,'Rekapitulasi Juni'!$W$608:$W$786)</f>
        <v>0</v>
      </c>
      <c r="EO36" s="27"/>
      <c r="EP36" s="325">
        <f t="shared" si="86"/>
        <v>0</v>
      </c>
      <c r="EQ36" s="325">
        <f t="shared" si="87"/>
        <v>0</v>
      </c>
      <c r="ER36" s="27"/>
      <c r="ES36" s="324">
        <f>SUMIF('Rekapitulasi Juni'!$AL$608:$AL$786,APS!$B36,'Rekapitulasi Juni'!$AM$608:$AM$786)</f>
        <v>0</v>
      </c>
      <c r="ET36" s="324">
        <f>SUMIF('Rekapitulasi Juni'!$AL$608:$AL$786,APS!$B36,'Rekapitulasi Juni'!$AN$608:$AN$786)</f>
        <v>0</v>
      </c>
      <c r="EU36" s="27"/>
      <c r="EV36" s="325">
        <f t="shared" si="88"/>
        <v>0</v>
      </c>
      <c r="EW36" s="325">
        <f t="shared" si="89"/>
        <v>0</v>
      </c>
      <c r="EX36" s="27"/>
      <c r="EY36" s="324">
        <f>SUMIF('Rekapitulasi Juni'!$BA$608:$BA$786,APS!$B36,'Rekapitulasi Juni'!$BB$608:$BB$786)</f>
        <v>0</v>
      </c>
      <c r="EZ36" s="324">
        <f>SUMIF('Rekapitulasi Juni'!$BA$608:$BA$786,APS!$B36,'Rekapitulasi Juni'!$BC$608:$BC$786)</f>
        <v>0</v>
      </c>
      <c r="FA36" s="324">
        <f>SUMIF('Rekapitulasi Juni'!$BA$608:$BA$786,APS!$B36,'Rekapitulasi Juni'!$BF$608:$BF$786)</f>
        <v>0</v>
      </c>
      <c r="FB36" s="325">
        <f t="shared" si="90"/>
        <v>0</v>
      </c>
      <c r="FC36" s="325">
        <f t="shared" si="91"/>
        <v>0</v>
      </c>
      <c r="FD36" s="27"/>
      <c r="FE36" s="27"/>
      <c r="FF36" s="27"/>
      <c r="FG36" s="27"/>
      <c r="FH36" s="27"/>
      <c r="FI36" s="27"/>
      <c r="FJ36" s="41">
        <f t="shared" si="92"/>
        <v>0</v>
      </c>
      <c r="FK36" s="41">
        <f t="shared" si="93"/>
        <v>0</v>
      </c>
      <c r="FL36" s="41">
        <f t="shared" si="94"/>
        <v>0</v>
      </c>
      <c r="FM36" s="41">
        <f t="shared" si="95"/>
        <v>0</v>
      </c>
      <c r="FN36" s="41">
        <f t="shared" si="96"/>
        <v>0</v>
      </c>
      <c r="FO36" s="41">
        <f t="shared" si="97"/>
        <v>0</v>
      </c>
      <c r="FP36" s="180">
        <f t="shared" si="98"/>
        <v>0</v>
      </c>
      <c r="FQ36" s="27"/>
      <c r="FR36" s="27"/>
      <c r="FS36" s="324">
        <f>SUMIF('Rekapitulasi Juni'!$D$804:$D$984,APS!$B36,'Rekapitulasi Juni'!$E$804:$E$984)</f>
        <v>0</v>
      </c>
      <c r="FT36" s="324">
        <f>SUMIF('Rekapitulasi Juni'!$D$804:$D$984,APS!$B36,'Rekapitulasi Juni'!$F$804:$F$984)</f>
        <v>0</v>
      </c>
      <c r="FU36" s="27"/>
      <c r="FV36" s="325">
        <f t="shared" si="99"/>
        <v>0</v>
      </c>
      <c r="FW36" s="325">
        <f t="shared" si="100"/>
        <v>0</v>
      </c>
      <c r="FX36" s="27"/>
      <c r="FY36" s="324">
        <f>SUMIF('Rekapitulasi Juni'!$U$804:$U$984,APS!$B36,'Rekapitulasi Juni'!$V$804:$V$984)</f>
        <v>0</v>
      </c>
      <c r="FZ36" s="324">
        <f>SUMIF('Rekapitulasi Juni'!$U$804:$U$984,APS!$B36,'Rekapitulasi Juni'!$W$804:$W$984)</f>
        <v>0</v>
      </c>
      <c r="GA36" s="27"/>
      <c r="GB36" s="325">
        <f t="shared" si="101"/>
        <v>0</v>
      </c>
      <c r="GC36" s="325">
        <f t="shared" si="102"/>
        <v>0</v>
      </c>
      <c r="GD36" s="27"/>
      <c r="GE36" s="324">
        <f>SUMIF('Rekapitulasi Juni'!$AL$804:$AL$984,APS!$B36,'Rekapitulasi Juni'!$AM$804:$AM$984)</f>
        <v>0</v>
      </c>
      <c r="GF36" s="324">
        <f>SUMIF('Rekapitulasi Juni'!$AL$804:$AL$984,APS!$B36,'Rekapitulasi Juni'!$AN$804:$AN$984)</f>
        <v>0</v>
      </c>
      <c r="GG36" s="27"/>
      <c r="GH36" s="325">
        <f t="shared" si="27"/>
        <v>0</v>
      </c>
      <c r="GI36" s="325">
        <f t="shared" si="28"/>
        <v>0</v>
      </c>
      <c r="GJ36" s="27"/>
      <c r="GK36" s="27"/>
      <c r="GL36" s="41">
        <f t="shared" si="103"/>
        <v>0</v>
      </c>
      <c r="GM36" s="41">
        <f t="shared" si="104"/>
        <v>0</v>
      </c>
      <c r="GN36" s="41">
        <f t="shared" si="105"/>
        <v>0</v>
      </c>
      <c r="GO36" s="41">
        <f t="shared" si="106"/>
        <v>0</v>
      </c>
      <c r="GP36" s="41">
        <f t="shared" si="107"/>
        <v>0</v>
      </c>
      <c r="GQ36" s="41">
        <f t="shared" si="108"/>
        <v>0</v>
      </c>
      <c r="GR36" s="180">
        <f t="shared" si="109"/>
        <v>0</v>
      </c>
      <c r="GS36" s="41">
        <f t="shared" si="29"/>
        <v>0</v>
      </c>
      <c r="GT36" s="41">
        <f t="shared" si="30"/>
        <v>0</v>
      </c>
      <c r="GU36" s="41">
        <f t="shared" si="31"/>
        <v>0</v>
      </c>
      <c r="GV36" s="41">
        <f t="shared" si="32"/>
        <v>0</v>
      </c>
      <c r="GW36" s="41">
        <f t="shared" si="33"/>
        <v>0</v>
      </c>
      <c r="GX36" s="41">
        <f t="shared" si="34"/>
        <v>0</v>
      </c>
      <c r="GY36" s="180">
        <f t="shared" si="35"/>
        <v>0</v>
      </c>
      <c r="GZ36" s="41">
        <v>20</v>
      </c>
      <c r="HA36" s="32"/>
      <c r="HB36" s="42">
        <f t="shared" si="117"/>
        <v>0</v>
      </c>
      <c r="HC36" s="43"/>
    </row>
    <row r="37" spans="1:211" ht="15" customHeight="1">
      <c r="A37" s="31" t="s">
        <v>82</v>
      </c>
      <c r="B37" s="32" t="s">
        <v>83</v>
      </c>
      <c r="C37" s="31" t="s">
        <v>1</v>
      </c>
      <c r="D37" s="31" t="s">
        <v>1</v>
      </c>
      <c r="E37" s="31" t="s">
        <v>43</v>
      </c>
      <c r="F37" s="31" t="s">
        <v>1</v>
      </c>
      <c r="G37" s="33">
        <v>200</v>
      </c>
      <c r="H37" s="33">
        <v>0</v>
      </c>
      <c r="I37" s="33">
        <v>0</v>
      </c>
      <c r="J37" s="34">
        <f>IFERROR(VLOOKUP(A37,#REF!,3,0),0)</f>
        <v>0</v>
      </c>
      <c r="K37" s="34">
        <f t="shared" si="110"/>
        <v>-270</v>
      </c>
      <c r="L37" s="34">
        <v>270</v>
      </c>
      <c r="M37" s="34">
        <v>0</v>
      </c>
      <c r="N37" s="35">
        <f t="shared" si="111"/>
        <v>470</v>
      </c>
      <c r="O37" s="35">
        <f t="shared" si="112"/>
        <v>470</v>
      </c>
      <c r="P37" s="36">
        <v>500</v>
      </c>
      <c r="Q37" s="36">
        <f>IF(P37+K37&lt;0,0,P37+K37)+R37</f>
        <v>230</v>
      </c>
      <c r="R37" s="36"/>
      <c r="S37" s="37">
        <f ca="1">SUMIF(ROP!$D$6:$H$65536,A37,ROP!$J$6:$J$65536)</f>
        <v>0</v>
      </c>
      <c r="T37" s="37">
        <f>SUMIF(HASIL!$B:$B,APS!$B37&amp;RIGHT(APS!T$9,2),HASIL!$I:$I)</f>
        <v>0</v>
      </c>
      <c r="U37" s="37">
        <f>SUMIF(HASIL!$B:$B,APS!$B37&amp;RIGHT(APS!U$9,2),HASIL!$I:$I)</f>
        <v>0</v>
      </c>
      <c r="V37" s="37">
        <f>SUMIF(HASIL!$B:$B,APS!$B37&amp;RIGHT(APS!V$9,2),HASIL!$I:$I)</f>
        <v>0</v>
      </c>
      <c r="W37" s="37">
        <f>SUMIF(HASIL!$B:$B,APS!$B37&amp;RIGHT(APS!W$9,2),HASIL!$I:$I)</f>
        <v>0</v>
      </c>
      <c r="X37" s="38">
        <f t="shared" si="113"/>
        <v>0</v>
      </c>
      <c r="Y37" s="38">
        <f t="shared" si="114"/>
        <v>-230</v>
      </c>
      <c r="Z37" s="39">
        <f t="shared" si="115"/>
        <v>0</v>
      </c>
      <c r="AA37" s="39">
        <f t="shared" si="26"/>
        <v>230</v>
      </c>
      <c r="AB37" s="40">
        <f t="shared" si="116"/>
        <v>500</v>
      </c>
      <c r="AC37" s="27">
        <v>200</v>
      </c>
      <c r="AD37" s="27"/>
      <c r="AE37" s="27"/>
      <c r="AF37" s="27"/>
      <c r="AG37" s="27"/>
      <c r="AH37" s="27"/>
      <c r="AI37" s="324">
        <f>SUMIF('Rekapitulasi Juni'!$D$9:$D$192,APS!$B37,'Rekapitulasi Juni'!$E$9:$E$192)</f>
        <v>0</v>
      </c>
      <c r="AJ37" s="324">
        <f>SUMIF('Rekapitulasi Juni'!$D$9:$D$192,APS!$B37,'Rekapitulasi Juni'!$F$9:$F$192)</f>
        <v>0</v>
      </c>
      <c r="AK37" s="324">
        <f>SUMIF('Rekapitulasi Juni'!$D$9:$D$192,APS!$B37,'Rekapitulasi Juni'!$K$9:$K$192)</f>
        <v>0</v>
      </c>
      <c r="AL37" s="325">
        <f t="shared" si="37"/>
        <v>0</v>
      </c>
      <c r="AM37" s="325">
        <f t="shared" si="38"/>
        <v>0</v>
      </c>
      <c r="AN37" s="27"/>
      <c r="AO37" s="324">
        <f>SUMIF('Rekapitulasi Juni'!$U$9:$U$192,APS!$B37,'Rekapitulasi Juni'!$V$9:$V$192)</f>
        <v>0</v>
      </c>
      <c r="AP37" s="324">
        <f>SUMIF('Rekapitulasi Juni'!$U$9:$U$192,APS!$B37,'Rekapitulasi Juni'!$W$9:$W$192)</f>
        <v>0</v>
      </c>
      <c r="AQ37" s="27"/>
      <c r="AR37" s="325">
        <f t="shared" si="39"/>
        <v>0</v>
      </c>
      <c r="AS37" s="325">
        <f t="shared" si="40"/>
        <v>0</v>
      </c>
      <c r="AT37" s="27"/>
      <c r="AU37" s="324">
        <f>SUMIF('Rekapitulasi Juni'!$AL$9:$AL$192,APS!$B37,'Rekapitulasi Juni'!$AM$9:$AM$192)</f>
        <v>0</v>
      </c>
      <c r="AV37" s="324">
        <f>SUMIF('Rekapitulasi Juni'!$AL$9:$AL$192,APS!$B37,'Rekapitulasi Juni'!$AN$9:$AN$192)</f>
        <v>0</v>
      </c>
      <c r="AW37" s="27"/>
      <c r="AX37" s="325">
        <f t="shared" si="41"/>
        <v>0</v>
      </c>
      <c r="AY37" s="325">
        <f t="shared" si="42"/>
        <v>0</v>
      </c>
      <c r="AZ37" s="41">
        <f t="shared" si="43"/>
        <v>0</v>
      </c>
      <c r="BA37" s="41">
        <f t="shared" si="44"/>
        <v>0</v>
      </c>
      <c r="BB37" s="41">
        <f t="shared" si="45"/>
        <v>0</v>
      </c>
      <c r="BC37" s="41">
        <f t="shared" si="46"/>
        <v>0</v>
      </c>
      <c r="BD37" s="41">
        <f t="shared" si="47"/>
        <v>0</v>
      </c>
      <c r="BE37" s="41">
        <f t="shared" si="48"/>
        <v>0</v>
      </c>
      <c r="BF37" s="180">
        <f t="shared" si="49"/>
        <v>0</v>
      </c>
      <c r="BG37" s="27">
        <v>200</v>
      </c>
      <c r="BH37" s="27"/>
      <c r="BI37" s="324">
        <f>SUMIF('Rekapitulasi Juni'!$D$214:$D$393,APS!$B37,'Rekapitulasi Juni'!$E$214:$E$393)</f>
        <v>230</v>
      </c>
      <c r="BJ37" s="324">
        <f>SUMIF('Rekapitulasi Juni'!$D$214:$D$393,APS!$B37,'Rekapitulasi Juni'!$F$214:$F$393)</f>
        <v>230</v>
      </c>
      <c r="BK37" s="27"/>
      <c r="BL37" s="325">
        <f t="shared" si="50"/>
        <v>0</v>
      </c>
      <c r="BM37" s="325">
        <f t="shared" si="51"/>
        <v>100</v>
      </c>
      <c r="BN37" s="27"/>
      <c r="BO37" s="324">
        <f>SUMIF('Rekapitulasi Juni'!$U$214:$U$393,APS!$B37,'Rekapitulasi Juni'!$V$214:$V$393)</f>
        <v>0</v>
      </c>
      <c r="BP37" s="324">
        <f>SUMIF('Rekapitulasi Juni'!$U$214:$U$393,APS!$B37,'Rekapitulasi Juni'!$W$214:$W$393)</f>
        <v>0</v>
      </c>
      <c r="BQ37" s="27"/>
      <c r="BR37" s="325">
        <f t="shared" si="52"/>
        <v>0</v>
      </c>
      <c r="BS37" s="325">
        <f t="shared" si="53"/>
        <v>0</v>
      </c>
      <c r="BT37" s="27"/>
      <c r="BU37" s="324">
        <f>SUMIF('Rekapitulasi Juni'!$AL$214:$AL$393,APS!$B37,'Rekapitulasi Juni'!$AM$214:$AM$393)</f>
        <v>0</v>
      </c>
      <c r="BV37" s="324">
        <f>SUMIF('Rekapitulasi Juni'!$AL$214:$AL$393,APS!$B37,'Rekapitulasi Juni'!$AN$214:$AN$393)</f>
        <v>0</v>
      </c>
      <c r="BW37" s="27"/>
      <c r="BX37" s="325">
        <f t="shared" si="54"/>
        <v>0</v>
      </c>
      <c r="BY37" s="325">
        <f t="shared" si="55"/>
        <v>0</v>
      </c>
      <c r="BZ37" s="27">
        <v>230</v>
      </c>
      <c r="CA37" s="324">
        <f>SUMIF('Rekapitulasi Juni'!$BA$214:$BA$393,APS!$B37,'Rekapitulasi Juni'!$BB$214:$BB$393)</f>
        <v>0</v>
      </c>
      <c r="CB37" s="324">
        <f>SUMIF('Rekapitulasi Juni'!$BA$214:$BA$393,APS!$B37,'Rekapitulasi Juni'!$BC$214:$BC$393)</f>
        <v>0</v>
      </c>
      <c r="CC37" s="27"/>
      <c r="CD37" s="325">
        <f t="shared" si="56"/>
        <v>0</v>
      </c>
      <c r="CE37" s="325">
        <f t="shared" si="57"/>
        <v>0</v>
      </c>
      <c r="CF37" s="27"/>
      <c r="CG37" s="324">
        <f>SUMIF('Rekapitulasi Juni'!$BP$214:$BP$393,APS!$B37,'Rekapitulasi Juni'!$BQ$214:$BQ$393)</f>
        <v>0</v>
      </c>
      <c r="CH37" s="324">
        <f>SUMIF('Rekapitulasi Juni'!$BP$214:$BP$393,APS!$B37,'Rekapitulasi Juni'!$BR$214:$BR$393)</f>
        <v>0</v>
      </c>
      <c r="CI37" s="27"/>
      <c r="CJ37" s="325">
        <f t="shared" si="58"/>
        <v>0</v>
      </c>
      <c r="CK37" s="325">
        <f t="shared" si="59"/>
        <v>0</v>
      </c>
      <c r="CL37" s="41">
        <f t="shared" si="60"/>
        <v>230</v>
      </c>
      <c r="CM37" s="41">
        <f t="shared" si="61"/>
        <v>230</v>
      </c>
      <c r="CN37" s="41">
        <f t="shared" si="62"/>
        <v>230</v>
      </c>
      <c r="CO37" s="41">
        <f t="shared" si="63"/>
        <v>0</v>
      </c>
      <c r="CP37" s="41">
        <f t="shared" si="64"/>
        <v>230</v>
      </c>
      <c r="CQ37" s="41">
        <f t="shared" si="65"/>
        <v>0</v>
      </c>
      <c r="CR37" s="180">
        <f t="shared" si="66"/>
        <v>100</v>
      </c>
      <c r="CS37" s="27">
        <v>0</v>
      </c>
      <c r="CT37" s="27"/>
      <c r="CU37" s="324">
        <f>SUMIF('Rekapitulasi Juni'!$D$410:$D$588,APS!$B37,'Rekapitulasi Juni'!$E$410:$E$588)</f>
        <v>0</v>
      </c>
      <c r="CV37" s="324">
        <f>SUMIF('Rekapitulasi Juni'!$D$410:$D$588,APS!$B37,'Rekapitulasi Juni'!$F$410:$F$588)</f>
        <v>0</v>
      </c>
      <c r="CW37" s="27"/>
      <c r="CX37" s="325">
        <f t="shared" si="67"/>
        <v>0</v>
      </c>
      <c r="CY37" s="325">
        <f t="shared" si="68"/>
        <v>0</v>
      </c>
      <c r="CZ37" s="27"/>
      <c r="DA37" s="324">
        <f>SUMIF('Rekapitulasi Juni'!$U$410:$U$588,APS!$B37,'Rekapitulasi Juni'!$V$410:$V$588)</f>
        <v>0</v>
      </c>
      <c r="DB37" s="324">
        <f>SUMIF('Rekapitulasi Juni'!$U$410:$U$588,APS!$B37,'Rekapitulasi Juni'!$W$410:$W$588)</f>
        <v>0</v>
      </c>
      <c r="DC37" s="27"/>
      <c r="DD37" s="325">
        <f t="shared" si="69"/>
        <v>0</v>
      </c>
      <c r="DE37" s="325">
        <f t="shared" si="70"/>
        <v>0</v>
      </c>
      <c r="DF37" s="27"/>
      <c r="DG37" s="324">
        <f>SUMIF('Rekapitulasi Juni'!$AL$410:$AL$588,APS!$B37,'Rekapitulasi Juni'!$AM$410:$AM$588)</f>
        <v>0</v>
      </c>
      <c r="DH37" s="324">
        <f>SUMIF('Rekapitulasi Juni'!$AL$410:$AL$588,APS!$B37,'Rekapitulasi Juni'!$AN$410:$AN$588)</f>
        <v>0</v>
      </c>
      <c r="DI37" s="27"/>
      <c r="DJ37" s="325">
        <f t="shared" si="71"/>
        <v>0</v>
      </c>
      <c r="DK37" s="325">
        <f t="shared" si="72"/>
        <v>0</v>
      </c>
      <c r="DL37" s="27"/>
      <c r="DM37" s="324">
        <f>SUMIF('Rekapitulasi Juni'!$BA$410:$BA$588,APS!$B37,'Rekapitulasi Juni'!$BB$410:$BB$588)</f>
        <v>0</v>
      </c>
      <c r="DN37" s="324">
        <f>SUMIF('Rekapitulasi Juni'!$BA$410:$BA$588,APS!$B37,'Rekapitulasi Juni'!$BC$410:$BC$588)</f>
        <v>0</v>
      </c>
      <c r="DO37" s="324">
        <f>SUMIF('Rekapitulasi Juni'!$BA$410:$BA$588,APS!$B37,'Rekapitulasi Juni'!$BF$410:$BF$588)</f>
        <v>0</v>
      </c>
      <c r="DP37" s="325">
        <f t="shared" si="73"/>
        <v>0</v>
      </c>
      <c r="DQ37" s="325">
        <f t="shared" si="74"/>
        <v>0</v>
      </c>
      <c r="DR37" s="27"/>
      <c r="DS37" s="324">
        <f>SUMIF('Rekapitulasi Juni'!$BP$410:$BP$588,APS!$B37,'Rekapitulasi Juni'!$BQ$410:$BQ$588)</f>
        <v>0</v>
      </c>
      <c r="DT37" s="324">
        <f>SUMIF('Rekapitulasi Juni'!$BP$410:$BP$588,APS!$B37,'Rekapitulasi Juni'!$BR$410:$BR$588)</f>
        <v>0</v>
      </c>
      <c r="DU37" s="27"/>
      <c r="DV37" s="325">
        <f t="shared" si="75"/>
        <v>0</v>
      </c>
      <c r="DW37" s="325">
        <f t="shared" si="76"/>
        <v>0</v>
      </c>
      <c r="DX37" s="41">
        <f t="shared" si="77"/>
        <v>0</v>
      </c>
      <c r="DY37" s="41">
        <f t="shared" si="78"/>
        <v>0</v>
      </c>
      <c r="DZ37" s="41">
        <f t="shared" si="79"/>
        <v>0</v>
      </c>
      <c r="EA37" s="41">
        <f t="shared" si="80"/>
        <v>0</v>
      </c>
      <c r="EB37" s="41">
        <f t="shared" si="81"/>
        <v>0</v>
      </c>
      <c r="EC37" s="41">
        <f t="shared" si="82"/>
        <v>0</v>
      </c>
      <c r="ED37" s="180">
        <f t="shared" si="83"/>
        <v>0</v>
      </c>
      <c r="EE37" s="27">
        <v>100</v>
      </c>
      <c r="EF37" s="27"/>
      <c r="EG37" s="324">
        <f>SUMIF('Rekapitulasi Juni'!$D$608:$D$786,APS!$B37,'Rekapitulasi Juni'!$E$608:$E$786)</f>
        <v>0</v>
      </c>
      <c r="EH37" s="324">
        <f>SUMIF('Rekapitulasi Juni'!$D$608:$D$786,APS!$B37,'Rekapitulasi Juni'!$F$608:$F$786)</f>
        <v>0</v>
      </c>
      <c r="EI37" s="27"/>
      <c r="EJ37" s="325">
        <f t="shared" si="84"/>
        <v>0</v>
      </c>
      <c r="EK37" s="325">
        <f t="shared" si="85"/>
        <v>0</v>
      </c>
      <c r="EL37" s="27"/>
      <c r="EM37" s="324">
        <f>SUMIF('Rekapitulasi Juni'!$U$608:$U$786,APS!$B37,'Rekapitulasi Juni'!$V$608:$V$786)</f>
        <v>0</v>
      </c>
      <c r="EN37" s="324">
        <f>SUMIF('Rekapitulasi Juni'!$U$608:$U$786,APS!$B37,'Rekapitulasi Juni'!$W$608:$W$786)</f>
        <v>0</v>
      </c>
      <c r="EO37" s="27"/>
      <c r="EP37" s="325">
        <f t="shared" si="86"/>
        <v>0</v>
      </c>
      <c r="EQ37" s="325">
        <f t="shared" si="87"/>
        <v>0</v>
      </c>
      <c r="ER37" s="27"/>
      <c r="ES37" s="324">
        <f>SUMIF('Rekapitulasi Juni'!$AL$608:$AL$786,APS!$B37,'Rekapitulasi Juni'!$AM$608:$AM$786)</f>
        <v>0</v>
      </c>
      <c r="ET37" s="324">
        <f>SUMIF('Rekapitulasi Juni'!$AL$608:$AL$786,APS!$B37,'Rekapitulasi Juni'!$AN$608:$AN$786)</f>
        <v>0</v>
      </c>
      <c r="EU37" s="27"/>
      <c r="EV37" s="325">
        <f t="shared" si="88"/>
        <v>0</v>
      </c>
      <c r="EW37" s="325">
        <f t="shared" si="89"/>
        <v>0</v>
      </c>
      <c r="EX37" s="27"/>
      <c r="EY37" s="324">
        <f>SUMIF('Rekapitulasi Juni'!$BA$608:$BA$786,APS!$B37,'Rekapitulasi Juni'!$BB$608:$BB$786)</f>
        <v>0</v>
      </c>
      <c r="EZ37" s="324">
        <f>SUMIF('Rekapitulasi Juni'!$BA$608:$BA$786,APS!$B37,'Rekapitulasi Juni'!$BC$608:$BC$786)</f>
        <v>0</v>
      </c>
      <c r="FA37" s="324">
        <f>SUMIF('Rekapitulasi Juni'!$BA$608:$BA$786,APS!$B37,'Rekapitulasi Juni'!$BF$608:$BF$786)</f>
        <v>0</v>
      </c>
      <c r="FB37" s="325">
        <f t="shared" si="90"/>
        <v>0</v>
      </c>
      <c r="FC37" s="325">
        <f t="shared" si="91"/>
        <v>0</v>
      </c>
      <c r="FD37" s="27"/>
      <c r="FE37" s="27"/>
      <c r="FF37" s="27"/>
      <c r="FG37" s="27"/>
      <c r="FH37" s="27"/>
      <c r="FI37" s="27"/>
      <c r="FJ37" s="41">
        <f t="shared" si="92"/>
        <v>0</v>
      </c>
      <c r="FK37" s="41">
        <f t="shared" si="93"/>
        <v>0</v>
      </c>
      <c r="FL37" s="41">
        <f t="shared" si="94"/>
        <v>0</v>
      </c>
      <c r="FM37" s="41">
        <f t="shared" si="95"/>
        <v>0</v>
      </c>
      <c r="FN37" s="41">
        <f t="shared" si="96"/>
        <v>0</v>
      </c>
      <c r="FO37" s="41">
        <f t="shared" si="97"/>
        <v>0</v>
      </c>
      <c r="FP37" s="180">
        <f t="shared" si="98"/>
        <v>0</v>
      </c>
      <c r="FQ37" s="27"/>
      <c r="FR37" s="27"/>
      <c r="FS37" s="324">
        <f>SUMIF('Rekapitulasi Juni'!$D$804:$D$984,APS!$B37,'Rekapitulasi Juni'!$E$804:$E$984)</f>
        <v>0</v>
      </c>
      <c r="FT37" s="324">
        <f>SUMIF('Rekapitulasi Juni'!$D$804:$D$984,APS!$B37,'Rekapitulasi Juni'!$F$804:$F$984)</f>
        <v>0</v>
      </c>
      <c r="FU37" s="27"/>
      <c r="FV37" s="325">
        <f t="shared" si="99"/>
        <v>0</v>
      </c>
      <c r="FW37" s="325">
        <f t="shared" si="100"/>
        <v>0</v>
      </c>
      <c r="FX37" s="27"/>
      <c r="FY37" s="324">
        <f>SUMIF('Rekapitulasi Juni'!$U$804:$U$984,APS!$B37,'Rekapitulasi Juni'!$V$804:$V$984)</f>
        <v>0</v>
      </c>
      <c r="FZ37" s="324">
        <f>SUMIF('Rekapitulasi Juni'!$U$804:$U$984,APS!$B37,'Rekapitulasi Juni'!$W$804:$W$984)</f>
        <v>0</v>
      </c>
      <c r="GA37" s="27"/>
      <c r="GB37" s="325">
        <f t="shared" si="101"/>
        <v>0</v>
      </c>
      <c r="GC37" s="325">
        <f t="shared" si="102"/>
        <v>0</v>
      </c>
      <c r="GD37" s="27"/>
      <c r="GE37" s="324">
        <f>SUMIF('Rekapitulasi Juni'!$AL$804:$AL$984,APS!$B37,'Rekapitulasi Juni'!$AM$804:$AM$984)</f>
        <v>0</v>
      </c>
      <c r="GF37" s="324">
        <f>SUMIF('Rekapitulasi Juni'!$AL$804:$AL$984,APS!$B37,'Rekapitulasi Juni'!$AN$804:$AN$984)</f>
        <v>0</v>
      </c>
      <c r="GG37" s="27"/>
      <c r="GH37" s="325">
        <f t="shared" si="27"/>
        <v>0</v>
      </c>
      <c r="GI37" s="325">
        <f t="shared" si="28"/>
        <v>0</v>
      </c>
      <c r="GJ37" s="27"/>
      <c r="GK37" s="27"/>
      <c r="GL37" s="41">
        <f t="shared" si="103"/>
        <v>0</v>
      </c>
      <c r="GM37" s="41">
        <f t="shared" si="104"/>
        <v>0</v>
      </c>
      <c r="GN37" s="41">
        <f t="shared" si="105"/>
        <v>0</v>
      </c>
      <c r="GO37" s="41">
        <f t="shared" si="106"/>
        <v>0</v>
      </c>
      <c r="GP37" s="41">
        <f t="shared" si="107"/>
        <v>0</v>
      </c>
      <c r="GQ37" s="41">
        <f t="shared" si="108"/>
        <v>0</v>
      </c>
      <c r="GR37" s="180">
        <f t="shared" si="109"/>
        <v>0</v>
      </c>
      <c r="GS37" s="41">
        <f t="shared" si="29"/>
        <v>230</v>
      </c>
      <c r="GT37" s="41">
        <f t="shared" si="30"/>
        <v>230</v>
      </c>
      <c r="GU37" s="41">
        <f t="shared" si="31"/>
        <v>230</v>
      </c>
      <c r="GV37" s="41">
        <f t="shared" si="32"/>
        <v>0</v>
      </c>
      <c r="GW37" s="41">
        <f t="shared" si="33"/>
        <v>230</v>
      </c>
      <c r="GX37" s="41">
        <f t="shared" si="34"/>
        <v>0</v>
      </c>
      <c r="GY37" s="180">
        <f t="shared" si="35"/>
        <v>100</v>
      </c>
      <c r="GZ37" s="41">
        <v>21</v>
      </c>
      <c r="HA37" s="32" t="s">
        <v>1310</v>
      </c>
      <c r="HB37" s="42">
        <f t="shared" si="117"/>
        <v>300</v>
      </c>
      <c r="HC37" s="43"/>
    </row>
    <row r="38" spans="1:211" ht="15" customHeight="1">
      <c r="A38" s="31" t="s">
        <v>84</v>
      </c>
      <c r="B38" s="32" t="s">
        <v>85</v>
      </c>
      <c r="C38" s="31" t="s">
        <v>1</v>
      </c>
      <c r="D38" s="31" t="s">
        <v>1</v>
      </c>
      <c r="E38" s="31" t="s">
        <v>43</v>
      </c>
      <c r="F38" s="31" t="s">
        <v>1</v>
      </c>
      <c r="G38" s="33">
        <v>150</v>
      </c>
      <c r="H38" s="33">
        <v>0</v>
      </c>
      <c r="I38" s="33">
        <v>0</v>
      </c>
      <c r="J38" s="34">
        <f>IFERROR(VLOOKUP(A38,#REF!,3,0),0)</f>
        <v>0</v>
      </c>
      <c r="K38" s="34">
        <f t="shared" si="110"/>
        <v>-305</v>
      </c>
      <c r="L38" s="34">
        <v>310</v>
      </c>
      <c r="M38" s="34">
        <v>5</v>
      </c>
      <c r="N38" s="35">
        <f t="shared" si="111"/>
        <v>455</v>
      </c>
      <c r="O38" s="35">
        <f t="shared" si="112"/>
        <v>455</v>
      </c>
      <c r="P38" s="36">
        <v>300</v>
      </c>
      <c r="Q38" s="36">
        <f t="shared" si="36"/>
        <v>0</v>
      </c>
      <c r="R38" s="36"/>
      <c r="S38" s="37">
        <f ca="1">SUMIF(ROP!$D$6:$H$65536,A38,ROP!$J$6:$J$65536)</f>
        <v>10</v>
      </c>
      <c r="T38" s="37">
        <f>SUMIF(HASIL!$B:$B,APS!$B38&amp;RIGHT(APS!T$9,2),HASIL!$I:$I)</f>
        <v>0</v>
      </c>
      <c r="U38" s="37">
        <f>SUMIF(HASIL!$B:$B,APS!$B38&amp;RIGHT(APS!U$9,2),HASIL!$I:$I)</f>
        <v>0</v>
      </c>
      <c r="V38" s="37">
        <f>SUMIF(HASIL!$B:$B,APS!$B38&amp;RIGHT(APS!V$9,2),HASIL!$I:$I)</f>
        <v>0</v>
      </c>
      <c r="W38" s="37">
        <f>SUMIF(HASIL!$B:$B,APS!$B38&amp;RIGHT(APS!W$9,2),HASIL!$I:$I)</f>
        <v>0</v>
      </c>
      <c r="X38" s="38">
        <f t="shared" si="113"/>
        <v>0</v>
      </c>
      <c r="Y38" s="38">
        <f t="shared" si="114"/>
        <v>0</v>
      </c>
      <c r="Z38" s="39">
        <f t="shared" si="115"/>
        <v>0</v>
      </c>
      <c r="AA38" s="39">
        <f t="shared" si="26"/>
        <v>0</v>
      </c>
      <c r="AB38" s="40">
        <f t="shared" si="116"/>
        <v>300</v>
      </c>
      <c r="AC38" s="27">
        <v>300</v>
      </c>
      <c r="AD38" s="27"/>
      <c r="AE38" s="27"/>
      <c r="AF38" s="27"/>
      <c r="AG38" s="27"/>
      <c r="AH38" s="27"/>
      <c r="AI38" s="324">
        <f>SUMIF('Rekapitulasi Juni'!$D$9:$D$192,APS!$B38,'Rekapitulasi Juni'!$E$9:$E$192)</f>
        <v>0</v>
      </c>
      <c r="AJ38" s="324">
        <f>SUMIF('Rekapitulasi Juni'!$D$9:$D$192,APS!$B38,'Rekapitulasi Juni'!$F$9:$F$192)</f>
        <v>0</v>
      </c>
      <c r="AK38" s="324">
        <f>SUMIF('Rekapitulasi Juni'!$D$9:$D$192,APS!$B38,'Rekapitulasi Juni'!$K$9:$K$192)</f>
        <v>0</v>
      </c>
      <c r="AL38" s="325">
        <f t="shared" si="37"/>
        <v>0</v>
      </c>
      <c r="AM38" s="325">
        <f t="shared" si="38"/>
        <v>0</v>
      </c>
      <c r="AN38" s="27"/>
      <c r="AO38" s="324">
        <f>SUMIF('Rekapitulasi Juni'!$U$9:$U$192,APS!$B38,'Rekapitulasi Juni'!$V$9:$V$192)</f>
        <v>0</v>
      </c>
      <c r="AP38" s="324">
        <f>SUMIF('Rekapitulasi Juni'!$U$9:$U$192,APS!$B38,'Rekapitulasi Juni'!$W$9:$W$192)</f>
        <v>0</v>
      </c>
      <c r="AQ38" s="27"/>
      <c r="AR38" s="325">
        <f t="shared" si="39"/>
        <v>0</v>
      </c>
      <c r="AS38" s="325">
        <f t="shared" si="40"/>
        <v>0</v>
      </c>
      <c r="AT38" s="27"/>
      <c r="AU38" s="324">
        <f>SUMIF('Rekapitulasi Juni'!$AL$9:$AL$192,APS!$B38,'Rekapitulasi Juni'!$AM$9:$AM$192)</f>
        <v>0</v>
      </c>
      <c r="AV38" s="324">
        <f>SUMIF('Rekapitulasi Juni'!$AL$9:$AL$192,APS!$B38,'Rekapitulasi Juni'!$AN$9:$AN$192)</f>
        <v>0</v>
      </c>
      <c r="AW38" s="27"/>
      <c r="AX38" s="325">
        <f t="shared" si="41"/>
        <v>0</v>
      </c>
      <c r="AY38" s="325">
        <f t="shared" si="42"/>
        <v>0</v>
      </c>
      <c r="AZ38" s="41">
        <f t="shared" si="43"/>
        <v>0</v>
      </c>
      <c r="BA38" s="41">
        <f t="shared" si="44"/>
        <v>0</v>
      </c>
      <c r="BB38" s="41">
        <f t="shared" si="45"/>
        <v>0</v>
      </c>
      <c r="BC38" s="41">
        <f t="shared" si="46"/>
        <v>0</v>
      </c>
      <c r="BD38" s="41">
        <f t="shared" si="47"/>
        <v>0</v>
      </c>
      <c r="BE38" s="41">
        <f t="shared" si="48"/>
        <v>0</v>
      </c>
      <c r="BF38" s="180">
        <f t="shared" si="49"/>
        <v>0</v>
      </c>
      <c r="BG38" s="27">
        <v>0</v>
      </c>
      <c r="BH38" s="27"/>
      <c r="BI38" s="324">
        <f>SUMIF('Rekapitulasi Juni'!$D$214:$D$393,APS!$B38,'Rekapitulasi Juni'!$E$214:$E$393)</f>
        <v>0</v>
      </c>
      <c r="BJ38" s="324">
        <f>SUMIF('Rekapitulasi Juni'!$D$214:$D$393,APS!$B38,'Rekapitulasi Juni'!$F$214:$F$393)</f>
        <v>0</v>
      </c>
      <c r="BK38" s="27"/>
      <c r="BL38" s="325">
        <f t="shared" si="50"/>
        <v>0</v>
      </c>
      <c r="BM38" s="325">
        <f t="shared" si="51"/>
        <v>0</v>
      </c>
      <c r="BN38" s="27"/>
      <c r="BO38" s="324">
        <f>SUMIF('Rekapitulasi Juni'!$U$214:$U$393,APS!$B38,'Rekapitulasi Juni'!$V$214:$V$393)</f>
        <v>0</v>
      </c>
      <c r="BP38" s="324">
        <f>SUMIF('Rekapitulasi Juni'!$U$214:$U$393,APS!$B38,'Rekapitulasi Juni'!$W$214:$W$393)</f>
        <v>0</v>
      </c>
      <c r="BQ38" s="27"/>
      <c r="BR38" s="325">
        <f t="shared" si="52"/>
        <v>0</v>
      </c>
      <c r="BS38" s="325">
        <f t="shared" si="53"/>
        <v>0</v>
      </c>
      <c r="BT38" s="27"/>
      <c r="BU38" s="324">
        <f>SUMIF('Rekapitulasi Juni'!$AL$214:$AL$393,APS!$B38,'Rekapitulasi Juni'!$AM$214:$AM$393)</f>
        <v>0</v>
      </c>
      <c r="BV38" s="324">
        <f>SUMIF('Rekapitulasi Juni'!$AL$214:$AL$393,APS!$B38,'Rekapitulasi Juni'!$AN$214:$AN$393)</f>
        <v>0</v>
      </c>
      <c r="BW38" s="27"/>
      <c r="BX38" s="325">
        <f t="shared" si="54"/>
        <v>0</v>
      </c>
      <c r="BY38" s="325">
        <f t="shared" si="55"/>
        <v>0</v>
      </c>
      <c r="BZ38" s="27"/>
      <c r="CA38" s="324">
        <f>SUMIF('Rekapitulasi Juni'!$BA$214:$BA$393,APS!$B38,'Rekapitulasi Juni'!$BB$214:$BB$393)</f>
        <v>0</v>
      </c>
      <c r="CB38" s="324">
        <f>SUMIF('Rekapitulasi Juni'!$BA$214:$BA$393,APS!$B38,'Rekapitulasi Juni'!$BC$214:$BC$393)</f>
        <v>0</v>
      </c>
      <c r="CC38" s="27"/>
      <c r="CD38" s="325">
        <f t="shared" si="56"/>
        <v>0</v>
      </c>
      <c r="CE38" s="325">
        <f t="shared" si="57"/>
        <v>0</v>
      </c>
      <c r="CF38" s="27"/>
      <c r="CG38" s="324">
        <f>SUMIF('Rekapitulasi Juni'!$BP$214:$BP$393,APS!$B38,'Rekapitulasi Juni'!$BQ$214:$BQ$393)</f>
        <v>0</v>
      </c>
      <c r="CH38" s="324">
        <f>SUMIF('Rekapitulasi Juni'!$BP$214:$BP$393,APS!$B38,'Rekapitulasi Juni'!$BR$214:$BR$393)</f>
        <v>0</v>
      </c>
      <c r="CI38" s="27"/>
      <c r="CJ38" s="325">
        <f t="shared" si="58"/>
        <v>0</v>
      </c>
      <c r="CK38" s="325">
        <f t="shared" si="59"/>
        <v>0</v>
      </c>
      <c r="CL38" s="41">
        <f t="shared" si="60"/>
        <v>0</v>
      </c>
      <c r="CM38" s="41">
        <f t="shared" si="61"/>
        <v>0</v>
      </c>
      <c r="CN38" s="41">
        <f t="shared" si="62"/>
        <v>0</v>
      </c>
      <c r="CO38" s="41">
        <f t="shared" si="63"/>
        <v>0</v>
      </c>
      <c r="CP38" s="41">
        <f t="shared" si="64"/>
        <v>0</v>
      </c>
      <c r="CQ38" s="41">
        <f t="shared" si="65"/>
        <v>0</v>
      </c>
      <c r="CR38" s="180">
        <f t="shared" si="66"/>
        <v>0</v>
      </c>
      <c r="CS38" s="27">
        <v>0</v>
      </c>
      <c r="CT38" s="27"/>
      <c r="CU38" s="324">
        <f>SUMIF('Rekapitulasi Juni'!$D$410:$D$588,APS!$B38,'Rekapitulasi Juni'!$E$410:$E$588)</f>
        <v>0</v>
      </c>
      <c r="CV38" s="324">
        <f>SUMIF('Rekapitulasi Juni'!$D$410:$D$588,APS!$B38,'Rekapitulasi Juni'!$F$410:$F$588)</f>
        <v>0</v>
      </c>
      <c r="CW38" s="27"/>
      <c r="CX38" s="325">
        <f t="shared" si="67"/>
        <v>0</v>
      </c>
      <c r="CY38" s="325">
        <f t="shared" si="68"/>
        <v>0</v>
      </c>
      <c r="CZ38" s="27"/>
      <c r="DA38" s="324">
        <f>SUMIF('Rekapitulasi Juni'!$U$410:$U$588,APS!$B38,'Rekapitulasi Juni'!$V$410:$V$588)</f>
        <v>0</v>
      </c>
      <c r="DB38" s="324">
        <f>SUMIF('Rekapitulasi Juni'!$U$410:$U$588,APS!$B38,'Rekapitulasi Juni'!$W$410:$W$588)</f>
        <v>0</v>
      </c>
      <c r="DC38" s="27"/>
      <c r="DD38" s="325">
        <f t="shared" si="69"/>
        <v>0</v>
      </c>
      <c r="DE38" s="325">
        <f t="shared" si="70"/>
        <v>0</v>
      </c>
      <c r="DF38" s="27"/>
      <c r="DG38" s="324">
        <f>SUMIF('Rekapitulasi Juni'!$AL$410:$AL$588,APS!$B38,'Rekapitulasi Juni'!$AM$410:$AM$588)</f>
        <v>0</v>
      </c>
      <c r="DH38" s="324">
        <f>SUMIF('Rekapitulasi Juni'!$AL$410:$AL$588,APS!$B38,'Rekapitulasi Juni'!$AN$410:$AN$588)</f>
        <v>0</v>
      </c>
      <c r="DI38" s="27"/>
      <c r="DJ38" s="325">
        <f t="shared" si="71"/>
        <v>0</v>
      </c>
      <c r="DK38" s="325">
        <f t="shared" si="72"/>
        <v>0</v>
      </c>
      <c r="DL38" s="27"/>
      <c r="DM38" s="324">
        <f>SUMIF('Rekapitulasi Juni'!$BA$410:$BA$588,APS!$B38,'Rekapitulasi Juni'!$BB$410:$BB$588)</f>
        <v>0</v>
      </c>
      <c r="DN38" s="324">
        <f>SUMIF('Rekapitulasi Juni'!$BA$410:$BA$588,APS!$B38,'Rekapitulasi Juni'!$BC$410:$BC$588)</f>
        <v>0</v>
      </c>
      <c r="DO38" s="324">
        <f>SUMIF('Rekapitulasi Juni'!$BA$410:$BA$588,APS!$B38,'Rekapitulasi Juni'!$BF$410:$BF$588)</f>
        <v>0</v>
      </c>
      <c r="DP38" s="325">
        <f t="shared" si="73"/>
        <v>0</v>
      </c>
      <c r="DQ38" s="325">
        <f t="shared" si="74"/>
        <v>0</v>
      </c>
      <c r="DR38" s="27"/>
      <c r="DS38" s="324">
        <f>SUMIF('Rekapitulasi Juni'!$BP$410:$BP$588,APS!$B38,'Rekapitulasi Juni'!$BQ$410:$BQ$588)</f>
        <v>0</v>
      </c>
      <c r="DT38" s="324">
        <f>SUMIF('Rekapitulasi Juni'!$BP$410:$BP$588,APS!$B38,'Rekapitulasi Juni'!$BR$410:$BR$588)</f>
        <v>0</v>
      </c>
      <c r="DU38" s="27"/>
      <c r="DV38" s="325">
        <f t="shared" si="75"/>
        <v>0</v>
      </c>
      <c r="DW38" s="325">
        <f t="shared" si="76"/>
        <v>0</v>
      </c>
      <c r="DX38" s="41">
        <f t="shared" si="77"/>
        <v>0</v>
      </c>
      <c r="DY38" s="41">
        <f t="shared" si="78"/>
        <v>0</v>
      </c>
      <c r="DZ38" s="41">
        <f t="shared" si="79"/>
        <v>0</v>
      </c>
      <c r="EA38" s="41">
        <f t="shared" si="80"/>
        <v>0</v>
      </c>
      <c r="EB38" s="41">
        <f t="shared" si="81"/>
        <v>0</v>
      </c>
      <c r="EC38" s="41">
        <f t="shared" si="82"/>
        <v>0</v>
      </c>
      <c r="ED38" s="180">
        <f t="shared" si="83"/>
        <v>0</v>
      </c>
      <c r="EE38" s="27">
        <v>0</v>
      </c>
      <c r="EF38" s="27"/>
      <c r="EG38" s="324">
        <f>SUMIF('Rekapitulasi Juni'!$D$608:$D$786,APS!$B38,'Rekapitulasi Juni'!$E$608:$E$786)</f>
        <v>0</v>
      </c>
      <c r="EH38" s="324">
        <f>SUMIF('Rekapitulasi Juni'!$D$608:$D$786,APS!$B38,'Rekapitulasi Juni'!$F$608:$F$786)</f>
        <v>0</v>
      </c>
      <c r="EI38" s="27"/>
      <c r="EJ38" s="325">
        <f t="shared" si="84"/>
        <v>0</v>
      </c>
      <c r="EK38" s="325">
        <f t="shared" si="85"/>
        <v>0</v>
      </c>
      <c r="EL38" s="27"/>
      <c r="EM38" s="324">
        <f>SUMIF('Rekapitulasi Juni'!$U$608:$U$786,APS!$B38,'Rekapitulasi Juni'!$V$608:$V$786)</f>
        <v>0</v>
      </c>
      <c r="EN38" s="324">
        <f>SUMIF('Rekapitulasi Juni'!$U$608:$U$786,APS!$B38,'Rekapitulasi Juni'!$W$608:$W$786)</f>
        <v>0</v>
      </c>
      <c r="EO38" s="27"/>
      <c r="EP38" s="325">
        <f t="shared" si="86"/>
        <v>0</v>
      </c>
      <c r="EQ38" s="325">
        <f t="shared" si="87"/>
        <v>0</v>
      </c>
      <c r="ER38" s="27"/>
      <c r="ES38" s="324">
        <f>SUMIF('Rekapitulasi Juni'!$AL$608:$AL$786,APS!$B38,'Rekapitulasi Juni'!$AM$608:$AM$786)</f>
        <v>0</v>
      </c>
      <c r="ET38" s="324">
        <f>SUMIF('Rekapitulasi Juni'!$AL$608:$AL$786,APS!$B38,'Rekapitulasi Juni'!$AN$608:$AN$786)</f>
        <v>0</v>
      </c>
      <c r="EU38" s="27"/>
      <c r="EV38" s="325">
        <f t="shared" si="88"/>
        <v>0</v>
      </c>
      <c r="EW38" s="325">
        <f t="shared" si="89"/>
        <v>0</v>
      </c>
      <c r="EX38" s="27"/>
      <c r="EY38" s="324">
        <f>SUMIF('Rekapitulasi Juni'!$BA$608:$BA$786,APS!$B38,'Rekapitulasi Juni'!$BB$608:$BB$786)</f>
        <v>0</v>
      </c>
      <c r="EZ38" s="324">
        <f>SUMIF('Rekapitulasi Juni'!$BA$608:$BA$786,APS!$B38,'Rekapitulasi Juni'!$BC$608:$BC$786)</f>
        <v>0</v>
      </c>
      <c r="FA38" s="324">
        <f>SUMIF('Rekapitulasi Juni'!$BA$608:$BA$786,APS!$B38,'Rekapitulasi Juni'!$BF$608:$BF$786)</f>
        <v>0</v>
      </c>
      <c r="FB38" s="325">
        <f t="shared" si="90"/>
        <v>0</v>
      </c>
      <c r="FC38" s="325">
        <f t="shared" si="91"/>
        <v>0</v>
      </c>
      <c r="FD38" s="27"/>
      <c r="FE38" s="27"/>
      <c r="FF38" s="27"/>
      <c r="FG38" s="27"/>
      <c r="FH38" s="27"/>
      <c r="FI38" s="27"/>
      <c r="FJ38" s="41">
        <f t="shared" si="92"/>
        <v>0</v>
      </c>
      <c r="FK38" s="41">
        <f t="shared" si="93"/>
        <v>0</v>
      </c>
      <c r="FL38" s="41">
        <f t="shared" si="94"/>
        <v>0</v>
      </c>
      <c r="FM38" s="41">
        <f t="shared" si="95"/>
        <v>0</v>
      </c>
      <c r="FN38" s="41">
        <f t="shared" si="96"/>
        <v>0</v>
      </c>
      <c r="FO38" s="41">
        <f t="shared" si="97"/>
        <v>0</v>
      </c>
      <c r="FP38" s="180">
        <f t="shared" si="98"/>
        <v>0</v>
      </c>
      <c r="FQ38" s="27"/>
      <c r="FR38" s="27"/>
      <c r="FS38" s="324">
        <f>SUMIF('Rekapitulasi Juni'!$D$804:$D$984,APS!$B38,'Rekapitulasi Juni'!$E$804:$E$984)</f>
        <v>0</v>
      </c>
      <c r="FT38" s="324">
        <f>SUMIF('Rekapitulasi Juni'!$D$804:$D$984,APS!$B38,'Rekapitulasi Juni'!$F$804:$F$984)</f>
        <v>0</v>
      </c>
      <c r="FU38" s="27"/>
      <c r="FV38" s="325">
        <f t="shared" si="99"/>
        <v>0</v>
      </c>
      <c r="FW38" s="325">
        <f t="shared" si="100"/>
        <v>0</v>
      </c>
      <c r="FX38" s="27"/>
      <c r="FY38" s="324">
        <f>SUMIF('Rekapitulasi Juni'!$U$804:$U$984,APS!$B38,'Rekapitulasi Juni'!$V$804:$V$984)</f>
        <v>0</v>
      </c>
      <c r="FZ38" s="324">
        <f>SUMIF('Rekapitulasi Juni'!$U$804:$U$984,APS!$B38,'Rekapitulasi Juni'!$W$804:$W$984)</f>
        <v>0</v>
      </c>
      <c r="GA38" s="27"/>
      <c r="GB38" s="325">
        <f t="shared" si="101"/>
        <v>0</v>
      </c>
      <c r="GC38" s="325">
        <f t="shared" si="102"/>
        <v>0</v>
      </c>
      <c r="GD38" s="27"/>
      <c r="GE38" s="324">
        <f>SUMIF('Rekapitulasi Juni'!$AL$804:$AL$984,APS!$B38,'Rekapitulasi Juni'!$AM$804:$AM$984)</f>
        <v>0</v>
      </c>
      <c r="GF38" s="324">
        <f>SUMIF('Rekapitulasi Juni'!$AL$804:$AL$984,APS!$B38,'Rekapitulasi Juni'!$AN$804:$AN$984)</f>
        <v>0</v>
      </c>
      <c r="GG38" s="27"/>
      <c r="GH38" s="325">
        <f t="shared" si="27"/>
        <v>0</v>
      </c>
      <c r="GI38" s="325">
        <f t="shared" si="28"/>
        <v>0</v>
      </c>
      <c r="GJ38" s="27"/>
      <c r="GK38" s="27"/>
      <c r="GL38" s="41">
        <f t="shared" si="103"/>
        <v>0</v>
      </c>
      <c r="GM38" s="41">
        <f t="shared" si="104"/>
        <v>0</v>
      </c>
      <c r="GN38" s="41">
        <f t="shared" si="105"/>
        <v>0</v>
      </c>
      <c r="GO38" s="41">
        <f t="shared" si="106"/>
        <v>0</v>
      </c>
      <c r="GP38" s="41">
        <f t="shared" si="107"/>
        <v>0</v>
      </c>
      <c r="GQ38" s="41">
        <f t="shared" si="108"/>
        <v>0</v>
      </c>
      <c r="GR38" s="180">
        <f t="shared" si="109"/>
        <v>0</v>
      </c>
      <c r="GS38" s="41">
        <f t="shared" si="29"/>
        <v>0</v>
      </c>
      <c r="GT38" s="41">
        <f t="shared" si="30"/>
        <v>0</v>
      </c>
      <c r="GU38" s="41">
        <f t="shared" si="31"/>
        <v>0</v>
      </c>
      <c r="GV38" s="41">
        <f t="shared" si="32"/>
        <v>0</v>
      </c>
      <c r="GW38" s="41">
        <f t="shared" si="33"/>
        <v>0</v>
      </c>
      <c r="GX38" s="41">
        <f t="shared" si="34"/>
        <v>0</v>
      </c>
      <c r="GY38" s="180">
        <f t="shared" si="35"/>
        <v>0</v>
      </c>
      <c r="GZ38" s="41">
        <v>22</v>
      </c>
      <c r="HA38" s="32"/>
      <c r="HB38" s="42">
        <f t="shared" si="117"/>
        <v>155</v>
      </c>
      <c r="HC38" s="43"/>
    </row>
    <row r="39" spans="1:211" ht="15" customHeight="1">
      <c r="A39" s="31" t="s">
        <v>86</v>
      </c>
      <c r="B39" s="32" t="s">
        <v>87</v>
      </c>
      <c r="C39" s="31" t="s">
        <v>1</v>
      </c>
      <c r="D39" s="31" t="s">
        <v>1</v>
      </c>
      <c r="E39" s="31" t="s">
        <v>43</v>
      </c>
      <c r="F39" s="31" t="s">
        <v>1</v>
      </c>
      <c r="G39" s="33">
        <v>400</v>
      </c>
      <c r="H39" s="33">
        <v>0</v>
      </c>
      <c r="I39" s="33">
        <v>0</v>
      </c>
      <c r="J39" s="34">
        <f>IFERROR(VLOOKUP(A39,#REF!,3,0),0)</f>
        <v>0</v>
      </c>
      <c r="K39" s="34">
        <f t="shared" si="110"/>
        <v>0</v>
      </c>
      <c r="L39" s="34">
        <v>0</v>
      </c>
      <c r="M39" s="34">
        <v>0</v>
      </c>
      <c r="N39" s="35">
        <f t="shared" si="111"/>
        <v>400</v>
      </c>
      <c r="O39" s="35">
        <f t="shared" si="112"/>
        <v>400</v>
      </c>
      <c r="P39" s="36">
        <v>500</v>
      </c>
      <c r="Q39" s="36">
        <f t="shared" si="36"/>
        <v>500</v>
      </c>
      <c r="R39" s="36"/>
      <c r="S39" s="37">
        <f ca="1">SUMIF(ROP!$D$6:$H$65536,A39,ROP!$J$6:$J$65536)</f>
        <v>0</v>
      </c>
      <c r="T39" s="37">
        <f>SUMIF(HASIL!$B:$B,APS!$B39&amp;RIGHT(APS!T$9,2),HASIL!$I:$I)</f>
        <v>0</v>
      </c>
      <c r="U39" s="37">
        <f>SUMIF(HASIL!$B:$B,APS!$B39&amp;RIGHT(APS!U$9,2),HASIL!$I:$I)</f>
        <v>0</v>
      </c>
      <c r="V39" s="37">
        <f>SUMIF(HASIL!$B:$B,APS!$B39&amp;RIGHT(APS!V$9,2),HASIL!$I:$I)</f>
        <v>0</v>
      </c>
      <c r="W39" s="37">
        <f>SUMIF(HASIL!$B:$B,APS!$B39&amp;RIGHT(APS!W$9,2),HASIL!$I:$I)</f>
        <v>0</v>
      </c>
      <c r="X39" s="38">
        <f t="shared" si="113"/>
        <v>0</v>
      </c>
      <c r="Y39" s="38">
        <f t="shared" si="114"/>
        <v>-500</v>
      </c>
      <c r="Z39" s="39">
        <f t="shared" si="115"/>
        <v>0</v>
      </c>
      <c r="AA39" s="39">
        <f t="shared" si="26"/>
        <v>500</v>
      </c>
      <c r="AB39" s="40">
        <f t="shared" si="116"/>
        <v>500</v>
      </c>
      <c r="AC39" s="27">
        <v>200</v>
      </c>
      <c r="AD39" s="27"/>
      <c r="AE39" s="27"/>
      <c r="AF39" s="27"/>
      <c r="AG39" s="27"/>
      <c r="AH39" s="27"/>
      <c r="AI39" s="324">
        <f>SUMIF('Rekapitulasi Juni'!$D$9:$D$192,APS!$B39,'Rekapitulasi Juni'!$E$9:$E$192)</f>
        <v>0</v>
      </c>
      <c r="AJ39" s="324">
        <f>SUMIF('Rekapitulasi Juni'!$D$9:$D$192,APS!$B39,'Rekapitulasi Juni'!$F$9:$F$192)</f>
        <v>0</v>
      </c>
      <c r="AK39" s="324">
        <f>SUMIF('Rekapitulasi Juni'!$D$9:$D$192,APS!$B39,'Rekapitulasi Juni'!$K$9:$K$192)</f>
        <v>0</v>
      </c>
      <c r="AL39" s="325">
        <f t="shared" si="37"/>
        <v>0</v>
      </c>
      <c r="AM39" s="325">
        <f t="shared" si="38"/>
        <v>0</v>
      </c>
      <c r="AN39" s="27"/>
      <c r="AO39" s="324">
        <f>SUMIF('Rekapitulasi Juni'!$U$9:$U$192,APS!$B39,'Rekapitulasi Juni'!$V$9:$V$192)</f>
        <v>0</v>
      </c>
      <c r="AP39" s="324">
        <f>SUMIF('Rekapitulasi Juni'!$U$9:$U$192,APS!$B39,'Rekapitulasi Juni'!$W$9:$W$192)</f>
        <v>0</v>
      </c>
      <c r="AQ39" s="27"/>
      <c r="AR39" s="325">
        <f t="shared" si="39"/>
        <v>0</v>
      </c>
      <c r="AS39" s="325">
        <f t="shared" si="40"/>
        <v>0</v>
      </c>
      <c r="AT39" s="27"/>
      <c r="AU39" s="324">
        <f>SUMIF('Rekapitulasi Juni'!$AL$9:$AL$192,APS!$B39,'Rekapitulasi Juni'!$AM$9:$AM$192)</f>
        <v>0</v>
      </c>
      <c r="AV39" s="324">
        <f>SUMIF('Rekapitulasi Juni'!$AL$9:$AL$192,APS!$B39,'Rekapitulasi Juni'!$AN$9:$AN$192)</f>
        <v>0</v>
      </c>
      <c r="AW39" s="27"/>
      <c r="AX39" s="325">
        <f t="shared" si="41"/>
        <v>0</v>
      </c>
      <c r="AY39" s="325">
        <f t="shared" si="42"/>
        <v>0</v>
      </c>
      <c r="AZ39" s="41">
        <f t="shared" si="43"/>
        <v>0</v>
      </c>
      <c r="BA39" s="41">
        <f t="shared" si="44"/>
        <v>0</v>
      </c>
      <c r="BB39" s="41">
        <f t="shared" si="45"/>
        <v>0</v>
      </c>
      <c r="BC39" s="41">
        <f t="shared" si="46"/>
        <v>0</v>
      </c>
      <c r="BD39" s="41">
        <f t="shared" si="47"/>
        <v>0</v>
      </c>
      <c r="BE39" s="41">
        <f t="shared" si="48"/>
        <v>0</v>
      </c>
      <c r="BF39" s="180">
        <f t="shared" si="49"/>
        <v>0</v>
      </c>
      <c r="BG39" s="27">
        <v>200</v>
      </c>
      <c r="BH39" s="27">
        <v>500</v>
      </c>
      <c r="BI39" s="324">
        <f>SUMIF('Rekapitulasi Juni'!$D$214:$D$393,APS!$B39,'Rekapitulasi Juni'!$E$214:$E$393)</f>
        <v>500</v>
      </c>
      <c r="BJ39" s="324">
        <f>SUMIF('Rekapitulasi Juni'!$D$214:$D$393,APS!$B39,'Rekapitulasi Juni'!$F$214:$F$393)</f>
        <v>415</v>
      </c>
      <c r="BK39" s="27"/>
      <c r="BL39" s="325">
        <f t="shared" si="50"/>
        <v>83</v>
      </c>
      <c r="BM39" s="325">
        <f t="shared" si="51"/>
        <v>83</v>
      </c>
      <c r="BN39" s="27"/>
      <c r="BO39" s="324">
        <f>SUMIF('Rekapitulasi Juni'!$U$214:$U$393,APS!$B39,'Rekapitulasi Juni'!$V$214:$V$393)</f>
        <v>0</v>
      </c>
      <c r="BP39" s="324">
        <f>SUMIF('Rekapitulasi Juni'!$U$214:$U$393,APS!$B39,'Rekapitulasi Juni'!$W$214:$W$393)</f>
        <v>0</v>
      </c>
      <c r="BQ39" s="27"/>
      <c r="BR39" s="325">
        <f t="shared" si="52"/>
        <v>0</v>
      </c>
      <c r="BS39" s="325">
        <f t="shared" si="53"/>
        <v>0</v>
      </c>
      <c r="BT39" s="27"/>
      <c r="BU39" s="324">
        <f>SUMIF('Rekapitulasi Juni'!$AL$214:$AL$393,APS!$B39,'Rekapitulasi Juni'!$AM$214:$AM$393)</f>
        <v>0</v>
      </c>
      <c r="BV39" s="324">
        <f>SUMIF('Rekapitulasi Juni'!$AL$214:$AL$393,APS!$B39,'Rekapitulasi Juni'!$AN$214:$AN$393)</f>
        <v>0</v>
      </c>
      <c r="BW39" s="27"/>
      <c r="BX39" s="325">
        <f t="shared" si="54"/>
        <v>0</v>
      </c>
      <c r="BY39" s="325">
        <f t="shared" si="55"/>
        <v>0</v>
      </c>
      <c r="BZ39" s="27"/>
      <c r="CA39" s="324">
        <f>SUMIF('Rekapitulasi Juni'!$BA$214:$BA$393,APS!$B39,'Rekapitulasi Juni'!$BB$214:$BB$393)</f>
        <v>0</v>
      </c>
      <c r="CB39" s="324">
        <f>SUMIF('Rekapitulasi Juni'!$BA$214:$BA$393,APS!$B39,'Rekapitulasi Juni'!$BC$214:$BC$393)</f>
        <v>0</v>
      </c>
      <c r="CC39" s="27"/>
      <c r="CD39" s="325">
        <f t="shared" si="56"/>
        <v>0</v>
      </c>
      <c r="CE39" s="325">
        <f t="shared" si="57"/>
        <v>0</v>
      </c>
      <c r="CF39" s="27"/>
      <c r="CG39" s="324">
        <f>SUMIF('Rekapitulasi Juni'!$BP$214:$BP$393,APS!$B39,'Rekapitulasi Juni'!$BQ$214:$BQ$393)</f>
        <v>0</v>
      </c>
      <c r="CH39" s="324">
        <f>SUMIF('Rekapitulasi Juni'!$BP$214:$BP$393,APS!$B39,'Rekapitulasi Juni'!$BR$214:$BR$393)</f>
        <v>0</v>
      </c>
      <c r="CI39" s="27"/>
      <c r="CJ39" s="325">
        <f t="shared" si="58"/>
        <v>0</v>
      </c>
      <c r="CK39" s="325">
        <f t="shared" si="59"/>
        <v>0</v>
      </c>
      <c r="CL39" s="41">
        <f t="shared" si="60"/>
        <v>500</v>
      </c>
      <c r="CM39" s="41">
        <f t="shared" si="61"/>
        <v>500</v>
      </c>
      <c r="CN39" s="41">
        <f t="shared" si="62"/>
        <v>415</v>
      </c>
      <c r="CO39" s="41">
        <f t="shared" si="63"/>
        <v>0</v>
      </c>
      <c r="CP39" s="41">
        <f t="shared" si="64"/>
        <v>415</v>
      </c>
      <c r="CQ39" s="41">
        <f t="shared" si="65"/>
        <v>-85</v>
      </c>
      <c r="CR39" s="180">
        <f t="shared" si="66"/>
        <v>83</v>
      </c>
      <c r="CS39" s="27">
        <v>100</v>
      </c>
      <c r="CT39" s="27"/>
      <c r="CU39" s="324">
        <f>SUMIF('Rekapitulasi Juni'!$D$410:$D$588,APS!$B39,'Rekapitulasi Juni'!$E$410:$E$588)</f>
        <v>85</v>
      </c>
      <c r="CV39" s="324">
        <f>SUMIF('Rekapitulasi Juni'!$D$410:$D$588,APS!$B39,'Rekapitulasi Juni'!$F$410:$F$588)</f>
        <v>0</v>
      </c>
      <c r="CW39" s="27"/>
      <c r="CX39" s="325">
        <f t="shared" si="67"/>
        <v>0</v>
      </c>
      <c r="CY39" s="325">
        <f t="shared" si="68"/>
        <v>0</v>
      </c>
      <c r="CZ39" s="27"/>
      <c r="DA39" s="324">
        <f>SUMIF('Rekapitulasi Juni'!$U$410:$U$588,APS!$B39,'Rekapitulasi Juni'!$V$410:$V$588)</f>
        <v>0</v>
      </c>
      <c r="DB39" s="324">
        <f>SUMIF('Rekapitulasi Juni'!$U$410:$U$588,APS!$B39,'Rekapitulasi Juni'!$W$410:$W$588)</f>
        <v>0</v>
      </c>
      <c r="DC39" s="27"/>
      <c r="DD39" s="325">
        <f t="shared" si="69"/>
        <v>0</v>
      </c>
      <c r="DE39" s="325">
        <f t="shared" si="70"/>
        <v>0</v>
      </c>
      <c r="DF39" s="27"/>
      <c r="DG39" s="324">
        <f>SUMIF('Rekapitulasi Juni'!$AL$410:$AL$588,APS!$B39,'Rekapitulasi Juni'!$AM$410:$AM$588)</f>
        <v>0</v>
      </c>
      <c r="DH39" s="324">
        <f>SUMIF('Rekapitulasi Juni'!$AL$410:$AL$588,APS!$B39,'Rekapitulasi Juni'!$AN$410:$AN$588)</f>
        <v>0</v>
      </c>
      <c r="DI39" s="27"/>
      <c r="DJ39" s="325">
        <f t="shared" si="71"/>
        <v>0</v>
      </c>
      <c r="DK39" s="325">
        <f t="shared" si="72"/>
        <v>0</v>
      </c>
      <c r="DL39" s="27"/>
      <c r="DM39" s="324">
        <f>SUMIF('Rekapitulasi Juni'!$BA$410:$BA$588,APS!$B39,'Rekapitulasi Juni'!$BB$410:$BB$588)</f>
        <v>0</v>
      </c>
      <c r="DN39" s="324">
        <f>SUMIF('Rekapitulasi Juni'!$BA$410:$BA$588,APS!$B39,'Rekapitulasi Juni'!$BC$410:$BC$588)</f>
        <v>0</v>
      </c>
      <c r="DO39" s="324">
        <f>SUMIF('Rekapitulasi Juni'!$BA$410:$BA$588,APS!$B39,'Rekapitulasi Juni'!$BF$410:$BF$588)</f>
        <v>0</v>
      </c>
      <c r="DP39" s="325">
        <f t="shared" si="73"/>
        <v>0</v>
      </c>
      <c r="DQ39" s="325">
        <f t="shared" si="74"/>
        <v>0</v>
      </c>
      <c r="DR39" s="27"/>
      <c r="DS39" s="324">
        <f>SUMIF('Rekapitulasi Juni'!$BP$410:$BP$588,APS!$B39,'Rekapitulasi Juni'!$BQ$410:$BQ$588)</f>
        <v>0</v>
      </c>
      <c r="DT39" s="324">
        <f>SUMIF('Rekapitulasi Juni'!$BP$410:$BP$588,APS!$B39,'Rekapitulasi Juni'!$BR$410:$BR$588)</f>
        <v>0</v>
      </c>
      <c r="DU39" s="27"/>
      <c r="DV39" s="325">
        <f t="shared" si="75"/>
        <v>0</v>
      </c>
      <c r="DW39" s="325">
        <f t="shared" si="76"/>
        <v>0</v>
      </c>
      <c r="DX39" s="41">
        <f t="shared" si="77"/>
        <v>0</v>
      </c>
      <c r="DY39" s="41">
        <f t="shared" si="78"/>
        <v>85</v>
      </c>
      <c r="DZ39" s="41">
        <f t="shared" si="79"/>
        <v>0</v>
      </c>
      <c r="EA39" s="41">
        <f t="shared" si="80"/>
        <v>0</v>
      </c>
      <c r="EB39" s="41">
        <f t="shared" si="81"/>
        <v>0</v>
      </c>
      <c r="EC39" s="41">
        <f t="shared" si="82"/>
        <v>0</v>
      </c>
      <c r="ED39" s="180">
        <f t="shared" si="83"/>
        <v>0</v>
      </c>
      <c r="EE39" s="27">
        <v>0</v>
      </c>
      <c r="EF39" s="27"/>
      <c r="EG39" s="324">
        <f>SUMIF('Rekapitulasi Juni'!$D$608:$D$786,APS!$B39,'Rekapitulasi Juni'!$E$608:$E$786)</f>
        <v>0</v>
      </c>
      <c r="EH39" s="324">
        <f>SUMIF('Rekapitulasi Juni'!$D$608:$D$786,APS!$B39,'Rekapitulasi Juni'!$F$608:$F$786)</f>
        <v>0</v>
      </c>
      <c r="EI39" s="27"/>
      <c r="EJ39" s="325">
        <f t="shared" si="84"/>
        <v>0</v>
      </c>
      <c r="EK39" s="325">
        <f t="shared" si="85"/>
        <v>0</v>
      </c>
      <c r="EL39" s="27"/>
      <c r="EM39" s="324">
        <f>SUMIF('Rekapitulasi Juni'!$U$608:$U$786,APS!$B39,'Rekapitulasi Juni'!$V$608:$V$786)</f>
        <v>0</v>
      </c>
      <c r="EN39" s="324">
        <f>SUMIF('Rekapitulasi Juni'!$U$608:$U$786,APS!$B39,'Rekapitulasi Juni'!$W$608:$W$786)</f>
        <v>0</v>
      </c>
      <c r="EO39" s="27"/>
      <c r="EP39" s="325">
        <f t="shared" si="86"/>
        <v>0</v>
      </c>
      <c r="EQ39" s="325">
        <f t="shared" si="87"/>
        <v>0</v>
      </c>
      <c r="ER39" s="27"/>
      <c r="ES39" s="324">
        <f>SUMIF('Rekapitulasi Juni'!$AL$608:$AL$786,APS!$B39,'Rekapitulasi Juni'!$AM$608:$AM$786)</f>
        <v>0</v>
      </c>
      <c r="ET39" s="324">
        <f>SUMIF('Rekapitulasi Juni'!$AL$608:$AL$786,APS!$B39,'Rekapitulasi Juni'!$AN$608:$AN$786)</f>
        <v>0</v>
      </c>
      <c r="EU39" s="27"/>
      <c r="EV39" s="325">
        <f t="shared" si="88"/>
        <v>0</v>
      </c>
      <c r="EW39" s="325">
        <f t="shared" si="89"/>
        <v>0</v>
      </c>
      <c r="EX39" s="27"/>
      <c r="EY39" s="324">
        <f>SUMIF('Rekapitulasi Juni'!$BA$608:$BA$786,APS!$B39,'Rekapitulasi Juni'!$BB$608:$BB$786)</f>
        <v>0</v>
      </c>
      <c r="EZ39" s="324">
        <f>SUMIF('Rekapitulasi Juni'!$BA$608:$BA$786,APS!$B39,'Rekapitulasi Juni'!$BC$608:$BC$786)</f>
        <v>0</v>
      </c>
      <c r="FA39" s="324">
        <f>SUMIF('Rekapitulasi Juni'!$BA$608:$BA$786,APS!$B39,'Rekapitulasi Juni'!$BF$608:$BF$786)</f>
        <v>0</v>
      </c>
      <c r="FB39" s="325">
        <f t="shared" si="90"/>
        <v>0</v>
      </c>
      <c r="FC39" s="325">
        <f t="shared" si="91"/>
        <v>0</v>
      </c>
      <c r="FD39" s="27"/>
      <c r="FE39" s="27"/>
      <c r="FF39" s="27"/>
      <c r="FG39" s="27"/>
      <c r="FH39" s="27"/>
      <c r="FI39" s="27"/>
      <c r="FJ39" s="41">
        <f t="shared" si="92"/>
        <v>0</v>
      </c>
      <c r="FK39" s="41">
        <f t="shared" si="93"/>
        <v>0</v>
      </c>
      <c r="FL39" s="41">
        <f t="shared" si="94"/>
        <v>0</v>
      </c>
      <c r="FM39" s="41">
        <f t="shared" si="95"/>
        <v>0</v>
      </c>
      <c r="FN39" s="41">
        <f t="shared" si="96"/>
        <v>0</v>
      </c>
      <c r="FO39" s="41">
        <f t="shared" si="97"/>
        <v>0</v>
      </c>
      <c r="FP39" s="180">
        <f t="shared" si="98"/>
        <v>0</v>
      </c>
      <c r="FQ39" s="27"/>
      <c r="FR39" s="27"/>
      <c r="FS39" s="324">
        <f>SUMIF('Rekapitulasi Juni'!$D$804:$D$984,APS!$B39,'Rekapitulasi Juni'!$E$804:$E$984)</f>
        <v>0</v>
      </c>
      <c r="FT39" s="324">
        <f>SUMIF('Rekapitulasi Juni'!$D$804:$D$984,APS!$B39,'Rekapitulasi Juni'!$F$804:$F$984)</f>
        <v>0</v>
      </c>
      <c r="FU39" s="27"/>
      <c r="FV39" s="325">
        <f t="shared" si="99"/>
        <v>0</v>
      </c>
      <c r="FW39" s="325">
        <f t="shared" si="100"/>
        <v>0</v>
      </c>
      <c r="FX39" s="27"/>
      <c r="FY39" s="324">
        <f>SUMIF('Rekapitulasi Juni'!$U$804:$U$984,APS!$B39,'Rekapitulasi Juni'!$V$804:$V$984)</f>
        <v>0</v>
      </c>
      <c r="FZ39" s="324">
        <f>SUMIF('Rekapitulasi Juni'!$U$804:$U$984,APS!$B39,'Rekapitulasi Juni'!$W$804:$W$984)</f>
        <v>0</v>
      </c>
      <c r="GA39" s="27"/>
      <c r="GB39" s="325">
        <f t="shared" si="101"/>
        <v>0</v>
      </c>
      <c r="GC39" s="325">
        <f t="shared" si="102"/>
        <v>0</v>
      </c>
      <c r="GD39" s="27"/>
      <c r="GE39" s="324">
        <f>SUMIF('Rekapitulasi Juni'!$AL$804:$AL$984,APS!$B39,'Rekapitulasi Juni'!$AM$804:$AM$984)</f>
        <v>0</v>
      </c>
      <c r="GF39" s="324">
        <f>SUMIF('Rekapitulasi Juni'!$AL$804:$AL$984,APS!$B39,'Rekapitulasi Juni'!$AN$804:$AN$984)</f>
        <v>0</v>
      </c>
      <c r="GG39" s="27"/>
      <c r="GH39" s="325">
        <f t="shared" si="27"/>
        <v>0</v>
      </c>
      <c r="GI39" s="325">
        <f t="shared" si="28"/>
        <v>0</v>
      </c>
      <c r="GJ39" s="27"/>
      <c r="GK39" s="27"/>
      <c r="GL39" s="41">
        <f t="shared" si="103"/>
        <v>0</v>
      </c>
      <c r="GM39" s="41">
        <f t="shared" si="104"/>
        <v>0</v>
      </c>
      <c r="GN39" s="41">
        <f t="shared" si="105"/>
        <v>0</v>
      </c>
      <c r="GO39" s="41">
        <f t="shared" si="106"/>
        <v>0</v>
      </c>
      <c r="GP39" s="41">
        <f t="shared" si="107"/>
        <v>0</v>
      </c>
      <c r="GQ39" s="41">
        <f t="shared" si="108"/>
        <v>0</v>
      </c>
      <c r="GR39" s="180">
        <f t="shared" si="109"/>
        <v>0</v>
      </c>
      <c r="GS39" s="41">
        <f t="shared" si="29"/>
        <v>500</v>
      </c>
      <c r="GT39" s="41">
        <f t="shared" si="30"/>
        <v>585</v>
      </c>
      <c r="GU39" s="41">
        <f t="shared" si="31"/>
        <v>415</v>
      </c>
      <c r="GV39" s="41">
        <f t="shared" si="32"/>
        <v>0</v>
      </c>
      <c r="GW39" s="41">
        <f t="shared" si="33"/>
        <v>415</v>
      </c>
      <c r="GX39" s="41">
        <f t="shared" si="34"/>
        <v>-85</v>
      </c>
      <c r="GY39" s="180">
        <f t="shared" si="35"/>
        <v>83</v>
      </c>
      <c r="GZ39" s="41">
        <v>23</v>
      </c>
      <c r="HA39" s="32" t="s">
        <v>1310</v>
      </c>
      <c r="HB39" s="42">
        <f t="shared" si="117"/>
        <v>100</v>
      </c>
      <c r="HC39" s="43"/>
    </row>
    <row r="40" spans="1:211" ht="15" customHeight="1">
      <c r="A40" s="31" t="s">
        <v>88</v>
      </c>
      <c r="B40" s="32" t="s">
        <v>89</v>
      </c>
      <c r="C40" s="31" t="s">
        <v>1</v>
      </c>
      <c r="D40" s="31" t="s">
        <v>1</v>
      </c>
      <c r="E40" s="31" t="s">
        <v>43</v>
      </c>
      <c r="F40" s="31" t="s">
        <v>1</v>
      </c>
      <c r="G40" s="33">
        <v>200</v>
      </c>
      <c r="H40" s="33">
        <v>0</v>
      </c>
      <c r="I40" s="33">
        <v>0</v>
      </c>
      <c r="J40" s="34">
        <f>IFERROR(VLOOKUP(A40,#REF!,3,0),0)</f>
        <v>0</v>
      </c>
      <c r="K40" s="34">
        <f t="shared" si="110"/>
        <v>0</v>
      </c>
      <c r="L40" s="34">
        <v>0</v>
      </c>
      <c r="M40" s="34">
        <v>0</v>
      </c>
      <c r="N40" s="35">
        <f t="shared" si="111"/>
        <v>200</v>
      </c>
      <c r="O40" s="35">
        <f t="shared" si="112"/>
        <v>200</v>
      </c>
      <c r="P40" s="36">
        <v>0</v>
      </c>
      <c r="Q40" s="36">
        <f t="shared" si="36"/>
        <v>0</v>
      </c>
      <c r="R40" s="36"/>
      <c r="S40" s="37">
        <f ca="1">SUMIF(ROP!$D$6:$H$65536,A40,ROP!$J$6:$J$65536)</f>
        <v>0</v>
      </c>
      <c r="T40" s="37">
        <f>SUMIF(HASIL!$B:$B,APS!$B40&amp;RIGHT(APS!T$9,2),HASIL!$I:$I)</f>
        <v>0</v>
      </c>
      <c r="U40" s="37">
        <f>SUMIF(HASIL!$B:$B,APS!$B40&amp;RIGHT(APS!U$9,2),HASIL!$I:$I)</f>
        <v>0</v>
      </c>
      <c r="V40" s="37">
        <f>SUMIF(HASIL!$B:$B,APS!$B40&amp;RIGHT(APS!V$9,2),HASIL!$I:$I)</f>
        <v>0</v>
      </c>
      <c r="W40" s="37">
        <f>SUMIF(HASIL!$B:$B,APS!$B40&amp;RIGHT(APS!W$9,2),HASIL!$I:$I)</f>
        <v>0</v>
      </c>
      <c r="X40" s="38">
        <f t="shared" si="113"/>
        <v>0</v>
      </c>
      <c r="Y40" s="38">
        <f t="shared" si="114"/>
        <v>0</v>
      </c>
      <c r="Z40" s="39">
        <f t="shared" si="115"/>
        <v>0</v>
      </c>
      <c r="AA40" s="39">
        <f t="shared" si="26"/>
        <v>0</v>
      </c>
      <c r="AB40" s="40">
        <f t="shared" si="116"/>
        <v>0</v>
      </c>
      <c r="AC40" s="27">
        <v>0</v>
      </c>
      <c r="AD40" s="27"/>
      <c r="AE40" s="27"/>
      <c r="AF40" s="27"/>
      <c r="AG40" s="27"/>
      <c r="AH40" s="27"/>
      <c r="AI40" s="324">
        <f>SUMIF('Rekapitulasi Juni'!$D$9:$D$192,APS!$B40,'Rekapitulasi Juni'!$E$9:$E$192)</f>
        <v>0</v>
      </c>
      <c r="AJ40" s="324">
        <f>SUMIF('Rekapitulasi Juni'!$D$9:$D$192,APS!$B40,'Rekapitulasi Juni'!$F$9:$F$192)</f>
        <v>0</v>
      </c>
      <c r="AK40" s="324">
        <f>SUMIF('Rekapitulasi Juni'!$D$9:$D$192,APS!$B40,'Rekapitulasi Juni'!$K$9:$K$192)</f>
        <v>0</v>
      </c>
      <c r="AL40" s="325">
        <f t="shared" si="37"/>
        <v>0</v>
      </c>
      <c r="AM40" s="325">
        <f t="shared" si="38"/>
        <v>0</v>
      </c>
      <c r="AN40" s="27"/>
      <c r="AO40" s="324">
        <f>SUMIF('Rekapitulasi Juni'!$U$9:$U$192,APS!$B40,'Rekapitulasi Juni'!$V$9:$V$192)</f>
        <v>0</v>
      </c>
      <c r="AP40" s="324">
        <f>SUMIF('Rekapitulasi Juni'!$U$9:$U$192,APS!$B40,'Rekapitulasi Juni'!$W$9:$W$192)</f>
        <v>0</v>
      </c>
      <c r="AQ40" s="27"/>
      <c r="AR40" s="325">
        <f t="shared" si="39"/>
        <v>0</v>
      </c>
      <c r="AS40" s="325">
        <f t="shared" si="40"/>
        <v>0</v>
      </c>
      <c r="AT40" s="27"/>
      <c r="AU40" s="324">
        <f>SUMIF('Rekapitulasi Juni'!$AL$9:$AL$192,APS!$B40,'Rekapitulasi Juni'!$AM$9:$AM$192)</f>
        <v>0</v>
      </c>
      <c r="AV40" s="324">
        <f>SUMIF('Rekapitulasi Juni'!$AL$9:$AL$192,APS!$B40,'Rekapitulasi Juni'!$AN$9:$AN$192)</f>
        <v>0</v>
      </c>
      <c r="AW40" s="27"/>
      <c r="AX40" s="325">
        <f t="shared" si="41"/>
        <v>0</v>
      </c>
      <c r="AY40" s="325">
        <f t="shared" si="42"/>
        <v>0</v>
      </c>
      <c r="AZ40" s="41">
        <f t="shared" si="43"/>
        <v>0</v>
      </c>
      <c r="BA40" s="41">
        <f t="shared" si="44"/>
        <v>0</v>
      </c>
      <c r="BB40" s="41">
        <f t="shared" si="45"/>
        <v>0</v>
      </c>
      <c r="BC40" s="41">
        <f t="shared" si="46"/>
        <v>0</v>
      </c>
      <c r="BD40" s="41">
        <f t="shared" si="47"/>
        <v>0</v>
      </c>
      <c r="BE40" s="41">
        <f t="shared" si="48"/>
        <v>0</v>
      </c>
      <c r="BF40" s="180">
        <f t="shared" si="49"/>
        <v>0</v>
      </c>
      <c r="BG40" s="27">
        <v>0</v>
      </c>
      <c r="BH40" s="27"/>
      <c r="BI40" s="324">
        <f>SUMIF('Rekapitulasi Juni'!$D$214:$D$393,APS!$B40,'Rekapitulasi Juni'!$E$214:$E$393)</f>
        <v>0</v>
      </c>
      <c r="BJ40" s="324">
        <f>SUMIF('Rekapitulasi Juni'!$D$214:$D$393,APS!$B40,'Rekapitulasi Juni'!$F$214:$F$393)</f>
        <v>0</v>
      </c>
      <c r="BK40" s="27"/>
      <c r="BL40" s="325">
        <f t="shared" si="50"/>
        <v>0</v>
      </c>
      <c r="BM40" s="325">
        <f t="shared" si="51"/>
        <v>0</v>
      </c>
      <c r="BN40" s="27"/>
      <c r="BO40" s="324">
        <f>SUMIF('Rekapitulasi Juni'!$U$214:$U$393,APS!$B40,'Rekapitulasi Juni'!$V$214:$V$393)</f>
        <v>0</v>
      </c>
      <c r="BP40" s="324">
        <f>SUMIF('Rekapitulasi Juni'!$U$214:$U$393,APS!$B40,'Rekapitulasi Juni'!$W$214:$W$393)</f>
        <v>0</v>
      </c>
      <c r="BQ40" s="27"/>
      <c r="BR40" s="325">
        <f t="shared" si="52"/>
        <v>0</v>
      </c>
      <c r="BS40" s="325">
        <f t="shared" si="53"/>
        <v>0</v>
      </c>
      <c r="BT40" s="27"/>
      <c r="BU40" s="324">
        <f>SUMIF('Rekapitulasi Juni'!$AL$214:$AL$393,APS!$B40,'Rekapitulasi Juni'!$AM$214:$AM$393)</f>
        <v>0</v>
      </c>
      <c r="BV40" s="324">
        <f>SUMIF('Rekapitulasi Juni'!$AL$214:$AL$393,APS!$B40,'Rekapitulasi Juni'!$AN$214:$AN$393)</f>
        <v>0</v>
      </c>
      <c r="BW40" s="27"/>
      <c r="BX40" s="325">
        <f t="shared" si="54"/>
        <v>0</v>
      </c>
      <c r="BY40" s="325">
        <f t="shared" si="55"/>
        <v>0</v>
      </c>
      <c r="BZ40" s="27"/>
      <c r="CA40" s="324">
        <f>SUMIF('Rekapitulasi Juni'!$BA$214:$BA$393,APS!$B40,'Rekapitulasi Juni'!$BB$214:$BB$393)</f>
        <v>0</v>
      </c>
      <c r="CB40" s="324">
        <f>SUMIF('Rekapitulasi Juni'!$BA$214:$BA$393,APS!$B40,'Rekapitulasi Juni'!$BC$214:$BC$393)</f>
        <v>0</v>
      </c>
      <c r="CC40" s="27"/>
      <c r="CD40" s="325">
        <f t="shared" si="56"/>
        <v>0</v>
      </c>
      <c r="CE40" s="325">
        <f t="shared" si="57"/>
        <v>0</v>
      </c>
      <c r="CF40" s="27"/>
      <c r="CG40" s="324">
        <f>SUMIF('Rekapitulasi Juni'!$BP$214:$BP$393,APS!$B40,'Rekapitulasi Juni'!$BQ$214:$BQ$393)</f>
        <v>0</v>
      </c>
      <c r="CH40" s="324">
        <f>SUMIF('Rekapitulasi Juni'!$BP$214:$BP$393,APS!$B40,'Rekapitulasi Juni'!$BR$214:$BR$393)</f>
        <v>0</v>
      </c>
      <c r="CI40" s="27"/>
      <c r="CJ40" s="325">
        <f t="shared" si="58"/>
        <v>0</v>
      </c>
      <c r="CK40" s="325">
        <f t="shared" si="59"/>
        <v>0</v>
      </c>
      <c r="CL40" s="41">
        <f t="shared" si="60"/>
        <v>0</v>
      </c>
      <c r="CM40" s="41">
        <f t="shared" si="61"/>
        <v>0</v>
      </c>
      <c r="CN40" s="41">
        <f t="shared" si="62"/>
        <v>0</v>
      </c>
      <c r="CO40" s="41">
        <f t="shared" si="63"/>
        <v>0</v>
      </c>
      <c r="CP40" s="41">
        <f t="shared" si="64"/>
        <v>0</v>
      </c>
      <c r="CQ40" s="41">
        <f t="shared" si="65"/>
        <v>0</v>
      </c>
      <c r="CR40" s="180">
        <f t="shared" si="66"/>
        <v>0</v>
      </c>
      <c r="CS40" s="27">
        <v>0</v>
      </c>
      <c r="CT40" s="27"/>
      <c r="CU40" s="324">
        <f>SUMIF('Rekapitulasi Juni'!$D$410:$D$588,APS!$B40,'Rekapitulasi Juni'!$E$410:$E$588)</f>
        <v>0</v>
      </c>
      <c r="CV40" s="324">
        <f>SUMIF('Rekapitulasi Juni'!$D$410:$D$588,APS!$B40,'Rekapitulasi Juni'!$F$410:$F$588)</f>
        <v>0</v>
      </c>
      <c r="CW40" s="27"/>
      <c r="CX40" s="325">
        <f t="shared" si="67"/>
        <v>0</v>
      </c>
      <c r="CY40" s="325">
        <f t="shared" si="68"/>
        <v>0</v>
      </c>
      <c r="CZ40" s="27"/>
      <c r="DA40" s="324">
        <f>SUMIF('Rekapitulasi Juni'!$U$410:$U$588,APS!$B40,'Rekapitulasi Juni'!$V$410:$V$588)</f>
        <v>0</v>
      </c>
      <c r="DB40" s="324">
        <f>SUMIF('Rekapitulasi Juni'!$U$410:$U$588,APS!$B40,'Rekapitulasi Juni'!$W$410:$W$588)</f>
        <v>0</v>
      </c>
      <c r="DC40" s="27"/>
      <c r="DD40" s="325">
        <f t="shared" si="69"/>
        <v>0</v>
      </c>
      <c r="DE40" s="325">
        <f t="shared" si="70"/>
        <v>0</v>
      </c>
      <c r="DF40" s="27"/>
      <c r="DG40" s="324">
        <f>SUMIF('Rekapitulasi Juni'!$AL$410:$AL$588,APS!$B40,'Rekapitulasi Juni'!$AM$410:$AM$588)</f>
        <v>0</v>
      </c>
      <c r="DH40" s="324">
        <f>SUMIF('Rekapitulasi Juni'!$AL$410:$AL$588,APS!$B40,'Rekapitulasi Juni'!$AN$410:$AN$588)</f>
        <v>0</v>
      </c>
      <c r="DI40" s="27"/>
      <c r="DJ40" s="325">
        <f t="shared" si="71"/>
        <v>0</v>
      </c>
      <c r="DK40" s="325">
        <f t="shared" si="72"/>
        <v>0</v>
      </c>
      <c r="DL40" s="27"/>
      <c r="DM40" s="324">
        <f>SUMIF('Rekapitulasi Juni'!$BA$410:$BA$588,APS!$B40,'Rekapitulasi Juni'!$BB$410:$BB$588)</f>
        <v>0</v>
      </c>
      <c r="DN40" s="324">
        <f>SUMIF('Rekapitulasi Juni'!$BA$410:$BA$588,APS!$B40,'Rekapitulasi Juni'!$BC$410:$BC$588)</f>
        <v>100</v>
      </c>
      <c r="DO40" s="324">
        <f>SUMIF('Rekapitulasi Juni'!$BA$410:$BA$588,APS!$B40,'Rekapitulasi Juni'!$BF$410:$BF$588)</f>
        <v>0</v>
      </c>
      <c r="DP40" s="325">
        <f t="shared" si="73"/>
        <v>0</v>
      </c>
      <c r="DQ40" s="325">
        <f t="shared" si="74"/>
        <v>0</v>
      </c>
      <c r="DR40" s="27"/>
      <c r="DS40" s="324">
        <f>SUMIF('Rekapitulasi Juni'!$BP$410:$BP$588,APS!$B40,'Rekapitulasi Juni'!$BQ$410:$BQ$588)</f>
        <v>0</v>
      </c>
      <c r="DT40" s="324">
        <f>SUMIF('Rekapitulasi Juni'!$BP$410:$BP$588,APS!$B40,'Rekapitulasi Juni'!$BR$410:$BR$588)</f>
        <v>0</v>
      </c>
      <c r="DU40" s="27"/>
      <c r="DV40" s="325">
        <f t="shared" si="75"/>
        <v>0</v>
      </c>
      <c r="DW40" s="325">
        <f t="shared" si="76"/>
        <v>0</v>
      </c>
      <c r="DX40" s="41">
        <f t="shared" si="77"/>
        <v>0</v>
      </c>
      <c r="DY40" s="41">
        <f t="shared" si="78"/>
        <v>0</v>
      </c>
      <c r="DZ40" s="41">
        <f t="shared" si="79"/>
        <v>100</v>
      </c>
      <c r="EA40" s="41">
        <f t="shared" si="80"/>
        <v>0</v>
      </c>
      <c r="EB40" s="41">
        <f t="shared" si="81"/>
        <v>100</v>
      </c>
      <c r="EC40" s="41">
        <f t="shared" si="82"/>
        <v>100</v>
      </c>
      <c r="ED40" s="180">
        <f t="shared" si="83"/>
        <v>0</v>
      </c>
      <c r="EE40" s="27">
        <v>0</v>
      </c>
      <c r="EF40" s="27"/>
      <c r="EG40" s="324">
        <f>SUMIF('Rekapitulasi Juni'!$D$608:$D$786,APS!$B40,'Rekapitulasi Juni'!$E$608:$E$786)</f>
        <v>200</v>
      </c>
      <c r="EH40" s="324">
        <f>SUMIF('Rekapitulasi Juni'!$D$608:$D$786,APS!$B40,'Rekapitulasi Juni'!$F$608:$F$786)</f>
        <v>115</v>
      </c>
      <c r="EI40" s="27"/>
      <c r="EJ40" s="325">
        <f t="shared" si="84"/>
        <v>0</v>
      </c>
      <c r="EK40" s="325">
        <f t="shared" si="85"/>
        <v>57.499999999999993</v>
      </c>
      <c r="EL40" s="27"/>
      <c r="EM40" s="324">
        <f>SUMIF('Rekapitulasi Juni'!$U$608:$U$786,APS!$B40,'Rekapitulasi Juni'!$V$608:$V$786)</f>
        <v>0</v>
      </c>
      <c r="EN40" s="324">
        <f>SUMIF('Rekapitulasi Juni'!$U$608:$U$786,APS!$B40,'Rekapitulasi Juni'!$W$608:$W$786)</f>
        <v>0</v>
      </c>
      <c r="EO40" s="27"/>
      <c r="EP40" s="325">
        <f t="shared" si="86"/>
        <v>0</v>
      </c>
      <c r="EQ40" s="325">
        <f t="shared" si="87"/>
        <v>0</v>
      </c>
      <c r="ER40" s="27"/>
      <c r="ES40" s="324">
        <f>SUMIF('Rekapitulasi Juni'!$AL$608:$AL$786,APS!$B40,'Rekapitulasi Juni'!$AM$608:$AM$786)</f>
        <v>0</v>
      </c>
      <c r="ET40" s="324">
        <f>SUMIF('Rekapitulasi Juni'!$AL$608:$AL$786,APS!$B40,'Rekapitulasi Juni'!$AN$608:$AN$786)</f>
        <v>0</v>
      </c>
      <c r="EU40" s="27"/>
      <c r="EV40" s="325">
        <f t="shared" si="88"/>
        <v>0</v>
      </c>
      <c r="EW40" s="325">
        <f t="shared" si="89"/>
        <v>0</v>
      </c>
      <c r="EX40" s="27"/>
      <c r="EY40" s="324">
        <f>SUMIF('Rekapitulasi Juni'!$BA$608:$BA$786,APS!$B40,'Rekapitulasi Juni'!$BB$608:$BB$786)</f>
        <v>85</v>
      </c>
      <c r="EZ40" s="324">
        <f>SUMIF('Rekapitulasi Juni'!$BA$608:$BA$786,APS!$B40,'Rekapitulasi Juni'!$BC$608:$BC$786)</f>
        <v>85</v>
      </c>
      <c r="FA40" s="324">
        <f>SUMIF('Rekapitulasi Juni'!$BA$608:$BA$786,APS!$B40,'Rekapitulasi Juni'!$BF$608:$BF$786)</f>
        <v>0</v>
      </c>
      <c r="FB40" s="325">
        <f t="shared" si="90"/>
        <v>0</v>
      </c>
      <c r="FC40" s="325">
        <f t="shared" si="91"/>
        <v>100</v>
      </c>
      <c r="FD40" s="27"/>
      <c r="FE40" s="27"/>
      <c r="FF40" s="27"/>
      <c r="FG40" s="27"/>
      <c r="FH40" s="27"/>
      <c r="FI40" s="27"/>
      <c r="FJ40" s="41">
        <f t="shared" si="92"/>
        <v>0</v>
      </c>
      <c r="FK40" s="41">
        <f t="shared" si="93"/>
        <v>285</v>
      </c>
      <c r="FL40" s="41">
        <f t="shared" si="94"/>
        <v>200</v>
      </c>
      <c r="FM40" s="41">
        <f t="shared" si="95"/>
        <v>0</v>
      </c>
      <c r="FN40" s="41">
        <f t="shared" si="96"/>
        <v>200</v>
      </c>
      <c r="FO40" s="41">
        <f t="shared" si="97"/>
        <v>200</v>
      </c>
      <c r="FP40" s="180">
        <f t="shared" si="98"/>
        <v>0</v>
      </c>
      <c r="FQ40" s="27"/>
      <c r="FR40" s="27"/>
      <c r="FS40" s="324">
        <f>SUMIF('Rekapitulasi Juni'!$D$804:$D$984,APS!$B40,'Rekapitulasi Juni'!$E$804:$E$984)</f>
        <v>0</v>
      </c>
      <c r="FT40" s="324">
        <f>SUMIF('Rekapitulasi Juni'!$D$804:$D$984,APS!$B40,'Rekapitulasi Juni'!$F$804:$F$984)</f>
        <v>0</v>
      </c>
      <c r="FU40" s="27"/>
      <c r="FV40" s="325">
        <f t="shared" si="99"/>
        <v>0</v>
      </c>
      <c r="FW40" s="325">
        <f t="shared" si="100"/>
        <v>0</v>
      </c>
      <c r="FX40" s="27"/>
      <c r="FY40" s="324">
        <f>SUMIF('Rekapitulasi Juni'!$U$804:$U$984,APS!$B40,'Rekapitulasi Juni'!$V$804:$V$984)</f>
        <v>0</v>
      </c>
      <c r="FZ40" s="324">
        <f>SUMIF('Rekapitulasi Juni'!$U$804:$U$984,APS!$B40,'Rekapitulasi Juni'!$W$804:$W$984)</f>
        <v>0</v>
      </c>
      <c r="GA40" s="27"/>
      <c r="GB40" s="325">
        <f t="shared" si="101"/>
        <v>0</v>
      </c>
      <c r="GC40" s="325">
        <f t="shared" si="102"/>
        <v>0</v>
      </c>
      <c r="GD40" s="27"/>
      <c r="GE40" s="324">
        <f>SUMIF('Rekapitulasi Juni'!$AL$804:$AL$984,APS!$B40,'Rekapitulasi Juni'!$AM$804:$AM$984)</f>
        <v>0</v>
      </c>
      <c r="GF40" s="324">
        <f>SUMIF('Rekapitulasi Juni'!$AL$804:$AL$984,APS!$B40,'Rekapitulasi Juni'!$AN$804:$AN$984)</f>
        <v>0</v>
      </c>
      <c r="GG40" s="27"/>
      <c r="GH40" s="325">
        <f t="shared" si="27"/>
        <v>0</v>
      </c>
      <c r="GI40" s="325">
        <f t="shared" si="28"/>
        <v>0</v>
      </c>
      <c r="GJ40" s="27"/>
      <c r="GK40" s="27"/>
      <c r="GL40" s="41">
        <f t="shared" si="103"/>
        <v>0</v>
      </c>
      <c r="GM40" s="41">
        <f t="shared" si="104"/>
        <v>0</v>
      </c>
      <c r="GN40" s="41">
        <f t="shared" si="105"/>
        <v>0</v>
      </c>
      <c r="GO40" s="41">
        <f t="shared" si="106"/>
        <v>0</v>
      </c>
      <c r="GP40" s="41">
        <f t="shared" si="107"/>
        <v>0</v>
      </c>
      <c r="GQ40" s="41">
        <f t="shared" si="108"/>
        <v>0</v>
      </c>
      <c r="GR40" s="180">
        <f t="shared" si="109"/>
        <v>0</v>
      </c>
      <c r="GS40" s="41">
        <f t="shared" si="29"/>
        <v>0</v>
      </c>
      <c r="GT40" s="41">
        <f t="shared" si="30"/>
        <v>285</v>
      </c>
      <c r="GU40" s="41">
        <f t="shared" si="31"/>
        <v>300</v>
      </c>
      <c r="GV40" s="41">
        <f t="shared" si="32"/>
        <v>0</v>
      </c>
      <c r="GW40" s="41">
        <f t="shared" si="33"/>
        <v>300</v>
      </c>
      <c r="GX40" s="41">
        <f t="shared" si="34"/>
        <v>300</v>
      </c>
      <c r="GY40" s="180">
        <f t="shared" si="35"/>
        <v>0</v>
      </c>
      <c r="GZ40" s="41">
        <v>24</v>
      </c>
      <c r="HA40" s="32"/>
      <c r="HB40" s="42">
        <f t="shared" si="117"/>
        <v>-200</v>
      </c>
      <c r="HC40" s="44"/>
    </row>
    <row r="41" spans="1:211" ht="15" customHeight="1">
      <c r="A41" s="31" t="s">
        <v>90</v>
      </c>
      <c r="B41" s="32" t="s">
        <v>91</v>
      </c>
      <c r="C41" s="31" t="s">
        <v>1</v>
      </c>
      <c r="D41" s="31" t="s">
        <v>1</v>
      </c>
      <c r="E41" s="31" t="s">
        <v>43</v>
      </c>
      <c r="F41" s="31" t="s">
        <v>1</v>
      </c>
      <c r="G41" s="33">
        <v>25</v>
      </c>
      <c r="H41" s="33">
        <v>0</v>
      </c>
      <c r="I41" s="33">
        <v>0</v>
      </c>
      <c r="J41" s="34">
        <f>IFERROR(VLOOKUP(A41,#REF!,3,0),0)</f>
        <v>0</v>
      </c>
      <c r="K41" s="34">
        <f t="shared" si="110"/>
        <v>25</v>
      </c>
      <c r="L41" s="34">
        <v>0</v>
      </c>
      <c r="M41" s="34">
        <v>25</v>
      </c>
      <c r="N41" s="35">
        <f t="shared" si="111"/>
        <v>0</v>
      </c>
      <c r="O41" s="35">
        <f t="shared" si="112"/>
        <v>0</v>
      </c>
      <c r="P41" s="36">
        <v>0</v>
      </c>
      <c r="Q41" s="36">
        <f t="shared" si="36"/>
        <v>25</v>
      </c>
      <c r="R41" s="36"/>
      <c r="S41" s="37">
        <f ca="1">SUMIF(ROP!$D$6:$H$65536,A41,ROP!$J$6:$J$65536)</f>
        <v>0</v>
      </c>
      <c r="T41" s="37">
        <f>SUMIF(HASIL!$B:$B,APS!$B41&amp;RIGHT(APS!T$9,2),HASIL!$I:$I)</f>
        <v>0</v>
      </c>
      <c r="U41" s="37">
        <f>SUMIF(HASIL!$B:$B,APS!$B41&amp;RIGHT(APS!U$9,2),HASIL!$I:$I)</f>
        <v>0</v>
      </c>
      <c r="V41" s="37">
        <f>SUMIF(HASIL!$B:$B,APS!$B41&amp;RIGHT(APS!V$9,2),HASIL!$I:$I)</f>
        <v>0</v>
      </c>
      <c r="W41" s="37">
        <f>SUMIF(HASIL!$B:$B,APS!$B41&amp;RIGHT(APS!W$9,2),HASIL!$I:$I)</f>
        <v>0</v>
      </c>
      <c r="X41" s="38">
        <f t="shared" si="113"/>
        <v>0</v>
      </c>
      <c r="Y41" s="38">
        <f t="shared" si="114"/>
        <v>-25</v>
      </c>
      <c r="Z41" s="39">
        <f t="shared" si="115"/>
        <v>0</v>
      </c>
      <c r="AA41" s="39">
        <f t="shared" si="26"/>
        <v>25</v>
      </c>
      <c r="AB41" s="40">
        <f t="shared" si="116"/>
        <v>0</v>
      </c>
      <c r="AC41" s="27">
        <v>0</v>
      </c>
      <c r="AD41" s="27"/>
      <c r="AE41" s="27"/>
      <c r="AF41" s="27"/>
      <c r="AG41" s="27"/>
      <c r="AH41" s="27"/>
      <c r="AI41" s="324">
        <f>SUMIF('Rekapitulasi Juni'!$D$9:$D$192,APS!$B41,'Rekapitulasi Juni'!$E$9:$E$192)</f>
        <v>0</v>
      </c>
      <c r="AJ41" s="324">
        <f>SUMIF('Rekapitulasi Juni'!$D$9:$D$192,APS!$B41,'Rekapitulasi Juni'!$F$9:$F$192)</f>
        <v>0</v>
      </c>
      <c r="AK41" s="324">
        <f>SUMIF('Rekapitulasi Juni'!$D$9:$D$192,APS!$B41,'Rekapitulasi Juni'!$K$9:$K$192)</f>
        <v>0</v>
      </c>
      <c r="AL41" s="325">
        <f t="shared" si="37"/>
        <v>0</v>
      </c>
      <c r="AM41" s="325">
        <f t="shared" si="38"/>
        <v>0</v>
      </c>
      <c r="AN41" s="27">
        <v>25</v>
      </c>
      <c r="AO41" s="324">
        <f>SUMIF('Rekapitulasi Juni'!$U$9:$U$192,APS!$B41,'Rekapitulasi Juni'!$V$9:$V$192)</f>
        <v>0</v>
      </c>
      <c r="AP41" s="324">
        <f>SUMIF('Rekapitulasi Juni'!$U$9:$U$192,APS!$B41,'Rekapitulasi Juni'!$W$9:$W$192)</f>
        <v>0</v>
      </c>
      <c r="AQ41" s="27"/>
      <c r="AR41" s="325">
        <f t="shared" si="39"/>
        <v>0</v>
      </c>
      <c r="AS41" s="325">
        <f t="shared" si="40"/>
        <v>0</v>
      </c>
      <c r="AT41" s="27"/>
      <c r="AU41" s="324">
        <f>SUMIF('Rekapitulasi Juni'!$AL$9:$AL$192,APS!$B41,'Rekapitulasi Juni'!$AM$9:$AM$192)</f>
        <v>0</v>
      </c>
      <c r="AV41" s="324">
        <f>SUMIF('Rekapitulasi Juni'!$AL$9:$AL$192,APS!$B41,'Rekapitulasi Juni'!$AN$9:$AN$192)</f>
        <v>25</v>
      </c>
      <c r="AW41" s="27"/>
      <c r="AX41" s="325">
        <f t="shared" si="41"/>
        <v>0</v>
      </c>
      <c r="AY41" s="325">
        <f t="shared" si="42"/>
        <v>0</v>
      </c>
      <c r="AZ41" s="41">
        <f t="shared" si="43"/>
        <v>25</v>
      </c>
      <c r="BA41" s="41">
        <f t="shared" si="44"/>
        <v>0</v>
      </c>
      <c r="BB41" s="41">
        <f t="shared" si="45"/>
        <v>25</v>
      </c>
      <c r="BC41" s="41">
        <f t="shared" si="46"/>
        <v>0</v>
      </c>
      <c r="BD41" s="41">
        <f t="shared" si="47"/>
        <v>25</v>
      </c>
      <c r="BE41" s="41">
        <f t="shared" si="48"/>
        <v>0</v>
      </c>
      <c r="BF41" s="180">
        <f t="shared" si="49"/>
        <v>100</v>
      </c>
      <c r="BG41" s="27">
        <v>0</v>
      </c>
      <c r="BH41" s="27"/>
      <c r="BI41" s="324">
        <f>SUMIF('Rekapitulasi Juni'!$D$214:$D$393,APS!$B41,'Rekapitulasi Juni'!$E$214:$E$393)</f>
        <v>0</v>
      </c>
      <c r="BJ41" s="324">
        <f>SUMIF('Rekapitulasi Juni'!$D$214:$D$393,APS!$B41,'Rekapitulasi Juni'!$F$214:$F$393)</f>
        <v>0</v>
      </c>
      <c r="BK41" s="27"/>
      <c r="BL41" s="325">
        <f t="shared" si="50"/>
        <v>0</v>
      </c>
      <c r="BM41" s="325">
        <f t="shared" si="51"/>
        <v>0</v>
      </c>
      <c r="BN41" s="27"/>
      <c r="BO41" s="324">
        <f>SUMIF('Rekapitulasi Juni'!$U$214:$U$393,APS!$B41,'Rekapitulasi Juni'!$V$214:$V$393)</f>
        <v>0</v>
      </c>
      <c r="BP41" s="324">
        <f>SUMIF('Rekapitulasi Juni'!$U$214:$U$393,APS!$B41,'Rekapitulasi Juni'!$W$214:$W$393)</f>
        <v>0</v>
      </c>
      <c r="BQ41" s="27"/>
      <c r="BR41" s="325">
        <f t="shared" si="52"/>
        <v>0</v>
      </c>
      <c r="BS41" s="325">
        <f t="shared" si="53"/>
        <v>0</v>
      </c>
      <c r="BT41" s="27"/>
      <c r="BU41" s="324">
        <f>SUMIF('Rekapitulasi Juni'!$AL$214:$AL$393,APS!$B41,'Rekapitulasi Juni'!$AM$214:$AM$393)</f>
        <v>0</v>
      </c>
      <c r="BV41" s="324">
        <f>SUMIF('Rekapitulasi Juni'!$AL$214:$AL$393,APS!$B41,'Rekapitulasi Juni'!$AN$214:$AN$393)</f>
        <v>0</v>
      </c>
      <c r="BW41" s="27"/>
      <c r="BX41" s="325">
        <f t="shared" si="54"/>
        <v>0</v>
      </c>
      <c r="BY41" s="325">
        <f t="shared" si="55"/>
        <v>0</v>
      </c>
      <c r="BZ41" s="27"/>
      <c r="CA41" s="324">
        <f>SUMIF('Rekapitulasi Juni'!$BA$214:$BA$393,APS!$B41,'Rekapitulasi Juni'!$BB$214:$BB$393)</f>
        <v>0</v>
      </c>
      <c r="CB41" s="324">
        <f>SUMIF('Rekapitulasi Juni'!$BA$214:$BA$393,APS!$B41,'Rekapitulasi Juni'!$BC$214:$BC$393)</f>
        <v>0</v>
      </c>
      <c r="CC41" s="27"/>
      <c r="CD41" s="325">
        <f t="shared" si="56"/>
        <v>0</v>
      </c>
      <c r="CE41" s="325">
        <f t="shared" si="57"/>
        <v>0</v>
      </c>
      <c r="CF41" s="27"/>
      <c r="CG41" s="324">
        <f>SUMIF('Rekapitulasi Juni'!$BP$214:$BP$393,APS!$B41,'Rekapitulasi Juni'!$BQ$214:$BQ$393)</f>
        <v>0</v>
      </c>
      <c r="CH41" s="324">
        <f>SUMIF('Rekapitulasi Juni'!$BP$214:$BP$393,APS!$B41,'Rekapitulasi Juni'!$BR$214:$BR$393)</f>
        <v>0</v>
      </c>
      <c r="CI41" s="27"/>
      <c r="CJ41" s="325">
        <f t="shared" si="58"/>
        <v>0</v>
      </c>
      <c r="CK41" s="325">
        <f t="shared" si="59"/>
        <v>0</v>
      </c>
      <c r="CL41" s="41">
        <f t="shared" si="60"/>
        <v>0</v>
      </c>
      <c r="CM41" s="41">
        <f t="shared" si="61"/>
        <v>0</v>
      </c>
      <c r="CN41" s="41">
        <f t="shared" si="62"/>
        <v>0</v>
      </c>
      <c r="CO41" s="41">
        <f t="shared" si="63"/>
        <v>0</v>
      </c>
      <c r="CP41" s="41">
        <f t="shared" si="64"/>
        <v>0</v>
      </c>
      <c r="CQ41" s="41">
        <f t="shared" si="65"/>
        <v>0</v>
      </c>
      <c r="CR41" s="180">
        <f t="shared" si="66"/>
        <v>0</v>
      </c>
      <c r="CS41" s="27">
        <v>0</v>
      </c>
      <c r="CT41" s="27"/>
      <c r="CU41" s="324">
        <f>SUMIF('Rekapitulasi Juni'!$D$410:$D$588,APS!$B41,'Rekapitulasi Juni'!$E$410:$E$588)</f>
        <v>0</v>
      </c>
      <c r="CV41" s="324">
        <f>SUMIF('Rekapitulasi Juni'!$D$410:$D$588,APS!$B41,'Rekapitulasi Juni'!$F$410:$F$588)</f>
        <v>0</v>
      </c>
      <c r="CW41" s="27"/>
      <c r="CX41" s="325">
        <f t="shared" si="67"/>
        <v>0</v>
      </c>
      <c r="CY41" s="325">
        <f t="shared" si="68"/>
        <v>0</v>
      </c>
      <c r="CZ41" s="27"/>
      <c r="DA41" s="324">
        <f>SUMIF('Rekapitulasi Juni'!$U$410:$U$588,APS!$B41,'Rekapitulasi Juni'!$V$410:$V$588)</f>
        <v>0</v>
      </c>
      <c r="DB41" s="324">
        <f>SUMIF('Rekapitulasi Juni'!$U$410:$U$588,APS!$B41,'Rekapitulasi Juni'!$W$410:$W$588)</f>
        <v>0</v>
      </c>
      <c r="DC41" s="27"/>
      <c r="DD41" s="325">
        <f t="shared" si="69"/>
        <v>0</v>
      </c>
      <c r="DE41" s="325">
        <f t="shared" si="70"/>
        <v>0</v>
      </c>
      <c r="DF41" s="27"/>
      <c r="DG41" s="324">
        <f>SUMIF('Rekapitulasi Juni'!$AL$410:$AL$588,APS!$B41,'Rekapitulasi Juni'!$AM$410:$AM$588)</f>
        <v>0</v>
      </c>
      <c r="DH41" s="324">
        <f>SUMIF('Rekapitulasi Juni'!$AL$410:$AL$588,APS!$B41,'Rekapitulasi Juni'!$AN$410:$AN$588)</f>
        <v>0</v>
      </c>
      <c r="DI41" s="27"/>
      <c r="DJ41" s="325">
        <f t="shared" si="71"/>
        <v>0</v>
      </c>
      <c r="DK41" s="325">
        <f t="shared" si="72"/>
        <v>0</v>
      </c>
      <c r="DL41" s="27"/>
      <c r="DM41" s="324">
        <f>SUMIF('Rekapitulasi Juni'!$BA$410:$BA$588,APS!$B41,'Rekapitulasi Juni'!$BB$410:$BB$588)</f>
        <v>0</v>
      </c>
      <c r="DN41" s="324">
        <f>SUMIF('Rekapitulasi Juni'!$BA$410:$BA$588,APS!$B41,'Rekapitulasi Juni'!$BC$410:$BC$588)</f>
        <v>0</v>
      </c>
      <c r="DO41" s="324">
        <f>SUMIF('Rekapitulasi Juni'!$BA$410:$BA$588,APS!$B41,'Rekapitulasi Juni'!$BF$410:$BF$588)</f>
        <v>0</v>
      </c>
      <c r="DP41" s="325">
        <f t="shared" si="73"/>
        <v>0</v>
      </c>
      <c r="DQ41" s="325">
        <f t="shared" si="74"/>
        <v>0</v>
      </c>
      <c r="DR41" s="27"/>
      <c r="DS41" s="324">
        <f>SUMIF('Rekapitulasi Juni'!$BP$410:$BP$588,APS!$B41,'Rekapitulasi Juni'!$BQ$410:$BQ$588)</f>
        <v>0</v>
      </c>
      <c r="DT41" s="324">
        <f>SUMIF('Rekapitulasi Juni'!$BP$410:$BP$588,APS!$B41,'Rekapitulasi Juni'!$BR$410:$BR$588)</f>
        <v>0</v>
      </c>
      <c r="DU41" s="27"/>
      <c r="DV41" s="325">
        <f t="shared" si="75"/>
        <v>0</v>
      </c>
      <c r="DW41" s="325">
        <f t="shared" si="76"/>
        <v>0</v>
      </c>
      <c r="DX41" s="41">
        <f t="shared" si="77"/>
        <v>0</v>
      </c>
      <c r="DY41" s="41">
        <f t="shared" si="78"/>
        <v>0</v>
      </c>
      <c r="DZ41" s="41">
        <f t="shared" si="79"/>
        <v>0</v>
      </c>
      <c r="EA41" s="41">
        <f t="shared" si="80"/>
        <v>0</v>
      </c>
      <c r="EB41" s="41">
        <f t="shared" si="81"/>
        <v>0</v>
      </c>
      <c r="EC41" s="41">
        <f t="shared" si="82"/>
        <v>0</v>
      </c>
      <c r="ED41" s="180">
        <f t="shared" si="83"/>
        <v>0</v>
      </c>
      <c r="EE41" s="27">
        <v>0</v>
      </c>
      <c r="EF41" s="27"/>
      <c r="EG41" s="324">
        <f>SUMIF('Rekapitulasi Juni'!$D$608:$D$786,APS!$B41,'Rekapitulasi Juni'!$E$608:$E$786)</f>
        <v>0</v>
      </c>
      <c r="EH41" s="324">
        <f>SUMIF('Rekapitulasi Juni'!$D$608:$D$786,APS!$B41,'Rekapitulasi Juni'!$F$608:$F$786)</f>
        <v>0</v>
      </c>
      <c r="EI41" s="27"/>
      <c r="EJ41" s="325">
        <f t="shared" si="84"/>
        <v>0</v>
      </c>
      <c r="EK41" s="325">
        <f t="shared" si="85"/>
        <v>0</v>
      </c>
      <c r="EL41" s="27"/>
      <c r="EM41" s="324">
        <f>SUMIF('Rekapitulasi Juni'!$U$608:$U$786,APS!$B41,'Rekapitulasi Juni'!$V$608:$V$786)</f>
        <v>0</v>
      </c>
      <c r="EN41" s="324">
        <f>SUMIF('Rekapitulasi Juni'!$U$608:$U$786,APS!$B41,'Rekapitulasi Juni'!$W$608:$W$786)</f>
        <v>0</v>
      </c>
      <c r="EO41" s="27"/>
      <c r="EP41" s="325">
        <f t="shared" si="86"/>
        <v>0</v>
      </c>
      <c r="EQ41" s="325">
        <f t="shared" si="87"/>
        <v>0</v>
      </c>
      <c r="ER41" s="27"/>
      <c r="ES41" s="324">
        <f>SUMIF('Rekapitulasi Juni'!$AL$608:$AL$786,APS!$B41,'Rekapitulasi Juni'!$AM$608:$AM$786)</f>
        <v>0</v>
      </c>
      <c r="ET41" s="324">
        <f>SUMIF('Rekapitulasi Juni'!$AL$608:$AL$786,APS!$B41,'Rekapitulasi Juni'!$AN$608:$AN$786)</f>
        <v>0</v>
      </c>
      <c r="EU41" s="27"/>
      <c r="EV41" s="325">
        <f t="shared" si="88"/>
        <v>0</v>
      </c>
      <c r="EW41" s="325">
        <f t="shared" si="89"/>
        <v>0</v>
      </c>
      <c r="EX41" s="27"/>
      <c r="EY41" s="324">
        <f>SUMIF('Rekapitulasi Juni'!$BA$608:$BA$786,APS!$B41,'Rekapitulasi Juni'!$BB$608:$BB$786)</f>
        <v>0</v>
      </c>
      <c r="EZ41" s="324">
        <f>SUMIF('Rekapitulasi Juni'!$BA$608:$BA$786,APS!$B41,'Rekapitulasi Juni'!$BC$608:$BC$786)</f>
        <v>0</v>
      </c>
      <c r="FA41" s="324">
        <f>SUMIF('Rekapitulasi Juni'!$BA$608:$BA$786,APS!$B41,'Rekapitulasi Juni'!$BF$608:$BF$786)</f>
        <v>0</v>
      </c>
      <c r="FB41" s="325">
        <f t="shared" si="90"/>
        <v>0</v>
      </c>
      <c r="FC41" s="325">
        <f t="shared" si="91"/>
        <v>0</v>
      </c>
      <c r="FD41" s="27"/>
      <c r="FE41" s="27"/>
      <c r="FF41" s="27"/>
      <c r="FG41" s="27"/>
      <c r="FH41" s="27"/>
      <c r="FI41" s="27"/>
      <c r="FJ41" s="41">
        <f t="shared" si="92"/>
        <v>0</v>
      </c>
      <c r="FK41" s="41">
        <f t="shared" si="93"/>
        <v>0</v>
      </c>
      <c r="FL41" s="41">
        <f t="shared" si="94"/>
        <v>0</v>
      </c>
      <c r="FM41" s="41">
        <f t="shared" si="95"/>
        <v>0</v>
      </c>
      <c r="FN41" s="41">
        <f t="shared" si="96"/>
        <v>0</v>
      </c>
      <c r="FO41" s="41">
        <f t="shared" si="97"/>
        <v>0</v>
      </c>
      <c r="FP41" s="180">
        <f t="shared" si="98"/>
        <v>0</v>
      </c>
      <c r="FQ41" s="27"/>
      <c r="FR41" s="27"/>
      <c r="FS41" s="324">
        <f>SUMIF('Rekapitulasi Juni'!$D$804:$D$984,APS!$B41,'Rekapitulasi Juni'!$E$804:$E$984)</f>
        <v>0</v>
      </c>
      <c r="FT41" s="324">
        <f>SUMIF('Rekapitulasi Juni'!$D$804:$D$984,APS!$B41,'Rekapitulasi Juni'!$F$804:$F$984)</f>
        <v>0</v>
      </c>
      <c r="FU41" s="27"/>
      <c r="FV41" s="325">
        <f t="shared" si="99"/>
        <v>0</v>
      </c>
      <c r="FW41" s="325">
        <f t="shared" si="100"/>
        <v>0</v>
      </c>
      <c r="FX41" s="27"/>
      <c r="FY41" s="324">
        <f>SUMIF('Rekapitulasi Juni'!$U$804:$U$984,APS!$B41,'Rekapitulasi Juni'!$V$804:$V$984)</f>
        <v>0</v>
      </c>
      <c r="FZ41" s="324">
        <f>SUMIF('Rekapitulasi Juni'!$U$804:$U$984,APS!$B41,'Rekapitulasi Juni'!$W$804:$W$984)</f>
        <v>0</v>
      </c>
      <c r="GA41" s="27"/>
      <c r="GB41" s="325">
        <f t="shared" si="101"/>
        <v>0</v>
      </c>
      <c r="GC41" s="325">
        <f t="shared" si="102"/>
        <v>0</v>
      </c>
      <c r="GD41" s="27"/>
      <c r="GE41" s="324">
        <f>SUMIF('Rekapitulasi Juni'!$AL$804:$AL$984,APS!$B41,'Rekapitulasi Juni'!$AM$804:$AM$984)</f>
        <v>0</v>
      </c>
      <c r="GF41" s="324">
        <f>SUMIF('Rekapitulasi Juni'!$AL$804:$AL$984,APS!$B41,'Rekapitulasi Juni'!$AN$804:$AN$984)</f>
        <v>0</v>
      </c>
      <c r="GG41" s="27"/>
      <c r="GH41" s="325">
        <f t="shared" si="27"/>
        <v>0</v>
      </c>
      <c r="GI41" s="325">
        <f t="shared" si="28"/>
        <v>0</v>
      </c>
      <c r="GJ41" s="27"/>
      <c r="GK41" s="27"/>
      <c r="GL41" s="41">
        <f t="shared" si="103"/>
        <v>0</v>
      </c>
      <c r="GM41" s="41">
        <f t="shared" si="104"/>
        <v>0</v>
      </c>
      <c r="GN41" s="41">
        <f t="shared" si="105"/>
        <v>0</v>
      </c>
      <c r="GO41" s="41">
        <f t="shared" si="106"/>
        <v>0</v>
      </c>
      <c r="GP41" s="41">
        <f t="shared" si="107"/>
        <v>0</v>
      </c>
      <c r="GQ41" s="41">
        <f t="shared" si="108"/>
        <v>0</v>
      </c>
      <c r="GR41" s="180">
        <f t="shared" si="109"/>
        <v>0</v>
      </c>
      <c r="GS41" s="41">
        <f t="shared" si="29"/>
        <v>25</v>
      </c>
      <c r="GT41" s="41">
        <f t="shared" si="30"/>
        <v>0</v>
      </c>
      <c r="GU41" s="41">
        <f t="shared" si="31"/>
        <v>25</v>
      </c>
      <c r="GV41" s="41">
        <f t="shared" si="32"/>
        <v>0</v>
      </c>
      <c r="GW41" s="41">
        <f t="shared" si="33"/>
        <v>25</v>
      </c>
      <c r="GX41" s="41">
        <f t="shared" si="34"/>
        <v>0</v>
      </c>
      <c r="GY41" s="180">
        <f t="shared" si="35"/>
        <v>100</v>
      </c>
      <c r="GZ41" s="41">
        <v>25</v>
      </c>
      <c r="HA41" s="32"/>
      <c r="HB41" s="42">
        <f t="shared" si="117"/>
        <v>0</v>
      </c>
      <c r="HC41" s="44"/>
    </row>
    <row r="42" spans="1:211" ht="15" hidden="1" customHeight="1">
      <c r="A42" s="31" t="s">
        <v>92</v>
      </c>
      <c r="B42" s="32" t="s">
        <v>93</v>
      </c>
      <c r="C42" s="31" t="s">
        <v>1</v>
      </c>
      <c r="D42" s="31" t="s">
        <v>1</v>
      </c>
      <c r="E42" s="31" t="s">
        <v>43</v>
      </c>
      <c r="F42" s="31" t="s">
        <v>1</v>
      </c>
      <c r="G42" s="33">
        <v>0</v>
      </c>
      <c r="H42" s="33">
        <v>0</v>
      </c>
      <c r="I42" s="33">
        <v>0</v>
      </c>
      <c r="J42" s="34">
        <f>IFERROR(VLOOKUP(A42,#REF!,3,0),0)</f>
        <v>0</v>
      </c>
      <c r="K42" s="34">
        <f t="shared" si="110"/>
        <v>0</v>
      </c>
      <c r="L42" s="34">
        <v>0</v>
      </c>
      <c r="M42" s="34">
        <v>0</v>
      </c>
      <c r="N42" s="35">
        <f t="shared" si="111"/>
        <v>0</v>
      </c>
      <c r="O42" s="35">
        <f t="shared" si="112"/>
        <v>0</v>
      </c>
      <c r="P42" s="36">
        <v>0</v>
      </c>
      <c r="Q42" s="36">
        <f t="shared" si="36"/>
        <v>0</v>
      </c>
      <c r="R42" s="36"/>
      <c r="S42" s="37">
        <f ca="1">SUMIF(ROP!$D$6:$H$65536,A42,ROP!$J$6:$J$65536)</f>
        <v>0</v>
      </c>
      <c r="T42" s="37">
        <f>SUMIF(HASIL!$B:$B,APS!$B42&amp;RIGHT(APS!T$9,2),HASIL!$I:$I)</f>
        <v>0</v>
      </c>
      <c r="U42" s="37">
        <f>SUMIF(HASIL!$B:$B,APS!$B42&amp;RIGHT(APS!U$9,2),HASIL!$I:$I)</f>
        <v>0</v>
      </c>
      <c r="V42" s="37">
        <f>SUMIF(HASIL!$B:$B,APS!$B42&amp;RIGHT(APS!V$9,2),HASIL!$I:$I)</f>
        <v>0</v>
      </c>
      <c r="W42" s="37">
        <f>SUMIF(HASIL!$B:$B,APS!$B42&amp;RIGHT(APS!W$9,2),HASIL!$I:$I)</f>
        <v>0</v>
      </c>
      <c r="X42" s="38">
        <f t="shared" si="113"/>
        <v>0</v>
      </c>
      <c r="Y42" s="38">
        <f t="shared" si="114"/>
        <v>0</v>
      </c>
      <c r="Z42" s="39">
        <f t="shared" si="115"/>
        <v>0</v>
      </c>
      <c r="AA42" s="39">
        <f t="shared" si="26"/>
        <v>0</v>
      </c>
      <c r="AB42" s="40">
        <f t="shared" si="116"/>
        <v>0</v>
      </c>
      <c r="AC42" s="27">
        <v>0</v>
      </c>
      <c r="AD42" s="27"/>
      <c r="AE42" s="27"/>
      <c r="AF42" s="27"/>
      <c r="AG42" s="27"/>
      <c r="AH42" s="27"/>
      <c r="AI42" s="324">
        <f>SUMIF('Rekapitulasi Juni'!$D$9:$D$192,APS!$B42,'Rekapitulasi Juni'!$E$9:$E$192)</f>
        <v>0</v>
      </c>
      <c r="AJ42" s="324">
        <f>SUMIF('Rekapitulasi Juni'!$D$9:$D$192,APS!$B42,'Rekapitulasi Juni'!$F$9:$F$192)</f>
        <v>0</v>
      </c>
      <c r="AK42" s="324">
        <f>SUMIF('Rekapitulasi Juni'!$D$9:$D$192,APS!$B42,'Rekapitulasi Juni'!$K$9:$K$192)</f>
        <v>0</v>
      </c>
      <c r="AL42" s="325">
        <f t="shared" si="37"/>
        <v>0</v>
      </c>
      <c r="AM42" s="325">
        <f t="shared" si="38"/>
        <v>0</v>
      </c>
      <c r="AN42" s="27"/>
      <c r="AO42" s="324">
        <f>SUMIF('Rekapitulasi Juni'!$U$9:$U$192,APS!$B42,'Rekapitulasi Juni'!$V$9:$V$192)</f>
        <v>0</v>
      </c>
      <c r="AP42" s="324">
        <f>SUMIF('Rekapitulasi Juni'!$U$9:$U$192,APS!$B42,'Rekapitulasi Juni'!$W$9:$W$192)</f>
        <v>0</v>
      </c>
      <c r="AQ42" s="27"/>
      <c r="AR42" s="325">
        <f t="shared" si="39"/>
        <v>0</v>
      </c>
      <c r="AS42" s="325">
        <f t="shared" si="40"/>
        <v>0</v>
      </c>
      <c r="AT42" s="27"/>
      <c r="AU42" s="324">
        <f>SUMIF('Rekapitulasi Juni'!$AL$9:$AL$192,APS!$B42,'Rekapitulasi Juni'!$AM$9:$AM$192)</f>
        <v>0</v>
      </c>
      <c r="AV42" s="324">
        <f>SUMIF('Rekapitulasi Juni'!$AL$9:$AL$192,APS!$B42,'Rekapitulasi Juni'!$AN$9:$AN$192)</f>
        <v>0</v>
      </c>
      <c r="AW42" s="27"/>
      <c r="AX42" s="325">
        <f t="shared" si="41"/>
        <v>0</v>
      </c>
      <c r="AY42" s="325">
        <f t="shared" si="42"/>
        <v>0</v>
      </c>
      <c r="AZ42" s="41">
        <f t="shared" si="43"/>
        <v>0</v>
      </c>
      <c r="BA42" s="41">
        <f t="shared" si="44"/>
        <v>0</v>
      </c>
      <c r="BB42" s="41">
        <f t="shared" si="45"/>
        <v>0</v>
      </c>
      <c r="BC42" s="41">
        <f t="shared" si="46"/>
        <v>0</v>
      </c>
      <c r="BD42" s="41">
        <f t="shared" si="47"/>
        <v>0</v>
      </c>
      <c r="BE42" s="41">
        <f t="shared" si="48"/>
        <v>0</v>
      </c>
      <c r="BF42" s="180">
        <f t="shared" si="49"/>
        <v>0</v>
      </c>
      <c r="BG42" s="27">
        <v>0</v>
      </c>
      <c r="BH42" s="27"/>
      <c r="BI42" s="324">
        <f>SUMIF('Rekapitulasi Juni'!$D$214:$D$393,APS!$B42,'Rekapitulasi Juni'!$E$214:$E$393)</f>
        <v>0</v>
      </c>
      <c r="BJ42" s="324">
        <f>SUMIF('Rekapitulasi Juni'!$D$214:$D$393,APS!$B42,'Rekapitulasi Juni'!$F$214:$F$393)</f>
        <v>0</v>
      </c>
      <c r="BK42" s="27"/>
      <c r="BL42" s="325">
        <f t="shared" si="50"/>
        <v>0</v>
      </c>
      <c r="BM42" s="325">
        <f t="shared" si="51"/>
        <v>0</v>
      </c>
      <c r="BN42" s="27"/>
      <c r="BO42" s="324">
        <f>SUMIF('Rekapitulasi Juni'!$U$214:$U$393,APS!$B42,'Rekapitulasi Juni'!$V$214:$V$393)</f>
        <v>0</v>
      </c>
      <c r="BP42" s="324">
        <f>SUMIF('Rekapitulasi Juni'!$U$214:$U$393,APS!$B42,'Rekapitulasi Juni'!$W$214:$W$393)</f>
        <v>0</v>
      </c>
      <c r="BQ42" s="27"/>
      <c r="BR42" s="325">
        <f t="shared" si="52"/>
        <v>0</v>
      </c>
      <c r="BS42" s="325">
        <f t="shared" si="53"/>
        <v>0</v>
      </c>
      <c r="BT42" s="27"/>
      <c r="BU42" s="324">
        <f>SUMIF('Rekapitulasi Juni'!$AL$214:$AL$393,APS!$B42,'Rekapitulasi Juni'!$AM$214:$AM$393)</f>
        <v>0</v>
      </c>
      <c r="BV42" s="324">
        <f>SUMIF('Rekapitulasi Juni'!$AL$214:$AL$393,APS!$B42,'Rekapitulasi Juni'!$AN$214:$AN$393)</f>
        <v>0</v>
      </c>
      <c r="BW42" s="27"/>
      <c r="BX42" s="325">
        <f t="shared" si="54"/>
        <v>0</v>
      </c>
      <c r="BY42" s="325">
        <f t="shared" si="55"/>
        <v>0</v>
      </c>
      <c r="BZ42" s="27"/>
      <c r="CA42" s="324">
        <f>SUMIF('Rekapitulasi Juni'!$BA$214:$BA$393,APS!$B42,'Rekapitulasi Juni'!$BB$214:$BB$393)</f>
        <v>0</v>
      </c>
      <c r="CB42" s="324">
        <f>SUMIF('Rekapitulasi Juni'!$BA$214:$BA$393,APS!$B42,'Rekapitulasi Juni'!$BC$214:$BC$393)</f>
        <v>0</v>
      </c>
      <c r="CC42" s="27"/>
      <c r="CD42" s="325">
        <f t="shared" si="56"/>
        <v>0</v>
      </c>
      <c r="CE42" s="325">
        <f t="shared" si="57"/>
        <v>0</v>
      </c>
      <c r="CF42" s="27"/>
      <c r="CG42" s="324">
        <f>SUMIF('Rekapitulasi Juni'!$BP$214:$BP$393,APS!$B42,'Rekapitulasi Juni'!$BQ$214:$BQ$393)</f>
        <v>0</v>
      </c>
      <c r="CH42" s="324">
        <f>SUMIF('Rekapitulasi Juni'!$BP$214:$BP$393,APS!$B42,'Rekapitulasi Juni'!$BR$214:$BR$393)</f>
        <v>0</v>
      </c>
      <c r="CI42" s="27"/>
      <c r="CJ42" s="325">
        <f t="shared" si="58"/>
        <v>0</v>
      </c>
      <c r="CK42" s="325">
        <f t="shared" si="59"/>
        <v>0</v>
      </c>
      <c r="CL42" s="41">
        <f t="shared" si="60"/>
        <v>0</v>
      </c>
      <c r="CM42" s="41">
        <f t="shared" si="61"/>
        <v>0</v>
      </c>
      <c r="CN42" s="41">
        <f t="shared" si="62"/>
        <v>0</v>
      </c>
      <c r="CO42" s="41">
        <f t="shared" si="63"/>
        <v>0</v>
      </c>
      <c r="CP42" s="41">
        <f t="shared" si="64"/>
        <v>0</v>
      </c>
      <c r="CQ42" s="41">
        <f t="shared" si="65"/>
        <v>0</v>
      </c>
      <c r="CR42" s="180">
        <f t="shared" si="66"/>
        <v>0</v>
      </c>
      <c r="CS42" s="27">
        <v>0</v>
      </c>
      <c r="CT42" s="27"/>
      <c r="CU42" s="324">
        <f>SUMIF('Rekapitulasi Juni'!$D$410:$D$588,APS!$B42,'Rekapitulasi Juni'!$E$410:$E$588)</f>
        <v>0</v>
      </c>
      <c r="CV42" s="324">
        <f>SUMIF('Rekapitulasi Juni'!$D$410:$D$588,APS!$B42,'Rekapitulasi Juni'!$F$410:$F$588)</f>
        <v>0</v>
      </c>
      <c r="CW42" s="27"/>
      <c r="CX42" s="325">
        <f t="shared" si="67"/>
        <v>0</v>
      </c>
      <c r="CY42" s="325">
        <f t="shared" si="68"/>
        <v>0</v>
      </c>
      <c r="CZ42" s="27"/>
      <c r="DA42" s="324">
        <f>SUMIF('Rekapitulasi Juni'!$U$410:$U$588,APS!$B42,'Rekapitulasi Juni'!$V$410:$V$588)</f>
        <v>0</v>
      </c>
      <c r="DB42" s="324">
        <f>SUMIF('Rekapitulasi Juni'!$U$410:$U$588,APS!$B42,'Rekapitulasi Juni'!$W$410:$W$588)</f>
        <v>0</v>
      </c>
      <c r="DC42" s="27"/>
      <c r="DD42" s="325">
        <f t="shared" si="69"/>
        <v>0</v>
      </c>
      <c r="DE42" s="325">
        <f t="shared" si="70"/>
        <v>0</v>
      </c>
      <c r="DF42" s="27"/>
      <c r="DG42" s="324">
        <f>SUMIF('Rekapitulasi Juni'!$AL$410:$AL$588,APS!$B42,'Rekapitulasi Juni'!$AM$410:$AM$588)</f>
        <v>0</v>
      </c>
      <c r="DH42" s="324">
        <f>SUMIF('Rekapitulasi Juni'!$AL$410:$AL$588,APS!$B42,'Rekapitulasi Juni'!$AN$410:$AN$588)</f>
        <v>0</v>
      </c>
      <c r="DI42" s="27"/>
      <c r="DJ42" s="325">
        <f t="shared" si="71"/>
        <v>0</v>
      </c>
      <c r="DK42" s="325">
        <f t="shared" si="72"/>
        <v>0</v>
      </c>
      <c r="DL42" s="27"/>
      <c r="DM42" s="324">
        <f>SUMIF('Rekapitulasi Juni'!$BA$410:$BA$588,APS!$B42,'Rekapitulasi Juni'!$BB$410:$BB$588)</f>
        <v>0</v>
      </c>
      <c r="DN42" s="324">
        <f>SUMIF('Rekapitulasi Juni'!$BA$410:$BA$588,APS!$B42,'Rekapitulasi Juni'!$BC$410:$BC$588)</f>
        <v>0</v>
      </c>
      <c r="DO42" s="324">
        <f>SUMIF('Rekapitulasi Juni'!$BA$410:$BA$588,APS!$B42,'Rekapitulasi Juni'!$BF$410:$BF$588)</f>
        <v>0</v>
      </c>
      <c r="DP42" s="325">
        <f t="shared" si="73"/>
        <v>0</v>
      </c>
      <c r="DQ42" s="325">
        <f t="shared" si="74"/>
        <v>0</v>
      </c>
      <c r="DR42" s="27"/>
      <c r="DS42" s="324">
        <f>SUMIF('Rekapitulasi Juni'!$BP$410:$BP$588,APS!$B42,'Rekapitulasi Juni'!$BQ$410:$BQ$588)</f>
        <v>0</v>
      </c>
      <c r="DT42" s="324">
        <f>SUMIF('Rekapitulasi Juni'!$BP$410:$BP$588,APS!$B42,'Rekapitulasi Juni'!$BR$410:$BR$588)</f>
        <v>0</v>
      </c>
      <c r="DU42" s="27"/>
      <c r="DV42" s="325">
        <f t="shared" si="75"/>
        <v>0</v>
      </c>
      <c r="DW42" s="325">
        <f t="shared" si="76"/>
        <v>0</v>
      </c>
      <c r="DX42" s="41">
        <f t="shared" si="77"/>
        <v>0</v>
      </c>
      <c r="DY42" s="41">
        <f t="shared" si="78"/>
        <v>0</v>
      </c>
      <c r="DZ42" s="41">
        <f t="shared" si="79"/>
        <v>0</v>
      </c>
      <c r="EA42" s="41">
        <f t="shared" si="80"/>
        <v>0</v>
      </c>
      <c r="EB42" s="41">
        <f t="shared" si="81"/>
        <v>0</v>
      </c>
      <c r="EC42" s="41">
        <f t="shared" si="82"/>
        <v>0</v>
      </c>
      <c r="ED42" s="180">
        <f t="shared" si="83"/>
        <v>0</v>
      </c>
      <c r="EE42" s="27">
        <v>0</v>
      </c>
      <c r="EF42" s="27"/>
      <c r="EG42" s="324">
        <f>SUMIF('Rekapitulasi Juni'!$D$608:$D$786,APS!$B42,'Rekapitulasi Juni'!$E$608:$E$786)</f>
        <v>0</v>
      </c>
      <c r="EH42" s="324">
        <f>SUMIF('Rekapitulasi Juni'!$D$608:$D$786,APS!$B42,'Rekapitulasi Juni'!$F$608:$F$786)</f>
        <v>0</v>
      </c>
      <c r="EI42" s="27"/>
      <c r="EJ42" s="325">
        <f t="shared" si="84"/>
        <v>0</v>
      </c>
      <c r="EK42" s="325">
        <f t="shared" si="85"/>
        <v>0</v>
      </c>
      <c r="EL42" s="27"/>
      <c r="EM42" s="324">
        <f>SUMIF('Rekapitulasi Juni'!$U$608:$U$786,APS!$B42,'Rekapitulasi Juni'!$V$608:$V$786)</f>
        <v>0</v>
      </c>
      <c r="EN42" s="324">
        <f>SUMIF('Rekapitulasi Juni'!$U$608:$U$786,APS!$B42,'Rekapitulasi Juni'!$W$608:$W$786)</f>
        <v>0</v>
      </c>
      <c r="EO42" s="27"/>
      <c r="EP42" s="325">
        <f t="shared" si="86"/>
        <v>0</v>
      </c>
      <c r="EQ42" s="325">
        <f t="shared" si="87"/>
        <v>0</v>
      </c>
      <c r="ER42" s="27"/>
      <c r="ES42" s="324">
        <f>SUMIF('Rekapitulasi Juni'!$AL$608:$AL$786,APS!$B42,'Rekapitulasi Juni'!$AM$608:$AM$786)</f>
        <v>0</v>
      </c>
      <c r="ET42" s="324">
        <f>SUMIF('Rekapitulasi Juni'!$AL$608:$AL$786,APS!$B42,'Rekapitulasi Juni'!$AN$608:$AN$786)</f>
        <v>0</v>
      </c>
      <c r="EU42" s="27"/>
      <c r="EV42" s="325">
        <f t="shared" si="88"/>
        <v>0</v>
      </c>
      <c r="EW42" s="325">
        <f t="shared" si="89"/>
        <v>0</v>
      </c>
      <c r="EX42" s="27"/>
      <c r="EY42" s="324">
        <f>SUMIF('Rekapitulasi Juni'!$BA$608:$BA$786,APS!$B42,'Rekapitulasi Juni'!$BB$608:$BB$786)</f>
        <v>0</v>
      </c>
      <c r="EZ42" s="324">
        <f>SUMIF('Rekapitulasi Juni'!$BA$608:$BA$786,APS!$B42,'Rekapitulasi Juni'!$BC$608:$BC$786)</f>
        <v>0</v>
      </c>
      <c r="FA42" s="324">
        <f>SUMIF('Rekapitulasi Juni'!$BA$608:$BA$786,APS!$B42,'Rekapitulasi Juni'!$BF$608:$BF$786)</f>
        <v>0</v>
      </c>
      <c r="FB42" s="325">
        <f t="shared" si="90"/>
        <v>0</v>
      </c>
      <c r="FC42" s="325">
        <f t="shared" si="91"/>
        <v>0</v>
      </c>
      <c r="FD42" s="27"/>
      <c r="FE42" s="27"/>
      <c r="FF42" s="27"/>
      <c r="FG42" s="27"/>
      <c r="FH42" s="27"/>
      <c r="FI42" s="27"/>
      <c r="FJ42" s="41">
        <f t="shared" si="92"/>
        <v>0</v>
      </c>
      <c r="FK42" s="41">
        <f t="shared" si="93"/>
        <v>0</v>
      </c>
      <c r="FL42" s="41">
        <f t="shared" si="94"/>
        <v>0</v>
      </c>
      <c r="FM42" s="41">
        <f t="shared" si="95"/>
        <v>0</v>
      </c>
      <c r="FN42" s="41">
        <f t="shared" si="96"/>
        <v>0</v>
      </c>
      <c r="FO42" s="41">
        <f t="shared" si="97"/>
        <v>0</v>
      </c>
      <c r="FP42" s="180">
        <f t="shared" si="98"/>
        <v>0</v>
      </c>
      <c r="FQ42" s="27"/>
      <c r="FR42" s="27"/>
      <c r="FS42" s="324">
        <f>SUMIF('Rekapitulasi Juni'!$D$804:$D$984,APS!$B42,'Rekapitulasi Juni'!$E$804:$E$984)</f>
        <v>0</v>
      </c>
      <c r="FT42" s="324">
        <f>SUMIF('Rekapitulasi Juni'!$D$804:$D$984,APS!$B42,'Rekapitulasi Juni'!$F$804:$F$984)</f>
        <v>0</v>
      </c>
      <c r="FU42" s="27"/>
      <c r="FV42" s="325">
        <f t="shared" si="99"/>
        <v>0</v>
      </c>
      <c r="FW42" s="325">
        <f t="shared" si="100"/>
        <v>0</v>
      </c>
      <c r="FX42" s="27"/>
      <c r="FY42" s="324">
        <f>SUMIF('Rekapitulasi Juni'!$U$804:$U$984,APS!$B42,'Rekapitulasi Juni'!$V$804:$V$984)</f>
        <v>0</v>
      </c>
      <c r="FZ42" s="324">
        <f>SUMIF('Rekapitulasi Juni'!$U$804:$U$984,APS!$B42,'Rekapitulasi Juni'!$W$804:$W$984)</f>
        <v>0</v>
      </c>
      <c r="GA42" s="27"/>
      <c r="GB42" s="325">
        <f t="shared" si="101"/>
        <v>0</v>
      </c>
      <c r="GC42" s="325">
        <f t="shared" si="102"/>
        <v>0</v>
      </c>
      <c r="GD42" s="27"/>
      <c r="GE42" s="324">
        <f>SUMIF('Rekapitulasi Juni'!$AL$804:$AL$984,APS!$B42,'Rekapitulasi Juni'!$AM$804:$AM$984)</f>
        <v>0</v>
      </c>
      <c r="GF42" s="324">
        <f>SUMIF('Rekapitulasi Juni'!$AL$804:$AL$984,APS!$B42,'Rekapitulasi Juni'!$AN$804:$AN$984)</f>
        <v>0</v>
      </c>
      <c r="GG42" s="27"/>
      <c r="GH42" s="325">
        <f t="shared" si="27"/>
        <v>0</v>
      </c>
      <c r="GI42" s="325">
        <f t="shared" si="28"/>
        <v>0</v>
      </c>
      <c r="GJ42" s="27"/>
      <c r="GK42" s="27"/>
      <c r="GL42" s="41">
        <f t="shared" si="103"/>
        <v>0</v>
      </c>
      <c r="GM42" s="41">
        <f t="shared" si="104"/>
        <v>0</v>
      </c>
      <c r="GN42" s="41">
        <f t="shared" si="105"/>
        <v>0</v>
      </c>
      <c r="GO42" s="41">
        <f t="shared" si="106"/>
        <v>0</v>
      </c>
      <c r="GP42" s="41">
        <f t="shared" si="107"/>
        <v>0</v>
      </c>
      <c r="GQ42" s="41">
        <f t="shared" si="108"/>
        <v>0</v>
      </c>
      <c r="GR42" s="180">
        <f t="shared" si="109"/>
        <v>0</v>
      </c>
      <c r="GS42" s="41">
        <f t="shared" si="29"/>
        <v>0</v>
      </c>
      <c r="GT42" s="41">
        <f t="shared" si="30"/>
        <v>0</v>
      </c>
      <c r="GU42" s="41">
        <f t="shared" si="31"/>
        <v>0</v>
      </c>
      <c r="GV42" s="41">
        <f t="shared" si="32"/>
        <v>0</v>
      </c>
      <c r="GW42" s="41">
        <f t="shared" si="33"/>
        <v>0</v>
      </c>
      <c r="GX42" s="41">
        <f t="shared" si="34"/>
        <v>0</v>
      </c>
      <c r="GY42" s="180">
        <f t="shared" si="35"/>
        <v>0</v>
      </c>
      <c r="GZ42" s="41">
        <v>26</v>
      </c>
      <c r="HA42" s="32"/>
      <c r="HB42" s="42">
        <f t="shared" si="117"/>
        <v>0</v>
      </c>
      <c r="HC42" s="43"/>
    </row>
    <row r="43" spans="1:211" ht="15" hidden="1" customHeight="1">
      <c r="A43" s="31" t="s">
        <v>94</v>
      </c>
      <c r="B43" s="32" t="s">
        <v>95</v>
      </c>
      <c r="C43" s="31" t="s">
        <v>1</v>
      </c>
      <c r="D43" s="31" t="s">
        <v>1</v>
      </c>
      <c r="E43" s="31" t="s">
        <v>43</v>
      </c>
      <c r="F43" s="31" t="s">
        <v>1</v>
      </c>
      <c r="G43" s="33">
        <v>0</v>
      </c>
      <c r="H43" s="33">
        <v>0</v>
      </c>
      <c r="I43" s="33">
        <v>0</v>
      </c>
      <c r="J43" s="34">
        <f>IFERROR(VLOOKUP(A43,#REF!,3,0),0)</f>
        <v>0</v>
      </c>
      <c r="K43" s="34">
        <f t="shared" si="110"/>
        <v>0</v>
      </c>
      <c r="L43" s="34">
        <v>0</v>
      </c>
      <c r="M43" s="34">
        <v>0</v>
      </c>
      <c r="N43" s="35">
        <f t="shared" si="111"/>
        <v>0</v>
      </c>
      <c r="O43" s="35">
        <f t="shared" si="112"/>
        <v>0</v>
      </c>
      <c r="P43" s="36">
        <v>0</v>
      </c>
      <c r="Q43" s="36">
        <f t="shared" si="36"/>
        <v>0</v>
      </c>
      <c r="R43" s="36"/>
      <c r="S43" s="37">
        <f ca="1">SUMIF(ROP!$D$6:$H$65536,A43,ROP!$J$6:$J$65536)</f>
        <v>0</v>
      </c>
      <c r="T43" s="37">
        <f>SUMIF(HASIL!$B:$B,APS!$B43&amp;RIGHT(APS!T$9,2),HASIL!$I:$I)</f>
        <v>0</v>
      </c>
      <c r="U43" s="37">
        <f>SUMIF(HASIL!$B:$B,APS!$B43&amp;RIGHT(APS!U$9,2),HASIL!$I:$I)</f>
        <v>0</v>
      </c>
      <c r="V43" s="37">
        <f>SUMIF(HASIL!$B:$B,APS!$B43&amp;RIGHT(APS!V$9,2),HASIL!$I:$I)</f>
        <v>0</v>
      </c>
      <c r="W43" s="37">
        <f>SUMIF(HASIL!$B:$B,APS!$B43&amp;RIGHT(APS!W$9,2),HASIL!$I:$I)</f>
        <v>0</v>
      </c>
      <c r="X43" s="38">
        <f t="shared" si="113"/>
        <v>0</v>
      </c>
      <c r="Y43" s="38">
        <f t="shared" si="114"/>
        <v>0</v>
      </c>
      <c r="Z43" s="39">
        <f t="shared" si="115"/>
        <v>0</v>
      </c>
      <c r="AA43" s="39">
        <f t="shared" si="26"/>
        <v>0</v>
      </c>
      <c r="AB43" s="40">
        <f t="shared" si="116"/>
        <v>0</v>
      </c>
      <c r="AC43" s="27">
        <v>0</v>
      </c>
      <c r="AD43" s="27"/>
      <c r="AE43" s="27"/>
      <c r="AF43" s="27"/>
      <c r="AG43" s="27"/>
      <c r="AH43" s="27"/>
      <c r="AI43" s="324">
        <f>SUMIF('Rekapitulasi Juni'!$D$9:$D$192,APS!$B43,'Rekapitulasi Juni'!$E$9:$E$192)</f>
        <v>0</v>
      </c>
      <c r="AJ43" s="324">
        <f>SUMIF('Rekapitulasi Juni'!$D$9:$D$192,APS!$B43,'Rekapitulasi Juni'!$F$9:$F$192)</f>
        <v>0</v>
      </c>
      <c r="AK43" s="324">
        <f>SUMIF('Rekapitulasi Juni'!$D$9:$D$192,APS!$B43,'Rekapitulasi Juni'!$K$9:$K$192)</f>
        <v>0</v>
      </c>
      <c r="AL43" s="325">
        <f t="shared" si="37"/>
        <v>0</v>
      </c>
      <c r="AM43" s="325">
        <f t="shared" si="38"/>
        <v>0</v>
      </c>
      <c r="AN43" s="27"/>
      <c r="AO43" s="324">
        <f>SUMIF('Rekapitulasi Juni'!$U$9:$U$192,APS!$B43,'Rekapitulasi Juni'!$V$9:$V$192)</f>
        <v>0</v>
      </c>
      <c r="AP43" s="324">
        <f>SUMIF('Rekapitulasi Juni'!$U$9:$U$192,APS!$B43,'Rekapitulasi Juni'!$W$9:$W$192)</f>
        <v>0</v>
      </c>
      <c r="AQ43" s="27"/>
      <c r="AR43" s="325">
        <f t="shared" si="39"/>
        <v>0</v>
      </c>
      <c r="AS43" s="325">
        <f t="shared" si="40"/>
        <v>0</v>
      </c>
      <c r="AT43" s="27"/>
      <c r="AU43" s="324">
        <f>SUMIF('Rekapitulasi Juni'!$AL$9:$AL$192,APS!$B43,'Rekapitulasi Juni'!$AM$9:$AM$192)</f>
        <v>0</v>
      </c>
      <c r="AV43" s="324">
        <f>SUMIF('Rekapitulasi Juni'!$AL$9:$AL$192,APS!$B43,'Rekapitulasi Juni'!$AN$9:$AN$192)</f>
        <v>0</v>
      </c>
      <c r="AW43" s="27"/>
      <c r="AX43" s="325">
        <f t="shared" si="41"/>
        <v>0</v>
      </c>
      <c r="AY43" s="325">
        <f t="shared" si="42"/>
        <v>0</v>
      </c>
      <c r="AZ43" s="41">
        <f t="shared" si="43"/>
        <v>0</v>
      </c>
      <c r="BA43" s="41">
        <f t="shared" si="44"/>
        <v>0</v>
      </c>
      <c r="BB43" s="41">
        <f t="shared" si="45"/>
        <v>0</v>
      </c>
      <c r="BC43" s="41">
        <f t="shared" si="46"/>
        <v>0</v>
      </c>
      <c r="BD43" s="41">
        <f t="shared" si="47"/>
        <v>0</v>
      </c>
      <c r="BE43" s="41">
        <f t="shared" si="48"/>
        <v>0</v>
      </c>
      <c r="BF43" s="180">
        <f t="shared" si="49"/>
        <v>0</v>
      </c>
      <c r="BG43" s="27">
        <v>0</v>
      </c>
      <c r="BH43" s="27"/>
      <c r="BI43" s="324">
        <f>SUMIF('Rekapitulasi Juni'!$D$214:$D$393,APS!$B43,'Rekapitulasi Juni'!$E$214:$E$393)</f>
        <v>0</v>
      </c>
      <c r="BJ43" s="324">
        <f>SUMIF('Rekapitulasi Juni'!$D$214:$D$393,APS!$B43,'Rekapitulasi Juni'!$F$214:$F$393)</f>
        <v>0</v>
      </c>
      <c r="BK43" s="27"/>
      <c r="BL43" s="325">
        <f t="shared" si="50"/>
        <v>0</v>
      </c>
      <c r="BM43" s="325">
        <f t="shared" si="51"/>
        <v>0</v>
      </c>
      <c r="BN43" s="27"/>
      <c r="BO43" s="324">
        <f>SUMIF('Rekapitulasi Juni'!$U$214:$U$393,APS!$B43,'Rekapitulasi Juni'!$V$214:$V$393)</f>
        <v>0</v>
      </c>
      <c r="BP43" s="324">
        <f>SUMIF('Rekapitulasi Juni'!$U$214:$U$393,APS!$B43,'Rekapitulasi Juni'!$W$214:$W$393)</f>
        <v>0</v>
      </c>
      <c r="BQ43" s="27"/>
      <c r="BR43" s="325">
        <f t="shared" si="52"/>
        <v>0</v>
      </c>
      <c r="BS43" s="325">
        <f t="shared" si="53"/>
        <v>0</v>
      </c>
      <c r="BT43" s="27"/>
      <c r="BU43" s="324">
        <f>SUMIF('Rekapitulasi Juni'!$AL$214:$AL$393,APS!$B43,'Rekapitulasi Juni'!$AM$214:$AM$393)</f>
        <v>0</v>
      </c>
      <c r="BV43" s="324">
        <f>SUMIF('Rekapitulasi Juni'!$AL$214:$AL$393,APS!$B43,'Rekapitulasi Juni'!$AN$214:$AN$393)</f>
        <v>0</v>
      </c>
      <c r="BW43" s="27"/>
      <c r="BX43" s="325">
        <f t="shared" si="54"/>
        <v>0</v>
      </c>
      <c r="BY43" s="325">
        <f t="shared" si="55"/>
        <v>0</v>
      </c>
      <c r="BZ43" s="27"/>
      <c r="CA43" s="324">
        <f>SUMIF('Rekapitulasi Juni'!$BA$214:$BA$393,APS!$B43,'Rekapitulasi Juni'!$BB$214:$BB$393)</f>
        <v>0</v>
      </c>
      <c r="CB43" s="324">
        <f>SUMIF('Rekapitulasi Juni'!$BA$214:$BA$393,APS!$B43,'Rekapitulasi Juni'!$BC$214:$BC$393)</f>
        <v>0</v>
      </c>
      <c r="CC43" s="27"/>
      <c r="CD43" s="325">
        <f t="shared" si="56"/>
        <v>0</v>
      </c>
      <c r="CE43" s="325">
        <f t="shared" si="57"/>
        <v>0</v>
      </c>
      <c r="CF43" s="27"/>
      <c r="CG43" s="324">
        <f>SUMIF('Rekapitulasi Juni'!$BP$214:$BP$393,APS!$B43,'Rekapitulasi Juni'!$BQ$214:$BQ$393)</f>
        <v>0</v>
      </c>
      <c r="CH43" s="324">
        <f>SUMIF('Rekapitulasi Juni'!$BP$214:$BP$393,APS!$B43,'Rekapitulasi Juni'!$BR$214:$BR$393)</f>
        <v>0</v>
      </c>
      <c r="CI43" s="27"/>
      <c r="CJ43" s="325">
        <f t="shared" si="58"/>
        <v>0</v>
      </c>
      <c r="CK43" s="325">
        <f t="shared" si="59"/>
        <v>0</v>
      </c>
      <c r="CL43" s="41">
        <f t="shared" si="60"/>
        <v>0</v>
      </c>
      <c r="CM43" s="41">
        <f t="shared" si="61"/>
        <v>0</v>
      </c>
      <c r="CN43" s="41">
        <f t="shared" si="62"/>
        <v>0</v>
      </c>
      <c r="CO43" s="41">
        <f t="shared" si="63"/>
        <v>0</v>
      </c>
      <c r="CP43" s="41">
        <f t="shared" si="64"/>
        <v>0</v>
      </c>
      <c r="CQ43" s="41">
        <f t="shared" si="65"/>
        <v>0</v>
      </c>
      <c r="CR43" s="180">
        <f t="shared" si="66"/>
        <v>0</v>
      </c>
      <c r="CS43" s="27">
        <v>0</v>
      </c>
      <c r="CT43" s="27"/>
      <c r="CU43" s="324">
        <f>SUMIF('Rekapitulasi Juni'!$D$410:$D$588,APS!$B43,'Rekapitulasi Juni'!$E$410:$E$588)</f>
        <v>0</v>
      </c>
      <c r="CV43" s="324">
        <f>SUMIF('Rekapitulasi Juni'!$D$410:$D$588,APS!$B43,'Rekapitulasi Juni'!$F$410:$F$588)</f>
        <v>0</v>
      </c>
      <c r="CW43" s="27"/>
      <c r="CX43" s="325">
        <f t="shared" si="67"/>
        <v>0</v>
      </c>
      <c r="CY43" s="325">
        <f t="shared" si="68"/>
        <v>0</v>
      </c>
      <c r="CZ43" s="27"/>
      <c r="DA43" s="324">
        <f>SUMIF('Rekapitulasi Juni'!$U$410:$U$588,APS!$B43,'Rekapitulasi Juni'!$V$410:$V$588)</f>
        <v>0</v>
      </c>
      <c r="DB43" s="324">
        <f>SUMIF('Rekapitulasi Juni'!$U$410:$U$588,APS!$B43,'Rekapitulasi Juni'!$W$410:$W$588)</f>
        <v>0</v>
      </c>
      <c r="DC43" s="27"/>
      <c r="DD43" s="325">
        <f t="shared" si="69"/>
        <v>0</v>
      </c>
      <c r="DE43" s="325">
        <f t="shared" si="70"/>
        <v>0</v>
      </c>
      <c r="DF43" s="27"/>
      <c r="DG43" s="324">
        <f>SUMIF('Rekapitulasi Juni'!$AL$410:$AL$588,APS!$B43,'Rekapitulasi Juni'!$AM$410:$AM$588)</f>
        <v>0</v>
      </c>
      <c r="DH43" s="324">
        <f>SUMIF('Rekapitulasi Juni'!$AL$410:$AL$588,APS!$B43,'Rekapitulasi Juni'!$AN$410:$AN$588)</f>
        <v>0</v>
      </c>
      <c r="DI43" s="27"/>
      <c r="DJ43" s="325">
        <f t="shared" si="71"/>
        <v>0</v>
      </c>
      <c r="DK43" s="325">
        <f t="shared" si="72"/>
        <v>0</v>
      </c>
      <c r="DL43" s="27"/>
      <c r="DM43" s="324">
        <f>SUMIF('Rekapitulasi Juni'!$BA$410:$BA$588,APS!$B43,'Rekapitulasi Juni'!$BB$410:$BB$588)</f>
        <v>0</v>
      </c>
      <c r="DN43" s="324">
        <f>SUMIF('Rekapitulasi Juni'!$BA$410:$BA$588,APS!$B43,'Rekapitulasi Juni'!$BC$410:$BC$588)</f>
        <v>0</v>
      </c>
      <c r="DO43" s="324">
        <f>SUMIF('Rekapitulasi Juni'!$BA$410:$BA$588,APS!$B43,'Rekapitulasi Juni'!$BF$410:$BF$588)</f>
        <v>0</v>
      </c>
      <c r="DP43" s="325">
        <f t="shared" si="73"/>
        <v>0</v>
      </c>
      <c r="DQ43" s="325">
        <f t="shared" si="74"/>
        <v>0</v>
      </c>
      <c r="DR43" s="27"/>
      <c r="DS43" s="324">
        <f>SUMIF('Rekapitulasi Juni'!$BP$410:$BP$588,APS!$B43,'Rekapitulasi Juni'!$BQ$410:$BQ$588)</f>
        <v>0</v>
      </c>
      <c r="DT43" s="324">
        <f>SUMIF('Rekapitulasi Juni'!$BP$410:$BP$588,APS!$B43,'Rekapitulasi Juni'!$BR$410:$BR$588)</f>
        <v>0</v>
      </c>
      <c r="DU43" s="27"/>
      <c r="DV43" s="325">
        <f t="shared" si="75"/>
        <v>0</v>
      </c>
      <c r="DW43" s="325">
        <f t="shared" si="76"/>
        <v>0</v>
      </c>
      <c r="DX43" s="41">
        <f t="shared" si="77"/>
        <v>0</v>
      </c>
      <c r="DY43" s="41">
        <f t="shared" si="78"/>
        <v>0</v>
      </c>
      <c r="DZ43" s="41">
        <f t="shared" si="79"/>
        <v>0</v>
      </c>
      <c r="EA43" s="41">
        <f t="shared" si="80"/>
        <v>0</v>
      </c>
      <c r="EB43" s="41">
        <f t="shared" si="81"/>
        <v>0</v>
      </c>
      <c r="EC43" s="41">
        <f t="shared" si="82"/>
        <v>0</v>
      </c>
      <c r="ED43" s="180">
        <f t="shared" si="83"/>
        <v>0</v>
      </c>
      <c r="EE43" s="27">
        <v>0</v>
      </c>
      <c r="EF43" s="27"/>
      <c r="EG43" s="324">
        <f>SUMIF('Rekapitulasi Juni'!$D$608:$D$786,APS!$B43,'Rekapitulasi Juni'!$E$608:$E$786)</f>
        <v>0</v>
      </c>
      <c r="EH43" s="324">
        <f>SUMIF('Rekapitulasi Juni'!$D$608:$D$786,APS!$B43,'Rekapitulasi Juni'!$F$608:$F$786)</f>
        <v>0</v>
      </c>
      <c r="EI43" s="27"/>
      <c r="EJ43" s="325">
        <f t="shared" si="84"/>
        <v>0</v>
      </c>
      <c r="EK43" s="325">
        <f t="shared" si="85"/>
        <v>0</v>
      </c>
      <c r="EL43" s="27"/>
      <c r="EM43" s="324">
        <f>SUMIF('Rekapitulasi Juni'!$U$608:$U$786,APS!$B43,'Rekapitulasi Juni'!$V$608:$V$786)</f>
        <v>0</v>
      </c>
      <c r="EN43" s="324">
        <f>SUMIF('Rekapitulasi Juni'!$U$608:$U$786,APS!$B43,'Rekapitulasi Juni'!$W$608:$W$786)</f>
        <v>0</v>
      </c>
      <c r="EO43" s="27"/>
      <c r="EP43" s="325">
        <f t="shared" si="86"/>
        <v>0</v>
      </c>
      <c r="EQ43" s="325">
        <f t="shared" si="87"/>
        <v>0</v>
      </c>
      <c r="ER43" s="27"/>
      <c r="ES43" s="324">
        <f>SUMIF('Rekapitulasi Juni'!$AL$608:$AL$786,APS!$B43,'Rekapitulasi Juni'!$AM$608:$AM$786)</f>
        <v>0</v>
      </c>
      <c r="ET43" s="324">
        <f>SUMIF('Rekapitulasi Juni'!$AL$608:$AL$786,APS!$B43,'Rekapitulasi Juni'!$AN$608:$AN$786)</f>
        <v>0</v>
      </c>
      <c r="EU43" s="27"/>
      <c r="EV43" s="325">
        <f t="shared" si="88"/>
        <v>0</v>
      </c>
      <c r="EW43" s="325">
        <f t="shared" si="89"/>
        <v>0</v>
      </c>
      <c r="EX43" s="27"/>
      <c r="EY43" s="324">
        <f>SUMIF('Rekapitulasi Juni'!$BA$608:$BA$786,APS!$B43,'Rekapitulasi Juni'!$BB$608:$BB$786)</f>
        <v>0</v>
      </c>
      <c r="EZ43" s="324">
        <f>SUMIF('Rekapitulasi Juni'!$BA$608:$BA$786,APS!$B43,'Rekapitulasi Juni'!$BC$608:$BC$786)</f>
        <v>0</v>
      </c>
      <c r="FA43" s="324">
        <f>SUMIF('Rekapitulasi Juni'!$BA$608:$BA$786,APS!$B43,'Rekapitulasi Juni'!$BF$608:$BF$786)</f>
        <v>0</v>
      </c>
      <c r="FB43" s="325">
        <f t="shared" si="90"/>
        <v>0</v>
      </c>
      <c r="FC43" s="325">
        <f t="shared" si="91"/>
        <v>0</v>
      </c>
      <c r="FD43" s="27"/>
      <c r="FE43" s="27"/>
      <c r="FF43" s="27"/>
      <c r="FG43" s="27"/>
      <c r="FH43" s="27"/>
      <c r="FI43" s="27"/>
      <c r="FJ43" s="41">
        <f t="shared" si="92"/>
        <v>0</v>
      </c>
      <c r="FK43" s="41">
        <f t="shared" si="93"/>
        <v>0</v>
      </c>
      <c r="FL43" s="41">
        <f t="shared" si="94"/>
        <v>0</v>
      </c>
      <c r="FM43" s="41">
        <f t="shared" si="95"/>
        <v>0</v>
      </c>
      <c r="FN43" s="41">
        <f t="shared" si="96"/>
        <v>0</v>
      </c>
      <c r="FO43" s="41">
        <f t="shared" si="97"/>
        <v>0</v>
      </c>
      <c r="FP43" s="180">
        <f t="shared" si="98"/>
        <v>0</v>
      </c>
      <c r="FQ43" s="27"/>
      <c r="FR43" s="27"/>
      <c r="FS43" s="324">
        <f>SUMIF('Rekapitulasi Juni'!$D$804:$D$984,APS!$B43,'Rekapitulasi Juni'!$E$804:$E$984)</f>
        <v>0</v>
      </c>
      <c r="FT43" s="324">
        <f>SUMIF('Rekapitulasi Juni'!$D$804:$D$984,APS!$B43,'Rekapitulasi Juni'!$F$804:$F$984)</f>
        <v>0</v>
      </c>
      <c r="FU43" s="27"/>
      <c r="FV43" s="325">
        <f t="shared" si="99"/>
        <v>0</v>
      </c>
      <c r="FW43" s="325">
        <f t="shared" si="100"/>
        <v>0</v>
      </c>
      <c r="FX43" s="27"/>
      <c r="FY43" s="324">
        <f>SUMIF('Rekapitulasi Juni'!$U$804:$U$984,APS!$B43,'Rekapitulasi Juni'!$V$804:$V$984)</f>
        <v>0</v>
      </c>
      <c r="FZ43" s="324">
        <f>SUMIF('Rekapitulasi Juni'!$U$804:$U$984,APS!$B43,'Rekapitulasi Juni'!$W$804:$W$984)</f>
        <v>0</v>
      </c>
      <c r="GA43" s="27"/>
      <c r="GB43" s="325">
        <f t="shared" si="101"/>
        <v>0</v>
      </c>
      <c r="GC43" s="325">
        <f t="shared" si="102"/>
        <v>0</v>
      </c>
      <c r="GD43" s="27"/>
      <c r="GE43" s="324">
        <f>SUMIF('Rekapitulasi Juni'!$AL$804:$AL$984,APS!$B43,'Rekapitulasi Juni'!$AM$804:$AM$984)</f>
        <v>0</v>
      </c>
      <c r="GF43" s="324">
        <f>SUMIF('Rekapitulasi Juni'!$AL$804:$AL$984,APS!$B43,'Rekapitulasi Juni'!$AN$804:$AN$984)</f>
        <v>0</v>
      </c>
      <c r="GG43" s="27"/>
      <c r="GH43" s="325">
        <f t="shared" si="27"/>
        <v>0</v>
      </c>
      <c r="GI43" s="325">
        <f t="shared" si="28"/>
        <v>0</v>
      </c>
      <c r="GJ43" s="27"/>
      <c r="GK43" s="27"/>
      <c r="GL43" s="41">
        <f t="shared" si="103"/>
        <v>0</v>
      </c>
      <c r="GM43" s="41">
        <f t="shared" si="104"/>
        <v>0</v>
      </c>
      <c r="GN43" s="41">
        <f t="shared" si="105"/>
        <v>0</v>
      </c>
      <c r="GO43" s="41">
        <f t="shared" si="106"/>
        <v>0</v>
      </c>
      <c r="GP43" s="41">
        <f t="shared" si="107"/>
        <v>0</v>
      </c>
      <c r="GQ43" s="41">
        <f t="shared" si="108"/>
        <v>0</v>
      </c>
      <c r="GR43" s="180">
        <f t="shared" si="109"/>
        <v>0</v>
      </c>
      <c r="GS43" s="41">
        <f t="shared" si="29"/>
        <v>0</v>
      </c>
      <c r="GT43" s="41">
        <f t="shared" si="30"/>
        <v>0</v>
      </c>
      <c r="GU43" s="41">
        <f t="shared" si="31"/>
        <v>0</v>
      </c>
      <c r="GV43" s="41">
        <f t="shared" si="32"/>
        <v>0</v>
      </c>
      <c r="GW43" s="41">
        <f t="shared" si="33"/>
        <v>0</v>
      </c>
      <c r="GX43" s="41">
        <f t="shared" si="34"/>
        <v>0</v>
      </c>
      <c r="GY43" s="180">
        <f t="shared" si="35"/>
        <v>0</v>
      </c>
      <c r="GZ43" s="41">
        <v>27</v>
      </c>
      <c r="HA43" s="32"/>
      <c r="HB43" s="42">
        <f t="shared" si="117"/>
        <v>0</v>
      </c>
      <c r="HC43" s="45"/>
    </row>
    <row r="44" spans="1:211" ht="15" customHeight="1">
      <c r="A44" s="31" t="s">
        <v>1229</v>
      </c>
      <c r="B44" s="32" t="s">
        <v>96</v>
      </c>
      <c r="C44" s="31" t="s">
        <v>1</v>
      </c>
      <c r="D44" s="31" t="s">
        <v>1</v>
      </c>
      <c r="E44" s="31" t="s">
        <v>43</v>
      </c>
      <c r="F44" s="31" t="s">
        <v>1</v>
      </c>
      <c r="G44" s="33">
        <v>30</v>
      </c>
      <c r="H44" s="33"/>
      <c r="I44" s="33"/>
      <c r="J44" s="34">
        <f>IFERROR(VLOOKUP(A44,#REF!,3,0),0)</f>
        <v>0</v>
      </c>
      <c r="K44" s="34">
        <f t="shared" si="110"/>
        <v>0</v>
      </c>
      <c r="L44" s="34">
        <v>0</v>
      </c>
      <c r="M44" s="34">
        <v>0</v>
      </c>
      <c r="N44" s="35"/>
      <c r="O44" s="35"/>
      <c r="P44" s="46">
        <v>30</v>
      </c>
      <c r="Q44" s="36">
        <f t="shared" si="36"/>
        <v>30</v>
      </c>
      <c r="R44" s="36"/>
      <c r="S44" s="37">
        <f ca="1">SUMIF(ROP!$D$6:$H$65536,A44,ROP!$J$6:$J$65536)</f>
        <v>0</v>
      </c>
      <c r="T44" s="37">
        <f>SUMIF(HASIL!$B:$B,APS!$B44&amp;RIGHT(APS!T$9,2),HASIL!$I:$I)</f>
        <v>0</v>
      </c>
      <c r="U44" s="37">
        <f>SUMIF(HASIL!$B:$B,APS!$B44&amp;RIGHT(APS!U$9,2),HASIL!$I:$I)</f>
        <v>0</v>
      </c>
      <c r="V44" s="37">
        <f>SUMIF(HASIL!$B:$B,APS!$B44&amp;RIGHT(APS!V$9,2),HASIL!$I:$I)</f>
        <v>0</v>
      </c>
      <c r="W44" s="37">
        <f>SUMIF(HASIL!$B:$B,APS!$B44&amp;RIGHT(APS!W$9,2),HASIL!$I:$I)</f>
        <v>0</v>
      </c>
      <c r="X44" s="38">
        <f>SUM(T44:W44)</f>
        <v>0</v>
      </c>
      <c r="Y44" s="38">
        <f>X44-Q44</f>
        <v>-30</v>
      </c>
      <c r="Z44" s="39">
        <f>+AA44-Q44</f>
        <v>0</v>
      </c>
      <c r="AA44" s="39">
        <f t="shared" si="26"/>
        <v>30</v>
      </c>
      <c r="AB44" s="40">
        <f t="shared" si="116"/>
        <v>30</v>
      </c>
      <c r="AC44" s="27">
        <v>0</v>
      </c>
      <c r="AD44" s="27"/>
      <c r="AE44" s="27"/>
      <c r="AF44" s="27"/>
      <c r="AG44" s="27"/>
      <c r="AH44" s="27"/>
      <c r="AI44" s="324">
        <f>SUMIF('Rekapitulasi Juni'!$D$9:$D$192,APS!$B44,'Rekapitulasi Juni'!$E$9:$E$192)</f>
        <v>0</v>
      </c>
      <c r="AJ44" s="324">
        <f>SUMIF('Rekapitulasi Juni'!$D$9:$D$192,APS!$B44,'Rekapitulasi Juni'!$F$9:$F$192)</f>
        <v>0</v>
      </c>
      <c r="AK44" s="324">
        <f>SUMIF('Rekapitulasi Juni'!$D$9:$D$192,APS!$B44,'Rekapitulasi Juni'!$K$9:$K$192)</f>
        <v>0</v>
      </c>
      <c r="AL44" s="325">
        <f t="shared" si="37"/>
        <v>0</v>
      </c>
      <c r="AM44" s="325">
        <f t="shared" si="38"/>
        <v>0</v>
      </c>
      <c r="AN44" s="27"/>
      <c r="AO44" s="324">
        <f>SUMIF('Rekapitulasi Juni'!$U$9:$U$192,APS!$B44,'Rekapitulasi Juni'!$V$9:$V$192)</f>
        <v>0</v>
      </c>
      <c r="AP44" s="324">
        <f>SUMIF('Rekapitulasi Juni'!$U$9:$U$192,APS!$B44,'Rekapitulasi Juni'!$W$9:$W$192)</f>
        <v>0</v>
      </c>
      <c r="AQ44" s="27"/>
      <c r="AR44" s="325">
        <f t="shared" si="39"/>
        <v>0</v>
      </c>
      <c r="AS44" s="325">
        <f t="shared" si="40"/>
        <v>0</v>
      </c>
      <c r="AT44" s="27">
        <v>30</v>
      </c>
      <c r="AU44" s="324">
        <f>SUMIF('Rekapitulasi Juni'!$AL$9:$AL$192,APS!$B44,'Rekapitulasi Juni'!$AM$9:$AM$192)</f>
        <v>0</v>
      </c>
      <c r="AV44" s="324">
        <f>SUMIF('Rekapitulasi Juni'!$AL$9:$AL$192,APS!$B44,'Rekapitulasi Juni'!$AN$9:$AN$192)</f>
        <v>0</v>
      </c>
      <c r="AW44" s="27"/>
      <c r="AX44" s="325">
        <f t="shared" si="41"/>
        <v>0</v>
      </c>
      <c r="AY44" s="325">
        <f t="shared" si="42"/>
        <v>0</v>
      </c>
      <c r="AZ44" s="41">
        <f t="shared" si="43"/>
        <v>30</v>
      </c>
      <c r="BA44" s="41">
        <f t="shared" si="44"/>
        <v>0</v>
      </c>
      <c r="BB44" s="41">
        <f t="shared" si="45"/>
        <v>0</v>
      </c>
      <c r="BC44" s="41">
        <f t="shared" si="46"/>
        <v>0</v>
      </c>
      <c r="BD44" s="41">
        <f t="shared" si="47"/>
        <v>0</v>
      </c>
      <c r="BE44" s="41">
        <f t="shared" si="48"/>
        <v>-30</v>
      </c>
      <c r="BF44" s="180">
        <f t="shared" si="49"/>
        <v>0</v>
      </c>
      <c r="BG44" s="27">
        <v>30</v>
      </c>
      <c r="BH44" s="27"/>
      <c r="BI44" s="324">
        <f>SUMIF('Rekapitulasi Juni'!$D$214:$D$393,APS!$B44,'Rekapitulasi Juni'!$E$214:$E$393)</f>
        <v>30</v>
      </c>
      <c r="BJ44" s="324">
        <f>SUMIF('Rekapitulasi Juni'!$D$214:$D$393,APS!$B44,'Rekapitulasi Juni'!$F$214:$F$393)</f>
        <v>0</v>
      </c>
      <c r="BK44" s="27"/>
      <c r="BL44" s="325">
        <f t="shared" si="50"/>
        <v>0</v>
      </c>
      <c r="BM44" s="325">
        <f t="shared" si="51"/>
        <v>0</v>
      </c>
      <c r="BN44" s="27"/>
      <c r="BO44" s="324">
        <f>SUMIF('Rekapitulasi Juni'!$U$214:$U$393,APS!$B44,'Rekapitulasi Juni'!$V$214:$V$393)</f>
        <v>0</v>
      </c>
      <c r="BP44" s="324">
        <f>SUMIF('Rekapitulasi Juni'!$U$214:$U$393,APS!$B44,'Rekapitulasi Juni'!$W$214:$W$393)</f>
        <v>0</v>
      </c>
      <c r="BQ44" s="27"/>
      <c r="BR44" s="325">
        <f t="shared" si="52"/>
        <v>0</v>
      </c>
      <c r="BS44" s="325">
        <f t="shared" si="53"/>
        <v>0</v>
      </c>
      <c r="BT44" s="27"/>
      <c r="BU44" s="324">
        <f>SUMIF('Rekapitulasi Juni'!$AL$214:$AL$393,APS!$B44,'Rekapitulasi Juni'!$AM$214:$AM$393)</f>
        <v>0</v>
      </c>
      <c r="BV44" s="324">
        <f>SUMIF('Rekapitulasi Juni'!$AL$214:$AL$393,APS!$B44,'Rekapitulasi Juni'!$AN$214:$AN$393)</f>
        <v>0</v>
      </c>
      <c r="BW44" s="27"/>
      <c r="BX44" s="325">
        <f t="shared" si="54"/>
        <v>0</v>
      </c>
      <c r="BY44" s="325">
        <f t="shared" si="55"/>
        <v>0</v>
      </c>
      <c r="BZ44" s="27"/>
      <c r="CA44" s="324">
        <f>SUMIF('Rekapitulasi Juni'!$BA$214:$BA$393,APS!$B44,'Rekapitulasi Juni'!$BB$214:$BB$393)</f>
        <v>0</v>
      </c>
      <c r="CB44" s="324">
        <f>SUMIF('Rekapitulasi Juni'!$BA$214:$BA$393,APS!$B44,'Rekapitulasi Juni'!$BC$214:$BC$393)</f>
        <v>0</v>
      </c>
      <c r="CC44" s="27"/>
      <c r="CD44" s="325">
        <f t="shared" si="56"/>
        <v>0</v>
      </c>
      <c r="CE44" s="325">
        <f t="shared" si="57"/>
        <v>0</v>
      </c>
      <c r="CF44" s="27"/>
      <c r="CG44" s="324">
        <f>SUMIF('Rekapitulasi Juni'!$BP$214:$BP$393,APS!$B44,'Rekapitulasi Juni'!$BQ$214:$BQ$393)</f>
        <v>0</v>
      </c>
      <c r="CH44" s="324">
        <f>SUMIF('Rekapitulasi Juni'!$BP$214:$BP$393,APS!$B44,'Rekapitulasi Juni'!$BR$214:$BR$393)</f>
        <v>0</v>
      </c>
      <c r="CI44" s="27"/>
      <c r="CJ44" s="325">
        <f t="shared" si="58"/>
        <v>0</v>
      </c>
      <c r="CK44" s="325">
        <f t="shared" si="59"/>
        <v>0</v>
      </c>
      <c r="CL44" s="41">
        <f t="shared" si="60"/>
        <v>0</v>
      </c>
      <c r="CM44" s="41">
        <f t="shared" si="61"/>
        <v>30</v>
      </c>
      <c r="CN44" s="41">
        <f t="shared" si="62"/>
        <v>0</v>
      </c>
      <c r="CO44" s="41">
        <f t="shared" si="63"/>
        <v>0</v>
      </c>
      <c r="CP44" s="41">
        <f t="shared" si="64"/>
        <v>0</v>
      </c>
      <c r="CQ44" s="41">
        <f t="shared" si="65"/>
        <v>0</v>
      </c>
      <c r="CR44" s="180">
        <f t="shared" si="66"/>
        <v>0</v>
      </c>
      <c r="CS44" s="27">
        <v>0</v>
      </c>
      <c r="CT44" s="27"/>
      <c r="CU44" s="324">
        <f>SUMIF('Rekapitulasi Juni'!$D$410:$D$588,APS!$B44,'Rekapitulasi Juni'!$E$410:$E$588)</f>
        <v>30</v>
      </c>
      <c r="CV44" s="324">
        <f>SUMIF('Rekapitulasi Juni'!$D$410:$D$588,APS!$B44,'Rekapitulasi Juni'!$F$410:$F$588)</f>
        <v>30</v>
      </c>
      <c r="CW44" s="27"/>
      <c r="CX44" s="325">
        <f t="shared" si="67"/>
        <v>0</v>
      </c>
      <c r="CY44" s="325">
        <f t="shared" si="68"/>
        <v>100</v>
      </c>
      <c r="CZ44" s="27"/>
      <c r="DA44" s="324">
        <f>SUMIF('Rekapitulasi Juni'!$U$410:$U$588,APS!$B44,'Rekapitulasi Juni'!$V$410:$V$588)</f>
        <v>0</v>
      </c>
      <c r="DB44" s="324">
        <f>SUMIF('Rekapitulasi Juni'!$U$410:$U$588,APS!$B44,'Rekapitulasi Juni'!$W$410:$W$588)</f>
        <v>0</v>
      </c>
      <c r="DC44" s="27"/>
      <c r="DD44" s="325">
        <f t="shared" si="69"/>
        <v>0</v>
      </c>
      <c r="DE44" s="325">
        <f t="shared" si="70"/>
        <v>0</v>
      </c>
      <c r="DF44" s="27"/>
      <c r="DG44" s="324">
        <f>SUMIF('Rekapitulasi Juni'!$AL$410:$AL$588,APS!$B44,'Rekapitulasi Juni'!$AM$410:$AM$588)</f>
        <v>0</v>
      </c>
      <c r="DH44" s="324">
        <f>SUMIF('Rekapitulasi Juni'!$AL$410:$AL$588,APS!$B44,'Rekapitulasi Juni'!$AN$410:$AN$588)</f>
        <v>0</v>
      </c>
      <c r="DI44" s="27"/>
      <c r="DJ44" s="325">
        <f t="shared" si="71"/>
        <v>0</v>
      </c>
      <c r="DK44" s="325">
        <f t="shared" si="72"/>
        <v>0</v>
      </c>
      <c r="DL44" s="27"/>
      <c r="DM44" s="324">
        <f>SUMIF('Rekapitulasi Juni'!$BA$410:$BA$588,APS!$B44,'Rekapitulasi Juni'!$BB$410:$BB$588)</f>
        <v>0</v>
      </c>
      <c r="DN44" s="324">
        <f>SUMIF('Rekapitulasi Juni'!$BA$410:$BA$588,APS!$B44,'Rekapitulasi Juni'!$BC$410:$BC$588)</f>
        <v>0</v>
      </c>
      <c r="DO44" s="324">
        <f>SUMIF('Rekapitulasi Juni'!$BA$410:$BA$588,APS!$B44,'Rekapitulasi Juni'!$BF$410:$BF$588)</f>
        <v>0</v>
      </c>
      <c r="DP44" s="325">
        <f t="shared" si="73"/>
        <v>0</v>
      </c>
      <c r="DQ44" s="325">
        <f t="shared" si="74"/>
        <v>0</v>
      </c>
      <c r="DR44" s="27"/>
      <c r="DS44" s="324">
        <f>SUMIF('Rekapitulasi Juni'!$BP$410:$BP$588,APS!$B44,'Rekapitulasi Juni'!$BQ$410:$BQ$588)</f>
        <v>0</v>
      </c>
      <c r="DT44" s="324">
        <f>SUMIF('Rekapitulasi Juni'!$BP$410:$BP$588,APS!$B44,'Rekapitulasi Juni'!$BR$410:$BR$588)</f>
        <v>0</v>
      </c>
      <c r="DU44" s="27"/>
      <c r="DV44" s="325">
        <f t="shared" si="75"/>
        <v>0</v>
      </c>
      <c r="DW44" s="325">
        <f t="shared" si="76"/>
        <v>0</v>
      </c>
      <c r="DX44" s="41">
        <f t="shared" si="77"/>
        <v>0</v>
      </c>
      <c r="DY44" s="41">
        <f t="shared" si="78"/>
        <v>30</v>
      </c>
      <c r="DZ44" s="41">
        <f t="shared" si="79"/>
        <v>30</v>
      </c>
      <c r="EA44" s="41">
        <f t="shared" si="80"/>
        <v>0</v>
      </c>
      <c r="EB44" s="41">
        <f t="shared" si="81"/>
        <v>30</v>
      </c>
      <c r="EC44" s="41">
        <f t="shared" si="82"/>
        <v>30</v>
      </c>
      <c r="ED44" s="180">
        <f t="shared" si="83"/>
        <v>0</v>
      </c>
      <c r="EE44" s="27">
        <v>0</v>
      </c>
      <c r="EF44" s="27"/>
      <c r="EG44" s="324">
        <f>SUMIF('Rekapitulasi Juni'!$D$608:$D$786,APS!$B44,'Rekapitulasi Juni'!$E$608:$E$786)</f>
        <v>0</v>
      </c>
      <c r="EH44" s="324">
        <f>SUMIF('Rekapitulasi Juni'!$D$608:$D$786,APS!$B44,'Rekapitulasi Juni'!$F$608:$F$786)</f>
        <v>0</v>
      </c>
      <c r="EI44" s="27"/>
      <c r="EJ44" s="325">
        <f t="shared" si="84"/>
        <v>0</v>
      </c>
      <c r="EK44" s="325">
        <f t="shared" si="85"/>
        <v>0</v>
      </c>
      <c r="EL44" s="27"/>
      <c r="EM44" s="324">
        <f>SUMIF('Rekapitulasi Juni'!$U$608:$U$786,APS!$B44,'Rekapitulasi Juni'!$V$608:$V$786)</f>
        <v>0</v>
      </c>
      <c r="EN44" s="324">
        <f>SUMIF('Rekapitulasi Juni'!$U$608:$U$786,APS!$B44,'Rekapitulasi Juni'!$W$608:$W$786)</f>
        <v>0</v>
      </c>
      <c r="EO44" s="27"/>
      <c r="EP44" s="325">
        <f t="shared" si="86"/>
        <v>0</v>
      </c>
      <c r="EQ44" s="325">
        <f t="shared" si="87"/>
        <v>0</v>
      </c>
      <c r="ER44" s="27"/>
      <c r="ES44" s="324">
        <f>SUMIF('Rekapitulasi Juni'!$AL$608:$AL$786,APS!$B44,'Rekapitulasi Juni'!$AM$608:$AM$786)</f>
        <v>0</v>
      </c>
      <c r="ET44" s="324">
        <f>SUMIF('Rekapitulasi Juni'!$AL$608:$AL$786,APS!$B44,'Rekapitulasi Juni'!$AN$608:$AN$786)</f>
        <v>0</v>
      </c>
      <c r="EU44" s="27"/>
      <c r="EV44" s="325">
        <f t="shared" si="88"/>
        <v>0</v>
      </c>
      <c r="EW44" s="325">
        <f t="shared" si="89"/>
        <v>0</v>
      </c>
      <c r="EX44" s="27"/>
      <c r="EY44" s="324">
        <f>SUMIF('Rekapitulasi Juni'!$BA$608:$BA$786,APS!$B44,'Rekapitulasi Juni'!$BB$608:$BB$786)</f>
        <v>0</v>
      </c>
      <c r="EZ44" s="324">
        <f>SUMIF('Rekapitulasi Juni'!$BA$608:$BA$786,APS!$B44,'Rekapitulasi Juni'!$BC$608:$BC$786)</f>
        <v>0</v>
      </c>
      <c r="FA44" s="324">
        <f>SUMIF('Rekapitulasi Juni'!$BA$608:$BA$786,APS!$B44,'Rekapitulasi Juni'!$BF$608:$BF$786)</f>
        <v>0</v>
      </c>
      <c r="FB44" s="325">
        <f t="shared" si="90"/>
        <v>0</v>
      </c>
      <c r="FC44" s="325">
        <f t="shared" si="91"/>
        <v>0</v>
      </c>
      <c r="FD44" s="27"/>
      <c r="FE44" s="27"/>
      <c r="FF44" s="27"/>
      <c r="FG44" s="27"/>
      <c r="FH44" s="27"/>
      <c r="FI44" s="27"/>
      <c r="FJ44" s="41">
        <f t="shared" si="92"/>
        <v>0</v>
      </c>
      <c r="FK44" s="41">
        <f t="shared" si="93"/>
        <v>0</v>
      </c>
      <c r="FL44" s="41">
        <f t="shared" si="94"/>
        <v>0</v>
      </c>
      <c r="FM44" s="41">
        <f t="shared" si="95"/>
        <v>0</v>
      </c>
      <c r="FN44" s="41">
        <f t="shared" si="96"/>
        <v>0</v>
      </c>
      <c r="FO44" s="41">
        <f t="shared" si="97"/>
        <v>0</v>
      </c>
      <c r="FP44" s="180">
        <f t="shared" si="98"/>
        <v>0</v>
      </c>
      <c r="FQ44" s="27"/>
      <c r="FR44" s="27"/>
      <c r="FS44" s="324">
        <f>SUMIF('Rekapitulasi Juni'!$D$804:$D$984,APS!$B44,'Rekapitulasi Juni'!$E$804:$E$984)</f>
        <v>0</v>
      </c>
      <c r="FT44" s="324">
        <f>SUMIF('Rekapitulasi Juni'!$D$804:$D$984,APS!$B44,'Rekapitulasi Juni'!$F$804:$F$984)</f>
        <v>0</v>
      </c>
      <c r="FU44" s="27"/>
      <c r="FV44" s="325">
        <f t="shared" si="99"/>
        <v>0</v>
      </c>
      <c r="FW44" s="325">
        <f t="shared" si="100"/>
        <v>0</v>
      </c>
      <c r="FX44" s="27"/>
      <c r="FY44" s="324">
        <f>SUMIF('Rekapitulasi Juni'!$U$804:$U$984,APS!$B44,'Rekapitulasi Juni'!$V$804:$V$984)</f>
        <v>0</v>
      </c>
      <c r="FZ44" s="324">
        <f>SUMIF('Rekapitulasi Juni'!$U$804:$U$984,APS!$B44,'Rekapitulasi Juni'!$W$804:$W$984)</f>
        <v>0</v>
      </c>
      <c r="GA44" s="27"/>
      <c r="GB44" s="325">
        <f t="shared" si="101"/>
        <v>0</v>
      </c>
      <c r="GC44" s="325">
        <f t="shared" si="102"/>
        <v>0</v>
      </c>
      <c r="GD44" s="27"/>
      <c r="GE44" s="324">
        <f>SUMIF('Rekapitulasi Juni'!$AL$804:$AL$984,APS!$B44,'Rekapitulasi Juni'!$AM$804:$AM$984)</f>
        <v>0</v>
      </c>
      <c r="GF44" s="324">
        <f>SUMIF('Rekapitulasi Juni'!$AL$804:$AL$984,APS!$B44,'Rekapitulasi Juni'!$AN$804:$AN$984)</f>
        <v>0</v>
      </c>
      <c r="GG44" s="27"/>
      <c r="GH44" s="325">
        <f t="shared" si="27"/>
        <v>0</v>
      </c>
      <c r="GI44" s="325">
        <f t="shared" si="28"/>
        <v>0</v>
      </c>
      <c r="GJ44" s="27"/>
      <c r="GK44" s="27"/>
      <c r="GL44" s="41">
        <f t="shared" si="103"/>
        <v>0</v>
      </c>
      <c r="GM44" s="41">
        <f t="shared" si="104"/>
        <v>0</v>
      </c>
      <c r="GN44" s="41">
        <f t="shared" si="105"/>
        <v>0</v>
      </c>
      <c r="GO44" s="41">
        <f t="shared" si="106"/>
        <v>0</v>
      </c>
      <c r="GP44" s="41">
        <f t="shared" si="107"/>
        <v>0</v>
      </c>
      <c r="GQ44" s="41">
        <f t="shared" si="108"/>
        <v>0</v>
      </c>
      <c r="GR44" s="180">
        <f t="shared" si="109"/>
        <v>0</v>
      </c>
      <c r="GS44" s="41">
        <f t="shared" si="29"/>
        <v>30</v>
      </c>
      <c r="GT44" s="41">
        <f t="shared" si="30"/>
        <v>60</v>
      </c>
      <c r="GU44" s="41">
        <f t="shared" si="31"/>
        <v>30</v>
      </c>
      <c r="GV44" s="41">
        <f t="shared" si="32"/>
        <v>0</v>
      </c>
      <c r="GW44" s="41">
        <f t="shared" si="33"/>
        <v>30</v>
      </c>
      <c r="GX44" s="41">
        <f t="shared" si="34"/>
        <v>0</v>
      </c>
      <c r="GY44" s="180">
        <f t="shared" si="35"/>
        <v>100</v>
      </c>
      <c r="GZ44" s="41">
        <v>28</v>
      </c>
      <c r="HA44" s="32"/>
      <c r="HB44" s="42"/>
      <c r="HC44" s="45" t="s">
        <v>97</v>
      </c>
    </row>
    <row r="45" spans="1:211" ht="14.25" hidden="1" customHeight="1">
      <c r="A45" s="31" t="s">
        <v>98</v>
      </c>
      <c r="B45" s="32" t="s">
        <v>99</v>
      </c>
      <c r="C45" s="31" t="s">
        <v>1</v>
      </c>
      <c r="D45" s="31" t="s">
        <v>1</v>
      </c>
      <c r="E45" s="31" t="s">
        <v>43</v>
      </c>
      <c r="F45" s="31" t="s">
        <v>1</v>
      </c>
      <c r="G45" s="33">
        <v>0</v>
      </c>
      <c r="H45" s="33">
        <v>0</v>
      </c>
      <c r="I45" s="33">
        <v>0</v>
      </c>
      <c r="J45" s="34">
        <f>IFERROR(VLOOKUP(A45,#REF!,3,0),0)</f>
        <v>0</v>
      </c>
      <c r="K45" s="34">
        <f t="shared" ref="K45:K221" si="118">M45-L45</f>
        <v>0</v>
      </c>
      <c r="L45" s="34">
        <v>0</v>
      </c>
      <c r="M45" s="34">
        <v>0</v>
      </c>
      <c r="N45" s="35">
        <f t="shared" ref="N45:N220" si="119">(G45+H45+I45)-(J45+K45)</f>
        <v>0</v>
      </c>
      <c r="O45" s="35">
        <f t="shared" ref="O45:O220" si="120">IF(N45&gt;0,N45,0)</f>
        <v>0</v>
      </c>
      <c r="P45" s="36">
        <v>0</v>
      </c>
      <c r="Q45" s="36">
        <f t="shared" si="36"/>
        <v>0</v>
      </c>
      <c r="R45" s="36"/>
      <c r="S45" s="37">
        <f ca="1">SUMIF(ROP!$D$6:$H$65536,A45,ROP!$J$6:$J$65536)</f>
        <v>0</v>
      </c>
      <c r="T45" s="37">
        <f>SUMIF(HASIL!$B:$B,APS!$B45&amp;RIGHT(APS!T$9,2),HASIL!$I:$I)</f>
        <v>0</v>
      </c>
      <c r="U45" s="37">
        <f>SUMIF(HASIL!$B:$B,APS!$B45&amp;RIGHT(APS!U$9,2),HASIL!$I:$I)</f>
        <v>0</v>
      </c>
      <c r="V45" s="37">
        <f>SUMIF(HASIL!$B:$B,APS!$B45&amp;RIGHT(APS!V$9,2),HASIL!$I:$I)</f>
        <v>0</v>
      </c>
      <c r="W45" s="37">
        <f>SUMIF(HASIL!$B:$B,APS!$B45&amp;RIGHT(APS!W$9,2),HASIL!$I:$I)</f>
        <v>0</v>
      </c>
      <c r="X45" s="38">
        <f t="shared" ref="X45:X220" si="121">SUM(T45:W45)</f>
        <v>0</v>
      </c>
      <c r="Y45" s="38">
        <f t="shared" ref="Y45:Y220" si="122">X45-Q45</f>
        <v>0</v>
      </c>
      <c r="Z45" s="39">
        <f t="shared" si="115"/>
        <v>0</v>
      </c>
      <c r="AA45" s="39">
        <f t="shared" si="26"/>
        <v>0</v>
      </c>
      <c r="AB45" s="40">
        <f t="shared" si="116"/>
        <v>0</v>
      </c>
      <c r="AC45" s="27">
        <v>0</v>
      </c>
      <c r="AD45" s="27"/>
      <c r="AE45" s="27"/>
      <c r="AF45" s="27"/>
      <c r="AG45" s="27"/>
      <c r="AH45" s="27"/>
      <c r="AI45" s="324">
        <f>SUMIF('Rekapitulasi Juni'!$D$9:$D$192,APS!$B45,'Rekapitulasi Juni'!$E$9:$E$192)</f>
        <v>0</v>
      </c>
      <c r="AJ45" s="324">
        <f>SUMIF('Rekapitulasi Juni'!$D$9:$D$192,APS!$B45,'Rekapitulasi Juni'!$F$9:$F$192)</f>
        <v>0</v>
      </c>
      <c r="AK45" s="324">
        <f>SUMIF('Rekapitulasi Juni'!$D$9:$D$192,APS!$B45,'Rekapitulasi Juni'!$K$9:$K$192)</f>
        <v>0</v>
      </c>
      <c r="AL45" s="325">
        <f t="shared" si="37"/>
        <v>0</v>
      </c>
      <c r="AM45" s="325">
        <f t="shared" si="38"/>
        <v>0</v>
      </c>
      <c r="AN45" s="27"/>
      <c r="AO45" s="324">
        <f>SUMIF('Rekapitulasi Juni'!$U$9:$U$192,APS!$B45,'Rekapitulasi Juni'!$V$9:$V$192)</f>
        <v>0</v>
      </c>
      <c r="AP45" s="324">
        <f>SUMIF('Rekapitulasi Juni'!$U$9:$U$192,APS!$B45,'Rekapitulasi Juni'!$W$9:$W$192)</f>
        <v>0</v>
      </c>
      <c r="AQ45" s="27"/>
      <c r="AR45" s="325">
        <f t="shared" si="39"/>
        <v>0</v>
      </c>
      <c r="AS45" s="325">
        <f t="shared" si="40"/>
        <v>0</v>
      </c>
      <c r="AT45" s="27"/>
      <c r="AU45" s="324">
        <f>SUMIF('Rekapitulasi Juni'!$AL$9:$AL$192,APS!$B45,'Rekapitulasi Juni'!$AM$9:$AM$192)</f>
        <v>0</v>
      </c>
      <c r="AV45" s="324">
        <f>SUMIF('Rekapitulasi Juni'!$AL$9:$AL$192,APS!$B45,'Rekapitulasi Juni'!$AN$9:$AN$192)</f>
        <v>0</v>
      </c>
      <c r="AW45" s="27"/>
      <c r="AX45" s="325">
        <f t="shared" si="41"/>
        <v>0</v>
      </c>
      <c r="AY45" s="325">
        <f t="shared" si="42"/>
        <v>0</v>
      </c>
      <c r="AZ45" s="41">
        <f t="shared" si="43"/>
        <v>0</v>
      </c>
      <c r="BA45" s="41">
        <f t="shared" si="44"/>
        <v>0</v>
      </c>
      <c r="BB45" s="41">
        <f t="shared" si="45"/>
        <v>0</v>
      </c>
      <c r="BC45" s="41">
        <f t="shared" si="46"/>
        <v>0</v>
      </c>
      <c r="BD45" s="41">
        <f t="shared" si="47"/>
        <v>0</v>
      </c>
      <c r="BE45" s="41">
        <f t="shared" si="48"/>
        <v>0</v>
      </c>
      <c r="BF45" s="180">
        <f t="shared" si="49"/>
        <v>0</v>
      </c>
      <c r="BG45" s="27">
        <v>0</v>
      </c>
      <c r="BH45" s="27"/>
      <c r="BI45" s="324">
        <f>SUMIF('Rekapitulasi Juni'!$D$214:$D$393,APS!$B45,'Rekapitulasi Juni'!$E$214:$E$393)</f>
        <v>0</v>
      </c>
      <c r="BJ45" s="324">
        <f>SUMIF('Rekapitulasi Juni'!$D$214:$D$393,APS!$B45,'Rekapitulasi Juni'!$F$214:$F$393)</f>
        <v>0</v>
      </c>
      <c r="BK45" s="27"/>
      <c r="BL45" s="325">
        <f t="shared" si="50"/>
        <v>0</v>
      </c>
      <c r="BM45" s="325">
        <f t="shared" si="51"/>
        <v>0</v>
      </c>
      <c r="BN45" s="27"/>
      <c r="BO45" s="324">
        <f>SUMIF('Rekapitulasi Juni'!$U$214:$U$393,APS!$B45,'Rekapitulasi Juni'!$V$214:$V$393)</f>
        <v>0</v>
      </c>
      <c r="BP45" s="324">
        <f>SUMIF('Rekapitulasi Juni'!$U$214:$U$393,APS!$B45,'Rekapitulasi Juni'!$W$214:$W$393)</f>
        <v>0</v>
      </c>
      <c r="BQ45" s="27"/>
      <c r="BR45" s="325">
        <f t="shared" si="52"/>
        <v>0</v>
      </c>
      <c r="BS45" s="325">
        <f t="shared" si="53"/>
        <v>0</v>
      </c>
      <c r="BT45" s="27"/>
      <c r="BU45" s="324">
        <f>SUMIF('Rekapitulasi Juni'!$AL$214:$AL$393,APS!$B45,'Rekapitulasi Juni'!$AM$214:$AM$393)</f>
        <v>0</v>
      </c>
      <c r="BV45" s="324">
        <f>SUMIF('Rekapitulasi Juni'!$AL$214:$AL$393,APS!$B45,'Rekapitulasi Juni'!$AN$214:$AN$393)</f>
        <v>0</v>
      </c>
      <c r="BW45" s="27"/>
      <c r="BX45" s="325">
        <f t="shared" si="54"/>
        <v>0</v>
      </c>
      <c r="BY45" s="325">
        <f t="shared" si="55"/>
        <v>0</v>
      </c>
      <c r="BZ45" s="27"/>
      <c r="CA45" s="324">
        <f>SUMIF('Rekapitulasi Juni'!$BA$214:$BA$393,APS!$B45,'Rekapitulasi Juni'!$BB$214:$BB$393)</f>
        <v>0</v>
      </c>
      <c r="CB45" s="324">
        <f>SUMIF('Rekapitulasi Juni'!$BA$214:$BA$393,APS!$B45,'Rekapitulasi Juni'!$BC$214:$BC$393)</f>
        <v>0</v>
      </c>
      <c r="CC45" s="27"/>
      <c r="CD45" s="325">
        <f t="shared" si="56"/>
        <v>0</v>
      </c>
      <c r="CE45" s="325">
        <f t="shared" si="57"/>
        <v>0</v>
      </c>
      <c r="CF45" s="27"/>
      <c r="CG45" s="324">
        <f>SUMIF('Rekapitulasi Juni'!$BP$214:$BP$393,APS!$B45,'Rekapitulasi Juni'!$BQ$214:$BQ$393)</f>
        <v>0</v>
      </c>
      <c r="CH45" s="324">
        <f>SUMIF('Rekapitulasi Juni'!$BP$214:$BP$393,APS!$B45,'Rekapitulasi Juni'!$BR$214:$BR$393)</f>
        <v>0</v>
      </c>
      <c r="CI45" s="27"/>
      <c r="CJ45" s="325">
        <f t="shared" si="58"/>
        <v>0</v>
      </c>
      <c r="CK45" s="325">
        <f t="shared" si="59"/>
        <v>0</v>
      </c>
      <c r="CL45" s="41">
        <f t="shared" si="60"/>
        <v>0</v>
      </c>
      <c r="CM45" s="41">
        <f t="shared" si="61"/>
        <v>0</v>
      </c>
      <c r="CN45" s="41">
        <f t="shared" si="62"/>
        <v>0</v>
      </c>
      <c r="CO45" s="41">
        <f t="shared" si="63"/>
        <v>0</v>
      </c>
      <c r="CP45" s="41">
        <f t="shared" si="64"/>
        <v>0</v>
      </c>
      <c r="CQ45" s="41">
        <f t="shared" si="65"/>
        <v>0</v>
      </c>
      <c r="CR45" s="180">
        <f t="shared" si="66"/>
        <v>0</v>
      </c>
      <c r="CS45" s="27">
        <v>0</v>
      </c>
      <c r="CT45" s="27"/>
      <c r="CU45" s="324">
        <f>SUMIF('Rekapitulasi Juni'!$D$410:$D$588,APS!$B45,'Rekapitulasi Juni'!$E$410:$E$588)</f>
        <v>0</v>
      </c>
      <c r="CV45" s="324">
        <f>SUMIF('Rekapitulasi Juni'!$D$410:$D$588,APS!$B45,'Rekapitulasi Juni'!$F$410:$F$588)</f>
        <v>0</v>
      </c>
      <c r="CW45" s="27"/>
      <c r="CX45" s="325">
        <f t="shared" si="67"/>
        <v>0</v>
      </c>
      <c r="CY45" s="325">
        <f t="shared" si="68"/>
        <v>0</v>
      </c>
      <c r="CZ45" s="27"/>
      <c r="DA45" s="324">
        <f>SUMIF('Rekapitulasi Juni'!$U$410:$U$588,APS!$B45,'Rekapitulasi Juni'!$V$410:$V$588)</f>
        <v>0</v>
      </c>
      <c r="DB45" s="324">
        <f>SUMIF('Rekapitulasi Juni'!$U$410:$U$588,APS!$B45,'Rekapitulasi Juni'!$W$410:$W$588)</f>
        <v>0</v>
      </c>
      <c r="DC45" s="27"/>
      <c r="DD45" s="325">
        <f t="shared" si="69"/>
        <v>0</v>
      </c>
      <c r="DE45" s="325">
        <f t="shared" si="70"/>
        <v>0</v>
      </c>
      <c r="DF45" s="27"/>
      <c r="DG45" s="324">
        <f>SUMIF('Rekapitulasi Juni'!$AL$410:$AL$588,APS!$B45,'Rekapitulasi Juni'!$AM$410:$AM$588)</f>
        <v>0</v>
      </c>
      <c r="DH45" s="324">
        <f>SUMIF('Rekapitulasi Juni'!$AL$410:$AL$588,APS!$B45,'Rekapitulasi Juni'!$AN$410:$AN$588)</f>
        <v>0</v>
      </c>
      <c r="DI45" s="27"/>
      <c r="DJ45" s="325">
        <f t="shared" si="71"/>
        <v>0</v>
      </c>
      <c r="DK45" s="325">
        <f t="shared" si="72"/>
        <v>0</v>
      </c>
      <c r="DL45" s="27"/>
      <c r="DM45" s="324">
        <f>SUMIF('Rekapitulasi Juni'!$BA$410:$BA$588,APS!$B45,'Rekapitulasi Juni'!$BB$410:$BB$588)</f>
        <v>0</v>
      </c>
      <c r="DN45" s="324">
        <f>SUMIF('Rekapitulasi Juni'!$BA$410:$BA$588,APS!$B45,'Rekapitulasi Juni'!$BC$410:$BC$588)</f>
        <v>0</v>
      </c>
      <c r="DO45" s="324">
        <f>SUMIF('Rekapitulasi Juni'!$BA$410:$BA$588,APS!$B45,'Rekapitulasi Juni'!$BF$410:$BF$588)</f>
        <v>0</v>
      </c>
      <c r="DP45" s="325">
        <f t="shared" si="73"/>
        <v>0</v>
      </c>
      <c r="DQ45" s="325">
        <f t="shared" si="74"/>
        <v>0</v>
      </c>
      <c r="DR45" s="27"/>
      <c r="DS45" s="324">
        <f>SUMIF('Rekapitulasi Juni'!$BP$410:$BP$588,APS!$B45,'Rekapitulasi Juni'!$BQ$410:$BQ$588)</f>
        <v>0</v>
      </c>
      <c r="DT45" s="324">
        <f>SUMIF('Rekapitulasi Juni'!$BP$410:$BP$588,APS!$B45,'Rekapitulasi Juni'!$BR$410:$BR$588)</f>
        <v>0</v>
      </c>
      <c r="DU45" s="27"/>
      <c r="DV45" s="325">
        <f t="shared" si="75"/>
        <v>0</v>
      </c>
      <c r="DW45" s="325">
        <f t="shared" si="76"/>
        <v>0</v>
      </c>
      <c r="DX45" s="41">
        <f t="shared" si="77"/>
        <v>0</v>
      </c>
      <c r="DY45" s="41">
        <f t="shared" si="78"/>
        <v>0</v>
      </c>
      <c r="DZ45" s="41">
        <f t="shared" si="79"/>
        <v>0</v>
      </c>
      <c r="EA45" s="41">
        <f t="shared" si="80"/>
        <v>0</v>
      </c>
      <c r="EB45" s="41">
        <f t="shared" si="81"/>
        <v>0</v>
      </c>
      <c r="EC45" s="41">
        <f t="shared" si="82"/>
        <v>0</v>
      </c>
      <c r="ED45" s="180">
        <f t="shared" si="83"/>
        <v>0</v>
      </c>
      <c r="EE45" s="27">
        <v>0</v>
      </c>
      <c r="EF45" s="27"/>
      <c r="EG45" s="324">
        <f>SUMIF('Rekapitulasi Juni'!$D$608:$D$786,APS!$B45,'Rekapitulasi Juni'!$E$608:$E$786)</f>
        <v>0</v>
      </c>
      <c r="EH45" s="324">
        <f>SUMIF('Rekapitulasi Juni'!$D$608:$D$786,APS!$B45,'Rekapitulasi Juni'!$F$608:$F$786)</f>
        <v>0</v>
      </c>
      <c r="EI45" s="27"/>
      <c r="EJ45" s="325">
        <f t="shared" si="84"/>
        <v>0</v>
      </c>
      <c r="EK45" s="325">
        <f t="shared" si="85"/>
        <v>0</v>
      </c>
      <c r="EL45" s="27"/>
      <c r="EM45" s="324">
        <f>SUMIF('Rekapitulasi Juni'!$U$608:$U$786,APS!$B45,'Rekapitulasi Juni'!$V$608:$V$786)</f>
        <v>0</v>
      </c>
      <c r="EN45" s="324">
        <f>SUMIF('Rekapitulasi Juni'!$U$608:$U$786,APS!$B45,'Rekapitulasi Juni'!$W$608:$W$786)</f>
        <v>0</v>
      </c>
      <c r="EO45" s="27"/>
      <c r="EP45" s="325">
        <f t="shared" si="86"/>
        <v>0</v>
      </c>
      <c r="EQ45" s="325">
        <f t="shared" si="87"/>
        <v>0</v>
      </c>
      <c r="ER45" s="27"/>
      <c r="ES45" s="324">
        <f>SUMIF('Rekapitulasi Juni'!$AL$608:$AL$786,APS!$B45,'Rekapitulasi Juni'!$AM$608:$AM$786)</f>
        <v>0</v>
      </c>
      <c r="ET45" s="324">
        <f>SUMIF('Rekapitulasi Juni'!$AL$608:$AL$786,APS!$B45,'Rekapitulasi Juni'!$AN$608:$AN$786)</f>
        <v>0</v>
      </c>
      <c r="EU45" s="27"/>
      <c r="EV45" s="325">
        <f t="shared" si="88"/>
        <v>0</v>
      </c>
      <c r="EW45" s="325">
        <f t="shared" si="89"/>
        <v>0</v>
      </c>
      <c r="EX45" s="27"/>
      <c r="EY45" s="324">
        <f>SUMIF('Rekapitulasi Juni'!$BA$608:$BA$786,APS!$B45,'Rekapitulasi Juni'!$BB$608:$BB$786)</f>
        <v>0</v>
      </c>
      <c r="EZ45" s="324">
        <f>SUMIF('Rekapitulasi Juni'!$BA$608:$BA$786,APS!$B45,'Rekapitulasi Juni'!$BC$608:$BC$786)</f>
        <v>0</v>
      </c>
      <c r="FA45" s="324">
        <f>SUMIF('Rekapitulasi Juni'!$BA$608:$BA$786,APS!$B45,'Rekapitulasi Juni'!$BF$608:$BF$786)</f>
        <v>0</v>
      </c>
      <c r="FB45" s="325">
        <f t="shared" si="90"/>
        <v>0</v>
      </c>
      <c r="FC45" s="325">
        <f t="shared" si="91"/>
        <v>0</v>
      </c>
      <c r="FD45" s="27"/>
      <c r="FE45" s="27"/>
      <c r="FF45" s="27"/>
      <c r="FG45" s="27"/>
      <c r="FH45" s="27"/>
      <c r="FI45" s="27"/>
      <c r="FJ45" s="41">
        <f t="shared" si="92"/>
        <v>0</v>
      </c>
      <c r="FK45" s="41">
        <f t="shared" si="93"/>
        <v>0</v>
      </c>
      <c r="FL45" s="41">
        <f t="shared" si="94"/>
        <v>0</v>
      </c>
      <c r="FM45" s="41">
        <f t="shared" si="95"/>
        <v>0</v>
      </c>
      <c r="FN45" s="41">
        <f t="shared" si="96"/>
        <v>0</v>
      </c>
      <c r="FO45" s="41">
        <f t="shared" si="97"/>
        <v>0</v>
      </c>
      <c r="FP45" s="180">
        <f t="shared" si="98"/>
        <v>0</v>
      </c>
      <c r="FQ45" s="27"/>
      <c r="FR45" s="27"/>
      <c r="FS45" s="324">
        <f>SUMIF('Rekapitulasi Juni'!$D$804:$D$984,APS!$B45,'Rekapitulasi Juni'!$E$804:$E$984)</f>
        <v>0</v>
      </c>
      <c r="FT45" s="324">
        <f>SUMIF('Rekapitulasi Juni'!$D$804:$D$984,APS!$B45,'Rekapitulasi Juni'!$F$804:$F$984)</f>
        <v>0</v>
      </c>
      <c r="FU45" s="27"/>
      <c r="FV45" s="325">
        <f t="shared" si="99"/>
        <v>0</v>
      </c>
      <c r="FW45" s="325">
        <f t="shared" si="100"/>
        <v>0</v>
      </c>
      <c r="FX45" s="27"/>
      <c r="FY45" s="324">
        <f>SUMIF('Rekapitulasi Juni'!$U$804:$U$984,APS!$B45,'Rekapitulasi Juni'!$V$804:$V$984)</f>
        <v>0</v>
      </c>
      <c r="FZ45" s="324">
        <f>SUMIF('Rekapitulasi Juni'!$U$804:$U$984,APS!$B45,'Rekapitulasi Juni'!$W$804:$W$984)</f>
        <v>0</v>
      </c>
      <c r="GA45" s="27"/>
      <c r="GB45" s="325">
        <f t="shared" si="101"/>
        <v>0</v>
      </c>
      <c r="GC45" s="325">
        <f t="shared" si="102"/>
        <v>0</v>
      </c>
      <c r="GD45" s="27"/>
      <c r="GE45" s="324">
        <f>SUMIF('Rekapitulasi Juni'!$AL$804:$AL$984,APS!$B45,'Rekapitulasi Juni'!$AM$804:$AM$984)</f>
        <v>0</v>
      </c>
      <c r="GF45" s="324">
        <f>SUMIF('Rekapitulasi Juni'!$AL$804:$AL$984,APS!$B45,'Rekapitulasi Juni'!$AN$804:$AN$984)</f>
        <v>0</v>
      </c>
      <c r="GG45" s="27"/>
      <c r="GH45" s="325">
        <f t="shared" si="27"/>
        <v>0</v>
      </c>
      <c r="GI45" s="325">
        <f t="shared" si="28"/>
        <v>0</v>
      </c>
      <c r="GJ45" s="27"/>
      <c r="GK45" s="27"/>
      <c r="GL45" s="41">
        <f t="shared" si="103"/>
        <v>0</v>
      </c>
      <c r="GM45" s="41">
        <f t="shared" si="104"/>
        <v>0</v>
      </c>
      <c r="GN45" s="41">
        <f t="shared" si="105"/>
        <v>0</v>
      </c>
      <c r="GO45" s="41">
        <f t="shared" si="106"/>
        <v>0</v>
      </c>
      <c r="GP45" s="41">
        <f t="shared" si="107"/>
        <v>0</v>
      </c>
      <c r="GQ45" s="41">
        <f t="shared" si="108"/>
        <v>0</v>
      </c>
      <c r="GR45" s="180">
        <f t="shared" si="109"/>
        <v>0</v>
      </c>
      <c r="GS45" s="41">
        <f t="shared" si="29"/>
        <v>0</v>
      </c>
      <c r="GT45" s="41">
        <f t="shared" si="30"/>
        <v>0</v>
      </c>
      <c r="GU45" s="41">
        <f t="shared" si="31"/>
        <v>0</v>
      </c>
      <c r="GV45" s="41">
        <f t="shared" si="32"/>
        <v>0</v>
      </c>
      <c r="GW45" s="41">
        <f t="shared" si="33"/>
        <v>0</v>
      </c>
      <c r="GX45" s="41">
        <f t="shared" si="34"/>
        <v>0</v>
      </c>
      <c r="GY45" s="180">
        <f t="shared" si="35"/>
        <v>0</v>
      </c>
      <c r="GZ45" s="41">
        <v>29</v>
      </c>
      <c r="HA45" s="32"/>
      <c r="HB45" s="42">
        <f t="shared" ref="HB45:HB76" si="123">J45+M45+P45-G45</f>
        <v>0</v>
      </c>
      <c r="HC45" s="43"/>
    </row>
    <row r="46" spans="1:211" ht="15" hidden="1" customHeight="1">
      <c r="A46" s="31" t="s">
        <v>100</v>
      </c>
      <c r="B46" s="32" t="s">
        <v>101</v>
      </c>
      <c r="C46" s="31" t="s">
        <v>1</v>
      </c>
      <c r="D46" s="31" t="s">
        <v>1</v>
      </c>
      <c r="E46" s="31" t="s">
        <v>43</v>
      </c>
      <c r="F46" s="31" t="s">
        <v>1</v>
      </c>
      <c r="G46" s="33">
        <v>1000</v>
      </c>
      <c r="H46" s="33">
        <v>0</v>
      </c>
      <c r="I46" s="33">
        <v>0</v>
      </c>
      <c r="J46" s="34">
        <f>IFERROR(VLOOKUP(A46,#REF!,3,0),0)</f>
        <v>0</v>
      </c>
      <c r="K46" s="34">
        <f t="shared" si="118"/>
        <v>0</v>
      </c>
      <c r="L46" s="34">
        <v>0</v>
      </c>
      <c r="M46" s="34">
        <v>0</v>
      </c>
      <c r="N46" s="35">
        <f t="shared" si="119"/>
        <v>1000</v>
      </c>
      <c r="O46" s="35">
        <f t="shared" si="120"/>
        <v>1000</v>
      </c>
      <c r="P46" s="36">
        <v>0</v>
      </c>
      <c r="Q46" s="36">
        <f t="shared" si="36"/>
        <v>0</v>
      </c>
      <c r="R46" s="36"/>
      <c r="S46" s="37">
        <f ca="1">SUMIF(ROP!$D$6:$H$65536,A46,ROP!$J$6:$J$65536)</f>
        <v>0</v>
      </c>
      <c r="T46" s="37">
        <f>SUMIF(HASIL!$B:$B,APS!$B46&amp;RIGHT(APS!T$9,2),HASIL!$I:$I)</f>
        <v>0</v>
      </c>
      <c r="U46" s="37">
        <f>SUMIF(HASIL!$B:$B,APS!$B46&amp;RIGHT(APS!U$9,2),HASIL!$I:$I)</f>
        <v>0</v>
      </c>
      <c r="V46" s="37">
        <f>SUMIF(HASIL!$B:$B,APS!$B46&amp;RIGHT(APS!V$9,2),HASIL!$I:$I)</f>
        <v>0</v>
      </c>
      <c r="W46" s="37">
        <f>SUMIF(HASIL!$B:$B,APS!$B46&amp;RIGHT(APS!W$9,2),HASIL!$I:$I)</f>
        <v>0</v>
      </c>
      <c r="X46" s="38">
        <f t="shared" si="121"/>
        <v>0</v>
      </c>
      <c r="Y46" s="38">
        <f t="shared" si="122"/>
        <v>0</v>
      </c>
      <c r="Z46" s="39">
        <f t="shared" si="115"/>
        <v>0</v>
      </c>
      <c r="AA46" s="39">
        <f t="shared" si="26"/>
        <v>0</v>
      </c>
      <c r="AB46" s="40">
        <f t="shared" si="116"/>
        <v>0</v>
      </c>
      <c r="AC46" s="27">
        <v>0</v>
      </c>
      <c r="AD46" s="27"/>
      <c r="AE46" s="27"/>
      <c r="AF46" s="27"/>
      <c r="AG46" s="27"/>
      <c r="AH46" s="27"/>
      <c r="AI46" s="324">
        <f>SUMIF('Rekapitulasi Juni'!$D$9:$D$192,APS!$B46,'Rekapitulasi Juni'!$E$9:$E$192)</f>
        <v>0</v>
      </c>
      <c r="AJ46" s="324">
        <f>SUMIF('Rekapitulasi Juni'!$D$9:$D$192,APS!$B46,'Rekapitulasi Juni'!$F$9:$F$192)</f>
        <v>0</v>
      </c>
      <c r="AK46" s="324">
        <f>SUMIF('Rekapitulasi Juni'!$D$9:$D$192,APS!$B46,'Rekapitulasi Juni'!$K$9:$K$192)</f>
        <v>0</v>
      </c>
      <c r="AL46" s="325">
        <f t="shared" si="37"/>
        <v>0</v>
      </c>
      <c r="AM46" s="325">
        <f t="shared" si="38"/>
        <v>0</v>
      </c>
      <c r="AN46" s="27"/>
      <c r="AO46" s="324">
        <f>SUMIF('Rekapitulasi Juni'!$U$9:$U$192,APS!$B46,'Rekapitulasi Juni'!$V$9:$V$192)</f>
        <v>0</v>
      </c>
      <c r="AP46" s="324">
        <f>SUMIF('Rekapitulasi Juni'!$U$9:$U$192,APS!$B46,'Rekapitulasi Juni'!$W$9:$W$192)</f>
        <v>0</v>
      </c>
      <c r="AQ46" s="27"/>
      <c r="AR46" s="325">
        <f t="shared" si="39"/>
        <v>0</v>
      </c>
      <c r="AS46" s="325">
        <f t="shared" si="40"/>
        <v>0</v>
      </c>
      <c r="AT46" s="27"/>
      <c r="AU46" s="324">
        <f>SUMIF('Rekapitulasi Juni'!$AL$9:$AL$192,APS!$B46,'Rekapitulasi Juni'!$AM$9:$AM$192)</f>
        <v>0</v>
      </c>
      <c r="AV46" s="324">
        <f>SUMIF('Rekapitulasi Juni'!$AL$9:$AL$192,APS!$B46,'Rekapitulasi Juni'!$AN$9:$AN$192)</f>
        <v>0</v>
      </c>
      <c r="AW46" s="27"/>
      <c r="AX46" s="325">
        <f t="shared" si="41"/>
        <v>0</v>
      </c>
      <c r="AY46" s="325">
        <f t="shared" si="42"/>
        <v>0</v>
      </c>
      <c r="AZ46" s="41">
        <f t="shared" si="43"/>
        <v>0</v>
      </c>
      <c r="BA46" s="41">
        <f t="shared" si="44"/>
        <v>0</v>
      </c>
      <c r="BB46" s="41">
        <f t="shared" si="45"/>
        <v>0</v>
      </c>
      <c r="BC46" s="41">
        <f t="shared" si="46"/>
        <v>0</v>
      </c>
      <c r="BD46" s="41">
        <f t="shared" si="47"/>
        <v>0</v>
      </c>
      <c r="BE46" s="41">
        <f t="shared" si="48"/>
        <v>0</v>
      </c>
      <c r="BF46" s="180">
        <f t="shared" si="49"/>
        <v>0</v>
      </c>
      <c r="BG46" s="27">
        <v>0</v>
      </c>
      <c r="BH46" s="27"/>
      <c r="BI46" s="324">
        <f>SUMIF('Rekapitulasi Juni'!$D$214:$D$393,APS!$B46,'Rekapitulasi Juni'!$E$214:$E$393)</f>
        <v>0</v>
      </c>
      <c r="BJ46" s="324">
        <f>SUMIF('Rekapitulasi Juni'!$D$214:$D$393,APS!$B46,'Rekapitulasi Juni'!$F$214:$F$393)</f>
        <v>0</v>
      </c>
      <c r="BK46" s="27"/>
      <c r="BL46" s="325">
        <f t="shared" si="50"/>
        <v>0</v>
      </c>
      <c r="BM46" s="325">
        <f t="shared" si="51"/>
        <v>0</v>
      </c>
      <c r="BN46" s="27"/>
      <c r="BO46" s="324">
        <f>SUMIF('Rekapitulasi Juni'!$U$214:$U$393,APS!$B46,'Rekapitulasi Juni'!$V$214:$V$393)</f>
        <v>0</v>
      </c>
      <c r="BP46" s="324">
        <f>SUMIF('Rekapitulasi Juni'!$U$214:$U$393,APS!$B46,'Rekapitulasi Juni'!$W$214:$W$393)</f>
        <v>0</v>
      </c>
      <c r="BQ46" s="27"/>
      <c r="BR46" s="325">
        <f t="shared" si="52"/>
        <v>0</v>
      </c>
      <c r="BS46" s="325">
        <f t="shared" si="53"/>
        <v>0</v>
      </c>
      <c r="BT46" s="27"/>
      <c r="BU46" s="324">
        <f>SUMIF('Rekapitulasi Juni'!$AL$214:$AL$393,APS!$B46,'Rekapitulasi Juni'!$AM$214:$AM$393)</f>
        <v>0</v>
      </c>
      <c r="BV46" s="324">
        <f>SUMIF('Rekapitulasi Juni'!$AL$214:$AL$393,APS!$B46,'Rekapitulasi Juni'!$AN$214:$AN$393)</f>
        <v>0</v>
      </c>
      <c r="BW46" s="27"/>
      <c r="BX46" s="325">
        <f t="shared" si="54"/>
        <v>0</v>
      </c>
      <c r="BY46" s="325">
        <f t="shared" si="55"/>
        <v>0</v>
      </c>
      <c r="BZ46" s="27"/>
      <c r="CA46" s="324">
        <f>SUMIF('Rekapitulasi Juni'!$BA$214:$BA$393,APS!$B46,'Rekapitulasi Juni'!$BB$214:$BB$393)</f>
        <v>0</v>
      </c>
      <c r="CB46" s="324">
        <f>SUMIF('Rekapitulasi Juni'!$BA$214:$BA$393,APS!$B46,'Rekapitulasi Juni'!$BC$214:$BC$393)</f>
        <v>0</v>
      </c>
      <c r="CC46" s="27"/>
      <c r="CD46" s="325">
        <f t="shared" si="56"/>
        <v>0</v>
      </c>
      <c r="CE46" s="325">
        <f t="shared" si="57"/>
        <v>0</v>
      </c>
      <c r="CF46" s="27"/>
      <c r="CG46" s="324">
        <f>SUMIF('Rekapitulasi Juni'!$BP$214:$BP$393,APS!$B46,'Rekapitulasi Juni'!$BQ$214:$BQ$393)</f>
        <v>0</v>
      </c>
      <c r="CH46" s="324">
        <f>SUMIF('Rekapitulasi Juni'!$BP$214:$BP$393,APS!$B46,'Rekapitulasi Juni'!$BR$214:$BR$393)</f>
        <v>0</v>
      </c>
      <c r="CI46" s="27"/>
      <c r="CJ46" s="325">
        <f t="shared" si="58"/>
        <v>0</v>
      </c>
      <c r="CK46" s="325">
        <f t="shared" si="59"/>
        <v>0</v>
      </c>
      <c r="CL46" s="41">
        <f t="shared" si="60"/>
        <v>0</v>
      </c>
      <c r="CM46" s="41">
        <f t="shared" si="61"/>
        <v>0</v>
      </c>
      <c r="CN46" s="41">
        <f t="shared" si="62"/>
        <v>0</v>
      </c>
      <c r="CO46" s="41">
        <f t="shared" si="63"/>
        <v>0</v>
      </c>
      <c r="CP46" s="41">
        <f t="shared" si="64"/>
        <v>0</v>
      </c>
      <c r="CQ46" s="41">
        <f t="shared" si="65"/>
        <v>0</v>
      </c>
      <c r="CR46" s="180">
        <f t="shared" si="66"/>
        <v>0</v>
      </c>
      <c r="CS46" s="27">
        <v>0</v>
      </c>
      <c r="CT46" s="27"/>
      <c r="CU46" s="324">
        <f>SUMIF('Rekapitulasi Juni'!$D$410:$D$588,APS!$B46,'Rekapitulasi Juni'!$E$410:$E$588)</f>
        <v>0</v>
      </c>
      <c r="CV46" s="324">
        <f>SUMIF('Rekapitulasi Juni'!$D$410:$D$588,APS!$B46,'Rekapitulasi Juni'!$F$410:$F$588)</f>
        <v>0</v>
      </c>
      <c r="CW46" s="27"/>
      <c r="CX46" s="325">
        <f t="shared" si="67"/>
        <v>0</v>
      </c>
      <c r="CY46" s="325">
        <f t="shared" si="68"/>
        <v>0</v>
      </c>
      <c r="CZ46" s="27"/>
      <c r="DA46" s="324">
        <f>SUMIF('Rekapitulasi Juni'!$U$410:$U$588,APS!$B46,'Rekapitulasi Juni'!$V$410:$V$588)</f>
        <v>0</v>
      </c>
      <c r="DB46" s="324">
        <f>SUMIF('Rekapitulasi Juni'!$U$410:$U$588,APS!$B46,'Rekapitulasi Juni'!$W$410:$W$588)</f>
        <v>0</v>
      </c>
      <c r="DC46" s="27"/>
      <c r="DD46" s="325">
        <f t="shared" si="69"/>
        <v>0</v>
      </c>
      <c r="DE46" s="325">
        <f t="shared" si="70"/>
        <v>0</v>
      </c>
      <c r="DF46" s="27"/>
      <c r="DG46" s="324">
        <f>SUMIF('Rekapitulasi Juni'!$AL$410:$AL$588,APS!$B46,'Rekapitulasi Juni'!$AM$410:$AM$588)</f>
        <v>0</v>
      </c>
      <c r="DH46" s="324">
        <f>SUMIF('Rekapitulasi Juni'!$AL$410:$AL$588,APS!$B46,'Rekapitulasi Juni'!$AN$410:$AN$588)</f>
        <v>0</v>
      </c>
      <c r="DI46" s="27"/>
      <c r="DJ46" s="325">
        <f t="shared" si="71"/>
        <v>0</v>
      </c>
      <c r="DK46" s="325">
        <f t="shared" si="72"/>
        <v>0</v>
      </c>
      <c r="DL46" s="27"/>
      <c r="DM46" s="324">
        <f>SUMIF('Rekapitulasi Juni'!$BA$410:$BA$588,APS!$B46,'Rekapitulasi Juni'!$BB$410:$BB$588)</f>
        <v>0</v>
      </c>
      <c r="DN46" s="324">
        <f>SUMIF('Rekapitulasi Juni'!$BA$410:$BA$588,APS!$B46,'Rekapitulasi Juni'!$BC$410:$BC$588)</f>
        <v>0</v>
      </c>
      <c r="DO46" s="324">
        <f>SUMIF('Rekapitulasi Juni'!$BA$410:$BA$588,APS!$B46,'Rekapitulasi Juni'!$BF$410:$BF$588)</f>
        <v>0</v>
      </c>
      <c r="DP46" s="325">
        <f t="shared" si="73"/>
        <v>0</v>
      </c>
      <c r="DQ46" s="325">
        <f t="shared" si="74"/>
        <v>0</v>
      </c>
      <c r="DR46" s="27"/>
      <c r="DS46" s="324">
        <f>SUMIF('Rekapitulasi Juni'!$BP$410:$BP$588,APS!$B46,'Rekapitulasi Juni'!$BQ$410:$BQ$588)</f>
        <v>0</v>
      </c>
      <c r="DT46" s="324">
        <f>SUMIF('Rekapitulasi Juni'!$BP$410:$BP$588,APS!$B46,'Rekapitulasi Juni'!$BR$410:$BR$588)</f>
        <v>0</v>
      </c>
      <c r="DU46" s="27"/>
      <c r="DV46" s="325">
        <f t="shared" si="75"/>
        <v>0</v>
      </c>
      <c r="DW46" s="325">
        <f t="shared" si="76"/>
        <v>0</v>
      </c>
      <c r="DX46" s="41">
        <f t="shared" si="77"/>
        <v>0</v>
      </c>
      <c r="DY46" s="41">
        <f t="shared" si="78"/>
        <v>0</v>
      </c>
      <c r="DZ46" s="41">
        <f t="shared" si="79"/>
        <v>0</v>
      </c>
      <c r="EA46" s="41">
        <f t="shared" si="80"/>
        <v>0</v>
      </c>
      <c r="EB46" s="41">
        <f t="shared" si="81"/>
        <v>0</v>
      </c>
      <c r="EC46" s="41">
        <f t="shared" si="82"/>
        <v>0</v>
      </c>
      <c r="ED46" s="180">
        <f t="shared" si="83"/>
        <v>0</v>
      </c>
      <c r="EE46" s="27">
        <v>0</v>
      </c>
      <c r="EF46" s="27"/>
      <c r="EG46" s="324">
        <f>SUMIF('Rekapitulasi Juni'!$D$608:$D$786,APS!$B46,'Rekapitulasi Juni'!$E$608:$E$786)</f>
        <v>0</v>
      </c>
      <c r="EH46" s="324">
        <f>SUMIF('Rekapitulasi Juni'!$D$608:$D$786,APS!$B46,'Rekapitulasi Juni'!$F$608:$F$786)</f>
        <v>0</v>
      </c>
      <c r="EI46" s="27"/>
      <c r="EJ46" s="325">
        <f t="shared" si="84"/>
        <v>0</v>
      </c>
      <c r="EK46" s="325">
        <f t="shared" si="85"/>
        <v>0</v>
      </c>
      <c r="EL46" s="27"/>
      <c r="EM46" s="324">
        <f>SUMIF('Rekapitulasi Juni'!$U$608:$U$786,APS!$B46,'Rekapitulasi Juni'!$V$608:$V$786)</f>
        <v>0</v>
      </c>
      <c r="EN46" s="324">
        <f>SUMIF('Rekapitulasi Juni'!$U$608:$U$786,APS!$B46,'Rekapitulasi Juni'!$W$608:$W$786)</f>
        <v>0</v>
      </c>
      <c r="EO46" s="27"/>
      <c r="EP46" s="325">
        <f t="shared" si="86"/>
        <v>0</v>
      </c>
      <c r="EQ46" s="325">
        <f t="shared" si="87"/>
        <v>0</v>
      </c>
      <c r="ER46" s="27"/>
      <c r="ES46" s="324">
        <f>SUMIF('Rekapitulasi Juni'!$AL$608:$AL$786,APS!$B46,'Rekapitulasi Juni'!$AM$608:$AM$786)</f>
        <v>0</v>
      </c>
      <c r="ET46" s="324">
        <f>SUMIF('Rekapitulasi Juni'!$AL$608:$AL$786,APS!$B46,'Rekapitulasi Juni'!$AN$608:$AN$786)</f>
        <v>0</v>
      </c>
      <c r="EU46" s="27"/>
      <c r="EV46" s="325">
        <f t="shared" si="88"/>
        <v>0</v>
      </c>
      <c r="EW46" s="325">
        <f t="shared" si="89"/>
        <v>0</v>
      </c>
      <c r="EX46" s="27"/>
      <c r="EY46" s="324">
        <f>SUMIF('Rekapitulasi Juni'!$BA$608:$BA$786,APS!$B46,'Rekapitulasi Juni'!$BB$608:$BB$786)</f>
        <v>0</v>
      </c>
      <c r="EZ46" s="324">
        <f>SUMIF('Rekapitulasi Juni'!$BA$608:$BA$786,APS!$B46,'Rekapitulasi Juni'!$BC$608:$BC$786)</f>
        <v>0</v>
      </c>
      <c r="FA46" s="324">
        <f>SUMIF('Rekapitulasi Juni'!$BA$608:$BA$786,APS!$B46,'Rekapitulasi Juni'!$BF$608:$BF$786)</f>
        <v>0</v>
      </c>
      <c r="FB46" s="325">
        <f t="shared" si="90"/>
        <v>0</v>
      </c>
      <c r="FC46" s="325">
        <f t="shared" si="91"/>
        <v>0</v>
      </c>
      <c r="FD46" s="27"/>
      <c r="FE46" s="27"/>
      <c r="FF46" s="27"/>
      <c r="FG46" s="27"/>
      <c r="FH46" s="27"/>
      <c r="FI46" s="27"/>
      <c r="FJ46" s="41">
        <f t="shared" si="92"/>
        <v>0</v>
      </c>
      <c r="FK46" s="41">
        <f t="shared" si="93"/>
        <v>0</v>
      </c>
      <c r="FL46" s="41">
        <f t="shared" si="94"/>
        <v>0</v>
      </c>
      <c r="FM46" s="41">
        <f t="shared" si="95"/>
        <v>0</v>
      </c>
      <c r="FN46" s="41">
        <f t="shared" si="96"/>
        <v>0</v>
      </c>
      <c r="FO46" s="41">
        <f t="shared" si="97"/>
        <v>0</v>
      </c>
      <c r="FP46" s="180">
        <f t="shared" si="98"/>
        <v>0</v>
      </c>
      <c r="FQ46" s="27"/>
      <c r="FR46" s="27"/>
      <c r="FS46" s="324">
        <f>SUMIF('Rekapitulasi Juni'!$D$804:$D$984,APS!$B46,'Rekapitulasi Juni'!$E$804:$E$984)</f>
        <v>0</v>
      </c>
      <c r="FT46" s="324">
        <f>SUMIF('Rekapitulasi Juni'!$D$804:$D$984,APS!$B46,'Rekapitulasi Juni'!$F$804:$F$984)</f>
        <v>0</v>
      </c>
      <c r="FU46" s="27"/>
      <c r="FV46" s="325">
        <f t="shared" si="99"/>
        <v>0</v>
      </c>
      <c r="FW46" s="325">
        <f t="shared" si="100"/>
        <v>0</v>
      </c>
      <c r="FX46" s="27"/>
      <c r="FY46" s="324">
        <f>SUMIF('Rekapitulasi Juni'!$U$804:$U$984,APS!$B46,'Rekapitulasi Juni'!$V$804:$V$984)</f>
        <v>0</v>
      </c>
      <c r="FZ46" s="324">
        <f>SUMIF('Rekapitulasi Juni'!$U$804:$U$984,APS!$B46,'Rekapitulasi Juni'!$W$804:$W$984)</f>
        <v>0</v>
      </c>
      <c r="GA46" s="27"/>
      <c r="GB46" s="325">
        <f t="shared" si="101"/>
        <v>0</v>
      </c>
      <c r="GC46" s="325">
        <f t="shared" si="102"/>
        <v>0</v>
      </c>
      <c r="GD46" s="27"/>
      <c r="GE46" s="324">
        <f>SUMIF('Rekapitulasi Juni'!$AL$804:$AL$984,APS!$B46,'Rekapitulasi Juni'!$AM$804:$AM$984)</f>
        <v>0</v>
      </c>
      <c r="GF46" s="324">
        <f>SUMIF('Rekapitulasi Juni'!$AL$804:$AL$984,APS!$B46,'Rekapitulasi Juni'!$AN$804:$AN$984)</f>
        <v>0</v>
      </c>
      <c r="GG46" s="27"/>
      <c r="GH46" s="325">
        <f t="shared" si="27"/>
        <v>0</v>
      </c>
      <c r="GI46" s="325">
        <f t="shared" si="28"/>
        <v>0</v>
      </c>
      <c r="GJ46" s="27"/>
      <c r="GK46" s="27"/>
      <c r="GL46" s="41">
        <f t="shared" si="103"/>
        <v>0</v>
      </c>
      <c r="GM46" s="41">
        <f t="shared" si="104"/>
        <v>0</v>
      </c>
      <c r="GN46" s="41">
        <f t="shared" si="105"/>
        <v>0</v>
      </c>
      <c r="GO46" s="41">
        <f t="shared" si="106"/>
        <v>0</v>
      </c>
      <c r="GP46" s="41">
        <f t="shared" si="107"/>
        <v>0</v>
      </c>
      <c r="GQ46" s="41">
        <f t="shared" si="108"/>
        <v>0</v>
      </c>
      <c r="GR46" s="180">
        <f t="shared" si="109"/>
        <v>0</v>
      </c>
      <c r="GS46" s="41">
        <f t="shared" si="29"/>
        <v>0</v>
      </c>
      <c r="GT46" s="41">
        <f t="shared" si="30"/>
        <v>0</v>
      </c>
      <c r="GU46" s="41">
        <f t="shared" si="31"/>
        <v>0</v>
      </c>
      <c r="GV46" s="41">
        <f t="shared" si="32"/>
        <v>0</v>
      </c>
      <c r="GW46" s="41">
        <f t="shared" si="33"/>
        <v>0</v>
      </c>
      <c r="GX46" s="41">
        <f t="shared" si="34"/>
        <v>0</v>
      </c>
      <c r="GY46" s="180">
        <f t="shared" si="35"/>
        <v>0</v>
      </c>
      <c r="GZ46" s="41">
        <v>30</v>
      </c>
      <c r="HA46" s="32"/>
      <c r="HB46" s="42">
        <f t="shared" si="123"/>
        <v>-1000</v>
      </c>
      <c r="HC46" s="43"/>
    </row>
    <row r="47" spans="1:211" ht="15" hidden="1" customHeight="1">
      <c r="A47" s="31" t="s">
        <v>102</v>
      </c>
      <c r="B47" s="32" t="s">
        <v>103</v>
      </c>
      <c r="C47" s="31" t="s">
        <v>1</v>
      </c>
      <c r="D47" s="31" t="s">
        <v>1</v>
      </c>
      <c r="E47" s="31" t="s">
        <v>43</v>
      </c>
      <c r="F47" s="31" t="s">
        <v>1</v>
      </c>
      <c r="G47" s="33">
        <v>0</v>
      </c>
      <c r="H47" s="33">
        <v>0</v>
      </c>
      <c r="I47" s="33">
        <v>0</v>
      </c>
      <c r="J47" s="34">
        <f>IFERROR(VLOOKUP(A47,#REF!,3,0),0)</f>
        <v>0</v>
      </c>
      <c r="K47" s="34">
        <f t="shared" si="118"/>
        <v>0</v>
      </c>
      <c r="L47" s="34">
        <v>0</v>
      </c>
      <c r="M47" s="34">
        <v>0</v>
      </c>
      <c r="N47" s="35">
        <f t="shared" si="119"/>
        <v>0</v>
      </c>
      <c r="O47" s="35">
        <f t="shared" si="120"/>
        <v>0</v>
      </c>
      <c r="P47" s="36">
        <v>0</v>
      </c>
      <c r="Q47" s="36">
        <f t="shared" si="36"/>
        <v>0</v>
      </c>
      <c r="R47" s="36"/>
      <c r="S47" s="37">
        <f ca="1">SUMIF(ROP!$D$6:$H$65536,A47,ROP!$J$6:$J$65536)</f>
        <v>0</v>
      </c>
      <c r="T47" s="37">
        <f>SUMIF(HASIL!$B:$B,APS!$B47&amp;RIGHT(APS!T$9,2),HASIL!$I:$I)</f>
        <v>0</v>
      </c>
      <c r="U47" s="37">
        <f>SUMIF(HASIL!$B:$B,APS!$B47&amp;RIGHT(APS!U$9,2),HASIL!$I:$I)</f>
        <v>0</v>
      </c>
      <c r="V47" s="37">
        <f>SUMIF(HASIL!$B:$B,APS!$B47&amp;RIGHT(APS!V$9,2),HASIL!$I:$I)</f>
        <v>0</v>
      </c>
      <c r="W47" s="37">
        <f>SUMIF(HASIL!$B:$B,APS!$B47&amp;RIGHT(APS!W$9,2),HASIL!$I:$I)</f>
        <v>0</v>
      </c>
      <c r="X47" s="38">
        <f t="shared" si="121"/>
        <v>0</v>
      </c>
      <c r="Y47" s="38">
        <f t="shared" si="122"/>
        <v>0</v>
      </c>
      <c r="Z47" s="39">
        <f t="shared" si="115"/>
        <v>0</v>
      </c>
      <c r="AA47" s="39">
        <f t="shared" si="26"/>
        <v>0</v>
      </c>
      <c r="AB47" s="40">
        <f t="shared" si="116"/>
        <v>0</v>
      </c>
      <c r="AC47" s="27">
        <v>0</v>
      </c>
      <c r="AD47" s="27"/>
      <c r="AE47" s="27"/>
      <c r="AF47" s="27"/>
      <c r="AG47" s="27"/>
      <c r="AH47" s="27"/>
      <c r="AI47" s="324">
        <f>SUMIF('Rekapitulasi Juni'!$D$9:$D$192,APS!$B47,'Rekapitulasi Juni'!$E$9:$E$192)</f>
        <v>0</v>
      </c>
      <c r="AJ47" s="324">
        <f>SUMIF('Rekapitulasi Juni'!$D$9:$D$192,APS!$B47,'Rekapitulasi Juni'!$F$9:$F$192)</f>
        <v>0</v>
      </c>
      <c r="AK47" s="324">
        <f>SUMIF('Rekapitulasi Juni'!$D$9:$D$192,APS!$B47,'Rekapitulasi Juni'!$K$9:$K$192)</f>
        <v>0</v>
      </c>
      <c r="AL47" s="325">
        <f t="shared" si="37"/>
        <v>0</v>
      </c>
      <c r="AM47" s="325">
        <f t="shared" si="38"/>
        <v>0</v>
      </c>
      <c r="AN47" s="27"/>
      <c r="AO47" s="324">
        <f>SUMIF('Rekapitulasi Juni'!$U$9:$U$192,APS!$B47,'Rekapitulasi Juni'!$V$9:$V$192)</f>
        <v>0</v>
      </c>
      <c r="AP47" s="324">
        <f>SUMIF('Rekapitulasi Juni'!$U$9:$U$192,APS!$B47,'Rekapitulasi Juni'!$W$9:$W$192)</f>
        <v>0</v>
      </c>
      <c r="AQ47" s="27"/>
      <c r="AR47" s="325">
        <f t="shared" si="39"/>
        <v>0</v>
      </c>
      <c r="AS47" s="325">
        <f t="shared" si="40"/>
        <v>0</v>
      </c>
      <c r="AT47" s="27"/>
      <c r="AU47" s="324">
        <f>SUMIF('Rekapitulasi Juni'!$AL$9:$AL$192,APS!$B47,'Rekapitulasi Juni'!$AM$9:$AM$192)</f>
        <v>0</v>
      </c>
      <c r="AV47" s="324">
        <f>SUMIF('Rekapitulasi Juni'!$AL$9:$AL$192,APS!$B47,'Rekapitulasi Juni'!$AN$9:$AN$192)</f>
        <v>0</v>
      </c>
      <c r="AW47" s="27"/>
      <c r="AX47" s="325">
        <f t="shared" si="41"/>
        <v>0</v>
      </c>
      <c r="AY47" s="325">
        <f t="shared" si="42"/>
        <v>0</v>
      </c>
      <c r="AZ47" s="41">
        <f t="shared" si="43"/>
        <v>0</v>
      </c>
      <c r="BA47" s="41">
        <f t="shared" si="44"/>
        <v>0</v>
      </c>
      <c r="BB47" s="41">
        <f t="shared" si="45"/>
        <v>0</v>
      </c>
      <c r="BC47" s="41">
        <f t="shared" si="46"/>
        <v>0</v>
      </c>
      <c r="BD47" s="41">
        <f t="shared" si="47"/>
        <v>0</v>
      </c>
      <c r="BE47" s="41">
        <f t="shared" si="48"/>
        <v>0</v>
      </c>
      <c r="BF47" s="180">
        <f t="shared" si="49"/>
        <v>0</v>
      </c>
      <c r="BG47" s="27">
        <v>0</v>
      </c>
      <c r="BH47" s="27"/>
      <c r="BI47" s="324">
        <f>SUMIF('Rekapitulasi Juni'!$D$214:$D$393,APS!$B47,'Rekapitulasi Juni'!$E$214:$E$393)</f>
        <v>0</v>
      </c>
      <c r="BJ47" s="324">
        <f>SUMIF('Rekapitulasi Juni'!$D$214:$D$393,APS!$B47,'Rekapitulasi Juni'!$F$214:$F$393)</f>
        <v>0</v>
      </c>
      <c r="BK47" s="27"/>
      <c r="BL47" s="325">
        <f t="shared" si="50"/>
        <v>0</v>
      </c>
      <c r="BM47" s="325">
        <f t="shared" si="51"/>
        <v>0</v>
      </c>
      <c r="BN47" s="27"/>
      <c r="BO47" s="324">
        <f>SUMIF('Rekapitulasi Juni'!$U$214:$U$393,APS!$B47,'Rekapitulasi Juni'!$V$214:$V$393)</f>
        <v>0</v>
      </c>
      <c r="BP47" s="324">
        <f>SUMIF('Rekapitulasi Juni'!$U$214:$U$393,APS!$B47,'Rekapitulasi Juni'!$W$214:$W$393)</f>
        <v>0</v>
      </c>
      <c r="BQ47" s="27"/>
      <c r="BR47" s="325">
        <f t="shared" si="52"/>
        <v>0</v>
      </c>
      <c r="BS47" s="325">
        <f t="shared" si="53"/>
        <v>0</v>
      </c>
      <c r="BT47" s="27"/>
      <c r="BU47" s="324">
        <f>SUMIF('Rekapitulasi Juni'!$AL$214:$AL$393,APS!$B47,'Rekapitulasi Juni'!$AM$214:$AM$393)</f>
        <v>0</v>
      </c>
      <c r="BV47" s="324">
        <f>SUMIF('Rekapitulasi Juni'!$AL$214:$AL$393,APS!$B47,'Rekapitulasi Juni'!$AN$214:$AN$393)</f>
        <v>0</v>
      </c>
      <c r="BW47" s="27"/>
      <c r="BX47" s="325">
        <f t="shared" si="54"/>
        <v>0</v>
      </c>
      <c r="BY47" s="325">
        <f t="shared" si="55"/>
        <v>0</v>
      </c>
      <c r="BZ47" s="27"/>
      <c r="CA47" s="324">
        <f>SUMIF('Rekapitulasi Juni'!$BA$214:$BA$393,APS!$B47,'Rekapitulasi Juni'!$BB$214:$BB$393)</f>
        <v>0</v>
      </c>
      <c r="CB47" s="324">
        <f>SUMIF('Rekapitulasi Juni'!$BA$214:$BA$393,APS!$B47,'Rekapitulasi Juni'!$BC$214:$BC$393)</f>
        <v>0</v>
      </c>
      <c r="CC47" s="27"/>
      <c r="CD47" s="325">
        <f t="shared" si="56"/>
        <v>0</v>
      </c>
      <c r="CE47" s="325">
        <f t="shared" si="57"/>
        <v>0</v>
      </c>
      <c r="CF47" s="27"/>
      <c r="CG47" s="324">
        <f>SUMIF('Rekapitulasi Juni'!$BP$214:$BP$393,APS!$B47,'Rekapitulasi Juni'!$BQ$214:$BQ$393)</f>
        <v>0</v>
      </c>
      <c r="CH47" s="324">
        <f>SUMIF('Rekapitulasi Juni'!$BP$214:$BP$393,APS!$B47,'Rekapitulasi Juni'!$BR$214:$BR$393)</f>
        <v>0</v>
      </c>
      <c r="CI47" s="27"/>
      <c r="CJ47" s="325">
        <f t="shared" si="58"/>
        <v>0</v>
      </c>
      <c r="CK47" s="325">
        <f t="shared" si="59"/>
        <v>0</v>
      </c>
      <c r="CL47" s="41">
        <f t="shared" si="60"/>
        <v>0</v>
      </c>
      <c r="CM47" s="41">
        <f t="shared" si="61"/>
        <v>0</v>
      </c>
      <c r="CN47" s="41">
        <f t="shared" si="62"/>
        <v>0</v>
      </c>
      <c r="CO47" s="41">
        <f t="shared" si="63"/>
        <v>0</v>
      </c>
      <c r="CP47" s="41">
        <f t="shared" si="64"/>
        <v>0</v>
      </c>
      <c r="CQ47" s="41">
        <f t="shared" si="65"/>
        <v>0</v>
      </c>
      <c r="CR47" s="180">
        <f t="shared" si="66"/>
        <v>0</v>
      </c>
      <c r="CS47" s="27">
        <v>0</v>
      </c>
      <c r="CT47" s="27"/>
      <c r="CU47" s="324">
        <f>SUMIF('Rekapitulasi Juni'!$D$410:$D$588,APS!$B47,'Rekapitulasi Juni'!$E$410:$E$588)</f>
        <v>0</v>
      </c>
      <c r="CV47" s="324">
        <f>SUMIF('Rekapitulasi Juni'!$D$410:$D$588,APS!$B47,'Rekapitulasi Juni'!$F$410:$F$588)</f>
        <v>0</v>
      </c>
      <c r="CW47" s="27"/>
      <c r="CX47" s="325">
        <f t="shared" si="67"/>
        <v>0</v>
      </c>
      <c r="CY47" s="325">
        <f t="shared" si="68"/>
        <v>0</v>
      </c>
      <c r="CZ47" s="27"/>
      <c r="DA47" s="324">
        <f>SUMIF('Rekapitulasi Juni'!$U$410:$U$588,APS!$B47,'Rekapitulasi Juni'!$V$410:$V$588)</f>
        <v>0</v>
      </c>
      <c r="DB47" s="324">
        <f>SUMIF('Rekapitulasi Juni'!$U$410:$U$588,APS!$B47,'Rekapitulasi Juni'!$W$410:$W$588)</f>
        <v>0</v>
      </c>
      <c r="DC47" s="27"/>
      <c r="DD47" s="325">
        <f t="shared" si="69"/>
        <v>0</v>
      </c>
      <c r="DE47" s="325">
        <f t="shared" si="70"/>
        <v>0</v>
      </c>
      <c r="DF47" s="27"/>
      <c r="DG47" s="324">
        <f>SUMIF('Rekapitulasi Juni'!$AL$410:$AL$588,APS!$B47,'Rekapitulasi Juni'!$AM$410:$AM$588)</f>
        <v>0</v>
      </c>
      <c r="DH47" s="324">
        <f>SUMIF('Rekapitulasi Juni'!$AL$410:$AL$588,APS!$B47,'Rekapitulasi Juni'!$AN$410:$AN$588)</f>
        <v>0</v>
      </c>
      <c r="DI47" s="27"/>
      <c r="DJ47" s="325">
        <f t="shared" si="71"/>
        <v>0</v>
      </c>
      <c r="DK47" s="325">
        <f t="shared" si="72"/>
        <v>0</v>
      </c>
      <c r="DL47" s="27"/>
      <c r="DM47" s="324">
        <f>SUMIF('Rekapitulasi Juni'!$BA$410:$BA$588,APS!$B47,'Rekapitulasi Juni'!$BB$410:$BB$588)</f>
        <v>0</v>
      </c>
      <c r="DN47" s="324">
        <f>SUMIF('Rekapitulasi Juni'!$BA$410:$BA$588,APS!$B47,'Rekapitulasi Juni'!$BC$410:$BC$588)</f>
        <v>0</v>
      </c>
      <c r="DO47" s="324">
        <f>SUMIF('Rekapitulasi Juni'!$BA$410:$BA$588,APS!$B47,'Rekapitulasi Juni'!$BF$410:$BF$588)</f>
        <v>0</v>
      </c>
      <c r="DP47" s="325">
        <f t="shared" si="73"/>
        <v>0</v>
      </c>
      <c r="DQ47" s="325">
        <f t="shared" si="74"/>
        <v>0</v>
      </c>
      <c r="DR47" s="27"/>
      <c r="DS47" s="324">
        <f>SUMIF('Rekapitulasi Juni'!$BP$410:$BP$588,APS!$B47,'Rekapitulasi Juni'!$BQ$410:$BQ$588)</f>
        <v>0</v>
      </c>
      <c r="DT47" s="324">
        <f>SUMIF('Rekapitulasi Juni'!$BP$410:$BP$588,APS!$B47,'Rekapitulasi Juni'!$BR$410:$BR$588)</f>
        <v>0</v>
      </c>
      <c r="DU47" s="27"/>
      <c r="DV47" s="325">
        <f t="shared" si="75"/>
        <v>0</v>
      </c>
      <c r="DW47" s="325">
        <f t="shared" si="76"/>
        <v>0</v>
      </c>
      <c r="DX47" s="41">
        <f t="shared" si="77"/>
        <v>0</v>
      </c>
      <c r="DY47" s="41">
        <f t="shared" si="78"/>
        <v>0</v>
      </c>
      <c r="DZ47" s="41">
        <f t="shared" si="79"/>
        <v>0</v>
      </c>
      <c r="EA47" s="41">
        <f t="shared" si="80"/>
        <v>0</v>
      </c>
      <c r="EB47" s="41">
        <f t="shared" si="81"/>
        <v>0</v>
      </c>
      <c r="EC47" s="41">
        <f t="shared" si="82"/>
        <v>0</v>
      </c>
      <c r="ED47" s="180">
        <f t="shared" si="83"/>
        <v>0</v>
      </c>
      <c r="EE47" s="27">
        <v>0</v>
      </c>
      <c r="EF47" s="27"/>
      <c r="EG47" s="324">
        <f>SUMIF('Rekapitulasi Juni'!$D$608:$D$786,APS!$B47,'Rekapitulasi Juni'!$E$608:$E$786)</f>
        <v>0</v>
      </c>
      <c r="EH47" s="324">
        <f>SUMIF('Rekapitulasi Juni'!$D$608:$D$786,APS!$B47,'Rekapitulasi Juni'!$F$608:$F$786)</f>
        <v>0</v>
      </c>
      <c r="EI47" s="27"/>
      <c r="EJ47" s="325">
        <f t="shared" si="84"/>
        <v>0</v>
      </c>
      <c r="EK47" s="325">
        <f t="shared" si="85"/>
        <v>0</v>
      </c>
      <c r="EL47" s="27"/>
      <c r="EM47" s="324">
        <f>SUMIF('Rekapitulasi Juni'!$U$608:$U$786,APS!$B47,'Rekapitulasi Juni'!$V$608:$V$786)</f>
        <v>0</v>
      </c>
      <c r="EN47" s="324">
        <f>SUMIF('Rekapitulasi Juni'!$U$608:$U$786,APS!$B47,'Rekapitulasi Juni'!$W$608:$W$786)</f>
        <v>0</v>
      </c>
      <c r="EO47" s="27"/>
      <c r="EP47" s="325">
        <f t="shared" si="86"/>
        <v>0</v>
      </c>
      <c r="EQ47" s="325">
        <f t="shared" si="87"/>
        <v>0</v>
      </c>
      <c r="ER47" s="27"/>
      <c r="ES47" s="324">
        <f>SUMIF('Rekapitulasi Juni'!$AL$608:$AL$786,APS!$B47,'Rekapitulasi Juni'!$AM$608:$AM$786)</f>
        <v>0</v>
      </c>
      <c r="ET47" s="324">
        <f>SUMIF('Rekapitulasi Juni'!$AL$608:$AL$786,APS!$B47,'Rekapitulasi Juni'!$AN$608:$AN$786)</f>
        <v>0</v>
      </c>
      <c r="EU47" s="27"/>
      <c r="EV47" s="325">
        <f t="shared" si="88"/>
        <v>0</v>
      </c>
      <c r="EW47" s="325">
        <f t="shared" si="89"/>
        <v>0</v>
      </c>
      <c r="EX47" s="27"/>
      <c r="EY47" s="324">
        <f>SUMIF('Rekapitulasi Juni'!$BA$608:$BA$786,APS!$B47,'Rekapitulasi Juni'!$BB$608:$BB$786)</f>
        <v>0</v>
      </c>
      <c r="EZ47" s="324">
        <f>SUMIF('Rekapitulasi Juni'!$BA$608:$BA$786,APS!$B47,'Rekapitulasi Juni'!$BC$608:$BC$786)</f>
        <v>0</v>
      </c>
      <c r="FA47" s="324">
        <f>SUMIF('Rekapitulasi Juni'!$BA$608:$BA$786,APS!$B47,'Rekapitulasi Juni'!$BF$608:$BF$786)</f>
        <v>0</v>
      </c>
      <c r="FB47" s="325">
        <f t="shared" si="90"/>
        <v>0</v>
      </c>
      <c r="FC47" s="325">
        <f t="shared" si="91"/>
        <v>0</v>
      </c>
      <c r="FD47" s="27"/>
      <c r="FE47" s="27"/>
      <c r="FF47" s="27"/>
      <c r="FG47" s="27"/>
      <c r="FH47" s="27"/>
      <c r="FI47" s="27"/>
      <c r="FJ47" s="41">
        <f t="shared" si="92"/>
        <v>0</v>
      </c>
      <c r="FK47" s="41">
        <f t="shared" si="93"/>
        <v>0</v>
      </c>
      <c r="FL47" s="41">
        <f t="shared" si="94"/>
        <v>0</v>
      </c>
      <c r="FM47" s="41">
        <f t="shared" si="95"/>
        <v>0</v>
      </c>
      <c r="FN47" s="41">
        <f t="shared" si="96"/>
        <v>0</v>
      </c>
      <c r="FO47" s="41">
        <f t="shared" si="97"/>
        <v>0</v>
      </c>
      <c r="FP47" s="180">
        <f t="shared" si="98"/>
        <v>0</v>
      </c>
      <c r="FQ47" s="27"/>
      <c r="FR47" s="27"/>
      <c r="FS47" s="324">
        <f>SUMIF('Rekapitulasi Juni'!$D$804:$D$984,APS!$B47,'Rekapitulasi Juni'!$E$804:$E$984)</f>
        <v>0</v>
      </c>
      <c r="FT47" s="324">
        <f>SUMIF('Rekapitulasi Juni'!$D$804:$D$984,APS!$B47,'Rekapitulasi Juni'!$F$804:$F$984)</f>
        <v>0</v>
      </c>
      <c r="FU47" s="27"/>
      <c r="FV47" s="325">
        <f t="shared" si="99"/>
        <v>0</v>
      </c>
      <c r="FW47" s="325">
        <f t="shared" si="100"/>
        <v>0</v>
      </c>
      <c r="FX47" s="27"/>
      <c r="FY47" s="324">
        <f>SUMIF('Rekapitulasi Juni'!$U$804:$U$984,APS!$B47,'Rekapitulasi Juni'!$V$804:$V$984)</f>
        <v>0</v>
      </c>
      <c r="FZ47" s="324">
        <f>SUMIF('Rekapitulasi Juni'!$U$804:$U$984,APS!$B47,'Rekapitulasi Juni'!$W$804:$W$984)</f>
        <v>0</v>
      </c>
      <c r="GA47" s="27"/>
      <c r="GB47" s="325">
        <f t="shared" si="101"/>
        <v>0</v>
      </c>
      <c r="GC47" s="325">
        <f t="shared" si="102"/>
        <v>0</v>
      </c>
      <c r="GD47" s="27"/>
      <c r="GE47" s="324">
        <f>SUMIF('Rekapitulasi Juni'!$AL$804:$AL$984,APS!$B47,'Rekapitulasi Juni'!$AM$804:$AM$984)</f>
        <v>0</v>
      </c>
      <c r="GF47" s="324">
        <f>SUMIF('Rekapitulasi Juni'!$AL$804:$AL$984,APS!$B47,'Rekapitulasi Juni'!$AN$804:$AN$984)</f>
        <v>0</v>
      </c>
      <c r="GG47" s="27"/>
      <c r="GH47" s="325">
        <f t="shared" si="27"/>
        <v>0</v>
      </c>
      <c r="GI47" s="325">
        <f t="shared" si="28"/>
        <v>0</v>
      </c>
      <c r="GJ47" s="27"/>
      <c r="GK47" s="27"/>
      <c r="GL47" s="41">
        <f t="shared" si="103"/>
        <v>0</v>
      </c>
      <c r="GM47" s="41">
        <f t="shared" si="104"/>
        <v>0</v>
      </c>
      <c r="GN47" s="41">
        <f t="shared" si="105"/>
        <v>0</v>
      </c>
      <c r="GO47" s="41">
        <f t="shared" si="106"/>
        <v>0</v>
      </c>
      <c r="GP47" s="41">
        <f t="shared" si="107"/>
        <v>0</v>
      </c>
      <c r="GQ47" s="41">
        <f t="shared" si="108"/>
        <v>0</v>
      </c>
      <c r="GR47" s="180">
        <f t="shared" si="109"/>
        <v>0</v>
      </c>
      <c r="GS47" s="41">
        <f t="shared" si="29"/>
        <v>0</v>
      </c>
      <c r="GT47" s="41">
        <f t="shared" si="30"/>
        <v>0</v>
      </c>
      <c r="GU47" s="41">
        <f t="shared" si="31"/>
        <v>0</v>
      </c>
      <c r="GV47" s="41">
        <f t="shared" si="32"/>
        <v>0</v>
      </c>
      <c r="GW47" s="41">
        <f t="shared" si="33"/>
        <v>0</v>
      </c>
      <c r="GX47" s="41">
        <f t="shared" si="34"/>
        <v>0</v>
      </c>
      <c r="GY47" s="180">
        <f t="shared" si="35"/>
        <v>0</v>
      </c>
      <c r="GZ47" s="41">
        <v>31</v>
      </c>
      <c r="HA47" s="32"/>
      <c r="HB47" s="42">
        <f t="shared" si="123"/>
        <v>0</v>
      </c>
      <c r="HC47" s="43"/>
    </row>
    <row r="48" spans="1:211" ht="15" hidden="1" customHeight="1">
      <c r="A48" s="31" t="s">
        <v>104</v>
      </c>
      <c r="B48" s="32" t="s">
        <v>105</v>
      </c>
      <c r="C48" s="31" t="s">
        <v>1</v>
      </c>
      <c r="D48" s="31" t="s">
        <v>1</v>
      </c>
      <c r="E48" s="31" t="s">
        <v>43</v>
      </c>
      <c r="F48" s="31" t="s">
        <v>1</v>
      </c>
      <c r="G48" s="33">
        <v>400</v>
      </c>
      <c r="H48" s="33">
        <v>0</v>
      </c>
      <c r="I48" s="33">
        <v>0</v>
      </c>
      <c r="J48" s="34">
        <f>IFERROR(VLOOKUP(A48,#REF!,3,0),0)</f>
        <v>0</v>
      </c>
      <c r="K48" s="34">
        <f t="shared" si="118"/>
        <v>0</v>
      </c>
      <c r="L48" s="34">
        <v>0</v>
      </c>
      <c r="M48" s="34">
        <v>0</v>
      </c>
      <c r="N48" s="35">
        <f t="shared" si="119"/>
        <v>400</v>
      </c>
      <c r="O48" s="35">
        <f t="shared" si="120"/>
        <v>400</v>
      </c>
      <c r="P48" s="36">
        <v>0</v>
      </c>
      <c r="Q48" s="36">
        <f t="shared" si="36"/>
        <v>0</v>
      </c>
      <c r="R48" s="36"/>
      <c r="S48" s="37">
        <f ca="1">SUMIF(ROP!$D$6:$H$65536,A48,ROP!$J$6:$J$65536)</f>
        <v>0</v>
      </c>
      <c r="T48" s="37">
        <f>SUMIF(HASIL!$B:$B,APS!$B48&amp;RIGHT(APS!T$9,2),HASIL!$I:$I)</f>
        <v>0</v>
      </c>
      <c r="U48" s="37">
        <f>SUMIF(HASIL!$B:$B,APS!$B48&amp;RIGHT(APS!U$9,2),HASIL!$I:$I)</f>
        <v>0</v>
      </c>
      <c r="V48" s="37">
        <f>SUMIF(HASIL!$B:$B,APS!$B48&amp;RIGHT(APS!V$9,2),HASIL!$I:$I)</f>
        <v>0</v>
      </c>
      <c r="W48" s="37">
        <f>SUMIF(HASIL!$B:$B,APS!$B48&amp;RIGHT(APS!W$9,2),HASIL!$I:$I)</f>
        <v>0</v>
      </c>
      <c r="X48" s="38">
        <f t="shared" si="121"/>
        <v>0</v>
      </c>
      <c r="Y48" s="38">
        <f t="shared" si="122"/>
        <v>0</v>
      </c>
      <c r="Z48" s="39">
        <f t="shared" si="115"/>
        <v>0</v>
      </c>
      <c r="AA48" s="39">
        <f t="shared" si="26"/>
        <v>0</v>
      </c>
      <c r="AB48" s="40">
        <f t="shared" si="116"/>
        <v>0</v>
      </c>
      <c r="AC48" s="27">
        <v>0</v>
      </c>
      <c r="AD48" s="27"/>
      <c r="AE48" s="27"/>
      <c r="AF48" s="27"/>
      <c r="AG48" s="27"/>
      <c r="AH48" s="27"/>
      <c r="AI48" s="324">
        <f>SUMIF('Rekapitulasi Juni'!$D$9:$D$192,APS!$B48,'Rekapitulasi Juni'!$E$9:$E$192)</f>
        <v>0</v>
      </c>
      <c r="AJ48" s="324">
        <f>SUMIF('Rekapitulasi Juni'!$D$9:$D$192,APS!$B48,'Rekapitulasi Juni'!$F$9:$F$192)</f>
        <v>0</v>
      </c>
      <c r="AK48" s="324">
        <f>SUMIF('Rekapitulasi Juni'!$D$9:$D$192,APS!$B48,'Rekapitulasi Juni'!$K$9:$K$192)</f>
        <v>0</v>
      </c>
      <c r="AL48" s="325">
        <f t="shared" si="37"/>
        <v>0</v>
      </c>
      <c r="AM48" s="325">
        <f t="shared" si="38"/>
        <v>0</v>
      </c>
      <c r="AN48" s="27"/>
      <c r="AO48" s="324">
        <f>SUMIF('Rekapitulasi Juni'!$U$9:$U$192,APS!$B48,'Rekapitulasi Juni'!$V$9:$V$192)</f>
        <v>0</v>
      </c>
      <c r="AP48" s="324">
        <f>SUMIF('Rekapitulasi Juni'!$U$9:$U$192,APS!$B48,'Rekapitulasi Juni'!$W$9:$W$192)</f>
        <v>0</v>
      </c>
      <c r="AQ48" s="27"/>
      <c r="AR48" s="325">
        <f t="shared" si="39"/>
        <v>0</v>
      </c>
      <c r="AS48" s="325">
        <f t="shared" si="40"/>
        <v>0</v>
      </c>
      <c r="AT48" s="27"/>
      <c r="AU48" s="324">
        <f>SUMIF('Rekapitulasi Juni'!$AL$9:$AL$192,APS!$B48,'Rekapitulasi Juni'!$AM$9:$AM$192)</f>
        <v>0</v>
      </c>
      <c r="AV48" s="324">
        <f>SUMIF('Rekapitulasi Juni'!$AL$9:$AL$192,APS!$B48,'Rekapitulasi Juni'!$AN$9:$AN$192)</f>
        <v>0</v>
      </c>
      <c r="AW48" s="27"/>
      <c r="AX48" s="325">
        <f t="shared" si="41"/>
        <v>0</v>
      </c>
      <c r="AY48" s="325">
        <f t="shared" si="42"/>
        <v>0</v>
      </c>
      <c r="AZ48" s="41">
        <f t="shared" si="43"/>
        <v>0</v>
      </c>
      <c r="BA48" s="41">
        <f t="shared" si="44"/>
        <v>0</v>
      </c>
      <c r="BB48" s="41">
        <f t="shared" si="45"/>
        <v>0</v>
      </c>
      <c r="BC48" s="41">
        <f t="shared" si="46"/>
        <v>0</v>
      </c>
      <c r="BD48" s="41">
        <f t="shared" si="47"/>
        <v>0</v>
      </c>
      <c r="BE48" s="41">
        <f t="shared" si="48"/>
        <v>0</v>
      </c>
      <c r="BF48" s="180">
        <f t="shared" si="49"/>
        <v>0</v>
      </c>
      <c r="BG48" s="27">
        <v>0</v>
      </c>
      <c r="BH48" s="27"/>
      <c r="BI48" s="324">
        <f>SUMIF('Rekapitulasi Juni'!$D$214:$D$393,APS!$B48,'Rekapitulasi Juni'!$E$214:$E$393)</f>
        <v>0</v>
      </c>
      <c r="BJ48" s="324">
        <f>SUMIF('Rekapitulasi Juni'!$D$214:$D$393,APS!$B48,'Rekapitulasi Juni'!$F$214:$F$393)</f>
        <v>0</v>
      </c>
      <c r="BK48" s="27"/>
      <c r="BL48" s="325">
        <f t="shared" si="50"/>
        <v>0</v>
      </c>
      <c r="BM48" s="325">
        <f t="shared" si="51"/>
        <v>0</v>
      </c>
      <c r="BN48" s="27"/>
      <c r="BO48" s="324">
        <f>SUMIF('Rekapitulasi Juni'!$U$214:$U$393,APS!$B48,'Rekapitulasi Juni'!$V$214:$V$393)</f>
        <v>0</v>
      </c>
      <c r="BP48" s="324">
        <f>SUMIF('Rekapitulasi Juni'!$U$214:$U$393,APS!$B48,'Rekapitulasi Juni'!$W$214:$W$393)</f>
        <v>0</v>
      </c>
      <c r="BQ48" s="27"/>
      <c r="BR48" s="325">
        <f t="shared" si="52"/>
        <v>0</v>
      </c>
      <c r="BS48" s="325">
        <f t="shared" si="53"/>
        <v>0</v>
      </c>
      <c r="BT48" s="27"/>
      <c r="BU48" s="324">
        <f>SUMIF('Rekapitulasi Juni'!$AL$214:$AL$393,APS!$B48,'Rekapitulasi Juni'!$AM$214:$AM$393)</f>
        <v>0</v>
      </c>
      <c r="BV48" s="324">
        <f>SUMIF('Rekapitulasi Juni'!$AL$214:$AL$393,APS!$B48,'Rekapitulasi Juni'!$AN$214:$AN$393)</f>
        <v>0</v>
      </c>
      <c r="BW48" s="27"/>
      <c r="BX48" s="325">
        <f t="shared" si="54"/>
        <v>0</v>
      </c>
      <c r="BY48" s="325">
        <f t="shared" si="55"/>
        <v>0</v>
      </c>
      <c r="BZ48" s="27"/>
      <c r="CA48" s="324">
        <f>SUMIF('Rekapitulasi Juni'!$BA$214:$BA$393,APS!$B48,'Rekapitulasi Juni'!$BB$214:$BB$393)</f>
        <v>0</v>
      </c>
      <c r="CB48" s="324">
        <f>SUMIF('Rekapitulasi Juni'!$BA$214:$BA$393,APS!$B48,'Rekapitulasi Juni'!$BC$214:$BC$393)</f>
        <v>0</v>
      </c>
      <c r="CC48" s="27"/>
      <c r="CD48" s="325">
        <f t="shared" si="56"/>
        <v>0</v>
      </c>
      <c r="CE48" s="325">
        <f t="shared" si="57"/>
        <v>0</v>
      </c>
      <c r="CF48" s="27"/>
      <c r="CG48" s="324">
        <f>SUMIF('Rekapitulasi Juni'!$BP$214:$BP$393,APS!$B48,'Rekapitulasi Juni'!$BQ$214:$BQ$393)</f>
        <v>0</v>
      </c>
      <c r="CH48" s="324">
        <f>SUMIF('Rekapitulasi Juni'!$BP$214:$BP$393,APS!$B48,'Rekapitulasi Juni'!$BR$214:$BR$393)</f>
        <v>0</v>
      </c>
      <c r="CI48" s="27"/>
      <c r="CJ48" s="325">
        <f t="shared" si="58"/>
        <v>0</v>
      </c>
      <c r="CK48" s="325">
        <f t="shared" si="59"/>
        <v>0</v>
      </c>
      <c r="CL48" s="41">
        <f t="shared" si="60"/>
        <v>0</v>
      </c>
      <c r="CM48" s="41">
        <f t="shared" si="61"/>
        <v>0</v>
      </c>
      <c r="CN48" s="41">
        <f t="shared" si="62"/>
        <v>0</v>
      </c>
      <c r="CO48" s="41">
        <f t="shared" si="63"/>
        <v>0</v>
      </c>
      <c r="CP48" s="41">
        <f t="shared" si="64"/>
        <v>0</v>
      </c>
      <c r="CQ48" s="41">
        <f t="shared" si="65"/>
        <v>0</v>
      </c>
      <c r="CR48" s="180">
        <f t="shared" si="66"/>
        <v>0</v>
      </c>
      <c r="CS48" s="27">
        <v>0</v>
      </c>
      <c r="CT48" s="27"/>
      <c r="CU48" s="324">
        <f>SUMIF('Rekapitulasi Juni'!$D$410:$D$588,APS!$B48,'Rekapitulasi Juni'!$E$410:$E$588)</f>
        <v>0</v>
      </c>
      <c r="CV48" s="324">
        <f>SUMIF('Rekapitulasi Juni'!$D$410:$D$588,APS!$B48,'Rekapitulasi Juni'!$F$410:$F$588)</f>
        <v>0</v>
      </c>
      <c r="CW48" s="27"/>
      <c r="CX48" s="325">
        <f t="shared" si="67"/>
        <v>0</v>
      </c>
      <c r="CY48" s="325">
        <f t="shared" si="68"/>
        <v>0</v>
      </c>
      <c r="CZ48" s="27"/>
      <c r="DA48" s="324">
        <f>SUMIF('Rekapitulasi Juni'!$U$410:$U$588,APS!$B48,'Rekapitulasi Juni'!$V$410:$V$588)</f>
        <v>0</v>
      </c>
      <c r="DB48" s="324">
        <f>SUMIF('Rekapitulasi Juni'!$U$410:$U$588,APS!$B48,'Rekapitulasi Juni'!$W$410:$W$588)</f>
        <v>0</v>
      </c>
      <c r="DC48" s="27"/>
      <c r="DD48" s="325">
        <f t="shared" si="69"/>
        <v>0</v>
      </c>
      <c r="DE48" s="325">
        <f t="shared" si="70"/>
        <v>0</v>
      </c>
      <c r="DF48" s="27"/>
      <c r="DG48" s="324">
        <f>SUMIF('Rekapitulasi Juni'!$AL$410:$AL$588,APS!$B48,'Rekapitulasi Juni'!$AM$410:$AM$588)</f>
        <v>0</v>
      </c>
      <c r="DH48" s="324">
        <f>SUMIF('Rekapitulasi Juni'!$AL$410:$AL$588,APS!$B48,'Rekapitulasi Juni'!$AN$410:$AN$588)</f>
        <v>0</v>
      </c>
      <c r="DI48" s="27"/>
      <c r="DJ48" s="325">
        <f t="shared" si="71"/>
        <v>0</v>
      </c>
      <c r="DK48" s="325">
        <f t="shared" si="72"/>
        <v>0</v>
      </c>
      <c r="DL48" s="27"/>
      <c r="DM48" s="324">
        <f>SUMIF('Rekapitulasi Juni'!$BA$410:$BA$588,APS!$B48,'Rekapitulasi Juni'!$BB$410:$BB$588)</f>
        <v>0</v>
      </c>
      <c r="DN48" s="324">
        <f>SUMIF('Rekapitulasi Juni'!$BA$410:$BA$588,APS!$B48,'Rekapitulasi Juni'!$BC$410:$BC$588)</f>
        <v>0</v>
      </c>
      <c r="DO48" s="324">
        <f>SUMIF('Rekapitulasi Juni'!$BA$410:$BA$588,APS!$B48,'Rekapitulasi Juni'!$BF$410:$BF$588)</f>
        <v>0</v>
      </c>
      <c r="DP48" s="325">
        <f t="shared" si="73"/>
        <v>0</v>
      </c>
      <c r="DQ48" s="325">
        <f t="shared" si="74"/>
        <v>0</v>
      </c>
      <c r="DR48" s="27"/>
      <c r="DS48" s="324">
        <f>SUMIF('Rekapitulasi Juni'!$BP$410:$BP$588,APS!$B48,'Rekapitulasi Juni'!$BQ$410:$BQ$588)</f>
        <v>0</v>
      </c>
      <c r="DT48" s="324">
        <f>SUMIF('Rekapitulasi Juni'!$BP$410:$BP$588,APS!$B48,'Rekapitulasi Juni'!$BR$410:$BR$588)</f>
        <v>0</v>
      </c>
      <c r="DU48" s="27"/>
      <c r="DV48" s="325">
        <f t="shared" si="75"/>
        <v>0</v>
      </c>
      <c r="DW48" s="325">
        <f t="shared" si="76"/>
        <v>0</v>
      </c>
      <c r="DX48" s="41">
        <f t="shared" si="77"/>
        <v>0</v>
      </c>
      <c r="DY48" s="41">
        <f t="shared" si="78"/>
        <v>0</v>
      </c>
      <c r="DZ48" s="41">
        <f t="shared" si="79"/>
        <v>0</v>
      </c>
      <c r="EA48" s="41">
        <f t="shared" si="80"/>
        <v>0</v>
      </c>
      <c r="EB48" s="41">
        <f t="shared" si="81"/>
        <v>0</v>
      </c>
      <c r="EC48" s="41">
        <f t="shared" si="82"/>
        <v>0</v>
      </c>
      <c r="ED48" s="180">
        <f t="shared" si="83"/>
        <v>0</v>
      </c>
      <c r="EE48" s="27">
        <v>0</v>
      </c>
      <c r="EF48" s="27"/>
      <c r="EG48" s="324">
        <f>SUMIF('Rekapitulasi Juni'!$D$608:$D$786,APS!$B48,'Rekapitulasi Juni'!$E$608:$E$786)</f>
        <v>0</v>
      </c>
      <c r="EH48" s="324">
        <f>SUMIF('Rekapitulasi Juni'!$D$608:$D$786,APS!$B48,'Rekapitulasi Juni'!$F$608:$F$786)</f>
        <v>0</v>
      </c>
      <c r="EI48" s="27"/>
      <c r="EJ48" s="325">
        <f t="shared" si="84"/>
        <v>0</v>
      </c>
      <c r="EK48" s="325">
        <f t="shared" si="85"/>
        <v>0</v>
      </c>
      <c r="EL48" s="27"/>
      <c r="EM48" s="324">
        <f>SUMIF('Rekapitulasi Juni'!$U$608:$U$786,APS!$B48,'Rekapitulasi Juni'!$V$608:$V$786)</f>
        <v>0</v>
      </c>
      <c r="EN48" s="324">
        <f>SUMIF('Rekapitulasi Juni'!$U$608:$U$786,APS!$B48,'Rekapitulasi Juni'!$W$608:$W$786)</f>
        <v>0</v>
      </c>
      <c r="EO48" s="27"/>
      <c r="EP48" s="325">
        <f t="shared" si="86"/>
        <v>0</v>
      </c>
      <c r="EQ48" s="325">
        <f t="shared" si="87"/>
        <v>0</v>
      </c>
      <c r="ER48" s="27"/>
      <c r="ES48" s="324">
        <f>SUMIF('Rekapitulasi Juni'!$AL$608:$AL$786,APS!$B48,'Rekapitulasi Juni'!$AM$608:$AM$786)</f>
        <v>0</v>
      </c>
      <c r="ET48" s="324">
        <f>SUMIF('Rekapitulasi Juni'!$AL$608:$AL$786,APS!$B48,'Rekapitulasi Juni'!$AN$608:$AN$786)</f>
        <v>0</v>
      </c>
      <c r="EU48" s="27"/>
      <c r="EV48" s="325">
        <f t="shared" si="88"/>
        <v>0</v>
      </c>
      <c r="EW48" s="325">
        <f t="shared" si="89"/>
        <v>0</v>
      </c>
      <c r="EX48" s="27"/>
      <c r="EY48" s="324">
        <f>SUMIF('Rekapitulasi Juni'!$BA$608:$BA$786,APS!$B48,'Rekapitulasi Juni'!$BB$608:$BB$786)</f>
        <v>0</v>
      </c>
      <c r="EZ48" s="324">
        <f>SUMIF('Rekapitulasi Juni'!$BA$608:$BA$786,APS!$B48,'Rekapitulasi Juni'!$BC$608:$BC$786)</f>
        <v>0</v>
      </c>
      <c r="FA48" s="324">
        <f>SUMIF('Rekapitulasi Juni'!$BA$608:$BA$786,APS!$B48,'Rekapitulasi Juni'!$BF$608:$BF$786)</f>
        <v>0</v>
      </c>
      <c r="FB48" s="325">
        <f t="shared" si="90"/>
        <v>0</v>
      </c>
      <c r="FC48" s="325">
        <f t="shared" si="91"/>
        <v>0</v>
      </c>
      <c r="FD48" s="27"/>
      <c r="FE48" s="27"/>
      <c r="FF48" s="27"/>
      <c r="FG48" s="27"/>
      <c r="FH48" s="27"/>
      <c r="FI48" s="27"/>
      <c r="FJ48" s="41">
        <f t="shared" si="92"/>
        <v>0</v>
      </c>
      <c r="FK48" s="41">
        <f t="shared" si="93"/>
        <v>0</v>
      </c>
      <c r="FL48" s="41">
        <f t="shared" si="94"/>
        <v>0</v>
      </c>
      <c r="FM48" s="41">
        <f t="shared" si="95"/>
        <v>0</v>
      </c>
      <c r="FN48" s="41">
        <f t="shared" si="96"/>
        <v>0</v>
      </c>
      <c r="FO48" s="41">
        <f t="shared" si="97"/>
        <v>0</v>
      </c>
      <c r="FP48" s="180">
        <f t="shared" si="98"/>
        <v>0</v>
      </c>
      <c r="FQ48" s="27"/>
      <c r="FR48" s="27"/>
      <c r="FS48" s="324">
        <f>SUMIF('Rekapitulasi Juni'!$D$804:$D$984,APS!$B48,'Rekapitulasi Juni'!$E$804:$E$984)</f>
        <v>0</v>
      </c>
      <c r="FT48" s="324">
        <f>SUMIF('Rekapitulasi Juni'!$D$804:$D$984,APS!$B48,'Rekapitulasi Juni'!$F$804:$F$984)</f>
        <v>0</v>
      </c>
      <c r="FU48" s="27"/>
      <c r="FV48" s="325">
        <f t="shared" si="99"/>
        <v>0</v>
      </c>
      <c r="FW48" s="325">
        <f t="shared" si="100"/>
        <v>0</v>
      </c>
      <c r="FX48" s="27"/>
      <c r="FY48" s="324">
        <f>SUMIF('Rekapitulasi Juni'!$U$804:$U$984,APS!$B48,'Rekapitulasi Juni'!$V$804:$V$984)</f>
        <v>0</v>
      </c>
      <c r="FZ48" s="324">
        <f>SUMIF('Rekapitulasi Juni'!$U$804:$U$984,APS!$B48,'Rekapitulasi Juni'!$W$804:$W$984)</f>
        <v>0</v>
      </c>
      <c r="GA48" s="27"/>
      <c r="GB48" s="325">
        <f t="shared" si="101"/>
        <v>0</v>
      </c>
      <c r="GC48" s="325">
        <f t="shared" si="102"/>
        <v>0</v>
      </c>
      <c r="GD48" s="27"/>
      <c r="GE48" s="324">
        <f>SUMIF('Rekapitulasi Juni'!$AL$804:$AL$984,APS!$B48,'Rekapitulasi Juni'!$AM$804:$AM$984)</f>
        <v>0</v>
      </c>
      <c r="GF48" s="324">
        <f>SUMIF('Rekapitulasi Juni'!$AL$804:$AL$984,APS!$B48,'Rekapitulasi Juni'!$AN$804:$AN$984)</f>
        <v>0</v>
      </c>
      <c r="GG48" s="27"/>
      <c r="GH48" s="325">
        <f t="shared" si="27"/>
        <v>0</v>
      </c>
      <c r="GI48" s="325">
        <f t="shared" si="28"/>
        <v>0</v>
      </c>
      <c r="GJ48" s="27"/>
      <c r="GK48" s="27"/>
      <c r="GL48" s="41">
        <f t="shared" si="103"/>
        <v>0</v>
      </c>
      <c r="GM48" s="41">
        <f t="shared" si="104"/>
        <v>0</v>
      </c>
      <c r="GN48" s="41">
        <f t="shared" si="105"/>
        <v>0</v>
      </c>
      <c r="GO48" s="41">
        <f t="shared" si="106"/>
        <v>0</v>
      </c>
      <c r="GP48" s="41">
        <f t="shared" si="107"/>
        <v>0</v>
      </c>
      <c r="GQ48" s="41">
        <f t="shared" si="108"/>
        <v>0</v>
      </c>
      <c r="GR48" s="180">
        <f t="shared" si="109"/>
        <v>0</v>
      </c>
      <c r="GS48" s="41">
        <f t="shared" si="29"/>
        <v>0</v>
      </c>
      <c r="GT48" s="41">
        <f t="shared" si="30"/>
        <v>0</v>
      </c>
      <c r="GU48" s="41">
        <f t="shared" si="31"/>
        <v>0</v>
      </c>
      <c r="GV48" s="41">
        <f t="shared" si="32"/>
        <v>0</v>
      </c>
      <c r="GW48" s="41">
        <f t="shared" si="33"/>
        <v>0</v>
      </c>
      <c r="GX48" s="41">
        <f t="shared" si="34"/>
        <v>0</v>
      </c>
      <c r="GY48" s="180">
        <f t="shared" si="35"/>
        <v>0</v>
      </c>
      <c r="GZ48" s="41">
        <v>32</v>
      </c>
      <c r="HA48" s="32"/>
      <c r="HB48" s="42">
        <f t="shared" si="123"/>
        <v>-400</v>
      </c>
      <c r="HC48" s="44"/>
    </row>
    <row r="49" spans="1:211" ht="15" customHeight="1">
      <c r="A49" s="31" t="s">
        <v>106</v>
      </c>
      <c r="B49" s="32" t="s">
        <v>107</v>
      </c>
      <c r="C49" s="31" t="s">
        <v>1</v>
      </c>
      <c r="D49" s="31" t="s">
        <v>1</v>
      </c>
      <c r="E49" s="31" t="s">
        <v>43</v>
      </c>
      <c r="F49" s="31" t="s">
        <v>1</v>
      </c>
      <c r="G49" s="33">
        <v>2</v>
      </c>
      <c r="H49" s="33">
        <v>0</v>
      </c>
      <c r="I49" s="33">
        <v>0</v>
      </c>
      <c r="J49" s="34">
        <f>IFERROR(VLOOKUP(A49,#REF!,3,0),0)</f>
        <v>0</v>
      </c>
      <c r="K49" s="34">
        <f t="shared" si="118"/>
        <v>2</v>
      </c>
      <c r="L49" s="34">
        <v>0</v>
      </c>
      <c r="M49" s="34">
        <v>2</v>
      </c>
      <c r="N49" s="35">
        <f t="shared" si="119"/>
        <v>0</v>
      </c>
      <c r="O49" s="35">
        <f t="shared" si="120"/>
        <v>0</v>
      </c>
      <c r="P49" s="36">
        <v>0</v>
      </c>
      <c r="Q49" s="36">
        <f>IF(P49+K49&lt;0,0,P49+K49)+R49</f>
        <v>17</v>
      </c>
      <c r="R49" s="36">
        <v>15</v>
      </c>
      <c r="S49" s="37">
        <f ca="1">SUMIF(ROP!$D$6:$H$65536,A49,ROP!$J$6:$J$65536)</f>
        <v>0</v>
      </c>
      <c r="T49" s="37">
        <f>SUMIF(HASIL!$B:$B,APS!$B49&amp;RIGHT(APS!T$9,2),HASIL!$I:$I)</f>
        <v>0</v>
      </c>
      <c r="U49" s="37">
        <f>SUMIF(HASIL!$B:$B,APS!$B49&amp;RIGHT(APS!U$9,2),HASIL!$I:$I)</f>
        <v>0</v>
      </c>
      <c r="V49" s="37">
        <f>SUMIF(HASIL!$B:$B,APS!$B49&amp;RIGHT(APS!V$9,2),HASIL!$I:$I)</f>
        <v>0</v>
      </c>
      <c r="W49" s="37">
        <f>SUMIF(HASIL!$B:$B,APS!$B49&amp;RIGHT(APS!W$9,2),HASIL!$I:$I)</f>
        <v>0</v>
      </c>
      <c r="X49" s="38">
        <f t="shared" si="121"/>
        <v>0</v>
      </c>
      <c r="Y49" s="38">
        <f t="shared" si="122"/>
        <v>-17</v>
      </c>
      <c r="Z49" s="39">
        <f t="shared" si="115"/>
        <v>0</v>
      </c>
      <c r="AA49" s="39">
        <f t="shared" si="26"/>
        <v>17</v>
      </c>
      <c r="AB49" s="40">
        <f t="shared" si="116"/>
        <v>0</v>
      </c>
      <c r="AC49" s="27">
        <v>0</v>
      </c>
      <c r="AD49" s="27"/>
      <c r="AE49" s="27"/>
      <c r="AF49" s="27"/>
      <c r="AG49" s="27"/>
      <c r="AH49" s="27"/>
      <c r="AI49" s="324">
        <f>SUMIF('Rekapitulasi Juni'!$D$9:$D$192,APS!$B49,'Rekapitulasi Juni'!$E$9:$E$192)</f>
        <v>0</v>
      </c>
      <c r="AJ49" s="324">
        <f>SUMIF('Rekapitulasi Juni'!$D$9:$D$192,APS!$B49,'Rekapitulasi Juni'!$F$9:$F$192)</f>
        <v>0</v>
      </c>
      <c r="AK49" s="324">
        <f>SUMIF('Rekapitulasi Juni'!$D$9:$D$192,APS!$B49,'Rekapitulasi Juni'!$K$9:$K$192)</f>
        <v>0</v>
      </c>
      <c r="AL49" s="325">
        <f t="shared" si="37"/>
        <v>0</v>
      </c>
      <c r="AM49" s="325">
        <f t="shared" si="38"/>
        <v>0</v>
      </c>
      <c r="AN49" s="27">
        <v>17</v>
      </c>
      <c r="AO49" s="324">
        <f>SUMIF('Rekapitulasi Juni'!$U$9:$U$192,APS!$B49,'Rekapitulasi Juni'!$V$9:$V$192)</f>
        <v>0</v>
      </c>
      <c r="AP49" s="324">
        <f>SUMIF('Rekapitulasi Juni'!$U$9:$U$192,APS!$B49,'Rekapitulasi Juni'!$W$9:$W$192)</f>
        <v>0</v>
      </c>
      <c r="AQ49" s="27"/>
      <c r="AR49" s="325">
        <f t="shared" si="39"/>
        <v>0</v>
      </c>
      <c r="AS49" s="325">
        <f t="shared" si="40"/>
        <v>0</v>
      </c>
      <c r="AT49" s="27"/>
      <c r="AU49" s="324">
        <f>SUMIF('Rekapitulasi Juni'!$AL$9:$AL$192,APS!$B49,'Rekapitulasi Juni'!$AM$9:$AM$192)</f>
        <v>0</v>
      </c>
      <c r="AV49" s="324">
        <f>SUMIF('Rekapitulasi Juni'!$AL$9:$AL$192,APS!$B49,'Rekapitulasi Juni'!$AN$9:$AN$192)</f>
        <v>0</v>
      </c>
      <c r="AW49" s="27"/>
      <c r="AX49" s="325">
        <f t="shared" si="41"/>
        <v>0</v>
      </c>
      <c r="AY49" s="325">
        <f t="shared" si="42"/>
        <v>0</v>
      </c>
      <c r="AZ49" s="41">
        <f t="shared" si="43"/>
        <v>17</v>
      </c>
      <c r="BA49" s="41">
        <f t="shared" si="44"/>
        <v>0</v>
      </c>
      <c r="BB49" s="41">
        <f t="shared" si="45"/>
        <v>0</v>
      </c>
      <c r="BC49" s="41">
        <f t="shared" si="46"/>
        <v>0</v>
      </c>
      <c r="BD49" s="41">
        <f t="shared" si="47"/>
        <v>0</v>
      </c>
      <c r="BE49" s="41">
        <f t="shared" si="48"/>
        <v>-17</v>
      </c>
      <c r="BF49" s="180">
        <f t="shared" si="49"/>
        <v>0</v>
      </c>
      <c r="BG49" s="27">
        <v>0</v>
      </c>
      <c r="BH49" s="27"/>
      <c r="BI49" s="324">
        <f>SUMIF('Rekapitulasi Juni'!$D$214:$D$393,APS!$B49,'Rekapitulasi Juni'!$E$214:$E$393)</f>
        <v>17</v>
      </c>
      <c r="BJ49" s="324">
        <f>SUMIF('Rekapitulasi Juni'!$D$214:$D$393,APS!$B49,'Rekapitulasi Juni'!$F$214:$F$393)</f>
        <v>20</v>
      </c>
      <c r="BK49" s="27"/>
      <c r="BL49" s="325">
        <f t="shared" si="50"/>
        <v>0</v>
      </c>
      <c r="BM49" s="325">
        <f t="shared" si="51"/>
        <v>117.64705882352942</v>
      </c>
      <c r="BN49" s="27"/>
      <c r="BO49" s="324">
        <f>SUMIF('Rekapitulasi Juni'!$U$214:$U$393,APS!$B49,'Rekapitulasi Juni'!$V$214:$V$393)</f>
        <v>0</v>
      </c>
      <c r="BP49" s="324">
        <f>SUMIF('Rekapitulasi Juni'!$U$214:$U$393,APS!$B49,'Rekapitulasi Juni'!$W$214:$W$393)</f>
        <v>0</v>
      </c>
      <c r="BQ49" s="27"/>
      <c r="BR49" s="325">
        <f t="shared" si="52"/>
        <v>0</v>
      </c>
      <c r="BS49" s="325">
        <f t="shared" si="53"/>
        <v>0</v>
      </c>
      <c r="BT49" s="27"/>
      <c r="BU49" s="324">
        <f>SUMIF('Rekapitulasi Juni'!$AL$214:$AL$393,APS!$B49,'Rekapitulasi Juni'!$AM$214:$AM$393)</f>
        <v>0</v>
      </c>
      <c r="BV49" s="324">
        <f>SUMIF('Rekapitulasi Juni'!$AL$214:$AL$393,APS!$B49,'Rekapitulasi Juni'!$AN$214:$AN$393)</f>
        <v>0</v>
      </c>
      <c r="BW49" s="27"/>
      <c r="BX49" s="325">
        <f t="shared" si="54"/>
        <v>0</v>
      </c>
      <c r="BY49" s="325">
        <f t="shared" si="55"/>
        <v>0</v>
      </c>
      <c r="BZ49" s="27"/>
      <c r="CA49" s="324">
        <f>SUMIF('Rekapitulasi Juni'!$BA$214:$BA$393,APS!$B49,'Rekapitulasi Juni'!$BB$214:$BB$393)</f>
        <v>0</v>
      </c>
      <c r="CB49" s="324">
        <f>SUMIF('Rekapitulasi Juni'!$BA$214:$BA$393,APS!$B49,'Rekapitulasi Juni'!$BC$214:$BC$393)</f>
        <v>0</v>
      </c>
      <c r="CC49" s="27"/>
      <c r="CD49" s="325">
        <f t="shared" si="56"/>
        <v>0</v>
      </c>
      <c r="CE49" s="325">
        <f t="shared" si="57"/>
        <v>0</v>
      </c>
      <c r="CF49" s="27"/>
      <c r="CG49" s="324">
        <f>SUMIF('Rekapitulasi Juni'!$BP$214:$BP$393,APS!$B49,'Rekapitulasi Juni'!$BQ$214:$BQ$393)</f>
        <v>0</v>
      </c>
      <c r="CH49" s="324">
        <f>SUMIF('Rekapitulasi Juni'!$BP$214:$BP$393,APS!$B49,'Rekapitulasi Juni'!$BR$214:$BR$393)</f>
        <v>0</v>
      </c>
      <c r="CI49" s="27"/>
      <c r="CJ49" s="325">
        <f t="shared" si="58"/>
        <v>0</v>
      </c>
      <c r="CK49" s="325">
        <f t="shared" si="59"/>
        <v>0</v>
      </c>
      <c r="CL49" s="41">
        <f t="shared" si="60"/>
        <v>0</v>
      </c>
      <c r="CM49" s="41">
        <f t="shared" si="61"/>
        <v>17</v>
      </c>
      <c r="CN49" s="41">
        <f t="shared" si="62"/>
        <v>20</v>
      </c>
      <c r="CO49" s="41">
        <f t="shared" si="63"/>
        <v>0</v>
      </c>
      <c r="CP49" s="41">
        <f t="shared" si="64"/>
        <v>20</v>
      </c>
      <c r="CQ49" s="41">
        <f t="shared" si="65"/>
        <v>20</v>
      </c>
      <c r="CR49" s="180">
        <f t="shared" si="66"/>
        <v>0</v>
      </c>
      <c r="CS49" s="27">
        <v>0</v>
      </c>
      <c r="CT49" s="27"/>
      <c r="CU49" s="324">
        <f>SUMIF('Rekapitulasi Juni'!$D$410:$D$588,APS!$B49,'Rekapitulasi Juni'!$E$410:$E$588)</f>
        <v>0</v>
      </c>
      <c r="CV49" s="324">
        <f>SUMIF('Rekapitulasi Juni'!$D$410:$D$588,APS!$B49,'Rekapitulasi Juni'!$F$410:$F$588)</f>
        <v>0</v>
      </c>
      <c r="CW49" s="27"/>
      <c r="CX49" s="325">
        <f t="shared" si="67"/>
        <v>0</v>
      </c>
      <c r="CY49" s="325">
        <f t="shared" si="68"/>
        <v>0</v>
      </c>
      <c r="CZ49" s="27"/>
      <c r="DA49" s="324">
        <f>SUMIF('Rekapitulasi Juni'!$U$410:$U$588,APS!$B49,'Rekapitulasi Juni'!$V$410:$V$588)</f>
        <v>0</v>
      </c>
      <c r="DB49" s="324">
        <f>SUMIF('Rekapitulasi Juni'!$U$410:$U$588,APS!$B49,'Rekapitulasi Juni'!$W$410:$W$588)</f>
        <v>0</v>
      </c>
      <c r="DC49" s="27"/>
      <c r="DD49" s="325">
        <f t="shared" si="69"/>
        <v>0</v>
      </c>
      <c r="DE49" s="325">
        <f t="shared" si="70"/>
        <v>0</v>
      </c>
      <c r="DF49" s="27"/>
      <c r="DG49" s="324">
        <f>SUMIF('Rekapitulasi Juni'!$AL$410:$AL$588,APS!$B49,'Rekapitulasi Juni'!$AM$410:$AM$588)</f>
        <v>0</v>
      </c>
      <c r="DH49" s="324">
        <f>SUMIF('Rekapitulasi Juni'!$AL$410:$AL$588,APS!$B49,'Rekapitulasi Juni'!$AN$410:$AN$588)</f>
        <v>0</v>
      </c>
      <c r="DI49" s="27"/>
      <c r="DJ49" s="325">
        <f t="shared" si="71"/>
        <v>0</v>
      </c>
      <c r="DK49" s="325">
        <f t="shared" si="72"/>
        <v>0</v>
      </c>
      <c r="DL49" s="27"/>
      <c r="DM49" s="324">
        <f>SUMIF('Rekapitulasi Juni'!$BA$410:$BA$588,APS!$B49,'Rekapitulasi Juni'!$BB$410:$BB$588)</f>
        <v>0</v>
      </c>
      <c r="DN49" s="324">
        <f>SUMIF('Rekapitulasi Juni'!$BA$410:$BA$588,APS!$B49,'Rekapitulasi Juni'!$BC$410:$BC$588)</f>
        <v>0</v>
      </c>
      <c r="DO49" s="324">
        <f>SUMIF('Rekapitulasi Juni'!$BA$410:$BA$588,APS!$B49,'Rekapitulasi Juni'!$BF$410:$BF$588)</f>
        <v>0</v>
      </c>
      <c r="DP49" s="325">
        <f t="shared" si="73"/>
        <v>0</v>
      </c>
      <c r="DQ49" s="325">
        <f t="shared" si="74"/>
        <v>0</v>
      </c>
      <c r="DR49" s="27"/>
      <c r="DS49" s="324">
        <f>SUMIF('Rekapitulasi Juni'!$BP$410:$BP$588,APS!$B49,'Rekapitulasi Juni'!$BQ$410:$BQ$588)</f>
        <v>0</v>
      </c>
      <c r="DT49" s="324">
        <f>SUMIF('Rekapitulasi Juni'!$BP$410:$BP$588,APS!$B49,'Rekapitulasi Juni'!$BR$410:$BR$588)</f>
        <v>0</v>
      </c>
      <c r="DU49" s="27"/>
      <c r="DV49" s="325">
        <f t="shared" si="75"/>
        <v>0</v>
      </c>
      <c r="DW49" s="325">
        <f t="shared" si="76"/>
        <v>0</v>
      </c>
      <c r="DX49" s="41">
        <f t="shared" si="77"/>
        <v>0</v>
      </c>
      <c r="DY49" s="41">
        <f t="shared" si="78"/>
        <v>0</v>
      </c>
      <c r="DZ49" s="41">
        <f t="shared" si="79"/>
        <v>0</v>
      </c>
      <c r="EA49" s="41">
        <f t="shared" si="80"/>
        <v>0</v>
      </c>
      <c r="EB49" s="41">
        <f t="shared" si="81"/>
        <v>0</v>
      </c>
      <c r="EC49" s="41">
        <f t="shared" si="82"/>
        <v>0</v>
      </c>
      <c r="ED49" s="180">
        <f t="shared" si="83"/>
        <v>0</v>
      </c>
      <c r="EE49" s="27">
        <v>0</v>
      </c>
      <c r="EF49" s="27"/>
      <c r="EG49" s="324">
        <f>SUMIF('Rekapitulasi Juni'!$D$608:$D$786,APS!$B49,'Rekapitulasi Juni'!$E$608:$E$786)</f>
        <v>0</v>
      </c>
      <c r="EH49" s="324">
        <f>SUMIF('Rekapitulasi Juni'!$D$608:$D$786,APS!$B49,'Rekapitulasi Juni'!$F$608:$F$786)</f>
        <v>0</v>
      </c>
      <c r="EI49" s="27"/>
      <c r="EJ49" s="325">
        <f t="shared" si="84"/>
        <v>0</v>
      </c>
      <c r="EK49" s="325">
        <f t="shared" si="85"/>
        <v>0</v>
      </c>
      <c r="EL49" s="27"/>
      <c r="EM49" s="324">
        <f>SUMIF('Rekapitulasi Juni'!$U$608:$U$786,APS!$B49,'Rekapitulasi Juni'!$V$608:$V$786)</f>
        <v>0</v>
      </c>
      <c r="EN49" s="324">
        <f>SUMIF('Rekapitulasi Juni'!$U$608:$U$786,APS!$B49,'Rekapitulasi Juni'!$W$608:$W$786)</f>
        <v>0</v>
      </c>
      <c r="EO49" s="27"/>
      <c r="EP49" s="325">
        <f t="shared" si="86"/>
        <v>0</v>
      </c>
      <c r="EQ49" s="325">
        <f t="shared" si="87"/>
        <v>0</v>
      </c>
      <c r="ER49" s="27"/>
      <c r="ES49" s="324">
        <f>SUMIF('Rekapitulasi Juni'!$AL$608:$AL$786,APS!$B49,'Rekapitulasi Juni'!$AM$608:$AM$786)</f>
        <v>0</v>
      </c>
      <c r="ET49" s="324">
        <f>SUMIF('Rekapitulasi Juni'!$AL$608:$AL$786,APS!$B49,'Rekapitulasi Juni'!$AN$608:$AN$786)</f>
        <v>0</v>
      </c>
      <c r="EU49" s="27"/>
      <c r="EV49" s="325">
        <f t="shared" si="88"/>
        <v>0</v>
      </c>
      <c r="EW49" s="325">
        <f t="shared" si="89"/>
        <v>0</v>
      </c>
      <c r="EX49" s="27"/>
      <c r="EY49" s="324">
        <f>SUMIF('Rekapitulasi Juni'!$BA$608:$BA$786,APS!$B49,'Rekapitulasi Juni'!$BB$608:$BB$786)</f>
        <v>0</v>
      </c>
      <c r="EZ49" s="324">
        <f>SUMIF('Rekapitulasi Juni'!$BA$608:$BA$786,APS!$B49,'Rekapitulasi Juni'!$BC$608:$BC$786)</f>
        <v>0</v>
      </c>
      <c r="FA49" s="324">
        <f>SUMIF('Rekapitulasi Juni'!$BA$608:$BA$786,APS!$B49,'Rekapitulasi Juni'!$BF$608:$BF$786)</f>
        <v>0</v>
      </c>
      <c r="FB49" s="325">
        <f t="shared" si="90"/>
        <v>0</v>
      </c>
      <c r="FC49" s="325">
        <f t="shared" si="91"/>
        <v>0</v>
      </c>
      <c r="FD49" s="27"/>
      <c r="FE49" s="27"/>
      <c r="FF49" s="27"/>
      <c r="FG49" s="27"/>
      <c r="FH49" s="27"/>
      <c r="FI49" s="27"/>
      <c r="FJ49" s="41">
        <f t="shared" si="92"/>
        <v>0</v>
      </c>
      <c r="FK49" s="41">
        <f t="shared" si="93"/>
        <v>0</v>
      </c>
      <c r="FL49" s="41">
        <f t="shared" si="94"/>
        <v>0</v>
      </c>
      <c r="FM49" s="41">
        <f t="shared" si="95"/>
        <v>0</v>
      </c>
      <c r="FN49" s="41">
        <f t="shared" si="96"/>
        <v>0</v>
      </c>
      <c r="FO49" s="41">
        <f t="shared" si="97"/>
        <v>0</v>
      </c>
      <c r="FP49" s="180">
        <f t="shared" si="98"/>
        <v>0</v>
      </c>
      <c r="FQ49" s="27"/>
      <c r="FR49" s="27"/>
      <c r="FS49" s="324">
        <f>SUMIF('Rekapitulasi Juni'!$D$804:$D$984,APS!$B49,'Rekapitulasi Juni'!$E$804:$E$984)</f>
        <v>0</v>
      </c>
      <c r="FT49" s="324">
        <f>SUMIF('Rekapitulasi Juni'!$D$804:$D$984,APS!$B49,'Rekapitulasi Juni'!$F$804:$F$984)</f>
        <v>0</v>
      </c>
      <c r="FU49" s="27"/>
      <c r="FV49" s="325">
        <f t="shared" si="99"/>
        <v>0</v>
      </c>
      <c r="FW49" s="325">
        <f t="shared" si="100"/>
        <v>0</v>
      </c>
      <c r="FX49" s="27"/>
      <c r="FY49" s="324">
        <f>SUMIF('Rekapitulasi Juni'!$U$804:$U$984,APS!$B49,'Rekapitulasi Juni'!$V$804:$V$984)</f>
        <v>0</v>
      </c>
      <c r="FZ49" s="324">
        <f>SUMIF('Rekapitulasi Juni'!$U$804:$U$984,APS!$B49,'Rekapitulasi Juni'!$W$804:$W$984)</f>
        <v>0</v>
      </c>
      <c r="GA49" s="27"/>
      <c r="GB49" s="325">
        <f t="shared" si="101"/>
        <v>0</v>
      </c>
      <c r="GC49" s="325">
        <f t="shared" si="102"/>
        <v>0</v>
      </c>
      <c r="GD49" s="27"/>
      <c r="GE49" s="324">
        <f>SUMIF('Rekapitulasi Juni'!$AL$804:$AL$984,APS!$B49,'Rekapitulasi Juni'!$AM$804:$AM$984)</f>
        <v>0</v>
      </c>
      <c r="GF49" s="324">
        <f>SUMIF('Rekapitulasi Juni'!$AL$804:$AL$984,APS!$B49,'Rekapitulasi Juni'!$AN$804:$AN$984)</f>
        <v>0</v>
      </c>
      <c r="GG49" s="27"/>
      <c r="GH49" s="325">
        <f t="shared" si="27"/>
        <v>0</v>
      </c>
      <c r="GI49" s="325">
        <f t="shared" si="28"/>
        <v>0</v>
      </c>
      <c r="GJ49" s="27"/>
      <c r="GK49" s="27"/>
      <c r="GL49" s="41">
        <f t="shared" si="103"/>
        <v>0</v>
      </c>
      <c r="GM49" s="41">
        <f t="shared" si="104"/>
        <v>0</v>
      </c>
      <c r="GN49" s="41">
        <f t="shared" si="105"/>
        <v>0</v>
      </c>
      <c r="GO49" s="41">
        <f t="shared" si="106"/>
        <v>0</v>
      </c>
      <c r="GP49" s="41">
        <f t="shared" si="107"/>
        <v>0</v>
      </c>
      <c r="GQ49" s="41">
        <f t="shared" si="108"/>
        <v>0</v>
      </c>
      <c r="GR49" s="180">
        <f t="shared" si="109"/>
        <v>0</v>
      </c>
      <c r="GS49" s="41">
        <f t="shared" si="29"/>
        <v>17</v>
      </c>
      <c r="GT49" s="41">
        <f t="shared" si="30"/>
        <v>17</v>
      </c>
      <c r="GU49" s="41">
        <f t="shared" si="31"/>
        <v>20</v>
      </c>
      <c r="GV49" s="41">
        <f t="shared" si="32"/>
        <v>0</v>
      </c>
      <c r="GW49" s="41">
        <f t="shared" si="33"/>
        <v>20</v>
      </c>
      <c r="GX49" s="41">
        <f t="shared" si="34"/>
        <v>3</v>
      </c>
      <c r="GY49" s="180">
        <f t="shared" si="35"/>
        <v>117.64705882352942</v>
      </c>
      <c r="GZ49" s="41">
        <v>33</v>
      </c>
      <c r="HA49" s="32"/>
      <c r="HB49" s="42">
        <f t="shared" si="123"/>
        <v>0</v>
      </c>
      <c r="HC49" s="43"/>
    </row>
    <row r="50" spans="1:211" ht="15" customHeight="1">
      <c r="A50" s="31" t="s">
        <v>108</v>
      </c>
      <c r="B50" s="32" t="s">
        <v>109</v>
      </c>
      <c r="C50" s="31" t="s">
        <v>1</v>
      </c>
      <c r="D50" s="31" t="s">
        <v>1</v>
      </c>
      <c r="E50" s="31" t="s">
        <v>43</v>
      </c>
      <c r="F50" s="31" t="s">
        <v>1</v>
      </c>
      <c r="G50" s="47">
        <v>25</v>
      </c>
      <c r="H50" s="33">
        <v>0</v>
      </c>
      <c r="I50" s="33">
        <v>0</v>
      </c>
      <c r="J50" s="34">
        <f>IFERROR(VLOOKUP(A50,#REF!,3,0),0)</f>
        <v>0</v>
      </c>
      <c r="K50" s="34">
        <f t="shared" si="118"/>
        <v>0</v>
      </c>
      <c r="L50" s="34">
        <v>0</v>
      </c>
      <c r="M50" s="34">
        <v>0</v>
      </c>
      <c r="N50" s="35">
        <f t="shared" si="119"/>
        <v>25</v>
      </c>
      <c r="O50" s="35">
        <f t="shared" si="120"/>
        <v>25</v>
      </c>
      <c r="P50" s="36">
        <v>25</v>
      </c>
      <c r="Q50" s="36">
        <f t="shared" si="36"/>
        <v>25</v>
      </c>
      <c r="R50" s="36"/>
      <c r="S50" s="37">
        <f ca="1">SUMIF(ROP!$D$6:$H$65536,A50,ROP!$J$6:$J$65536)</f>
        <v>0</v>
      </c>
      <c r="T50" s="37">
        <f>SUMIF(HASIL!$B:$B,APS!$B50&amp;RIGHT(APS!T$9,2),HASIL!$I:$I)</f>
        <v>0</v>
      </c>
      <c r="U50" s="37">
        <f>SUMIF(HASIL!$B:$B,APS!$B50&amp;RIGHT(APS!U$9,2),HASIL!$I:$I)</f>
        <v>0</v>
      </c>
      <c r="V50" s="37">
        <f>SUMIF(HASIL!$B:$B,APS!$B50&amp;RIGHT(APS!V$9,2),HASIL!$I:$I)</f>
        <v>0</v>
      </c>
      <c r="W50" s="37">
        <f>SUMIF(HASIL!$B:$B,APS!$B50&amp;RIGHT(APS!W$9,2),HASIL!$I:$I)</f>
        <v>0</v>
      </c>
      <c r="X50" s="38">
        <f t="shared" si="121"/>
        <v>0</v>
      </c>
      <c r="Y50" s="38">
        <f t="shared" si="122"/>
        <v>-25</v>
      </c>
      <c r="Z50" s="39">
        <f t="shared" si="115"/>
        <v>0</v>
      </c>
      <c r="AA50" s="39">
        <f t="shared" si="26"/>
        <v>25</v>
      </c>
      <c r="AB50" s="40">
        <f t="shared" si="116"/>
        <v>25</v>
      </c>
      <c r="AC50" s="27">
        <v>25</v>
      </c>
      <c r="AD50" s="27"/>
      <c r="AE50" s="27"/>
      <c r="AF50" s="27"/>
      <c r="AG50" s="27"/>
      <c r="AH50" s="27"/>
      <c r="AI50" s="324">
        <f>SUMIF('Rekapitulasi Juni'!$D$9:$D$192,APS!$B50,'Rekapitulasi Juni'!$E$9:$E$192)</f>
        <v>0</v>
      </c>
      <c r="AJ50" s="324">
        <f>SUMIF('Rekapitulasi Juni'!$D$9:$D$192,APS!$B50,'Rekapitulasi Juni'!$F$9:$F$192)</f>
        <v>0</v>
      </c>
      <c r="AK50" s="324">
        <f>SUMIF('Rekapitulasi Juni'!$D$9:$D$192,APS!$B50,'Rekapitulasi Juni'!$K$9:$K$192)</f>
        <v>0</v>
      </c>
      <c r="AL50" s="325">
        <f t="shared" si="37"/>
        <v>0</v>
      </c>
      <c r="AM50" s="325">
        <f t="shared" si="38"/>
        <v>0</v>
      </c>
      <c r="AN50" s="27"/>
      <c r="AO50" s="324">
        <f>SUMIF('Rekapitulasi Juni'!$U$9:$U$192,APS!$B50,'Rekapitulasi Juni'!$V$9:$V$192)</f>
        <v>0</v>
      </c>
      <c r="AP50" s="324">
        <f>SUMIF('Rekapitulasi Juni'!$U$9:$U$192,APS!$B50,'Rekapitulasi Juni'!$W$9:$W$192)</f>
        <v>0</v>
      </c>
      <c r="AQ50" s="27"/>
      <c r="AR50" s="325">
        <f t="shared" si="39"/>
        <v>0</v>
      </c>
      <c r="AS50" s="325">
        <f t="shared" si="40"/>
        <v>0</v>
      </c>
      <c r="AT50" s="27">
        <v>25</v>
      </c>
      <c r="AU50" s="324">
        <f>SUMIF('Rekapitulasi Juni'!$AL$9:$AL$192,APS!$B50,'Rekapitulasi Juni'!$AM$9:$AM$192)</f>
        <v>0</v>
      </c>
      <c r="AV50" s="324">
        <f>SUMIF('Rekapitulasi Juni'!$AL$9:$AL$192,APS!$B50,'Rekapitulasi Juni'!$AN$9:$AN$192)</f>
        <v>5</v>
      </c>
      <c r="AW50" s="27"/>
      <c r="AX50" s="325">
        <f t="shared" si="41"/>
        <v>20</v>
      </c>
      <c r="AY50" s="325">
        <f t="shared" si="42"/>
        <v>0</v>
      </c>
      <c r="AZ50" s="41">
        <f t="shared" si="43"/>
        <v>25</v>
      </c>
      <c r="BA50" s="41">
        <f t="shared" si="44"/>
        <v>0</v>
      </c>
      <c r="BB50" s="41">
        <f t="shared" si="45"/>
        <v>5</v>
      </c>
      <c r="BC50" s="41">
        <f t="shared" si="46"/>
        <v>0</v>
      </c>
      <c r="BD50" s="41">
        <f t="shared" si="47"/>
        <v>5</v>
      </c>
      <c r="BE50" s="41">
        <f t="shared" si="48"/>
        <v>-20</v>
      </c>
      <c r="BF50" s="180">
        <f t="shared" si="49"/>
        <v>20</v>
      </c>
      <c r="BG50" s="27">
        <v>0</v>
      </c>
      <c r="BH50" s="27"/>
      <c r="BI50" s="324">
        <f>SUMIF('Rekapitulasi Juni'!$D$214:$D$393,APS!$B50,'Rekapitulasi Juni'!$E$214:$E$393)</f>
        <v>0</v>
      </c>
      <c r="BJ50" s="324">
        <f>SUMIF('Rekapitulasi Juni'!$D$214:$D$393,APS!$B50,'Rekapitulasi Juni'!$F$214:$F$393)</f>
        <v>0</v>
      </c>
      <c r="BK50" s="27"/>
      <c r="BL50" s="325">
        <f t="shared" si="50"/>
        <v>0</v>
      </c>
      <c r="BM50" s="325">
        <f t="shared" si="51"/>
        <v>0</v>
      </c>
      <c r="BN50" s="27"/>
      <c r="BO50" s="324">
        <f>SUMIF('Rekapitulasi Juni'!$U$214:$U$393,APS!$B50,'Rekapitulasi Juni'!$V$214:$V$393)</f>
        <v>0</v>
      </c>
      <c r="BP50" s="324">
        <f>SUMIF('Rekapitulasi Juni'!$U$214:$U$393,APS!$B50,'Rekapitulasi Juni'!$W$214:$W$393)</f>
        <v>0</v>
      </c>
      <c r="BQ50" s="27"/>
      <c r="BR50" s="325">
        <f t="shared" si="52"/>
        <v>0</v>
      </c>
      <c r="BS50" s="325">
        <f t="shared" si="53"/>
        <v>0</v>
      </c>
      <c r="BT50" s="27"/>
      <c r="BU50" s="324">
        <f>SUMIF('Rekapitulasi Juni'!$AL$214:$AL$393,APS!$B50,'Rekapitulasi Juni'!$AM$214:$AM$393)</f>
        <v>0</v>
      </c>
      <c r="BV50" s="324">
        <f>SUMIF('Rekapitulasi Juni'!$AL$214:$AL$393,APS!$B50,'Rekapitulasi Juni'!$AN$214:$AN$393)</f>
        <v>0</v>
      </c>
      <c r="BW50" s="27"/>
      <c r="BX50" s="325">
        <f t="shared" si="54"/>
        <v>0</v>
      </c>
      <c r="BY50" s="325">
        <f t="shared" si="55"/>
        <v>0</v>
      </c>
      <c r="BZ50" s="27"/>
      <c r="CA50" s="324">
        <f>SUMIF('Rekapitulasi Juni'!$BA$214:$BA$393,APS!$B50,'Rekapitulasi Juni'!$BB$214:$BB$393)</f>
        <v>0</v>
      </c>
      <c r="CB50" s="324">
        <f>SUMIF('Rekapitulasi Juni'!$BA$214:$BA$393,APS!$B50,'Rekapitulasi Juni'!$BC$214:$BC$393)</f>
        <v>0</v>
      </c>
      <c r="CC50" s="27"/>
      <c r="CD50" s="325">
        <f t="shared" si="56"/>
        <v>0</v>
      </c>
      <c r="CE50" s="325">
        <f t="shared" si="57"/>
        <v>0</v>
      </c>
      <c r="CF50" s="27"/>
      <c r="CG50" s="324">
        <f>SUMIF('Rekapitulasi Juni'!$BP$214:$BP$393,APS!$B50,'Rekapitulasi Juni'!$BQ$214:$BQ$393)</f>
        <v>0</v>
      </c>
      <c r="CH50" s="324">
        <f>SUMIF('Rekapitulasi Juni'!$BP$214:$BP$393,APS!$B50,'Rekapitulasi Juni'!$BR$214:$BR$393)</f>
        <v>0</v>
      </c>
      <c r="CI50" s="27"/>
      <c r="CJ50" s="325">
        <f t="shared" si="58"/>
        <v>0</v>
      </c>
      <c r="CK50" s="325">
        <f t="shared" si="59"/>
        <v>0</v>
      </c>
      <c r="CL50" s="41">
        <f t="shared" si="60"/>
        <v>0</v>
      </c>
      <c r="CM50" s="41">
        <f t="shared" si="61"/>
        <v>0</v>
      </c>
      <c r="CN50" s="41">
        <f t="shared" si="62"/>
        <v>0</v>
      </c>
      <c r="CO50" s="41">
        <f t="shared" si="63"/>
        <v>0</v>
      </c>
      <c r="CP50" s="41">
        <f t="shared" si="64"/>
        <v>0</v>
      </c>
      <c r="CQ50" s="41">
        <f t="shared" si="65"/>
        <v>0</v>
      </c>
      <c r="CR50" s="180">
        <f t="shared" si="66"/>
        <v>0</v>
      </c>
      <c r="CS50" s="27">
        <v>0</v>
      </c>
      <c r="CT50" s="27"/>
      <c r="CU50" s="324">
        <f>SUMIF('Rekapitulasi Juni'!$D$410:$D$588,APS!$B50,'Rekapitulasi Juni'!$E$410:$E$588)</f>
        <v>20</v>
      </c>
      <c r="CV50" s="324">
        <f>SUMIF('Rekapitulasi Juni'!$D$410:$D$588,APS!$B50,'Rekapitulasi Juni'!$F$410:$F$588)</f>
        <v>20</v>
      </c>
      <c r="CW50" s="27"/>
      <c r="CX50" s="325">
        <f t="shared" si="67"/>
        <v>0</v>
      </c>
      <c r="CY50" s="325">
        <f t="shared" si="68"/>
        <v>100</v>
      </c>
      <c r="CZ50" s="27"/>
      <c r="DA50" s="324">
        <f>SUMIF('Rekapitulasi Juni'!$U$410:$U$588,APS!$B50,'Rekapitulasi Juni'!$V$410:$V$588)</f>
        <v>0</v>
      </c>
      <c r="DB50" s="324">
        <f>SUMIF('Rekapitulasi Juni'!$U$410:$U$588,APS!$B50,'Rekapitulasi Juni'!$W$410:$W$588)</f>
        <v>0</v>
      </c>
      <c r="DC50" s="27"/>
      <c r="DD50" s="325">
        <f t="shared" si="69"/>
        <v>0</v>
      </c>
      <c r="DE50" s="325">
        <f t="shared" si="70"/>
        <v>0</v>
      </c>
      <c r="DF50" s="27"/>
      <c r="DG50" s="324">
        <f>SUMIF('Rekapitulasi Juni'!$AL$410:$AL$588,APS!$B50,'Rekapitulasi Juni'!$AM$410:$AM$588)</f>
        <v>0</v>
      </c>
      <c r="DH50" s="324">
        <f>SUMIF('Rekapitulasi Juni'!$AL$410:$AL$588,APS!$B50,'Rekapitulasi Juni'!$AN$410:$AN$588)</f>
        <v>0</v>
      </c>
      <c r="DI50" s="27"/>
      <c r="DJ50" s="325">
        <f t="shared" si="71"/>
        <v>0</v>
      </c>
      <c r="DK50" s="325">
        <f t="shared" si="72"/>
        <v>0</v>
      </c>
      <c r="DL50" s="27"/>
      <c r="DM50" s="324">
        <f>SUMIF('Rekapitulasi Juni'!$BA$410:$BA$588,APS!$B50,'Rekapitulasi Juni'!$BB$410:$BB$588)</f>
        <v>0</v>
      </c>
      <c r="DN50" s="324">
        <f>SUMIF('Rekapitulasi Juni'!$BA$410:$BA$588,APS!$B50,'Rekapitulasi Juni'!$BC$410:$BC$588)</f>
        <v>0</v>
      </c>
      <c r="DO50" s="324">
        <f>SUMIF('Rekapitulasi Juni'!$BA$410:$BA$588,APS!$B50,'Rekapitulasi Juni'!$BF$410:$BF$588)</f>
        <v>0</v>
      </c>
      <c r="DP50" s="325">
        <f t="shared" si="73"/>
        <v>0</v>
      </c>
      <c r="DQ50" s="325">
        <f t="shared" si="74"/>
        <v>0</v>
      </c>
      <c r="DR50" s="27"/>
      <c r="DS50" s="324">
        <f>SUMIF('Rekapitulasi Juni'!$BP$410:$BP$588,APS!$B50,'Rekapitulasi Juni'!$BQ$410:$BQ$588)</f>
        <v>0</v>
      </c>
      <c r="DT50" s="324">
        <f>SUMIF('Rekapitulasi Juni'!$BP$410:$BP$588,APS!$B50,'Rekapitulasi Juni'!$BR$410:$BR$588)</f>
        <v>0</v>
      </c>
      <c r="DU50" s="27"/>
      <c r="DV50" s="325">
        <f t="shared" si="75"/>
        <v>0</v>
      </c>
      <c r="DW50" s="325">
        <f t="shared" si="76"/>
        <v>0</v>
      </c>
      <c r="DX50" s="41">
        <f t="shared" si="77"/>
        <v>0</v>
      </c>
      <c r="DY50" s="41">
        <f t="shared" si="78"/>
        <v>20</v>
      </c>
      <c r="DZ50" s="41">
        <f t="shared" si="79"/>
        <v>20</v>
      </c>
      <c r="EA50" s="41">
        <f t="shared" si="80"/>
        <v>0</v>
      </c>
      <c r="EB50" s="41">
        <f t="shared" si="81"/>
        <v>20</v>
      </c>
      <c r="EC50" s="41">
        <f t="shared" si="82"/>
        <v>20</v>
      </c>
      <c r="ED50" s="180">
        <f t="shared" si="83"/>
        <v>0</v>
      </c>
      <c r="EE50" s="27">
        <v>0</v>
      </c>
      <c r="EF50" s="27"/>
      <c r="EG50" s="324">
        <f>SUMIF('Rekapitulasi Juni'!$D$608:$D$786,APS!$B50,'Rekapitulasi Juni'!$E$608:$E$786)</f>
        <v>0</v>
      </c>
      <c r="EH50" s="324">
        <f>SUMIF('Rekapitulasi Juni'!$D$608:$D$786,APS!$B50,'Rekapitulasi Juni'!$F$608:$F$786)</f>
        <v>0</v>
      </c>
      <c r="EI50" s="27"/>
      <c r="EJ50" s="325">
        <f t="shared" si="84"/>
        <v>0</v>
      </c>
      <c r="EK50" s="325">
        <f t="shared" si="85"/>
        <v>0</v>
      </c>
      <c r="EL50" s="27"/>
      <c r="EM50" s="324">
        <f>SUMIF('Rekapitulasi Juni'!$U$608:$U$786,APS!$B50,'Rekapitulasi Juni'!$V$608:$V$786)</f>
        <v>0</v>
      </c>
      <c r="EN50" s="324">
        <f>SUMIF('Rekapitulasi Juni'!$U$608:$U$786,APS!$B50,'Rekapitulasi Juni'!$W$608:$W$786)</f>
        <v>0</v>
      </c>
      <c r="EO50" s="27"/>
      <c r="EP50" s="325">
        <f t="shared" si="86"/>
        <v>0</v>
      </c>
      <c r="EQ50" s="325">
        <f t="shared" si="87"/>
        <v>0</v>
      </c>
      <c r="ER50" s="27"/>
      <c r="ES50" s="324">
        <f>SUMIF('Rekapitulasi Juni'!$AL$608:$AL$786,APS!$B50,'Rekapitulasi Juni'!$AM$608:$AM$786)</f>
        <v>0</v>
      </c>
      <c r="ET50" s="324">
        <f>SUMIF('Rekapitulasi Juni'!$AL$608:$AL$786,APS!$B50,'Rekapitulasi Juni'!$AN$608:$AN$786)</f>
        <v>0</v>
      </c>
      <c r="EU50" s="27"/>
      <c r="EV50" s="325">
        <f t="shared" si="88"/>
        <v>0</v>
      </c>
      <c r="EW50" s="325">
        <f t="shared" si="89"/>
        <v>0</v>
      </c>
      <c r="EX50" s="27"/>
      <c r="EY50" s="324">
        <f>SUMIF('Rekapitulasi Juni'!$BA$608:$BA$786,APS!$B50,'Rekapitulasi Juni'!$BB$608:$BB$786)</f>
        <v>0</v>
      </c>
      <c r="EZ50" s="324">
        <f>SUMIF('Rekapitulasi Juni'!$BA$608:$BA$786,APS!$B50,'Rekapitulasi Juni'!$BC$608:$BC$786)</f>
        <v>0</v>
      </c>
      <c r="FA50" s="324">
        <f>SUMIF('Rekapitulasi Juni'!$BA$608:$BA$786,APS!$B50,'Rekapitulasi Juni'!$BF$608:$BF$786)</f>
        <v>0</v>
      </c>
      <c r="FB50" s="325">
        <f t="shared" si="90"/>
        <v>0</v>
      </c>
      <c r="FC50" s="325">
        <f t="shared" si="91"/>
        <v>0</v>
      </c>
      <c r="FD50" s="27"/>
      <c r="FE50" s="27"/>
      <c r="FF50" s="27"/>
      <c r="FG50" s="27"/>
      <c r="FH50" s="27"/>
      <c r="FI50" s="27"/>
      <c r="FJ50" s="41">
        <f t="shared" si="92"/>
        <v>0</v>
      </c>
      <c r="FK50" s="41">
        <f t="shared" si="93"/>
        <v>0</v>
      </c>
      <c r="FL50" s="41">
        <f t="shared" si="94"/>
        <v>0</v>
      </c>
      <c r="FM50" s="41">
        <f t="shared" si="95"/>
        <v>0</v>
      </c>
      <c r="FN50" s="41">
        <f t="shared" si="96"/>
        <v>0</v>
      </c>
      <c r="FO50" s="41">
        <f t="shared" si="97"/>
        <v>0</v>
      </c>
      <c r="FP50" s="180">
        <f t="shared" si="98"/>
        <v>0</v>
      </c>
      <c r="FQ50" s="27"/>
      <c r="FR50" s="27"/>
      <c r="FS50" s="324">
        <f>SUMIF('Rekapitulasi Juni'!$D$804:$D$984,APS!$B50,'Rekapitulasi Juni'!$E$804:$E$984)</f>
        <v>0</v>
      </c>
      <c r="FT50" s="324">
        <f>SUMIF('Rekapitulasi Juni'!$D$804:$D$984,APS!$B50,'Rekapitulasi Juni'!$F$804:$F$984)</f>
        <v>0</v>
      </c>
      <c r="FU50" s="27"/>
      <c r="FV50" s="325">
        <f t="shared" si="99"/>
        <v>0</v>
      </c>
      <c r="FW50" s="325">
        <f t="shared" si="100"/>
        <v>0</v>
      </c>
      <c r="FX50" s="27"/>
      <c r="FY50" s="324">
        <f>SUMIF('Rekapitulasi Juni'!$U$804:$U$984,APS!$B50,'Rekapitulasi Juni'!$V$804:$V$984)</f>
        <v>0</v>
      </c>
      <c r="FZ50" s="324">
        <f>SUMIF('Rekapitulasi Juni'!$U$804:$U$984,APS!$B50,'Rekapitulasi Juni'!$W$804:$W$984)</f>
        <v>0</v>
      </c>
      <c r="GA50" s="27"/>
      <c r="GB50" s="325">
        <f t="shared" si="101"/>
        <v>0</v>
      </c>
      <c r="GC50" s="325">
        <f t="shared" si="102"/>
        <v>0</v>
      </c>
      <c r="GD50" s="27"/>
      <c r="GE50" s="324">
        <f>SUMIF('Rekapitulasi Juni'!$AL$804:$AL$984,APS!$B50,'Rekapitulasi Juni'!$AM$804:$AM$984)</f>
        <v>0</v>
      </c>
      <c r="GF50" s="324">
        <f>SUMIF('Rekapitulasi Juni'!$AL$804:$AL$984,APS!$B50,'Rekapitulasi Juni'!$AN$804:$AN$984)</f>
        <v>0</v>
      </c>
      <c r="GG50" s="27"/>
      <c r="GH50" s="325">
        <f t="shared" si="27"/>
        <v>0</v>
      </c>
      <c r="GI50" s="325">
        <f t="shared" si="28"/>
        <v>0</v>
      </c>
      <c r="GJ50" s="27"/>
      <c r="GK50" s="27"/>
      <c r="GL50" s="41">
        <f t="shared" si="103"/>
        <v>0</v>
      </c>
      <c r="GM50" s="41">
        <f t="shared" si="104"/>
        <v>0</v>
      </c>
      <c r="GN50" s="41">
        <f t="shared" si="105"/>
        <v>0</v>
      </c>
      <c r="GO50" s="41">
        <f t="shared" si="106"/>
        <v>0</v>
      </c>
      <c r="GP50" s="41">
        <f t="shared" si="107"/>
        <v>0</v>
      </c>
      <c r="GQ50" s="41">
        <f t="shared" si="108"/>
        <v>0</v>
      </c>
      <c r="GR50" s="180">
        <f t="shared" si="109"/>
        <v>0</v>
      </c>
      <c r="GS50" s="41">
        <f t="shared" si="29"/>
        <v>25</v>
      </c>
      <c r="GT50" s="41">
        <f t="shared" si="30"/>
        <v>20</v>
      </c>
      <c r="GU50" s="41">
        <f t="shared" si="31"/>
        <v>25</v>
      </c>
      <c r="GV50" s="41">
        <f t="shared" si="32"/>
        <v>0</v>
      </c>
      <c r="GW50" s="41">
        <f t="shared" si="33"/>
        <v>25</v>
      </c>
      <c r="GX50" s="41">
        <f t="shared" si="34"/>
        <v>0</v>
      </c>
      <c r="GY50" s="180">
        <f t="shared" si="35"/>
        <v>100</v>
      </c>
      <c r="GZ50" s="41">
        <v>34</v>
      </c>
      <c r="HA50" s="32"/>
      <c r="HB50" s="42">
        <f t="shared" si="123"/>
        <v>0</v>
      </c>
      <c r="HC50" s="43"/>
    </row>
    <row r="51" spans="1:211" ht="15" customHeight="1">
      <c r="A51" s="31" t="s">
        <v>110</v>
      </c>
      <c r="B51" s="32" t="s">
        <v>111</v>
      </c>
      <c r="C51" s="31" t="s">
        <v>1</v>
      </c>
      <c r="D51" s="31" t="s">
        <v>1</v>
      </c>
      <c r="E51" s="31" t="s">
        <v>43</v>
      </c>
      <c r="F51" s="31" t="s">
        <v>1</v>
      </c>
      <c r="G51" s="33">
        <v>200</v>
      </c>
      <c r="H51" s="33">
        <v>0</v>
      </c>
      <c r="I51" s="33">
        <v>0</v>
      </c>
      <c r="J51" s="34">
        <f>IFERROR(VLOOKUP(A51,#REF!,3,0),0)</f>
        <v>0</v>
      </c>
      <c r="K51" s="34">
        <f t="shared" si="118"/>
        <v>-34</v>
      </c>
      <c r="L51" s="34">
        <v>234</v>
      </c>
      <c r="M51" s="34">
        <v>200</v>
      </c>
      <c r="N51" s="35">
        <f t="shared" si="119"/>
        <v>234</v>
      </c>
      <c r="O51" s="35">
        <f t="shared" si="120"/>
        <v>234</v>
      </c>
      <c r="P51" s="36">
        <v>50</v>
      </c>
      <c r="Q51" s="36">
        <f t="shared" si="36"/>
        <v>16</v>
      </c>
      <c r="R51" s="36"/>
      <c r="S51" s="37">
        <f ca="1">SUMIF(ROP!$D$6:$H$65536,A51,ROP!$J$6:$J$65536)</f>
        <v>0</v>
      </c>
      <c r="T51" s="37">
        <f>SUMIF(HASIL!$B:$B,APS!$B51&amp;RIGHT(APS!T$9,2),HASIL!$I:$I)</f>
        <v>0</v>
      </c>
      <c r="U51" s="37">
        <f>SUMIF(HASIL!$B:$B,APS!$B51&amp;RIGHT(APS!U$9,2),HASIL!$I:$I)</f>
        <v>0</v>
      </c>
      <c r="V51" s="37">
        <f>SUMIF(HASIL!$B:$B,APS!$B51&amp;RIGHT(APS!V$9,2),HASIL!$I:$I)</f>
        <v>0</v>
      </c>
      <c r="W51" s="37">
        <f>SUMIF(HASIL!$B:$B,APS!$B51&amp;RIGHT(APS!W$9,2),HASIL!$I:$I)</f>
        <v>0</v>
      </c>
      <c r="X51" s="38">
        <f t="shared" si="121"/>
        <v>0</v>
      </c>
      <c r="Y51" s="38">
        <f t="shared" si="122"/>
        <v>-16</v>
      </c>
      <c r="Z51" s="39">
        <f>+AA51-Q51</f>
        <v>0</v>
      </c>
      <c r="AA51" s="39">
        <f t="shared" si="26"/>
        <v>16</v>
      </c>
      <c r="AB51" s="40">
        <f t="shared" si="116"/>
        <v>50</v>
      </c>
      <c r="AC51" s="27">
        <v>50</v>
      </c>
      <c r="AD51" s="27"/>
      <c r="AE51" s="27"/>
      <c r="AF51" s="27"/>
      <c r="AG51" s="27"/>
      <c r="AH51" s="27"/>
      <c r="AI51" s="324">
        <f>SUMIF('Rekapitulasi Juni'!$D$9:$D$192,APS!$B51,'Rekapitulasi Juni'!$E$9:$E$192)</f>
        <v>0</v>
      </c>
      <c r="AJ51" s="324">
        <f>SUMIF('Rekapitulasi Juni'!$D$9:$D$192,APS!$B51,'Rekapitulasi Juni'!$F$9:$F$192)</f>
        <v>0</v>
      </c>
      <c r="AK51" s="324">
        <f>SUMIF('Rekapitulasi Juni'!$D$9:$D$192,APS!$B51,'Rekapitulasi Juni'!$K$9:$K$192)</f>
        <v>0</v>
      </c>
      <c r="AL51" s="325">
        <f t="shared" si="37"/>
        <v>0</v>
      </c>
      <c r="AM51" s="325">
        <f t="shared" si="38"/>
        <v>0</v>
      </c>
      <c r="AN51" s="27"/>
      <c r="AO51" s="324">
        <f>SUMIF('Rekapitulasi Juni'!$U$9:$U$192,APS!$B51,'Rekapitulasi Juni'!$V$9:$V$192)</f>
        <v>0</v>
      </c>
      <c r="AP51" s="324">
        <f>SUMIF('Rekapitulasi Juni'!$U$9:$U$192,APS!$B51,'Rekapitulasi Juni'!$W$9:$W$192)</f>
        <v>0</v>
      </c>
      <c r="AQ51" s="27"/>
      <c r="AR51" s="325">
        <f t="shared" si="39"/>
        <v>0</v>
      </c>
      <c r="AS51" s="325">
        <f t="shared" si="40"/>
        <v>0</v>
      </c>
      <c r="AT51" s="27"/>
      <c r="AU51" s="324">
        <f>SUMIF('Rekapitulasi Juni'!$AL$9:$AL$192,APS!$B51,'Rekapitulasi Juni'!$AM$9:$AM$192)</f>
        <v>0</v>
      </c>
      <c r="AV51" s="324">
        <f>SUMIF('Rekapitulasi Juni'!$AL$9:$AL$192,APS!$B51,'Rekapitulasi Juni'!$AN$9:$AN$192)</f>
        <v>0</v>
      </c>
      <c r="AW51" s="27"/>
      <c r="AX51" s="325">
        <f t="shared" si="41"/>
        <v>0</v>
      </c>
      <c r="AY51" s="325">
        <f t="shared" si="42"/>
        <v>0</v>
      </c>
      <c r="AZ51" s="41">
        <f t="shared" si="43"/>
        <v>0</v>
      </c>
      <c r="BA51" s="41">
        <f t="shared" si="44"/>
        <v>0</v>
      </c>
      <c r="BB51" s="41">
        <f t="shared" si="45"/>
        <v>0</v>
      </c>
      <c r="BC51" s="41">
        <f t="shared" si="46"/>
        <v>0</v>
      </c>
      <c r="BD51" s="41">
        <f t="shared" si="47"/>
        <v>0</v>
      </c>
      <c r="BE51" s="41">
        <f t="shared" si="48"/>
        <v>0</v>
      </c>
      <c r="BF51" s="180">
        <f t="shared" si="49"/>
        <v>0</v>
      </c>
      <c r="BG51" s="27">
        <v>0</v>
      </c>
      <c r="BH51" s="27">
        <v>16</v>
      </c>
      <c r="BI51" s="324">
        <f>SUMIF('Rekapitulasi Juni'!$D$214:$D$393,APS!$B51,'Rekapitulasi Juni'!$E$214:$E$393)</f>
        <v>0</v>
      </c>
      <c r="BJ51" s="324">
        <f>SUMIF('Rekapitulasi Juni'!$D$214:$D$393,APS!$B51,'Rekapitulasi Juni'!$F$214:$F$393)</f>
        <v>0</v>
      </c>
      <c r="BK51" s="27"/>
      <c r="BL51" s="325">
        <f t="shared" si="50"/>
        <v>0</v>
      </c>
      <c r="BM51" s="325">
        <f t="shared" si="51"/>
        <v>0</v>
      </c>
      <c r="BN51" s="27"/>
      <c r="BO51" s="324">
        <f>SUMIF('Rekapitulasi Juni'!$U$214:$U$393,APS!$B51,'Rekapitulasi Juni'!$V$214:$V$393)</f>
        <v>0</v>
      </c>
      <c r="BP51" s="324">
        <f>SUMIF('Rekapitulasi Juni'!$U$214:$U$393,APS!$B51,'Rekapitulasi Juni'!$W$214:$W$393)</f>
        <v>0</v>
      </c>
      <c r="BQ51" s="27"/>
      <c r="BR51" s="325">
        <f t="shared" si="52"/>
        <v>0</v>
      </c>
      <c r="BS51" s="325">
        <f t="shared" si="53"/>
        <v>0</v>
      </c>
      <c r="BT51" s="27"/>
      <c r="BU51" s="324">
        <f>SUMIF('Rekapitulasi Juni'!$AL$214:$AL$393,APS!$B51,'Rekapitulasi Juni'!$AM$214:$AM$393)</f>
        <v>0</v>
      </c>
      <c r="BV51" s="324">
        <f>SUMIF('Rekapitulasi Juni'!$AL$214:$AL$393,APS!$B51,'Rekapitulasi Juni'!$AN$214:$AN$393)</f>
        <v>0</v>
      </c>
      <c r="BW51" s="27"/>
      <c r="BX51" s="325">
        <f t="shared" si="54"/>
        <v>0</v>
      </c>
      <c r="BY51" s="325">
        <f t="shared" si="55"/>
        <v>0</v>
      </c>
      <c r="BZ51" s="27"/>
      <c r="CA51" s="324">
        <f>SUMIF('Rekapitulasi Juni'!$BA$214:$BA$393,APS!$B51,'Rekapitulasi Juni'!$BB$214:$BB$393)</f>
        <v>0</v>
      </c>
      <c r="CB51" s="324">
        <f>SUMIF('Rekapitulasi Juni'!$BA$214:$BA$393,APS!$B51,'Rekapitulasi Juni'!$BC$214:$BC$393)</f>
        <v>0</v>
      </c>
      <c r="CC51" s="27"/>
      <c r="CD51" s="325">
        <f t="shared" si="56"/>
        <v>0</v>
      </c>
      <c r="CE51" s="325">
        <f t="shared" si="57"/>
        <v>0</v>
      </c>
      <c r="CF51" s="27"/>
      <c r="CG51" s="324">
        <f>SUMIF('Rekapitulasi Juni'!$BP$214:$BP$393,APS!$B51,'Rekapitulasi Juni'!$BQ$214:$BQ$393)</f>
        <v>0</v>
      </c>
      <c r="CH51" s="324">
        <f>SUMIF('Rekapitulasi Juni'!$BP$214:$BP$393,APS!$B51,'Rekapitulasi Juni'!$BR$214:$BR$393)</f>
        <v>0</v>
      </c>
      <c r="CI51" s="27"/>
      <c r="CJ51" s="325">
        <f t="shared" si="58"/>
        <v>0</v>
      </c>
      <c r="CK51" s="325">
        <f t="shared" si="59"/>
        <v>0</v>
      </c>
      <c r="CL51" s="41">
        <f t="shared" si="60"/>
        <v>16</v>
      </c>
      <c r="CM51" s="41">
        <f t="shared" si="61"/>
        <v>0</v>
      </c>
      <c r="CN51" s="41">
        <f t="shared" si="62"/>
        <v>0</v>
      </c>
      <c r="CO51" s="41">
        <f t="shared" si="63"/>
        <v>0</v>
      </c>
      <c r="CP51" s="41">
        <f t="shared" si="64"/>
        <v>0</v>
      </c>
      <c r="CQ51" s="41">
        <f t="shared" si="65"/>
        <v>-16</v>
      </c>
      <c r="CR51" s="180">
        <f t="shared" si="66"/>
        <v>0</v>
      </c>
      <c r="CS51" s="27">
        <v>0</v>
      </c>
      <c r="CT51" s="27"/>
      <c r="CU51" s="324">
        <f>SUMIF('Rekapitulasi Juni'!$D$410:$D$588,APS!$B51,'Rekapitulasi Juni'!$E$410:$E$588)</f>
        <v>0</v>
      </c>
      <c r="CV51" s="324">
        <f>SUMIF('Rekapitulasi Juni'!$D$410:$D$588,APS!$B51,'Rekapitulasi Juni'!$F$410:$F$588)</f>
        <v>0</v>
      </c>
      <c r="CW51" s="27"/>
      <c r="CX51" s="325">
        <f t="shared" si="67"/>
        <v>0</v>
      </c>
      <c r="CY51" s="325">
        <f t="shared" si="68"/>
        <v>0</v>
      </c>
      <c r="CZ51" s="27"/>
      <c r="DA51" s="324">
        <f>SUMIF('Rekapitulasi Juni'!$U$410:$U$588,APS!$B51,'Rekapitulasi Juni'!$V$410:$V$588)</f>
        <v>0</v>
      </c>
      <c r="DB51" s="324">
        <f>SUMIF('Rekapitulasi Juni'!$U$410:$U$588,APS!$B51,'Rekapitulasi Juni'!$W$410:$W$588)</f>
        <v>0</v>
      </c>
      <c r="DC51" s="27"/>
      <c r="DD51" s="325">
        <f t="shared" si="69"/>
        <v>0</v>
      </c>
      <c r="DE51" s="325">
        <f t="shared" si="70"/>
        <v>0</v>
      </c>
      <c r="DF51" s="27"/>
      <c r="DG51" s="324">
        <f>SUMIF('Rekapitulasi Juni'!$AL$410:$AL$588,APS!$B51,'Rekapitulasi Juni'!$AM$410:$AM$588)</f>
        <v>0</v>
      </c>
      <c r="DH51" s="324">
        <f>SUMIF('Rekapitulasi Juni'!$AL$410:$AL$588,APS!$B51,'Rekapitulasi Juni'!$AN$410:$AN$588)</f>
        <v>0</v>
      </c>
      <c r="DI51" s="27"/>
      <c r="DJ51" s="325">
        <f t="shared" si="71"/>
        <v>0</v>
      </c>
      <c r="DK51" s="325">
        <f t="shared" si="72"/>
        <v>0</v>
      </c>
      <c r="DL51" s="27"/>
      <c r="DM51" s="324">
        <f>SUMIF('Rekapitulasi Juni'!$BA$410:$BA$588,APS!$B51,'Rekapitulasi Juni'!$BB$410:$BB$588)</f>
        <v>0</v>
      </c>
      <c r="DN51" s="324">
        <f>SUMIF('Rekapitulasi Juni'!$BA$410:$BA$588,APS!$B51,'Rekapitulasi Juni'!$BC$410:$BC$588)</f>
        <v>0</v>
      </c>
      <c r="DO51" s="324">
        <f>SUMIF('Rekapitulasi Juni'!$BA$410:$BA$588,APS!$B51,'Rekapitulasi Juni'!$BF$410:$BF$588)</f>
        <v>0</v>
      </c>
      <c r="DP51" s="325">
        <f t="shared" si="73"/>
        <v>0</v>
      </c>
      <c r="DQ51" s="325">
        <f t="shared" si="74"/>
        <v>0</v>
      </c>
      <c r="DR51" s="27"/>
      <c r="DS51" s="324">
        <f>SUMIF('Rekapitulasi Juni'!$BP$410:$BP$588,APS!$B51,'Rekapitulasi Juni'!$BQ$410:$BQ$588)</f>
        <v>0</v>
      </c>
      <c r="DT51" s="324">
        <f>SUMIF('Rekapitulasi Juni'!$BP$410:$BP$588,APS!$B51,'Rekapitulasi Juni'!$BR$410:$BR$588)</f>
        <v>0</v>
      </c>
      <c r="DU51" s="27"/>
      <c r="DV51" s="325">
        <f t="shared" si="75"/>
        <v>0</v>
      </c>
      <c r="DW51" s="325">
        <f t="shared" si="76"/>
        <v>0</v>
      </c>
      <c r="DX51" s="41">
        <f t="shared" si="77"/>
        <v>0</v>
      </c>
      <c r="DY51" s="41">
        <f t="shared" si="78"/>
        <v>0</v>
      </c>
      <c r="DZ51" s="41">
        <f t="shared" si="79"/>
        <v>0</v>
      </c>
      <c r="EA51" s="41">
        <f t="shared" si="80"/>
        <v>0</v>
      </c>
      <c r="EB51" s="41">
        <f t="shared" si="81"/>
        <v>0</v>
      </c>
      <c r="EC51" s="41">
        <f t="shared" si="82"/>
        <v>0</v>
      </c>
      <c r="ED51" s="180">
        <f t="shared" si="83"/>
        <v>0</v>
      </c>
      <c r="EE51" s="27">
        <v>0</v>
      </c>
      <c r="EF51" s="27"/>
      <c r="EG51" s="324">
        <f>SUMIF('Rekapitulasi Juni'!$D$608:$D$786,APS!$B51,'Rekapitulasi Juni'!$E$608:$E$786)</f>
        <v>0</v>
      </c>
      <c r="EH51" s="324">
        <f>SUMIF('Rekapitulasi Juni'!$D$608:$D$786,APS!$B51,'Rekapitulasi Juni'!$F$608:$F$786)</f>
        <v>0</v>
      </c>
      <c r="EI51" s="27"/>
      <c r="EJ51" s="325">
        <f t="shared" si="84"/>
        <v>0</v>
      </c>
      <c r="EK51" s="325">
        <f t="shared" si="85"/>
        <v>0</v>
      </c>
      <c r="EL51" s="27"/>
      <c r="EM51" s="324">
        <f>SUMIF('Rekapitulasi Juni'!$U$608:$U$786,APS!$B51,'Rekapitulasi Juni'!$V$608:$V$786)</f>
        <v>0</v>
      </c>
      <c r="EN51" s="324">
        <f>SUMIF('Rekapitulasi Juni'!$U$608:$U$786,APS!$B51,'Rekapitulasi Juni'!$W$608:$W$786)</f>
        <v>0</v>
      </c>
      <c r="EO51" s="27"/>
      <c r="EP51" s="325">
        <f t="shared" si="86"/>
        <v>0</v>
      </c>
      <c r="EQ51" s="325">
        <f t="shared" si="87"/>
        <v>0</v>
      </c>
      <c r="ER51" s="27"/>
      <c r="ES51" s="324">
        <f>SUMIF('Rekapitulasi Juni'!$AL$608:$AL$786,APS!$B51,'Rekapitulasi Juni'!$AM$608:$AM$786)</f>
        <v>0</v>
      </c>
      <c r="ET51" s="324">
        <f>SUMIF('Rekapitulasi Juni'!$AL$608:$AL$786,APS!$B51,'Rekapitulasi Juni'!$AN$608:$AN$786)</f>
        <v>0</v>
      </c>
      <c r="EU51" s="27"/>
      <c r="EV51" s="325">
        <f t="shared" si="88"/>
        <v>0</v>
      </c>
      <c r="EW51" s="325">
        <f t="shared" si="89"/>
        <v>0</v>
      </c>
      <c r="EX51" s="27"/>
      <c r="EY51" s="324">
        <f>SUMIF('Rekapitulasi Juni'!$BA$608:$BA$786,APS!$B51,'Rekapitulasi Juni'!$BB$608:$BB$786)</f>
        <v>0</v>
      </c>
      <c r="EZ51" s="324">
        <f>SUMIF('Rekapitulasi Juni'!$BA$608:$BA$786,APS!$B51,'Rekapitulasi Juni'!$BC$608:$BC$786)</f>
        <v>0</v>
      </c>
      <c r="FA51" s="324">
        <f>SUMIF('Rekapitulasi Juni'!$BA$608:$BA$786,APS!$B51,'Rekapitulasi Juni'!$BF$608:$BF$786)</f>
        <v>0</v>
      </c>
      <c r="FB51" s="325">
        <f t="shared" si="90"/>
        <v>0</v>
      </c>
      <c r="FC51" s="325">
        <f t="shared" si="91"/>
        <v>0</v>
      </c>
      <c r="FD51" s="27"/>
      <c r="FE51" s="27"/>
      <c r="FF51" s="27"/>
      <c r="FG51" s="27"/>
      <c r="FH51" s="27"/>
      <c r="FI51" s="27"/>
      <c r="FJ51" s="41">
        <f t="shared" si="92"/>
        <v>0</v>
      </c>
      <c r="FK51" s="41">
        <f t="shared" si="93"/>
        <v>0</v>
      </c>
      <c r="FL51" s="41">
        <f t="shared" si="94"/>
        <v>0</v>
      </c>
      <c r="FM51" s="41">
        <f t="shared" si="95"/>
        <v>0</v>
      </c>
      <c r="FN51" s="41">
        <f t="shared" si="96"/>
        <v>0</v>
      </c>
      <c r="FO51" s="41">
        <f t="shared" si="97"/>
        <v>0</v>
      </c>
      <c r="FP51" s="180">
        <f t="shared" si="98"/>
        <v>0</v>
      </c>
      <c r="FQ51" s="27"/>
      <c r="FR51" s="27"/>
      <c r="FS51" s="324">
        <f>SUMIF('Rekapitulasi Juni'!$D$804:$D$984,APS!$B51,'Rekapitulasi Juni'!$E$804:$E$984)</f>
        <v>0</v>
      </c>
      <c r="FT51" s="324">
        <f>SUMIF('Rekapitulasi Juni'!$D$804:$D$984,APS!$B51,'Rekapitulasi Juni'!$F$804:$F$984)</f>
        <v>0</v>
      </c>
      <c r="FU51" s="27"/>
      <c r="FV51" s="325">
        <f t="shared" si="99"/>
        <v>0</v>
      </c>
      <c r="FW51" s="325">
        <f t="shared" si="100"/>
        <v>0</v>
      </c>
      <c r="FX51" s="27"/>
      <c r="FY51" s="324">
        <f>SUMIF('Rekapitulasi Juni'!$U$804:$U$984,APS!$B51,'Rekapitulasi Juni'!$V$804:$V$984)</f>
        <v>0</v>
      </c>
      <c r="FZ51" s="324">
        <f>SUMIF('Rekapitulasi Juni'!$U$804:$U$984,APS!$B51,'Rekapitulasi Juni'!$W$804:$W$984)</f>
        <v>0</v>
      </c>
      <c r="GA51" s="27"/>
      <c r="GB51" s="325">
        <f t="shared" si="101"/>
        <v>0</v>
      </c>
      <c r="GC51" s="325">
        <f t="shared" si="102"/>
        <v>0</v>
      </c>
      <c r="GD51" s="27"/>
      <c r="GE51" s="324">
        <f>SUMIF('Rekapitulasi Juni'!$AL$804:$AL$984,APS!$B51,'Rekapitulasi Juni'!$AM$804:$AM$984)</f>
        <v>0</v>
      </c>
      <c r="GF51" s="324">
        <f>SUMIF('Rekapitulasi Juni'!$AL$804:$AL$984,APS!$B51,'Rekapitulasi Juni'!$AN$804:$AN$984)</f>
        <v>0</v>
      </c>
      <c r="GG51" s="27"/>
      <c r="GH51" s="325">
        <f t="shared" si="27"/>
        <v>0</v>
      </c>
      <c r="GI51" s="325">
        <f t="shared" si="28"/>
        <v>0</v>
      </c>
      <c r="GJ51" s="27"/>
      <c r="GK51" s="27"/>
      <c r="GL51" s="41">
        <f t="shared" si="103"/>
        <v>0</v>
      </c>
      <c r="GM51" s="41">
        <f t="shared" si="104"/>
        <v>0</v>
      </c>
      <c r="GN51" s="41">
        <f t="shared" si="105"/>
        <v>0</v>
      </c>
      <c r="GO51" s="41">
        <f t="shared" si="106"/>
        <v>0</v>
      </c>
      <c r="GP51" s="41">
        <f t="shared" si="107"/>
        <v>0</v>
      </c>
      <c r="GQ51" s="41">
        <f t="shared" si="108"/>
        <v>0</v>
      </c>
      <c r="GR51" s="180">
        <f t="shared" si="109"/>
        <v>0</v>
      </c>
      <c r="GS51" s="41">
        <f t="shared" si="29"/>
        <v>16</v>
      </c>
      <c r="GT51" s="41">
        <f t="shared" si="30"/>
        <v>0</v>
      </c>
      <c r="GU51" s="41">
        <f t="shared" si="31"/>
        <v>0</v>
      </c>
      <c r="GV51" s="41">
        <f t="shared" si="32"/>
        <v>0</v>
      </c>
      <c r="GW51" s="41">
        <f t="shared" si="33"/>
        <v>0</v>
      </c>
      <c r="GX51" s="41">
        <f t="shared" si="34"/>
        <v>-16</v>
      </c>
      <c r="GY51" s="180">
        <f t="shared" si="35"/>
        <v>0</v>
      </c>
      <c r="GZ51" s="41">
        <v>35</v>
      </c>
      <c r="HA51" s="32" t="s">
        <v>1310</v>
      </c>
      <c r="HB51" s="42">
        <f t="shared" si="123"/>
        <v>50</v>
      </c>
      <c r="HC51" s="43"/>
    </row>
    <row r="52" spans="1:211" ht="15" customHeight="1">
      <c r="A52" s="31" t="s">
        <v>112</v>
      </c>
      <c r="B52" s="32" t="s">
        <v>113</v>
      </c>
      <c r="C52" s="31" t="s">
        <v>1</v>
      </c>
      <c r="D52" s="31" t="s">
        <v>1</v>
      </c>
      <c r="E52" s="31" t="s">
        <v>43</v>
      </c>
      <c r="F52" s="31" t="s">
        <v>1</v>
      </c>
      <c r="G52" s="33">
        <v>16</v>
      </c>
      <c r="H52" s="33">
        <v>0</v>
      </c>
      <c r="I52" s="33">
        <v>0</v>
      </c>
      <c r="J52" s="34">
        <f>IFERROR(VLOOKUP(A52,#REF!,3,0),0)</f>
        <v>0</v>
      </c>
      <c r="K52" s="34">
        <f t="shared" si="118"/>
        <v>0</v>
      </c>
      <c r="L52" s="34">
        <v>0</v>
      </c>
      <c r="M52" s="34">
        <v>0</v>
      </c>
      <c r="N52" s="35">
        <f t="shared" si="119"/>
        <v>16</v>
      </c>
      <c r="O52" s="35">
        <f t="shared" si="120"/>
        <v>16</v>
      </c>
      <c r="P52" s="36">
        <v>16</v>
      </c>
      <c r="Q52" s="36">
        <f t="shared" si="36"/>
        <v>16</v>
      </c>
      <c r="R52" s="36"/>
      <c r="S52" s="37">
        <f ca="1">SUMIF(ROP!$D$6:$H$65536,A52,ROP!$J$6:$J$65536)</f>
        <v>0</v>
      </c>
      <c r="T52" s="37">
        <f>SUMIF(HASIL!$B:$B,APS!$B52&amp;RIGHT(APS!T$9,2),HASIL!$I:$I)</f>
        <v>0</v>
      </c>
      <c r="U52" s="37">
        <f>SUMIF(HASIL!$B:$B,APS!$B52&amp;RIGHT(APS!U$9,2),HASIL!$I:$I)</f>
        <v>0</v>
      </c>
      <c r="V52" s="37">
        <f>SUMIF(HASIL!$B:$B,APS!$B52&amp;RIGHT(APS!V$9,2),HASIL!$I:$I)</f>
        <v>0</v>
      </c>
      <c r="W52" s="37">
        <f>SUMIF(HASIL!$B:$B,APS!$B52&amp;RIGHT(APS!W$9,2),HASIL!$I:$I)</f>
        <v>0</v>
      </c>
      <c r="X52" s="38">
        <f t="shared" si="121"/>
        <v>0</v>
      </c>
      <c r="Y52" s="38">
        <f t="shared" si="122"/>
        <v>-16</v>
      </c>
      <c r="Z52" s="39">
        <f t="shared" si="115"/>
        <v>0</v>
      </c>
      <c r="AA52" s="39">
        <f t="shared" si="26"/>
        <v>16</v>
      </c>
      <c r="AB52" s="40">
        <f t="shared" si="116"/>
        <v>16</v>
      </c>
      <c r="AC52" s="27">
        <v>16</v>
      </c>
      <c r="AD52" s="27"/>
      <c r="AE52" s="27"/>
      <c r="AF52" s="27"/>
      <c r="AG52" s="27"/>
      <c r="AH52" s="27"/>
      <c r="AI52" s="324">
        <f>SUMIF('Rekapitulasi Juni'!$D$9:$D$192,APS!$B52,'Rekapitulasi Juni'!$E$9:$E$192)</f>
        <v>0</v>
      </c>
      <c r="AJ52" s="324">
        <f>SUMIF('Rekapitulasi Juni'!$D$9:$D$192,APS!$B52,'Rekapitulasi Juni'!$F$9:$F$192)</f>
        <v>0</v>
      </c>
      <c r="AK52" s="324">
        <f>SUMIF('Rekapitulasi Juni'!$D$9:$D$192,APS!$B52,'Rekapitulasi Juni'!$K$9:$K$192)</f>
        <v>0</v>
      </c>
      <c r="AL52" s="325">
        <f t="shared" si="37"/>
        <v>0</v>
      </c>
      <c r="AM52" s="325">
        <f t="shared" si="38"/>
        <v>0</v>
      </c>
      <c r="AN52" s="27"/>
      <c r="AO52" s="324">
        <f>SUMIF('Rekapitulasi Juni'!$U$9:$U$192,APS!$B52,'Rekapitulasi Juni'!$V$9:$V$192)</f>
        <v>0</v>
      </c>
      <c r="AP52" s="324">
        <f>SUMIF('Rekapitulasi Juni'!$U$9:$U$192,APS!$B52,'Rekapitulasi Juni'!$W$9:$W$192)</f>
        <v>0</v>
      </c>
      <c r="AQ52" s="27"/>
      <c r="AR52" s="325">
        <f t="shared" si="39"/>
        <v>0</v>
      </c>
      <c r="AS52" s="325">
        <f t="shared" si="40"/>
        <v>0</v>
      </c>
      <c r="AT52" s="27">
        <v>16</v>
      </c>
      <c r="AU52" s="324">
        <f>SUMIF('Rekapitulasi Juni'!$AL$9:$AL$192,APS!$B52,'Rekapitulasi Juni'!$AM$9:$AM$192)</f>
        <v>0</v>
      </c>
      <c r="AV52" s="324">
        <f>SUMIF('Rekapitulasi Juni'!$AL$9:$AL$192,APS!$B52,'Rekapitulasi Juni'!$AN$9:$AN$192)</f>
        <v>0</v>
      </c>
      <c r="AW52" s="27"/>
      <c r="AX52" s="325">
        <f t="shared" si="41"/>
        <v>0</v>
      </c>
      <c r="AY52" s="325">
        <f t="shared" si="42"/>
        <v>0</v>
      </c>
      <c r="AZ52" s="41">
        <f t="shared" si="43"/>
        <v>16</v>
      </c>
      <c r="BA52" s="41">
        <f t="shared" si="44"/>
        <v>0</v>
      </c>
      <c r="BB52" s="41">
        <f t="shared" si="45"/>
        <v>0</v>
      </c>
      <c r="BC52" s="41">
        <f t="shared" si="46"/>
        <v>0</v>
      </c>
      <c r="BD52" s="41">
        <f t="shared" si="47"/>
        <v>0</v>
      </c>
      <c r="BE52" s="41">
        <f t="shared" si="48"/>
        <v>-16</v>
      </c>
      <c r="BF52" s="180">
        <f t="shared" si="49"/>
        <v>0</v>
      </c>
      <c r="BG52" s="27">
        <v>0</v>
      </c>
      <c r="BH52" s="27"/>
      <c r="BI52" s="324">
        <f>SUMIF('Rekapitulasi Juni'!$D$214:$D$393,APS!$B52,'Rekapitulasi Juni'!$E$214:$E$393)</f>
        <v>0</v>
      </c>
      <c r="BJ52" s="324">
        <f>SUMIF('Rekapitulasi Juni'!$D$214:$D$393,APS!$B52,'Rekapitulasi Juni'!$F$214:$F$393)</f>
        <v>0</v>
      </c>
      <c r="BK52" s="27"/>
      <c r="BL52" s="325">
        <f t="shared" si="50"/>
        <v>0</v>
      </c>
      <c r="BM52" s="325">
        <f t="shared" si="51"/>
        <v>0</v>
      </c>
      <c r="BN52" s="27"/>
      <c r="BO52" s="324">
        <f>SUMIF('Rekapitulasi Juni'!$U$214:$U$393,APS!$B52,'Rekapitulasi Juni'!$V$214:$V$393)</f>
        <v>0</v>
      </c>
      <c r="BP52" s="324">
        <f>SUMIF('Rekapitulasi Juni'!$U$214:$U$393,APS!$B52,'Rekapitulasi Juni'!$W$214:$W$393)</f>
        <v>0</v>
      </c>
      <c r="BQ52" s="27"/>
      <c r="BR52" s="325">
        <f t="shared" si="52"/>
        <v>0</v>
      </c>
      <c r="BS52" s="325">
        <f t="shared" si="53"/>
        <v>0</v>
      </c>
      <c r="BT52" s="27"/>
      <c r="BU52" s="324">
        <f>SUMIF('Rekapitulasi Juni'!$AL$214:$AL$393,APS!$B52,'Rekapitulasi Juni'!$AM$214:$AM$393)</f>
        <v>0</v>
      </c>
      <c r="BV52" s="324">
        <f>SUMIF('Rekapitulasi Juni'!$AL$214:$AL$393,APS!$B52,'Rekapitulasi Juni'!$AN$214:$AN$393)</f>
        <v>0</v>
      </c>
      <c r="BW52" s="27"/>
      <c r="BX52" s="325">
        <f t="shared" si="54"/>
        <v>0</v>
      </c>
      <c r="BY52" s="325">
        <f t="shared" si="55"/>
        <v>0</v>
      </c>
      <c r="BZ52" s="27"/>
      <c r="CA52" s="324">
        <f>SUMIF('Rekapitulasi Juni'!$BA$214:$BA$393,APS!$B52,'Rekapitulasi Juni'!$BB$214:$BB$393)</f>
        <v>0</v>
      </c>
      <c r="CB52" s="324">
        <f>SUMIF('Rekapitulasi Juni'!$BA$214:$BA$393,APS!$B52,'Rekapitulasi Juni'!$BC$214:$BC$393)</f>
        <v>0</v>
      </c>
      <c r="CC52" s="27"/>
      <c r="CD52" s="325">
        <f t="shared" si="56"/>
        <v>0</v>
      </c>
      <c r="CE52" s="325">
        <f t="shared" si="57"/>
        <v>0</v>
      </c>
      <c r="CF52" s="27"/>
      <c r="CG52" s="324">
        <f>SUMIF('Rekapitulasi Juni'!$BP$214:$BP$393,APS!$B52,'Rekapitulasi Juni'!$BQ$214:$BQ$393)</f>
        <v>0</v>
      </c>
      <c r="CH52" s="324">
        <f>SUMIF('Rekapitulasi Juni'!$BP$214:$BP$393,APS!$B52,'Rekapitulasi Juni'!$BR$214:$BR$393)</f>
        <v>0</v>
      </c>
      <c r="CI52" s="27"/>
      <c r="CJ52" s="325">
        <f t="shared" si="58"/>
        <v>0</v>
      </c>
      <c r="CK52" s="325">
        <f t="shared" si="59"/>
        <v>0</v>
      </c>
      <c r="CL52" s="41">
        <f t="shared" si="60"/>
        <v>0</v>
      </c>
      <c r="CM52" s="41">
        <f t="shared" si="61"/>
        <v>0</v>
      </c>
      <c r="CN52" s="41">
        <f t="shared" si="62"/>
        <v>0</v>
      </c>
      <c r="CO52" s="41">
        <f t="shared" si="63"/>
        <v>0</v>
      </c>
      <c r="CP52" s="41">
        <f t="shared" si="64"/>
        <v>0</v>
      </c>
      <c r="CQ52" s="41">
        <f t="shared" si="65"/>
        <v>0</v>
      </c>
      <c r="CR52" s="180">
        <f t="shared" si="66"/>
        <v>0</v>
      </c>
      <c r="CS52" s="27">
        <v>0</v>
      </c>
      <c r="CT52" s="27"/>
      <c r="CU52" s="324">
        <f>SUMIF('Rekapitulasi Juni'!$D$410:$D$588,APS!$B52,'Rekapitulasi Juni'!$E$410:$E$588)</f>
        <v>0</v>
      </c>
      <c r="CV52" s="324">
        <f>SUMIF('Rekapitulasi Juni'!$D$410:$D$588,APS!$B52,'Rekapitulasi Juni'!$F$410:$F$588)</f>
        <v>0</v>
      </c>
      <c r="CW52" s="27"/>
      <c r="CX52" s="325">
        <f t="shared" si="67"/>
        <v>0</v>
      </c>
      <c r="CY52" s="325">
        <f t="shared" si="68"/>
        <v>0</v>
      </c>
      <c r="CZ52" s="27"/>
      <c r="DA52" s="324">
        <f>SUMIF('Rekapitulasi Juni'!$U$410:$U$588,APS!$B52,'Rekapitulasi Juni'!$V$410:$V$588)</f>
        <v>0</v>
      </c>
      <c r="DB52" s="324">
        <f>SUMIF('Rekapitulasi Juni'!$U$410:$U$588,APS!$B52,'Rekapitulasi Juni'!$W$410:$W$588)</f>
        <v>0</v>
      </c>
      <c r="DC52" s="27"/>
      <c r="DD52" s="325">
        <f t="shared" si="69"/>
        <v>0</v>
      </c>
      <c r="DE52" s="325">
        <f t="shared" si="70"/>
        <v>0</v>
      </c>
      <c r="DF52" s="27"/>
      <c r="DG52" s="324">
        <f>SUMIF('Rekapitulasi Juni'!$AL$410:$AL$588,APS!$B52,'Rekapitulasi Juni'!$AM$410:$AM$588)</f>
        <v>0</v>
      </c>
      <c r="DH52" s="324">
        <f>SUMIF('Rekapitulasi Juni'!$AL$410:$AL$588,APS!$B52,'Rekapitulasi Juni'!$AN$410:$AN$588)</f>
        <v>0</v>
      </c>
      <c r="DI52" s="27"/>
      <c r="DJ52" s="325">
        <f t="shared" si="71"/>
        <v>0</v>
      </c>
      <c r="DK52" s="325">
        <f t="shared" si="72"/>
        <v>0</v>
      </c>
      <c r="DL52" s="27"/>
      <c r="DM52" s="324">
        <f>SUMIF('Rekapitulasi Juni'!$BA$410:$BA$588,APS!$B52,'Rekapitulasi Juni'!$BB$410:$BB$588)</f>
        <v>0</v>
      </c>
      <c r="DN52" s="324">
        <f>SUMIF('Rekapitulasi Juni'!$BA$410:$BA$588,APS!$B52,'Rekapitulasi Juni'!$BC$410:$BC$588)</f>
        <v>0</v>
      </c>
      <c r="DO52" s="324">
        <f>SUMIF('Rekapitulasi Juni'!$BA$410:$BA$588,APS!$B52,'Rekapitulasi Juni'!$BF$410:$BF$588)</f>
        <v>0</v>
      </c>
      <c r="DP52" s="325">
        <f t="shared" si="73"/>
        <v>0</v>
      </c>
      <c r="DQ52" s="325">
        <f t="shared" si="74"/>
        <v>0</v>
      </c>
      <c r="DR52" s="27"/>
      <c r="DS52" s="324">
        <f>SUMIF('Rekapitulasi Juni'!$BP$410:$BP$588,APS!$B52,'Rekapitulasi Juni'!$BQ$410:$BQ$588)</f>
        <v>0</v>
      </c>
      <c r="DT52" s="324">
        <f>SUMIF('Rekapitulasi Juni'!$BP$410:$BP$588,APS!$B52,'Rekapitulasi Juni'!$BR$410:$BR$588)</f>
        <v>0</v>
      </c>
      <c r="DU52" s="27"/>
      <c r="DV52" s="325">
        <f t="shared" si="75"/>
        <v>0</v>
      </c>
      <c r="DW52" s="325">
        <f t="shared" si="76"/>
        <v>0</v>
      </c>
      <c r="DX52" s="41">
        <f t="shared" si="77"/>
        <v>0</v>
      </c>
      <c r="DY52" s="41">
        <f t="shared" si="78"/>
        <v>0</v>
      </c>
      <c r="DZ52" s="41">
        <f t="shared" si="79"/>
        <v>0</v>
      </c>
      <c r="EA52" s="41">
        <f t="shared" si="80"/>
        <v>0</v>
      </c>
      <c r="EB52" s="41">
        <f t="shared" si="81"/>
        <v>0</v>
      </c>
      <c r="EC52" s="41">
        <f t="shared" si="82"/>
        <v>0</v>
      </c>
      <c r="ED52" s="180">
        <f t="shared" si="83"/>
        <v>0</v>
      </c>
      <c r="EE52" s="27">
        <v>0</v>
      </c>
      <c r="EF52" s="27"/>
      <c r="EG52" s="324">
        <f>SUMIF('Rekapitulasi Juni'!$D$608:$D$786,APS!$B52,'Rekapitulasi Juni'!$E$608:$E$786)</f>
        <v>0</v>
      </c>
      <c r="EH52" s="324">
        <f>SUMIF('Rekapitulasi Juni'!$D$608:$D$786,APS!$B52,'Rekapitulasi Juni'!$F$608:$F$786)</f>
        <v>0</v>
      </c>
      <c r="EI52" s="27"/>
      <c r="EJ52" s="325">
        <f t="shared" si="84"/>
        <v>0</v>
      </c>
      <c r="EK52" s="325">
        <f t="shared" si="85"/>
        <v>0</v>
      </c>
      <c r="EL52" s="27"/>
      <c r="EM52" s="324">
        <f>SUMIF('Rekapitulasi Juni'!$U$608:$U$786,APS!$B52,'Rekapitulasi Juni'!$V$608:$V$786)</f>
        <v>0</v>
      </c>
      <c r="EN52" s="324">
        <f>SUMIF('Rekapitulasi Juni'!$U$608:$U$786,APS!$B52,'Rekapitulasi Juni'!$W$608:$W$786)</f>
        <v>0</v>
      </c>
      <c r="EO52" s="27"/>
      <c r="EP52" s="325">
        <f t="shared" si="86"/>
        <v>0</v>
      </c>
      <c r="EQ52" s="325">
        <f t="shared" si="87"/>
        <v>0</v>
      </c>
      <c r="ER52" s="27"/>
      <c r="ES52" s="324">
        <f>SUMIF('Rekapitulasi Juni'!$AL$608:$AL$786,APS!$B52,'Rekapitulasi Juni'!$AM$608:$AM$786)</f>
        <v>0</v>
      </c>
      <c r="ET52" s="324">
        <f>SUMIF('Rekapitulasi Juni'!$AL$608:$AL$786,APS!$B52,'Rekapitulasi Juni'!$AN$608:$AN$786)</f>
        <v>0</v>
      </c>
      <c r="EU52" s="27"/>
      <c r="EV52" s="325">
        <f t="shared" si="88"/>
        <v>0</v>
      </c>
      <c r="EW52" s="325">
        <f t="shared" si="89"/>
        <v>0</v>
      </c>
      <c r="EX52" s="27"/>
      <c r="EY52" s="324">
        <f>SUMIF('Rekapitulasi Juni'!$BA$608:$BA$786,APS!$B52,'Rekapitulasi Juni'!$BB$608:$BB$786)</f>
        <v>0</v>
      </c>
      <c r="EZ52" s="324">
        <f>SUMIF('Rekapitulasi Juni'!$BA$608:$BA$786,APS!$B52,'Rekapitulasi Juni'!$BC$608:$BC$786)</f>
        <v>0</v>
      </c>
      <c r="FA52" s="324">
        <f>SUMIF('Rekapitulasi Juni'!$BA$608:$BA$786,APS!$B52,'Rekapitulasi Juni'!$BF$608:$BF$786)</f>
        <v>0</v>
      </c>
      <c r="FB52" s="325">
        <f t="shared" si="90"/>
        <v>0</v>
      </c>
      <c r="FC52" s="325">
        <f t="shared" si="91"/>
        <v>0</v>
      </c>
      <c r="FD52" s="27"/>
      <c r="FE52" s="27"/>
      <c r="FF52" s="27"/>
      <c r="FG52" s="27"/>
      <c r="FH52" s="27"/>
      <c r="FI52" s="27"/>
      <c r="FJ52" s="41">
        <f t="shared" si="92"/>
        <v>0</v>
      </c>
      <c r="FK52" s="41">
        <f t="shared" si="93"/>
        <v>0</v>
      </c>
      <c r="FL52" s="41">
        <f t="shared" si="94"/>
        <v>0</v>
      </c>
      <c r="FM52" s="41">
        <f t="shared" si="95"/>
        <v>0</v>
      </c>
      <c r="FN52" s="41">
        <f t="shared" si="96"/>
        <v>0</v>
      </c>
      <c r="FO52" s="41">
        <f t="shared" si="97"/>
        <v>0</v>
      </c>
      <c r="FP52" s="180">
        <f t="shared" si="98"/>
        <v>0</v>
      </c>
      <c r="FQ52" s="27"/>
      <c r="FR52" s="27"/>
      <c r="FS52" s="324">
        <f>SUMIF('Rekapitulasi Juni'!$D$804:$D$984,APS!$B52,'Rekapitulasi Juni'!$E$804:$E$984)</f>
        <v>0</v>
      </c>
      <c r="FT52" s="324">
        <f>SUMIF('Rekapitulasi Juni'!$D$804:$D$984,APS!$B52,'Rekapitulasi Juni'!$F$804:$F$984)</f>
        <v>0</v>
      </c>
      <c r="FU52" s="27"/>
      <c r="FV52" s="325">
        <f t="shared" si="99"/>
        <v>0</v>
      </c>
      <c r="FW52" s="325">
        <f t="shared" si="100"/>
        <v>0</v>
      </c>
      <c r="FX52" s="27"/>
      <c r="FY52" s="324">
        <f>SUMIF('Rekapitulasi Juni'!$U$804:$U$984,APS!$B52,'Rekapitulasi Juni'!$V$804:$V$984)</f>
        <v>0</v>
      </c>
      <c r="FZ52" s="324">
        <f>SUMIF('Rekapitulasi Juni'!$U$804:$U$984,APS!$B52,'Rekapitulasi Juni'!$W$804:$W$984)</f>
        <v>0</v>
      </c>
      <c r="GA52" s="27"/>
      <c r="GB52" s="325">
        <f t="shared" si="101"/>
        <v>0</v>
      </c>
      <c r="GC52" s="325">
        <f t="shared" si="102"/>
        <v>0</v>
      </c>
      <c r="GD52" s="27"/>
      <c r="GE52" s="324">
        <f>SUMIF('Rekapitulasi Juni'!$AL$804:$AL$984,APS!$B52,'Rekapitulasi Juni'!$AM$804:$AM$984)</f>
        <v>0</v>
      </c>
      <c r="GF52" s="324">
        <f>SUMIF('Rekapitulasi Juni'!$AL$804:$AL$984,APS!$B52,'Rekapitulasi Juni'!$AN$804:$AN$984)</f>
        <v>0</v>
      </c>
      <c r="GG52" s="27"/>
      <c r="GH52" s="325">
        <f t="shared" si="27"/>
        <v>0</v>
      </c>
      <c r="GI52" s="325">
        <f t="shared" si="28"/>
        <v>0</v>
      </c>
      <c r="GJ52" s="27"/>
      <c r="GK52" s="27"/>
      <c r="GL52" s="41">
        <f t="shared" si="103"/>
        <v>0</v>
      </c>
      <c r="GM52" s="41">
        <f t="shared" si="104"/>
        <v>0</v>
      </c>
      <c r="GN52" s="41">
        <f t="shared" si="105"/>
        <v>0</v>
      </c>
      <c r="GO52" s="41">
        <f t="shared" si="106"/>
        <v>0</v>
      </c>
      <c r="GP52" s="41">
        <f t="shared" si="107"/>
        <v>0</v>
      </c>
      <c r="GQ52" s="41">
        <f t="shared" si="108"/>
        <v>0</v>
      </c>
      <c r="GR52" s="180">
        <f t="shared" si="109"/>
        <v>0</v>
      </c>
      <c r="GS52" s="41">
        <f t="shared" si="29"/>
        <v>16</v>
      </c>
      <c r="GT52" s="41">
        <f t="shared" si="30"/>
        <v>0</v>
      </c>
      <c r="GU52" s="41">
        <f t="shared" si="31"/>
        <v>0</v>
      </c>
      <c r="GV52" s="41">
        <f t="shared" si="32"/>
        <v>0</v>
      </c>
      <c r="GW52" s="41">
        <f t="shared" si="33"/>
        <v>0</v>
      </c>
      <c r="GX52" s="41">
        <f t="shared" si="34"/>
        <v>-16</v>
      </c>
      <c r="GY52" s="180">
        <f t="shared" si="35"/>
        <v>0</v>
      </c>
      <c r="GZ52" s="41">
        <v>36</v>
      </c>
      <c r="HA52" s="32"/>
      <c r="HB52" s="42">
        <f t="shared" si="123"/>
        <v>0</v>
      </c>
      <c r="HC52" s="43"/>
    </row>
    <row r="53" spans="1:211" ht="15" customHeight="1">
      <c r="A53" s="31" t="s">
        <v>114</v>
      </c>
      <c r="B53" s="32" t="s">
        <v>115</v>
      </c>
      <c r="C53" s="31" t="s">
        <v>4</v>
      </c>
      <c r="D53" s="31" t="s">
        <v>1</v>
      </c>
      <c r="E53" s="31" t="s">
        <v>43</v>
      </c>
      <c r="F53" s="31" t="s">
        <v>1</v>
      </c>
      <c r="G53" s="33">
        <v>200</v>
      </c>
      <c r="H53" s="33">
        <v>0</v>
      </c>
      <c r="I53" s="33">
        <v>0</v>
      </c>
      <c r="J53" s="34">
        <f>IFERROR(VLOOKUP(A53,#REF!,3,0),0)</f>
        <v>0</v>
      </c>
      <c r="K53" s="34">
        <f t="shared" si="118"/>
        <v>0</v>
      </c>
      <c r="L53" s="34">
        <v>0</v>
      </c>
      <c r="M53" s="34">
        <v>0</v>
      </c>
      <c r="N53" s="35">
        <f t="shared" si="119"/>
        <v>200</v>
      </c>
      <c r="O53" s="35">
        <f t="shared" si="120"/>
        <v>200</v>
      </c>
      <c r="P53" s="36">
        <v>200</v>
      </c>
      <c r="Q53" s="36">
        <f t="shared" si="36"/>
        <v>200</v>
      </c>
      <c r="R53" s="36"/>
      <c r="S53" s="37">
        <f ca="1">SUMIF(ROP!$D$6:$H$65536,A53,ROP!$J$6:$J$65536)</f>
        <v>0</v>
      </c>
      <c r="T53" s="37">
        <f>SUMIF(HASIL!$B:$B,APS!$B53&amp;RIGHT(APS!T$9,2),HASIL!$I:$I)</f>
        <v>0</v>
      </c>
      <c r="U53" s="37">
        <f>SUMIF(HASIL!$B:$B,APS!$B53&amp;RIGHT(APS!U$9,2),HASIL!$I:$I)</f>
        <v>0</v>
      </c>
      <c r="V53" s="37">
        <f>SUMIF(HASIL!$B:$B,APS!$B53&amp;RIGHT(APS!V$9,2),HASIL!$I:$I)</f>
        <v>0</v>
      </c>
      <c r="W53" s="37">
        <f>SUMIF(HASIL!$B:$B,APS!$B53&amp;RIGHT(APS!W$9,2),HASIL!$I:$I)</f>
        <v>0</v>
      </c>
      <c r="X53" s="38">
        <f t="shared" si="121"/>
        <v>0</v>
      </c>
      <c r="Y53" s="38">
        <f t="shared" si="122"/>
        <v>-200</v>
      </c>
      <c r="Z53" s="39">
        <f t="shared" si="115"/>
        <v>0</v>
      </c>
      <c r="AA53" s="39">
        <f t="shared" si="26"/>
        <v>200</v>
      </c>
      <c r="AB53" s="40">
        <f t="shared" si="116"/>
        <v>200</v>
      </c>
      <c r="AC53" s="27">
        <v>0</v>
      </c>
      <c r="AD53" s="27"/>
      <c r="AE53" s="27"/>
      <c r="AF53" s="27"/>
      <c r="AG53" s="27"/>
      <c r="AH53" s="27"/>
      <c r="AI53" s="324">
        <f>SUMIF('Rekapitulasi Juni'!$D$9:$D$192,APS!$B53,'Rekapitulasi Juni'!$E$9:$E$192)</f>
        <v>0</v>
      </c>
      <c r="AJ53" s="324">
        <f>SUMIF('Rekapitulasi Juni'!$D$9:$D$192,APS!$B53,'Rekapitulasi Juni'!$F$9:$F$192)</f>
        <v>0</v>
      </c>
      <c r="AK53" s="324">
        <f>SUMIF('Rekapitulasi Juni'!$D$9:$D$192,APS!$B53,'Rekapitulasi Juni'!$K$9:$K$192)</f>
        <v>0</v>
      </c>
      <c r="AL53" s="325">
        <f t="shared" si="37"/>
        <v>0</v>
      </c>
      <c r="AM53" s="325">
        <f t="shared" si="38"/>
        <v>0</v>
      </c>
      <c r="AN53" s="27"/>
      <c r="AO53" s="324">
        <f>SUMIF('Rekapitulasi Juni'!$U$9:$U$192,APS!$B53,'Rekapitulasi Juni'!$V$9:$V$192)</f>
        <v>0</v>
      </c>
      <c r="AP53" s="324">
        <f>SUMIF('Rekapitulasi Juni'!$U$9:$U$192,APS!$B53,'Rekapitulasi Juni'!$W$9:$W$192)</f>
        <v>0</v>
      </c>
      <c r="AQ53" s="27"/>
      <c r="AR53" s="325">
        <f t="shared" si="39"/>
        <v>0</v>
      </c>
      <c r="AS53" s="325">
        <f t="shared" si="40"/>
        <v>0</v>
      </c>
      <c r="AT53" s="27"/>
      <c r="AU53" s="324">
        <f>SUMIF('Rekapitulasi Juni'!$AL$9:$AL$192,APS!$B53,'Rekapitulasi Juni'!$AM$9:$AM$192)</f>
        <v>0</v>
      </c>
      <c r="AV53" s="324">
        <f>SUMIF('Rekapitulasi Juni'!$AL$9:$AL$192,APS!$B53,'Rekapitulasi Juni'!$AN$9:$AN$192)</f>
        <v>0</v>
      </c>
      <c r="AW53" s="27"/>
      <c r="AX53" s="325">
        <f t="shared" si="41"/>
        <v>0</v>
      </c>
      <c r="AY53" s="325">
        <f t="shared" si="42"/>
        <v>0</v>
      </c>
      <c r="AZ53" s="41">
        <f t="shared" si="43"/>
        <v>0</v>
      </c>
      <c r="BA53" s="41">
        <f t="shared" si="44"/>
        <v>0</v>
      </c>
      <c r="BB53" s="41">
        <f t="shared" si="45"/>
        <v>0</v>
      </c>
      <c r="BC53" s="41">
        <f t="shared" si="46"/>
        <v>0</v>
      </c>
      <c r="BD53" s="41">
        <f t="shared" si="47"/>
        <v>0</v>
      </c>
      <c r="BE53" s="41">
        <f t="shared" si="48"/>
        <v>0</v>
      </c>
      <c r="BF53" s="180">
        <f t="shared" si="49"/>
        <v>0</v>
      </c>
      <c r="BG53" s="27">
        <v>100</v>
      </c>
      <c r="BH53" s="27"/>
      <c r="BI53" s="324">
        <f>SUMIF('Rekapitulasi Juni'!$D$214:$D$393,APS!$B53,'Rekapitulasi Juni'!$E$214:$E$393)</f>
        <v>0</v>
      </c>
      <c r="BJ53" s="324">
        <f>SUMIF('Rekapitulasi Juni'!$D$214:$D$393,APS!$B53,'Rekapitulasi Juni'!$F$214:$F$393)</f>
        <v>0</v>
      </c>
      <c r="BK53" s="27"/>
      <c r="BL53" s="325">
        <f t="shared" si="50"/>
        <v>0</v>
      </c>
      <c r="BM53" s="325">
        <f t="shared" si="51"/>
        <v>0</v>
      </c>
      <c r="BN53" s="27">
        <v>200</v>
      </c>
      <c r="BO53" s="324">
        <f>SUMIF('Rekapitulasi Juni'!$U$214:$U$393,APS!$B53,'Rekapitulasi Juni'!$V$214:$V$393)</f>
        <v>0</v>
      </c>
      <c r="BP53" s="324">
        <f>SUMIF('Rekapitulasi Juni'!$U$214:$U$393,APS!$B53,'Rekapitulasi Juni'!$W$214:$W$393)</f>
        <v>0</v>
      </c>
      <c r="BQ53" s="27"/>
      <c r="BR53" s="325">
        <f t="shared" si="52"/>
        <v>0</v>
      </c>
      <c r="BS53" s="325">
        <f t="shared" si="53"/>
        <v>0</v>
      </c>
      <c r="BT53" s="27"/>
      <c r="BU53" s="324">
        <f>SUMIF('Rekapitulasi Juni'!$AL$214:$AL$393,APS!$B53,'Rekapitulasi Juni'!$AM$214:$AM$393)</f>
        <v>0</v>
      </c>
      <c r="BV53" s="324">
        <f>SUMIF('Rekapitulasi Juni'!$AL$214:$AL$393,APS!$B53,'Rekapitulasi Juni'!$AN$214:$AN$393)</f>
        <v>0</v>
      </c>
      <c r="BW53" s="27"/>
      <c r="BX53" s="325">
        <f t="shared" si="54"/>
        <v>0</v>
      </c>
      <c r="BY53" s="325">
        <f t="shared" si="55"/>
        <v>0</v>
      </c>
      <c r="BZ53" s="27"/>
      <c r="CA53" s="324">
        <f>SUMIF('Rekapitulasi Juni'!$BA$214:$BA$393,APS!$B53,'Rekapitulasi Juni'!$BB$214:$BB$393)</f>
        <v>0</v>
      </c>
      <c r="CB53" s="324">
        <f>SUMIF('Rekapitulasi Juni'!$BA$214:$BA$393,APS!$B53,'Rekapitulasi Juni'!$BC$214:$BC$393)</f>
        <v>0</v>
      </c>
      <c r="CC53" s="27"/>
      <c r="CD53" s="325">
        <f t="shared" si="56"/>
        <v>0</v>
      </c>
      <c r="CE53" s="325">
        <f t="shared" si="57"/>
        <v>0</v>
      </c>
      <c r="CF53" s="27"/>
      <c r="CG53" s="324">
        <f>SUMIF('Rekapitulasi Juni'!$BP$214:$BP$393,APS!$B53,'Rekapitulasi Juni'!$BQ$214:$BQ$393)</f>
        <v>0</v>
      </c>
      <c r="CH53" s="324">
        <f>SUMIF('Rekapitulasi Juni'!$BP$214:$BP$393,APS!$B53,'Rekapitulasi Juni'!$BR$214:$BR$393)</f>
        <v>0</v>
      </c>
      <c r="CI53" s="27"/>
      <c r="CJ53" s="325">
        <f t="shared" si="58"/>
        <v>0</v>
      </c>
      <c r="CK53" s="325">
        <f t="shared" si="59"/>
        <v>0</v>
      </c>
      <c r="CL53" s="41">
        <f t="shared" si="60"/>
        <v>200</v>
      </c>
      <c r="CM53" s="41">
        <f t="shared" si="61"/>
        <v>0</v>
      </c>
      <c r="CN53" s="41">
        <f t="shared" si="62"/>
        <v>0</v>
      </c>
      <c r="CO53" s="41">
        <f t="shared" si="63"/>
        <v>0</v>
      </c>
      <c r="CP53" s="41">
        <f t="shared" si="64"/>
        <v>0</v>
      </c>
      <c r="CQ53" s="41">
        <f t="shared" si="65"/>
        <v>-200</v>
      </c>
      <c r="CR53" s="180">
        <f t="shared" si="66"/>
        <v>0</v>
      </c>
      <c r="CS53" s="27">
        <v>100</v>
      </c>
      <c r="CT53" s="27"/>
      <c r="CU53" s="324">
        <f>SUMIF('Rekapitulasi Juni'!$D$410:$D$588,APS!$B53,'Rekapitulasi Juni'!$E$410:$E$588)</f>
        <v>0</v>
      </c>
      <c r="CV53" s="324">
        <f>SUMIF('Rekapitulasi Juni'!$D$410:$D$588,APS!$B53,'Rekapitulasi Juni'!$F$410:$F$588)</f>
        <v>0</v>
      </c>
      <c r="CW53" s="27"/>
      <c r="CX53" s="325">
        <f t="shared" si="67"/>
        <v>0</v>
      </c>
      <c r="CY53" s="325">
        <f t="shared" si="68"/>
        <v>0</v>
      </c>
      <c r="CZ53" s="27"/>
      <c r="DA53" s="324">
        <f>SUMIF('Rekapitulasi Juni'!$U$410:$U$588,APS!$B53,'Rekapitulasi Juni'!$V$410:$V$588)</f>
        <v>200</v>
      </c>
      <c r="DB53" s="324">
        <f>SUMIF('Rekapitulasi Juni'!$U$410:$U$588,APS!$B53,'Rekapitulasi Juni'!$W$410:$W$588)</f>
        <v>16</v>
      </c>
      <c r="DC53" s="27"/>
      <c r="DD53" s="325">
        <f t="shared" si="69"/>
        <v>0</v>
      </c>
      <c r="DE53" s="325">
        <f t="shared" si="70"/>
        <v>8</v>
      </c>
      <c r="DF53" s="27"/>
      <c r="DG53" s="324">
        <f>SUMIF('Rekapitulasi Juni'!$AL$410:$AL$588,APS!$B53,'Rekapitulasi Juni'!$AM$410:$AM$588)</f>
        <v>0</v>
      </c>
      <c r="DH53" s="324">
        <f>SUMIF('Rekapitulasi Juni'!$AL$410:$AL$588,APS!$B53,'Rekapitulasi Juni'!$AN$410:$AN$588)</f>
        <v>0</v>
      </c>
      <c r="DI53" s="27"/>
      <c r="DJ53" s="325">
        <f t="shared" si="71"/>
        <v>0</v>
      </c>
      <c r="DK53" s="325">
        <f t="shared" si="72"/>
        <v>0</v>
      </c>
      <c r="DL53" s="27"/>
      <c r="DM53" s="324">
        <f>SUMIF('Rekapitulasi Juni'!$BA$410:$BA$588,APS!$B53,'Rekapitulasi Juni'!$BB$410:$BB$588)</f>
        <v>0</v>
      </c>
      <c r="DN53" s="324">
        <f>SUMIF('Rekapitulasi Juni'!$BA$410:$BA$588,APS!$B53,'Rekapitulasi Juni'!$BC$410:$BC$588)</f>
        <v>0</v>
      </c>
      <c r="DO53" s="324">
        <f>SUMIF('Rekapitulasi Juni'!$BA$410:$BA$588,APS!$B53,'Rekapitulasi Juni'!$BF$410:$BF$588)</f>
        <v>0</v>
      </c>
      <c r="DP53" s="325">
        <f t="shared" si="73"/>
        <v>0</v>
      </c>
      <c r="DQ53" s="325">
        <f t="shared" si="74"/>
        <v>0</v>
      </c>
      <c r="DR53" s="27"/>
      <c r="DS53" s="324">
        <f>SUMIF('Rekapitulasi Juni'!$BP$410:$BP$588,APS!$B53,'Rekapitulasi Juni'!$BQ$410:$BQ$588)</f>
        <v>0</v>
      </c>
      <c r="DT53" s="324">
        <f>SUMIF('Rekapitulasi Juni'!$BP$410:$BP$588,APS!$B53,'Rekapitulasi Juni'!$BR$410:$BR$588)</f>
        <v>0</v>
      </c>
      <c r="DU53" s="27"/>
      <c r="DV53" s="325">
        <f t="shared" si="75"/>
        <v>0</v>
      </c>
      <c r="DW53" s="325">
        <f t="shared" si="76"/>
        <v>0</v>
      </c>
      <c r="DX53" s="41">
        <f t="shared" si="77"/>
        <v>0</v>
      </c>
      <c r="DY53" s="41">
        <f t="shared" si="78"/>
        <v>200</v>
      </c>
      <c r="DZ53" s="41">
        <f t="shared" si="79"/>
        <v>16</v>
      </c>
      <c r="EA53" s="41">
        <f t="shared" si="80"/>
        <v>0</v>
      </c>
      <c r="EB53" s="41">
        <f t="shared" si="81"/>
        <v>16</v>
      </c>
      <c r="EC53" s="41">
        <f t="shared" si="82"/>
        <v>16</v>
      </c>
      <c r="ED53" s="180">
        <f t="shared" si="83"/>
        <v>0</v>
      </c>
      <c r="EE53" s="27">
        <v>0</v>
      </c>
      <c r="EF53" s="27"/>
      <c r="EG53" s="324">
        <f>SUMIF('Rekapitulasi Juni'!$D$608:$D$786,APS!$B53,'Rekapitulasi Juni'!$E$608:$E$786)</f>
        <v>0</v>
      </c>
      <c r="EH53" s="324">
        <f>SUMIF('Rekapitulasi Juni'!$D$608:$D$786,APS!$B53,'Rekapitulasi Juni'!$F$608:$F$786)</f>
        <v>0</v>
      </c>
      <c r="EI53" s="27"/>
      <c r="EJ53" s="325">
        <f t="shared" si="84"/>
        <v>0</v>
      </c>
      <c r="EK53" s="325">
        <f t="shared" si="85"/>
        <v>0</v>
      </c>
      <c r="EL53" s="27"/>
      <c r="EM53" s="324">
        <f>SUMIF('Rekapitulasi Juni'!$U$608:$U$786,APS!$B53,'Rekapitulasi Juni'!$V$608:$V$786)</f>
        <v>0</v>
      </c>
      <c r="EN53" s="324">
        <f>SUMIF('Rekapitulasi Juni'!$U$608:$U$786,APS!$B53,'Rekapitulasi Juni'!$W$608:$W$786)</f>
        <v>0</v>
      </c>
      <c r="EO53" s="27"/>
      <c r="EP53" s="325">
        <f t="shared" si="86"/>
        <v>0</v>
      </c>
      <c r="EQ53" s="325">
        <f t="shared" si="87"/>
        <v>0</v>
      </c>
      <c r="ER53" s="27"/>
      <c r="ES53" s="324">
        <f>SUMIF('Rekapitulasi Juni'!$AL$608:$AL$786,APS!$B53,'Rekapitulasi Juni'!$AM$608:$AM$786)</f>
        <v>0</v>
      </c>
      <c r="ET53" s="324">
        <f>SUMIF('Rekapitulasi Juni'!$AL$608:$AL$786,APS!$B53,'Rekapitulasi Juni'!$AN$608:$AN$786)</f>
        <v>0</v>
      </c>
      <c r="EU53" s="27"/>
      <c r="EV53" s="325">
        <f t="shared" si="88"/>
        <v>0</v>
      </c>
      <c r="EW53" s="325">
        <f t="shared" si="89"/>
        <v>0</v>
      </c>
      <c r="EX53" s="27"/>
      <c r="EY53" s="324">
        <f>SUMIF('Rekapitulasi Juni'!$BA$608:$BA$786,APS!$B53,'Rekapitulasi Juni'!$BB$608:$BB$786)</f>
        <v>0</v>
      </c>
      <c r="EZ53" s="324">
        <f>SUMIF('Rekapitulasi Juni'!$BA$608:$BA$786,APS!$B53,'Rekapitulasi Juni'!$BC$608:$BC$786)</f>
        <v>160</v>
      </c>
      <c r="FA53" s="324">
        <f>SUMIF('Rekapitulasi Juni'!$BA$608:$BA$786,APS!$B53,'Rekapitulasi Juni'!$BF$608:$BF$786)</f>
        <v>28</v>
      </c>
      <c r="FB53" s="325">
        <f t="shared" si="90"/>
        <v>0</v>
      </c>
      <c r="FC53" s="325">
        <f t="shared" si="91"/>
        <v>0</v>
      </c>
      <c r="FD53" s="27"/>
      <c r="FE53" s="27"/>
      <c r="FF53" s="27"/>
      <c r="FG53" s="27"/>
      <c r="FH53" s="27"/>
      <c r="FI53" s="27"/>
      <c r="FJ53" s="41">
        <f t="shared" si="92"/>
        <v>0</v>
      </c>
      <c r="FK53" s="41">
        <f t="shared" si="93"/>
        <v>0</v>
      </c>
      <c r="FL53" s="41">
        <f t="shared" si="94"/>
        <v>160</v>
      </c>
      <c r="FM53" s="41">
        <f t="shared" si="95"/>
        <v>28</v>
      </c>
      <c r="FN53" s="41">
        <f t="shared" si="96"/>
        <v>188</v>
      </c>
      <c r="FO53" s="41">
        <f t="shared" si="97"/>
        <v>188</v>
      </c>
      <c r="FP53" s="180">
        <f t="shared" si="98"/>
        <v>0</v>
      </c>
      <c r="FQ53" s="27"/>
      <c r="FR53" s="27"/>
      <c r="FS53" s="324">
        <f>SUMIF('Rekapitulasi Juni'!$D$804:$D$984,APS!$B53,'Rekapitulasi Juni'!$E$804:$E$984)</f>
        <v>0</v>
      </c>
      <c r="FT53" s="324">
        <f>SUMIF('Rekapitulasi Juni'!$D$804:$D$984,APS!$B53,'Rekapitulasi Juni'!$F$804:$F$984)</f>
        <v>0</v>
      </c>
      <c r="FU53" s="27"/>
      <c r="FV53" s="325">
        <f t="shared" si="99"/>
        <v>0</v>
      </c>
      <c r="FW53" s="325">
        <f t="shared" si="100"/>
        <v>0</v>
      </c>
      <c r="FX53" s="27"/>
      <c r="FY53" s="324">
        <f>SUMIF('Rekapitulasi Juni'!$U$804:$U$984,APS!$B53,'Rekapitulasi Juni'!$V$804:$V$984)</f>
        <v>0</v>
      </c>
      <c r="FZ53" s="324">
        <f>SUMIF('Rekapitulasi Juni'!$U$804:$U$984,APS!$B53,'Rekapitulasi Juni'!$W$804:$W$984)</f>
        <v>0</v>
      </c>
      <c r="GA53" s="27"/>
      <c r="GB53" s="325">
        <f t="shared" si="101"/>
        <v>0</v>
      </c>
      <c r="GC53" s="325">
        <f t="shared" si="102"/>
        <v>0</v>
      </c>
      <c r="GD53" s="27"/>
      <c r="GE53" s="324">
        <f>SUMIF('Rekapitulasi Juni'!$AL$804:$AL$984,APS!$B53,'Rekapitulasi Juni'!$AM$804:$AM$984)</f>
        <v>0</v>
      </c>
      <c r="GF53" s="324">
        <f>SUMIF('Rekapitulasi Juni'!$AL$804:$AL$984,APS!$B53,'Rekapitulasi Juni'!$AN$804:$AN$984)</f>
        <v>0</v>
      </c>
      <c r="GG53" s="27"/>
      <c r="GH53" s="325">
        <f t="shared" si="27"/>
        <v>0</v>
      </c>
      <c r="GI53" s="325">
        <f t="shared" si="28"/>
        <v>0</v>
      </c>
      <c r="GJ53" s="27"/>
      <c r="GK53" s="27"/>
      <c r="GL53" s="41">
        <f t="shared" si="103"/>
        <v>0</v>
      </c>
      <c r="GM53" s="41">
        <f t="shared" si="104"/>
        <v>0</v>
      </c>
      <c r="GN53" s="41">
        <f t="shared" si="105"/>
        <v>0</v>
      </c>
      <c r="GO53" s="41">
        <f t="shared" si="106"/>
        <v>0</v>
      </c>
      <c r="GP53" s="41">
        <f t="shared" si="107"/>
        <v>0</v>
      </c>
      <c r="GQ53" s="41">
        <f t="shared" si="108"/>
        <v>0</v>
      </c>
      <c r="GR53" s="180">
        <f t="shared" si="109"/>
        <v>0</v>
      </c>
      <c r="GS53" s="41">
        <f t="shared" si="29"/>
        <v>200</v>
      </c>
      <c r="GT53" s="41">
        <f t="shared" si="30"/>
        <v>200</v>
      </c>
      <c r="GU53" s="41">
        <f t="shared" si="31"/>
        <v>176</v>
      </c>
      <c r="GV53" s="41">
        <f t="shared" si="32"/>
        <v>28</v>
      </c>
      <c r="GW53" s="41">
        <f t="shared" si="33"/>
        <v>204</v>
      </c>
      <c r="GX53" s="41">
        <f t="shared" si="34"/>
        <v>4</v>
      </c>
      <c r="GY53" s="180">
        <f t="shared" si="35"/>
        <v>102</v>
      </c>
      <c r="GZ53" s="41">
        <v>37</v>
      </c>
      <c r="HA53" s="32" t="s">
        <v>1310</v>
      </c>
      <c r="HB53" s="42">
        <f t="shared" si="123"/>
        <v>0</v>
      </c>
      <c r="HC53" s="43"/>
    </row>
    <row r="54" spans="1:211" ht="15" hidden="1" customHeight="1">
      <c r="A54" s="31" t="s">
        <v>116</v>
      </c>
      <c r="B54" s="32" t="s">
        <v>117</v>
      </c>
      <c r="C54" s="31" t="s">
        <v>4</v>
      </c>
      <c r="D54" s="31" t="s">
        <v>1</v>
      </c>
      <c r="E54" s="31" t="s">
        <v>43</v>
      </c>
      <c r="F54" s="31" t="s">
        <v>1</v>
      </c>
      <c r="G54" s="33">
        <v>500</v>
      </c>
      <c r="H54" s="33">
        <v>0</v>
      </c>
      <c r="I54" s="33">
        <v>0</v>
      </c>
      <c r="J54" s="34">
        <f>IFERROR(VLOOKUP(A54,#REF!,3,0),0)</f>
        <v>0</v>
      </c>
      <c r="K54" s="34">
        <f t="shared" si="118"/>
        <v>0</v>
      </c>
      <c r="L54" s="34">
        <v>0</v>
      </c>
      <c r="M54" s="34">
        <v>0</v>
      </c>
      <c r="N54" s="35">
        <f t="shared" si="119"/>
        <v>500</v>
      </c>
      <c r="O54" s="35">
        <f t="shared" si="120"/>
        <v>500</v>
      </c>
      <c r="P54" s="36">
        <v>0</v>
      </c>
      <c r="Q54" s="36">
        <f t="shared" si="36"/>
        <v>0</v>
      </c>
      <c r="R54" s="36"/>
      <c r="S54" s="37">
        <f ca="1">SUMIF(ROP!$D$6:$H$65536,A54,ROP!$J$6:$J$65536)</f>
        <v>0</v>
      </c>
      <c r="T54" s="37">
        <f>SUMIF(HASIL!$B:$B,APS!$B54&amp;RIGHT(APS!T$9,2),HASIL!$I:$I)</f>
        <v>0</v>
      </c>
      <c r="U54" s="37">
        <f>SUMIF(HASIL!$B:$B,APS!$B54&amp;RIGHT(APS!U$9,2),HASIL!$I:$I)</f>
        <v>0</v>
      </c>
      <c r="V54" s="37">
        <f>SUMIF(HASIL!$B:$B,APS!$B54&amp;RIGHT(APS!V$9,2),HASIL!$I:$I)</f>
        <v>0</v>
      </c>
      <c r="W54" s="37">
        <f>SUMIF(HASIL!$B:$B,APS!$B54&amp;RIGHT(APS!W$9,2),HASIL!$I:$I)</f>
        <v>0</v>
      </c>
      <c r="X54" s="38">
        <f t="shared" si="121"/>
        <v>0</v>
      </c>
      <c r="Y54" s="38">
        <f t="shared" si="122"/>
        <v>0</v>
      </c>
      <c r="Z54" s="39">
        <f t="shared" si="115"/>
        <v>0</v>
      </c>
      <c r="AA54" s="39">
        <f t="shared" si="26"/>
        <v>0</v>
      </c>
      <c r="AB54" s="40">
        <f t="shared" si="116"/>
        <v>0</v>
      </c>
      <c r="AC54" s="27">
        <v>0</v>
      </c>
      <c r="AD54" s="27"/>
      <c r="AE54" s="27"/>
      <c r="AF54" s="27"/>
      <c r="AG54" s="27"/>
      <c r="AH54" s="27"/>
      <c r="AI54" s="324">
        <f>SUMIF('Rekapitulasi Juni'!$D$9:$D$192,APS!$B54,'Rekapitulasi Juni'!$E$9:$E$192)</f>
        <v>0</v>
      </c>
      <c r="AJ54" s="324">
        <f>SUMIF('Rekapitulasi Juni'!$D$9:$D$192,APS!$B54,'Rekapitulasi Juni'!$F$9:$F$192)</f>
        <v>0</v>
      </c>
      <c r="AK54" s="324">
        <f>SUMIF('Rekapitulasi Juni'!$D$9:$D$192,APS!$B54,'Rekapitulasi Juni'!$K$9:$K$192)</f>
        <v>0</v>
      </c>
      <c r="AL54" s="325">
        <f t="shared" si="37"/>
        <v>0</v>
      </c>
      <c r="AM54" s="325">
        <f t="shared" si="38"/>
        <v>0</v>
      </c>
      <c r="AN54" s="27"/>
      <c r="AO54" s="324">
        <f>SUMIF('Rekapitulasi Juni'!$U$9:$U$192,APS!$B54,'Rekapitulasi Juni'!$V$9:$V$192)</f>
        <v>0</v>
      </c>
      <c r="AP54" s="324">
        <f>SUMIF('Rekapitulasi Juni'!$U$9:$U$192,APS!$B54,'Rekapitulasi Juni'!$W$9:$W$192)</f>
        <v>0</v>
      </c>
      <c r="AQ54" s="27"/>
      <c r="AR54" s="325">
        <f t="shared" si="39"/>
        <v>0</v>
      </c>
      <c r="AS54" s="325">
        <f t="shared" si="40"/>
        <v>0</v>
      </c>
      <c r="AT54" s="27"/>
      <c r="AU54" s="324">
        <f>SUMIF('Rekapitulasi Juni'!$AL$9:$AL$192,APS!$B54,'Rekapitulasi Juni'!$AM$9:$AM$192)</f>
        <v>0</v>
      </c>
      <c r="AV54" s="324">
        <f>SUMIF('Rekapitulasi Juni'!$AL$9:$AL$192,APS!$B54,'Rekapitulasi Juni'!$AN$9:$AN$192)</f>
        <v>0</v>
      </c>
      <c r="AW54" s="27"/>
      <c r="AX54" s="325">
        <f t="shared" si="41"/>
        <v>0</v>
      </c>
      <c r="AY54" s="325">
        <f t="shared" si="42"/>
        <v>0</v>
      </c>
      <c r="AZ54" s="41">
        <f t="shared" si="43"/>
        <v>0</v>
      </c>
      <c r="BA54" s="41">
        <f t="shared" si="44"/>
        <v>0</v>
      </c>
      <c r="BB54" s="41">
        <f t="shared" si="45"/>
        <v>0</v>
      </c>
      <c r="BC54" s="41">
        <f t="shared" si="46"/>
        <v>0</v>
      </c>
      <c r="BD54" s="41">
        <f t="shared" si="47"/>
        <v>0</v>
      </c>
      <c r="BE54" s="41">
        <f t="shared" si="48"/>
        <v>0</v>
      </c>
      <c r="BF54" s="180">
        <f t="shared" si="49"/>
        <v>0</v>
      </c>
      <c r="BG54" s="27">
        <v>0</v>
      </c>
      <c r="BH54" s="27"/>
      <c r="BI54" s="324">
        <f>SUMIF('Rekapitulasi Juni'!$D$214:$D$393,APS!$B54,'Rekapitulasi Juni'!$E$214:$E$393)</f>
        <v>0</v>
      </c>
      <c r="BJ54" s="324">
        <f>SUMIF('Rekapitulasi Juni'!$D$214:$D$393,APS!$B54,'Rekapitulasi Juni'!$F$214:$F$393)</f>
        <v>0</v>
      </c>
      <c r="BK54" s="27"/>
      <c r="BL54" s="325">
        <f t="shared" si="50"/>
        <v>0</v>
      </c>
      <c r="BM54" s="325">
        <f t="shared" si="51"/>
        <v>0</v>
      </c>
      <c r="BN54" s="27"/>
      <c r="BO54" s="324">
        <f>SUMIF('Rekapitulasi Juni'!$U$214:$U$393,APS!$B54,'Rekapitulasi Juni'!$V$214:$V$393)</f>
        <v>0</v>
      </c>
      <c r="BP54" s="324">
        <f>SUMIF('Rekapitulasi Juni'!$U$214:$U$393,APS!$B54,'Rekapitulasi Juni'!$W$214:$W$393)</f>
        <v>0</v>
      </c>
      <c r="BQ54" s="27"/>
      <c r="BR54" s="325">
        <f t="shared" si="52"/>
        <v>0</v>
      </c>
      <c r="BS54" s="325">
        <f t="shared" si="53"/>
        <v>0</v>
      </c>
      <c r="BT54" s="27"/>
      <c r="BU54" s="324">
        <f>SUMIF('Rekapitulasi Juni'!$AL$214:$AL$393,APS!$B54,'Rekapitulasi Juni'!$AM$214:$AM$393)</f>
        <v>0</v>
      </c>
      <c r="BV54" s="324">
        <f>SUMIF('Rekapitulasi Juni'!$AL$214:$AL$393,APS!$B54,'Rekapitulasi Juni'!$AN$214:$AN$393)</f>
        <v>0</v>
      </c>
      <c r="BW54" s="27"/>
      <c r="BX54" s="325">
        <f t="shared" si="54"/>
        <v>0</v>
      </c>
      <c r="BY54" s="325">
        <f t="shared" si="55"/>
        <v>0</v>
      </c>
      <c r="BZ54" s="27"/>
      <c r="CA54" s="324">
        <f>SUMIF('Rekapitulasi Juni'!$BA$214:$BA$393,APS!$B54,'Rekapitulasi Juni'!$BB$214:$BB$393)</f>
        <v>0</v>
      </c>
      <c r="CB54" s="324">
        <f>SUMIF('Rekapitulasi Juni'!$BA$214:$BA$393,APS!$B54,'Rekapitulasi Juni'!$BC$214:$BC$393)</f>
        <v>0</v>
      </c>
      <c r="CC54" s="27"/>
      <c r="CD54" s="325">
        <f t="shared" si="56"/>
        <v>0</v>
      </c>
      <c r="CE54" s="325">
        <f t="shared" si="57"/>
        <v>0</v>
      </c>
      <c r="CF54" s="27"/>
      <c r="CG54" s="324">
        <f>SUMIF('Rekapitulasi Juni'!$BP$214:$BP$393,APS!$B54,'Rekapitulasi Juni'!$BQ$214:$BQ$393)</f>
        <v>0</v>
      </c>
      <c r="CH54" s="324">
        <f>SUMIF('Rekapitulasi Juni'!$BP$214:$BP$393,APS!$B54,'Rekapitulasi Juni'!$BR$214:$BR$393)</f>
        <v>0</v>
      </c>
      <c r="CI54" s="27"/>
      <c r="CJ54" s="325">
        <f t="shared" si="58"/>
        <v>0</v>
      </c>
      <c r="CK54" s="325">
        <f t="shared" si="59"/>
        <v>0</v>
      </c>
      <c r="CL54" s="41">
        <f t="shared" si="60"/>
        <v>0</v>
      </c>
      <c r="CM54" s="41">
        <f t="shared" si="61"/>
        <v>0</v>
      </c>
      <c r="CN54" s="41">
        <f t="shared" si="62"/>
        <v>0</v>
      </c>
      <c r="CO54" s="41">
        <f t="shared" si="63"/>
        <v>0</v>
      </c>
      <c r="CP54" s="41">
        <f t="shared" si="64"/>
        <v>0</v>
      </c>
      <c r="CQ54" s="41">
        <f t="shared" si="65"/>
        <v>0</v>
      </c>
      <c r="CR54" s="180">
        <f t="shared" si="66"/>
        <v>0</v>
      </c>
      <c r="CS54" s="27">
        <v>0</v>
      </c>
      <c r="CT54" s="27"/>
      <c r="CU54" s="324">
        <f>SUMIF('Rekapitulasi Juni'!$D$410:$D$588,APS!$B54,'Rekapitulasi Juni'!$E$410:$E$588)</f>
        <v>0</v>
      </c>
      <c r="CV54" s="324">
        <f>SUMIF('Rekapitulasi Juni'!$D$410:$D$588,APS!$B54,'Rekapitulasi Juni'!$F$410:$F$588)</f>
        <v>0</v>
      </c>
      <c r="CW54" s="27"/>
      <c r="CX54" s="325">
        <f t="shared" si="67"/>
        <v>0</v>
      </c>
      <c r="CY54" s="325">
        <f t="shared" si="68"/>
        <v>0</v>
      </c>
      <c r="CZ54" s="27"/>
      <c r="DA54" s="324">
        <f>SUMIF('Rekapitulasi Juni'!$U$410:$U$588,APS!$B54,'Rekapitulasi Juni'!$V$410:$V$588)</f>
        <v>0</v>
      </c>
      <c r="DB54" s="324">
        <f>SUMIF('Rekapitulasi Juni'!$U$410:$U$588,APS!$B54,'Rekapitulasi Juni'!$W$410:$W$588)</f>
        <v>0</v>
      </c>
      <c r="DC54" s="27"/>
      <c r="DD54" s="325">
        <f t="shared" si="69"/>
        <v>0</v>
      </c>
      <c r="DE54" s="325">
        <f t="shared" si="70"/>
        <v>0</v>
      </c>
      <c r="DF54" s="27"/>
      <c r="DG54" s="324">
        <f>SUMIF('Rekapitulasi Juni'!$AL$410:$AL$588,APS!$B54,'Rekapitulasi Juni'!$AM$410:$AM$588)</f>
        <v>0</v>
      </c>
      <c r="DH54" s="324">
        <f>SUMIF('Rekapitulasi Juni'!$AL$410:$AL$588,APS!$B54,'Rekapitulasi Juni'!$AN$410:$AN$588)</f>
        <v>0</v>
      </c>
      <c r="DI54" s="27"/>
      <c r="DJ54" s="325">
        <f t="shared" si="71"/>
        <v>0</v>
      </c>
      <c r="DK54" s="325">
        <f t="shared" si="72"/>
        <v>0</v>
      </c>
      <c r="DL54" s="27"/>
      <c r="DM54" s="324">
        <f>SUMIF('Rekapitulasi Juni'!$BA$410:$BA$588,APS!$B54,'Rekapitulasi Juni'!$BB$410:$BB$588)</f>
        <v>0</v>
      </c>
      <c r="DN54" s="324">
        <f>SUMIF('Rekapitulasi Juni'!$BA$410:$BA$588,APS!$B54,'Rekapitulasi Juni'!$BC$410:$BC$588)</f>
        <v>0</v>
      </c>
      <c r="DO54" s="324">
        <f>SUMIF('Rekapitulasi Juni'!$BA$410:$BA$588,APS!$B54,'Rekapitulasi Juni'!$BF$410:$BF$588)</f>
        <v>0</v>
      </c>
      <c r="DP54" s="325">
        <f t="shared" si="73"/>
        <v>0</v>
      </c>
      <c r="DQ54" s="325">
        <f t="shared" si="74"/>
        <v>0</v>
      </c>
      <c r="DR54" s="27"/>
      <c r="DS54" s="324">
        <f>SUMIF('Rekapitulasi Juni'!$BP$410:$BP$588,APS!$B54,'Rekapitulasi Juni'!$BQ$410:$BQ$588)</f>
        <v>0</v>
      </c>
      <c r="DT54" s="324">
        <f>SUMIF('Rekapitulasi Juni'!$BP$410:$BP$588,APS!$B54,'Rekapitulasi Juni'!$BR$410:$BR$588)</f>
        <v>0</v>
      </c>
      <c r="DU54" s="27"/>
      <c r="DV54" s="325">
        <f t="shared" si="75"/>
        <v>0</v>
      </c>
      <c r="DW54" s="325">
        <f t="shared" si="76"/>
        <v>0</v>
      </c>
      <c r="DX54" s="41">
        <f t="shared" si="77"/>
        <v>0</v>
      </c>
      <c r="DY54" s="41">
        <f t="shared" si="78"/>
        <v>0</v>
      </c>
      <c r="DZ54" s="41">
        <f t="shared" si="79"/>
        <v>0</v>
      </c>
      <c r="EA54" s="41">
        <f t="shared" si="80"/>
        <v>0</v>
      </c>
      <c r="EB54" s="41">
        <f t="shared" si="81"/>
        <v>0</v>
      </c>
      <c r="EC54" s="41">
        <f t="shared" si="82"/>
        <v>0</v>
      </c>
      <c r="ED54" s="180">
        <f t="shared" si="83"/>
        <v>0</v>
      </c>
      <c r="EE54" s="27">
        <v>0</v>
      </c>
      <c r="EF54" s="27"/>
      <c r="EG54" s="324">
        <f>SUMIF('Rekapitulasi Juni'!$D$608:$D$786,APS!$B54,'Rekapitulasi Juni'!$E$608:$E$786)</f>
        <v>0</v>
      </c>
      <c r="EH54" s="324">
        <f>SUMIF('Rekapitulasi Juni'!$D$608:$D$786,APS!$B54,'Rekapitulasi Juni'!$F$608:$F$786)</f>
        <v>0</v>
      </c>
      <c r="EI54" s="27"/>
      <c r="EJ54" s="325">
        <f t="shared" si="84"/>
        <v>0</v>
      </c>
      <c r="EK54" s="325">
        <f t="shared" si="85"/>
        <v>0</v>
      </c>
      <c r="EL54" s="27"/>
      <c r="EM54" s="324">
        <f>SUMIF('Rekapitulasi Juni'!$U$608:$U$786,APS!$B54,'Rekapitulasi Juni'!$V$608:$V$786)</f>
        <v>0</v>
      </c>
      <c r="EN54" s="324">
        <f>SUMIF('Rekapitulasi Juni'!$U$608:$U$786,APS!$B54,'Rekapitulasi Juni'!$W$608:$W$786)</f>
        <v>0</v>
      </c>
      <c r="EO54" s="27"/>
      <c r="EP54" s="325">
        <f t="shared" si="86"/>
        <v>0</v>
      </c>
      <c r="EQ54" s="325">
        <f t="shared" si="87"/>
        <v>0</v>
      </c>
      <c r="ER54" s="27"/>
      <c r="ES54" s="324">
        <f>SUMIF('Rekapitulasi Juni'!$AL$608:$AL$786,APS!$B54,'Rekapitulasi Juni'!$AM$608:$AM$786)</f>
        <v>0</v>
      </c>
      <c r="ET54" s="324">
        <f>SUMIF('Rekapitulasi Juni'!$AL$608:$AL$786,APS!$B54,'Rekapitulasi Juni'!$AN$608:$AN$786)</f>
        <v>0</v>
      </c>
      <c r="EU54" s="27"/>
      <c r="EV54" s="325">
        <f t="shared" si="88"/>
        <v>0</v>
      </c>
      <c r="EW54" s="325">
        <f t="shared" si="89"/>
        <v>0</v>
      </c>
      <c r="EX54" s="27"/>
      <c r="EY54" s="324">
        <f>SUMIF('Rekapitulasi Juni'!$BA$608:$BA$786,APS!$B54,'Rekapitulasi Juni'!$BB$608:$BB$786)</f>
        <v>0</v>
      </c>
      <c r="EZ54" s="324">
        <f>SUMIF('Rekapitulasi Juni'!$BA$608:$BA$786,APS!$B54,'Rekapitulasi Juni'!$BC$608:$BC$786)</f>
        <v>0</v>
      </c>
      <c r="FA54" s="324">
        <f>SUMIF('Rekapitulasi Juni'!$BA$608:$BA$786,APS!$B54,'Rekapitulasi Juni'!$BF$608:$BF$786)</f>
        <v>0</v>
      </c>
      <c r="FB54" s="325">
        <f t="shared" si="90"/>
        <v>0</v>
      </c>
      <c r="FC54" s="325">
        <f t="shared" si="91"/>
        <v>0</v>
      </c>
      <c r="FD54" s="27"/>
      <c r="FE54" s="27"/>
      <c r="FF54" s="27"/>
      <c r="FG54" s="27"/>
      <c r="FH54" s="27"/>
      <c r="FI54" s="27"/>
      <c r="FJ54" s="41">
        <f t="shared" si="92"/>
        <v>0</v>
      </c>
      <c r="FK54" s="41">
        <f t="shared" si="93"/>
        <v>0</v>
      </c>
      <c r="FL54" s="41">
        <f t="shared" si="94"/>
        <v>0</v>
      </c>
      <c r="FM54" s="41">
        <f t="shared" si="95"/>
        <v>0</v>
      </c>
      <c r="FN54" s="41">
        <f t="shared" si="96"/>
        <v>0</v>
      </c>
      <c r="FO54" s="41">
        <f t="shared" si="97"/>
        <v>0</v>
      </c>
      <c r="FP54" s="180">
        <f t="shared" si="98"/>
        <v>0</v>
      </c>
      <c r="FQ54" s="27"/>
      <c r="FR54" s="27"/>
      <c r="FS54" s="324">
        <f>SUMIF('Rekapitulasi Juni'!$D$804:$D$984,APS!$B54,'Rekapitulasi Juni'!$E$804:$E$984)</f>
        <v>0</v>
      </c>
      <c r="FT54" s="324">
        <f>SUMIF('Rekapitulasi Juni'!$D$804:$D$984,APS!$B54,'Rekapitulasi Juni'!$F$804:$F$984)</f>
        <v>0</v>
      </c>
      <c r="FU54" s="27"/>
      <c r="FV54" s="325">
        <f t="shared" si="99"/>
        <v>0</v>
      </c>
      <c r="FW54" s="325">
        <f t="shared" si="100"/>
        <v>0</v>
      </c>
      <c r="FX54" s="27"/>
      <c r="FY54" s="324">
        <f>SUMIF('Rekapitulasi Juni'!$U$804:$U$984,APS!$B54,'Rekapitulasi Juni'!$V$804:$V$984)</f>
        <v>0</v>
      </c>
      <c r="FZ54" s="324">
        <f>SUMIF('Rekapitulasi Juni'!$U$804:$U$984,APS!$B54,'Rekapitulasi Juni'!$W$804:$W$984)</f>
        <v>0</v>
      </c>
      <c r="GA54" s="27"/>
      <c r="GB54" s="325">
        <f t="shared" si="101"/>
        <v>0</v>
      </c>
      <c r="GC54" s="325">
        <f t="shared" si="102"/>
        <v>0</v>
      </c>
      <c r="GD54" s="27"/>
      <c r="GE54" s="324">
        <f>SUMIF('Rekapitulasi Juni'!$AL$804:$AL$984,APS!$B54,'Rekapitulasi Juni'!$AM$804:$AM$984)</f>
        <v>0</v>
      </c>
      <c r="GF54" s="324">
        <f>SUMIF('Rekapitulasi Juni'!$AL$804:$AL$984,APS!$B54,'Rekapitulasi Juni'!$AN$804:$AN$984)</f>
        <v>0</v>
      </c>
      <c r="GG54" s="27"/>
      <c r="GH54" s="325">
        <f t="shared" si="27"/>
        <v>0</v>
      </c>
      <c r="GI54" s="325">
        <f t="shared" si="28"/>
        <v>0</v>
      </c>
      <c r="GJ54" s="27"/>
      <c r="GK54" s="27"/>
      <c r="GL54" s="41">
        <f t="shared" si="103"/>
        <v>0</v>
      </c>
      <c r="GM54" s="41">
        <f t="shared" si="104"/>
        <v>0</v>
      </c>
      <c r="GN54" s="41">
        <f t="shared" si="105"/>
        <v>0</v>
      </c>
      <c r="GO54" s="41">
        <f t="shared" si="106"/>
        <v>0</v>
      </c>
      <c r="GP54" s="41">
        <f t="shared" si="107"/>
        <v>0</v>
      </c>
      <c r="GQ54" s="41">
        <f t="shared" si="108"/>
        <v>0</v>
      </c>
      <c r="GR54" s="180">
        <f t="shared" si="109"/>
        <v>0</v>
      </c>
      <c r="GS54" s="41">
        <f t="shared" si="29"/>
        <v>0</v>
      </c>
      <c r="GT54" s="41">
        <f t="shared" si="30"/>
        <v>0</v>
      </c>
      <c r="GU54" s="41">
        <f t="shared" si="31"/>
        <v>0</v>
      </c>
      <c r="GV54" s="41">
        <f t="shared" si="32"/>
        <v>0</v>
      </c>
      <c r="GW54" s="41">
        <f t="shared" si="33"/>
        <v>0</v>
      </c>
      <c r="GX54" s="41">
        <f t="shared" si="34"/>
        <v>0</v>
      </c>
      <c r="GY54" s="180">
        <f t="shared" si="35"/>
        <v>0</v>
      </c>
      <c r="GZ54" s="41">
        <v>38</v>
      </c>
      <c r="HA54" s="32"/>
      <c r="HB54" s="42">
        <f t="shared" si="123"/>
        <v>-500</v>
      </c>
      <c r="HC54" s="43"/>
    </row>
    <row r="55" spans="1:211" ht="15" hidden="1" customHeight="1">
      <c r="A55" s="31" t="s">
        <v>118</v>
      </c>
      <c r="B55" s="32" t="s">
        <v>119</v>
      </c>
      <c r="C55" s="31" t="s">
        <v>4</v>
      </c>
      <c r="D55" s="31" t="s">
        <v>1</v>
      </c>
      <c r="E55" s="31" t="s">
        <v>43</v>
      </c>
      <c r="F55" s="31" t="s">
        <v>1</v>
      </c>
      <c r="G55" s="33">
        <v>0</v>
      </c>
      <c r="H55" s="33">
        <v>0</v>
      </c>
      <c r="I55" s="33">
        <v>0</v>
      </c>
      <c r="J55" s="34">
        <f>IFERROR(VLOOKUP(A55,#REF!,3,0),0)</f>
        <v>0</v>
      </c>
      <c r="K55" s="34">
        <f t="shared" si="118"/>
        <v>0</v>
      </c>
      <c r="L55" s="34">
        <v>0</v>
      </c>
      <c r="M55" s="34">
        <v>0</v>
      </c>
      <c r="N55" s="35">
        <f t="shared" si="119"/>
        <v>0</v>
      </c>
      <c r="O55" s="35">
        <f t="shared" si="120"/>
        <v>0</v>
      </c>
      <c r="P55" s="36">
        <v>0</v>
      </c>
      <c r="Q55" s="36">
        <f t="shared" si="36"/>
        <v>0</v>
      </c>
      <c r="R55" s="36"/>
      <c r="S55" s="37">
        <f ca="1">SUMIF(ROP!$D$6:$H$65536,A55,ROP!$J$6:$J$65536)</f>
        <v>0</v>
      </c>
      <c r="T55" s="37">
        <f>SUMIF(HASIL!$B:$B,APS!$B55&amp;RIGHT(APS!T$9,2),HASIL!$I:$I)</f>
        <v>0</v>
      </c>
      <c r="U55" s="37">
        <f>SUMIF(HASIL!$B:$B,APS!$B55&amp;RIGHT(APS!U$9,2),HASIL!$I:$I)</f>
        <v>0</v>
      </c>
      <c r="V55" s="37">
        <f>SUMIF(HASIL!$B:$B,APS!$B55&amp;RIGHT(APS!V$9,2),HASIL!$I:$I)</f>
        <v>0</v>
      </c>
      <c r="W55" s="37">
        <f>SUMIF(HASIL!$B:$B,APS!$B55&amp;RIGHT(APS!W$9,2),HASIL!$I:$I)</f>
        <v>0</v>
      </c>
      <c r="X55" s="38">
        <f t="shared" si="121"/>
        <v>0</v>
      </c>
      <c r="Y55" s="38">
        <f t="shared" si="122"/>
        <v>0</v>
      </c>
      <c r="Z55" s="39">
        <f t="shared" si="115"/>
        <v>0</v>
      </c>
      <c r="AA55" s="39">
        <f t="shared" si="26"/>
        <v>0</v>
      </c>
      <c r="AB55" s="40">
        <f t="shared" si="116"/>
        <v>0</v>
      </c>
      <c r="AC55" s="27">
        <v>0</v>
      </c>
      <c r="AD55" s="27"/>
      <c r="AE55" s="27"/>
      <c r="AF55" s="27"/>
      <c r="AG55" s="27"/>
      <c r="AH55" s="27"/>
      <c r="AI55" s="324">
        <f>SUMIF('Rekapitulasi Juni'!$D$9:$D$192,APS!$B55,'Rekapitulasi Juni'!$E$9:$E$192)</f>
        <v>0</v>
      </c>
      <c r="AJ55" s="324">
        <f>SUMIF('Rekapitulasi Juni'!$D$9:$D$192,APS!$B55,'Rekapitulasi Juni'!$F$9:$F$192)</f>
        <v>0</v>
      </c>
      <c r="AK55" s="324">
        <f>SUMIF('Rekapitulasi Juni'!$D$9:$D$192,APS!$B55,'Rekapitulasi Juni'!$K$9:$K$192)</f>
        <v>0</v>
      </c>
      <c r="AL55" s="325">
        <f t="shared" si="37"/>
        <v>0</v>
      </c>
      <c r="AM55" s="325">
        <f t="shared" si="38"/>
        <v>0</v>
      </c>
      <c r="AN55" s="27"/>
      <c r="AO55" s="324">
        <f>SUMIF('Rekapitulasi Juni'!$U$9:$U$192,APS!$B55,'Rekapitulasi Juni'!$V$9:$V$192)</f>
        <v>0</v>
      </c>
      <c r="AP55" s="324">
        <f>SUMIF('Rekapitulasi Juni'!$U$9:$U$192,APS!$B55,'Rekapitulasi Juni'!$W$9:$W$192)</f>
        <v>0</v>
      </c>
      <c r="AQ55" s="27"/>
      <c r="AR55" s="325">
        <f t="shared" si="39"/>
        <v>0</v>
      </c>
      <c r="AS55" s="325">
        <f t="shared" si="40"/>
        <v>0</v>
      </c>
      <c r="AT55" s="27"/>
      <c r="AU55" s="324">
        <f>SUMIF('Rekapitulasi Juni'!$AL$9:$AL$192,APS!$B55,'Rekapitulasi Juni'!$AM$9:$AM$192)</f>
        <v>0</v>
      </c>
      <c r="AV55" s="324">
        <f>SUMIF('Rekapitulasi Juni'!$AL$9:$AL$192,APS!$B55,'Rekapitulasi Juni'!$AN$9:$AN$192)</f>
        <v>0</v>
      </c>
      <c r="AW55" s="27"/>
      <c r="AX55" s="325">
        <f t="shared" si="41"/>
        <v>0</v>
      </c>
      <c r="AY55" s="325">
        <f t="shared" si="42"/>
        <v>0</v>
      </c>
      <c r="AZ55" s="41">
        <f t="shared" si="43"/>
        <v>0</v>
      </c>
      <c r="BA55" s="41">
        <f t="shared" si="44"/>
        <v>0</v>
      </c>
      <c r="BB55" s="41">
        <f t="shared" si="45"/>
        <v>0</v>
      </c>
      <c r="BC55" s="41">
        <f t="shared" si="46"/>
        <v>0</v>
      </c>
      <c r="BD55" s="41">
        <f t="shared" si="47"/>
        <v>0</v>
      </c>
      <c r="BE55" s="41">
        <f t="shared" si="48"/>
        <v>0</v>
      </c>
      <c r="BF55" s="180">
        <f t="shared" si="49"/>
        <v>0</v>
      </c>
      <c r="BG55" s="27">
        <v>0</v>
      </c>
      <c r="BH55" s="27"/>
      <c r="BI55" s="324">
        <f>SUMIF('Rekapitulasi Juni'!$D$214:$D$393,APS!$B55,'Rekapitulasi Juni'!$E$214:$E$393)</f>
        <v>0</v>
      </c>
      <c r="BJ55" s="324">
        <f>SUMIF('Rekapitulasi Juni'!$D$214:$D$393,APS!$B55,'Rekapitulasi Juni'!$F$214:$F$393)</f>
        <v>0</v>
      </c>
      <c r="BK55" s="27"/>
      <c r="BL55" s="325">
        <f t="shared" si="50"/>
        <v>0</v>
      </c>
      <c r="BM55" s="325">
        <f t="shared" si="51"/>
        <v>0</v>
      </c>
      <c r="BN55" s="27"/>
      <c r="BO55" s="324">
        <f>SUMIF('Rekapitulasi Juni'!$U$214:$U$393,APS!$B55,'Rekapitulasi Juni'!$V$214:$V$393)</f>
        <v>0</v>
      </c>
      <c r="BP55" s="324">
        <f>SUMIF('Rekapitulasi Juni'!$U$214:$U$393,APS!$B55,'Rekapitulasi Juni'!$W$214:$W$393)</f>
        <v>0</v>
      </c>
      <c r="BQ55" s="27"/>
      <c r="BR55" s="325">
        <f t="shared" si="52"/>
        <v>0</v>
      </c>
      <c r="BS55" s="325">
        <f t="shared" si="53"/>
        <v>0</v>
      </c>
      <c r="BT55" s="27"/>
      <c r="BU55" s="324">
        <f>SUMIF('Rekapitulasi Juni'!$AL$214:$AL$393,APS!$B55,'Rekapitulasi Juni'!$AM$214:$AM$393)</f>
        <v>0</v>
      </c>
      <c r="BV55" s="324">
        <f>SUMIF('Rekapitulasi Juni'!$AL$214:$AL$393,APS!$B55,'Rekapitulasi Juni'!$AN$214:$AN$393)</f>
        <v>0</v>
      </c>
      <c r="BW55" s="27"/>
      <c r="BX55" s="325">
        <f t="shared" si="54"/>
        <v>0</v>
      </c>
      <c r="BY55" s="325">
        <f t="shared" si="55"/>
        <v>0</v>
      </c>
      <c r="BZ55" s="27"/>
      <c r="CA55" s="324">
        <f>SUMIF('Rekapitulasi Juni'!$BA$214:$BA$393,APS!$B55,'Rekapitulasi Juni'!$BB$214:$BB$393)</f>
        <v>0</v>
      </c>
      <c r="CB55" s="324">
        <f>SUMIF('Rekapitulasi Juni'!$BA$214:$BA$393,APS!$B55,'Rekapitulasi Juni'!$BC$214:$BC$393)</f>
        <v>0</v>
      </c>
      <c r="CC55" s="27"/>
      <c r="CD55" s="325">
        <f t="shared" si="56"/>
        <v>0</v>
      </c>
      <c r="CE55" s="325">
        <f t="shared" si="57"/>
        <v>0</v>
      </c>
      <c r="CF55" s="27"/>
      <c r="CG55" s="324">
        <f>SUMIF('Rekapitulasi Juni'!$BP$214:$BP$393,APS!$B55,'Rekapitulasi Juni'!$BQ$214:$BQ$393)</f>
        <v>0</v>
      </c>
      <c r="CH55" s="324">
        <f>SUMIF('Rekapitulasi Juni'!$BP$214:$BP$393,APS!$B55,'Rekapitulasi Juni'!$BR$214:$BR$393)</f>
        <v>0</v>
      </c>
      <c r="CI55" s="27"/>
      <c r="CJ55" s="325">
        <f t="shared" si="58"/>
        <v>0</v>
      </c>
      <c r="CK55" s="325">
        <f t="shared" si="59"/>
        <v>0</v>
      </c>
      <c r="CL55" s="41">
        <f t="shared" si="60"/>
        <v>0</v>
      </c>
      <c r="CM55" s="41">
        <f t="shared" si="61"/>
        <v>0</v>
      </c>
      <c r="CN55" s="41">
        <f t="shared" si="62"/>
        <v>0</v>
      </c>
      <c r="CO55" s="41">
        <f t="shared" si="63"/>
        <v>0</v>
      </c>
      <c r="CP55" s="41">
        <f t="shared" si="64"/>
        <v>0</v>
      </c>
      <c r="CQ55" s="41">
        <f t="shared" si="65"/>
        <v>0</v>
      </c>
      <c r="CR55" s="180">
        <f t="shared" si="66"/>
        <v>0</v>
      </c>
      <c r="CS55" s="27">
        <v>0</v>
      </c>
      <c r="CT55" s="27"/>
      <c r="CU55" s="324">
        <f>SUMIF('Rekapitulasi Juni'!$D$410:$D$588,APS!$B55,'Rekapitulasi Juni'!$E$410:$E$588)</f>
        <v>0</v>
      </c>
      <c r="CV55" s="324">
        <f>SUMIF('Rekapitulasi Juni'!$D$410:$D$588,APS!$B55,'Rekapitulasi Juni'!$F$410:$F$588)</f>
        <v>0</v>
      </c>
      <c r="CW55" s="27"/>
      <c r="CX55" s="325">
        <f t="shared" si="67"/>
        <v>0</v>
      </c>
      <c r="CY55" s="325">
        <f t="shared" si="68"/>
        <v>0</v>
      </c>
      <c r="CZ55" s="27"/>
      <c r="DA55" s="324">
        <f>SUMIF('Rekapitulasi Juni'!$U$410:$U$588,APS!$B55,'Rekapitulasi Juni'!$V$410:$V$588)</f>
        <v>0</v>
      </c>
      <c r="DB55" s="324">
        <f>SUMIF('Rekapitulasi Juni'!$U$410:$U$588,APS!$B55,'Rekapitulasi Juni'!$W$410:$W$588)</f>
        <v>0</v>
      </c>
      <c r="DC55" s="27"/>
      <c r="DD55" s="325">
        <f t="shared" si="69"/>
        <v>0</v>
      </c>
      <c r="DE55" s="325">
        <f t="shared" si="70"/>
        <v>0</v>
      </c>
      <c r="DF55" s="27"/>
      <c r="DG55" s="324">
        <f>SUMIF('Rekapitulasi Juni'!$AL$410:$AL$588,APS!$B55,'Rekapitulasi Juni'!$AM$410:$AM$588)</f>
        <v>0</v>
      </c>
      <c r="DH55" s="324">
        <f>SUMIF('Rekapitulasi Juni'!$AL$410:$AL$588,APS!$B55,'Rekapitulasi Juni'!$AN$410:$AN$588)</f>
        <v>0</v>
      </c>
      <c r="DI55" s="27"/>
      <c r="DJ55" s="325">
        <f t="shared" si="71"/>
        <v>0</v>
      </c>
      <c r="DK55" s="325">
        <f t="shared" si="72"/>
        <v>0</v>
      </c>
      <c r="DL55" s="27"/>
      <c r="DM55" s="324">
        <f>SUMIF('Rekapitulasi Juni'!$BA$410:$BA$588,APS!$B55,'Rekapitulasi Juni'!$BB$410:$BB$588)</f>
        <v>0</v>
      </c>
      <c r="DN55" s="324">
        <f>SUMIF('Rekapitulasi Juni'!$BA$410:$BA$588,APS!$B55,'Rekapitulasi Juni'!$BC$410:$BC$588)</f>
        <v>0</v>
      </c>
      <c r="DO55" s="324">
        <f>SUMIF('Rekapitulasi Juni'!$BA$410:$BA$588,APS!$B55,'Rekapitulasi Juni'!$BF$410:$BF$588)</f>
        <v>0</v>
      </c>
      <c r="DP55" s="325">
        <f t="shared" si="73"/>
        <v>0</v>
      </c>
      <c r="DQ55" s="325">
        <f t="shared" si="74"/>
        <v>0</v>
      </c>
      <c r="DR55" s="27"/>
      <c r="DS55" s="324">
        <f>SUMIF('Rekapitulasi Juni'!$BP$410:$BP$588,APS!$B55,'Rekapitulasi Juni'!$BQ$410:$BQ$588)</f>
        <v>0</v>
      </c>
      <c r="DT55" s="324">
        <f>SUMIF('Rekapitulasi Juni'!$BP$410:$BP$588,APS!$B55,'Rekapitulasi Juni'!$BR$410:$BR$588)</f>
        <v>0</v>
      </c>
      <c r="DU55" s="27"/>
      <c r="DV55" s="325">
        <f t="shared" si="75"/>
        <v>0</v>
      </c>
      <c r="DW55" s="325">
        <f t="shared" si="76"/>
        <v>0</v>
      </c>
      <c r="DX55" s="41">
        <f t="shared" si="77"/>
        <v>0</v>
      </c>
      <c r="DY55" s="41">
        <f t="shared" si="78"/>
        <v>0</v>
      </c>
      <c r="DZ55" s="41">
        <f t="shared" si="79"/>
        <v>0</v>
      </c>
      <c r="EA55" s="41">
        <f t="shared" si="80"/>
        <v>0</v>
      </c>
      <c r="EB55" s="41">
        <f t="shared" si="81"/>
        <v>0</v>
      </c>
      <c r="EC55" s="41">
        <f t="shared" si="82"/>
        <v>0</v>
      </c>
      <c r="ED55" s="180">
        <f t="shared" si="83"/>
        <v>0</v>
      </c>
      <c r="EE55" s="27">
        <v>0</v>
      </c>
      <c r="EF55" s="27"/>
      <c r="EG55" s="324">
        <f>SUMIF('Rekapitulasi Juni'!$D$608:$D$786,APS!$B55,'Rekapitulasi Juni'!$E$608:$E$786)</f>
        <v>0</v>
      </c>
      <c r="EH55" s="324">
        <f>SUMIF('Rekapitulasi Juni'!$D$608:$D$786,APS!$B55,'Rekapitulasi Juni'!$F$608:$F$786)</f>
        <v>0</v>
      </c>
      <c r="EI55" s="27"/>
      <c r="EJ55" s="325">
        <f t="shared" si="84"/>
        <v>0</v>
      </c>
      <c r="EK55" s="325">
        <f t="shared" si="85"/>
        <v>0</v>
      </c>
      <c r="EL55" s="27"/>
      <c r="EM55" s="324">
        <f>SUMIF('Rekapitulasi Juni'!$U$608:$U$786,APS!$B55,'Rekapitulasi Juni'!$V$608:$V$786)</f>
        <v>0</v>
      </c>
      <c r="EN55" s="324">
        <f>SUMIF('Rekapitulasi Juni'!$U$608:$U$786,APS!$B55,'Rekapitulasi Juni'!$W$608:$W$786)</f>
        <v>0</v>
      </c>
      <c r="EO55" s="27"/>
      <c r="EP55" s="325">
        <f t="shared" si="86"/>
        <v>0</v>
      </c>
      <c r="EQ55" s="325">
        <f t="shared" si="87"/>
        <v>0</v>
      </c>
      <c r="ER55" s="27"/>
      <c r="ES55" s="324">
        <f>SUMIF('Rekapitulasi Juni'!$AL$608:$AL$786,APS!$B55,'Rekapitulasi Juni'!$AM$608:$AM$786)</f>
        <v>0</v>
      </c>
      <c r="ET55" s="324">
        <f>SUMIF('Rekapitulasi Juni'!$AL$608:$AL$786,APS!$B55,'Rekapitulasi Juni'!$AN$608:$AN$786)</f>
        <v>0</v>
      </c>
      <c r="EU55" s="27"/>
      <c r="EV55" s="325">
        <f t="shared" si="88"/>
        <v>0</v>
      </c>
      <c r="EW55" s="325">
        <f t="shared" si="89"/>
        <v>0</v>
      </c>
      <c r="EX55" s="27"/>
      <c r="EY55" s="324">
        <f>SUMIF('Rekapitulasi Juni'!$BA$608:$BA$786,APS!$B55,'Rekapitulasi Juni'!$BB$608:$BB$786)</f>
        <v>0</v>
      </c>
      <c r="EZ55" s="324">
        <f>SUMIF('Rekapitulasi Juni'!$BA$608:$BA$786,APS!$B55,'Rekapitulasi Juni'!$BC$608:$BC$786)</f>
        <v>0</v>
      </c>
      <c r="FA55" s="324">
        <f>SUMIF('Rekapitulasi Juni'!$BA$608:$BA$786,APS!$B55,'Rekapitulasi Juni'!$BF$608:$BF$786)</f>
        <v>0</v>
      </c>
      <c r="FB55" s="325">
        <f t="shared" si="90"/>
        <v>0</v>
      </c>
      <c r="FC55" s="325">
        <f t="shared" si="91"/>
        <v>0</v>
      </c>
      <c r="FD55" s="27"/>
      <c r="FE55" s="27"/>
      <c r="FF55" s="27"/>
      <c r="FG55" s="27"/>
      <c r="FH55" s="27"/>
      <c r="FI55" s="27"/>
      <c r="FJ55" s="41">
        <f t="shared" si="92"/>
        <v>0</v>
      </c>
      <c r="FK55" s="41">
        <f t="shared" si="93"/>
        <v>0</v>
      </c>
      <c r="FL55" s="41">
        <f t="shared" si="94"/>
        <v>0</v>
      </c>
      <c r="FM55" s="41">
        <f t="shared" si="95"/>
        <v>0</v>
      </c>
      <c r="FN55" s="41">
        <f t="shared" si="96"/>
        <v>0</v>
      </c>
      <c r="FO55" s="41">
        <f t="shared" si="97"/>
        <v>0</v>
      </c>
      <c r="FP55" s="180">
        <f t="shared" si="98"/>
        <v>0</v>
      </c>
      <c r="FQ55" s="27"/>
      <c r="FR55" s="27"/>
      <c r="FS55" s="324">
        <f>SUMIF('Rekapitulasi Juni'!$D$804:$D$984,APS!$B55,'Rekapitulasi Juni'!$E$804:$E$984)</f>
        <v>0</v>
      </c>
      <c r="FT55" s="324">
        <f>SUMIF('Rekapitulasi Juni'!$D$804:$D$984,APS!$B55,'Rekapitulasi Juni'!$F$804:$F$984)</f>
        <v>0</v>
      </c>
      <c r="FU55" s="27"/>
      <c r="FV55" s="325">
        <f t="shared" si="99"/>
        <v>0</v>
      </c>
      <c r="FW55" s="325">
        <f t="shared" si="100"/>
        <v>0</v>
      </c>
      <c r="FX55" s="27"/>
      <c r="FY55" s="324">
        <f>SUMIF('Rekapitulasi Juni'!$U$804:$U$984,APS!$B55,'Rekapitulasi Juni'!$V$804:$V$984)</f>
        <v>0</v>
      </c>
      <c r="FZ55" s="324">
        <f>SUMIF('Rekapitulasi Juni'!$U$804:$U$984,APS!$B55,'Rekapitulasi Juni'!$W$804:$W$984)</f>
        <v>0</v>
      </c>
      <c r="GA55" s="27"/>
      <c r="GB55" s="325">
        <f t="shared" si="101"/>
        <v>0</v>
      </c>
      <c r="GC55" s="325">
        <f t="shared" si="102"/>
        <v>0</v>
      </c>
      <c r="GD55" s="27"/>
      <c r="GE55" s="324">
        <f>SUMIF('Rekapitulasi Juni'!$AL$804:$AL$984,APS!$B55,'Rekapitulasi Juni'!$AM$804:$AM$984)</f>
        <v>0</v>
      </c>
      <c r="GF55" s="324">
        <f>SUMIF('Rekapitulasi Juni'!$AL$804:$AL$984,APS!$B55,'Rekapitulasi Juni'!$AN$804:$AN$984)</f>
        <v>0</v>
      </c>
      <c r="GG55" s="27"/>
      <c r="GH55" s="325">
        <f t="shared" si="27"/>
        <v>0</v>
      </c>
      <c r="GI55" s="325">
        <f t="shared" si="28"/>
        <v>0</v>
      </c>
      <c r="GJ55" s="27"/>
      <c r="GK55" s="27"/>
      <c r="GL55" s="41">
        <f t="shared" si="103"/>
        <v>0</v>
      </c>
      <c r="GM55" s="41">
        <f t="shared" si="104"/>
        <v>0</v>
      </c>
      <c r="GN55" s="41">
        <f t="shared" si="105"/>
        <v>0</v>
      </c>
      <c r="GO55" s="41">
        <f t="shared" si="106"/>
        <v>0</v>
      </c>
      <c r="GP55" s="41">
        <f t="shared" si="107"/>
        <v>0</v>
      </c>
      <c r="GQ55" s="41">
        <f t="shared" si="108"/>
        <v>0</v>
      </c>
      <c r="GR55" s="180">
        <f t="shared" si="109"/>
        <v>0</v>
      </c>
      <c r="GS55" s="41">
        <f t="shared" si="29"/>
        <v>0</v>
      </c>
      <c r="GT55" s="41">
        <f t="shared" si="30"/>
        <v>0</v>
      </c>
      <c r="GU55" s="41">
        <f t="shared" si="31"/>
        <v>0</v>
      </c>
      <c r="GV55" s="41">
        <f t="shared" si="32"/>
        <v>0</v>
      </c>
      <c r="GW55" s="41">
        <f t="shared" si="33"/>
        <v>0</v>
      </c>
      <c r="GX55" s="41">
        <f t="shared" si="34"/>
        <v>0</v>
      </c>
      <c r="GY55" s="180">
        <f t="shared" si="35"/>
        <v>0</v>
      </c>
      <c r="GZ55" s="41">
        <v>39</v>
      </c>
      <c r="HA55" s="32"/>
      <c r="HB55" s="42">
        <f t="shared" si="123"/>
        <v>0</v>
      </c>
      <c r="HC55" s="43"/>
    </row>
    <row r="56" spans="1:211" ht="15" hidden="1" customHeight="1">
      <c r="A56" s="31" t="s">
        <v>120</v>
      </c>
      <c r="B56" s="32" t="s">
        <v>121</v>
      </c>
      <c r="C56" s="31" t="s">
        <v>4</v>
      </c>
      <c r="D56" s="31" t="s">
        <v>1</v>
      </c>
      <c r="E56" s="31" t="s">
        <v>43</v>
      </c>
      <c r="F56" s="31" t="s">
        <v>1</v>
      </c>
      <c r="G56" s="33">
        <v>0</v>
      </c>
      <c r="H56" s="33">
        <v>0</v>
      </c>
      <c r="I56" s="33">
        <v>0</v>
      </c>
      <c r="J56" s="34">
        <f>IFERROR(VLOOKUP(A56,#REF!,3,0),0)</f>
        <v>0</v>
      </c>
      <c r="K56" s="34">
        <f t="shared" si="118"/>
        <v>0</v>
      </c>
      <c r="L56" s="34">
        <v>0</v>
      </c>
      <c r="M56" s="34">
        <v>0</v>
      </c>
      <c r="N56" s="35">
        <f t="shared" si="119"/>
        <v>0</v>
      </c>
      <c r="O56" s="35">
        <f t="shared" si="120"/>
        <v>0</v>
      </c>
      <c r="P56" s="36">
        <v>0</v>
      </c>
      <c r="Q56" s="36">
        <f t="shared" si="36"/>
        <v>0</v>
      </c>
      <c r="R56" s="36"/>
      <c r="S56" s="37">
        <f ca="1">SUMIF(ROP!$D$6:$H$65536,A56,ROP!$J$6:$J$65536)</f>
        <v>0</v>
      </c>
      <c r="T56" s="37">
        <f>SUMIF(HASIL!$B:$B,APS!$B56&amp;RIGHT(APS!T$9,2),HASIL!$I:$I)</f>
        <v>0</v>
      </c>
      <c r="U56" s="37">
        <f>SUMIF(HASIL!$B:$B,APS!$B56&amp;RIGHT(APS!U$9,2),HASIL!$I:$I)</f>
        <v>0</v>
      </c>
      <c r="V56" s="37">
        <f>SUMIF(HASIL!$B:$B,APS!$B56&amp;RIGHT(APS!V$9,2),HASIL!$I:$I)</f>
        <v>0</v>
      </c>
      <c r="W56" s="37">
        <f>SUMIF(HASIL!$B:$B,APS!$B56&amp;RIGHT(APS!W$9,2),HASIL!$I:$I)</f>
        <v>0</v>
      </c>
      <c r="X56" s="38">
        <f t="shared" si="121"/>
        <v>0</v>
      </c>
      <c r="Y56" s="38">
        <f t="shared" si="122"/>
        <v>0</v>
      </c>
      <c r="Z56" s="39">
        <f t="shared" si="115"/>
        <v>0</v>
      </c>
      <c r="AA56" s="39">
        <f t="shared" si="26"/>
        <v>0</v>
      </c>
      <c r="AB56" s="40">
        <f t="shared" si="116"/>
        <v>0</v>
      </c>
      <c r="AC56" s="27">
        <v>0</v>
      </c>
      <c r="AD56" s="27"/>
      <c r="AE56" s="27"/>
      <c r="AF56" s="27"/>
      <c r="AG56" s="27"/>
      <c r="AH56" s="27"/>
      <c r="AI56" s="324">
        <f>SUMIF('Rekapitulasi Juni'!$D$9:$D$192,APS!$B56,'Rekapitulasi Juni'!$E$9:$E$192)</f>
        <v>0</v>
      </c>
      <c r="AJ56" s="324">
        <f>SUMIF('Rekapitulasi Juni'!$D$9:$D$192,APS!$B56,'Rekapitulasi Juni'!$F$9:$F$192)</f>
        <v>0</v>
      </c>
      <c r="AK56" s="324">
        <f>SUMIF('Rekapitulasi Juni'!$D$9:$D$192,APS!$B56,'Rekapitulasi Juni'!$K$9:$K$192)</f>
        <v>0</v>
      </c>
      <c r="AL56" s="325">
        <f t="shared" si="37"/>
        <v>0</v>
      </c>
      <c r="AM56" s="325">
        <f t="shared" si="38"/>
        <v>0</v>
      </c>
      <c r="AN56" s="27"/>
      <c r="AO56" s="324">
        <f>SUMIF('Rekapitulasi Juni'!$U$9:$U$192,APS!$B56,'Rekapitulasi Juni'!$V$9:$V$192)</f>
        <v>0</v>
      </c>
      <c r="AP56" s="324">
        <f>SUMIF('Rekapitulasi Juni'!$U$9:$U$192,APS!$B56,'Rekapitulasi Juni'!$W$9:$W$192)</f>
        <v>0</v>
      </c>
      <c r="AQ56" s="27"/>
      <c r="AR56" s="325">
        <f t="shared" si="39"/>
        <v>0</v>
      </c>
      <c r="AS56" s="325">
        <f t="shared" si="40"/>
        <v>0</v>
      </c>
      <c r="AT56" s="27"/>
      <c r="AU56" s="324">
        <f>SUMIF('Rekapitulasi Juni'!$AL$9:$AL$192,APS!$B56,'Rekapitulasi Juni'!$AM$9:$AM$192)</f>
        <v>0</v>
      </c>
      <c r="AV56" s="324">
        <f>SUMIF('Rekapitulasi Juni'!$AL$9:$AL$192,APS!$B56,'Rekapitulasi Juni'!$AN$9:$AN$192)</f>
        <v>0</v>
      </c>
      <c r="AW56" s="27"/>
      <c r="AX56" s="325">
        <f t="shared" si="41"/>
        <v>0</v>
      </c>
      <c r="AY56" s="325">
        <f t="shared" si="42"/>
        <v>0</v>
      </c>
      <c r="AZ56" s="41">
        <f t="shared" si="43"/>
        <v>0</v>
      </c>
      <c r="BA56" s="41">
        <f t="shared" si="44"/>
        <v>0</v>
      </c>
      <c r="BB56" s="41">
        <f t="shared" si="45"/>
        <v>0</v>
      </c>
      <c r="BC56" s="41">
        <f t="shared" si="46"/>
        <v>0</v>
      </c>
      <c r="BD56" s="41">
        <f t="shared" si="47"/>
        <v>0</v>
      </c>
      <c r="BE56" s="41">
        <f t="shared" si="48"/>
        <v>0</v>
      </c>
      <c r="BF56" s="180">
        <f t="shared" si="49"/>
        <v>0</v>
      </c>
      <c r="BG56" s="27">
        <v>0</v>
      </c>
      <c r="BH56" s="27"/>
      <c r="BI56" s="324">
        <f>SUMIF('Rekapitulasi Juni'!$D$214:$D$393,APS!$B56,'Rekapitulasi Juni'!$E$214:$E$393)</f>
        <v>0</v>
      </c>
      <c r="BJ56" s="324">
        <f>SUMIF('Rekapitulasi Juni'!$D$214:$D$393,APS!$B56,'Rekapitulasi Juni'!$F$214:$F$393)</f>
        <v>0</v>
      </c>
      <c r="BK56" s="27"/>
      <c r="BL56" s="325">
        <f t="shared" si="50"/>
        <v>0</v>
      </c>
      <c r="BM56" s="325">
        <f t="shared" si="51"/>
        <v>0</v>
      </c>
      <c r="BN56" s="27"/>
      <c r="BO56" s="324">
        <f>SUMIF('Rekapitulasi Juni'!$U$214:$U$393,APS!$B56,'Rekapitulasi Juni'!$V$214:$V$393)</f>
        <v>0</v>
      </c>
      <c r="BP56" s="324">
        <f>SUMIF('Rekapitulasi Juni'!$U$214:$U$393,APS!$B56,'Rekapitulasi Juni'!$W$214:$W$393)</f>
        <v>0</v>
      </c>
      <c r="BQ56" s="27"/>
      <c r="BR56" s="325">
        <f t="shared" si="52"/>
        <v>0</v>
      </c>
      <c r="BS56" s="325">
        <f t="shared" si="53"/>
        <v>0</v>
      </c>
      <c r="BT56" s="27"/>
      <c r="BU56" s="324">
        <f>SUMIF('Rekapitulasi Juni'!$AL$214:$AL$393,APS!$B56,'Rekapitulasi Juni'!$AM$214:$AM$393)</f>
        <v>0</v>
      </c>
      <c r="BV56" s="324">
        <f>SUMIF('Rekapitulasi Juni'!$AL$214:$AL$393,APS!$B56,'Rekapitulasi Juni'!$AN$214:$AN$393)</f>
        <v>0</v>
      </c>
      <c r="BW56" s="27"/>
      <c r="BX56" s="325">
        <f t="shared" si="54"/>
        <v>0</v>
      </c>
      <c r="BY56" s="325">
        <f t="shared" si="55"/>
        <v>0</v>
      </c>
      <c r="BZ56" s="27"/>
      <c r="CA56" s="324">
        <f>SUMIF('Rekapitulasi Juni'!$BA$214:$BA$393,APS!$B56,'Rekapitulasi Juni'!$BB$214:$BB$393)</f>
        <v>0</v>
      </c>
      <c r="CB56" s="324">
        <f>SUMIF('Rekapitulasi Juni'!$BA$214:$BA$393,APS!$B56,'Rekapitulasi Juni'!$BC$214:$BC$393)</f>
        <v>0</v>
      </c>
      <c r="CC56" s="27"/>
      <c r="CD56" s="325">
        <f t="shared" si="56"/>
        <v>0</v>
      </c>
      <c r="CE56" s="325">
        <f t="shared" si="57"/>
        <v>0</v>
      </c>
      <c r="CF56" s="27"/>
      <c r="CG56" s="324">
        <f>SUMIF('Rekapitulasi Juni'!$BP$214:$BP$393,APS!$B56,'Rekapitulasi Juni'!$BQ$214:$BQ$393)</f>
        <v>0</v>
      </c>
      <c r="CH56" s="324">
        <f>SUMIF('Rekapitulasi Juni'!$BP$214:$BP$393,APS!$B56,'Rekapitulasi Juni'!$BR$214:$BR$393)</f>
        <v>0</v>
      </c>
      <c r="CI56" s="27"/>
      <c r="CJ56" s="325">
        <f t="shared" si="58"/>
        <v>0</v>
      </c>
      <c r="CK56" s="325">
        <f t="shared" si="59"/>
        <v>0</v>
      </c>
      <c r="CL56" s="41">
        <f t="shared" si="60"/>
        <v>0</v>
      </c>
      <c r="CM56" s="41">
        <f t="shared" si="61"/>
        <v>0</v>
      </c>
      <c r="CN56" s="41">
        <f t="shared" si="62"/>
        <v>0</v>
      </c>
      <c r="CO56" s="41">
        <f t="shared" si="63"/>
        <v>0</v>
      </c>
      <c r="CP56" s="41">
        <f t="shared" si="64"/>
        <v>0</v>
      </c>
      <c r="CQ56" s="41">
        <f t="shared" si="65"/>
        <v>0</v>
      </c>
      <c r="CR56" s="180">
        <f t="shared" si="66"/>
        <v>0</v>
      </c>
      <c r="CS56" s="27">
        <v>0</v>
      </c>
      <c r="CT56" s="27"/>
      <c r="CU56" s="324">
        <f>SUMIF('Rekapitulasi Juni'!$D$410:$D$588,APS!$B56,'Rekapitulasi Juni'!$E$410:$E$588)</f>
        <v>0</v>
      </c>
      <c r="CV56" s="324">
        <f>SUMIF('Rekapitulasi Juni'!$D$410:$D$588,APS!$B56,'Rekapitulasi Juni'!$F$410:$F$588)</f>
        <v>0</v>
      </c>
      <c r="CW56" s="27"/>
      <c r="CX56" s="325">
        <f t="shared" si="67"/>
        <v>0</v>
      </c>
      <c r="CY56" s="325">
        <f t="shared" si="68"/>
        <v>0</v>
      </c>
      <c r="CZ56" s="27"/>
      <c r="DA56" s="324">
        <f>SUMIF('Rekapitulasi Juni'!$U$410:$U$588,APS!$B56,'Rekapitulasi Juni'!$V$410:$V$588)</f>
        <v>0</v>
      </c>
      <c r="DB56" s="324">
        <f>SUMIF('Rekapitulasi Juni'!$U$410:$U$588,APS!$B56,'Rekapitulasi Juni'!$W$410:$W$588)</f>
        <v>0</v>
      </c>
      <c r="DC56" s="27"/>
      <c r="DD56" s="325">
        <f t="shared" si="69"/>
        <v>0</v>
      </c>
      <c r="DE56" s="325">
        <f t="shared" si="70"/>
        <v>0</v>
      </c>
      <c r="DF56" s="27"/>
      <c r="DG56" s="324">
        <f>SUMIF('Rekapitulasi Juni'!$AL$410:$AL$588,APS!$B56,'Rekapitulasi Juni'!$AM$410:$AM$588)</f>
        <v>0</v>
      </c>
      <c r="DH56" s="324">
        <f>SUMIF('Rekapitulasi Juni'!$AL$410:$AL$588,APS!$B56,'Rekapitulasi Juni'!$AN$410:$AN$588)</f>
        <v>0</v>
      </c>
      <c r="DI56" s="27"/>
      <c r="DJ56" s="325">
        <f t="shared" si="71"/>
        <v>0</v>
      </c>
      <c r="DK56" s="325">
        <f t="shared" si="72"/>
        <v>0</v>
      </c>
      <c r="DL56" s="27"/>
      <c r="DM56" s="324">
        <f>SUMIF('Rekapitulasi Juni'!$BA$410:$BA$588,APS!$B56,'Rekapitulasi Juni'!$BB$410:$BB$588)</f>
        <v>0</v>
      </c>
      <c r="DN56" s="324">
        <f>SUMIF('Rekapitulasi Juni'!$BA$410:$BA$588,APS!$B56,'Rekapitulasi Juni'!$BC$410:$BC$588)</f>
        <v>0</v>
      </c>
      <c r="DO56" s="324">
        <f>SUMIF('Rekapitulasi Juni'!$BA$410:$BA$588,APS!$B56,'Rekapitulasi Juni'!$BF$410:$BF$588)</f>
        <v>0</v>
      </c>
      <c r="DP56" s="325">
        <f t="shared" si="73"/>
        <v>0</v>
      </c>
      <c r="DQ56" s="325">
        <f t="shared" si="74"/>
        <v>0</v>
      </c>
      <c r="DR56" s="27"/>
      <c r="DS56" s="324">
        <f>SUMIF('Rekapitulasi Juni'!$BP$410:$BP$588,APS!$B56,'Rekapitulasi Juni'!$BQ$410:$BQ$588)</f>
        <v>0</v>
      </c>
      <c r="DT56" s="324">
        <f>SUMIF('Rekapitulasi Juni'!$BP$410:$BP$588,APS!$B56,'Rekapitulasi Juni'!$BR$410:$BR$588)</f>
        <v>0</v>
      </c>
      <c r="DU56" s="27"/>
      <c r="DV56" s="325">
        <f t="shared" si="75"/>
        <v>0</v>
      </c>
      <c r="DW56" s="325">
        <f t="shared" si="76"/>
        <v>0</v>
      </c>
      <c r="DX56" s="41">
        <f t="shared" si="77"/>
        <v>0</v>
      </c>
      <c r="DY56" s="41">
        <f t="shared" si="78"/>
        <v>0</v>
      </c>
      <c r="DZ56" s="41">
        <f t="shared" si="79"/>
        <v>0</v>
      </c>
      <c r="EA56" s="41">
        <f t="shared" si="80"/>
        <v>0</v>
      </c>
      <c r="EB56" s="41">
        <f t="shared" si="81"/>
        <v>0</v>
      </c>
      <c r="EC56" s="41">
        <f t="shared" si="82"/>
        <v>0</v>
      </c>
      <c r="ED56" s="180">
        <f t="shared" si="83"/>
        <v>0</v>
      </c>
      <c r="EE56" s="27">
        <v>0</v>
      </c>
      <c r="EF56" s="27"/>
      <c r="EG56" s="324">
        <f>SUMIF('Rekapitulasi Juni'!$D$608:$D$786,APS!$B56,'Rekapitulasi Juni'!$E$608:$E$786)</f>
        <v>0</v>
      </c>
      <c r="EH56" s="324">
        <f>SUMIF('Rekapitulasi Juni'!$D$608:$D$786,APS!$B56,'Rekapitulasi Juni'!$F$608:$F$786)</f>
        <v>0</v>
      </c>
      <c r="EI56" s="27"/>
      <c r="EJ56" s="325">
        <f t="shared" si="84"/>
        <v>0</v>
      </c>
      <c r="EK56" s="325">
        <f t="shared" si="85"/>
        <v>0</v>
      </c>
      <c r="EL56" s="27"/>
      <c r="EM56" s="324">
        <f>SUMIF('Rekapitulasi Juni'!$U$608:$U$786,APS!$B56,'Rekapitulasi Juni'!$V$608:$V$786)</f>
        <v>0</v>
      </c>
      <c r="EN56" s="324">
        <f>SUMIF('Rekapitulasi Juni'!$U$608:$U$786,APS!$B56,'Rekapitulasi Juni'!$W$608:$W$786)</f>
        <v>0</v>
      </c>
      <c r="EO56" s="27"/>
      <c r="EP56" s="325">
        <f t="shared" si="86"/>
        <v>0</v>
      </c>
      <c r="EQ56" s="325">
        <f t="shared" si="87"/>
        <v>0</v>
      </c>
      <c r="ER56" s="27"/>
      <c r="ES56" s="324">
        <f>SUMIF('Rekapitulasi Juni'!$AL$608:$AL$786,APS!$B56,'Rekapitulasi Juni'!$AM$608:$AM$786)</f>
        <v>0</v>
      </c>
      <c r="ET56" s="324">
        <f>SUMIF('Rekapitulasi Juni'!$AL$608:$AL$786,APS!$B56,'Rekapitulasi Juni'!$AN$608:$AN$786)</f>
        <v>0</v>
      </c>
      <c r="EU56" s="27"/>
      <c r="EV56" s="325">
        <f t="shared" si="88"/>
        <v>0</v>
      </c>
      <c r="EW56" s="325">
        <f t="shared" si="89"/>
        <v>0</v>
      </c>
      <c r="EX56" s="27"/>
      <c r="EY56" s="324">
        <f>SUMIF('Rekapitulasi Juni'!$BA$608:$BA$786,APS!$B56,'Rekapitulasi Juni'!$BB$608:$BB$786)</f>
        <v>0</v>
      </c>
      <c r="EZ56" s="324">
        <f>SUMIF('Rekapitulasi Juni'!$BA$608:$BA$786,APS!$B56,'Rekapitulasi Juni'!$BC$608:$BC$786)</f>
        <v>0</v>
      </c>
      <c r="FA56" s="324">
        <f>SUMIF('Rekapitulasi Juni'!$BA$608:$BA$786,APS!$B56,'Rekapitulasi Juni'!$BF$608:$BF$786)</f>
        <v>0</v>
      </c>
      <c r="FB56" s="325">
        <f t="shared" si="90"/>
        <v>0</v>
      </c>
      <c r="FC56" s="325">
        <f t="shared" si="91"/>
        <v>0</v>
      </c>
      <c r="FD56" s="27"/>
      <c r="FE56" s="27"/>
      <c r="FF56" s="27"/>
      <c r="FG56" s="27"/>
      <c r="FH56" s="27"/>
      <c r="FI56" s="27"/>
      <c r="FJ56" s="41">
        <f t="shared" si="92"/>
        <v>0</v>
      </c>
      <c r="FK56" s="41">
        <f t="shared" si="93"/>
        <v>0</v>
      </c>
      <c r="FL56" s="41">
        <f t="shared" si="94"/>
        <v>0</v>
      </c>
      <c r="FM56" s="41">
        <f t="shared" si="95"/>
        <v>0</v>
      </c>
      <c r="FN56" s="41">
        <f t="shared" si="96"/>
        <v>0</v>
      </c>
      <c r="FO56" s="41">
        <f t="shared" si="97"/>
        <v>0</v>
      </c>
      <c r="FP56" s="180">
        <f t="shared" si="98"/>
        <v>0</v>
      </c>
      <c r="FQ56" s="27"/>
      <c r="FR56" s="27"/>
      <c r="FS56" s="324">
        <f>SUMIF('Rekapitulasi Juni'!$D$804:$D$984,APS!$B56,'Rekapitulasi Juni'!$E$804:$E$984)</f>
        <v>0</v>
      </c>
      <c r="FT56" s="324">
        <f>SUMIF('Rekapitulasi Juni'!$D$804:$D$984,APS!$B56,'Rekapitulasi Juni'!$F$804:$F$984)</f>
        <v>0</v>
      </c>
      <c r="FU56" s="27"/>
      <c r="FV56" s="325">
        <f t="shared" si="99"/>
        <v>0</v>
      </c>
      <c r="FW56" s="325">
        <f t="shared" si="100"/>
        <v>0</v>
      </c>
      <c r="FX56" s="27"/>
      <c r="FY56" s="324">
        <f>SUMIF('Rekapitulasi Juni'!$U$804:$U$984,APS!$B56,'Rekapitulasi Juni'!$V$804:$V$984)</f>
        <v>0</v>
      </c>
      <c r="FZ56" s="324">
        <f>SUMIF('Rekapitulasi Juni'!$U$804:$U$984,APS!$B56,'Rekapitulasi Juni'!$W$804:$W$984)</f>
        <v>0</v>
      </c>
      <c r="GA56" s="27"/>
      <c r="GB56" s="325">
        <f t="shared" si="101"/>
        <v>0</v>
      </c>
      <c r="GC56" s="325">
        <f t="shared" si="102"/>
        <v>0</v>
      </c>
      <c r="GD56" s="27"/>
      <c r="GE56" s="324">
        <f>SUMIF('Rekapitulasi Juni'!$AL$804:$AL$984,APS!$B56,'Rekapitulasi Juni'!$AM$804:$AM$984)</f>
        <v>0</v>
      </c>
      <c r="GF56" s="324">
        <f>SUMIF('Rekapitulasi Juni'!$AL$804:$AL$984,APS!$B56,'Rekapitulasi Juni'!$AN$804:$AN$984)</f>
        <v>0</v>
      </c>
      <c r="GG56" s="27"/>
      <c r="GH56" s="325">
        <f t="shared" si="27"/>
        <v>0</v>
      </c>
      <c r="GI56" s="325">
        <f t="shared" si="28"/>
        <v>0</v>
      </c>
      <c r="GJ56" s="27"/>
      <c r="GK56" s="27"/>
      <c r="GL56" s="41">
        <f t="shared" si="103"/>
        <v>0</v>
      </c>
      <c r="GM56" s="41">
        <f t="shared" si="104"/>
        <v>0</v>
      </c>
      <c r="GN56" s="41">
        <f t="shared" si="105"/>
        <v>0</v>
      </c>
      <c r="GO56" s="41">
        <f t="shared" si="106"/>
        <v>0</v>
      </c>
      <c r="GP56" s="41">
        <f t="shared" si="107"/>
        <v>0</v>
      </c>
      <c r="GQ56" s="41">
        <f t="shared" si="108"/>
        <v>0</v>
      </c>
      <c r="GR56" s="180">
        <f t="shared" si="109"/>
        <v>0</v>
      </c>
      <c r="GS56" s="41">
        <f t="shared" si="29"/>
        <v>0</v>
      </c>
      <c r="GT56" s="41">
        <f t="shared" si="30"/>
        <v>0</v>
      </c>
      <c r="GU56" s="41">
        <f t="shared" si="31"/>
        <v>0</v>
      </c>
      <c r="GV56" s="41">
        <f t="shared" si="32"/>
        <v>0</v>
      </c>
      <c r="GW56" s="41">
        <f t="shared" si="33"/>
        <v>0</v>
      </c>
      <c r="GX56" s="41">
        <f t="shared" si="34"/>
        <v>0</v>
      </c>
      <c r="GY56" s="180">
        <f t="shared" si="35"/>
        <v>0</v>
      </c>
      <c r="GZ56" s="41">
        <v>40</v>
      </c>
      <c r="HA56" s="32"/>
      <c r="HB56" s="42">
        <f t="shared" si="123"/>
        <v>0</v>
      </c>
      <c r="HC56" s="43"/>
    </row>
    <row r="57" spans="1:211" ht="15" hidden="1" customHeight="1">
      <c r="A57" s="31" t="s">
        <v>122</v>
      </c>
      <c r="B57" s="32" t="s">
        <v>123</v>
      </c>
      <c r="C57" s="31" t="s">
        <v>4</v>
      </c>
      <c r="D57" s="31" t="s">
        <v>1</v>
      </c>
      <c r="E57" s="31" t="s">
        <v>43</v>
      </c>
      <c r="F57" s="31" t="s">
        <v>1</v>
      </c>
      <c r="G57" s="33">
        <v>0</v>
      </c>
      <c r="H57" s="33">
        <v>0</v>
      </c>
      <c r="I57" s="33">
        <v>0</v>
      </c>
      <c r="J57" s="34">
        <f>IFERROR(VLOOKUP(A57,#REF!,3,0),0)</f>
        <v>0</v>
      </c>
      <c r="K57" s="34">
        <f t="shared" si="118"/>
        <v>0</v>
      </c>
      <c r="L57" s="34">
        <v>0</v>
      </c>
      <c r="M57" s="34">
        <v>0</v>
      </c>
      <c r="N57" s="35">
        <f t="shared" si="119"/>
        <v>0</v>
      </c>
      <c r="O57" s="35">
        <f t="shared" si="120"/>
        <v>0</v>
      </c>
      <c r="P57" s="36">
        <v>0</v>
      </c>
      <c r="Q57" s="36">
        <f t="shared" si="36"/>
        <v>0</v>
      </c>
      <c r="R57" s="36"/>
      <c r="S57" s="37">
        <f ca="1">SUMIF(ROP!$D$6:$H$65536,A57,ROP!$J$6:$J$65536)</f>
        <v>0</v>
      </c>
      <c r="T57" s="37">
        <f>SUMIF(HASIL!$B:$B,APS!$B57&amp;RIGHT(APS!T$9,2),HASIL!$I:$I)</f>
        <v>0</v>
      </c>
      <c r="U57" s="37">
        <f>SUMIF(HASIL!$B:$B,APS!$B57&amp;RIGHT(APS!U$9,2),HASIL!$I:$I)</f>
        <v>0</v>
      </c>
      <c r="V57" s="37">
        <f>SUMIF(HASIL!$B:$B,APS!$B57&amp;RIGHT(APS!V$9,2),HASIL!$I:$I)</f>
        <v>0</v>
      </c>
      <c r="W57" s="37">
        <f>SUMIF(HASIL!$B:$B,APS!$B57&amp;RIGHT(APS!W$9,2),HASIL!$I:$I)</f>
        <v>0</v>
      </c>
      <c r="X57" s="38">
        <f t="shared" si="121"/>
        <v>0</v>
      </c>
      <c r="Y57" s="38">
        <f t="shared" si="122"/>
        <v>0</v>
      </c>
      <c r="Z57" s="39">
        <f t="shared" si="115"/>
        <v>0</v>
      </c>
      <c r="AA57" s="39">
        <f t="shared" si="26"/>
        <v>0</v>
      </c>
      <c r="AB57" s="40">
        <f t="shared" si="116"/>
        <v>0</v>
      </c>
      <c r="AC57" s="27">
        <v>0</v>
      </c>
      <c r="AD57" s="27"/>
      <c r="AE57" s="27"/>
      <c r="AF57" s="27"/>
      <c r="AG57" s="27"/>
      <c r="AH57" s="27"/>
      <c r="AI57" s="324">
        <f>SUMIF('Rekapitulasi Juni'!$D$9:$D$192,APS!$B57,'Rekapitulasi Juni'!$E$9:$E$192)</f>
        <v>0</v>
      </c>
      <c r="AJ57" s="324">
        <f>SUMIF('Rekapitulasi Juni'!$D$9:$D$192,APS!$B57,'Rekapitulasi Juni'!$F$9:$F$192)</f>
        <v>0</v>
      </c>
      <c r="AK57" s="324">
        <f>SUMIF('Rekapitulasi Juni'!$D$9:$D$192,APS!$B57,'Rekapitulasi Juni'!$K$9:$K$192)</f>
        <v>0</v>
      </c>
      <c r="AL57" s="325">
        <f t="shared" si="37"/>
        <v>0</v>
      </c>
      <c r="AM57" s="325">
        <f t="shared" si="38"/>
        <v>0</v>
      </c>
      <c r="AN57" s="27"/>
      <c r="AO57" s="324">
        <f>SUMIF('Rekapitulasi Juni'!$U$9:$U$192,APS!$B57,'Rekapitulasi Juni'!$V$9:$V$192)</f>
        <v>0</v>
      </c>
      <c r="AP57" s="324">
        <f>SUMIF('Rekapitulasi Juni'!$U$9:$U$192,APS!$B57,'Rekapitulasi Juni'!$W$9:$W$192)</f>
        <v>0</v>
      </c>
      <c r="AQ57" s="27"/>
      <c r="AR57" s="325">
        <f t="shared" si="39"/>
        <v>0</v>
      </c>
      <c r="AS57" s="325">
        <f t="shared" si="40"/>
        <v>0</v>
      </c>
      <c r="AT57" s="27"/>
      <c r="AU57" s="324">
        <f>SUMIF('Rekapitulasi Juni'!$AL$9:$AL$192,APS!$B57,'Rekapitulasi Juni'!$AM$9:$AM$192)</f>
        <v>0</v>
      </c>
      <c r="AV57" s="324">
        <f>SUMIF('Rekapitulasi Juni'!$AL$9:$AL$192,APS!$B57,'Rekapitulasi Juni'!$AN$9:$AN$192)</f>
        <v>0</v>
      </c>
      <c r="AW57" s="27"/>
      <c r="AX57" s="325">
        <f t="shared" si="41"/>
        <v>0</v>
      </c>
      <c r="AY57" s="325">
        <f t="shared" si="42"/>
        <v>0</v>
      </c>
      <c r="AZ57" s="41">
        <f t="shared" si="43"/>
        <v>0</v>
      </c>
      <c r="BA57" s="41">
        <f t="shared" si="44"/>
        <v>0</v>
      </c>
      <c r="BB57" s="41">
        <f t="shared" si="45"/>
        <v>0</v>
      </c>
      <c r="BC57" s="41">
        <f t="shared" si="46"/>
        <v>0</v>
      </c>
      <c r="BD57" s="41">
        <f t="shared" si="47"/>
        <v>0</v>
      </c>
      <c r="BE57" s="41">
        <f t="shared" si="48"/>
        <v>0</v>
      </c>
      <c r="BF57" s="180">
        <f t="shared" si="49"/>
        <v>0</v>
      </c>
      <c r="BG57" s="27">
        <v>0</v>
      </c>
      <c r="BH57" s="27"/>
      <c r="BI57" s="324">
        <f>SUMIF('Rekapitulasi Juni'!$D$214:$D$393,APS!$B57,'Rekapitulasi Juni'!$E$214:$E$393)</f>
        <v>0</v>
      </c>
      <c r="BJ57" s="324">
        <f>SUMIF('Rekapitulasi Juni'!$D$214:$D$393,APS!$B57,'Rekapitulasi Juni'!$F$214:$F$393)</f>
        <v>0</v>
      </c>
      <c r="BK57" s="27"/>
      <c r="BL57" s="325">
        <f t="shared" si="50"/>
        <v>0</v>
      </c>
      <c r="BM57" s="325">
        <f t="shared" si="51"/>
        <v>0</v>
      </c>
      <c r="BN57" s="27"/>
      <c r="BO57" s="324">
        <f>SUMIF('Rekapitulasi Juni'!$U$214:$U$393,APS!$B57,'Rekapitulasi Juni'!$V$214:$V$393)</f>
        <v>0</v>
      </c>
      <c r="BP57" s="324">
        <f>SUMIF('Rekapitulasi Juni'!$U$214:$U$393,APS!$B57,'Rekapitulasi Juni'!$W$214:$W$393)</f>
        <v>0</v>
      </c>
      <c r="BQ57" s="27"/>
      <c r="BR57" s="325">
        <f t="shared" si="52"/>
        <v>0</v>
      </c>
      <c r="BS57" s="325">
        <f t="shared" si="53"/>
        <v>0</v>
      </c>
      <c r="BT57" s="27"/>
      <c r="BU57" s="324">
        <f>SUMIF('Rekapitulasi Juni'!$AL$214:$AL$393,APS!$B57,'Rekapitulasi Juni'!$AM$214:$AM$393)</f>
        <v>0</v>
      </c>
      <c r="BV57" s="324">
        <f>SUMIF('Rekapitulasi Juni'!$AL$214:$AL$393,APS!$B57,'Rekapitulasi Juni'!$AN$214:$AN$393)</f>
        <v>0</v>
      </c>
      <c r="BW57" s="27"/>
      <c r="BX57" s="325">
        <f t="shared" si="54"/>
        <v>0</v>
      </c>
      <c r="BY57" s="325">
        <f t="shared" si="55"/>
        <v>0</v>
      </c>
      <c r="BZ57" s="27"/>
      <c r="CA57" s="324">
        <f>SUMIF('Rekapitulasi Juni'!$BA$214:$BA$393,APS!$B57,'Rekapitulasi Juni'!$BB$214:$BB$393)</f>
        <v>0</v>
      </c>
      <c r="CB57" s="324">
        <f>SUMIF('Rekapitulasi Juni'!$BA$214:$BA$393,APS!$B57,'Rekapitulasi Juni'!$BC$214:$BC$393)</f>
        <v>0</v>
      </c>
      <c r="CC57" s="27"/>
      <c r="CD57" s="325">
        <f t="shared" si="56"/>
        <v>0</v>
      </c>
      <c r="CE57" s="325">
        <f t="shared" si="57"/>
        <v>0</v>
      </c>
      <c r="CF57" s="27"/>
      <c r="CG57" s="324">
        <f>SUMIF('Rekapitulasi Juni'!$BP$214:$BP$393,APS!$B57,'Rekapitulasi Juni'!$BQ$214:$BQ$393)</f>
        <v>0</v>
      </c>
      <c r="CH57" s="324">
        <f>SUMIF('Rekapitulasi Juni'!$BP$214:$BP$393,APS!$B57,'Rekapitulasi Juni'!$BR$214:$BR$393)</f>
        <v>0</v>
      </c>
      <c r="CI57" s="27"/>
      <c r="CJ57" s="325">
        <f t="shared" si="58"/>
        <v>0</v>
      </c>
      <c r="CK57" s="325">
        <f t="shared" si="59"/>
        <v>0</v>
      </c>
      <c r="CL57" s="41">
        <f t="shared" si="60"/>
        <v>0</v>
      </c>
      <c r="CM57" s="41">
        <f t="shared" si="61"/>
        <v>0</v>
      </c>
      <c r="CN57" s="41">
        <f t="shared" si="62"/>
        <v>0</v>
      </c>
      <c r="CO57" s="41">
        <f t="shared" si="63"/>
        <v>0</v>
      </c>
      <c r="CP57" s="41">
        <f t="shared" si="64"/>
        <v>0</v>
      </c>
      <c r="CQ57" s="41">
        <f t="shared" si="65"/>
        <v>0</v>
      </c>
      <c r="CR57" s="180">
        <f t="shared" si="66"/>
        <v>0</v>
      </c>
      <c r="CS57" s="27">
        <v>0</v>
      </c>
      <c r="CT57" s="27"/>
      <c r="CU57" s="324">
        <f>SUMIF('Rekapitulasi Juni'!$D$410:$D$588,APS!$B57,'Rekapitulasi Juni'!$E$410:$E$588)</f>
        <v>0</v>
      </c>
      <c r="CV57" s="324">
        <f>SUMIF('Rekapitulasi Juni'!$D$410:$D$588,APS!$B57,'Rekapitulasi Juni'!$F$410:$F$588)</f>
        <v>0</v>
      </c>
      <c r="CW57" s="27"/>
      <c r="CX57" s="325">
        <f t="shared" si="67"/>
        <v>0</v>
      </c>
      <c r="CY57" s="325">
        <f t="shared" si="68"/>
        <v>0</v>
      </c>
      <c r="CZ57" s="27"/>
      <c r="DA57" s="324">
        <f>SUMIF('Rekapitulasi Juni'!$U$410:$U$588,APS!$B57,'Rekapitulasi Juni'!$V$410:$V$588)</f>
        <v>0</v>
      </c>
      <c r="DB57" s="324">
        <f>SUMIF('Rekapitulasi Juni'!$U$410:$U$588,APS!$B57,'Rekapitulasi Juni'!$W$410:$W$588)</f>
        <v>0</v>
      </c>
      <c r="DC57" s="27"/>
      <c r="DD57" s="325">
        <f t="shared" si="69"/>
        <v>0</v>
      </c>
      <c r="DE57" s="325">
        <f t="shared" si="70"/>
        <v>0</v>
      </c>
      <c r="DF57" s="27"/>
      <c r="DG57" s="324">
        <f>SUMIF('Rekapitulasi Juni'!$AL$410:$AL$588,APS!$B57,'Rekapitulasi Juni'!$AM$410:$AM$588)</f>
        <v>0</v>
      </c>
      <c r="DH57" s="324">
        <f>SUMIF('Rekapitulasi Juni'!$AL$410:$AL$588,APS!$B57,'Rekapitulasi Juni'!$AN$410:$AN$588)</f>
        <v>0</v>
      </c>
      <c r="DI57" s="27"/>
      <c r="DJ57" s="325">
        <f t="shared" si="71"/>
        <v>0</v>
      </c>
      <c r="DK57" s="325">
        <f t="shared" si="72"/>
        <v>0</v>
      </c>
      <c r="DL57" s="27"/>
      <c r="DM57" s="324">
        <f>SUMIF('Rekapitulasi Juni'!$BA$410:$BA$588,APS!$B57,'Rekapitulasi Juni'!$BB$410:$BB$588)</f>
        <v>0</v>
      </c>
      <c r="DN57" s="324">
        <f>SUMIF('Rekapitulasi Juni'!$BA$410:$BA$588,APS!$B57,'Rekapitulasi Juni'!$BC$410:$BC$588)</f>
        <v>0</v>
      </c>
      <c r="DO57" s="324">
        <f>SUMIF('Rekapitulasi Juni'!$BA$410:$BA$588,APS!$B57,'Rekapitulasi Juni'!$BF$410:$BF$588)</f>
        <v>0</v>
      </c>
      <c r="DP57" s="325">
        <f t="shared" si="73"/>
        <v>0</v>
      </c>
      <c r="DQ57" s="325">
        <f t="shared" si="74"/>
        <v>0</v>
      </c>
      <c r="DR57" s="27"/>
      <c r="DS57" s="324">
        <f>SUMIF('Rekapitulasi Juni'!$BP$410:$BP$588,APS!$B57,'Rekapitulasi Juni'!$BQ$410:$BQ$588)</f>
        <v>0</v>
      </c>
      <c r="DT57" s="324">
        <f>SUMIF('Rekapitulasi Juni'!$BP$410:$BP$588,APS!$B57,'Rekapitulasi Juni'!$BR$410:$BR$588)</f>
        <v>0</v>
      </c>
      <c r="DU57" s="27"/>
      <c r="DV57" s="325">
        <f t="shared" si="75"/>
        <v>0</v>
      </c>
      <c r="DW57" s="325">
        <f t="shared" si="76"/>
        <v>0</v>
      </c>
      <c r="DX57" s="41">
        <f t="shared" si="77"/>
        <v>0</v>
      </c>
      <c r="DY57" s="41">
        <f t="shared" si="78"/>
        <v>0</v>
      </c>
      <c r="DZ57" s="41">
        <f t="shared" si="79"/>
        <v>0</v>
      </c>
      <c r="EA57" s="41">
        <f t="shared" si="80"/>
        <v>0</v>
      </c>
      <c r="EB57" s="41">
        <f t="shared" si="81"/>
        <v>0</v>
      </c>
      <c r="EC57" s="41">
        <f t="shared" si="82"/>
        <v>0</v>
      </c>
      <c r="ED57" s="180">
        <f t="shared" si="83"/>
        <v>0</v>
      </c>
      <c r="EE57" s="27">
        <v>0</v>
      </c>
      <c r="EF57" s="27"/>
      <c r="EG57" s="324">
        <f>SUMIF('Rekapitulasi Juni'!$D$608:$D$786,APS!$B57,'Rekapitulasi Juni'!$E$608:$E$786)</f>
        <v>0</v>
      </c>
      <c r="EH57" s="324">
        <f>SUMIF('Rekapitulasi Juni'!$D$608:$D$786,APS!$B57,'Rekapitulasi Juni'!$F$608:$F$786)</f>
        <v>0</v>
      </c>
      <c r="EI57" s="27"/>
      <c r="EJ57" s="325">
        <f t="shared" si="84"/>
        <v>0</v>
      </c>
      <c r="EK57" s="325">
        <f t="shared" si="85"/>
        <v>0</v>
      </c>
      <c r="EL57" s="27"/>
      <c r="EM57" s="324">
        <f>SUMIF('Rekapitulasi Juni'!$U$608:$U$786,APS!$B57,'Rekapitulasi Juni'!$V$608:$V$786)</f>
        <v>0</v>
      </c>
      <c r="EN57" s="324">
        <f>SUMIF('Rekapitulasi Juni'!$U$608:$U$786,APS!$B57,'Rekapitulasi Juni'!$W$608:$W$786)</f>
        <v>0</v>
      </c>
      <c r="EO57" s="27"/>
      <c r="EP57" s="325">
        <f t="shared" si="86"/>
        <v>0</v>
      </c>
      <c r="EQ57" s="325">
        <f t="shared" si="87"/>
        <v>0</v>
      </c>
      <c r="ER57" s="27"/>
      <c r="ES57" s="324">
        <f>SUMIF('Rekapitulasi Juni'!$AL$608:$AL$786,APS!$B57,'Rekapitulasi Juni'!$AM$608:$AM$786)</f>
        <v>0</v>
      </c>
      <c r="ET57" s="324">
        <f>SUMIF('Rekapitulasi Juni'!$AL$608:$AL$786,APS!$B57,'Rekapitulasi Juni'!$AN$608:$AN$786)</f>
        <v>0</v>
      </c>
      <c r="EU57" s="27"/>
      <c r="EV57" s="325">
        <f t="shared" si="88"/>
        <v>0</v>
      </c>
      <c r="EW57" s="325">
        <f t="shared" si="89"/>
        <v>0</v>
      </c>
      <c r="EX57" s="27"/>
      <c r="EY57" s="324">
        <f>SUMIF('Rekapitulasi Juni'!$BA$608:$BA$786,APS!$B57,'Rekapitulasi Juni'!$BB$608:$BB$786)</f>
        <v>0</v>
      </c>
      <c r="EZ57" s="324">
        <f>SUMIF('Rekapitulasi Juni'!$BA$608:$BA$786,APS!$B57,'Rekapitulasi Juni'!$BC$608:$BC$786)</f>
        <v>0</v>
      </c>
      <c r="FA57" s="324">
        <f>SUMIF('Rekapitulasi Juni'!$BA$608:$BA$786,APS!$B57,'Rekapitulasi Juni'!$BF$608:$BF$786)</f>
        <v>0</v>
      </c>
      <c r="FB57" s="325">
        <f t="shared" si="90"/>
        <v>0</v>
      </c>
      <c r="FC57" s="325">
        <f t="shared" si="91"/>
        <v>0</v>
      </c>
      <c r="FD57" s="27"/>
      <c r="FE57" s="27"/>
      <c r="FF57" s="27"/>
      <c r="FG57" s="27"/>
      <c r="FH57" s="27"/>
      <c r="FI57" s="27"/>
      <c r="FJ57" s="41">
        <f t="shared" si="92"/>
        <v>0</v>
      </c>
      <c r="FK57" s="41">
        <f t="shared" si="93"/>
        <v>0</v>
      </c>
      <c r="FL57" s="41">
        <f t="shared" si="94"/>
        <v>0</v>
      </c>
      <c r="FM57" s="41">
        <f t="shared" si="95"/>
        <v>0</v>
      </c>
      <c r="FN57" s="41">
        <f t="shared" si="96"/>
        <v>0</v>
      </c>
      <c r="FO57" s="41">
        <f t="shared" si="97"/>
        <v>0</v>
      </c>
      <c r="FP57" s="180">
        <f t="shared" si="98"/>
        <v>0</v>
      </c>
      <c r="FQ57" s="27"/>
      <c r="FR57" s="27"/>
      <c r="FS57" s="324">
        <f>SUMIF('Rekapitulasi Juni'!$D$804:$D$984,APS!$B57,'Rekapitulasi Juni'!$E$804:$E$984)</f>
        <v>0</v>
      </c>
      <c r="FT57" s="324">
        <f>SUMIF('Rekapitulasi Juni'!$D$804:$D$984,APS!$B57,'Rekapitulasi Juni'!$F$804:$F$984)</f>
        <v>0</v>
      </c>
      <c r="FU57" s="27"/>
      <c r="FV57" s="325">
        <f t="shared" si="99"/>
        <v>0</v>
      </c>
      <c r="FW57" s="325">
        <f t="shared" si="100"/>
        <v>0</v>
      </c>
      <c r="FX57" s="27"/>
      <c r="FY57" s="324">
        <f>SUMIF('Rekapitulasi Juni'!$U$804:$U$984,APS!$B57,'Rekapitulasi Juni'!$V$804:$V$984)</f>
        <v>0</v>
      </c>
      <c r="FZ57" s="324">
        <f>SUMIF('Rekapitulasi Juni'!$U$804:$U$984,APS!$B57,'Rekapitulasi Juni'!$W$804:$W$984)</f>
        <v>0</v>
      </c>
      <c r="GA57" s="27"/>
      <c r="GB57" s="325">
        <f t="shared" si="101"/>
        <v>0</v>
      </c>
      <c r="GC57" s="325">
        <f t="shared" si="102"/>
        <v>0</v>
      </c>
      <c r="GD57" s="27"/>
      <c r="GE57" s="324">
        <f>SUMIF('Rekapitulasi Juni'!$AL$804:$AL$984,APS!$B57,'Rekapitulasi Juni'!$AM$804:$AM$984)</f>
        <v>0</v>
      </c>
      <c r="GF57" s="324">
        <f>SUMIF('Rekapitulasi Juni'!$AL$804:$AL$984,APS!$B57,'Rekapitulasi Juni'!$AN$804:$AN$984)</f>
        <v>0</v>
      </c>
      <c r="GG57" s="27"/>
      <c r="GH57" s="325">
        <f t="shared" si="27"/>
        <v>0</v>
      </c>
      <c r="GI57" s="325">
        <f t="shared" si="28"/>
        <v>0</v>
      </c>
      <c r="GJ57" s="27"/>
      <c r="GK57" s="27"/>
      <c r="GL57" s="41">
        <f t="shared" si="103"/>
        <v>0</v>
      </c>
      <c r="GM57" s="41">
        <f t="shared" si="104"/>
        <v>0</v>
      </c>
      <c r="GN57" s="41">
        <f t="shared" si="105"/>
        <v>0</v>
      </c>
      <c r="GO57" s="41">
        <f t="shared" si="106"/>
        <v>0</v>
      </c>
      <c r="GP57" s="41">
        <f t="shared" si="107"/>
        <v>0</v>
      </c>
      <c r="GQ57" s="41">
        <f t="shared" si="108"/>
        <v>0</v>
      </c>
      <c r="GR57" s="180">
        <f t="shared" si="109"/>
        <v>0</v>
      </c>
      <c r="GS57" s="41">
        <f t="shared" si="29"/>
        <v>0</v>
      </c>
      <c r="GT57" s="41">
        <f t="shared" si="30"/>
        <v>0</v>
      </c>
      <c r="GU57" s="41">
        <f t="shared" si="31"/>
        <v>0</v>
      </c>
      <c r="GV57" s="41">
        <f t="shared" si="32"/>
        <v>0</v>
      </c>
      <c r="GW57" s="41">
        <f t="shared" si="33"/>
        <v>0</v>
      </c>
      <c r="GX57" s="41">
        <f t="shared" si="34"/>
        <v>0</v>
      </c>
      <c r="GY57" s="180">
        <f t="shared" si="35"/>
        <v>0</v>
      </c>
      <c r="GZ57" s="41">
        <v>41</v>
      </c>
      <c r="HA57" s="32"/>
      <c r="HB57" s="42">
        <f t="shared" si="123"/>
        <v>0</v>
      </c>
      <c r="HC57" s="43"/>
    </row>
    <row r="58" spans="1:211" ht="15" hidden="1" customHeight="1">
      <c r="A58" s="31" t="s">
        <v>124</v>
      </c>
      <c r="B58" s="32" t="s">
        <v>125</v>
      </c>
      <c r="C58" s="31" t="s">
        <v>4</v>
      </c>
      <c r="D58" s="31" t="s">
        <v>1</v>
      </c>
      <c r="E58" s="31" t="s">
        <v>43</v>
      </c>
      <c r="F58" s="31" t="s">
        <v>1</v>
      </c>
      <c r="G58" s="33">
        <v>0</v>
      </c>
      <c r="H58" s="33">
        <v>0</v>
      </c>
      <c r="I58" s="33">
        <v>0</v>
      </c>
      <c r="J58" s="34">
        <f>IFERROR(VLOOKUP(A58,#REF!,3,0),0)</f>
        <v>0</v>
      </c>
      <c r="K58" s="34">
        <f t="shared" si="118"/>
        <v>0</v>
      </c>
      <c r="L58" s="34">
        <v>0</v>
      </c>
      <c r="M58" s="34">
        <v>0</v>
      </c>
      <c r="N58" s="35">
        <f t="shared" si="119"/>
        <v>0</v>
      </c>
      <c r="O58" s="35">
        <f t="shared" si="120"/>
        <v>0</v>
      </c>
      <c r="P58" s="36">
        <v>0</v>
      </c>
      <c r="Q58" s="36">
        <f t="shared" si="36"/>
        <v>0</v>
      </c>
      <c r="R58" s="36"/>
      <c r="S58" s="37">
        <f ca="1">SUMIF(ROP!$D$6:$H$65536,A58,ROP!$J$6:$J$65536)</f>
        <v>0</v>
      </c>
      <c r="T58" s="37">
        <f>SUMIF(HASIL!$B:$B,APS!$B58&amp;RIGHT(APS!T$9,2),HASIL!$I:$I)</f>
        <v>0</v>
      </c>
      <c r="U58" s="37">
        <f>SUMIF(HASIL!$B:$B,APS!$B58&amp;RIGHT(APS!U$9,2),HASIL!$I:$I)</f>
        <v>0</v>
      </c>
      <c r="V58" s="37">
        <f>SUMIF(HASIL!$B:$B,APS!$B58&amp;RIGHT(APS!V$9,2),HASIL!$I:$I)</f>
        <v>0</v>
      </c>
      <c r="W58" s="37">
        <f>SUMIF(HASIL!$B:$B,APS!$B58&amp;RIGHT(APS!W$9,2),HASIL!$I:$I)</f>
        <v>0</v>
      </c>
      <c r="X58" s="38">
        <f t="shared" si="121"/>
        <v>0</v>
      </c>
      <c r="Y58" s="38">
        <f t="shared" si="122"/>
        <v>0</v>
      </c>
      <c r="Z58" s="39">
        <f t="shared" si="115"/>
        <v>0</v>
      </c>
      <c r="AA58" s="39">
        <f t="shared" si="26"/>
        <v>0</v>
      </c>
      <c r="AB58" s="40">
        <f t="shared" si="116"/>
        <v>0</v>
      </c>
      <c r="AC58" s="27">
        <v>0</v>
      </c>
      <c r="AD58" s="27"/>
      <c r="AE58" s="27"/>
      <c r="AF58" s="27"/>
      <c r="AG58" s="27"/>
      <c r="AH58" s="27"/>
      <c r="AI58" s="324">
        <f>SUMIF('Rekapitulasi Juni'!$D$9:$D$192,APS!$B58,'Rekapitulasi Juni'!$E$9:$E$192)</f>
        <v>0</v>
      </c>
      <c r="AJ58" s="324">
        <f>SUMIF('Rekapitulasi Juni'!$D$9:$D$192,APS!$B58,'Rekapitulasi Juni'!$F$9:$F$192)</f>
        <v>0</v>
      </c>
      <c r="AK58" s="324">
        <f>SUMIF('Rekapitulasi Juni'!$D$9:$D$192,APS!$B58,'Rekapitulasi Juni'!$K$9:$K$192)</f>
        <v>0</v>
      </c>
      <c r="AL58" s="325">
        <f t="shared" si="37"/>
        <v>0</v>
      </c>
      <c r="AM58" s="325">
        <f t="shared" si="38"/>
        <v>0</v>
      </c>
      <c r="AN58" s="27"/>
      <c r="AO58" s="324">
        <f>SUMIF('Rekapitulasi Juni'!$U$9:$U$192,APS!$B58,'Rekapitulasi Juni'!$V$9:$V$192)</f>
        <v>0</v>
      </c>
      <c r="AP58" s="324">
        <f>SUMIF('Rekapitulasi Juni'!$U$9:$U$192,APS!$B58,'Rekapitulasi Juni'!$W$9:$W$192)</f>
        <v>0</v>
      </c>
      <c r="AQ58" s="27"/>
      <c r="AR58" s="325">
        <f t="shared" si="39"/>
        <v>0</v>
      </c>
      <c r="AS58" s="325">
        <f t="shared" si="40"/>
        <v>0</v>
      </c>
      <c r="AT58" s="27"/>
      <c r="AU58" s="324">
        <f>SUMIF('Rekapitulasi Juni'!$AL$9:$AL$192,APS!$B58,'Rekapitulasi Juni'!$AM$9:$AM$192)</f>
        <v>0</v>
      </c>
      <c r="AV58" s="324">
        <f>SUMIF('Rekapitulasi Juni'!$AL$9:$AL$192,APS!$B58,'Rekapitulasi Juni'!$AN$9:$AN$192)</f>
        <v>0</v>
      </c>
      <c r="AW58" s="27"/>
      <c r="AX58" s="325">
        <f t="shared" si="41"/>
        <v>0</v>
      </c>
      <c r="AY58" s="325">
        <f t="shared" si="42"/>
        <v>0</v>
      </c>
      <c r="AZ58" s="41">
        <f t="shared" si="43"/>
        <v>0</v>
      </c>
      <c r="BA58" s="41">
        <f t="shared" si="44"/>
        <v>0</v>
      </c>
      <c r="BB58" s="41">
        <f t="shared" si="45"/>
        <v>0</v>
      </c>
      <c r="BC58" s="41">
        <f t="shared" si="46"/>
        <v>0</v>
      </c>
      <c r="BD58" s="41">
        <f t="shared" si="47"/>
        <v>0</v>
      </c>
      <c r="BE58" s="41">
        <f t="shared" si="48"/>
        <v>0</v>
      </c>
      <c r="BF58" s="180">
        <f t="shared" si="49"/>
        <v>0</v>
      </c>
      <c r="BG58" s="27">
        <v>0</v>
      </c>
      <c r="BH58" s="27"/>
      <c r="BI58" s="324">
        <f>SUMIF('Rekapitulasi Juni'!$D$214:$D$393,APS!$B58,'Rekapitulasi Juni'!$E$214:$E$393)</f>
        <v>0</v>
      </c>
      <c r="BJ58" s="324">
        <f>SUMIF('Rekapitulasi Juni'!$D$214:$D$393,APS!$B58,'Rekapitulasi Juni'!$F$214:$F$393)</f>
        <v>0</v>
      </c>
      <c r="BK58" s="27"/>
      <c r="BL58" s="325">
        <f t="shared" si="50"/>
        <v>0</v>
      </c>
      <c r="BM58" s="325">
        <f t="shared" si="51"/>
        <v>0</v>
      </c>
      <c r="BN58" s="27"/>
      <c r="BO58" s="324">
        <f>SUMIF('Rekapitulasi Juni'!$U$214:$U$393,APS!$B58,'Rekapitulasi Juni'!$V$214:$V$393)</f>
        <v>0</v>
      </c>
      <c r="BP58" s="324">
        <f>SUMIF('Rekapitulasi Juni'!$U$214:$U$393,APS!$B58,'Rekapitulasi Juni'!$W$214:$W$393)</f>
        <v>0</v>
      </c>
      <c r="BQ58" s="27"/>
      <c r="BR58" s="325">
        <f t="shared" si="52"/>
        <v>0</v>
      </c>
      <c r="BS58" s="325">
        <f t="shared" si="53"/>
        <v>0</v>
      </c>
      <c r="BT58" s="27"/>
      <c r="BU58" s="324">
        <f>SUMIF('Rekapitulasi Juni'!$AL$214:$AL$393,APS!$B58,'Rekapitulasi Juni'!$AM$214:$AM$393)</f>
        <v>0</v>
      </c>
      <c r="BV58" s="324">
        <f>SUMIF('Rekapitulasi Juni'!$AL$214:$AL$393,APS!$B58,'Rekapitulasi Juni'!$AN$214:$AN$393)</f>
        <v>0</v>
      </c>
      <c r="BW58" s="27"/>
      <c r="BX58" s="325">
        <f t="shared" si="54"/>
        <v>0</v>
      </c>
      <c r="BY58" s="325">
        <f t="shared" si="55"/>
        <v>0</v>
      </c>
      <c r="BZ58" s="27"/>
      <c r="CA58" s="324">
        <f>SUMIF('Rekapitulasi Juni'!$BA$214:$BA$393,APS!$B58,'Rekapitulasi Juni'!$BB$214:$BB$393)</f>
        <v>0</v>
      </c>
      <c r="CB58" s="324">
        <f>SUMIF('Rekapitulasi Juni'!$BA$214:$BA$393,APS!$B58,'Rekapitulasi Juni'!$BC$214:$BC$393)</f>
        <v>0</v>
      </c>
      <c r="CC58" s="27"/>
      <c r="CD58" s="325">
        <f t="shared" si="56"/>
        <v>0</v>
      </c>
      <c r="CE58" s="325">
        <f t="shared" si="57"/>
        <v>0</v>
      </c>
      <c r="CF58" s="27"/>
      <c r="CG58" s="324">
        <f>SUMIF('Rekapitulasi Juni'!$BP$214:$BP$393,APS!$B58,'Rekapitulasi Juni'!$BQ$214:$BQ$393)</f>
        <v>0</v>
      </c>
      <c r="CH58" s="324">
        <f>SUMIF('Rekapitulasi Juni'!$BP$214:$BP$393,APS!$B58,'Rekapitulasi Juni'!$BR$214:$BR$393)</f>
        <v>0</v>
      </c>
      <c r="CI58" s="27"/>
      <c r="CJ58" s="325">
        <f t="shared" si="58"/>
        <v>0</v>
      </c>
      <c r="CK58" s="325">
        <f t="shared" si="59"/>
        <v>0</v>
      </c>
      <c r="CL58" s="41">
        <f t="shared" si="60"/>
        <v>0</v>
      </c>
      <c r="CM58" s="41">
        <f t="shared" si="61"/>
        <v>0</v>
      </c>
      <c r="CN58" s="41">
        <f t="shared" si="62"/>
        <v>0</v>
      </c>
      <c r="CO58" s="41">
        <f t="shared" si="63"/>
        <v>0</v>
      </c>
      <c r="CP58" s="41">
        <f t="shared" si="64"/>
        <v>0</v>
      </c>
      <c r="CQ58" s="41">
        <f t="shared" si="65"/>
        <v>0</v>
      </c>
      <c r="CR58" s="180">
        <f t="shared" si="66"/>
        <v>0</v>
      </c>
      <c r="CS58" s="27">
        <v>0</v>
      </c>
      <c r="CT58" s="27"/>
      <c r="CU58" s="324">
        <f>SUMIF('Rekapitulasi Juni'!$D$410:$D$588,APS!$B58,'Rekapitulasi Juni'!$E$410:$E$588)</f>
        <v>0</v>
      </c>
      <c r="CV58" s="324">
        <f>SUMIF('Rekapitulasi Juni'!$D$410:$D$588,APS!$B58,'Rekapitulasi Juni'!$F$410:$F$588)</f>
        <v>0</v>
      </c>
      <c r="CW58" s="27"/>
      <c r="CX58" s="325">
        <f t="shared" si="67"/>
        <v>0</v>
      </c>
      <c r="CY58" s="325">
        <f t="shared" si="68"/>
        <v>0</v>
      </c>
      <c r="CZ58" s="27"/>
      <c r="DA58" s="324">
        <f>SUMIF('Rekapitulasi Juni'!$U$410:$U$588,APS!$B58,'Rekapitulasi Juni'!$V$410:$V$588)</f>
        <v>0</v>
      </c>
      <c r="DB58" s="324">
        <f>SUMIF('Rekapitulasi Juni'!$U$410:$U$588,APS!$B58,'Rekapitulasi Juni'!$W$410:$W$588)</f>
        <v>0</v>
      </c>
      <c r="DC58" s="27"/>
      <c r="DD58" s="325">
        <f t="shared" si="69"/>
        <v>0</v>
      </c>
      <c r="DE58" s="325">
        <f t="shared" si="70"/>
        <v>0</v>
      </c>
      <c r="DF58" s="27"/>
      <c r="DG58" s="324">
        <f>SUMIF('Rekapitulasi Juni'!$AL$410:$AL$588,APS!$B58,'Rekapitulasi Juni'!$AM$410:$AM$588)</f>
        <v>0</v>
      </c>
      <c r="DH58" s="324">
        <f>SUMIF('Rekapitulasi Juni'!$AL$410:$AL$588,APS!$B58,'Rekapitulasi Juni'!$AN$410:$AN$588)</f>
        <v>0</v>
      </c>
      <c r="DI58" s="27"/>
      <c r="DJ58" s="325">
        <f t="shared" si="71"/>
        <v>0</v>
      </c>
      <c r="DK58" s="325">
        <f t="shared" si="72"/>
        <v>0</v>
      </c>
      <c r="DL58" s="27"/>
      <c r="DM58" s="324">
        <f>SUMIF('Rekapitulasi Juni'!$BA$410:$BA$588,APS!$B58,'Rekapitulasi Juni'!$BB$410:$BB$588)</f>
        <v>0</v>
      </c>
      <c r="DN58" s="324">
        <f>SUMIF('Rekapitulasi Juni'!$BA$410:$BA$588,APS!$B58,'Rekapitulasi Juni'!$BC$410:$BC$588)</f>
        <v>0</v>
      </c>
      <c r="DO58" s="324">
        <f>SUMIF('Rekapitulasi Juni'!$BA$410:$BA$588,APS!$B58,'Rekapitulasi Juni'!$BF$410:$BF$588)</f>
        <v>0</v>
      </c>
      <c r="DP58" s="325">
        <f t="shared" si="73"/>
        <v>0</v>
      </c>
      <c r="DQ58" s="325">
        <f t="shared" si="74"/>
        <v>0</v>
      </c>
      <c r="DR58" s="27"/>
      <c r="DS58" s="324">
        <f>SUMIF('Rekapitulasi Juni'!$BP$410:$BP$588,APS!$B58,'Rekapitulasi Juni'!$BQ$410:$BQ$588)</f>
        <v>0</v>
      </c>
      <c r="DT58" s="324">
        <f>SUMIF('Rekapitulasi Juni'!$BP$410:$BP$588,APS!$B58,'Rekapitulasi Juni'!$BR$410:$BR$588)</f>
        <v>0</v>
      </c>
      <c r="DU58" s="27"/>
      <c r="DV58" s="325">
        <f t="shared" si="75"/>
        <v>0</v>
      </c>
      <c r="DW58" s="325">
        <f t="shared" si="76"/>
        <v>0</v>
      </c>
      <c r="DX58" s="41">
        <f t="shared" si="77"/>
        <v>0</v>
      </c>
      <c r="DY58" s="41">
        <f t="shared" si="78"/>
        <v>0</v>
      </c>
      <c r="DZ58" s="41">
        <f t="shared" si="79"/>
        <v>0</v>
      </c>
      <c r="EA58" s="41">
        <f t="shared" si="80"/>
        <v>0</v>
      </c>
      <c r="EB58" s="41">
        <f t="shared" si="81"/>
        <v>0</v>
      </c>
      <c r="EC58" s="41">
        <f t="shared" si="82"/>
        <v>0</v>
      </c>
      <c r="ED58" s="180">
        <f t="shared" si="83"/>
        <v>0</v>
      </c>
      <c r="EE58" s="27">
        <v>0</v>
      </c>
      <c r="EF58" s="27"/>
      <c r="EG58" s="324">
        <f>SUMIF('Rekapitulasi Juni'!$D$608:$D$786,APS!$B58,'Rekapitulasi Juni'!$E$608:$E$786)</f>
        <v>0</v>
      </c>
      <c r="EH58" s="324">
        <f>SUMIF('Rekapitulasi Juni'!$D$608:$D$786,APS!$B58,'Rekapitulasi Juni'!$F$608:$F$786)</f>
        <v>0</v>
      </c>
      <c r="EI58" s="27"/>
      <c r="EJ58" s="325">
        <f t="shared" si="84"/>
        <v>0</v>
      </c>
      <c r="EK58" s="325">
        <f t="shared" si="85"/>
        <v>0</v>
      </c>
      <c r="EL58" s="27"/>
      <c r="EM58" s="324">
        <f>SUMIF('Rekapitulasi Juni'!$U$608:$U$786,APS!$B58,'Rekapitulasi Juni'!$V$608:$V$786)</f>
        <v>0</v>
      </c>
      <c r="EN58" s="324">
        <f>SUMIF('Rekapitulasi Juni'!$U$608:$U$786,APS!$B58,'Rekapitulasi Juni'!$W$608:$W$786)</f>
        <v>0</v>
      </c>
      <c r="EO58" s="27"/>
      <c r="EP58" s="325">
        <f t="shared" si="86"/>
        <v>0</v>
      </c>
      <c r="EQ58" s="325">
        <f t="shared" si="87"/>
        <v>0</v>
      </c>
      <c r="ER58" s="27"/>
      <c r="ES58" s="324">
        <f>SUMIF('Rekapitulasi Juni'!$AL$608:$AL$786,APS!$B58,'Rekapitulasi Juni'!$AM$608:$AM$786)</f>
        <v>0</v>
      </c>
      <c r="ET58" s="324">
        <f>SUMIF('Rekapitulasi Juni'!$AL$608:$AL$786,APS!$B58,'Rekapitulasi Juni'!$AN$608:$AN$786)</f>
        <v>0</v>
      </c>
      <c r="EU58" s="27"/>
      <c r="EV58" s="325">
        <f t="shared" si="88"/>
        <v>0</v>
      </c>
      <c r="EW58" s="325">
        <f t="shared" si="89"/>
        <v>0</v>
      </c>
      <c r="EX58" s="27"/>
      <c r="EY58" s="324">
        <f>SUMIF('Rekapitulasi Juni'!$BA$608:$BA$786,APS!$B58,'Rekapitulasi Juni'!$BB$608:$BB$786)</f>
        <v>0</v>
      </c>
      <c r="EZ58" s="324">
        <f>SUMIF('Rekapitulasi Juni'!$BA$608:$BA$786,APS!$B58,'Rekapitulasi Juni'!$BC$608:$BC$786)</f>
        <v>0</v>
      </c>
      <c r="FA58" s="324">
        <f>SUMIF('Rekapitulasi Juni'!$BA$608:$BA$786,APS!$B58,'Rekapitulasi Juni'!$BF$608:$BF$786)</f>
        <v>0</v>
      </c>
      <c r="FB58" s="325">
        <f t="shared" si="90"/>
        <v>0</v>
      </c>
      <c r="FC58" s="325">
        <f t="shared" si="91"/>
        <v>0</v>
      </c>
      <c r="FD58" s="27"/>
      <c r="FE58" s="27"/>
      <c r="FF58" s="27"/>
      <c r="FG58" s="27"/>
      <c r="FH58" s="27"/>
      <c r="FI58" s="27"/>
      <c r="FJ58" s="41">
        <f t="shared" si="92"/>
        <v>0</v>
      </c>
      <c r="FK58" s="41">
        <f t="shared" si="93"/>
        <v>0</v>
      </c>
      <c r="FL58" s="41">
        <f t="shared" si="94"/>
        <v>0</v>
      </c>
      <c r="FM58" s="41">
        <f t="shared" si="95"/>
        <v>0</v>
      </c>
      <c r="FN58" s="41">
        <f t="shared" si="96"/>
        <v>0</v>
      </c>
      <c r="FO58" s="41">
        <f t="shared" si="97"/>
        <v>0</v>
      </c>
      <c r="FP58" s="180">
        <f t="shared" si="98"/>
        <v>0</v>
      </c>
      <c r="FQ58" s="27"/>
      <c r="FR58" s="27"/>
      <c r="FS58" s="324">
        <f>SUMIF('Rekapitulasi Juni'!$D$804:$D$984,APS!$B58,'Rekapitulasi Juni'!$E$804:$E$984)</f>
        <v>0</v>
      </c>
      <c r="FT58" s="324">
        <f>SUMIF('Rekapitulasi Juni'!$D$804:$D$984,APS!$B58,'Rekapitulasi Juni'!$F$804:$F$984)</f>
        <v>0</v>
      </c>
      <c r="FU58" s="27"/>
      <c r="FV58" s="325">
        <f t="shared" si="99"/>
        <v>0</v>
      </c>
      <c r="FW58" s="325">
        <f t="shared" si="100"/>
        <v>0</v>
      </c>
      <c r="FX58" s="27"/>
      <c r="FY58" s="324">
        <f>SUMIF('Rekapitulasi Juni'!$U$804:$U$984,APS!$B58,'Rekapitulasi Juni'!$V$804:$V$984)</f>
        <v>0</v>
      </c>
      <c r="FZ58" s="324">
        <f>SUMIF('Rekapitulasi Juni'!$U$804:$U$984,APS!$B58,'Rekapitulasi Juni'!$W$804:$W$984)</f>
        <v>0</v>
      </c>
      <c r="GA58" s="27"/>
      <c r="GB58" s="325">
        <f t="shared" si="101"/>
        <v>0</v>
      </c>
      <c r="GC58" s="325">
        <f t="shared" si="102"/>
        <v>0</v>
      </c>
      <c r="GD58" s="27"/>
      <c r="GE58" s="324">
        <f>SUMIF('Rekapitulasi Juni'!$AL$804:$AL$984,APS!$B58,'Rekapitulasi Juni'!$AM$804:$AM$984)</f>
        <v>0</v>
      </c>
      <c r="GF58" s="324">
        <f>SUMIF('Rekapitulasi Juni'!$AL$804:$AL$984,APS!$B58,'Rekapitulasi Juni'!$AN$804:$AN$984)</f>
        <v>0</v>
      </c>
      <c r="GG58" s="27"/>
      <c r="GH58" s="325">
        <f t="shared" si="27"/>
        <v>0</v>
      </c>
      <c r="GI58" s="325">
        <f t="shared" si="28"/>
        <v>0</v>
      </c>
      <c r="GJ58" s="27"/>
      <c r="GK58" s="27"/>
      <c r="GL58" s="41">
        <f t="shared" si="103"/>
        <v>0</v>
      </c>
      <c r="GM58" s="41">
        <f t="shared" si="104"/>
        <v>0</v>
      </c>
      <c r="GN58" s="41">
        <f t="shared" si="105"/>
        <v>0</v>
      </c>
      <c r="GO58" s="41">
        <f t="shared" si="106"/>
        <v>0</v>
      </c>
      <c r="GP58" s="41">
        <f t="shared" si="107"/>
        <v>0</v>
      </c>
      <c r="GQ58" s="41">
        <f t="shared" si="108"/>
        <v>0</v>
      </c>
      <c r="GR58" s="180">
        <f t="shared" si="109"/>
        <v>0</v>
      </c>
      <c r="GS58" s="41">
        <f t="shared" si="29"/>
        <v>0</v>
      </c>
      <c r="GT58" s="41">
        <f t="shared" si="30"/>
        <v>0</v>
      </c>
      <c r="GU58" s="41">
        <f t="shared" si="31"/>
        <v>0</v>
      </c>
      <c r="GV58" s="41">
        <f t="shared" si="32"/>
        <v>0</v>
      </c>
      <c r="GW58" s="41">
        <f t="shared" si="33"/>
        <v>0</v>
      </c>
      <c r="GX58" s="41">
        <f t="shared" si="34"/>
        <v>0</v>
      </c>
      <c r="GY58" s="180">
        <f t="shared" si="35"/>
        <v>0</v>
      </c>
      <c r="GZ58" s="41">
        <v>42</v>
      </c>
      <c r="HA58" s="32"/>
      <c r="HB58" s="42">
        <f t="shared" si="123"/>
        <v>0</v>
      </c>
      <c r="HC58" s="43"/>
    </row>
    <row r="59" spans="1:211" ht="15" hidden="1" customHeight="1">
      <c r="A59" s="31" t="s">
        <v>126</v>
      </c>
      <c r="B59" s="32" t="s">
        <v>127</v>
      </c>
      <c r="C59" s="31" t="s">
        <v>4</v>
      </c>
      <c r="D59" s="31" t="s">
        <v>1</v>
      </c>
      <c r="E59" s="31" t="s">
        <v>43</v>
      </c>
      <c r="F59" s="31" t="s">
        <v>1</v>
      </c>
      <c r="G59" s="33">
        <v>400</v>
      </c>
      <c r="H59" s="33">
        <v>0</v>
      </c>
      <c r="I59" s="33">
        <v>0</v>
      </c>
      <c r="J59" s="34">
        <f>IFERROR(VLOOKUP(A59,#REF!,3,0),0)</f>
        <v>0</v>
      </c>
      <c r="K59" s="34">
        <f t="shared" si="118"/>
        <v>0</v>
      </c>
      <c r="L59" s="34">
        <v>0</v>
      </c>
      <c r="M59" s="34">
        <v>0</v>
      </c>
      <c r="N59" s="35">
        <f t="shared" si="119"/>
        <v>400</v>
      </c>
      <c r="O59" s="35">
        <f t="shared" si="120"/>
        <v>400</v>
      </c>
      <c r="P59" s="36">
        <v>0</v>
      </c>
      <c r="Q59" s="36">
        <f t="shared" si="36"/>
        <v>0</v>
      </c>
      <c r="R59" s="36"/>
      <c r="S59" s="37">
        <f ca="1">SUMIF(ROP!$D$6:$H$65536,A59,ROP!$J$6:$J$65536)</f>
        <v>0</v>
      </c>
      <c r="T59" s="37">
        <f>SUMIF(HASIL!$B:$B,APS!$B59&amp;RIGHT(APS!T$9,2),HASIL!$I:$I)</f>
        <v>0</v>
      </c>
      <c r="U59" s="37">
        <f>SUMIF(HASIL!$B:$B,APS!$B59&amp;RIGHT(APS!U$9,2),HASIL!$I:$I)</f>
        <v>0</v>
      </c>
      <c r="V59" s="37">
        <f>SUMIF(HASIL!$B:$B,APS!$B59&amp;RIGHT(APS!V$9,2),HASIL!$I:$I)</f>
        <v>0</v>
      </c>
      <c r="W59" s="37">
        <f>SUMIF(HASIL!$B:$B,APS!$B59&amp;RIGHT(APS!W$9,2),HASIL!$I:$I)</f>
        <v>0</v>
      </c>
      <c r="X59" s="38">
        <f t="shared" si="121"/>
        <v>0</v>
      </c>
      <c r="Y59" s="38">
        <f t="shared" si="122"/>
        <v>0</v>
      </c>
      <c r="Z59" s="39">
        <f t="shared" si="115"/>
        <v>0</v>
      </c>
      <c r="AA59" s="39">
        <f t="shared" si="26"/>
        <v>0</v>
      </c>
      <c r="AB59" s="40">
        <f t="shared" si="116"/>
        <v>0</v>
      </c>
      <c r="AC59" s="27">
        <v>0</v>
      </c>
      <c r="AD59" s="27"/>
      <c r="AE59" s="27"/>
      <c r="AF59" s="27"/>
      <c r="AG59" s="27"/>
      <c r="AH59" s="27"/>
      <c r="AI59" s="324">
        <f>SUMIF('Rekapitulasi Juni'!$D$9:$D$192,APS!$B59,'Rekapitulasi Juni'!$E$9:$E$192)</f>
        <v>0</v>
      </c>
      <c r="AJ59" s="324">
        <f>SUMIF('Rekapitulasi Juni'!$D$9:$D$192,APS!$B59,'Rekapitulasi Juni'!$F$9:$F$192)</f>
        <v>0</v>
      </c>
      <c r="AK59" s="324">
        <f>SUMIF('Rekapitulasi Juni'!$D$9:$D$192,APS!$B59,'Rekapitulasi Juni'!$K$9:$K$192)</f>
        <v>0</v>
      </c>
      <c r="AL59" s="325">
        <f t="shared" si="37"/>
        <v>0</v>
      </c>
      <c r="AM59" s="325">
        <f t="shared" si="38"/>
        <v>0</v>
      </c>
      <c r="AN59" s="27"/>
      <c r="AO59" s="324">
        <f>SUMIF('Rekapitulasi Juni'!$U$9:$U$192,APS!$B59,'Rekapitulasi Juni'!$V$9:$V$192)</f>
        <v>0</v>
      </c>
      <c r="AP59" s="324">
        <f>SUMIF('Rekapitulasi Juni'!$U$9:$U$192,APS!$B59,'Rekapitulasi Juni'!$W$9:$W$192)</f>
        <v>0</v>
      </c>
      <c r="AQ59" s="27"/>
      <c r="AR59" s="325">
        <f t="shared" si="39"/>
        <v>0</v>
      </c>
      <c r="AS59" s="325">
        <f t="shared" si="40"/>
        <v>0</v>
      </c>
      <c r="AT59" s="27"/>
      <c r="AU59" s="324">
        <f>SUMIF('Rekapitulasi Juni'!$AL$9:$AL$192,APS!$B59,'Rekapitulasi Juni'!$AM$9:$AM$192)</f>
        <v>0</v>
      </c>
      <c r="AV59" s="324">
        <f>SUMIF('Rekapitulasi Juni'!$AL$9:$AL$192,APS!$B59,'Rekapitulasi Juni'!$AN$9:$AN$192)</f>
        <v>0</v>
      </c>
      <c r="AW59" s="27"/>
      <c r="AX59" s="325">
        <f t="shared" si="41"/>
        <v>0</v>
      </c>
      <c r="AY59" s="325">
        <f t="shared" si="42"/>
        <v>0</v>
      </c>
      <c r="AZ59" s="41">
        <f t="shared" si="43"/>
        <v>0</v>
      </c>
      <c r="BA59" s="41">
        <f t="shared" si="44"/>
        <v>0</v>
      </c>
      <c r="BB59" s="41">
        <f t="shared" si="45"/>
        <v>0</v>
      </c>
      <c r="BC59" s="41">
        <f t="shared" si="46"/>
        <v>0</v>
      </c>
      <c r="BD59" s="41">
        <f t="shared" si="47"/>
        <v>0</v>
      </c>
      <c r="BE59" s="41">
        <f t="shared" si="48"/>
        <v>0</v>
      </c>
      <c r="BF59" s="180">
        <f t="shared" si="49"/>
        <v>0</v>
      </c>
      <c r="BG59" s="27">
        <v>0</v>
      </c>
      <c r="BH59" s="27"/>
      <c r="BI59" s="324">
        <f>SUMIF('Rekapitulasi Juni'!$D$214:$D$393,APS!$B59,'Rekapitulasi Juni'!$E$214:$E$393)</f>
        <v>0</v>
      </c>
      <c r="BJ59" s="324">
        <f>SUMIF('Rekapitulasi Juni'!$D$214:$D$393,APS!$B59,'Rekapitulasi Juni'!$F$214:$F$393)</f>
        <v>0</v>
      </c>
      <c r="BK59" s="27"/>
      <c r="BL59" s="325">
        <f t="shared" si="50"/>
        <v>0</v>
      </c>
      <c r="BM59" s="325">
        <f t="shared" si="51"/>
        <v>0</v>
      </c>
      <c r="BN59" s="27"/>
      <c r="BO59" s="324">
        <f>SUMIF('Rekapitulasi Juni'!$U$214:$U$393,APS!$B59,'Rekapitulasi Juni'!$V$214:$V$393)</f>
        <v>0</v>
      </c>
      <c r="BP59" s="324">
        <f>SUMIF('Rekapitulasi Juni'!$U$214:$U$393,APS!$B59,'Rekapitulasi Juni'!$W$214:$W$393)</f>
        <v>0</v>
      </c>
      <c r="BQ59" s="27"/>
      <c r="BR59" s="325">
        <f t="shared" si="52"/>
        <v>0</v>
      </c>
      <c r="BS59" s="325">
        <f t="shared" si="53"/>
        <v>0</v>
      </c>
      <c r="BT59" s="27"/>
      <c r="BU59" s="324">
        <f>SUMIF('Rekapitulasi Juni'!$AL$214:$AL$393,APS!$B59,'Rekapitulasi Juni'!$AM$214:$AM$393)</f>
        <v>0</v>
      </c>
      <c r="BV59" s="324">
        <f>SUMIF('Rekapitulasi Juni'!$AL$214:$AL$393,APS!$B59,'Rekapitulasi Juni'!$AN$214:$AN$393)</f>
        <v>0</v>
      </c>
      <c r="BW59" s="27"/>
      <c r="BX59" s="325">
        <f t="shared" si="54"/>
        <v>0</v>
      </c>
      <c r="BY59" s="325">
        <f t="shared" si="55"/>
        <v>0</v>
      </c>
      <c r="BZ59" s="27"/>
      <c r="CA59" s="324">
        <f>SUMIF('Rekapitulasi Juni'!$BA$214:$BA$393,APS!$B59,'Rekapitulasi Juni'!$BB$214:$BB$393)</f>
        <v>0</v>
      </c>
      <c r="CB59" s="324">
        <f>SUMIF('Rekapitulasi Juni'!$BA$214:$BA$393,APS!$B59,'Rekapitulasi Juni'!$BC$214:$BC$393)</f>
        <v>0</v>
      </c>
      <c r="CC59" s="27"/>
      <c r="CD59" s="325">
        <f t="shared" si="56"/>
        <v>0</v>
      </c>
      <c r="CE59" s="325">
        <f t="shared" si="57"/>
        <v>0</v>
      </c>
      <c r="CF59" s="27"/>
      <c r="CG59" s="324">
        <f>SUMIF('Rekapitulasi Juni'!$BP$214:$BP$393,APS!$B59,'Rekapitulasi Juni'!$BQ$214:$BQ$393)</f>
        <v>0</v>
      </c>
      <c r="CH59" s="324">
        <f>SUMIF('Rekapitulasi Juni'!$BP$214:$BP$393,APS!$B59,'Rekapitulasi Juni'!$BR$214:$BR$393)</f>
        <v>0</v>
      </c>
      <c r="CI59" s="27"/>
      <c r="CJ59" s="325">
        <f t="shared" si="58"/>
        <v>0</v>
      </c>
      <c r="CK59" s="325">
        <f t="shared" si="59"/>
        <v>0</v>
      </c>
      <c r="CL59" s="41">
        <f t="shared" si="60"/>
        <v>0</v>
      </c>
      <c r="CM59" s="41">
        <f t="shared" si="61"/>
        <v>0</v>
      </c>
      <c r="CN59" s="41">
        <f t="shared" si="62"/>
        <v>0</v>
      </c>
      <c r="CO59" s="41">
        <f t="shared" si="63"/>
        <v>0</v>
      </c>
      <c r="CP59" s="41">
        <f t="shared" si="64"/>
        <v>0</v>
      </c>
      <c r="CQ59" s="41">
        <f t="shared" si="65"/>
        <v>0</v>
      </c>
      <c r="CR59" s="180">
        <f t="shared" si="66"/>
        <v>0</v>
      </c>
      <c r="CS59" s="27">
        <v>0</v>
      </c>
      <c r="CT59" s="27"/>
      <c r="CU59" s="324">
        <f>SUMIF('Rekapitulasi Juni'!$D$410:$D$588,APS!$B59,'Rekapitulasi Juni'!$E$410:$E$588)</f>
        <v>0</v>
      </c>
      <c r="CV59" s="324">
        <f>SUMIF('Rekapitulasi Juni'!$D$410:$D$588,APS!$B59,'Rekapitulasi Juni'!$F$410:$F$588)</f>
        <v>0</v>
      </c>
      <c r="CW59" s="27"/>
      <c r="CX59" s="325">
        <f t="shared" si="67"/>
        <v>0</v>
      </c>
      <c r="CY59" s="325">
        <f t="shared" si="68"/>
        <v>0</v>
      </c>
      <c r="CZ59" s="27"/>
      <c r="DA59" s="324">
        <f>SUMIF('Rekapitulasi Juni'!$U$410:$U$588,APS!$B59,'Rekapitulasi Juni'!$V$410:$V$588)</f>
        <v>0</v>
      </c>
      <c r="DB59" s="324">
        <f>SUMIF('Rekapitulasi Juni'!$U$410:$U$588,APS!$B59,'Rekapitulasi Juni'!$W$410:$W$588)</f>
        <v>0</v>
      </c>
      <c r="DC59" s="27"/>
      <c r="DD59" s="325">
        <f t="shared" si="69"/>
        <v>0</v>
      </c>
      <c r="DE59" s="325">
        <f t="shared" si="70"/>
        <v>0</v>
      </c>
      <c r="DF59" s="27"/>
      <c r="DG59" s="324">
        <f>SUMIF('Rekapitulasi Juni'!$AL$410:$AL$588,APS!$B59,'Rekapitulasi Juni'!$AM$410:$AM$588)</f>
        <v>0</v>
      </c>
      <c r="DH59" s="324">
        <f>SUMIF('Rekapitulasi Juni'!$AL$410:$AL$588,APS!$B59,'Rekapitulasi Juni'!$AN$410:$AN$588)</f>
        <v>0</v>
      </c>
      <c r="DI59" s="27"/>
      <c r="DJ59" s="325">
        <f t="shared" si="71"/>
        <v>0</v>
      </c>
      <c r="DK59" s="325">
        <f t="shared" si="72"/>
        <v>0</v>
      </c>
      <c r="DL59" s="27"/>
      <c r="DM59" s="324">
        <f>SUMIF('Rekapitulasi Juni'!$BA$410:$BA$588,APS!$B59,'Rekapitulasi Juni'!$BB$410:$BB$588)</f>
        <v>0</v>
      </c>
      <c r="DN59" s="324">
        <f>SUMIF('Rekapitulasi Juni'!$BA$410:$BA$588,APS!$B59,'Rekapitulasi Juni'!$BC$410:$BC$588)</f>
        <v>0</v>
      </c>
      <c r="DO59" s="324">
        <f>SUMIF('Rekapitulasi Juni'!$BA$410:$BA$588,APS!$B59,'Rekapitulasi Juni'!$BF$410:$BF$588)</f>
        <v>0</v>
      </c>
      <c r="DP59" s="325">
        <f t="shared" si="73"/>
        <v>0</v>
      </c>
      <c r="DQ59" s="325">
        <f t="shared" si="74"/>
        <v>0</v>
      </c>
      <c r="DR59" s="27"/>
      <c r="DS59" s="324">
        <f>SUMIF('Rekapitulasi Juni'!$BP$410:$BP$588,APS!$B59,'Rekapitulasi Juni'!$BQ$410:$BQ$588)</f>
        <v>0</v>
      </c>
      <c r="DT59" s="324">
        <f>SUMIF('Rekapitulasi Juni'!$BP$410:$BP$588,APS!$B59,'Rekapitulasi Juni'!$BR$410:$BR$588)</f>
        <v>0</v>
      </c>
      <c r="DU59" s="27"/>
      <c r="DV59" s="325">
        <f t="shared" si="75"/>
        <v>0</v>
      </c>
      <c r="DW59" s="325">
        <f t="shared" si="76"/>
        <v>0</v>
      </c>
      <c r="DX59" s="41">
        <f t="shared" si="77"/>
        <v>0</v>
      </c>
      <c r="DY59" s="41">
        <f t="shared" si="78"/>
        <v>0</v>
      </c>
      <c r="DZ59" s="41">
        <f t="shared" si="79"/>
        <v>0</v>
      </c>
      <c r="EA59" s="41">
        <f t="shared" si="80"/>
        <v>0</v>
      </c>
      <c r="EB59" s="41">
        <f t="shared" si="81"/>
        <v>0</v>
      </c>
      <c r="EC59" s="41">
        <f t="shared" si="82"/>
        <v>0</v>
      </c>
      <c r="ED59" s="180">
        <f t="shared" si="83"/>
        <v>0</v>
      </c>
      <c r="EE59" s="27">
        <v>0</v>
      </c>
      <c r="EF59" s="27"/>
      <c r="EG59" s="324">
        <f>SUMIF('Rekapitulasi Juni'!$D$608:$D$786,APS!$B59,'Rekapitulasi Juni'!$E$608:$E$786)</f>
        <v>0</v>
      </c>
      <c r="EH59" s="324">
        <f>SUMIF('Rekapitulasi Juni'!$D$608:$D$786,APS!$B59,'Rekapitulasi Juni'!$F$608:$F$786)</f>
        <v>0</v>
      </c>
      <c r="EI59" s="27"/>
      <c r="EJ59" s="325">
        <f t="shared" si="84"/>
        <v>0</v>
      </c>
      <c r="EK59" s="325">
        <f t="shared" si="85"/>
        <v>0</v>
      </c>
      <c r="EL59" s="27"/>
      <c r="EM59" s="324">
        <f>SUMIF('Rekapitulasi Juni'!$U$608:$U$786,APS!$B59,'Rekapitulasi Juni'!$V$608:$V$786)</f>
        <v>0</v>
      </c>
      <c r="EN59" s="324">
        <f>SUMIF('Rekapitulasi Juni'!$U$608:$U$786,APS!$B59,'Rekapitulasi Juni'!$W$608:$W$786)</f>
        <v>0</v>
      </c>
      <c r="EO59" s="27"/>
      <c r="EP59" s="325">
        <f t="shared" si="86"/>
        <v>0</v>
      </c>
      <c r="EQ59" s="325">
        <f t="shared" si="87"/>
        <v>0</v>
      </c>
      <c r="ER59" s="27"/>
      <c r="ES59" s="324">
        <f>SUMIF('Rekapitulasi Juni'!$AL$608:$AL$786,APS!$B59,'Rekapitulasi Juni'!$AM$608:$AM$786)</f>
        <v>0</v>
      </c>
      <c r="ET59" s="324">
        <f>SUMIF('Rekapitulasi Juni'!$AL$608:$AL$786,APS!$B59,'Rekapitulasi Juni'!$AN$608:$AN$786)</f>
        <v>0</v>
      </c>
      <c r="EU59" s="27"/>
      <c r="EV59" s="325">
        <f t="shared" si="88"/>
        <v>0</v>
      </c>
      <c r="EW59" s="325">
        <f t="shared" si="89"/>
        <v>0</v>
      </c>
      <c r="EX59" s="27"/>
      <c r="EY59" s="324">
        <f>SUMIF('Rekapitulasi Juni'!$BA$608:$BA$786,APS!$B59,'Rekapitulasi Juni'!$BB$608:$BB$786)</f>
        <v>0</v>
      </c>
      <c r="EZ59" s="324">
        <f>SUMIF('Rekapitulasi Juni'!$BA$608:$BA$786,APS!$B59,'Rekapitulasi Juni'!$BC$608:$BC$786)</f>
        <v>0</v>
      </c>
      <c r="FA59" s="324">
        <f>SUMIF('Rekapitulasi Juni'!$BA$608:$BA$786,APS!$B59,'Rekapitulasi Juni'!$BF$608:$BF$786)</f>
        <v>0</v>
      </c>
      <c r="FB59" s="325">
        <f t="shared" si="90"/>
        <v>0</v>
      </c>
      <c r="FC59" s="325">
        <f t="shared" si="91"/>
        <v>0</v>
      </c>
      <c r="FD59" s="27"/>
      <c r="FE59" s="27"/>
      <c r="FF59" s="27"/>
      <c r="FG59" s="27"/>
      <c r="FH59" s="27"/>
      <c r="FI59" s="27"/>
      <c r="FJ59" s="41">
        <f t="shared" si="92"/>
        <v>0</v>
      </c>
      <c r="FK59" s="41">
        <f t="shared" si="93"/>
        <v>0</v>
      </c>
      <c r="FL59" s="41">
        <f t="shared" si="94"/>
        <v>0</v>
      </c>
      <c r="FM59" s="41">
        <f t="shared" si="95"/>
        <v>0</v>
      </c>
      <c r="FN59" s="41">
        <f t="shared" si="96"/>
        <v>0</v>
      </c>
      <c r="FO59" s="41">
        <f t="shared" si="97"/>
        <v>0</v>
      </c>
      <c r="FP59" s="180">
        <f t="shared" si="98"/>
        <v>0</v>
      </c>
      <c r="FQ59" s="27"/>
      <c r="FR59" s="27"/>
      <c r="FS59" s="324">
        <f>SUMIF('Rekapitulasi Juni'!$D$804:$D$984,APS!$B59,'Rekapitulasi Juni'!$E$804:$E$984)</f>
        <v>0</v>
      </c>
      <c r="FT59" s="324">
        <f>SUMIF('Rekapitulasi Juni'!$D$804:$D$984,APS!$B59,'Rekapitulasi Juni'!$F$804:$F$984)</f>
        <v>0</v>
      </c>
      <c r="FU59" s="27"/>
      <c r="FV59" s="325">
        <f t="shared" si="99"/>
        <v>0</v>
      </c>
      <c r="FW59" s="325">
        <f t="shared" si="100"/>
        <v>0</v>
      </c>
      <c r="FX59" s="27"/>
      <c r="FY59" s="324">
        <f>SUMIF('Rekapitulasi Juni'!$U$804:$U$984,APS!$B59,'Rekapitulasi Juni'!$V$804:$V$984)</f>
        <v>0</v>
      </c>
      <c r="FZ59" s="324">
        <f>SUMIF('Rekapitulasi Juni'!$U$804:$U$984,APS!$B59,'Rekapitulasi Juni'!$W$804:$W$984)</f>
        <v>0</v>
      </c>
      <c r="GA59" s="27"/>
      <c r="GB59" s="325">
        <f t="shared" si="101"/>
        <v>0</v>
      </c>
      <c r="GC59" s="325">
        <f t="shared" si="102"/>
        <v>0</v>
      </c>
      <c r="GD59" s="27"/>
      <c r="GE59" s="324">
        <f>SUMIF('Rekapitulasi Juni'!$AL$804:$AL$984,APS!$B59,'Rekapitulasi Juni'!$AM$804:$AM$984)</f>
        <v>0</v>
      </c>
      <c r="GF59" s="324">
        <f>SUMIF('Rekapitulasi Juni'!$AL$804:$AL$984,APS!$B59,'Rekapitulasi Juni'!$AN$804:$AN$984)</f>
        <v>0</v>
      </c>
      <c r="GG59" s="27"/>
      <c r="GH59" s="325">
        <f t="shared" si="27"/>
        <v>0</v>
      </c>
      <c r="GI59" s="325">
        <f t="shared" si="28"/>
        <v>0</v>
      </c>
      <c r="GJ59" s="27"/>
      <c r="GK59" s="27"/>
      <c r="GL59" s="41">
        <f t="shared" si="103"/>
        <v>0</v>
      </c>
      <c r="GM59" s="41">
        <f t="shared" si="104"/>
        <v>0</v>
      </c>
      <c r="GN59" s="41">
        <f t="shared" si="105"/>
        <v>0</v>
      </c>
      <c r="GO59" s="41">
        <f t="shared" si="106"/>
        <v>0</v>
      </c>
      <c r="GP59" s="41">
        <f t="shared" si="107"/>
        <v>0</v>
      </c>
      <c r="GQ59" s="41">
        <f t="shared" si="108"/>
        <v>0</v>
      </c>
      <c r="GR59" s="180">
        <f t="shared" si="109"/>
        <v>0</v>
      </c>
      <c r="GS59" s="41">
        <f t="shared" si="29"/>
        <v>0</v>
      </c>
      <c r="GT59" s="41">
        <f t="shared" si="30"/>
        <v>0</v>
      </c>
      <c r="GU59" s="41">
        <f t="shared" si="31"/>
        <v>0</v>
      </c>
      <c r="GV59" s="41">
        <f t="shared" si="32"/>
        <v>0</v>
      </c>
      <c r="GW59" s="41">
        <f t="shared" si="33"/>
        <v>0</v>
      </c>
      <c r="GX59" s="41">
        <f t="shared" si="34"/>
        <v>0</v>
      </c>
      <c r="GY59" s="180">
        <f t="shared" si="35"/>
        <v>0</v>
      </c>
      <c r="GZ59" s="41">
        <v>43</v>
      </c>
      <c r="HA59" s="32"/>
      <c r="HB59" s="42">
        <f t="shared" si="123"/>
        <v>-400</v>
      </c>
      <c r="HC59" s="43"/>
    </row>
    <row r="60" spans="1:211" ht="15" hidden="1" customHeight="1">
      <c r="A60" s="31" t="s">
        <v>128</v>
      </c>
      <c r="B60" s="32" t="s">
        <v>129</v>
      </c>
      <c r="C60" s="31" t="s">
        <v>4</v>
      </c>
      <c r="D60" s="31" t="s">
        <v>1</v>
      </c>
      <c r="E60" s="31" t="s">
        <v>43</v>
      </c>
      <c r="F60" s="31" t="s">
        <v>1</v>
      </c>
      <c r="G60" s="33">
        <v>0</v>
      </c>
      <c r="H60" s="33">
        <v>0</v>
      </c>
      <c r="I60" s="33">
        <v>0</v>
      </c>
      <c r="J60" s="34">
        <f>IFERROR(VLOOKUP(A60,#REF!,3,0),0)</f>
        <v>0</v>
      </c>
      <c r="K60" s="34">
        <f t="shared" si="118"/>
        <v>0</v>
      </c>
      <c r="L60" s="34">
        <v>0</v>
      </c>
      <c r="M60" s="34">
        <v>0</v>
      </c>
      <c r="N60" s="35">
        <f t="shared" si="119"/>
        <v>0</v>
      </c>
      <c r="O60" s="35">
        <f t="shared" si="120"/>
        <v>0</v>
      </c>
      <c r="P60" s="36">
        <v>0</v>
      </c>
      <c r="Q60" s="36">
        <f t="shared" si="36"/>
        <v>0</v>
      </c>
      <c r="R60" s="36"/>
      <c r="S60" s="37">
        <f ca="1">SUMIF(ROP!$D$6:$H$65536,A60,ROP!$J$6:$J$65536)</f>
        <v>0</v>
      </c>
      <c r="T60" s="37">
        <f>SUMIF(HASIL!$B:$B,APS!$B60&amp;RIGHT(APS!T$9,2),HASIL!$I:$I)</f>
        <v>0</v>
      </c>
      <c r="U60" s="37">
        <f>SUMIF(HASIL!$B:$B,APS!$B60&amp;RIGHT(APS!U$9,2),HASIL!$I:$I)</f>
        <v>0</v>
      </c>
      <c r="V60" s="37">
        <f>SUMIF(HASIL!$B:$B,APS!$B60&amp;RIGHT(APS!V$9,2),HASIL!$I:$I)</f>
        <v>0</v>
      </c>
      <c r="W60" s="37">
        <f>SUMIF(HASIL!$B:$B,APS!$B60&amp;RIGHT(APS!W$9,2),HASIL!$I:$I)</f>
        <v>0</v>
      </c>
      <c r="X60" s="38">
        <f t="shared" si="121"/>
        <v>0</v>
      </c>
      <c r="Y60" s="38">
        <f t="shared" si="122"/>
        <v>0</v>
      </c>
      <c r="Z60" s="39">
        <f t="shared" si="115"/>
        <v>0</v>
      </c>
      <c r="AA60" s="39">
        <f t="shared" si="26"/>
        <v>0</v>
      </c>
      <c r="AB60" s="40">
        <f t="shared" si="116"/>
        <v>0</v>
      </c>
      <c r="AC60" s="27">
        <v>0</v>
      </c>
      <c r="AD60" s="27"/>
      <c r="AE60" s="27"/>
      <c r="AF60" s="27"/>
      <c r="AG60" s="27"/>
      <c r="AH60" s="27"/>
      <c r="AI60" s="324">
        <f>SUMIF('Rekapitulasi Juni'!$D$9:$D$192,APS!$B60,'Rekapitulasi Juni'!$E$9:$E$192)</f>
        <v>0</v>
      </c>
      <c r="AJ60" s="324">
        <f>SUMIF('Rekapitulasi Juni'!$D$9:$D$192,APS!$B60,'Rekapitulasi Juni'!$F$9:$F$192)</f>
        <v>0</v>
      </c>
      <c r="AK60" s="324">
        <f>SUMIF('Rekapitulasi Juni'!$D$9:$D$192,APS!$B60,'Rekapitulasi Juni'!$K$9:$K$192)</f>
        <v>0</v>
      </c>
      <c r="AL60" s="325">
        <f t="shared" si="37"/>
        <v>0</v>
      </c>
      <c r="AM60" s="325">
        <f t="shared" si="38"/>
        <v>0</v>
      </c>
      <c r="AN60" s="27"/>
      <c r="AO60" s="324">
        <f>SUMIF('Rekapitulasi Juni'!$U$9:$U$192,APS!$B60,'Rekapitulasi Juni'!$V$9:$V$192)</f>
        <v>0</v>
      </c>
      <c r="AP60" s="324">
        <f>SUMIF('Rekapitulasi Juni'!$U$9:$U$192,APS!$B60,'Rekapitulasi Juni'!$W$9:$W$192)</f>
        <v>0</v>
      </c>
      <c r="AQ60" s="27"/>
      <c r="AR60" s="325">
        <f t="shared" si="39"/>
        <v>0</v>
      </c>
      <c r="AS60" s="325">
        <f t="shared" si="40"/>
        <v>0</v>
      </c>
      <c r="AT60" s="27"/>
      <c r="AU60" s="324">
        <f>SUMIF('Rekapitulasi Juni'!$AL$9:$AL$192,APS!$B60,'Rekapitulasi Juni'!$AM$9:$AM$192)</f>
        <v>0</v>
      </c>
      <c r="AV60" s="324">
        <f>SUMIF('Rekapitulasi Juni'!$AL$9:$AL$192,APS!$B60,'Rekapitulasi Juni'!$AN$9:$AN$192)</f>
        <v>0</v>
      </c>
      <c r="AW60" s="27"/>
      <c r="AX60" s="325">
        <f t="shared" si="41"/>
        <v>0</v>
      </c>
      <c r="AY60" s="325">
        <f t="shared" si="42"/>
        <v>0</v>
      </c>
      <c r="AZ60" s="41">
        <f t="shared" si="43"/>
        <v>0</v>
      </c>
      <c r="BA60" s="41">
        <f t="shared" si="44"/>
        <v>0</v>
      </c>
      <c r="BB60" s="41">
        <f t="shared" si="45"/>
        <v>0</v>
      </c>
      <c r="BC60" s="41">
        <f t="shared" si="46"/>
        <v>0</v>
      </c>
      <c r="BD60" s="41">
        <f t="shared" si="47"/>
        <v>0</v>
      </c>
      <c r="BE60" s="41">
        <f t="shared" si="48"/>
        <v>0</v>
      </c>
      <c r="BF60" s="180">
        <f t="shared" si="49"/>
        <v>0</v>
      </c>
      <c r="BG60" s="27">
        <v>0</v>
      </c>
      <c r="BH60" s="27"/>
      <c r="BI60" s="324">
        <f>SUMIF('Rekapitulasi Juni'!$D$214:$D$393,APS!$B60,'Rekapitulasi Juni'!$E$214:$E$393)</f>
        <v>0</v>
      </c>
      <c r="BJ60" s="324">
        <f>SUMIF('Rekapitulasi Juni'!$D$214:$D$393,APS!$B60,'Rekapitulasi Juni'!$F$214:$F$393)</f>
        <v>0</v>
      </c>
      <c r="BK60" s="27"/>
      <c r="BL60" s="325">
        <f t="shared" si="50"/>
        <v>0</v>
      </c>
      <c r="BM60" s="325">
        <f t="shared" si="51"/>
        <v>0</v>
      </c>
      <c r="BN60" s="27"/>
      <c r="BO60" s="324">
        <f>SUMIF('Rekapitulasi Juni'!$U$214:$U$393,APS!$B60,'Rekapitulasi Juni'!$V$214:$V$393)</f>
        <v>0</v>
      </c>
      <c r="BP60" s="324">
        <f>SUMIF('Rekapitulasi Juni'!$U$214:$U$393,APS!$B60,'Rekapitulasi Juni'!$W$214:$W$393)</f>
        <v>0</v>
      </c>
      <c r="BQ60" s="27"/>
      <c r="BR60" s="325">
        <f t="shared" si="52"/>
        <v>0</v>
      </c>
      <c r="BS60" s="325">
        <f t="shared" si="53"/>
        <v>0</v>
      </c>
      <c r="BT60" s="27"/>
      <c r="BU60" s="324">
        <f>SUMIF('Rekapitulasi Juni'!$AL$214:$AL$393,APS!$B60,'Rekapitulasi Juni'!$AM$214:$AM$393)</f>
        <v>0</v>
      </c>
      <c r="BV60" s="324">
        <f>SUMIF('Rekapitulasi Juni'!$AL$214:$AL$393,APS!$B60,'Rekapitulasi Juni'!$AN$214:$AN$393)</f>
        <v>0</v>
      </c>
      <c r="BW60" s="27"/>
      <c r="BX60" s="325">
        <f t="shared" si="54"/>
        <v>0</v>
      </c>
      <c r="BY60" s="325">
        <f t="shared" si="55"/>
        <v>0</v>
      </c>
      <c r="BZ60" s="27"/>
      <c r="CA60" s="324">
        <f>SUMIF('Rekapitulasi Juni'!$BA$214:$BA$393,APS!$B60,'Rekapitulasi Juni'!$BB$214:$BB$393)</f>
        <v>0</v>
      </c>
      <c r="CB60" s="324">
        <f>SUMIF('Rekapitulasi Juni'!$BA$214:$BA$393,APS!$B60,'Rekapitulasi Juni'!$BC$214:$BC$393)</f>
        <v>0</v>
      </c>
      <c r="CC60" s="27"/>
      <c r="CD60" s="325">
        <f t="shared" si="56"/>
        <v>0</v>
      </c>
      <c r="CE60" s="325">
        <f t="shared" si="57"/>
        <v>0</v>
      </c>
      <c r="CF60" s="27"/>
      <c r="CG60" s="324">
        <f>SUMIF('Rekapitulasi Juni'!$BP$214:$BP$393,APS!$B60,'Rekapitulasi Juni'!$BQ$214:$BQ$393)</f>
        <v>0</v>
      </c>
      <c r="CH60" s="324">
        <f>SUMIF('Rekapitulasi Juni'!$BP$214:$BP$393,APS!$B60,'Rekapitulasi Juni'!$BR$214:$BR$393)</f>
        <v>0</v>
      </c>
      <c r="CI60" s="27"/>
      <c r="CJ60" s="325">
        <f t="shared" si="58"/>
        <v>0</v>
      </c>
      <c r="CK60" s="325">
        <f t="shared" si="59"/>
        <v>0</v>
      </c>
      <c r="CL60" s="41">
        <f t="shared" si="60"/>
        <v>0</v>
      </c>
      <c r="CM60" s="41">
        <f t="shared" si="61"/>
        <v>0</v>
      </c>
      <c r="CN60" s="41">
        <f t="shared" si="62"/>
        <v>0</v>
      </c>
      <c r="CO60" s="41">
        <f t="shared" si="63"/>
        <v>0</v>
      </c>
      <c r="CP60" s="41">
        <f t="shared" si="64"/>
        <v>0</v>
      </c>
      <c r="CQ60" s="41">
        <f t="shared" si="65"/>
        <v>0</v>
      </c>
      <c r="CR60" s="180">
        <f t="shared" si="66"/>
        <v>0</v>
      </c>
      <c r="CS60" s="27">
        <v>0</v>
      </c>
      <c r="CT60" s="27"/>
      <c r="CU60" s="324">
        <f>SUMIF('Rekapitulasi Juni'!$D$410:$D$588,APS!$B60,'Rekapitulasi Juni'!$E$410:$E$588)</f>
        <v>0</v>
      </c>
      <c r="CV60" s="324">
        <f>SUMIF('Rekapitulasi Juni'!$D$410:$D$588,APS!$B60,'Rekapitulasi Juni'!$F$410:$F$588)</f>
        <v>0</v>
      </c>
      <c r="CW60" s="27"/>
      <c r="CX60" s="325">
        <f t="shared" si="67"/>
        <v>0</v>
      </c>
      <c r="CY60" s="325">
        <f t="shared" si="68"/>
        <v>0</v>
      </c>
      <c r="CZ60" s="27"/>
      <c r="DA60" s="324">
        <f>SUMIF('Rekapitulasi Juni'!$U$410:$U$588,APS!$B60,'Rekapitulasi Juni'!$V$410:$V$588)</f>
        <v>0</v>
      </c>
      <c r="DB60" s="324">
        <f>SUMIF('Rekapitulasi Juni'!$U$410:$U$588,APS!$B60,'Rekapitulasi Juni'!$W$410:$W$588)</f>
        <v>0</v>
      </c>
      <c r="DC60" s="27"/>
      <c r="DD60" s="325">
        <f t="shared" si="69"/>
        <v>0</v>
      </c>
      <c r="DE60" s="325">
        <f t="shared" si="70"/>
        <v>0</v>
      </c>
      <c r="DF60" s="27"/>
      <c r="DG60" s="324">
        <f>SUMIF('Rekapitulasi Juni'!$AL$410:$AL$588,APS!$B60,'Rekapitulasi Juni'!$AM$410:$AM$588)</f>
        <v>0</v>
      </c>
      <c r="DH60" s="324">
        <f>SUMIF('Rekapitulasi Juni'!$AL$410:$AL$588,APS!$B60,'Rekapitulasi Juni'!$AN$410:$AN$588)</f>
        <v>0</v>
      </c>
      <c r="DI60" s="27"/>
      <c r="DJ60" s="325">
        <f t="shared" si="71"/>
        <v>0</v>
      </c>
      <c r="DK60" s="325">
        <f t="shared" si="72"/>
        <v>0</v>
      </c>
      <c r="DL60" s="27"/>
      <c r="DM60" s="324">
        <f>SUMIF('Rekapitulasi Juni'!$BA$410:$BA$588,APS!$B60,'Rekapitulasi Juni'!$BB$410:$BB$588)</f>
        <v>0</v>
      </c>
      <c r="DN60" s="324">
        <f>SUMIF('Rekapitulasi Juni'!$BA$410:$BA$588,APS!$B60,'Rekapitulasi Juni'!$BC$410:$BC$588)</f>
        <v>0</v>
      </c>
      <c r="DO60" s="324">
        <f>SUMIF('Rekapitulasi Juni'!$BA$410:$BA$588,APS!$B60,'Rekapitulasi Juni'!$BF$410:$BF$588)</f>
        <v>0</v>
      </c>
      <c r="DP60" s="325">
        <f t="shared" si="73"/>
        <v>0</v>
      </c>
      <c r="DQ60" s="325">
        <f t="shared" si="74"/>
        <v>0</v>
      </c>
      <c r="DR60" s="27"/>
      <c r="DS60" s="324">
        <f>SUMIF('Rekapitulasi Juni'!$BP$410:$BP$588,APS!$B60,'Rekapitulasi Juni'!$BQ$410:$BQ$588)</f>
        <v>0</v>
      </c>
      <c r="DT60" s="324">
        <f>SUMIF('Rekapitulasi Juni'!$BP$410:$BP$588,APS!$B60,'Rekapitulasi Juni'!$BR$410:$BR$588)</f>
        <v>0</v>
      </c>
      <c r="DU60" s="27"/>
      <c r="DV60" s="325">
        <f t="shared" si="75"/>
        <v>0</v>
      </c>
      <c r="DW60" s="325">
        <f t="shared" si="76"/>
        <v>0</v>
      </c>
      <c r="DX60" s="41">
        <f t="shared" si="77"/>
        <v>0</v>
      </c>
      <c r="DY60" s="41">
        <f t="shared" si="78"/>
        <v>0</v>
      </c>
      <c r="DZ60" s="41">
        <f t="shared" si="79"/>
        <v>0</v>
      </c>
      <c r="EA60" s="41">
        <f t="shared" si="80"/>
        <v>0</v>
      </c>
      <c r="EB60" s="41">
        <f t="shared" si="81"/>
        <v>0</v>
      </c>
      <c r="EC60" s="41">
        <f t="shared" si="82"/>
        <v>0</v>
      </c>
      <c r="ED60" s="180">
        <f t="shared" si="83"/>
        <v>0</v>
      </c>
      <c r="EE60" s="27">
        <v>0</v>
      </c>
      <c r="EF60" s="27"/>
      <c r="EG60" s="324">
        <f>SUMIF('Rekapitulasi Juni'!$D$608:$D$786,APS!$B60,'Rekapitulasi Juni'!$E$608:$E$786)</f>
        <v>0</v>
      </c>
      <c r="EH60" s="324">
        <f>SUMIF('Rekapitulasi Juni'!$D$608:$D$786,APS!$B60,'Rekapitulasi Juni'!$F$608:$F$786)</f>
        <v>0</v>
      </c>
      <c r="EI60" s="27"/>
      <c r="EJ60" s="325">
        <f t="shared" si="84"/>
        <v>0</v>
      </c>
      <c r="EK60" s="325">
        <f t="shared" si="85"/>
        <v>0</v>
      </c>
      <c r="EL60" s="27"/>
      <c r="EM60" s="324">
        <f>SUMIF('Rekapitulasi Juni'!$U$608:$U$786,APS!$B60,'Rekapitulasi Juni'!$V$608:$V$786)</f>
        <v>0</v>
      </c>
      <c r="EN60" s="324">
        <f>SUMIF('Rekapitulasi Juni'!$U$608:$U$786,APS!$B60,'Rekapitulasi Juni'!$W$608:$W$786)</f>
        <v>0</v>
      </c>
      <c r="EO60" s="27"/>
      <c r="EP60" s="325">
        <f t="shared" si="86"/>
        <v>0</v>
      </c>
      <c r="EQ60" s="325">
        <f t="shared" si="87"/>
        <v>0</v>
      </c>
      <c r="ER60" s="27"/>
      <c r="ES60" s="324">
        <f>SUMIF('Rekapitulasi Juni'!$AL$608:$AL$786,APS!$B60,'Rekapitulasi Juni'!$AM$608:$AM$786)</f>
        <v>0</v>
      </c>
      <c r="ET60" s="324">
        <f>SUMIF('Rekapitulasi Juni'!$AL$608:$AL$786,APS!$B60,'Rekapitulasi Juni'!$AN$608:$AN$786)</f>
        <v>0</v>
      </c>
      <c r="EU60" s="27"/>
      <c r="EV60" s="325">
        <f t="shared" si="88"/>
        <v>0</v>
      </c>
      <c r="EW60" s="325">
        <f t="shared" si="89"/>
        <v>0</v>
      </c>
      <c r="EX60" s="27"/>
      <c r="EY60" s="324">
        <f>SUMIF('Rekapitulasi Juni'!$BA$608:$BA$786,APS!$B60,'Rekapitulasi Juni'!$BB$608:$BB$786)</f>
        <v>0</v>
      </c>
      <c r="EZ60" s="324">
        <f>SUMIF('Rekapitulasi Juni'!$BA$608:$BA$786,APS!$B60,'Rekapitulasi Juni'!$BC$608:$BC$786)</f>
        <v>0</v>
      </c>
      <c r="FA60" s="324">
        <f>SUMIF('Rekapitulasi Juni'!$BA$608:$BA$786,APS!$B60,'Rekapitulasi Juni'!$BF$608:$BF$786)</f>
        <v>0</v>
      </c>
      <c r="FB60" s="325">
        <f t="shared" si="90"/>
        <v>0</v>
      </c>
      <c r="FC60" s="325">
        <f t="shared" si="91"/>
        <v>0</v>
      </c>
      <c r="FD60" s="27"/>
      <c r="FE60" s="27"/>
      <c r="FF60" s="27"/>
      <c r="FG60" s="27"/>
      <c r="FH60" s="27"/>
      <c r="FI60" s="27"/>
      <c r="FJ60" s="41">
        <f t="shared" si="92"/>
        <v>0</v>
      </c>
      <c r="FK60" s="41">
        <f t="shared" si="93"/>
        <v>0</v>
      </c>
      <c r="FL60" s="41">
        <f t="shared" si="94"/>
        <v>0</v>
      </c>
      <c r="FM60" s="41">
        <f t="shared" si="95"/>
        <v>0</v>
      </c>
      <c r="FN60" s="41">
        <f t="shared" si="96"/>
        <v>0</v>
      </c>
      <c r="FO60" s="41">
        <f t="shared" si="97"/>
        <v>0</v>
      </c>
      <c r="FP60" s="180">
        <f t="shared" si="98"/>
        <v>0</v>
      </c>
      <c r="FQ60" s="27"/>
      <c r="FR60" s="27"/>
      <c r="FS60" s="324">
        <f>SUMIF('Rekapitulasi Juni'!$D$804:$D$984,APS!$B60,'Rekapitulasi Juni'!$E$804:$E$984)</f>
        <v>0</v>
      </c>
      <c r="FT60" s="324">
        <f>SUMIF('Rekapitulasi Juni'!$D$804:$D$984,APS!$B60,'Rekapitulasi Juni'!$F$804:$F$984)</f>
        <v>0</v>
      </c>
      <c r="FU60" s="27"/>
      <c r="FV60" s="325">
        <f t="shared" si="99"/>
        <v>0</v>
      </c>
      <c r="FW60" s="325">
        <f t="shared" si="100"/>
        <v>0</v>
      </c>
      <c r="FX60" s="27"/>
      <c r="FY60" s="324">
        <f>SUMIF('Rekapitulasi Juni'!$U$804:$U$984,APS!$B60,'Rekapitulasi Juni'!$V$804:$V$984)</f>
        <v>0</v>
      </c>
      <c r="FZ60" s="324">
        <f>SUMIF('Rekapitulasi Juni'!$U$804:$U$984,APS!$B60,'Rekapitulasi Juni'!$W$804:$W$984)</f>
        <v>0</v>
      </c>
      <c r="GA60" s="27"/>
      <c r="GB60" s="325">
        <f t="shared" si="101"/>
        <v>0</v>
      </c>
      <c r="GC60" s="325">
        <f t="shared" si="102"/>
        <v>0</v>
      </c>
      <c r="GD60" s="27"/>
      <c r="GE60" s="324">
        <f>SUMIF('Rekapitulasi Juni'!$AL$804:$AL$984,APS!$B60,'Rekapitulasi Juni'!$AM$804:$AM$984)</f>
        <v>0</v>
      </c>
      <c r="GF60" s="324">
        <f>SUMIF('Rekapitulasi Juni'!$AL$804:$AL$984,APS!$B60,'Rekapitulasi Juni'!$AN$804:$AN$984)</f>
        <v>0</v>
      </c>
      <c r="GG60" s="27"/>
      <c r="GH60" s="325">
        <f t="shared" si="27"/>
        <v>0</v>
      </c>
      <c r="GI60" s="325">
        <f t="shared" si="28"/>
        <v>0</v>
      </c>
      <c r="GJ60" s="27"/>
      <c r="GK60" s="27"/>
      <c r="GL60" s="41">
        <f t="shared" si="103"/>
        <v>0</v>
      </c>
      <c r="GM60" s="41">
        <f t="shared" si="104"/>
        <v>0</v>
      </c>
      <c r="GN60" s="41">
        <f t="shared" si="105"/>
        <v>0</v>
      </c>
      <c r="GO60" s="41">
        <f t="shared" si="106"/>
        <v>0</v>
      </c>
      <c r="GP60" s="41">
        <f t="shared" si="107"/>
        <v>0</v>
      </c>
      <c r="GQ60" s="41">
        <f t="shared" si="108"/>
        <v>0</v>
      </c>
      <c r="GR60" s="180">
        <f t="shared" si="109"/>
        <v>0</v>
      </c>
      <c r="GS60" s="41">
        <f t="shared" si="29"/>
        <v>0</v>
      </c>
      <c r="GT60" s="41">
        <f t="shared" si="30"/>
        <v>0</v>
      </c>
      <c r="GU60" s="41">
        <f t="shared" si="31"/>
        <v>0</v>
      </c>
      <c r="GV60" s="41">
        <f t="shared" si="32"/>
        <v>0</v>
      </c>
      <c r="GW60" s="41">
        <f t="shared" si="33"/>
        <v>0</v>
      </c>
      <c r="GX60" s="41">
        <f t="shared" si="34"/>
        <v>0</v>
      </c>
      <c r="GY60" s="180">
        <f t="shared" si="35"/>
        <v>0</v>
      </c>
      <c r="GZ60" s="41">
        <v>44</v>
      </c>
      <c r="HA60" s="32"/>
      <c r="HB60" s="42">
        <f t="shared" si="123"/>
        <v>0</v>
      </c>
      <c r="HC60" s="43"/>
    </row>
    <row r="61" spans="1:211" ht="15" customHeight="1">
      <c r="A61" s="31" t="s">
        <v>130</v>
      </c>
      <c r="B61" s="32" t="s">
        <v>131</v>
      </c>
      <c r="C61" s="31" t="s">
        <v>4</v>
      </c>
      <c r="D61" s="31" t="s">
        <v>1</v>
      </c>
      <c r="E61" s="31" t="s">
        <v>43</v>
      </c>
      <c r="F61" s="31" t="s">
        <v>1</v>
      </c>
      <c r="G61" s="33">
        <v>0</v>
      </c>
      <c r="H61" s="33">
        <v>0</v>
      </c>
      <c r="I61" s="33">
        <v>0</v>
      </c>
      <c r="J61" s="34">
        <f>IFERROR(VLOOKUP(A61,#REF!,3,0),0)</f>
        <v>0</v>
      </c>
      <c r="K61" s="34">
        <f t="shared" si="118"/>
        <v>0</v>
      </c>
      <c r="L61" s="34">
        <v>0</v>
      </c>
      <c r="M61" s="34">
        <v>0</v>
      </c>
      <c r="N61" s="35">
        <f t="shared" si="119"/>
        <v>0</v>
      </c>
      <c r="O61" s="35">
        <f t="shared" si="120"/>
        <v>0</v>
      </c>
      <c r="P61" s="36">
        <v>0</v>
      </c>
      <c r="Q61" s="36">
        <f t="shared" si="36"/>
        <v>20</v>
      </c>
      <c r="R61" s="36">
        <v>20</v>
      </c>
      <c r="S61" s="37">
        <f ca="1">SUMIF(ROP!$D$6:$H$65536,A61,ROP!$J$6:$J$65536)</f>
        <v>20</v>
      </c>
      <c r="T61" s="37">
        <f>SUMIF(HASIL!$B:$B,APS!$B61&amp;RIGHT(APS!T$9,2),HASIL!$I:$I)</f>
        <v>0</v>
      </c>
      <c r="U61" s="37">
        <f>SUMIF(HASIL!$B:$B,APS!$B61&amp;RIGHT(APS!U$9,2),HASIL!$I:$I)</f>
        <v>0</v>
      </c>
      <c r="V61" s="37">
        <f>SUMIF(HASIL!$B:$B,APS!$B61&amp;RIGHT(APS!V$9,2),HASIL!$I:$I)</f>
        <v>0</v>
      </c>
      <c r="W61" s="37">
        <f>SUMIF(HASIL!$B:$B,APS!$B61&amp;RIGHT(APS!W$9,2),HASIL!$I:$I)</f>
        <v>0</v>
      </c>
      <c r="X61" s="38">
        <f t="shared" si="121"/>
        <v>0</v>
      </c>
      <c r="Y61" s="38">
        <f t="shared" si="122"/>
        <v>-20</v>
      </c>
      <c r="Z61" s="39">
        <f t="shared" si="115"/>
        <v>0</v>
      </c>
      <c r="AA61" s="39">
        <f t="shared" si="26"/>
        <v>20</v>
      </c>
      <c r="AB61" s="40">
        <f t="shared" si="116"/>
        <v>0</v>
      </c>
      <c r="AC61" s="27">
        <v>0</v>
      </c>
      <c r="AD61" s="27"/>
      <c r="AE61" s="27"/>
      <c r="AF61" s="27"/>
      <c r="AG61" s="27"/>
      <c r="AH61" s="27"/>
      <c r="AI61" s="324">
        <f>SUMIF('Rekapitulasi Juni'!$D$9:$D$192,APS!$B61,'Rekapitulasi Juni'!$E$9:$E$192)</f>
        <v>0</v>
      </c>
      <c r="AJ61" s="324">
        <f>SUMIF('Rekapitulasi Juni'!$D$9:$D$192,APS!$B61,'Rekapitulasi Juni'!$F$9:$F$192)</f>
        <v>0</v>
      </c>
      <c r="AK61" s="324">
        <f>SUMIF('Rekapitulasi Juni'!$D$9:$D$192,APS!$B61,'Rekapitulasi Juni'!$K$9:$K$192)</f>
        <v>0</v>
      </c>
      <c r="AL61" s="325">
        <f t="shared" si="37"/>
        <v>0</v>
      </c>
      <c r="AM61" s="325">
        <f t="shared" si="38"/>
        <v>0</v>
      </c>
      <c r="AN61" s="27"/>
      <c r="AO61" s="324">
        <f>SUMIF('Rekapitulasi Juni'!$U$9:$U$192,APS!$B61,'Rekapitulasi Juni'!$V$9:$V$192)</f>
        <v>0</v>
      </c>
      <c r="AP61" s="324">
        <f>SUMIF('Rekapitulasi Juni'!$U$9:$U$192,APS!$B61,'Rekapitulasi Juni'!$W$9:$W$192)</f>
        <v>0</v>
      </c>
      <c r="AQ61" s="27"/>
      <c r="AR61" s="325">
        <f t="shared" si="39"/>
        <v>0</v>
      </c>
      <c r="AS61" s="325">
        <f t="shared" si="40"/>
        <v>0</v>
      </c>
      <c r="AT61" s="27"/>
      <c r="AU61" s="324">
        <f>SUMIF('Rekapitulasi Juni'!$AL$9:$AL$192,APS!$B61,'Rekapitulasi Juni'!$AM$9:$AM$192)</f>
        <v>0</v>
      </c>
      <c r="AV61" s="324">
        <f>SUMIF('Rekapitulasi Juni'!$AL$9:$AL$192,APS!$B61,'Rekapitulasi Juni'!$AN$9:$AN$192)</f>
        <v>0</v>
      </c>
      <c r="AW61" s="27"/>
      <c r="AX61" s="325">
        <f t="shared" si="41"/>
        <v>0</v>
      </c>
      <c r="AY61" s="325">
        <f t="shared" si="42"/>
        <v>0</v>
      </c>
      <c r="AZ61" s="41">
        <f t="shared" si="43"/>
        <v>0</v>
      </c>
      <c r="BA61" s="41">
        <f t="shared" si="44"/>
        <v>0</v>
      </c>
      <c r="BB61" s="41">
        <f t="shared" si="45"/>
        <v>0</v>
      </c>
      <c r="BC61" s="41">
        <f t="shared" si="46"/>
        <v>0</v>
      </c>
      <c r="BD61" s="41">
        <f t="shared" si="47"/>
        <v>0</v>
      </c>
      <c r="BE61" s="41">
        <f t="shared" si="48"/>
        <v>0</v>
      </c>
      <c r="BF61" s="180">
        <f t="shared" si="49"/>
        <v>0</v>
      </c>
      <c r="BG61" s="27">
        <v>0</v>
      </c>
      <c r="BH61" s="27"/>
      <c r="BI61" s="324">
        <f>SUMIF('Rekapitulasi Juni'!$D$214:$D$393,APS!$B61,'Rekapitulasi Juni'!$E$214:$E$393)</f>
        <v>0</v>
      </c>
      <c r="BJ61" s="324">
        <f>SUMIF('Rekapitulasi Juni'!$D$214:$D$393,APS!$B61,'Rekapitulasi Juni'!$F$214:$F$393)</f>
        <v>0</v>
      </c>
      <c r="BK61" s="27"/>
      <c r="BL61" s="325">
        <f t="shared" si="50"/>
        <v>0</v>
      </c>
      <c r="BM61" s="325">
        <f t="shared" si="51"/>
        <v>0</v>
      </c>
      <c r="BN61" s="27"/>
      <c r="BO61" s="324">
        <f>SUMIF('Rekapitulasi Juni'!$U$214:$U$393,APS!$B61,'Rekapitulasi Juni'!$V$214:$V$393)</f>
        <v>0</v>
      </c>
      <c r="BP61" s="324">
        <f>SUMIF('Rekapitulasi Juni'!$U$214:$U$393,APS!$B61,'Rekapitulasi Juni'!$W$214:$W$393)</f>
        <v>0</v>
      </c>
      <c r="BQ61" s="27"/>
      <c r="BR61" s="325">
        <f t="shared" si="52"/>
        <v>0</v>
      </c>
      <c r="BS61" s="325">
        <f t="shared" si="53"/>
        <v>0</v>
      </c>
      <c r="BT61" s="27"/>
      <c r="BU61" s="324">
        <f>SUMIF('Rekapitulasi Juni'!$AL$214:$AL$393,APS!$B61,'Rekapitulasi Juni'!$AM$214:$AM$393)</f>
        <v>0</v>
      </c>
      <c r="BV61" s="324">
        <f>SUMIF('Rekapitulasi Juni'!$AL$214:$AL$393,APS!$B61,'Rekapitulasi Juni'!$AN$214:$AN$393)</f>
        <v>0</v>
      </c>
      <c r="BW61" s="27"/>
      <c r="BX61" s="325">
        <f t="shared" si="54"/>
        <v>0</v>
      </c>
      <c r="BY61" s="325">
        <f t="shared" si="55"/>
        <v>0</v>
      </c>
      <c r="BZ61" s="27">
        <v>20</v>
      </c>
      <c r="CA61" s="324">
        <f>SUMIF('Rekapitulasi Juni'!$BA$214:$BA$393,APS!$B61,'Rekapitulasi Juni'!$BB$214:$BB$393)</f>
        <v>0</v>
      </c>
      <c r="CB61" s="324">
        <f>SUMIF('Rekapitulasi Juni'!$BA$214:$BA$393,APS!$B61,'Rekapitulasi Juni'!$BC$214:$BC$393)</f>
        <v>20</v>
      </c>
      <c r="CC61" s="27"/>
      <c r="CD61" s="325">
        <f t="shared" si="56"/>
        <v>100</v>
      </c>
      <c r="CE61" s="325">
        <f t="shared" si="57"/>
        <v>0</v>
      </c>
      <c r="CF61" s="27"/>
      <c r="CG61" s="324">
        <f>SUMIF('Rekapitulasi Juni'!$BP$214:$BP$393,APS!$B61,'Rekapitulasi Juni'!$BQ$214:$BQ$393)</f>
        <v>0</v>
      </c>
      <c r="CH61" s="324">
        <f>SUMIF('Rekapitulasi Juni'!$BP$214:$BP$393,APS!$B61,'Rekapitulasi Juni'!$BR$214:$BR$393)</f>
        <v>0</v>
      </c>
      <c r="CI61" s="27"/>
      <c r="CJ61" s="325">
        <f t="shared" si="58"/>
        <v>0</v>
      </c>
      <c r="CK61" s="325">
        <f t="shared" si="59"/>
        <v>0</v>
      </c>
      <c r="CL61" s="41">
        <f t="shared" si="60"/>
        <v>20</v>
      </c>
      <c r="CM61" s="41">
        <f t="shared" si="61"/>
        <v>0</v>
      </c>
      <c r="CN61" s="41">
        <f t="shared" si="62"/>
        <v>20</v>
      </c>
      <c r="CO61" s="41">
        <f t="shared" si="63"/>
        <v>0</v>
      </c>
      <c r="CP61" s="41">
        <f t="shared" si="64"/>
        <v>20</v>
      </c>
      <c r="CQ61" s="41">
        <f t="shared" si="65"/>
        <v>0</v>
      </c>
      <c r="CR61" s="180">
        <f t="shared" si="66"/>
        <v>100</v>
      </c>
      <c r="CS61" s="27">
        <v>0</v>
      </c>
      <c r="CT61" s="27"/>
      <c r="CU61" s="324">
        <f>SUMIF('Rekapitulasi Juni'!$D$410:$D$588,APS!$B61,'Rekapitulasi Juni'!$E$410:$E$588)</f>
        <v>0</v>
      </c>
      <c r="CV61" s="324">
        <f>SUMIF('Rekapitulasi Juni'!$D$410:$D$588,APS!$B61,'Rekapitulasi Juni'!$F$410:$F$588)</f>
        <v>0</v>
      </c>
      <c r="CW61" s="27"/>
      <c r="CX61" s="325">
        <f t="shared" si="67"/>
        <v>0</v>
      </c>
      <c r="CY61" s="325">
        <f t="shared" si="68"/>
        <v>0</v>
      </c>
      <c r="CZ61" s="27"/>
      <c r="DA61" s="324">
        <f>SUMIF('Rekapitulasi Juni'!$U$410:$U$588,APS!$B61,'Rekapitulasi Juni'!$V$410:$V$588)</f>
        <v>0</v>
      </c>
      <c r="DB61" s="324">
        <f>SUMIF('Rekapitulasi Juni'!$U$410:$U$588,APS!$B61,'Rekapitulasi Juni'!$W$410:$W$588)</f>
        <v>0</v>
      </c>
      <c r="DC61" s="27"/>
      <c r="DD61" s="325">
        <f t="shared" si="69"/>
        <v>0</v>
      </c>
      <c r="DE61" s="325">
        <f t="shared" si="70"/>
        <v>0</v>
      </c>
      <c r="DF61" s="27"/>
      <c r="DG61" s="324">
        <f>SUMIF('Rekapitulasi Juni'!$AL$410:$AL$588,APS!$B61,'Rekapitulasi Juni'!$AM$410:$AM$588)</f>
        <v>0</v>
      </c>
      <c r="DH61" s="324">
        <f>SUMIF('Rekapitulasi Juni'!$AL$410:$AL$588,APS!$B61,'Rekapitulasi Juni'!$AN$410:$AN$588)</f>
        <v>0</v>
      </c>
      <c r="DI61" s="27"/>
      <c r="DJ61" s="325">
        <f t="shared" si="71"/>
        <v>0</v>
      </c>
      <c r="DK61" s="325">
        <f t="shared" si="72"/>
        <v>0</v>
      </c>
      <c r="DL61" s="27"/>
      <c r="DM61" s="324">
        <f>SUMIF('Rekapitulasi Juni'!$BA$410:$BA$588,APS!$B61,'Rekapitulasi Juni'!$BB$410:$BB$588)</f>
        <v>0</v>
      </c>
      <c r="DN61" s="324">
        <f>SUMIF('Rekapitulasi Juni'!$BA$410:$BA$588,APS!$B61,'Rekapitulasi Juni'!$BC$410:$BC$588)</f>
        <v>0</v>
      </c>
      <c r="DO61" s="324">
        <f>SUMIF('Rekapitulasi Juni'!$BA$410:$BA$588,APS!$B61,'Rekapitulasi Juni'!$BF$410:$BF$588)</f>
        <v>0</v>
      </c>
      <c r="DP61" s="325">
        <f t="shared" si="73"/>
        <v>0</v>
      </c>
      <c r="DQ61" s="325">
        <f t="shared" si="74"/>
        <v>0</v>
      </c>
      <c r="DR61" s="27"/>
      <c r="DS61" s="324">
        <f>SUMIF('Rekapitulasi Juni'!$BP$410:$BP$588,APS!$B61,'Rekapitulasi Juni'!$BQ$410:$BQ$588)</f>
        <v>0</v>
      </c>
      <c r="DT61" s="324">
        <f>SUMIF('Rekapitulasi Juni'!$BP$410:$BP$588,APS!$B61,'Rekapitulasi Juni'!$BR$410:$BR$588)</f>
        <v>0</v>
      </c>
      <c r="DU61" s="27"/>
      <c r="DV61" s="325">
        <f t="shared" si="75"/>
        <v>0</v>
      </c>
      <c r="DW61" s="325">
        <f t="shared" si="76"/>
        <v>0</v>
      </c>
      <c r="DX61" s="41">
        <f t="shared" si="77"/>
        <v>0</v>
      </c>
      <c r="DY61" s="41">
        <f t="shared" si="78"/>
        <v>0</v>
      </c>
      <c r="DZ61" s="41">
        <f t="shared" si="79"/>
        <v>0</v>
      </c>
      <c r="EA61" s="41">
        <f t="shared" si="80"/>
        <v>0</v>
      </c>
      <c r="EB61" s="41">
        <f t="shared" si="81"/>
        <v>0</v>
      </c>
      <c r="EC61" s="41">
        <f t="shared" si="82"/>
        <v>0</v>
      </c>
      <c r="ED61" s="180">
        <f t="shared" si="83"/>
        <v>0</v>
      </c>
      <c r="EE61" s="27">
        <v>0</v>
      </c>
      <c r="EF61" s="27"/>
      <c r="EG61" s="324">
        <f>SUMIF('Rekapitulasi Juni'!$D$608:$D$786,APS!$B61,'Rekapitulasi Juni'!$E$608:$E$786)</f>
        <v>0</v>
      </c>
      <c r="EH61" s="324">
        <f>SUMIF('Rekapitulasi Juni'!$D$608:$D$786,APS!$B61,'Rekapitulasi Juni'!$F$608:$F$786)</f>
        <v>0</v>
      </c>
      <c r="EI61" s="27"/>
      <c r="EJ61" s="325">
        <f t="shared" si="84"/>
        <v>0</v>
      </c>
      <c r="EK61" s="325">
        <f t="shared" si="85"/>
        <v>0</v>
      </c>
      <c r="EL61" s="27"/>
      <c r="EM61" s="324">
        <f>SUMIF('Rekapitulasi Juni'!$U$608:$U$786,APS!$B61,'Rekapitulasi Juni'!$V$608:$V$786)</f>
        <v>0</v>
      </c>
      <c r="EN61" s="324">
        <f>SUMIF('Rekapitulasi Juni'!$U$608:$U$786,APS!$B61,'Rekapitulasi Juni'!$W$608:$W$786)</f>
        <v>0</v>
      </c>
      <c r="EO61" s="27"/>
      <c r="EP61" s="325">
        <f t="shared" si="86"/>
        <v>0</v>
      </c>
      <c r="EQ61" s="325">
        <f t="shared" si="87"/>
        <v>0</v>
      </c>
      <c r="ER61" s="27"/>
      <c r="ES61" s="324">
        <f>SUMIF('Rekapitulasi Juni'!$AL$608:$AL$786,APS!$B61,'Rekapitulasi Juni'!$AM$608:$AM$786)</f>
        <v>0</v>
      </c>
      <c r="ET61" s="324">
        <f>SUMIF('Rekapitulasi Juni'!$AL$608:$AL$786,APS!$B61,'Rekapitulasi Juni'!$AN$608:$AN$786)</f>
        <v>0</v>
      </c>
      <c r="EU61" s="27"/>
      <c r="EV61" s="325">
        <f t="shared" si="88"/>
        <v>0</v>
      </c>
      <c r="EW61" s="325">
        <f t="shared" si="89"/>
        <v>0</v>
      </c>
      <c r="EX61" s="27"/>
      <c r="EY61" s="324">
        <f>SUMIF('Rekapitulasi Juni'!$BA$608:$BA$786,APS!$B61,'Rekapitulasi Juni'!$BB$608:$BB$786)</f>
        <v>0</v>
      </c>
      <c r="EZ61" s="324">
        <f>SUMIF('Rekapitulasi Juni'!$BA$608:$BA$786,APS!$B61,'Rekapitulasi Juni'!$BC$608:$BC$786)</f>
        <v>0</v>
      </c>
      <c r="FA61" s="324">
        <f>SUMIF('Rekapitulasi Juni'!$BA$608:$BA$786,APS!$B61,'Rekapitulasi Juni'!$BF$608:$BF$786)</f>
        <v>0</v>
      </c>
      <c r="FB61" s="325">
        <f t="shared" si="90"/>
        <v>0</v>
      </c>
      <c r="FC61" s="325">
        <f t="shared" si="91"/>
        <v>0</v>
      </c>
      <c r="FD61" s="27"/>
      <c r="FE61" s="27"/>
      <c r="FF61" s="27"/>
      <c r="FG61" s="27"/>
      <c r="FH61" s="27"/>
      <c r="FI61" s="27"/>
      <c r="FJ61" s="41">
        <f t="shared" si="92"/>
        <v>0</v>
      </c>
      <c r="FK61" s="41">
        <f t="shared" si="93"/>
        <v>0</v>
      </c>
      <c r="FL61" s="41">
        <f t="shared" si="94"/>
        <v>0</v>
      </c>
      <c r="FM61" s="41">
        <f t="shared" si="95"/>
        <v>0</v>
      </c>
      <c r="FN61" s="41">
        <f t="shared" si="96"/>
        <v>0</v>
      </c>
      <c r="FO61" s="41">
        <f t="shared" si="97"/>
        <v>0</v>
      </c>
      <c r="FP61" s="180">
        <f t="shared" si="98"/>
        <v>0</v>
      </c>
      <c r="FQ61" s="27"/>
      <c r="FR61" s="27"/>
      <c r="FS61" s="324">
        <f>SUMIF('Rekapitulasi Juni'!$D$804:$D$984,APS!$B61,'Rekapitulasi Juni'!$E$804:$E$984)</f>
        <v>0</v>
      </c>
      <c r="FT61" s="324">
        <f>SUMIF('Rekapitulasi Juni'!$D$804:$D$984,APS!$B61,'Rekapitulasi Juni'!$F$804:$F$984)</f>
        <v>0</v>
      </c>
      <c r="FU61" s="27"/>
      <c r="FV61" s="325">
        <f t="shared" si="99"/>
        <v>0</v>
      </c>
      <c r="FW61" s="325">
        <f t="shared" si="100"/>
        <v>0</v>
      </c>
      <c r="FX61" s="27"/>
      <c r="FY61" s="324">
        <f>SUMIF('Rekapitulasi Juni'!$U$804:$U$984,APS!$B61,'Rekapitulasi Juni'!$V$804:$V$984)</f>
        <v>0</v>
      </c>
      <c r="FZ61" s="324">
        <f>SUMIF('Rekapitulasi Juni'!$U$804:$U$984,APS!$B61,'Rekapitulasi Juni'!$W$804:$W$984)</f>
        <v>0</v>
      </c>
      <c r="GA61" s="27"/>
      <c r="GB61" s="325">
        <f t="shared" si="101"/>
        <v>0</v>
      </c>
      <c r="GC61" s="325">
        <f t="shared" si="102"/>
        <v>0</v>
      </c>
      <c r="GD61" s="27"/>
      <c r="GE61" s="324">
        <f>SUMIF('Rekapitulasi Juni'!$AL$804:$AL$984,APS!$B61,'Rekapitulasi Juni'!$AM$804:$AM$984)</f>
        <v>0</v>
      </c>
      <c r="GF61" s="324">
        <f>SUMIF('Rekapitulasi Juni'!$AL$804:$AL$984,APS!$B61,'Rekapitulasi Juni'!$AN$804:$AN$984)</f>
        <v>0</v>
      </c>
      <c r="GG61" s="27"/>
      <c r="GH61" s="325">
        <f t="shared" si="27"/>
        <v>0</v>
      </c>
      <c r="GI61" s="325">
        <f t="shared" si="28"/>
        <v>0</v>
      </c>
      <c r="GJ61" s="27"/>
      <c r="GK61" s="27"/>
      <c r="GL61" s="41">
        <f t="shared" si="103"/>
        <v>0</v>
      </c>
      <c r="GM61" s="41">
        <f t="shared" si="104"/>
        <v>0</v>
      </c>
      <c r="GN61" s="41">
        <f t="shared" si="105"/>
        <v>0</v>
      </c>
      <c r="GO61" s="41">
        <f t="shared" si="106"/>
        <v>0</v>
      </c>
      <c r="GP61" s="41">
        <f t="shared" si="107"/>
        <v>0</v>
      </c>
      <c r="GQ61" s="41">
        <f t="shared" si="108"/>
        <v>0</v>
      </c>
      <c r="GR61" s="180">
        <f t="shared" si="109"/>
        <v>0</v>
      </c>
      <c r="GS61" s="41">
        <f t="shared" si="29"/>
        <v>20</v>
      </c>
      <c r="GT61" s="41">
        <f t="shared" si="30"/>
        <v>0</v>
      </c>
      <c r="GU61" s="41">
        <f t="shared" si="31"/>
        <v>20</v>
      </c>
      <c r="GV61" s="41">
        <f t="shared" si="32"/>
        <v>0</v>
      </c>
      <c r="GW61" s="41">
        <f t="shared" si="33"/>
        <v>20</v>
      </c>
      <c r="GX61" s="41">
        <f t="shared" si="34"/>
        <v>0</v>
      </c>
      <c r="GY61" s="180">
        <f t="shared" si="35"/>
        <v>100</v>
      </c>
      <c r="GZ61" s="41">
        <v>45</v>
      </c>
      <c r="HA61" s="32"/>
      <c r="HB61" s="42">
        <f t="shared" si="123"/>
        <v>0</v>
      </c>
      <c r="HC61" s="43"/>
    </row>
    <row r="62" spans="1:211" ht="15" hidden="1" customHeight="1">
      <c r="A62" s="31" t="s">
        <v>132</v>
      </c>
      <c r="B62" s="32" t="s">
        <v>133</v>
      </c>
      <c r="C62" s="31" t="s">
        <v>4</v>
      </c>
      <c r="D62" s="31" t="s">
        <v>1</v>
      </c>
      <c r="E62" s="31" t="s">
        <v>43</v>
      </c>
      <c r="F62" s="31" t="s">
        <v>1</v>
      </c>
      <c r="G62" s="33">
        <v>0</v>
      </c>
      <c r="H62" s="33">
        <v>0</v>
      </c>
      <c r="I62" s="33">
        <v>0</v>
      </c>
      <c r="J62" s="34">
        <f>IFERROR(VLOOKUP(A62,#REF!,3,0),0)</f>
        <v>0</v>
      </c>
      <c r="K62" s="34">
        <f t="shared" si="118"/>
        <v>0</v>
      </c>
      <c r="L62" s="34">
        <v>0</v>
      </c>
      <c r="M62" s="34">
        <v>0</v>
      </c>
      <c r="N62" s="35">
        <f t="shared" si="119"/>
        <v>0</v>
      </c>
      <c r="O62" s="35">
        <f t="shared" si="120"/>
        <v>0</v>
      </c>
      <c r="P62" s="36">
        <v>0</v>
      </c>
      <c r="Q62" s="36">
        <f t="shared" si="36"/>
        <v>0</v>
      </c>
      <c r="R62" s="36"/>
      <c r="S62" s="37">
        <f ca="1">SUMIF(ROP!$D$6:$H$65536,A62,ROP!$J$6:$J$65536)</f>
        <v>0</v>
      </c>
      <c r="T62" s="37">
        <f>SUMIF(HASIL!$B:$B,APS!$B62&amp;RIGHT(APS!T$9,2),HASIL!$I:$I)</f>
        <v>0</v>
      </c>
      <c r="U62" s="37">
        <f>SUMIF(HASIL!$B:$B,APS!$B62&amp;RIGHT(APS!U$9,2),HASIL!$I:$I)</f>
        <v>0</v>
      </c>
      <c r="V62" s="37">
        <f>SUMIF(HASIL!$B:$B,APS!$B62&amp;RIGHT(APS!V$9,2),HASIL!$I:$I)</f>
        <v>0</v>
      </c>
      <c r="W62" s="37">
        <f>SUMIF(HASIL!$B:$B,APS!$B62&amp;RIGHT(APS!W$9,2),HASIL!$I:$I)</f>
        <v>0</v>
      </c>
      <c r="X62" s="38">
        <f t="shared" si="121"/>
        <v>0</v>
      </c>
      <c r="Y62" s="38">
        <f t="shared" si="122"/>
        <v>0</v>
      </c>
      <c r="Z62" s="39">
        <f t="shared" si="115"/>
        <v>0</v>
      </c>
      <c r="AA62" s="39">
        <f t="shared" si="26"/>
        <v>0</v>
      </c>
      <c r="AB62" s="40">
        <f t="shared" si="116"/>
        <v>0</v>
      </c>
      <c r="AC62" s="27">
        <v>0</v>
      </c>
      <c r="AD62" s="27"/>
      <c r="AE62" s="27"/>
      <c r="AF62" s="27"/>
      <c r="AG62" s="27"/>
      <c r="AH62" s="27"/>
      <c r="AI62" s="324">
        <f>SUMIF('Rekapitulasi Juni'!$D$9:$D$192,APS!$B62,'Rekapitulasi Juni'!$E$9:$E$192)</f>
        <v>0</v>
      </c>
      <c r="AJ62" s="324">
        <f>SUMIF('Rekapitulasi Juni'!$D$9:$D$192,APS!$B62,'Rekapitulasi Juni'!$F$9:$F$192)</f>
        <v>0</v>
      </c>
      <c r="AK62" s="324">
        <f>SUMIF('Rekapitulasi Juni'!$D$9:$D$192,APS!$B62,'Rekapitulasi Juni'!$K$9:$K$192)</f>
        <v>0</v>
      </c>
      <c r="AL62" s="325">
        <f t="shared" si="37"/>
        <v>0</v>
      </c>
      <c r="AM62" s="325">
        <f t="shared" si="38"/>
        <v>0</v>
      </c>
      <c r="AN62" s="27"/>
      <c r="AO62" s="324">
        <f>SUMIF('Rekapitulasi Juni'!$U$9:$U$192,APS!$B62,'Rekapitulasi Juni'!$V$9:$V$192)</f>
        <v>0</v>
      </c>
      <c r="AP62" s="324">
        <f>SUMIF('Rekapitulasi Juni'!$U$9:$U$192,APS!$B62,'Rekapitulasi Juni'!$W$9:$W$192)</f>
        <v>0</v>
      </c>
      <c r="AQ62" s="27"/>
      <c r="AR62" s="325">
        <f t="shared" si="39"/>
        <v>0</v>
      </c>
      <c r="AS62" s="325">
        <f t="shared" si="40"/>
        <v>0</v>
      </c>
      <c r="AT62" s="27"/>
      <c r="AU62" s="324">
        <f>SUMIF('Rekapitulasi Juni'!$AL$9:$AL$192,APS!$B62,'Rekapitulasi Juni'!$AM$9:$AM$192)</f>
        <v>0</v>
      </c>
      <c r="AV62" s="324">
        <f>SUMIF('Rekapitulasi Juni'!$AL$9:$AL$192,APS!$B62,'Rekapitulasi Juni'!$AN$9:$AN$192)</f>
        <v>0</v>
      </c>
      <c r="AW62" s="27"/>
      <c r="AX62" s="325">
        <f t="shared" si="41"/>
        <v>0</v>
      </c>
      <c r="AY62" s="325">
        <f t="shared" si="42"/>
        <v>0</v>
      </c>
      <c r="AZ62" s="41">
        <f t="shared" si="43"/>
        <v>0</v>
      </c>
      <c r="BA62" s="41">
        <f t="shared" si="44"/>
        <v>0</v>
      </c>
      <c r="BB62" s="41">
        <f t="shared" si="45"/>
        <v>0</v>
      </c>
      <c r="BC62" s="41">
        <f t="shared" si="46"/>
        <v>0</v>
      </c>
      <c r="BD62" s="41">
        <f t="shared" si="47"/>
        <v>0</v>
      </c>
      <c r="BE62" s="41">
        <f t="shared" si="48"/>
        <v>0</v>
      </c>
      <c r="BF62" s="180">
        <f t="shared" si="49"/>
        <v>0</v>
      </c>
      <c r="BG62" s="27">
        <v>0</v>
      </c>
      <c r="BH62" s="27"/>
      <c r="BI62" s="324">
        <f>SUMIF('Rekapitulasi Juni'!$D$214:$D$393,APS!$B62,'Rekapitulasi Juni'!$E$214:$E$393)</f>
        <v>0</v>
      </c>
      <c r="BJ62" s="324">
        <f>SUMIF('Rekapitulasi Juni'!$D$214:$D$393,APS!$B62,'Rekapitulasi Juni'!$F$214:$F$393)</f>
        <v>0</v>
      </c>
      <c r="BK62" s="27"/>
      <c r="BL62" s="325">
        <f t="shared" si="50"/>
        <v>0</v>
      </c>
      <c r="BM62" s="325">
        <f t="shared" si="51"/>
        <v>0</v>
      </c>
      <c r="BN62" s="27"/>
      <c r="BO62" s="324">
        <f>SUMIF('Rekapitulasi Juni'!$U$214:$U$393,APS!$B62,'Rekapitulasi Juni'!$V$214:$V$393)</f>
        <v>0</v>
      </c>
      <c r="BP62" s="324">
        <f>SUMIF('Rekapitulasi Juni'!$U$214:$U$393,APS!$B62,'Rekapitulasi Juni'!$W$214:$W$393)</f>
        <v>0</v>
      </c>
      <c r="BQ62" s="27"/>
      <c r="BR62" s="325">
        <f t="shared" si="52"/>
        <v>0</v>
      </c>
      <c r="BS62" s="325">
        <f t="shared" si="53"/>
        <v>0</v>
      </c>
      <c r="BT62" s="27"/>
      <c r="BU62" s="324">
        <f>SUMIF('Rekapitulasi Juni'!$AL$214:$AL$393,APS!$B62,'Rekapitulasi Juni'!$AM$214:$AM$393)</f>
        <v>0</v>
      </c>
      <c r="BV62" s="324">
        <f>SUMIF('Rekapitulasi Juni'!$AL$214:$AL$393,APS!$B62,'Rekapitulasi Juni'!$AN$214:$AN$393)</f>
        <v>0</v>
      </c>
      <c r="BW62" s="27"/>
      <c r="BX62" s="325">
        <f t="shared" si="54"/>
        <v>0</v>
      </c>
      <c r="BY62" s="325">
        <f t="shared" si="55"/>
        <v>0</v>
      </c>
      <c r="BZ62" s="27"/>
      <c r="CA62" s="324">
        <f>SUMIF('Rekapitulasi Juni'!$BA$214:$BA$393,APS!$B62,'Rekapitulasi Juni'!$BB$214:$BB$393)</f>
        <v>0</v>
      </c>
      <c r="CB62" s="324">
        <f>SUMIF('Rekapitulasi Juni'!$BA$214:$BA$393,APS!$B62,'Rekapitulasi Juni'!$BC$214:$BC$393)</f>
        <v>0</v>
      </c>
      <c r="CC62" s="27"/>
      <c r="CD62" s="325">
        <f t="shared" si="56"/>
        <v>0</v>
      </c>
      <c r="CE62" s="325">
        <f t="shared" si="57"/>
        <v>0</v>
      </c>
      <c r="CF62" s="27"/>
      <c r="CG62" s="324">
        <f>SUMIF('Rekapitulasi Juni'!$BP$214:$BP$393,APS!$B62,'Rekapitulasi Juni'!$BQ$214:$BQ$393)</f>
        <v>0</v>
      </c>
      <c r="CH62" s="324">
        <f>SUMIF('Rekapitulasi Juni'!$BP$214:$BP$393,APS!$B62,'Rekapitulasi Juni'!$BR$214:$BR$393)</f>
        <v>0</v>
      </c>
      <c r="CI62" s="27"/>
      <c r="CJ62" s="325">
        <f t="shared" si="58"/>
        <v>0</v>
      </c>
      <c r="CK62" s="325">
        <f t="shared" si="59"/>
        <v>0</v>
      </c>
      <c r="CL62" s="41">
        <f t="shared" si="60"/>
        <v>0</v>
      </c>
      <c r="CM62" s="41">
        <f t="shared" si="61"/>
        <v>0</v>
      </c>
      <c r="CN62" s="41">
        <f t="shared" si="62"/>
        <v>0</v>
      </c>
      <c r="CO62" s="41">
        <f t="shared" si="63"/>
        <v>0</v>
      </c>
      <c r="CP62" s="41">
        <f t="shared" si="64"/>
        <v>0</v>
      </c>
      <c r="CQ62" s="41">
        <f t="shared" si="65"/>
        <v>0</v>
      </c>
      <c r="CR62" s="180">
        <f t="shared" si="66"/>
        <v>0</v>
      </c>
      <c r="CS62" s="27">
        <v>0</v>
      </c>
      <c r="CT62" s="27"/>
      <c r="CU62" s="324">
        <f>SUMIF('Rekapitulasi Juni'!$D$410:$D$588,APS!$B62,'Rekapitulasi Juni'!$E$410:$E$588)</f>
        <v>0</v>
      </c>
      <c r="CV62" s="324">
        <f>SUMIF('Rekapitulasi Juni'!$D$410:$D$588,APS!$B62,'Rekapitulasi Juni'!$F$410:$F$588)</f>
        <v>0</v>
      </c>
      <c r="CW62" s="27"/>
      <c r="CX62" s="325">
        <f t="shared" si="67"/>
        <v>0</v>
      </c>
      <c r="CY62" s="325">
        <f t="shared" si="68"/>
        <v>0</v>
      </c>
      <c r="CZ62" s="27"/>
      <c r="DA62" s="324">
        <f>SUMIF('Rekapitulasi Juni'!$U$410:$U$588,APS!$B62,'Rekapitulasi Juni'!$V$410:$V$588)</f>
        <v>0</v>
      </c>
      <c r="DB62" s="324">
        <f>SUMIF('Rekapitulasi Juni'!$U$410:$U$588,APS!$B62,'Rekapitulasi Juni'!$W$410:$W$588)</f>
        <v>0</v>
      </c>
      <c r="DC62" s="27"/>
      <c r="DD62" s="325">
        <f t="shared" si="69"/>
        <v>0</v>
      </c>
      <c r="DE62" s="325">
        <f t="shared" si="70"/>
        <v>0</v>
      </c>
      <c r="DF62" s="27"/>
      <c r="DG62" s="324">
        <f>SUMIF('Rekapitulasi Juni'!$AL$410:$AL$588,APS!$B62,'Rekapitulasi Juni'!$AM$410:$AM$588)</f>
        <v>0</v>
      </c>
      <c r="DH62" s="324">
        <f>SUMIF('Rekapitulasi Juni'!$AL$410:$AL$588,APS!$B62,'Rekapitulasi Juni'!$AN$410:$AN$588)</f>
        <v>0</v>
      </c>
      <c r="DI62" s="27"/>
      <c r="DJ62" s="325">
        <f t="shared" si="71"/>
        <v>0</v>
      </c>
      <c r="DK62" s="325">
        <f t="shared" si="72"/>
        <v>0</v>
      </c>
      <c r="DL62" s="27"/>
      <c r="DM62" s="324">
        <f>SUMIF('Rekapitulasi Juni'!$BA$410:$BA$588,APS!$B62,'Rekapitulasi Juni'!$BB$410:$BB$588)</f>
        <v>0</v>
      </c>
      <c r="DN62" s="324">
        <f>SUMIF('Rekapitulasi Juni'!$BA$410:$BA$588,APS!$B62,'Rekapitulasi Juni'!$BC$410:$BC$588)</f>
        <v>0</v>
      </c>
      <c r="DO62" s="324">
        <f>SUMIF('Rekapitulasi Juni'!$BA$410:$BA$588,APS!$B62,'Rekapitulasi Juni'!$BF$410:$BF$588)</f>
        <v>0</v>
      </c>
      <c r="DP62" s="325">
        <f t="shared" si="73"/>
        <v>0</v>
      </c>
      <c r="DQ62" s="325">
        <f t="shared" si="74"/>
        <v>0</v>
      </c>
      <c r="DR62" s="27"/>
      <c r="DS62" s="324">
        <f>SUMIF('Rekapitulasi Juni'!$BP$410:$BP$588,APS!$B62,'Rekapitulasi Juni'!$BQ$410:$BQ$588)</f>
        <v>0</v>
      </c>
      <c r="DT62" s="324">
        <f>SUMIF('Rekapitulasi Juni'!$BP$410:$BP$588,APS!$B62,'Rekapitulasi Juni'!$BR$410:$BR$588)</f>
        <v>0</v>
      </c>
      <c r="DU62" s="27"/>
      <c r="DV62" s="325">
        <f t="shared" si="75"/>
        <v>0</v>
      </c>
      <c r="DW62" s="325">
        <f t="shared" si="76"/>
        <v>0</v>
      </c>
      <c r="DX62" s="41">
        <f t="shared" si="77"/>
        <v>0</v>
      </c>
      <c r="DY62" s="41">
        <f t="shared" si="78"/>
        <v>0</v>
      </c>
      <c r="DZ62" s="41">
        <f t="shared" si="79"/>
        <v>0</v>
      </c>
      <c r="EA62" s="41">
        <f t="shared" si="80"/>
        <v>0</v>
      </c>
      <c r="EB62" s="41">
        <f t="shared" si="81"/>
        <v>0</v>
      </c>
      <c r="EC62" s="41">
        <f t="shared" si="82"/>
        <v>0</v>
      </c>
      <c r="ED62" s="180">
        <f t="shared" si="83"/>
        <v>0</v>
      </c>
      <c r="EE62" s="27">
        <v>0</v>
      </c>
      <c r="EF62" s="27"/>
      <c r="EG62" s="324">
        <f>SUMIF('Rekapitulasi Juni'!$D$608:$D$786,APS!$B62,'Rekapitulasi Juni'!$E$608:$E$786)</f>
        <v>0</v>
      </c>
      <c r="EH62" s="324">
        <f>SUMIF('Rekapitulasi Juni'!$D$608:$D$786,APS!$B62,'Rekapitulasi Juni'!$F$608:$F$786)</f>
        <v>0</v>
      </c>
      <c r="EI62" s="27"/>
      <c r="EJ62" s="325">
        <f t="shared" si="84"/>
        <v>0</v>
      </c>
      <c r="EK62" s="325">
        <f t="shared" si="85"/>
        <v>0</v>
      </c>
      <c r="EL62" s="27"/>
      <c r="EM62" s="324">
        <f>SUMIF('Rekapitulasi Juni'!$U$608:$U$786,APS!$B62,'Rekapitulasi Juni'!$V$608:$V$786)</f>
        <v>0</v>
      </c>
      <c r="EN62" s="324">
        <f>SUMIF('Rekapitulasi Juni'!$U$608:$U$786,APS!$B62,'Rekapitulasi Juni'!$W$608:$W$786)</f>
        <v>0</v>
      </c>
      <c r="EO62" s="27"/>
      <c r="EP62" s="325">
        <f t="shared" si="86"/>
        <v>0</v>
      </c>
      <c r="EQ62" s="325">
        <f t="shared" si="87"/>
        <v>0</v>
      </c>
      <c r="ER62" s="27"/>
      <c r="ES62" s="324">
        <f>SUMIF('Rekapitulasi Juni'!$AL$608:$AL$786,APS!$B62,'Rekapitulasi Juni'!$AM$608:$AM$786)</f>
        <v>0</v>
      </c>
      <c r="ET62" s="324">
        <f>SUMIF('Rekapitulasi Juni'!$AL$608:$AL$786,APS!$B62,'Rekapitulasi Juni'!$AN$608:$AN$786)</f>
        <v>0</v>
      </c>
      <c r="EU62" s="27"/>
      <c r="EV62" s="325">
        <f t="shared" si="88"/>
        <v>0</v>
      </c>
      <c r="EW62" s="325">
        <f t="shared" si="89"/>
        <v>0</v>
      </c>
      <c r="EX62" s="27"/>
      <c r="EY62" s="324">
        <f>SUMIF('Rekapitulasi Juni'!$BA$608:$BA$786,APS!$B62,'Rekapitulasi Juni'!$BB$608:$BB$786)</f>
        <v>0</v>
      </c>
      <c r="EZ62" s="324">
        <f>SUMIF('Rekapitulasi Juni'!$BA$608:$BA$786,APS!$B62,'Rekapitulasi Juni'!$BC$608:$BC$786)</f>
        <v>0</v>
      </c>
      <c r="FA62" s="324">
        <f>SUMIF('Rekapitulasi Juni'!$BA$608:$BA$786,APS!$B62,'Rekapitulasi Juni'!$BF$608:$BF$786)</f>
        <v>0</v>
      </c>
      <c r="FB62" s="325">
        <f t="shared" si="90"/>
        <v>0</v>
      </c>
      <c r="FC62" s="325">
        <f t="shared" si="91"/>
        <v>0</v>
      </c>
      <c r="FD62" s="27"/>
      <c r="FE62" s="27"/>
      <c r="FF62" s="27"/>
      <c r="FG62" s="27"/>
      <c r="FH62" s="27"/>
      <c r="FI62" s="27"/>
      <c r="FJ62" s="41">
        <f t="shared" si="92"/>
        <v>0</v>
      </c>
      <c r="FK62" s="41">
        <f t="shared" si="93"/>
        <v>0</v>
      </c>
      <c r="FL62" s="41">
        <f t="shared" si="94"/>
        <v>0</v>
      </c>
      <c r="FM62" s="41">
        <f t="shared" si="95"/>
        <v>0</v>
      </c>
      <c r="FN62" s="41">
        <f t="shared" si="96"/>
        <v>0</v>
      </c>
      <c r="FO62" s="41">
        <f t="shared" si="97"/>
        <v>0</v>
      </c>
      <c r="FP62" s="180">
        <f t="shared" si="98"/>
        <v>0</v>
      </c>
      <c r="FQ62" s="27"/>
      <c r="FR62" s="27"/>
      <c r="FS62" s="324">
        <f>SUMIF('Rekapitulasi Juni'!$D$804:$D$984,APS!$B62,'Rekapitulasi Juni'!$E$804:$E$984)</f>
        <v>0</v>
      </c>
      <c r="FT62" s="324">
        <f>SUMIF('Rekapitulasi Juni'!$D$804:$D$984,APS!$B62,'Rekapitulasi Juni'!$F$804:$F$984)</f>
        <v>0</v>
      </c>
      <c r="FU62" s="27"/>
      <c r="FV62" s="325">
        <f t="shared" si="99"/>
        <v>0</v>
      </c>
      <c r="FW62" s="325">
        <f t="shared" si="100"/>
        <v>0</v>
      </c>
      <c r="FX62" s="27"/>
      <c r="FY62" s="324">
        <f>SUMIF('Rekapitulasi Juni'!$U$804:$U$984,APS!$B62,'Rekapitulasi Juni'!$V$804:$V$984)</f>
        <v>0</v>
      </c>
      <c r="FZ62" s="324">
        <f>SUMIF('Rekapitulasi Juni'!$U$804:$U$984,APS!$B62,'Rekapitulasi Juni'!$W$804:$W$984)</f>
        <v>0</v>
      </c>
      <c r="GA62" s="27"/>
      <c r="GB62" s="325">
        <f t="shared" si="101"/>
        <v>0</v>
      </c>
      <c r="GC62" s="325">
        <f t="shared" si="102"/>
        <v>0</v>
      </c>
      <c r="GD62" s="27"/>
      <c r="GE62" s="324">
        <f>SUMIF('Rekapitulasi Juni'!$AL$804:$AL$984,APS!$B62,'Rekapitulasi Juni'!$AM$804:$AM$984)</f>
        <v>0</v>
      </c>
      <c r="GF62" s="324">
        <f>SUMIF('Rekapitulasi Juni'!$AL$804:$AL$984,APS!$B62,'Rekapitulasi Juni'!$AN$804:$AN$984)</f>
        <v>0</v>
      </c>
      <c r="GG62" s="27"/>
      <c r="GH62" s="325">
        <f t="shared" si="27"/>
        <v>0</v>
      </c>
      <c r="GI62" s="325">
        <f t="shared" si="28"/>
        <v>0</v>
      </c>
      <c r="GJ62" s="27"/>
      <c r="GK62" s="27"/>
      <c r="GL62" s="41">
        <f t="shared" si="103"/>
        <v>0</v>
      </c>
      <c r="GM62" s="41">
        <f t="shared" si="104"/>
        <v>0</v>
      </c>
      <c r="GN62" s="41">
        <f t="shared" si="105"/>
        <v>0</v>
      </c>
      <c r="GO62" s="41">
        <f t="shared" si="106"/>
        <v>0</v>
      </c>
      <c r="GP62" s="41">
        <f t="shared" si="107"/>
        <v>0</v>
      </c>
      <c r="GQ62" s="41">
        <f t="shared" si="108"/>
        <v>0</v>
      </c>
      <c r="GR62" s="180">
        <f t="shared" si="109"/>
        <v>0</v>
      </c>
      <c r="GS62" s="41">
        <f t="shared" si="29"/>
        <v>0</v>
      </c>
      <c r="GT62" s="41">
        <f t="shared" si="30"/>
        <v>0</v>
      </c>
      <c r="GU62" s="41">
        <f t="shared" si="31"/>
        <v>0</v>
      </c>
      <c r="GV62" s="41">
        <f t="shared" si="32"/>
        <v>0</v>
      </c>
      <c r="GW62" s="41">
        <f t="shared" si="33"/>
        <v>0</v>
      </c>
      <c r="GX62" s="41">
        <f t="shared" si="34"/>
        <v>0</v>
      </c>
      <c r="GY62" s="180">
        <f t="shared" si="35"/>
        <v>0</v>
      </c>
      <c r="GZ62" s="41">
        <v>46</v>
      </c>
      <c r="HA62" s="32"/>
      <c r="HB62" s="42">
        <f t="shared" si="123"/>
        <v>0</v>
      </c>
      <c r="HC62" s="43"/>
    </row>
    <row r="63" spans="1:211" ht="15" customHeight="1">
      <c r="A63" s="31" t="s">
        <v>134</v>
      </c>
      <c r="B63" s="32" t="s">
        <v>135</v>
      </c>
      <c r="C63" s="31" t="s">
        <v>4</v>
      </c>
      <c r="D63" s="31" t="s">
        <v>1</v>
      </c>
      <c r="E63" s="31" t="s">
        <v>43</v>
      </c>
      <c r="F63" s="31" t="s">
        <v>1</v>
      </c>
      <c r="G63" s="47">
        <v>900</v>
      </c>
      <c r="H63" s="33">
        <v>0</v>
      </c>
      <c r="I63" s="33">
        <v>0</v>
      </c>
      <c r="J63" s="34">
        <f>IFERROR(VLOOKUP(A63,#REF!,3,0),0)</f>
        <v>0</v>
      </c>
      <c r="K63" s="34">
        <f t="shared" si="118"/>
        <v>0</v>
      </c>
      <c r="L63" s="34">
        <v>0</v>
      </c>
      <c r="M63" s="34">
        <v>0</v>
      </c>
      <c r="N63" s="35">
        <f t="shared" si="119"/>
        <v>900</v>
      </c>
      <c r="O63" s="35">
        <f t="shared" si="120"/>
        <v>900</v>
      </c>
      <c r="P63" s="36">
        <v>500</v>
      </c>
      <c r="Q63" s="36">
        <f t="shared" si="36"/>
        <v>500</v>
      </c>
      <c r="R63" s="36"/>
      <c r="S63" s="37">
        <f ca="1">SUMIF(ROP!$D$6:$H$65536,A63,ROP!$J$6:$J$65536)</f>
        <v>0</v>
      </c>
      <c r="T63" s="37">
        <f>SUMIF(HASIL!$B:$B,APS!$B63&amp;RIGHT(APS!T$9,2),HASIL!$I:$I)</f>
        <v>0</v>
      </c>
      <c r="U63" s="37">
        <f>SUMIF(HASIL!$B:$B,APS!$B63&amp;RIGHT(APS!U$9,2),HASIL!$I:$I)</f>
        <v>0</v>
      </c>
      <c r="V63" s="37">
        <f>SUMIF(HASIL!$B:$B,APS!$B63&amp;RIGHT(APS!V$9,2),HASIL!$I:$I)</f>
        <v>0</v>
      </c>
      <c r="W63" s="37">
        <f>SUMIF(HASIL!$B:$B,APS!$B63&amp;RIGHT(APS!W$9,2),HASIL!$I:$I)</f>
        <v>0</v>
      </c>
      <c r="X63" s="38">
        <f t="shared" si="121"/>
        <v>0</v>
      </c>
      <c r="Y63" s="38">
        <f t="shared" si="122"/>
        <v>-500</v>
      </c>
      <c r="Z63" s="39">
        <f t="shared" si="115"/>
        <v>0</v>
      </c>
      <c r="AA63" s="39">
        <f t="shared" si="26"/>
        <v>500</v>
      </c>
      <c r="AB63" s="40">
        <f t="shared" si="116"/>
        <v>500</v>
      </c>
      <c r="AC63" s="27">
        <v>500</v>
      </c>
      <c r="AD63" s="27"/>
      <c r="AE63" s="27"/>
      <c r="AF63" s="27"/>
      <c r="AG63" s="27"/>
      <c r="AH63" s="27"/>
      <c r="AI63" s="324">
        <f>SUMIF('Rekapitulasi Juni'!$D$9:$D$192,APS!$B63,'Rekapitulasi Juni'!$E$9:$E$192)</f>
        <v>0</v>
      </c>
      <c r="AJ63" s="324">
        <f>SUMIF('Rekapitulasi Juni'!$D$9:$D$192,APS!$B63,'Rekapitulasi Juni'!$F$9:$F$192)</f>
        <v>0</v>
      </c>
      <c r="AK63" s="324">
        <f>SUMIF('Rekapitulasi Juni'!$D$9:$D$192,APS!$B63,'Rekapitulasi Juni'!$K$9:$K$192)</f>
        <v>0</v>
      </c>
      <c r="AL63" s="325">
        <f t="shared" si="37"/>
        <v>0</v>
      </c>
      <c r="AM63" s="325">
        <f t="shared" si="38"/>
        <v>0</v>
      </c>
      <c r="AN63" s="27">
        <v>300</v>
      </c>
      <c r="AO63" s="324">
        <f>SUMIF('Rekapitulasi Juni'!$U$9:$U$192,APS!$B63,'Rekapitulasi Juni'!$V$9:$V$192)</f>
        <v>0</v>
      </c>
      <c r="AP63" s="324">
        <f>SUMIF('Rekapitulasi Juni'!$U$9:$U$192,APS!$B63,'Rekapitulasi Juni'!$W$9:$W$192)</f>
        <v>0</v>
      </c>
      <c r="AQ63" s="27"/>
      <c r="AR63" s="325">
        <f t="shared" si="39"/>
        <v>0</v>
      </c>
      <c r="AS63" s="325">
        <f t="shared" si="40"/>
        <v>0</v>
      </c>
      <c r="AT63" s="27"/>
      <c r="AU63" s="324">
        <f>SUMIF('Rekapitulasi Juni'!$AL$9:$AL$192,APS!$B63,'Rekapitulasi Juni'!$AM$9:$AM$192)</f>
        <v>0</v>
      </c>
      <c r="AV63" s="324">
        <f>SUMIF('Rekapitulasi Juni'!$AL$9:$AL$192,APS!$B63,'Rekapitulasi Juni'!$AN$9:$AN$192)</f>
        <v>0</v>
      </c>
      <c r="AW63" s="27"/>
      <c r="AX63" s="325">
        <f t="shared" si="41"/>
        <v>0</v>
      </c>
      <c r="AY63" s="325">
        <f t="shared" si="42"/>
        <v>0</v>
      </c>
      <c r="AZ63" s="41">
        <f t="shared" si="43"/>
        <v>300</v>
      </c>
      <c r="BA63" s="41">
        <f t="shared" si="44"/>
        <v>0</v>
      </c>
      <c r="BB63" s="41">
        <f t="shared" si="45"/>
        <v>0</v>
      </c>
      <c r="BC63" s="41">
        <f t="shared" si="46"/>
        <v>0</v>
      </c>
      <c r="BD63" s="41">
        <f t="shared" si="47"/>
        <v>0</v>
      </c>
      <c r="BE63" s="41">
        <f t="shared" si="48"/>
        <v>-300</v>
      </c>
      <c r="BF63" s="180">
        <f t="shared" si="49"/>
        <v>0</v>
      </c>
      <c r="BG63" s="27">
        <v>0</v>
      </c>
      <c r="BH63" s="27"/>
      <c r="BI63" s="324">
        <f>SUMIF('Rekapitulasi Juni'!$D$214:$D$393,APS!$B63,'Rekapitulasi Juni'!$E$214:$E$393)</f>
        <v>0</v>
      </c>
      <c r="BJ63" s="324">
        <f>SUMIF('Rekapitulasi Juni'!$D$214:$D$393,APS!$B63,'Rekapitulasi Juni'!$F$214:$F$393)</f>
        <v>0</v>
      </c>
      <c r="BK63" s="27"/>
      <c r="BL63" s="325">
        <f t="shared" si="50"/>
        <v>0</v>
      </c>
      <c r="BM63" s="325">
        <f t="shared" si="51"/>
        <v>0</v>
      </c>
      <c r="BN63" s="27"/>
      <c r="BO63" s="324">
        <f>SUMIF('Rekapitulasi Juni'!$U$214:$U$393,APS!$B63,'Rekapitulasi Juni'!$V$214:$V$393)</f>
        <v>0</v>
      </c>
      <c r="BP63" s="324">
        <f>SUMIF('Rekapitulasi Juni'!$U$214:$U$393,APS!$B63,'Rekapitulasi Juni'!$W$214:$W$393)</f>
        <v>0</v>
      </c>
      <c r="BQ63" s="27"/>
      <c r="BR63" s="325">
        <f t="shared" si="52"/>
        <v>0</v>
      </c>
      <c r="BS63" s="325">
        <f t="shared" si="53"/>
        <v>0</v>
      </c>
      <c r="BT63" s="27"/>
      <c r="BU63" s="324">
        <f>SUMIF('Rekapitulasi Juni'!$AL$214:$AL$393,APS!$B63,'Rekapitulasi Juni'!$AM$214:$AM$393)</f>
        <v>0</v>
      </c>
      <c r="BV63" s="324">
        <f>SUMIF('Rekapitulasi Juni'!$AL$214:$AL$393,APS!$B63,'Rekapitulasi Juni'!$AN$214:$AN$393)</f>
        <v>0</v>
      </c>
      <c r="BW63" s="27"/>
      <c r="BX63" s="325">
        <f t="shared" si="54"/>
        <v>0</v>
      </c>
      <c r="BY63" s="325">
        <f t="shared" si="55"/>
        <v>0</v>
      </c>
      <c r="BZ63" s="27">
        <v>200</v>
      </c>
      <c r="CA63" s="324">
        <f>SUMIF('Rekapitulasi Juni'!$BA$214:$BA$393,APS!$B63,'Rekapitulasi Juni'!$BB$214:$BB$393)</f>
        <v>0</v>
      </c>
      <c r="CB63" s="324">
        <f>SUMIF('Rekapitulasi Juni'!$BA$214:$BA$393,APS!$B63,'Rekapitulasi Juni'!$BC$214:$BC$393)</f>
        <v>0</v>
      </c>
      <c r="CC63" s="27"/>
      <c r="CD63" s="325">
        <f t="shared" si="56"/>
        <v>0</v>
      </c>
      <c r="CE63" s="325">
        <f t="shared" si="57"/>
        <v>0</v>
      </c>
      <c r="CF63" s="27"/>
      <c r="CG63" s="324">
        <f>SUMIF('Rekapitulasi Juni'!$BP$214:$BP$393,APS!$B63,'Rekapitulasi Juni'!$BQ$214:$BQ$393)</f>
        <v>0</v>
      </c>
      <c r="CH63" s="324">
        <f>SUMIF('Rekapitulasi Juni'!$BP$214:$BP$393,APS!$B63,'Rekapitulasi Juni'!$BR$214:$BR$393)</f>
        <v>0</v>
      </c>
      <c r="CI63" s="27"/>
      <c r="CJ63" s="325">
        <f t="shared" si="58"/>
        <v>0</v>
      </c>
      <c r="CK63" s="325">
        <f t="shared" si="59"/>
        <v>0</v>
      </c>
      <c r="CL63" s="41">
        <f t="shared" si="60"/>
        <v>200</v>
      </c>
      <c r="CM63" s="41">
        <f t="shared" si="61"/>
        <v>0</v>
      </c>
      <c r="CN63" s="41">
        <f t="shared" si="62"/>
        <v>0</v>
      </c>
      <c r="CO63" s="41">
        <f t="shared" si="63"/>
        <v>0</v>
      </c>
      <c r="CP63" s="41">
        <f t="shared" si="64"/>
        <v>0</v>
      </c>
      <c r="CQ63" s="41">
        <f t="shared" si="65"/>
        <v>-200</v>
      </c>
      <c r="CR63" s="180">
        <f t="shared" si="66"/>
        <v>0</v>
      </c>
      <c r="CS63" s="27">
        <v>0</v>
      </c>
      <c r="CT63" s="27"/>
      <c r="CU63" s="324">
        <f>SUMIF('Rekapitulasi Juni'!$D$410:$D$588,APS!$B63,'Rekapitulasi Juni'!$E$410:$E$588)</f>
        <v>0</v>
      </c>
      <c r="CV63" s="324">
        <f>SUMIF('Rekapitulasi Juni'!$D$410:$D$588,APS!$B63,'Rekapitulasi Juni'!$F$410:$F$588)</f>
        <v>0</v>
      </c>
      <c r="CW63" s="27"/>
      <c r="CX63" s="325">
        <f t="shared" si="67"/>
        <v>0</v>
      </c>
      <c r="CY63" s="325">
        <f t="shared" si="68"/>
        <v>0</v>
      </c>
      <c r="CZ63" s="27"/>
      <c r="DA63" s="324">
        <f>SUMIF('Rekapitulasi Juni'!$U$410:$U$588,APS!$B63,'Rekapitulasi Juni'!$V$410:$V$588)</f>
        <v>0</v>
      </c>
      <c r="DB63" s="324">
        <f>SUMIF('Rekapitulasi Juni'!$U$410:$U$588,APS!$B63,'Rekapitulasi Juni'!$W$410:$W$588)</f>
        <v>0</v>
      </c>
      <c r="DC63" s="27"/>
      <c r="DD63" s="325">
        <f t="shared" si="69"/>
        <v>0</v>
      </c>
      <c r="DE63" s="325">
        <f t="shared" si="70"/>
        <v>0</v>
      </c>
      <c r="DF63" s="27"/>
      <c r="DG63" s="324">
        <f>SUMIF('Rekapitulasi Juni'!$AL$410:$AL$588,APS!$B63,'Rekapitulasi Juni'!$AM$410:$AM$588)</f>
        <v>0</v>
      </c>
      <c r="DH63" s="324">
        <f>SUMIF('Rekapitulasi Juni'!$AL$410:$AL$588,APS!$B63,'Rekapitulasi Juni'!$AN$410:$AN$588)</f>
        <v>0</v>
      </c>
      <c r="DI63" s="27"/>
      <c r="DJ63" s="325">
        <f t="shared" si="71"/>
        <v>0</v>
      </c>
      <c r="DK63" s="325">
        <f t="shared" si="72"/>
        <v>0</v>
      </c>
      <c r="DL63" s="27"/>
      <c r="DM63" s="324">
        <f>SUMIF('Rekapitulasi Juni'!$BA$410:$BA$588,APS!$B63,'Rekapitulasi Juni'!$BB$410:$BB$588)</f>
        <v>0</v>
      </c>
      <c r="DN63" s="324">
        <f>SUMIF('Rekapitulasi Juni'!$BA$410:$BA$588,APS!$B63,'Rekapitulasi Juni'!$BC$410:$BC$588)</f>
        <v>0</v>
      </c>
      <c r="DO63" s="324">
        <f>SUMIF('Rekapitulasi Juni'!$BA$410:$BA$588,APS!$B63,'Rekapitulasi Juni'!$BF$410:$BF$588)</f>
        <v>0</v>
      </c>
      <c r="DP63" s="325">
        <f t="shared" si="73"/>
        <v>0</v>
      </c>
      <c r="DQ63" s="325">
        <f t="shared" si="74"/>
        <v>0</v>
      </c>
      <c r="DR63" s="27"/>
      <c r="DS63" s="324">
        <f>SUMIF('Rekapitulasi Juni'!$BP$410:$BP$588,APS!$B63,'Rekapitulasi Juni'!$BQ$410:$BQ$588)</f>
        <v>0</v>
      </c>
      <c r="DT63" s="324">
        <f>SUMIF('Rekapitulasi Juni'!$BP$410:$BP$588,APS!$B63,'Rekapitulasi Juni'!$BR$410:$BR$588)</f>
        <v>0</v>
      </c>
      <c r="DU63" s="27"/>
      <c r="DV63" s="325">
        <f t="shared" si="75"/>
        <v>0</v>
      </c>
      <c r="DW63" s="325">
        <f t="shared" si="76"/>
        <v>0</v>
      </c>
      <c r="DX63" s="41">
        <f t="shared" si="77"/>
        <v>0</v>
      </c>
      <c r="DY63" s="41">
        <f t="shared" si="78"/>
        <v>0</v>
      </c>
      <c r="DZ63" s="41">
        <f t="shared" si="79"/>
        <v>0</v>
      </c>
      <c r="EA63" s="41">
        <f t="shared" si="80"/>
        <v>0</v>
      </c>
      <c r="EB63" s="41">
        <f t="shared" si="81"/>
        <v>0</v>
      </c>
      <c r="EC63" s="41">
        <f t="shared" si="82"/>
        <v>0</v>
      </c>
      <c r="ED63" s="180">
        <f t="shared" si="83"/>
        <v>0</v>
      </c>
      <c r="EE63" s="27">
        <v>0</v>
      </c>
      <c r="EF63" s="27"/>
      <c r="EG63" s="324">
        <f>SUMIF('Rekapitulasi Juni'!$D$608:$D$786,APS!$B63,'Rekapitulasi Juni'!$E$608:$E$786)</f>
        <v>0</v>
      </c>
      <c r="EH63" s="324">
        <f>SUMIF('Rekapitulasi Juni'!$D$608:$D$786,APS!$B63,'Rekapitulasi Juni'!$F$608:$F$786)</f>
        <v>0</v>
      </c>
      <c r="EI63" s="27"/>
      <c r="EJ63" s="325">
        <f t="shared" si="84"/>
        <v>0</v>
      </c>
      <c r="EK63" s="325">
        <f t="shared" si="85"/>
        <v>0</v>
      </c>
      <c r="EL63" s="27"/>
      <c r="EM63" s="324">
        <f>SUMIF('Rekapitulasi Juni'!$U$608:$U$786,APS!$B63,'Rekapitulasi Juni'!$V$608:$V$786)</f>
        <v>200</v>
      </c>
      <c r="EN63" s="324">
        <f>SUMIF('Rekapitulasi Juni'!$U$608:$U$786,APS!$B63,'Rekapitulasi Juni'!$W$608:$W$786)</f>
        <v>0</v>
      </c>
      <c r="EO63" s="27"/>
      <c r="EP63" s="325">
        <f t="shared" si="86"/>
        <v>0</v>
      </c>
      <c r="EQ63" s="325">
        <f t="shared" si="87"/>
        <v>0</v>
      </c>
      <c r="ER63" s="27"/>
      <c r="ES63" s="324">
        <f>SUMIF('Rekapitulasi Juni'!$AL$608:$AL$786,APS!$B63,'Rekapitulasi Juni'!$AM$608:$AM$786)</f>
        <v>200</v>
      </c>
      <c r="ET63" s="324">
        <f>SUMIF('Rekapitulasi Juni'!$AL$608:$AL$786,APS!$B63,'Rekapitulasi Juni'!$AN$608:$AN$786)</f>
        <v>56</v>
      </c>
      <c r="EU63" s="27"/>
      <c r="EV63" s="325">
        <f t="shared" si="88"/>
        <v>0</v>
      </c>
      <c r="EW63" s="325">
        <f t="shared" si="89"/>
        <v>28.000000000000004</v>
      </c>
      <c r="EX63" s="27"/>
      <c r="EY63" s="324">
        <f>SUMIF('Rekapitulasi Juni'!$BA$608:$BA$786,APS!$B63,'Rekapitulasi Juni'!$BB$608:$BB$786)</f>
        <v>200</v>
      </c>
      <c r="EZ63" s="324">
        <f>SUMIF('Rekapitulasi Juni'!$BA$608:$BA$786,APS!$B63,'Rekapitulasi Juni'!$BC$608:$BC$786)</f>
        <v>212</v>
      </c>
      <c r="FA63" s="324">
        <f>SUMIF('Rekapitulasi Juni'!$BA$608:$BA$786,APS!$B63,'Rekapitulasi Juni'!$BF$608:$BF$786)</f>
        <v>0</v>
      </c>
      <c r="FB63" s="325">
        <f t="shared" si="90"/>
        <v>0</v>
      </c>
      <c r="FC63" s="325">
        <f t="shared" si="91"/>
        <v>106</v>
      </c>
      <c r="FD63" s="27"/>
      <c r="FE63" s="27"/>
      <c r="FF63" s="27"/>
      <c r="FG63" s="27"/>
      <c r="FH63" s="27"/>
      <c r="FI63" s="27"/>
      <c r="FJ63" s="41">
        <f t="shared" si="92"/>
        <v>0</v>
      </c>
      <c r="FK63" s="41">
        <f t="shared" si="93"/>
        <v>600</v>
      </c>
      <c r="FL63" s="41">
        <f t="shared" si="94"/>
        <v>268</v>
      </c>
      <c r="FM63" s="41">
        <f t="shared" si="95"/>
        <v>0</v>
      </c>
      <c r="FN63" s="41">
        <f t="shared" si="96"/>
        <v>268</v>
      </c>
      <c r="FO63" s="41">
        <f t="shared" si="97"/>
        <v>268</v>
      </c>
      <c r="FP63" s="180">
        <f t="shared" si="98"/>
        <v>0</v>
      </c>
      <c r="FQ63" s="27"/>
      <c r="FR63" s="27"/>
      <c r="FS63" s="324">
        <f>SUMIF('Rekapitulasi Juni'!$D$804:$D$984,APS!$B63,'Rekapitulasi Juni'!$E$804:$E$984)</f>
        <v>200</v>
      </c>
      <c r="FT63" s="324">
        <f>SUMIF('Rekapitulasi Juni'!$D$804:$D$984,APS!$B63,'Rekapitulasi Juni'!$F$804:$F$984)</f>
        <v>112</v>
      </c>
      <c r="FU63" s="27"/>
      <c r="FV63" s="325">
        <f t="shared" si="99"/>
        <v>0</v>
      </c>
      <c r="FW63" s="325">
        <f t="shared" si="100"/>
        <v>56.000000000000007</v>
      </c>
      <c r="FX63" s="27"/>
      <c r="FY63" s="324">
        <f>SUMIF('Rekapitulasi Juni'!$U$804:$U$984,APS!$B63,'Rekapitulasi Juni'!$V$804:$V$984)</f>
        <v>0</v>
      </c>
      <c r="FZ63" s="324">
        <f>SUMIF('Rekapitulasi Juni'!$U$804:$U$984,APS!$B63,'Rekapitulasi Juni'!$W$804:$W$984)</f>
        <v>0</v>
      </c>
      <c r="GA63" s="27"/>
      <c r="GB63" s="325">
        <f t="shared" si="101"/>
        <v>0</v>
      </c>
      <c r="GC63" s="325">
        <f t="shared" si="102"/>
        <v>0</v>
      </c>
      <c r="GD63" s="27"/>
      <c r="GE63" s="324">
        <f>SUMIF('Rekapitulasi Juni'!$AL$804:$AL$984,APS!$B63,'Rekapitulasi Juni'!$AM$804:$AM$984)</f>
        <v>0</v>
      </c>
      <c r="GF63" s="324">
        <f>SUMIF('Rekapitulasi Juni'!$AL$804:$AL$984,APS!$B63,'Rekapitulasi Juni'!$AN$804:$AN$984)</f>
        <v>0</v>
      </c>
      <c r="GG63" s="27"/>
      <c r="GH63" s="325">
        <f t="shared" si="27"/>
        <v>0</v>
      </c>
      <c r="GI63" s="325">
        <f t="shared" si="28"/>
        <v>0</v>
      </c>
      <c r="GJ63" s="27"/>
      <c r="GK63" s="27"/>
      <c r="GL63" s="41">
        <f t="shared" si="103"/>
        <v>0</v>
      </c>
      <c r="GM63" s="41">
        <f t="shared" si="104"/>
        <v>200</v>
      </c>
      <c r="GN63" s="41">
        <f t="shared" si="105"/>
        <v>112</v>
      </c>
      <c r="GO63" s="41">
        <f t="shared" si="106"/>
        <v>0</v>
      </c>
      <c r="GP63" s="41">
        <f t="shared" si="107"/>
        <v>112</v>
      </c>
      <c r="GQ63" s="41">
        <f t="shared" si="108"/>
        <v>112</v>
      </c>
      <c r="GR63" s="180">
        <f t="shared" si="109"/>
        <v>0</v>
      </c>
      <c r="GS63" s="41">
        <f t="shared" si="29"/>
        <v>500</v>
      </c>
      <c r="GT63" s="41">
        <f t="shared" si="30"/>
        <v>800</v>
      </c>
      <c r="GU63" s="41">
        <f t="shared" si="31"/>
        <v>380</v>
      </c>
      <c r="GV63" s="41">
        <f t="shared" si="32"/>
        <v>0</v>
      </c>
      <c r="GW63" s="41">
        <f t="shared" si="33"/>
        <v>380</v>
      </c>
      <c r="GX63" s="41">
        <f t="shared" si="34"/>
        <v>-120</v>
      </c>
      <c r="GY63" s="180">
        <f t="shared" si="35"/>
        <v>76</v>
      </c>
      <c r="GZ63" s="41">
        <v>47</v>
      </c>
      <c r="HA63" s="32" t="s">
        <v>1310</v>
      </c>
      <c r="HB63" s="42">
        <f t="shared" si="123"/>
        <v>-400</v>
      </c>
      <c r="HC63" s="45"/>
    </row>
    <row r="64" spans="1:211" ht="15" hidden="1" customHeight="1">
      <c r="A64" s="31" t="s">
        <v>136</v>
      </c>
      <c r="B64" s="32" t="s">
        <v>137</v>
      </c>
      <c r="C64" s="31" t="s">
        <v>4</v>
      </c>
      <c r="D64" s="31" t="s">
        <v>1</v>
      </c>
      <c r="E64" s="31" t="s">
        <v>43</v>
      </c>
      <c r="F64" s="31" t="s">
        <v>1</v>
      </c>
      <c r="G64" s="33">
        <v>0</v>
      </c>
      <c r="H64" s="33">
        <v>0</v>
      </c>
      <c r="I64" s="33">
        <v>0</v>
      </c>
      <c r="J64" s="34">
        <f>IFERROR(VLOOKUP(A64,#REF!,3,0),0)</f>
        <v>0</v>
      </c>
      <c r="K64" s="34">
        <f t="shared" si="118"/>
        <v>0</v>
      </c>
      <c r="L64" s="34">
        <v>0</v>
      </c>
      <c r="M64" s="34">
        <v>0</v>
      </c>
      <c r="N64" s="35">
        <f t="shared" si="119"/>
        <v>0</v>
      </c>
      <c r="O64" s="35">
        <f t="shared" si="120"/>
        <v>0</v>
      </c>
      <c r="P64" s="36">
        <v>0</v>
      </c>
      <c r="Q64" s="36">
        <f t="shared" si="36"/>
        <v>0</v>
      </c>
      <c r="R64" s="36"/>
      <c r="S64" s="37">
        <f ca="1">SUMIF(ROP!$D$6:$H$65536,A64,ROP!$J$6:$J$65536)</f>
        <v>0</v>
      </c>
      <c r="T64" s="37">
        <f>SUMIF(HASIL!$B:$B,APS!$B64&amp;RIGHT(APS!T$9,2),HASIL!$I:$I)</f>
        <v>0</v>
      </c>
      <c r="U64" s="37">
        <f>SUMIF(HASIL!$B:$B,APS!$B64&amp;RIGHT(APS!U$9,2),HASIL!$I:$I)</f>
        <v>0</v>
      </c>
      <c r="V64" s="37">
        <f>SUMIF(HASIL!$B:$B,APS!$B64&amp;RIGHT(APS!V$9,2),HASIL!$I:$I)</f>
        <v>0</v>
      </c>
      <c r="W64" s="37">
        <f>SUMIF(HASIL!$B:$B,APS!$B64&amp;RIGHT(APS!W$9,2),HASIL!$I:$I)</f>
        <v>0</v>
      </c>
      <c r="X64" s="38">
        <f t="shared" si="121"/>
        <v>0</v>
      </c>
      <c r="Y64" s="38">
        <f t="shared" si="122"/>
        <v>0</v>
      </c>
      <c r="Z64" s="39">
        <f t="shared" si="115"/>
        <v>0</v>
      </c>
      <c r="AA64" s="39">
        <f t="shared" si="26"/>
        <v>0</v>
      </c>
      <c r="AB64" s="40">
        <f t="shared" si="116"/>
        <v>0</v>
      </c>
      <c r="AC64" s="27">
        <v>0</v>
      </c>
      <c r="AD64" s="27"/>
      <c r="AE64" s="27"/>
      <c r="AF64" s="27"/>
      <c r="AG64" s="27"/>
      <c r="AH64" s="27"/>
      <c r="AI64" s="324">
        <f>SUMIF('Rekapitulasi Juni'!$D$9:$D$192,APS!$B64,'Rekapitulasi Juni'!$E$9:$E$192)</f>
        <v>0</v>
      </c>
      <c r="AJ64" s="324">
        <f>SUMIF('Rekapitulasi Juni'!$D$9:$D$192,APS!$B64,'Rekapitulasi Juni'!$F$9:$F$192)</f>
        <v>0</v>
      </c>
      <c r="AK64" s="324">
        <f>SUMIF('Rekapitulasi Juni'!$D$9:$D$192,APS!$B64,'Rekapitulasi Juni'!$K$9:$K$192)</f>
        <v>0</v>
      </c>
      <c r="AL64" s="325">
        <f t="shared" si="37"/>
        <v>0</v>
      </c>
      <c r="AM64" s="325">
        <f t="shared" si="38"/>
        <v>0</v>
      </c>
      <c r="AN64" s="27"/>
      <c r="AO64" s="324">
        <f>SUMIF('Rekapitulasi Juni'!$U$9:$U$192,APS!$B64,'Rekapitulasi Juni'!$V$9:$V$192)</f>
        <v>0</v>
      </c>
      <c r="AP64" s="324">
        <f>SUMIF('Rekapitulasi Juni'!$U$9:$U$192,APS!$B64,'Rekapitulasi Juni'!$W$9:$W$192)</f>
        <v>0</v>
      </c>
      <c r="AQ64" s="27"/>
      <c r="AR64" s="325">
        <f t="shared" si="39"/>
        <v>0</v>
      </c>
      <c r="AS64" s="325">
        <f t="shared" si="40"/>
        <v>0</v>
      </c>
      <c r="AT64" s="27"/>
      <c r="AU64" s="324">
        <f>SUMIF('Rekapitulasi Juni'!$AL$9:$AL$192,APS!$B64,'Rekapitulasi Juni'!$AM$9:$AM$192)</f>
        <v>0</v>
      </c>
      <c r="AV64" s="324">
        <f>SUMIF('Rekapitulasi Juni'!$AL$9:$AL$192,APS!$B64,'Rekapitulasi Juni'!$AN$9:$AN$192)</f>
        <v>0</v>
      </c>
      <c r="AW64" s="27"/>
      <c r="AX64" s="325">
        <f t="shared" si="41"/>
        <v>0</v>
      </c>
      <c r="AY64" s="325">
        <f t="shared" si="42"/>
        <v>0</v>
      </c>
      <c r="AZ64" s="41">
        <f t="shared" si="43"/>
        <v>0</v>
      </c>
      <c r="BA64" s="41">
        <f t="shared" si="44"/>
        <v>0</v>
      </c>
      <c r="BB64" s="41">
        <f t="shared" si="45"/>
        <v>0</v>
      </c>
      <c r="BC64" s="41">
        <f t="shared" si="46"/>
        <v>0</v>
      </c>
      <c r="BD64" s="41">
        <f t="shared" si="47"/>
        <v>0</v>
      </c>
      <c r="BE64" s="41">
        <f t="shared" si="48"/>
        <v>0</v>
      </c>
      <c r="BF64" s="180">
        <f t="shared" si="49"/>
        <v>0</v>
      </c>
      <c r="BG64" s="27">
        <v>0</v>
      </c>
      <c r="BH64" s="27"/>
      <c r="BI64" s="324">
        <f>SUMIF('Rekapitulasi Juni'!$D$214:$D$393,APS!$B64,'Rekapitulasi Juni'!$E$214:$E$393)</f>
        <v>0</v>
      </c>
      <c r="BJ64" s="324">
        <f>SUMIF('Rekapitulasi Juni'!$D$214:$D$393,APS!$B64,'Rekapitulasi Juni'!$F$214:$F$393)</f>
        <v>0</v>
      </c>
      <c r="BK64" s="27"/>
      <c r="BL64" s="325">
        <f t="shared" si="50"/>
        <v>0</v>
      </c>
      <c r="BM64" s="325">
        <f t="shared" si="51"/>
        <v>0</v>
      </c>
      <c r="BN64" s="27"/>
      <c r="BO64" s="324">
        <f>SUMIF('Rekapitulasi Juni'!$U$214:$U$393,APS!$B64,'Rekapitulasi Juni'!$V$214:$V$393)</f>
        <v>0</v>
      </c>
      <c r="BP64" s="324">
        <f>SUMIF('Rekapitulasi Juni'!$U$214:$U$393,APS!$B64,'Rekapitulasi Juni'!$W$214:$W$393)</f>
        <v>0</v>
      </c>
      <c r="BQ64" s="27"/>
      <c r="BR64" s="325">
        <f t="shared" si="52"/>
        <v>0</v>
      </c>
      <c r="BS64" s="325">
        <f t="shared" si="53"/>
        <v>0</v>
      </c>
      <c r="BT64" s="27"/>
      <c r="BU64" s="324">
        <f>SUMIF('Rekapitulasi Juni'!$AL$214:$AL$393,APS!$B64,'Rekapitulasi Juni'!$AM$214:$AM$393)</f>
        <v>0</v>
      </c>
      <c r="BV64" s="324">
        <f>SUMIF('Rekapitulasi Juni'!$AL$214:$AL$393,APS!$B64,'Rekapitulasi Juni'!$AN$214:$AN$393)</f>
        <v>0</v>
      </c>
      <c r="BW64" s="27"/>
      <c r="BX64" s="325">
        <f t="shared" si="54"/>
        <v>0</v>
      </c>
      <c r="BY64" s="325">
        <f t="shared" si="55"/>
        <v>0</v>
      </c>
      <c r="BZ64" s="27"/>
      <c r="CA64" s="324">
        <f>SUMIF('Rekapitulasi Juni'!$BA$214:$BA$393,APS!$B64,'Rekapitulasi Juni'!$BB$214:$BB$393)</f>
        <v>0</v>
      </c>
      <c r="CB64" s="324">
        <f>SUMIF('Rekapitulasi Juni'!$BA$214:$BA$393,APS!$B64,'Rekapitulasi Juni'!$BC$214:$BC$393)</f>
        <v>0</v>
      </c>
      <c r="CC64" s="27"/>
      <c r="CD64" s="325">
        <f t="shared" si="56"/>
        <v>0</v>
      </c>
      <c r="CE64" s="325">
        <f t="shared" si="57"/>
        <v>0</v>
      </c>
      <c r="CF64" s="27"/>
      <c r="CG64" s="324">
        <f>SUMIF('Rekapitulasi Juni'!$BP$214:$BP$393,APS!$B64,'Rekapitulasi Juni'!$BQ$214:$BQ$393)</f>
        <v>0</v>
      </c>
      <c r="CH64" s="324">
        <f>SUMIF('Rekapitulasi Juni'!$BP$214:$BP$393,APS!$B64,'Rekapitulasi Juni'!$BR$214:$BR$393)</f>
        <v>0</v>
      </c>
      <c r="CI64" s="27"/>
      <c r="CJ64" s="325">
        <f t="shared" si="58"/>
        <v>0</v>
      </c>
      <c r="CK64" s="325">
        <f t="shared" si="59"/>
        <v>0</v>
      </c>
      <c r="CL64" s="41">
        <f t="shared" si="60"/>
        <v>0</v>
      </c>
      <c r="CM64" s="41">
        <f t="shared" si="61"/>
        <v>0</v>
      </c>
      <c r="CN64" s="41">
        <f t="shared" si="62"/>
        <v>0</v>
      </c>
      <c r="CO64" s="41">
        <f t="shared" si="63"/>
        <v>0</v>
      </c>
      <c r="CP64" s="41">
        <f t="shared" si="64"/>
        <v>0</v>
      </c>
      <c r="CQ64" s="41">
        <f t="shared" si="65"/>
        <v>0</v>
      </c>
      <c r="CR64" s="180">
        <f t="shared" si="66"/>
        <v>0</v>
      </c>
      <c r="CS64" s="27">
        <v>0</v>
      </c>
      <c r="CT64" s="27"/>
      <c r="CU64" s="324">
        <f>SUMIF('Rekapitulasi Juni'!$D$410:$D$588,APS!$B64,'Rekapitulasi Juni'!$E$410:$E$588)</f>
        <v>0</v>
      </c>
      <c r="CV64" s="324">
        <f>SUMIF('Rekapitulasi Juni'!$D$410:$D$588,APS!$B64,'Rekapitulasi Juni'!$F$410:$F$588)</f>
        <v>0</v>
      </c>
      <c r="CW64" s="27"/>
      <c r="CX64" s="325">
        <f t="shared" si="67"/>
        <v>0</v>
      </c>
      <c r="CY64" s="325">
        <f t="shared" si="68"/>
        <v>0</v>
      </c>
      <c r="CZ64" s="27"/>
      <c r="DA64" s="324">
        <f>SUMIF('Rekapitulasi Juni'!$U$410:$U$588,APS!$B64,'Rekapitulasi Juni'!$V$410:$V$588)</f>
        <v>0</v>
      </c>
      <c r="DB64" s="324">
        <f>SUMIF('Rekapitulasi Juni'!$U$410:$U$588,APS!$B64,'Rekapitulasi Juni'!$W$410:$W$588)</f>
        <v>0</v>
      </c>
      <c r="DC64" s="27"/>
      <c r="DD64" s="325">
        <f t="shared" si="69"/>
        <v>0</v>
      </c>
      <c r="DE64" s="325">
        <f t="shared" si="70"/>
        <v>0</v>
      </c>
      <c r="DF64" s="27"/>
      <c r="DG64" s="324">
        <f>SUMIF('Rekapitulasi Juni'!$AL$410:$AL$588,APS!$B64,'Rekapitulasi Juni'!$AM$410:$AM$588)</f>
        <v>0</v>
      </c>
      <c r="DH64" s="324">
        <f>SUMIF('Rekapitulasi Juni'!$AL$410:$AL$588,APS!$B64,'Rekapitulasi Juni'!$AN$410:$AN$588)</f>
        <v>0</v>
      </c>
      <c r="DI64" s="27"/>
      <c r="DJ64" s="325">
        <f t="shared" si="71"/>
        <v>0</v>
      </c>
      <c r="DK64" s="325">
        <f t="shared" si="72"/>
        <v>0</v>
      </c>
      <c r="DL64" s="27"/>
      <c r="DM64" s="324">
        <f>SUMIF('Rekapitulasi Juni'!$BA$410:$BA$588,APS!$B64,'Rekapitulasi Juni'!$BB$410:$BB$588)</f>
        <v>0</v>
      </c>
      <c r="DN64" s="324">
        <f>SUMIF('Rekapitulasi Juni'!$BA$410:$BA$588,APS!$B64,'Rekapitulasi Juni'!$BC$410:$BC$588)</f>
        <v>0</v>
      </c>
      <c r="DO64" s="324">
        <f>SUMIF('Rekapitulasi Juni'!$BA$410:$BA$588,APS!$B64,'Rekapitulasi Juni'!$BF$410:$BF$588)</f>
        <v>0</v>
      </c>
      <c r="DP64" s="325">
        <f t="shared" si="73"/>
        <v>0</v>
      </c>
      <c r="DQ64" s="325">
        <f t="shared" si="74"/>
        <v>0</v>
      </c>
      <c r="DR64" s="27"/>
      <c r="DS64" s="324">
        <f>SUMIF('Rekapitulasi Juni'!$BP$410:$BP$588,APS!$B64,'Rekapitulasi Juni'!$BQ$410:$BQ$588)</f>
        <v>0</v>
      </c>
      <c r="DT64" s="324">
        <f>SUMIF('Rekapitulasi Juni'!$BP$410:$BP$588,APS!$B64,'Rekapitulasi Juni'!$BR$410:$BR$588)</f>
        <v>0</v>
      </c>
      <c r="DU64" s="27"/>
      <c r="DV64" s="325">
        <f t="shared" si="75"/>
        <v>0</v>
      </c>
      <c r="DW64" s="325">
        <f t="shared" si="76"/>
        <v>0</v>
      </c>
      <c r="DX64" s="41">
        <f t="shared" si="77"/>
        <v>0</v>
      </c>
      <c r="DY64" s="41">
        <f t="shared" si="78"/>
        <v>0</v>
      </c>
      <c r="DZ64" s="41">
        <f t="shared" si="79"/>
        <v>0</v>
      </c>
      <c r="EA64" s="41">
        <f t="shared" si="80"/>
        <v>0</v>
      </c>
      <c r="EB64" s="41">
        <f t="shared" si="81"/>
        <v>0</v>
      </c>
      <c r="EC64" s="41">
        <f t="shared" si="82"/>
        <v>0</v>
      </c>
      <c r="ED64" s="180">
        <f t="shared" si="83"/>
        <v>0</v>
      </c>
      <c r="EE64" s="27">
        <v>0</v>
      </c>
      <c r="EF64" s="27"/>
      <c r="EG64" s="324">
        <f>SUMIF('Rekapitulasi Juni'!$D$608:$D$786,APS!$B64,'Rekapitulasi Juni'!$E$608:$E$786)</f>
        <v>0</v>
      </c>
      <c r="EH64" s="324">
        <f>SUMIF('Rekapitulasi Juni'!$D$608:$D$786,APS!$B64,'Rekapitulasi Juni'!$F$608:$F$786)</f>
        <v>0</v>
      </c>
      <c r="EI64" s="27"/>
      <c r="EJ64" s="325">
        <f t="shared" si="84"/>
        <v>0</v>
      </c>
      <c r="EK64" s="325">
        <f t="shared" si="85"/>
        <v>0</v>
      </c>
      <c r="EL64" s="27"/>
      <c r="EM64" s="324">
        <f>SUMIF('Rekapitulasi Juni'!$U$608:$U$786,APS!$B64,'Rekapitulasi Juni'!$V$608:$V$786)</f>
        <v>0</v>
      </c>
      <c r="EN64" s="324">
        <f>SUMIF('Rekapitulasi Juni'!$U$608:$U$786,APS!$B64,'Rekapitulasi Juni'!$W$608:$W$786)</f>
        <v>0</v>
      </c>
      <c r="EO64" s="27"/>
      <c r="EP64" s="325">
        <f t="shared" si="86"/>
        <v>0</v>
      </c>
      <c r="EQ64" s="325">
        <f t="shared" si="87"/>
        <v>0</v>
      </c>
      <c r="ER64" s="27"/>
      <c r="ES64" s="324">
        <f>SUMIF('Rekapitulasi Juni'!$AL$608:$AL$786,APS!$B64,'Rekapitulasi Juni'!$AM$608:$AM$786)</f>
        <v>0</v>
      </c>
      <c r="ET64" s="324">
        <f>SUMIF('Rekapitulasi Juni'!$AL$608:$AL$786,APS!$B64,'Rekapitulasi Juni'!$AN$608:$AN$786)</f>
        <v>0</v>
      </c>
      <c r="EU64" s="27"/>
      <c r="EV64" s="325">
        <f t="shared" si="88"/>
        <v>0</v>
      </c>
      <c r="EW64" s="325">
        <f t="shared" si="89"/>
        <v>0</v>
      </c>
      <c r="EX64" s="27"/>
      <c r="EY64" s="324">
        <f>SUMIF('Rekapitulasi Juni'!$BA$608:$BA$786,APS!$B64,'Rekapitulasi Juni'!$BB$608:$BB$786)</f>
        <v>0</v>
      </c>
      <c r="EZ64" s="324">
        <f>SUMIF('Rekapitulasi Juni'!$BA$608:$BA$786,APS!$B64,'Rekapitulasi Juni'!$BC$608:$BC$786)</f>
        <v>0</v>
      </c>
      <c r="FA64" s="324">
        <f>SUMIF('Rekapitulasi Juni'!$BA$608:$BA$786,APS!$B64,'Rekapitulasi Juni'!$BF$608:$BF$786)</f>
        <v>0</v>
      </c>
      <c r="FB64" s="325">
        <f t="shared" si="90"/>
        <v>0</v>
      </c>
      <c r="FC64" s="325">
        <f t="shared" si="91"/>
        <v>0</v>
      </c>
      <c r="FD64" s="27"/>
      <c r="FE64" s="27"/>
      <c r="FF64" s="27"/>
      <c r="FG64" s="27"/>
      <c r="FH64" s="27"/>
      <c r="FI64" s="27"/>
      <c r="FJ64" s="41">
        <f t="shared" si="92"/>
        <v>0</v>
      </c>
      <c r="FK64" s="41">
        <f t="shared" si="93"/>
        <v>0</v>
      </c>
      <c r="FL64" s="41">
        <f t="shared" si="94"/>
        <v>0</v>
      </c>
      <c r="FM64" s="41">
        <f t="shared" si="95"/>
        <v>0</v>
      </c>
      <c r="FN64" s="41">
        <f t="shared" si="96"/>
        <v>0</v>
      </c>
      <c r="FO64" s="41">
        <f t="shared" si="97"/>
        <v>0</v>
      </c>
      <c r="FP64" s="180">
        <f t="shared" si="98"/>
        <v>0</v>
      </c>
      <c r="FQ64" s="27"/>
      <c r="FR64" s="27"/>
      <c r="FS64" s="324">
        <f>SUMIF('Rekapitulasi Juni'!$D$804:$D$984,APS!$B64,'Rekapitulasi Juni'!$E$804:$E$984)</f>
        <v>0</v>
      </c>
      <c r="FT64" s="324">
        <f>SUMIF('Rekapitulasi Juni'!$D$804:$D$984,APS!$B64,'Rekapitulasi Juni'!$F$804:$F$984)</f>
        <v>0</v>
      </c>
      <c r="FU64" s="27"/>
      <c r="FV64" s="325">
        <f t="shared" si="99"/>
        <v>0</v>
      </c>
      <c r="FW64" s="325">
        <f t="shared" si="100"/>
        <v>0</v>
      </c>
      <c r="FX64" s="27"/>
      <c r="FY64" s="324">
        <f>SUMIF('Rekapitulasi Juni'!$U$804:$U$984,APS!$B64,'Rekapitulasi Juni'!$V$804:$V$984)</f>
        <v>0</v>
      </c>
      <c r="FZ64" s="324">
        <f>SUMIF('Rekapitulasi Juni'!$U$804:$U$984,APS!$B64,'Rekapitulasi Juni'!$W$804:$W$984)</f>
        <v>0</v>
      </c>
      <c r="GA64" s="27"/>
      <c r="GB64" s="325">
        <f t="shared" si="101"/>
        <v>0</v>
      </c>
      <c r="GC64" s="325">
        <f t="shared" si="102"/>
        <v>0</v>
      </c>
      <c r="GD64" s="27"/>
      <c r="GE64" s="324">
        <f>SUMIF('Rekapitulasi Juni'!$AL$804:$AL$984,APS!$B64,'Rekapitulasi Juni'!$AM$804:$AM$984)</f>
        <v>0</v>
      </c>
      <c r="GF64" s="324">
        <f>SUMIF('Rekapitulasi Juni'!$AL$804:$AL$984,APS!$B64,'Rekapitulasi Juni'!$AN$804:$AN$984)</f>
        <v>0</v>
      </c>
      <c r="GG64" s="27"/>
      <c r="GH64" s="325">
        <f t="shared" si="27"/>
        <v>0</v>
      </c>
      <c r="GI64" s="325">
        <f t="shared" si="28"/>
        <v>0</v>
      </c>
      <c r="GJ64" s="27"/>
      <c r="GK64" s="27"/>
      <c r="GL64" s="41">
        <f t="shared" si="103"/>
        <v>0</v>
      </c>
      <c r="GM64" s="41">
        <f t="shared" si="104"/>
        <v>0</v>
      </c>
      <c r="GN64" s="41">
        <f t="shared" si="105"/>
        <v>0</v>
      </c>
      <c r="GO64" s="41">
        <f t="shared" si="106"/>
        <v>0</v>
      </c>
      <c r="GP64" s="41">
        <f t="shared" si="107"/>
        <v>0</v>
      </c>
      <c r="GQ64" s="41">
        <f t="shared" si="108"/>
        <v>0</v>
      </c>
      <c r="GR64" s="180">
        <f t="shared" si="109"/>
        <v>0</v>
      </c>
      <c r="GS64" s="41">
        <f t="shared" si="29"/>
        <v>0</v>
      </c>
      <c r="GT64" s="41">
        <f t="shared" si="30"/>
        <v>0</v>
      </c>
      <c r="GU64" s="41">
        <f t="shared" si="31"/>
        <v>0</v>
      </c>
      <c r="GV64" s="41">
        <f t="shared" si="32"/>
        <v>0</v>
      </c>
      <c r="GW64" s="41">
        <f t="shared" si="33"/>
        <v>0</v>
      </c>
      <c r="GX64" s="41">
        <f t="shared" si="34"/>
        <v>0</v>
      </c>
      <c r="GY64" s="180">
        <f t="shared" si="35"/>
        <v>0</v>
      </c>
      <c r="GZ64" s="41">
        <v>48</v>
      </c>
      <c r="HA64" s="32"/>
      <c r="HB64" s="42">
        <f t="shared" si="123"/>
        <v>0</v>
      </c>
      <c r="HC64" s="43"/>
    </row>
    <row r="65" spans="1:211" ht="15" hidden="1" customHeight="1">
      <c r="A65" s="31" t="s">
        <v>138</v>
      </c>
      <c r="B65" s="32" t="s">
        <v>139</v>
      </c>
      <c r="C65" s="31" t="s">
        <v>4</v>
      </c>
      <c r="D65" s="31" t="s">
        <v>1</v>
      </c>
      <c r="E65" s="31" t="s">
        <v>43</v>
      </c>
      <c r="F65" s="31" t="s">
        <v>1</v>
      </c>
      <c r="G65" s="33">
        <v>0</v>
      </c>
      <c r="H65" s="33">
        <v>0</v>
      </c>
      <c r="I65" s="33">
        <v>0</v>
      </c>
      <c r="J65" s="34">
        <f>IFERROR(VLOOKUP(A65,#REF!,3,0),0)</f>
        <v>0</v>
      </c>
      <c r="K65" s="34">
        <f t="shared" si="118"/>
        <v>0</v>
      </c>
      <c r="L65" s="34">
        <v>0</v>
      </c>
      <c r="M65" s="34">
        <v>0</v>
      </c>
      <c r="N65" s="35">
        <f t="shared" si="119"/>
        <v>0</v>
      </c>
      <c r="O65" s="35">
        <f t="shared" si="120"/>
        <v>0</v>
      </c>
      <c r="P65" s="36">
        <v>0</v>
      </c>
      <c r="Q65" s="36">
        <f t="shared" si="36"/>
        <v>0</v>
      </c>
      <c r="R65" s="36"/>
      <c r="S65" s="37">
        <f ca="1">SUMIF(ROP!$D$6:$H$65536,A65,ROP!$J$6:$J$65536)</f>
        <v>0</v>
      </c>
      <c r="T65" s="37">
        <f>SUMIF(HASIL!$B:$B,APS!$B65&amp;RIGHT(APS!T$9,2),HASIL!$I:$I)</f>
        <v>0</v>
      </c>
      <c r="U65" s="37">
        <f>SUMIF(HASIL!$B:$B,APS!$B65&amp;RIGHT(APS!U$9,2),HASIL!$I:$I)</f>
        <v>0</v>
      </c>
      <c r="V65" s="37">
        <f>SUMIF(HASIL!$B:$B,APS!$B65&amp;RIGHT(APS!V$9,2),HASIL!$I:$I)</f>
        <v>0</v>
      </c>
      <c r="W65" s="37">
        <f>SUMIF(HASIL!$B:$B,APS!$B65&amp;RIGHT(APS!W$9,2),HASIL!$I:$I)</f>
        <v>0</v>
      </c>
      <c r="X65" s="38">
        <f t="shared" si="121"/>
        <v>0</v>
      </c>
      <c r="Y65" s="38">
        <f t="shared" si="122"/>
        <v>0</v>
      </c>
      <c r="Z65" s="39">
        <f t="shared" si="115"/>
        <v>0</v>
      </c>
      <c r="AA65" s="39">
        <f t="shared" si="26"/>
        <v>0</v>
      </c>
      <c r="AB65" s="40">
        <f t="shared" si="116"/>
        <v>0</v>
      </c>
      <c r="AC65" s="27">
        <v>0</v>
      </c>
      <c r="AD65" s="27"/>
      <c r="AE65" s="27"/>
      <c r="AF65" s="27"/>
      <c r="AG65" s="27"/>
      <c r="AH65" s="27"/>
      <c r="AI65" s="324">
        <f>SUMIF('Rekapitulasi Juni'!$D$9:$D$192,APS!$B65,'Rekapitulasi Juni'!$E$9:$E$192)</f>
        <v>0</v>
      </c>
      <c r="AJ65" s="324">
        <f>SUMIF('Rekapitulasi Juni'!$D$9:$D$192,APS!$B65,'Rekapitulasi Juni'!$F$9:$F$192)</f>
        <v>0</v>
      </c>
      <c r="AK65" s="324">
        <f>SUMIF('Rekapitulasi Juni'!$D$9:$D$192,APS!$B65,'Rekapitulasi Juni'!$K$9:$K$192)</f>
        <v>0</v>
      </c>
      <c r="AL65" s="325">
        <f t="shared" si="37"/>
        <v>0</v>
      </c>
      <c r="AM65" s="325">
        <f t="shared" si="38"/>
        <v>0</v>
      </c>
      <c r="AN65" s="27"/>
      <c r="AO65" s="324">
        <f>SUMIF('Rekapitulasi Juni'!$U$9:$U$192,APS!$B65,'Rekapitulasi Juni'!$V$9:$V$192)</f>
        <v>0</v>
      </c>
      <c r="AP65" s="324">
        <f>SUMIF('Rekapitulasi Juni'!$U$9:$U$192,APS!$B65,'Rekapitulasi Juni'!$W$9:$W$192)</f>
        <v>0</v>
      </c>
      <c r="AQ65" s="27"/>
      <c r="AR65" s="325">
        <f t="shared" si="39"/>
        <v>0</v>
      </c>
      <c r="AS65" s="325">
        <f t="shared" si="40"/>
        <v>0</v>
      </c>
      <c r="AT65" s="27"/>
      <c r="AU65" s="324">
        <f>SUMIF('Rekapitulasi Juni'!$AL$9:$AL$192,APS!$B65,'Rekapitulasi Juni'!$AM$9:$AM$192)</f>
        <v>0</v>
      </c>
      <c r="AV65" s="324">
        <f>SUMIF('Rekapitulasi Juni'!$AL$9:$AL$192,APS!$B65,'Rekapitulasi Juni'!$AN$9:$AN$192)</f>
        <v>0</v>
      </c>
      <c r="AW65" s="27"/>
      <c r="AX65" s="325">
        <f t="shared" si="41"/>
        <v>0</v>
      </c>
      <c r="AY65" s="325">
        <f t="shared" si="42"/>
        <v>0</v>
      </c>
      <c r="AZ65" s="41">
        <f t="shared" si="43"/>
        <v>0</v>
      </c>
      <c r="BA65" s="41">
        <f t="shared" si="44"/>
        <v>0</v>
      </c>
      <c r="BB65" s="41">
        <f t="shared" si="45"/>
        <v>0</v>
      </c>
      <c r="BC65" s="41">
        <f t="shared" si="46"/>
        <v>0</v>
      </c>
      <c r="BD65" s="41">
        <f t="shared" si="47"/>
        <v>0</v>
      </c>
      <c r="BE65" s="41">
        <f t="shared" si="48"/>
        <v>0</v>
      </c>
      <c r="BF65" s="180">
        <f t="shared" si="49"/>
        <v>0</v>
      </c>
      <c r="BG65" s="27">
        <v>0</v>
      </c>
      <c r="BH65" s="27"/>
      <c r="BI65" s="324">
        <f>SUMIF('Rekapitulasi Juni'!$D$214:$D$393,APS!$B65,'Rekapitulasi Juni'!$E$214:$E$393)</f>
        <v>0</v>
      </c>
      <c r="BJ65" s="324">
        <f>SUMIF('Rekapitulasi Juni'!$D$214:$D$393,APS!$B65,'Rekapitulasi Juni'!$F$214:$F$393)</f>
        <v>0</v>
      </c>
      <c r="BK65" s="27"/>
      <c r="BL65" s="325">
        <f t="shared" si="50"/>
        <v>0</v>
      </c>
      <c r="BM65" s="325">
        <f t="shared" si="51"/>
        <v>0</v>
      </c>
      <c r="BN65" s="27"/>
      <c r="BO65" s="324">
        <f>SUMIF('Rekapitulasi Juni'!$U$214:$U$393,APS!$B65,'Rekapitulasi Juni'!$V$214:$V$393)</f>
        <v>0</v>
      </c>
      <c r="BP65" s="324">
        <f>SUMIF('Rekapitulasi Juni'!$U$214:$U$393,APS!$B65,'Rekapitulasi Juni'!$W$214:$W$393)</f>
        <v>0</v>
      </c>
      <c r="BQ65" s="27"/>
      <c r="BR65" s="325">
        <f t="shared" si="52"/>
        <v>0</v>
      </c>
      <c r="BS65" s="325">
        <f t="shared" si="53"/>
        <v>0</v>
      </c>
      <c r="BT65" s="27"/>
      <c r="BU65" s="324">
        <f>SUMIF('Rekapitulasi Juni'!$AL$214:$AL$393,APS!$B65,'Rekapitulasi Juni'!$AM$214:$AM$393)</f>
        <v>0</v>
      </c>
      <c r="BV65" s="324">
        <f>SUMIF('Rekapitulasi Juni'!$AL$214:$AL$393,APS!$B65,'Rekapitulasi Juni'!$AN$214:$AN$393)</f>
        <v>0</v>
      </c>
      <c r="BW65" s="27"/>
      <c r="BX65" s="325">
        <f t="shared" si="54"/>
        <v>0</v>
      </c>
      <c r="BY65" s="325">
        <f t="shared" si="55"/>
        <v>0</v>
      </c>
      <c r="BZ65" s="27"/>
      <c r="CA65" s="324">
        <f>SUMIF('Rekapitulasi Juni'!$BA$214:$BA$393,APS!$B65,'Rekapitulasi Juni'!$BB$214:$BB$393)</f>
        <v>0</v>
      </c>
      <c r="CB65" s="324">
        <f>SUMIF('Rekapitulasi Juni'!$BA$214:$BA$393,APS!$B65,'Rekapitulasi Juni'!$BC$214:$BC$393)</f>
        <v>0</v>
      </c>
      <c r="CC65" s="27"/>
      <c r="CD65" s="325">
        <f t="shared" si="56"/>
        <v>0</v>
      </c>
      <c r="CE65" s="325">
        <f t="shared" si="57"/>
        <v>0</v>
      </c>
      <c r="CF65" s="27"/>
      <c r="CG65" s="324">
        <f>SUMIF('Rekapitulasi Juni'!$BP$214:$BP$393,APS!$B65,'Rekapitulasi Juni'!$BQ$214:$BQ$393)</f>
        <v>0</v>
      </c>
      <c r="CH65" s="324">
        <f>SUMIF('Rekapitulasi Juni'!$BP$214:$BP$393,APS!$B65,'Rekapitulasi Juni'!$BR$214:$BR$393)</f>
        <v>0</v>
      </c>
      <c r="CI65" s="27"/>
      <c r="CJ65" s="325">
        <f t="shared" si="58"/>
        <v>0</v>
      </c>
      <c r="CK65" s="325">
        <f t="shared" si="59"/>
        <v>0</v>
      </c>
      <c r="CL65" s="41">
        <f t="shared" si="60"/>
        <v>0</v>
      </c>
      <c r="CM65" s="41">
        <f t="shared" si="61"/>
        <v>0</v>
      </c>
      <c r="CN65" s="41">
        <f t="shared" si="62"/>
        <v>0</v>
      </c>
      <c r="CO65" s="41">
        <f t="shared" si="63"/>
        <v>0</v>
      </c>
      <c r="CP65" s="41">
        <f t="shared" si="64"/>
        <v>0</v>
      </c>
      <c r="CQ65" s="41">
        <f t="shared" si="65"/>
        <v>0</v>
      </c>
      <c r="CR65" s="180">
        <f t="shared" si="66"/>
        <v>0</v>
      </c>
      <c r="CS65" s="27">
        <v>0</v>
      </c>
      <c r="CT65" s="27"/>
      <c r="CU65" s="324">
        <f>SUMIF('Rekapitulasi Juni'!$D$410:$D$588,APS!$B65,'Rekapitulasi Juni'!$E$410:$E$588)</f>
        <v>0</v>
      </c>
      <c r="CV65" s="324">
        <f>SUMIF('Rekapitulasi Juni'!$D$410:$D$588,APS!$B65,'Rekapitulasi Juni'!$F$410:$F$588)</f>
        <v>0</v>
      </c>
      <c r="CW65" s="27"/>
      <c r="CX65" s="325">
        <f t="shared" si="67"/>
        <v>0</v>
      </c>
      <c r="CY65" s="325">
        <f t="shared" si="68"/>
        <v>0</v>
      </c>
      <c r="CZ65" s="27"/>
      <c r="DA65" s="324">
        <f>SUMIF('Rekapitulasi Juni'!$U$410:$U$588,APS!$B65,'Rekapitulasi Juni'!$V$410:$V$588)</f>
        <v>0</v>
      </c>
      <c r="DB65" s="324">
        <f>SUMIF('Rekapitulasi Juni'!$U$410:$U$588,APS!$B65,'Rekapitulasi Juni'!$W$410:$W$588)</f>
        <v>0</v>
      </c>
      <c r="DC65" s="27"/>
      <c r="DD65" s="325">
        <f t="shared" si="69"/>
        <v>0</v>
      </c>
      <c r="DE65" s="325">
        <f t="shared" si="70"/>
        <v>0</v>
      </c>
      <c r="DF65" s="27"/>
      <c r="DG65" s="324">
        <f>SUMIF('Rekapitulasi Juni'!$AL$410:$AL$588,APS!$B65,'Rekapitulasi Juni'!$AM$410:$AM$588)</f>
        <v>0</v>
      </c>
      <c r="DH65" s="324">
        <f>SUMIF('Rekapitulasi Juni'!$AL$410:$AL$588,APS!$B65,'Rekapitulasi Juni'!$AN$410:$AN$588)</f>
        <v>0</v>
      </c>
      <c r="DI65" s="27"/>
      <c r="DJ65" s="325">
        <f t="shared" si="71"/>
        <v>0</v>
      </c>
      <c r="DK65" s="325">
        <f t="shared" si="72"/>
        <v>0</v>
      </c>
      <c r="DL65" s="27"/>
      <c r="DM65" s="324">
        <f>SUMIF('Rekapitulasi Juni'!$BA$410:$BA$588,APS!$B65,'Rekapitulasi Juni'!$BB$410:$BB$588)</f>
        <v>0</v>
      </c>
      <c r="DN65" s="324">
        <f>SUMIF('Rekapitulasi Juni'!$BA$410:$BA$588,APS!$B65,'Rekapitulasi Juni'!$BC$410:$BC$588)</f>
        <v>0</v>
      </c>
      <c r="DO65" s="324">
        <f>SUMIF('Rekapitulasi Juni'!$BA$410:$BA$588,APS!$B65,'Rekapitulasi Juni'!$BF$410:$BF$588)</f>
        <v>0</v>
      </c>
      <c r="DP65" s="325">
        <f t="shared" si="73"/>
        <v>0</v>
      </c>
      <c r="DQ65" s="325">
        <f t="shared" si="74"/>
        <v>0</v>
      </c>
      <c r="DR65" s="27"/>
      <c r="DS65" s="324">
        <f>SUMIF('Rekapitulasi Juni'!$BP$410:$BP$588,APS!$B65,'Rekapitulasi Juni'!$BQ$410:$BQ$588)</f>
        <v>0</v>
      </c>
      <c r="DT65" s="324">
        <f>SUMIF('Rekapitulasi Juni'!$BP$410:$BP$588,APS!$B65,'Rekapitulasi Juni'!$BR$410:$BR$588)</f>
        <v>0</v>
      </c>
      <c r="DU65" s="27"/>
      <c r="DV65" s="325">
        <f t="shared" si="75"/>
        <v>0</v>
      </c>
      <c r="DW65" s="325">
        <f t="shared" si="76"/>
        <v>0</v>
      </c>
      <c r="DX65" s="41">
        <f t="shared" si="77"/>
        <v>0</v>
      </c>
      <c r="DY65" s="41">
        <f t="shared" si="78"/>
        <v>0</v>
      </c>
      <c r="DZ65" s="41">
        <f t="shared" si="79"/>
        <v>0</v>
      </c>
      <c r="EA65" s="41">
        <f t="shared" si="80"/>
        <v>0</v>
      </c>
      <c r="EB65" s="41">
        <f t="shared" si="81"/>
        <v>0</v>
      </c>
      <c r="EC65" s="41">
        <f t="shared" si="82"/>
        <v>0</v>
      </c>
      <c r="ED65" s="180">
        <f t="shared" si="83"/>
        <v>0</v>
      </c>
      <c r="EE65" s="27">
        <v>0</v>
      </c>
      <c r="EF65" s="27"/>
      <c r="EG65" s="324">
        <f>SUMIF('Rekapitulasi Juni'!$D$608:$D$786,APS!$B65,'Rekapitulasi Juni'!$E$608:$E$786)</f>
        <v>0</v>
      </c>
      <c r="EH65" s="324">
        <f>SUMIF('Rekapitulasi Juni'!$D$608:$D$786,APS!$B65,'Rekapitulasi Juni'!$F$608:$F$786)</f>
        <v>0</v>
      </c>
      <c r="EI65" s="27"/>
      <c r="EJ65" s="325">
        <f t="shared" si="84"/>
        <v>0</v>
      </c>
      <c r="EK65" s="325">
        <f t="shared" si="85"/>
        <v>0</v>
      </c>
      <c r="EL65" s="27"/>
      <c r="EM65" s="324">
        <f>SUMIF('Rekapitulasi Juni'!$U$608:$U$786,APS!$B65,'Rekapitulasi Juni'!$V$608:$V$786)</f>
        <v>0</v>
      </c>
      <c r="EN65" s="324">
        <f>SUMIF('Rekapitulasi Juni'!$U$608:$U$786,APS!$B65,'Rekapitulasi Juni'!$W$608:$W$786)</f>
        <v>0</v>
      </c>
      <c r="EO65" s="27"/>
      <c r="EP65" s="325">
        <f t="shared" si="86"/>
        <v>0</v>
      </c>
      <c r="EQ65" s="325">
        <f t="shared" si="87"/>
        <v>0</v>
      </c>
      <c r="ER65" s="27"/>
      <c r="ES65" s="324">
        <f>SUMIF('Rekapitulasi Juni'!$AL$608:$AL$786,APS!$B65,'Rekapitulasi Juni'!$AM$608:$AM$786)</f>
        <v>0</v>
      </c>
      <c r="ET65" s="324">
        <f>SUMIF('Rekapitulasi Juni'!$AL$608:$AL$786,APS!$B65,'Rekapitulasi Juni'!$AN$608:$AN$786)</f>
        <v>0</v>
      </c>
      <c r="EU65" s="27"/>
      <c r="EV65" s="325">
        <f t="shared" si="88"/>
        <v>0</v>
      </c>
      <c r="EW65" s="325">
        <f t="shared" si="89"/>
        <v>0</v>
      </c>
      <c r="EX65" s="27"/>
      <c r="EY65" s="324">
        <f>SUMIF('Rekapitulasi Juni'!$BA$608:$BA$786,APS!$B65,'Rekapitulasi Juni'!$BB$608:$BB$786)</f>
        <v>0</v>
      </c>
      <c r="EZ65" s="324">
        <f>SUMIF('Rekapitulasi Juni'!$BA$608:$BA$786,APS!$B65,'Rekapitulasi Juni'!$BC$608:$BC$786)</f>
        <v>0</v>
      </c>
      <c r="FA65" s="324">
        <f>SUMIF('Rekapitulasi Juni'!$BA$608:$BA$786,APS!$B65,'Rekapitulasi Juni'!$BF$608:$BF$786)</f>
        <v>0</v>
      </c>
      <c r="FB65" s="325">
        <f t="shared" si="90"/>
        <v>0</v>
      </c>
      <c r="FC65" s="325">
        <f t="shared" si="91"/>
        <v>0</v>
      </c>
      <c r="FD65" s="27"/>
      <c r="FE65" s="27"/>
      <c r="FF65" s="27"/>
      <c r="FG65" s="27"/>
      <c r="FH65" s="27"/>
      <c r="FI65" s="27"/>
      <c r="FJ65" s="41">
        <f t="shared" si="92"/>
        <v>0</v>
      </c>
      <c r="FK65" s="41">
        <f t="shared" si="93"/>
        <v>0</v>
      </c>
      <c r="FL65" s="41">
        <f t="shared" si="94"/>
        <v>0</v>
      </c>
      <c r="FM65" s="41">
        <f t="shared" si="95"/>
        <v>0</v>
      </c>
      <c r="FN65" s="41">
        <f t="shared" si="96"/>
        <v>0</v>
      </c>
      <c r="FO65" s="41">
        <f t="shared" si="97"/>
        <v>0</v>
      </c>
      <c r="FP65" s="180">
        <f t="shared" si="98"/>
        <v>0</v>
      </c>
      <c r="FQ65" s="27"/>
      <c r="FR65" s="27"/>
      <c r="FS65" s="324">
        <f>SUMIF('Rekapitulasi Juni'!$D$804:$D$984,APS!$B65,'Rekapitulasi Juni'!$E$804:$E$984)</f>
        <v>0</v>
      </c>
      <c r="FT65" s="324">
        <f>SUMIF('Rekapitulasi Juni'!$D$804:$D$984,APS!$B65,'Rekapitulasi Juni'!$F$804:$F$984)</f>
        <v>0</v>
      </c>
      <c r="FU65" s="27"/>
      <c r="FV65" s="325">
        <f t="shared" si="99"/>
        <v>0</v>
      </c>
      <c r="FW65" s="325">
        <f t="shared" si="100"/>
        <v>0</v>
      </c>
      <c r="FX65" s="27"/>
      <c r="FY65" s="324">
        <f>SUMIF('Rekapitulasi Juni'!$U$804:$U$984,APS!$B65,'Rekapitulasi Juni'!$V$804:$V$984)</f>
        <v>0</v>
      </c>
      <c r="FZ65" s="324">
        <f>SUMIF('Rekapitulasi Juni'!$U$804:$U$984,APS!$B65,'Rekapitulasi Juni'!$W$804:$W$984)</f>
        <v>0</v>
      </c>
      <c r="GA65" s="27"/>
      <c r="GB65" s="325">
        <f t="shared" si="101"/>
        <v>0</v>
      </c>
      <c r="GC65" s="325">
        <f t="shared" si="102"/>
        <v>0</v>
      </c>
      <c r="GD65" s="27"/>
      <c r="GE65" s="324">
        <f>SUMIF('Rekapitulasi Juni'!$AL$804:$AL$984,APS!$B65,'Rekapitulasi Juni'!$AM$804:$AM$984)</f>
        <v>0</v>
      </c>
      <c r="GF65" s="324">
        <f>SUMIF('Rekapitulasi Juni'!$AL$804:$AL$984,APS!$B65,'Rekapitulasi Juni'!$AN$804:$AN$984)</f>
        <v>0</v>
      </c>
      <c r="GG65" s="27"/>
      <c r="GH65" s="325">
        <f t="shared" si="27"/>
        <v>0</v>
      </c>
      <c r="GI65" s="325">
        <f t="shared" si="28"/>
        <v>0</v>
      </c>
      <c r="GJ65" s="27"/>
      <c r="GK65" s="27"/>
      <c r="GL65" s="41">
        <f t="shared" si="103"/>
        <v>0</v>
      </c>
      <c r="GM65" s="41">
        <f t="shared" si="104"/>
        <v>0</v>
      </c>
      <c r="GN65" s="41">
        <f t="shared" si="105"/>
        <v>0</v>
      </c>
      <c r="GO65" s="41">
        <f t="shared" si="106"/>
        <v>0</v>
      </c>
      <c r="GP65" s="41">
        <f t="shared" si="107"/>
        <v>0</v>
      </c>
      <c r="GQ65" s="41">
        <f t="shared" si="108"/>
        <v>0</v>
      </c>
      <c r="GR65" s="180">
        <f t="shared" si="109"/>
        <v>0</v>
      </c>
      <c r="GS65" s="41">
        <f t="shared" si="29"/>
        <v>0</v>
      </c>
      <c r="GT65" s="41">
        <f t="shared" si="30"/>
        <v>0</v>
      </c>
      <c r="GU65" s="41">
        <f t="shared" si="31"/>
        <v>0</v>
      </c>
      <c r="GV65" s="41">
        <f t="shared" si="32"/>
        <v>0</v>
      </c>
      <c r="GW65" s="41">
        <f t="shared" si="33"/>
        <v>0</v>
      </c>
      <c r="GX65" s="41">
        <f t="shared" si="34"/>
        <v>0</v>
      </c>
      <c r="GY65" s="180">
        <f t="shared" si="35"/>
        <v>0</v>
      </c>
      <c r="GZ65" s="41">
        <v>49</v>
      </c>
      <c r="HA65" s="32"/>
      <c r="HB65" s="42">
        <f t="shared" si="123"/>
        <v>0</v>
      </c>
      <c r="HC65" s="44"/>
    </row>
    <row r="66" spans="1:211" ht="15" customHeight="1">
      <c r="A66" s="31" t="s">
        <v>140</v>
      </c>
      <c r="B66" s="32" t="s">
        <v>141</v>
      </c>
      <c r="C66" s="31" t="s">
        <v>4</v>
      </c>
      <c r="D66" s="31" t="s">
        <v>1</v>
      </c>
      <c r="E66" s="31" t="s">
        <v>43</v>
      </c>
      <c r="F66" s="31" t="s">
        <v>1</v>
      </c>
      <c r="G66" s="33">
        <v>2000</v>
      </c>
      <c r="H66" s="33">
        <v>0</v>
      </c>
      <c r="I66" s="33">
        <v>0</v>
      </c>
      <c r="J66" s="34">
        <f>IFERROR(VLOOKUP(A66,#REF!,3,0),0)</f>
        <v>0</v>
      </c>
      <c r="K66" s="34">
        <f t="shared" si="118"/>
        <v>-500</v>
      </c>
      <c r="L66" s="34">
        <v>500</v>
      </c>
      <c r="M66" s="34">
        <v>0</v>
      </c>
      <c r="N66" s="35">
        <f t="shared" si="119"/>
        <v>2500</v>
      </c>
      <c r="O66" s="35">
        <f t="shared" si="120"/>
        <v>2500</v>
      </c>
      <c r="P66" s="36">
        <v>3000</v>
      </c>
      <c r="Q66" s="36">
        <f t="shared" si="36"/>
        <v>2500</v>
      </c>
      <c r="R66" s="36"/>
      <c r="S66" s="37">
        <f ca="1">SUMIF(ROP!$D$6:$H$65536,A66,ROP!$J$6:$J$65536)</f>
        <v>0</v>
      </c>
      <c r="T66" s="37">
        <f>SUMIF(HASIL!$B:$B,APS!$B66&amp;RIGHT(APS!T$9,2),HASIL!$I:$I)</f>
        <v>0</v>
      </c>
      <c r="U66" s="37">
        <f>SUMIF(HASIL!$B:$B,APS!$B66&amp;RIGHT(APS!U$9,2),HASIL!$I:$I)</f>
        <v>0</v>
      </c>
      <c r="V66" s="37">
        <f>SUMIF(HASIL!$B:$B,APS!$B66&amp;RIGHT(APS!V$9,2),HASIL!$I:$I)</f>
        <v>0</v>
      </c>
      <c r="W66" s="37">
        <f>SUMIF(HASIL!$B:$B,APS!$B66&amp;RIGHT(APS!W$9,2),HASIL!$I:$I)</f>
        <v>0</v>
      </c>
      <c r="X66" s="38">
        <f t="shared" si="121"/>
        <v>0</v>
      </c>
      <c r="Y66" s="38">
        <f t="shared" si="122"/>
        <v>-2500</v>
      </c>
      <c r="Z66" s="39">
        <f t="shared" si="115"/>
        <v>0</v>
      </c>
      <c r="AA66" s="39">
        <f t="shared" si="26"/>
        <v>2500</v>
      </c>
      <c r="AB66" s="40">
        <f t="shared" si="116"/>
        <v>3000</v>
      </c>
      <c r="AC66" s="27">
        <v>1000</v>
      </c>
      <c r="AD66" s="27"/>
      <c r="AE66" s="27"/>
      <c r="AF66" s="27"/>
      <c r="AG66" s="27"/>
      <c r="AH66" s="27"/>
      <c r="AI66" s="324">
        <f>SUMIF('Rekapitulasi Juni'!$D$9:$D$192,APS!$B66,'Rekapitulasi Juni'!$E$9:$E$192)</f>
        <v>0</v>
      </c>
      <c r="AJ66" s="324">
        <f>SUMIF('Rekapitulasi Juni'!$D$9:$D$192,APS!$B66,'Rekapitulasi Juni'!$F$9:$F$192)</f>
        <v>0</v>
      </c>
      <c r="AK66" s="324">
        <f>SUMIF('Rekapitulasi Juni'!$D$9:$D$192,APS!$B66,'Rekapitulasi Juni'!$K$9:$K$192)</f>
        <v>0</v>
      </c>
      <c r="AL66" s="325">
        <f t="shared" si="37"/>
        <v>0</v>
      </c>
      <c r="AM66" s="325">
        <f t="shared" si="38"/>
        <v>0</v>
      </c>
      <c r="AN66" s="27"/>
      <c r="AO66" s="324">
        <f>SUMIF('Rekapitulasi Juni'!$U$9:$U$192,APS!$B66,'Rekapitulasi Juni'!$V$9:$V$192)</f>
        <v>0</v>
      </c>
      <c r="AP66" s="324">
        <f>SUMIF('Rekapitulasi Juni'!$U$9:$U$192,APS!$B66,'Rekapitulasi Juni'!$W$9:$W$192)</f>
        <v>0</v>
      </c>
      <c r="AQ66" s="27"/>
      <c r="AR66" s="325">
        <f t="shared" si="39"/>
        <v>0</v>
      </c>
      <c r="AS66" s="325">
        <f t="shared" si="40"/>
        <v>0</v>
      </c>
      <c r="AT66" s="27">
        <f>680+250</f>
        <v>930</v>
      </c>
      <c r="AU66" s="324">
        <f>SUMIF('Rekapitulasi Juni'!$AL$9:$AL$192,APS!$B66,'Rekapitulasi Juni'!$AM$9:$AM$192)</f>
        <v>0</v>
      </c>
      <c r="AV66" s="324">
        <f>SUMIF('Rekapitulasi Juni'!$AL$9:$AL$192,APS!$B66,'Rekapitulasi Juni'!$AN$9:$AN$192)</f>
        <v>0</v>
      </c>
      <c r="AW66" s="27"/>
      <c r="AX66" s="325">
        <f t="shared" si="41"/>
        <v>0</v>
      </c>
      <c r="AY66" s="325">
        <f t="shared" si="42"/>
        <v>0</v>
      </c>
      <c r="AZ66" s="41">
        <f t="shared" si="43"/>
        <v>930</v>
      </c>
      <c r="BA66" s="41">
        <f t="shared" si="44"/>
        <v>0</v>
      </c>
      <c r="BB66" s="41">
        <f t="shared" si="45"/>
        <v>0</v>
      </c>
      <c r="BC66" s="41">
        <f t="shared" si="46"/>
        <v>0</v>
      </c>
      <c r="BD66" s="41">
        <f t="shared" si="47"/>
        <v>0</v>
      </c>
      <c r="BE66" s="41">
        <f t="shared" si="48"/>
        <v>-930</v>
      </c>
      <c r="BF66" s="180">
        <f t="shared" si="49"/>
        <v>0</v>
      </c>
      <c r="BG66" s="27">
        <v>1000</v>
      </c>
      <c r="BH66" s="27">
        <v>150</v>
      </c>
      <c r="BI66" s="324">
        <f>SUMIF('Rekapitulasi Juni'!$D$214:$D$393,APS!$B66,'Rekapitulasi Juni'!$E$214:$E$393)</f>
        <v>400</v>
      </c>
      <c r="BJ66" s="324">
        <f>SUMIF('Rekapitulasi Juni'!$D$214:$D$393,APS!$B66,'Rekapitulasi Juni'!$F$214:$F$393)</f>
        <v>262</v>
      </c>
      <c r="BK66" s="27"/>
      <c r="BL66" s="325">
        <f t="shared" si="50"/>
        <v>174.66666666666666</v>
      </c>
      <c r="BM66" s="325">
        <f t="shared" si="51"/>
        <v>65.5</v>
      </c>
      <c r="BN66" s="27">
        <v>500</v>
      </c>
      <c r="BO66" s="324">
        <f>SUMIF('Rekapitulasi Juni'!$U$214:$U$393,APS!$B66,'Rekapitulasi Juni'!$V$214:$V$393)</f>
        <v>0</v>
      </c>
      <c r="BP66" s="324">
        <f>SUMIF('Rekapitulasi Juni'!$U$214:$U$393,APS!$B66,'Rekapitulasi Juni'!$W$214:$W$393)</f>
        <v>0</v>
      </c>
      <c r="BQ66" s="27"/>
      <c r="BR66" s="325">
        <f t="shared" si="52"/>
        <v>0</v>
      </c>
      <c r="BS66" s="325">
        <f t="shared" si="53"/>
        <v>0</v>
      </c>
      <c r="BT66" s="27">
        <f>420+500-200</f>
        <v>720</v>
      </c>
      <c r="BU66" s="324">
        <f>SUMIF('Rekapitulasi Juni'!$AL$214:$AL$393,APS!$B66,'Rekapitulasi Juni'!$AM$214:$AM$393)</f>
        <v>0</v>
      </c>
      <c r="BV66" s="324">
        <f>SUMIF('Rekapitulasi Juni'!$AL$214:$AL$393,APS!$B66,'Rekapitulasi Juni'!$AN$214:$AN$393)</f>
        <v>0</v>
      </c>
      <c r="BW66" s="27"/>
      <c r="BX66" s="325">
        <f t="shared" si="54"/>
        <v>0</v>
      </c>
      <c r="BY66" s="325">
        <f t="shared" si="55"/>
        <v>0</v>
      </c>
      <c r="BZ66" s="27"/>
      <c r="CA66" s="324">
        <f>SUMIF('Rekapitulasi Juni'!$BA$214:$BA$393,APS!$B66,'Rekapitulasi Juni'!$BB$214:$BB$393)</f>
        <v>0</v>
      </c>
      <c r="CB66" s="324">
        <f>SUMIF('Rekapitulasi Juni'!$BA$214:$BA$393,APS!$B66,'Rekapitulasi Juni'!$BC$214:$BC$393)</f>
        <v>0</v>
      </c>
      <c r="CC66" s="27"/>
      <c r="CD66" s="325">
        <f t="shared" si="56"/>
        <v>0</v>
      </c>
      <c r="CE66" s="325">
        <f t="shared" si="57"/>
        <v>0</v>
      </c>
      <c r="CF66" s="27">
        <v>200</v>
      </c>
      <c r="CG66" s="324">
        <f>SUMIF('Rekapitulasi Juni'!$BP$214:$BP$393,APS!$B66,'Rekapitulasi Juni'!$BQ$214:$BQ$393)</f>
        <v>0</v>
      </c>
      <c r="CH66" s="324">
        <f>SUMIF('Rekapitulasi Juni'!$BP$214:$BP$393,APS!$B66,'Rekapitulasi Juni'!$BR$214:$BR$393)</f>
        <v>0</v>
      </c>
      <c r="CI66" s="27"/>
      <c r="CJ66" s="325">
        <f t="shared" si="58"/>
        <v>0</v>
      </c>
      <c r="CK66" s="325">
        <f t="shared" si="59"/>
        <v>0</v>
      </c>
      <c r="CL66" s="41">
        <f t="shared" si="60"/>
        <v>1570</v>
      </c>
      <c r="CM66" s="41">
        <f t="shared" si="61"/>
        <v>400</v>
      </c>
      <c r="CN66" s="41">
        <f t="shared" si="62"/>
        <v>262</v>
      </c>
      <c r="CO66" s="41">
        <f t="shared" si="63"/>
        <v>0</v>
      </c>
      <c r="CP66" s="41">
        <f t="shared" si="64"/>
        <v>262</v>
      </c>
      <c r="CQ66" s="41">
        <f t="shared" si="65"/>
        <v>-1308</v>
      </c>
      <c r="CR66" s="180">
        <f t="shared" si="66"/>
        <v>16.687898089171973</v>
      </c>
      <c r="CS66" s="27">
        <v>0</v>
      </c>
      <c r="CT66" s="27"/>
      <c r="CU66" s="324">
        <f>SUMIF('Rekapitulasi Juni'!$D$410:$D$588,APS!$B66,'Rekapitulasi Juni'!$E$410:$E$588)</f>
        <v>800</v>
      </c>
      <c r="CV66" s="324">
        <f>SUMIF('Rekapitulasi Juni'!$D$410:$D$588,APS!$B66,'Rekapitulasi Juni'!$F$410:$F$588)</f>
        <v>672</v>
      </c>
      <c r="CW66" s="27"/>
      <c r="CX66" s="325">
        <f t="shared" si="67"/>
        <v>0</v>
      </c>
      <c r="CY66" s="325">
        <f t="shared" si="68"/>
        <v>84</v>
      </c>
      <c r="CZ66" s="27"/>
      <c r="DA66" s="324">
        <f>SUMIF('Rekapitulasi Juni'!$U$410:$U$588,APS!$B66,'Rekapitulasi Juni'!$V$410:$V$588)</f>
        <v>0</v>
      </c>
      <c r="DB66" s="324">
        <f>SUMIF('Rekapitulasi Juni'!$U$410:$U$588,APS!$B66,'Rekapitulasi Juni'!$W$410:$W$588)</f>
        <v>396</v>
      </c>
      <c r="DC66" s="27"/>
      <c r="DD66" s="325">
        <f t="shared" si="69"/>
        <v>0</v>
      </c>
      <c r="DE66" s="325">
        <f t="shared" si="70"/>
        <v>0</v>
      </c>
      <c r="DF66" s="27"/>
      <c r="DG66" s="324">
        <f>SUMIF('Rekapitulasi Juni'!$AL$410:$AL$588,APS!$B66,'Rekapitulasi Juni'!$AM$410:$AM$588)</f>
        <v>0</v>
      </c>
      <c r="DH66" s="324">
        <f>SUMIF('Rekapitulasi Juni'!$AL$410:$AL$588,APS!$B66,'Rekapitulasi Juni'!$AN$410:$AN$588)</f>
        <v>0</v>
      </c>
      <c r="DI66" s="27"/>
      <c r="DJ66" s="325">
        <f t="shared" si="71"/>
        <v>0</v>
      </c>
      <c r="DK66" s="325">
        <f t="shared" si="72"/>
        <v>0</v>
      </c>
      <c r="DL66" s="27"/>
      <c r="DM66" s="324">
        <f>SUMIF('Rekapitulasi Juni'!$BA$410:$BA$588,APS!$B66,'Rekapitulasi Juni'!$BB$410:$BB$588)</f>
        <v>800</v>
      </c>
      <c r="DN66" s="324">
        <f>SUMIF('Rekapitulasi Juni'!$BA$410:$BA$588,APS!$B66,'Rekapitulasi Juni'!$BC$410:$BC$588)</f>
        <v>632</v>
      </c>
      <c r="DO66" s="324">
        <f>SUMIF('Rekapitulasi Juni'!$BA$410:$BA$588,APS!$B66,'Rekapitulasi Juni'!$BF$410:$BF$588)</f>
        <v>0</v>
      </c>
      <c r="DP66" s="325">
        <f t="shared" si="73"/>
        <v>0</v>
      </c>
      <c r="DQ66" s="325">
        <f t="shared" si="74"/>
        <v>79</v>
      </c>
      <c r="DR66" s="27"/>
      <c r="DS66" s="324">
        <f>SUMIF('Rekapitulasi Juni'!$BP$410:$BP$588,APS!$B66,'Rekapitulasi Juni'!$BQ$410:$BQ$588)</f>
        <v>0</v>
      </c>
      <c r="DT66" s="324">
        <f>SUMIF('Rekapitulasi Juni'!$BP$410:$BP$588,APS!$B66,'Rekapitulasi Juni'!$BR$410:$BR$588)</f>
        <v>0</v>
      </c>
      <c r="DU66" s="27"/>
      <c r="DV66" s="325">
        <f t="shared" si="75"/>
        <v>0</v>
      </c>
      <c r="DW66" s="325">
        <f t="shared" si="76"/>
        <v>0</v>
      </c>
      <c r="DX66" s="41">
        <f t="shared" si="77"/>
        <v>0</v>
      </c>
      <c r="DY66" s="41">
        <f t="shared" si="78"/>
        <v>1600</v>
      </c>
      <c r="DZ66" s="41">
        <f t="shared" si="79"/>
        <v>1700</v>
      </c>
      <c r="EA66" s="41">
        <f t="shared" si="80"/>
        <v>0</v>
      </c>
      <c r="EB66" s="41">
        <f t="shared" si="81"/>
        <v>1700</v>
      </c>
      <c r="EC66" s="41">
        <f t="shared" si="82"/>
        <v>1700</v>
      </c>
      <c r="ED66" s="180">
        <f t="shared" si="83"/>
        <v>0</v>
      </c>
      <c r="EE66" s="27">
        <v>1000</v>
      </c>
      <c r="EF66" s="27"/>
      <c r="EG66" s="324">
        <f>SUMIF('Rekapitulasi Juni'!$D$608:$D$786,APS!$B66,'Rekapitulasi Juni'!$E$608:$E$786)</f>
        <v>0</v>
      </c>
      <c r="EH66" s="324">
        <f>SUMIF('Rekapitulasi Juni'!$D$608:$D$786,APS!$B66,'Rekapitulasi Juni'!$F$608:$F$786)</f>
        <v>0</v>
      </c>
      <c r="EI66" s="27"/>
      <c r="EJ66" s="325">
        <f t="shared" si="84"/>
        <v>0</v>
      </c>
      <c r="EK66" s="325">
        <f t="shared" si="85"/>
        <v>0</v>
      </c>
      <c r="EL66" s="27"/>
      <c r="EM66" s="324">
        <f>SUMIF('Rekapitulasi Juni'!$U$608:$U$786,APS!$B66,'Rekapitulasi Juni'!$V$608:$V$786)</f>
        <v>0</v>
      </c>
      <c r="EN66" s="324">
        <f>SUMIF('Rekapitulasi Juni'!$U$608:$U$786,APS!$B66,'Rekapitulasi Juni'!$W$608:$W$786)</f>
        <v>0</v>
      </c>
      <c r="EO66" s="27"/>
      <c r="EP66" s="325">
        <f t="shared" si="86"/>
        <v>0</v>
      </c>
      <c r="EQ66" s="325">
        <f t="shared" si="87"/>
        <v>0</v>
      </c>
      <c r="ER66" s="27"/>
      <c r="ES66" s="324">
        <f>SUMIF('Rekapitulasi Juni'!$AL$608:$AL$786,APS!$B66,'Rekapitulasi Juni'!$AM$608:$AM$786)</f>
        <v>0</v>
      </c>
      <c r="ET66" s="324">
        <f>SUMIF('Rekapitulasi Juni'!$AL$608:$AL$786,APS!$B66,'Rekapitulasi Juni'!$AN$608:$AN$786)</f>
        <v>0</v>
      </c>
      <c r="EU66" s="27"/>
      <c r="EV66" s="325">
        <f t="shared" si="88"/>
        <v>0</v>
      </c>
      <c r="EW66" s="325">
        <f t="shared" si="89"/>
        <v>0</v>
      </c>
      <c r="EX66" s="27"/>
      <c r="EY66" s="324">
        <f>SUMIF('Rekapitulasi Juni'!$BA$608:$BA$786,APS!$B66,'Rekapitulasi Juni'!$BB$608:$BB$786)</f>
        <v>0</v>
      </c>
      <c r="EZ66" s="324">
        <f>SUMIF('Rekapitulasi Juni'!$BA$608:$BA$786,APS!$B66,'Rekapitulasi Juni'!$BC$608:$BC$786)</f>
        <v>0</v>
      </c>
      <c r="FA66" s="324">
        <f>SUMIF('Rekapitulasi Juni'!$BA$608:$BA$786,APS!$B66,'Rekapitulasi Juni'!$BF$608:$BF$786)</f>
        <v>0</v>
      </c>
      <c r="FB66" s="325">
        <f t="shared" si="90"/>
        <v>0</v>
      </c>
      <c r="FC66" s="325">
        <f t="shared" si="91"/>
        <v>0</v>
      </c>
      <c r="FD66" s="27"/>
      <c r="FE66" s="27"/>
      <c r="FF66" s="27"/>
      <c r="FG66" s="27"/>
      <c r="FH66" s="27"/>
      <c r="FI66" s="27"/>
      <c r="FJ66" s="41">
        <f t="shared" si="92"/>
        <v>0</v>
      </c>
      <c r="FK66" s="41">
        <f t="shared" si="93"/>
        <v>0</v>
      </c>
      <c r="FL66" s="41">
        <f t="shared" si="94"/>
        <v>0</v>
      </c>
      <c r="FM66" s="41">
        <f t="shared" si="95"/>
        <v>0</v>
      </c>
      <c r="FN66" s="41">
        <f t="shared" si="96"/>
        <v>0</v>
      </c>
      <c r="FO66" s="41">
        <f t="shared" si="97"/>
        <v>0</v>
      </c>
      <c r="FP66" s="180">
        <f t="shared" si="98"/>
        <v>0</v>
      </c>
      <c r="FQ66" s="27"/>
      <c r="FR66" s="27"/>
      <c r="FS66" s="324">
        <f>SUMIF('Rekapitulasi Juni'!$D$804:$D$984,APS!$B66,'Rekapitulasi Juni'!$E$804:$E$984)</f>
        <v>0</v>
      </c>
      <c r="FT66" s="324">
        <f>SUMIF('Rekapitulasi Juni'!$D$804:$D$984,APS!$B66,'Rekapitulasi Juni'!$F$804:$F$984)</f>
        <v>0</v>
      </c>
      <c r="FU66" s="27"/>
      <c r="FV66" s="325">
        <f t="shared" si="99"/>
        <v>0</v>
      </c>
      <c r="FW66" s="325">
        <f t="shared" si="100"/>
        <v>0</v>
      </c>
      <c r="FX66" s="27"/>
      <c r="FY66" s="324">
        <f>SUMIF('Rekapitulasi Juni'!$U$804:$U$984,APS!$B66,'Rekapitulasi Juni'!$V$804:$V$984)</f>
        <v>0</v>
      </c>
      <c r="FZ66" s="324">
        <f>SUMIF('Rekapitulasi Juni'!$U$804:$U$984,APS!$B66,'Rekapitulasi Juni'!$W$804:$W$984)</f>
        <v>0</v>
      </c>
      <c r="GA66" s="27"/>
      <c r="GB66" s="325">
        <f t="shared" si="101"/>
        <v>0</v>
      </c>
      <c r="GC66" s="325">
        <f t="shared" si="102"/>
        <v>0</v>
      </c>
      <c r="GD66" s="27"/>
      <c r="GE66" s="324">
        <f>SUMIF('Rekapitulasi Juni'!$AL$804:$AL$984,APS!$B66,'Rekapitulasi Juni'!$AM$804:$AM$984)</f>
        <v>0</v>
      </c>
      <c r="GF66" s="324">
        <f>SUMIF('Rekapitulasi Juni'!$AL$804:$AL$984,APS!$B66,'Rekapitulasi Juni'!$AN$804:$AN$984)</f>
        <v>0</v>
      </c>
      <c r="GG66" s="27"/>
      <c r="GH66" s="325">
        <f t="shared" si="27"/>
        <v>0</v>
      </c>
      <c r="GI66" s="325">
        <f t="shared" si="28"/>
        <v>0</v>
      </c>
      <c r="GJ66" s="27"/>
      <c r="GK66" s="27"/>
      <c r="GL66" s="41">
        <f t="shared" si="103"/>
        <v>0</v>
      </c>
      <c r="GM66" s="41">
        <f t="shared" si="104"/>
        <v>0</v>
      </c>
      <c r="GN66" s="41">
        <f t="shared" si="105"/>
        <v>0</v>
      </c>
      <c r="GO66" s="41">
        <f t="shared" si="106"/>
        <v>0</v>
      </c>
      <c r="GP66" s="41">
        <f t="shared" si="107"/>
        <v>0</v>
      </c>
      <c r="GQ66" s="41">
        <f t="shared" si="108"/>
        <v>0</v>
      </c>
      <c r="GR66" s="180">
        <f t="shared" si="109"/>
        <v>0</v>
      </c>
      <c r="GS66" s="41">
        <f t="shared" si="29"/>
        <v>2500</v>
      </c>
      <c r="GT66" s="41">
        <f t="shared" si="30"/>
        <v>2000</v>
      </c>
      <c r="GU66" s="41">
        <f t="shared" si="31"/>
        <v>1962</v>
      </c>
      <c r="GV66" s="41">
        <f t="shared" si="32"/>
        <v>0</v>
      </c>
      <c r="GW66" s="41">
        <f t="shared" si="33"/>
        <v>1962</v>
      </c>
      <c r="GX66" s="41">
        <f t="shared" si="34"/>
        <v>-538</v>
      </c>
      <c r="GY66" s="180">
        <f t="shared" si="35"/>
        <v>78.48</v>
      </c>
      <c r="GZ66" s="41">
        <v>50</v>
      </c>
      <c r="HA66" s="32" t="s">
        <v>1310</v>
      </c>
      <c r="HB66" s="42">
        <f t="shared" si="123"/>
        <v>1000</v>
      </c>
      <c r="HC66" s="44"/>
    </row>
    <row r="67" spans="1:211" ht="15" hidden="1" customHeight="1">
      <c r="A67" s="48" t="s">
        <v>142</v>
      </c>
      <c r="B67" s="32" t="s">
        <v>143</v>
      </c>
      <c r="C67" s="31" t="s">
        <v>4</v>
      </c>
      <c r="D67" s="31" t="s">
        <v>1</v>
      </c>
      <c r="E67" s="31" t="s">
        <v>43</v>
      </c>
      <c r="F67" s="31" t="s">
        <v>1</v>
      </c>
      <c r="G67" s="33">
        <v>0</v>
      </c>
      <c r="H67" s="33">
        <v>0</v>
      </c>
      <c r="I67" s="33">
        <v>0</v>
      </c>
      <c r="J67" s="34">
        <f>IFERROR(VLOOKUP(A67,#REF!,3,0),0)</f>
        <v>0</v>
      </c>
      <c r="K67" s="34">
        <f t="shared" si="118"/>
        <v>0</v>
      </c>
      <c r="L67" s="34">
        <v>0</v>
      </c>
      <c r="M67" s="34">
        <v>0</v>
      </c>
      <c r="N67" s="35">
        <f t="shared" si="119"/>
        <v>0</v>
      </c>
      <c r="O67" s="35">
        <f t="shared" si="120"/>
        <v>0</v>
      </c>
      <c r="P67" s="36">
        <v>0</v>
      </c>
      <c r="Q67" s="36">
        <f t="shared" si="36"/>
        <v>0</v>
      </c>
      <c r="R67" s="36"/>
      <c r="S67" s="37">
        <f ca="1">SUMIF(ROP!$D$6:$H$65536,A67,ROP!$J$6:$J$65536)</f>
        <v>0</v>
      </c>
      <c r="T67" s="37">
        <f>SUMIF(HASIL!$B:$B,APS!$B67&amp;RIGHT(APS!T$9,2),HASIL!$I:$I)</f>
        <v>0</v>
      </c>
      <c r="U67" s="37">
        <f>SUMIF(HASIL!$B:$B,APS!$B67&amp;RIGHT(APS!U$9,2),HASIL!$I:$I)</f>
        <v>0</v>
      </c>
      <c r="V67" s="37">
        <f>SUMIF(HASIL!$B:$B,APS!$B67&amp;RIGHT(APS!V$9,2),HASIL!$I:$I)</f>
        <v>0</v>
      </c>
      <c r="W67" s="37">
        <f>SUMIF(HASIL!$B:$B,APS!$B67&amp;RIGHT(APS!W$9,2),HASIL!$I:$I)</f>
        <v>0</v>
      </c>
      <c r="X67" s="38">
        <f t="shared" si="121"/>
        <v>0</v>
      </c>
      <c r="Y67" s="38">
        <f t="shared" si="122"/>
        <v>0</v>
      </c>
      <c r="Z67" s="39">
        <f t="shared" si="115"/>
        <v>0</v>
      </c>
      <c r="AA67" s="39">
        <f t="shared" si="26"/>
        <v>0</v>
      </c>
      <c r="AB67" s="40">
        <f t="shared" si="116"/>
        <v>0</v>
      </c>
      <c r="AC67" s="27">
        <v>0</v>
      </c>
      <c r="AD67" s="27"/>
      <c r="AE67" s="27"/>
      <c r="AF67" s="27"/>
      <c r="AG67" s="27"/>
      <c r="AH67" s="27"/>
      <c r="AI67" s="324">
        <f>SUMIF('Rekapitulasi Juni'!$D$9:$D$192,APS!$B67,'Rekapitulasi Juni'!$E$9:$E$192)</f>
        <v>0</v>
      </c>
      <c r="AJ67" s="324">
        <f>SUMIF('Rekapitulasi Juni'!$D$9:$D$192,APS!$B67,'Rekapitulasi Juni'!$F$9:$F$192)</f>
        <v>0</v>
      </c>
      <c r="AK67" s="324">
        <f>SUMIF('Rekapitulasi Juni'!$D$9:$D$192,APS!$B67,'Rekapitulasi Juni'!$K$9:$K$192)</f>
        <v>0</v>
      </c>
      <c r="AL67" s="325">
        <f t="shared" si="37"/>
        <v>0</v>
      </c>
      <c r="AM67" s="325">
        <f t="shared" si="38"/>
        <v>0</v>
      </c>
      <c r="AN67" s="27"/>
      <c r="AO67" s="324">
        <f>SUMIF('Rekapitulasi Juni'!$U$9:$U$192,APS!$B67,'Rekapitulasi Juni'!$V$9:$V$192)</f>
        <v>0</v>
      </c>
      <c r="AP67" s="324">
        <f>SUMIF('Rekapitulasi Juni'!$U$9:$U$192,APS!$B67,'Rekapitulasi Juni'!$W$9:$W$192)</f>
        <v>0</v>
      </c>
      <c r="AQ67" s="27"/>
      <c r="AR67" s="325">
        <f t="shared" si="39"/>
        <v>0</v>
      </c>
      <c r="AS67" s="325">
        <f t="shared" si="40"/>
        <v>0</v>
      </c>
      <c r="AT67" s="27"/>
      <c r="AU67" s="324">
        <f>SUMIF('Rekapitulasi Juni'!$AL$9:$AL$192,APS!$B67,'Rekapitulasi Juni'!$AM$9:$AM$192)</f>
        <v>0</v>
      </c>
      <c r="AV67" s="324">
        <f>SUMIF('Rekapitulasi Juni'!$AL$9:$AL$192,APS!$B67,'Rekapitulasi Juni'!$AN$9:$AN$192)</f>
        <v>0</v>
      </c>
      <c r="AW67" s="27"/>
      <c r="AX67" s="325">
        <f t="shared" si="41"/>
        <v>0</v>
      </c>
      <c r="AY67" s="325">
        <f t="shared" si="42"/>
        <v>0</v>
      </c>
      <c r="AZ67" s="41">
        <f t="shared" si="43"/>
        <v>0</v>
      </c>
      <c r="BA67" s="41">
        <f t="shared" si="44"/>
        <v>0</v>
      </c>
      <c r="BB67" s="41">
        <f t="shared" si="45"/>
        <v>0</v>
      </c>
      <c r="BC67" s="41">
        <f t="shared" si="46"/>
        <v>0</v>
      </c>
      <c r="BD67" s="41">
        <f t="shared" si="47"/>
        <v>0</v>
      </c>
      <c r="BE67" s="41">
        <f t="shared" si="48"/>
        <v>0</v>
      </c>
      <c r="BF67" s="180">
        <f t="shared" si="49"/>
        <v>0</v>
      </c>
      <c r="BG67" s="27">
        <v>0</v>
      </c>
      <c r="BH67" s="27"/>
      <c r="BI67" s="324">
        <f>SUMIF('Rekapitulasi Juni'!$D$214:$D$393,APS!$B67,'Rekapitulasi Juni'!$E$214:$E$393)</f>
        <v>0</v>
      </c>
      <c r="BJ67" s="324">
        <f>SUMIF('Rekapitulasi Juni'!$D$214:$D$393,APS!$B67,'Rekapitulasi Juni'!$F$214:$F$393)</f>
        <v>0</v>
      </c>
      <c r="BK67" s="27"/>
      <c r="BL67" s="325">
        <f t="shared" si="50"/>
        <v>0</v>
      </c>
      <c r="BM67" s="325">
        <f t="shared" si="51"/>
        <v>0</v>
      </c>
      <c r="BN67" s="27"/>
      <c r="BO67" s="324">
        <f>SUMIF('Rekapitulasi Juni'!$U$214:$U$393,APS!$B67,'Rekapitulasi Juni'!$V$214:$V$393)</f>
        <v>0</v>
      </c>
      <c r="BP67" s="324">
        <f>SUMIF('Rekapitulasi Juni'!$U$214:$U$393,APS!$B67,'Rekapitulasi Juni'!$W$214:$W$393)</f>
        <v>0</v>
      </c>
      <c r="BQ67" s="27"/>
      <c r="BR67" s="325">
        <f t="shared" si="52"/>
        <v>0</v>
      </c>
      <c r="BS67" s="325">
        <f t="shared" si="53"/>
        <v>0</v>
      </c>
      <c r="BT67" s="27"/>
      <c r="BU67" s="324">
        <f>SUMIF('Rekapitulasi Juni'!$AL$214:$AL$393,APS!$B67,'Rekapitulasi Juni'!$AM$214:$AM$393)</f>
        <v>0</v>
      </c>
      <c r="BV67" s="324">
        <f>SUMIF('Rekapitulasi Juni'!$AL$214:$AL$393,APS!$B67,'Rekapitulasi Juni'!$AN$214:$AN$393)</f>
        <v>0</v>
      </c>
      <c r="BW67" s="27"/>
      <c r="BX67" s="325">
        <f t="shared" si="54"/>
        <v>0</v>
      </c>
      <c r="BY67" s="325">
        <f t="shared" si="55"/>
        <v>0</v>
      </c>
      <c r="BZ67" s="27"/>
      <c r="CA67" s="324">
        <f>SUMIF('Rekapitulasi Juni'!$BA$214:$BA$393,APS!$B67,'Rekapitulasi Juni'!$BB$214:$BB$393)</f>
        <v>0</v>
      </c>
      <c r="CB67" s="324">
        <f>SUMIF('Rekapitulasi Juni'!$BA$214:$BA$393,APS!$B67,'Rekapitulasi Juni'!$BC$214:$BC$393)</f>
        <v>0</v>
      </c>
      <c r="CC67" s="27"/>
      <c r="CD67" s="325">
        <f t="shared" si="56"/>
        <v>0</v>
      </c>
      <c r="CE67" s="325">
        <f t="shared" si="57"/>
        <v>0</v>
      </c>
      <c r="CF67" s="27"/>
      <c r="CG67" s="324">
        <f>SUMIF('Rekapitulasi Juni'!$BP$214:$BP$393,APS!$B67,'Rekapitulasi Juni'!$BQ$214:$BQ$393)</f>
        <v>0</v>
      </c>
      <c r="CH67" s="324">
        <f>SUMIF('Rekapitulasi Juni'!$BP$214:$BP$393,APS!$B67,'Rekapitulasi Juni'!$BR$214:$BR$393)</f>
        <v>0</v>
      </c>
      <c r="CI67" s="27"/>
      <c r="CJ67" s="325">
        <f t="shared" si="58"/>
        <v>0</v>
      </c>
      <c r="CK67" s="325">
        <f t="shared" si="59"/>
        <v>0</v>
      </c>
      <c r="CL67" s="41">
        <f t="shared" si="60"/>
        <v>0</v>
      </c>
      <c r="CM67" s="41">
        <f t="shared" si="61"/>
        <v>0</v>
      </c>
      <c r="CN67" s="41">
        <f t="shared" si="62"/>
        <v>0</v>
      </c>
      <c r="CO67" s="41">
        <f t="shared" si="63"/>
        <v>0</v>
      </c>
      <c r="CP67" s="41">
        <f t="shared" si="64"/>
        <v>0</v>
      </c>
      <c r="CQ67" s="41">
        <f t="shared" si="65"/>
        <v>0</v>
      </c>
      <c r="CR67" s="180">
        <f t="shared" si="66"/>
        <v>0</v>
      </c>
      <c r="CS67" s="27">
        <v>0</v>
      </c>
      <c r="CT67" s="27"/>
      <c r="CU67" s="324">
        <f>SUMIF('Rekapitulasi Juni'!$D$410:$D$588,APS!$B67,'Rekapitulasi Juni'!$E$410:$E$588)</f>
        <v>0</v>
      </c>
      <c r="CV67" s="324">
        <f>SUMIF('Rekapitulasi Juni'!$D$410:$D$588,APS!$B67,'Rekapitulasi Juni'!$F$410:$F$588)</f>
        <v>0</v>
      </c>
      <c r="CW67" s="27"/>
      <c r="CX67" s="325">
        <f t="shared" si="67"/>
        <v>0</v>
      </c>
      <c r="CY67" s="325">
        <f t="shared" si="68"/>
        <v>0</v>
      </c>
      <c r="CZ67" s="27"/>
      <c r="DA67" s="324">
        <f>SUMIF('Rekapitulasi Juni'!$U$410:$U$588,APS!$B67,'Rekapitulasi Juni'!$V$410:$V$588)</f>
        <v>0</v>
      </c>
      <c r="DB67" s="324">
        <f>SUMIF('Rekapitulasi Juni'!$U$410:$U$588,APS!$B67,'Rekapitulasi Juni'!$W$410:$W$588)</f>
        <v>0</v>
      </c>
      <c r="DC67" s="27"/>
      <c r="DD67" s="325">
        <f t="shared" si="69"/>
        <v>0</v>
      </c>
      <c r="DE67" s="325">
        <f t="shared" si="70"/>
        <v>0</v>
      </c>
      <c r="DF67" s="27"/>
      <c r="DG67" s="324">
        <f>SUMIF('Rekapitulasi Juni'!$AL$410:$AL$588,APS!$B67,'Rekapitulasi Juni'!$AM$410:$AM$588)</f>
        <v>0</v>
      </c>
      <c r="DH67" s="324">
        <f>SUMIF('Rekapitulasi Juni'!$AL$410:$AL$588,APS!$B67,'Rekapitulasi Juni'!$AN$410:$AN$588)</f>
        <v>0</v>
      </c>
      <c r="DI67" s="27"/>
      <c r="DJ67" s="325">
        <f t="shared" si="71"/>
        <v>0</v>
      </c>
      <c r="DK67" s="325">
        <f t="shared" si="72"/>
        <v>0</v>
      </c>
      <c r="DL67" s="27"/>
      <c r="DM67" s="324">
        <f>SUMIF('Rekapitulasi Juni'!$BA$410:$BA$588,APS!$B67,'Rekapitulasi Juni'!$BB$410:$BB$588)</f>
        <v>0</v>
      </c>
      <c r="DN67" s="324">
        <f>SUMIF('Rekapitulasi Juni'!$BA$410:$BA$588,APS!$B67,'Rekapitulasi Juni'!$BC$410:$BC$588)</f>
        <v>0</v>
      </c>
      <c r="DO67" s="324">
        <f>SUMIF('Rekapitulasi Juni'!$BA$410:$BA$588,APS!$B67,'Rekapitulasi Juni'!$BF$410:$BF$588)</f>
        <v>0</v>
      </c>
      <c r="DP67" s="325">
        <f t="shared" si="73"/>
        <v>0</v>
      </c>
      <c r="DQ67" s="325">
        <f t="shared" si="74"/>
        <v>0</v>
      </c>
      <c r="DR67" s="27"/>
      <c r="DS67" s="324">
        <f>SUMIF('Rekapitulasi Juni'!$BP$410:$BP$588,APS!$B67,'Rekapitulasi Juni'!$BQ$410:$BQ$588)</f>
        <v>0</v>
      </c>
      <c r="DT67" s="324">
        <f>SUMIF('Rekapitulasi Juni'!$BP$410:$BP$588,APS!$B67,'Rekapitulasi Juni'!$BR$410:$BR$588)</f>
        <v>0</v>
      </c>
      <c r="DU67" s="27"/>
      <c r="DV67" s="325">
        <f t="shared" si="75"/>
        <v>0</v>
      </c>
      <c r="DW67" s="325">
        <f t="shared" si="76"/>
        <v>0</v>
      </c>
      <c r="DX67" s="41">
        <f t="shared" si="77"/>
        <v>0</v>
      </c>
      <c r="DY67" s="41">
        <f t="shared" si="78"/>
        <v>0</v>
      </c>
      <c r="DZ67" s="41">
        <f t="shared" si="79"/>
        <v>0</v>
      </c>
      <c r="EA67" s="41">
        <f t="shared" si="80"/>
        <v>0</v>
      </c>
      <c r="EB67" s="41">
        <f t="shared" si="81"/>
        <v>0</v>
      </c>
      <c r="EC67" s="41">
        <f t="shared" si="82"/>
        <v>0</v>
      </c>
      <c r="ED67" s="180">
        <f t="shared" si="83"/>
        <v>0</v>
      </c>
      <c r="EE67" s="27">
        <v>0</v>
      </c>
      <c r="EF67" s="27"/>
      <c r="EG67" s="324">
        <f>SUMIF('Rekapitulasi Juni'!$D$608:$D$786,APS!$B67,'Rekapitulasi Juni'!$E$608:$E$786)</f>
        <v>0</v>
      </c>
      <c r="EH67" s="324">
        <f>SUMIF('Rekapitulasi Juni'!$D$608:$D$786,APS!$B67,'Rekapitulasi Juni'!$F$608:$F$786)</f>
        <v>0</v>
      </c>
      <c r="EI67" s="27"/>
      <c r="EJ67" s="325">
        <f t="shared" si="84"/>
        <v>0</v>
      </c>
      <c r="EK67" s="325">
        <f t="shared" si="85"/>
        <v>0</v>
      </c>
      <c r="EL67" s="27"/>
      <c r="EM67" s="324">
        <f>SUMIF('Rekapitulasi Juni'!$U$608:$U$786,APS!$B67,'Rekapitulasi Juni'!$V$608:$V$786)</f>
        <v>0</v>
      </c>
      <c r="EN67" s="324">
        <f>SUMIF('Rekapitulasi Juni'!$U$608:$U$786,APS!$B67,'Rekapitulasi Juni'!$W$608:$W$786)</f>
        <v>0</v>
      </c>
      <c r="EO67" s="27"/>
      <c r="EP67" s="325">
        <f t="shared" si="86"/>
        <v>0</v>
      </c>
      <c r="EQ67" s="325">
        <f t="shared" si="87"/>
        <v>0</v>
      </c>
      <c r="ER67" s="27"/>
      <c r="ES67" s="324">
        <f>SUMIF('Rekapitulasi Juni'!$AL$608:$AL$786,APS!$B67,'Rekapitulasi Juni'!$AM$608:$AM$786)</f>
        <v>0</v>
      </c>
      <c r="ET67" s="324">
        <f>SUMIF('Rekapitulasi Juni'!$AL$608:$AL$786,APS!$B67,'Rekapitulasi Juni'!$AN$608:$AN$786)</f>
        <v>0</v>
      </c>
      <c r="EU67" s="27"/>
      <c r="EV67" s="325">
        <f t="shared" si="88"/>
        <v>0</v>
      </c>
      <c r="EW67" s="325">
        <f t="shared" si="89"/>
        <v>0</v>
      </c>
      <c r="EX67" s="27"/>
      <c r="EY67" s="324">
        <f>SUMIF('Rekapitulasi Juni'!$BA$608:$BA$786,APS!$B67,'Rekapitulasi Juni'!$BB$608:$BB$786)</f>
        <v>0</v>
      </c>
      <c r="EZ67" s="324">
        <f>SUMIF('Rekapitulasi Juni'!$BA$608:$BA$786,APS!$B67,'Rekapitulasi Juni'!$BC$608:$BC$786)</f>
        <v>0</v>
      </c>
      <c r="FA67" s="324">
        <f>SUMIF('Rekapitulasi Juni'!$BA$608:$BA$786,APS!$B67,'Rekapitulasi Juni'!$BF$608:$BF$786)</f>
        <v>0</v>
      </c>
      <c r="FB67" s="325">
        <f t="shared" si="90"/>
        <v>0</v>
      </c>
      <c r="FC67" s="325">
        <f t="shared" si="91"/>
        <v>0</v>
      </c>
      <c r="FD67" s="27"/>
      <c r="FE67" s="27"/>
      <c r="FF67" s="27"/>
      <c r="FG67" s="27"/>
      <c r="FH67" s="27"/>
      <c r="FI67" s="27"/>
      <c r="FJ67" s="41">
        <f t="shared" si="92"/>
        <v>0</v>
      </c>
      <c r="FK67" s="41">
        <f t="shared" si="93"/>
        <v>0</v>
      </c>
      <c r="FL67" s="41">
        <f t="shared" si="94"/>
        <v>0</v>
      </c>
      <c r="FM67" s="41">
        <f t="shared" si="95"/>
        <v>0</v>
      </c>
      <c r="FN67" s="41">
        <f t="shared" si="96"/>
        <v>0</v>
      </c>
      <c r="FO67" s="41">
        <f t="shared" si="97"/>
        <v>0</v>
      </c>
      <c r="FP67" s="180">
        <f t="shared" si="98"/>
        <v>0</v>
      </c>
      <c r="FQ67" s="27"/>
      <c r="FR67" s="27"/>
      <c r="FS67" s="324">
        <f>SUMIF('Rekapitulasi Juni'!$D$804:$D$984,APS!$B67,'Rekapitulasi Juni'!$E$804:$E$984)</f>
        <v>0</v>
      </c>
      <c r="FT67" s="324">
        <f>SUMIF('Rekapitulasi Juni'!$D$804:$D$984,APS!$B67,'Rekapitulasi Juni'!$F$804:$F$984)</f>
        <v>0</v>
      </c>
      <c r="FU67" s="27"/>
      <c r="FV67" s="325">
        <f t="shared" si="99"/>
        <v>0</v>
      </c>
      <c r="FW67" s="325">
        <f t="shared" si="100"/>
        <v>0</v>
      </c>
      <c r="FX67" s="27"/>
      <c r="FY67" s="324">
        <f>SUMIF('Rekapitulasi Juni'!$U$804:$U$984,APS!$B67,'Rekapitulasi Juni'!$V$804:$V$984)</f>
        <v>0</v>
      </c>
      <c r="FZ67" s="324">
        <f>SUMIF('Rekapitulasi Juni'!$U$804:$U$984,APS!$B67,'Rekapitulasi Juni'!$W$804:$W$984)</f>
        <v>0</v>
      </c>
      <c r="GA67" s="27"/>
      <c r="GB67" s="325">
        <f t="shared" si="101"/>
        <v>0</v>
      </c>
      <c r="GC67" s="325">
        <f t="shared" si="102"/>
        <v>0</v>
      </c>
      <c r="GD67" s="27"/>
      <c r="GE67" s="324">
        <f>SUMIF('Rekapitulasi Juni'!$AL$804:$AL$984,APS!$B67,'Rekapitulasi Juni'!$AM$804:$AM$984)</f>
        <v>0</v>
      </c>
      <c r="GF67" s="324">
        <f>SUMIF('Rekapitulasi Juni'!$AL$804:$AL$984,APS!$B67,'Rekapitulasi Juni'!$AN$804:$AN$984)</f>
        <v>0</v>
      </c>
      <c r="GG67" s="27"/>
      <c r="GH67" s="325">
        <f t="shared" si="27"/>
        <v>0</v>
      </c>
      <c r="GI67" s="325">
        <f t="shared" si="28"/>
        <v>0</v>
      </c>
      <c r="GJ67" s="27"/>
      <c r="GK67" s="27"/>
      <c r="GL67" s="41">
        <f t="shared" si="103"/>
        <v>0</v>
      </c>
      <c r="GM67" s="41">
        <f t="shared" si="104"/>
        <v>0</v>
      </c>
      <c r="GN67" s="41">
        <f t="shared" si="105"/>
        <v>0</v>
      </c>
      <c r="GO67" s="41">
        <f t="shared" si="106"/>
        <v>0</v>
      </c>
      <c r="GP67" s="41">
        <f t="shared" si="107"/>
        <v>0</v>
      </c>
      <c r="GQ67" s="41">
        <f t="shared" si="108"/>
        <v>0</v>
      </c>
      <c r="GR67" s="180">
        <f t="shared" si="109"/>
        <v>0</v>
      </c>
      <c r="GS67" s="41">
        <f t="shared" si="29"/>
        <v>0</v>
      </c>
      <c r="GT67" s="41">
        <f t="shared" si="30"/>
        <v>0</v>
      </c>
      <c r="GU67" s="41">
        <f t="shared" si="31"/>
        <v>0</v>
      </c>
      <c r="GV67" s="41">
        <f t="shared" si="32"/>
        <v>0</v>
      </c>
      <c r="GW67" s="41">
        <f t="shared" si="33"/>
        <v>0</v>
      </c>
      <c r="GX67" s="41">
        <f t="shared" si="34"/>
        <v>0</v>
      </c>
      <c r="GY67" s="180">
        <f t="shared" si="35"/>
        <v>0</v>
      </c>
      <c r="GZ67" s="41">
        <v>51</v>
      </c>
      <c r="HA67" s="32"/>
      <c r="HB67" s="42">
        <f t="shared" si="123"/>
        <v>0</v>
      </c>
      <c r="HC67" s="44"/>
    </row>
    <row r="68" spans="1:211" ht="15" hidden="1" customHeight="1">
      <c r="A68" s="31" t="s">
        <v>144</v>
      </c>
      <c r="B68" s="32" t="s">
        <v>145</v>
      </c>
      <c r="C68" s="31" t="s">
        <v>4</v>
      </c>
      <c r="D68" s="31" t="s">
        <v>1</v>
      </c>
      <c r="E68" s="31" t="s">
        <v>43</v>
      </c>
      <c r="F68" s="31" t="s">
        <v>1</v>
      </c>
      <c r="G68" s="33">
        <v>0</v>
      </c>
      <c r="H68" s="33">
        <v>0</v>
      </c>
      <c r="I68" s="33">
        <v>0</v>
      </c>
      <c r="J68" s="34">
        <f>IFERROR(VLOOKUP(A68,#REF!,3,0),0)</f>
        <v>0</v>
      </c>
      <c r="K68" s="34">
        <f t="shared" si="118"/>
        <v>0</v>
      </c>
      <c r="L68" s="34">
        <v>0</v>
      </c>
      <c r="M68" s="34">
        <v>0</v>
      </c>
      <c r="N68" s="35">
        <f t="shared" si="119"/>
        <v>0</v>
      </c>
      <c r="O68" s="35">
        <f t="shared" si="120"/>
        <v>0</v>
      </c>
      <c r="P68" s="36">
        <v>0</v>
      </c>
      <c r="Q68" s="36">
        <f t="shared" si="36"/>
        <v>0</v>
      </c>
      <c r="R68" s="36"/>
      <c r="S68" s="37">
        <f ca="1">SUMIF(ROP!$D$6:$H$65536,A68,ROP!$J$6:$J$65536)</f>
        <v>0</v>
      </c>
      <c r="T68" s="37">
        <f>SUMIF(HASIL!$B:$B,APS!$B68&amp;RIGHT(APS!T$9,2),HASIL!$I:$I)</f>
        <v>0</v>
      </c>
      <c r="U68" s="37">
        <f>SUMIF(HASIL!$B:$B,APS!$B68&amp;RIGHT(APS!U$9,2),HASIL!$I:$I)</f>
        <v>0</v>
      </c>
      <c r="V68" s="37">
        <f>SUMIF(HASIL!$B:$B,APS!$B68&amp;RIGHT(APS!V$9,2),HASIL!$I:$I)</f>
        <v>0</v>
      </c>
      <c r="W68" s="37">
        <f>SUMIF(HASIL!$B:$B,APS!$B68&amp;RIGHT(APS!W$9,2),HASIL!$I:$I)</f>
        <v>0</v>
      </c>
      <c r="X68" s="38">
        <f t="shared" si="121"/>
        <v>0</v>
      </c>
      <c r="Y68" s="38">
        <f t="shared" si="122"/>
        <v>0</v>
      </c>
      <c r="Z68" s="39">
        <f t="shared" si="115"/>
        <v>0</v>
      </c>
      <c r="AA68" s="39">
        <f t="shared" si="26"/>
        <v>0</v>
      </c>
      <c r="AB68" s="40">
        <f t="shared" si="116"/>
        <v>0</v>
      </c>
      <c r="AC68" s="27">
        <v>0</v>
      </c>
      <c r="AD68" s="27"/>
      <c r="AE68" s="27"/>
      <c r="AF68" s="27"/>
      <c r="AG68" s="27"/>
      <c r="AH68" s="27"/>
      <c r="AI68" s="324">
        <f>SUMIF('Rekapitulasi Juni'!$D$9:$D$192,APS!$B68,'Rekapitulasi Juni'!$E$9:$E$192)</f>
        <v>0</v>
      </c>
      <c r="AJ68" s="324">
        <f>SUMIF('Rekapitulasi Juni'!$D$9:$D$192,APS!$B68,'Rekapitulasi Juni'!$F$9:$F$192)</f>
        <v>0</v>
      </c>
      <c r="AK68" s="324">
        <f>SUMIF('Rekapitulasi Juni'!$D$9:$D$192,APS!$B68,'Rekapitulasi Juni'!$K$9:$K$192)</f>
        <v>0</v>
      </c>
      <c r="AL68" s="325">
        <f t="shared" si="37"/>
        <v>0</v>
      </c>
      <c r="AM68" s="325">
        <f t="shared" si="38"/>
        <v>0</v>
      </c>
      <c r="AN68" s="27"/>
      <c r="AO68" s="324">
        <f>SUMIF('Rekapitulasi Juni'!$U$9:$U$192,APS!$B68,'Rekapitulasi Juni'!$V$9:$V$192)</f>
        <v>0</v>
      </c>
      <c r="AP68" s="324">
        <f>SUMIF('Rekapitulasi Juni'!$U$9:$U$192,APS!$B68,'Rekapitulasi Juni'!$W$9:$W$192)</f>
        <v>0</v>
      </c>
      <c r="AQ68" s="27"/>
      <c r="AR68" s="325">
        <f t="shared" si="39"/>
        <v>0</v>
      </c>
      <c r="AS68" s="325">
        <f t="shared" si="40"/>
        <v>0</v>
      </c>
      <c r="AT68" s="27"/>
      <c r="AU68" s="324">
        <f>SUMIF('Rekapitulasi Juni'!$AL$9:$AL$192,APS!$B68,'Rekapitulasi Juni'!$AM$9:$AM$192)</f>
        <v>0</v>
      </c>
      <c r="AV68" s="324">
        <f>SUMIF('Rekapitulasi Juni'!$AL$9:$AL$192,APS!$B68,'Rekapitulasi Juni'!$AN$9:$AN$192)</f>
        <v>0</v>
      </c>
      <c r="AW68" s="27"/>
      <c r="AX68" s="325">
        <f t="shared" si="41"/>
        <v>0</v>
      </c>
      <c r="AY68" s="325">
        <f t="shared" si="42"/>
        <v>0</v>
      </c>
      <c r="AZ68" s="41">
        <f t="shared" si="43"/>
        <v>0</v>
      </c>
      <c r="BA68" s="41">
        <f t="shared" si="44"/>
        <v>0</v>
      </c>
      <c r="BB68" s="41">
        <f t="shared" si="45"/>
        <v>0</v>
      </c>
      <c r="BC68" s="41">
        <f t="shared" si="46"/>
        <v>0</v>
      </c>
      <c r="BD68" s="41">
        <f t="shared" si="47"/>
        <v>0</v>
      </c>
      <c r="BE68" s="41">
        <f t="shared" si="48"/>
        <v>0</v>
      </c>
      <c r="BF68" s="180">
        <f t="shared" si="49"/>
        <v>0</v>
      </c>
      <c r="BG68" s="27">
        <v>0</v>
      </c>
      <c r="BH68" s="27"/>
      <c r="BI68" s="324">
        <f>SUMIF('Rekapitulasi Juni'!$D$214:$D$393,APS!$B68,'Rekapitulasi Juni'!$E$214:$E$393)</f>
        <v>0</v>
      </c>
      <c r="BJ68" s="324">
        <f>SUMIF('Rekapitulasi Juni'!$D$214:$D$393,APS!$B68,'Rekapitulasi Juni'!$F$214:$F$393)</f>
        <v>0</v>
      </c>
      <c r="BK68" s="27"/>
      <c r="BL68" s="325">
        <f t="shared" si="50"/>
        <v>0</v>
      </c>
      <c r="BM68" s="325">
        <f t="shared" si="51"/>
        <v>0</v>
      </c>
      <c r="BN68" s="27"/>
      <c r="BO68" s="324">
        <f>SUMIF('Rekapitulasi Juni'!$U$214:$U$393,APS!$B68,'Rekapitulasi Juni'!$V$214:$V$393)</f>
        <v>0</v>
      </c>
      <c r="BP68" s="324">
        <f>SUMIF('Rekapitulasi Juni'!$U$214:$U$393,APS!$B68,'Rekapitulasi Juni'!$W$214:$W$393)</f>
        <v>0</v>
      </c>
      <c r="BQ68" s="27"/>
      <c r="BR68" s="325">
        <f t="shared" si="52"/>
        <v>0</v>
      </c>
      <c r="BS68" s="325">
        <f t="shared" si="53"/>
        <v>0</v>
      </c>
      <c r="BT68" s="27"/>
      <c r="BU68" s="324">
        <f>SUMIF('Rekapitulasi Juni'!$AL$214:$AL$393,APS!$B68,'Rekapitulasi Juni'!$AM$214:$AM$393)</f>
        <v>0</v>
      </c>
      <c r="BV68" s="324">
        <f>SUMIF('Rekapitulasi Juni'!$AL$214:$AL$393,APS!$B68,'Rekapitulasi Juni'!$AN$214:$AN$393)</f>
        <v>0</v>
      </c>
      <c r="BW68" s="27"/>
      <c r="BX68" s="325">
        <f t="shared" si="54"/>
        <v>0</v>
      </c>
      <c r="BY68" s="325">
        <f t="shared" si="55"/>
        <v>0</v>
      </c>
      <c r="BZ68" s="27"/>
      <c r="CA68" s="324">
        <f>SUMIF('Rekapitulasi Juni'!$BA$214:$BA$393,APS!$B68,'Rekapitulasi Juni'!$BB$214:$BB$393)</f>
        <v>0</v>
      </c>
      <c r="CB68" s="324">
        <f>SUMIF('Rekapitulasi Juni'!$BA$214:$BA$393,APS!$B68,'Rekapitulasi Juni'!$BC$214:$BC$393)</f>
        <v>0</v>
      </c>
      <c r="CC68" s="27"/>
      <c r="CD68" s="325">
        <f t="shared" si="56"/>
        <v>0</v>
      </c>
      <c r="CE68" s="325">
        <f t="shared" si="57"/>
        <v>0</v>
      </c>
      <c r="CF68" s="27"/>
      <c r="CG68" s="324">
        <f>SUMIF('Rekapitulasi Juni'!$BP$214:$BP$393,APS!$B68,'Rekapitulasi Juni'!$BQ$214:$BQ$393)</f>
        <v>0</v>
      </c>
      <c r="CH68" s="324">
        <f>SUMIF('Rekapitulasi Juni'!$BP$214:$BP$393,APS!$B68,'Rekapitulasi Juni'!$BR$214:$BR$393)</f>
        <v>0</v>
      </c>
      <c r="CI68" s="27"/>
      <c r="CJ68" s="325">
        <f t="shared" si="58"/>
        <v>0</v>
      </c>
      <c r="CK68" s="325">
        <f t="shared" si="59"/>
        <v>0</v>
      </c>
      <c r="CL68" s="41">
        <f t="shared" si="60"/>
        <v>0</v>
      </c>
      <c r="CM68" s="41">
        <f t="shared" si="61"/>
        <v>0</v>
      </c>
      <c r="CN68" s="41">
        <f t="shared" si="62"/>
        <v>0</v>
      </c>
      <c r="CO68" s="41">
        <f t="shared" si="63"/>
        <v>0</v>
      </c>
      <c r="CP68" s="41">
        <f t="shared" si="64"/>
        <v>0</v>
      </c>
      <c r="CQ68" s="41">
        <f t="shared" si="65"/>
        <v>0</v>
      </c>
      <c r="CR68" s="180">
        <f t="shared" si="66"/>
        <v>0</v>
      </c>
      <c r="CS68" s="27">
        <v>0</v>
      </c>
      <c r="CT68" s="27"/>
      <c r="CU68" s="324">
        <f>SUMIF('Rekapitulasi Juni'!$D$410:$D$588,APS!$B68,'Rekapitulasi Juni'!$E$410:$E$588)</f>
        <v>0</v>
      </c>
      <c r="CV68" s="324">
        <f>SUMIF('Rekapitulasi Juni'!$D$410:$D$588,APS!$B68,'Rekapitulasi Juni'!$F$410:$F$588)</f>
        <v>0</v>
      </c>
      <c r="CW68" s="27"/>
      <c r="CX68" s="325">
        <f t="shared" si="67"/>
        <v>0</v>
      </c>
      <c r="CY68" s="325">
        <f t="shared" si="68"/>
        <v>0</v>
      </c>
      <c r="CZ68" s="27"/>
      <c r="DA68" s="324">
        <f>SUMIF('Rekapitulasi Juni'!$U$410:$U$588,APS!$B68,'Rekapitulasi Juni'!$V$410:$V$588)</f>
        <v>0</v>
      </c>
      <c r="DB68" s="324">
        <f>SUMIF('Rekapitulasi Juni'!$U$410:$U$588,APS!$B68,'Rekapitulasi Juni'!$W$410:$W$588)</f>
        <v>0</v>
      </c>
      <c r="DC68" s="27"/>
      <c r="DD68" s="325">
        <f t="shared" si="69"/>
        <v>0</v>
      </c>
      <c r="DE68" s="325">
        <f t="shared" si="70"/>
        <v>0</v>
      </c>
      <c r="DF68" s="27"/>
      <c r="DG68" s="324">
        <f>SUMIF('Rekapitulasi Juni'!$AL$410:$AL$588,APS!$B68,'Rekapitulasi Juni'!$AM$410:$AM$588)</f>
        <v>0</v>
      </c>
      <c r="DH68" s="324">
        <f>SUMIF('Rekapitulasi Juni'!$AL$410:$AL$588,APS!$B68,'Rekapitulasi Juni'!$AN$410:$AN$588)</f>
        <v>0</v>
      </c>
      <c r="DI68" s="27"/>
      <c r="DJ68" s="325">
        <f t="shared" si="71"/>
        <v>0</v>
      </c>
      <c r="DK68" s="325">
        <f t="shared" si="72"/>
        <v>0</v>
      </c>
      <c r="DL68" s="27"/>
      <c r="DM68" s="324">
        <f>SUMIF('Rekapitulasi Juni'!$BA$410:$BA$588,APS!$B68,'Rekapitulasi Juni'!$BB$410:$BB$588)</f>
        <v>0</v>
      </c>
      <c r="DN68" s="324">
        <f>SUMIF('Rekapitulasi Juni'!$BA$410:$BA$588,APS!$B68,'Rekapitulasi Juni'!$BC$410:$BC$588)</f>
        <v>0</v>
      </c>
      <c r="DO68" s="324">
        <f>SUMIF('Rekapitulasi Juni'!$BA$410:$BA$588,APS!$B68,'Rekapitulasi Juni'!$BF$410:$BF$588)</f>
        <v>0</v>
      </c>
      <c r="DP68" s="325">
        <f t="shared" si="73"/>
        <v>0</v>
      </c>
      <c r="DQ68" s="325">
        <f t="shared" si="74"/>
        <v>0</v>
      </c>
      <c r="DR68" s="27"/>
      <c r="DS68" s="324">
        <f>SUMIF('Rekapitulasi Juni'!$BP$410:$BP$588,APS!$B68,'Rekapitulasi Juni'!$BQ$410:$BQ$588)</f>
        <v>0</v>
      </c>
      <c r="DT68" s="324">
        <f>SUMIF('Rekapitulasi Juni'!$BP$410:$BP$588,APS!$B68,'Rekapitulasi Juni'!$BR$410:$BR$588)</f>
        <v>0</v>
      </c>
      <c r="DU68" s="27"/>
      <c r="DV68" s="325">
        <f t="shared" si="75"/>
        <v>0</v>
      </c>
      <c r="DW68" s="325">
        <f t="shared" si="76"/>
        <v>0</v>
      </c>
      <c r="DX68" s="41">
        <f t="shared" si="77"/>
        <v>0</v>
      </c>
      <c r="DY68" s="41">
        <f t="shared" si="78"/>
        <v>0</v>
      </c>
      <c r="DZ68" s="41">
        <f t="shared" si="79"/>
        <v>0</v>
      </c>
      <c r="EA68" s="41">
        <f t="shared" si="80"/>
        <v>0</v>
      </c>
      <c r="EB68" s="41">
        <f t="shared" si="81"/>
        <v>0</v>
      </c>
      <c r="EC68" s="41">
        <f t="shared" si="82"/>
        <v>0</v>
      </c>
      <c r="ED68" s="180">
        <f t="shared" si="83"/>
        <v>0</v>
      </c>
      <c r="EE68" s="27">
        <v>0</v>
      </c>
      <c r="EF68" s="27"/>
      <c r="EG68" s="324">
        <f>SUMIF('Rekapitulasi Juni'!$D$608:$D$786,APS!$B68,'Rekapitulasi Juni'!$E$608:$E$786)</f>
        <v>0</v>
      </c>
      <c r="EH68" s="324">
        <f>SUMIF('Rekapitulasi Juni'!$D$608:$D$786,APS!$B68,'Rekapitulasi Juni'!$F$608:$F$786)</f>
        <v>0</v>
      </c>
      <c r="EI68" s="27"/>
      <c r="EJ68" s="325">
        <f t="shared" si="84"/>
        <v>0</v>
      </c>
      <c r="EK68" s="325">
        <f t="shared" si="85"/>
        <v>0</v>
      </c>
      <c r="EL68" s="27"/>
      <c r="EM68" s="324">
        <f>SUMIF('Rekapitulasi Juni'!$U$608:$U$786,APS!$B68,'Rekapitulasi Juni'!$V$608:$V$786)</f>
        <v>0</v>
      </c>
      <c r="EN68" s="324">
        <f>SUMIF('Rekapitulasi Juni'!$U$608:$U$786,APS!$B68,'Rekapitulasi Juni'!$W$608:$W$786)</f>
        <v>0</v>
      </c>
      <c r="EO68" s="27"/>
      <c r="EP68" s="325">
        <f t="shared" si="86"/>
        <v>0</v>
      </c>
      <c r="EQ68" s="325">
        <f t="shared" si="87"/>
        <v>0</v>
      </c>
      <c r="ER68" s="27"/>
      <c r="ES68" s="324">
        <f>SUMIF('Rekapitulasi Juni'!$AL$608:$AL$786,APS!$B68,'Rekapitulasi Juni'!$AM$608:$AM$786)</f>
        <v>0</v>
      </c>
      <c r="ET68" s="324">
        <f>SUMIF('Rekapitulasi Juni'!$AL$608:$AL$786,APS!$B68,'Rekapitulasi Juni'!$AN$608:$AN$786)</f>
        <v>0</v>
      </c>
      <c r="EU68" s="27"/>
      <c r="EV68" s="325">
        <f t="shared" si="88"/>
        <v>0</v>
      </c>
      <c r="EW68" s="325">
        <f t="shared" si="89"/>
        <v>0</v>
      </c>
      <c r="EX68" s="27"/>
      <c r="EY68" s="324">
        <f>SUMIF('Rekapitulasi Juni'!$BA$608:$BA$786,APS!$B68,'Rekapitulasi Juni'!$BB$608:$BB$786)</f>
        <v>0</v>
      </c>
      <c r="EZ68" s="324">
        <f>SUMIF('Rekapitulasi Juni'!$BA$608:$BA$786,APS!$B68,'Rekapitulasi Juni'!$BC$608:$BC$786)</f>
        <v>0</v>
      </c>
      <c r="FA68" s="324">
        <f>SUMIF('Rekapitulasi Juni'!$BA$608:$BA$786,APS!$B68,'Rekapitulasi Juni'!$BF$608:$BF$786)</f>
        <v>0</v>
      </c>
      <c r="FB68" s="325">
        <f t="shared" si="90"/>
        <v>0</v>
      </c>
      <c r="FC68" s="325">
        <f t="shared" si="91"/>
        <v>0</v>
      </c>
      <c r="FD68" s="27"/>
      <c r="FE68" s="27"/>
      <c r="FF68" s="27"/>
      <c r="FG68" s="27"/>
      <c r="FH68" s="27"/>
      <c r="FI68" s="27"/>
      <c r="FJ68" s="41">
        <f t="shared" si="92"/>
        <v>0</v>
      </c>
      <c r="FK68" s="41">
        <f t="shared" si="93"/>
        <v>0</v>
      </c>
      <c r="FL68" s="41">
        <f t="shared" si="94"/>
        <v>0</v>
      </c>
      <c r="FM68" s="41">
        <f t="shared" si="95"/>
        <v>0</v>
      </c>
      <c r="FN68" s="41">
        <f t="shared" si="96"/>
        <v>0</v>
      </c>
      <c r="FO68" s="41">
        <f t="shared" si="97"/>
        <v>0</v>
      </c>
      <c r="FP68" s="180">
        <f t="shared" si="98"/>
        <v>0</v>
      </c>
      <c r="FQ68" s="27"/>
      <c r="FR68" s="27"/>
      <c r="FS68" s="324">
        <f>SUMIF('Rekapitulasi Juni'!$D$804:$D$984,APS!$B68,'Rekapitulasi Juni'!$E$804:$E$984)</f>
        <v>0</v>
      </c>
      <c r="FT68" s="324">
        <f>SUMIF('Rekapitulasi Juni'!$D$804:$D$984,APS!$B68,'Rekapitulasi Juni'!$F$804:$F$984)</f>
        <v>0</v>
      </c>
      <c r="FU68" s="27"/>
      <c r="FV68" s="325">
        <f t="shared" si="99"/>
        <v>0</v>
      </c>
      <c r="FW68" s="325">
        <f t="shared" si="100"/>
        <v>0</v>
      </c>
      <c r="FX68" s="27"/>
      <c r="FY68" s="324">
        <f>SUMIF('Rekapitulasi Juni'!$U$804:$U$984,APS!$B68,'Rekapitulasi Juni'!$V$804:$V$984)</f>
        <v>0</v>
      </c>
      <c r="FZ68" s="324">
        <f>SUMIF('Rekapitulasi Juni'!$U$804:$U$984,APS!$B68,'Rekapitulasi Juni'!$W$804:$W$984)</f>
        <v>0</v>
      </c>
      <c r="GA68" s="27"/>
      <c r="GB68" s="325">
        <f t="shared" si="101"/>
        <v>0</v>
      </c>
      <c r="GC68" s="325">
        <f t="shared" si="102"/>
        <v>0</v>
      </c>
      <c r="GD68" s="27"/>
      <c r="GE68" s="324">
        <f>SUMIF('Rekapitulasi Juni'!$AL$804:$AL$984,APS!$B68,'Rekapitulasi Juni'!$AM$804:$AM$984)</f>
        <v>0</v>
      </c>
      <c r="GF68" s="324">
        <f>SUMIF('Rekapitulasi Juni'!$AL$804:$AL$984,APS!$B68,'Rekapitulasi Juni'!$AN$804:$AN$984)</f>
        <v>0</v>
      </c>
      <c r="GG68" s="27"/>
      <c r="GH68" s="325">
        <f t="shared" si="27"/>
        <v>0</v>
      </c>
      <c r="GI68" s="325">
        <f t="shared" si="28"/>
        <v>0</v>
      </c>
      <c r="GJ68" s="27"/>
      <c r="GK68" s="27"/>
      <c r="GL68" s="41">
        <f t="shared" si="103"/>
        <v>0</v>
      </c>
      <c r="GM68" s="41">
        <f t="shared" si="104"/>
        <v>0</v>
      </c>
      <c r="GN68" s="41">
        <f t="shared" si="105"/>
        <v>0</v>
      </c>
      <c r="GO68" s="41">
        <f t="shared" si="106"/>
        <v>0</v>
      </c>
      <c r="GP68" s="41">
        <f t="shared" si="107"/>
        <v>0</v>
      </c>
      <c r="GQ68" s="41">
        <f t="shared" si="108"/>
        <v>0</v>
      </c>
      <c r="GR68" s="180">
        <f t="shared" si="109"/>
        <v>0</v>
      </c>
      <c r="GS68" s="41">
        <f t="shared" si="29"/>
        <v>0</v>
      </c>
      <c r="GT68" s="41">
        <f t="shared" si="30"/>
        <v>0</v>
      </c>
      <c r="GU68" s="41">
        <f t="shared" si="31"/>
        <v>0</v>
      </c>
      <c r="GV68" s="41">
        <f t="shared" si="32"/>
        <v>0</v>
      </c>
      <c r="GW68" s="41">
        <f t="shared" si="33"/>
        <v>0</v>
      </c>
      <c r="GX68" s="41">
        <f t="shared" si="34"/>
        <v>0</v>
      </c>
      <c r="GY68" s="180">
        <f t="shared" si="35"/>
        <v>0</v>
      </c>
      <c r="GZ68" s="41">
        <v>52</v>
      </c>
      <c r="HA68" s="32"/>
      <c r="HB68" s="42">
        <f t="shared" si="123"/>
        <v>0</v>
      </c>
      <c r="HC68" s="44"/>
    </row>
    <row r="69" spans="1:211" ht="15" hidden="1" customHeight="1">
      <c r="A69" s="31" t="s">
        <v>146</v>
      </c>
      <c r="B69" s="32" t="s">
        <v>147</v>
      </c>
      <c r="C69" s="31" t="s">
        <v>4</v>
      </c>
      <c r="D69" s="31" t="s">
        <v>1</v>
      </c>
      <c r="E69" s="31" t="s">
        <v>43</v>
      </c>
      <c r="F69" s="31" t="s">
        <v>1</v>
      </c>
      <c r="G69" s="33">
        <v>0</v>
      </c>
      <c r="H69" s="33">
        <v>0</v>
      </c>
      <c r="I69" s="33">
        <v>0</v>
      </c>
      <c r="J69" s="34">
        <f>IFERROR(VLOOKUP(A69,#REF!,3,0),0)</f>
        <v>0</v>
      </c>
      <c r="K69" s="34">
        <f t="shared" si="118"/>
        <v>0</v>
      </c>
      <c r="L69" s="34">
        <v>0</v>
      </c>
      <c r="M69" s="34">
        <v>0</v>
      </c>
      <c r="N69" s="35">
        <f t="shared" si="119"/>
        <v>0</v>
      </c>
      <c r="O69" s="35">
        <f t="shared" si="120"/>
        <v>0</v>
      </c>
      <c r="P69" s="36">
        <v>0</v>
      </c>
      <c r="Q69" s="36">
        <f t="shared" si="36"/>
        <v>0</v>
      </c>
      <c r="R69" s="36"/>
      <c r="S69" s="37">
        <f ca="1">SUMIF(ROP!$D$6:$H$65536,A69,ROP!$J$6:$J$65536)</f>
        <v>0</v>
      </c>
      <c r="T69" s="37">
        <f>SUMIF(HASIL!$B:$B,APS!$B69&amp;RIGHT(APS!T$9,2),HASIL!$I:$I)</f>
        <v>0</v>
      </c>
      <c r="U69" s="37">
        <f>SUMIF(HASIL!$B:$B,APS!$B69&amp;RIGHT(APS!U$9,2),HASIL!$I:$I)</f>
        <v>0</v>
      </c>
      <c r="V69" s="37">
        <f>SUMIF(HASIL!$B:$B,APS!$B69&amp;RIGHT(APS!V$9,2),HASIL!$I:$I)</f>
        <v>0</v>
      </c>
      <c r="W69" s="37">
        <f>SUMIF(HASIL!$B:$B,APS!$B69&amp;RIGHT(APS!W$9,2),HASIL!$I:$I)</f>
        <v>0</v>
      </c>
      <c r="X69" s="38">
        <f t="shared" si="121"/>
        <v>0</v>
      </c>
      <c r="Y69" s="38">
        <f t="shared" si="122"/>
        <v>0</v>
      </c>
      <c r="Z69" s="39">
        <f t="shared" si="115"/>
        <v>0</v>
      </c>
      <c r="AA69" s="39">
        <f t="shared" si="26"/>
        <v>0</v>
      </c>
      <c r="AB69" s="40">
        <f t="shared" si="116"/>
        <v>0</v>
      </c>
      <c r="AC69" s="27">
        <v>0</v>
      </c>
      <c r="AD69" s="27"/>
      <c r="AE69" s="27"/>
      <c r="AF69" s="27"/>
      <c r="AG69" s="27"/>
      <c r="AH69" s="27"/>
      <c r="AI69" s="324">
        <f>SUMIF('Rekapitulasi Juni'!$D$9:$D$192,APS!$B69,'Rekapitulasi Juni'!$E$9:$E$192)</f>
        <v>0</v>
      </c>
      <c r="AJ69" s="324">
        <f>SUMIF('Rekapitulasi Juni'!$D$9:$D$192,APS!$B69,'Rekapitulasi Juni'!$F$9:$F$192)</f>
        <v>0</v>
      </c>
      <c r="AK69" s="324">
        <f>SUMIF('Rekapitulasi Juni'!$D$9:$D$192,APS!$B69,'Rekapitulasi Juni'!$K$9:$K$192)</f>
        <v>0</v>
      </c>
      <c r="AL69" s="325">
        <f t="shared" si="37"/>
        <v>0</v>
      </c>
      <c r="AM69" s="325">
        <f t="shared" si="38"/>
        <v>0</v>
      </c>
      <c r="AN69" s="27"/>
      <c r="AO69" s="324">
        <f>SUMIF('Rekapitulasi Juni'!$U$9:$U$192,APS!$B69,'Rekapitulasi Juni'!$V$9:$V$192)</f>
        <v>0</v>
      </c>
      <c r="AP69" s="324">
        <f>SUMIF('Rekapitulasi Juni'!$U$9:$U$192,APS!$B69,'Rekapitulasi Juni'!$W$9:$W$192)</f>
        <v>0</v>
      </c>
      <c r="AQ69" s="27"/>
      <c r="AR69" s="325">
        <f t="shared" si="39"/>
        <v>0</v>
      </c>
      <c r="AS69" s="325">
        <f t="shared" si="40"/>
        <v>0</v>
      </c>
      <c r="AT69" s="27"/>
      <c r="AU69" s="324">
        <f>SUMIF('Rekapitulasi Juni'!$AL$9:$AL$192,APS!$B69,'Rekapitulasi Juni'!$AM$9:$AM$192)</f>
        <v>0</v>
      </c>
      <c r="AV69" s="324">
        <f>SUMIF('Rekapitulasi Juni'!$AL$9:$AL$192,APS!$B69,'Rekapitulasi Juni'!$AN$9:$AN$192)</f>
        <v>0</v>
      </c>
      <c r="AW69" s="27"/>
      <c r="AX69" s="325">
        <f t="shared" si="41"/>
        <v>0</v>
      </c>
      <c r="AY69" s="325">
        <f t="shared" si="42"/>
        <v>0</v>
      </c>
      <c r="AZ69" s="41">
        <f t="shared" si="43"/>
        <v>0</v>
      </c>
      <c r="BA69" s="41">
        <f t="shared" si="44"/>
        <v>0</v>
      </c>
      <c r="BB69" s="41">
        <f t="shared" si="45"/>
        <v>0</v>
      </c>
      <c r="BC69" s="41">
        <f t="shared" si="46"/>
        <v>0</v>
      </c>
      <c r="BD69" s="41">
        <f t="shared" si="47"/>
        <v>0</v>
      </c>
      <c r="BE69" s="41">
        <f t="shared" si="48"/>
        <v>0</v>
      </c>
      <c r="BF69" s="180">
        <f t="shared" si="49"/>
        <v>0</v>
      </c>
      <c r="BG69" s="27">
        <v>0</v>
      </c>
      <c r="BH69" s="27"/>
      <c r="BI69" s="324">
        <f>SUMIF('Rekapitulasi Juni'!$D$214:$D$393,APS!$B69,'Rekapitulasi Juni'!$E$214:$E$393)</f>
        <v>0</v>
      </c>
      <c r="BJ69" s="324">
        <f>SUMIF('Rekapitulasi Juni'!$D$214:$D$393,APS!$B69,'Rekapitulasi Juni'!$F$214:$F$393)</f>
        <v>0</v>
      </c>
      <c r="BK69" s="27"/>
      <c r="BL69" s="325">
        <f t="shared" si="50"/>
        <v>0</v>
      </c>
      <c r="BM69" s="325">
        <f t="shared" si="51"/>
        <v>0</v>
      </c>
      <c r="BN69" s="27"/>
      <c r="BO69" s="324">
        <f>SUMIF('Rekapitulasi Juni'!$U$214:$U$393,APS!$B69,'Rekapitulasi Juni'!$V$214:$V$393)</f>
        <v>0</v>
      </c>
      <c r="BP69" s="324">
        <f>SUMIF('Rekapitulasi Juni'!$U$214:$U$393,APS!$B69,'Rekapitulasi Juni'!$W$214:$W$393)</f>
        <v>0</v>
      </c>
      <c r="BQ69" s="27"/>
      <c r="BR69" s="325">
        <f t="shared" si="52"/>
        <v>0</v>
      </c>
      <c r="BS69" s="325">
        <f t="shared" si="53"/>
        <v>0</v>
      </c>
      <c r="BT69" s="27"/>
      <c r="BU69" s="324">
        <f>SUMIF('Rekapitulasi Juni'!$AL$214:$AL$393,APS!$B69,'Rekapitulasi Juni'!$AM$214:$AM$393)</f>
        <v>0</v>
      </c>
      <c r="BV69" s="324">
        <f>SUMIF('Rekapitulasi Juni'!$AL$214:$AL$393,APS!$B69,'Rekapitulasi Juni'!$AN$214:$AN$393)</f>
        <v>0</v>
      </c>
      <c r="BW69" s="27"/>
      <c r="BX69" s="325">
        <f t="shared" si="54"/>
        <v>0</v>
      </c>
      <c r="BY69" s="325">
        <f t="shared" si="55"/>
        <v>0</v>
      </c>
      <c r="BZ69" s="27"/>
      <c r="CA69" s="324">
        <f>SUMIF('Rekapitulasi Juni'!$BA$214:$BA$393,APS!$B69,'Rekapitulasi Juni'!$BB$214:$BB$393)</f>
        <v>0</v>
      </c>
      <c r="CB69" s="324">
        <f>SUMIF('Rekapitulasi Juni'!$BA$214:$BA$393,APS!$B69,'Rekapitulasi Juni'!$BC$214:$BC$393)</f>
        <v>0</v>
      </c>
      <c r="CC69" s="27"/>
      <c r="CD69" s="325">
        <f t="shared" si="56"/>
        <v>0</v>
      </c>
      <c r="CE69" s="325">
        <f t="shared" si="57"/>
        <v>0</v>
      </c>
      <c r="CF69" s="27"/>
      <c r="CG69" s="324">
        <f>SUMIF('Rekapitulasi Juni'!$BP$214:$BP$393,APS!$B69,'Rekapitulasi Juni'!$BQ$214:$BQ$393)</f>
        <v>0</v>
      </c>
      <c r="CH69" s="324">
        <f>SUMIF('Rekapitulasi Juni'!$BP$214:$BP$393,APS!$B69,'Rekapitulasi Juni'!$BR$214:$BR$393)</f>
        <v>0</v>
      </c>
      <c r="CI69" s="27"/>
      <c r="CJ69" s="325">
        <f t="shared" si="58"/>
        <v>0</v>
      </c>
      <c r="CK69" s="325">
        <f t="shared" si="59"/>
        <v>0</v>
      </c>
      <c r="CL69" s="41">
        <f t="shared" si="60"/>
        <v>0</v>
      </c>
      <c r="CM69" s="41">
        <f t="shared" si="61"/>
        <v>0</v>
      </c>
      <c r="CN69" s="41">
        <f t="shared" si="62"/>
        <v>0</v>
      </c>
      <c r="CO69" s="41">
        <f t="shared" si="63"/>
        <v>0</v>
      </c>
      <c r="CP69" s="41">
        <f t="shared" si="64"/>
        <v>0</v>
      </c>
      <c r="CQ69" s="41">
        <f t="shared" si="65"/>
        <v>0</v>
      </c>
      <c r="CR69" s="180">
        <f t="shared" si="66"/>
        <v>0</v>
      </c>
      <c r="CS69" s="27">
        <v>0</v>
      </c>
      <c r="CT69" s="27"/>
      <c r="CU69" s="324">
        <f>SUMIF('Rekapitulasi Juni'!$D$410:$D$588,APS!$B69,'Rekapitulasi Juni'!$E$410:$E$588)</f>
        <v>0</v>
      </c>
      <c r="CV69" s="324">
        <f>SUMIF('Rekapitulasi Juni'!$D$410:$D$588,APS!$B69,'Rekapitulasi Juni'!$F$410:$F$588)</f>
        <v>0</v>
      </c>
      <c r="CW69" s="27"/>
      <c r="CX69" s="325">
        <f t="shared" si="67"/>
        <v>0</v>
      </c>
      <c r="CY69" s="325">
        <f t="shared" si="68"/>
        <v>0</v>
      </c>
      <c r="CZ69" s="27"/>
      <c r="DA69" s="324">
        <f>SUMIF('Rekapitulasi Juni'!$U$410:$U$588,APS!$B69,'Rekapitulasi Juni'!$V$410:$V$588)</f>
        <v>0</v>
      </c>
      <c r="DB69" s="324">
        <f>SUMIF('Rekapitulasi Juni'!$U$410:$U$588,APS!$B69,'Rekapitulasi Juni'!$W$410:$W$588)</f>
        <v>0</v>
      </c>
      <c r="DC69" s="27"/>
      <c r="DD69" s="325">
        <f t="shared" si="69"/>
        <v>0</v>
      </c>
      <c r="DE69" s="325">
        <f t="shared" si="70"/>
        <v>0</v>
      </c>
      <c r="DF69" s="27"/>
      <c r="DG69" s="324">
        <f>SUMIF('Rekapitulasi Juni'!$AL$410:$AL$588,APS!$B69,'Rekapitulasi Juni'!$AM$410:$AM$588)</f>
        <v>0</v>
      </c>
      <c r="DH69" s="324">
        <f>SUMIF('Rekapitulasi Juni'!$AL$410:$AL$588,APS!$B69,'Rekapitulasi Juni'!$AN$410:$AN$588)</f>
        <v>0</v>
      </c>
      <c r="DI69" s="27"/>
      <c r="DJ69" s="325">
        <f t="shared" si="71"/>
        <v>0</v>
      </c>
      <c r="DK69" s="325">
        <f t="shared" si="72"/>
        <v>0</v>
      </c>
      <c r="DL69" s="27"/>
      <c r="DM69" s="324">
        <f>SUMIF('Rekapitulasi Juni'!$BA$410:$BA$588,APS!$B69,'Rekapitulasi Juni'!$BB$410:$BB$588)</f>
        <v>0</v>
      </c>
      <c r="DN69" s="324">
        <f>SUMIF('Rekapitulasi Juni'!$BA$410:$BA$588,APS!$B69,'Rekapitulasi Juni'!$BC$410:$BC$588)</f>
        <v>0</v>
      </c>
      <c r="DO69" s="324">
        <f>SUMIF('Rekapitulasi Juni'!$BA$410:$BA$588,APS!$B69,'Rekapitulasi Juni'!$BF$410:$BF$588)</f>
        <v>0</v>
      </c>
      <c r="DP69" s="325">
        <f t="shared" si="73"/>
        <v>0</v>
      </c>
      <c r="DQ69" s="325">
        <f t="shared" si="74"/>
        <v>0</v>
      </c>
      <c r="DR69" s="27"/>
      <c r="DS69" s="324">
        <f>SUMIF('Rekapitulasi Juni'!$BP$410:$BP$588,APS!$B69,'Rekapitulasi Juni'!$BQ$410:$BQ$588)</f>
        <v>0</v>
      </c>
      <c r="DT69" s="324">
        <f>SUMIF('Rekapitulasi Juni'!$BP$410:$BP$588,APS!$B69,'Rekapitulasi Juni'!$BR$410:$BR$588)</f>
        <v>0</v>
      </c>
      <c r="DU69" s="27"/>
      <c r="DV69" s="325">
        <f t="shared" si="75"/>
        <v>0</v>
      </c>
      <c r="DW69" s="325">
        <f t="shared" si="76"/>
        <v>0</v>
      </c>
      <c r="DX69" s="41">
        <f t="shared" si="77"/>
        <v>0</v>
      </c>
      <c r="DY69" s="41">
        <f t="shared" si="78"/>
        <v>0</v>
      </c>
      <c r="DZ69" s="41">
        <f t="shared" si="79"/>
        <v>0</v>
      </c>
      <c r="EA69" s="41">
        <f t="shared" si="80"/>
        <v>0</v>
      </c>
      <c r="EB69" s="41">
        <f t="shared" si="81"/>
        <v>0</v>
      </c>
      <c r="EC69" s="41">
        <f t="shared" si="82"/>
        <v>0</v>
      </c>
      <c r="ED69" s="180">
        <f t="shared" si="83"/>
        <v>0</v>
      </c>
      <c r="EE69" s="27">
        <v>0</v>
      </c>
      <c r="EF69" s="27"/>
      <c r="EG69" s="324">
        <f>SUMIF('Rekapitulasi Juni'!$D$608:$D$786,APS!$B69,'Rekapitulasi Juni'!$E$608:$E$786)</f>
        <v>0</v>
      </c>
      <c r="EH69" s="324">
        <f>SUMIF('Rekapitulasi Juni'!$D$608:$D$786,APS!$B69,'Rekapitulasi Juni'!$F$608:$F$786)</f>
        <v>0</v>
      </c>
      <c r="EI69" s="27"/>
      <c r="EJ69" s="325">
        <f t="shared" si="84"/>
        <v>0</v>
      </c>
      <c r="EK69" s="325">
        <f t="shared" si="85"/>
        <v>0</v>
      </c>
      <c r="EL69" s="27"/>
      <c r="EM69" s="324">
        <f>SUMIF('Rekapitulasi Juni'!$U$608:$U$786,APS!$B69,'Rekapitulasi Juni'!$V$608:$V$786)</f>
        <v>0</v>
      </c>
      <c r="EN69" s="324">
        <f>SUMIF('Rekapitulasi Juni'!$U$608:$U$786,APS!$B69,'Rekapitulasi Juni'!$W$608:$W$786)</f>
        <v>0</v>
      </c>
      <c r="EO69" s="27"/>
      <c r="EP69" s="325">
        <f t="shared" si="86"/>
        <v>0</v>
      </c>
      <c r="EQ69" s="325">
        <f t="shared" si="87"/>
        <v>0</v>
      </c>
      <c r="ER69" s="27"/>
      <c r="ES69" s="324">
        <f>SUMIF('Rekapitulasi Juni'!$AL$608:$AL$786,APS!$B69,'Rekapitulasi Juni'!$AM$608:$AM$786)</f>
        <v>0</v>
      </c>
      <c r="ET69" s="324">
        <f>SUMIF('Rekapitulasi Juni'!$AL$608:$AL$786,APS!$B69,'Rekapitulasi Juni'!$AN$608:$AN$786)</f>
        <v>0</v>
      </c>
      <c r="EU69" s="27"/>
      <c r="EV69" s="325">
        <f t="shared" si="88"/>
        <v>0</v>
      </c>
      <c r="EW69" s="325">
        <f t="shared" si="89"/>
        <v>0</v>
      </c>
      <c r="EX69" s="27"/>
      <c r="EY69" s="324">
        <f>SUMIF('Rekapitulasi Juni'!$BA$608:$BA$786,APS!$B69,'Rekapitulasi Juni'!$BB$608:$BB$786)</f>
        <v>0</v>
      </c>
      <c r="EZ69" s="324">
        <f>SUMIF('Rekapitulasi Juni'!$BA$608:$BA$786,APS!$B69,'Rekapitulasi Juni'!$BC$608:$BC$786)</f>
        <v>0</v>
      </c>
      <c r="FA69" s="324">
        <f>SUMIF('Rekapitulasi Juni'!$BA$608:$BA$786,APS!$B69,'Rekapitulasi Juni'!$BF$608:$BF$786)</f>
        <v>0</v>
      </c>
      <c r="FB69" s="325">
        <f t="shared" si="90"/>
        <v>0</v>
      </c>
      <c r="FC69" s="325">
        <f t="shared" si="91"/>
        <v>0</v>
      </c>
      <c r="FD69" s="27"/>
      <c r="FE69" s="27"/>
      <c r="FF69" s="27"/>
      <c r="FG69" s="27"/>
      <c r="FH69" s="27"/>
      <c r="FI69" s="27"/>
      <c r="FJ69" s="41">
        <f t="shared" si="92"/>
        <v>0</v>
      </c>
      <c r="FK69" s="41">
        <f t="shared" si="93"/>
        <v>0</v>
      </c>
      <c r="FL69" s="41">
        <f t="shared" si="94"/>
        <v>0</v>
      </c>
      <c r="FM69" s="41">
        <f t="shared" si="95"/>
        <v>0</v>
      </c>
      <c r="FN69" s="41">
        <f t="shared" si="96"/>
        <v>0</v>
      </c>
      <c r="FO69" s="41">
        <f t="shared" si="97"/>
        <v>0</v>
      </c>
      <c r="FP69" s="180">
        <f t="shared" si="98"/>
        <v>0</v>
      </c>
      <c r="FQ69" s="27"/>
      <c r="FR69" s="27"/>
      <c r="FS69" s="324">
        <f>SUMIF('Rekapitulasi Juni'!$D$804:$D$984,APS!$B69,'Rekapitulasi Juni'!$E$804:$E$984)</f>
        <v>0</v>
      </c>
      <c r="FT69" s="324">
        <f>SUMIF('Rekapitulasi Juni'!$D$804:$D$984,APS!$B69,'Rekapitulasi Juni'!$F$804:$F$984)</f>
        <v>0</v>
      </c>
      <c r="FU69" s="27"/>
      <c r="FV69" s="325">
        <f t="shared" si="99"/>
        <v>0</v>
      </c>
      <c r="FW69" s="325">
        <f t="shared" si="100"/>
        <v>0</v>
      </c>
      <c r="FX69" s="27"/>
      <c r="FY69" s="324">
        <f>SUMIF('Rekapitulasi Juni'!$U$804:$U$984,APS!$B69,'Rekapitulasi Juni'!$V$804:$V$984)</f>
        <v>0</v>
      </c>
      <c r="FZ69" s="324">
        <f>SUMIF('Rekapitulasi Juni'!$U$804:$U$984,APS!$B69,'Rekapitulasi Juni'!$W$804:$W$984)</f>
        <v>0</v>
      </c>
      <c r="GA69" s="27"/>
      <c r="GB69" s="325">
        <f t="shared" si="101"/>
        <v>0</v>
      </c>
      <c r="GC69" s="325">
        <f t="shared" si="102"/>
        <v>0</v>
      </c>
      <c r="GD69" s="27"/>
      <c r="GE69" s="324">
        <f>SUMIF('Rekapitulasi Juni'!$AL$804:$AL$984,APS!$B69,'Rekapitulasi Juni'!$AM$804:$AM$984)</f>
        <v>0</v>
      </c>
      <c r="GF69" s="324">
        <f>SUMIF('Rekapitulasi Juni'!$AL$804:$AL$984,APS!$B69,'Rekapitulasi Juni'!$AN$804:$AN$984)</f>
        <v>0</v>
      </c>
      <c r="GG69" s="27"/>
      <c r="GH69" s="325">
        <f t="shared" si="27"/>
        <v>0</v>
      </c>
      <c r="GI69" s="325">
        <f t="shared" si="28"/>
        <v>0</v>
      </c>
      <c r="GJ69" s="27"/>
      <c r="GK69" s="27"/>
      <c r="GL69" s="41">
        <f t="shared" si="103"/>
        <v>0</v>
      </c>
      <c r="GM69" s="41">
        <f t="shared" si="104"/>
        <v>0</v>
      </c>
      <c r="GN69" s="41">
        <f t="shared" si="105"/>
        <v>0</v>
      </c>
      <c r="GO69" s="41">
        <f t="shared" si="106"/>
        <v>0</v>
      </c>
      <c r="GP69" s="41">
        <f t="shared" si="107"/>
        <v>0</v>
      </c>
      <c r="GQ69" s="41">
        <f t="shared" si="108"/>
        <v>0</v>
      </c>
      <c r="GR69" s="180">
        <f t="shared" si="109"/>
        <v>0</v>
      </c>
      <c r="GS69" s="41">
        <f t="shared" si="29"/>
        <v>0</v>
      </c>
      <c r="GT69" s="41">
        <f t="shared" si="30"/>
        <v>0</v>
      </c>
      <c r="GU69" s="41">
        <f t="shared" si="31"/>
        <v>0</v>
      </c>
      <c r="GV69" s="41">
        <f t="shared" si="32"/>
        <v>0</v>
      </c>
      <c r="GW69" s="41">
        <f t="shared" si="33"/>
        <v>0</v>
      </c>
      <c r="GX69" s="41">
        <f t="shared" si="34"/>
        <v>0</v>
      </c>
      <c r="GY69" s="180">
        <f t="shared" si="35"/>
        <v>0</v>
      </c>
      <c r="GZ69" s="41">
        <v>53</v>
      </c>
      <c r="HA69" s="32"/>
      <c r="HB69" s="42">
        <f t="shared" si="123"/>
        <v>0</v>
      </c>
      <c r="HC69" s="43"/>
    </row>
    <row r="70" spans="1:211" ht="15" customHeight="1">
      <c r="A70" s="31" t="s">
        <v>148</v>
      </c>
      <c r="B70" s="32" t="s">
        <v>149</v>
      </c>
      <c r="C70" s="31" t="s">
        <v>150</v>
      </c>
      <c r="D70" s="31" t="s">
        <v>151</v>
      </c>
      <c r="E70" s="31" t="s">
        <v>150</v>
      </c>
      <c r="F70" s="31" t="s">
        <v>152</v>
      </c>
      <c r="G70" s="33">
        <v>500</v>
      </c>
      <c r="H70" s="33">
        <v>0</v>
      </c>
      <c r="I70" s="33">
        <v>0</v>
      </c>
      <c r="J70" s="34">
        <f>IFERROR(VLOOKUP(A70,#REF!,3,0),0)</f>
        <v>0</v>
      </c>
      <c r="K70" s="34">
        <f t="shared" si="118"/>
        <v>12</v>
      </c>
      <c r="L70" s="34">
        <v>404</v>
      </c>
      <c r="M70" s="34">
        <v>416</v>
      </c>
      <c r="N70" s="35">
        <f t="shared" si="119"/>
        <v>488</v>
      </c>
      <c r="O70" s="35">
        <f t="shared" si="120"/>
        <v>488</v>
      </c>
      <c r="P70" s="49">
        <v>436</v>
      </c>
      <c r="Q70" s="36">
        <f>IF(P70+K70&lt;0,0,P70+K70)+R70</f>
        <v>448</v>
      </c>
      <c r="R70" s="36"/>
      <c r="S70" s="37">
        <f ca="1">SUMIF(ROP!$D$6:$H$65536,A70,ROP!$J$6:$J$65536)</f>
        <v>0</v>
      </c>
      <c r="T70" s="37">
        <f>SUMIF(HASIL!$B:$B,APS!$B70&amp;RIGHT(APS!T$9,2),HASIL!$I:$I)</f>
        <v>0</v>
      </c>
      <c r="U70" s="37">
        <f>SUMIF(HASIL!$B:$B,APS!$B70&amp;RIGHT(APS!U$9,2),HASIL!$I:$I)</f>
        <v>0</v>
      </c>
      <c r="V70" s="37">
        <f>SUMIF(HASIL!$B:$B,APS!$B70&amp;RIGHT(APS!V$9,2),HASIL!$I:$I)</f>
        <v>0</v>
      </c>
      <c r="W70" s="37">
        <f>SUMIF(HASIL!$B:$B,APS!$B70&amp;RIGHT(APS!W$9,2),HASIL!$I:$I)</f>
        <v>0</v>
      </c>
      <c r="X70" s="38">
        <f t="shared" si="121"/>
        <v>0</v>
      </c>
      <c r="Y70" s="38">
        <f t="shared" si="122"/>
        <v>-448</v>
      </c>
      <c r="Z70" s="39">
        <f t="shared" si="115"/>
        <v>0</v>
      </c>
      <c r="AA70" s="39">
        <f t="shared" si="26"/>
        <v>448</v>
      </c>
      <c r="AB70" s="40">
        <f t="shared" si="116"/>
        <v>436</v>
      </c>
      <c r="AC70" s="27">
        <v>0</v>
      </c>
      <c r="AD70" s="27"/>
      <c r="AE70" s="27"/>
      <c r="AF70" s="27"/>
      <c r="AG70" s="27"/>
      <c r="AH70" s="27"/>
      <c r="AI70" s="324">
        <f>SUMIF('Rekapitulasi Juni'!$D$9:$D$192,APS!$B70,'Rekapitulasi Juni'!$E$9:$E$192)</f>
        <v>0</v>
      </c>
      <c r="AJ70" s="324">
        <f>SUMIF('Rekapitulasi Juni'!$D$9:$D$192,APS!$B70,'Rekapitulasi Juni'!$F$9:$F$192)</f>
        <v>0</v>
      </c>
      <c r="AK70" s="324">
        <f>SUMIF('Rekapitulasi Juni'!$D$9:$D$192,APS!$B70,'Rekapitulasi Juni'!$K$9:$K$192)</f>
        <v>0</v>
      </c>
      <c r="AL70" s="325">
        <f t="shared" si="37"/>
        <v>0</v>
      </c>
      <c r="AM70" s="325">
        <f t="shared" si="38"/>
        <v>0</v>
      </c>
      <c r="AN70" s="27">
        <v>12</v>
      </c>
      <c r="AO70" s="324">
        <f>SUMIF('Rekapitulasi Juni'!$U$9:$U$192,APS!$B70,'Rekapitulasi Juni'!$V$9:$V$192)</f>
        <v>0</v>
      </c>
      <c r="AP70" s="324">
        <f>SUMIF('Rekapitulasi Juni'!$U$9:$U$192,APS!$B70,'Rekapitulasi Juni'!$W$9:$W$192)</f>
        <v>0</v>
      </c>
      <c r="AQ70" s="27"/>
      <c r="AR70" s="325">
        <f t="shared" si="39"/>
        <v>0</v>
      </c>
      <c r="AS70" s="325">
        <f t="shared" si="40"/>
        <v>0</v>
      </c>
      <c r="AT70" s="27"/>
      <c r="AU70" s="324">
        <f>SUMIF('Rekapitulasi Juni'!$AL$9:$AL$192,APS!$B70,'Rekapitulasi Juni'!$AM$9:$AM$192)</f>
        <v>0</v>
      </c>
      <c r="AV70" s="324">
        <f>SUMIF('Rekapitulasi Juni'!$AL$9:$AL$192,APS!$B70,'Rekapitulasi Juni'!$AN$9:$AN$192)</f>
        <v>0</v>
      </c>
      <c r="AW70" s="27"/>
      <c r="AX70" s="325">
        <f t="shared" si="41"/>
        <v>0</v>
      </c>
      <c r="AY70" s="325">
        <f t="shared" si="42"/>
        <v>0</v>
      </c>
      <c r="AZ70" s="41">
        <f t="shared" si="43"/>
        <v>12</v>
      </c>
      <c r="BA70" s="41">
        <f t="shared" si="44"/>
        <v>0</v>
      </c>
      <c r="BB70" s="41">
        <f t="shared" si="45"/>
        <v>0</v>
      </c>
      <c r="BC70" s="41">
        <f t="shared" si="46"/>
        <v>0</v>
      </c>
      <c r="BD70" s="41">
        <f t="shared" si="47"/>
        <v>0</v>
      </c>
      <c r="BE70" s="41">
        <f t="shared" si="48"/>
        <v>-12</v>
      </c>
      <c r="BF70" s="180">
        <f t="shared" si="49"/>
        <v>0</v>
      </c>
      <c r="BG70" s="27">
        <v>0</v>
      </c>
      <c r="BH70" s="27">
        <v>150</v>
      </c>
      <c r="BI70" s="324">
        <f>SUMIF('Rekapitulasi Juni'!$D$214:$D$393,APS!$B70,'Rekapitulasi Juni'!$E$214:$E$393)</f>
        <v>0</v>
      </c>
      <c r="BJ70" s="324">
        <f>SUMIF('Rekapitulasi Juni'!$D$214:$D$393,APS!$B70,'Rekapitulasi Juni'!$F$214:$F$393)</f>
        <v>0</v>
      </c>
      <c r="BK70" s="27"/>
      <c r="BL70" s="325">
        <f t="shared" si="50"/>
        <v>0</v>
      </c>
      <c r="BM70" s="325">
        <f t="shared" si="51"/>
        <v>0</v>
      </c>
      <c r="BN70" s="27">
        <v>150</v>
      </c>
      <c r="BO70" s="324">
        <f>SUMIF('Rekapitulasi Juni'!$U$214:$U$393,APS!$B70,'Rekapitulasi Juni'!$V$214:$V$393)</f>
        <v>12</v>
      </c>
      <c r="BP70" s="324">
        <f>SUMIF('Rekapitulasi Juni'!$U$214:$U$393,APS!$B70,'Rekapitulasi Juni'!$W$214:$W$393)</f>
        <v>12</v>
      </c>
      <c r="BQ70" s="27"/>
      <c r="BR70" s="325">
        <f t="shared" si="52"/>
        <v>8</v>
      </c>
      <c r="BS70" s="325">
        <f t="shared" si="53"/>
        <v>100</v>
      </c>
      <c r="BT70" s="27">
        <f>436-300</f>
        <v>136</v>
      </c>
      <c r="BU70" s="324">
        <f>SUMIF('Rekapitulasi Juni'!$AL$214:$AL$393,APS!$B70,'Rekapitulasi Juni'!$AM$214:$AM$393)</f>
        <v>0</v>
      </c>
      <c r="BV70" s="324">
        <f>SUMIF('Rekapitulasi Juni'!$AL$214:$AL$393,APS!$B70,'Rekapitulasi Juni'!$AN$214:$AN$393)</f>
        <v>0</v>
      </c>
      <c r="BW70" s="27"/>
      <c r="BX70" s="325">
        <f t="shared" si="54"/>
        <v>0</v>
      </c>
      <c r="BY70" s="325">
        <f t="shared" si="55"/>
        <v>0</v>
      </c>
      <c r="BZ70" s="27"/>
      <c r="CA70" s="324">
        <f>SUMIF('Rekapitulasi Juni'!$BA$214:$BA$393,APS!$B70,'Rekapitulasi Juni'!$BB$214:$BB$393)</f>
        <v>0</v>
      </c>
      <c r="CB70" s="324">
        <f>SUMIF('Rekapitulasi Juni'!$BA$214:$BA$393,APS!$B70,'Rekapitulasi Juni'!$BC$214:$BC$393)</f>
        <v>0</v>
      </c>
      <c r="CC70" s="27"/>
      <c r="CD70" s="325">
        <f t="shared" si="56"/>
        <v>0</v>
      </c>
      <c r="CE70" s="325">
        <f t="shared" si="57"/>
        <v>0</v>
      </c>
      <c r="CF70" s="27"/>
      <c r="CG70" s="324">
        <f>SUMIF('Rekapitulasi Juni'!$BP$214:$BP$393,APS!$B70,'Rekapitulasi Juni'!$BQ$214:$BQ$393)</f>
        <v>88</v>
      </c>
      <c r="CH70" s="324">
        <f>SUMIF('Rekapitulasi Juni'!$BP$214:$BP$393,APS!$B70,'Rekapitulasi Juni'!$BR$214:$BR$393)</f>
        <v>0</v>
      </c>
      <c r="CI70" s="27"/>
      <c r="CJ70" s="325">
        <f t="shared" si="58"/>
        <v>0</v>
      </c>
      <c r="CK70" s="325">
        <f t="shared" si="59"/>
        <v>0</v>
      </c>
      <c r="CL70" s="41">
        <f t="shared" si="60"/>
        <v>436</v>
      </c>
      <c r="CM70" s="41">
        <f t="shared" si="61"/>
        <v>100</v>
      </c>
      <c r="CN70" s="41">
        <f t="shared" si="62"/>
        <v>12</v>
      </c>
      <c r="CO70" s="41">
        <f t="shared" si="63"/>
        <v>0</v>
      </c>
      <c r="CP70" s="41">
        <f t="shared" si="64"/>
        <v>12</v>
      </c>
      <c r="CQ70" s="41">
        <f t="shared" si="65"/>
        <v>-424</v>
      </c>
      <c r="CR70" s="180">
        <f t="shared" si="66"/>
        <v>2.7522935779816518</v>
      </c>
      <c r="CS70" s="27">
        <v>436</v>
      </c>
      <c r="CT70" s="27"/>
      <c r="CU70" s="324">
        <f>SUMIF('Rekapitulasi Juni'!$D$410:$D$588,APS!$B70,'Rekapitulasi Juni'!$E$410:$E$588)</f>
        <v>0</v>
      </c>
      <c r="CV70" s="324">
        <f>SUMIF('Rekapitulasi Juni'!$D$410:$D$588,APS!$B70,'Rekapitulasi Juni'!$F$410:$F$588)</f>
        <v>0</v>
      </c>
      <c r="CW70" s="27"/>
      <c r="CX70" s="325">
        <f t="shared" si="67"/>
        <v>0</v>
      </c>
      <c r="CY70" s="325">
        <f t="shared" si="68"/>
        <v>0</v>
      </c>
      <c r="CZ70" s="27"/>
      <c r="DA70" s="324">
        <f>SUMIF('Rekapitulasi Juni'!$U$410:$U$588,APS!$B70,'Rekapitulasi Juni'!$V$410:$V$588)</f>
        <v>0</v>
      </c>
      <c r="DB70" s="324">
        <f>SUMIF('Rekapitulasi Juni'!$U$410:$U$588,APS!$B70,'Rekapitulasi Juni'!$W$410:$W$588)</f>
        <v>0</v>
      </c>
      <c r="DC70" s="27"/>
      <c r="DD70" s="325">
        <f t="shared" si="69"/>
        <v>0</v>
      </c>
      <c r="DE70" s="325">
        <f t="shared" si="70"/>
        <v>0</v>
      </c>
      <c r="DF70" s="27"/>
      <c r="DG70" s="324">
        <f>SUMIF('Rekapitulasi Juni'!$AL$410:$AL$588,APS!$B70,'Rekapitulasi Juni'!$AM$410:$AM$588)</f>
        <v>200</v>
      </c>
      <c r="DH70" s="324">
        <f>SUMIF('Rekapitulasi Juni'!$AL$410:$AL$588,APS!$B70,'Rekapitulasi Juni'!$AN$410:$AN$588)</f>
        <v>72</v>
      </c>
      <c r="DI70" s="27"/>
      <c r="DJ70" s="325">
        <f t="shared" si="71"/>
        <v>0</v>
      </c>
      <c r="DK70" s="325">
        <f t="shared" si="72"/>
        <v>36</v>
      </c>
      <c r="DL70" s="27"/>
      <c r="DM70" s="324">
        <f>SUMIF('Rekapitulasi Juni'!$BA$410:$BA$588,APS!$B70,'Rekapitulasi Juni'!$BB$410:$BB$588)</f>
        <v>0</v>
      </c>
      <c r="DN70" s="324">
        <f>SUMIF('Rekapitulasi Juni'!$BA$410:$BA$588,APS!$B70,'Rekapitulasi Juni'!$BC$410:$BC$588)</f>
        <v>92</v>
      </c>
      <c r="DO70" s="324">
        <f>SUMIF('Rekapitulasi Juni'!$BA$410:$BA$588,APS!$B70,'Rekapitulasi Juni'!$BF$410:$BF$588)</f>
        <v>0</v>
      </c>
      <c r="DP70" s="325">
        <f t="shared" si="73"/>
        <v>0</v>
      </c>
      <c r="DQ70" s="325">
        <f t="shared" si="74"/>
        <v>0</v>
      </c>
      <c r="DR70" s="27"/>
      <c r="DS70" s="324">
        <f>SUMIF('Rekapitulasi Juni'!$BP$410:$BP$588,APS!$B70,'Rekapitulasi Juni'!$BQ$410:$BQ$588)</f>
        <v>0</v>
      </c>
      <c r="DT70" s="324">
        <f>SUMIF('Rekapitulasi Juni'!$BP$410:$BP$588,APS!$B70,'Rekapitulasi Juni'!$BR$410:$BR$588)</f>
        <v>0</v>
      </c>
      <c r="DU70" s="27"/>
      <c r="DV70" s="325">
        <f t="shared" si="75"/>
        <v>0</v>
      </c>
      <c r="DW70" s="325">
        <f t="shared" si="76"/>
        <v>0</v>
      </c>
      <c r="DX70" s="41">
        <f t="shared" si="77"/>
        <v>0</v>
      </c>
      <c r="DY70" s="41">
        <f t="shared" si="78"/>
        <v>200</v>
      </c>
      <c r="DZ70" s="41">
        <f t="shared" si="79"/>
        <v>164</v>
      </c>
      <c r="EA70" s="41">
        <f t="shared" si="80"/>
        <v>0</v>
      </c>
      <c r="EB70" s="41">
        <f t="shared" si="81"/>
        <v>164</v>
      </c>
      <c r="EC70" s="41">
        <f t="shared" si="82"/>
        <v>164</v>
      </c>
      <c r="ED70" s="180">
        <f t="shared" si="83"/>
        <v>0</v>
      </c>
      <c r="EE70" s="27">
        <v>0</v>
      </c>
      <c r="EF70" s="27"/>
      <c r="EG70" s="324">
        <f>SUMIF('Rekapitulasi Juni'!$D$608:$D$786,APS!$B70,'Rekapitulasi Juni'!$E$608:$E$786)</f>
        <v>0</v>
      </c>
      <c r="EH70" s="324">
        <f>SUMIF('Rekapitulasi Juni'!$D$608:$D$786,APS!$B70,'Rekapitulasi Juni'!$F$608:$F$786)</f>
        <v>0</v>
      </c>
      <c r="EI70" s="27"/>
      <c r="EJ70" s="325">
        <f t="shared" si="84"/>
        <v>0</v>
      </c>
      <c r="EK70" s="325">
        <f t="shared" si="85"/>
        <v>0</v>
      </c>
      <c r="EL70" s="27"/>
      <c r="EM70" s="324">
        <f>SUMIF('Rekapitulasi Juni'!$U$608:$U$786,APS!$B70,'Rekapitulasi Juni'!$V$608:$V$786)</f>
        <v>40</v>
      </c>
      <c r="EN70" s="324">
        <f>SUMIF('Rekapitulasi Juni'!$U$608:$U$786,APS!$B70,'Rekapitulasi Juni'!$W$608:$W$786)</f>
        <v>164</v>
      </c>
      <c r="EO70" s="27"/>
      <c r="EP70" s="325">
        <f t="shared" si="86"/>
        <v>0</v>
      </c>
      <c r="EQ70" s="325">
        <f t="shared" si="87"/>
        <v>409.99999999999994</v>
      </c>
      <c r="ER70" s="27"/>
      <c r="ES70" s="324">
        <f>SUMIF('Rekapitulasi Juni'!$AL$608:$AL$786,APS!$B70,'Rekapitulasi Juni'!$AM$608:$AM$786)</f>
        <v>140</v>
      </c>
      <c r="ET70" s="324">
        <f>SUMIF('Rekapitulasi Juni'!$AL$608:$AL$786,APS!$B70,'Rekapitulasi Juni'!$AN$608:$AN$786)</f>
        <v>48</v>
      </c>
      <c r="EU70" s="27"/>
      <c r="EV70" s="325">
        <f t="shared" si="88"/>
        <v>0</v>
      </c>
      <c r="EW70" s="325">
        <f t="shared" si="89"/>
        <v>34.285714285714285</v>
      </c>
      <c r="EX70" s="27"/>
      <c r="EY70" s="324">
        <f>SUMIF('Rekapitulasi Juni'!$BA$608:$BA$786,APS!$B70,'Rekapitulasi Juni'!$BB$608:$BB$786)</f>
        <v>0</v>
      </c>
      <c r="EZ70" s="324">
        <f>SUMIF('Rekapitulasi Juni'!$BA$608:$BA$786,APS!$B70,'Rekapitulasi Juni'!$BC$608:$BC$786)</f>
        <v>60</v>
      </c>
      <c r="FA70" s="324">
        <f>SUMIF('Rekapitulasi Juni'!$BA$608:$BA$786,APS!$B70,'Rekapitulasi Juni'!$BF$608:$BF$786)</f>
        <v>0</v>
      </c>
      <c r="FB70" s="325">
        <f t="shared" si="90"/>
        <v>0</v>
      </c>
      <c r="FC70" s="325">
        <f t="shared" si="91"/>
        <v>0</v>
      </c>
      <c r="FD70" s="27"/>
      <c r="FE70" s="27"/>
      <c r="FF70" s="27"/>
      <c r="FG70" s="27"/>
      <c r="FH70" s="27"/>
      <c r="FI70" s="27"/>
      <c r="FJ70" s="41">
        <f t="shared" si="92"/>
        <v>0</v>
      </c>
      <c r="FK70" s="41">
        <f t="shared" si="93"/>
        <v>180</v>
      </c>
      <c r="FL70" s="41">
        <f t="shared" si="94"/>
        <v>272</v>
      </c>
      <c r="FM70" s="41">
        <f t="shared" si="95"/>
        <v>0</v>
      </c>
      <c r="FN70" s="41">
        <f t="shared" si="96"/>
        <v>272</v>
      </c>
      <c r="FO70" s="41">
        <f t="shared" si="97"/>
        <v>272</v>
      </c>
      <c r="FP70" s="180">
        <f t="shared" si="98"/>
        <v>0</v>
      </c>
      <c r="FQ70" s="27"/>
      <c r="FR70" s="27"/>
      <c r="FS70" s="324">
        <f>SUMIF('Rekapitulasi Juni'!$D$804:$D$984,APS!$B70,'Rekapitulasi Juni'!$E$804:$E$984)</f>
        <v>0</v>
      </c>
      <c r="FT70" s="324">
        <f>SUMIF('Rekapitulasi Juni'!$D$804:$D$984,APS!$B70,'Rekapitulasi Juni'!$F$804:$F$984)</f>
        <v>0</v>
      </c>
      <c r="FU70" s="27"/>
      <c r="FV70" s="325">
        <f t="shared" si="99"/>
        <v>0</v>
      </c>
      <c r="FW70" s="325">
        <f t="shared" si="100"/>
        <v>0</v>
      </c>
      <c r="FX70" s="27"/>
      <c r="FY70" s="324">
        <f>SUMIF('Rekapitulasi Juni'!$U$804:$U$984,APS!$B70,'Rekapitulasi Juni'!$V$804:$V$984)</f>
        <v>0</v>
      </c>
      <c r="FZ70" s="324">
        <f>SUMIF('Rekapitulasi Juni'!$U$804:$U$984,APS!$B70,'Rekapitulasi Juni'!$W$804:$W$984)</f>
        <v>0</v>
      </c>
      <c r="GA70" s="27"/>
      <c r="GB70" s="325">
        <f t="shared" si="101"/>
        <v>0</v>
      </c>
      <c r="GC70" s="325">
        <f t="shared" si="102"/>
        <v>0</v>
      </c>
      <c r="GD70" s="27"/>
      <c r="GE70" s="324">
        <f>SUMIF('Rekapitulasi Juni'!$AL$804:$AL$984,APS!$B70,'Rekapitulasi Juni'!$AM$804:$AM$984)</f>
        <v>0</v>
      </c>
      <c r="GF70" s="324">
        <f>SUMIF('Rekapitulasi Juni'!$AL$804:$AL$984,APS!$B70,'Rekapitulasi Juni'!$AN$804:$AN$984)</f>
        <v>0</v>
      </c>
      <c r="GG70" s="27"/>
      <c r="GH70" s="325">
        <f t="shared" si="27"/>
        <v>0</v>
      </c>
      <c r="GI70" s="325">
        <f t="shared" si="28"/>
        <v>0</v>
      </c>
      <c r="GJ70" s="27"/>
      <c r="GK70" s="27"/>
      <c r="GL70" s="41">
        <f t="shared" si="103"/>
        <v>0</v>
      </c>
      <c r="GM70" s="41">
        <f t="shared" si="104"/>
        <v>0</v>
      </c>
      <c r="GN70" s="41">
        <f t="shared" si="105"/>
        <v>0</v>
      </c>
      <c r="GO70" s="41">
        <f t="shared" si="106"/>
        <v>0</v>
      </c>
      <c r="GP70" s="41">
        <f t="shared" si="107"/>
        <v>0</v>
      </c>
      <c r="GQ70" s="41">
        <f t="shared" si="108"/>
        <v>0</v>
      </c>
      <c r="GR70" s="180">
        <f t="shared" si="109"/>
        <v>0</v>
      </c>
      <c r="GS70" s="41">
        <f t="shared" si="29"/>
        <v>448</v>
      </c>
      <c r="GT70" s="41">
        <f t="shared" si="30"/>
        <v>480</v>
      </c>
      <c r="GU70" s="41">
        <f t="shared" si="31"/>
        <v>448</v>
      </c>
      <c r="GV70" s="41">
        <f t="shared" si="32"/>
        <v>0</v>
      </c>
      <c r="GW70" s="41">
        <f t="shared" si="33"/>
        <v>448</v>
      </c>
      <c r="GX70" s="41">
        <f t="shared" si="34"/>
        <v>0</v>
      </c>
      <c r="GY70" s="180">
        <f t="shared" si="35"/>
        <v>100</v>
      </c>
      <c r="GZ70" s="41">
        <v>54</v>
      </c>
      <c r="HA70" s="32" t="s">
        <v>1311</v>
      </c>
      <c r="HB70" s="42">
        <f t="shared" si="123"/>
        <v>352</v>
      </c>
      <c r="HC70" s="43"/>
    </row>
    <row r="71" spans="1:211" ht="15" customHeight="1">
      <c r="A71" s="31" t="s">
        <v>153</v>
      </c>
      <c r="B71" s="32" t="s">
        <v>154</v>
      </c>
      <c r="C71" s="31" t="s">
        <v>150</v>
      </c>
      <c r="D71" s="31" t="s">
        <v>151</v>
      </c>
      <c r="E71" s="31" t="s">
        <v>150</v>
      </c>
      <c r="F71" s="31" t="s">
        <v>152</v>
      </c>
      <c r="G71" s="33">
        <v>120</v>
      </c>
      <c r="H71" s="33">
        <v>0</v>
      </c>
      <c r="I71" s="33">
        <v>0</v>
      </c>
      <c r="J71" s="34">
        <f>IFERROR(VLOOKUP(A71,#REF!,3,0),0)</f>
        <v>0</v>
      </c>
      <c r="K71" s="34">
        <f t="shared" si="118"/>
        <v>8</v>
      </c>
      <c r="L71" s="34">
        <v>112</v>
      </c>
      <c r="M71" s="34">
        <v>120</v>
      </c>
      <c r="N71" s="35">
        <f t="shared" si="119"/>
        <v>112</v>
      </c>
      <c r="O71" s="35">
        <f t="shared" si="120"/>
        <v>112</v>
      </c>
      <c r="P71" s="49">
        <v>0</v>
      </c>
      <c r="Q71" s="36">
        <f t="shared" si="36"/>
        <v>8</v>
      </c>
      <c r="R71" s="36"/>
      <c r="S71" s="37">
        <f ca="1">SUMIF(ROP!$D$6:$H$65536,A71,ROP!$J$6:$J$65536)</f>
        <v>0</v>
      </c>
      <c r="T71" s="37">
        <f>SUMIF(HASIL!$B:$B,APS!$B71&amp;RIGHT(APS!T$9,2),HASIL!$I:$I)</f>
        <v>0</v>
      </c>
      <c r="U71" s="37">
        <f>SUMIF(HASIL!$B:$B,APS!$B71&amp;RIGHT(APS!U$9,2),HASIL!$I:$I)</f>
        <v>0</v>
      </c>
      <c r="V71" s="37">
        <f>SUMIF(HASIL!$B:$B,APS!$B71&amp;RIGHT(APS!V$9,2),HASIL!$I:$I)</f>
        <v>0</v>
      </c>
      <c r="W71" s="37">
        <f>SUMIF(HASIL!$B:$B,APS!$B71&amp;RIGHT(APS!W$9,2),HASIL!$I:$I)</f>
        <v>0</v>
      </c>
      <c r="X71" s="38">
        <f t="shared" si="121"/>
        <v>0</v>
      </c>
      <c r="Y71" s="38">
        <f t="shared" si="122"/>
        <v>-8</v>
      </c>
      <c r="Z71" s="39">
        <f t="shared" si="115"/>
        <v>0</v>
      </c>
      <c r="AA71" s="39">
        <f t="shared" si="26"/>
        <v>8</v>
      </c>
      <c r="AB71" s="40">
        <f t="shared" si="116"/>
        <v>0</v>
      </c>
      <c r="AC71" s="27">
        <v>0</v>
      </c>
      <c r="AD71" s="27"/>
      <c r="AE71" s="27"/>
      <c r="AF71" s="27"/>
      <c r="AG71" s="27"/>
      <c r="AH71" s="27"/>
      <c r="AI71" s="324">
        <f>SUMIF('Rekapitulasi Juni'!$D$9:$D$192,APS!$B71,'Rekapitulasi Juni'!$E$9:$E$192)</f>
        <v>0</v>
      </c>
      <c r="AJ71" s="324">
        <f>SUMIF('Rekapitulasi Juni'!$D$9:$D$192,APS!$B71,'Rekapitulasi Juni'!$F$9:$F$192)</f>
        <v>0</v>
      </c>
      <c r="AK71" s="324">
        <f>SUMIF('Rekapitulasi Juni'!$D$9:$D$192,APS!$B71,'Rekapitulasi Juni'!$K$9:$K$192)</f>
        <v>0</v>
      </c>
      <c r="AL71" s="325">
        <f t="shared" si="37"/>
        <v>0</v>
      </c>
      <c r="AM71" s="325">
        <f t="shared" si="38"/>
        <v>0</v>
      </c>
      <c r="AN71" s="27">
        <v>8</v>
      </c>
      <c r="AO71" s="324">
        <f>SUMIF('Rekapitulasi Juni'!$U$9:$U$192,APS!$B71,'Rekapitulasi Juni'!$V$9:$V$192)</f>
        <v>0</v>
      </c>
      <c r="AP71" s="324">
        <f>SUMIF('Rekapitulasi Juni'!$U$9:$U$192,APS!$B71,'Rekapitulasi Juni'!$W$9:$W$192)</f>
        <v>0</v>
      </c>
      <c r="AQ71" s="27"/>
      <c r="AR71" s="325">
        <f t="shared" si="39"/>
        <v>0</v>
      </c>
      <c r="AS71" s="325">
        <f t="shared" si="40"/>
        <v>0</v>
      </c>
      <c r="AT71" s="27"/>
      <c r="AU71" s="324">
        <f>SUMIF('Rekapitulasi Juni'!$AL$9:$AL$192,APS!$B71,'Rekapitulasi Juni'!$AM$9:$AM$192)</f>
        <v>0</v>
      </c>
      <c r="AV71" s="324">
        <f>SUMIF('Rekapitulasi Juni'!$AL$9:$AL$192,APS!$B71,'Rekapitulasi Juni'!$AN$9:$AN$192)</f>
        <v>0</v>
      </c>
      <c r="AW71" s="27"/>
      <c r="AX71" s="325">
        <f t="shared" si="41"/>
        <v>0</v>
      </c>
      <c r="AY71" s="325">
        <f t="shared" si="42"/>
        <v>0</v>
      </c>
      <c r="AZ71" s="41">
        <f t="shared" si="43"/>
        <v>8</v>
      </c>
      <c r="BA71" s="41">
        <f t="shared" si="44"/>
        <v>0</v>
      </c>
      <c r="BB71" s="41">
        <f t="shared" si="45"/>
        <v>0</v>
      </c>
      <c r="BC71" s="41">
        <f t="shared" si="46"/>
        <v>0</v>
      </c>
      <c r="BD71" s="41">
        <f t="shared" si="47"/>
        <v>0</v>
      </c>
      <c r="BE71" s="41">
        <f t="shared" si="48"/>
        <v>-8</v>
      </c>
      <c r="BF71" s="180">
        <f t="shared" si="49"/>
        <v>0</v>
      </c>
      <c r="BG71" s="27">
        <v>0</v>
      </c>
      <c r="BH71" s="27"/>
      <c r="BI71" s="324">
        <f>SUMIF('Rekapitulasi Juni'!$D$214:$D$393,APS!$B71,'Rekapitulasi Juni'!$E$214:$E$393)</f>
        <v>0</v>
      </c>
      <c r="BJ71" s="324">
        <f>SUMIF('Rekapitulasi Juni'!$D$214:$D$393,APS!$B71,'Rekapitulasi Juni'!$F$214:$F$393)</f>
        <v>0</v>
      </c>
      <c r="BK71" s="27"/>
      <c r="BL71" s="325">
        <f t="shared" si="50"/>
        <v>0</v>
      </c>
      <c r="BM71" s="325">
        <f t="shared" si="51"/>
        <v>0</v>
      </c>
      <c r="BN71" s="27"/>
      <c r="BO71" s="324">
        <f>SUMIF('Rekapitulasi Juni'!$U$214:$U$393,APS!$B71,'Rekapitulasi Juni'!$V$214:$V$393)</f>
        <v>8</v>
      </c>
      <c r="BP71" s="324">
        <f>SUMIF('Rekapitulasi Juni'!$U$214:$U$393,APS!$B71,'Rekapitulasi Juni'!$W$214:$W$393)</f>
        <v>0</v>
      </c>
      <c r="BQ71" s="27"/>
      <c r="BR71" s="325">
        <f t="shared" si="52"/>
        <v>0</v>
      </c>
      <c r="BS71" s="325">
        <f t="shared" si="53"/>
        <v>0</v>
      </c>
      <c r="BT71" s="27"/>
      <c r="BU71" s="324">
        <f>SUMIF('Rekapitulasi Juni'!$AL$214:$AL$393,APS!$B71,'Rekapitulasi Juni'!$AM$214:$AM$393)</f>
        <v>0</v>
      </c>
      <c r="BV71" s="324">
        <f>SUMIF('Rekapitulasi Juni'!$AL$214:$AL$393,APS!$B71,'Rekapitulasi Juni'!$AN$214:$AN$393)</f>
        <v>8</v>
      </c>
      <c r="BW71" s="27"/>
      <c r="BX71" s="325">
        <f t="shared" si="54"/>
        <v>0</v>
      </c>
      <c r="BY71" s="325">
        <f t="shared" si="55"/>
        <v>0</v>
      </c>
      <c r="BZ71" s="27"/>
      <c r="CA71" s="324">
        <f>SUMIF('Rekapitulasi Juni'!$BA$214:$BA$393,APS!$B71,'Rekapitulasi Juni'!$BB$214:$BB$393)</f>
        <v>0</v>
      </c>
      <c r="CB71" s="324">
        <f>SUMIF('Rekapitulasi Juni'!$BA$214:$BA$393,APS!$B71,'Rekapitulasi Juni'!$BC$214:$BC$393)</f>
        <v>0</v>
      </c>
      <c r="CC71" s="27"/>
      <c r="CD71" s="325">
        <f t="shared" si="56"/>
        <v>0</v>
      </c>
      <c r="CE71" s="325">
        <f t="shared" si="57"/>
        <v>0</v>
      </c>
      <c r="CF71" s="27"/>
      <c r="CG71" s="324">
        <f>SUMIF('Rekapitulasi Juni'!$BP$214:$BP$393,APS!$B71,'Rekapitulasi Juni'!$BQ$214:$BQ$393)</f>
        <v>0</v>
      </c>
      <c r="CH71" s="324">
        <f>SUMIF('Rekapitulasi Juni'!$BP$214:$BP$393,APS!$B71,'Rekapitulasi Juni'!$BR$214:$BR$393)</f>
        <v>0</v>
      </c>
      <c r="CI71" s="27"/>
      <c r="CJ71" s="325">
        <f t="shared" si="58"/>
        <v>0</v>
      </c>
      <c r="CK71" s="325">
        <f t="shared" si="59"/>
        <v>0</v>
      </c>
      <c r="CL71" s="41">
        <f t="shared" si="60"/>
        <v>0</v>
      </c>
      <c r="CM71" s="41">
        <f t="shared" si="61"/>
        <v>8</v>
      </c>
      <c r="CN71" s="41">
        <f t="shared" si="62"/>
        <v>8</v>
      </c>
      <c r="CO71" s="41">
        <f t="shared" si="63"/>
        <v>0</v>
      </c>
      <c r="CP71" s="41">
        <f t="shared" si="64"/>
        <v>8</v>
      </c>
      <c r="CQ71" s="41">
        <f t="shared" si="65"/>
        <v>8</v>
      </c>
      <c r="CR71" s="180">
        <f t="shared" si="66"/>
        <v>0</v>
      </c>
      <c r="CS71" s="27">
        <v>0</v>
      </c>
      <c r="CT71" s="27"/>
      <c r="CU71" s="324">
        <f>SUMIF('Rekapitulasi Juni'!$D$410:$D$588,APS!$B71,'Rekapitulasi Juni'!$E$410:$E$588)</f>
        <v>0</v>
      </c>
      <c r="CV71" s="324">
        <f>SUMIF('Rekapitulasi Juni'!$D$410:$D$588,APS!$B71,'Rekapitulasi Juni'!$F$410:$F$588)</f>
        <v>0</v>
      </c>
      <c r="CW71" s="27"/>
      <c r="CX71" s="325">
        <f t="shared" si="67"/>
        <v>0</v>
      </c>
      <c r="CY71" s="325">
        <f t="shared" si="68"/>
        <v>0</v>
      </c>
      <c r="CZ71" s="27"/>
      <c r="DA71" s="324">
        <f>SUMIF('Rekapitulasi Juni'!$U$410:$U$588,APS!$B71,'Rekapitulasi Juni'!$V$410:$V$588)</f>
        <v>0</v>
      </c>
      <c r="DB71" s="324">
        <f>SUMIF('Rekapitulasi Juni'!$U$410:$U$588,APS!$B71,'Rekapitulasi Juni'!$W$410:$W$588)</f>
        <v>0</v>
      </c>
      <c r="DC71" s="27"/>
      <c r="DD71" s="325">
        <f t="shared" si="69"/>
        <v>0</v>
      </c>
      <c r="DE71" s="325">
        <f t="shared" si="70"/>
        <v>0</v>
      </c>
      <c r="DF71" s="27"/>
      <c r="DG71" s="324">
        <f>SUMIF('Rekapitulasi Juni'!$AL$410:$AL$588,APS!$B71,'Rekapitulasi Juni'!$AM$410:$AM$588)</f>
        <v>0</v>
      </c>
      <c r="DH71" s="324">
        <f>SUMIF('Rekapitulasi Juni'!$AL$410:$AL$588,APS!$B71,'Rekapitulasi Juni'!$AN$410:$AN$588)</f>
        <v>0</v>
      </c>
      <c r="DI71" s="27"/>
      <c r="DJ71" s="325">
        <f t="shared" si="71"/>
        <v>0</v>
      </c>
      <c r="DK71" s="325">
        <f t="shared" si="72"/>
        <v>0</v>
      </c>
      <c r="DL71" s="27"/>
      <c r="DM71" s="324">
        <f>SUMIF('Rekapitulasi Juni'!$BA$410:$BA$588,APS!$B71,'Rekapitulasi Juni'!$BB$410:$BB$588)</f>
        <v>0</v>
      </c>
      <c r="DN71" s="324">
        <f>SUMIF('Rekapitulasi Juni'!$BA$410:$BA$588,APS!$B71,'Rekapitulasi Juni'!$BC$410:$BC$588)</f>
        <v>0</v>
      </c>
      <c r="DO71" s="324">
        <f>SUMIF('Rekapitulasi Juni'!$BA$410:$BA$588,APS!$B71,'Rekapitulasi Juni'!$BF$410:$BF$588)</f>
        <v>0</v>
      </c>
      <c r="DP71" s="325">
        <f t="shared" si="73"/>
        <v>0</v>
      </c>
      <c r="DQ71" s="325">
        <f t="shared" si="74"/>
        <v>0</v>
      </c>
      <c r="DR71" s="27"/>
      <c r="DS71" s="324">
        <f>SUMIF('Rekapitulasi Juni'!$BP$410:$BP$588,APS!$B71,'Rekapitulasi Juni'!$BQ$410:$BQ$588)</f>
        <v>0</v>
      </c>
      <c r="DT71" s="324">
        <f>SUMIF('Rekapitulasi Juni'!$BP$410:$BP$588,APS!$B71,'Rekapitulasi Juni'!$BR$410:$BR$588)</f>
        <v>0</v>
      </c>
      <c r="DU71" s="27"/>
      <c r="DV71" s="325">
        <f t="shared" si="75"/>
        <v>0</v>
      </c>
      <c r="DW71" s="325">
        <f t="shared" si="76"/>
        <v>0</v>
      </c>
      <c r="DX71" s="41">
        <f t="shared" si="77"/>
        <v>0</v>
      </c>
      <c r="DY71" s="41">
        <f t="shared" si="78"/>
        <v>0</v>
      </c>
      <c r="DZ71" s="41">
        <f t="shared" si="79"/>
        <v>0</v>
      </c>
      <c r="EA71" s="41">
        <f t="shared" si="80"/>
        <v>0</v>
      </c>
      <c r="EB71" s="41">
        <f t="shared" si="81"/>
        <v>0</v>
      </c>
      <c r="EC71" s="41">
        <f t="shared" si="82"/>
        <v>0</v>
      </c>
      <c r="ED71" s="180">
        <f t="shared" si="83"/>
        <v>0</v>
      </c>
      <c r="EE71" s="27">
        <v>0</v>
      </c>
      <c r="EF71" s="27"/>
      <c r="EG71" s="324">
        <f>SUMIF('Rekapitulasi Juni'!$D$608:$D$786,APS!$B71,'Rekapitulasi Juni'!$E$608:$E$786)</f>
        <v>0</v>
      </c>
      <c r="EH71" s="324">
        <f>SUMIF('Rekapitulasi Juni'!$D$608:$D$786,APS!$B71,'Rekapitulasi Juni'!$F$608:$F$786)</f>
        <v>0</v>
      </c>
      <c r="EI71" s="27"/>
      <c r="EJ71" s="325">
        <f t="shared" si="84"/>
        <v>0</v>
      </c>
      <c r="EK71" s="325">
        <f t="shared" si="85"/>
        <v>0</v>
      </c>
      <c r="EL71" s="27"/>
      <c r="EM71" s="324">
        <f>SUMIF('Rekapitulasi Juni'!$U$608:$U$786,APS!$B71,'Rekapitulasi Juni'!$V$608:$V$786)</f>
        <v>0</v>
      </c>
      <c r="EN71" s="324">
        <f>SUMIF('Rekapitulasi Juni'!$U$608:$U$786,APS!$B71,'Rekapitulasi Juni'!$W$608:$W$786)</f>
        <v>0</v>
      </c>
      <c r="EO71" s="27"/>
      <c r="EP71" s="325">
        <f t="shared" si="86"/>
        <v>0</v>
      </c>
      <c r="EQ71" s="325">
        <f t="shared" si="87"/>
        <v>0</v>
      </c>
      <c r="ER71" s="27"/>
      <c r="ES71" s="324">
        <f>SUMIF('Rekapitulasi Juni'!$AL$608:$AL$786,APS!$B71,'Rekapitulasi Juni'!$AM$608:$AM$786)</f>
        <v>0</v>
      </c>
      <c r="ET71" s="324">
        <f>SUMIF('Rekapitulasi Juni'!$AL$608:$AL$786,APS!$B71,'Rekapitulasi Juni'!$AN$608:$AN$786)</f>
        <v>0</v>
      </c>
      <c r="EU71" s="27"/>
      <c r="EV71" s="325">
        <f t="shared" si="88"/>
        <v>0</v>
      </c>
      <c r="EW71" s="325">
        <f t="shared" si="89"/>
        <v>0</v>
      </c>
      <c r="EX71" s="27"/>
      <c r="EY71" s="324">
        <f>SUMIF('Rekapitulasi Juni'!$BA$608:$BA$786,APS!$B71,'Rekapitulasi Juni'!$BB$608:$BB$786)</f>
        <v>0</v>
      </c>
      <c r="EZ71" s="324">
        <f>SUMIF('Rekapitulasi Juni'!$BA$608:$BA$786,APS!$B71,'Rekapitulasi Juni'!$BC$608:$BC$786)</f>
        <v>0</v>
      </c>
      <c r="FA71" s="324">
        <f>SUMIF('Rekapitulasi Juni'!$BA$608:$BA$786,APS!$B71,'Rekapitulasi Juni'!$BF$608:$BF$786)</f>
        <v>0</v>
      </c>
      <c r="FB71" s="325">
        <f t="shared" si="90"/>
        <v>0</v>
      </c>
      <c r="FC71" s="325">
        <f t="shared" si="91"/>
        <v>0</v>
      </c>
      <c r="FD71" s="27"/>
      <c r="FE71" s="27"/>
      <c r="FF71" s="27"/>
      <c r="FG71" s="27"/>
      <c r="FH71" s="27"/>
      <c r="FI71" s="27"/>
      <c r="FJ71" s="41">
        <f t="shared" si="92"/>
        <v>0</v>
      </c>
      <c r="FK71" s="41">
        <f t="shared" si="93"/>
        <v>0</v>
      </c>
      <c r="FL71" s="41">
        <f t="shared" si="94"/>
        <v>0</v>
      </c>
      <c r="FM71" s="41">
        <f t="shared" si="95"/>
        <v>0</v>
      </c>
      <c r="FN71" s="41">
        <f t="shared" si="96"/>
        <v>0</v>
      </c>
      <c r="FO71" s="41">
        <f t="shared" si="97"/>
        <v>0</v>
      </c>
      <c r="FP71" s="180">
        <f t="shared" si="98"/>
        <v>0</v>
      </c>
      <c r="FQ71" s="27"/>
      <c r="FR71" s="27"/>
      <c r="FS71" s="324">
        <f>SUMIF('Rekapitulasi Juni'!$D$804:$D$984,APS!$B71,'Rekapitulasi Juni'!$E$804:$E$984)</f>
        <v>0</v>
      </c>
      <c r="FT71" s="324">
        <f>SUMIF('Rekapitulasi Juni'!$D$804:$D$984,APS!$B71,'Rekapitulasi Juni'!$F$804:$F$984)</f>
        <v>0</v>
      </c>
      <c r="FU71" s="27"/>
      <c r="FV71" s="325">
        <f t="shared" si="99"/>
        <v>0</v>
      </c>
      <c r="FW71" s="325">
        <f t="shared" si="100"/>
        <v>0</v>
      </c>
      <c r="FX71" s="27"/>
      <c r="FY71" s="324">
        <f>SUMIF('Rekapitulasi Juni'!$U$804:$U$984,APS!$B71,'Rekapitulasi Juni'!$V$804:$V$984)</f>
        <v>0</v>
      </c>
      <c r="FZ71" s="324">
        <f>SUMIF('Rekapitulasi Juni'!$U$804:$U$984,APS!$B71,'Rekapitulasi Juni'!$W$804:$W$984)</f>
        <v>0</v>
      </c>
      <c r="GA71" s="27"/>
      <c r="GB71" s="325">
        <f t="shared" si="101"/>
        <v>0</v>
      </c>
      <c r="GC71" s="325">
        <f t="shared" si="102"/>
        <v>0</v>
      </c>
      <c r="GD71" s="27"/>
      <c r="GE71" s="324">
        <f>SUMIF('Rekapitulasi Juni'!$AL$804:$AL$984,APS!$B71,'Rekapitulasi Juni'!$AM$804:$AM$984)</f>
        <v>0</v>
      </c>
      <c r="GF71" s="324">
        <f>SUMIF('Rekapitulasi Juni'!$AL$804:$AL$984,APS!$B71,'Rekapitulasi Juni'!$AN$804:$AN$984)</f>
        <v>0</v>
      </c>
      <c r="GG71" s="27"/>
      <c r="GH71" s="325">
        <f t="shared" si="27"/>
        <v>0</v>
      </c>
      <c r="GI71" s="325">
        <f t="shared" si="28"/>
        <v>0</v>
      </c>
      <c r="GJ71" s="27"/>
      <c r="GK71" s="27"/>
      <c r="GL71" s="41">
        <f t="shared" si="103"/>
        <v>0</v>
      </c>
      <c r="GM71" s="41">
        <f t="shared" si="104"/>
        <v>0</v>
      </c>
      <c r="GN71" s="41">
        <f t="shared" si="105"/>
        <v>0</v>
      </c>
      <c r="GO71" s="41">
        <f t="shared" si="106"/>
        <v>0</v>
      </c>
      <c r="GP71" s="41">
        <f t="shared" si="107"/>
        <v>0</v>
      </c>
      <c r="GQ71" s="41">
        <f t="shared" si="108"/>
        <v>0</v>
      </c>
      <c r="GR71" s="180">
        <f t="shared" si="109"/>
        <v>0</v>
      </c>
      <c r="GS71" s="41">
        <f t="shared" si="29"/>
        <v>8</v>
      </c>
      <c r="GT71" s="41">
        <f t="shared" si="30"/>
        <v>8</v>
      </c>
      <c r="GU71" s="41">
        <f t="shared" si="31"/>
        <v>8</v>
      </c>
      <c r="GV71" s="41">
        <f t="shared" si="32"/>
        <v>0</v>
      </c>
      <c r="GW71" s="41">
        <f t="shared" si="33"/>
        <v>8</v>
      </c>
      <c r="GX71" s="41">
        <f t="shared" si="34"/>
        <v>0</v>
      </c>
      <c r="GY71" s="180">
        <f t="shared" si="35"/>
        <v>100</v>
      </c>
      <c r="GZ71" s="41">
        <v>55</v>
      </c>
      <c r="HA71" s="32"/>
      <c r="HB71" s="42">
        <f t="shared" si="123"/>
        <v>0</v>
      </c>
      <c r="HC71" s="43"/>
    </row>
    <row r="72" spans="1:211" ht="15" customHeight="1">
      <c r="A72" s="31" t="s">
        <v>155</v>
      </c>
      <c r="B72" s="32" t="s">
        <v>156</v>
      </c>
      <c r="C72" s="31" t="s">
        <v>150</v>
      </c>
      <c r="D72" s="31" t="s">
        <v>151</v>
      </c>
      <c r="E72" s="31" t="s">
        <v>150</v>
      </c>
      <c r="F72" s="31" t="s">
        <v>152</v>
      </c>
      <c r="G72" s="33">
        <v>100</v>
      </c>
      <c r="H72" s="33">
        <v>0</v>
      </c>
      <c r="I72" s="33">
        <v>0</v>
      </c>
      <c r="J72" s="34">
        <f>IFERROR(VLOOKUP(A72,#REF!,3,0),0)</f>
        <v>0</v>
      </c>
      <c r="K72" s="34">
        <f t="shared" si="118"/>
        <v>0</v>
      </c>
      <c r="L72" s="34">
        <v>0</v>
      </c>
      <c r="M72" s="34">
        <v>0</v>
      </c>
      <c r="N72" s="35">
        <f t="shared" si="119"/>
        <v>100</v>
      </c>
      <c r="O72" s="35">
        <f t="shared" si="120"/>
        <v>100</v>
      </c>
      <c r="P72" s="49">
        <v>100</v>
      </c>
      <c r="Q72" s="36">
        <f t="shared" si="36"/>
        <v>100</v>
      </c>
      <c r="R72" s="36"/>
      <c r="S72" s="37">
        <f ca="1">SUMIF(ROP!$D$6:$H$65536,A72,ROP!$J$6:$J$65536)</f>
        <v>0</v>
      </c>
      <c r="T72" s="37">
        <f>SUMIF(HASIL!$B:$B,APS!$B72&amp;RIGHT(APS!T$9,2),HASIL!$I:$I)</f>
        <v>0</v>
      </c>
      <c r="U72" s="37">
        <f>SUMIF(HASIL!$B:$B,APS!$B72&amp;RIGHT(APS!U$9,2),HASIL!$I:$I)</f>
        <v>0</v>
      </c>
      <c r="V72" s="37">
        <f>SUMIF(HASIL!$B:$B,APS!$B72&amp;RIGHT(APS!V$9,2),HASIL!$I:$I)</f>
        <v>0</v>
      </c>
      <c r="W72" s="37">
        <f>SUMIF(HASIL!$B:$B,APS!$B72&amp;RIGHT(APS!W$9,2),HASIL!$I:$I)</f>
        <v>0</v>
      </c>
      <c r="X72" s="38">
        <f t="shared" si="121"/>
        <v>0</v>
      </c>
      <c r="Y72" s="38">
        <f t="shared" si="122"/>
        <v>-100</v>
      </c>
      <c r="Z72" s="39">
        <f t="shared" si="115"/>
        <v>0</v>
      </c>
      <c r="AA72" s="39">
        <f t="shared" si="26"/>
        <v>100</v>
      </c>
      <c r="AB72" s="40">
        <f t="shared" si="116"/>
        <v>100</v>
      </c>
      <c r="AC72" s="27">
        <v>0</v>
      </c>
      <c r="AD72" s="27"/>
      <c r="AE72" s="27"/>
      <c r="AF72" s="27"/>
      <c r="AG72" s="27"/>
      <c r="AH72" s="27"/>
      <c r="AI72" s="324">
        <f>SUMIF('Rekapitulasi Juni'!$D$9:$D$192,APS!$B72,'Rekapitulasi Juni'!$E$9:$E$192)</f>
        <v>0</v>
      </c>
      <c r="AJ72" s="324">
        <f>SUMIF('Rekapitulasi Juni'!$D$9:$D$192,APS!$B72,'Rekapitulasi Juni'!$F$9:$F$192)</f>
        <v>0</v>
      </c>
      <c r="AK72" s="324">
        <f>SUMIF('Rekapitulasi Juni'!$D$9:$D$192,APS!$B72,'Rekapitulasi Juni'!$K$9:$K$192)</f>
        <v>0</v>
      </c>
      <c r="AL72" s="325">
        <f t="shared" si="37"/>
        <v>0</v>
      </c>
      <c r="AM72" s="325">
        <f t="shared" si="38"/>
        <v>0</v>
      </c>
      <c r="AN72" s="27"/>
      <c r="AO72" s="324">
        <f>SUMIF('Rekapitulasi Juni'!$U$9:$U$192,APS!$B72,'Rekapitulasi Juni'!$V$9:$V$192)</f>
        <v>0</v>
      </c>
      <c r="AP72" s="324">
        <f>SUMIF('Rekapitulasi Juni'!$U$9:$U$192,APS!$B72,'Rekapitulasi Juni'!$W$9:$W$192)</f>
        <v>0</v>
      </c>
      <c r="AQ72" s="27"/>
      <c r="AR72" s="325">
        <f t="shared" si="39"/>
        <v>0</v>
      </c>
      <c r="AS72" s="325">
        <f t="shared" si="40"/>
        <v>0</v>
      </c>
      <c r="AT72" s="27"/>
      <c r="AU72" s="324">
        <f>SUMIF('Rekapitulasi Juni'!$AL$9:$AL$192,APS!$B72,'Rekapitulasi Juni'!$AM$9:$AM$192)</f>
        <v>0</v>
      </c>
      <c r="AV72" s="324">
        <f>SUMIF('Rekapitulasi Juni'!$AL$9:$AL$192,APS!$B72,'Rekapitulasi Juni'!$AN$9:$AN$192)</f>
        <v>0</v>
      </c>
      <c r="AW72" s="27"/>
      <c r="AX72" s="325">
        <f t="shared" si="41"/>
        <v>0</v>
      </c>
      <c r="AY72" s="325">
        <f t="shared" si="42"/>
        <v>0</v>
      </c>
      <c r="AZ72" s="41">
        <f t="shared" si="43"/>
        <v>0</v>
      </c>
      <c r="BA72" s="41">
        <f t="shared" si="44"/>
        <v>0</v>
      </c>
      <c r="BB72" s="41">
        <f t="shared" si="45"/>
        <v>0</v>
      </c>
      <c r="BC72" s="41">
        <f t="shared" si="46"/>
        <v>0</v>
      </c>
      <c r="BD72" s="41">
        <f t="shared" si="47"/>
        <v>0</v>
      </c>
      <c r="BE72" s="41">
        <f t="shared" si="48"/>
        <v>0</v>
      </c>
      <c r="BF72" s="180">
        <f t="shared" si="49"/>
        <v>0</v>
      </c>
      <c r="BG72" s="27">
        <v>100</v>
      </c>
      <c r="BH72" s="27"/>
      <c r="BI72" s="324">
        <f>SUMIF('Rekapitulasi Juni'!$D$214:$D$393,APS!$B72,'Rekapitulasi Juni'!$E$214:$E$393)</f>
        <v>0</v>
      </c>
      <c r="BJ72" s="324">
        <f>SUMIF('Rekapitulasi Juni'!$D$214:$D$393,APS!$B72,'Rekapitulasi Juni'!$F$214:$F$393)</f>
        <v>0</v>
      </c>
      <c r="BK72" s="27"/>
      <c r="BL72" s="325">
        <f t="shared" si="50"/>
        <v>0</v>
      </c>
      <c r="BM72" s="325">
        <f t="shared" si="51"/>
        <v>0</v>
      </c>
      <c r="BN72" s="27"/>
      <c r="BO72" s="324">
        <f>SUMIF('Rekapitulasi Juni'!$U$214:$U$393,APS!$B72,'Rekapitulasi Juni'!$V$214:$V$393)</f>
        <v>0</v>
      </c>
      <c r="BP72" s="324">
        <f>SUMIF('Rekapitulasi Juni'!$U$214:$U$393,APS!$B72,'Rekapitulasi Juni'!$W$214:$W$393)</f>
        <v>0</v>
      </c>
      <c r="BQ72" s="27"/>
      <c r="BR72" s="325">
        <f t="shared" si="52"/>
        <v>0</v>
      </c>
      <c r="BS72" s="325">
        <f t="shared" si="53"/>
        <v>0</v>
      </c>
      <c r="BT72" s="27"/>
      <c r="BU72" s="324">
        <f>SUMIF('Rekapitulasi Juni'!$AL$214:$AL$393,APS!$B72,'Rekapitulasi Juni'!$AM$214:$AM$393)</f>
        <v>0</v>
      </c>
      <c r="BV72" s="324">
        <f>SUMIF('Rekapitulasi Juni'!$AL$214:$AL$393,APS!$B72,'Rekapitulasi Juni'!$AN$214:$AN$393)</f>
        <v>0</v>
      </c>
      <c r="BW72" s="27"/>
      <c r="BX72" s="325">
        <f t="shared" si="54"/>
        <v>0</v>
      </c>
      <c r="BY72" s="325">
        <f t="shared" si="55"/>
        <v>0</v>
      </c>
      <c r="BZ72" s="27">
        <v>100</v>
      </c>
      <c r="CA72" s="324">
        <f>SUMIF('Rekapitulasi Juni'!$BA$214:$BA$393,APS!$B72,'Rekapitulasi Juni'!$BB$214:$BB$393)</f>
        <v>0</v>
      </c>
      <c r="CB72" s="324">
        <f>SUMIF('Rekapitulasi Juni'!$BA$214:$BA$393,APS!$B72,'Rekapitulasi Juni'!$BC$214:$BC$393)</f>
        <v>0</v>
      </c>
      <c r="CC72" s="27"/>
      <c r="CD72" s="325">
        <f t="shared" si="56"/>
        <v>0</v>
      </c>
      <c r="CE72" s="325">
        <f t="shared" si="57"/>
        <v>0</v>
      </c>
      <c r="CF72" s="27"/>
      <c r="CG72" s="324">
        <f>SUMIF('Rekapitulasi Juni'!$BP$214:$BP$393,APS!$B72,'Rekapitulasi Juni'!$BQ$214:$BQ$393)</f>
        <v>0</v>
      </c>
      <c r="CH72" s="324">
        <f>SUMIF('Rekapitulasi Juni'!$BP$214:$BP$393,APS!$B72,'Rekapitulasi Juni'!$BR$214:$BR$393)</f>
        <v>0</v>
      </c>
      <c r="CI72" s="27"/>
      <c r="CJ72" s="325">
        <f t="shared" si="58"/>
        <v>0</v>
      </c>
      <c r="CK72" s="325">
        <f t="shared" si="59"/>
        <v>0</v>
      </c>
      <c r="CL72" s="41">
        <f t="shared" si="60"/>
        <v>100</v>
      </c>
      <c r="CM72" s="41">
        <f t="shared" si="61"/>
        <v>0</v>
      </c>
      <c r="CN72" s="41">
        <f t="shared" si="62"/>
        <v>0</v>
      </c>
      <c r="CO72" s="41">
        <f t="shared" si="63"/>
        <v>0</v>
      </c>
      <c r="CP72" s="41">
        <f t="shared" si="64"/>
        <v>0</v>
      </c>
      <c r="CQ72" s="41">
        <f t="shared" si="65"/>
        <v>-100</v>
      </c>
      <c r="CR72" s="180">
        <f t="shared" si="66"/>
        <v>0</v>
      </c>
      <c r="CS72" s="27">
        <v>0</v>
      </c>
      <c r="CT72" s="27"/>
      <c r="CU72" s="324">
        <f>SUMIF('Rekapitulasi Juni'!$D$410:$D$588,APS!$B72,'Rekapitulasi Juni'!$E$410:$E$588)</f>
        <v>0</v>
      </c>
      <c r="CV72" s="324">
        <f>SUMIF('Rekapitulasi Juni'!$D$410:$D$588,APS!$B72,'Rekapitulasi Juni'!$F$410:$F$588)</f>
        <v>0</v>
      </c>
      <c r="CW72" s="27"/>
      <c r="CX72" s="325">
        <f t="shared" si="67"/>
        <v>0</v>
      </c>
      <c r="CY72" s="325">
        <f t="shared" si="68"/>
        <v>0</v>
      </c>
      <c r="CZ72" s="27"/>
      <c r="DA72" s="324">
        <f>SUMIF('Rekapitulasi Juni'!$U$410:$U$588,APS!$B72,'Rekapitulasi Juni'!$V$410:$V$588)</f>
        <v>0</v>
      </c>
      <c r="DB72" s="324">
        <f>SUMIF('Rekapitulasi Juni'!$U$410:$U$588,APS!$B72,'Rekapitulasi Juni'!$W$410:$W$588)</f>
        <v>0</v>
      </c>
      <c r="DC72" s="27"/>
      <c r="DD72" s="325">
        <f t="shared" si="69"/>
        <v>0</v>
      </c>
      <c r="DE72" s="325">
        <f t="shared" si="70"/>
        <v>0</v>
      </c>
      <c r="DF72" s="27"/>
      <c r="DG72" s="324">
        <f>SUMIF('Rekapitulasi Juni'!$AL$410:$AL$588,APS!$B72,'Rekapitulasi Juni'!$AM$410:$AM$588)</f>
        <v>0</v>
      </c>
      <c r="DH72" s="324">
        <f>SUMIF('Rekapitulasi Juni'!$AL$410:$AL$588,APS!$B72,'Rekapitulasi Juni'!$AN$410:$AN$588)</f>
        <v>0</v>
      </c>
      <c r="DI72" s="27"/>
      <c r="DJ72" s="325">
        <f t="shared" si="71"/>
        <v>0</v>
      </c>
      <c r="DK72" s="325">
        <f t="shared" si="72"/>
        <v>0</v>
      </c>
      <c r="DL72" s="27"/>
      <c r="DM72" s="324">
        <f>SUMIF('Rekapitulasi Juni'!$BA$410:$BA$588,APS!$B72,'Rekapitulasi Juni'!$BB$410:$BB$588)</f>
        <v>0</v>
      </c>
      <c r="DN72" s="324">
        <f>SUMIF('Rekapitulasi Juni'!$BA$410:$BA$588,APS!$B72,'Rekapitulasi Juni'!$BC$410:$BC$588)</f>
        <v>0</v>
      </c>
      <c r="DO72" s="324">
        <f>SUMIF('Rekapitulasi Juni'!$BA$410:$BA$588,APS!$B72,'Rekapitulasi Juni'!$BF$410:$BF$588)</f>
        <v>0</v>
      </c>
      <c r="DP72" s="325">
        <f t="shared" si="73"/>
        <v>0</v>
      </c>
      <c r="DQ72" s="325">
        <f t="shared" si="74"/>
        <v>0</v>
      </c>
      <c r="DR72" s="27"/>
      <c r="DS72" s="324">
        <f>SUMIF('Rekapitulasi Juni'!$BP$410:$BP$588,APS!$B72,'Rekapitulasi Juni'!$BQ$410:$BQ$588)</f>
        <v>0</v>
      </c>
      <c r="DT72" s="324">
        <f>SUMIF('Rekapitulasi Juni'!$BP$410:$BP$588,APS!$B72,'Rekapitulasi Juni'!$BR$410:$BR$588)</f>
        <v>0</v>
      </c>
      <c r="DU72" s="27"/>
      <c r="DV72" s="325">
        <f t="shared" si="75"/>
        <v>0</v>
      </c>
      <c r="DW72" s="325">
        <f t="shared" si="76"/>
        <v>0</v>
      </c>
      <c r="DX72" s="41">
        <f t="shared" si="77"/>
        <v>0</v>
      </c>
      <c r="DY72" s="41">
        <f t="shared" si="78"/>
        <v>0</v>
      </c>
      <c r="DZ72" s="41">
        <f t="shared" si="79"/>
        <v>0</v>
      </c>
      <c r="EA72" s="41">
        <f t="shared" si="80"/>
        <v>0</v>
      </c>
      <c r="EB72" s="41">
        <f t="shared" si="81"/>
        <v>0</v>
      </c>
      <c r="EC72" s="41">
        <f t="shared" si="82"/>
        <v>0</v>
      </c>
      <c r="ED72" s="180">
        <f t="shared" si="83"/>
        <v>0</v>
      </c>
      <c r="EE72" s="27">
        <v>0</v>
      </c>
      <c r="EF72" s="27"/>
      <c r="EG72" s="324">
        <f>SUMIF('Rekapitulasi Juni'!$D$608:$D$786,APS!$B72,'Rekapitulasi Juni'!$E$608:$E$786)</f>
        <v>0</v>
      </c>
      <c r="EH72" s="324">
        <f>SUMIF('Rekapitulasi Juni'!$D$608:$D$786,APS!$B72,'Rekapitulasi Juni'!$F$608:$F$786)</f>
        <v>0</v>
      </c>
      <c r="EI72" s="27"/>
      <c r="EJ72" s="325">
        <f t="shared" si="84"/>
        <v>0</v>
      </c>
      <c r="EK72" s="325">
        <f t="shared" si="85"/>
        <v>0</v>
      </c>
      <c r="EL72" s="27"/>
      <c r="EM72" s="324">
        <f>SUMIF('Rekapitulasi Juni'!$U$608:$U$786,APS!$B72,'Rekapitulasi Juni'!$V$608:$V$786)</f>
        <v>100</v>
      </c>
      <c r="EN72" s="324">
        <f>SUMIF('Rekapitulasi Juni'!$U$608:$U$786,APS!$B72,'Rekapitulasi Juni'!$W$608:$W$786)</f>
        <v>0</v>
      </c>
      <c r="EO72" s="27"/>
      <c r="EP72" s="325">
        <f t="shared" si="86"/>
        <v>0</v>
      </c>
      <c r="EQ72" s="325">
        <f t="shared" si="87"/>
        <v>0</v>
      </c>
      <c r="ER72" s="27"/>
      <c r="ES72" s="324">
        <f>SUMIF('Rekapitulasi Juni'!$AL$608:$AL$786,APS!$B72,'Rekapitulasi Juni'!$AM$608:$AM$786)</f>
        <v>100</v>
      </c>
      <c r="ET72" s="324">
        <f>SUMIF('Rekapitulasi Juni'!$AL$608:$AL$786,APS!$B72,'Rekapitulasi Juni'!$AN$608:$AN$786)</f>
        <v>100</v>
      </c>
      <c r="EU72" s="27"/>
      <c r="EV72" s="325">
        <f t="shared" si="88"/>
        <v>0</v>
      </c>
      <c r="EW72" s="325">
        <f t="shared" si="89"/>
        <v>100</v>
      </c>
      <c r="EX72" s="27"/>
      <c r="EY72" s="324">
        <f>SUMIF('Rekapitulasi Juni'!$BA$608:$BA$786,APS!$B72,'Rekapitulasi Juni'!$BB$608:$BB$786)</f>
        <v>100</v>
      </c>
      <c r="EZ72" s="324">
        <f>SUMIF('Rekapitulasi Juni'!$BA$608:$BA$786,APS!$B72,'Rekapitulasi Juni'!$BC$608:$BC$786)</f>
        <v>0</v>
      </c>
      <c r="FA72" s="324">
        <f>SUMIF('Rekapitulasi Juni'!$BA$608:$BA$786,APS!$B72,'Rekapitulasi Juni'!$BF$608:$BF$786)</f>
        <v>0</v>
      </c>
      <c r="FB72" s="325">
        <f t="shared" si="90"/>
        <v>0</v>
      </c>
      <c r="FC72" s="325">
        <f t="shared" si="91"/>
        <v>0</v>
      </c>
      <c r="FD72" s="27"/>
      <c r="FE72" s="27"/>
      <c r="FF72" s="27"/>
      <c r="FG72" s="27"/>
      <c r="FH72" s="27"/>
      <c r="FI72" s="27"/>
      <c r="FJ72" s="41">
        <f t="shared" si="92"/>
        <v>0</v>
      </c>
      <c r="FK72" s="41">
        <f t="shared" si="93"/>
        <v>300</v>
      </c>
      <c r="FL72" s="41">
        <f t="shared" si="94"/>
        <v>100</v>
      </c>
      <c r="FM72" s="41">
        <f t="shared" si="95"/>
        <v>0</v>
      </c>
      <c r="FN72" s="41">
        <f t="shared" si="96"/>
        <v>100</v>
      </c>
      <c r="FO72" s="41">
        <f t="shared" si="97"/>
        <v>100</v>
      </c>
      <c r="FP72" s="180">
        <f t="shared" si="98"/>
        <v>0</v>
      </c>
      <c r="FQ72" s="27"/>
      <c r="FR72" s="27"/>
      <c r="FS72" s="324">
        <f>SUMIF('Rekapitulasi Juni'!$D$804:$D$984,APS!$B72,'Rekapitulasi Juni'!$E$804:$E$984)</f>
        <v>0</v>
      </c>
      <c r="FT72" s="324">
        <f>SUMIF('Rekapitulasi Juni'!$D$804:$D$984,APS!$B72,'Rekapitulasi Juni'!$F$804:$F$984)</f>
        <v>0</v>
      </c>
      <c r="FU72" s="27"/>
      <c r="FV72" s="325">
        <f t="shared" si="99"/>
        <v>0</v>
      </c>
      <c r="FW72" s="325">
        <f t="shared" si="100"/>
        <v>0</v>
      </c>
      <c r="FX72" s="27"/>
      <c r="FY72" s="324">
        <f>SUMIF('Rekapitulasi Juni'!$U$804:$U$984,APS!$B72,'Rekapitulasi Juni'!$V$804:$V$984)</f>
        <v>0</v>
      </c>
      <c r="FZ72" s="324">
        <f>SUMIF('Rekapitulasi Juni'!$U$804:$U$984,APS!$B72,'Rekapitulasi Juni'!$W$804:$W$984)</f>
        <v>0</v>
      </c>
      <c r="GA72" s="27"/>
      <c r="GB72" s="325">
        <f t="shared" si="101"/>
        <v>0</v>
      </c>
      <c r="GC72" s="325">
        <f t="shared" si="102"/>
        <v>0</v>
      </c>
      <c r="GD72" s="27"/>
      <c r="GE72" s="324">
        <f>SUMIF('Rekapitulasi Juni'!$AL$804:$AL$984,APS!$B72,'Rekapitulasi Juni'!$AM$804:$AM$984)</f>
        <v>0</v>
      </c>
      <c r="GF72" s="324">
        <f>SUMIF('Rekapitulasi Juni'!$AL$804:$AL$984,APS!$B72,'Rekapitulasi Juni'!$AN$804:$AN$984)</f>
        <v>0</v>
      </c>
      <c r="GG72" s="27"/>
      <c r="GH72" s="325">
        <f t="shared" si="27"/>
        <v>0</v>
      </c>
      <c r="GI72" s="325">
        <f t="shared" si="28"/>
        <v>0</v>
      </c>
      <c r="GJ72" s="27"/>
      <c r="GK72" s="27"/>
      <c r="GL72" s="41">
        <f t="shared" si="103"/>
        <v>0</v>
      </c>
      <c r="GM72" s="41">
        <f t="shared" si="104"/>
        <v>0</v>
      </c>
      <c r="GN72" s="41">
        <f t="shared" si="105"/>
        <v>0</v>
      </c>
      <c r="GO72" s="41">
        <f t="shared" si="106"/>
        <v>0</v>
      </c>
      <c r="GP72" s="41">
        <f t="shared" si="107"/>
        <v>0</v>
      </c>
      <c r="GQ72" s="41">
        <f t="shared" si="108"/>
        <v>0</v>
      </c>
      <c r="GR72" s="180">
        <f t="shared" si="109"/>
        <v>0</v>
      </c>
      <c r="GS72" s="41">
        <f t="shared" si="29"/>
        <v>100</v>
      </c>
      <c r="GT72" s="41">
        <f t="shared" si="30"/>
        <v>300</v>
      </c>
      <c r="GU72" s="41">
        <f t="shared" si="31"/>
        <v>100</v>
      </c>
      <c r="GV72" s="41">
        <f t="shared" si="32"/>
        <v>0</v>
      </c>
      <c r="GW72" s="41">
        <f t="shared" si="33"/>
        <v>100</v>
      </c>
      <c r="GX72" s="41">
        <f t="shared" si="34"/>
        <v>0</v>
      </c>
      <c r="GY72" s="180">
        <f t="shared" si="35"/>
        <v>100</v>
      </c>
      <c r="GZ72" s="41">
        <v>56</v>
      </c>
      <c r="HA72" s="32" t="s">
        <v>1311</v>
      </c>
      <c r="HB72" s="42">
        <f t="shared" si="123"/>
        <v>0</v>
      </c>
      <c r="HC72" s="43"/>
    </row>
    <row r="73" spans="1:211" ht="15" customHeight="1">
      <c r="A73" s="31" t="s">
        <v>157</v>
      </c>
      <c r="B73" s="32" t="s">
        <v>158</v>
      </c>
      <c r="C73" s="31" t="s">
        <v>150</v>
      </c>
      <c r="D73" s="31" t="s">
        <v>151</v>
      </c>
      <c r="E73" s="31" t="s">
        <v>150</v>
      </c>
      <c r="F73" s="31" t="s">
        <v>152</v>
      </c>
      <c r="G73" s="33">
        <v>300</v>
      </c>
      <c r="H73" s="33">
        <v>0</v>
      </c>
      <c r="I73" s="33">
        <v>0</v>
      </c>
      <c r="J73" s="34">
        <f>IFERROR(VLOOKUP(A73,#REF!,3,0),0)</f>
        <v>0</v>
      </c>
      <c r="K73" s="34">
        <f t="shared" si="118"/>
        <v>40</v>
      </c>
      <c r="L73" s="34">
        <v>60</v>
      </c>
      <c r="M73" s="34">
        <v>100</v>
      </c>
      <c r="N73" s="35">
        <f t="shared" si="119"/>
        <v>260</v>
      </c>
      <c r="O73" s="35">
        <f t="shared" si="120"/>
        <v>260</v>
      </c>
      <c r="P73" s="49">
        <v>200</v>
      </c>
      <c r="Q73" s="36">
        <f t="shared" si="36"/>
        <v>240</v>
      </c>
      <c r="R73" s="36"/>
      <c r="S73" s="37">
        <f ca="1">SUMIF(ROP!$D$6:$H$65536,A73,ROP!$J$6:$J$65536)</f>
        <v>0</v>
      </c>
      <c r="T73" s="37">
        <f>SUMIF(HASIL!$B:$B,APS!$B73&amp;RIGHT(APS!T$9,2),HASIL!$I:$I)</f>
        <v>12</v>
      </c>
      <c r="U73" s="37">
        <f>SUMIF(HASIL!$B:$B,APS!$B73&amp;RIGHT(APS!U$9,2),HASIL!$I:$I)</f>
        <v>0</v>
      </c>
      <c r="V73" s="37">
        <f>SUMIF(HASIL!$B:$B,APS!$B73&amp;RIGHT(APS!V$9,2),HASIL!$I:$I)</f>
        <v>0</v>
      </c>
      <c r="W73" s="37">
        <f>SUMIF(HASIL!$B:$B,APS!$B73&amp;RIGHT(APS!W$9,2),HASIL!$I:$I)</f>
        <v>0</v>
      </c>
      <c r="X73" s="38">
        <f t="shared" si="121"/>
        <v>12</v>
      </c>
      <c r="Y73" s="38">
        <f t="shared" si="122"/>
        <v>-228</v>
      </c>
      <c r="Z73" s="39">
        <f t="shared" si="115"/>
        <v>0</v>
      </c>
      <c r="AA73" s="39">
        <f t="shared" si="26"/>
        <v>240</v>
      </c>
      <c r="AB73" s="40">
        <f t="shared" si="116"/>
        <v>200</v>
      </c>
      <c r="AC73" s="27">
        <v>0</v>
      </c>
      <c r="AD73" s="27"/>
      <c r="AE73" s="27"/>
      <c r="AF73" s="27"/>
      <c r="AG73" s="27"/>
      <c r="AH73" s="27"/>
      <c r="AI73" s="324">
        <f>SUMIF('Rekapitulasi Juni'!$D$9:$D$192,APS!$B73,'Rekapitulasi Juni'!$E$9:$E$192)</f>
        <v>200</v>
      </c>
      <c r="AJ73" s="324">
        <f>SUMIF('Rekapitulasi Juni'!$D$9:$D$192,APS!$B73,'Rekapitulasi Juni'!$F$9:$F$192)</f>
        <v>12</v>
      </c>
      <c r="AK73" s="324">
        <f>SUMIF('Rekapitulasi Juni'!$D$9:$D$192,APS!$B73,'Rekapitulasi Juni'!$K$9:$K$192)</f>
        <v>0</v>
      </c>
      <c r="AL73" s="325">
        <f t="shared" si="37"/>
        <v>0</v>
      </c>
      <c r="AM73" s="325">
        <f t="shared" si="38"/>
        <v>6</v>
      </c>
      <c r="AN73" s="27">
        <v>40</v>
      </c>
      <c r="AO73" s="324">
        <f>SUMIF('Rekapitulasi Juni'!$U$9:$U$192,APS!$B73,'Rekapitulasi Juni'!$V$9:$V$192)</f>
        <v>0</v>
      </c>
      <c r="AP73" s="324">
        <f>SUMIF('Rekapitulasi Juni'!$U$9:$U$192,APS!$B73,'Rekapitulasi Juni'!$W$9:$W$192)</f>
        <v>0</v>
      </c>
      <c r="AQ73" s="27"/>
      <c r="AR73" s="325">
        <f t="shared" si="39"/>
        <v>0</v>
      </c>
      <c r="AS73" s="325">
        <f t="shared" si="40"/>
        <v>0</v>
      </c>
      <c r="AT73" s="27"/>
      <c r="AU73" s="324">
        <f>SUMIF('Rekapitulasi Juni'!$AL$9:$AL$192,APS!$B73,'Rekapitulasi Juni'!$AM$9:$AM$192)</f>
        <v>0</v>
      </c>
      <c r="AV73" s="324">
        <f>SUMIF('Rekapitulasi Juni'!$AL$9:$AL$192,APS!$B73,'Rekapitulasi Juni'!$AN$9:$AN$192)</f>
        <v>0</v>
      </c>
      <c r="AW73" s="27"/>
      <c r="AX73" s="325">
        <f t="shared" si="41"/>
        <v>0</v>
      </c>
      <c r="AY73" s="325">
        <f t="shared" si="42"/>
        <v>0</v>
      </c>
      <c r="AZ73" s="41">
        <f t="shared" si="43"/>
        <v>40</v>
      </c>
      <c r="BA73" s="41">
        <f t="shared" si="44"/>
        <v>200</v>
      </c>
      <c r="BB73" s="41">
        <f t="shared" si="45"/>
        <v>12</v>
      </c>
      <c r="BC73" s="41">
        <f t="shared" si="46"/>
        <v>0</v>
      </c>
      <c r="BD73" s="41">
        <f t="shared" si="47"/>
        <v>12</v>
      </c>
      <c r="BE73" s="41">
        <f t="shared" si="48"/>
        <v>-28</v>
      </c>
      <c r="BF73" s="180">
        <f t="shared" si="49"/>
        <v>30</v>
      </c>
      <c r="BG73" s="27">
        <v>200</v>
      </c>
      <c r="BH73" s="27"/>
      <c r="BI73" s="324">
        <f>SUMIF('Rekapitulasi Juni'!$D$214:$D$393,APS!$B73,'Rekapitulasi Juni'!$E$214:$E$393)</f>
        <v>0</v>
      </c>
      <c r="BJ73" s="324">
        <f>SUMIF('Rekapitulasi Juni'!$D$214:$D$393,APS!$B73,'Rekapitulasi Juni'!$F$214:$F$393)</f>
        <v>0</v>
      </c>
      <c r="BK73" s="27"/>
      <c r="BL73" s="325">
        <f t="shared" si="50"/>
        <v>0</v>
      </c>
      <c r="BM73" s="325">
        <f t="shared" si="51"/>
        <v>0</v>
      </c>
      <c r="BN73" s="27"/>
      <c r="BO73" s="324">
        <f>SUMIF('Rekapitulasi Juni'!$U$214:$U$393,APS!$B73,'Rekapitulasi Juni'!$V$214:$V$393)</f>
        <v>28</v>
      </c>
      <c r="BP73" s="324">
        <f>SUMIF('Rekapitulasi Juni'!$U$214:$U$393,APS!$B73,'Rekapitulasi Juni'!$W$214:$W$393)</f>
        <v>28</v>
      </c>
      <c r="BQ73" s="27"/>
      <c r="BR73" s="325">
        <f t="shared" si="52"/>
        <v>0</v>
      </c>
      <c r="BS73" s="325">
        <f t="shared" si="53"/>
        <v>100</v>
      </c>
      <c r="BT73" s="27"/>
      <c r="BU73" s="324">
        <f>SUMIF('Rekapitulasi Juni'!$AL$214:$AL$393,APS!$B73,'Rekapitulasi Juni'!$AM$214:$AM$393)</f>
        <v>0</v>
      </c>
      <c r="BV73" s="324">
        <f>SUMIF('Rekapitulasi Juni'!$AL$214:$AL$393,APS!$B73,'Rekapitulasi Juni'!$AN$214:$AN$393)</f>
        <v>0</v>
      </c>
      <c r="BW73" s="27"/>
      <c r="BX73" s="325">
        <f t="shared" si="54"/>
        <v>0</v>
      </c>
      <c r="BY73" s="325">
        <f t="shared" si="55"/>
        <v>0</v>
      </c>
      <c r="BZ73" s="27">
        <v>50</v>
      </c>
      <c r="CA73" s="324">
        <f>SUMIF('Rekapitulasi Juni'!$BA$214:$BA$393,APS!$B73,'Rekapitulasi Juni'!$BB$214:$BB$393)</f>
        <v>0</v>
      </c>
      <c r="CB73" s="324">
        <f>SUMIF('Rekapitulasi Juni'!$BA$214:$BA$393,APS!$B73,'Rekapitulasi Juni'!$BC$214:$BC$393)</f>
        <v>0</v>
      </c>
      <c r="CC73" s="27"/>
      <c r="CD73" s="325">
        <f t="shared" si="56"/>
        <v>0</v>
      </c>
      <c r="CE73" s="325">
        <f t="shared" si="57"/>
        <v>0</v>
      </c>
      <c r="CF73" s="27">
        <v>150</v>
      </c>
      <c r="CG73" s="324">
        <f>SUMIF('Rekapitulasi Juni'!$BP$214:$BP$393,APS!$B73,'Rekapitulasi Juni'!$BQ$214:$BQ$393)</f>
        <v>0</v>
      </c>
      <c r="CH73" s="324">
        <f>SUMIF('Rekapitulasi Juni'!$BP$214:$BP$393,APS!$B73,'Rekapitulasi Juni'!$BR$214:$BR$393)</f>
        <v>0</v>
      </c>
      <c r="CI73" s="27"/>
      <c r="CJ73" s="325">
        <f t="shared" si="58"/>
        <v>0</v>
      </c>
      <c r="CK73" s="325">
        <f t="shared" si="59"/>
        <v>0</v>
      </c>
      <c r="CL73" s="41">
        <f t="shared" si="60"/>
        <v>200</v>
      </c>
      <c r="CM73" s="41">
        <f t="shared" si="61"/>
        <v>28</v>
      </c>
      <c r="CN73" s="41">
        <f t="shared" si="62"/>
        <v>28</v>
      </c>
      <c r="CO73" s="41">
        <f t="shared" si="63"/>
        <v>0</v>
      </c>
      <c r="CP73" s="41">
        <f t="shared" si="64"/>
        <v>28</v>
      </c>
      <c r="CQ73" s="41">
        <f t="shared" si="65"/>
        <v>-172</v>
      </c>
      <c r="CR73" s="180">
        <f t="shared" si="66"/>
        <v>14.000000000000002</v>
      </c>
      <c r="CS73" s="27">
        <v>0</v>
      </c>
      <c r="CT73" s="27"/>
      <c r="CU73" s="324">
        <f>SUMIF('Rekapitulasi Juni'!$D$410:$D$588,APS!$B73,'Rekapitulasi Juni'!$E$410:$E$588)</f>
        <v>0</v>
      </c>
      <c r="CV73" s="324">
        <f>SUMIF('Rekapitulasi Juni'!$D$410:$D$588,APS!$B73,'Rekapitulasi Juni'!$F$410:$F$588)</f>
        <v>0</v>
      </c>
      <c r="CW73" s="27"/>
      <c r="CX73" s="325">
        <f t="shared" si="67"/>
        <v>0</v>
      </c>
      <c r="CY73" s="325">
        <f t="shared" si="68"/>
        <v>0</v>
      </c>
      <c r="CZ73" s="27"/>
      <c r="DA73" s="324">
        <f>SUMIF('Rekapitulasi Juni'!$U$410:$U$588,APS!$B73,'Rekapitulasi Juni'!$V$410:$V$588)</f>
        <v>0</v>
      </c>
      <c r="DB73" s="324">
        <f>SUMIF('Rekapitulasi Juni'!$U$410:$U$588,APS!$B73,'Rekapitulasi Juni'!$W$410:$W$588)</f>
        <v>0</v>
      </c>
      <c r="DC73" s="27"/>
      <c r="DD73" s="325">
        <f t="shared" si="69"/>
        <v>0</v>
      </c>
      <c r="DE73" s="325">
        <f t="shared" si="70"/>
        <v>0</v>
      </c>
      <c r="DF73" s="27"/>
      <c r="DG73" s="324">
        <f>SUMIF('Rekapitulasi Juni'!$AL$410:$AL$588,APS!$B73,'Rekapitulasi Juni'!$AM$410:$AM$588)</f>
        <v>40</v>
      </c>
      <c r="DH73" s="324">
        <f>SUMIF('Rekapitulasi Juni'!$AL$410:$AL$588,APS!$B73,'Rekapitulasi Juni'!$AN$410:$AN$588)</f>
        <v>0</v>
      </c>
      <c r="DI73" s="27"/>
      <c r="DJ73" s="325">
        <f t="shared" si="71"/>
        <v>0</v>
      </c>
      <c r="DK73" s="325">
        <f t="shared" si="72"/>
        <v>0</v>
      </c>
      <c r="DL73" s="27"/>
      <c r="DM73" s="324">
        <f>SUMIF('Rekapitulasi Juni'!$BA$410:$BA$588,APS!$B73,'Rekapitulasi Juni'!$BB$410:$BB$588)</f>
        <v>0</v>
      </c>
      <c r="DN73" s="324">
        <f>SUMIF('Rekapitulasi Juni'!$BA$410:$BA$588,APS!$B73,'Rekapitulasi Juni'!$BC$410:$BC$588)</f>
        <v>0</v>
      </c>
      <c r="DO73" s="324">
        <f>SUMIF('Rekapitulasi Juni'!$BA$410:$BA$588,APS!$B73,'Rekapitulasi Juni'!$BF$410:$BF$588)</f>
        <v>0</v>
      </c>
      <c r="DP73" s="325">
        <f t="shared" si="73"/>
        <v>0</v>
      </c>
      <c r="DQ73" s="325">
        <f t="shared" si="74"/>
        <v>0</v>
      </c>
      <c r="DR73" s="27"/>
      <c r="DS73" s="324">
        <f>SUMIF('Rekapitulasi Juni'!$BP$410:$BP$588,APS!$B73,'Rekapitulasi Juni'!$BQ$410:$BQ$588)</f>
        <v>0</v>
      </c>
      <c r="DT73" s="324">
        <f>SUMIF('Rekapitulasi Juni'!$BP$410:$BP$588,APS!$B73,'Rekapitulasi Juni'!$BR$410:$BR$588)</f>
        <v>0</v>
      </c>
      <c r="DU73" s="27"/>
      <c r="DV73" s="325">
        <f t="shared" si="75"/>
        <v>0</v>
      </c>
      <c r="DW73" s="325">
        <f t="shared" si="76"/>
        <v>0</v>
      </c>
      <c r="DX73" s="41">
        <f t="shared" si="77"/>
        <v>0</v>
      </c>
      <c r="DY73" s="41">
        <f t="shared" si="78"/>
        <v>40</v>
      </c>
      <c r="DZ73" s="41">
        <f t="shared" si="79"/>
        <v>0</v>
      </c>
      <c r="EA73" s="41">
        <f t="shared" si="80"/>
        <v>0</v>
      </c>
      <c r="EB73" s="41">
        <f t="shared" si="81"/>
        <v>0</v>
      </c>
      <c r="EC73" s="41">
        <f t="shared" si="82"/>
        <v>0</v>
      </c>
      <c r="ED73" s="180">
        <f t="shared" si="83"/>
        <v>0</v>
      </c>
      <c r="EE73" s="27">
        <v>0</v>
      </c>
      <c r="EF73" s="27"/>
      <c r="EG73" s="324">
        <f>SUMIF('Rekapitulasi Juni'!$D$608:$D$786,APS!$B73,'Rekapitulasi Juni'!$E$608:$E$786)</f>
        <v>0</v>
      </c>
      <c r="EH73" s="324">
        <f>SUMIF('Rekapitulasi Juni'!$D$608:$D$786,APS!$B73,'Rekapitulasi Juni'!$F$608:$F$786)</f>
        <v>0</v>
      </c>
      <c r="EI73" s="27"/>
      <c r="EJ73" s="325">
        <f t="shared" si="84"/>
        <v>0</v>
      </c>
      <c r="EK73" s="325">
        <f t="shared" si="85"/>
        <v>0</v>
      </c>
      <c r="EL73" s="27"/>
      <c r="EM73" s="324">
        <f>SUMIF('Rekapitulasi Juni'!$U$608:$U$786,APS!$B73,'Rekapitulasi Juni'!$V$608:$V$786)</f>
        <v>100</v>
      </c>
      <c r="EN73" s="324">
        <f>SUMIF('Rekapitulasi Juni'!$U$608:$U$786,APS!$B73,'Rekapitulasi Juni'!$W$608:$W$786)</f>
        <v>0</v>
      </c>
      <c r="EO73" s="27"/>
      <c r="EP73" s="325">
        <f t="shared" si="86"/>
        <v>0</v>
      </c>
      <c r="EQ73" s="325">
        <f t="shared" si="87"/>
        <v>0</v>
      </c>
      <c r="ER73" s="27"/>
      <c r="ES73" s="324">
        <f>SUMIF('Rekapitulasi Juni'!$AL$608:$AL$786,APS!$B73,'Rekapitulasi Juni'!$AM$608:$AM$786)</f>
        <v>0</v>
      </c>
      <c r="ET73" s="324">
        <f>SUMIF('Rekapitulasi Juni'!$AL$608:$AL$786,APS!$B73,'Rekapitulasi Juni'!$AN$608:$AN$786)</f>
        <v>0</v>
      </c>
      <c r="EU73" s="27"/>
      <c r="EV73" s="325">
        <f t="shared" si="88"/>
        <v>0</v>
      </c>
      <c r="EW73" s="325">
        <f t="shared" si="89"/>
        <v>0</v>
      </c>
      <c r="EX73" s="27"/>
      <c r="EY73" s="324">
        <f>SUMIF('Rekapitulasi Juni'!$BA$608:$BA$786,APS!$B73,'Rekapitulasi Juni'!$BB$608:$BB$786)</f>
        <v>100</v>
      </c>
      <c r="EZ73" s="324">
        <f>SUMIF('Rekapitulasi Juni'!$BA$608:$BA$786,APS!$B73,'Rekapitulasi Juni'!$BC$608:$BC$786)</f>
        <v>0</v>
      </c>
      <c r="FA73" s="324">
        <f>SUMIF('Rekapitulasi Juni'!$BA$608:$BA$786,APS!$B73,'Rekapitulasi Juni'!$BF$608:$BF$786)</f>
        <v>0</v>
      </c>
      <c r="FB73" s="325">
        <f t="shared" si="90"/>
        <v>0</v>
      </c>
      <c r="FC73" s="325">
        <f t="shared" si="91"/>
        <v>0</v>
      </c>
      <c r="FD73" s="27"/>
      <c r="FE73" s="27"/>
      <c r="FF73" s="27"/>
      <c r="FG73" s="27"/>
      <c r="FH73" s="27"/>
      <c r="FI73" s="27"/>
      <c r="FJ73" s="41">
        <f t="shared" si="92"/>
        <v>0</v>
      </c>
      <c r="FK73" s="41">
        <f t="shared" si="93"/>
        <v>200</v>
      </c>
      <c r="FL73" s="41">
        <f t="shared" si="94"/>
        <v>0</v>
      </c>
      <c r="FM73" s="41">
        <f t="shared" si="95"/>
        <v>0</v>
      </c>
      <c r="FN73" s="41">
        <f t="shared" si="96"/>
        <v>0</v>
      </c>
      <c r="FO73" s="41">
        <f t="shared" si="97"/>
        <v>0</v>
      </c>
      <c r="FP73" s="180">
        <f t="shared" si="98"/>
        <v>0</v>
      </c>
      <c r="FQ73" s="27"/>
      <c r="FR73" s="27"/>
      <c r="FS73" s="324">
        <f>SUMIF('Rekapitulasi Juni'!$D$804:$D$984,APS!$B73,'Rekapitulasi Juni'!$E$804:$E$984)</f>
        <v>200</v>
      </c>
      <c r="FT73" s="324">
        <f>SUMIF('Rekapitulasi Juni'!$D$804:$D$984,APS!$B73,'Rekapitulasi Juni'!$F$804:$F$984)</f>
        <v>128</v>
      </c>
      <c r="FU73" s="27"/>
      <c r="FV73" s="325">
        <f t="shared" si="99"/>
        <v>0</v>
      </c>
      <c r="FW73" s="325">
        <f t="shared" si="100"/>
        <v>64</v>
      </c>
      <c r="FX73" s="27"/>
      <c r="FY73" s="324">
        <f>SUMIF('Rekapitulasi Juni'!$U$804:$U$984,APS!$B73,'Rekapitulasi Juni'!$V$804:$V$984)</f>
        <v>0</v>
      </c>
      <c r="FZ73" s="324">
        <f>SUMIF('Rekapitulasi Juni'!$U$804:$U$984,APS!$B73,'Rekapitulasi Juni'!$W$804:$W$984)</f>
        <v>72</v>
      </c>
      <c r="GA73" s="27"/>
      <c r="GB73" s="325">
        <f t="shared" si="101"/>
        <v>0</v>
      </c>
      <c r="GC73" s="325">
        <f t="shared" si="102"/>
        <v>0</v>
      </c>
      <c r="GD73" s="27"/>
      <c r="GE73" s="324">
        <f>SUMIF('Rekapitulasi Juni'!$AL$804:$AL$984,APS!$B73,'Rekapitulasi Juni'!$AM$804:$AM$984)</f>
        <v>0</v>
      </c>
      <c r="GF73" s="324">
        <f>SUMIF('Rekapitulasi Juni'!$AL$804:$AL$984,APS!$B73,'Rekapitulasi Juni'!$AN$804:$AN$984)</f>
        <v>0</v>
      </c>
      <c r="GG73" s="27"/>
      <c r="GH73" s="325">
        <f t="shared" si="27"/>
        <v>0</v>
      </c>
      <c r="GI73" s="325">
        <f t="shared" si="28"/>
        <v>0</v>
      </c>
      <c r="GJ73" s="27"/>
      <c r="GK73" s="27"/>
      <c r="GL73" s="41">
        <f t="shared" si="103"/>
        <v>0</v>
      </c>
      <c r="GM73" s="41">
        <f t="shared" si="104"/>
        <v>200</v>
      </c>
      <c r="GN73" s="41">
        <f t="shared" si="105"/>
        <v>200</v>
      </c>
      <c r="GO73" s="41">
        <f t="shared" si="106"/>
        <v>0</v>
      </c>
      <c r="GP73" s="41">
        <f t="shared" si="107"/>
        <v>200</v>
      </c>
      <c r="GQ73" s="41">
        <f t="shared" si="108"/>
        <v>200</v>
      </c>
      <c r="GR73" s="180">
        <f t="shared" si="109"/>
        <v>0</v>
      </c>
      <c r="GS73" s="41">
        <f t="shared" si="29"/>
        <v>240</v>
      </c>
      <c r="GT73" s="41">
        <f t="shared" si="30"/>
        <v>668</v>
      </c>
      <c r="GU73" s="41">
        <f t="shared" si="31"/>
        <v>240</v>
      </c>
      <c r="GV73" s="41">
        <f t="shared" si="32"/>
        <v>0</v>
      </c>
      <c r="GW73" s="41">
        <f t="shared" si="33"/>
        <v>240</v>
      </c>
      <c r="GX73" s="41">
        <f t="shared" si="34"/>
        <v>0</v>
      </c>
      <c r="GY73" s="180">
        <f t="shared" si="35"/>
        <v>100</v>
      </c>
      <c r="GZ73" s="41">
        <v>57</v>
      </c>
      <c r="HA73" s="32" t="s">
        <v>1311</v>
      </c>
      <c r="HB73" s="42">
        <f t="shared" si="123"/>
        <v>0</v>
      </c>
      <c r="HC73" s="43"/>
    </row>
    <row r="74" spans="1:211" ht="15" customHeight="1">
      <c r="A74" s="31" t="s">
        <v>1226</v>
      </c>
      <c r="B74" s="32" t="s">
        <v>1230</v>
      </c>
      <c r="C74" s="31" t="s">
        <v>150</v>
      </c>
      <c r="D74" s="31" t="s">
        <v>151</v>
      </c>
      <c r="E74" s="31" t="s">
        <v>150</v>
      </c>
      <c r="F74" s="31" t="s">
        <v>152</v>
      </c>
      <c r="G74" s="33">
        <v>300</v>
      </c>
      <c r="H74" s="33">
        <v>0</v>
      </c>
      <c r="I74" s="33">
        <v>0</v>
      </c>
      <c r="J74" s="34">
        <f>IFERROR(VLOOKUP(A74,#REF!,3,0),0)</f>
        <v>0</v>
      </c>
      <c r="K74" s="34">
        <f t="shared" si="118"/>
        <v>200</v>
      </c>
      <c r="L74" s="34">
        <v>0</v>
      </c>
      <c r="M74" s="34">
        <v>200</v>
      </c>
      <c r="N74" s="35">
        <f t="shared" si="119"/>
        <v>100</v>
      </c>
      <c r="O74" s="35">
        <f t="shared" si="120"/>
        <v>100</v>
      </c>
      <c r="P74" s="49">
        <v>100</v>
      </c>
      <c r="Q74" s="36">
        <f t="shared" si="36"/>
        <v>300</v>
      </c>
      <c r="R74" s="36"/>
      <c r="S74" s="37">
        <f ca="1">SUMIF(ROP!$D$6:$H$65536,A74,ROP!$J$6:$J$65536)</f>
        <v>0</v>
      </c>
      <c r="T74" s="37">
        <f>SUMIF(HASIL!$B:$B,APS!$B74&amp;RIGHT(APS!T$9,2),HASIL!$I:$I)</f>
        <v>0</v>
      </c>
      <c r="U74" s="37">
        <f>SUMIF(HASIL!$B:$B,APS!$B74&amp;RIGHT(APS!U$9,2),HASIL!$I:$I)</f>
        <v>0</v>
      </c>
      <c r="V74" s="37">
        <f>SUMIF(HASIL!$B:$B,APS!$B74&amp;RIGHT(APS!V$9,2),HASIL!$I:$I)</f>
        <v>0</v>
      </c>
      <c r="W74" s="37">
        <f>SUMIF(HASIL!$B:$B,APS!$B74&amp;RIGHT(APS!W$9,2),HASIL!$I:$I)</f>
        <v>0</v>
      </c>
      <c r="X74" s="38">
        <f t="shared" si="121"/>
        <v>0</v>
      </c>
      <c r="Y74" s="38">
        <f t="shared" si="122"/>
        <v>-300</v>
      </c>
      <c r="Z74" s="39">
        <f t="shared" si="115"/>
        <v>0</v>
      </c>
      <c r="AA74" s="39">
        <f t="shared" si="26"/>
        <v>300</v>
      </c>
      <c r="AB74" s="40">
        <f t="shared" si="116"/>
        <v>100</v>
      </c>
      <c r="AC74" s="27">
        <v>0</v>
      </c>
      <c r="AD74" s="27"/>
      <c r="AE74" s="27"/>
      <c r="AF74" s="27"/>
      <c r="AG74" s="27"/>
      <c r="AH74" s="27"/>
      <c r="AI74" s="324">
        <f>SUMIF('Rekapitulasi Juni'!$D$9:$D$192,APS!$B74,'Rekapitulasi Juni'!$E$9:$E$192)</f>
        <v>0</v>
      </c>
      <c r="AJ74" s="324">
        <f>SUMIF('Rekapitulasi Juni'!$D$9:$D$192,APS!$B74,'Rekapitulasi Juni'!$F$9:$F$192)</f>
        <v>0</v>
      </c>
      <c r="AK74" s="324">
        <f>SUMIF('Rekapitulasi Juni'!$D$9:$D$192,APS!$B74,'Rekapitulasi Juni'!$K$9:$K$192)</f>
        <v>0</v>
      </c>
      <c r="AL74" s="325">
        <f t="shared" si="37"/>
        <v>0</v>
      </c>
      <c r="AM74" s="325">
        <f t="shared" si="38"/>
        <v>0</v>
      </c>
      <c r="AN74" s="27">
        <v>100</v>
      </c>
      <c r="AO74" s="324">
        <f>SUMIF('Rekapitulasi Juni'!$U$9:$U$192,APS!$B74,'Rekapitulasi Juni'!$V$9:$V$192)</f>
        <v>100</v>
      </c>
      <c r="AP74" s="324">
        <f>SUMIF('Rekapitulasi Juni'!$U$9:$U$192,APS!$B74,'Rekapitulasi Juni'!$W$9:$W$192)</f>
        <v>0</v>
      </c>
      <c r="AQ74" s="27"/>
      <c r="AR74" s="325">
        <f t="shared" si="39"/>
        <v>0</v>
      </c>
      <c r="AS74" s="325">
        <f t="shared" si="40"/>
        <v>0</v>
      </c>
      <c r="AT74" s="27"/>
      <c r="AU74" s="324">
        <f>SUMIF('Rekapitulasi Juni'!$AL$9:$AL$192,APS!$B74,'Rekapitulasi Juni'!$AM$9:$AM$192)</f>
        <v>100</v>
      </c>
      <c r="AV74" s="324">
        <f>SUMIF('Rekapitulasi Juni'!$AL$9:$AL$192,APS!$B74,'Rekapitulasi Juni'!$AN$9:$AN$192)</f>
        <v>0</v>
      </c>
      <c r="AW74" s="27"/>
      <c r="AX74" s="325">
        <f t="shared" si="41"/>
        <v>0</v>
      </c>
      <c r="AY74" s="325">
        <f t="shared" si="42"/>
        <v>0</v>
      </c>
      <c r="AZ74" s="41">
        <f t="shared" si="43"/>
        <v>100</v>
      </c>
      <c r="BA74" s="41">
        <f t="shared" si="44"/>
        <v>200</v>
      </c>
      <c r="BB74" s="41">
        <f t="shared" si="45"/>
        <v>0</v>
      </c>
      <c r="BC74" s="41">
        <f t="shared" si="46"/>
        <v>0</v>
      </c>
      <c r="BD74" s="41">
        <f t="shared" si="47"/>
        <v>0</v>
      </c>
      <c r="BE74" s="41">
        <f t="shared" si="48"/>
        <v>-100</v>
      </c>
      <c r="BF74" s="180">
        <f t="shared" si="49"/>
        <v>0</v>
      </c>
      <c r="BG74" s="27">
        <v>100</v>
      </c>
      <c r="BH74" s="27"/>
      <c r="BI74" s="324">
        <f>SUMIF('Rekapitulasi Juni'!$D$214:$D$393,APS!$B74,'Rekapitulasi Juni'!$E$214:$E$393)</f>
        <v>0</v>
      </c>
      <c r="BJ74" s="324">
        <f>SUMIF('Rekapitulasi Juni'!$D$214:$D$393,APS!$B74,'Rekapitulasi Juni'!$F$214:$F$393)</f>
        <v>0</v>
      </c>
      <c r="BK74" s="27"/>
      <c r="BL74" s="325">
        <f t="shared" si="50"/>
        <v>0</v>
      </c>
      <c r="BM74" s="325">
        <f t="shared" si="51"/>
        <v>0</v>
      </c>
      <c r="BN74" s="27"/>
      <c r="BO74" s="324">
        <f>SUMIF('Rekapitulasi Juni'!$U$214:$U$393,APS!$B74,'Rekapitulasi Juni'!$V$214:$V$393)</f>
        <v>200</v>
      </c>
      <c r="BP74" s="324">
        <f>SUMIF('Rekapitulasi Juni'!$U$214:$U$393,APS!$B74,'Rekapitulasi Juni'!$W$214:$W$393)</f>
        <v>88</v>
      </c>
      <c r="BQ74" s="27"/>
      <c r="BR74" s="325">
        <f t="shared" si="52"/>
        <v>0</v>
      </c>
      <c r="BS74" s="325">
        <f t="shared" si="53"/>
        <v>44</v>
      </c>
      <c r="BT74" s="27"/>
      <c r="BU74" s="324">
        <f>SUMIF('Rekapitulasi Juni'!$AL$214:$AL$393,APS!$B74,'Rekapitulasi Juni'!$AM$214:$AM$393)</f>
        <v>0</v>
      </c>
      <c r="BV74" s="324">
        <f>SUMIF('Rekapitulasi Juni'!$AL$214:$AL$393,APS!$B74,'Rekapitulasi Juni'!$AN$214:$AN$393)</f>
        <v>0</v>
      </c>
      <c r="BW74" s="27"/>
      <c r="BX74" s="325">
        <f t="shared" si="54"/>
        <v>0</v>
      </c>
      <c r="BY74" s="325">
        <f t="shared" si="55"/>
        <v>0</v>
      </c>
      <c r="BZ74" s="27"/>
      <c r="CA74" s="324">
        <f>SUMIF('Rekapitulasi Juni'!$BA$214:$BA$393,APS!$B74,'Rekapitulasi Juni'!$BB$214:$BB$393)</f>
        <v>0</v>
      </c>
      <c r="CB74" s="324">
        <f>SUMIF('Rekapitulasi Juni'!$BA$214:$BA$393,APS!$B74,'Rekapitulasi Juni'!$BC$214:$BC$393)</f>
        <v>0</v>
      </c>
      <c r="CC74" s="27"/>
      <c r="CD74" s="325">
        <f t="shared" si="56"/>
        <v>0</v>
      </c>
      <c r="CE74" s="325">
        <f t="shared" si="57"/>
        <v>0</v>
      </c>
      <c r="CF74" s="27"/>
      <c r="CG74" s="324">
        <f>SUMIF('Rekapitulasi Juni'!$BP$214:$BP$393,APS!$B74,'Rekapitulasi Juni'!$BQ$214:$BQ$393)</f>
        <v>112</v>
      </c>
      <c r="CH74" s="324">
        <f>SUMIF('Rekapitulasi Juni'!$BP$214:$BP$393,APS!$B74,'Rekapitulasi Juni'!$BR$214:$BR$393)</f>
        <v>112</v>
      </c>
      <c r="CI74" s="27"/>
      <c r="CJ74" s="325">
        <f t="shared" si="58"/>
        <v>0</v>
      </c>
      <c r="CK74" s="325">
        <f t="shared" si="59"/>
        <v>100</v>
      </c>
      <c r="CL74" s="41">
        <f t="shared" si="60"/>
        <v>0</v>
      </c>
      <c r="CM74" s="41">
        <f t="shared" si="61"/>
        <v>312</v>
      </c>
      <c r="CN74" s="41">
        <f t="shared" si="62"/>
        <v>200</v>
      </c>
      <c r="CO74" s="41">
        <f t="shared" si="63"/>
        <v>0</v>
      </c>
      <c r="CP74" s="41">
        <f t="shared" si="64"/>
        <v>200</v>
      </c>
      <c r="CQ74" s="41">
        <f t="shared" si="65"/>
        <v>200</v>
      </c>
      <c r="CR74" s="180">
        <f t="shared" si="66"/>
        <v>0</v>
      </c>
      <c r="CS74" s="27">
        <v>0</v>
      </c>
      <c r="CT74" s="27">
        <v>100</v>
      </c>
      <c r="CU74" s="324">
        <f>SUMIF('Rekapitulasi Juni'!$D$410:$D$588,APS!$B74,'Rekapitulasi Juni'!$E$410:$E$588)</f>
        <v>0</v>
      </c>
      <c r="CV74" s="324">
        <f>SUMIF('Rekapitulasi Juni'!$D$410:$D$588,APS!$B74,'Rekapitulasi Juni'!$F$410:$F$588)</f>
        <v>0</v>
      </c>
      <c r="CW74" s="27"/>
      <c r="CX74" s="325">
        <f t="shared" si="67"/>
        <v>0</v>
      </c>
      <c r="CY74" s="325">
        <f t="shared" si="68"/>
        <v>0</v>
      </c>
      <c r="CZ74" s="27">
        <v>100</v>
      </c>
      <c r="DA74" s="324">
        <f>SUMIF('Rekapitulasi Juni'!$U$410:$U$588,APS!$B74,'Rekapitulasi Juni'!$V$410:$V$588)</f>
        <v>0</v>
      </c>
      <c r="DB74" s="324">
        <f>SUMIF('Rekapitulasi Juni'!$U$410:$U$588,APS!$B74,'Rekapitulasi Juni'!$W$410:$W$588)</f>
        <v>0</v>
      </c>
      <c r="DC74" s="27"/>
      <c r="DD74" s="325">
        <f t="shared" si="69"/>
        <v>0</v>
      </c>
      <c r="DE74" s="325">
        <f t="shared" si="70"/>
        <v>0</v>
      </c>
      <c r="DF74" s="27"/>
      <c r="DG74" s="324">
        <f>SUMIF('Rekapitulasi Juni'!$AL$410:$AL$588,APS!$B74,'Rekapitulasi Juni'!$AM$410:$AM$588)</f>
        <v>0</v>
      </c>
      <c r="DH74" s="324">
        <f>SUMIF('Rekapitulasi Juni'!$AL$410:$AL$588,APS!$B74,'Rekapitulasi Juni'!$AN$410:$AN$588)</f>
        <v>0</v>
      </c>
      <c r="DI74" s="27"/>
      <c r="DJ74" s="325">
        <f t="shared" si="71"/>
        <v>0</v>
      </c>
      <c r="DK74" s="325">
        <f t="shared" si="72"/>
        <v>0</v>
      </c>
      <c r="DL74" s="27"/>
      <c r="DM74" s="324">
        <f>SUMIF('Rekapitulasi Juni'!$BA$410:$BA$588,APS!$B74,'Rekapitulasi Juni'!$BB$410:$BB$588)</f>
        <v>0</v>
      </c>
      <c r="DN74" s="324">
        <f>SUMIF('Rekapitulasi Juni'!$BA$410:$BA$588,APS!$B74,'Rekapitulasi Juni'!$BC$410:$BC$588)</f>
        <v>0</v>
      </c>
      <c r="DO74" s="324">
        <f>SUMIF('Rekapitulasi Juni'!$BA$410:$BA$588,APS!$B74,'Rekapitulasi Juni'!$BF$410:$BF$588)</f>
        <v>0</v>
      </c>
      <c r="DP74" s="325">
        <f t="shared" si="73"/>
        <v>0</v>
      </c>
      <c r="DQ74" s="325">
        <f t="shared" si="74"/>
        <v>0</v>
      </c>
      <c r="DR74" s="27"/>
      <c r="DS74" s="324">
        <f>SUMIF('Rekapitulasi Juni'!$BP$410:$BP$588,APS!$B74,'Rekapitulasi Juni'!$BQ$410:$BQ$588)</f>
        <v>0</v>
      </c>
      <c r="DT74" s="324">
        <f>SUMIF('Rekapitulasi Juni'!$BP$410:$BP$588,APS!$B74,'Rekapitulasi Juni'!$BR$410:$BR$588)</f>
        <v>0</v>
      </c>
      <c r="DU74" s="27"/>
      <c r="DV74" s="325">
        <f t="shared" si="75"/>
        <v>0</v>
      </c>
      <c r="DW74" s="325">
        <f t="shared" si="76"/>
        <v>0</v>
      </c>
      <c r="DX74" s="41">
        <f t="shared" si="77"/>
        <v>200</v>
      </c>
      <c r="DY74" s="41">
        <f t="shared" si="78"/>
        <v>0</v>
      </c>
      <c r="DZ74" s="41">
        <f t="shared" si="79"/>
        <v>0</v>
      </c>
      <c r="EA74" s="41">
        <f t="shared" si="80"/>
        <v>0</v>
      </c>
      <c r="EB74" s="41">
        <f t="shared" si="81"/>
        <v>0</v>
      </c>
      <c r="EC74" s="41">
        <f t="shared" si="82"/>
        <v>-200</v>
      </c>
      <c r="ED74" s="180">
        <f t="shared" si="83"/>
        <v>0</v>
      </c>
      <c r="EE74" s="27">
        <v>0</v>
      </c>
      <c r="EF74" s="27"/>
      <c r="EG74" s="324">
        <f>SUMIF('Rekapitulasi Juni'!$D$608:$D$786,APS!$B74,'Rekapitulasi Juni'!$E$608:$E$786)</f>
        <v>0</v>
      </c>
      <c r="EH74" s="324">
        <f>SUMIF('Rekapitulasi Juni'!$D$608:$D$786,APS!$B74,'Rekapitulasi Juni'!$F$608:$F$786)</f>
        <v>0</v>
      </c>
      <c r="EI74" s="27"/>
      <c r="EJ74" s="325">
        <f t="shared" si="84"/>
        <v>0</v>
      </c>
      <c r="EK74" s="325">
        <f t="shared" si="85"/>
        <v>0</v>
      </c>
      <c r="EL74" s="27"/>
      <c r="EM74" s="324">
        <f>SUMIF('Rekapitulasi Juni'!$U$608:$U$786,APS!$B74,'Rekapitulasi Juni'!$V$608:$V$786)</f>
        <v>0</v>
      </c>
      <c r="EN74" s="324">
        <f>SUMIF('Rekapitulasi Juni'!$U$608:$U$786,APS!$B74,'Rekapitulasi Juni'!$W$608:$W$786)</f>
        <v>0</v>
      </c>
      <c r="EO74" s="27"/>
      <c r="EP74" s="325">
        <f t="shared" si="86"/>
        <v>0</v>
      </c>
      <c r="EQ74" s="325">
        <f t="shared" si="87"/>
        <v>0</v>
      </c>
      <c r="ER74" s="27"/>
      <c r="ES74" s="324">
        <f>SUMIF('Rekapitulasi Juni'!$AL$608:$AL$786,APS!$B74,'Rekapitulasi Juni'!$AM$608:$AM$786)</f>
        <v>0</v>
      </c>
      <c r="ET74" s="324">
        <f>SUMIF('Rekapitulasi Juni'!$AL$608:$AL$786,APS!$B74,'Rekapitulasi Juni'!$AN$608:$AN$786)</f>
        <v>0</v>
      </c>
      <c r="EU74" s="27"/>
      <c r="EV74" s="325">
        <f t="shared" si="88"/>
        <v>0</v>
      </c>
      <c r="EW74" s="325">
        <f t="shared" si="89"/>
        <v>0</v>
      </c>
      <c r="EX74" s="27"/>
      <c r="EY74" s="324">
        <f>SUMIF('Rekapitulasi Juni'!$BA$608:$BA$786,APS!$B74,'Rekapitulasi Juni'!$BB$608:$BB$786)</f>
        <v>0</v>
      </c>
      <c r="EZ74" s="324">
        <f>SUMIF('Rekapitulasi Juni'!$BA$608:$BA$786,APS!$B74,'Rekapitulasi Juni'!$BC$608:$BC$786)</f>
        <v>0</v>
      </c>
      <c r="FA74" s="324">
        <f>SUMIF('Rekapitulasi Juni'!$BA$608:$BA$786,APS!$B74,'Rekapitulasi Juni'!$BF$608:$BF$786)</f>
        <v>0</v>
      </c>
      <c r="FB74" s="325">
        <f t="shared" si="90"/>
        <v>0</v>
      </c>
      <c r="FC74" s="325">
        <f t="shared" si="91"/>
        <v>0</v>
      </c>
      <c r="FD74" s="27"/>
      <c r="FE74" s="27"/>
      <c r="FF74" s="27"/>
      <c r="FG74" s="27"/>
      <c r="FH74" s="27"/>
      <c r="FI74" s="27"/>
      <c r="FJ74" s="41">
        <f t="shared" si="92"/>
        <v>0</v>
      </c>
      <c r="FK74" s="41">
        <f t="shared" si="93"/>
        <v>0</v>
      </c>
      <c r="FL74" s="41">
        <f t="shared" si="94"/>
        <v>0</v>
      </c>
      <c r="FM74" s="41">
        <f t="shared" si="95"/>
        <v>0</v>
      </c>
      <c r="FN74" s="41">
        <f t="shared" si="96"/>
        <v>0</v>
      </c>
      <c r="FO74" s="41">
        <f t="shared" si="97"/>
        <v>0</v>
      </c>
      <c r="FP74" s="180">
        <f t="shared" si="98"/>
        <v>0</v>
      </c>
      <c r="FQ74" s="27"/>
      <c r="FR74" s="27"/>
      <c r="FS74" s="324">
        <f>SUMIF('Rekapitulasi Juni'!$D$804:$D$984,APS!$B74,'Rekapitulasi Juni'!$E$804:$E$984)</f>
        <v>0</v>
      </c>
      <c r="FT74" s="324">
        <f>SUMIF('Rekapitulasi Juni'!$D$804:$D$984,APS!$B74,'Rekapitulasi Juni'!$F$804:$F$984)</f>
        <v>96</v>
      </c>
      <c r="FU74" s="27"/>
      <c r="FV74" s="325">
        <f t="shared" si="99"/>
        <v>0</v>
      </c>
      <c r="FW74" s="325">
        <f t="shared" si="100"/>
        <v>0</v>
      </c>
      <c r="FX74" s="27"/>
      <c r="FY74" s="324">
        <f>SUMIF('Rekapitulasi Juni'!$U$804:$U$984,APS!$B74,'Rekapitulasi Juni'!$V$804:$V$984)</f>
        <v>100</v>
      </c>
      <c r="FZ74" s="324">
        <f>SUMIF('Rekapitulasi Juni'!$U$804:$U$984,APS!$B74,'Rekapitulasi Juni'!$W$804:$W$984)</f>
        <v>4</v>
      </c>
      <c r="GA74" s="27"/>
      <c r="GB74" s="325">
        <f t="shared" si="101"/>
        <v>0</v>
      </c>
      <c r="GC74" s="325">
        <f t="shared" si="102"/>
        <v>4</v>
      </c>
      <c r="GD74" s="27"/>
      <c r="GE74" s="324">
        <f>SUMIF('Rekapitulasi Juni'!$AL$804:$AL$984,APS!$B74,'Rekapitulasi Juni'!$AM$804:$AM$984)</f>
        <v>0</v>
      </c>
      <c r="GF74" s="324">
        <f>SUMIF('Rekapitulasi Juni'!$AL$804:$AL$984,APS!$B74,'Rekapitulasi Juni'!$AN$804:$AN$984)</f>
        <v>0</v>
      </c>
      <c r="GG74" s="27"/>
      <c r="GH74" s="325">
        <f t="shared" si="27"/>
        <v>0</v>
      </c>
      <c r="GI74" s="325">
        <f t="shared" si="28"/>
        <v>0</v>
      </c>
      <c r="GJ74" s="27"/>
      <c r="GK74" s="27"/>
      <c r="GL74" s="41">
        <f t="shared" si="103"/>
        <v>0</v>
      </c>
      <c r="GM74" s="41">
        <f t="shared" si="104"/>
        <v>100</v>
      </c>
      <c r="GN74" s="41">
        <f t="shared" si="105"/>
        <v>100</v>
      </c>
      <c r="GO74" s="41">
        <f t="shared" si="106"/>
        <v>0</v>
      </c>
      <c r="GP74" s="41">
        <f t="shared" si="107"/>
        <v>100</v>
      </c>
      <c r="GQ74" s="41">
        <f t="shared" si="108"/>
        <v>100</v>
      </c>
      <c r="GR74" s="180">
        <f t="shared" si="109"/>
        <v>0</v>
      </c>
      <c r="GS74" s="41">
        <f t="shared" si="29"/>
        <v>300</v>
      </c>
      <c r="GT74" s="41">
        <f t="shared" si="30"/>
        <v>612</v>
      </c>
      <c r="GU74" s="41">
        <f t="shared" si="31"/>
        <v>300</v>
      </c>
      <c r="GV74" s="41">
        <f t="shared" si="32"/>
        <v>0</v>
      </c>
      <c r="GW74" s="41">
        <f t="shared" si="33"/>
        <v>300</v>
      </c>
      <c r="GX74" s="41">
        <f t="shared" si="34"/>
        <v>0</v>
      </c>
      <c r="GY74" s="180">
        <f t="shared" si="35"/>
        <v>100</v>
      </c>
      <c r="GZ74" s="41">
        <v>58</v>
      </c>
      <c r="HA74" s="32"/>
      <c r="HB74" s="42">
        <f t="shared" si="123"/>
        <v>0</v>
      </c>
      <c r="HC74" s="43"/>
    </row>
    <row r="75" spans="1:211" ht="15" hidden="1" customHeight="1">
      <c r="A75" s="31" t="s">
        <v>159</v>
      </c>
      <c r="B75" s="32" t="s">
        <v>160</v>
      </c>
      <c r="C75" s="31" t="s">
        <v>150</v>
      </c>
      <c r="D75" s="31" t="s">
        <v>161</v>
      </c>
      <c r="E75" s="31" t="s">
        <v>150</v>
      </c>
      <c r="F75" s="31" t="s">
        <v>152</v>
      </c>
      <c r="G75" s="33">
        <v>0</v>
      </c>
      <c r="H75" s="33">
        <v>0</v>
      </c>
      <c r="I75" s="33">
        <v>0</v>
      </c>
      <c r="J75" s="34">
        <f>IFERROR(VLOOKUP(A75,#REF!,3,0),0)</f>
        <v>0</v>
      </c>
      <c r="K75" s="34">
        <f t="shared" si="118"/>
        <v>0</v>
      </c>
      <c r="L75" s="34">
        <v>0</v>
      </c>
      <c r="M75" s="34">
        <v>0</v>
      </c>
      <c r="N75" s="35">
        <f t="shared" si="119"/>
        <v>0</v>
      </c>
      <c r="O75" s="35">
        <f t="shared" si="120"/>
        <v>0</v>
      </c>
      <c r="P75" s="36">
        <v>0</v>
      </c>
      <c r="Q75" s="36">
        <f t="shared" si="36"/>
        <v>0</v>
      </c>
      <c r="R75" s="36"/>
      <c r="S75" s="37">
        <f ca="1">SUMIF(ROP!$D$6:$H$65536,A75,ROP!$J$6:$J$65536)</f>
        <v>0</v>
      </c>
      <c r="T75" s="37">
        <f>SUMIF(HASIL!$B:$B,APS!$B75&amp;RIGHT(APS!T$9,2),HASIL!$I:$I)</f>
        <v>0</v>
      </c>
      <c r="U75" s="37">
        <f>SUMIF(HASIL!$B:$B,APS!$B75&amp;RIGHT(APS!U$9,2),HASIL!$I:$I)</f>
        <v>0</v>
      </c>
      <c r="V75" s="37">
        <f>SUMIF(HASIL!$B:$B,APS!$B75&amp;RIGHT(APS!V$9,2),HASIL!$I:$I)</f>
        <v>0</v>
      </c>
      <c r="W75" s="37">
        <f>SUMIF(HASIL!$B:$B,APS!$B75&amp;RIGHT(APS!W$9,2),HASIL!$I:$I)</f>
        <v>0</v>
      </c>
      <c r="X75" s="38">
        <f t="shared" si="121"/>
        <v>0</v>
      </c>
      <c r="Y75" s="38">
        <f t="shared" si="122"/>
        <v>0</v>
      </c>
      <c r="Z75" s="39">
        <f t="shared" si="115"/>
        <v>0</v>
      </c>
      <c r="AA75" s="39">
        <f t="shared" si="26"/>
        <v>0</v>
      </c>
      <c r="AB75" s="40">
        <f t="shared" si="116"/>
        <v>0</v>
      </c>
      <c r="AC75" s="27">
        <v>0</v>
      </c>
      <c r="AD75" s="27"/>
      <c r="AE75" s="27"/>
      <c r="AF75" s="27"/>
      <c r="AG75" s="27"/>
      <c r="AH75" s="27"/>
      <c r="AI75" s="324">
        <f>SUMIF('Rekapitulasi Juni'!$D$9:$D$192,APS!$B75,'Rekapitulasi Juni'!$E$9:$E$192)</f>
        <v>0</v>
      </c>
      <c r="AJ75" s="324">
        <f>SUMIF('Rekapitulasi Juni'!$D$9:$D$192,APS!$B75,'Rekapitulasi Juni'!$F$9:$F$192)</f>
        <v>0</v>
      </c>
      <c r="AK75" s="324">
        <f>SUMIF('Rekapitulasi Juni'!$D$9:$D$192,APS!$B75,'Rekapitulasi Juni'!$K$9:$K$192)</f>
        <v>0</v>
      </c>
      <c r="AL75" s="325">
        <f t="shared" si="37"/>
        <v>0</v>
      </c>
      <c r="AM75" s="325">
        <f t="shared" si="38"/>
        <v>0</v>
      </c>
      <c r="AN75" s="27"/>
      <c r="AO75" s="324">
        <f>SUMIF('Rekapitulasi Juni'!$U$9:$U$192,APS!$B75,'Rekapitulasi Juni'!$V$9:$V$192)</f>
        <v>0</v>
      </c>
      <c r="AP75" s="324">
        <f>SUMIF('Rekapitulasi Juni'!$U$9:$U$192,APS!$B75,'Rekapitulasi Juni'!$W$9:$W$192)</f>
        <v>0</v>
      </c>
      <c r="AQ75" s="27"/>
      <c r="AR75" s="325">
        <f t="shared" si="39"/>
        <v>0</v>
      </c>
      <c r="AS75" s="325">
        <f t="shared" si="40"/>
        <v>0</v>
      </c>
      <c r="AT75" s="27"/>
      <c r="AU75" s="324">
        <f>SUMIF('Rekapitulasi Juni'!$AL$9:$AL$192,APS!$B75,'Rekapitulasi Juni'!$AM$9:$AM$192)</f>
        <v>0</v>
      </c>
      <c r="AV75" s="324">
        <f>SUMIF('Rekapitulasi Juni'!$AL$9:$AL$192,APS!$B75,'Rekapitulasi Juni'!$AN$9:$AN$192)</f>
        <v>0</v>
      </c>
      <c r="AW75" s="27"/>
      <c r="AX75" s="325">
        <f t="shared" si="41"/>
        <v>0</v>
      </c>
      <c r="AY75" s="325">
        <f t="shared" si="42"/>
        <v>0</v>
      </c>
      <c r="AZ75" s="41">
        <f t="shared" si="43"/>
        <v>0</v>
      </c>
      <c r="BA75" s="41">
        <f t="shared" si="44"/>
        <v>0</v>
      </c>
      <c r="BB75" s="41">
        <f t="shared" si="45"/>
        <v>0</v>
      </c>
      <c r="BC75" s="41">
        <f t="shared" si="46"/>
        <v>0</v>
      </c>
      <c r="BD75" s="41">
        <f t="shared" si="47"/>
        <v>0</v>
      </c>
      <c r="BE75" s="41">
        <f t="shared" si="48"/>
        <v>0</v>
      </c>
      <c r="BF75" s="180">
        <f t="shared" si="49"/>
        <v>0</v>
      </c>
      <c r="BG75" s="27">
        <v>0</v>
      </c>
      <c r="BH75" s="27"/>
      <c r="BI75" s="324">
        <f>SUMIF('Rekapitulasi Juni'!$D$214:$D$393,APS!$B75,'Rekapitulasi Juni'!$E$214:$E$393)</f>
        <v>0</v>
      </c>
      <c r="BJ75" s="324">
        <f>SUMIF('Rekapitulasi Juni'!$D$214:$D$393,APS!$B75,'Rekapitulasi Juni'!$F$214:$F$393)</f>
        <v>0</v>
      </c>
      <c r="BK75" s="27"/>
      <c r="BL75" s="325">
        <f t="shared" si="50"/>
        <v>0</v>
      </c>
      <c r="BM75" s="325">
        <f t="shared" si="51"/>
        <v>0</v>
      </c>
      <c r="BN75" s="27"/>
      <c r="BO75" s="324">
        <f>SUMIF('Rekapitulasi Juni'!$U$214:$U$393,APS!$B75,'Rekapitulasi Juni'!$V$214:$V$393)</f>
        <v>0</v>
      </c>
      <c r="BP75" s="324">
        <f>SUMIF('Rekapitulasi Juni'!$U$214:$U$393,APS!$B75,'Rekapitulasi Juni'!$W$214:$W$393)</f>
        <v>0</v>
      </c>
      <c r="BQ75" s="27"/>
      <c r="BR75" s="325">
        <f t="shared" si="52"/>
        <v>0</v>
      </c>
      <c r="BS75" s="325">
        <f t="shared" si="53"/>
        <v>0</v>
      </c>
      <c r="BT75" s="27"/>
      <c r="BU75" s="324">
        <f>SUMIF('Rekapitulasi Juni'!$AL$214:$AL$393,APS!$B75,'Rekapitulasi Juni'!$AM$214:$AM$393)</f>
        <v>0</v>
      </c>
      <c r="BV75" s="324">
        <f>SUMIF('Rekapitulasi Juni'!$AL$214:$AL$393,APS!$B75,'Rekapitulasi Juni'!$AN$214:$AN$393)</f>
        <v>0</v>
      </c>
      <c r="BW75" s="27"/>
      <c r="BX75" s="325">
        <f t="shared" si="54"/>
        <v>0</v>
      </c>
      <c r="BY75" s="325">
        <f t="shared" si="55"/>
        <v>0</v>
      </c>
      <c r="BZ75" s="27"/>
      <c r="CA75" s="324">
        <f>SUMIF('Rekapitulasi Juni'!$BA$214:$BA$393,APS!$B75,'Rekapitulasi Juni'!$BB$214:$BB$393)</f>
        <v>0</v>
      </c>
      <c r="CB75" s="324">
        <f>SUMIF('Rekapitulasi Juni'!$BA$214:$BA$393,APS!$B75,'Rekapitulasi Juni'!$BC$214:$BC$393)</f>
        <v>0</v>
      </c>
      <c r="CC75" s="27"/>
      <c r="CD75" s="325">
        <f t="shared" si="56"/>
        <v>0</v>
      </c>
      <c r="CE75" s="325">
        <f t="shared" si="57"/>
        <v>0</v>
      </c>
      <c r="CF75" s="27"/>
      <c r="CG75" s="324">
        <f>SUMIF('Rekapitulasi Juni'!$BP$214:$BP$393,APS!$B75,'Rekapitulasi Juni'!$BQ$214:$BQ$393)</f>
        <v>0</v>
      </c>
      <c r="CH75" s="324">
        <f>SUMIF('Rekapitulasi Juni'!$BP$214:$BP$393,APS!$B75,'Rekapitulasi Juni'!$BR$214:$BR$393)</f>
        <v>0</v>
      </c>
      <c r="CI75" s="27"/>
      <c r="CJ75" s="325">
        <f t="shared" si="58"/>
        <v>0</v>
      </c>
      <c r="CK75" s="325">
        <f t="shared" si="59"/>
        <v>0</v>
      </c>
      <c r="CL75" s="41">
        <f t="shared" si="60"/>
        <v>0</v>
      </c>
      <c r="CM75" s="41">
        <f t="shared" si="61"/>
        <v>0</v>
      </c>
      <c r="CN75" s="41">
        <f t="shared" si="62"/>
        <v>0</v>
      </c>
      <c r="CO75" s="41">
        <f t="shared" si="63"/>
        <v>0</v>
      </c>
      <c r="CP75" s="41">
        <f t="shared" si="64"/>
        <v>0</v>
      </c>
      <c r="CQ75" s="41">
        <f t="shared" si="65"/>
        <v>0</v>
      </c>
      <c r="CR75" s="180">
        <f t="shared" si="66"/>
        <v>0</v>
      </c>
      <c r="CS75" s="27">
        <v>0</v>
      </c>
      <c r="CT75" s="27"/>
      <c r="CU75" s="324">
        <f>SUMIF('Rekapitulasi Juni'!$D$410:$D$588,APS!$B75,'Rekapitulasi Juni'!$E$410:$E$588)</f>
        <v>0</v>
      </c>
      <c r="CV75" s="324">
        <f>SUMIF('Rekapitulasi Juni'!$D$410:$D$588,APS!$B75,'Rekapitulasi Juni'!$F$410:$F$588)</f>
        <v>0</v>
      </c>
      <c r="CW75" s="27"/>
      <c r="CX75" s="325">
        <f t="shared" si="67"/>
        <v>0</v>
      </c>
      <c r="CY75" s="325">
        <f t="shared" si="68"/>
        <v>0</v>
      </c>
      <c r="CZ75" s="27"/>
      <c r="DA75" s="324">
        <f>SUMIF('Rekapitulasi Juni'!$U$410:$U$588,APS!$B75,'Rekapitulasi Juni'!$V$410:$V$588)</f>
        <v>0</v>
      </c>
      <c r="DB75" s="324">
        <f>SUMIF('Rekapitulasi Juni'!$U$410:$U$588,APS!$B75,'Rekapitulasi Juni'!$W$410:$W$588)</f>
        <v>0</v>
      </c>
      <c r="DC75" s="27"/>
      <c r="DD75" s="325">
        <f t="shared" si="69"/>
        <v>0</v>
      </c>
      <c r="DE75" s="325">
        <f t="shared" si="70"/>
        <v>0</v>
      </c>
      <c r="DF75" s="27"/>
      <c r="DG75" s="324">
        <f>SUMIF('Rekapitulasi Juni'!$AL$410:$AL$588,APS!$B75,'Rekapitulasi Juni'!$AM$410:$AM$588)</f>
        <v>0</v>
      </c>
      <c r="DH75" s="324">
        <f>SUMIF('Rekapitulasi Juni'!$AL$410:$AL$588,APS!$B75,'Rekapitulasi Juni'!$AN$410:$AN$588)</f>
        <v>0</v>
      </c>
      <c r="DI75" s="27"/>
      <c r="DJ75" s="325">
        <f t="shared" si="71"/>
        <v>0</v>
      </c>
      <c r="DK75" s="325">
        <f t="shared" si="72"/>
        <v>0</v>
      </c>
      <c r="DL75" s="27"/>
      <c r="DM75" s="324">
        <f>SUMIF('Rekapitulasi Juni'!$BA$410:$BA$588,APS!$B75,'Rekapitulasi Juni'!$BB$410:$BB$588)</f>
        <v>0</v>
      </c>
      <c r="DN75" s="324">
        <f>SUMIF('Rekapitulasi Juni'!$BA$410:$BA$588,APS!$B75,'Rekapitulasi Juni'!$BC$410:$BC$588)</f>
        <v>0</v>
      </c>
      <c r="DO75" s="324">
        <f>SUMIF('Rekapitulasi Juni'!$BA$410:$BA$588,APS!$B75,'Rekapitulasi Juni'!$BF$410:$BF$588)</f>
        <v>0</v>
      </c>
      <c r="DP75" s="325">
        <f t="shared" si="73"/>
        <v>0</v>
      </c>
      <c r="DQ75" s="325">
        <f t="shared" si="74"/>
        <v>0</v>
      </c>
      <c r="DR75" s="27"/>
      <c r="DS75" s="324">
        <f>SUMIF('Rekapitulasi Juni'!$BP$410:$BP$588,APS!$B75,'Rekapitulasi Juni'!$BQ$410:$BQ$588)</f>
        <v>0</v>
      </c>
      <c r="DT75" s="324">
        <f>SUMIF('Rekapitulasi Juni'!$BP$410:$BP$588,APS!$B75,'Rekapitulasi Juni'!$BR$410:$BR$588)</f>
        <v>0</v>
      </c>
      <c r="DU75" s="27"/>
      <c r="DV75" s="325">
        <f t="shared" si="75"/>
        <v>0</v>
      </c>
      <c r="DW75" s="325">
        <f t="shared" si="76"/>
        <v>0</v>
      </c>
      <c r="DX75" s="41">
        <f t="shared" si="77"/>
        <v>0</v>
      </c>
      <c r="DY75" s="41">
        <f t="shared" si="78"/>
        <v>0</v>
      </c>
      <c r="DZ75" s="41">
        <f t="shared" si="79"/>
        <v>0</v>
      </c>
      <c r="EA75" s="41">
        <f t="shared" si="80"/>
        <v>0</v>
      </c>
      <c r="EB75" s="41">
        <f t="shared" si="81"/>
        <v>0</v>
      </c>
      <c r="EC75" s="41">
        <f t="shared" si="82"/>
        <v>0</v>
      </c>
      <c r="ED75" s="180">
        <f t="shared" si="83"/>
        <v>0</v>
      </c>
      <c r="EE75" s="27">
        <v>0</v>
      </c>
      <c r="EF75" s="27"/>
      <c r="EG75" s="324">
        <f>SUMIF('Rekapitulasi Juni'!$D$608:$D$786,APS!$B75,'Rekapitulasi Juni'!$E$608:$E$786)</f>
        <v>0</v>
      </c>
      <c r="EH75" s="324">
        <f>SUMIF('Rekapitulasi Juni'!$D$608:$D$786,APS!$B75,'Rekapitulasi Juni'!$F$608:$F$786)</f>
        <v>0</v>
      </c>
      <c r="EI75" s="27"/>
      <c r="EJ75" s="325">
        <f t="shared" si="84"/>
        <v>0</v>
      </c>
      <c r="EK75" s="325">
        <f t="shared" si="85"/>
        <v>0</v>
      </c>
      <c r="EL75" s="27"/>
      <c r="EM75" s="324">
        <f>SUMIF('Rekapitulasi Juni'!$U$608:$U$786,APS!$B75,'Rekapitulasi Juni'!$V$608:$V$786)</f>
        <v>0</v>
      </c>
      <c r="EN75" s="324">
        <f>SUMIF('Rekapitulasi Juni'!$U$608:$U$786,APS!$B75,'Rekapitulasi Juni'!$W$608:$W$786)</f>
        <v>0</v>
      </c>
      <c r="EO75" s="27"/>
      <c r="EP75" s="325">
        <f t="shared" si="86"/>
        <v>0</v>
      </c>
      <c r="EQ75" s="325">
        <f t="shared" si="87"/>
        <v>0</v>
      </c>
      <c r="ER75" s="27"/>
      <c r="ES75" s="324">
        <f>SUMIF('Rekapitulasi Juni'!$AL$608:$AL$786,APS!$B75,'Rekapitulasi Juni'!$AM$608:$AM$786)</f>
        <v>0</v>
      </c>
      <c r="ET75" s="324">
        <f>SUMIF('Rekapitulasi Juni'!$AL$608:$AL$786,APS!$B75,'Rekapitulasi Juni'!$AN$608:$AN$786)</f>
        <v>0</v>
      </c>
      <c r="EU75" s="27"/>
      <c r="EV75" s="325">
        <f t="shared" si="88"/>
        <v>0</v>
      </c>
      <c r="EW75" s="325">
        <f t="shared" si="89"/>
        <v>0</v>
      </c>
      <c r="EX75" s="27"/>
      <c r="EY75" s="324">
        <f>SUMIF('Rekapitulasi Juni'!$BA$608:$BA$786,APS!$B75,'Rekapitulasi Juni'!$BB$608:$BB$786)</f>
        <v>0</v>
      </c>
      <c r="EZ75" s="324">
        <f>SUMIF('Rekapitulasi Juni'!$BA$608:$BA$786,APS!$B75,'Rekapitulasi Juni'!$BC$608:$BC$786)</f>
        <v>0</v>
      </c>
      <c r="FA75" s="324">
        <f>SUMIF('Rekapitulasi Juni'!$BA$608:$BA$786,APS!$B75,'Rekapitulasi Juni'!$BF$608:$BF$786)</f>
        <v>0</v>
      </c>
      <c r="FB75" s="325">
        <f t="shared" si="90"/>
        <v>0</v>
      </c>
      <c r="FC75" s="325">
        <f t="shared" si="91"/>
        <v>0</v>
      </c>
      <c r="FD75" s="27"/>
      <c r="FE75" s="27"/>
      <c r="FF75" s="27"/>
      <c r="FG75" s="27"/>
      <c r="FH75" s="27"/>
      <c r="FI75" s="27"/>
      <c r="FJ75" s="41">
        <f t="shared" si="92"/>
        <v>0</v>
      </c>
      <c r="FK75" s="41">
        <f t="shared" si="93"/>
        <v>0</v>
      </c>
      <c r="FL75" s="41">
        <f t="shared" si="94"/>
        <v>0</v>
      </c>
      <c r="FM75" s="41">
        <f t="shared" si="95"/>
        <v>0</v>
      </c>
      <c r="FN75" s="41">
        <f t="shared" si="96"/>
        <v>0</v>
      </c>
      <c r="FO75" s="41">
        <f t="shared" si="97"/>
        <v>0</v>
      </c>
      <c r="FP75" s="180">
        <f t="shared" si="98"/>
        <v>0</v>
      </c>
      <c r="FQ75" s="27"/>
      <c r="FR75" s="27"/>
      <c r="FS75" s="324">
        <f>SUMIF('Rekapitulasi Juni'!$D$804:$D$984,APS!$B75,'Rekapitulasi Juni'!$E$804:$E$984)</f>
        <v>0</v>
      </c>
      <c r="FT75" s="324">
        <f>SUMIF('Rekapitulasi Juni'!$D$804:$D$984,APS!$B75,'Rekapitulasi Juni'!$F$804:$F$984)</f>
        <v>0</v>
      </c>
      <c r="FU75" s="27"/>
      <c r="FV75" s="325">
        <f t="shared" si="99"/>
        <v>0</v>
      </c>
      <c r="FW75" s="325">
        <f t="shared" si="100"/>
        <v>0</v>
      </c>
      <c r="FX75" s="27"/>
      <c r="FY75" s="324">
        <f>SUMIF('Rekapitulasi Juni'!$U$804:$U$984,APS!$B75,'Rekapitulasi Juni'!$V$804:$V$984)</f>
        <v>0</v>
      </c>
      <c r="FZ75" s="324">
        <f>SUMIF('Rekapitulasi Juni'!$U$804:$U$984,APS!$B75,'Rekapitulasi Juni'!$W$804:$W$984)</f>
        <v>0</v>
      </c>
      <c r="GA75" s="27"/>
      <c r="GB75" s="325">
        <f t="shared" si="101"/>
        <v>0</v>
      </c>
      <c r="GC75" s="325">
        <f t="shared" si="102"/>
        <v>0</v>
      </c>
      <c r="GD75" s="27"/>
      <c r="GE75" s="324">
        <f>SUMIF('Rekapitulasi Juni'!$AL$804:$AL$984,APS!$B75,'Rekapitulasi Juni'!$AM$804:$AM$984)</f>
        <v>0</v>
      </c>
      <c r="GF75" s="324">
        <f>SUMIF('Rekapitulasi Juni'!$AL$804:$AL$984,APS!$B75,'Rekapitulasi Juni'!$AN$804:$AN$984)</f>
        <v>0</v>
      </c>
      <c r="GG75" s="27"/>
      <c r="GH75" s="325">
        <f t="shared" si="27"/>
        <v>0</v>
      </c>
      <c r="GI75" s="325">
        <f t="shared" si="28"/>
        <v>0</v>
      </c>
      <c r="GJ75" s="27"/>
      <c r="GK75" s="27"/>
      <c r="GL75" s="41">
        <f t="shared" si="103"/>
        <v>0</v>
      </c>
      <c r="GM75" s="41">
        <f t="shared" si="104"/>
        <v>0</v>
      </c>
      <c r="GN75" s="41">
        <f t="shared" si="105"/>
        <v>0</v>
      </c>
      <c r="GO75" s="41">
        <f t="shared" si="106"/>
        <v>0</v>
      </c>
      <c r="GP75" s="41">
        <f t="shared" si="107"/>
        <v>0</v>
      </c>
      <c r="GQ75" s="41">
        <f t="shared" si="108"/>
        <v>0</v>
      </c>
      <c r="GR75" s="180">
        <f t="shared" si="109"/>
        <v>0</v>
      </c>
      <c r="GS75" s="41">
        <f t="shared" si="29"/>
        <v>0</v>
      </c>
      <c r="GT75" s="41">
        <f t="shared" si="30"/>
        <v>0</v>
      </c>
      <c r="GU75" s="41">
        <f t="shared" si="31"/>
        <v>0</v>
      </c>
      <c r="GV75" s="41">
        <f t="shared" si="32"/>
        <v>0</v>
      </c>
      <c r="GW75" s="41">
        <f t="shared" si="33"/>
        <v>0</v>
      </c>
      <c r="GX75" s="41">
        <f t="shared" si="34"/>
        <v>0</v>
      </c>
      <c r="GY75" s="180">
        <f t="shared" si="35"/>
        <v>0</v>
      </c>
      <c r="GZ75" s="41">
        <v>59</v>
      </c>
      <c r="HA75" s="32"/>
      <c r="HB75" s="42">
        <f t="shared" si="123"/>
        <v>0</v>
      </c>
      <c r="HC75" s="43"/>
    </row>
    <row r="76" spans="1:211" ht="15" hidden="1" customHeight="1">
      <c r="A76" s="31" t="s">
        <v>162</v>
      </c>
      <c r="B76" s="32" t="s">
        <v>163</v>
      </c>
      <c r="C76" s="31" t="s">
        <v>150</v>
      </c>
      <c r="D76" s="31" t="s">
        <v>161</v>
      </c>
      <c r="E76" s="31" t="s">
        <v>150</v>
      </c>
      <c r="F76" s="31" t="s">
        <v>152</v>
      </c>
      <c r="G76" s="33">
        <v>0</v>
      </c>
      <c r="H76" s="33">
        <v>0</v>
      </c>
      <c r="I76" s="33">
        <v>0</v>
      </c>
      <c r="J76" s="34">
        <f>IFERROR(VLOOKUP(A76,#REF!,3,0),0)</f>
        <v>0</v>
      </c>
      <c r="K76" s="34">
        <f t="shared" si="118"/>
        <v>0</v>
      </c>
      <c r="L76" s="34">
        <v>0</v>
      </c>
      <c r="M76" s="34">
        <v>0</v>
      </c>
      <c r="N76" s="35">
        <f t="shared" si="119"/>
        <v>0</v>
      </c>
      <c r="O76" s="35">
        <f t="shared" si="120"/>
        <v>0</v>
      </c>
      <c r="P76" s="36">
        <v>0</v>
      </c>
      <c r="Q76" s="36">
        <f t="shared" si="36"/>
        <v>0</v>
      </c>
      <c r="R76" s="36"/>
      <c r="S76" s="37">
        <f ca="1">SUMIF(ROP!$D$6:$H$65536,A76,ROP!$J$6:$J$65536)</f>
        <v>0</v>
      </c>
      <c r="T76" s="37">
        <f>SUMIF(HASIL!$B:$B,APS!$B76&amp;RIGHT(APS!T$9,2),HASIL!$I:$I)</f>
        <v>0</v>
      </c>
      <c r="U76" s="37">
        <f>SUMIF(HASIL!$B:$B,APS!$B76&amp;RIGHT(APS!U$9,2),HASIL!$I:$I)</f>
        <v>0</v>
      </c>
      <c r="V76" s="37">
        <f>SUMIF(HASIL!$B:$B,APS!$B76&amp;RIGHT(APS!V$9,2),HASIL!$I:$I)</f>
        <v>0</v>
      </c>
      <c r="W76" s="37">
        <f>SUMIF(HASIL!$B:$B,APS!$B76&amp;RIGHT(APS!W$9,2),HASIL!$I:$I)</f>
        <v>0</v>
      </c>
      <c r="X76" s="38">
        <f t="shared" si="121"/>
        <v>0</v>
      </c>
      <c r="Y76" s="38">
        <f t="shared" si="122"/>
        <v>0</v>
      </c>
      <c r="Z76" s="39">
        <f t="shared" si="115"/>
        <v>0</v>
      </c>
      <c r="AA76" s="39">
        <f t="shared" ref="AA76:AA139" si="124">AZ76+CL76+DX76+FJ76+GL76</f>
        <v>0</v>
      </c>
      <c r="AB76" s="40">
        <f t="shared" si="116"/>
        <v>0</v>
      </c>
      <c r="AC76" s="27">
        <v>0</v>
      </c>
      <c r="AD76" s="27"/>
      <c r="AE76" s="27"/>
      <c r="AF76" s="27"/>
      <c r="AG76" s="27"/>
      <c r="AH76" s="27"/>
      <c r="AI76" s="324">
        <f>SUMIF('Rekapitulasi Juni'!$D$9:$D$192,APS!$B76,'Rekapitulasi Juni'!$E$9:$E$192)</f>
        <v>0</v>
      </c>
      <c r="AJ76" s="324">
        <f>SUMIF('Rekapitulasi Juni'!$D$9:$D$192,APS!$B76,'Rekapitulasi Juni'!$F$9:$F$192)</f>
        <v>0</v>
      </c>
      <c r="AK76" s="324">
        <f>SUMIF('Rekapitulasi Juni'!$D$9:$D$192,APS!$B76,'Rekapitulasi Juni'!$K$9:$K$192)</f>
        <v>0</v>
      </c>
      <c r="AL76" s="325">
        <f t="shared" si="37"/>
        <v>0</v>
      </c>
      <c r="AM76" s="325">
        <f t="shared" si="38"/>
        <v>0</v>
      </c>
      <c r="AN76" s="27"/>
      <c r="AO76" s="324">
        <f>SUMIF('Rekapitulasi Juni'!$U$9:$U$192,APS!$B76,'Rekapitulasi Juni'!$V$9:$V$192)</f>
        <v>0</v>
      </c>
      <c r="AP76" s="324">
        <f>SUMIF('Rekapitulasi Juni'!$U$9:$U$192,APS!$B76,'Rekapitulasi Juni'!$W$9:$W$192)</f>
        <v>0</v>
      </c>
      <c r="AQ76" s="27"/>
      <c r="AR76" s="325">
        <f t="shared" si="39"/>
        <v>0</v>
      </c>
      <c r="AS76" s="325">
        <f t="shared" si="40"/>
        <v>0</v>
      </c>
      <c r="AT76" s="27"/>
      <c r="AU76" s="324">
        <f>SUMIF('Rekapitulasi Juni'!$AL$9:$AL$192,APS!$B76,'Rekapitulasi Juni'!$AM$9:$AM$192)</f>
        <v>0</v>
      </c>
      <c r="AV76" s="324">
        <f>SUMIF('Rekapitulasi Juni'!$AL$9:$AL$192,APS!$B76,'Rekapitulasi Juni'!$AN$9:$AN$192)</f>
        <v>0</v>
      </c>
      <c r="AW76" s="27"/>
      <c r="AX76" s="325">
        <f t="shared" si="41"/>
        <v>0</v>
      </c>
      <c r="AY76" s="325">
        <f t="shared" si="42"/>
        <v>0</v>
      </c>
      <c r="AZ76" s="41">
        <f t="shared" si="43"/>
        <v>0</v>
      </c>
      <c r="BA76" s="41">
        <f t="shared" si="44"/>
        <v>0</v>
      </c>
      <c r="BB76" s="41">
        <f t="shared" si="45"/>
        <v>0</v>
      </c>
      <c r="BC76" s="41">
        <f t="shared" si="46"/>
        <v>0</v>
      </c>
      <c r="BD76" s="41">
        <f t="shared" si="47"/>
        <v>0</v>
      </c>
      <c r="BE76" s="41">
        <f t="shared" si="48"/>
        <v>0</v>
      </c>
      <c r="BF76" s="180">
        <f t="shared" si="49"/>
        <v>0</v>
      </c>
      <c r="BG76" s="27">
        <v>0</v>
      </c>
      <c r="BH76" s="27"/>
      <c r="BI76" s="324">
        <f>SUMIF('Rekapitulasi Juni'!$D$214:$D$393,APS!$B76,'Rekapitulasi Juni'!$E$214:$E$393)</f>
        <v>0</v>
      </c>
      <c r="BJ76" s="324">
        <f>SUMIF('Rekapitulasi Juni'!$D$214:$D$393,APS!$B76,'Rekapitulasi Juni'!$F$214:$F$393)</f>
        <v>0</v>
      </c>
      <c r="BK76" s="27"/>
      <c r="BL76" s="325">
        <f t="shared" si="50"/>
        <v>0</v>
      </c>
      <c r="BM76" s="325">
        <f t="shared" si="51"/>
        <v>0</v>
      </c>
      <c r="BN76" s="27"/>
      <c r="BO76" s="324">
        <f>SUMIF('Rekapitulasi Juni'!$U$214:$U$393,APS!$B76,'Rekapitulasi Juni'!$V$214:$V$393)</f>
        <v>0</v>
      </c>
      <c r="BP76" s="324">
        <f>SUMIF('Rekapitulasi Juni'!$U$214:$U$393,APS!$B76,'Rekapitulasi Juni'!$W$214:$W$393)</f>
        <v>0</v>
      </c>
      <c r="BQ76" s="27"/>
      <c r="BR76" s="325">
        <f t="shared" si="52"/>
        <v>0</v>
      </c>
      <c r="BS76" s="325">
        <f t="shared" si="53"/>
        <v>0</v>
      </c>
      <c r="BT76" s="27"/>
      <c r="BU76" s="324">
        <f>SUMIF('Rekapitulasi Juni'!$AL$214:$AL$393,APS!$B76,'Rekapitulasi Juni'!$AM$214:$AM$393)</f>
        <v>0</v>
      </c>
      <c r="BV76" s="324">
        <f>SUMIF('Rekapitulasi Juni'!$AL$214:$AL$393,APS!$B76,'Rekapitulasi Juni'!$AN$214:$AN$393)</f>
        <v>0</v>
      </c>
      <c r="BW76" s="27"/>
      <c r="BX76" s="325">
        <f t="shared" si="54"/>
        <v>0</v>
      </c>
      <c r="BY76" s="325">
        <f t="shared" si="55"/>
        <v>0</v>
      </c>
      <c r="BZ76" s="27"/>
      <c r="CA76" s="324">
        <f>SUMIF('Rekapitulasi Juni'!$BA$214:$BA$393,APS!$B76,'Rekapitulasi Juni'!$BB$214:$BB$393)</f>
        <v>0</v>
      </c>
      <c r="CB76" s="324">
        <f>SUMIF('Rekapitulasi Juni'!$BA$214:$BA$393,APS!$B76,'Rekapitulasi Juni'!$BC$214:$BC$393)</f>
        <v>0</v>
      </c>
      <c r="CC76" s="27"/>
      <c r="CD76" s="325">
        <f t="shared" si="56"/>
        <v>0</v>
      </c>
      <c r="CE76" s="325">
        <f t="shared" si="57"/>
        <v>0</v>
      </c>
      <c r="CF76" s="27"/>
      <c r="CG76" s="324">
        <f>SUMIF('Rekapitulasi Juni'!$BP$214:$BP$393,APS!$B76,'Rekapitulasi Juni'!$BQ$214:$BQ$393)</f>
        <v>0</v>
      </c>
      <c r="CH76" s="324">
        <f>SUMIF('Rekapitulasi Juni'!$BP$214:$BP$393,APS!$B76,'Rekapitulasi Juni'!$BR$214:$BR$393)</f>
        <v>0</v>
      </c>
      <c r="CI76" s="27"/>
      <c r="CJ76" s="325">
        <f t="shared" si="58"/>
        <v>0</v>
      </c>
      <c r="CK76" s="325">
        <f t="shared" si="59"/>
        <v>0</v>
      </c>
      <c r="CL76" s="41">
        <f t="shared" si="60"/>
        <v>0</v>
      </c>
      <c r="CM76" s="41">
        <f t="shared" si="61"/>
        <v>0</v>
      </c>
      <c r="CN76" s="41">
        <f t="shared" si="62"/>
        <v>0</v>
      </c>
      <c r="CO76" s="41">
        <f t="shared" si="63"/>
        <v>0</v>
      </c>
      <c r="CP76" s="41">
        <f t="shared" si="64"/>
        <v>0</v>
      </c>
      <c r="CQ76" s="41">
        <f t="shared" si="65"/>
        <v>0</v>
      </c>
      <c r="CR76" s="180">
        <f t="shared" si="66"/>
        <v>0</v>
      </c>
      <c r="CS76" s="27">
        <v>0</v>
      </c>
      <c r="CT76" s="27"/>
      <c r="CU76" s="324">
        <f>SUMIF('Rekapitulasi Juni'!$D$410:$D$588,APS!$B76,'Rekapitulasi Juni'!$E$410:$E$588)</f>
        <v>0</v>
      </c>
      <c r="CV76" s="324">
        <f>SUMIF('Rekapitulasi Juni'!$D$410:$D$588,APS!$B76,'Rekapitulasi Juni'!$F$410:$F$588)</f>
        <v>0</v>
      </c>
      <c r="CW76" s="27"/>
      <c r="CX76" s="325">
        <f t="shared" si="67"/>
        <v>0</v>
      </c>
      <c r="CY76" s="325">
        <f t="shared" si="68"/>
        <v>0</v>
      </c>
      <c r="CZ76" s="27"/>
      <c r="DA76" s="324">
        <f>SUMIF('Rekapitulasi Juni'!$U$410:$U$588,APS!$B76,'Rekapitulasi Juni'!$V$410:$V$588)</f>
        <v>0</v>
      </c>
      <c r="DB76" s="324">
        <f>SUMIF('Rekapitulasi Juni'!$U$410:$U$588,APS!$B76,'Rekapitulasi Juni'!$W$410:$W$588)</f>
        <v>0</v>
      </c>
      <c r="DC76" s="27"/>
      <c r="DD76" s="325">
        <f t="shared" si="69"/>
        <v>0</v>
      </c>
      <c r="DE76" s="325">
        <f t="shared" si="70"/>
        <v>0</v>
      </c>
      <c r="DF76" s="27"/>
      <c r="DG76" s="324">
        <f>SUMIF('Rekapitulasi Juni'!$AL$410:$AL$588,APS!$B76,'Rekapitulasi Juni'!$AM$410:$AM$588)</f>
        <v>0</v>
      </c>
      <c r="DH76" s="324">
        <f>SUMIF('Rekapitulasi Juni'!$AL$410:$AL$588,APS!$B76,'Rekapitulasi Juni'!$AN$410:$AN$588)</f>
        <v>0</v>
      </c>
      <c r="DI76" s="27"/>
      <c r="DJ76" s="325">
        <f t="shared" si="71"/>
        <v>0</v>
      </c>
      <c r="DK76" s="325">
        <f t="shared" si="72"/>
        <v>0</v>
      </c>
      <c r="DL76" s="27"/>
      <c r="DM76" s="324">
        <f>SUMIF('Rekapitulasi Juni'!$BA$410:$BA$588,APS!$B76,'Rekapitulasi Juni'!$BB$410:$BB$588)</f>
        <v>0</v>
      </c>
      <c r="DN76" s="324">
        <f>SUMIF('Rekapitulasi Juni'!$BA$410:$BA$588,APS!$B76,'Rekapitulasi Juni'!$BC$410:$BC$588)</f>
        <v>0</v>
      </c>
      <c r="DO76" s="324">
        <f>SUMIF('Rekapitulasi Juni'!$BA$410:$BA$588,APS!$B76,'Rekapitulasi Juni'!$BF$410:$BF$588)</f>
        <v>0</v>
      </c>
      <c r="DP76" s="325">
        <f t="shared" si="73"/>
        <v>0</v>
      </c>
      <c r="DQ76" s="325">
        <f t="shared" si="74"/>
        <v>0</v>
      </c>
      <c r="DR76" s="27"/>
      <c r="DS76" s="324">
        <f>SUMIF('Rekapitulasi Juni'!$BP$410:$BP$588,APS!$B76,'Rekapitulasi Juni'!$BQ$410:$BQ$588)</f>
        <v>0</v>
      </c>
      <c r="DT76" s="324">
        <f>SUMIF('Rekapitulasi Juni'!$BP$410:$BP$588,APS!$B76,'Rekapitulasi Juni'!$BR$410:$BR$588)</f>
        <v>0</v>
      </c>
      <c r="DU76" s="27"/>
      <c r="DV76" s="325">
        <f t="shared" si="75"/>
        <v>0</v>
      </c>
      <c r="DW76" s="325">
        <f t="shared" si="76"/>
        <v>0</v>
      </c>
      <c r="DX76" s="41">
        <f t="shared" si="77"/>
        <v>0</v>
      </c>
      <c r="DY76" s="41">
        <f t="shared" si="78"/>
        <v>0</v>
      </c>
      <c r="DZ76" s="41">
        <f t="shared" si="79"/>
        <v>0</v>
      </c>
      <c r="EA76" s="41">
        <f t="shared" si="80"/>
        <v>0</v>
      </c>
      <c r="EB76" s="41">
        <f t="shared" si="81"/>
        <v>0</v>
      </c>
      <c r="EC76" s="41">
        <f t="shared" si="82"/>
        <v>0</v>
      </c>
      <c r="ED76" s="180">
        <f t="shared" si="83"/>
        <v>0</v>
      </c>
      <c r="EE76" s="27">
        <v>0</v>
      </c>
      <c r="EF76" s="27"/>
      <c r="EG76" s="324">
        <f>SUMIF('Rekapitulasi Juni'!$D$608:$D$786,APS!$B76,'Rekapitulasi Juni'!$E$608:$E$786)</f>
        <v>0</v>
      </c>
      <c r="EH76" s="324">
        <f>SUMIF('Rekapitulasi Juni'!$D$608:$D$786,APS!$B76,'Rekapitulasi Juni'!$F$608:$F$786)</f>
        <v>0</v>
      </c>
      <c r="EI76" s="27"/>
      <c r="EJ76" s="325">
        <f t="shared" si="84"/>
        <v>0</v>
      </c>
      <c r="EK76" s="325">
        <f t="shared" si="85"/>
        <v>0</v>
      </c>
      <c r="EL76" s="27"/>
      <c r="EM76" s="324">
        <f>SUMIF('Rekapitulasi Juni'!$U$608:$U$786,APS!$B76,'Rekapitulasi Juni'!$V$608:$V$786)</f>
        <v>0</v>
      </c>
      <c r="EN76" s="324">
        <f>SUMIF('Rekapitulasi Juni'!$U$608:$U$786,APS!$B76,'Rekapitulasi Juni'!$W$608:$W$786)</f>
        <v>0</v>
      </c>
      <c r="EO76" s="27"/>
      <c r="EP76" s="325">
        <f t="shared" si="86"/>
        <v>0</v>
      </c>
      <c r="EQ76" s="325">
        <f t="shared" si="87"/>
        <v>0</v>
      </c>
      <c r="ER76" s="27"/>
      <c r="ES76" s="324">
        <f>SUMIF('Rekapitulasi Juni'!$AL$608:$AL$786,APS!$B76,'Rekapitulasi Juni'!$AM$608:$AM$786)</f>
        <v>0</v>
      </c>
      <c r="ET76" s="324">
        <f>SUMIF('Rekapitulasi Juni'!$AL$608:$AL$786,APS!$B76,'Rekapitulasi Juni'!$AN$608:$AN$786)</f>
        <v>0</v>
      </c>
      <c r="EU76" s="27"/>
      <c r="EV76" s="325">
        <f t="shared" si="88"/>
        <v>0</v>
      </c>
      <c r="EW76" s="325">
        <f t="shared" si="89"/>
        <v>0</v>
      </c>
      <c r="EX76" s="27"/>
      <c r="EY76" s="324">
        <f>SUMIF('Rekapitulasi Juni'!$BA$608:$BA$786,APS!$B76,'Rekapitulasi Juni'!$BB$608:$BB$786)</f>
        <v>0</v>
      </c>
      <c r="EZ76" s="324">
        <f>SUMIF('Rekapitulasi Juni'!$BA$608:$BA$786,APS!$B76,'Rekapitulasi Juni'!$BC$608:$BC$786)</f>
        <v>0</v>
      </c>
      <c r="FA76" s="324">
        <f>SUMIF('Rekapitulasi Juni'!$BA$608:$BA$786,APS!$B76,'Rekapitulasi Juni'!$BF$608:$BF$786)</f>
        <v>0</v>
      </c>
      <c r="FB76" s="325">
        <f t="shared" si="90"/>
        <v>0</v>
      </c>
      <c r="FC76" s="325">
        <f t="shared" si="91"/>
        <v>0</v>
      </c>
      <c r="FD76" s="27"/>
      <c r="FE76" s="27"/>
      <c r="FF76" s="27"/>
      <c r="FG76" s="27"/>
      <c r="FH76" s="27"/>
      <c r="FI76" s="27"/>
      <c r="FJ76" s="41">
        <f t="shared" si="92"/>
        <v>0</v>
      </c>
      <c r="FK76" s="41">
        <f t="shared" si="93"/>
        <v>0</v>
      </c>
      <c r="FL76" s="41">
        <f t="shared" si="94"/>
        <v>0</v>
      </c>
      <c r="FM76" s="41">
        <f t="shared" si="95"/>
        <v>0</v>
      </c>
      <c r="FN76" s="41">
        <f t="shared" si="96"/>
        <v>0</v>
      </c>
      <c r="FO76" s="41">
        <f t="shared" si="97"/>
        <v>0</v>
      </c>
      <c r="FP76" s="180">
        <f t="shared" si="98"/>
        <v>0</v>
      </c>
      <c r="FQ76" s="27"/>
      <c r="FR76" s="27"/>
      <c r="FS76" s="324">
        <f>SUMIF('Rekapitulasi Juni'!$D$804:$D$984,APS!$B76,'Rekapitulasi Juni'!$E$804:$E$984)</f>
        <v>0</v>
      </c>
      <c r="FT76" s="324">
        <f>SUMIF('Rekapitulasi Juni'!$D$804:$D$984,APS!$B76,'Rekapitulasi Juni'!$F$804:$F$984)</f>
        <v>0</v>
      </c>
      <c r="FU76" s="27"/>
      <c r="FV76" s="325">
        <f t="shared" si="99"/>
        <v>0</v>
      </c>
      <c r="FW76" s="325">
        <f t="shared" si="100"/>
        <v>0</v>
      </c>
      <c r="FX76" s="27"/>
      <c r="FY76" s="324">
        <f>SUMIF('Rekapitulasi Juni'!$U$804:$U$984,APS!$B76,'Rekapitulasi Juni'!$V$804:$V$984)</f>
        <v>0</v>
      </c>
      <c r="FZ76" s="324">
        <f>SUMIF('Rekapitulasi Juni'!$U$804:$U$984,APS!$B76,'Rekapitulasi Juni'!$W$804:$W$984)</f>
        <v>0</v>
      </c>
      <c r="GA76" s="27"/>
      <c r="GB76" s="325">
        <f t="shared" si="101"/>
        <v>0</v>
      </c>
      <c r="GC76" s="325">
        <f t="shared" si="102"/>
        <v>0</v>
      </c>
      <c r="GD76" s="27"/>
      <c r="GE76" s="324">
        <f>SUMIF('Rekapitulasi Juni'!$AL$804:$AL$984,APS!$B76,'Rekapitulasi Juni'!$AM$804:$AM$984)</f>
        <v>0</v>
      </c>
      <c r="GF76" s="324">
        <f>SUMIF('Rekapitulasi Juni'!$AL$804:$AL$984,APS!$B76,'Rekapitulasi Juni'!$AN$804:$AN$984)</f>
        <v>0</v>
      </c>
      <c r="GG76" s="27"/>
      <c r="GH76" s="325">
        <f t="shared" ref="GH76:GH139" si="125">IF(GD76=0,0,((GF76+GG76)/GD76)*100)</f>
        <v>0</v>
      </c>
      <c r="GI76" s="325">
        <f t="shared" ref="GI76:GI139" si="126">IF(GE76=0,0,((GF76+GG76)/GE76)*100)</f>
        <v>0</v>
      </c>
      <c r="GJ76" s="27"/>
      <c r="GK76" s="27"/>
      <c r="GL76" s="41">
        <f t="shared" si="103"/>
        <v>0</v>
      </c>
      <c r="GM76" s="41">
        <f t="shared" si="104"/>
        <v>0</v>
      </c>
      <c r="GN76" s="41">
        <f t="shared" si="105"/>
        <v>0</v>
      </c>
      <c r="GO76" s="41">
        <f t="shared" si="106"/>
        <v>0</v>
      </c>
      <c r="GP76" s="41">
        <f t="shared" si="107"/>
        <v>0</v>
      </c>
      <c r="GQ76" s="41">
        <f t="shared" si="108"/>
        <v>0</v>
      </c>
      <c r="GR76" s="180">
        <f t="shared" si="109"/>
        <v>0</v>
      </c>
      <c r="GS76" s="41">
        <f t="shared" ref="GS76:GS139" si="127">AZ76+CL76+DX76+FJ76+GL76</f>
        <v>0</v>
      </c>
      <c r="GT76" s="41">
        <f t="shared" ref="GT76:GT139" si="128">BA76+CM76+DY76+FK76+GM76</f>
        <v>0</v>
      </c>
      <c r="GU76" s="41">
        <f t="shared" ref="GU76:GU139" si="129">BB76+CN76+DZ76+FL76+GN76</f>
        <v>0</v>
      </c>
      <c r="GV76" s="41">
        <f t="shared" ref="GV76:GV139" si="130">BC76+CO76+EA76+FM76+GO76</f>
        <v>0</v>
      </c>
      <c r="GW76" s="41">
        <f t="shared" ref="GW76:GW139" si="131">BD76+CP76+EB76+FN76+GP76</f>
        <v>0</v>
      </c>
      <c r="GX76" s="41">
        <f t="shared" ref="GX76:GX139" si="132">GW76-Q76</f>
        <v>0</v>
      </c>
      <c r="GY76" s="180">
        <f t="shared" ref="GY76:GY139" si="133">IF(Q76=0,0,((GW76)/Q76)*100)</f>
        <v>0</v>
      </c>
      <c r="GZ76" s="41">
        <v>60</v>
      </c>
      <c r="HA76" s="32"/>
      <c r="HB76" s="42">
        <f t="shared" si="123"/>
        <v>0</v>
      </c>
      <c r="HC76" s="43"/>
    </row>
    <row r="77" spans="1:211" ht="15" hidden="1" customHeight="1">
      <c r="A77" s="31" t="s">
        <v>164</v>
      </c>
      <c r="B77" s="32" t="s">
        <v>165</v>
      </c>
      <c r="C77" s="31" t="s">
        <v>150</v>
      </c>
      <c r="D77" s="31" t="s">
        <v>161</v>
      </c>
      <c r="E77" s="31" t="s">
        <v>150</v>
      </c>
      <c r="F77" s="31" t="s">
        <v>152</v>
      </c>
      <c r="G77" s="33">
        <v>0</v>
      </c>
      <c r="H77" s="33">
        <v>0</v>
      </c>
      <c r="I77" s="33">
        <v>0</v>
      </c>
      <c r="J77" s="34">
        <f>IFERROR(VLOOKUP(A77,#REF!,3,0),0)</f>
        <v>0</v>
      </c>
      <c r="K77" s="34">
        <f t="shared" si="118"/>
        <v>0</v>
      </c>
      <c r="L77" s="34">
        <v>0</v>
      </c>
      <c r="M77" s="34">
        <v>0</v>
      </c>
      <c r="N77" s="35">
        <f t="shared" si="119"/>
        <v>0</v>
      </c>
      <c r="O77" s="35">
        <f t="shared" si="120"/>
        <v>0</v>
      </c>
      <c r="P77" s="36">
        <v>0</v>
      </c>
      <c r="Q77" s="36">
        <f t="shared" ref="Q77:Q140" si="134">IF(P77+K77&lt;0,0,P77+K77)+R77</f>
        <v>0</v>
      </c>
      <c r="R77" s="36"/>
      <c r="S77" s="37">
        <f ca="1">SUMIF(ROP!$D$6:$H$65536,A77,ROP!$J$6:$J$65536)</f>
        <v>0</v>
      </c>
      <c r="T77" s="37">
        <f>SUMIF(HASIL!$B:$B,APS!$B77&amp;RIGHT(APS!T$9,2),HASIL!$I:$I)</f>
        <v>0</v>
      </c>
      <c r="U77" s="37">
        <f>SUMIF(HASIL!$B:$B,APS!$B77&amp;RIGHT(APS!U$9,2),HASIL!$I:$I)</f>
        <v>0</v>
      </c>
      <c r="V77" s="37">
        <f>SUMIF(HASIL!$B:$B,APS!$B77&amp;RIGHT(APS!V$9,2),HASIL!$I:$I)</f>
        <v>0</v>
      </c>
      <c r="W77" s="37">
        <f>SUMIF(HASIL!$B:$B,APS!$B77&amp;RIGHT(APS!W$9,2),HASIL!$I:$I)</f>
        <v>0</v>
      </c>
      <c r="X77" s="38">
        <f t="shared" si="121"/>
        <v>0</v>
      </c>
      <c r="Y77" s="38">
        <f t="shared" si="122"/>
        <v>0</v>
      </c>
      <c r="Z77" s="39">
        <f t="shared" si="115"/>
        <v>0</v>
      </c>
      <c r="AA77" s="39">
        <f t="shared" si="124"/>
        <v>0</v>
      </c>
      <c r="AB77" s="40">
        <f t="shared" si="116"/>
        <v>0</v>
      </c>
      <c r="AC77" s="27">
        <v>0</v>
      </c>
      <c r="AD77" s="27"/>
      <c r="AE77" s="27"/>
      <c r="AF77" s="27"/>
      <c r="AG77" s="27"/>
      <c r="AH77" s="27"/>
      <c r="AI77" s="324">
        <f>SUMIF('Rekapitulasi Juni'!$D$9:$D$192,APS!$B77,'Rekapitulasi Juni'!$E$9:$E$192)</f>
        <v>0</v>
      </c>
      <c r="AJ77" s="324">
        <f>SUMIF('Rekapitulasi Juni'!$D$9:$D$192,APS!$B77,'Rekapitulasi Juni'!$F$9:$F$192)</f>
        <v>0</v>
      </c>
      <c r="AK77" s="324">
        <f>SUMIF('Rekapitulasi Juni'!$D$9:$D$192,APS!$B77,'Rekapitulasi Juni'!$K$9:$K$192)</f>
        <v>0</v>
      </c>
      <c r="AL77" s="325">
        <f t="shared" ref="AL77:AL140" si="135">IF(AH77=0,0,((AJ77+AK77)/AH77)*100)</f>
        <v>0</v>
      </c>
      <c r="AM77" s="325">
        <f t="shared" ref="AM77:AM140" si="136">IF(AI77=0,0,((AJ77+AK77)/AI77)*100)</f>
        <v>0</v>
      </c>
      <c r="AN77" s="27"/>
      <c r="AO77" s="324">
        <f>SUMIF('Rekapitulasi Juni'!$U$9:$U$192,APS!$B77,'Rekapitulasi Juni'!$V$9:$V$192)</f>
        <v>0</v>
      </c>
      <c r="AP77" s="324">
        <f>SUMIF('Rekapitulasi Juni'!$U$9:$U$192,APS!$B77,'Rekapitulasi Juni'!$W$9:$W$192)</f>
        <v>0</v>
      </c>
      <c r="AQ77" s="27"/>
      <c r="AR77" s="325">
        <f t="shared" ref="AR77:AR140" si="137">IF(AN77=0,0,((AP77+AQ77)/AN77)*100)</f>
        <v>0</v>
      </c>
      <c r="AS77" s="325">
        <f t="shared" ref="AS77:AS140" si="138">IF(AO77=0,0,((AP77+AQ77)/AO77)*100)</f>
        <v>0</v>
      </c>
      <c r="AT77" s="27"/>
      <c r="AU77" s="324">
        <f>SUMIF('Rekapitulasi Juni'!$AL$9:$AL$192,APS!$B77,'Rekapitulasi Juni'!$AM$9:$AM$192)</f>
        <v>0</v>
      </c>
      <c r="AV77" s="324">
        <f>SUMIF('Rekapitulasi Juni'!$AL$9:$AL$192,APS!$B77,'Rekapitulasi Juni'!$AN$9:$AN$192)</f>
        <v>0</v>
      </c>
      <c r="AW77" s="27"/>
      <c r="AX77" s="325">
        <f t="shared" ref="AX77:AX140" si="139">IF(AT77=0,0,((AV77+AW77)/AT77)*100)</f>
        <v>0</v>
      </c>
      <c r="AY77" s="325">
        <f t="shared" ref="AY77:AY140" si="140">IF(AU77=0,0,((AV77+AW77)/AU77)*100)</f>
        <v>0</v>
      </c>
      <c r="AZ77" s="41">
        <f t="shared" ref="AZ77:AZ140" si="141">AH77+AN77+AT77</f>
        <v>0</v>
      </c>
      <c r="BA77" s="41">
        <f t="shared" ref="BA77:BA140" si="142">AI77+AO77+AU77</f>
        <v>0</v>
      </c>
      <c r="BB77" s="41">
        <f t="shared" ref="BB77:BB140" si="143">AJ77+AP77+AV77</f>
        <v>0</v>
      </c>
      <c r="BC77" s="41">
        <f t="shared" ref="BC77:BC140" si="144">AK77+AQ77+AW77</f>
        <v>0</v>
      </c>
      <c r="BD77" s="41">
        <f t="shared" ref="BD77:BD140" si="145">BB77+BC77</f>
        <v>0</v>
      </c>
      <c r="BE77" s="41">
        <f t="shared" ref="BE77:BE140" si="146">BD77-AZ77</f>
        <v>0</v>
      </c>
      <c r="BF77" s="180">
        <f t="shared" ref="BF77:BF140" si="147">IF(AZ77=0,0,((BD77)/AZ77)*100)</f>
        <v>0</v>
      </c>
      <c r="BG77" s="27">
        <v>0</v>
      </c>
      <c r="BH77" s="27"/>
      <c r="BI77" s="324">
        <f>SUMIF('Rekapitulasi Juni'!$D$214:$D$393,APS!$B77,'Rekapitulasi Juni'!$E$214:$E$393)</f>
        <v>0</v>
      </c>
      <c r="BJ77" s="324">
        <f>SUMIF('Rekapitulasi Juni'!$D$214:$D$393,APS!$B77,'Rekapitulasi Juni'!$F$214:$F$393)</f>
        <v>0</v>
      </c>
      <c r="BK77" s="27"/>
      <c r="BL77" s="325">
        <f t="shared" ref="BL77:BL140" si="148">IF(BH77=0,0,((BJ77+BK77)/BH77)*100)</f>
        <v>0</v>
      </c>
      <c r="BM77" s="325">
        <f t="shared" ref="BM77:BM140" si="149">IF(BI77=0,0,((BJ77+BK77)/BI77)*100)</f>
        <v>0</v>
      </c>
      <c r="BN77" s="27"/>
      <c r="BO77" s="324">
        <f>SUMIF('Rekapitulasi Juni'!$U$214:$U$393,APS!$B77,'Rekapitulasi Juni'!$V$214:$V$393)</f>
        <v>0</v>
      </c>
      <c r="BP77" s="324">
        <f>SUMIF('Rekapitulasi Juni'!$U$214:$U$393,APS!$B77,'Rekapitulasi Juni'!$W$214:$W$393)</f>
        <v>0</v>
      </c>
      <c r="BQ77" s="27"/>
      <c r="BR77" s="325">
        <f t="shared" ref="BR77:BR140" si="150">IF(BN77=0,0,((BP77+BQ77)/BN77)*100)</f>
        <v>0</v>
      </c>
      <c r="BS77" s="325">
        <f t="shared" ref="BS77:BS140" si="151">IF(BO77=0,0,((BP77+BQ77)/BO77)*100)</f>
        <v>0</v>
      </c>
      <c r="BT77" s="27"/>
      <c r="BU77" s="324">
        <f>SUMIF('Rekapitulasi Juni'!$AL$214:$AL$393,APS!$B77,'Rekapitulasi Juni'!$AM$214:$AM$393)</f>
        <v>0</v>
      </c>
      <c r="BV77" s="324">
        <f>SUMIF('Rekapitulasi Juni'!$AL$214:$AL$393,APS!$B77,'Rekapitulasi Juni'!$AN$214:$AN$393)</f>
        <v>0</v>
      </c>
      <c r="BW77" s="27"/>
      <c r="BX77" s="325">
        <f t="shared" ref="BX77:BX140" si="152">IF(BT77=0,0,((BV77+BW77)/BT77)*100)</f>
        <v>0</v>
      </c>
      <c r="BY77" s="325">
        <f t="shared" ref="BY77:BY140" si="153">IF(BU77=0,0,((BV77+BW77)/BU77)*100)</f>
        <v>0</v>
      </c>
      <c r="BZ77" s="27"/>
      <c r="CA77" s="324">
        <f>SUMIF('Rekapitulasi Juni'!$BA$214:$BA$393,APS!$B77,'Rekapitulasi Juni'!$BB$214:$BB$393)</f>
        <v>0</v>
      </c>
      <c r="CB77" s="324">
        <f>SUMIF('Rekapitulasi Juni'!$BA$214:$BA$393,APS!$B77,'Rekapitulasi Juni'!$BC$214:$BC$393)</f>
        <v>0</v>
      </c>
      <c r="CC77" s="27"/>
      <c r="CD77" s="325">
        <f t="shared" ref="CD77:CD140" si="154">IF(BZ77=0,0,((CB77+CC77)/BZ77)*100)</f>
        <v>0</v>
      </c>
      <c r="CE77" s="325">
        <f t="shared" ref="CE77:CE140" si="155">IF(CA77=0,0,((CB77+CC77)/CA77)*100)</f>
        <v>0</v>
      </c>
      <c r="CF77" s="27"/>
      <c r="CG77" s="324">
        <f>SUMIF('Rekapitulasi Juni'!$BP$214:$BP$393,APS!$B77,'Rekapitulasi Juni'!$BQ$214:$BQ$393)</f>
        <v>0</v>
      </c>
      <c r="CH77" s="324">
        <f>SUMIF('Rekapitulasi Juni'!$BP$214:$BP$393,APS!$B77,'Rekapitulasi Juni'!$BR$214:$BR$393)</f>
        <v>0</v>
      </c>
      <c r="CI77" s="27"/>
      <c r="CJ77" s="325">
        <f t="shared" ref="CJ77:CJ140" si="156">IF(CF77=0,0,((CH77+CI77)/CF77)*100)</f>
        <v>0</v>
      </c>
      <c r="CK77" s="325">
        <f t="shared" ref="CK77:CK140" si="157">IF(CG77=0,0,((CH77+CI77)/CG77)*100)</f>
        <v>0</v>
      </c>
      <c r="CL77" s="41">
        <f t="shared" ref="CL77:CL140" si="158">BH77+BN77+BT77+BZ77+CF77</f>
        <v>0</v>
      </c>
      <c r="CM77" s="41">
        <f t="shared" ref="CM77:CM140" si="159">BI77+BO77+BU77+CA77+CG77</f>
        <v>0</v>
      </c>
      <c r="CN77" s="41">
        <f t="shared" ref="CN77:CN140" si="160">BJ77+BP77+BV77+CB77+CH77</f>
        <v>0</v>
      </c>
      <c r="CO77" s="41">
        <f t="shared" ref="CO77:CO140" si="161">BK77+BQ77+BW77+CC77+CI77</f>
        <v>0</v>
      </c>
      <c r="CP77" s="41">
        <f t="shared" ref="CP77:CP140" si="162">CN77+CO77</f>
        <v>0</v>
      </c>
      <c r="CQ77" s="41">
        <f t="shared" ref="CQ77:CQ140" si="163">CP77-CL77</f>
        <v>0</v>
      </c>
      <c r="CR77" s="180">
        <f t="shared" ref="CR77:CR140" si="164">IF(CL77=0,0,((CP77)/CL77)*100)</f>
        <v>0</v>
      </c>
      <c r="CS77" s="27">
        <v>0</v>
      </c>
      <c r="CT77" s="27"/>
      <c r="CU77" s="324">
        <f>SUMIF('Rekapitulasi Juni'!$D$410:$D$588,APS!$B77,'Rekapitulasi Juni'!$E$410:$E$588)</f>
        <v>0</v>
      </c>
      <c r="CV77" s="324">
        <f>SUMIF('Rekapitulasi Juni'!$D$410:$D$588,APS!$B77,'Rekapitulasi Juni'!$F$410:$F$588)</f>
        <v>0</v>
      </c>
      <c r="CW77" s="27"/>
      <c r="CX77" s="325">
        <f t="shared" ref="CX77:CX140" si="165">IF(CT77=0,0,((CV77+CW77)/CT77)*100)</f>
        <v>0</v>
      </c>
      <c r="CY77" s="325">
        <f t="shared" ref="CY77:CY140" si="166">IF(CU77=0,0,((CV77+CW77)/CU77)*100)</f>
        <v>0</v>
      </c>
      <c r="CZ77" s="27"/>
      <c r="DA77" s="324">
        <f>SUMIF('Rekapitulasi Juni'!$U$410:$U$588,APS!$B77,'Rekapitulasi Juni'!$V$410:$V$588)</f>
        <v>0</v>
      </c>
      <c r="DB77" s="324">
        <f>SUMIF('Rekapitulasi Juni'!$U$410:$U$588,APS!$B77,'Rekapitulasi Juni'!$W$410:$W$588)</f>
        <v>0</v>
      </c>
      <c r="DC77" s="27"/>
      <c r="DD77" s="325">
        <f t="shared" ref="DD77:DD140" si="167">IF(CZ77=0,0,((DB77+DC77)/CZ77)*100)</f>
        <v>0</v>
      </c>
      <c r="DE77" s="325">
        <f t="shared" ref="DE77:DE140" si="168">IF(DA77=0,0,((DB77+DC77)/DA77)*100)</f>
        <v>0</v>
      </c>
      <c r="DF77" s="27"/>
      <c r="DG77" s="324">
        <f>SUMIF('Rekapitulasi Juni'!$AL$410:$AL$588,APS!$B77,'Rekapitulasi Juni'!$AM$410:$AM$588)</f>
        <v>0</v>
      </c>
      <c r="DH77" s="324">
        <f>SUMIF('Rekapitulasi Juni'!$AL$410:$AL$588,APS!$B77,'Rekapitulasi Juni'!$AN$410:$AN$588)</f>
        <v>0</v>
      </c>
      <c r="DI77" s="27"/>
      <c r="DJ77" s="325">
        <f t="shared" ref="DJ77:DJ140" si="169">IF(DF77=0,0,((DH77+DI77)/DF77)*100)</f>
        <v>0</v>
      </c>
      <c r="DK77" s="325">
        <f t="shared" ref="DK77:DK140" si="170">IF(DG77=0,0,((DH77+DI77)/DG77)*100)</f>
        <v>0</v>
      </c>
      <c r="DL77" s="27"/>
      <c r="DM77" s="324">
        <f>SUMIF('Rekapitulasi Juni'!$BA$410:$BA$588,APS!$B77,'Rekapitulasi Juni'!$BB$410:$BB$588)</f>
        <v>0</v>
      </c>
      <c r="DN77" s="324">
        <f>SUMIF('Rekapitulasi Juni'!$BA$410:$BA$588,APS!$B77,'Rekapitulasi Juni'!$BC$410:$BC$588)</f>
        <v>0</v>
      </c>
      <c r="DO77" s="324">
        <f>SUMIF('Rekapitulasi Juni'!$BA$410:$BA$588,APS!$B77,'Rekapitulasi Juni'!$BF$410:$BF$588)</f>
        <v>0</v>
      </c>
      <c r="DP77" s="325">
        <f t="shared" ref="DP77:DP140" si="171">IF(DL77=0,0,((DN77+DO77)/DL77)*100)</f>
        <v>0</v>
      </c>
      <c r="DQ77" s="325">
        <f t="shared" ref="DQ77:DQ140" si="172">IF(DM77=0,0,((DN77+DO77)/DM77)*100)</f>
        <v>0</v>
      </c>
      <c r="DR77" s="27"/>
      <c r="DS77" s="324">
        <f>SUMIF('Rekapitulasi Juni'!$BP$410:$BP$588,APS!$B77,'Rekapitulasi Juni'!$BQ$410:$BQ$588)</f>
        <v>0</v>
      </c>
      <c r="DT77" s="324">
        <f>SUMIF('Rekapitulasi Juni'!$BP$410:$BP$588,APS!$B77,'Rekapitulasi Juni'!$BR$410:$BR$588)</f>
        <v>0</v>
      </c>
      <c r="DU77" s="27"/>
      <c r="DV77" s="325">
        <f t="shared" ref="DV77:DV140" si="173">IF(DR77=0,0,((DT77+DU77)/DR77)*100)</f>
        <v>0</v>
      </c>
      <c r="DW77" s="325">
        <f t="shared" ref="DW77:DW140" si="174">IF(DS77=0,0,((DT77+DU77)/DS77)*100)</f>
        <v>0</v>
      </c>
      <c r="DX77" s="41">
        <f t="shared" ref="DX77:DX140" si="175">CT77+CZ77+DF77+DL77+DR77</f>
        <v>0</v>
      </c>
      <c r="DY77" s="41">
        <f t="shared" ref="DY77:DY140" si="176">CU77+DA77+DG77+DM77+DS77</f>
        <v>0</v>
      </c>
      <c r="DZ77" s="41">
        <f t="shared" ref="DZ77:DZ140" si="177">CV77+DB77+DH77+DN77+DT77</f>
        <v>0</v>
      </c>
      <c r="EA77" s="41">
        <f t="shared" ref="EA77:EA140" si="178">CW77+DC77+DI77+DO77+DU77</f>
        <v>0</v>
      </c>
      <c r="EB77" s="41">
        <f t="shared" ref="EB77:EB140" si="179">DZ77+EA77</f>
        <v>0</v>
      </c>
      <c r="EC77" s="41">
        <f t="shared" ref="EC77:EC140" si="180">EB77-DX77</f>
        <v>0</v>
      </c>
      <c r="ED77" s="180">
        <f t="shared" ref="ED77:ED140" si="181">IF(DX77=0,0,((EB77)/DX77)*100)</f>
        <v>0</v>
      </c>
      <c r="EE77" s="27">
        <v>0</v>
      </c>
      <c r="EF77" s="27"/>
      <c r="EG77" s="324">
        <f>SUMIF('Rekapitulasi Juni'!$D$608:$D$786,APS!$B77,'Rekapitulasi Juni'!$E$608:$E$786)</f>
        <v>0</v>
      </c>
      <c r="EH77" s="324">
        <f>SUMIF('Rekapitulasi Juni'!$D$608:$D$786,APS!$B77,'Rekapitulasi Juni'!$F$608:$F$786)</f>
        <v>0</v>
      </c>
      <c r="EI77" s="27"/>
      <c r="EJ77" s="325">
        <f t="shared" ref="EJ77:EJ140" si="182">IF(EF77=0,0,((EH77+EI77)/EF77)*100)</f>
        <v>0</v>
      </c>
      <c r="EK77" s="325">
        <f t="shared" ref="EK77:EK140" si="183">IF(EG77=0,0,((EH77+EI77)/EG77)*100)</f>
        <v>0</v>
      </c>
      <c r="EL77" s="27"/>
      <c r="EM77" s="324">
        <f>SUMIF('Rekapitulasi Juni'!$U$608:$U$786,APS!$B77,'Rekapitulasi Juni'!$V$608:$V$786)</f>
        <v>0</v>
      </c>
      <c r="EN77" s="324">
        <f>SUMIF('Rekapitulasi Juni'!$U$608:$U$786,APS!$B77,'Rekapitulasi Juni'!$W$608:$W$786)</f>
        <v>0</v>
      </c>
      <c r="EO77" s="27"/>
      <c r="EP77" s="325">
        <f t="shared" ref="EP77:EP140" si="184">IF(EL77=0,0,((EN77+EO77)/EL77)*100)</f>
        <v>0</v>
      </c>
      <c r="EQ77" s="325">
        <f t="shared" ref="EQ77:EQ140" si="185">IF(EM77=0,0,((EN77+EO77)/EM77)*100)</f>
        <v>0</v>
      </c>
      <c r="ER77" s="27"/>
      <c r="ES77" s="324">
        <f>SUMIF('Rekapitulasi Juni'!$AL$608:$AL$786,APS!$B77,'Rekapitulasi Juni'!$AM$608:$AM$786)</f>
        <v>0</v>
      </c>
      <c r="ET77" s="324">
        <f>SUMIF('Rekapitulasi Juni'!$AL$608:$AL$786,APS!$B77,'Rekapitulasi Juni'!$AN$608:$AN$786)</f>
        <v>0</v>
      </c>
      <c r="EU77" s="27"/>
      <c r="EV77" s="325">
        <f t="shared" ref="EV77:EV140" si="186">IF(ER77=0,0,((ET77+EU77)/ER77)*100)</f>
        <v>0</v>
      </c>
      <c r="EW77" s="325">
        <f t="shared" ref="EW77:EW140" si="187">IF(ES77=0,0,((ET77+EU77)/ES77)*100)</f>
        <v>0</v>
      </c>
      <c r="EX77" s="27"/>
      <c r="EY77" s="324">
        <f>SUMIF('Rekapitulasi Juni'!$BA$608:$BA$786,APS!$B77,'Rekapitulasi Juni'!$BB$608:$BB$786)</f>
        <v>0</v>
      </c>
      <c r="EZ77" s="324">
        <f>SUMIF('Rekapitulasi Juni'!$BA$608:$BA$786,APS!$B77,'Rekapitulasi Juni'!$BC$608:$BC$786)</f>
        <v>0</v>
      </c>
      <c r="FA77" s="324">
        <f>SUMIF('Rekapitulasi Juni'!$BA$608:$BA$786,APS!$B77,'Rekapitulasi Juni'!$BF$608:$BF$786)</f>
        <v>0</v>
      </c>
      <c r="FB77" s="325">
        <f t="shared" ref="FB77:FB140" si="188">IF(EX77=0,0,((EZ77+FA77)/EX77)*100)</f>
        <v>0</v>
      </c>
      <c r="FC77" s="325">
        <f t="shared" ref="FC77:FC140" si="189">IF(EY77=0,0,((EZ77+FA77)/EY77)*100)</f>
        <v>0</v>
      </c>
      <c r="FD77" s="27"/>
      <c r="FE77" s="27"/>
      <c r="FF77" s="27"/>
      <c r="FG77" s="27"/>
      <c r="FH77" s="27"/>
      <c r="FI77" s="27"/>
      <c r="FJ77" s="41">
        <f t="shared" ref="FJ77:FJ140" si="190">EF77+EL77+ER77+EX77+FD77</f>
        <v>0</v>
      </c>
      <c r="FK77" s="41">
        <f t="shared" ref="FK77:FK140" si="191">EG77+EM77+ES77+EY77+FE77</f>
        <v>0</v>
      </c>
      <c r="FL77" s="41">
        <f t="shared" ref="FL77:FL140" si="192">EH77+EN77+ET77+EZ77+FF77</f>
        <v>0</v>
      </c>
      <c r="FM77" s="41">
        <f t="shared" ref="FM77:FM140" si="193">EI77+EO77+EU77+FA77+FG77</f>
        <v>0</v>
      </c>
      <c r="FN77" s="41">
        <f t="shared" ref="FN77:FN140" si="194">FL77+FM77</f>
        <v>0</v>
      </c>
      <c r="FO77" s="41">
        <f t="shared" ref="FO77:FO140" si="195">FN77-FJ77</f>
        <v>0</v>
      </c>
      <c r="FP77" s="180">
        <f t="shared" ref="FP77:FP140" si="196">IF(FJ77=0,0,((FN77)/FJ77)*100)</f>
        <v>0</v>
      </c>
      <c r="FQ77" s="27"/>
      <c r="FR77" s="27"/>
      <c r="FS77" s="324">
        <f>SUMIF('Rekapitulasi Juni'!$D$804:$D$984,APS!$B77,'Rekapitulasi Juni'!$E$804:$E$984)</f>
        <v>0</v>
      </c>
      <c r="FT77" s="324">
        <f>SUMIF('Rekapitulasi Juni'!$D$804:$D$984,APS!$B77,'Rekapitulasi Juni'!$F$804:$F$984)</f>
        <v>0</v>
      </c>
      <c r="FU77" s="27"/>
      <c r="FV77" s="325">
        <f t="shared" ref="FV77:FV140" si="197">IF(FR77=0,0,((FT77+FU77)/FR77)*100)</f>
        <v>0</v>
      </c>
      <c r="FW77" s="325">
        <f t="shared" ref="FW77:FW140" si="198">IF(FS77=0,0,((FT77+FU77)/FS77)*100)</f>
        <v>0</v>
      </c>
      <c r="FX77" s="27"/>
      <c r="FY77" s="324">
        <f>SUMIF('Rekapitulasi Juni'!$U$804:$U$984,APS!$B77,'Rekapitulasi Juni'!$V$804:$V$984)</f>
        <v>0</v>
      </c>
      <c r="FZ77" s="324">
        <f>SUMIF('Rekapitulasi Juni'!$U$804:$U$984,APS!$B77,'Rekapitulasi Juni'!$W$804:$W$984)</f>
        <v>0</v>
      </c>
      <c r="GA77" s="27"/>
      <c r="GB77" s="325">
        <f t="shared" ref="GB77:GB140" si="199">IF(FX77=0,0,((FZ77+GA77)/FX77)*100)</f>
        <v>0</v>
      </c>
      <c r="GC77" s="325">
        <f t="shared" ref="GC77:GC140" si="200">IF(FY77=0,0,((FZ77+GA77)/FY77)*100)</f>
        <v>0</v>
      </c>
      <c r="GD77" s="27"/>
      <c r="GE77" s="324">
        <f>SUMIF('Rekapitulasi Juni'!$AL$804:$AL$984,APS!$B77,'Rekapitulasi Juni'!$AM$804:$AM$984)</f>
        <v>0</v>
      </c>
      <c r="GF77" s="324">
        <f>SUMIF('Rekapitulasi Juni'!$AL$804:$AL$984,APS!$B77,'Rekapitulasi Juni'!$AN$804:$AN$984)</f>
        <v>0</v>
      </c>
      <c r="GG77" s="27"/>
      <c r="GH77" s="325">
        <f t="shared" si="125"/>
        <v>0</v>
      </c>
      <c r="GI77" s="325">
        <f t="shared" si="126"/>
        <v>0</v>
      </c>
      <c r="GJ77" s="27"/>
      <c r="GK77" s="27"/>
      <c r="GL77" s="41">
        <f t="shared" ref="GL77:GL140" si="201">FR77+FX77+GD77</f>
        <v>0</v>
      </c>
      <c r="GM77" s="41">
        <f t="shared" ref="GM77:GM140" si="202">FS77+FY77+GE77</f>
        <v>0</v>
      </c>
      <c r="GN77" s="41">
        <f t="shared" ref="GN77:GN140" si="203">FT77+FZ77+GF77</f>
        <v>0</v>
      </c>
      <c r="GO77" s="41">
        <f t="shared" ref="GO77:GO140" si="204">FU77+GA77+GG77</f>
        <v>0</v>
      </c>
      <c r="GP77" s="41">
        <f t="shared" ref="GP77:GP140" si="205">GN77+GO77</f>
        <v>0</v>
      </c>
      <c r="GQ77" s="41">
        <f t="shared" ref="GQ77:GQ140" si="206">GP77-GL77</f>
        <v>0</v>
      </c>
      <c r="GR77" s="180">
        <f t="shared" ref="GR77:GR140" si="207">IF(GL77=0,0,((GP77)/GL77)*100)</f>
        <v>0</v>
      </c>
      <c r="GS77" s="41">
        <f t="shared" si="127"/>
        <v>0</v>
      </c>
      <c r="GT77" s="41">
        <f t="shared" si="128"/>
        <v>0</v>
      </c>
      <c r="GU77" s="41">
        <f t="shared" si="129"/>
        <v>0</v>
      </c>
      <c r="GV77" s="41">
        <f t="shared" si="130"/>
        <v>0</v>
      </c>
      <c r="GW77" s="41">
        <f t="shared" si="131"/>
        <v>0</v>
      </c>
      <c r="GX77" s="41">
        <f t="shared" si="132"/>
        <v>0</v>
      </c>
      <c r="GY77" s="180">
        <f t="shared" si="133"/>
        <v>0</v>
      </c>
      <c r="GZ77" s="41">
        <v>61</v>
      </c>
      <c r="HA77" s="32"/>
      <c r="HB77" s="42">
        <f t="shared" ref="HB77:HB108" si="208">J77+M77+P77-G77</f>
        <v>0</v>
      </c>
      <c r="HC77" s="43"/>
    </row>
    <row r="78" spans="1:211" ht="15" hidden="1" customHeight="1">
      <c r="A78" s="31" t="s">
        <v>166</v>
      </c>
      <c r="B78" s="32" t="s">
        <v>167</v>
      </c>
      <c r="C78" s="31" t="s">
        <v>150</v>
      </c>
      <c r="D78" s="31" t="s">
        <v>161</v>
      </c>
      <c r="E78" s="31" t="s">
        <v>150</v>
      </c>
      <c r="F78" s="31" t="s">
        <v>152</v>
      </c>
      <c r="G78" s="33">
        <v>0</v>
      </c>
      <c r="H78" s="33">
        <v>0</v>
      </c>
      <c r="I78" s="33">
        <v>0</v>
      </c>
      <c r="J78" s="34">
        <f>IFERROR(VLOOKUP(A78,#REF!,3,0),0)</f>
        <v>0</v>
      </c>
      <c r="K78" s="34">
        <f t="shared" si="118"/>
        <v>0</v>
      </c>
      <c r="L78" s="34">
        <v>0</v>
      </c>
      <c r="M78" s="34">
        <v>0</v>
      </c>
      <c r="N78" s="35">
        <f t="shared" si="119"/>
        <v>0</v>
      </c>
      <c r="O78" s="35">
        <f t="shared" si="120"/>
        <v>0</v>
      </c>
      <c r="P78" s="36">
        <v>0</v>
      </c>
      <c r="Q78" s="36">
        <f t="shared" si="134"/>
        <v>0</v>
      </c>
      <c r="R78" s="36"/>
      <c r="S78" s="37">
        <f ca="1">SUMIF(ROP!$D$6:$H$65536,A78,ROP!$J$6:$J$65536)</f>
        <v>0</v>
      </c>
      <c r="T78" s="37">
        <f>SUMIF(HASIL!$B:$B,APS!$B78&amp;RIGHT(APS!T$9,2),HASIL!$I:$I)</f>
        <v>0</v>
      </c>
      <c r="U78" s="37">
        <f>SUMIF(HASIL!$B:$B,APS!$B78&amp;RIGHT(APS!U$9,2),HASIL!$I:$I)</f>
        <v>0</v>
      </c>
      <c r="V78" s="37">
        <f>SUMIF(HASIL!$B:$B,APS!$B78&amp;RIGHT(APS!V$9,2),HASIL!$I:$I)</f>
        <v>0</v>
      </c>
      <c r="W78" s="37">
        <f>SUMIF(HASIL!$B:$B,APS!$B78&amp;RIGHT(APS!W$9,2),HASIL!$I:$I)</f>
        <v>0</v>
      </c>
      <c r="X78" s="38">
        <f t="shared" si="121"/>
        <v>0</v>
      </c>
      <c r="Y78" s="38">
        <f t="shared" si="122"/>
        <v>0</v>
      </c>
      <c r="Z78" s="39">
        <f t="shared" si="115"/>
        <v>0</v>
      </c>
      <c r="AA78" s="39">
        <f t="shared" si="124"/>
        <v>0</v>
      </c>
      <c r="AB78" s="40">
        <f t="shared" si="116"/>
        <v>0</v>
      </c>
      <c r="AC78" s="27">
        <v>0</v>
      </c>
      <c r="AD78" s="27"/>
      <c r="AE78" s="27"/>
      <c r="AF78" s="27"/>
      <c r="AG78" s="27"/>
      <c r="AH78" s="27"/>
      <c r="AI78" s="324">
        <f>SUMIF('Rekapitulasi Juni'!$D$9:$D$192,APS!$B78,'Rekapitulasi Juni'!$E$9:$E$192)</f>
        <v>0</v>
      </c>
      <c r="AJ78" s="324">
        <f>SUMIF('Rekapitulasi Juni'!$D$9:$D$192,APS!$B78,'Rekapitulasi Juni'!$F$9:$F$192)</f>
        <v>0</v>
      </c>
      <c r="AK78" s="324">
        <f>SUMIF('Rekapitulasi Juni'!$D$9:$D$192,APS!$B78,'Rekapitulasi Juni'!$K$9:$K$192)</f>
        <v>0</v>
      </c>
      <c r="AL78" s="325">
        <f t="shared" si="135"/>
        <v>0</v>
      </c>
      <c r="AM78" s="325">
        <f t="shared" si="136"/>
        <v>0</v>
      </c>
      <c r="AN78" s="27"/>
      <c r="AO78" s="324">
        <f>SUMIF('Rekapitulasi Juni'!$U$9:$U$192,APS!$B78,'Rekapitulasi Juni'!$V$9:$V$192)</f>
        <v>0</v>
      </c>
      <c r="AP78" s="324">
        <f>SUMIF('Rekapitulasi Juni'!$U$9:$U$192,APS!$B78,'Rekapitulasi Juni'!$W$9:$W$192)</f>
        <v>0</v>
      </c>
      <c r="AQ78" s="27"/>
      <c r="AR78" s="325">
        <f t="shared" si="137"/>
        <v>0</v>
      </c>
      <c r="AS78" s="325">
        <f t="shared" si="138"/>
        <v>0</v>
      </c>
      <c r="AT78" s="27"/>
      <c r="AU78" s="324">
        <f>SUMIF('Rekapitulasi Juni'!$AL$9:$AL$192,APS!$B78,'Rekapitulasi Juni'!$AM$9:$AM$192)</f>
        <v>0</v>
      </c>
      <c r="AV78" s="324">
        <f>SUMIF('Rekapitulasi Juni'!$AL$9:$AL$192,APS!$B78,'Rekapitulasi Juni'!$AN$9:$AN$192)</f>
        <v>0</v>
      </c>
      <c r="AW78" s="27"/>
      <c r="AX78" s="325">
        <f t="shared" si="139"/>
        <v>0</v>
      </c>
      <c r="AY78" s="325">
        <f t="shared" si="140"/>
        <v>0</v>
      </c>
      <c r="AZ78" s="41">
        <f t="shared" si="141"/>
        <v>0</v>
      </c>
      <c r="BA78" s="41">
        <f t="shared" si="142"/>
        <v>0</v>
      </c>
      <c r="BB78" s="41">
        <f t="shared" si="143"/>
        <v>0</v>
      </c>
      <c r="BC78" s="41">
        <f t="shared" si="144"/>
        <v>0</v>
      </c>
      <c r="BD78" s="41">
        <f t="shared" si="145"/>
        <v>0</v>
      </c>
      <c r="BE78" s="41">
        <f t="shared" si="146"/>
        <v>0</v>
      </c>
      <c r="BF78" s="180">
        <f t="shared" si="147"/>
        <v>0</v>
      </c>
      <c r="BG78" s="27">
        <v>0</v>
      </c>
      <c r="BH78" s="27"/>
      <c r="BI78" s="324">
        <f>SUMIF('Rekapitulasi Juni'!$D$214:$D$393,APS!$B78,'Rekapitulasi Juni'!$E$214:$E$393)</f>
        <v>0</v>
      </c>
      <c r="BJ78" s="324">
        <f>SUMIF('Rekapitulasi Juni'!$D$214:$D$393,APS!$B78,'Rekapitulasi Juni'!$F$214:$F$393)</f>
        <v>0</v>
      </c>
      <c r="BK78" s="27"/>
      <c r="BL78" s="325">
        <f t="shared" si="148"/>
        <v>0</v>
      </c>
      <c r="BM78" s="325">
        <f t="shared" si="149"/>
        <v>0</v>
      </c>
      <c r="BN78" s="27"/>
      <c r="BO78" s="324">
        <f>SUMIF('Rekapitulasi Juni'!$U$214:$U$393,APS!$B78,'Rekapitulasi Juni'!$V$214:$V$393)</f>
        <v>0</v>
      </c>
      <c r="BP78" s="324">
        <f>SUMIF('Rekapitulasi Juni'!$U$214:$U$393,APS!$B78,'Rekapitulasi Juni'!$W$214:$W$393)</f>
        <v>0</v>
      </c>
      <c r="BQ78" s="27"/>
      <c r="BR78" s="325">
        <f t="shared" si="150"/>
        <v>0</v>
      </c>
      <c r="BS78" s="325">
        <f t="shared" si="151"/>
        <v>0</v>
      </c>
      <c r="BT78" s="27"/>
      <c r="BU78" s="324">
        <f>SUMIF('Rekapitulasi Juni'!$AL$214:$AL$393,APS!$B78,'Rekapitulasi Juni'!$AM$214:$AM$393)</f>
        <v>0</v>
      </c>
      <c r="BV78" s="324">
        <f>SUMIF('Rekapitulasi Juni'!$AL$214:$AL$393,APS!$B78,'Rekapitulasi Juni'!$AN$214:$AN$393)</f>
        <v>0</v>
      </c>
      <c r="BW78" s="27"/>
      <c r="BX78" s="325">
        <f t="shared" si="152"/>
        <v>0</v>
      </c>
      <c r="BY78" s="325">
        <f t="shared" si="153"/>
        <v>0</v>
      </c>
      <c r="BZ78" s="27"/>
      <c r="CA78" s="324">
        <f>SUMIF('Rekapitulasi Juni'!$BA$214:$BA$393,APS!$B78,'Rekapitulasi Juni'!$BB$214:$BB$393)</f>
        <v>0</v>
      </c>
      <c r="CB78" s="324">
        <f>SUMIF('Rekapitulasi Juni'!$BA$214:$BA$393,APS!$B78,'Rekapitulasi Juni'!$BC$214:$BC$393)</f>
        <v>0</v>
      </c>
      <c r="CC78" s="27"/>
      <c r="CD78" s="325">
        <f t="shared" si="154"/>
        <v>0</v>
      </c>
      <c r="CE78" s="325">
        <f t="shared" si="155"/>
        <v>0</v>
      </c>
      <c r="CF78" s="27"/>
      <c r="CG78" s="324">
        <f>SUMIF('Rekapitulasi Juni'!$BP$214:$BP$393,APS!$B78,'Rekapitulasi Juni'!$BQ$214:$BQ$393)</f>
        <v>0</v>
      </c>
      <c r="CH78" s="324">
        <f>SUMIF('Rekapitulasi Juni'!$BP$214:$BP$393,APS!$B78,'Rekapitulasi Juni'!$BR$214:$BR$393)</f>
        <v>0</v>
      </c>
      <c r="CI78" s="27"/>
      <c r="CJ78" s="325">
        <f t="shared" si="156"/>
        <v>0</v>
      </c>
      <c r="CK78" s="325">
        <f t="shared" si="157"/>
        <v>0</v>
      </c>
      <c r="CL78" s="41">
        <f t="shared" si="158"/>
        <v>0</v>
      </c>
      <c r="CM78" s="41">
        <f t="shared" si="159"/>
        <v>0</v>
      </c>
      <c r="CN78" s="41">
        <f t="shared" si="160"/>
        <v>0</v>
      </c>
      <c r="CO78" s="41">
        <f t="shared" si="161"/>
        <v>0</v>
      </c>
      <c r="CP78" s="41">
        <f t="shared" si="162"/>
        <v>0</v>
      </c>
      <c r="CQ78" s="41">
        <f t="shared" si="163"/>
        <v>0</v>
      </c>
      <c r="CR78" s="180">
        <f t="shared" si="164"/>
        <v>0</v>
      </c>
      <c r="CS78" s="27">
        <v>0</v>
      </c>
      <c r="CT78" s="27"/>
      <c r="CU78" s="324">
        <f>SUMIF('Rekapitulasi Juni'!$D$410:$D$588,APS!$B78,'Rekapitulasi Juni'!$E$410:$E$588)</f>
        <v>0</v>
      </c>
      <c r="CV78" s="324">
        <f>SUMIF('Rekapitulasi Juni'!$D$410:$D$588,APS!$B78,'Rekapitulasi Juni'!$F$410:$F$588)</f>
        <v>0</v>
      </c>
      <c r="CW78" s="27"/>
      <c r="CX78" s="325">
        <f t="shared" si="165"/>
        <v>0</v>
      </c>
      <c r="CY78" s="325">
        <f t="shared" si="166"/>
        <v>0</v>
      </c>
      <c r="CZ78" s="27"/>
      <c r="DA78" s="324">
        <f>SUMIF('Rekapitulasi Juni'!$U$410:$U$588,APS!$B78,'Rekapitulasi Juni'!$V$410:$V$588)</f>
        <v>0</v>
      </c>
      <c r="DB78" s="324">
        <f>SUMIF('Rekapitulasi Juni'!$U$410:$U$588,APS!$B78,'Rekapitulasi Juni'!$W$410:$W$588)</f>
        <v>0</v>
      </c>
      <c r="DC78" s="27"/>
      <c r="DD78" s="325">
        <f t="shared" si="167"/>
        <v>0</v>
      </c>
      <c r="DE78" s="325">
        <f t="shared" si="168"/>
        <v>0</v>
      </c>
      <c r="DF78" s="27"/>
      <c r="DG78" s="324">
        <f>SUMIF('Rekapitulasi Juni'!$AL$410:$AL$588,APS!$B78,'Rekapitulasi Juni'!$AM$410:$AM$588)</f>
        <v>0</v>
      </c>
      <c r="DH78" s="324">
        <f>SUMIF('Rekapitulasi Juni'!$AL$410:$AL$588,APS!$B78,'Rekapitulasi Juni'!$AN$410:$AN$588)</f>
        <v>0</v>
      </c>
      <c r="DI78" s="27"/>
      <c r="DJ78" s="325">
        <f t="shared" si="169"/>
        <v>0</v>
      </c>
      <c r="DK78" s="325">
        <f t="shared" si="170"/>
        <v>0</v>
      </c>
      <c r="DL78" s="27"/>
      <c r="DM78" s="324">
        <f>SUMIF('Rekapitulasi Juni'!$BA$410:$BA$588,APS!$B78,'Rekapitulasi Juni'!$BB$410:$BB$588)</f>
        <v>0</v>
      </c>
      <c r="DN78" s="324">
        <f>SUMIF('Rekapitulasi Juni'!$BA$410:$BA$588,APS!$B78,'Rekapitulasi Juni'!$BC$410:$BC$588)</f>
        <v>0</v>
      </c>
      <c r="DO78" s="324">
        <f>SUMIF('Rekapitulasi Juni'!$BA$410:$BA$588,APS!$B78,'Rekapitulasi Juni'!$BF$410:$BF$588)</f>
        <v>0</v>
      </c>
      <c r="DP78" s="325">
        <f t="shared" si="171"/>
        <v>0</v>
      </c>
      <c r="DQ78" s="325">
        <f t="shared" si="172"/>
        <v>0</v>
      </c>
      <c r="DR78" s="27"/>
      <c r="DS78" s="324">
        <f>SUMIF('Rekapitulasi Juni'!$BP$410:$BP$588,APS!$B78,'Rekapitulasi Juni'!$BQ$410:$BQ$588)</f>
        <v>0</v>
      </c>
      <c r="DT78" s="324">
        <f>SUMIF('Rekapitulasi Juni'!$BP$410:$BP$588,APS!$B78,'Rekapitulasi Juni'!$BR$410:$BR$588)</f>
        <v>0</v>
      </c>
      <c r="DU78" s="27"/>
      <c r="DV78" s="325">
        <f t="shared" si="173"/>
        <v>0</v>
      </c>
      <c r="DW78" s="325">
        <f t="shared" si="174"/>
        <v>0</v>
      </c>
      <c r="DX78" s="41">
        <f t="shared" si="175"/>
        <v>0</v>
      </c>
      <c r="DY78" s="41">
        <f t="shared" si="176"/>
        <v>0</v>
      </c>
      <c r="DZ78" s="41">
        <f t="shared" si="177"/>
        <v>0</v>
      </c>
      <c r="EA78" s="41">
        <f t="shared" si="178"/>
        <v>0</v>
      </c>
      <c r="EB78" s="41">
        <f t="shared" si="179"/>
        <v>0</v>
      </c>
      <c r="EC78" s="41">
        <f t="shared" si="180"/>
        <v>0</v>
      </c>
      <c r="ED78" s="180">
        <f t="shared" si="181"/>
        <v>0</v>
      </c>
      <c r="EE78" s="27">
        <v>0</v>
      </c>
      <c r="EF78" s="27"/>
      <c r="EG78" s="324">
        <f>SUMIF('Rekapitulasi Juni'!$D$608:$D$786,APS!$B78,'Rekapitulasi Juni'!$E$608:$E$786)</f>
        <v>0</v>
      </c>
      <c r="EH78" s="324">
        <f>SUMIF('Rekapitulasi Juni'!$D$608:$D$786,APS!$B78,'Rekapitulasi Juni'!$F$608:$F$786)</f>
        <v>0</v>
      </c>
      <c r="EI78" s="27"/>
      <c r="EJ78" s="325">
        <f t="shared" si="182"/>
        <v>0</v>
      </c>
      <c r="EK78" s="325">
        <f t="shared" si="183"/>
        <v>0</v>
      </c>
      <c r="EL78" s="27"/>
      <c r="EM78" s="324">
        <f>SUMIF('Rekapitulasi Juni'!$U$608:$U$786,APS!$B78,'Rekapitulasi Juni'!$V$608:$V$786)</f>
        <v>0</v>
      </c>
      <c r="EN78" s="324">
        <f>SUMIF('Rekapitulasi Juni'!$U$608:$U$786,APS!$B78,'Rekapitulasi Juni'!$W$608:$W$786)</f>
        <v>0</v>
      </c>
      <c r="EO78" s="27"/>
      <c r="EP78" s="325">
        <f t="shared" si="184"/>
        <v>0</v>
      </c>
      <c r="EQ78" s="325">
        <f t="shared" si="185"/>
        <v>0</v>
      </c>
      <c r="ER78" s="27"/>
      <c r="ES78" s="324">
        <f>SUMIF('Rekapitulasi Juni'!$AL$608:$AL$786,APS!$B78,'Rekapitulasi Juni'!$AM$608:$AM$786)</f>
        <v>0</v>
      </c>
      <c r="ET78" s="324">
        <f>SUMIF('Rekapitulasi Juni'!$AL$608:$AL$786,APS!$B78,'Rekapitulasi Juni'!$AN$608:$AN$786)</f>
        <v>0</v>
      </c>
      <c r="EU78" s="27"/>
      <c r="EV78" s="325">
        <f t="shared" si="186"/>
        <v>0</v>
      </c>
      <c r="EW78" s="325">
        <f t="shared" si="187"/>
        <v>0</v>
      </c>
      <c r="EX78" s="27"/>
      <c r="EY78" s="324">
        <f>SUMIF('Rekapitulasi Juni'!$BA$608:$BA$786,APS!$B78,'Rekapitulasi Juni'!$BB$608:$BB$786)</f>
        <v>0</v>
      </c>
      <c r="EZ78" s="324">
        <f>SUMIF('Rekapitulasi Juni'!$BA$608:$BA$786,APS!$B78,'Rekapitulasi Juni'!$BC$608:$BC$786)</f>
        <v>0</v>
      </c>
      <c r="FA78" s="324">
        <f>SUMIF('Rekapitulasi Juni'!$BA$608:$BA$786,APS!$B78,'Rekapitulasi Juni'!$BF$608:$BF$786)</f>
        <v>0</v>
      </c>
      <c r="FB78" s="325">
        <f t="shared" si="188"/>
        <v>0</v>
      </c>
      <c r="FC78" s="325">
        <f t="shared" si="189"/>
        <v>0</v>
      </c>
      <c r="FD78" s="27"/>
      <c r="FE78" s="27"/>
      <c r="FF78" s="27"/>
      <c r="FG78" s="27"/>
      <c r="FH78" s="27"/>
      <c r="FI78" s="27"/>
      <c r="FJ78" s="41">
        <f t="shared" si="190"/>
        <v>0</v>
      </c>
      <c r="FK78" s="41">
        <f t="shared" si="191"/>
        <v>0</v>
      </c>
      <c r="FL78" s="41">
        <f t="shared" si="192"/>
        <v>0</v>
      </c>
      <c r="FM78" s="41">
        <f t="shared" si="193"/>
        <v>0</v>
      </c>
      <c r="FN78" s="41">
        <f t="shared" si="194"/>
        <v>0</v>
      </c>
      <c r="FO78" s="41">
        <f t="shared" si="195"/>
        <v>0</v>
      </c>
      <c r="FP78" s="180">
        <f t="shared" si="196"/>
        <v>0</v>
      </c>
      <c r="FQ78" s="27"/>
      <c r="FR78" s="27"/>
      <c r="FS78" s="324">
        <f>SUMIF('Rekapitulasi Juni'!$D$804:$D$984,APS!$B78,'Rekapitulasi Juni'!$E$804:$E$984)</f>
        <v>0</v>
      </c>
      <c r="FT78" s="324">
        <f>SUMIF('Rekapitulasi Juni'!$D$804:$D$984,APS!$B78,'Rekapitulasi Juni'!$F$804:$F$984)</f>
        <v>0</v>
      </c>
      <c r="FU78" s="27"/>
      <c r="FV78" s="325">
        <f t="shared" si="197"/>
        <v>0</v>
      </c>
      <c r="FW78" s="325">
        <f t="shared" si="198"/>
        <v>0</v>
      </c>
      <c r="FX78" s="27"/>
      <c r="FY78" s="324">
        <f>SUMIF('Rekapitulasi Juni'!$U$804:$U$984,APS!$B78,'Rekapitulasi Juni'!$V$804:$V$984)</f>
        <v>0</v>
      </c>
      <c r="FZ78" s="324">
        <f>SUMIF('Rekapitulasi Juni'!$U$804:$U$984,APS!$B78,'Rekapitulasi Juni'!$W$804:$W$984)</f>
        <v>0</v>
      </c>
      <c r="GA78" s="27"/>
      <c r="GB78" s="325">
        <f t="shared" si="199"/>
        <v>0</v>
      </c>
      <c r="GC78" s="325">
        <f t="shared" si="200"/>
        <v>0</v>
      </c>
      <c r="GD78" s="27"/>
      <c r="GE78" s="324">
        <f>SUMIF('Rekapitulasi Juni'!$AL$804:$AL$984,APS!$B78,'Rekapitulasi Juni'!$AM$804:$AM$984)</f>
        <v>0</v>
      </c>
      <c r="GF78" s="324">
        <f>SUMIF('Rekapitulasi Juni'!$AL$804:$AL$984,APS!$B78,'Rekapitulasi Juni'!$AN$804:$AN$984)</f>
        <v>0</v>
      </c>
      <c r="GG78" s="27"/>
      <c r="GH78" s="325">
        <f t="shared" si="125"/>
        <v>0</v>
      </c>
      <c r="GI78" s="325">
        <f t="shared" si="126"/>
        <v>0</v>
      </c>
      <c r="GJ78" s="27"/>
      <c r="GK78" s="27"/>
      <c r="GL78" s="41">
        <f t="shared" si="201"/>
        <v>0</v>
      </c>
      <c r="GM78" s="41">
        <f t="shared" si="202"/>
        <v>0</v>
      </c>
      <c r="GN78" s="41">
        <f t="shared" si="203"/>
        <v>0</v>
      </c>
      <c r="GO78" s="41">
        <f t="shared" si="204"/>
        <v>0</v>
      </c>
      <c r="GP78" s="41">
        <f t="shared" si="205"/>
        <v>0</v>
      </c>
      <c r="GQ78" s="41">
        <f t="shared" si="206"/>
        <v>0</v>
      </c>
      <c r="GR78" s="180">
        <f t="shared" si="207"/>
        <v>0</v>
      </c>
      <c r="GS78" s="41">
        <f t="shared" si="127"/>
        <v>0</v>
      </c>
      <c r="GT78" s="41">
        <f t="shared" si="128"/>
        <v>0</v>
      </c>
      <c r="GU78" s="41">
        <f t="shared" si="129"/>
        <v>0</v>
      </c>
      <c r="GV78" s="41">
        <f t="shared" si="130"/>
        <v>0</v>
      </c>
      <c r="GW78" s="41">
        <f t="shared" si="131"/>
        <v>0</v>
      </c>
      <c r="GX78" s="41">
        <f t="shared" si="132"/>
        <v>0</v>
      </c>
      <c r="GY78" s="180">
        <f t="shared" si="133"/>
        <v>0</v>
      </c>
      <c r="GZ78" s="41">
        <v>62</v>
      </c>
      <c r="HA78" s="32"/>
      <c r="HB78" s="42">
        <f t="shared" si="208"/>
        <v>0</v>
      </c>
      <c r="HC78" s="43"/>
    </row>
    <row r="79" spans="1:211" ht="15" hidden="1" customHeight="1">
      <c r="A79" s="31" t="s">
        <v>168</v>
      </c>
      <c r="B79" s="32" t="s">
        <v>169</v>
      </c>
      <c r="C79" s="31" t="s">
        <v>150</v>
      </c>
      <c r="D79" s="31" t="s">
        <v>161</v>
      </c>
      <c r="E79" s="31" t="s">
        <v>150</v>
      </c>
      <c r="F79" s="31" t="s">
        <v>152</v>
      </c>
      <c r="G79" s="33">
        <v>0</v>
      </c>
      <c r="H79" s="33">
        <v>0</v>
      </c>
      <c r="I79" s="33">
        <v>0</v>
      </c>
      <c r="J79" s="34">
        <f>IFERROR(VLOOKUP(A79,#REF!,3,0),0)</f>
        <v>0</v>
      </c>
      <c r="K79" s="34">
        <f t="shared" si="118"/>
        <v>0</v>
      </c>
      <c r="L79" s="34">
        <v>0</v>
      </c>
      <c r="M79" s="34">
        <v>0</v>
      </c>
      <c r="N79" s="35">
        <f t="shared" si="119"/>
        <v>0</v>
      </c>
      <c r="O79" s="35">
        <f t="shared" si="120"/>
        <v>0</v>
      </c>
      <c r="P79" s="36">
        <v>0</v>
      </c>
      <c r="Q79" s="36">
        <f t="shared" si="134"/>
        <v>0</v>
      </c>
      <c r="R79" s="36"/>
      <c r="S79" s="37">
        <f ca="1">SUMIF(ROP!$D$6:$H$65536,A79,ROP!$J$6:$J$65536)</f>
        <v>0</v>
      </c>
      <c r="T79" s="37">
        <f>SUMIF(HASIL!$B:$B,APS!$B79&amp;RIGHT(APS!T$9,2),HASIL!$I:$I)</f>
        <v>0</v>
      </c>
      <c r="U79" s="37">
        <f>SUMIF(HASIL!$B:$B,APS!$B79&amp;RIGHT(APS!U$9,2),HASIL!$I:$I)</f>
        <v>0</v>
      </c>
      <c r="V79" s="37">
        <f>SUMIF(HASIL!$B:$B,APS!$B79&amp;RIGHT(APS!V$9,2),HASIL!$I:$I)</f>
        <v>0</v>
      </c>
      <c r="W79" s="37">
        <f>SUMIF(HASIL!$B:$B,APS!$B79&amp;RIGHT(APS!W$9,2),HASIL!$I:$I)</f>
        <v>0</v>
      </c>
      <c r="X79" s="38">
        <f t="shared" si="121"/>
        <v>0</v>
      </c>
      <c r="Y79" s="38">
        <f t="shared" si="122"/>
        <v>0</v>
      </c>
      <c r="Z79" s="39">
        <f t="shared" si="115"/>
        <v>0</v>
      </c>
      <c r="AA79" s="39">
        <f t="shared" si="124"/>
        <v>0</v>
      </c>
      <c r="AB79" s="40">
        <f t="shared" si="116"/>
        <v>0</v>
      </c>
      <c r="AC79" s="27">
        <v>0</v>
      </c>
      <c r="AD79" s="27"/>
      <c r="AE79" s="27"/>
      <c r="AF79" s="27"/>
      <c r="AG79" s="27"/>
      <c r="AH79" s="27"/>
      <c r="AI79" s="324">
        <f>SUMIF('Rekapitulasi Juni'!$D$9:$D$192,APS!$B79,'Rekapitulasi Juni'!$E$9:$E$192)</f>
        <v>0</v>
      </c>
      <c r="AJ79" s="324">
        <f>SUMIF('Rekapitulasi Juni'!$D$9:$D$192,APS!$B79,'Rekapitulasi Juni'!$F$9:$F$192)</f>
        <v>0</v>
      </c>
      <c r="AK79" s="324">
        <f>SUMIF('Rekapitulasi Juni'!$D$9:$D$192,APS!$B79,'Rekapitulasi Juni'!$K$9:$K$192)</f>
        <v>0</v>
      </c>
      <c r="AL79" s="325">
        <f t="shared" si="135"/>
        <v>0</v>
      </c>
      <c r="AM79" s="325">
        <f t="shared" si="136"/>
        <v>0</v>
      </c>
      <c r="AN79" s="27"/>
      <c r="AO79" s="324">
        <f>SUMIF('Rekapitulasi Juni'!$U$9:$U$192,APS!$B79,'Rekapitulasi Juni'!$V$9:$V$192)</f>
        <v>0</v>
      </c>
      <c r="AP79" s="324">
        <f>SUMIF('Rekapitulasi Juni'!$U$9:$U$192,APS!$B79,'Rekapitulasi Juni'!$W$9:$W$192)</f>
        <v>0</v>
      </c>
      <c r="AQ79" s="27"/>
      <c r="AR79" s="325">
        <f t="shared" si="137"/>
        <v>0</v>
      </c>
      <c r="AS79" s="325">
        <f t="shared" si="138"/>
        <v>0</v>
      </c>
      <c r="AT79" s="27"/>
      <c r="AU79" s="324">
        <f>SUMIF('Rekapitulasi Juni'!$AL$9:$AL$192,APS!$B79,'Rekapitulasi Juni'!$AM$9:$AM$192)</f>
        <v>0</v>
      </c>
      <c r="AV79" s="324">
        <f>SUMIF('Rekapitulasi Juni'!$AL$9:$AL$192,APS!$B79,'Rekapitulasi Juni'!$AN$9:$AN$192)</f>
        <v>0</v>
      </c>
      <c r="AW79" s="27"/>
      <c r="AX79" s="325">
        <f t="shared" si="139"/>
        <v>0</v>
      </c>
      <c r="AY79" s="325">
        <f t="shared" si="140"/>
        <v>0</v>
      </c>
      <c r="AZ79" s="41">
        <f t="shared" si="141"/>
        <v>0</v>
      </c>
      <c r="BA79" s="41">
        <f t="shared" si="142"/>
        <v>0</v>
      </c>
      <c r="BB79" s="41">
        <f t="shared" si="143"/>
        <v>0</v>
      </c>
      <c r="BC79" s="41">
        <f t="shared" si="144"/>
        <v>0</v>
      </c>
      <c r="BD79" s="41">
        <f t="shared" si="145"/>
        <v>0</v>
      </c>
      <c r="BE79" s="41">
        <f t="shared" si="146"/>
        <v>0</v>
      </c>
      <c r="BF79" s="180">
        <f t="shared" si="147"/>
        <v>0</v>
      </c>
      <c r="BG79" s="27">
        <v>0</v>
      </c>
      <c r="BH79" s="27"/>
      <c r="BI79" s="324">
        <f>SUMIF('Rekapitulasi Juni'!$D$214:$D$393,APS!$B79,'Rekapitulasi Juni'!$E$214:$E$393)</f>
        <v>0</v>
      </c>
      <c r="BJ79" s="324">
        <f>SUMIF('Rekapitulasi Juni'!$D$214:$D$393,APS!$B79,'Rekapitulasi Juni'!$F$214:$F$393)</f>
        <v>0</v>
      </c>
      <c r="BK79" s="27"/>
      <c r="BL79" s="325">
        <f t="shared" si="148"/>
        <v>0</v>
      </c>
      <c r="BM79" s="325">
        <f t="shared" si="149"/>
        <v>0</v>
      </c>
      <c r="BN79" s="27"/>
      <c r="BO79" s="324">
        <f>SUMIF('Rekapitulasi Juni'!$U$214:$U$393,APS!$B79,'Rekapitulasi Juni'!$V$214:$V$393)</f>
        <v>0</v>
      </c>
      <c r="BP79" s="324">
        <f>SUMIF('Rekapitulasi Juni'!$U$214:$U$393,APS!$B79,'Rekapitulasi Juni'!$W$214:$W$393)</f>
        <v>0</v>
      </c>
      <c r="BQ79" s="27"/>
      <c r="BR79" s="325">
        <f t="shared" si="150"/>
        <v>0</v>
      </c>
      <c r="BS79" s="325">
        <f t="shared" si="151"/>
        <v>0</v>
      </c>
      <c r="BT79" s="27"/>
      <c r="BU79" s="324">
        <f>SUMIF('Rekapitulasi Juni'!$AL$214:$AL$393,APS!$B79,'Rekapitulasi Juni'!$AM$214:$AM$393)</f>
        <v>0</v>
      </c>
      <c r="BV79" s="324">
        <f>SUMIF('Rekapitulasi Juni'!$AL$214:$AL$393,APS!$B79,'Rekapitulasi Juni'!$AN$214:$AN$393)</f>
        <v>0</v>
      </c>
      <c r="BW79" s="27"/>
      <c r="BX79" s="325">
        <f t="shared" si="152"/>
        <v>0</v>
      </c>
      <c r="BY79" s="325">
        <f t="shared" si="153"/>
        <v>0</v>
      </c>
      <c r="BZ79" s="27"/>
      <c r="CA79" s="324">
        <f>SUMIF('Rekapitulasi Juni'!$BA$214:$BA$393,APS!$B79,'Rekapitulasi Juni'!$BB$214:$BB$393)</f>
        <v>0</v>
      </c>
      <c r="CB79" s="324">
        <f>SUMIF('Rekapitulasi Juni'!$BA$214:$BA$393,APS!$B79,'Rekapitulasi Juni'!$BC$214:$BC$393)</f>
        <v>0</v>
      </c>
      <c r="CC79" s="27"/>
      <c r="CD79" s="325">
        <f t="shared" si="154"/>
        <v>0</v>
      </c>
      <c r="CE79" s="325">
        <f t="shared" si="155"/>
        <v>0</v>
      </c>
      <c r="CF79" s="27"/>
      <c r="CG79" s="324">
        <f>SUMIF('Rekapitulasi Juni'!$BP$214:$BP$393,APS!$B79,'Rekapitulasi Juni'!$BQ$214:$BQ$393)</f>
        <v>0</v>
      </c>
      <c r="CH79" s="324">
        <f>SUMIF('Rekapitulasi Juni'!$BP$214:$BP$393,APS!$B79,'Rekapitulasi Juni'!$BR$214:$BR$393)</f>
        <v>0</v>
      </c>
      <c r="CI79" s="27"/>
      <c r="CJ79" s="325">
        <f t="shared" si="156"/>
        <v>0</v>
      </c>
      <c r="CK79" s="325">
        <f t="shared" si="157"/>
        <v>0</v>
      </c>
      <c r="CL79" s="41">
        <f t="shared" si="158"/>
        <v>0</v>
      </c>
      <c r="CM79" s="41">
        <f t="shared" si="159"/>
        <v>0</v>
      </c>
      <c r="CN79" s="41">
        <f t="shared" si="160"/>
        <v>0</v>
      </c>
      <c r="CO79" s="41">
        <f t="shared" si="161"/>
        <v>0</v>
      </c>
      <c r="CP79" s="41">
        <f t="shared" si="162"/>
        <v>0</v>
      </c>
      <c r="CQ79" s="41">
        <f t="shared" si="163"/>
        <v>0</v>
      </c>
      <c r="CR79" s="180">
        <f t="shared" si="164"/>
        <v>0</v>
      </c>
      <c r="CS79" s="27">
        <v>0</v>
      </c>
      <c r="CT79" s="27"/>
      <c r="CU79" s="324">
        <f>SUMIF('Rekapitulasi Juni'!$D$410:$D$588,APS!$B79,'Rekapitulasi Juni'!$E$410:$E$588)</f>
        <v>0</v>
      </c>
      <c r="CV79" s="324">
        <f>SUMIF('Rekapitulasi Juni'!$D$410:$D$588,APS!$B79,'Rekapitulasi Juni'!$F$410:$F$588)</f>
        <v>0</v>
      </c>
      <c r="CW79" s="27"/>
      <c r="CX79" s="325">
        <f t="shared" si="165"/>
        <v>0</v>
      </c>
      <c r="CY79" s="325">
        <f t="shared" si="166"/>
        <v>0</v>
      </c>
      <c r="CZ79" s="27"/>
      <c r="DA79" s="324">
        <f>SUMIF('Rekapitulasi Juni'!$U$410:$U$588,APS!$B79,'Rekapitulasi Juni'!$V$410:$V$588)</f>
        <v>0</v>
      </c>
      <c r="DB79" s="324">
        <f>SUMIF('Rekapitulasi Juni'!$U$410:$U$588,APS!$B79,'Rekapitulasi Juni'!$W$410:$W$588)</f>
        <v>0</v>
      </c>
      <c r="DC79" s="27"/>
      <c r="DD79" s="325">
        <f t="shared" si="167"/>
        <v>0</v>
      </c>
      <c r="DE79" s="325">
        <f t="shared" si="168"/>
        <v>0</v>
      </c>
      <c r="DF79" s="27"/>
      <c r="DG79" s="324">
        <f>SUMIF('Rekapitulasi Juni'!$AL$410:$AL$588,APS!$B79,'Rekapitulasi Juni'!$AM$410:$AM$588)</f>
        <v>0</v>
      </c>
      <c r="DH79" s="324">
        <f>SUMIF('Rekapitulasi Juni'!$AL$410:$AL$588,APS!$B79,'Rekapitulasi Juni'!$AN$410:$AN$588)</f>
        <v>0</v>
      </c>
      <c r="DI79" s="27"/>
      <c r="DJ79" s="325">
        <f t="shared" si="169"/>
        <v>0</v>
      </c>
      <c r="DK79" s="325">
        <f t="shared" si="170"/>
        <v>0</v>
      </c>
      <c r="DL79" s="27"/>
      <c r="DM79" s="324">
        <f>SUMIF('Rekapitulasi Juni'!$BA$410:$BA$588,APS!$B79,'Rekapitulasi Juni'!$BB$410:$BB$588)</f>
        <v>0</v>
      </c>
      <c r="DN79" s="324">
        <f>SUMIF('Rekapitulasi Juni'!$BA$410:$BA$588,APS!$B79,'Rekapitulasi Juni'!$BC$410:$BC$588)</f>
        <v>0</v>
      </c>
      <c r="DO79" s="324">
        <f>SUMIF('Rekapitulasi Juni'!$BA$410:$BA$588,APS!$B79,'Rekapitulasi Juni'!$BF$410:$BF$588)</f>
        <v>0</v>
      </c>
      <c r="DP79" s="325">
        <f t="shared" si="171"/>
        <v>0</v>
      </c>
      <c r="DQ79" s="325">
        <f t="shared" si="172"/>
        <v>0</v>
      </c>
      <c r="DR79" s="27"/>
      <c r="DS79" s="324">
        <f>SUMIF('Rekapitulasi Juni'!$BP$410:$BP$588,APS!$B79,'Rekapitulasi Juni'!$BQ$410:$BQ$588)</f>
        <v>0</v>
      </c>
      <c r="DT79" s="324">
        <f>SUMIF('Rekapitulasi Juni'!$BP$410:$BP$588,APS!$B79,'Rekapitulasi Juni'!$BR$410:$BR$588)</f>
        <v>0</v>
      </c>
      <c r="DU79" s="27"/>
      <c r="DV79" s="325">
        <f t="shared" si="173"/>
        <v>0</v>
      </c>
      <c r="DW79" s="325">
        <f t="shared" si="174"/>
        <v>0</v>
      </c>
      <c r="DX79" s="41">
        <f t="shared" si="175"/>
        <v>0</v>
      </c>
      <c r="DY79" s="41">
        <f t="shared" si="176"/>
        <v>0</v>
      </c>
      <c r="DZ79" s="41">
        <f t="shared" si="177"/>
        <v>0</v>
      </c>
      <c r="EA79" s="41">
        <f t="shared" si="178"/>
        <v>0</v>
      </c>
      <c r="EB79" s="41">
        <f t="shared" si="179"/>
        <v>0</v>
      </c>
      <c r="EC79" s="41">
        <f t="shared" si="180"/>
        <v>0</v>
      </c>
      <c r="ED79" s="180">
        <f t="shared" si="181"/>
        <v>0</v>
      </c>
      <c r="EE79" s="27">
        <v>0</v>
      </c>
      <c r="EF79" s="27"/>
      <c r="EG79" s="324">
        <f>SUMIF('Rekapitulasi Juni'!$D$608:$D$786,APS!$B79,'Rekapitulasi Juni'!$E$608:$E$786)</f>
        <v>0</v>
      </c>
      <c r="EH79" s="324">
        <f>SUMIF('Rekapitulasi Juni'!$D$608:$D$786,APS!$B79,'Rekapitulasi Juni'!$F$608:$F$786)</f>
        <v>0</v>
      </c>
      <c r="EI79" s="27"/>
      <c r="EJ79" s="325">
        <f t="shared" si="182"/>
        <v>0</v>
      </c>
      <c r="EK79" s="325">
        <f t="shared" si="183"/>
        <v>0</v>
      </c>
      <c r="EL79" s="27"/>
      <c r="EM79" s="324">
        <f>SUMIF('Rekapitulasi Juni'!$U$608:$U$786,APS!$B79,'Rekapitulasi Juni'!$V$608:$V$786)</f>
        <v>0</v>
      </c>
      <c r="EN79" s="324">
        <f>SUMIF('Rekapitulasi Juni'!$U$608:$U$786,APS!$B79,'Rekapitulasi Juni'!$W$608:$W$786)</f>
        <v>0</v>
      </c>
      <c r="EO79" s="27"/>
      <c r="EP79" s="325">
        <f t="shared" si="184"/>
        <v>0</v>
      </c>
      <c r="EQ79" s="325">
        <f t="shared" si="185"/>
        <v>0</v>
      </c>
      <c r="ER79" s="27"/>
      <c r="ES79" s="324">
        <f>SUMIF('Rekapitulasi Juni'!$AL$608:$AL$786,APS!$B79,'Rekapitulasi Juni'!$AM$608:$AM$786)</f>
        <v>0</v>
      </c>
      <c r="ET79" s="324">
        <f>SUMIF('Rekapitulasi Juni'!$AL$608:$AL$786,APS!$B79,'Rekapitulasi Juni'!$AN$608:$AN$786)</f>
        <v>0</v>
      </c>
      <c r="EU79" s="27"/>
      <c r="EV79" s="325">
        <f t="shared" si="186"/>
        <v>0</v>
      </c>
      <c r="EW79" s="325">
        <f t="shared" si="187"/>
        <v>0</v>
      </c>
      <c r="EX79" s="27"/>
      <c r="EY79" s="324">
        <f>SUMIF('Rekapitulasi Juni'!$BA$608:$BA$786,APS!$B79,'Rekapitulasi Juni'!$BB$608:$BB$786)</f>
        <v>0</v>
      </c>
      <c r="EZ79" s="324">
        <f>SUMIF('Rekapitulasi Juni'!$BA$608:$BA$786,APS!$B79,'Rekapitulasi Juni'!$BC$608:$BC$786)</f>
        <v>0</v>
      </c>
      <c r="FA79" s="324">
        <f>SUMIF('Rekapitulasi Juni'!$BA$608:$BA$786,APS!$B79,'Rekapitulasi Juni'!$BF$608:$BF$786)</f>
        <v>0</v>
      </c>
      <c r="FB79" s="325">
        <f t="shared" si="188"/>
        <v>0</v>
      </c>
      <c r="FC79" s="325">
        <f t="shared" si="189"/>
        <v>0</v>
      </c>
      <c r="FD79" s="27"/>
      <c r="FE79" s="27"/>
      <c r="FF79" s="27"/>
      <c r="FG79" s="27"/>
      <c r="FH79" s="27"/>
      <c r="FI79" s="27"/>
      <c r="FJ79" s="41">
        <f t="shared" si="190"/>
        <v>0</v>
      </c>
      <c r="FK79" s="41">
        <f t="shared" si="191"/>
        <v>0</v>
      </c>
      <c r="FL79" s="41">
        <f t="shared" si="192"/>
        <v>0</v>
      </c>
      <c r="FM79" s="41">
        <f t="shared" si="193"/>
        <v>0</v>
      </c>
      <c r="FN79" s="41">
        <f t="shared" si="194"/>
        <v>0</v>
      </c>
      <c r="FO79" s="41">
        <f t="shared" si="195"/>
        <v>0</v>
      </c>
      <c r="FP79" s="180">
        <f t="shared" si="196"/>
        <v>0</v>
      </c>
      <c r="FQ79" s="27"/>
      <c r="FR79" s="27"/>
      <c r="FS79" s="324">
        <f>SUMIF('Rekapitulasi Juni'!$D$804:$D$984,APS!$B79,'Rekapitulasi Juni'!$E$804:$E$984)</f>
        <v>0</v>
      </c>
      <c r="FT79" s="324">
        <f>SUMIF('Rekapitulasi Juni'!$D$804:$D$984,APS!$B79,'Rekapitulasi Juni'!$F$804:$F$984)</f>
        <v>0</v>
      </c>
      <c r="FU79" s="27"/>
      <c r="FV79" s="325">
        <f t="shared" si="197"/>
        <v>0</v>
      </c>
      <c r="FW79" s="325">
        <f t="shared" si="198"/>
        <v>0</v>
      </c>
      <c r="FX79" s="27"/>
      <c r="FY79" s="324">
        <f>SUMIF('Rekapitulasi Juni'!$U$804:$U$984,APS!$B79,'Rekapitulasi Juni'!$V$804:$V$984)</f>
        <v>0</v>
      </c>
      <c r="FZ79" s="324">
        <f>SUMIF('Rekapitulasi Juni'!$U$804:$U$984,APS!$B79,'Rekapitulasi Juni'!$W$804:$W$984)</f>
        <v>0</v>
      </c>
      <c r="GA79" s="27"/>
      <c r="GB79" s="325">
        <f t="shared" si="199"/>
        <v>0</v>
      </c>
      <c r="GC79" s="325">
        <f t="shared" si="200"/>
        <v>0</v>
      </c>
      <c r="GD79" s="27"/>
      <c r="GE79" s="324">
        <f>SUMIF('Rekapitulasi Juni'!$AL$804:$AL$984,APS!$B79,'Rekapitulasi Juni'!$AM$804:$AM$984)</f>
        <v>0</v>
      </c>
      <c r="GF79" s="324">
        <f>SUMIF('Rekapitulasi Juni'!$AL$804:$AL$984,APS!$B79,'Rekapitulasi Juni'!$AN$804:$AN$984)</f>
        <v>0</v>
      </c>
      <c r="GG79" s="27"/>
      <c r="GH79" s="325">
        <f t="shared" si="125"/>
        <v>0</v>
      </c>
      <c r="GI79" s="325">
        <f t="shared" si="126"/>
        <v>0</v>
      </c>
      <c r="GJ79" s="27"/>
      <c r="GK79" s="27"/>
      <c r="GL79" s="41">
        <f t="shared" si="201"/>
        <v>0</v>
      </c>
      <c r="GM79" s="41">
        <f t="shared" si="202"/>
        <v>0</v>
      </c>
      <c r="GN79" s="41">
        <f t="shared" si="203"/>
        <v>0</v>
      </c>
      <c r="GO79" s="41">
        <f t="shared" si="204"/>
        <v>0</v>
      </c>
      <c r="GP79" s="41">
        <f t="shared" si="205"/>
        <v>0</v>
      </c>
      <c r="GQ79" s="41">
        <f t="shared" si="206"/>
        <v>0</v>
      </c>
      <c r="GR79" s="180">
        <f t="shared" si="207"/>
        <v>0</v>
      </c>
      <c r="GS79" s="41">
        <f t="shared" si="127"/>
        <v>0</v>
      </c>
      <c r="GT79" s="41">
        <f t="shared" si="128"/>
        <v>0</v>
      </c>
      <c r="GU79" s="41">
        <f t="shared" si="129"/>
        <v>0</v>
      </c>
      <c r="GV79" s="41">
        <f t="shared" si="130"/>
        <v>0</v>
      </c>
      <c r="GW79" s="41">
        <f t="shared" si="131"/>
        <v>0</v>
      </c>
      <c r="GX79" s="41">
        <f t="shared" si="132"/>
        <v>0</v>
      </c>
      <c r="GY79" s="180">
        <f t="shared" si="133"/>
        <v>0</v>
      </c>
      <c r="GZ79" s="41">
        <v>63</v>
      </c>
      <c r="HA79" s="32"/>
      <c r="HB79" s="42">
        <f t="shared" si="208"/>
        <v>0</v>
      </c>
      <c r="HC79" s="43"/>
    </row>
    <row r="80" spans="1:211" ht="15" hidden="1" customHeight="1">
      <c r="A80" s="31" t="s">
        <v>170</v>
      </c>
      <c r="B80" s="32" t="s">
        <v>171</v>
      </c>
      <c r="C80" s="31" t="s">
        <v>150</v>
      </c>
      <c r="D80" s="31" t="s">
        <v>161</v>
      </c>
      <c r="E80" s="31" t="s">
        <v>150</v>
      </c>
      <c r="F80" s="31" t="s">
        <v>152</v>
      </c>
      <c r="G80" s="33">
        <v>0</v>
      </c>
      <c r="H80" s="33">
        <v>0</v>
      </c>
      <c r="I80" s="33">
        <v>0</v>
      </c>
      <c r="J80" s="34">
        <f>IFERROR(VLOOKUP(A80,#REF!,3,0),0)</f>
        <v>0</v>
      </c>
      <c r="K80" s="34">
        <f t="shared" si="118"/>
        <v>0</v>
      </c>
      <c r="L80" s="34">
        <v>0</v>
      </c>
      <c r="M80" s="34">
        <v>0</v>
      </c>
      <c r="N80" s="35">
        <f t="shared" si="119"/>
        <v>0</v>
      </c>
      <c r="O80" s="35">
        <f t="shared" si="120"/>
        <v>0</v>
      </c>
      <c r="P80" s="36">
        <v>0</v>
      </c>
      <c r="Q80" s="36">
        <f t="shared" si="134"/>
        <v>0</v>
      </c>
      <c r="R80" s="36"/>
      <c r="S80" s="37">
        <f ca="1">SUMIF(ROP!$D$6:$H$65536,A80,ROP!$J$6:$J$65536)</f>
        <v>0</v>
      </c>
      <c r="T80" s="37">
        <f>SUMIF(HASIL!$B:$B,APS!$B80&amp;RIGHT(APS!T$9,2),HASIL!$I:$I)</f>
        <v>0</v>
      </c>
      <c r="U80" s="37">
        <f>SUMIF(HASIL!$B:$B,APS!$B80&amp;RIGHT(APS!U$9,2),HASIL!$I:$I)</f>
        <v>0</v>
      </c>
      <c r="V80" s="37">
        <f>SUMIF(HASIL!$B:$B,APS!$B80&amp;RIGHT(APS!V$9,2),HASIL!$I:$I)</f>
        <v>0</v>
      </c>
      <c r="W80" s="37">
        <f>SUMIF(HASIL!$B:$B,APS!$B80&amp;RIGHT(APS!W$9,2),HASIL!$I:$I)</f>
        <v>0</v>
      </c>
      <c r="X80" s="38">
        <f t="shared" si="121"/>
        <v>0</v>
      </c>
      <c r="Y80" s="38">
        <f t="shared" si="122"/>
        <v>0</v>
      </c>
      <c r="Z80" s="39">
        <f t="shared" si="115"/>
        <v>0</v>
      </c>
      <c r="AA80" s="39">
        <f t="shared" si="124"/>
        <v>0</v>
      </c>
      <c r="AB80" s="40">
        <f t="shared" si="116"/>
        <v>0</v>
      </c>
      <c r="AC80" s="27">
        <v>0</v>
      </c>
      <c r="AD80" s="27"/>
      <c r="AE80" s="27"/>
      <c r="AF80" s="27"/>
      <c r="AG80" s="27"/>
      <c r="AH80" s="27"/>
      <c r="AI80" s="324">
        <f>SUMIF('Rekapitulasi Juni'!$D$9:$D$192,APS!$B80,'Rekapitulasi Juni'!$E$9:$E$192)</f>
        <v>0</v>
      </c>
      <c r="AJ80" s="324">
        <f>SUMIF('Rekapitulasi Juni'!$D$9:$D$192,APS!$B80,'Rekapitulasi Juni'!$F$9:$F$192)</f>
        <v>0</v>
      </c>
      <c r="AK80" s="324">
        <f>SUMIF('Rekapitulasi Juni'!$D$9:$D$192,APS!$B80,'Rekapitulasi Juni'!$K$9:$K$192)</f>
        <v>0</v>
      </c>
      <c r="AL80" s="325">
        <f t="shared" si="135"/>
        <v>0</v>
      </c>
      <c r="AM80" s="325">
        <f t="shared" si="136"/>
        <v>0</v>
      </c>
      <c r="AN80" s="27"/>
      <c r="AO80" s="324">
        <f>SUMIF('Rekapitulasi Juni'!$U$9:$U$192,APS!$B80,'Rekapitulasi Juni'!$V$9:$V$192)</f>
        <v>0</v>
      </c>
      <c r="AP80" s="324">
        <f>SUMIF('Rekapitulasi Juni'!$U$9:$U$192,APS!$B80,'Rekapitulasi Juni'!$W$9:$W$192)</f>
        <v>0</v>
      </c>
      <c r="AQ80" s="27"/>
      <c r="AR80" s="325">
        <f t="shared" si="137"/>
        <v>0</v>
      </c>
      <c r="AS80" s="325">
        <f t="shared" si="138"/>
        <v>0</v>
      </c>
      <c r="AT80" s="27"/>
      <c r="AU80" s="324">
        <f>SUMIF('Rekapitulasi Juni'!$AL$9:$AL$192,APS!$B80,'Rekapitulasi Juni'!$AM$9:$AM$192)</f>
        <v>0</v>
      </c>
      <c r="AV80" s="324">
        <f>SUMIF('Rekapitulasi Juni'!$AL$9:$AL$192,APS!$B80,'Rekapitulasi Juni'!$AN$9:$AN$192)</f>
        <v>0</v>
      </c>
      <c r="AW80" s="27"/>
      <c r="AX80" s="325">
        <f t="shared" si="139"/>
        <v>0</v>
      </c>
      <c r="AY80" s="325">
        <f t="shared" si="140"/>
        <v>0</v>
      </c>
      <c r="AZ80" s="41">
        <f t="shared" si="141"/>
        <v>0</v>
      </c>
      <c r="BA80" s="41">
        <f t="shared" si="142"/>
        <v>0</v>
      </c>
      <c r="BB80" s="41">
        <f t="shared" si="143"/>
        <v>0</v>
      </c>
      <c r="BC80" s="41">
        <f t="shared" si="144"/>
        <v>0</v>
      </c>
      <c r="BD80" s="41">
        <f t="shared" si="145"/>
        <v>0</v>
      </c>
      <c r="BE80" s="41">
        <f t="shared" si="146"/>
        <v>0</v>
      </c>
      <c r="BF80" s="180">
        <f t="shared" si="147"/>
        <v>0</v>
      </c>
      <c r="BG80" s="27">
        <v>0</v>
      </c>
      <c r="BH80" s="27"/>
      <c r="BI80" s="324">
        <f>SUMIF('Rekapitulasi Juni'!$D$214:$D$393,APS!$B80,'Rekapitulasi Juni'!$E$214:$E$393)</f>
        <v>0</v>
      </c>
      <c r="BJ80" s="324">
        <f>SUMIF('Rekapitulasi Juni'!$D$214:$D$393,APS!$B80,'Rekapitulasi Juni'!$F$214:$F$393)</f>
        <v>0</v>
      </c>
      <c r="BK80" s="27"/>
      <c r="BL80" s="325">
        <f t="shared" si="148"/>
        <v>0</v>
      </c>
      <c r="BM80" s="325">
        <f t="shared" si="149"/>
        <v>0</v>
      </c>
      <c r="BN80" s="27"/>
      <c r="BO80" s="324">
        <f>SUMIF('Rekapitulasi Juni'!$U$214:$U$393,APS!$B80,'Rekapitulasi Juni'!$V$214:$V$393)</f>
        <v>0</v>
      </c>
      <c r="BP80" s="324">
        <f>SUMIF('Rekapitulasi Juni'!$U$214:$U$393,APS!$B80,'Rekapitulasi Juni'!$W$214:$W$393)</f>
        <v>0</v>
      </c>
      <c r="BQ80" s="27"/>
      <c r="BR80" s="325">
        <f t="shared" si="150"/>
        <v>0</v>
      </c>
      <c r="BS80" s="325">
        <f t="shared" si="151"/>
        <v>0</v>
      </c>
      <c r="BT80" s="27"/>
      <c r="BU80" s="324">
        <f>SUMIF('Rekapitulasi Juni'!$AL$214:$AL$393,APS!$B80,'Rekapitulasi Juni'!$AM$214:$AM$393)</f>
        <v>0</v>
      </c>
      <c r="BV80" s="324">
        <f>SUMIF('Rekapitulasi Juni'!$AL$214:$AL$393,APS!$B80,'Rekapitulasi Juni'!$AN$214:$AN$393)</f>
        <v>0</v>
      </c>
      <c r="BW80" s="27"/>
      <c r="BX80" s="325">
        <f t="shared" si="152"/>
        <v>0</v>
      </c>
      <c r="BY80" s="325">
        <f t="shared" si="153"/>
        <v>0</v>
      </c>
      <c r="BZ80" s="27"/>
      <c r="CA80" s="324">
        <f>SUMIF('Rekapitulasi Juni'!$BA$214:$BA$393,APS!$B80,'Rekapitulasi Juni'!$BB$214:$BB$393)</f>
        <v>0</v>
      </c>
      <c r="CB80" s="324">
        <f>SUMIF('Rekapitulasi Juni'!$BA$214:$BA$393,APS!$B80,'Rekapitulasi Juni'!$BC$214:$BC$393)</f>
        <v>0</v>
      </c>
      <c r="CC80" s="27"/>
      <c r="CD80" s="325">
        <f t="shared" si="154"/>
        <v>0</v>
      </c>
      <c r="CE80" s="325">
        <f t="shared" si="155"/>
        <v>0</v>
      </c>
      <c r="CF80" s="27"/>
      <c r="CG80" s="324">
        <f>SUMIF('Rekapitulasi Juni'!$BP$214:$BP$393,APS!$B80,'Rekapitulasi Juni'!$BQ$214:$BQ$393)</f>
        <v>0</v>
      </c>
      <c r="CH80" s="324">
        <f>SUMIF('Rekapitulasi Juni'!$BP$214:$BP$393,APS!$B80,'Rekapitulasi Juni'!$BR$214:$BR$393)</f>
        <v>0</v>
      </c>
      <c r="CI80" s="27"/>
      <c r="CJ80" s="325">
        <f t="shared" si="156"/>
        <v>0</v>
      </c>
      <c r="CK80" s="325">
        <f t="shared" si="157"/>
        <v>0</v>
      </c>
      <c r="CL80" s="41">
        <f t="shared" si="158"/>
        <v>0</v>
      </c>
      <c r="CM80" s="41">
        <f t="shared" si="159"/>
        <v>0</v>
      </c>
      <c r="CN80" s="41">
        <f t="shared" si="160"/>
        <v>0</v>
      </c>
      <c r="CO80" s="41">
        <f t="shared" si="161"/>
        <v>0</v>
      </c>
      <c r="CP80" s="41">
        <f t="shared" si="162"/>
        <v>0</v>
      </c>
      <c r="CQ80" s="41">
        <f t="shared" si="163"/>
        <v>0</v>
      </c>
      <c r="CR80" s="180">
        <f t="shared" si="164"/>
        <v>0</v>
      </c>
      <c r="CS80" s="27">
        <v>0</v>
      </c>
      <c r="CT80" s="27"/>
      <c r="CU80" s="324">
        <f>SUMIF('Rekapitulasi Juni'!$D$410:$D$588,APS!$B80,'Rekapitulasi Juni'!$E$410:$E$588)</f>
        <v>0</v>
      </c>
      <c r="CV80" s="324">
        <f>SUMIF('Rekapitulasi Juni'!$D$410:$D$588,APS!$B80,'Rekapitulasi Juni'!$F$410:$F$588)</f>
        <v>0</v>
      </c>
      <c r="CW80" s="27"/>
      <c r="CX80" s="325">
        <f t="shared" si="165"/>
        <v>0</v>
      </c>
      <c r="CY80" s="325">
        <f t="shared" si="166"/>
        <v>0</v>
      </c>
      <c r="CZ80" s="27"/>
      <c r="DA80" s="324">
        <f>SUMIF('Rekapitulasi Juni'!$U$410:$U$588,APS!$B80,'Rekapitulasi Juni'!$V$410:$V$588)</f>
        <v>0</v>
      </c>
      <c r="DB80" s="324">
        <f>SUMIF('Rekapitulasi Juni'!$U$410:$U$588,APS!$B80,'Rekapitulasi Juni'!$W$410:$W$588)</f>
        <v>0</v>
      </c>
      <c r="DC80" s="27"/>
      <c r="DD80" s="325">
        <f t="shared" si="167"/>
        <v>0</v>
      </c>
      <c r="DE80" s="325">
        <f t="shared" si="168"/>
        <v>0</v>
      </c>
      <c r="DF80" s="27"/>
      <c r="DG80" s="324">
        <f>SUMIF('Rekapitulasi Juni'!$AL$410:$AL$588,APS!$B80,'Rekapitulasi Juni'!$AM$410:$AM$588)</f>
        <v>0</v>
      </c>
      <c r="DH80" s="324">
        <f>SUMIF('Rekapitulasi Juni'!$AL$410:$AL$588,APS!$B80,'Rekapitulasi Juni'!$AN$410:$AN$588)</f>
        <v>0</v>
      </c>
      <c r="DI80" s="27"/>
      <c r="DJ80" s="325">
        <f t="shared" si="169"/>
        <v>0</v>
      </c>
      <c r="DK80" s="325">
        <f t="shared" si="170"/>
        <v>0</v>
      </c>
      <c r="DL80" s="27"/>
      <c r="DM80" s="324">
        <f>SUMIF('Rekapitulasi Juni'!$BA$410:$BA$588,APS!$B80,'Rekapitulasi Juni'!$BB$410:$BB$588)</f>
        <v>0</v>
      </c>
      <c r="DN80" s="324">
        <f>SUMIF('Rekapitulasi Juni'!$BA$410:$BA$588,APS!$B80,'Rekapitulasi Juni'!$BC$410:$BC$588)</f>
        <v>0</v>
      </c>
      <c r="DO80" s="324">
        <f>SUMIF('Rekapitulasi Juni'!$BA$410:$BA$588,APS!$B80,'Rekapitulasi Juni'!$BF$410:$BF$588)</f>
        <v>0</v>
      </c>
      <c r="DP80" s="325">
        <f t="shared" si="171"/>
        <v>0</v>
      </c>
      <c r="DQ80" s="325">
        <f t="shared" si="172"/>
        <v>0</v>
      </c>
      <c r="DR80" s="27"/>
      <c r="DS80" s="324">
        <f>SUMIF('Rekapitulasi Juni'!$BP$410:$BP$588,APS!$B80,'Rekapitulasi Juni'!$BQ$410:$BQ$588)</f>
        <v>0</v>
      </c>
      <c r="DT80" s="324">
        <f>SUMIF('Rekapitulasi Juni'!$BP$410:$BP$588,APS!$B80,'Rekapitulasi Juni'!$BR$410:$BR$588)</f>
        <v>0</v>
      </c>
      <c r="DU80" s="27"/>
      <c r="DV80" s="325">
        <f t="shared" si="173"/>
        <v>0</v>
      </c>
      <c r="DW80" s="325">
        <f t="shared" si="174"/>
        <v>0</v>
      </c>
      <c r="DX80" s="41">
        <f t="shared" si="175"/>
        <v>0</v>
      </c>
      <c r="DY80" s="41">
        <f t="shared" si="176"/>
        <v>0</v>
      </c>
      <c r="DZ80" s="41">
        <f t="shared" si="177"/>
        <v>0</v>
      </c>
      <c r="EA80" s="41">
        <f t="shared" si="178"/>
        <v>0</v>
      </c>
      <c r="EB80" s="41">
        <f t="shared" si="179"/>
        <v>0</v>
      </c>
      <c r="EC80" s="41">
        <f t="shared" si="180"/>
        <v>0</v>
      </c>
      <c r="ED80" s="180">
        <f t="shared" si="181"/>
        <v>0</v>
      </c>
      <c r="EE80" s="27">
        <v>0</v>
      </c>
      <c r="EF80" s="27"/>
      <c r="EG80" s="324">
        <f>SUMIF('Rekapitulasi Juni'!$D$608:$D$786,APS!$B80,'Rekapitulasi Juni'!$E$608:$E$786)</f>
        <v>0</v>
      </c>
      <c r="EH80" s="324">
        <f>SUMIF('Rekapitulasi Juni'!$D$608:$D$786,APS!$B80,'Rekapitulasi Juni'!$F$608:$F$786)</f>
        <v>0</v>
      </c>
      <c r="EI80" s="27"/>
      <c r="EJ80" s="325">
        <f t="shared" si="182"/>
        <v>0</v>
      </c>
      <c r="EK80" s="325">
        <f t="shared" si="183"/>
        <v>0</v>
      </c>
      <c r="EL80" s="27"/>
      <c r="EM80" s="324">
        <f>SUMIF('Rekapitulasi Juni'!$U$608:$U$786,APS!$B80,'Rekapitulasi Juni'!$V$608:$V$786)</f>
        <v>0</v>
      </c>
      <c r="EN80" s="324">
        <f>SUMIF('Rekapitulasi Juni'!$U$608:$U$786,APS!$B80,'Rekapitulasi Juni'!$W$608:$W$786)</f>
        <v>0</v>
      </c>
      <c r="EO80" s="27"/>
      <c r="EP80" s="325">
        <f t="shared" si="184"/>
        <v>0</v>
      </c>
      <c r="EQ80" s="325">
        <f t="shared" si="185"/>
        <v>0</v>
      </c>
      <c r="ER80" s="27"/>
      <c r="ES80" s="324">
        <f>SUMIF('Rekapitulasi Juni'!$AL$608:$AL$786,APS!$B80,'Rekapitulasi Juni'!$AM$608:$AM$786)</f>
        <v>0</v>
      </c>
      <c r="ET80" s="324">
        <f>SUMIF('Rekapitulasi Juni'!$AL$608:$AL$786,APS!$B80,'Rekapitulasi Juni'!$AN$608:$AN$786)</f>
        <v>0</v>
      </c>
      <c r="EU80" s="27"/>
      <c r="EV80" s="325">
        <f t="shared" si="186"/>
        <v>0</v>
      </c>
      <c r="EW80" s="325">
        <f t="shared" si="187"/>
        <v>0</v>
      </c>
      <c r="EX80" s="27"/>
      <c r="EY80" s="324">
        <f>SUMIF('Rekapitulasi Juni'!$BA$608:$BA$786,APS!$B80,'Rekapitulasi Juni'!$BB$608:$BB$786)</f>
        <v>0</v>
      </c>
      <c r="EZ80" s="324">
        <f>SUMIF('Rekapitulasi Juni'!$BA$608:$BA$786,APS!$B80,'Rekapitulasi Juni'!$BC$608:$BC$786)</f>
        <v>0</v>
      </c>
      <c r="FA80" s="324">
        <f>SUMIF('Rekapitulasi Juni'!$BA$608:$BA$786,APS!$B80,'Rekapitulasi Juni'!$BF$608:$BF$786)</f>
        <v>0</v>
      </c>
      <c r="FB80" s="325">
        <f t="shared" si="188"/>
        <v>0</v>
      </c>
      <c r="FC80" s="325">
        <f t="shared" si="189"/>
        <v>0</v>
      </c>
      <c r="FD80" s="27"/>
      <c r="FE80" s="27"/>
      <c r="FF80" s="27"/>
      <c r="FG80" s="27"/>
      <c r="FH80" s="27"/>
      <c r="FI80" s="27"/>
      <c r="FJ80" s="41">
        <f t="shared" si="190"/>
        <v>0</v>
      </c>
      <c r="FK80" s="41">
        <f t="shared" si="191"/>
        <v>0</v>
      </c>
      <c r="FL80" s="41">
        <f t="shared" si="192"/>
        <v>0</v>
      </c>
      <c r="FM80" s="41">
        <f t="shared" si="193"/>
        <v>0</v>
      </c>
      <c r="FN80" s="41">
        <f t="shared" si="194"/>
        <v>0</v>
      </c>
      <c r="FO80" s="41">
        <f t="shared" si="195"/>
        <v>0</v>
      </c>
      <c r="FP80" s="180">
        <f t="shared" si="196"/>
        <v>0</v>
      </c>
      <c r="FQ80" s="27"/>
      <c r="FR80" s="27"/>
      <c r="FS80" s="324">
        <f>SUMIF('Rekapitulasi Juni'!$D$804:$D$984,APS!$B80,'Rekapitulasi Juni'!$E$804:$E$984)</f>
        <v>0</v>
      </c>
      <c r="FT80" s="324">
        <f>SUMIF('Rekapitulasi Juni'!$D$804:$D$984,APS!$B80,'Rekapitulasi Juni'!$F$804:$F$984)</f>
        <v>0</v>
      </c>
      <c r="FU80" s="27"/>
      <c r="FV80" s="325">
        <f t="shared" si="197"/>
        <v>0</v>
      </c>
      <c r="FW80" s="325">
        <f t="shared" si="198"/>
        <v>0</v>
      </c>
      <c r="FX80" s="27"/>
      <c r="FY80" s="324">
        <f>SUMIF('Rekapitulasi Juni'!$U$804:$U$984,APS!$B80,'Rekapitulasi Juni'!$V$804:$V$984)</f>
        <v>0</v>
      </c>
      <c r="FZ80" s="324">
        <f>SUMIF('Rekapitulasi Juni'!$U$804:$U$984,APS!$B80,'Rekapitulasi Juni'!$W$804:$W$984)</f>
        <v>0</v>
      </c>
      <c r="GA80" s="27"/>
      <c r="GB80" s="325">
        <f t="shared" si="199"/>
        <v>0</v>
      </c>
      <c r="GC80" s="325">
        <f t="shared" si="200"/>
        <v>0</v>
      </c>
      <c r="GD80" s="27"/>
      <c r="GE80" s="324">
        <f>SUMIF('Rekapitulasi Juni'!$AL$804:$AL$984,APS!$B80,'Rekapitulasi Juni'!$AM$804:$AM$984)</f>
        <v>0</v>
      </c>
      <c r="GF80" s="324">
        <f>SUMIF('Rekapitulasi Juni'!$AL$804:$AL$984,APS!$B80,'Rekapitulasi Juni'!$AN$804:$AN$984)</f>
        <v>0</v>
      </c>
      <c r="GG80" s="27"/>
      <c r="GH80" s="325">
        <f t="shared" si="125"/>
        <v>0</v>
      </c>
      <c r="GI80" s="325">
        <f t="shared" si="126"/>
        <v>0</v>
      </c>
      <c r="GJ80" s="27"/>
      <c r="GK80" s="27"/>
      <c r="GL80" s="41">
        <f t="shared" si="201"/>
        <v>0</v>
      </c>
      <c r="GM80" s="41">
        <f t="shared" si="202"/>
        <v>0</v>
      </c>
      <c r="GN80" s="41">
        <f t="shared" si="203"/>
        <v>0</v>
      </c>
      <c r="GO80" s="41">
        <f t="shared" si="204"/>
        <v>0</v>
      </c>
      <c r="GP80" s="41">
        <f t="shared" si="205"/>
        <v>0</v>
      </c>
      <c r="GQ80" s="41">
        <f t="shared" si="206"/>
        <v>0</v>
      </c>
      <c r="GR80" s="180">
        <f t="shared" si="207"/>
        <v>0</v>
      </c>
      <c r="GS80" s="41">
        <f t="shared" si="127"/>
        <v>0</v>
      </c>
      <c r="GT80" s="41">
        <f t="shared" si="128"/>
        <v>0</v>
      </c>
      <c r="GU80" s="41">
        <f t="shared" si="129"/>
        <v>0</v>
      </c>
      <c r="GV80" s="41">
        <f t="shared" si="130"/>
        <v>0</v>
      </c>
      <c r="GW80" s="41">
        <f t="shared" si="131"/>
        <v>0</v>
      </c>
      <c r="GX80" s="41">
        <f t="shared" si="132"/>
        <v>0</v>
      </c>
      <c r="GY80" s="180">
        <f t="shared" si="133"/>
        <v>0</v>
      </c>
      <c r="GZ80" s="41">
        <v>64</v>
      </c>
      <c r="HA80" s="32"/>
      <c r="HB80" s="42">
        <f t="shared" si="208"/>
        <v>0</v>
      </c>
      <c r="HC80" s="43"/>
    </row>
    <row r="81" spans="1:211" ht="15" hidden="1" customHeight="1">
      <c r="A81" s="31" t="s">
        <v>172</v>
      </c>
      <c r="B81" s="32" t="s">
        <v>173</v>
      </c>
      <c r="C81" s="31" t="s">
        <v>150</v>
      </c>
      <c r="D81" s="31" t="s">
        <v>161</v>
      </c>
      <c r="E81" s="31" t="s">
        <v>150</v>
      </c>
      <c r="F81" s="31" t="s">
        <v>152</v>
      </c>
      <c r="G81" s="33">
        <v>0</v>
      </c>
      <c r="H81" s="33">
        <v>0</v>
      </c>
      <c r="I81" s="33">
        <v>0</v>
      </c>
      <c r="J81" s="34">
        <f>IFERROR(VLOOKUP(A81,#REF!,3,0),0)</f>
        <v>0</v>
      </c>
      <c r="K81" s="34">
        <f t="shared" si="118"/>
        <v>0</v>
      </c>
      <c r="L81" s="34">
        <v>0</v>
      </c>
      <c r="M81" s="34">
        <v>0</v>
      </c>
      <c r="N81" s="35">
        <f t="shared" si="119"/>
        <v>0</v>
      </c>
      <c r="O81" s="35">
        <f t="shared" si="120"/>
        <v>0</v>
      </c>
      <c r="P81" s="36">
        <v>0</v>
      </c>
      <c r="Q81" s="36">
        <f t="shared" si="134"/>
        <v>0</v>
      </c>
      <c r="R81" s="36"/>
      <c r="S81" s="37">
        <f ca="1">SUMIF(ROP!$D$6:$H$65536,A81,ROP!$J$6:$J$65536)</f>
        <v>0</v>
      </c>
      <c r="T81" s="37">
        <f>SUMIF(HASIL!$B:$B,APS!$B81&amp;RIGHT(APS!T$9,2),HASIL!$I:$I)</f>
        <v>0</v>
      </c>
      <c r="U81" s="37">
        <f>SUMIF(HASIL!$B:$B,APS!$B81&amp;RIGHT(APS!U$9,2),HASIL!$I:$I)</f>
        <v>0</v>
      </c>
      <c r="V81" s="37">
        <f>SUMIF(HASIL!$B:$B,APS!$B81&amp;RIGHT(APS!V$9,2),HASIL!$I:$I)</f>
        <v>0</v>
      </c>
      <c r="W81" s="37">
        <f>SUMIF(HASIL!$B:$B,APS!$B81&amp;RIGHT(APS!W$9,2),HASIL!$I:$I)</f>
        <v>0</v>
      </c>
      <c r="X81" s="38">
        <f t="shared" si="121"/>
        <v>0</v>
      </c>
      <c r="Y81" s="38">
        <f t="shared" si="122"/>
        <v>0</v>
      </c>
      <c r="Z81" s="39">
        <f t="shared" ref="Z81:Z145" si="209">+AA81-Q81</f>
        <v>0</v>
      </c>
      <c r="AA81" s="39">
        <f t="shared" si="124"/>
        <v>0</v>
      </c>
      <c r="AB81" s="40">
        <f t="shared" si="116"/>
        <v>0</v>
      </c>
      <c r="AC81" s="27">
        <v>0</v>
      </c>
      <c r="AD81" s="27"/>
      <c r="AE81" s="27"/>
      <c r="AF81" s="27"/>
      <c r="AG81" s="27"/>
      <c r="AH81" s="27"/>
      <c r="AI81" s="324">
        <f>SUMIF('Rekapitulasi Juni'!$D$9:$D$192,APS!$B81,'Rekapitulasi Juni'!$E$9:$E$192)</f>
        <v>0</v>
      </c>
      <c r="AJ81" s="324">
        <f>SUMIF('Rekapitulasi Juni'!$D$9:$D$192,APS!$B81,'Rekapitulasi Juni'!$F$9:$F$192)</f>
        <v>0</v>
      </c>
      <c r="AK81" s="324">
        <f>SUMIF('Rekapitulasi Juni'!$D$9:$D$192,APS!$B81,'Rekapitulasi Juni'!$K$9:$K$192)</f>
        <v>0</v>
      </c>
      <c r="AL81" s="325">
        <f t="shared" si="135"/>
        <v>0</v>
      </c>
      <c r="AM81" s="325">
        <f t="shared" si="136"/>
        <v>0</v>
      </c>
      <c r="AN81" s="27"/>
      <c r="AO81" s="324">
        <f>SUMIF('Rekapitulasi Juni'!$U$9:$U$192,APS!$B81,'Rekapitulasi Juni'!$V$9:$V$192)</f>
        <v>0</v>
      </c>
      <c r="AP81" s="324">
        <f>SUMIF('Rekapitulasi Juni'!$U$9:$U$192,APS!$B81,'Rekapitulasi Juni'!$W$9:$W$192)</f>
        <v>0</v>
      </c>
      <c r="AQ81" s="27"/>
      <c r="AR81" s="325">
        <f t="shared" si="137"/>
        <v>0</v>
      </c>
      <c r="AS81" s="325">
        <f t="shared" si="138"/>
        <v>0</v>
      </c>
      <c r="AT81" s="27"/>
      <c r="AU81" s="324">
        <f>SUMIF('Rekapitulasi Juni'!$AL$9:$AL$192,APS!$B81,'Rekapitulasi Juni'!$AM$9:$AM$192)</f>
        <v>0</v>
      </c>
      <c r="AV81" s="324">
        <f>SUMIF('Rekapitulasi Juni'!$AL$9:$AL$192,APS!$B81,'Rekapitulasi Juni'!$AN$9:$AN$192)</f>
        <v>0</v>
      </c>
      <c r="AW81" s="27"/>
      <c r="AX81" s="325">
        <f t="shared" si="139"/>
        <v>0</v>
      </c>
      <c r="AY81" s="325">
        <f t="shared" si="140"/>
        <v>0</v>
      </c>
      <c r="AZ81" s="41">
        <f t="shared" si="141"/>
        <v>0</v>
      </c>
      <c r="BA81" s="41">
        <f t="shared" si="142"/>
        <v>0</v>
      </c>
      <c r="BB81" s="41">
        <f t="shared" si="143"/>
        <v>0</v>
      </c>
      <c r="BC81" s="41">
        <f t="shared" si="144"/>
        <v>0</v>
      </c>
      <c r="BD81" s="41">
        <f t="shared" si="145"/>
        <v>0</v>
      </c>
      <c r="BE81" s="41">
        <f t="shared" si="146"/>
        <v>0</v>
      </c>
      <c r="BF81" s="180">
        <f t="shared" si="147"/>
        <v>0</v>
      </c>
      <c r="BG81" s="27">
        <v>0</v>
      </c>
      <c r="BH81" s="27"/>
      <c r="BI81" s="324">
        <f>SUMIF('Rekapitulasi Juni'!$D$214:$D$393,APS!$B81,'Rekapitulasi Juni'!$E$214:$E$393)</f>
        <v>0</v>
      </c>
      <c r="BJ81" s="324">
        <f>SUMIF('Rekapitulasi Juni'!$D$214:$D$393,APS!$B81,'Rekapitulasi Juni'!$F$214:$F$393)</f>
        <v>0</v>
      </c>
      <c r="BK81" s="27"/>
      <c r="BL81" s="325">
        <f t="shared" si="148"/>
        <v>0</v>
      </c>
      <c r="BM81" s="325">
        <f t="shared" si="149"/>
        <v>0</v>
      </c>
      <c r="BN81" s="27"/>
      <c r="BO81" s="324">
        <f>SUMIF('Rekapitulasi Juni'!$U$214:$U$393,APS!$B81,'Rekapitulasi Juni'!$V$214:$V$393)</f>
        <v>0</v>
      </c>
      <c r="BP81" s="324">
        <f>SUMIF('Rekapitulasi Juni'!$U$214:$U$393,APS!$B81,'Rekapitulasi Juni'!$W$214:$W$393)</f>
        <v>0</v>
      </c>
      <c r="BQ81" s="27"/>
      <c r="BR81" s="325">
        <f t="shared" si="150"/>
        <v>0</v>
      </c>
      <c r="BS81" s="325">
        <f t="shared" si="151"/>
        <v>0</v>
      </c>
      <c r="BT81" s="27"/>
      <c r="BU81" s="324">
        <f>SUMIF('Rekapitulasi Juni'!$AL$214:$AL$393,APS!$B81,'Rekapitulasi Juni'!$AM$214:$AM$393)</f>
        <v>0</v>
      </c>
      <c r="BV81" s="324">
        <f>SUMIF('Rekapitulasi Juni'!$AL$214:$AL$393,APS!$B81,'Rekapitulasi Juni'!$AN$214:$AN$393)</f>
        <v>0</v>
      </c>
      <c r="BW81" s="27"/>
      <c r="BX81" s="325">
        <f t="shared" si="152"/>
        <v>0</v>
      </c>
      <c r="BY81" s="325">
        <f t="shared" si="153"/>
        <v>0</v>
      </c>
      <c r="BZ81" s="27"/>
      <c r="CA81" s="324">
        <f>SUMIF('Rekapitulasi Juni'!$BA$214:$BA$393,APS!$B81,'Rekapitulasi Juni'!$BB$214:$BB$393)</f>
        <v>0</v>
      </c>
      <c r="CB81" s="324">
        <f>SUMIF('Rekapitulasi Juni'!$BA$214:$BA$393,APS!$B81,'Rekapitulasi Juni'!$BC$214:$BC$393)</f>
        <v>0</v>
      </c>
      <c r="CC81" s="27"/>
      <c r="CD81" s="325">
        <f t="shared" si="154"/>
        <v>0</v>
      </c>
      <c r="CE81" s="325">
        <f t="shared" si="155"/>
        <v>0</v>
      </c>
      <c r="CF81" s="27"/>
      <c r="CG81" s="324">
        <f>SUMIF('Rekapitulasi Juni'!$BP$214:$BP$393,APS!$B81,'Rekapitulasi Juni'!$BQ$214:$BQ$393)</f>
        <v>0</v>
      </c>
      <c r="CH81" s="324">
        <f>SUMIF('Rekapitulasi Juni'!$BP$214:$BP$393,APS!$B81,'Rekapitulasi Juni'!$BR$214:$BR$393)</f>
        <v>0</v>
      </c>
      <c r="CI81" s="27"/>
      <c r="CJ81" s="325">
        <f t="shared" si="156"/>
        <v>0</v>
      </c>
      <c r="CK81" s="325">
        <f t="shared" si="157"/>
        <v>0</v>
      </c>
      <c r="CL81" s="41">
        <f t="shared" si="158"/>
        <v>0</v>
      </c>
      <c r="CM81" s="41">
        <f t="shared" si="159"/>
        <v>0</v>
      </c>
      <c r="CN81" s="41">
        <f t="shared" si="160"/>
        <v>0</v>
      </c>
      <c r="CO81" s="41">
        <f t="shared" si="161"/>
        <v>0</v>
      </c>
      <c r="CP81" s="41">
        <f t="shared" si="162"/>
        <v>0</v>
      </c>
      <c r="CQ81" s="41">
        <f t="shared" si="163"/>
        <v>0</v>
      </c>
      <c r="CR81" s="180">
        <f t="shared" si="164"/>
        <v>0</v>
      </c>
      <c r="CS81" s="27">
        <v>0</v>
      </c>
      <c r="CT81" s="27"/>
      <c r="CU81" s="324">
        <f>SUMIF('Rekapitulasi Juni'!$D$410:$D$588,APS!$B81,'Rekapitulasi Juni'!$E$410:$E$588)</f>
        <v>0</v>
      </c>
      <c r="CV81" s="324">
        <f>SUMIF('Rekapitulasi Juni'!$D$410:$D$588,APS!$B81,'Rekapitulasi Juni'!$F$410:$F$588)</f>
        <v>0</v>
      </c>
      <c r="CW81" s="27"/>
      <c r="CX81" s="325">
        <f t="shared" si="165"/>
        <v>0</v>
      </c>
      <c r="CY81" s="325">
        <f t="shared" si="166"/>
        <v>0</v>
      </c>
      <c r="CZ81" s="27"/>
      <c r="DA81" s="324">
        <f>SUMIF('Rekapitulasi Juni'!$U$410:$U$588,APS!$B81,'Rekapitulasi Juni'!$V$410:$V$588)</f>
        <v>0</v>
      </c>
      <c r="DB81" s="324">
        <f>SUMIF('Rekapitulasi Juni'!$U$410:$U$588,APS!$B81,'Rekapitulasi Juni'!$W$410:$W$588)</f>
        <v>0</v>
      </c>
      <c r="DC81" s="27"/>
      <c r="DD81" s="325">
        <f t="shared" si="167"/>
        <v>0</v>
      </c>
      <c r="DE81" s="325">
        <f t="shared" si="168"/>
        <v>0</v>
      </c>
      <c r="DF81" s="27"/>
      <c r="DG81" s="324">
        <f>SUMIF('Rekapitulasi Juni'!$AL$410:$AL$588,APS!$B81,'Rekapitulasi Juni'!$AM$410:$AM$588)</f>
        <v>0</v>
      </c>
      <c r="DH81" s="324">
        <f>SUMIF('Rekapitulasi Juni'!$AL$410:$AL$588,APS!$B81,'Rekapitulasi Juni'!$AN$410:$AN$588)</f>
        <v>0</v>
      </c>
      <c r="DI81" s="27"/>
      <c r="DJ81" s="325">
        <f t="shared" si="169"/>
        <v>0</v>
      </c>
      <c r="DK81" s="325">
        <f t="shared" si="170"/>
        <v>0</v>
      </c>
      <c r="DL81" s="27"/>
      <c r="DM81" s="324">
        <f>SUMIF('Rekapitulasi Juni'!$BA$410:$BA$588,APS!$B81,'Rekapitulasi Juni'!$BB$410:$BB$588)</f>
        <v>0</v>
      </c>
      <c r="DN81" s="324">
        <f>SUMIF('Rekapitulasi Juni'!$BA$410:$BA$588,APS!$B81,'Rekapitulasi Juni'!$BC$410:$BC$588)</f>
        <v>0</v>
      </c>
      <c r="DO81" s="324">
        <f>SUMIF('Rekapitulasi Juni'!$BA$410:$BA$588,APS!$B81,'Rekapitulasi Juni'!$BF$410:$BF$588)</f>
        <v>0</v>
      </c>
      <c r="DP81" s="325">
        <f t="shared" si="171"/>
        <v>0</v>
      </c>
      <c r="DQ81" s="325">
        <f t="shared" si="172"/>
        <v>0</v>
      </c>
      <c r="DR81" s="27"/>
      <c r="DS81" s="324">
        <f>SUMIF('Rekapitulasi Juni'!$BP$410:$BP$588,APS!$B81,'Rekapitulasi Juni'!$BQ$410:$BQ$588)</f>
        <v>0</v>
      </c>
      <c r="DT81" s="324">
        <f>SUMIF('Rekapitulasi Juni'!$BP$410:$BP$588,APS!$B81,'Rekapitulasi Juni'!$BR$410:$BR$588)</f>
        <v>0</v>
      </c>
      <c r="DU81" s="27"/>
      <c r="DV81" s="325">
        <f t="shared" si="173"/>
        <v>0</v>
      </c>
      <c r="DW81" s="325">
        <f t="shared" si="174"/>
        <v>0</v>
      </c>
      <c r="DX81" s="41">
        <f t="shared" si="175"/>
        <v>0</v>
      </c>
      <c r="DY81" s="41">
        <f t="shared" si="176"/>
        <v>0</v>
      </c>
      <c r="DZ81" s="41">
        <f t="shared" si="177"/>
        <v>0</v>
      </c>
      <c r="EA81" s="41">
        <f t="shared" si="178"/>
        <v>0</v>
      </c>
      <c r="EB81" s="41">
        <f t="shared" si="179"/>
        <v>0</v>
      </c>
      <c r="EC81" s="41">
        <f t="shared" si="180"/>
        <v>0</v>
      </c>
      <c r="ED81" s="180">
        <f t="shared" si="181"/>
        <v>0</v>
      </c>
      <c r="EE81" s="27">
        <v>0</v>
      </c>
      <c r="EF81" s="27"/>
      <c r="EG81" s="324">
        <f>SUMIF('Rekapitulasi Juni'!$D$608:$D$786,APS!$B81,'Rekapitulasi Juni'!$E$608:$E$786)</f>
        <v>0</v>
      </c>
      <c r="EH81" s="324">
        <f>SUMIF('Rekapitulasi Juni'!$D$608:$D$786,APS!$B81,'Rekapitulasi Juni'!$F$608:$F$786)</f>
        <v>0</v>
      </c>
      <c r="EI81" s="27"/>
      <c r="EJ81" s="325">
        <f t="shared" si="182"/>
        <v>0</v>
      </c>
      <c r="EK81" s="325">
        <f t="shared" si="183"/>
        <v>0</v>
      </c>
      <c r="EL81" s="27"/>
      <c r="EM81" s="324">
        <f>SUMIF('Rekapitulasi Juni'!$U$608:$U$786,APS!$B81,'Rekapitulasi Juni'!$V$608:$V$786)</f>
        <v>0</v>
      </c>
      <c r="EN81" s="324">
        <f>SUMIF('Rekapitulasi Juni'!$U$608:$U$786,APS!$B81,'Rekapitulasi Juni'!$W$608:$W$786)</f>
        <v>0</v>
      </c>
      <c r="EO81" s="27"/>
      <c r="EP81" s="325">
        <f t="shared" si="184"/>
        <v>0</v>
      </c>
      <c r="EQ81" s="325">
        <f t="shared" si="185"/>
        <v>0</v>
      </c>
      <c r="ER81" s="27"/>
      <c r="ES81" s="324">
        <f>SUMIF('Rekapitulasi Juni'!$AL$608:$AL$786,APS!$B81,'Rekapitulasi Juni'!$AM$608:$AM$786)</f>
        <v>0</v>
      </c>
      <c r="ET81" s="324">
        <f>SUMIF('Rekapitulasi Juni'!$AL$608:$AL$786,APS!$B81,'Rekapitulasi Juni'!$AN$608:$AN$786)</f>
        <v>0</v>
      </c>
      <c r="EU81" s="27"/>
      <c r="EV81" s="325">
        <f t="shared" si="186"/>
        <v>0</v>
      </c>
      <c r="EW81" s="325">
        <f t="shared" si="187"/>
        <v>0</v>
      </c>
      <c r="EX81" s="27"/>
      <c r="EY81" s="324">
        <f>SUMIF('Rekapitulasi Juni'!$BA$608:$BA$786,APS!$B81,'Rekapitulasi Juni'!$BB$608:$BB$786)</f>
        <v>0</v>
      </c>
      <c r="EZ81" s="324">
        <f>SUMIF('Rekapitulasi Juni'!$BA$608:$BA$786,APS!$B81,'Rekapitulasi Juni'!$BC$608:$BC$786)</f>
        <v>0</v>
      </c>
      <c r="FA81" s="324">
        <f>SUMIF('Rekapitulasi Juni'!$BA$608:$BA$786,APS!$B81,'Rekapitulasi Juni'!$BF$608:$BF$786)</f>
        <v>0</v>
      </c>
      <c r="FB81" s="325">
        <f t="shared" si="188"/>
        <v>0</v>
      </c>
      <c r="FC81" s="325">
        <f t="shared" si="189"/>
        <v>0</v>
      </c>
      <c r="FD81" s="27"/>
      <c r="FE81" s="27"/>
      <c r="FF81" s="27"/>
      <c r="FG81" s="27"/>
      <c r="FH81" s="27"/>
      <c r="FI81" s="27"/>
      <c r="FJ81" s="41">
        <f t="shared" si="190"/>
        <v>0</v>
      </c>
      <c r="FK81" s="41">
        <f t="shared" si="191"/>
        <v>0</v>
      </c>
      <c r="FL81" s="41">
        <f t="shared" si="192"/>
        <v>0</v>
      </c>
      <c r="FM81" s="41">
        <f t="shared" si="193"/>
        <v>0</v>
      </c>
      <c r="FN81" s="41">
        <f t="shared" si="194"/>
        <v>0</v>
      </c>
      <c r="FO81" s="41">
        <f t="shared" si="195"/>
        <v>0</v>
      </c>
      <c r="FP81" s="180">
        <f t="shared" si="196"/>
        <v>0</v>
      </c>
      <c r="FQ81" s="27"/>
      <c r="FR81" s="27"/>
      <c r="FS81" s="324">
        <f>SUMIF('Rekapitulasi Juni'!$D$804:$D$984,APS!$B81,'Rekapitulasi Juni'!$E$804:$E$984)</f>
        <v>0</v>
      </c>
      <c r="FT81" s="324">
        <f>SUMIF('Rekapitulasi Juni'!$D$804:$D$984,APS!$B81,'Rekapitulasi Juni'!$F$804:$F$984)</f>
        <v>0</v>
      </c>
      <c r="FU81" s="27"/>
      <c r="FV81" s="325">
        <f t="shared" si="197"/>
        <v>0</v>
      </c>
      <c r="FW81" s="325">
        <f t="shared" si="198"/>
        <v>0</v>
      </c>
      <c r="FX81" s="27"/>
      <c r="FY81" s="324">
        <f>SUMIF('Rekapitulasi Juni'!$U$804:$U$984,APS!$B81,'Rekapitulasi Juni'!$V$804:$V$984)</f>
        <v>0</v>
      </c>
      <c r="FZ81" s="324">
        <f>SUMIF('Rekapitulasi Juni'!$U$804:$U$984,APS!$B81,'Rekapitulasi Juni'!$W$804:$W$984)</f>
        <v>0</v>
      </c>
      <c r="GA81" s="27"/>
      <c r="GB81" s="325">
        <f t="shared" si="199"/>
        <v>0</v>
      </c>
      <c r="GC81" s="325">
        <f t="shared" si="200"/>
        <v>0</v>
      </c>
      <c r="GD81" s="27"/>
      <c r="GE81" s="324">
        <f>SUMIF('Rekapitulasi Juni'!$AL$804:$AL$984,APS!$B81,'Rekapitulasi Juni'!$AM$804:$AM$984)</f>
        <v>0</v>
      </c>
      <c r="GF81" s="324">
        <f>SUMIF('Rekapitulasi Juni'!$AL$804:$AL$984,APS!$B81,'Rekapitulasi Juni'!$AN$804:$AN$984)</f>
        <v>0</v>
      </c>
      <c r="GG81" s="27"/>
      <c r="GH81" s="325">
        <f t="shared" si="125"/>
        <v>0</v>
      </c>
      <c r="GI81" s="325">
        <f t="shared" si="126"/>
        <v>0</v>
      </c>
      <c r="GJ81" s="27"/>
      <c r="GK81" s="27"/>
      <c r="GL81" s="41">
        <f t="shared" si="201"/>
        <v>0</v>
      </c>
      <c r="GM81" s="41">
        <f t="shared" si="202"/>
        <v>0</v>
      </c>
      <c r="GN81" s="41">
        <f t="shared" si="203"/>
        <v>0</v>
      </c>
      <c r="GO81" s="41">
        <f t="shared" si="204"/>
        <v>0</v>
      </c>
      <c r="GP81" s="41">
        <f t="shared" si="205"/>
        <v>0</v>
      </c>
      <c r="GQ81" s="41">
        <f t="shared" si="206"/>
        <v>0</v>
      </c>
      <c r="GR81" s="180">
        <f t="shared" si="207"/>
        <v>0</v>
      </c>
      <c r="GS81" s="41">
        <f t="shared" si="127"/>
        <v>0</v>
      </c>
      <c r="GT81" s="41">
        <f t="shared" si="128"/>
        <v>0</v>
      </c>
      <c r="GU81" s="41">
        <f t="shared" si="129"/>
        <v>0</v>
      </c>
      <c r="GV81" s="41">
        <f t="shared" si="130"/>
        <v>0</v>
      </c>
      <c r="GW81" s="41">
        <f t="shared" si="131"/>
        <v>0</v>
      </c>
      <c r="GX81" s="41">
        <f t="shared" si="132"/>
        <v>0</v>
      </c>
      <c r="GY81" s="180">
        <f t="shared" si="133"/>
        <v>0</v>
      </c>
      <c r="GZ81" s="41">
        <v>65</v>
      </c>
      <c r="HA81" s="32"/>
      <c r="HB81" s="42">
        <f t="shared" si="208"/>
        <v>0</v>
      </c>
      <c r="HC81" s="43"/>
    </row>
    <row r="82" spans="1:211" ht="15" hidden="1" customHeight="1">
      <c r="A82" s="31" t="s">
        <v>174</v>
      </c>
      <c r="B82" s="32" t="s">
        <v>175</v>
      </c>
      <c r="C82" s="31" t="s">
        <v>150</v>
      </c>
      <c r="D82" s="31" t="s">
        <v>161</v>
      </c>
      <c r="E82" s="31" t="s">
        <v>150</v>
      </c>
      <c r="F82" s="31" t="s">
        <v>152</v>
      </c>
      <c r="G82" s="33">
        <v>0</v>
      </c>
      <c r="H82" s="33">
        <v>0</v>
      </c>
      <c r="I82" s="33">
        <v>0</v>
      </c>
      <c r="J82" s="34">
        <f>IFERROR(VLOOKUP(A82,#REF!,3,0),0)</f>
        <v>0</v>
      </c>
      <c r="K82" s="34">
        <f t="shared" si="118"/>
        <v>0</v>
      </c>
      <c r="L82" s="34">
        <v>0</v>
      </c>
      <c r="M82" s="34">
        <v>0</v>
      </c>
      <c r="N82" s="35">
        <f t="shared" si="119"/>
        <v>0</v>
      </c>
      <c r="O82" s="35">
        <f t="shared" si="120"/>
        <v>0</v>
      </c>
      <c r="P82" s="36">
        <v>0</v>
      </c>
      <c r="Q82" s="36">
        <f t="shared" si="134"/>
        <v>0</v>
      </c>
      <c r="R82" s="36"/>
      <c r="S82" s="37">
        <f ca="1">SUMIF(ROP!$D$6:$H$65536,A82,ROP!$J$6:$J$65536)</f>
        <v>0</v>
      </c>
      <c r="T82" s="37">
        <f>SUMIF(HASIL!$B:$B,APS!$B82&amp;RIGHT(APS!T$9,2),HASIL!$I:$I)</f>
        <v>0</v>
      </c>
      <c r="U82" s="37">
        <f>SUMIF(HASIL!$B:$B,APS!$B82&amp;RIGHT(APS!U$9,2),HASIL!$I:$I)</f>
        <v>0</v>
      </c>
      <c r="V82" s="37">
        <f>SUMIF(HASIL!$B:$B,APS!$B82&amp;RIGHT(APS!V$9,2),HASIL!$I:$I)</f>
        <v>0</v>
      </c>
      <c r="W82" s="37">
        <f>SUMIF(HASIL!$B:$B,APS!$B82&amp;RIGHT(APS!W$9,2),HASIL!$I:$I)</f>
        <v>0</v>
      </c>
      <c r="X82" s="38">
        <f t="shared" si="121"/>
        <v>0</v>
      </c>
      <c r="Y82" s="38">
        <f t="shared" si="122"/>
        <v>0</v>
      </c>
      <c r="Z82" s="39">
        <f t="shared" si="209"/>
        <v>0</v>
      </c>
      <c r="AA82" s="39">
        <f t="shared" si="124"/>
        <v>0</v>
      </c>
      <c r="AB82" s="40">
        <f t="shared" ref="AB82:AB146" si="210">+AC82+BG82+CS82+EE82+FQ82</f>
        <v>0</v>
      </c>
      <c r="AC82" s="27">
        <v>0</v>
      </c>
      <c r="AD82" s="27"/>
      <c r="AE82" s="27"/>
      <c r="AF82" s="27"/>
      <c r="AG82" s="27"/>
      <c r="AH82" s="27"/>
      <c r="AI82" s="324">
        <f>SUMIF('Rekapitulasi Juni'!$D$9:$D$192,APS!$B82,'Rekapitulasi Juni'!$E$9:$E$192)</f>
        <v>0</v>
      </c>
      <c r="AJ82" s="324">
        <f>SUMIF('Rekapitulasi Juni'!$D$9:$D$192,APS!$B82,'Rekapitulasi Juni'!$F$9:$F$192)</f>
        <v>0</v>
      </c>
      <c r="AK82" s="324">
        <f>SUMIF('Rekapitulasi Juni'!$D$9:$D$192,APS!$B82,'Rekapitulasi Juni'!$K$9:$K$192)</f>
        <v>0</v>
      </c>
      <c r="AL82" s="325">
        <f t="shared" si="135"/>
        <v>0</v>
      </c>
      <c r="AM82" s="325">
        <f t="shared" si="136"/>
        <v>0</v>
      </c>
      <c r="AN82" s="27"/>
      <c r="AO82" s="324">
        <f>SUMIF('Rekapitulasi Juni'!$U$9:$U$192,APS!$B82,'Rekapitulasi Juni'!$V$9:$V$192)</f>
        <v>0</v>
      </c>
      <c r="AP82" s="324">
        <f>SUMIF('Rekapitulasi Juni'!$U$9:$U$192,APS!$B82,'Rekapitulasi Juni'!$W$9:$W$192)</f>
        <v>0</v>
      </c>
      <c r="AQ82" s="27"/>
      <c r="AR82" s="325">
        <f t="shared" si="137"/>
        <v>0</v>
      </c>
      <c r="AS82" s="325">
        <f t="shared" si="138"/>
        <v>0</v>
      </c>
      <c r="AT82" s="27"/>
      <c r="AU82" s="324">
        <f>SUMIF('Rekapitulasi Juni'!$AL$9:$AL$192,APS!$B82,'Rekapitulasi Juni'!$AM$9:$AM$192)</f>
        <v>0</v>
      </c>
      <c r="AV82" s="324">
        <f>SUMIF('Rekapitulasi Juni'!$AL$9:$AL$192,APS!$B82,'Rekapitulasi Juni'!$AN$9:$AN$192)</f>
        <v>0</v>
      </c>
      <c r="AW82" s="27"/>
      <c r="AX82" s="325">
        <f t="shared" si="139"/>
        <v>0</v>
      </c>
      <c r="AY82" s="325">
        <f t="shared" si="140"/>
        <v>0</v>
      </c>
      <c r="AZ82" s="41">
        <f t="shared" si="141"/>
        <v>0</v>
      </c>
      <c r="BA82" s="41">
        <f t="shared" si="142"/>
        <v>0</v>
      </c>
      <c r="BB82" s="41">
        <f t="shared" si="143"/>
        <v>0</v>
      </c>
      <c r="BC82" s="41">
        <f t="shared" si="144"/>
        <v>0</v>
      </c>
      <c r="BD82" s="41">
        <f t="shared" si="145"/>
        <v>0</v>
      </c>
      <c r="BE82" s="41">
        <f t="shared" si="146"/>
        <v>0</v>
      </c>
      <c r="BF82" s="180">
        <f t="shared" si="147"/>
        <v>0</v>
      </c>
      <c r="BG82" s="27">
        <v>0</v>
      </c>
      <c r="BH82" s="27"/>
      <c r="BI82" s="324">
        <f>SUMIF('Rekapitulasi Juni'!$D$214:$D$393,APS!$B82,'Rekapitulasi Juni'!$E$214:$E$393)</f>
        <v>0</v>
      </c>
      <c r="BJ82" s="324">
        <f>SUMIF('Rekapitulasi Juni'!$D$214:$D$393,APS!$B82,'Rekapitulasi Juni'!$F$214:$F$393)</f>
        <v>0</v>
      </c>
      <c r="BK82" s="27"/>
      <c r="BL82" s="325">
        <f t="shared" si="148"/>
        <v>0</v>
      </c>
      <c r="BM82" s="325">
        <f t="shared" si="149"/>
        <v>0</v>
      </c>
      <c r="BN82" s="27"/>
      <c r="BO82" s="324">
        <f>SUMIF('Rekapitulasi Juni'!$U$214:$U$393,APS!$B82,'Rekapitulasi Juni'!$V$214:$V$393)</f>
        <v>0</v>
      </c>
      <c r="BP82" s="324">
        <f>SUMIF('Rekapitulasi Juni'!$U$214:$U$393,APS!$B82,'Rekapitulasi Juni'!$W$214:$W$393)</f>
        <v>0</v>
      </c>
      <c r="BQ82" s="27"/>
      <c r="BR82" s="325">
        <f t="shared" si="150"/>
        <v>0</v>
      </c>
      <c r="BS82" s="325">
        <f t="shared" si="151"/>
        <v>0</v>
      </c>
      <c r="BT82" s="27"/>
      <c r="BU82" s="324">
        <f>SUMIF('Rekapitulasi Juni'!$AL$214:$AL$393,APS!$B82,'Rekapitulasi Juni'!$AM$214:$AM$393)</f>
        <v>0</v>
      </c>
      <c r="BV82" s="324">
        <f>SUMIF('Rekapitulasi Juni'!$AL$214:$AL$393,APS!$B82,'Rekapitulasi Juni'!$AN$214:$AN$393)</f>
        <v>0</v>
      </c>
      <c r="BW82" s="27"/>
      <c r="BX82" s="325">
        <f t="shared" si="152"/>
        <v>0</v>
      </c>
      <c r="BY82" s="325">
        <f t="shared" si="153"/>
        <v>0</v>
      </c>
      <c r="BZ82" s="27"/>
      <c r="CA82" s="324">
        <f>SUMIF('Rekapitulasi Juni'!$BA$214:$BA$393,APS!$B82,'Rekapitulasi Juni'!$BB$214:$BB$393)</f>
        <v>0</v>
      </c>
      <c r="CB82" s="324">
        <f>SUMIF('Rekapitulasi Juni'!$BA$214:$BA$393,APS!$B82,'Rekapitulasi Juni'!$BC$214:$BC$393)</f>
        <v>0</v>
      </c>
      <c r="CC82" s="27"/>
      <c r="CD82" s="325">
        <f t="shared" si="154"/>
        <v>0</v>
      </c>
      <c r="CE82" s="325">
        <f t="shared" si="155"/>
        <v>0</v>
      </c>
      <c r="CF82" s="27"/>
      <c r="CG82" s="324">
        <f>SUMIF('Rekapitulasi Juni'!$BP$214:$BP$393,APS!$B82,'Rekapitulasi Juni'!$BQ$214:$BQ$393)</f>
        <v>0</v>
      </c>
      <c r="CH82" s="324">
        <f>SUMIF('Rekapitulasi Juni'!$BP$214:$BP$393,APS!$B82,'Rekapitulasi Juni'!$BR$214:$BR$393)</f>
        <v>0</v>
      </c>
      <c r="CI82" s="27"/>
      <c r="CJ82" s="325">
        <f t="shared" si="156"/>
        <v>0</v>
      </c>
      <c r="CK82" s="325">
        <f t="shared" si="157"/>
        <v>0</v>
      </c>
      <c r="CL82" s="41">
        <f t="shared" si="158"/>
        <v>0</v>
      </c>
      <c r="CM82" s="41">
        <f t="shared" si="159"/>
        <v>0</v>
      </c>
      <c r="CN82" s="41">
        <f t="shared" si="160"/>
        <v>0</v>
      </c>
      <c r="CO82" s="41">
        <f t="shared" si="161"/>
        <v>0</v>
      </c>
      <c r="CP82" s="41">
        <f t="shared" si="162"/>
        <v>0</v>
      </c>
      <c r="CQ82" s="41">
        <f t="shared" si="163"/>
        <v>0</v>
      </c>
      <c r="CR82" s="180">
        <f t="shared" si="164"/>
        <v>0</v>
      </c>
      <c r="CS82" s="27">
        <v>0</v>
      </c>
      <c r="CT82" s="27"/>
      <c r="CU82" s="324">
        <f>SUMIF('Rekapitulasi Juni'!$D$410:$D$588,APS!$B82,'Rekapitulasi Juni'!$E$410:$E$588)</f>
        <v>0</v>
      </c>
      <c r="CV82" s="324">
        <f>SUMIF('Rekapitulasi Juni'!$D$410:$D$588,APS!$B82,'Rekapitulasi Juni'!$F$410:$F$588)</f>
        <v>0</v>
      </c>
      <c r="CW82" s="27"/>
      <c r="CX82" s="325">
        <f t="shared" si="165"/>
        <v>0</v>
      </c>
      <c r="CY82" s="325">
        <f t="shared" si="166"/>
        <v>0</v>
      </c>
      <c r="CZ82" s="27"/>
      <c r="DA82" s="324">
        <f>SUMIF('Rekapitulasi Juni'!$U$410:$U$588,APS!$B82,'Rekapitulasi Juni'!$V$410:$V$588)</f>
        <v>0</v>
      </c>
      <c r="DB82" s="324">
        <f>SUMIF('Rekapitulasi Juni'!$U$410:$U$588,APS!$B82,'Rekapitulasi Juni'!$W$410:$W$588)</f>
        <v>0</v>
      </c>
      <c r="DC82" s="27"/>
      <c r="DD82" s="325">
        <f t="shared" si="167"/>
        <v>0</v>
      </c>
      <c r="DE82" s="325">
        <f t="shared" si="168"/>
        <v>0</v>
      </c>
      <c r="DF82" s="27"/>
      <c r="DG82" s="324">
        <f>SUMIF('Rekapitulasi Juni'!$AL$410:$AL$588,APS!$B82,'Rekapitulasi Juni'!$AM$410:$AM$588)</f>
        <v>0</v>
      </c>
      <c r="DH82" s="324">
        <f>SUMIF('Rekapitulasi Juni'!$AL$410:$AL$588,APS!$B82,'Rekapitulasi Juni'!$AN$410:$AN$588)</f>
        <v>0</v>
      </c>
      <c r="DI82" s="27"/>
      <c r="DJ82" s="325">
        <f t="shared" si="169"/>
        <v>0</v>
      </c>
      <c r="DK82" s="325">
        <f t="shared" si="170"/>
        <v>0</v>
      </c>
      <c r="DL82" s="27"/>
      <c r="DM82" s="324">
        <f>SUMIF('Rekapitulasi Juni'!$BA$410:$BA$588,APS!$B82,'Rekapitulasi Juni'!$BB$410:$BB$588)</f>
        <v>0</v>
      </c>
      <c r="DN82" s="324">
        <f>SUMIF('Rekapitulasi Juni'!$BA$410:$BA$588,APS!$B82,'Rekapitulasi Juni'!$BC$410:$BC$588)</f>
        <v>0</v>
      </c>
      <c r="DO82" s="324">
        <f>SUMIF('Rekapitulasi Juni'!$BA$410:$BA$588,APS!$B82,'Rekapitulasi Juni'!$BF$410:$BF$588)</f>
        <v>0</v>
      </c>
      <c r="DP82" s="325">
        <f t="shared" si="171"/>
        <v>0</v>
      </c>
      <c r="DQ82" s="325">
        <f t="shared" si="172"/>
        <v>0</v>
      </c>
      <c r="DR82" s="27"/>
      <c r="DS82" s="324">
        <f>SUMIF('Rekapitulasi Juni'!$BP$410:$BP$588,APS!$B82,'Rekapitulasi Juni'!$BQ$410:$BQ$588)</f>
        <v>0</v>
      </c>
      <c r="DT82" s="324">
        <f>SUMIF('Rekapitulasi Juni'!$BP$410:$BP$588,APS!$B82,'Rekapitulasi Juni'!$BR$410:$BR$588)</f>
        <v>0</v>
      </c>
      <c r="DU82" s="27"/>
      <c r="DV82" s="325">
        <f t="shared" si="173"/>
        <v>0</v>
      </c>
      <c r="DW82" s="325">
        <f t="shared" si="174"/>
        <v>0</v>
      </c>
      <c r="DX82" s="41">
        <f t="shared" si="175"/>
        <v>0</v>
      </c>
      <c r="DY82" s="41">
        <f t="shared" si="176"/>
        <v>0</v>
      </c>
      <c r="DZ82" s="41">
        <f t="shared" si="177"/>
        <v>0</v>
      </c>
      <c r="EA82" s="41">
        <f t="shared" si="178"/>
        <v>0</v>
      </c>
      <c r="EB82" s="41">
        <f t="shared" si="179"/>
        <v>0</v>
      </c>
      <c r="EC82" s="41">
        <f t="shared" si="180"/>
        <v>0</v>
      </c>
      <c r="ED82" s="180">
        <f t="shared" si="181"/>
        <v>0</v>
      </c>
      <c r="EE82" s="27">
        <v>0</v>
      </c>
      <c r="EF82" s="27"/>
      <c r="EG82" s="324">
        <f>SUMIF('Rekapitulasi Juni'!$D$608:$D$786,APS!$B82,'Rekapitulasi Juni'!$E$608:$E$786)</f>
        <v>0</v>
      </c>
      <c r="EH82" s="324">
        <f>SUMIF('Rekapitulasi Juni'!$D$608:$D$786,APS!$B82,'Rekapitulasi Juni'!$F$608:$F$786)</f>
        <v>0</v>
      </c>
      <c r="EI82" s="27"/>
      <c r="EJ82" s="325">
        <f t="shared" si="182"/>
        <v>0</v>
      </c>
      <c r="EK82" s="325">
        <f t="shared" si="183"/>
        <v>0</v>
      </c>
      <c r="EL82" s="27"/>
      <c r="EM82" s="324">
        <f>SUMIF('Rekapitulasi Juni'!$U$608:$U$786,APS!$B82,'Rekapitulasi Juni'!$V$608:$V$786)</f>
        <v>0</v>
      </c>
      <c r="EN82" s="324">
        <f>SUMIF('Rekapitulasi Juni'!$U$608:$U$786,APS!$B82,'Rekapitulasi Juni'!$W$608:$W$786)</f>
        <v>0</v>
      </c>
      <c r="EO82" s="27"/>
      <c r="EP82" s="325">
        <f t="shared" si="184"/>
        <v>0</v>
      </c>
      <c r="EQ82" s="325">
        <f t="shared" si="185"/>
        <v>0</v>
      </c>
      <c r="ER82" s="27"/>
      <c r="ES82" s="324">
        <f>SUMIF('Rekapitulasi Juni'!$AL$608:$AL$786,APS!$B82,'Rekapitulasi Juni'!$AM$608:$AM$786)</f>
        <v>0</v>
      </c>
      <c r="ET82" s="324">
        <f>SUMIF('Rekapitulasi Juni'!$AL$608:$AL$786,APS!$B82,'Rekapitulasi Juni'!$AN$608:$AN$786)</f>
        <v>0</v>
      </c>
      <c r="EU82" s="27"/>
      <c r="EV82" s="325">
        <f t="shared" si="186"/>
        <v>0</v>
      </c>
      <c r="EW82" s="325">
        <f t="shared" si="187"/>
        <v>0</v>
      </c>
      <c r="EX82" s="27"/>
      <c r="EY82" s="324">
        <f>SUMIF('Rekapitulasi Juni'!$BA$608:$BA$786,APS!$B82,'Rekapitulasi Juni'!$BB$608:$BB$786)</f>
        <v>0</v>
      </c>
      <c r="EZ82" s="324">
        <f>SUMIF('Rekapitulasi Juni'!$BA$608:$BA$786,APS!$B82,'Rekapitulasi Juni'!$BC$608:$BC$786)</f>
        <v>0</v>
      </c>
      <c r="FA82" s="324">
        <f>SUMIF('Rekapitulasi Juni'!$BA$608:$BA$786,APS!$B82,'Rekapitulasi Juni'!$BF$608:$BF$786)</f>
        <v>0</v>
      </c>
      <c r="FB82" s="325">
        <f t="shared" si="188"/>
        <v>0</v>
      </c>
      <c r="FC82" s="325">
        <f t="shared" si="189"/>
        <v>0</v>
      </c>
      <c r="FD82" s="27"/>
      <c r="FE82" s="27"/>
      <c r="FF82" s="27"/>
      <c r="FG82" s="27"/>
      <c r="FH82" s="27"/>
      <c r="FI82" s="27"/>
      <c r="FJ82" s="41">
        <f t="shared" si="190"/>
        <v>0</v>
      </c>
      <c r="FK82" s="41">
        <f t="shared" si="191"/>
        <v>0</v>
      </c>
      <c r="FL82" s="41">
        <f t="shared" si="192"/>
        <v>0</v>
      </c>
      <c r="FM82" s="41">
        <f t="shared" si="193"/>
        <v>0</v>
      </c>
      <c r="FN82" s="41">
        <f t="shared" si="194"/>
        <v>0</v>
      </c>
      <c r="FO82" s="41">
        <f t="shared" si="195"/>
        <v>0</v>
      </c>
      <c r="FP82" s="180">
        <f t="shared" si="196"/>
        <v>0</v>
      </c>
      <c r="FQ82" s="27"/>
      <c r="FR82" s="27"/>
      <c r="FS82" s="324">
        <f>SUMIF('Rekapitulasi Juni'!$D$804:$D$984,APS!$B82,'Rekapitulasi Juni'!$E$804:$E$984)</f>
        <v>0</v>
      </c>
      <c r="FT82" s="324">
        <f>SUMIF('Rekapitulasi Juni'!$D$804:$D$984,APS!$B82,'Rekapitulasi Juni'!$F$804:$F$984)</f>
        <v>0</v>
      </c>
      <c r="FU82" s="27"/>
      <c r="FV82" s="325">
        <f t="shared" si="197"/>
        <v>0</v>
      </c>
      <c r="FW82" s="325">
        <f t="shared" si="198"/>
        <v>0</v>
      </c>
      <c r="FX82" s="27"/>
      <c r="FY82" s="324">
        <f>SUMIF('Rekapitulasi Juni'!$U$804:$U$984,APS!$B82,'Rekapitulasi Juni'!$V$804:$V$984)</f>
        <v>0</v>
      </c>
      <c r="FZ82" s="324">
        <f>SUMIF('Rekapitulasi Juni'!$U$804:$U$984,APS!$B82,'Rekapitulasi Juni'!$W$804:$W$984)</f>
        <v>0</v>
      </c>
      <c r="GA82" s="27"/>
      <c r="GB82" s="325">
        <f t="shared" si="199"/>
        <v>0</v>
      </c>
      <c r="GC82" s="325">
        <f t="shared" si="200"/>
        <v>0</v>
      </c>
      <c r="GD82" s="27"/>
      <c r="GE82" s="324">
        <f>SUMIF('Rekapitulasi Juni'!$AL$804:$AL$984,APS!$B82,'Rekapitulasi Juni'!$AM$804:$AM$984)</f>
        <v>0</v>
      </c>
      <c r="GF82" s="324">
        <f>SUMIF('Rekapitulasi Juni'!$AL$804:$AL$984,APS!$B82,'Rekapitulasi Juni'!$AN$804:$AN$984)</f>
        <v>0</v>
      </c>
      <c r="GG82" s="27"/>
      <c r="GH82" s="325">
        <f t="shared" si="125"/>
        <v>0</v>
      </c>
      <c r="GI82" s="325">
        <f t="shared" si="126"/>
        <v>0</v>
      </c>
      <c r="GJ82" s="27"/>
      <c r="GK82" s="27"/>
      <c r="GL82" s="41">
        <f t="shared" si="201"/>
        <v>0</v>
      </c>
      <c r="GM82" s="41">
        <f t="shared" si="202"/>
        <v>0</v>
      </c>
      <c r="GN82" s="41">
        <f t="shared" si="203"/>
        <v>0</v>
      </c>
      <c r="GO82" s="41">
        <f t="shared" si="204"/>
        <v>0</v>
      </c>
      <c r="GP82" s="41">
        <f t="shared" si="205"/>
        <v>0</v>
      </c>
      <c r="GQ82" s="41">
        <f t="shared" si="206"/>
        <v>0</v>
      </c>
      <c r="GR82" s="180">
        <f t="shared" si="207"/>
        <v>0</v>
      </c>
      <c r="GS82" s="41">
        <f t="shared" si="127"/>
        <v>0</v>
      </c>
      <c r="GT82" s="41">
        <f t="shared" si="128"/>
        <v>0</v>
      </c>
      <c r="GU82" s="41">
        <f t="shared" si="129"/>
        <v>0</v>
      </c>
      <c r="GV82" s="41">
        <f t="shared" si="130"/>
        <v>0</v>
      </c>
      <c r="GW82" s="41">
        <f t="shared" si="131"/>
        <v>0</v>
      </c>
      <c r="GX82" s="41">
        <f t="shared" si="132"/>
        <v>0</v>
      </c>
      <c r="GY82" s="180">
        <f t="shared" si="133"/>
        <v>0</v>
      </c>
      <c r="GZ82" s="41">
        <v>66</v>
      </c>
      <c r="HA82" s="32"/>
      <c r="HB82" s="42">
        <f t="shared" si="208"/>
        <v>0</v>
      </c>
      <c r="HC82" s="43"/>
    </row>
    <row r="83" spans="1:211" ht="15" hidden="1" customHeight="1">
      <c r="A83" s="31" t="s">
        <v>176</v>
      </c>
      <c r="B83" s="32" t="s">
        <v>177</v>
      </c>
      <c r="C83" s="31" t="s">
        <v>150</v>
      </c>
      <c r="D83" s="31" t="s">
        <v>161</v>
      </c>
      <c r="E83" s="31" t="s">
        <v>150</v>
      </c>
      <c r="F83" s="31" t="s">
        <v>152</v>
      </c>
      <c r="G83" s="33">
        <v>30</v>
      </c>
      <c r="H83" s="33">
        <v>0</v>
      </c>
      <c r="I83" s="33">
        <v>0</v>
      </c>
      <c r="J83" s="34">
        <f>IFERROR(VLOOKUP(A83,#REF!,3,0),0)</f>
        <v>0</v>
      </c>
      <c r="K83" s="34">
        <f t="shared" si="118"/>
        <v>0</v>
      </c>
      <c r="L83" s="34">
        <v>30</v>
      </c>
      <c r="M83" s="34">
        <v>30</v>
      </c>
      <c r="N83" s="35">
        <f t="shared" si="119"/>
        <v>30</v>
      </c>
      <c r="O83" s="35">
        <f t="shared" si="120"/>
        <v>30</v>
      </c>
      <c r="P83" s="36">
        <v>0</v>
      </c>
      <c r="Q83" s="36">
        <f t="shared" si="134"/>
        <v>0</v>
      </c>
      <c r="R83" s="36"/>
      <c r="S83" s="37">
        <f ca="1">SUMIF(ROP!$D$6:$H$65536,A83,ROP!$J$6:$J$65536)</f>
        <v>0</v>
      </c>
      <c r="T83" s="37">
        <f>SUMIF(HASIL!$B:$B,APS!$B83&amp;RIGHT(APS!T$9,2),HASIL!$I:$I)</f>
        <v>0</v>
      </c>
      <c r="U83" s="37">
        <f>SUMIF(HASIL!$B:$B,APS!$B83&amp;RIGHT(APS!U$9,2),HASIL!$I:$I)</f>
        <v>0</v>
      </c>
      <c r="V83" s="37">
        <f>SUMIF(HASIL!$B:$B,APS!$B83&amp;RIGHT(APS!V$9,2),HASIL!$I:$I)</f>
        <v>0</v>
      </c>
      <c r="W83" s="37">
        <f>SUMIF(HASIL!$B:$B,APS!$B83&amp;RIGHT(APS!W$9,2),HASIL!$I:$I)</f>
        <v>0</v>
      </c>
      <c r="X83" s="38">
        <f t="shared" si="121"/>
        <v>0</v>
      </c>
      <c r="Y83" s="38">
        <f t="shared" si="122"/>
        <v>0</v>
      </c>
      <c r="Z83" s="39">
        <f t="shared" si="209"/>
        <v>0</v>
      </c>
      <c r="AA83" s="39">
        <f t="shared" si="124"/>
        <v>0</v>
      </c>
      <c r="AB83" s="40">
        <f t="shared" si="210"/>
        <v>0</v>
      </c>
      <c r="AC83" s="27">
        <v>0</v>
      </c>
      <c r="AD83" s="27"/>
      <c r="AE83" s="27"/>
      <c r="AF83" s="27"/>
      <c r="AG83" s="27"/>
      <c r="AH83" s="27"/>
      <c r="AI83" s="324">
        <f>SUMIF('Rekapitulasi Juni'!$D$9:$D$192,APS!$B83,'Rekapitulasi Juni'!$E$9:$E$192)</f>
        <v>0</v>
      </c>
      <c r="AJ83" s="324">
        <f>SUMIF('Rekapitulasi Juni'!$D$9:$D$192,APS!$B83,'Rekapitulasi Juni'!$F$9:$F$192)</f>
        <v>0</v>
      </c>
      <c r="AK83" s="324">
        <f>SUMIF('Rekapitulasi Juni'!$D$9:$D$192,APS!$B83,'Rekapitulasi Juni'!$K$9:$K$192)</f>
        <v>0</v>
      </c>
      <c r="AL83" s="325">
        <f t="shared" si="135"/>
        <v>0</v>
      </c>
      <c r="AM83" s="325">
        <f t="shared" si="136"/>
        <v>0</v>
      </c>
      <c r="AN83" s="27"/>
      <c r="AO83" s="324">
        <f>SUMIF('Rekapitulasi Juni'!$U$9:$U$192,APS!$B83,'Rekapitulasi Juni'!$V$9:$V$192)</f>
        <v>0</v>
      </c>
      <c r="AP83" s="324">
        <f>SUMIF('Rekapitulasi Juni'!$U$9:$U$192,APS!$B83,'Rekapitulasi Juni'!$W$9:$W$192)</f>
        <v>0</v>
      </c>
      <c r="AQ83" s="27"/>
      <c r="AR83" s="325">
        <f t="shared" si="137"/>
        <v>0</v>
      </c>
      <c r="AS83" s="325">
        <f t="shared" si="138"/>
        <v>0</v>
      </c>
      <c r="AT83" s="27"/>
      <c r="AU83" s="324">
        <f>SUMIF('Rekapitulasi Juni'!$AL$9:$AL$192,APS!$B83,'Rekapitulasi Juni'!$AM$9:$AM$192)</f>
        <v>0</v>
      </c>
      <c r="AV83" s="324">
        <f>SUMIF('Rekapitulasi Juni'!$AL$9:$AL$192,APS!$B83,'Rekapitulasi Juni'!$AN$9:$AN$192)</f>
        <v>0</v>
      </c>
      <c r="AW83" s="27"/>
      <c r="AX83" s="325">
        <f t="shared" si="139"/>
        <v>0</v>
      </c>
      <c r="AY83" s="325">
        <f t="shared" si="140"/>
        <v>0</v>
      </c>
      <c r="AZ83" s="41">
        <f t="shared" si="141"/>
        <v>0</v>
      </c>
      <c r="BA83" s="41">
        <f t="shared" si="142"/>
        <v>0</v>
      </c>
      <c r="BB83" s="41">
        <f t="shared" si="143"/>
        <v>0</v>
      </c>
      <c r="BC83" s="41">
        <f t="shared" si="144"/>
        <v>0</v>
      </c>
      <c r="BD83" s="41">
        <f t="shared" si="145"/>
        <v>0</v>
      </c>
      <c r="BE83" s="41">
        <f t="shared" si="146"/>
        <v>0</v>
      </c>
      <c r="BF83" s="180">
        <f t="shared" si="147"/>
        <v>0</v>
      </c>
      <c r="BG83" s="27">
        <v>0</v>
      </c>
      <c r="BH83" s="27"/>
      <c r="BI83" s="324">
        <f>SUMIF('Rekapitulasi Juni'!$D$214:$D$393,APS!$B83,'Rekapitulasi Juni'!$E$214:$E$393)</f>
        <v>0</v>
      </c>
      <c r="BJ83" s="324">
        <f>SUMIF('Rekapitulasi Juni'!$D$214:$D$393,APS!$B83,'Rekapitulasi Juni'!$F$214:$F$393)</f>
        <v>0</v>
      </c>
      <c r="BK83" s="27"/>
      <c r="BL83" s="325">
        <f t="shared" si="148"/>
        <v>0</v>
      </c>
      <c r="BM83" s="325">
        <f t="shared" si="149"/>
        <v>0</v>
      </c>
      <c r="BN83" s="27"/>
      <c r="BO83" s="324">
        <f>SUMIF('Rekapitulasi Juni'!$U$214:$U$393,APS!$B83,'Rekapitulasi Juni'!$V$214:$V$393)</f>
        <v>0</v>
      </c>
      <c r="BP83" s="324">
        <f>SUMIF('Rekapitulasi Juni'!$U$214:$U$393,APS!$B83,'Rekapitulasi Juni'!$W$214:$W$393)</f>
        <v>0</v>
      </c>
      <c r="BQ83" s="27"/>
      <c r="BR83" s="325">
        <f t="shared" si="150"/>
        <v>0</v>
      </c>
      <c r="BS83" s="325">
        <f t="shared" si="151"/>
        <v>0</v>
      </c>
      <c r="BT83" s="27"/>
      <c r="BU83" s="324">
        <f>SUMIF('Rekapitulasi Juni'!$AL$214:$AL$393,APS!$B83,'Rekapitulasi Juni'!$AM$214:$AM$393)</f>
        <v>0</v>
      </c>
      <c r="BV83" s="324">
        <f>SUMIF('Rekapitulasi Juni'!$AL$214:$AL$393,APS!$B83,'Rekapitulasi Juni'!$AN$214:$AN$393)</f>
        <v>0</v>
      </c>
      <c r="BW83" s="27"/>
      <c r="BX83" s="325">
        <f t="shared" si="152"/>
        <v>0</v>
      </c>
      <c r="BY83" s="325">
        <f t="shared" si="153"/>
        <v>0</v>
      </c>
      <c r="BZ83" s="27"/>
      <c r="CA83" s="324">
        <f>SUMIF('Rekapitulasi Juni'!$BA$214:$BA$393,APS!$B83,'Rekapitulasi Juni'!$BB$214:$BB$393)</f>
        <v>0</v>
      </c>
      <c r="CB83" s="324">
        <f>SUMIF('Rekapitulasi Juni'!$BA$214:$BA$393,APS!$B83,'Rekapitulasi Juni'!$BC$214:$BC$393)</f>
        <v>0</v>
      </c>
      <c r="CC83" s="27"/>
      <c r="CD83" s="325">
        <f t="shared" si="154"/>
        <v>0</v>
      </c>
      <c r="CE83" s="325">
        <f t="shared" si="155"/>
        <v>0</v>
      </c>
      <c r="CF83" s="27"/>
      <c r="CG83" s="324">
        <f>SUMIF('Rekapitulasi Juni'!$BP$214:$BP$393,APS!$B83,'Rekapitulasi Juni'!$BQ$214:$BQ$393)</f>
        <v>0</v>
      </c>
      <c r="CH83" s="324">
        <f>SUMIF('Rekapitulasi Juni'!$BP$214:$BP$393,APS!$B83,'Rekapitulasi Juni'!$BR$214:$BR$393)</f>
        <v>0</v>
      </c>
      <c r="CI83" s="27"/>
      <c r="CJ83" s="325">
        <f t="shared" si="156"/>
        <v>0</v>
      </c>
      <c r="CK83" s="325">
        <f t="shared" si="157"/>
        <v>0</v>
      </c>
      <c r="CL83" s="41">
        <f t="shared" si="158"/>
        <v>0</v>
      </c>
      <c r="CM83" s="41">
        <f t="shared" si="159"/>
        <v>0</v>
      </c>
      <c r="CN83" s="41">
        <f t="shared" si="160"/>
        <v>0</v>
      </c>
      <c r="CO83" s="41">
        <f t="shared" si="161"/>
        <v>0</v>
      </c>
      <c r="CP83" s="41">
        <f t="shared" si="162"/>
        <v>0</v>
      </c>
      <c r="CQ83" s="41">
        <f t="shared" si="163"/>
        <v>0</v>
      </c>
      <c r="CR83" s="180">
        <f t="shared" si="164"/>
        <v>0</v>
      </c>
      <c r="CS83" s="27">
        <v>0</v>
      </c>
      <c r="CT83" s="27"/>
      <c r="CU83" s="324">
        <f>SUMIF('Rekapitulasi Juni'!$D$410:$D$588,APS!$B83,'Rekapitulasi Juni'!$E$410:$E$588)</f>
        <v>0</v>
      </c>
      <c r="CV83" s="324">
        <f>SUMIF('Rekapitulasi Juni'!$D$410:$D$588,APS!$B83,'Rekapitulasi Juni'!$F$410:$F$588)</f>
        <v>0</v>
      </c>
      <c r="CW83" s="27"/>
      <c r="CX83" s="325">
        <f t="shared" si="165"/>
        <v>0</v>
      </c>
      <c r="CY83" s="325">
        <f t="shared" si="166"/>
        <v>0</v>
      </c>
      <c r="CZ83" s="27"/>
      <c r="DA83" s="324">
        <f>SUMIF('Rekapitulasi Juni'!$U$410:$U$588,APS!$B83,'Rekapitulasi Juni'!$V$410:$V$588)</f>
        <v>0</v>
      </c>
      <c r="DB83" s="324">
        <f>SUMIF('Rekapitulasi Juni'!$U$410:$U$588,APS!$B83,'Rekapitulasi Juni'!$W$410:$W$588)</f>
        <v>0</v>
      </c>
      <c r="DC83" s="27"/>
      <c r="DD83" s="325">
        <f t="shared" si="167"/>
        <v>0</v>
      </c>
      <c r="DE83" s="325">
        <f t="shared" si="168"/>
        <v>0</v>
      </c>
      <c r="DF83" s="27"/>
      <c r="DG83" s="324">
        <f>SUMIF('Rekapitulasi Juni'!$AL$410:$AL$588,APS!$B83,'Rekapitulasi Juni'!$AM$410:$AM$588)</f>
        <v>0</v>
      </c>
      <c r="DH83" s="324">
        <f>SUMIF('Rekapitulasi Juni'!$AL$410:$AL$588,APS!$B83,'Rekapitulasi Juni'!$AN$410:$AN$588)</f>
        <v>0</v>
      </c>
      <c r="DI83" s="27"/>
      <c r="DJ83" s="325">
        <f t="shared" si="169"/>
        <v>0</v>
      </c>
      <c r="DK83" s="325">
        <f t="shared" si="170"/>
        <v>0</v>
      </c>
      <c r="DL83" s="27"/>
      <c r="DM83" s="324">
        <f>SUMIF('Rekapitulasi Juni'!$BA$410:$BA$588,APS!$B83,'Rekapitulasi Juni'!$BB$410:$BB$588)</f>
        <v>0</v>
      </c>
      <c r="DN83" s="324">
        <f>SUMIF('Rekapitulasi Juni'!$BA$410:$BA$588,APS!$B83,'Rekapitulasi Juni'!$BC$410:$BC$588)</f>
        <v>0</v>
      </c>
      <c r="DO83" s="324">
        <f>SUMIF('Rekapitulasi Juni'!$BA$410:$BA$588,APS!$B83,'Rekapitulasi Juni'!$BF$410:$BF$588)</f>
        <v>0</v>
      </c>
      <c r="DP83" s="325">
        <f t="shared" si="171"/>
        <v>0</v>
      </c>
      <c r="DQ83" s="325">
        <f t="shared" si="172"/>
        <v>0</v>
      </c>
      <c r="DR83" s="27"/>
      <c r="DS83" s="324">
        <f>SUMIF('Rekapitulasi Juni'!$BP$410:$BP$588,APS!$B83,'Rekapitulasi Juni'!$BQ$410:$BQ$588)</f>
        <v>0</v>
      </c>
      <c r="DT83" s="324">
        <f>SUMIF('Rekapitulasi Juni'!$BP$410:$BP$588,APS!$B83,'Rekapitulasi Juni'!$BR$410:$BR$588)</f>
        <v>0</v>
      </c>
      <c r="DU83" s="27"/>
      <c r="DV83" s="325">
        <f t="shared" si="173"/>
        <v>0</v>
      </c>
      <c r="DW83" s="325">
        <f t="shared" si="174"/>
        <v>0</v>
      </c>
      <c r="DX83" s="41">
        <f t="shared" si="175"/>
        <v>0</v>
      </c>
      <c r="DY83" s="41">
        <f t="shared" si="176"/>
        <v>0</v>
      </c>
      <c r="DZ83" s="41">
        <f t="shared" si="177"/>
        <v>0</v>
      </c>
      <c r="EA83" s="41">
        <f t="shared" si="178"/>
        <v>0</v>
      </c>
      <c r="EB83" s="41">
        <f t="shared" si="179"/>
        <v>0</v>
      </c>
      <c r="EC83" s="41">
        <f t="shared" si="180"/>
        <v>0</v>
      </c>
      <c r="ED83" s="180">
        <f t="shared" si="181"/>
        <v>0</v>
      </c>
      <c r="EE83" s="27">
        <v>0</v>
      </c>
      <c r="EF83" s="27"/>
      <c r="EG83" s="324">
        <f>SUMIF('Rekapitulasi Juni'!$D$608:$D$786,APS!$B83,'Rekapitulasi Juni'!$E$608:$E$786)</f>
        <v>0</v>
      </c>
      <c r="EH83" s="324">
        <f>SUMIF('Rekapitulasi Juni'!$D$608:$D$786,APS!$B83,'Rekapitulasi Juni'!$F$608:$F$786)</f>
        <v>0</v>
      </c>
      <c r="EI83" s="27"/>
      <c r="EJ83" s="325">
        <f t="shared" si="182"/>
        <v>0</v>
      </c>
      <c r="EK83" s="325">
        <f t="shared" si="183"/>
        <v>0</v>
      </c>
      <c r="EL83" s="27"/>
      <c r="EM83" s="324">
        <f>SUMIF('Rekapitulasi Juni'!$U$608:$U$786,APS!$B83,'Rekapitulasi Juni'!$V$608:$V$786)</f>
        <v>0</v>
      </c>
      <c r="EN83" s="324">
        <f>SUMIF('Rekapitulasi Juni'!$U$608:$U$786,APS!$B83,'Rekapitulasi Juni'!$W$608:$W$786)</f>
        <v>0</v>
      </c>
      <c r="EO83" s="27"/>
      <c r="EP83" s="325">
        <f t="shared" si="184"/>
        <v>0</v>
      </c>
      <c r="EQ83" s="325">
        <f t="shared" si="185"/>
        <v>0</v>
      </c>
      <c r="ER83" s="27"/>
      <c r="ES83" s="324">
        <f>SUMIF('Rekapitulasi Juni'!$AL$608:$AL$786,APS!$B83,'Rekapitulasi Juni'!$AM$608:$AM$786)</f>
        <v>0</v>
      </c>
      <c r="ET83" s="324">
        <f>SUMIF('Rekapitulasi Juni'!$AL$608:$AL$786,APS!$B83,'Rekapitulasi Juni'!$AN$608:$AN$786)</f>
        <v>0</v>
      </c>
      <c r="EU83" s="27"/>
      <c r="EV83" s="325">
        <f t="shared" si="186"/>
        <v>0</v>
      </c>
      <c r="EW83" s="325">
        <f t="shared" si="187"/>
        <v>0</v>
      </c>
      <c r="EX83" s="27"/>
      <c r="EY83" s="324">
        <f>SUMIF('Rekapitulasi Juni'!$BA$608:$BA$786,APS!$B83,'Rekapitulasi Juni'!$BB$608:$BB$786)</f>
        <v>0</v>
      </c>
      <c r="EZ83" s="324">
        <f>SUMIF('Rekapitulasi Juni'!$BA$608:$BA$786,APS!$B83,'Rekapitulasi Juni'!$BC$608:$BC$786)</f>
        <v>0</v>
      </c>
      <c r="FA83" s="324">
        <f>SUMIF('Rekapitulasi Juni'!$BA$608:$BA$786,APS!$B83,'Rekapitulasi Juni'!$BF$608:$BF$786)</f>
        <v>0</v>
      </c>
      <c r="FB83" s="325">
        <f t="shared" si="188"/>
        <v>0</v>
      </c>
      <c r="FC83" s="325">
        <f t="shared" si="189"/>
        <v>0</v>
      </c>
      <c r="FD83" s="27"/>
      <c r="FE83" s="27"/>
      <c r="FF83" s="27"/>
      <c r="FG83" s="27"/>
      <c r="FH83" s="27"/>
      <c r="FI83" s="27"/>
      <c r="FJ83" s="41">
        <f t="shared" si="190"/>
        <v>0</v>
      </c>
      <c r="FK83" s="41">
        <f t="shared" si="191"/>
        <v>0</v>
      </c>
      <c r="FL83" s="41">
        <f t="shared" si="192"/>
        <v>0</v>
      </c>
      <c r="FM83" s="41">
        <f t="shared" si="193"/>
        <v>0</v>
      </c>
      <c r="FN83" s="41">
        <f t="shared" si="194"/>
        <v>0</v>
      </c>
      <c r="FO83" s="41">
        <f t="shared" si="195"/>
        <v>0</v>
      </c>
      <c r="FP83" s="180">
        <f t="shared" si="196"/>
        <v>0</v>
      </c>
      <c r="FQ83" s="27"/>
      <c r="FR83" s="27"/>
      <c r="FS83" s="324">
        <f>SUMIF('Rekapitulasi Juni'!$D$804:$D$984,APS!$B83,'Rekapitulasi Juni'!$E$804:$E$984)</f>
        <v>0</v>
      </c>
      <c r="FT83" s="324">
        <f>SUMIF('Rekapitulasi Juni'!$D$804:$D$984,APS!$B83,'Rekapitulasi Juni'!$F$804:$F$984)</f>
        <v>0</v>
      </c>
      <c r="FU83" s="27"/>
      <c r="FV83" s="325">
        <f t="shared" si="197"/>
        <v>0</v>
      </c>
      <c r="FW83" s="325">
        <f t="shared" si="198"/>
        <v>0</v>
      </c>
      <c r="FX83" s="27"/>
      <c r="FY83" s="324">
        <f>SUMIF('Rekapitulasi Juni'!$U$804:$U$984,APS!$B83,'Rekapitulasi Juni'!$V$804:$V$984)</f>
        <v>0</v>
      </c>
      <c r="FZ83" s="324">
        <f>SUMIF('Rekapitulasi Juni'!$U$804:$U$984,APS!$B83,'Rekapitulasi Juni'!$W$804:$W$984)</f>
        <v>0</v>
      </c>
      <c r="GA83" s="27"/>
      <c r="GB83" s="325">
        <f t="shared" si="199"/>
        <v>0</v>
      </c>
      <c r="GC83" s="325">
        <f t="shared" si="200"/>
        <v>0</v>
      </c>
      <c r="GD83" s="27"/>
      <c r="GE83" s="324">
        <f>SUMIF('Rekapitulasi Juni'!$AL$804:$AL$984,APS!$B83,'Rekapitulasi Juni'!$AM$804:$AM$984)</f>
        <v>0</v>
      </c>
      <c r="GF83" s="324">
        <f>SUMIF('Rekapitulasi Juni'!$AL$804:$AL$984,APS!$B83,'Rekapitulasi Juni'!$AN$804:$AN$984)</f>
        <v>0</v>
      </c>
      <c r="GG83" s="27"/>
      <c r="GH83" s="325">
        <f t="shared" si="125"/>
        <v>0</v>
      </c>
      <c r="GI83" s="325">
        <f t="shared" si="126"/>
        <v>0</v>
      </c>
      <c r="GJ83" s="27"/>
      <c r="GK83" s="27"/>
      <c r="GL83" s="41">
        <f t="shared" si="201"/>
        <v>0</v>
      </c>
      <c r="GM83" s="41">
        <f t="shared" si="202"/>
        <v>0</v>
      </c>
      <c r="GN83" s="41">
        <f t="shared" si="203"/>
        <v>0</v>
      </c>
      <c r="GO83" s="41">
        <f t="shared" si="204"/>
        <v>0</v>
      </c>
      <c r="GP83" s="41">
        <f t="shared" si="205"/>
        <v>0</v>
      </c>
      <c r="GQ83" s="41">
        <f t="shared" si="206"/>
        <v>0</v>
      </c>
      <c r="GR83" s="180">
        <f t="shared" si="207"/>
        <v>0</v>
      </c>
      <c r="GS83" s="41">
        <f t="shared" si="127"/>
        <v>0</v>
      </c>
      <c r="GT83" s="41">
        <f t="shared" si="128"/>
        <v>0</v>
      </c>
      <c r="GU83" s="41">
        <f t="shared" si="129"/>
        <v>0</v>
      </c>
      <c r="GV83" s="41">
        <f t="shared" si="130"/>
        <v>0</v>
      </c>
      <c r="GW83" s="41">
        <f t="shared" si="131"/>
        <v>0</v>
      </c>
      <c r="GX83" s="41">
        <f t="shared" si="132"/>
        <v>0</v>
      </c>
      <c r="GY83" s="180">
        <f t="shared" si="133"/>
        <v>0</v>
      </c>
      <c r="GZ83" s="41">
        <v>67</v>
      </c>
      <c r="HA83" s="32"/>
      <c r="HB83" s="42">
        <f t="shared" si="208"/>
        <v>0</v>
      </c>
      <c r="HC83" s="43"/>
    </row>
    <row r="84" spans="1:211" ht="15" hidden="1" customHeight="1">
      <c r="A84" s="31" t="s">
        <v>178</v>
      </c>
      <c r="B84" s="32" t="s">
        <v>179</v>
      </c>
      <c r="C84" s="31" t="s">
        <v>150</v>
      </c>
      <c r="D84" s="31" t="s">
        <v>1258</v>
      </c>
      <c r="E84" s="31" t="s">
        <v>150</v>
      </c>
      <c r="F84" s="31" t="s">
        <v>152</v>
      </c>
      <c r="G84" s="33">
        <v>0</v>
      </c>
      <c r="H84" s="33">
        <v>0</v>
      </c>
      <c r="I84" s="33">
        <v>0</v>
      </c>
      <c r="J84" s="34">
        <f>IFERROR(VLOOKUP(A84,#REF!,3,0),0)</f>
        <v>0</v>
      </c>
      <c r="K84" s="34">
        <f t="shared" si="118"/>
        <v>0</v>
      </c>
      <c r="L84" s="34">
        <v>0</v>
      </c>
      <c r="M84" s="34">
        <v>0</v>
      </c>
      <c r="N84" s="35">
        <f t="shared" si="119"/>
        <v>0</v>
      </c>
      <c r="O84" s="35">
        <f t="shared" si="120"/>
        <v>0</v>
      </c>
      <c r="P84" s="36">
        <v>0</v>
      </c>
      <c r="Q84" s="36">
        <f t="shared" si="134"/>
        <v>0</v>
      </c>
      <c r="R84" s="36"/>
      <c r="S84" s="37">
        <f ca="1">SUMIF(ROP!$D$6:$H$65536,A84,ROP!$J$6:$J$65536)</f>
        <v>0</v>
      </c>
      <c r="T84" s="37">
        <f>SUMIF(HASIL!$B:$B,APS!$B84&amp;RIGHT(APS!T$9,2),HASIL!$I:$I)</f>
        <v>0</v>
      </c>
      <c r="U84" s="37">
        <f>SUMIF(HASIL!$B:$B,APS!$B84&amp;RIGHT(APS!U$9,2),HASIL!$I:$I)</f>
        <v>0</v>
      </c>
      <c r="V84" s="37">
        <f>SUMIF(HASIL!$B:$B,APS!$B84&amp;RIGHT(APS!V$9,2),HASIL!$I:$I)</f>
        <v>0</v>
      </c>
      <c r="W84" s="37">
        <f>SUMIF(HASIL!$B:$B,APS!$B84&amp;RIGHT(APS!W$9,2),HASIL!$I:$I)</f>
        <v>0</v>
      </c>
      <c r="X84" s="38">
        <f t="shared" si="121"/>
        <v>0</v>
      </c>
      <c r="Y84" s="38">
        <f t="shared" si="122"/>
        <v>0</v>
      </c>
      <c r="Z84" s="39">
        <f t="shared" si="209"/>
        <v>0</v>
      </c>
      <c r="AA84" s="39">
        <f t="shared" si="124"/>
        <v>0</v>
      </c>
      <c r="AB84" s="40">
        <f t="shared" si="210"/>
        <v>0</v>
      </c>
      <c r="AC84" s="27">
        <v>0</v>
      </c>
      <c r="AD84" s="27"/>
      <c r="AE84" s="27"/>
      <c r="AF84" s="27"/>
      <c r="AG84" s="27"/>
      <c r="AH84" s="27"/>
      <c r="AI84" s="324">
        <f>SUMIF('Rekapitulasi Juni'!$D$9:$D$192,APS!$B84,'Rekapitulasi Juni'!$E$9:$E$192)</f>
        <v>0</v>
      </c>
      <c r="AJ84" s="324">
        <f>SUMIF('Rekapitulasi Juni'!$D$9:$D$192,APS!$B84,'Rekapitulasi Juni'!$F$9:$F$192)</f>
        <v>0</v>
      </c>
      <c r="AK84" s="324">
        <f>SUMIF('Rekapitulasi Juni'!$D$9:$D$192,APS!$B84,'Rekapitulasi Juni'!$K$9:$K$192)</f>
        <v>0</v>
      </c>
      <c r="AL84" s="325">
        <f t="shared" si="135"/>
        <v>0</v>
      </c>
      <c r="AM84" s="325">
        <f t="shared" si="136"/>
        <v>0</v>
      </c>
      <c r="AN84" s="27"/>
      <c r="AO84" s="324">
        <f>SUMIF('Rekapitulasi Juni'!$U$9:$U$192,APS!$B84,'Rekapitulasi Juni'!$V$9:$V$192)</f>
        <v>0</v>
      </c>
      <c r="AP84" s="324">
        <f>SUMIF('Rekapitulasi Juni'!$U$9:$U$192,APS!$B84,'Rekapitulasi Juni'!$W$9:$W$192)</f>
        <v>0</v>
      </c>
      <c r="AQ84" s="27"/>
      <c r="AR84" s="325">
        <f t="shared" si="137"/>
        <v>0</v>
      </c>
      <c r="AS84" s="325">
        <f t="shared" si="138"/>
        <v>0</v>
      </c>
      <c r="AT84" s="27"/>
      <c r="AU84" s="324">
        <f>SUMIF('Rekapitulasi Juni'!$AL$9:$AL$192,APS!$B84,'Rekapitulasi Juni'!$AM$9:$AM$192)</f>
        <v>0</v>
      </c>
      <c r="AV84" s="324">
        <f>SUMIF('Rekapitulasi Juni'!$AL$9:$AL$192,APS!$B84,'Rekapitulasi Juni'!$AN$9:$AN$192)</f>
        <v>0</v>
      </c>
      <c r="AW84" s="27"/>
      <c r="AX84" s="325">
        <f t="shared" si="139"/>
        <v>0</v>
      </c>
      <c r="AY84" s="325">
        <f t="shared" si="140"/>
        <v>0</v>
      </c>
      <c r="AZ84" s="41">
        <f t="shared" si="141"/>
        <v>0</v>
      </c>
      <c r="BA84" s="41">
        <f t="shared" si="142"/>
        <v>0</v>
      </c>
      <c r="BB84" s="41">
        <f t="shared" si="143"/>
        <v>0</v>
      </c>
      <c r="BC84" s="41">
        <f t="shared" si="144"/>
        <v>0</v>
      </c>
      <c r="BD84" s="41">
        <f t="shared" si="145"/>
        <v>0</v>
      </c>
      <c r="BE84" s="41">
        <f t="shared" si="146"/>
        <v>0</v>
      </c>
      <c r="BF84" s="180">
        <f t="shared" si="147"/>
        <v>0</v>
      </c>
      <c r="BG84" s="27">
        <v>0</v>
      </c>
      <c r="BH84" s="27"/>
      <c r="BI84" s="324">
        <f>SUMIF('Rekapitulasi Juni'!$D$214:$D$393,APS!$B84,'Rekapitulasi Juni'!$E$214:$E$393)</f>
        <v>0</v>
      </c>
      <c r="BJ84" s="324">
        <f>SUMIF('Rekapitulasi Juni'!$D$214:$D$393,APS!$B84,'Rekapitulasi Juni'!$F$214:$F$393)</f>
        <v>0</v>
      </c>
      <c r="BK84" s="27"/>
      <c r="BL84" s="325">
        <f t="shared" si="148"/>
        <v>0</v>
      </c>
      <c r="BM84" s="325">
        <f t="shared" si="149"/>
        <v>0</v>
      </c>
      <c r="BN84" s="27"/>
      <c r="BO84" s="324">
        <f>SUMIF('Rekapitulasi Juni'!$U$214:$U$393,APS!$B84,'Rekapitulasi Juni'!$V$214:$V$393)</f>
        <v>0</v>
      </c>
      <c r="BP84" s="324">
        <f>SUMIF('Rekapitulasi Juni'!$U$214:$U$393,APS!$B84,'Rekapitulasi Juni'!$W$214:$W$393)</f>
        <v>0</v>
      </c>
      <c r="BQ84" s="27"/>
      <c r="BR84" s="325">
        <f t="shared" si="150"/>
        <v>0</v>
      </c>
      <c r="BS84" s="325">
        <f t="shared" si="151"/>
        <v>0</v>
      </c>
      <c r="BT84" s="27"/>
      <c r="BU84" s="324">
        <f>SUMIF('Rekapitulasi Juni'!$AL$214:$AL$393,APS!$B84,'Rekapitulasi Juni'!$AM$214:$AM$393)</f>
        <v>0</v>
      </c>
      <c r="BV84" s="324">
        <f>SUMIF('Rekapitulasi Juni'!$AL$214:$AL$393,APS!$B84,'Rekapitulasi Juni'!$AN$214:$AN$393)</f>
        <v>0</v>
      </c>
      <c r="BW84" s="27"/>
      <c r="BX84" s="325">
        <f t="shared" si="152"/>
        <v>0</v>
      </c>
      <c r="BY84" s="325">
        <f t="shared" si="153"/>
        <v>0</v>
      </c>
      <c r="BZ84" s="27"/>
      <c r="CA84" s="324">
        <f>SUMIF('Rekapitulasi Juni'!$BA$214:$BA$393,APS!$B84,'Rekapitulasi Juni'!$BB$214:$BB$393)</f>
        <v>0</v>
      </c>
      <c r="CB84" s="324">
        <f>SUMIF('Rekapitulasi Juni'!$BA$214:$BA$393,APS!$B84,'Rekapitulasi Juni'!$BC$214:$BC$393)</f>
        <v>0</v>
      </c>
      <c r="CC84" s="27"/>
      <c r="CD84" s="325">
        <f t="shared" si="154"/>
        <v>0</v>
      </c>
      <c r="CE84" s="325">
        <f t="shared" si="155"/>
        <v>0</v>
      </c>
      <c r="CF84" s="27"/>
      <c r="CG84" s="324">
        <f>SUMIF('Rekapitulasi Juni'!$BP$214:$BP$393,APS!$B84,'Rekapitulasi Juni'!$BQ$214:$BQ$393)</f>
        <v>0</v>
      </c>
      <c r="CH84" s="324">
        <f>SUMIF('Rekapitulasi Juni'!$BP$214:$BP$393,APS!$B84,'Rekapitulasi Juni'!$BR$214:$BR$393)</f>
        <v>0</v>
      </c>
      <c r="CI84" s="27"/>
      <c r="CJ84" s="325">
        <f t="shared" si="156"/>
        <v>0</v>
      </c>
      <c r="CK84" s="325">
        <f t="shared" si="157"/>
        <v>0</v>
      </c>
      <c r="CL84" s="41">
        <f t="shared" si="158"/>
        <v>0</v>
      </c>
      <c r="CM84" s="41">
        <f t="shared" si="159"/>
        <v>0</v>
      </c>
      <c r="CN84" s="41">
        <f t="shared" si="160"/>
        <v>0</v>
      </c>
      <c r="CO84" s="41">
        <f t="shared" si="161"/>
        <v>0</v>
      </c>
      <c r="CP84" s="41">
        <f t="shared" si="162"/>
        <v>0</v>
      </c>
      <c r="CQ84" s="41">
        <f t="shared" si="163"/>
        <v>0</v>
      </c>
      <c r="CR84" s="180">
        <f t="shared" si="164"/>
        <v>0</v>
      </c>
      <c r="CS84" s="27">
        <v>0</v>
      </c>
      <c r="CT84" s="27"/>
      <c r="CU84" s="324">
        <f>SUMIF('Rekapitulasi Juni'!$D$410:$D$588,APS!$B84,'Rekapitulasi Juni'!$E$410:$E$588)</f>
        <v>0</v>
      </c>
      <c r="CV84" s="324">
        <f>SUMIF('Rekapitulasi Juni'!$D$410:$D$588,APS!$B84,'Rekapitulasi Juni'!$F$410:$F$588)</f>
        <v>0</v>
      </c>
      <c r="CW84" s="27"/>
      <c r="CX84" s="325">
        <f t="shared" si="165"/>
        <v>0</v>
      </c>
      <c r="CY84" s="325">
        <f t="shared" si="166"/>
        <v>0</v>
      </c>
      <c r="CZ84" s="27"/>
      <c r="DA84" s="324">
        <f>SUMIF('Rekapitulasi Juni'!$U$410:$U$588,APS!$B84,'Rekapitulasi Juni'!$V$410:$V$588)</f>
        <v>0</v>
      </c>
      <c r="DB84" s="324">
        <f>SUMIF('Rekapitulasi Juni'!$U$410:$U$588,APS!$B84,'Rekapitulasi Juni'!$W$410:$W$588)</f>
        <v>0</v>
      </c>
      <c r="DC84" s="27"/>
      <c r="DD84" s="325">
        <f t="shared" si="167"/>
        <v>0</v>
      </c>
      <c r="DE84" s="325">
        <f t="shared" si="168"/>
        <v>0</v>
      </c>
      <c r="DF84" s="27"/>
      <c r="DG84" s="324">
        <f>SUMIF('Rekapitulasi Juni'!$AL$410:$AL$588,APS!$B84,'Rekapitulasi Juni'!$AM$410:$AM$588)</f>
        <v>0</v>
      </c>
      <c r="DH84" s="324">
        <f>SUMIF('Rekapitulasi Juni'!$AL$410:$AL$588,APS!$B84,'Rekapitulasi Juni'!$AN$410:$AN$588)</f>
        <v>0</v>
      </c>
      <c r="DI84" s="27"/>
      <c r="DJ84" s="325">
        <f t="shared" si="169"/>
        <v>0</v>
      </c>
      <c r="DK84" s="325">
        <f t="shared" si="170"/>
        <v>0</v>
      </c>
      <c r="DL84" s="27"/>
      <c r="DM84" s="324">
        <f>SUMIF('Rekapitulasi Juni'!$BA$410:$BA$588,APS!$B84,'Rekapitulasi Juni'!$BB$410:$BB$588)</f>
        <v>0</v>
      </c>
      <c r="DN84" s="324">
        <f>SUMIF('Rekapitulasi Juni'!$BA$410:$BA$588,APS!$B84,'Rekapitulasi Juni'!$BC$410:$BC$588)</f>
        <v>0</v>
      </c>
      <c r="DO84" s="324">
        <f>SUMIF('Rekapitulasi Juni'!$BA$410:$BA$588,APS!$B84,'Rekapitulasi Juni'!$BF$410:$BF$588)</f>
        <v>0</v>
      </c>
      <c r="DP84" s="325">
        <f t="shared" si="171"/>
        <v>0</v>
      </c>
      <c r="DQ84" s="325">
        <f t="shared" si="172"/>
        <v>0</v>
      </c>
      <c r="DR84" s="27"/>
      <c r="DS84" s="324">
        <f>SUMIF('Rekapitulasi Juni'!$BP$410:$BP$588,APS!$B84,'Rekapitulasi Juni'!$BQ$410:$BQ$588)</f>
        <v>0</v>
      </c>
      <c r="DT84" s="324">
        <f>SUMIF('Rekapitulasi Juni'!$BP$410:$BP$588,APS!$B84,'Rekapitulasi Juni'!$BR$410:$BR$588)</f>
        <v>0</v>
      </c>
      <c r="DU84" s="27"/>
      <c r="DV84" s="325">
        <f t="shared" si="173"/>
        <v>0</v>
      </c>
      <c r="DW84" s="325">
        <f t="shared" si="174"/>
        <v>0</v>
      </c>
      <c r="DX84" s="41">
        <f t="shared" si="175"/>
        <v>0</v>
      </c>
      <c r="DY84" s="41">
        <f t="shared" si="176"/>
        <v>0</v>
      </c>
      <c r="DZ84" s="41">
        <f t="shared" si="177"/>
        <v>0</v>
      </c>
      <c r="EA84" s="41">
        <f t="shared" si="178"/>
        <v>0</v>
      </c>
      <c r="EB84" s="41">
        <f t="shared" si="179"/>
        <v>0</v>
      </c>
      <c r="EC84" s="41">
        <f t="shared" si="180"/>
        <v>0</v>
      </c>
      <c r="ED84" s="180">
        <f t="shared" si="181"/>
        <v>0</v>
      </c>
      <c r="EE84" s="27">
        <v>0</v>
      </c>
      <c r="EF84" s="27"/>
      <c r="EG84" s="324">
        <f>SUMIF('Rekapitulasi Juni'!$D$608:$D$786,APS!$B84,'Rekapitulasi Juni'!$E$608:$E$786)</f>
        <v>0</v>
      </c>
      <c r="EH84" s="324">
        <f>SUMIF('Rekapitulasi Juni'!$D$608:$D$786,APS!$B84,'Rekapitulasi Juni'!$F$608:$F$786)</f>
        <v>0</v>
      </c>
      <c r="EI84" s="27"/>
      <c r="EJ84" s="325">
        <f t="shared" si="182"/>
        <v>0</v>
      </c>
      <c r="EK84" s="325">
        <f t="shared" si="183"/>
        <v>0</v>
      </c>
      <c r="EL84" s="27"/>
      <c r="EM84" s="324">
        <f>SUMIF('Rekapitulasi Juni'!$U$608:$U$786,APS!$B84,'Rekapitulasi Juni'!$V$608:$V$786)</f>
        <v>0</v>
      </c>
      <c r="EN84" s="324">
        <f>SUMIF('Rekapitulasi Juni'!$U$608:$U$786,APS!$B84,'Rekapitulasi Juni'!$W$608:$W$786)</f>
        <v>0</v>
      </c>
      <c r="EO84" s="27"/>
      <c r="EP84" s="325">
        <f t="shared" si="184"/>
        <v>0</v>
      </c>
      <c r="EQ84" s="325">
        <f t="shared" si="185"/>
        <v>0</v>
      </c>
      <c r="ER84" s="27"/>
      <c r="ES84" s="324">
        <f>SUMIF('Rekapitulasi Juni'!$AL$608:$AL$786,APS!$B84,'Rekapitulasi Juni'!$AM$608:$AM$786)</f>
        <v>0</v>
      </c>
      <c r="ET84" s="324">
        <f>SUMIF('Rekapitulasi Juni'!$AL$608:$AL$786,APS!$B84,'Rekapitulasi Juni'!$AN$608:$AN$786)</f>
        <v>0</v>
      </c>
      <c r="EU84" s="27"/>
      <c r="EV84" s="325">
        <f t="shared" si="186"/>
        <v>0</v>
      </c>
      <c r="EW84" s="325">
        <f t="shared" si="187"/>
        <v>0</v>
      </c>
      <c r="EX84" s="27"/>
      <c r="EY84" s="324">
        <f>SUMIF('Rekapitulasi Juni'!$BA$608:$BA$786,APS!$B84,'Rekapitulasi Juni'!$BB$608:$BB$786)</f>
        <v>0</v>
      </c>
      <c r="EZ84" s="324">
        <f>SUMIF('Rekapitulasi Juni'!$BA$608:$BA$786,APS!$B84,'Rekapitulasi Juni'!$BC$608:$BC$786)</f>
        <v>0</v>
      </c>
      <c r="FA84" s="324">
        <f>SUMIF('Rekapitulasi Juni'!$BA$608:$BA$786,APS!$B84,'Rekapitulasi Juni'!$BF$608:$BF$786)</f>
        <v>0</v>
      </c>
      <c r="FB84" s="325">
        <f t="shared" si="188"/>
        <v>0</v>
      </c>
      <c r="FC84" s="325">
        <f t="shared" si="189"/>
        <v>0</v>
      </c>
      <c r="FD84" s="27"/>
      <c r="FE84" s="27"/>
      <c r="FF84" s="27"/>
      <c r="FG84" s="27"/>
      <c r="FH84" s="27"/>
      <c r="FI84" s="27"/>
      <c r="FJ84" s="41">
        <f t="shared" si="190"/>
        <v>0</v>
      </c>
      <c r="FK84" s="41">
        <f t="shared" si="191"/>
        <v>0</v>
      </c>
      <c r="FL84" s="41">
        <f t="shared" si="192"/>
        <v>0</v>
      </c>
      <c r="FM84" s="41">
        <f t="shared" si="193"/>
        <v>0</v>
      </c>
      <c r="FN84" s="41">
        <f t="shared" si="194"/>
        <v>0</v>
      </c>
      <c r="FO84" s="41">
        <f t="shared" si="195"/>
        <v>0</v>
      </c>
      <c r="FP84" s="180">
        <f t="shared" si="196"/>
        <v>0</v>
      </c>
      <c r="FQ84" s="27"/>
      <c r="FR84" s="27"/>
      <c r="FS84" s="324">
        <f>SUMIF('Rekapitulasi Juni'!$D$804:$D$984,APS!$B84,'Rekapitulasi Juni'!$E$804:$E$984)</f>
        <v>0</v>
      </c>
      <c r="FT84" s="324">
        <f>SUMIF('Rekapitulasi Juni'!$D$804:$D$984,APS!$B84,'Rekapitulasi Juni'!$F$804:$F$984)</f>
        <v>0</v>
      </c>
      <c r="FU84" s="27"/>
      <c r="FV84" s="325">
        <f t="shared" si="197"/>
        <v>0</v>
      </c>
      <c r="FW84" s="325">
        <f t="shared" si="198"/>
        <v>0</v>
      </c>
      <c r="FX84" s="27"/>
      <c r="FY84" s="324">
        <f>SUMIF('Rekapitulasi Juni'!$U$804:$U$984,APS!$B84,'Rekapitulasi Juni'!$V$804:$V$984)</f>
        <v>0</v>
      </c>
      <c r="FZ84" s="324">
        <f>SUMIF('Rekapitulasi Juni'!$U$804:$U$984,APS!$B84,'Rekapitulasi Juni'!$W$804:$W$984)</f>
        <v>0</v>
      </c>
      <c r="GA84" s="27"/>
      <c r="GB84" s="325">
        <f t="shared" si="199"/>
        <v>0</v>
      </c>
      <c r="GC84" s="325">
        <f t="shared" si="200"/>
        <v>0</v>
      </c>
      <c r="GD84" s="27"/>
      <c r="GE84" s="324">
        <f>SUMIF('Rekapitulasi Juni'!$AL$804:$AL$984,APS!$B84,'Rekapitulasi Juni'!$AM$804:$AM$984)</f>
        <v>0</v>
      </c>
      <c r="GF84" s="324">
        <f>SUMIF('Rekapitulasi Juni'!$AL$804:$AL$984,APS!$B84,'Rekapitulasi Juni'!$AN$804:$AN$984)</f>
        <v>0</v>
      </c>
      <c r="GG84" s="27"/>
      <c r="GH84" s="325">
        <f t="shared" si="125"/>
        <v>0</v>
      </c>
      <c r="GI84" s="325">
        <f t="shared" si="126"/>
        <v>0</v>
      </c>
      <c r="GJ84" s="27"/>
      <c r="GK84" s="27"/>
      <c r="GL84" s="41">
        <f t="shared" si="201"/>
        <v>0</v>
      </c>
      <c r="GM84" s="41">
        <f t="shared" si="202"/>
        <v>0</v>
      </c>
      <c r="GN84" s="41">
        <f t="shared" si="203"/>
        <v>0</v>
      </c>
      <c r="GO84" s="41">
        <f t="shared" si="204"/>
        <v>0</v>
      </c>
      <c r="GP84" s="41">
        <f t="shared" si="205"/>
        <v>0</v>
      </c>
      <c r="GQ84" s="41">
        <f t="shared" si="206"/>
        <v>0</v>
      </c>
      <c r="GR84" s="180">
        <f t="shared" si="207"/>
        <v>0</v>
      </c>
      <c r="GS84" s="41">
        <f t="shared" si="127"/>
        <v>0</v>
      </c>
      <c r="GT84" s="41">
        <f t="shared" si="128"/>
        <v>0</v>
      </c>
      <c r="GU84" s="41">
        <f t="shared" si="129"/>
        <v>0</v>
      </c>
      <c r="GV84" s="41">
        <f t="shared" si="130"/>
        <v>0</v>
      </c>
      <c r="GW84" s="41">
        <f t="shared" si="131"/>
        <v>0</v>
      </c>
      <c r="GX84" s="41">
        <f t="shared" si="132"/>
        <v>0</v>
      </c>
      <c r="GY84" s="180">
        <f t="shared" si="133"/>
        <v>0</v>
      </c>
      <c r="GZ84" s="41">
        <v>68</v>
      </c>
      <c r="HA84" s="32"/>
      <c r="HB84" s="42">
        <f t="shared" si="208"/>
        <v>0</v>
      </c>
      <c r="HC84" s="43"/>
    </row>
    <row r="85" spans="1:211" ht="15" hidden="1" customHeight="1">
      <c r="A85" s="31" t="s">
        <v>180</v>
      </c>
      <c r="B85" s="32" t="s">
        <v>181</v>
      </c>
      <c r="C85" s="31" t="s">
        <v>150</v>
      </c>
      <c r="D85" s="31" t="s">
        <v>1258</v>
      </c>
      <c r="E85" s="31" t="s">
        <v>150</v>
      </c>
      <c r="F85" s="31" t="s">
        <v>152</v>
      </c>
      <c r="G85" s="33">
        <v>0</v>
      </c>
      <c r="H85" s="33">
        <v>0</v>
      </c>
      <c r="I85" s="33">
        <v>0</v>
      </c>
      <c r="J85" s="34">
        <f>IFERROR(VLOOKUP(A85,#REF!,3,0),0)</f>
        <v>0</v>
      </c>
      <c r="K85" s="34">
        <f t="shared" si="118"/>
        <v>0</v>
      </c>
      <c r="L85" s="34">
        <v>0</v>
      </c>
      <c r="M85" s="34">
        <v>0</v>
      </c>
      <c r="N85" s="35">
        <f t="shared" si="119"/>
        <v>0</v>
      </c>
      <c r="O85" s="35">
        <f t="shared" si="120"/>
        <v>0</v>
      </c>
      <c r="P85" s="36">
        <v>0</v>
      </c>
      <c r="Q85" s="36">
        <f t="shared" si="134"/>
        <v>0</v>
      </c>
      <c r="R85" s="36"/>
      <c r="S85" s="37">
        <f ca="1">SUMIF(ROP!$D$6:$H$65536,A85,ROP!$J$6:$J$65536)</f>
        <v>0</v>
      </c>
      <c r="T85" s="37">
        <f>SUMIF(HASIL!$B:$B,APS!$B85&amp;RIGHT(APS!T$9,2),HASIL!$I:$I)</f>
        <v>0</v>
      </c>
      <c r="U85" s="37">
        <f>SUMIF(HASIL!$B:$B,APS!$B85&amp;RIGHT(APS!U$9,2),HASIL!$I:$I)</f>
        <v>0</v>
      </c>
      <c r="V85" s="37">
        <f>SUMIF(HASIL!$B:$B,APS!$B85&amp;RIGHT(APS!V$9,2),HASIL!$I:$I)</f>
        <v>0</v>
      </c>
      <c r="W85" s="37">
        <f>SUMIF(HASIL!$B:$B,APS!$B85&amp;RIGHT(APS!W$9,2),HASIL!$I:$I)</f>
        <v>0</v>
      </c>
      <c r="X85" s="38">
        <f t="shared" si="121"/>
        <v>0</v>
      </c>
      <c r="Y85" s="38">
        <f t="shared" si="122"/>
        <v>0</v>
      </c>
      <c r="Z85" s="39">
        <f t="shared" si="209"/>
        <v>0</v>
      </c>
      <c r="AA85" s="39">
        <f t="shared" si="124"/>
        <v>0</v>
      </c>
      <c r="AB85" s="40">
        <f t="shared" si="210"/>
        <v>0</v>
      </c>
      <c r="AC85" s="27">
        <v>0</v>
      </c>
      <c r="AD85" s="27"/>
      <c r="AE85" s="27"/>
      <c r="AF85" s="27"/>
      <c r="AG85" s="27"/>
      <c r="AH85" s="27"/>
      <c r="AI85" s="324">
        <f>SUMIF('Rekapitulasi Juni'!$D$9:$D$192,APS!$B85,'Rekapitulasi Juni'!$E$9:$E$192)</f>
        <v>0</v>
      </c>
      <c r="AJ85" s="324">
        <f>SUMIF('Rekapitulasi Juni'!$D$9:$D$192,APS!$B85,'Rekapitulasi Juni'!$F$9:$F$192)</f>
        <v>0</v>
      </c>
      <c r="AK85" s="324">
        <f>SUMIF('Rekapitulasi Juni'!$D$9:$D$192,APS!$B85,'Rekapitulasi Juni'!$K$9:$K$192)</f>
        <v>0</v>
      </c>
      <c r="AL85" s="325">
        <f t="shared" si="135"/>
        <v>0</v>
      </c>
      <c r="AM85" s="325">
        <f t="shared" si="136"/>
        <v>0</v>
      </c>
      <c r="AN85" s="27"/>
      <c r="AO85" s="324">
        <f>SUMIF('Rekapitulasi Juni'!$U$9:$U$192,APS!$B85,'Rekapitulasi Juni'!$V$9:$V$192)</f>
        <v>0</v>
      </c>
      <c r="AP85" s="324">
        <f>SUMIF('Rekapitulasi Juni'!$U$9:$U$192,APS!$B85,'Rekapitulasi Juni'!$W$9:$W$192)</f>
        <v>0</v>
      </c>
      <c r="AQ85" s="27"/>
      <c r="AR85" s="325">
        <f t="shared" si="137"/>
        <v>0</v>
      </c>
      <c r="AS85" s="325">
        <f t="shared" si="138"/>
        <v>0</v>
      </c>
      <c r="AT85" s="27"/>
      <c r="AU85" s="324">
        <f>SUMIF('Rekapitulasi Juni'!$AL$9:$AL$192,APS!$B85,'Rekapitulasi Juni'!$AM$9:$AM$192)</f>
        <v>0</v>
      </c>
      <c r="AV85" s="324">
        <f>SUMIF('Rekapitulasi Juni'!$AL$9:$AL$192,APS!$B85,'Rekapitulasi Juni'!$AN$9:$AN$192)</f>
        <v>0</v>
      </c>
      <c r="AW85" s="27"/>
      <c r="AX85" s="325">
        <f t="shared" si="139"/>
        <v>0</v>
      </c>
      <c r="AY85" s="325">
        <f t="shared" si="140"/>
        <v>0</v>
      </c>
      <c r="AZ85" s="41">
        <f t="shared" si="141"/>
        <v>0</v>
      </c>
      <c r="BA85" s="41">
        <f t="shared" si="142"/>
        <v>0</v>
      </c>
      <c r="BB85" s="41">
        <f t="shared" si="143"/>
        <v>0</v>
      </c>
      <c r="BC85" s="41">
        <f t="shared" si="144"/>
        <v>0</v>
      </c>
      <c r="BD85" s="41">
        <f t="shared" si="145"/>
        <v>0</v>
      </c>
      <c r="BE85" s="41">
        <f t="shared" si="146"/>
        <v>0</v>
      </c>
      <c r="BF85" s="180">
        <f t="shared" si="147"/>
        <v>0</v>
      </c>
      <c r="BG85" s="27">
        <v>0</v>
      </c>
      <c r="BH85" s="27"/>
      <c r="BI85" s="324">
        <f>SUMIF('Rekapitulasi Juni'!$D$214:$D$393,APS!$B85,'Rekapitulasi Juni'!$E$214:$E$393)</f>
        <v>0</v>
      </c>
      <c r="BJ85" s="324">
        <f>SUMIF('Rekapitulasi Juni'!$D$214:$D$393,APS!$B85,'Rekapitulasi Juni'!$F$214:$F$393)</f>
        <v>0</v>
      </c>
      <c r="BK85" s="27"/>
      <c r="BL85" s="325">
        <f t="shared" si="148"/>
        <v>0</v>
      </c>
      <c r="BM85" s="325">
        <f t="shared" si="149"/>
        <v>0</v>
      </c>
      <c r="BN85" s="27"/>
      <c r="BO85" s="324">
        <f>SUMIF('Rekapitulasi Juni'!$U$214:$U$393,APS!$B85,'Rekapitulasi Juni'!$V$214:$V$393)</f>
        <v>0</v>
      </c>
      <c r="BP85" s="324">
        <f>SUMIF('Rekapitulasi Juni'!$U$214:$U$393,APS!$B85,'Rekapitulasi Juni'!$W$214:$W$393)</f>
        <v>0</v>
      </c>
      <c r="BQ85" s="27"/>
      <c r="BR85" s="325">
        <f t="shared" si="150"/>
        <v>0</v>
      </c>
      <c r="BS85" s="325">
        <f t="shared" si="151"/>
        <v>0</v>
      </c>
      <c r="BT85" s="27"/>
      <c r="BU85" s="324">
        <f>SUMIF('Rekapitulasi Juni'!$AL$214:$AL$393,APS!$B85,'Rekapitulasi Juni'!$AM$214:$AM$393)</f>
        <v>0</v>
      </c>
      <c r="BV85" s="324">
        <f>SUMIF('Rekapitulasi Juni'!$AL$214:$AL$393,APS!$B85,'Rekapitulasi Juni'!$AN$214:$AN$393)</f>
        <v>0</v>
      </c>
      <c r="BW85" s="27"/>
      <c r="BX85" s="325">
        <f t="shared" si="152"/>
        <v>0</v>
      </c>
      <c r="BY85" s="325">
        <f t="shared" si="153"/>
        <v>0</v>
      </c>
      <c r="BZ85" s="27"/>
      <c r="CA85" s="324">
        <f>SUMIF('Rekapitulasi Juni'!$BA$214:$BA$393,APS!$B85,'Rekapitulasi Juni'!$BB$214:$BB$393)</f>
        <v>0</v>
      </c>
      <c r="CB85" s="324">
        <f>SUMIF('Rekapitulasi Juni'!$BA$214:$BA$393,APS!$B85,'Rekapitulasi Juni'!$BC$214:$BC$393)</f>
        <v>0</v>
      </c>
      <c r="CC85" s="27"/>
      <c r="CD85" s="325">
        <f t="shared" si="154"/>
        <v>0</v>
      </c>
      <c r="CE85" s="325">
        <f t="shared" si="155"/>
        <v>0</v>
      </c>
      <c r="CF85" s="27"/>
      <c r="CG85" s="324">
        <f>SUMIF('Rekapitulasi Juni'!$BP$214:$BP$393,APS!$B85,'Rekapitulasi Juni'!$BQ$214:$BQ$393)</f>
        <v>0</v>
      </c>
      <c r="CH85" s="324">
        <f>SUMIF('Rekapitulasi Juni'!$BP$214:$BP$393,APS!$B85,'Rekapitulasi Juni'!$BR$214:$BR$393)</f>
        <v>0</v>
      </c>
      <c r="CI85" s="27"/>
      <c r="CJ85" s="325">
        <f t="shared" si="156"/>
        <v>0</v>
      </c>
      <c r="CK85" s="325">
        <f t="shared" si="157"/>
        <v>0</v>
      </c>
      <c r="CL85" s="41">
        <f t="shared" si="158"/>
        <v>0</v>
      </c>
      <c r="CM85" s="41">
        <f t="shared" si="159"/>
        <v>0</v>
      </c>
      <c r="CN85" s="41">
        <f t="shared" si="160"/>
        <v>0</v>
      </c>
      <c r="CO85" s="41">
        <f t="shared" si="161"/>
        <v>0</v>
      </c>
      <c r="CP85" s="41">
        <f t="shared" si="162"/>
        <v>0</v>
      </c>
      <c r="CQ85" s="41">
        <f t="shared" si="163"/>
        <v>0</v>
      </c>
      <c r="CR85" s="180">
        <f t="shared" si="164"/>
        <v>0</v>
      </c>
      <c r="CS85" s="27">
        <v>0</v>
      </c>
      <c r="CT85" s="27"/>
      <c r="CU85" s="324">
        <f>SUMIF('Rekapitulasi Juni'!$D$410:$D$588,APS!$B85,'Rekapitulasi Juni'!$E$410:$E$588)</f>
        <v>0</v>
      </c>
      <c r="CV85" s="324">
        <f>SUMIF('Rekapitulasi Juni'!$D$410:$D$588,APS!$B85,'Rekapitulasi Juni'!$F$410:$F$588)</f>
        <v>0</v>
      </c>
      <c r="CW85" s="27"/>
      <c r="CX85" s="325">
        <f t="shared" si="165"/>
        <v>0</v>
      </c>
      <c r="CY85" s="325">
        <f t="shared" si="166"/>
        <v>0</v>
      </c>
      <c r="CZ85" s="27"/>
      <c r="DA85" s="324">
        <f>SUMIF('Rekapitulasi Juni'!$U$410:$U$588,APS!$B85,'Rekapitulasi Juni'!$V$410:$V$588)</f>
        <v>0</v>
      </c>
      <c r="DB85" s="324">
        <f>SUMIF('Rekapitulasi Juni'!$U$410:$U$588,APS!$B85,'Rekapitulasi Juni'!$W$410:$W$588)</f>
        <v>0</v>
      </c>
      <c r="DC85" s="27"/>
      <c r="DD85" s="325">
        <f t="shared" si="167"/>
        <v>0</v>
      </c>
      <c r="DE85" s="325">
        <f t="shared" si="168"/>
        <v>0</v>
      </c>
      <c r="DF85" s="27"/>
      <c r="DG85" s="324">
        <f>SUMIF('Rekapitulasi Juni'!$AL$410:$AL$588,APS!$B85,'Rekapitulasi Juni'!$AM$410:$AM$588)</f>
        <v>0</v>
      </c>
      <c r="DH85" s="324">
        <f>SUMIF('Rekapitulasi Juni'!$AL$410:$AL$588,APS!$B85,'Rekapitulasi Juni'!$AN$410:$AN$588)</f>
        <v>0</v>
      </c>
      <c r="DI85" s="27"/>
      <c r="DJ85" s="325">
        <f t="shared" si="169"/>
        <v>0</v>
      </c>
      <c r="DK85" s="325">
        <f t="shared" si="170"/>
        <v>0</v>
      </c>
      <c r="DL85" s="27"/>
      <c r="DM85" s="324">
        <f>SUMIF('Rekapitulasi Juni'!$BA$410:$BA$588,APS!$B85,'Rekapitulasi Juni'!$BB$410:$BB$588)</f>
        <v>0</v>
      </c>
      <c r="DN85" s="324">
        <f>SUMIF('Rekapitulasi Juni'!$BA$410:$BA$588,APS!$B85,'Rekapitulasi Juni'!$BC$410:$BC$588)</f>
        <v>0</v>
      </c>
      <c r="DO85" s="324">
        <f>SUMIF('Rekapitulasi Juni'!$BA$410:$BA$588,APS!$B85,'Rekapitulasi Juni'!$BF$410:$BF$588)</f>
        <v>0</v>
      </c>
      <c r="DP85" s="325">
        <f t="shared" si="171"/>
        <v>0</v>
      </c>
      <c r="DQ85" s="325">
        <f t="shared" si="172"/>
        <v>0</v>
      </c>
      <c r="DR85" s="27"/>
      <c r="DS85" s="324">
        <f>SUMIF('Rekapitulasi Juni'!$BP$410:$BP$588,APS!$B85,'Rekapitulasi Juni'!$BQ$410:$BQ$588)</f>
        <v>0</v>
      </c>
      <c r="DT85" s="324">
        <f>SUMIF('Rekapitulasi Juni'!$BP$410:$BP$588,APS!$B85,'Rekapitulasi Juni'!$BR$410:$BR$588)</f>
        <v>0</v>
      </c>
      <c r="DU85" s="27"/>
      <c r="DV85" s="325">
        <f t="shared" si="173"/>
        <v>0</v>
      </c>
      <c r="DW85" s="325">
        <f t="shared" si="174"/>
        <v>0</v>
      </c>
      <c r="DX85" s="41">
        <f t="shared" si="175"/>
        <v>0</v>
      </c>
      <c r="DY85" s="41">
        <f t="shared" si="176"/>
        <v>0</v>
      </c>
      <c r="DZ85" s="41">
        <f t="shared" si="177"/>
        <v>0</v>
      </c>
      <c r="EA85" s="41">
        <f t="shared" si="178"/>
        <v>0</v>
      </c>
      <c r="EB85" s="41">
        <f t="shared" si="179"/>
        <v>0</v>
      </c>
      <c r="EC85" s="41">
        <f t="shared" si="180"/>
        <v>0</v>
      </c>
      <c r="ED85" s="180">
        <f t="shared" si="181"/>
        <v>0</v>
      </c>
      <c r="EE85" s="27">
        <v>0</v>
      </c>
      <c r="EF85" s="27"/>
      <c r="EG85" s="324">
        <f>SUMIF('Rekapitulasi Juni'!$D$608:$D$786,APS!$B85,'Rekapitulasi Juni'!$E$608:$E$786)</f>
        <v>0</v>
      </c>
      <c r="EH85" s="324">
        <f>SUMIF('Rekapitulasi Juni'!$D$608:$D$786,APS!$B85,'Rekapitulasi Juni'!$F$608:$F$786)</f>
        <v>0</v>
      </c>
      <c r="EI85" s="27"/>
      <c r="EJ85" s="325">
        <f t="shared" si="182"/>
        <v>0</v>
      </c>
      <c r="EK85" s="325">
        <f t="shared" si="183"/>
        <v>0</v>
      </c>
      <c r="EL85" s="27"/>
      <c r="EM85" s="324">
        <f>SUMIF('Rekapitulasi Juni'!$U$608:$U$786,APS!$B85,'Rekapitulasi Juni'!$V$608:$V$786)</f>
        <v>0</v>
      </c>
      <c r="EN85" s="324">
        <f>SUMIF('Rekapitulasi Juni'!$U$608:$U$786,APS!$B85,'Rekapitulasi Juni'!$W$608:$W$786)</f>
        <v>0</v>
      </c>
      <c r="EO85" s="27"/>
      <c r="EP85" s="325">
        <f t="shared" si="184"/>
        <v>0</v>
      </c>
      <c r="EQ85" s="325">
        <f t="shared" si="185"/>
        <v>0</v>
      </c>
      <c r="ER85" s="27"/>
      <c r="ES85" s="324">
        <f>SUMIF('Rekapitulasi Juni'!$AL$608:$AL$786,APS!$B85,'Rekapitulasi Juni'!$AM$608:$AM$786)</f>
        <v>0</v>
      </c>
      <c r="ET85" s="324">
        <f>SUMIF('Rekapitulasi Juni'!$AL$608:$AL$786,APS!$B85,'Rekapitulasi Juni'!$AN$608:$AN$786)</f>
        <v>0</v>
      </c>
      <c r="EU85" s="27"/>
      <c r="EV85" s="325">
        <f t="shared" si="186"/>
        <v>0</v>
      </c>
      <c r="EW85" s="325">
        <f t="shared" si="187"/>
        <v>0</v>
      </c>
      <c r="EX85" s="27"/>
      <c r="EY85" s="324">
        <f>SUMIF('Rekapitulasi Juni'!$BA$608:$BA$786,APS!$B85,'Rekapitulasi Juni'!$BB$608:$BB$786)</f>
        <v>0</v>
      </c>
      <c r="EZ85" s="324">
        <f>SUMIF('Rekapitulasi Juni'!$BA$608:$BA$786,APS!$B85,'Rekapitulasi Juni'!$BC$608:$BC$786)</f>
        <v>0</v>
      </c>
      <c r="FA85" s="324">
        <f>SUMIF('Rekapitulasi Juni'!$BA$608:$BA$786,APS!$B85,'Rekapitulasi Juni'!$BF$608:$BF$786)</f>
        <v>0</v>
      </c>
      <c r="FB85" s="325">
        <f t="shared" si="188"/>
        <v>0</v>
      </c>
      <c r="FC85" s="325">
        <f t="shared" si="189"/>
        <v>0</v>
      </c>
      <c r="FD85" s="27"/>
      <c r="FE85" s="27"/>
      <c r="FF85" s="27"/>
      <c r="FG85" s="27"/>
      <c r="FH85" s="27"/>
      <c r="FI85" s="27"/>
      <c r="FJ85" s="41">
        <f t="shared" si="190"/>
        <v>0</v>
      </c>
      <c r="FK85" s="41">
        <f t="shared" si="191"/>
        <v>0</v>
      </c>
      <c r="FL85" s="41">
        <f t="shared" si="192"/>
        <v>0</v>
      </c>
      <c r="FM85" s="41">
        <f t="shared" si="193"/>
        <v>0</v>
      </c>
      <c r="FN85" s="41">
        <f t="shared" si="194"/>
        <v>0</v>
      </c>
      <c r="FO85" s="41">
        <f t="shared" si="195"/>
        <v>0</v>
      </c>
      <c r="FP85" s="180">
        <f t="shared" si="196"/>
        <v>0</v>
      </c>
      <c r="FQ85" s="27"/>
      <c r="FR85" s="27"/>
      <c r="FS85" s="324">
        <f>SUMIF('Rekapitulasi Juni'!$D$804:$D$984,APS!$B85,'Rekapitulasi Juni'!$E$804:$E$984)</f>
        <v>0</v>
      </c>
      <c r="FT85" s="324">
        <f>SUMIF('Rekapitulasi Juni'!$D$804:$D$984,APS!$B85,'Rekapitulasi Juni'!$F$804:$F$984)</f>
        <v>0</v>
      </c>
      <c r="FU85" s="27"/>
      <c r="FV85" s="325">
        <f t="shared" si="197"/>
        <v>0</v>
      </c>
      <c r="FW85" s="325">
        <f t="shared" si="198"/>
        <v>0</v>
      </c>
      <c r="FX85" s="27"/>
      <c r="FY85" s="324">
        <f>SUMIF('Rekapitulasi Juni'!$U$804:$U$984,APS!$B85,'Rekapitulasi Juni'!$V$804:$V$984)</f>
        <v>0</v>
      </c>
      <c r="FZ85" s="324">
        <f>SUMIF('Rekapitulasi Juni'!$U$804:$U$984,APS!$B85,'Rekapitulasi Juni'!$W$804:$W$984)</f>
        <v>0</v>
      </c>
      <c r="GA85" s="27"/>
      <c r="GB85" s="325">
        <f t="shared" si="199"/>
        <v>0</v>
      </c>
      <c r="GC85" s="325">
        <f t="shared" si="200"/>
        <v>0</v>
      </c>
      <c r="GD85" s="27"/>
      <c r="GE85" s="324">
        <f>SUMIF('Rekapitulasi Juni'!$AL$804:$AL$984,APS!$B85,'Rekapitulasi Juni'!$AM$804:$AM$984)</f>
        <v>0</v>
      </c>
      <c r="GF85" s="324">
        <f>SUMIF('Rekapitulasi Juni'!$AL$804:$AL$984,APS!$B85,'Rekapitulasi Juni'!$AN$804:$AN$984)</f>
        <v>0</v>
      </c>
      <c r="GG85" s="27"/>
      <c r="GH85" s="325">
        <f t="shared" si="125"/>
        <v>0</v>
      </c>
      <c r="GI85" s="325">
        <f t="shared" si="126"/>
        <v>0</v>
      </c>
      <c r="GJ85" s="27"/>
      <c r="GK85" s="27"/>
      <c r="GL85" s="41">
        <f t="shared" si="201"/>
        <v>0</v>
      </c>
      <c r="GM85" s="41">
        <f t="shared" si="202"/>
        <v>0</v>
      </c>
      <c r="GN85" s="41">
        <f t="shared" si="203"/>
        <v>0</v>
      </c>
      <c r="GO85" s="41">
        <f t="shared" si="204"/>
        <v>0</v>
      </c>
      <c r="GP85" s="41">
        <f t="shared" si="205"/>
        <v>0</v>
      </c>
      <c r="GQ85" s="41">
        <f t="shared" si="206"/>
        <v>0</v>
      </c>
      <c r="GR85" s="180">
        <f t="shared" si="207"/>
        <v>0</v>
      </c>
      <c r="GS85" s="41">
        <f t="shared" si="127"/>
        <v>0</v>
      </c>
      <c r="GT85" s="41">
        <f t="shared" si="128"/>
        <v>0</v>
      </c>
      <c r="GU85" s="41">
        <f t="shared" si="129"/>
        <v>0</v>
      </c>
      <c r="GV85" s="41">
        <f t="shared" si="130"/>
        <v>0</v>
      </c>
      <c r="GW85" s="41">
        <f t="shared" si="131"/>
        <v>0</v>
      </c>
      <c r="GX85" s="41">
        <f t="shared" si="132"/>
        <v>0</v>
      </c>
      <c r="GY85" s="180">
        <f t="shared" si="133"/>
        <v>0</v>
      </c>
      <c r="GZ85" s="41">
        <v>69</v>
      </c>
      <c r="HA85" s="32"/>
      <c r="HB85" s="42">
        <f t="shared" si="208"/>
        <v>0</v>
      </c>
      <c r="HC85" s="43"/>
    </row>
    <row r="86" spans="1:211" ht="15" hidden="1" customHeight="1">
      <c r="A86" s="31" t="s">
        <v>182</v>
      </c>
      <c r="B86" s="32" t="s">
        <v>183</v>
      </c>
      <c r="C86" s="31" t="s">
        <v>184</v>
      </c>
      <c r="D86" s="31" t="s">
        <v>1259</v>
      </c>
      <c r="E86" s="31" t="s">
        <v>150</v>
      </c>
      <c r="F86" s="31" t="s">
        <v>152</v>
      </c>
      <c r="G86" s="47">
        <v>6</v>
      </c>
      <c r="H86" s="33">
        <v>0</v>
      </c>
      <c r="I86" s="33">
        <v>0</v>
      </c>
      <c r="J86" s="34">
        <f>IFERROR(VLOOKUP(A86,#REF!,3,0),0)</f>
        <v>0</v>
      </c>
      <c r="K86" s="34">
        <f t="shared" si="118"/>
        <v>-6</v>
      </c>
      <c r="L86" s="34">
        <v>6</v>
      </c>
      <c r="M86" s="34">
        <v>0</v>
      </c>
      <c r="N86" s="35">
        <f t="shared" si="119"/>
        <v>12</v>
      </c>
      <c r="O86" s="35">
        <f t="shared" si="120"/>
        <v>12</v>
      </c>
      <c r="P86" s="36">
        <v>6</v>
      </c>
      <c r="Q86" s="36">
        <f t="shared" si="134"/>
        <v>0</v>
      </c>
      <c r="R86" s="36"/>
      <c r="S86" s="37">
        <f ca="1">SUMIF(ROP!$D$6:$H$65536,A86,ROP!$J$6:$J$65536)</f>
        <v>0</v>
      </c>
      <c r="T86" s="37">
        <f>SUMIF(HASIL!$B:$B,APS!$B86&amp;RIGHT(APS!T$9,2),HASIL!$I:$I)</f>
        <v>0</v>
      </c>
      <c r="U86" s="37">
        <f>SUMIF(HASIL!$B:$B,APS!$B86&amp;RIGHT(APS!U$9,2),HASIL!$I:$I)</f>
        <v>0</v>
      </c>
      <c r="V86" s="37">
        <f>SUMIF(HASIL!$B:$B,APS!$B86&amp;RIGHT(APS!V$9,2),HASIL!$I:$I)</f>
        <v>0</v>
      </c>
      <c r="W86" s="37">
        <f>SUMIF(HASIL!$B:$B,APS!$B86&amp;RIGHT(APS!W$9,2),HASIL!$I:$I)</f>
        <v>0</v>
      </c>
      <c r="X86" s="38">
        <f t="shared" si="121"/>
        <v>0</v>
      </c>
      <c r="Y86" s="38">
        <f t="shared" si="122"/>
        <v>0</v>
      </c>
      <c r="Z86" s="39">
        <f t="shared" si="209"/>
        <v>0</v>
      </c>
      <c r="AA86" s="39">
        <f t="shared" si="124"/>
        <v>0</v>
      </c>
      <c r="AB86" s="40">
        <f t="shared" si="210"/>
        <v>6</v>
      </c>
      <c r="AC86" s="27">
        <v>6</v>
      </c>
      <c r="AD86" s="27"/>
      <c r="AE86" s="27"/>
      <c r="AF86" s="27"/>
      <c r="AG86" s="27"/>
      <c r="AH86" s="27"/>
      <c r="AI86" s="324">
        <f>SUMIF('Rekapitulasi Juni'!$D$9:$D$192,APS!$B86,'Rekapitulasi Juni'!$E$9:$E$192)</f>
        <v>0</v>
      </c>
      <c r="AJ86" s="324">
        <f>SUMIF('Rekapitulasi Juni'!$D$9:$D$192,APS!$B86,'Rekapitulasi Juni'!$F$9:$F$192)</f>
        <v>0</v>
      </c>
      <c r="AK86" s="324">
        <f>SUMIF('Rekapitulasi Juni'!$D$9:$D$192,APS!$B86,'Rekapitulasi Juni'!$K$9:$K$192)</f>
        <v>0</v>
      </c>
      <c r="AL86" s="325">
        <f t="shared" si="135"/>
        <v>0</v>
      </c>
      <c r="AM86" s="325">
        <f t="shared" si="136"/>
        <v>0</v>
      </c>
      <c r="AN86" s="27"/>
      <c r="AO86" s="324">
        <f>SUMIF('Rekapitulasi Juni'!$U$9:$U$192,APS!$B86,'Rekapitulasi Juni'!$V$9:$V$192)</f>
        <v>0</v>
      </c>
      <c r="AP86" s="324">
        <f>SUMIF('Rekapitulasi Juni'!$U$9:$U$192,APS!$B86,'Rekapitulasi Juni'!$W$9:$W$192)</f>
        <v>0</v>
      </c>
      <c r="AQ86" s="27"/>
      <c r="AR86" s="325">
        <f t="shared" si="137"/>
        <v>0</v>
      </c>
      <c r="AS86" s="325">
        <f t="shared" si="138"/>
        <v>0</v>
      </c>
      <c r="AT86" s="27"/>
      <c r="AU86" s="324">
        <f>SUMIF('Rekapitulasi Juni'!$AL$9:$AL$192,APS!$B86,'Rekapitulasi Juni'!$AM$9:$AM$192)</f>
        <v>0</v>
      </c>
      <c r="AV86" s="324">
        <f>SUMIF('Rekapitulasi Juni'!$AL$9:$AL$192,APS!$B86,'Rekapitulasi Juni'!$AN$9:$AN$192)</f>
        <v>0</v>
      </c>
      <c r="AW86" s="27"/>
      <c r="AX86" s="325">
        <f t="shared" si="139"/>
        <v>0</v>
      </c>
      <c r="AY86" s="325">
        <f t="shared" si="140"/>
        <v>0</v>
      </c>
      <c r="AZ86" s="41">
        <f t="shared" si="141"/>
        <v>0</v>
      </c>
      <c r="BA86" s="41">
        <f t="shared" si="142"/>
        <v>0</v>
      </c>
      <c r="BB86" s="41">
        <f t="shared" si="143"/>
        <v>0</v>
      </c>
      <c r="BC86" s="41">
        <f t="shared" si="144"/>
        <v>0</v>
      </c>
      <c r="BD86" s="41">
        <f t="shared" si="145"/>
        <v>0</v>
      </c>
      <c r="BE86" s="41">
        <f t="shared" si="146"/>
        <v>0</v>
      </c>
      <c r="BF86" s="180">
        <f t="shared" si="147"/>
        <v>0</v>
      </c>
      <c r="BG86" s="27">
        <v>0</v>
      </c>
      <c r="BH86" s="27"/>
      <c r="BI86" s="324">
        <f>SUMIF('Rekapitulasi Juni'!$D$214:$D$393,APS!$B86,'Rekapitulasi Juni'!$E$214:$E$393)</f>
        <v>0</v>
      </c>
      <c r="BJ86" s="324">
        <f>SUMIF('Rekapitulasi Juni'!$D$214:$D$393,APS!$B86,'Rekapitulasi Juni'!$F$214:$F$393)</f>
        <v>0</v>
      </c>
      <c r="BK86" s="27"/>
      <c r="BL86" s="325">
        <f t="shared" si="148"/>
        <v>0</v>
      </c>
      <c r="BM86" s="325">
        <f t="shared" si="149"/>
        <v>0</v>
      </c>
      <c r="BN86" s="27"/>
      <c r="BO86" s="324">
        <f>SUMIF('Rekapitulasi Juni'!$U$214:$U$393,APS!$B86,'Rekapitulasi Juni'!$V$214:$V$393)</f>
        <v>0</v>
      </c>
      <c r="BP86" s="324">
        <f>SUMIF('Rekapitulasi Juni'!$U$214:$U$393,APS!$B86,'Rekapitulasi Juni'!$W$214:$W$393)</f>
        <v>0</v>
      </c>
      <c r="BQ86" s="27"/>
      <c r="BR86" s="325">
        <f t="shared" si="150"/>
        <v>0</v>
      </c>
      <c r="BS86" s="325">
        <f t="shared" si="151"/>
        <v>0</v>
      </c>
      <c r="BT86" s="27"/>
      <c r="BU86" s="324">
        <f>SUMIF('Rekapitulasi Juni'!$AL$214:$AL$393,APS!$B86,'Rekapitulasi Juni'!$AM$214:$AM$393)</f>
        <v>0</v>
      </c>
      <c r="BV86" s="324">
        <f>SUMIF('Rekapitulasi Juni'!$AL$214:$AL$393,APS!$B86,'Rekapitulasi Juni'!$AN$214:$AN$393)</f>
        <v>0</v>
      </c>
      <c r="BW86" s="27"/>
      <c r="BX86" s="325">
        <f t="shared" si="152"/>
        <v>0</v>
      </c>
      <c r="BY86" s="325">
        <f t="shared" si="153"/>
        <v>0</v>
      </c>
      <c r="BZ86" s="27"/>
      <c r="CA86" s="324">
        <f>SUMIF('Rekapitulasi Juni'!$BA$214:$BA$393,APS!$B86,'Rekapitulasi Juni'!$BB$214:$BB$393)</f>
        <v>0</v>
      </c>
      <c r="CB86" s="324">
        <f>SUMIF('Rekapitulasi Juni'!$BA$214:$BA$393,APS!$B86,'Rekapitulasi Juni'!$BC$214:$BC$393)</f>
        <v>0</v>
      </c>
      <c r="CC86" s="27"/>
      <c r="CD86" s="325">
        <f t="shared" si="154"/>
        <v>0</v>
      </c>
      <c r="CE86" s="325">
        <f t="shared" si="155"/>
        <v>0</v>
      </c>
      <c r="CF86" s="27"/>
      <c r="CG86" s="324">
        <f>SUMIF('Rekapitulasi Juni'!$BP$214:$BP$393,APS!$B86,'Rekapitulasi Juni'!$BQ$214:$BQ$393)</f>
        <v>0</v>
      </c>
      <c r="CH86" s="324">
        <f>SUMIF('Rekapitulasi Juni'!$BP$214:$BP$393,APS!$B86,'Rekapitulasi Juni'!$BR$214:$BR$393)</f>
        <v>0</v>
      </c>
      <c r="CI86" s="27"/>
      <c r="CJ86" s="325">
        <f t="shared" si="156"/>
        <v>0</v>
      </c>
      <c r="CK86" s="325">
        <f t="shared" si="157"/>
        <v>0</v>
      </c>
      <c r="CL86" s="41">
        <f t="shared" si="158"/>
        <v>0</v>
      </c>
      <c r="CM86" s="41">
        <f t="shared" si="159"/>
        <v>0</v>
      </c>
      <c r="CN86" s="41">
        <f t="shared" si="160"/>
        <v>0</v>
      </c>
      <c r="CO86" s="41">
        <f t="shared" si="161"/>
        <v>0</v>
      </c>
      <c r="CP86" s="41">
        <f t="shared" si="162"/>
        <v>0</v>
      </c>
      <c r="CQ86" s="41">
        <f t="shared" si="163"/>
        <v>0</v>
      </c>
      <c r="CR86" s="180">
        <f t="shared" si="164"/>
        <v>0</v>
      </c>
      <c r="CS86" s="27">
        <v>0</v>
      </c>
      <c r="CT86" s="27"/>
      <c r="CU86" s="324">
        <f>SUMIF('Rekapitulasi Juni'!$D$410:$D$588,APS!$B86,'Rekapitulasi Juni'!$E$410:$E$588)</f>
        <v>0</v>
      </c>
      <c r="CV86" s="324">
        <f>SUMIF('Rekapitulasi Juni'!$D$410:$D$588,APS!$B86,'Rekapitulasi Juni'!$F$410:$F$588)</f>
        <v>0</v>
      </c>
      <c r="CW86" s="27"/>
      <c r="CX86" s="325">
        <f t="shared" si="165"/>
        <v>0</v>
      </c>
      <c r="CY86" s="325">
        <f t="shared" si="166"/>
        <v>0</v>
      </c>
      <c r="CZ86" s="27"/>
      <c r="DA86" s="324">
        <f>SUMIF('Rekapitulasi Juni'!$U$410:$U$588,APS!$B86,'Rekapitulasi Juni'!$V$410:$V$588)</f>
        <v>0</v>
      </c>
      <c r="DB86" s="324">
        <f>SUMIF('Rekapitulasi Juni'!$U$410:$U$588,APS!$B86,'Rekapitulasi Juni'!$W$410:$W$588)</f>
        <v>0</v>
      </c>
      <c r="DC86" s="27"/>
      <c r="DD86" s="325">
        <f t="shared" si="167"/>
        <v>0</v>
      </c>
      <c r="DE86" s="325">
        <f t="shared" si="168"/>
        <v>0</v>
      </c>
      <c r="DF86" s="27"/>
      <c r="DG86" s="324">
        <f>SUMIF('Rekapitulasi Juni'!$AL$410:$AL$588,APS!$B86,'Rekapitulasi Juni'!$AM$410:$AM$588)</f>
        <v>0</v>
      </c>
      <c r="DH86" s="324">
        <f>SUMIF('Rekapitulasi Juni'!$AL$410:$AL$588,APS!$B86,'Rekapitulasi Juni'!$AN$410:$AN$588)</f>
        <v>0</v>
      </c>
      <c r="DI86" s="27"/>
      <c r="DJ86" s="325">
        <f t="shared" si="169"/>
        <v>0</v>
      </c>
      <c r="DK86" s="325">
        <f t="shared" si="170"/>
        <v>0</v>
      </c>
      <c r="DL86" s="27"/>
      <c r="DM86" s="324">
        <f>SUMIF('Rekapitulasi Juni'!$BA$410:$BA$588,APS!$B86,'Rekapitulasi Juni'!$BB$410:$BB$588)</f>
        <v>0</v>
      </c>
      <c r="DN86" s="324">
        <f>SUMIF('Rekapitulasi Juni'!$BA$410:$BA$588,APS!$B86,'Rekapitulasi Juni'!$BC$410:$BC$588)</f>
        <v>0</v>
      </c>
      <c r="DO86" s="324">
        <f>SUMIF('Rekapitulasi Juni'!$BA$410:$BA$588,APS!$B86,'Rekapitulasi Juni'!$BF$410:$BF$588)</f>
        <v>0</v>
      </c>
      <c r="DP86" s="325">
        <f t="shared" si="171"/>
        <v>0</v>
      </c>
      <c r="DQ86" s="325">
        <f t="shared" si="172"/>
        <v>0</v>
      </c>
      <c r="DR86" s="27"/>
      <c r="DS86" s="324">
        <f>SUMIF('Rekapitulasi Juni'!$BP$410:$BP$588,APS!$B86,'Rekapitulasi Juni'!$BQ$410:$BQ$588)</f>
        <v>0</v>
      </c>
      <c r="DT86" s="324">
        <f>SUMIF('Rekapitulasi Juni'!$BP$410:$BP$588,APS!$B86,'Rekapitulasi Juni'!$BR$410:$BR$588)</f>
        <v>0</v>
      </c>
      <c r="DU86" s="27"/>
      <c r="DV86" s="325">
        <f t="shared" si="173"/>
        <v>0</v>
      </c>
      <c r="DW86" s="325">
        <f t="shared" si="174"/>
        <v>0</v>
      </c>
      <c r="DX86" s="41">
        <f t="shared" si="175"/>
        <v>0</v>
      </c>
      <c r="DY86" s="41">
        <f t="shared" si="176"/>
        <v>0</v>
      </c>
      <c r="DZ86" s="41">
        <f t="shared" si="177"/>
        <v>0</v>
      </c>
      <c r="EA86" s="41">
        <f t="shared" si="178"/>
        <v>0</v>
      </c>
      <c r="EB86" s="41">
        <f t="shared" si="179"/>
        <v>0</v>
      </c>
      <c r="EC86" s="41">
        <f t="shared" si="180"/>
        <v>0</v>
      </c>
      <c r="ED86" s="180">
        <f t="shared" si="181"/>
        <v>0</v>
      </c>
      <c r="EE86" s="27">
        <v>0</v>
      </c>
      <c r="EF86" s="27"/>
      <c r="EG86" s="324">
        <f>SUMIF('Rekapitulasi Juni'!$D$608:$D$786,APS!$B86,'Rekapitulasi Juni'!$E$608:$E$786)</f>
        <v>0</v>
      </c>
      <c r="EH86" s="324">
        <f>SUMIF('Rekapitulasi Juni'!$D$608:$D$786,APS!$B86,'Rekapitulasi Juni'!$F$608:$F$786)</f>
        <v>0</v>
      </c>
      <c r="EI86" s="27"/>
      <c r="EJ86" s="325">
        <f t="shared" si="182"/>
        <v>0</v>
      </c>
      <c r="EK86" s="325">
        <f t="shared" si="183"/>
        <v>0</v>
      </c>
      <c r="EL86" s="27"/>
      <c r="EM86" s="324">
        <f>SUMIF('Rekapitulasi Juni'!$U$608:$U$786,APS!$B86,'Rekapitulasi Juni'!$V$608:$V$786)</f>
        <v>0</v>
      </c>
      <c r="EN86" s="324">
        <f>SUMIF('Rekapitulasi Juni'!$U$608:$U$786,APS!$B86,'Rekapitulasi Juni'!$W$608:$W$786)</f>
        <v>0</v>
      </c>
      <c r="EO86" s="27"/>
      <c r="EP86" s="325">
        <f t="shared" si="184"/>
        <v>0</v>
      </c>
      <c r="EQ86" s="325">
        <f t="shared" si="185"/>
        <v>0</v>
      </c>
      <c r="ER86" s="27"/>
      <c r="ES86" s="324">
        <f>SUMIF('Rekapitulasi Juni'!$AL$608:$AL$786,APS!$B86,'Rekapitulasi Juni'!$AM$608:$AM$786)</f>
        <v>0</v>
      </c>
      <c r="ET86" s="324">
        <f>SUMIF('Rekapitulasi Juni'!$AL$608:$AL$786,APS!$B86,'Rekapitulasi Juni'!$AN$608:$AN$786)</f>
        <v>0</v>
      </c>
      <c r="EU86" s="27"/>
      <c r="EV86" s="325">
        <f t="shared" si="186"/>
        <v>0</v>
      </c>
      <c r="EW86" s="325">
        <f t="shared" si="187"/>
        <v>0</v>
      </c>
      <c r="EX86" s="27"/>
      <c r="EY86" s="324">
        <f>SUMIF('Rekapitulasi Juni'!$BA$608:$BA$786,APS!$B86,'Rekapitulasi Juni'!$BB$608:$BB$786)</f>
        <v>0</v>
      </c>
      <c r="EZ86" s="324">
        <f>SUMIF('Rekapitulasi Juni'!$BA$608:$BA$786,APS!$B86,'Rekapitulasi Juni'!$BC$608:$BC$786)</f>
        <v>0</v>
      </c>
      <c r="FA86" s="324">
        <f>SUMIF('Rekapitulasi Juni'!$BA$608:$BA$786,APS!$B86,'Rekapitulasi Juni'!$BF$608:$BF$786)</f>
        <v>0</v>
      </c>
      <c r="FB86" s="325">
        <f t="shared" si="188"/>
        <v>0</v>
      </c>
      <c r="FC86" s="325">
        <f t="shared" si="189"/>
        <v>0</v>
      </c>
      <c r="FD86" s="27"/>
      <c r="FE86" s="27"/>
      <c r="FF86" s="27"/>
      <c r="FG86" s="27"/>
      <c r="FH86" s="27"/>
      <c r="FI86" s="27"/>
      <c r="FJ86" s="41">
        <f t="shared" si="190"/>
        <v>0</v>
      </c>
      <c r="FK86" s="41">
        <f t="shared" si="191"/>
        <v>0</v>
      </c>
      <c r="FL86" s="41">
        <f t="shared" si="192"/>
        <v>0</v>
      </c>
      <c r="FM86" s="41">
        <f t="shared" si="193"/>
        <v>0</v>
      </c>
      <c r="FN86" s="41">
        <f t="shared" si="194"/>
        <v>0</v>
      </c>
      <c r="FO86" s="41">
        <f t="shared" si="195"/>
        <v>0</v>
      </c>
      <c r="FP86" s="180">
        <f t="shared" si="196"/>
        <v>0</v>
      </c>
      <c r="FQ86" s="27"/>
      <c r="FR86" s="27"/>
      <c r="FS86" s="324">
        <f>SUMIF('Rekapitulasi Juni'!$D$804:$D$984,APS!$B86,'Rekapitulasi Juni'!$E$804:$E$984)</f>
        <v>0</v>
      </c>
      <c r="FT86" s="324">
        <f>SUMIF('Rekapitulasi Juni'!$D$804:$D$984,APS!$B86,'Rekapitulasi Juni'!$F$804:$F$984)</f>
        <v>0</v>
      </c>
      <c r="FU86" s="27"/>
      <c r="FV86" s="325">
        <f t="shared" si="197"/>
        <v>0</v>
      </c>
      <c r="FW86" s="325">
        <f t="shared" si="198"/>
        <v>0</v>
      </c>
      <c r="FX86" s="27"/>
      <c r="FY86" s="324">
        <f>SUMIF('Rekapitulasi Juni'!$U$804:$U$984,APS!$B86,'Rekapitulasi Juni'!$V$804:$V$984)</f>
        <v>0</v>
      </c>
      <c r="FZ86" s="324">
        <f>SUMIF('Rekapitulasi Juni'!$U$804:$U$984,APS!$B86,'Rekapitulasi Juni'!$W$804:$W$984)</f>
        <v>0</v>
      </c>
      <c r="GA86" s="27"/>
      <c r="GB86" s="325">
        <f t="shared" si="199"/>
        <v>0</v>
      </c>
      <c r="GC86" s="325">
        <f t="shared" si="200"/>
        <v>0</v>
      </c>
      <c r="GD86" s="27"/>
      <c r="GE86" s="324">
        <f>SUMIF('Rekapitulasi Juni'!$AL$804:$AL$984,APS!$B86,'Rekapitulasi Juni'!$AM$804:$AM$984)</f>
        <v>0</v>
      </c>
      <c r="GF86" s="324">
        <f>SUMIF('Rekapitulasi Juni'!$AL$804:$AL$984,APS!$B86,'Rekapitulasi Juni'!$AN$804:$AN$984)</f>
        <v>0</v>
      </c>
      <c r="GG86" s="27"/>
      <c r="GH86" s="325">
        <f t="shared" si="125"/>
        <v>0</v>
      </c>
      <c r="GI86" s="325">
        <f t="shared" si="126"/>
        <v>0</v>
      </c>
      <c r="GJ86" s="27"/>
      <c r="GK86" s="27"/>
      <c r="GL86" s="41">
        <f t="shared" si="201"/>
        <v>0</v>
      </c>
      <c r="GM86" s="41">
        <f t="shared" si="202"/>
        <v>0</v>
      </c>
      <c r="GN86" s="41">
        <f t="shared" si="203"/>
        <v>0</v>
      </c>
      <c r="GO86" s="41">
        <f t="shared" si="204"/>
        <v>0</v>
      </c>
      <c r="GP86" s="41">
        <f t="shared" si="205"/>
        <v>0</v>
      </c>
      <c r="GQ86" s="41">
        <f t="shared" si="206"/>
        <v>0</v>
      </c>
      <c r="GR86" s="180">
        <f t="shared" si="207"/>
        <v>0</v>
      </c>
      <c r="GS86" s="41">
        <f t="shared" si="127"/>
        <v>0</v>
      </c>
      <c r="GT86" s="41">
        <f t="shared" si="128"/>
        <v>0</v>
      </c>
      <c r="GU86" s="41">
        <f t="shared" si="129"/>
        <v>0</v>
      </c>
      <c r="GV86" s="41">
        <f t="shared" si="130"/>
        <v>0</v>
      </c>
      <c r="GW86" s="41">
        <f t="shared" si="131"/>
        <v>0</v>
      </c>
      <c r="GX86" s="41">
        <f t="shared" si="132"/>
        <v>0</v>
      </c>
      <c r="GY86" s="180">
        <f t="shared" si="133"/>
        <v>0</v>
      </c>
      <c r="GZ86" s="41">
        <v>70</v>
      </c>
      <c r="HA86" s="32"/>
      <c r="HB86" s="42">
        <f t="shared" si="208"/>
        <v>0</v>
      </c>
      <c r="HC86" s="43"/>
    </row>
    <row r="87" spans="1:211" ht="15" hidden="1" customHeight="1">
      <c r="A87" s="31" t="s">
        <v>185</v>
      </c>
      <c r="B87" s="32" t="s">
        <v>186</v>
      </c>
      <c r="C87" s="31" t="s">
        <v>184</v>
      </c>
      <c r="D87" s="31" t="s">
        <v>1259</v>
      </c>
      <c r="E87" s="31" t="s">
        <v>43</v>
      </c>
      <c r="F87" s="31" t="s">
        <v>152</v>
      </c>
      <c r="G87" s="33">
        <v>0</v>
      </c>
      <c r="H87" s="33">
        <v>0</v>
      </c>
      <c r="I87" s="33">
        <v>0</v>
      </c>
      <c r="J87" s="34">
        <f>IFERROR(VLOOKUP(A87,#REF!,3,0),0)</f>
        <v>0</v>
      </c>
      <c r="K87" s="34">
        <f t="shared" si="118"/>
        <v>0</v>
      </c>
      <c r="L87" s="34">
        <v>0</v>
      </c>
      <c r="M87" s="34">
        <v>0</v>
      </c>
      <c r="N87" s="35">
        <f t="shared" si="119"/>
        <v>0</v>
      </c>
      <c r="O87" s="35">
        <f t="shared" si="120"/>
        <v>0</v>
      </c>
      <c r="P87" s="36">
        <v>0</v>
      </c>
      <c r="Q87" s="36">
        <f t="shared" si="134"/>
        <v>0</v>
      </c>
      <c r="R87" s="36"/>
      <c r="S87" s="37">
        <f ca="1">SUMIF(ROP!$D$6:$H$65536,A87,ROP!$J$6:$J$65536)</f>
        <v>0</v>
      </c>
      <c r="T87" s="37">
        <f>SUMIF(HASIL!$B:$B,APS!$B87&amp;RIGHT(APS!T$9,2),HASIL!$I:$I)</f>
        <v>0</v>
      </c>
      <c r="U87" s="37">
        <f>SUMIF(HASIL!$B:$B,APS!$B87&amp;RIGHT(APS!U$9,2),HASIL!$I:$I)</f>
        <v>0</v>
      </c>
      <c r="V87" s="37">
        <f>SUMIF(HASIL!$B:$B,APS!$B87&amp;RIGHT(APS!V$9,2),HASIL!$I:$I)</f>
        <v>0</v>
      </c>
      <c r="W87" s="37">
        <f>SUMIF(HASIL!$B:$B,APS!$B87&amp;RIGHT(APS!W$9,2),HASIL!$I:$I)</f>
        <v>0</v>
      </c>
      <c r="X87" s="38">
        <f t="shared" si="121"/>
        <v>0</v>
      </c>
      <c r="Y87" s="38">
        <f t="shared" si="122"/>
        <v>0</v>
      </c>
      <c r="Z87" s="39">
        <f t="shared" si="209"/>
        <v>0</v>
      </c>
      <c r="AA87" s="39">
        <f t="shared" si="124"/>
        <v>0</v>
      </c>
      <c r="AB87" s="40">
        <f t="shared" si="210"/>
        <v>0</v>
      </c>
      <c r="AC87" s="27">
        <v>0</v>
      </c>
      <c r="AD87" s="27"/>
      <c r="AE87" s="27"/>
      <c r="AF87" s="27"/>
      <c r="AG87" s="27"/>
      <c r="AH87" s="27"/>
      <c r="AI87" s="324">
        <f>SUMIF('Rekapitulasi Juni'!$D$9:$D$192,APS!$B87,'Rekapitulasi Juni'!$E$9:$E$192)</f>
        <v>0</v>
      </c>
      <c r="AJ87" s="324">
        <f>SUMIF('Rekapitulasi Juni'!$D$9:$D$192,APS!$B87,'Rekapitulasi Juni'!$F$9:$F$192)</f>
        <v>0</v>
      </c>
      <c r="AK87" s="324">
        <f>SUMIF('Rekapitulasi Juni'!$D$9:$D$192,APS!$B87,'Rekapitulasi Juni'!$K$9:$K$192)</f>
        <v>0</v>
      </c>
      <c r="AL87" s="325">
        <f t="shared" si="135"/>
        <v>0</v>
      </c>
      <c r="AM87" s="325">
        <f t="shared" si="136"/>
        <v>0</v>
      </c>
      <c r="AN87" s="27"/>
      <c r="AO87" s="324">
        <f>SUMIF('Rekapitulasi Juni'!$U$9:$U$192,APS!$B87,'Rekapitulasi Juni'!$V$9:$V$192)</f>
        <v>0</v>
      </c>
      <c r="AP87" s="324">
        <f>SUMIF('Rekapitulasi Juni'!$U$9:$U$192,APS!$B87,'Rekapitulasi Juni'!$W$9:$W$192)</f>
        <v>0</v>
      </c>
      <c r="AQ87" s="27"/>
      <c r="AR87" s="325">
        <f t="shared" si="137"/>
        <v>0</v>
      </c>
      <c r="AS87" s="325">
        <f t="shared" si="138"/>
        <v>0</v>
      </c>
      <c r="AT87" s="27"/>
      <c r="AU87" s="324">
        <f>SUMIF('Rekapitulasi Juni'!$AL$9:$AL$192,APS!$B87,'Rekapitulasi Juni'!$AM$9:$AM$192)</f>
        <v>0</v>
      </c>
      <c r="AV87" s="324">
        <f>SUMIF('Rekapitulasi Juni'!$AL$9:$AL$192,APS!$B87,'Rekapitulasi Juni'!$AN$9:$AN$192)</f>
        <v>0</v>
      </c>
      <c r="AW87" s="27"/>
      <c r="AX87" s="325">
        <f t="shared" si="139"/>
        <v>0</v>
      </c>
      <c r="AY87" s="325">
        <f t="shared" si="140"/>
        <v>0</v>
      </c>
      <c r="AZ87" s="41">
        <f t="shared" si="141"/>
        <v>0</v>
      </c>
      <c r="BA87" s="41">
        <f t="shared" si="142"/>
        <v>0</v>
      </c>
      <c r="BB87" s="41">
        <f t="shared" si="143"/>
        <v>0</v>
      </c>
      <c r="BC87" s="41">
        <f t="shared" si="144"/>
        <v>0</v>
      </c>
      <c r="BD87" s="41">
        <f t="shared" si="145"/>
        <v>0</v>
      </c>
      <c r="BE87" s="41">
        <f t="shared" si="146"/>
        <v>0</v>
      </c>
      <c r="BF87" s="180">
        <f t="shared" si="147"/>
        <v>0</v>
      </c>
      <c r="BG87" s="27">
        <v>0</v>
      </c>
      <c r="BH87" s="27"/>
      <c r="BI87" s="324">
        <f>SUMIF('Rekapitulasi Juni'!$D$214:$D$393,APS!$B87,'Rekapitulasi Juni'!$E$214:$E$393)</f>
        <v>0</v>
      </c>
      <c r="BJ87" s="324">
        <f>SUMIF('Rekapitulasi Juni'!$D$214:$D$393,APS!$B87,'Rekapitulasi Juni'!$F$214:$F$393)</f>
        <v>0</v>
      </c>
      <c r="BK87" s="27"/>
      <c r="BL87" s="325">
        <f t="shared" si="148"/>
        <v>0</v>
      </c>
      <c r="BM87" s="325">
        <f t="shared" si="149"/>
        <v>0</v>
      </c>
      <c r="BN87" s="27"/>
      <c r="BO87" s="324">
        <f>SUMIF('Rekapitulasi Juni'!$U$214:$U$393,APS!$B87,'Rekapitulasi Juni'!$V$214:$V$393)</f>
        <v>0</v>
      </c>
      <c r="BP87" s="324">
        <f>SUMIF('Rekapitulasi Juni'!$U$214:$U$393,APS!$B87,'Rekapitulasi Juni'!$W$214:$W$393)</f>
        <v>0</v>
      </c>
      <c r="BQ87" s="27"/>
      <c r="BR87" s="325">
        <f t="shared" si="150"/>
        <v>0</v>
      </c>
      <c r="BS87" s="325">
        <f t="shared" si="151"/>
        <v>0</v>
      </c>
      <c r="BT87" s="27"/>
      <c r="BU87" s="324">
        <f>SUMIF('Rekapitulasi Juni'!$AL$214:$AL$393,APS!$B87,'Rekapitulasi Juni'!$AM$214:$AM$393)</f>
        <v>0</v>
      </c>
      <c r="BV87" s="324">
        <f>SUMIF('Rekapitulasi Juni'!$AL$214:$AL$393,APS!$B87,'Rekapitulasi Juni'!$AN$214:$AN$393)</f>
        <v>0</v>
      </c>
      <c r="BW87" s="27"/>
      <c r="BX87" s="325">
        <f t="shared" si="152"/>
        <v>0</v>
      </c>
      <c r="BY87" s="325">
        <f t="shared" si="153"/>
        <v>0</v>
      </c>
      <c r="BZ87" s="27"/>
      <c r="CA87" s="324">
        <f>SUMIF('Rekapitulasi Juni'!$BA$214:$BA$393,APS!$B87,'Rekapitulasi Juni'!$BB$214:$BB$393)</f>
        <v>0</v>
      </c>
      <c r="CB87" s="324">
        <f>SUMIF('Rekapitulasi Juni'!$BA$214:$BA$393,APS!$B87,'Rekapitulasi Juni'!$BC$214:$BC$393)</f>
        <v>0</v>
      </c>
      <c r="CC87" s="27"/>
      <c r="CD87" s="325">
        <f t="shared" si="154"/>
        <v>0</v>
      </c>
      <c r="CE87" s="325">
        <f t="shared" si="155"/>
        <v>0</v>
      </c>
      <c r="CF87" s="27"/>
      <c r="CG87" s="324">
        <f>SUMIF('Rekapitulasi Juni'!$BP$214:$BP$393,APS!$B87,'Rekapitulasi Juni'!$BQ$214:$BQ$393)</f>
        <v>0</v>
      </c>
      <c r="CH87" s="324">
        <f>SUMIF('Rekapitulasi Juni'!$BP$214:$BP$393,APS!$B87,'Rekapitulasi Juni'!$BR$214:$BR$393)</f>
        <v>0</v>
      </c>
      <c r="CI87" s="27"/>
      <c r="CJ87" s="325">
        <f t="shared" si="156"/>
        <v>0</v>
      </c>
      <c r="CK87" s="325">
        <f t="shared" si="157"/>
        <v>0</v>
      </c>
      <c r="CL87" s="41">
        <f t="shared" si="158"/>
        <v>0</v>
      </c>
      <c r="CM87" s="41">
        <f t="shared" si="159"/>
        <v>0</v>
      </c>
      <c r="CN87" s="41">
        <f t="shared" si="160"/>
        <v>0</v>
      </c>
      <c r="CO87" s="41">
        <f t="shared" si="161"/>
        <v>0</v>
      </c>
      <c r="CP87" s="41">
        <f t="shared" si="162"/>
        <v>0</v>
      </c>
      <c r="CQ87" s="41">
        <f t="shared" si="163"/>
        <v>0</v>
      </c>
      <c r="CR87" s="180">
        <f t="shared" si="164"/>
        <v>0</v>
      </c>
      <c r="CS87" s="27">
        <v>0</v>
      </c>
      <c r="CT87" s="27"/>
      <c r="CU87" s="324">
        <f>SUMIF('Rekapitulasi Juni'!$D$410:$D$588,APS!$B87,'Rekapitulasi Juni'!$E$410:$E$588)</f>
        <v>0</v>
      </c>
      <c r="CV87" s="324">
        <f>SUMIF('Rekapitulasi Juni'!$D$410:$D$588,APS!$B87,'Rekapitulasi Juni'!$F$410:$F$588)</f>
        <v>0</v>
      </c>
      <c r="CW87" s="27"/>
      <c r="CX87" s="325">
        <f t="shared" si="165"/>
        <v>0</v>
      </c>
      <c r="CY87" s="325">
        <f t="shared" si="166"/>
        <v>0</v>
      </c>
      <c r="CZ87" s="27"/>
      <c r="DA87" s="324">
        <f>SUMIF('Rekapitulasi Juni'!$U$410:$U$588,APS!$B87,'Rekapitulasi Juni'!$V$410:$V$588)</f>
        <v>0</v>
      </c>
      <c r="DB87" s="324">
        <f>SUMIF('Rekapitulasi Juni'!$U$410:$U$588,APS!$B87,'Rekapitulasi Juni'!$W$410:$W$588)</f>
        <v>0</v>
      </c>
      <c r="DC87" s="27"/>
      <c r="DD87" s="325">
        <f t="shared" si="167"/>
        <v>0</v>
      </c>
      <c r="DE87" s="325">
        <f t="shared" si="168"/>
        <v>0</v>
      </c>
      <c r="DF87" s="27"/>
      <c r="DG87" s="324">
        <f>SUMIF('Rekapitulasi Juni'!$AL$410:$AL$588,APS!$B87,'Rekapitulasi Juni'!$AM$410:$AM$588)</f>
        <v>0</v>
      </c>
      <c r="DH87" s="324">
        <f>SUMIF('Rekapitulasi Juni'!$AL$410:$AL$588,APS!$B87,'Rekapitulasi Juni'!$AN$410:$AN$588)</f>
        <v>0</v>
      </c>
      <c r="DI87" s="27"/>
      <c r="DJ87" s="325">
        <f t="shared" si="169"/>
        <v>0</v>
      </c>
      <c r="DK87" s="325">
        <f t="shared" si="170"/>
        <v>0</v>
      </c>
      <c r="DL87" s="27"/>
      <c r="DM87" s="324">
        <f>SUMIF('Rekapitulasi Juni'!$BA$410:$BA$588,APS!$B87,'Rekapitulasi Juni'!$BB$410:$BB$588)</f>
        <v>0</v>
      </c>
      <c r="DN87" s="324">
        <f>SUMIF('Rekapitulasi Juni'!$BA$410:$BA$588,APS!$B87,'Rekapitulasi Juni'!$BC$410:$BC$588)</f>
        <v>0</v>
      </c>
      <c r="DO87" s="324">
        <f>SUMIF('Rekapitulasi Juni'!$BA$410:$BA$588,APS!$B87,'Rekapitulasi Juni'!$BF$410:$BF$588)</f>
        <v>0</v>
      </c>
      <c r="DP87" s="325">
        <f t="shared" si="171"/>
        <v>0</v>
      </c>
      <c r="DQ87" s="325">
        <f t="shared" si="172"/>
        <v>0</v>
      </c>
      <c r="DR87" s="27"/>
      <c r="DS87" s="324">
        <f>SUMIF('Rekapitulasi Juni'!$BP$410:$BP$588,APS!$B87,'Rekapitulasi Juni'!$BQ$410:$BQ$588)</f>
        <v>0</v>
      </c>
      <c r="DT87" s="324">
        <f>SUMIF('Rekapitulasi Juni'!$BP$410:$BP$588,APS!$B87,'Rekapitulasi Juni'!$BR$410:$BR$588)</f>
        <v>0</v>
      </c>
      <c r="DU87" s="27"/>
      <c r="DV87" s="325">
        <f t="shared" si="173"/>
        <v>0</v>
      </c>
      <c r="DW87" s="325">
        <f t="shared" si="174"/>
        <v>0</v>
      </c>
      <c r="DX87" s="41">
        <f t="shared" si="175"/>
        <v>0</v>
      </c>
      <c r="DY87" s="41">
        <f t="shared" si="176"/>
        <v>0</v>
      </c>
      <c r="DZ87" s="41">
        <f t="shared" si="177"/>
        <v>0</v>
      </c>
      <c r="EA87" s="41">
        <f t="shared" si="178"/>
        <v>0</v>
      </c>
      <c r="EB87" s="41">
        <f t="shared" si="179"/>
        <v>0</v>
      </c>
      <c r="EC87" s="41">
        <f t="shared" si="180"/>
        <v>0</v>
      </c>
      <c r="ED87" s="180">
        <f t="shared" si="181"/>
        <v>0</v>
      </c>
      <c r="EE87" s="27">
        <v>0</v>
      </c>
      <c r="EF87" s="27"/>
      <c r="EG87" s="324">
        <f>SUMIF('Rekapitulasi Juni'!$D$608:$D$786,APS!$B87,'Rekapitulasi Juni'!$E$608:$E$786)</f>
        <v>0</v>
      </c>
      <c r="EH87" s="324">
        <f>SUMIF('Rekapitulasi Juni'!$D$608:$D$786,APS!$B87,'Rekapitulasi Juni'!$F$608:$F$786)</f>
        <v>0</v>
      </c>
      <c r="EI87" s="27"/>
      <c r="EJ87" s="325">
        <f t="shared" si="182"/>
        <v>0</v>
      </c>
      <c r="EK87" s="325">
        <f t="shared" si="183"/>
        <v>0</v>
      </c>
      <c r="EL87" s="27"/>
      <c r="EM87" s="324">
        <f>SUMIF('Rekapitulasi Juni'!$U$608:$U$786,APS!$B87,'Rekapitulasi Juni'!$V$608:$V$786)</f>
        <v>0</v>
      </c>
      <c r="EN87" s="324">
        <f>SUMIF('Rekapitulasi Juni'!$U$608:$U$786,APS!$B87,'Rekapitulasi Juni'!$W$608:$W$786)</f>
        <v>0</v>
      </c>
      <c r="EO87" s="27"/>
      <c r="EP87" s="325">
        <f t="shared" si="184"/>
        <v>0</v>
      </c>
      <c r="EQ87" s="325">
        <f t="shared" si="185"/>
        <v>0</v>
      </c>
      <c r="ER87" s="27"/>
      <c r="ES87" s="324">
        <f>SUMIF('Rekapitulasi Juni'!$AL$608:$AL$786,APS!$B87,'Rekapitulasi Juni'!$AM$608:$AM$786)</f>
        <v>0</v>
      </c>
      <c r="ET87" s="324">
        <f>SUMIF('Rekapitulasi Juni'!$AL$608:$AL$786,APS!$B87,'Rekapitulasi Juni'!$AN$608:$AN$786)</f>
        <v>0</v>
      </c>
      <c r="EU87" s="27"/>
      <c r="EV87" s="325">
        <f t="shared" si="186"/>
        <v>0</v>
      </c>
      <c r="EW87" s="325">
        <f t="shared" si="187"/>
        <v>0</v>
      </c>
      <c r="EX87" s="27"/>
      <c r="EY87" s="324">
        <f>SUMIF('Rekapitulasi Juni'!$BA$608:$BA$786,APS!$B87,'Rekapitulasi Juni'!$BB$608:$BB$786)</f>
        <v>0</v>
      </c>
      <c r="EZ87" s="324">
        <f>SUMIF('Rekapitulasi Juni'!$BA$608:$BA$786,APS!$B87,'Rekapitulasi Juni'!$BC$608:$BC$786)</f>
        <v>0</v>
      </c>
      <c r="FA87" s="324">
        <f>SUMIF('Rekapitulasi Juni'!$BA$608:$BA$786,APS!$B87,'Rekapitulasi Juni'!$BF$608:$BF$786)</f>
        <v>0</v>
      </c>
      <c r="FB87" s="325">
        <f t="shared" si="188"/>
        <v>0</v>
      </c>
      <c r="FC87" s="325">
        <f t="shared" si="189"/>
        <v>0</v>
      </c>
      <c r="FD87" s="27"/>
      <c r="FE87" s="27"/>
      <c r="FF87" s="27"/>
      <c r="FG87" s="27"/>
      <c r="FH87" s="27"/>
      <c r="FI87" s="27"/>
      <c r="FJ87" s="41">
        <f t="shared" si="190"/>
        <v>0</v>
      </c>
      <c r="FK87" s="41">
        <f t="shared" si="191"/>
        <v>0</v>
      </c>
      <c r="FL87" s="41">
        <f t="shared" si="192"/>
        <v>0</v>
      </c>
      <c r="FM87" s="41">
        <f t="shared" si="193"/>
        <v>0</v>
      </c>
      <c r="FN87" s="41">
        <f t="shared" si="194"/>
        <v>0</v>
      </c>
      <c r="FO87" s="41">
        <f t="shared" si="195"/>
        <v>0</v>
      </c>
      <c r="FP87" s="180">
        <f t="shared" si="196"/>
        <v>0</v>
      </c>
      <c r="FQ87" s="27"/>
      <c r="FR87" s="27"/>
      <c r="FS87" s="324">
        <f>SUMIF('Rekapitulasi Juni'!$D$804:$D$984,APS!$B87,'Rekapitulasi Juni'!$E$804:$E$984)</f>
        <v>0</v>
      </c>
      <c r="FT87" s="324">
        <f>SUMIF('Rekapitulasi Juni'!$D$804:$D$984,APS!$B87,'Rekapitulasi Juni'!$F$804:$F$984)</f>
        <v>0</v>
      </c>
      <c r="FU87" s="27"/>
      <c r="FV87" s="325">
        <f t="shared" si="197"/>
        <v>0</v>
      </c>
      <c r="FW87" s="325">
        <f t="shared" si="198"/>
        <v>0</v>
      </c>
      <c r="FX87" s="27"/>
      <c r="FY87" s="324">
        <f>SUMIF('Rekapitulasi Juni'!$U$804:$U$984,APS!$B87,'Rekapitulasi Juni'!$V$804:$V$984)</f>
        <v>0</v>
      </c>
      <c r="FZ87" s="324">
        <f>SUMIF('Rekapitulasi Juni'!$U$804:$U$984,APS!$B87,'Rekapitulasi Juni'!$W$804:$W$984)</f>
        <v>0</v>
      </c>
      <c r="GA87" s="27"/>
      <c r="GB87" s="325">
        <f t="shared" si="199"/>
        <v>0</v>
      </c>
      <c r="GC87" s="325">
        <f t="shared" si="200"/>
        <v>0</v>
      </c>
      <c r="GD87" s="27"/>
      <c r="GE87" s="324">
        <f>SUMIF('Rekapitulasi Juni'!$AL$804:$AL$984,APS!$B87,'Rekapitulasi Juni'!$AM$804:$AM$984)</f>
        <v>0</v>
      </c>
      <c r="GF87" s="324">
        <f>SUMIF('Rekapitulasi Juni'!$AL$804:$AL$984,APS!$B87,'Rekapitulasi Juni'!$AN$804:$AN$984)</f>
        <v>0</v>
      </c>
      <c r="GG87" s="27"/>
      <c r="GH87" s="325">
        <f t="shared" si="125"/>
        <v>0</v>
      </c>
      <c r="GI87" s="325">
        <f t="shared" si="126"/>
        <v>0</v>
      </c>
      <c r="GJ87" s="27"/>
      <c r="GK87" s="27"/>
      <c r="GL87" s="41">
        <f t="shared" si="201"/>
        <v>0</v>
      </c>
      <c r="GM87" s="41">
        <f t="shared" si="202"/>
        <v>0</v>
      </c>
      <c r="GN87" s="41">
        <f t="shared" si="203"/>
        <v>0</v>
      </c>
      <c r="GO87" s="41">
        <f t="shared" si="204"/>
        <v>0</v>
      </c>
      <c r="GP87" s="41">
        <f t="shared" si="205"/>
        <v>0</v>
      </c>
      <c r="GQ87" s="41">
        <f t="shared" si="206"/>
        <v>0</v>
      </c>
      <c r="GR87" s="180">
        <f t="shared" si="207"/>
        <v>0</v>
      </c>
      <c r="GS87" s="41">
        <f t="shared" si="127"/>
        <v>0</v>
      </c>
      <c r="GT87" s="41">
        <f t="shared" si="128"/>
        <v>0</v>
      </c>
      <c r="GU87" s="41">
        <f t="shared" si="129"/>
        <v>0</v>
      </c>
      <c r="GV87" s="41">
        <f t="shared" si="130"/>
        <v>0</v>
      </c>
      <c r="GW87" s="41">
        <f t="shared" si="131"/>
        <v>0</v>
      </c>
      <c r="GX87" s="41">
        <f t="shared" si="132"/>
        <v>0</v>
      </c>
      <c r="GY87" s="180">
        <f t="shared" si="133"/>
        <v>0</v>
      </c>
      <c r="GZ87" s="41">
        <v>71</v>
      </c>
      <c r="HA87" s="32"/>
      <c r="HB87" s="42">
        <f t="shared" si="208"/>
        <v>0</v>
      </c>
      <c r="HC87" s="43"/>
    </row>
    <row r="88" spans="1:211" ht="15" customHeight="1">
      <c r="A88" s="31" t="s">
        <v>187</v>
      </c>
      <c r="B88" s="32" t="s">
        <v>188</v>
      </c>
      <c r="C88" s="31" t="s">
        <v>184</v>
      </c>
      <c r="D88" s="31" t="s">
        <v>1259</v>
      </c>
      <c r="E88" s="31" t="s">
        <v>43</v>
      </c>
      <c r="F88" s="31" t="s">
        <v>152</v>
      </c>
      <c r="G88" s="47">
        <v>80</v>
      </c>
      <c r="H88" s="33">
        <v>0</v>
      </c>
      <c r="I88" s="33">
        <v>0</v>
      </c>
      <c r="J88" s="34">
        <f>IFERROR(VLOOKUP(A88,#REF!,3,0),0)</f>
        <v>0</v>
      </c>
      <c r="K88" s="34">
        <f t="shared" si="118"/>
        <v>0</v>
      </c>
      <c r="L88" s="34">
        <v>0</v>
      </c>
      <c r="M88" s="34">
        <v>0</v>
      </c>
      <c r="N88" s="35">
        <f t="shared" si="119"/>
        <v>80</v>
      </c>
      <c r="O88" s="35">
        <f t="shared" si="120"/>
        <v>80</v>
      </c>
      <c r="P88" s="36">
        <v>80</v>
      </c>
      <c r="Q88" s="36">
        <f t="shared" si="134"/>
        <v>80</v>
      </c>
      <c r="R88" s="36"/>
      <c r="S88" s="37">
        <f ca="1">SUMIF(ROP!$D$6:$H$65536,A88,ROP!$J$6:$J$65536)</f>
        <v>0</v>
      </c>
      <c r="T88" s="37">
        <f>SUMIF(HASIL!$B:$B,APS!$B88&amp;RIGHT(APS!T$9,2),HASIL!$I:$I)</f>
        <v>0</v>
      </c>
      <c r="U88" s="37">
        <f>SUMIF(HASIL!$B:$B,APS!$B88&amp;RIGHT(APS!U$9,2),HASIL!$I:$I)</f>
        <v>0</v>
      </c>
      <c r="V88" s="37">
        <f>SUMIF(HASIL!$B:$B,APS!$B88&amp;RIGHT(APS!V$9,2),HASIL!$I:$I)</f>
        <v>0</v>
      </c>
      <c r="W88" s="37">
        <f>SUMIF(HASIL!$B:$B,APS!$B88&amp;RIGHT(APS!W$9,2),HASIL!$I:$I)</f>
        <v>0</v>
      </c>
      <c r="X88" s="38">
        <f t="shared" si="121"/>
        <v>0</v>
      </c>
      <c r="Y88" s="38">
        <f t="shared" si="122"/>
        <v>-80</v>
      </c>
      <c r="Z88" s="39">
        <f t="shared" si="209"/>
        <v>0</v>
      </c>
      <c r="AA88" s="39">
        <f t="shared" si="124"/>
        <v>80</v>
      </c>
      <c r="AB88" s="40">
        <f t="shared" si="210"/>
        <v>80</v>
      </c>
      <c r="AC88" s="27">
        <v>0</v>
      </c>
      <c r="AD88" s="27"/>
      <c r="AE88" s="27"/>
      <c r="AF88" s="27"/>
      <c r="AG88" s="27"/>
      <c r="AH88" s="27"/>
      <c r="AI88" s="324">
        <f>SUMIF('Rekapitulasi Juni'!$D$9:$D$192,APS!$B88,'Rekapitulasi Juni'!$E$9:$E$192)</f>
        <v>0</v>
      </c>
      <c r="AJ88" s="324">
        <f>SUMIF('Rekapitulasi Juni'!$D$9:$D$192,APS!$B88,'Rekapitulasi Juni'!$F$9:$F$192)</f>
        <v>0</v>
      </c>
      <c r="AK88" s="324">
        <f>SUMIF('Rekapitulasi Juni'!$D$9:$D$192,APS!$B88,'Rekapitulasi Juni'!$K$9:$K$192)</f>
        <v>0</v>
      </c>
      <c r="AL88" s="325">
        <f t="shared" si="135"/>
        <v>0</v>
      </c>
      <c r="AM88" s="325">
        <f t="shared" si="136"/>
        <v>0</v>
      </c>
      <c r="AN88" s="27"/>
      <c r="AO88" s="324">
        <f>SUMIF('Rekapitulasi Juni'!$U$9:$U$192,APS!$B88,'Rekapitulasi Juni'!$V$9:$V$192)</f>
        <v>0</v>
      </c>
      <c r="AP88" s="324">
        <f>SUMIF('Rekapitulasi Juni'!$U$9:$U$192,APS!$B88,'Rekapitulasi Juni'!$W$9:$W$192)</f>
        <v>0</v>
      </c>
      <c r="AQ88" s="27"/>
      <c r="AR88" s="325">
        <f t="shared" si="137"/>
        <v>0</v>
      </c>
      <c r="AS88" s="325">
        <f t="shared" si="138"/>
        <v>0</v>
      </c>
      <c r="AT88" s="27"/>
      <c r="AU88" s="324">
        <f>SUMIF('Rekapitulasi Juni'!$AL$9:$AL$192,APS!$B88,'Rekapitulasi Juni'!$AM$9:$AM$192)</f>
        <v>0</v>
      </c>
      <c r="AV88" s="324">
        <f>SUMIF('Rekapitulasi Juni'!$AL$9:$AL$192,APS!$B88,'Rekapitulasi Juni'!$AN$9:$AN$192)</f>
        <v>0</v>
      </c>
      <c r="AW88" s="27"/>
      <c r="AX88" s="325">
        <f t="shared" si="139"/>
        <v>0</v>
      </c>
      <c r="AY88" s="325">
        <f t="shared" si="140"/>
        <v>0</v>
      </c>
      <c r="AZ88" s="41">
        <f t="shared" si="141"/>
        <v>0</v>
      </c>
      <c r="BA88" s="41">
        <f t="shared" si="142"/>
        <v>0</v>
      </c>
      <c r="BB88" s="41">
        <f t="shared" si="143"/>
        <v>0</v>
      </c>
      <c r="BC88" s="41">
        <f t="shared" si="144"/>
        <v>0</v>
      </c>
      <c r="BD88" s="41">
        <f t="shared" si="145"/>
        <v>0</v>
      </c>
      <c r="BE88" s="41">
        <f t="shared" si="146"/>
        <v>0</v>
      </c>
      <c r="BF88" s="180">
        <f t="shared" si="147"/>
        <v>0</v>
      </c>
      <c r="BG88" s="27">
        <v>0</v>
      </c>
      <c r="BH88" s="27"/>
      <c r="BI88" s="324">
        <f>SUMIF('Rekapitulasi Juni'!$D$214:$D$393,APS!$B88,'Rekapitulasi Juni'!$E$214:$E$393)</f>
        <v>0</v>
      </c>
      <c r="BJ88" s="324">
        <f>SUMIF('Rekapitulasi Juni'!$D$214:$D$393,APS!$B88,'Rekapitulasi Juni'!$F$214:$F$393)</f>
        <v>0</v>
      </c>
      <c r="BK88" s="27"/>
      <c r="BL88" s="325">
        <f t="shared" si="148"/>
        <v>0</v>
      </c>
      <c r="BM88" s="325">
        <f t="shared" si="149"/>
        <v>0</v>
      </c>
      <c r="BN88" s="27"/>
      <c r="BO88" s="324">
        <f>SUMIF('Rekapitulasi Juni'!$U$214:$U$393,APS!$B88,'Rekapitulasi Juni'!$V$214:$V$393)</f>
        <v>0</v>
      </c>
      <c r="BP88" s="324">
        <f>SUMIF('Rekapitulasi Juni'!$U$214:$U$393,APS!$B88,'Rekapitulasi Juni'!$W$214:$W$393)</f>
        <v>0</v>
      </c>
      <c r="BQ88" s="27"/>
      <c r="BR88" s="325">
        <f t="shared" si="150"/>
        <v>0</v>
      </c>
      <c r="BS88" s="325">
        <f t="shared" si="151"/>
        <v>0</v>
      </c>
      <c r="BT88" s="27"/>
      <c r="BU88" s="324">
        <f>SUMIF('Rekapitulasi Juni'!$AL$214:$AL$393,APS!$B88,'Rekapitulasi Juni'!$AM$214:$AM$393)</f>
        <v>0</v>
      </c>
      <c r="BV88" s="324">
        <f>SUMIF('Rekapitulasi Juni'!$AL$214:$AL$393,APS!$B88,'Rekapitulasi Juni'!$AN$214:$AN$393)</f>
        <v>0</v>
      </c>
      <c r="BW88" s="27"/>
      <c r="BX88" s="325">
        <f t="shared" si="152"/>
        <v>0</v>
      </c>
      <c r="BY88" s="325">
        <f t="shared" si="153"/>
        <v>0</v>
      </c>
      <c r="BZ88" s="27"/>
      <c r="CA88" s="324">
        <f>SUMIF('Rekapitulasi Juni'!$BA$214:$BA$393,APS!$B88,'Rekapitulasi Juni'!$BB$214:$BB$393)</f>
        <v>0</v>
      </c>
      <c r="CB88" s="324">
        <f>SUMIF('Rekapitulasi Juni'!$BA$214:$BA$393,APS!$B88,'Rekapitulasi Juni'!$BC$214:$BC$393)</f>
        <v>0</v>
      </c>
      <c r="CC88" s="27"/>
      <c r="CD88" s="325">
        <f t="shared" si="154"/>
        <v>0</v>
      </c>
      <c r="CE88" s="325">
        <f t="shared" si="155"/>
        <v>0</v>
      </c>
      <c r="CF88" s="27"/>
      <c r="CG88" s="324">
        <f>SUMIF('Rekapitulasi Juni'!$BP$214:$BP$393,APS!$B88,'Rekapitulasi Juni'!$BQ$214:$BQ$393)</f>
        <v>0</v>
      </c>
      <c r="CH88" s="324">
        <f>SUMIF('Rekapitulasi Juni'!$BP$214:$BP$393,APS!$B88,'Rekapitulasi Juni'!$BR$214:$BR$393)</f>
        <v>80</v>
      </c>
      <c r="CI88" s="27"/>
      <c r="CJ88" s="325">
        <f t="shared" si="156"/>
        <v>0</v>
      </c>
      <c r="CK88" s="325">
        <f t="shared" si="157"/>
        <v>0</v>
      </c>
      <c r="CL88" s="41">
        <f t="shared" si="158"/>
        <v>0</v>
      </c>
      <c r="CM88" s="41">
        <f t="shared" si="159"/>
        <v>0</v>
      </c>
      <c r="CN88" s="41">
        <f t="shared" si="160"/>
        <v>80</v>
      </c>
      <c r="CO88" s="41">
        <f t="shared" si="161"/>
        <v>0</v>
      </c>
      <c r="CP88" s="41">
        <f t="shared" si="162"/>
        <v>80</v>
      </c>
      <c r="CQ88" s="41">
        <f t="shared" si="163"/>
        <v>80</v>
      </c>
      <c r="CR88" s="180">
        <f t="shared" si="164"/>
        <v>0</v>
      </c>
      <c r="CS88" s="27">
        <v>80</v>
      </c>
      <c r="CT88" s="27"/>
      <c r="CU88" s="324">
        <f>SUMIF('Rekapitulasi Juni'!$D$410:$D$588,APS!$B88,'Rekapitulasi Juni'!$E$410:$E$588)</f>
        <v>0</v>
      </c>
      <c r="CV88" s="324">
        <f>SUMIF('Rekapitulasi Juni'!$D$410:$D$588,APS!$B88,'Rekapitulasi Juni'!$F$410:$F$588)</f>
        <v>0</v>
      </c>
      <c r="CW88" s="27"/>
      <c r="CX88" s="325">
        <f t="shared" si="165"/>
        <v>0</v>
      </c>
      <c r="CY88" s="325">
        <f t="shared" si="166"/>
        <v>0</v>
      </c>
      <c r="CZ88" s="27"/>
      <c r="DA88" s="324">
        <f>SUMIF('Rekapitulasi Juni'!$U$410:$U$588,APS!$B88,'Rekapitulasi Juni'!$V$410:$V$588)</f>
        <v>0</v>
      </c>
      <c r="DB88" s="324">
        <f>SUMIF('Rekapitulasi Juni'!$U$410:$U$588,APS!$B88,'Rekapitulasi Juni'!$W$410:$W$588)</f>
        <v>0</v>
      </c>
      <c r="DC88" s="27"/>
      <c r="DD88" s="325">
        <f t="shared" si="167"/>
        <v>0</v>
      </c>
      <c r="DE88" s="325">
        <f t="shared" si="168"/>
        <v>0</v>
      </c>
      <c r="DF88" s="27">
        <v>80</v>
      </c>
      <c r="DG88" s="324">
        <f>SUMIF('Rekapitulasi Juni'!$AL$410:$AL$588,APS!$B88,'Rekapitulasi Juni'!$AM$410:$AM$588)</f>
        <v>0</v>
      </c>
      <c r="DH88" s="324">
        <f>SUMIF('Rekapitulasi Juni'!$AL$410:$AL$588,APS!$B88,'Rekapitulasi Juni'!$AN$410:$AN$588)</f>
        <v>0</v>
      </c>
      <c r="DI88" s="27"/>
      <c r="DJ88" s="325">
        <f t="shared" si="169"/>
        <v>0</v>
      </c>
      <c r="DK88" s="325">
        <f t="shared" si="170"/>
        <v>0</v>
      </c>
      <c r="DL88" s="27"/>
      <c r="DM88" s="324">
        <f>SUMIF('Rekapitulasi Juni'!$BA$410:$BA$588,APS!$B88,'Rekapitulasi Juni'!$BB$410:$BB$588)</f>
        <v>0</v>
      </c>
      <c r="DN88" s="324">
        <f>SUMIF('Rekapitulasi Juni'!$BA$410:$BA$588,APS!$B88,'Rekapitulasi Juni'!$BC$410:$BC$588)</f>
        <v>0</v>
      </c>
      <c r="DO88" s="324">
        <f>SUMIF('Rekapitulasi Juni'!$BA$410:$BA$588,APS!$B88,'Rekapitulasi Juni'!$BF$410:$BF$588)</f>
        <v>0</v>
      </c>
      <c r="DP88" s="325">
        <f t="shared" si="171"/>
        <v>0</v>
      </c>
      <c r="DQ88" s="325">
        <f t="shared" si="172"/>
        <v>0</v>
      </c>
      <c r="DR88" s="27"/>
      <c r="DS88" s="324">
        <f>SUMIF('Rekapitulasi Juni'!$BP$410:$BP$588,APS!$B88,'Rekapitulasi Juni'!$BQ$410:$BQ$588)</f>
        <v>0</v>
      </c>
      <c r="DT88" s="324">
        <f>SUMIF('Rekapitulasi Juni'!$BP$410:$BP$588,APS!$B88,'Rekapitulasi Juni'!$BR$410:$BR$588)</f>
        <v>0</v>
      </c>
      <c r="DU88" s="27"/>
      <c r="DV88" s="325">
        <f t="shared" si="173"/>
        <v>0</v>
      </c>
      <c r="DW88" s="325">
        <f t="shared" si="174"/>
        <v>0</v>
      </c>
      <c r="DX88" s="41">
        <f t="shared" si="175"/>
        <v>80</v>
      </c>
      <c r="DY88" s="41">
        <f t="shared" si="176"/>
        <v>0</v>
      </c>
      <c r="DZ88" s="41">
        <f t="shared" si="177"/>
        <v>0</v>
      </c>
      <c r="EA88" s="41">
        <f t="shared" si="178"/>
        <v>0</v>
      </c>
      <c r="EB88" s="41">
        <f t="shared" si="179"/>
        <v>0</v>
      </c>
      <c r="EC88" s="41">
        <f t="shared" si="180"/>
        <v>-80</v>
      </c>
      <c r="ED88" s="180">
        <f t="shared" si="181"/>
        <v>0</v>
      </c>
      <c r="EE88" s="27">
        <v>0</v>
      </c>
      <c r="EF88" s="27"/>
      <c r="EG88" s="324">
        <f>SUMIF('Rekapitulasi Juni'!$D$608:$D$786,APS!$B88,'Rekapitulasi Juni'!$E$608:$E$786)</f>
        <v>0</v>
      </c>
      <c r="EH88" s="324">
        <f>SUMIF('Rekapitulasi Juni'!$D$608:$D$786,APS!$B88,'Rekapitulasi Juni'!$F$608:$F$786)</f>
        <v>0</v>
      </c>
      <c r="EI88" s="27"/>
      <c r="EJ88" s="325">
        <f t="shared" si="182"/>
        <v>0</v>
      </c>
      <c r="EK88" s="325">
        <f t="shared" si="183"/>
        <v>0</v>
      </c>
      <c r="EL88" s="27"/>
      <c r="EM88" s="324">
        <f>SUMIF('Rekapitulasi Juni'!$U$608:$U$786,APS!$B88,'Rekapitulasi Juni'!$V$608:$V$786)</f>
        <v>0</v>
      </c>
      <c r="EN88" s="324">
        <f>SUMIF('Rekapitulasi Juni'!$U$608:$U$786,APS!$B88,'Rekapitulasi Juni'!$W$608:$W$786)</f>
        <v>0</v>
      </c>
      <c r="EO88" s="27"/>
      <c r="EP88" s="325">
        <f t="shared" si="184"/>
        <v>0</v>
      </c>
      <c r="EQ88" s="325">
        <f t="shared" si="185"/>
        <v>0</v>
      </c>
      <c r="ER88" s="27"/>
      <c r="ES88" s="324">
        <f>SUMIF('Rekapitulasi Juni'!$AL$608:$AL$786,APS!$B88,'Rekapitulasi Juni'!$AM$608:$AM$786)</f>
        <v>0</v>
      </c>
      <c r="ET88" s="324">
        <f>SUMIF('Rekapitulasi Juni'!$AL$608:$AL$786,APS!$B88,'Rekapitulasi Juni'!$AN$608:$AN$786)</f>
        <v>0</v>
      </c>
      <c r="EU88" s="27"/>
      <c r="EV88" s="325">
        <f t="shared" si="186"/>
        <v>0</v>
      </c>
      <c r="EW88" s="325">
        <f t="shared" si="187"/>
        <v>0</v>
      </c>
      <c r="EX88" s="27"/>
      <c r="EY88" s="324">
        <f>SUMIF('Rekapitulasi Juni'!$BA$608:$BA$786,APS!$B88,'Rekapitulasi Juni'!$BB$608:$BB$786)</f>
        <v>0</v>
      </c>
      <c r="EZ88" s="324">
        <f>SUMIF('Rekapitulasi Juni'!$BA$608:$BA$786,APS!$B88,'Rekapitulasi Juni'!$BC$608:$BC$786)</f>
        <v>0</v>
      </c>
      <c r="FA88" s="324">
        <f>SUMIF('Rekapitulasi Juni'!$BA$608:$BA$786,APS!$B88,'Rekapitulasi Juni'!$BF$608:$BF$786)</f>
        <v>0</v>
      </c>
      <c r="FB88" s="325">
        <f t="shared" si="188"/>
        <v>0</v>
      </c>
      <c r="FC88" s="325">
        <f t="shared" si="189"/>
        <v>0</v>
      </c>
      <c r="FD88" s="27"/>
      <c r="FE88" s="27"/>
      <c r="FF88" s="27"/>
      <c r="FG88" s="27"/>
      <c r="FH88" s="27"/>
      <c r="FI88" s="27"/>
      <c r="FJ88" s="41">
        <f t="shared" si="190"/>
        <v>0</v>
      </c>
      <c r="FK88" s="41">
        <f t="shared" si="191"/>
        <v>0</v>
      </c>
      <c r="FL88" s="41">
        <f t="shared" si="192"/>
        <v>0</v>
      </c>
      <c r="FM88" s="41">
        <f t="shared" si="193"/>
        <v>0</v>
      </c>
      <c r="FN88" s="41">
        <f t="shared" si="194"/>
        <v>0</v>
      </c>
      <c r="FO88" s="41">
        <f t="shared" si="195"/>
        <v>0</v>
      </c>
      <c r="FP88" s="180">
        <f t="shared" si="196"/>
        <v>0</v>
      </c>
      <c r="FQ88" s="27"/>
      <c r="FR88" s="27"/>
      <c r="FS88" s="324">
        <f>SUMIF('Rekapitulasi Juni'!$D$804:$D$984,APS!$B88,'Rekapitulasi Juni'!$E$804:$E$984)</f>
        <v>0</v>
      </c>
      <c r="FT88" s="324">
        <f>SUMIF('Rekapitulasi Juni'!$D$804:$D$984,APS!$B88,'Rekapitulasi Juni'!$F$804:$F$984)</f>
        <v>0</v>
      </c>
      <c r="FU88" s="27"/>
      <c r="FV88" s="325">
        <f t="shared" si="197"/>
        <v>0</v>
      </c>
      <c r="FW88" s="325">
        <f t="shared" si="198"/>
        <v>0</v>
      </c>
      <c r="FX88" s="27"/>
      <c r="FY88" s="324">
        <f>SUMIF('Rekapitulasi Juni'!$U$804:$U$984,APS!$B88,'Rekapitulasi Juni'!$V$804:$V$984)</f>
        <v>0</v>
      </c>
      <c r="FZ88" s="324">
        <f>SUMIF('Rekapitulasi Juni'!$U$804:$U$984,APS!$B88,'Rekapitulasi Juni'!$W$804:$W$984)</f>
        <v>0</v>
      </c>
      <c r="GA88" s="27"/>
      <c r="GB88" s="325">
        <f t="shared" si="199"/>
        <v>0</v>
      </c>
      <c r="GC88" s="325">
        <f t="shared" si="200"/>
        <v>0</v>
      </c>
      <c r="GD88" s="27"/>
      <c r="GE88" s="324">
        <f>SUMIF('Rekapitulasi Juni'!$AL$804:$AL$984,APS!$B88,'Rekapitulasi Juni'!$AM$804:$AM$984)</f>
        <v>0</v>
      </c>
      <c r="GF88" s="324">
        <f>SUMIF('Rekapitulasi Juni'!$AL$804:$AL$984,APS!$B88,'Rekapitulasi Juni'!$AN$804:$AN$984)</f>
        <v>0</v>
      </c>
      <c r="GG88" s="27"/>
      <c r="GH88" s="325">
        <f t="shared" si="125"/>
        <v>0</v>
      </c>
      <c r="GI88" s="325">
        <f t="shared" si="126"/>
        <v>0</v>
      </c>
      <c r="GJ88" s="27"/>
      <c r="GK88" s="27"/>
      <c r="GL88" s="41">
        <f t="shared" si="201"/>
        <v>0</v>
      </c>
      <c r="GM88" s="41">
        <f t="shared" si="202"/>
        <v>0</v>
      </c>
      <c r="GN88" s="41">
        <f t="shared" si="203"/>
        <v>0</v>
      </c>
      <c r="GO88" s="41">
        <f t="shared" si="204"/>
        <v>0</v>
      </c>
      <c r="GP88" s="41">
        <f t="shared" si="205"/>
        <v>0</v>
      </c>
      <c r="GQ88" s="41">
        <f t="shared" si="206"/>
        <v>0</v>
      </c>
      <c r="GR88" s="180">
        <f t="shared" si="207"/>
        <v>0</v>
      </c>
      <c r="GS88" s="41">
        <f t="shared" si="127"/>
        <v>80</v>
      </c>
      <c r="GT88" s="41">
        <f t="shared" si="128"/>
        <v>0</v>
      </c>
      <c r="GU88" s="41">
        <f t="shared" si="129"/>
        <v>80</v>
      </c>
      <c r="GV88" s="41">
        <f t="shared" si="130"/>
        <v>0</v>
      </c>
      <c r="GW88" s="41">
        <f t="shared" si="131"/>
        <v>80</v>
      </c>
      <c r="GX88" s="41">
        <f t="shared" si="132"/>
        <v>0</v>
      </c>
      <c r="GY88" s="180">
        <f t="shared" si="133"/>
        <v>100</v>
      </c>
      <c r="GZ88" s="41">
        <v>72</v>
      </c>
      <c r="HA88" s="32"/>
      <c r="HB88" s="42">
        <f t="shared" si="208"/>
        <v>0</v>
      </c>
      <c r="HC88" s="44"/>
    </row>
    <row r="89" spans="1:211" ht="15" customHeight="1">
      <c r="A89" s="31"/>
      <c r="B89" s="32" t="s">
        <v>1303</v>
      </c>
      <c r="C89" s="31" t="s">
        <v>184</v>
      </c>
      <c r="D89" s="31" t="s">
        <v>1259</v>
      </c>
      <c r="E89" s="31" t="s">
        <v>43</v>
      </c>
      <c r="F89" s="31" t="s">
        <v>152</v>
      </c>
      <c r="G89" s="33">
        <v>22</v>
      </c>
      <c r="H89" s="33">
        <v>0</v>
      </c>
      <c r="I89" s="33">
        <v>0</v>
      </c>
      <c r="J89" s="34">
        <f>IFERROR(VLOOKUP(A89,#REF!,3,0),0)</f>
        <v>0</v>
      </c>
      <c r="K89" s="34">
        <f>M89-L89</f>
        <v>0</v>
      </c>
      <c r="L89" s="34">
        <v>0</v>
      </c>
      <c r="M89" s="34">
        <v>0</v>
      </c>
      <c r="N89" s="35">
        <f>(G89+H89+I89)-(J89+K89)</f>
        <v>22</v>
      </c>
      <c r="O89" s="35">
        <f>IF(N89&gt;0,N89,0)</f>
        <v>22</v>
      </c>
      <c r="P89" s="36">
        <v>0</v>
      </c>
      <c r="Q89" s="36">
        <f t="shared" si="134"/>
        <v>22</v>
      </c>
      <c r="R89" s="36">
        <v>22</v>
      </c>
      <c r="S89" s="37">
        <f ca="1">SUMIF(ROP!$D$6:$H$65536,A89,ROP!$J$6:$J$65536)</f>
        <v>0</v>
      </c>
      <c r="T89" s="37">
        <f>SUMIF(HASIL!$B:$B,APS!$B89&amp;RIGHT(APS!T$9,2),HASIL!$I:$I)</f>
        <v>0</v>
      </c>
      <c r="U89" s="37">
        <f>SUMIF(HASIL!$B:$B,APS!$B89&amp;RIGHT(APS!U$9,2),HASIL!$I:$I)</f>
        <v>0</v>
      </c>
      <c r="V89" s="37">
        <f>SUMIF(HASIL!$B:$B,APS!$B89&amp;RIGHT(APS!V$9,2),HASIL!$I:$I)</f>
        <v>0</v>
      </c>
      <c r="W89" s="37">
        <f>SUMIF(HASIL!$B:$B,APS!$B89&amp;RIGHT(APS!W$9,2),HASIL!$I:$I)</f>
        <v>0</v>
      </c>
      <c r="X89" s="38">
        <f>SUM(T89:W89)</f>
        <v>0</v>
      </c>
      <c r="Y89" s="38">
        <f>X89-Q89</f>
        <v>-22</v>
      </c>
      <c r="Z89" s="39">
        <f>+AA89-Q89</f>
        <v>0</v>
      </c>
      <c r="AA89" s="39">
        <f t="shared" si="124"/>
        <v>22</v>
      </c>
      <c r="AB89" s="40">
        <f>+AC89+BG89+CS89+EE89+FQ89</f>
        <v>0</v>
      </c>
      <c r="AC89" s="27">
        <v>0</v>
      </c>
      <c r="AD89" s="27"/>
      <c r="AE89" s="27"/>
      <c r="AF89" s="27"/>
      <c r="AG89" s="27"/>
      <c r="AH89" s="27"/>
      <c r="AI89" s="324">
        <f>SUMIF('Rekapitulasi Juni'!$D$9:$D$192,APS!$B89,'Rekapitulasi Juni'!$E$9:$E$192)</f>
        <v>0</v>
      </c>
      <c r="AJ89" s="324">
        <f>SUMIF('Rekapitulasi Juni'!$D$9:$D$192,APS!$B89,'Rekapitulasi Juni'!$F$9:$F$192)</f>
        <v>0</v>
      </c>
      <c r="AK89" s="324">
        <f>SUMIF('Rekapitulasi Juni'!$D$9:$D$192,APS!$B89,'Rekapitulasi Juni'!$K$9:$K$192)</f>
        <v>0</v>
      </c>
      <c r="AL89" s="325">
        <f t="shared" si="135"/>
        <v>0</v>
      </c>
      <c r="AM89" s="325">
        <f t="shared" si="136"/>
        <v>0</v>
      </c>
      <c r="AN89" s="27"/>
      <c r="AO89" s="324">
        <f>SUMIF('Rekapitulasi Juni'!$U$9:$U$192,APS!$B89,'Rekapitulasi Juni'!$V$9:$V$192)</f>
        <v>0</v>
      </c>
      <c r="AP89" s="324">
        <f>SUMIF('Rekapitulasi Juni'!$U$9:$U$192,APS!$B89,'Rekapitulasi Juni'!$W$9:$W$192)</f>
        <v>0</v>
      </c>
      <c r="AQ89" s="27"/>
      <c r="AR89" s="325">
        <f t="shared" si="137"/>
        <v>0</v>
      </c>
      <c r="AS89" s="325">
        <f t="shared" si="138"/>
        <v>0</v>
      </c>
      <c r="AT89" s="27"/>
      <c r="AU89" s="324">
        <f>SUMIF('Rekapitulasi Juni'!$AL$9:$AL$192,APS!$B89,'Rekapitulasi Juni'!$AM$9:$AM$192)</f>
        <v>0</v>
      </c>
      <c r="AV89" s="324">
        <f>SUMIF('Rekapitulasi Juni'!$AL$9:$AL$192,APS!$B89,'Rekapitulasi Juni'!$AN$9:$AN$192)</f>
        <v>0</v>
      </c>
      <c r="AW89" s="27"/>
      <c r="AX89" s="325">
        <f t="shared" si="139"/>
        <v>0</v>
      </c>
      <c r="AY89" s="325">
        <f t="shared" si="140"/>
        <v>0</v>
      </c>
      <c r="AZ89" s="41">
        <f t="shared" si="141"/>
        <v>0</v>
      </c>
      <c r="BA89" s="41">
        <f t="shared" si="142"/>
        <v>0</v>
      </c>
      <c r="BB89" s="41">
        <f t="shared" si="143"/>
        <v>0</v>
      </c>
      <c r="BC89" s="41">
        <f t="shared" si="144"/>
        <v>0</v>
      </c>
      <c r="BD89" s="41">
        <f t="shared" si="145"/>
        <v>0</v>
      </c>
      <c r="BE89" s="41">
        <f t="shared" si="146"/>
        <v>0</v>
      </c>
      <c r="BF89" s="180">
        <f t="shared" si="147"/>
        <v>0</v>
      </c>
      <c r="BG89" s="27">
        <v>0</v>
      </c>
      <c r="BH89" s="27"/>
      <c r="BI89" s="324">
        <f>SUMIF('Rekapitulasi Juni'!$D$214:$D$393,APS!$B89,'Rekapitulasi Juni'!$E$214:$E$393)</f>
        <v>0</v>
      </c>
      <c r="BJ89" s="324">
        <f>SUMIF('Rekapitulasi Juni'!$D$214:$D$393,APS!$B89,'Rekapitulasi Juni'!$F$214:$F$393)</f>
        <v>0</v>
      </c>
      <c r="BK89" s="27"/>
      <c r="BL89" s="325">
        <f t="shared" si="148"/>
        <v>0</v>
      </c>
      <c r="BM89" s="325">
        <f t="shared" si="149"/>
        <v>0</v>
      </c>
      <c r="BN89" s="27"/>
      <c r="BO89" s="324">
        <f>SUMIF('Rekapitulasi Juni'!$U$214:$U$393,APS!$B89,'Rekapitulasi Juni'!$V$214:$V$393)</f>
        <v>0</v>
      </c>
      <c r="BP89" s="324">
        <f>SUMIF('Rekapitulasi Juni'!$U$214:$U$393,APS!$B89,'Rekapitulasi Juni'!$W$214:$W$393)</f>
        <v>0</v>
      </c>
      <c r="BQ89" s="27"/>
      <c r="BR89" s="325">
        <f t="shared" si="150"/>
        <v>0</v>
      </c>
      <c r="BS89" s="325">
        <f t="shared" si="151"/>
        <v>0</v>
      </c>
      <c r="BT89" s="27"/>
      <c r="BU89" s="324">
        <f>SUMIF('Rekapitulasi Juni'!$AL$214:$AL$393,APS!$B89,'Rekapitulasi Juni'!$AM$214:$AM$393)</f>
        <v>0</v>
      </c>
      <c r="BV89" s="324">
        <f>SUMIF('Rekapitulasi Juni'!$AL$214:$AL$393,APS!$B89,'Rekapitulasi Juni'!$AN$214:$AN$393)</f>
        <v>0</v>
      </c>
      <c r="BW89" s="27"/>
      <c r="BX89" s="325">
        <f t="shared" si="152"/>
        <v>0</v>
      </c>
      <c r="BY89" s="325">
        <f t="shared" si="153"/>
        <v>0</v>
      </c>
      <c r="BZ89" s="27"/>
      <c r="CA89" s="324">
        <f>SUMIF('Rekapitulasi Juni'!$BA$214:$BA$393,APS!$B89,'Rekapitulasi Juni'!$BB$214:$BB$393)</f>
        <v>0</v>
      </c>
      <c r="CB89" s="324">
        <f>SUMIF('Rekapitulasi Juni'!$BA$214:$BA$393,APS!$B89,'Rekapitulasi Juni'!$BC$214:$BC$393)</f>
        <v>0</v>
      </c>
      <c r="CC89" s="27"/>
      <c r="CD89" s="325">
        <f t="shared" si="154"/>
        <v>0</v>
      </c>
      <c r="CE89" s="325">
        <f t="shared" si="155"/>
        <v>0</v>
      </c>
      <c r="CF89" s="27"/>
      <c r="CG89" s="324">
        <f>SUMIF('Rekapitulasi Juni'!$BP$214:$BP$393,APS!$B89,'Rekapitulasi Juni'!$BQ$214:$BQ$393)</f>
        <v>32</v>
      </c>
      <c r="CH89" s="324">
        <f>SUMIF('Rekapitulasi Juni'!$BP$214:$BP$393,APS!$B89,'Rekapitulasi Juni'!$BR$214:$BR$393)</f>
        <v>22</v>
      </c>
      <c r="CI89" s="27"/>
      <c r="CJ89" s="325">
        <f t="shared" si="156"/>
        <v>0</v>
      </c>
      <c r="CK89" s="325">
        <f t="shared" si="157"/>
        <v>68.75</v>
      </c>
      <c r="CL89" s="41">
        <f t="shared" si="158"/>
        <v>0</v>
      </c>
      <c r="CM89" s="41">
        <f t="shared" si="159"/>
        <v>32</v>
      </c>
      <c r="CN89" s="41">
        <f t="shared" si="160"/>
        <v>22</v>
      </c>
      <c r="CO89" s="41">
        <f t="shared" si="161"/>
        <v>0</v>
      </c>
      <c r="CP89" s="41">
        <f t="shared" si="162"/>
        <v>22</v>
      </c>
      <c r="CQ89" s="41">
        <f t="shared" si="163"/>
        <v>22</v>
      </c>
      <c r="CR89" s="180">
        <f t="shared" si="164"/>
        <v>0</v>
      </c>
      <c r="CS89" s="27">
        <v>0</v>
      </c>
      <c r="CT89" s="27"/>
      <c r="CU89" s="324">
        <f>SUMIF('Rekapitulasi Juni'!$D$410:$D$588,APS!$B89,'Rekapitulasi Juni'!$E$410:$E$588)</f>
        <v>0</v>
      </c>
      <c r="CV89" s="324">
        <f>SUMIF('Rekapitulasi Juni'!$D$410:$D$588,APS!$B89,'Rekapitulasi Juni'!$F$410:$F$588)</f>
        <v>0</v>
      </c>
      <c r="CW89" s="27"/>
      <c r="CX89" s="325">
        <f t="shared" si="165"/>
        <v>0</v>
      </c>
      <c r="CY89" s="325">
        <f t="shared" si="166"/>
        <v>0</v>
      </c>
      <c r="CZ89" s="27"/>
      <c r="DA89" s="324">
        <f>SUMIF('Rekapitulasi Juni'!$U$410:$U$588,APS!$B89,'Rekapitulasi Juni'!$V$410:$V$588)</f>
        <v>0</v>
      </c>
      <c r="DB89" s="324">
        <f>SUMIF('Rekapitulasi Juni'!$U$410:$U$588,APS!$B89,'Rekapitulasi Juni'!$W$410:$W$588)</f>
        <v>0</v>
      </c>
      <c r="DC89" s="27"/>
      <c r="DD89" s="325">
        <f t="shared" si="167"/>
        <v>0</v>
      </c>
      <c r="DE89" s="325">
        <f t="shared" si="168"/>
        <v>0</v>
      </c>
      <c r="DF89" s="27"/>
      <c r="DG89" s="324">
        <f>SUMIF('Rekapitulasi Juni'!$AL$410:$AL$588,APS!$B89,'Rekapitulasi Juni'!$AM$410:$AM$588)</f>
        <v>0</v>
      </c>
      <c r="DH89" s="324">
        <f>SUMIF('Rekapitulasi Juni'!$AL$410:$AL$588,APS!$B89,'Rekapitulasi Juni'!$AN$410:$AN$588)</f>
        <v>0</v>
      </c>
      <c r="DI89" s="27"/>
      <c r="DJ89" s="325">
        <f t="shared" si="169"/>
        <v>0</v>
      </c>
      <c r="DK89" s="325">
        <f t="shared" si="170"/>
        <v>0</v>
      </c>
      <c r="DL89" s="27"/>
      <c r="DM89" s="324">
        <f>SUMIF('Rekapitulasi Juni'!$BA$410:$BA$588,APS!$B89,'Rekapitulasi Juni'!$BB$410:$BB$588)</f>
        <v>0</v>
      </c>
      <c r="DN89" s="324">
        <f>SUMIF('Rekapitulasi Juni'!$BA$410:$BA$588,APS!$B89,'Rekapitulasi Juni'!$BC$410:$BC$588)</f>
        <v>0</v>
      </c>
      <c r="DO89" s="324">
        <f>SUMIF('Rekapitulasi Juni'!$BA$410:$BA$588,APS!$B89,'Rekapitulasi Juni'!$BF$410:$BF$588)</f>
        <v>0</v>
      </c>
      <c r="DP89" s="325">
        <f t="shared" si="171"/>
        <v>0</v>
      </c>
      <c r="DQ89" s="325">
        <f t="shared" si="172"/>
        <v>0</v>
      </c>
      <c r="DR89" s="27">
        <v>22</v>
      </c>
      <c r="DS89" s="324">
        <f>SUMIF('Rekapitulasi Juni'!$BP$410:$BP$588,APS!$B89,'Rekapitulasi Juni'!$BQ$410:$BQ$588)</f>
        <v>0</v>
      </c>
      <c r="DT89" s="324">
        <f>SUMIF('Rekapitulasi Juni'!$BP$410:$BP$588,APS!$B89,'Rekapitulasi Juni'!$BR$410:$BR$588)</f>
        <v>0</v>
      </c>
      <c r="DU89" s="27"/>
      <c r="DV89" s="325">
        <f t="shared" si="173"/>
        <v>0</v>
      </c>
      <c r="DW89" s="325">
        <f t="shared" si="174"/>
        <v>0</v>
      </c>
      <c r="DX89" s="41">
        <f t="shared" si="175"/>
        <v>22</v>
      </c>
      <c r="DY89" s="41">
        <f t="shared" si="176"/>
        <v>0</v>
      </c>
      <c r="DZ89" s="41">
        <f t="shared" si="177"/>
        <v>0</v>
      </c>
      <c r="EA89" s="41">
        <f t="shared" si="178"/>
        <v>0</v>
      </c>
      <c r="EB89" s="41">
        <f t="shared" si="179"/>
        <v>0</v>
      </c>
      <c r="EC89" s="41">
        <f t="shared" si="180"/>
        <v>-22</v>
      </c>
      <c r="ED89" s="180">
        <f t="shared" si="181"/>
        <v>0</v>
      </c>
      <c r="EE89" s="27">
        <v>0</v>
      </c>
      <c r="EF89" s="27"/>
      <c r="EG89" s="324">
        <f>SUMIF('Rekapitulasi Juni'!$D$608:$D$786,APS!$B89,'Rekapitulasi Juni'!$E$608:$E$786)</f>
        <v>0</v>
      </c>
      <c r="EH89" s="324">
        <f>SUMIF('Rekapitulasi Juni'!$D$608:$D$786,APS!$B89,'Rekapitulasi Juni'!$F$608:$F$786)</f>
        <v>0</v>
      </c>
      <c r="EI89" s="27"/>
      <c r="EJ89" s="325">
        <f t="shared" si="182"/>
        <v>0</v>
      </c>
      <c r="EK89" s="325">
        <f t="shared" si="183"/>
        <v>0</v>
      </c>
      <c r="EL89" s="27"/>
      <c r="EM89" s="324">
        <f>SUMIF('Rekapitulasi Juni'!$U$608:$U$786,APS!$B89,'Rekapitulasi Juni'!$V$608:$V$786)</f>
        <v>0</v>
      </c>
      <c r="EN89" s="324">
        <f>SUMIF('Rekapitulasi Juni'!$U$608:$U$786,APS!$B89,'Rekapitulasi Juni'!$W$608:$W$786)</f>
        <v>0</v>
      </c>
      <c r="EO89" s="27"/>
      <c r="EP89" s="325">
        <f t="shared" si="184"/>
        <v>0</v>
      </c>
      <c r="EQ89" s="325">
        <f t="shared" si="185"/>
        <v>0</v>
      </c>
      <c r="ER89" s="27"/>
      <c r="ES89" s="324">
        <f>SUMIF('Rekapitulasi Juni'!$AL$608:$AL$786,APS!$B89,'Rekapitulasi Juni'!$AM$608:$AM$786)</f>
        <v>0</v>
      </c>
      <c r="ET89" s="324">
        <f>SUMIF('Rekapitulasi Juni'!$AL$608:$AL$786,APS!$B89,'Rekapitulasi Juni'!$AN$608:$AN$786)</f>
        <v>0</v>
      </c>
      <c r="EU89" s="27"/>
      <c r="EV89" s="325">
        <f t="shared" si="186"/>
        <v>0</v>
      </c>
      <c r="EW89" s="325">
        <f t="shared" si="187"/>
        <v>0</v>
      </c>
      <c r="EX89" s="27"/>
      <c r="EY89" s="324">
        <f>SUMIF('Rekapitulasi Juni'!$BA$608:$BA$786,APS!$B89,'Rekapitulasi Juni'!$BB$608:$BB$786)</f>
        <v>0</v>
      </c>
      <c r="EZ89" s="324">
        <f>SUMIF('Rekapitulasi Juni'!$BA$608:$BA$786,APS!$B89,'Rekapitulasi Juni'!$BC$608:$BC$786)</f>
        <v>0</v>
      </c>
      <c r="FA89" s="324">
        <f>SUMIF('Rekapitulasi Juni'!$BA$608:$BA$786,APS!$B89,'Rekapitulasi Juni'!$BF$608:$BF$786)</f>
        <v>0</v>
      </c>
      <c r="FB89" s="325">
        <f t="shared" si="188"/>
        <v>0</v>
      </c>
      <c r="FC89" s="325">
        <f t="shared" si="189"/>
        <v>0</v>
      </c>
      <c r="FD89" s="27"/>
      <c r="FE89" s="27"/>
      <c r="FF89" s="27"/>
      <c r="FG89" s="27"/>
      <c r="FH89" s="27"/>
      <c r="FI89" s="27"/>
      <c r="FJ89" s="41">
        <f t="shared" si="190"/>
        <v>0</v>
      </c>
      <c r="FK89" s="41">
        <f t="shared" si="191"/>
        <v>0</v>
      </c>
      <c r="FL89" s="41">
        <f t="shared" si="192"/>
        <v>0</v>
      </c>
      <c r="FM89" s="41">
        <f t="shared" si="193"/>
        <v>0</v>
      </c>
      <c r="FN89" s="41">
        <f t="shared" si="194"/>
        <v>0</v>
      </c>
      <c r="FO89" s="41">
        <f t="shared" si="195"/>
        <v>0</v>
      </c>
      <c r="FP89" s="180">
        <f t="shared" si="196"/>
        <v>0</v>
      </c>
      <c r="FQ89" s="27"/>
      <c r="FR89" s="27"/>
      <c r="FS89" s="324">
        <f>SUMIF('Rekapitulasi Juni'!$D$804:$D$984,APS!$B89,'Rekapitulasi Juni'!$E$804:$E$984)</f>
        <v>0</v>
      </c>
      <c r="FT89" s="324">
        <f>SUMIF('Rekapitulasi Juni'!$D$804:$D$984,APS!$B89,'Rekapitulasi Juni'!$F$804:$F$984)</f>
        <v>0</v>
      </c>
      <c r="FU89" s="27"/>
      <c r="FV89" s="325">
        <f t="shared" si="197"/>
        <v>0</v>
      </c>
      <c r="FW89" s="325">
        <f t="shared" si="198"/>
        <v>0</v>
      </c>
      <c r="FX89" s="27"/>
      <c r="FY89" s="324">
        <f>SUMIF('Rekapitulasi Juni'!$U$804:$U$984,APS!$B89,'Rekapitulasi Juni'!$V$804:$V$984)</f>
        <v>0</v>
      </c>
      <c r="FZ89" s="324">
        <f>SUMIF('Rekapitulasi Juni'!$U$804:$U$984,APS!$B89,'Rekapitulasi Juni'!$W$804:$W$984)</f>
        <v>0</v>
      </c>
      <c r="GA89" s="27"/>
      <c r="GB89" s="325">
        <f t="shared" si="199"/>
        <v>0</v>
      </c>
      <c r="GC89" s="325">
        <f t="shared" si="200"/>
        <v>0</v>
      </c>
      <c r="GD89" s="27"/>
      <c r="GE89" s="324">
        <f>SUMIF('Rekapitulasi Juni'!$AL$804:$AL$984,APS!$B89,'Rekapitulasi Juni'!$AM$804:$AM$984)</f>
        <v>0</v>
      </c>
      <c r="GF89" s="324">
        <f>SUMIF('Rekapitulasi Juni'!$AL$804:$AL$984,APS!$B89,'Rekapitulasi Juni'!$AN$804:$AN$984)</f>
        <v>0</v>
      </c>
      <c r="GG89" s="27"/>
      <c r="GH89" s="325">
        <f t="shared" si="125"/>
        <v>0</v>
      </c>
      <c r="GI89" s="325">
        <f t="shared" si="126"/>
        <v>0</v>
      </c>
      <c r="GJ89" s="27"/>
      <c r="GK89" s="27"/>
      <c r="GL89" s="41">
        <f t="shared" si="201"/>
        <v>0</v>
      </c>
      <c r="GM89" s="41">
        <f t="shared" si="202"/>
        <v>0</v>
      </c>
      <c r="GN89" s="41">
        <f t="shared" si="203"/>
        <v>0</v>
      </c>
      <c r="GO89" s="41">
        <f t="shared" si="204"/>
        <v>0</v>
      </c>
      <c r="GP89" s="41">
        <f t="shared" si="205"/>
        <v>0</v>
      </c>
      <c r="GQ89" s="41">
        <f t="shared" si="206"/>
        <v>0</v>
      </c>
      <c r="GR89" s="180">
        <f t="shared" si="207"/>
        <v>0</v>
      </c>
      <c r="GS89" s="41">
        <f t="shared" si="127"/>
        <v>22</v>
      </c>
      <c r="GT89" s="41">
        <f t="shared" si="128"/>
        <v>32</v>
      </c>
      <c r="GU89" s="41">
        <f t="shared" si="129"/>
        <v>22</v>
      </c>
      <c r="GV89" s="41">
        <f t="shared" si="130"/>
        <v>0</v>
      </c>
      <c r="GW89" s="41">
        <f t="shared" si="131"/>
        <v>22</v>
      </c>
      <c r="GX89" s="41">
        <f t="shared" si="132"/>
        <v>0</v>
      </c>
      <c r="GY89" s="180">
        <f t="shared" si="133"/>
        <v>100</v>
      </c>
      <c r="GZ89" s="41">
        <v>71</v>
      </c>
      <c r="HA89" s="32"/>
      <c r="HB89" s="42">
        <f t="shared" si="208"/>
        <v>-22</v>
      </c>
      <c r="HC89" s="43"/>
    </row>
    <row r="90" spans="1:211" ht="15" customHeight="1">
      <c r="A90" s="31"/>
      <c r="B90" s="32" t="s">
        <v>1304</v>
      </c>
      <c r="C90" s="31" t="s">
        <v>184</v>
      </c>
      <c r="D90" s="31" t="s">
        <v>1259</v>
      </c>
      <c r="E90" s="31" t="s">
        <v>43</v>
      </c>
      <c r="F90" s="31" t="s">
        <v>152</v>
      </c>
      <c r="G90" s="33">
        <v>22</v>
      </c>
      <c r="H90" s="33">
        <v>0</v>
      </c>
      <c r="I90" s="33">
        <v>0</v>
      </c>
      <c r="J90" s="34">
        <f>IFERROR(VLOOKUP(A90,#REF!,3,0),0)</f>
        <v>0</v>
      </c>
      <c r="K90" s="34">
        <f>M90-L90</f>
        <v>0</v>
      </c>
      <c r="L90" s="34">
        <v>0</v>
      </c>
      <c r="M90" s="34">
        <v>0</v>
      </c>
      <c r="N90" s="35">
        <f>(G90+H90+I90)-(J90+K90)</f>
        <v>22</v>
      </c>
      <c r="O90" s="35">
        <f>IF(N90&gt;0,N90,0)</f>
        <v>22</v>
      </c>
      <c r="P90" s="36">
        <v>0</v>
      </c>
      <c r="Q90" s="36">
        <f t="shared" si="134"/>
        <v>16</v>
      </c>
      <c r="R90" s="36">
        <v>16</v>
      </c>
      <c r="S90" s="37">
        <f ca="1">SUMIF(ROP!$D$6:$H$65536,A90,ROP!$J$6:$J$65536)</f>
        <v>0</v>
      </c>
      <c r="T90" s="37">
        <f>SUMIF(HASIL!$B:$B,APS!$B90&amp;RIGHT(APS!T$9,2),HASIL!$I:$I)</f>
        <v>0</v>
      </c>
      <c r="U90" s="37">
        <f>SUMIF(HASIL!$B:$B,APS!$B90&amp;RIGHT(APS!U$9,2),HASIL!$I:$I)</f>
        <v>0</v>
      </c>
      <c r="V90" s="37">
        <f>SUMIF(HASIL!$B:$B,APS!$B90&amp;RIGHT(APS!V$9,2),HASIL!$I:$I)</f>
        <v>0</v>
      </c>
      <c r="W90" s="37">
        <f>SUMIF(HASIL!$B:$B,APS!$B90&amp;RIGHT(APS!W$9,2),HASIL!$I:$I)</f>
        <v>0</v>
      </c>
      <c r="X90" s="38">
        <f>SUM(T90:W90)</f>
        <v>0</v>
      </c>
      <c r="Y90" s="38">
        <f>X90-Q90</f>
        <v>-16</v>
      </c>
      <c r="Z90" s="39">
        <f>+AA90-Q90</f>
        <v>0</v>
      </c>
      <c r="AA90" s="39">
        <f t="shared" si="124"/>
        <v>16</v>
      </c>
      <c r="AB90" s="40">
        <f>+AC90+BG90+CS90+EE90+FQ90</f>
        <v>0</v>
      </c>
      <c r="AC90" s="27">
        <v>0</v>
      </c>
      <c r="AD90" s="27"/>
      <c r="AE90" s="27"/>
      <c r="AF90" s="27"/>
      <c r="AG90" s="27"/>
      <c r="AH90" s="27"/>
      <c r="AI90" s="324">
        <f>SUMIF('Rekapitulasi Juni'!$D$9:$D$192,APS!$B90,'Rekapitulasi Juni'!$E$9:$E$192)</f>
        <v>0</v>
      </c>
      <c r="AJ90" s="324">
        <f>SUMIF('Rekapitulasi Juni'!$D$9:$D$192,APS!$B90,'Rekapitulasi Juni'!$F$9:$F$192)</f>
        <v>0</v>
      </c>
      <c r="AK90" s="324">
        <f>SUMIF('Rekapitulasi Juni'!$D$9:$D$192,APS!$B90,'Rekapitulasi Juni'!$K$9:$K$192)</f>
        <v>0</v>
      </c>
      <c r="AL90" s="325">
        <f t="shared" si="135"/>
        <v>0</v>
      </c>
      <c r="AM90" s="325">
        <f t="shared" si="136"/>
        <v>0</v>
      </c>
      <c r="AN90" s="27"/>
      <c r="AO90" s="324">
        <f>SUMIF('Rekapitulasi Juni'!$U$9:$U$192,APS!$B90,'Rekapitulasi Juni'!$V$9:$V$192)</f>
        <v>0</v>
      </c>
      <c r="AP90" s="324">
        <f>SUMIF('Rekapitulasi Juni'!$U$9:$U$192,APS!$B90,'Rekapitulasi Juni'!$W$9:$W$192)</f>
        <v>0</v>
      </c>
      <c r="AQ90" s="27"/>
      <c r="AR90" s="325">
        <f t="shared" si="137"/>
        <v>0</v>
      </c>
      <c r="AS90" s="325">
        <f t="shared" si="138"/>
        <v>0</v>
      </c>
      <c r="AT90" s="27"/>
      <c r="AU90" s="324">
        <f>SUMIF('Rekapitulasi Juni'!$AL$9:$AL$192,APS!$B90,'Rekapitulasi Juni'!$AM$9:$AM$192)</f>
        <v>0</v>
      </c>
      <c r="AV90" s="324">
        <f>SUMIF('Rekapitulasi Juni'!$AL$9:$AL$192,APS!$B90,'Rekapitulasi Juni'!$AN$9:$AN$192)</f>
        <v>0</v>
      </c>
      <c r="AW90" s="27"/>
      <c r="AX90" s="325">
        <f t="shared" si="139"/>
        <v>0</v>
      </c>
      <c r="AY90" s="325">
        <f t="shared" si="140"/>
        <v>0</v>
      </c>
      <c r="AZ90" s="41">
        <f t="shared" si="141"/>
        <v>0</v>
      </c>
      <c r="BA90" s="41">
        <f t="shared" si="142"/>
        <v>0</v>
      </c>
      <c r="BB90" s="41">
        <f t="shared" si="143"/>
        <v>0</v>
      </c>
      <c r="BC90" s="41">
        <f t="shared" si="144"/>
        <v>0</v>
      </c>
      <c r="BD90" s="41">
        <f t="shared" si="145"/>
        <v>0</v>
      </c>
      <c r="BE90" s="41">
        <f t="shared" si="146"/>
        <v>0</v>
      </c>
      <c r="BF90" s="180">
        <f t="shared" si="147"/>
        <v>0</v>
      </c>
      <c r="BG90" s="27">
        <v>0</v>
      </c>
      <c r="BH90" s="27"/>
      <c r="BI90" s="324">
        <f>SUMIF('Rekapitulasi Juni'!$D$214:$D$393,APS!$B90,'Rekapitulasi Juni'!$E$214:$E$393)</f>
        <v>0</v>
      </c>
      <c r="BJ90" s="324">
        <f>SUMIF('Rekapitulasi Juni'!$D$214:$D$393,APS!$B90,'Rekapitulasi Juni'!$F$214:$F$393)</f>
        <v>0</v>
      </c>
      <c r="BK90" s="27"/>
      <c r="BL90" s="325">
        <f t="shared" si="148"/>
        <v>0</v>
      </c>
      <c r="BM90" s="325">
        <f t="shared" si="149"/>
        <v>0</v>
      </c>
      <c r="BN90" s="27"/>
      <c r="BO90" s="324">
        <f>SUMIF('Rekapitulasi Juni'!$U$214:$U$393,APS!$B90,'Rekapitulasi Juni'!$V$214:$V$393)</f>
        <v>0</v>
      </c>
      <c r="BP90" s="324">
        <f>SUMIF('Rekapitulasi Juni'!$U$214:$U$393,APS!$B90,'Rekapitulasi Juni'!$W$214:$W$393)</f>
        <v>0</v>
      </c>
      <c r="BQ90" s="27"/>
      <c r="BR90" s="325">
        <f t="shared" si="150"/>
        <v>0</v>
      </c>
      <c r="BS90" s="325">
        <f t="shared" si="151"/>
        <v>0</v>
      </c>
      <c r="BT90" s="27"/>
      <c r="BU90" s="324">
        <f>SUMIF('Rekapitulasi Juni'!$AL$214:$AL$393,APS!$B90,'Rekapitulasi Juni'!$AM$214:$AM$393)</f>
        <v>0</v>
      </c>
      <c r="BV90" s="324">
        <f>SUMIF('Rekapitulasi Juni'!$AL$214:$AL$393,APS!$B90,'Rekapitulasi Juni'!$AN$214:$AN$393)</f>
        <v>0</v>
      </c>
      <c r="BW90" s="27"/>
      <c r="BX90" s="325">
        <f t="shared" si="152"/>
        <v>0</v>
      </c>
      <c r="BY90" s="325">
        <f t="shared" si="153"/>
        <v>0</v>
      </c>
      <c r="BZ90" s="27"/>
      <c r="CA90" s="324">
        <f>SUMIF('Rekapitulasi Juni'!$BA$214:$BA$393,APS!$B90,'Rekapitulasi Juni'!$BB$214:$BB$393)</f>
        <v>0</v>
      </c>
      <c r="CB90" s="324">
        <f>SUMIF('Rekapitulasi Juni'!$BA$214:$BA$393,APS!$B90,'Rekapitulasi Juni'!$BC$214:$BC$393)</f>
        <v>0</v>
      </c>
      <c r="CC90" s="27"/>
      <c r="CD90" s="325">
        <f t="shared" si="154"/>
        <v>0</v>
      </c>
      <c r="CE90" s="325">
        <f t="shared" si="155"/>
        <v>0</v>
      </c>
      <c r="CF90" s="27"/>
      <c r="CG90" s="324">
        <f>SUMIF('Rekapitulasi Juni'!$BP$214:$BP$393,APS!$B90,'Rekapitulasi Juni'!$BQ$214:$BQ$393)</f>
        <v>0</v>
      </c>
      <c r="CH90" s="324">
        <f>SUMIF('Rekapitulasi Juni'!$BP$214:$BP$393,APS!$B90,'Rekapitulasi Juni'!$BR$214:$BR$393)</f>
        <v>0</v>
      </c>
      <c r="CI90" s="27"/>
      <c r="CJ90" s="325">
        <f t="shared" si="156"/>
        <v>0</v>
      </c>
      <c r="CK90" s="325">
        <f t="shared" si="157"/>
        <v>0</v>
      </c>
      <c r="CL90" s="41">
        <f t="shared" si="158"/>
        <v>0</v>
      </c>
      <c r="CM90" s="41">
        <f t="shared" si="159"/>
        <v>0</v>
      </c>
      <c r="CN90" s="41">
        <f t="shared" si="160"/>
        <v>0</v>
      </c>
      <c r="CO90" s="41">
        <f t="shared" si="161"/>
        <v>0</v>
      </c>
      <c r="CP90" s="41">
        <f t="shared" si="162"/>
        <v>0</v>
      </c>
      <c r="CQ90" s="41">
        <f t="shared" si="163"/>
        <v>0</v>
      </c>
      <c r="CR90" s="180">
        <f t="shared" si="164"/>
        <v>0</v>
      </c>
      <c r="CS90" s="27">
        <v>0</v>
      </c>
      <c r="CT90" s="27"/>
      <c r="CU90" s="324">
        <f>SUMIF('Rekapitulasi Juni'!$D$410:$D$588,APS!$B90,'Rekapitulasi Juni'!$E$410:$E$588)</f>
        <v>0</v>
      </c>
      <c r="CV90" s="324">
        <f>SUMIF('Rekapitulasi Juni'!$D$410:$D$588,APS!$B90,'Rekapitulasi Juni'!$F$410:$F$588)</f>
        <v>0</v>
      </c>
      <c r="CW90" s="27"/>
      <c r="CX90" s="325">
        <f t="shared" si="165"/>
        <v>0</v>
      </c>
      <c r="CY90" s="325">
        <f t="shared" si="166"/>
        <v>0</v>
      </c>
      <c r="CZ90" s="27"/>
      <c r="DA90" s="324">
        <f>SUMIF('Rekapitulasi Juni'!$U$410:$U$588,APS!$B90,'Rekapitulasi Juni'!$V$410:$V$588)</f>
        <v>16</v>
      </c>
      <c r="DB90" s="324">
        <f>SUMIF('Rekapitulasi Juni'!$U$410:$U$588,APS!$B90,'Rekapitulasi Juni'!$W$410:$W$588)</f>
        <v>10</v>
      </c>
      <c r="DC90" s="27"/>
      <c r="DD90" s="325">
        <f t="shared" si="167"/>
        <v>0</v>
      </c>
      <c r="DE90" s="325">
        <f t="shared" si="168"/>
        <v>62.5</v>
      </c>
      <c r="DF90" s="27"/>
      <c r="DG90" s="324">
        <f>SUMIF('Rekapitulasi Juni'!$AL$410:$AL$588,APS!$B90,'Rekapitulasi Juni'!$AM$410:$AM$588)</f>
        <v>0</v>
      </c>
      <c r="DH90" s="324">
        <f>SUMIF('Rekapitulasi Juni'!$AL$410:$AL$588,APS!$B90,'Rekapitulasi Juni'!$AN$410:$AN$588)</f>
        <v>6</v>
      </c>
      <c r="DI90" s="27"/>
      <c r="DJ90" s="325">
        <f t="shared" si="169"/>
        <v>0</v>
      </c>
      <c r="DK90" s="325">
        <f t="shared" si="170"/>
        <v>0</v>
      </c>
      <c r="DL90" s="27"/>
      <c r="DM90" s="324">
        <f>SUMIF('Rekapitulasi Juni'!$BA$410:$BA$588,APS!$B90,'Rekapitulasi Juni'!$BB$410:$BB$588)</f>
        <v>0</v>
      </c>
      <c r="DN90" s="324">
        <f>SUMIF('Rekapitulasi Juni'!$BA$410:$BA$588,APS!$B90,'Rekapitulasi Juni'!$BC$410:$BC$588)</f>
        <v>0</v>
      </c>
      <c r="DO90" s="324">
        <f>SUMIF('Rekapitulasi Juni'!$BA$410:$BA$588,APS!$B90,'Rekapitulasi Juni'!$BF$410:$BF$588)</f>
        <v>0</v>
      </c>
      <c r="DP90" s="325">
        <f t="shared" si="171"/>
        <v>0</v>
      </c>
      <c r="DQ90" s="325">
        <f t="shared" si="172"/>
        <v>0</v>
      </c>
      <c r="DR90" s="27">
        <v>16</v>
      </c>
      <c r="DS90" s="324">
        <f>SUMIF('Rekapitulasi Juni'!$BP$410:$BP$588,APS!$B90,'Rekapitulasi Juni'!$BQ$410:$BQ$588)</f>
        <v>0</v>
      </c>
      <c r="DT90" s="324">
        <f>SUMIF('Rekapitulasi Juni'!$BP$410:$BP$588,APS!$B90,'Rekapitulasi Juni'!$BR$410:$BR$588)</f>
        <v>0</v>
      </c>
      <c r="DU90" s="27"/>
      <c r="DV90" s="325">
        <f t="shared" si="173"/>
        <v>0</v>
      </c>
      <c r="DW90" s="325">
        <f t="shared" si="174"/>
        <v>0</v>
      </c>
      <c r="DX90" s="41">
        <f t="shared" si="175"/>
        <v>16</v>
      </c>
      <c r="DY90" s="41">
        <f t="shared" si="176"/>
        <v>16</v>
      </c>
      <c r="DZ90" s="41">
        <f t="shared" si="177"/>
        <v>16</v>
      </c>
      <c r="EA90" s="41">
        <f t="shared" si="178"/>
        <v>0</v>
      </c>
      <c r="EB90" s="41">
        <f t="shared" si="179"/>
        <v>16</v>
      </c>
      <c r="EC90" s="41">
        <f t="shared" si="180"/>
        <v>0</v>
      </c>
      <c r="ED90" s="180">
        <f t="shared" si="181"/>
        <v>100</v>
      </c>
      <c r="EE90" s="27">
        <v>0</v>
      </c>
      <c r="EF90" s="27"/>
      <c r="EG90" s="324">
        <f>SUMIF('Rekapitulasi Juni'!$D$608:$D$786,APS!$B90,'Rekapitulasi Juni'!$E$608:$E$786)</f>
        <v>0</v>
      </c>
      <c r="EH90" s="324">
        <f>SUMIF('Rekapitulasi Juni'!$D$608:$D$786,APS!$B90,'Rekapitulasi Juni'!$F$608:$F$786)</f>
        <v>0</v>
      </c>
      <c r="EI90" s="27"/>
      <c r="EJ90" s="325">
        <f t="shared" si="182"/>
        <v>0</v>
      </c>
      <c r="EK90" s="325">
        <f t="shared" si="183"/>
        <v>0</v>
      </c>
      <c r="EL90" s="27"/>
      <c r="EM90" s="324">
        <f>SUMIF('Rekapitulasi Juni'!$U$608:$U$786,APS!$B90,'Rekapitulasi Juni'!$V$608:$V$786)</f>
        <v>0</v>
      </c>
      <c r="EN90" s="324">
        <f>SUMIF('Rekapitulasi Juni'!$U$608:$U$786,APS!$B90,'Rekapitulasi Juni'!$W$608:$W$786)</f>
        <v>0</v>
      </c>
      <c r="EO90" s="27"/>
      <c r="EP90" s="325">
        <f t="shared" si="184"/>
        <v>0</v>
      </c>
      <c r="EQ90" s="325">
        <f t="shared" si="185"/>
        <v>0</v>
      </c>
      <c r="ER90" s="27"/>
      <c r="ES90" s="324">
        <f>SUMIF('Rekapitulasi Juni'!$AL$608:$AL$786,APS!$B90,'Rekapitulasi Juni'!$AM$608:$AM$786)</f>
        <v>0</v>
      </c>
      <c r="ET90" s="324">
        <f>SUMIF('Rekapitulasi Juni'!$AL$608:$AL$786,APS!$B90,'Rekapitulasi Juni'!$AN$608:$AN$786)</f>
        <v>0</v>
      </c>
      <c r="EU90" s="27"/>
      <c r="EV90" s="325">
        <f t="shared" si="186"/>
        <v>0</v>
      </c>
      <c r="EW90" s="325">
        <f t="shared" si="187"/>
        <v>0</v>
      </c>
      <c r="EX90" s="27"/>
      <c r="EY90" s="324">
        <f>SUMIF('Rekapitulasi Juni'!$BA$608:$BA$786,APS!$B90,'Rekapitulasi Juni'!$BB$608:$BB$786)</f>
        <v>0</v>
      </c>
      <c r="EZ90" s="324">
        <f>SUMIF('Rekapitulasi Juni'!$BA$608:$BA$786,APS!$B90,'Rekapitulasi Juni'!$BC$608:$BC$786)</f>
        <v>0</v>
      </c>
      <c r="FA90" s="324">
        <f>SUMIF('Rekapitulasi Juni'!$BA$608:$BA$786,APS!$B90,'Rekapitulasi Juni'!$BF$608:$BF$786)</f>
        <v>0</v>
      </c>
      <c r="FB90" s="325">
        <f t="shared" si="188"/>
        <v>0</v>
      </c>
      <c r="FC90" s="325">
        <f t="shared" si="189"/>
        <v>0</v>
      </c>
      <c r="FD90" s="27"/>
      <c r="FE90" s="27"/>
      <c r="FF90" s="27"/>
      <c r="FG90" s="27"/>
      <c r="FH90" s="27"/>
      <c r="FI90" s="27"/>
      <c r="FJ90" s="41">
        <f t="shared" si="190"/>
        <v>0</v>
      </c>
      <c r="FK90" s="41">
        <f t="shared" si="191"/>
        <v>0</v>
      </c>
      <c r="FL90" s="41">
        <f t="shared" si="192"/>
        <v>0</v>
      </c>
      <c r="FM90" s="41">
        <f t="shared" si="193"/>
        <v>0</v>
      </c>
      <c r="FN90" s="41">
        <f t="shared" si="194"/>
        <v>0</v>
      </c>
      <c r="FO90" s="41">
        <f t="shared" si="195"/>
        <v>0</v>
      </c>
      <c r="FP90" s="180">
        <f t="shared" si="196"/>
        <v>0</v>
      </c>
      <c r="FQ90" s="27"/>
      <c r="FR90" s="27"/>
      <c r="FS90" s="324">
        <f>SUMIF('Rekapitulasi Juni'!$D$804:$D$984,APS!$B90,'Rekapitulasi Juni'!$E$804:$E$984)</f>
        <v>0</v>
      </c>
      <c r="FT90" s="324">
        <f>SUMIF('Rekapitulasi Juni'!$D$804:$D$984,APS!$B90,'Rekapitulasi Juni'!$F$804:$F$984)</f>
        <v>0</v>
      </c>
      <c r="FU90" s="27"/>
      <c r="FV90" s="325">
        <f t="shared" si="197"/>
        <v>0</v>
      </c>
      <c r="FW90" s="325">
        <f t="shared" si="198"/>
        <v>0</v>
      </c>
      <c r="FX90" s="27"/>
      <c r="FY90" s="324">
        <f>SUMIF('Rekapitulasi Juni'!$U$804:$U$984,APS!$B90,'Rekapitulasi Juni'!$V$804:$V$984)</f>
        <v>0</v>
      </c>
      <c r="FZ90" s="324">
        <f>SUMIF('Rekapitulasi Juni'!$U$804:$U$984,APS!$B90,'Rekapitulasi Juni'!$W$804:$W$984)</f>
        <v>0</v>
      </c>
      <c r="GA90" s="27"/>
      <c r="GB90" s="325">
        <f t="shared" si="199"/>
        <v>0</v>
      </c>
      <c r="GC90" s="325">
        <f t="shared" si="200"/>
        <v>0</v>
      </c>
      <c r="GD90" s="27"/>
      <c r="GE90" s="324">
        <f>SUMIF('Rekapitulasi Juni'!$AL$804:$AL$984,APS!$B90,'Rekapitulasi Juni'!$AM$804:$AM$984)</f>
        <v>0</v>
      </c>
      <c r="GF90" s="324">
        <f>SUMIF('Rekapitulasi Juni'!$AL$804:$AL$984,APS!$B90,'Rekapitulasi Juni'!$AN$804:$AN$984)</f>
        <v>0</v>
      </c>
      <c r="GG90" s="27"/>
      <c r="GH90" s="325">
        <f t="shared" si="125"/>
        <v>0</v>
      </c>
      <c r="GI90" s="325">
        <f t="shared" si="126"/>
        <v>0</v>
      </c>
      <c r="GJ90" s="27"/>
      <c r="GK90" s="27"/>
      <c r="GL90" s="41">
        <f t="shared" si="201"/>
        <v>0</v>
      </c>
      <c r="GM90" s="41">
        <f t="shared" si="202"/>
        <v>0</v>
      </c>
      <c r="GN90" s="41">
        <f t="shared" si="203"/>
        <v>0</v>
      </c>
      <c r="GO90" s="41">
        <f t="shared" si="204"/>
        <v>0</v>
      </c>
      <c r="GP90" s="41">
        <f t="shared" si="205"/>
        <v>0</v>
      </c>
      <c r="GQ90" s="41">
        <f t="shared" si="206"/>
        <v>0</v>
      </c>
      <c r="GR90" s="180">
        <f t="shared" si="207"/>
        <v>0</v>
      </c>
      <c r="GS90" s="41">
        <f t="shared" si="127"/>
        <v>16</v>
      </c>
      <c r="GT90" s="41">
        <f t="shared" si="128"/>
        <v>16</v>
      </c>
      <c r="GU90" s="41">
        <f t="shared" si="129"/>
        <v>16</v>
      </c>
      <c r="GV90" s="41">
        <f t="shared" si="130"/>
        <v>0</v>
      </c>
      <c r="GW90" s="41">
        <f t="shared" si="131"/>
        <v>16</v>
      </c>
      <c r="GX90" s="41">
        <f t="shared" si="132"/>
        <v>0</v>
      </c>
      <c r="GY90" s="180">
        <f t="shared" si="133"/>
        <v>100</v>
      </c>
      <c r="GZ90" s="41">
        <v>71</v>
      </c>
      <c r="HA90" s="32"/>
      <c r="HB90" s="42">
        <f t="shared" si="208"/>
        <v>-22</v>
      </c>
      <c r="HC90" s="43"/>
    </row>
    <row r="91" spans="1:211" ht="15" customHeight="1">
      <c r="A91" s="51"/>
      <c r="B91" s="52" t="s">
        <v>190</v>
      </c>
      <c r="C91" s="31" t="s">
        <v>184</v>
      </c>
      <c r="D91" s="31" t="s">
        <v>1259</v>
      </c>
      <c r="E91" s="31" t="s">
        <v>43</v>
      </c>
      <c r="F91" s="31" t="s">
        <v>152</v>
      </c>
      <c r="G91" s="33">
        <v>2530</v>
      </c>
      <c r="H91" s="33">
        <v>0</v>
      </c>
      <c r="I91" s="33">
        <v>0</v>
      </c>
      <c r="J91" s="34">
        <f>IFERROR(VLOOKUP(A91,#REF!,3,0),0)</f>
        <v>0</v>
      </c>
      <c r="K91" s="34">
        <f t="shared" si="118"/>
        <v>0</v>
      </c>
      <c r="L91" s="34">
        <v>0</v>
      </c>
      <c r="M91" s="34">
        <v>0</v>
      </c>
      <c r="N91" s="35">
        <f t="shared" si="119"/>
        <v>2530</v>
      </c>
      <c r="O91" s="35">
        <f t="shared" si="120"/>
        <v>2530</v>
      </c>
      <c r="P91" s="36">
        <v>2530</v>
      </c>
      <c r="Q91" s="36">
        <f t="shared" si="134"/>
        <v>0</v>
      </c>
      <c r="R91" s="36">
        <v>-2530</v>
      </c>
      <c r="S91" s="37">
        <f ca="1">SUMIF(ROP!$D$6:$H$65536,A91,ROP!$J$6:$J$65536)</f>
        <v>0</v>
      </c>
      <c r="T91" s="37">
        <f>SUMIF(HASIL!$B:$B,APS!$B91&amp;RIGHT(APS!T$9,2),HASIL!$I:$I)</f>
        <v>0</v>
      </c>
      <c r="U91" s="37">
        <f>SUMIF(HASIL!$B:$B,APS!$B91&amp;RIGHT(APS!U$9,2),HASIL!$I:$I)</f>
        <v>0</v>
      </c>
      <c r="V91" s="37">
        <f>SUMIF(HASIL!$B:$B,APS!$B91&amp;RIGHT(APS!V$9,2),HASIL!$I:$I)</f>
        <v>0</v>
      </c>
      <c r="W91" s="37">
        <f>SUMIF(HASIL!$B:$B,APS!$B91&amp;RIGHT(APS!W$9,2),HASIL!$I:$I)</f>
        <v>0</v>
      </c>
      <c r="X91" s="38">
        <f t="shared" si="121"/>
        <v>0</v>
      </c>
      <c r="Y91" s="38">
        <f t="shared" si="122"/>
        <v>0</v>
      </c>
      <c r="Z91" s="39">
        <f t="shared" si="209"/>
        <v>0</v>
      </c>
      <c r="AA91" s="39">
        <f t="shared" si="124"/>
        <v>0</v>
      </c>
      <c r="AB91" s="40">
        <f t="shared" si="210"/>
        <v>2530</v>
      </c>
      <c r="AC91" s="27">
        <v>650</v>
      </c>
      <c r="AD91" s="27"/>
      <c r="AE91" s="27"/>
      <c r="AF91" s="27"/>
      <c r="AG91" s="27"/>
      <c r="AH91" s="27"/>
      <c r="AI91" s="324">
        <f>SUMIF('Rekapitulasi Juni'!$D$9:$D$192,APS!$B91,'Rekapitulasi Juni'!$E$9:$E$192)</f>
        <v>0</v>
      </c>
      <c r="AJ91" s="324">
        <f>SUMIF('Rekapitulasi Juni'!$D$9:$D$192,APS!$B91,'Rekapitulasi Juni'!$F$9:$F$192)</f>
        <v>0</v>
      </c>
      <c r="AK91" s="324">
        <f>SUMIF('Rekapitulasi Juni'!$D$9:$D$192,APS!$B91,'Rekapitulasi Juni'!$K$9:$K$192)</f>
        <v>0</v>
      </c>
      <c r="AL91" s="325">
        <f t="shared" si="135"/>
        <v>0</v>
      </c>
      <c r="AM91" s="325">
        <f t="shared" si="136"/>
        <v>0</v>
      </c>
      <c r="AN91" s="27"/>
      <c r="AO91" s="324">
        <f>SUMIF('Rekapitulasi Juni'!$U$9:$U$192,APS!$B91,'Rekapitulasi Juni'!$V$9:$V$192)</f>
        <v>0</v>
      </c>
      <c r="AP91" s="324">
        <f>SUMIF('Rekapitulasi Juni'!$U$9:$U$192,APS!$B91,'Rekapitulasi Juni'!$W$9:$W$192)</f>
        <v>0</v>
      </c>
      <c r="AQ91" s="27"/>
      <c r="AR91" s="325">
        <f t="shared" si="137"/>
        <v>0</v>
      </c>
      <c r="AS91" s="325">
        <f t="shared" si="138"/>
        <v>0</v>
      </c>
      <c r="AT91" s="27"/>
      <c r="AU91" s="324">
        <f>SUMIF('Rekapitulasi Juni'!$AL$9:$AL$192,APS!$B91,'Rekapitulasi Juni'!$AM$9:$AM$192)</f>
        <v>0</v>
      </c>
      <c r="AV91" s="324">
        <f>SUMIF('Rekapitulasi Juni'!$AL$9:$AL$192,APS!$B91,'Rekapitulasi Juni'!$AN$9:$AN$192)</f>
        <v>0</v>
      </c>
      <c r="AW91" s="27"/>
      <c r="AX91" s="325">
        <f t="shared" si="139"/>
        <v>0</v>
      </c>
      <c r="AY91" s="325">
        <f t="shared" si="140"/>
        <v>0</v>
      </c>
      <c r="AZ91" s="41">
        <f t="shared" si="141"/>
        <v>0</v>
      </c>
      <c r="BA91" s="41">
        <f t="shared" si="142"/>
        <v>0</v>
      </c>
      <c r="BB91" s="41">
        <f t="shared" si="143"/>
        <v>0</v>
      </c>
      <c r="BC91" s="41">
        <f t="shared" si="144"/>
        <v>0</v>
      </c>
      <c r="BD91" s="41">
        <f t="shared" si="145"/>
        <v>0</v>
      </c>
      <c r="BE91" s="41">
        <f t="shared" si="146"/>
        <v>0</v>
      </c>
      <c r="BF91" s="180">
        <f t="shared" si="147"/>
        <v>0</v>
      </c>
      <c r="BG91" s="27">
        <v>650</v>
      </c>
      <c r="BH91" s="27"/>
      <c r="BI91" s="324">
        <f>SUMIF('Rekapitulasi Juni'!$D$214:$D$393,APS!$B91,'Rekapitulasi Juni'!$E$214:$E$393)</f>
        <v>0</v>
      </c>
      <c r="BJ91" s="324">
        <f>SUMIF('Rekapitulasi Juni'!$D$214:$D$393,APS!$B91,'Rekapitulasi Juni'!$F$214:$F$393)</f>
        <v>0</v>
      </c>
      <c r="BK91" s="27"/>
      <c r="BL91" s="325">
        <f t="shared" si="148"/>
        <v>0</v>
      </c>
      <c r="BM91" s="325">
        <f t="shared" si="149"/>
        <v>0</v>
      </c>
      <c r="BN91" s="27"/>
      <c r="BO91" s="324">
        <f>SUMIF('Rekapitulasi Juni'!$U$214:$U$393,APS!$B91,'Rekapitulasi Juni'!$V$214:$V$393)</f>
        <v>0</v>
      </c>
      <c r="BP91" s="324">
        <f>SUMIF('Rekapitulasi Juni'!$U$214:$U$393,APS!$B91,'Rekapitulasi Juni'!$W$214:$W$393)</f>
        <v>0</v>
      </c>
      <c r="BQ91" s="27"/>
      <c r="BR91" s="325">
        <f t="shared" si="150"/>
        <v>0</v>
      </c>
      <c r="BS91" s="325">
        <f t="shared" si="151"/>
        <v>0</v>
      </c>
      <c r="BT91" s="27"/>
      <c r="BU91" s="324">
        <f>SUMIF('Rekapitulasi Juni'!$AL$214:$AL$393,APS!$B91,'Rekapitulasi Juni'!$AM$214:$AM$393)</f>
        <v>0</v>
      </c>
      <c r="BV91" s="324">
        <f>SUMIF('Rekapitulasi Juni'!$AL$214:$AL$393,APS!$B91,'Rekapitulasi Juni'!$AN$214:$AN$393)</f>
        <v>0</v>
      </c>
      <c r="BW91" s="27"/>
      <c r="BX91" s="325">
        <f t="shared" si="152"/>
        <v>0</v>
      </c>
      <c r="BY91" s="325">
        <f t="shared" si="153"/>
        <v>0</v>
      </c>
      <c r="BZ91" s="27"/>
      <c r="CA91" s="324">
        <f>SUMIF('Rekapitulasi Juni'!$BA$214:$BA$393,APS!$B91,'Rekapitulasi Juni'!$BB$214:$BB$393)</f>
        <v>0</v>
      </c>
      <c r="CB91" s="324">
        <f>SUMIF('Rekapitulasi Juni'!$BA$214:$BA$393,APS!$B91,'Rekapitulasi Juni'!$BC$214:$BC$393)</f>
        <v>0</v>
      </c>
      <c r="CC91" s="27"/>
      <c r="CD91" s="325">
        <f t="shared" si="154"/>
        <v>0</v>
      </c>
      <c r="CE91" s="325">
        <f t="shared" si="155"/>
        <v>0</v>
      </c>
      <c r="CF91" s="27"/>
      <c r="CG91" s="324">
        <f>SUMIF('Rekapitulasi Juni'!$BP$214:$BP$393,APS!$B91,'Rekapitulasi Juni'!$BQ$214:$BQ$393)</f>
        <v>0</v>
      </c>
      <c r="CH91" s="324">
        <f>SUMIF('Rekapitulasi Juni'!$BP$214:$BP$393,APS!$B91,'Rekapitulasi Juni'!$BR$214:$BR$393)</f>
        <v>0</v>
      </c>
      <c r="CI91" s="27"/>
      <c r="CJ91" s="325">
        <f t="shared" si="156"/>
        <v>0</v>
      </c>
      <c r="CK91" s="325">
        <f t="shared" si="157"/>
        <v>0</v>
      </c>
      <c r="CL91" s="41">
        <f t="shared" si="158"/>
        <v>0</v>
      </c>
      <c r="CM91" s="41">
        <f t="shared" si="159"/>
        <v>0</v>
      </c>
      <c r="CN91" s="41">
        <f t="shared" si="160"/>
        <v>0</v>
      </c>
      <c r="CO91" s="41">
        <f t="shared" si="161"/>
        <v>0</v>
      </c>
      <c r="CP91" s="41">
        <f t="shared" si="162"/>
        <v>0</v>
      </c>
      <c r="CQ91" s="41">
        <f t="shared" si="163"/>
        <v>0</v>
      </c>
      <c r="CR91" s="180">
        <f t="shared" si="164"/>
        <v>0</v>
      </c>
      <c r="CS91" s="27">
        <v>580</v>
      </c>
      <c r="CT91" s="27"/>
      <c r="CU91" s="324">
        <f>SUMIF('Rekapitulasi Juni'!$D$410:$D$588,APS!$B91,'Rekapitulasi Juni'!$E$410:$E$588)</f>
        <v>120</v>
      </c>
      <c r="CV91" s="324">
        <f>SUMIF('Rekapitulasi Juni'!$D$410:$D$588,APS!$B91,'Rekapitulasi Juni'!$F$410:$F$588)</f>
        <v>82</v>
      </c>
      <c r="CW91" s="27"/>
      <c r="CX91" s="325">
        <f t="shared" si="165"/>
        <v>0</v>
      </c>
      <c r="CY91" s="325">
        <f t="shared" si="166"/>
        <v>68.333333333333329</v>
      </c>
      <c r="CZ91" s="27"/>
      <c r="DA91" s="324">
        <f>SUMIF('Rekapitulasi Juni'!$U$410:$U$588,APS!$B91,'Rekapitulasi Juni'!$V$410:$V$588)</f>
        <v>0</v>
      </c>
      <c r="DB91" s="324">
        <f>SUMIF('Rekapitulasi Juni'!$U$410:$U$588,APS!$B91,'Rekapitulasi Juni'!$W$410:$W$588)</f>
        <v>0</v>
      </c>
      <c r="DC91" s="27"/>
      <c r="DD91" s="325">
        <f t="shared" si="167"/>
        <v>0</v>
      </c>
      <c r="DE91" s="325">
        <f t="shared" si="168"/>
        <v>0</v>
      </c>
      <c r="DF91" s="27"/>
      <c r="DG91" s="324">
        <f>SUMIF('Rekapitulasi Juni'!$AL$410:$AL$588,APS!$B91,'Rekapitulasi Juni'!$AM$410:$AM$588)</f>
        <v>0</v>
      </c>
      <c r="DH91" s="324">
        <f>SUMIF('Rekapitulasi Juni'!$AL$410:$AL$588,APS!$B91,'Rekapitulasi Juni'!$AN$410:$AN$588)</f>
        <v>80</v>
      </c>
      <c r="DI91" s="27"/>
      <c r="DJ91" s="325">
        <f t="shared" si="169"/>
        <v>0</v>
      </c>
      <c r="DK91" s="325">
        <f t="shared" si="170"/>
        <v>0</v>
      </c>
      <c r="DL91" s="27"/>
      <c r="DM91" s="324">
        <f>SUMIF('Rekapitulasi Juni'!$BA$410:$BA$588,APS!$B91,'Rekapitulasi Juni'!$BB$410:$BB$588)</f>
        <v>0</v>
      </c>
      <c r="DN91" s="324">
        <f>SUMIF('Rekapitulasi Juni'!$BA$410:$BA$588,APS!$B91,'Rekapitulasi Juni'!$BC$410:$BC$588)</f>
        <v>0</v>
      </c>
      <c r="DO91" s="324">
        <f>SUMIF('Rekapitulasi Juni'!$BA$410:$BA$588,APS!$B91,'Rekapitulasi Juni'!$BF$410:$BF$588)</f>
        <v>0</v>
      </c>
      <c r="DP91" s="325">
        <f t="shared" si="171"/>
        <v>0</v>
      </c>
      <c r="DQ91" s="325">
        <f t="shared" si="172"/>
        <v>0</v>
      </c>
      <c r="DR91" s="27"/>
      <c r="DS91" s="324">
        <f>SUMIF('Rekapitulasi Juni'!$BP$410:$BP$588,APS!$B91,'Rekapitulasi Juni'!$BQ$410:$BQ$588)</f>
        <v>0</v>
      </c>
      <c r="DT91" s="324">
        <f>SUMIF('Rekapitulasi Juni'!$BP$410:$BP$588,APS!$B91,'Rekapitulasi Juni'!$BR$410:$BR$588)</f>
        <v>0</v>
      </c>
      <c r="DU91" s="27"/>
      <c r="DV91" s="325">
        <f t="shared" si="173"/>
        <v>0</v>
      </c>
      <c r="DW91" s="325">
        <f t="shared" si="174"/>
        <v>0</v>
      </c>
      <c r="DX91" s="41">
        <f t="shared" si="175"/>
        <v>0</v>
      </c>
      <c r="DY91" s="41">
        <f t="shared" si="176"/>
        <v>120</v>
      </c>
      <c r="DZ91" s="41">
        <f t="shared" si="177"/>
        <v>162</v>
      </c>
      <c r="EA91" s="41">
        <f t="shared" si="178"/>
        <v>0</v>
      </c>
      <c r="EB91" s="41">
        <f t="shared" si="179"/>
        <v>162</v>
      </c>
      <c r="EC91" s="41">
        <f t="shared" si="180"/>
        <v>162</v>
      </c>
      <c r="ED91" s="180">
        <f t="shared" si="181"/>
        <v>0</v>
      </c>
      <c r="EE91" s="27">
        <v>650</v>
      </c>
      <c r="EF91" s="27"/>
      <c r="EG91" s="324">
        <f>SUMIF('Rekapitulasi Juni'!$D$608:$D$786,APS!$B91,'Rekapitulasi Juni'!$E$608:$E$786)</f>
        <v>0</v>
      </c>
      <c r="EH91" s="324">
        <f>SUMIF('Rekapitulasi Juni'!$D$608:$D$786,APS!$B91,'Rekapitulasi Juni'!$F$608:$F$786)</f>
        <v>0</v>
      </c>
      <c r="EI91" s="27"/>
      <c r="EJ91" s="325">
        <f t="shared" si="182"/>
        <v>0</v>
      </c>
      <c r="EK91" s="325">
        <f t="shared" si="183"/>
        <v>0</v>
      </c>
      <c r="EL91" s="27"/>
      <c r="EM91" s="324">
        <f>SUMIF('Rekapitulasi Juni'!$U$608:$U$786,APS!$B91,'Rekapitulasi Juni'!$V$608:$V$786)</f>
        <v>0</v>
      </c>
      <c r="EN91" s="324">
        <f>SUMIF('Rekapitulasi Juni'!$U$608:$U$786,APS!$B91,'Rekapitulasi Juni'!$W$608:$W$786)</f>
        <v>0</v>
      </c>
      <c r="EO91" s="27"/>
      <c r="EP91" s="325">
        <f t="shared" si="184"/>
        <v>0</v>
      </c>
      <c r="EQ91" s="325">
        <f t="shared" si="185"/>
        <v>0</v>
      </c>
      <c r="ER91" s="27"/>
      <c r="ES91" s="324">
        <f>SUMIF('Rekapitulasi Juni'!$AL$608:$AL$786,APS!$B91,'Rekapitulasi Juni'!$AM$608:$AM$786)</f>
        <v>0</v>
      </c>
      <c r="ET91" s="324">
        <f>SUMIF('Rekapitulasi Juni'!$AL$608:$AL$786,APS!$B91,'Rekapitulasi Juni'!$AN$608:$AN$786)</f>
        <v>0</v>
      </c>
      <c r="EU91" s="27"/>
      <c r="EV91" s="325">
        <f t="shared" si="186"/>
        <v>0</v>
      </c>
      <c r="EW91" s="325">
        <f t="shared" si="187"/>
        <v>0</v>
      </c>
      <c r="EX91" s="27"/>
      <c r="EY91" s="324">
        <f>SUMIF('Rekapitulasi Juni'!$BA$608:$BA$786,APS!$B91,'Rekapitulasi Juni'!$BB$608:$BB$786)</f>
        <v>0</v>
      </c>
      <c r="EZ91" s="324">
        <f>SUMIF('Rekapitulasi Juni'!$BA$608:$BA$786,APS!$B91,'Rekapitulasi Juni'!$BC$608:$BC$786)</f>
        <v>0</v>
      </c>
      <c r="FA91" s="324">
        <f>SUMIF('Rekapitulasi Juni'!$BA$608:$BA$786,APS!$B91,'Rekapitulasi Juni'!$BF$608:$BF$786)</f>
        <v>0</v>
      </c>
      <c r="FB91" s="325">
        <f t="shared" si="188"/>
        <v>0</v>
      </c>
      <c r="FC91" s="325">
        <f t="shared" si="189"/>
        <v>0</v>
      </c>
      <c r="FD91" s="27"/>
      <c r="FE91" s="27"/>
      <c r="FF91" s="27"/>
      <c r="FG91" s="27"/>
      <c r="FH91" s="27"/>
      <c r="FI91" s="27"/>
      <c r="FJ91" s="41">
        <f t="shared" si="190"/>
        <v>0</v>
      </c>
      <c r="FK91" s="41">
        <f t="shared" si="191"/>
        <v>0</v>
      </c>
      <c r="FL91" s="41">
        <f t="shared" si="192"/>
        <v>0</v>
      </c>
      <c r="FM91" s="41">
        <f t="shared" si="193"/>
        <v>0</v>
      </c>
      <c r="FN91" s="41">
        <f t="shared" si="194"/>
        <v>0</v>
      </c>
      <c r="FO91" s="41">
        <f t="shared" si="195"/>
        <v>0</v>
      </c>
      <c r="FP91" s="180">
        <f t="shared" si="196"/>
        <v>0</v>
      </c>
      <c r="FQ91" s="27"/>
      <c r="FR91" s="27"/>
      <c r="FS91" s="324">
        <f>SUMIF('Rekapitulasi Juni'!$D$804:$D$984,APS!$B91,'Rekapitulasi Juni'!$E$804:$E$984)</f>
        <v>0</v>
      </c>
      <c r="FT91" s="324">
        <f>SUMIF('Rekapitulasi Juni'!$D$804:$D$984,APS!$B91,'Rekapitulasi Juni'!$F$804:$F$984)</f>
        <v>0</v>
      </c>
      <c r="FU91" s="27"/>
      <c r="FV91" s="325">
        <f t="shared" si="197"/>
        <v>0</v>
      </c>
      <c r="FW91" s="325">
        <f t="shared" si="198"/>
        <v>0</v>
      </c>
      <c r="FX91" s="27"/>
      <c r="FY91" s="324">
        <f>SUMIF('Rekapitulasi Juni'!$U$804:$U$984,APS!$B91,'Rekapitulasi Juni'!$V$804:$V$984)</f>
        <v>140</v>
      </c>
      <c r="FZ91" s="324">
        <f>SUMIF('Rekapitulasi Juni'!$U$804:$U$984,APS!$B91,'Rekapitulasi Juni'!$W$804:$W$984)</f>
        <v>80</v>
      </c>
      <c r="GA91" s="27"/>
      <c r="GB91" s="325">
        <f t="shared" si="199"/>
        <v>0</v>
      </c>
      <c r="GC91" s="325">
        <f t="shared" si="200"/>
        <v>57.142857142857139</v>
      </c>
      <c r="GD91" s="27"/>
      <c r="GE91" s="324">
        <f>SUMIF('Rekapitulasi Juni'!$AL$804:$AL$984,APS!$B91,'Rekapitulasi Juni'!$AM$804:$AM$984)</f>
        <v>160</v>
      </c>
      <c r="GF91" s="324">
        <f>SUMIF('Rekapitulasi Juni'!$AL$804:$AL$984,APS!$B91,'Rekapitulasi Juni'!$AN$804:$AN$984)</f>
        <v>206</v>
      </c>
      <c r="GG91" s="27"/>
      <c r="GH91" s="325">
        <f t="shared" si="125"/>
        <v>0</v>
      </c>
      <c r="GI91" s="325">
        <f t="shared" si="126"/>
        <v>128.75</v>
      </c>
      <c r="GJ91" s="27"/>
      <c r="GK91" s="27"/>
      <c r="GL91" s="41">
        <f t="shared" si="201"/>
        <v>0</v>
      </c>
      <c r="GM91" s="41">
        <f t="shared" si="202"/>
        <v>300</v>
      </c>
      <c r="GN91" s="41">
        <f t="shared" si="203"/>
        <v>286</v>
      </c>
      <c r="GO91" s="41">
        <f t="shared" si="204"/>
        <v>0</v>
      </c>
      <c r="GP91" s="41">
        <f t="shared" si="205"/>
        <v>286</v>
      </c>
      <c r="GQ91" s="41">
        <f t="shared" si="206"/>
        <v>286</v>
      </c>
      <c r="GR91" s="180">
        <f t="shared" si="207"/>
        <v>0</v>
      </c>
      <c r="GS91" s="41">
        <f t="shared" si="127"/>
        <v>0</v>
      </c>
      <c r="GT91" s="41">
        <f t="shared" si="128"/>
        <v>420</v>
      </c>
      <c r="GU91" s="41">
        <f t="shared" si="129"/>
        <v>448</v>
      </c>
      <c r="GV91" s="41">
        <f t="shared" si="130"/>
        <v>0</v>
      </c>
      <c r="GW91" s="41">
        <f t="shared" si="131"/>
        <v>448</v>
      </c>
      <c r="GX91" s="41">
        <f t="shared" si="132"/>
        <v>448</v>
      </c>
      <c r="GY91" s="180">
        <f t="shared" si="133"/>
        <v>0</v>
      </c>
      <c r="GZ91" s="41">
        <v>74</v>
      </c>
      <c r="HA91" s="32"/>
      <c r="HB91" s="42">
        <f t="shared" si="208"/>
        <v>0</v>
      </c>
      <c r="HC91" s="43"/>
    </row>
    <row r="92" spans="1:211" ht="15" hidden="1" customHeight="1">
      <c r="A92" s="31" t="s">
        <v>191</v>
      </c>
      <c r="B92" s="32" t="s">
        <v>192</v>
      </c>
      <c r="C92" s="31" t="s">
        <v>184</v>
      </c>
      <c r="D92" s="31" t="s">
        <v>1259</v>
      </c>
      <c r="E92" s="31" t="s">
        <v>43</v>
      </c>
      <c r="F92" s="31" t="s">
        <v>152</v>
      </c>
      <c r="G92" s="33">
        <v>0</v>
      </c>
      <c r="H92" s="33">
        <v>0</v>
      </c>
      <c r="I92" s="33">
        <v>0</v>
      </c>
      <c r="J92" s="34">
        <f>IFERROR(VLOOKUP(A92,#REF!,3,0),0)</f>
        <v>0</v>
      </c>
      <c r="K92" s="34">
        <f t="shared" si="118"/>
        <v>0</v>
      </c>
      <c r="L92" s="34">
        <v>0</v>
      </c>
      <c r="M92" s="34">
        <v>0</v>
      </c>
      <c r="N92" s="35">
        <f t="shared" si="119"/>
        <v>0</v>
      </c>
      <c r="O92" s="35">
        <f t="shared" si="120"/>
        <v>0</v>
      </c>
      <c r="P92" s="36">
        <v>0</v>
      </c>
      <c r="Q92" s="36">
        <f t="shared" si="134"/>
        <v>0</v>
      </c>
      <c r="R92" s="36"/>
      <c r="S92" s="37">
        <f ca="1">SUMIF(ROP!$D$6:$H$65536,A92,ROP!$J$6:$J$65536)</f>
        <v>0</v>
      </c>
      <c r="T92" s="37">
        <f>SUMIF(HASIL!$B:$B,APS!$B92&amp;RIGHT(APS!T$9,2),HASIL!$I:$I)</f>
        <v>0</v>
      </c>
      <c r="U92" s="37">
        <f>SUMIF(HASIL!$B:$B,APS!$B92&amp;RIGHT(APS!U$9,2),HASIL!$I:$I)</f>
        <v>0</v>
      </c>
      <c r="V92" s="37">
        <f>SUMIF(HASIL!$B:$B,APS!$B92&amp;RIGHT(APS!V$9,2),HASIL!$I:$I)</f>
        <v>0</v>
      </c>
      <c r="W92" s="37">
        <f>SUMIF(HASIL!$B:$B,APS!$B92&amp;RIGHT(APS!W$9,2),HASIL!$I:$I)</f>
        <v>0</v>
      </c>
      <c r="X92" s="38">
        <f t="shared" si="121"/>
        <v>0</v>
      </c>
      <c r="Y92" s="38">
        <f t="shared" si="122"/>
        <v>0</v>
      </c>
      <c r="Z92" s="39">
        <f t="shared" si="209"/>
        <v>0</v>
      </c>
      <c r="AA92" s="39">
        <f t="shared" si="124"/>
        <v>0</v>
      </c>
      <c r="AB92" s="40">
        <f t="shared" si="210"/>
        <v>0</v>
      </c>
      <c r="AC92" s="27">
        <v>0</v>
      </c>
      <c r="AD92" s="27"/>
      <c r="AE92" s="27"/>
      <c r="AF92" s="27"/>
      <c r="AG92" s="27"/>
      <c r="AH92" s="27"/>
      <c r="AI92" s="324">
        <f>SUMIF('Rekapitulasi Juni'!$D$9:$D$192,APS!$B92,'Rekapitulasi Juni'!$E$9:$E$192)</f>
        <v>0</v>
      </c>
      <c r="AJ92" s="324">
        <f>SUMIF('Rekapitulasi Juni'!$D$9:$D$192,APS!$B92,'Rekapitulasi Juni'!$F$9:$F$192)</f>
        <v>0</v>
      </c>
      <c r="AK92" s="324">
        <f>SUMIF('Rekapitulasi Juni'!$D$9:$D$192,APS!$B92,'Rekapitulasi Juni'!$K$9:$K$192)</f>
        <v>0</v>
      </c>
      <c r="AL92" s="325">
        <f t="shared" si="135"/>
        <v>0</v>
      </c>
      <c r="AM92" s="325">
        <f t="shared" si="136"/>
        <v>0</v>
      </c>
      <c r="AN92" s="27"/>
      <c r="AO92" s="324">
        <f>SUMIF('Rekapitulasi Juni'!$U$9:$U$192,APS!$B92,'Rekapitulasi Juni'!$V$9:$V$192)</f>
        <v>0</v>
      </c>
      <c r="AP92" s="324">
        <f>SUMIF('Rekapitulasi Juni'!$U$9:$U$192,APS!$B92,'Rekapitulasi Juni'!$W$9:$W$192)</f>
        <v>0</v>
      </c>
      <c r="AQ92" s="27"/>
      <c r="AR92" s="325">
        <f t="shared" si="137"/>
        <v>0</v>
      </c>
      <c r="AS92" s="325">
        <f t="shared" si="138"/>
        <v>0</v>
      </c>
      <c r="AT92" s="27"/>
      <c r="AU92" s="324">
        <f>SUMIF('Rekapitulasi Juni'!$AL$9:$AL$192,APS!$B92,'Rekapitulasi Juni'!$AM$9:$AM$192)</f>
        <v>0</v>
      </c>
      <c r="AV92" s="324">
        <f>SUMIF('Rekapitulasi Juni'!$AL$9:$AL$192,APS!$B92,'Rekapitulasi Juni'!$AN$9:$AN$192)</f>
        <v>0</v>
      </c>
      <c r="AW92" s="27"/>
      <c r="AX92" s="325">
        <f t="shared" si="139"/>
        <v>0</v>
      </c>
      <c r="AY92" s="325">
        <f t="shared" si="140"/>
        <v>0</v>
      </c>
      <c r="AZ92" s="41">
        <f t="shared" si="141"/>
        <v>0</v>
      </c>
      <c r="BA92" s="41">
        <f t="shared" si="142"/>
        <v>0</v>
      </c>
      <c r="BB92" s="41">
        <f t="shared" si="143"/>
        <v>0</v>
      </c>
      <c r="BC92" s="41">
        <f t="shared" si="144"/>
        <v>0</v>
      </c>
      <c r="BD92" s="41">
        <f t="shared" si="145"/>
        <v>0</v>
      </c>
      <c r="BE92" s="41">
        <f t="shared" si="146"/>
        <v>0</v>
      </c>
      <c r="BF92" s="180">
        <f t="shared" si="147"/>
        <v>0</v>
      </c>
      <c r="BG92" s="27">
        <v>0</v>
      </c>
      <c r="BH92" s="27"/>
      <c r="BI92" s="324">
        <f>SUMIF('Rekapitulasi Juni'!$D$214:$D$393,APS!$B92,'Rekapitulasi Juni'!$E$214:$E$393)</f>
        <v>0</v>
      </c>
      <c r="BJ92" s="324">
        <f>SUMIF('Rekapitulasi Juni'!$D$214:$D$393,APS!$B92,'Rekapitulasi Juni'!$F$214:$F$393)</f>
        <v>0</v>
      </c>
      <c r="BK92" s="27"/>
      <c r="BL92" s="325">
        <f t="shared" si="148"/>
        <v>0</v>
      </c>
      <c r="BM92" s="325">
        <f t="shared" si="149"/>
        <v>0</v>
      </c>
      <c r="BN92" s="27"/>
      <c r="BO92" s="324">
        <f>SUMIF('Rekapitulasi Juni'!$U$214:$U$393,APS!$B92,'Rekapitulasi Juni'!$V$214:$V$393)</f>
        <v>0</v>
      </c>
      <c r="BP92" s="324">
        <f>SUMIF('Rekapitulasi Juni'!$U$214:$U$393,APS!$B92,'Rekapitulasi Juni'!$W$214:$W$393)</f>
        <v>0</v>
      </c>
      <c r="BQ92" s="27"/>
      <c r="BR92" s="325">
        <f t="shared" si="150"/>
        <v>0</v>
      </c>
      <c r="BS92" s="325">
        <f t="shared" si="151"/>
        <v>0</v>
      </c>
      <c r="BT92" s="27"/>
      <c r="BU92" s="324">
        <f>SUMIF('Rekapitulasi Juni'!$AL$214:$AL$393,APS!$B92,'Rekapitulasi Juni'!$AM$214:$AM$393)</f>
        <v>0</v>
      </c>
      <c r="BV92" s="324">
        <f>SUMIF('Rekapitulasi Juni'!$AL$214:$AL$393,APS!$B92,'Rekapitulasi Juni'!$AN$214:$AN$393)</f>
        <v>0</v>
      </c>
      <c r="BW92" s="27"/>
      <c r="BX92" s="325">
        <f t="shared" si="152"/>
        <v>0</v>
      </c>
      <c r="BY92" s="325">
        <f t="shared" si="153"/>
        <v>0</v>
      </c>
      <c r="BZ92" s="27"/>
      <c r="CA92" s="324">
        <f>SUMIF('Rekapitulasi Juni'!$BA$214:$BA$393,APS!$B92,'Rekapitulasi Juni'!$BB$214:$BB$393)</f>
        <v>0</v>
      </c>
      <c r="CB92" s="324">
        <f>SUMIF('Rekapitulasi Juni'!$BA$214:$BA$393,APS!$B92,'Rekapitulasi Juni'!$BC$214:$BC$393)</f>
        <v>0</v>
      </c>
      <c r="CC92" s="27"/>
      <c r="CD92" s="325">
        <f t="shared" si="154"/>
        <v>0</v>
      </c>
      <c r="CE92" s="325">
        <f t="shared" si="155"/>
        <v>0</v>
      </c>
      <c r="CF92" s="27"/>
      <c r="CG92" s="324">
        <f>SUMIF('Rekapitulasi Juni'!$BP$214:$BP$393,APS!$B92,'Rekapitulasi Juni'!$BQ$214:$BQ$393)</f>
        <v>0</v>
      </c>
      <c r="CH92" s="324">
        <f>SUMIF('Rekapitulasi Juni'!$BP$214:$BP$393,APS!$B92,'Rekapitulasi Juni'!$BR$214:$BR$393)</f>
        <v>0</v>
      </c>
      <c r="CI92" s="27"/>
      <c r="CJ92" s="325">
        <f t="shared" si="156"/>
        <v>0</v>
      </c>
      <c r="CK92" s="325">
        <f t="shared" si="157"/>
        <v>0</v>
      </c>
      <c r="CL92" s="41">
        <f t="shared" si="158"/>
        <v>0</v>
      </c>
      <c r="CM92" s="41">
        <f t="shared" si="159"/>
        <v>0</v>
      </c>
      <c r="CN92" s="41">
        <f t="shared" si="160"/>
        <v>0</v>
      </c>
      <c r="CO92" s="41">
        <f t="shared" si="161"/>
        <v>0</v>
      </c>
      <c r="CP92" s="41">
        <f t="shared" si="162"/>
        <v>0</v>
      </c>
      <c r="CQ92" s="41">
        <f t="shared" si="163"/>
        <v>0</v>
      </c>
      <c r="CR92" s="180">
        <f t="shared" si="164"/>
        <v>0</v>
      </c>
      <c r="CS92" s="27">
        <v>0</v>
      </c>
      <c r="CT92" s="27"/>
      <c r="CU92" s="324">
        <f>SUMIF('Rekapitulasi Juni'!$D$410:$D$588,APS!$B92,'Rekapitulasi Juni'!$E$410:$E$588)</f>
        <v>0</v>
      </c>
      <c r="CV92" s="324">
        <f>SUMIF('Rekapitulasi Juni'!$D$410:$D$588,APS!$B92,'Rekapitulasi Juni'!$F$410:$F$588)</f>
        <v>0</v>
      </c>
      <c r="CW92" s="27"/>
      <c r="CX92" s="325">
        <f t="shared" si="165"/>
        <v>0</v>
      </c>
      <c r="CY92" s="325">
        <f t="shared" si="166"/>
        <v>0</v>
      </c>
      <c r="CZ92" s="27"/>
      <c r="DA92" s="324">
        <f>SUMIF('Rekapitulasi Juni'!$U$410:$U$588,APS!$B92,'Rekapitulasi Juni'!$V$410:$V$588)</f>
        <v>0</v>
      </c>
      <c r="DB92" s="324">
        <f>SUMIF('Rekapitulasi Juni'!$U$410:$U$588,APS!$B92,'Rekapitulasi Juni'!$W$410:$W$588)</f>
        <v>0</v>
      </c>
      <c r="DC92" s="27"/>
      <c r="DD92" s="325">
        <f t="shared" si="167"/>
        <v>0</v>
      </c>
      <c r="DE92" s="325">
        <f t="shared" si="168"/>
        <v>0</v>
      </c>
      <c r="DF92" s="27"/>
      <c r="DG92" s="324">
        <f>SUMIF('Rekapitulasi Juni'!$AL$410:$AL$588,APS!$B92,'Rekapitulasi Juni'!$AM$410:$AM$588)</f>
        <v>0</v>
      </c>
      <c r="DH92" s="324">
        <f>SUMIF('Rekapitulasi Juni'!$AL$410:$AL$588,APS!$B92,'Rekapitulasi Juni'!$AN$410:$AN$588)</f>
        <v>0</v>
      </c>
      <c r="DI92" s="27"/>
      <c r="DJ92" s="325">
        <f t="shared" si="169"/>
        <v>0</v>
      </c>
      <c r="DK92" s="325">
        <f t="shared" si="170"/>
        <v>0</v>
      </c>
      <c r="DL92" s="27"/>
      <c r="DM92" s="324">
        <f>SUMIF('Rekapitulasi Juni'!$BA$410:$BA$588,APS!$B92,'Rekapitulasi Juni'!$BB$410:$BB$588)</f>
        <v>0</v>
      </c>
      <c r="DN92" s="324">
        <f>SUMIF('Rekapitulasi Juni'!$BA$410:$BA$588,APS!$B92,'Rekapitulasi Juni'!$BC$410:$BC$588)</f>
        <v>0</v>
      </c>
      <c r="DO92" s="324">
        <f>SUMIF('Rekapitulasi Juni'!$BA$410:$BA$588,APS!$B92,'Rekapitulasi Juni'!$BF$410:$BF$588)</f>
        <v>0</v>
      </c>
      <c r="DP92" s="325">
        <f t="shared" si="171"/>
        <v>0</v>
      </c>
      <c r="DQ92" s="325">
        <f t="shared" si="172"/>
        <v>0</v>
      </c>
      <c r="DR92" s="27"/>
      <c r="DS92" s="324">
        <f>SUMIF('Rekapitulasi Juni'!$BP$410:$BP$588,APS!$B92,'Rekapitulasi Juni'!$BQ$410:$BQ$588)</f>
        <v>0</v>
      </c>
      <c r="DT92" s="324">
        <f>SUMIF('Rekapitulasi Juni'!$BP$410:$BP$588,APS!$B92,'Rekapitulasi Juni'!$BR$410:$BR$588)</f>
        <v>0</v>
      </c>
      <c r="DU92" s="27"/>
      <c r="DV92" s="325">
        <f t="shared" si="173"/>
        <v>0</v>
      </c>
      <c r="DW92" s="325">
        <f t="shared" si="174"/>
        <v>0</v>
      </c>
      <c r="DX92" s="41">
        <f t="shared" si="175"/>
        <v>0</v>
      </c>
      <c r="DY92" s="41">
        <f t="shared" si="176"/>
        <v>0</v>
      </c>
      <c r="DZ92" s="41">
        <f t="shared" si="177"/>
        <v>0</v>
      </c>
      <c r="EA92" s="41">
        <f t="shared" si="178"/>
        <v>0</v>
      </c>
      <c r="EB92" s="41">
        <f t="shared" si="179"/>
        <v>0</v>
      </c>
      <c r="EC92" s="41">
        <f t="shared" si="180"/>
        <v>0</v>
      </c>
      <c r="ED92" s="180">
        <f t="shared" si="181"/>
        <v>0</v>
      </c>
      <c r="EE92" s="27">
        <v>0</v>
      </c>
      <c r="EF92" s="27"/>
      <c r="EG92" s="324">
        <f>SUMIF('Rekapitulasi Juni'!$D$608:$D$786,APS!$B92,'Rekapitulasi Juni'!$E$608:$E$786)</f>
        <v>0</v>
      </c>
      <c r="EH92" s="324">
        <f>SUMIF('Rekapitulasi Juni'!$D$608:$D$786,APS!$B92,'Rekapitulasi Juni'!$F$608:$F$786)</f>
        <v>0</v>
      </c>
      <c r="EI92" s="27"/>
      <c r="EJ92" s="325">
        <f t="shared" si="182"/>
        <v>0</v>
      </c>
      <c r="EK92" s="325">
        <f t="shared" si="183"/>
        <v>0</v>
      </c>
      <c r="EL92" s="27"/>
      <c r="EM92" s="324">
        <f>SUMIF('Rekapitulasi Juni'!$U$608:$U$786,APS!$B92,'Rekapitulasi Juni'!$V$608:$V$786)</f>
        <v>0</v>
      </c>
      <c r="EN92" s="324">
        <f>SUMIF('Rekapitulasi Juni'!$U$608:$U$786,APS!$B92,'Rekapitulasi Juni'!$W$608:$W$786)</f>
        <v>0</v>
      </c>
      <c r="EO92" s="27"/>
      <c r="EP92" s="325">
        <f t="shared" si="184"/>
        <v>0</v>
      </c>
      <c r="EQ92" s="325">
        <f t="shared" si="185"/>
        <v>0</v>
      </c>
      <c r="ER92" s="27"/>
      <c r="ES92" s="324">
        <f>SUMIF('Rekapitulasi Juni'!$AL$608:$AL$786,APS!$B92,'Rekapitulasi Juni'!$AM$608:$AM$786)</f>
        <v>0</v>
      </c>
      <c r="ET92" s="324">
        <f>SUMIF('Rekapitulasi Juni'!$AL$608:$AL$786,APS!$B92,'Rekapitulasi Juni'!$AN$608:$AN$786)</f>
        <v>0</v>
      </c>
      <c r="EU92" s="27"/>
      <c r="EV92" s="325">
        <f t="shared" si="186"/>
        <v>0</v>
      </c>
      <c r="EW92" s="325">
        <f t="shared" si="187"/>
        <v>0</v>
      </c>
      <c r="EX92" s="27"/>
      <c r="EY92" s="324">
        <f>SUMIF('Rekapitulasi Juni'!$BA$608:$BA$786,APS!$B92,'Rekapitulasi Juni'!$BB$608:$BB$786)</f>
        <v>0</v>
      </c>
      <c r="EZ92" s="324">
        <f>SUMIF('Rekapitulasi Juni'!$BA$608:$BA$786,APS!$B92,'Rekapitulasi Juni'!$BC$608:$BC$786)</f>
        <v>0</v>
      </c>
      <c r="FA92" s="324">
        <f>SUMIF('Rekapitulasi Juni'!$BA$608:$BA$786,APS!$B92,'Rekapitulasi Juni'!$BF$608:$BF$786)</f>
        <v>0</v>
      </c>
      <c r="FB92" s="325">
        <f t="shared" si="188"/>
        <v>0</v>
      </c>
      <c r="FC92" s="325">
        <f t="shared" si="189"/>
        <v>0</v>
      </c>
      <c r="FD92" s="27"/>
      <c r="FE92" s="27"/>
      <c r="FF92" s="27"/>
      <c r="FG92" s="27"/>
      <c r="FH92" s="27"/>
      <c r="FI92" s="27"/>
      <c r="FJ92" s="41">
        <f t="shared" si="190"/>
        <v>0</v>
      </c>
      <c r="FK92" s="41">
        <f t="shared" si="191"/>
        <v>0</v>
      </c>
      <c r="FL92" s="41">
        <f t="shared" si="192"/>
        <v>0</v>
      </c>
      <c r="FM92" s="41">
        <f t="shared" si="193"/>
        <v>0</v>
      </c>
      <c r="FN92" s="41">
        <f t="shared" si="194"/>
        <v>0</v>
      </c>
      <c r="FO92" s="41">
        <f t="shared" si="195"/>
        <v>0</v>
      </c>
      <c r="FP92" s="180">
        <f t="shared" si="196"/>
        <v>0</v>
      </c>
      <c r="FQ92" s="27"/>
      <c r="FR92" s="27"/>
      <c r="FS92" s="324">
        <f>SUMIF('Rekapitulasi Juni'!$D$804:$D$984,APS!$B92,'Rekapitulasi Juni'!$E$804:$E$984)</f>
        <v>0</v>
      </c>
      <c r="FT92" s="324">
        <f>SUMIF('Rekapitulasi Juni'!$D$804:$D$984,APS!$B92,'Rekapitulasi Juni'!$F$804:$F$984)</f>
        <v>0</v>
      </c>
      <c r="FU92" s="27"/>
      <c r="FV92" s="325">
        <f t="shared" si="197"/>
        <v>0</v>
      </c>
      <c r="FW92" s="325">
        <f t="shared" si="198"/>
        <v>0</v>
      </c>
      <c r="FX92" s="27"/>
      <c r="FY92" s="324">
        <f>SUMIF('Rekapitulasi Juni'!$U$804:$U$984,APS!$B92,'Rekapitulasi Juni'!$V$804:$V$984)</f>
        <v>0</v>
      </c>
      <c r="FZ92" s="324">
        <f>SUMIF('Rekapitulasi Juni'!$U$804:$U$984,APS!$B92,'Rekapitulasi Juni'!$W$804:$W$984)</f>
        <v>0</v>
      </c>
      <c r="GA92" s="27"/>
      <c r="GB92" s="325">
        <f t="shared" si="199"/>
        <v>0</v>
      </c>
      <c r="GC92" s="325">
        <f t="shared" si="200"/>
        <v>0</v>
      </c>
      <c r="GD92" s="27"/>
      <c r="GE92" s="324">
        <f>SUMIF('Rekapitulasi Juni'!$AL$804:$AL$984,APS!$B92,'Rekapitulasi Juni'!$AM$804:$AM$984)</f>
        <v>0</v>
      </c>
      <c r="GF92" s="324">
        <f>SUMIF('Rekapitulasi Juni'!$AL$804:$AL$984,APS!$B92,'Rekapitulasi Juni'!$AN$804:$AN$984)</f>
        <v>0</v>
      </c>
      <c r="GG92" s="27"/>
      <c r="GH92" s="325">
        <f t="shared" si="125"/>
        <v>0</v>
      </c>
      <c r="GI92" s="325">
        <f t="shared" si="126"/>
        <v>0</v>
      </c>
      <c r="GJ92" s="27"/>
      <c r="GK92" s="27"/>
      <c r="GL92" s="41">
        <f t="shared" si="201"/>
        <v>0</v>
      </c>
      <c r="GM92" s="41">
        <f t="shared" si="202"/>
        <v>0</v>
      </c>
      <c r="GN92" s="41">
        <f t="shared" si="203"/>
        <v>0</v>
      </c>
      <c r="GO92" s="41">
        <f t="shared" si="204"/>
        <v>0</v>
      </c>
      <c r="GP92" s="41">
        <f t="shared" si="205"/>
        <v>0</v>
      </c>
      <c r="GQ92" s="41">
        <f t="shared" si="206"/>
        <v>0</v>
      </c>
      <c r="GR92" s="180">
        <f t="shared" si="207"/>
        <v>0</v>
      </c>
      <c r="GS92" s="41">
        <f t="shared" si="127"/>
        <v>0</v>
      </c>
      <c r="GT92" s="41">
        <f t="shared" si="128"/>
        <v>0</v>
      </c>
      <c r="GU92" s="41">
        <f t="shared" si="129"/>
        <v>0</v>
      </c>
      <c r="GV92" s="41">
        <f t="shared" si="130"/>
        <v>0</v>
      </c>
      <c r="GW92" s="41">
        <f t="shared" si="131"/>
        <v>0</v>
      </c>
      <c r="GX92" s="41">
        <f t="shared" si="132"/>
        <v>0</v>
      </c>
      <c r="GY92" s="180">
        <f t="shared" si="133"/>
        <v>0</v>
      </c>
      <c r="GZ92" s="41">
        <v>75</v>
      </c>
      <c r="HA92" s="32"/>
      <c r="HB92" s="42">
        <f t="shared" si="208"/>
        <v>0</v>
      </c>
      <c r="HC92" s="43"/>
    </row>
    <row r="93" spans="1:211" ht="15" hidden="1" customHeight="1">
      <c r="A93" s="31" t="s">
        <v>193</v>
      </c>
      <c r="B93" s="32" t="s">
        <v>194</v>
      </c>
      <c r="C93" s="31" t="s">
        <v>184</v>
      </c>
      <c r="D93" s="31" t="s">
        <v>1259</v>
      </c>
      <c r="E93" s="31" t="s">
        <v>43</v>
      </c>
      <c r="F93" s="31" t="s">
        <v>152</v>
      </c>
      <c r="G93" s="33">
        <v>0</v>
      </c>
      <c r="H93" s="33">
        <v>0</v>
      </c>
      <c r="I93" s="33">
        <v>0</v>
      </c>
      <c r="J93" s="34">
        <f>IFERROR(VLOOKUP(A93,#REF!,3,0),0)</f>
        <v>0</v>
      </c>
      <c r="K93" s="34">
        <f t="shared" si="118"/>
        <v>0</v>
      </c>
      <c r="L93" s="34">
        <v>0</v>
      </c>
      <c r="M93" s="34">
        <v>0</v>
      </c>
      <c r="N93" s="35">
        <f t="shared" si="119"/>
        <v>0</v>
      </c>
      <c r="O93" s="35">
        <f t="shared" si="120"/>
        <v>0</v>
      </c>
      <c r="P93" s="36">
        <v>0</v>
      </c>
      <c r="Q93" s="36">
        <f t="shared" si="134"/>
        <v>0</v>
      </c>
      <c r="R93" s="36"/>
      <c r="S93" s="37">
        <f ca="1">SUMIF(ROP!$D$6:$H$65536,A93,ROP!$J$6:$J$65536)</f>
        <v>0</v>
      </c>
      <c r="T93" s="37">
        <f>SUMIF(HASIL!$B:$B,APS!$B93&amp;RIGHT(APS!T$9,2),HASIL!$I:$I)</f>
        <v>0</v>
      </c>
      <c r="U93" s="37">
        <f>SUMIF(HASIL!$B:$B,APS!$B93&amp;RIGHT(APS!U$9,2),HASIL!$I:$I)</f>
        <v>0</v>
      </c>
      <c r="V93" s="37">
        <f>SUMIF(HASIL!$B:$B,APS!$B93&amp;RIGHT(APS!V$9,2),HASIL!$I:$I)</f>
        <v>0</v>
      </c>
      <c r="W93" s="37">
        <f>SUMIF(HASIL!$B:$B,APS!$B93&amp;RIGHT(APS!W$9,2),HASIL!$I:$I)</f>
        <v>0</v>
      </c>
      <c r="X93" s="38">
        <f t="shared" si="121"/>
        <v>0</v>
      </c>
      <c r="Y93" s="38">
        <f t="shared" si="122"/>
        <v>0</v>
      </c>
      <c r="Z93" s="39">
        <f t="shared" si="209"/>
        <v>0</v>
      </c>
      <c r="AA93" s="39">
        <f t="shared" si="124"/>
        <v>0</v>
      </c>
      <c r="AB93" s="40">
        <f t="shared" si="210"/>
        <v>0</v>
      </c>
      <c r="AC93" s="27">
        <v>0</v>
      </c>
      <c r="AD93" s="27"/>
      <c r="AE93" s="27"/>
      <c r="AF93" s="27"/>
      <c r="AG93" s="27"/>
      <c r="AH93" s="27"/>
      <c r="AI93" s="324">
        <f>SUMIF('Rekapitulasi Juni'!$D$9:$D$192,APS!$B93,'Rekapitulasi Juni'!$E$9:$E$192)</f>
        <v>0</v>
      </c>
      <c r="AJ93" s="324">
        <f>SUMIF('Rekapitulasi Juni'!$D$9:$D$192,APS!$B93,'Rekapitulasi Juni'!$F$9:$F$192)</f>
        <v>0</v>
      </c>
      <c r="AK93" s="324">
        <f>SUMIF('Rekapitulasi Juni'!$D$9:$D$192,APS!$B93,'Rekapitulasi Juni'!$K$9:$K$192)</f>
        <v>0</v>
      </c>
      <c r="AL93" s="325">
        <f t="shared" si="135"/>
        <v>0</v>
      </c>
      <c r="AM93" s="325">
        <f t="shared" si="136"/>
        <v>0</v>
      </c>
      <c r="AN93" s="27"/>
      <c r="AO93" s="324">
        <f>SUMIF('Rekapitulasi Juni'!$U$9:$U$192,APS!$B93,'Rekapitulasi Juni'!$V$9:$V$192)</f>
        <v>0</v>
      </c>
      <c r="AP93" s="324">
        <f>SUMIF('Rekapitulasi Juni'!$U$9:$U$192,APS!$B93,'Rekapitulasi Juni'!$W$9:$W$192)</f>
        <v>0</v>
      </c>
      <c r="AQ93" s="27"/>
      <c r="AR93" s="325">
        <f t="shared" si="137"/>
        <v>0</v>
      </c>
      <c r="AS93" s="325">
        <f t="shared" si="138"/>
        <v>0</v>
      </c>
      <c r="AT93" s="27"/>
      <c r="AU93" s="324">
        <f>SUMIF('Rekapitulasi Juni'!$AL$9:$AL$192,APS!$B93,'Rekapitulasi Juni'!$AM$9:$AM$192)</f>
        <v>0</v>
      </c>
      <c r="AV93" s="324">
        <f>SUMIF('Rekapitulasi Juni'!$AL$9:$AL$192,APS!$B93,'Rekapitulasi Juni'!$AN$9:$AN$192)</f>
        <v>0</v>
      </c>
      <c r="AW93" s="27"/>
      <c r="AX93" s="325">
        <f t="shared" si="139"/>
        <v>0</v>
      </c>
      <c r="AY93" s="325">
        <f t="shared" si="140"/>
        <v>0</v>
      </c>
      <c r="AZ93" s="41">
        <f t="shared" si="141"/>
        <v>0</v>
      </c>
      <c r="BA93" s="41">
        <f t="shared" si="142"/>
        <v>0</v>
      </c>
      <c r="BB93" s="41">
        <f t="shared" si="143"/>
        <v>0</v>
      </c>
      <c r="BC93" s="41">
        <f t="shared" si="144"/>
        <v>0</v>
      </c>
      <c r="BD93" s="41">
        <f t="shared" si="145"/>
        <v>0</v>
      </c>
      <c r="BE93" s="41">
        <f t="shared" si="146"/>
        <v>0</v>
      </c>
      <c r="BF93" s="180">
        <f t="shared" si="147"/>
        <v>0</v>
      </c>
      <c r="BG93" s="27">
        <v>0</v>
      </c>
      <c r="BH93" s="27"/>
      <c r="BI93" s="324">
        <f>SUMIF('Rekapitulasi Juni'!$D$214:$D$393,APS!$B93,'Rekapitulasi Juni'!$E$214:$E$393)</f>
        <v>0</v>
      </c>
      <c r="BJ93" s="324">
        <f>SUMIF('Rekapitulasi Juni'!$D$214:$D$393,APS!$B93,'Rekapitulasi Juni'!$F$214:$F$393)</f>
        <v>0</v>
      </c>
      <c r="BK93" s="27"/>
      <c r="BL93" s="325">
        <f t="shared" si="148"/>
        <v>0</v>
      </c>
      <c r="BM93" s="325">
        <f t="shared" si="149"/>
        <v>0</v>
      </c>
      <c r="BN93" s="27"/>
      <c r="BO93" s="324">
        <f>SUMIF('Rekapitulasi Juni'!$U$214:$U$393,APS!$B93,'Rekapitulasi Juni'!$V$214:$V$393)</f>
        <v>0</v>
      </c>
      <c r="BP93" s="324">
        <f>SUMIF('Rekapitulasi Juni'!$U$214:$U$393,APS!$B93,'Rekapitulasi Juni'!$W$214:$W$393)</f>
        <v>0</v>
      </c>
      <c r="BQ93" s="27"/>
      <c r="BR93" s="325">
        <f t="shared" si="150"/>
        <v>0</v>
      </c>
      <c r="BS93" s="325">
        <f t="shared" si="151"/>
        <v>0</v>
      </c>
      <c r="BT93" s="27"/>
      <c r="BU93" s="324">
        <f>SUMIF('Rekapitulasi Juni'!$AL$214:$AL$393,APS!$B93,'Rekapitulasi Juni'!$AM$214:$AM$393)</f>
        <v>0</v>
      </c>
      <c r="BV93" s="324">
        <f>SUMIF('Rekapitulasi Juni'!$AL$214:$AL$393,APS!$B93,'Rekapitulasi Juni'!$AN$214:$AN$393)</f>
        <v>0</v>
      </c>
      <c r="BW93" s="27"/>
      <c r="BX93" s="325">
        <f t="shared" si="152"/>
        <v>0</v>
      </c>
      <c r="BY93" s="325">
        <f t="shared" si="153"/>
        <v>0</v>
      </c>
      <c r="BZ93" s="27"/>
      <c r="CA93" s="324">
        <f>SUMIF('Rekapitulasi Juni'!$BA$214:$BA$393,APS!$B93,'Rekapitulasi Juni'!$BB$214:$BB$393)</f>
        <v>0</v>
      </c>
      <c r="CB93" s="324">
        <f>SUMIF('Rekapitulasi Juni'!$BA$214:$BA$393,APS!$B93,'Rekapitulasi Juni'!$BC$214:$BC$393)</f>
        <v>0</v>
      </c>
      <c r="CC93" s="27"/>
      <c r="CD93" s="325">
        <f t="shared" si="154"/>
        <v>0</v>
      </c>
      <c r="CE93" s="325">
        <f t="shared" si="155"/>
        <v>0</v>
      </c>
      <c r="CF93" s="27"/>
      <c r="CG93" s="324">
        <f>SUMIF('Rekapitulasi Juni'!$BP$214:$BP$393,APS!$B93,'Rekapitulasi Juni'!$BQ$214:$BQ$393)</f>
        <v>0</v>
      </c>
      <c r="CH93" s="324">
        <f>SUMIF('Rekapitulasi Juni'!$BP$214:$BP$393,APS!$B93,'Rekapitulasi Juni'!$BR$214:$BR$393)</f>
        <v>0</v>
      </c>
      <c r="CI93" s="27"/>
      <c r="CJ93" s="325">
        <f t="shared" si="156"/>
        <v>0</v>
      </c>
      <c r="CK93" s="325">
        <f t="shared" si="157"/>
        <v>0</v>
      </c>
      <c r="CL93" s="41">
        <f t="shared" si="158"/>
        <v>0</v>
      </c>
      <c r="CM93" s="41">
        <f t="shared" si="159"/>
        <v>0</v>
      </c>
      <c r="CN93" s="41">
        <f t="shared" si="160"/>
        <v>0</v>
      </c>
      <c r="CO93" s="41">
        <f t="shared" si="161"/>
        <v>0</v>
      </c>
      <c r="CP93" s="41">
        <f t="shared" si="162"/>
        <v>0</v>
      </c>
      <c r="CQ93" s="41">
        <f t="shared" si="163"/>
        <v>0</v>
      </c>
      <c r="CR93" s="180">
        <f t="shared" si="164"/>
        <v>0</v>
      </c>
      <c r="CS93" s="27">
        <v>0</v>
      </c>
      <c r="CT93" s="27"/>
      <c r="CU93" s="324">
        <f>SUMIF('Rekapitulasi Juni'!$D$410:$D$588,APS!$B93,'Rekapitulasi Juni'!$E$410:$E$588)</f>
        <v>0</v>
      </c>
      <c r="CV93" s="324">
        <f>SUMIF('Rekapitulasi Juni'!$D$410:$D$588,APS!$B93,'Rekapitulasi Juni'!$F$410:$F$588)</f>
        <v>0</v>
      </c>
      <c r="CW93" s="27"/>
      <c r="CX93" s="325">
        <f t="shared" si="165"/>
        <v>0</v>
      </c>
      <c r="CY93" s="325">
        <f t="shared" si="166"/>
        <v>0</v>
      </c>
      <c r="CZ93" s="27"/>
      <c r="DA93" s="324">
        <f>SUMIF('Rekapitulasi Juni'!$U$410:$U$588,APS!$B93,'Rekapitulasi Juni'!$V$410:$V$588)</f>
        <v>0</v>
      </c>
      <c r="DB93" s="324">
        <f>SUMIF('Rekapitulasi Juni'!$U$410:$U$588,APS!$B93,'Rekapitulasi Juni'!$W$410:$W$588)</f>
        <v>0</v>
      </c>
      <c r="DC93" s="27"/>
      <c r="DD93" s="325">
        <f t="shared" si="167"/>
        <v>0</v>
      </c>
      <c r="DE93" s="325">
        <f t="shared" si="168"/>
        <v>0</v>
      </c>
      <c r="DF93" s="27"/>
      <c r="DG93" s="324">
        <f>SUMIF('Rekapitulasi Juni'!$AL$410:$AL$588,APS!$B93,'Rekapitulasi Juni'!$AM$410:$AM$588)</f>
        <v>0</v>
      </c>
      <c r="DH93" s="324">
        <f>SUMIF('Rekapitulasi Juni'!$AL$410:$AL$588,APS!$B93,'Rekapitulasi Juni'!$AN$410:$AN$588)</f>
        <v>0</v>
      </c>
      <c r="DI93" s="27"/>
      <c r="DJ93" s="325">
        <f t="shared" si="169"/>
        <v>0</v>
      </c>
      <c r="DK93" s="325">
        <f t="shared" si="170"/>
        <v>0</v>
      </c>
      <c r="DL93" s="27"/>
      <c r="DM93" s="324">
        <f>SUMIF('Rekapitulasi Juni'!$BA$410:$BA$588,APS!$B93,'Rekapitulasi Juni'!$BB$410:$BB$588)</f>
        <v>0</v>
      </c>
      <c r="DN93" s="324">
        <f>SUMIF('Rekapitulasi Juni'!$BA$410:$BA$588,APS!$B93,'Rekapitulasi Juni'!$BC$410:$BC$588)</f>
        <v>0</v>
      </c>
      <c r="DO93" s="324">
        <f>SUMIF('Rekapitulasi Juni'!$BA$410:$BA$588,APS!$B93,'Rekapitulasi Juni'!$BF$410:$BF$588)</f>
        <v>0</v>
      </c>
      <c r="DP93" s="325">
        <f t="shared" si="171"/>
        <v>0</v>
      </c>
      <c r="DQ93" s="325">
        <f t="shared" si="172"/>
        <v>0</v>
      </c>
      <c r="DR93" s="27"/>
      <c r="DS93" s="324">
        <f>SUMIF('Rekapitulasi Juni'!$BP$410:$BP$588,APS!$B93,'Rekapitulasi Juni'!$BQ$410:$BQ$588)</f>
        <v>0</v>
      </c>
      <c r="DT93" s="324">
        <f>SUMIF('Rekapitulasi Juni'!$BP$410:$BP$588,APS!$B93,'Rekapitulasi Juni'!$BR$410:$BR$588)</f>
        <v>0</v>
      </c>
      <c r="DU93" s="27"/>
      <c r="DV93" s="325">
        <f t="shared" si="173"/>
        <v>0</v>
      </c>
      <c r="DW93" s="325">
        <f t="shared" si="174"/>
        <v>0</v>
      </c>
      <c r="DX93" s="41">
        <f t="shared" si="175"/>
        <v>0</v>
      </c>
      <c r="DY93" s="41">
        <f t="shared" si="176"/>
        <v>0</v>
      </c>
      <c r="DZ93" s="41">
        <f t="shared" si="177"/>
        <v>0</v>
      </c>
      <c r="EA93" s="41">
        <f t="shared" si="178"/>
        <v>0</v>
      </c>
      <c r="EB93" s="41">
        <f t="shared" si="179"/>
        <v>0</v>
      </c>
      <c r="EC93" s="41">
        <f t="shared" si="180"/>
        <v>0</v>
      </c>
      <c r="ED93" s="180">
        <f t="shared" si="181"/>
        <v>0</v>
      </c>
      <c r="EE93" s="27">
        <v>0</v>
      </c>
      <c r="EF93" s="27"/>
      <c r="EG93" s="324">
        <f>SUMIF('Rekapitulasi Juni'!$D$608:$D$786,APS!$B93,'Rekapitulasi Juni'!$E$608:$E$786)</f>
        <v>0</v>
      </c>
      <c r="EH93" s="324">
        <f>SUMIF('Rekapitulasi Juni'!$D$608:$D$786,APS!$B93,'Rekapitulasi Juni'!$F$608:$F$786)</f>
        <v>0</v>
      </c>
      <c r="EI93" s="27"/>
      <c r="EJ93" s="325">
        <f t="shared" si="182"/>
        <v>0</v>
      </c>
      <c r="EK93" s="325">
        <f t="shared" si="183"/>
        <v>0</v>
      </c>
      <c r="EL93" s="27"/>
      <c r="EM93" s="324">
        <f>SUMIF('Rekapitulasi Juni'!$U$608:$U$786,APS!$B93,'Rekapitulasi Juni'!$V$608:$V$786)</f>
        <v>0</v>
      </c>
      <c r="EN93" s="324">
        <f>SUMIF('Rekapitulasi Juni'!$U$608:$U$786,APS!$B93,'Rekapitulasi Juni'!$W$608:$W$786)</f>
        <v>0</v>
      </c>
      <c r="EO93" s="27"/>
      <c r="EP93" s="325">
        <f t="shared" si="184"/>
        <v>0</v>
      </c>
      <c r="EQ93" s="325">
        <f t="shared" si="185"/>
        <v>0</v>
      </c>
      <c r="ER93" s="27"/>
      <c r="ES93" s="324">
        <f>SUMIF('Rekapitulasi Juni'!$AL$608:$AL$786,APS!$B93,'Rekapitulasi Juni'!$AM$608:$AM$786)</f>
        <v>0</v>
      </c>
      <c r="ET93" s="324">
        <f>SUMIF('Rekapitulasi Juni'!$AL$608:$AL$786,APS!$B93,'Rekapitulasi Juni'!$AN$608:$AN$786)</f>
        <v>0</v>
      </c>
      <c r="EU93" s="27"/>
      <c r="EV93" s="325">
        <f t="shared" si="186"/>
        <v>0</v>
      </c>
      <c r="EW93" s="325">
        <f t="shared" si="187"/>
        <v>0</v>
      </c>
      <c r="EX93" s="27"/>
      <c r="EY93" s="324">
        <f>SUMIF('Rekapitulasi Juni'!$BA$608:$BA$786,APS!$B93,'Rekapitulasi Juni'!$BB$608:$BB$786)</f>
        <v>0</v>
      </c>
      <c r="EZ93" s="324">
        <f>SUMIF('Rekapitulasi Juni'!$BA$608:$BA$786,APS!$B93,'Rekapitulasi Juni'!$BC$608:$BC$786)</f>
        <v>0</v>
      </c>
      <c r="FA93" s="324">
        <f>SUMIF('Rekapitulasi Juni'!$BA$608:$BA$786,APS!$B93,'Rekapitulasi Juni'!$BF$608:$BF$786)</f>
        <v>0</v>
      </c>
      <c r="FB93" s="325">
        <f t="shared" si="188"/>
        <v>0</v>
      </c>
      <c r="FC93" s="325">
        <f t="shared" si="189"/>
        <v>0</v>
      </c>
      <c r="FD93" s="27"/>
      <c r="FE93" s="27"/>
      <c r="FF93" s="27"/>
      <c r="FG93" s="27"/>
      <c r="FH93" s="27"/>
      <c r="FI93" s="27"/>
      <c r="FJ93" s="41">
        <f t="shared" si="190"/>
        <v>0</v>
      </c>
      <c r="FK93" s="41">
        <f t="shared" si="191"/>
        <v>0</v>
      </c>
      <c r="FL93" s="41">
        <f t="shared" si="192"/>
        <v>0</v>
      </c>
      <c r="FM93" s="41">
        <f t="shared" si="193"/>
        <v>0</v>
      </c>
      <c r="FN93" s="41">
        <f t="shared" si="194"/>
        <v>0</v>
      </c>
      <c r="FO93" s="41">
        <f t="shared" si="195"/>
        <v>0</v>
      </c>
      <c r="FP93" s="180">
        <f t="shared" si="196"/>
        <v>0</v>
      </c>
      <c r="FQ93" s="27"/>
      <c r="FR93" s="27"/>
      <c r="FS93" s="324">
        <f>SUMIF('Rekapitulasi Juni'!$D$804:$D$984,APS!$B93,'Rekapitulasi Juni'!$E$804:$E$984)</f>
        <v>0</v>
      </c>
      <c r="FT93" s="324">
        <f>SUMIF('Rekapitulasi Juni'!$D$804:$D$984,APS!$B93,'Rekapitulasi Juni'!$F$804:$F$984)</f>
        <v>0</v>
      </c>
      <c r="FU93" s="27"/>
      <c r="FV93" s="325">
        <f t="shared" si="197"/>
        <v>0</v>
      </c>
      <c r="FW93" s="325">
        <f t="shared" si="198"/>
        <v>0</v>
      </c>
      <c r="FX93" s="27"/>
      <c r="FY93" s="324">
        <f>SUMIF('Rekapitulasi Juni'!$U$804:$U$984,APS!$B93,'Rekapitulasi Juni'!$V$804:$V$984)</f>
        <v>0</v>
      </c>
      <c r="FZ93" s="324">
        <f>SUMIF('Rekapitulasi Juni'!$U$804:$U$984,APS!$B93,'Rekapitulasi Juni'!$W$804:$W$984)</f>
        <v>0</v>
      </c>
      <c r="GA93" s="27"/>
      <c r="GB93" s="325">
        <f t="shared" si="199"/>
        <v>0</v>
      </c>
      <c r="GC93" s="325">
        <f t="shared" si="200"/>
        <v>0</v>
      </c>
      <c r="GD93" s="27"/>
      <c r="GE93" s="324">
        <f>SUMIF('Rekapitulasi Juni'!$AL$804:$AL$984,APS!$B93,'Rekapitulasi Juni'!$AM$804:$AM$984)</f>
        <v>0</v>
      </c>
      <c r="GF93" s="324">
        <f>SUMIF('Rekapitulasi Juni'!$AL$804:$AL$984,APS!$B93,'Rekapitulasi Juni'!$AN$804:$AN$984)</f>
        <v>0</v>
      </c>
      <c r="GG93" s="27"/>
      <c r="GH93" s="325">
        <f t="shared" si="125"/>
        <v>0</v>
      </c>
      <c r="GI93" s="325">
        <f t="shared" si="126"/>
        <v>0</v>
      </c>
      <c r="GJ93" s="27"/>
      <c r="GK93" s="27"/>
      <c r="GL93" s="41">
        <f t="shared" si="201"/>
        <v>0</v>
      </c>
      <c r="GM93" s="41">
        <f t="shared" si="202"/>
        <v>0</v>
      </c>
      <c r="GN93" s="41">
        <f t="shared" si="203"/>
        <v>0</v>
      </c>
      <c r="GO93" s="41">
        <f t="shared" si="204"/>
        <v>0</v>
      </c>
      <c r="GP93" s="41">
        <f t="shared" si="205"/>
        <v>0</v>
      </c>
      <c r="GQ93" s="41">
        <f t="shared" si="206"/>
        <v>0</v>
      </c>
      <c r="GR93" s="180">
        <f t="shared" si="207"/>
        <v>0</v>
      </c>
      <c r="GS93" s="41">
        <f t="shared" si="127"/>
        <v>0</v>
      </c>
      <c r="GT93" s="41">
        <f t="shared" si="128"/>
        <v>0</v>
      </c>
      <c r="GU93" s="41">
        <f t="shared" si="129"/>
        <v>0</v>
      </c>
      <c r="GV93" s="41">
        <f t="shared" si="130"/>
        <v>0</v>
      </c>
      <c r="GW93" s="41">
        <f t="shared" si="131"/>
        <v>0</v>
      </c>
      <c r="GX93" s="41">
        <f t="shared" si="132"/>
        <v>0</v>
      </c>
      <c r="GY93" s="180">
        <f t="shared" si="133"/>
        <v>0</v>
      </c>
      <c r="GZ93" s="41">
        <v>76</v>
      </c>
      <c r="HA93" s="32"/>
      <c r="HB93" s="42">
        <f t="shared" si="208"/>
        <v>0</v>
      </c>
      <c r="HC93" s="43"/>
    </row>
    <row r="94" spans="1:211" ht="15" hidden="1" customHeight="1">
      <c r="A94" s="31" t="s">
        <v>195</v>
      </c>
      <c r="B94" s="32" t="s">
        <v>196</v>
      </c>
      <c r="C94" s="31" t="s">
        <v>184</v>
      </c>
      <c r="D94" s="31" t="s">
        <v>1259</v>
      </c>
      <c r="E94" s="31" t="s">
        <v>43</v>
      </c>
      <c r="F94" s="31" t="s">
        <v>152</v>
      </c>
      <c r="G94" s="33">
        <v>0</v>
      </c>
      <c r="H94" s="33">
        <v>0</v>
      </c>
      <c r="I94" s="33">
        <v>0</v>
      </c>
      <c r="J94" s="34">
        <f>IFERROR(VLOOKUP(A94,#REF!,3,0),0)</f>
        <v>0</v>
      </c>
      <c r="K94" s="34">
        <f t="shared" si="118"/>
        <v>0</v>
      </c>
      <c r="L94" s="34">
        <v>0</v>
      </c>
      <c r="M94" s="34">
        <v>0</v>
      </c>
      <c r="N94" s="35">
        <f t="shared" si="119"/>
        <v>0</v>
      </c>
      <c r="O94" s="35">
        <f t="shared" si="120"/>
        <v>0</v>
      </c>
      <c r="P94" s="36">
        <v>0</v>
      </c>
      <c r="Q94" s="36">
        <f t="shared" si="134"/>
        <v>0</v>
      </c>
      <c r="R94" s="36"/>
      <c r="S94" s="37">
        <f ca="1">SUMIF(ROP!$D$6:$H$65536,A94,ROP!$J$6:$J$65536)</f>
        <v>0</v>
      </c>
      <c r="T94" s="37">
        <f>SUMIF(HASIL!$B:$B,APS!$B94&amp;RIGHT(APS!T$9,2),HASIL!$I:$I)</f>
        <v>0</v>
      </c>
      <c r="U94" s="37">
        <f>SUMIF(HASIL!$B:$B,APS!$B94&amp;RIGHT(APS!U$9,2),HASIL!$I:$I)</f>
        <v>0</v>
      </c>
      <c r="V94" s="37">
        <f>SUMIF(HASIL!$B:$B,APS!$B94&amp;RIGHT(APS!V$9,2),HASIL!$I:$I)</f>
        <v>0</v>
      </c>
      <c r="W94" s="37">
        <f>SUMIF(HASIL!$B:$B,APS!$B94&amp;RIGHT(APS!W$9,2),HASIL!$I:$I)</f>
        <v>0</v>
      </c>
      <c r="X94" s="38">
        <f t="shared" si="121"/>
        <v>0</v>
      </c>
      <c r="Y94" s="38">
        <f t="shared" si="122"/>
        <v>0</v>
      </c>
      <c r="Z94" s="39">
        <f t="shared" si="209"/>
        <v>0</v>
      </c>
      <c r="AA94" s="39">
        <f t="shared" si="124"/>
        <v>0</v>
      </c>
      <c r="AB94" s="40">
        <f t="shared" si="210"/>
        <v>0</v>
      </c>
      <c r="AC94" s="27">
        <v>0</v>
      </c>
      <c r="AD94" s="27"/>
      <c r="AE94" s="27"/>
      <c r="AF94" s="27"/>
      <c r="AG94" s="27"/>
      <c r="AH94" s="27"/>
      <c r="AI94" s="324">
        <f>SUMIF('Rekapitulasi Juni'!$D$9:$D$192,APS!$B94,'Rekapitulasi Juni'!$E$9:$E$192)</f>
        <v>0</v>
      </c>
      <c r="AJ94" s="324">
        <f>SUMIF('Rekapitulasi Juni'!$D$9:$D$192,APS!$B94,'Rekapitulasi Juni'!$F$9:$F$192)</f>
        <v>0</v>
      </c>
      <c r="AK94" s="324">
        <f>SUMIF('Rekapitulasi Juni'!$D$9:$D$192,APS!$B94,'Rekapitulasi Juni'!$K$9:$K$192)</f>
        <v>0</v>
      </c>
      <c r="AL94" s="325">
        <f t="shared" si="135"/>
        <v>0</v>
      </c>
      <c r="AM94" s="325">
        <f t="shared" si="136"/>
        <v>0</v>
      </c>
      <c r="AN94" s="27"/>
      <c r="AO94" s="324">
        <f>SUMIF('Rekapitulasi Juni'!$U$9:$U$192,APS!$B94,'Rekapitulasi Juni'!$V$9:$V$192)</f>
        <v>0</v>
      </c>
      <c r="AP94" s="324">
        <f>SUMIF('Rekapitulasi Juni'!$U$9:$U$192,APS!$B94,'Rekapitulasi Juni'!$W$9:$W$192)</f>
        <v>0</v>
      </c>
      <c r="AQ94" s="27"/>
      <c r="AR94" s="325">
        <f t="shared" si="137"/>
        <v>0</v>
      </c>
      <c r="AS94" s="325">
        <f t="shared" si="138"/>
        <v>0</v>
      </c>
      <c r="AT94" s="27"/>
      <c r="AU94" s="324">
        <f>SUMIF('Rekapitulasi Juni'!$AL$9:$AL$192,APS!$B94,'Rekapitulasi Juni'!$AM$9:$AM$192)</f>
        <v>0</v>
      </c>
      <c r="AV94" s="324">
        <f>SUMIF('Rekapitulasi Juni'!$AL$9:$AL$192,APS!$B94,'Rekapitulasi Juni'!$AN$9:$AN$192)</f>
        <v>0</v>
      </c>
      <c r="AW94" s="27"/>
      <c r="AX94" s="325">
        <f t="shared" si="139"/>
        <v>0</v>
      </c>
      <c r="AY94" s="325">
        <f t="shared" si="140"/>
        <v>0</v>
      </c>
      <c r="AZ94" s="41">
        <f t="shared" si="141"/>
        <v>0</v>
      </c>
      <c r="BA94" s="41">
        <f t="shared" si="142"/>
        <v>0</v>
      </c>
      <c r="BB94" s="41">
        <f t="shared" si="143"/>
        <v>0</v>
      </c>
      <c r="BC94" s="41">
        <f t="shared" si="144"/>
        <v>0</v>
      </c>
      <c r="BD94" s="41">
        <f t="shared" si="145"/>
        <v>0</v>
      </c>
      <c r="BE94" s="41">
        <f t="shared" si="146"/>
        <v>0</v>
      </c>
      <c r="BF94" s="180">
        <f t="shared" si="147"/>
        <v>0</v>
      </c>
      <c r="BG94" s="27">
        <v>0</v>
      </c>
      <c r="BH94" s="27"/>
      <c r="BI94" s="324">
        <f>SUMIF('Rekapitulasi Juni'!$D$214:$D$393,APS!$B94,'Rekapitulasi Juni'!$E$214:$E$393)</f>
        <v>0</v>
      </c>
      <c r="BJ94" s="324">
        <f>SUMIF('Rekapitulasi Juni'!$D$214:$D$393,APS!$B94,'Rekapitulasi Juni'!$F$214:$F$393)</f>
        <v>0</v>
      </c>
      <c r="BK94" s="27"/>
      <c r="BL94" s="325">
        <f t="shared" si="148"/>
        <v>0</v>
      </c>
      <c r="BM94" s="325">
        <f t="shared" si="149"/>
        <v>0</v>
      </c>
      <c r="BN94" s="27"/>
      <c r="BO94" s="324">
        <f>SUMIF('Rekapitulasi Juni'!$U$214:$U$393,APS!$B94,'Rekapitulasi Juni'!$V$214:$V$393)</f>
        <v>0</v>
      </c>
      <c r="BP94" s="324">
        <f>SUMIF('Rekapitulasi Juni'!$U$214:$U$393,APS!$B94,'Rekapitulasi Juni'!$W$214:$W$393)</f>
        <v>0</v>
      </c>
      <c r="BQ94" s="27"/>
      <c r="BR94" s="325">
        <f t="shared" si="150"/>
        <v>0</v>
      </c>
      <c r="BS94" s="325">
        <f t="shared" si="151"/>
        <v>0</v>
      </c>
      <c r="BT94" s="27"/>
      <c r="BU94" s="324">
        <f>SUMIF('Rekapitulasi Juni'!$AL$214:$AL$393,APS!$B94,'Rekapitulasi Juni'!$AM$214:$AM$393)</f>
        <v>0</v>
      </c>
      <c r="BV94" s="324">
        <f>SUMIF('Rekapitulasi Juni'!$AL$214:$AL$393,APS!$B94,'Rekapitulasi Juni'!$AN$214:$AN$393)</f>
        <v>0</v>
      </c>
      <c r="BW94" s="27"/>
      <c r="BX94" s="325">
        <f t="shared" si="152"/>
        <v>0</v>
      </c>
      <c r="BY94" s="325">
        <f t="shared" si="153"/>
        <v>0</v>
      </c>
      <c r="BZ94" s="27"/>
      <c r="CA94" s="324">
        <f>SUMIF('Rekapitulasi Juni'!$BA$214:$BA$393,APS!$B94,'Rekapitulasi Juni'!$BB$214:$BB$393)</f>
        <v>0</v>
      </c>
      <c r="CB94" s="324">
        <f>SUMIF('Rekapitulasi Juni'!$BA$214:$BA$393,APS!$B94,'Rekapitulasi Juni'!$BC$214:$BC$393)</f>
        <v>0</v>
      </c>
      <c r="CC94" s="27"/>
      <c r="CD94" s="325">
        <f t="shared" si="154"/>
        <v>0</v>
      </c>
      <c r="CE94" s="325">
        <f t="shared" si="155"/>
        <v>0</v>
      </c>
      <c r="CF94" s="27"/>
      <c r="CG94" s="324">
        <f>SUMIF('Rekapitulasi Juni'!$BP$214:$BP$393,APS!$B94,'Rekapitulasi Juni'!$BQ$214:$BQ$393)</f>
        <v>0</v>
      </c>
      <c r="CH94" s="324">
        <f>SUMIF('Rekapitulasi Juni'!$BP$214:$BP$393,APS!$B94,'Rekapitulasi Juni'!$BR$214:$BR$393)</f>
        <v>0</v>
      </c>
      <c r="CI94" s="27"/>
      <c r="CJ94" s="325">
        <f t="shared" si="156"/>
        <v>0</v>
      </c>
      <c r="CK94" s="325">
        <f t="shared" si="157"/>
        <v>0</v>
      </c>
      <c r="CL94" s="41">
        <f t="shared" si="158"/>
        <v>0</v>
      </c>
      <c r="CM94" s="41">
        <f t="shared" si="159"/>
        <v>0</v>
      </c>
      <c r="CN94" s="41">
        <f t="shared" si="160"/>
        <v>0</v>
      </c>
      <c r="CO94" s="41">
        <f t="shared" si="161"/>
        <v>0</v>
      </c>
      <c r="CP94" s="41">
        <f t="shared" si="162"/>
        <v>0</v>
      </c>
      <c r="CQ94" s="41">
        <f t="shared" si="163"/>
        <v>0</v>
      </c>
      <c r="CR94" s="180">
        <f t="shared" si="164"/>
        <v>0</v>
      </c>
      <c r="CS94" s="27">
        <v>0</v>
      </c>
      <c r="CT94" s="27"/>
      <c r="CU94" s="324">
        <f>SUMIF('Rekapitulasi Juni'!$D$410:$D$588,APS!$B94,'Rekapitulasi Juni'!$E$410:$E$588)</f>
        <v>0</v>
      </c>
      <c r="CV94" s="324">
        <f>SUMIF('Rekapitulasi Juni'!$D$410:$D$588,APS!$B94,'Rekapitulasi Juni'!$F$410:$F$588)</f>
        <v>0</v>
      </c>
      <c r="CW94" s="27"/>
      <c r="CX94" s="325">
        <f t="shared" si="165"/>
        <v>0</v>
      </c>
      <c r="CY94" s="325">
        <f t="shared" si="166"/>
        <v>0</v>
      </c>
      <c r="CZ94" s="27"/>
      <c r="DA94" s="324">
        <f>SUMIF('Rekapitulasi Juni'!$U$410:$U$588,APS!$B94,'Rekapitulasi Juni'!$V$410:$V$588)</f>
        <v>0</v>
      </c>
      <c r="DB94" s="324">
        <f>SUMIF('Rekapitulasi Juni'!$U$410:$U$588,APS!$B94,'Rekapitulasi Juni'!$W$410:$W$588)</f>
        <v>0</v>
      </c>
      <c r="DC94" s="27"/>
      <c r="DD94" s="325">
        <f t="shared" si="167"/>
        <v>0</v>
      </c>
      <c r="DE94" s="325">
        <f t="shared" si="168"/>
        <v>0</v>
      </c>
      <c r="DF94" s="27"/>
      <c r="DG94" s="324">
        <f>SUMIF('Rekapitulasi Juni'!$AL$410:$AL$588,APS!$B94,'Rekapitulasi Juni'!$AM$410:$AM$588)</f>
        <v>0</v>
      </c>
      <c r="DH94" s="324">
        <f>SUMIF('Rekapitulasi Juni'!$AL$410:$AL$588,APS!$B94,'Rekapitulasi Juni'!$AN$410:$AN$588)</f>
        <v>0</v>
      </c>
      <c r="DI94" s="27"/>
      <c r="DJ94" s="325">
        <f t="shared" si="169"/>
        <v>0</v>
      </c>
      <c r="DK94" s="325">
        <f t="shared" si="170"/>
        <v>0</v>
      </c>
      <c r="DL94" s="27"/>
      <c r="DM94" s="324">
        <f>SUMIF('Rekapitulasi Juni'!$BA$410:$BA$588,APS!$B94,'Rekapitulasi Juni'!$BB$410:$BB$588)</f>
        <v>0</v>
      </c>
      <c r="DN94" s="324">
        <f>SUMIF('Rekapitulasi Juni'!$BA$410:$BA$588,APS!$B94,'Rekapitulasi Juni'!$BC$410:$BC$588)</f>
        <v>0</v>
      </c>
      <c r="DO94" s="324">
        <f>SUMIF('Rekapitulasi Juni'!$BA$410:$BA$588,APS!$B94,'Rekapitulasi Juni'!$BF$410:$BF$588)</f>
        <v>0</v>
      </c>
      <c r="DP94" s="325">
        <f t="shared" si="171"/>
        <v>0</v>
      </c>
      <c r="DQ94" s="325">
        <f t="shared" si="172"/>
        <v>0</v>
      </c>
      <c r="DR94" s="27"/>
      <c r="DS94" s="324">
        <f>SUMIF('Rekapitulasi Juni'!$BP$410:$BP$588,APS!$B94,'Rekapitulasi Juni'!$BQ$410:$BQ$588)</f>
        <v>0</v>
      </c>
      <c r="DT94" s="324">
        <f>SUMIF('Rekapitulasi Juni'!$BP$410:$BP$588,APS!$B94,'Rekapitulasi Juni'!$BR$410:$BR$588)</f>
        <v>0</v>
      </c>
      <c r="DU94" s="27"/>
      <c r="DV94" s="325">
        <f t="shared" si="173"/>
        <v>0</v>
      </c>
      <c r="DW94" s="325">
        <f t="shared" si="174"/>
        <v>0</v>
      </c>
      <c r="DX94" s="41">
        <f t="shared" si="175"/>
        <v>0</v>
      </c>
      <c r="DY94" s="41">
        <f t="shared" si="176"/>
        <v>0</v>
      </c>
      <c r="DZ94" s="41">
        <f t="shared" si="177"/>
        <v>0</v>
      </c>
      <c r="EA94" s="41">
        <f t="shared" si="178"/>
        <v>0</v>
      </c>
      <c r="EB94" s="41">
        <f t="shared" si="179"/>
        <v>0</v>
      </c>
      <c r="EC94" s="41">
        <f t="shared" si="180"/>
        <v>0</v>
      </c>
      <c r="ED94" s="180">
        <f t="shared" si="181"/>
        <v>0</v>
      </c>
      <c r="EE94" s="27">
        <v>0</v>
      </c>
      <c r="EF94" s="27"/>
      <c r="EG94" s="324">
        <f>SUMIF('Rekapitulasi Juni'!$D$608:$D$786,APS!$B94,'Rekapitulasi Juni'!$E$608:$E$786)</f>
        <v>0</v>
      </c>
      <c r="EH94" s="324">
        <f>SUMIF('Rekapitulasi Juni'!$D$608:$D$786,APS!$B94,'Rekapitulasi Juni'!$F$608:$F$786)</f>
        <v>0</v>
      </c>
      <c r="EI94" s="27"/>
      <c r="EJ94" s="325">
        <f t="shared" si="182"/>
        <v>0</v>
      </c>
      <c r="EK94" s="325">
        <f t="shared" si="183"/>
        <v>0</v>
      </c>
      <c r="EL94" s="27"/>
      <c r="EM94" s="324">
        <f>SUMIF('Rekapitulasi Juni'!$U$608:$U$786,APS!$B94,'Rekapitulasi Juni'!$V$608:$V$786)</f>
        <v>0</v>
      </c>
      <c r="EN94" s="324">
        <f>SUMIF('Rekapitulasi Juni'!$U$608:$U$786,APS!$B94,'Rekapitulasi Juni'!$W$608:$W$786)</f>
        <v>0</v>
      </c>
      <c r="EO94" s="27"/>
      <c r="EP94" s="325">
        <f t="shared" si="184"/>
        <v>0</v>
      </c>
      <c r="EQ94" s="325">
        <f t="shared" si="185"/>
        <v>0</v>
      </c>
      <c r="ER94" s="27"/>
      <c r="ES94" s="324">
        <f>SUMIF('Rekapitulasi Juni'!$AL$608:$AL$786,APS!$B94,'Rekapitulasi Juni'!$AM$608:$AM$786)</f>
        <v>0</v>
      </c>
      <c r="ET94" s="324">
        <f>SUMIF('Rekapitulasi Juni'!$AL$608:$AL$786,APS!$B94,'Rekapitulasi Juni'!$AN$608:$AN$786)</f>
        <v>0</v>
      </c>
      <c r="EU94" s="27"/>
      <c r="EV94" s="325">
        <f t="shared" si="186"/>
        <v>0</v>
      </c>
      <c r="EW94" s="325">
        <f t="shared" si="187"/>
        <v>0</v>
      </c>
      <c r="EX94" s="27"/>
      <c r="EY94" s="324">
        <f>SUMIF('Rekapitulasi Juni'!$BA$608:$BA$786,APS!$B94,'Rekapitulasi Juni'!$BB$608:$BB$786)</f>
        <v>0</v>
      </c>
      <c r="EZ94" s="324">
        <f>SUMIF('Rekapitulasi Juni'!$BA$608:$BA$786,APS!$B94,'Rekapitulasi Juni'!$BC$608:$BC$786)</f>
        <v>0</v>
      </c>
      <c r="FA94" s="324">
        <f>SUMIF('Rekapitulasi Juni'!$BA$608:$BA$786,APS!$B94,'Rekapitulasi Juni'!$BF$608:$BF$786)</f>
        <v>0</v>
      </c>
      <c r="FB94" s="325">
        <f t="shared" si="188"/>
        <v>0</v>
      </c>
      <c r="FC94" s="325">
        <f t="shared" si="189"/>
        <v>0</v>
      </c>
      <c r="FD94" s="27"/>
      <c r="FE94" s="27"/>
      <c r="FF94" s="27"/>
      <c r="FG94" s="27"/>
      <c r="FH94" s="27"/>
      <c r="FI94" s="27"/>
      <c r="FJ94" s="41">
        <f t="shared" si="190"/>
        <v>0</v>
      </c>
      <c r="FK94" s="41">
        <f t="shared" si="191"/>
        <v>0</v>
      </c>
      <c r="FL94" s="41">
        <f t="shared" si="192"/>
        <v>0</v>
      </c>
      <c r="FM94" s="41">
        <f t="shared" si="193"/>
        <v>0</v>
      </c>
      <c r="FN94" s="41">
        <f t="shared" si="194"/>
        <v>0</v>
      </c>
      <c r="FO94" s="41">
        <f t="shared" si="195"/>
        <v>0</v>
      </c>
      <c r="FP94" s="180">
        <f t="shared" si="196"/>
        <v>0</v>
      </c>
      <c r="FQ94" s="27"/>
      <c r="FR94" s="27"/>
      <c r="FS94" s="324">
        <f>SUMIF('Rekapitulasi Juni'!$D$804:$D$984,APS!$B94,'Rekapitulasi Juni'!$E$804:$E$984)</f>
        <v>0</v>
      </c>
      <c r="FT94" s="324">
        <f>SUMIF('Rekapitulasi Juni'!$D$804:$D$984,APS!$B94,'Rekapitulasi Juni'!$F$804:$F$984)</f>
        <v>0</v>
      </c>
      <c r="FU94" s="27"/>
      <c r="FV94" s="325">
        <f t="shared" si="197"/>
        <v>0</v>
      </c>
      <c r="FW94" s="325">
        <f t="shared" si="198"/>
        <v>0</v>
      </c>
      <c r="FX94" s="27"/>
      <c r="FY94" s="324">
        <f>SUMIF('Rekapitulasi Juni'!$U$804:$U$984,APS!$B94,'Rekapitulasi Juni'!$V$804:$V$984)</f>
        <v>0</v>
      </c>
      <c r="FZ94" s="324">
        <f>SUMIF('Rekapitulasi Juni'!$U$804:$U$984,APS!$B94,'Rekapitulasi Juni'!$W$804:$W$984)</f>
        <v>0</v>
      </c>
      <c r="GA94" s="27"/>
      <c r="GB94" s="325">
        <f t="shared" si="199"/>
        <v>0</v>
      </c>
      <c r="GC94" s="325">
        <f t="shared" si="200"/>
        <v>0</v>
      </c>
      <c r="GD94" s="27"/>
      <c r="GE94" s="324">
        <f>SUMIF('Rekapitulasi Juni'!$AL$804:$AL$984,APS!$B94,'Rekapitulasi Juni'!$AM$804:$AM$984)</f>
        <v>0</v>
      </c>
      <c r="GF94" s="324">
        <f>SUMIF('Rekapitulasi Juni'!$AL$804:$AL$984,APS!$B94,'Rekapitulasi Juni'!$AN$804:$AN$984)</f>
        <v>0</v>
      </c>
      <c r="GG94" s="27"/>
      <c r="GH94" s="325">
        <f t="shared" si="125"/>
        <v>0</v>
      </c>
      <c r="GI94" s="325">
        <f t="shared" si="126"/>
        <v>0</v>
      </c>
      <c r="GJ94" s="27"/>
      <c r="GK94" s="27"/>
      <c r="GL94" s="41">
        <f t="shared" si="201"/>
        <v>0</v>
      </c>
      <c r="GM94" s="41">
        <f t="shared" si="202"/>
        <v>0</v>
      </c>
      <c r="GN94" s="41">
        <f t="shared" si="203"/>
        <v>0</v>
      </c>
      <c r="GO94" s="41">
        <f t="shared" si="204"/>
        <v>0</v>
      </c>
      <c r="GP94" s="41">
        <f t="shared" si="205"/>
        <v>0</v>
      </c>
      <c r="GQ94" s="41">
        <f t="shared" si="206"/>
        <v>0</v>
      </c>
      <c r="GR94" s="180">
        <f t="shared" si="207"/>
        <v>0</v>
      </c>
      <c r="GS94" s="41">
        <f t="shared" si="127"/>
        <v>0</v>
      </c>
      <c r="GT94" s="41">
        <f t="shared" si="128"/>
        <v>0</v>
      </c>
      <c r="GU94" s="41">
        <f t="shared" si="129"/>
        <v>0</v>
      </c>
      <c r="GV94" s="41">
        <f t="shared" si="130"/>
        <v>0</v>
      </c>
      <c r="GW94" s="41">
        <f t="shared" si="131"/>
        <v>0</v>
      </c>
      <c r="GX94" s="41">
        <f t="shared" si="132"/>
        <v>0</v>
      </c>
      <c r="GY94" s="180">
        <f t="shared" si="133"/>
        <v>0</v>
      </c>
      <c r="GZ94" s="41">
        <v>77</v>
      </c>
      <c r="HA94" s="32"/>
      <c r="HB94" s="42">
        <f t="shared" si="208"/>
        <v>0</v>
      </c>
      <c r="HC94" s="43"/>
    </row>
    <row r="95" spans="1:211" ht="15" customHeight="1">
      <c r="A95" s="31" t="s">
        <v>197</v>
      </c>
      <c r="B95" s="32" t="s">
        <v>198</v>
      </c>
      <c r="C95" s="31" t="s">
        <v>184</v>
      </c>
      <c r="D95" s="31" t="s">
        <v>1259</v>
      </c>
      <c r="E95" s="31" t="s">
        <v>43</v>
      </c>
      <c r="F95" s="31" t="s">
        <v>152</v>
      </c>
      <c r="G95" s="33">
        <v>42</v>
      </c>
      <c r="H95" s="33">
        <v>0</v>
      </c>
      <c r="I95" s="33">
        <v>0</v>
      </c>
      <c r="J95" s="34">
        <f>IFERROR(VLOOKUP(A95,#REF!,3,0),0)</f>
        <v>0</v>
      </c>
      <c r="K95" s="34">
        <f t="shared" si="118"/>
        <v>42</v>
      </c>
      <c r="L95" s="34">
        <v>0</v>
      </c>
      <c r="M95" s="34">
        <v>42</v>
      </c>
      <c r="N95" s="35">
        <f t="shared" si="119"/>
        <v>0</v>
      </c>
      <c r="O95" s="35">
        <f t="shared" si="120"/>
        <v>0</v>
      </c>
      <c r="P95" s="36">
        <v>0</v>
      </c>
      <c r="Q95" s="36">
        <f t="shared" si="134"/>
        <v>42</v>
      </c>
      <c r="R95" s="36"/>
      <c r="S95" s="37">
        <f ca="1">SUMIF(ROP!$D$6:$H$65536,A95,ROP!$J$6:$J$65536)</f>
        <v>0</v>
      </c>
      <c r="T95" s="37">
        <f>SUMIF(HASIL!$B:$B,APS!$B95&amp;RIGHT(APS!T$9,2),HASIL!$I:$I)</f>
        <v>0</v>
      </c>
      <c r="U95" s="37">
        <f>SUMIF(HASIL!$B:$B,APS!$B95&amp;RIGHT(APS!U$9,2),HASIL!$I:$I)</f>
        <v>0</v>
      </c>
      <c r="V95" s="37">
        <f>SUMIF(HASIL!$B:$B,APS!$B95&amp;RIGHT(APS!V$9,2),HASIL!$I:$I)</f>
        <v>0</v>
      </c>
      <c r="W95" s="37">
        <f>SUMIF(HASIL!$B:$B,APS!$B95&amp;RIGHT(APS!W$9,2),HASIL!$I:$I)</f>
        <v>0</v>
      </c>
      <c r="X95" s="38">
        <f t="shared" si="121"/>
        <v>0</v>
      </c>
      <c r="Y95" s="38">
        <f t="shared" si="122"/>
        <v>-42</v>
      </c>
      <c r="Z95" s="39">
        <f t="shared" si="209"/>
        <v>0</v>
      </c>
      <c r="AA95" s="39">
        <f t="shared" si="124"/>
        <v>42</v>
      </c>
      <c r="AB95" s="40">
        <f t="shared" si="210"/>
        <v>0</v>
      </c>
      <c r="AC95" s="27">
        <v>0</v>
      </c>
      <c r="AD95" s="27"/>
      <c r="AE95" s="27"/>
      <c r="AF95" s="27"/>
      <c r="AG95" s="27"/>
      <c r="AH95" s="27"/>
      <c r="AI95" s="324">
        <f>SUMIF('Rekapitulasi Juni'!$D$9:$D$192,APS!$B95,'Rekapitulasi Juni'!$E$9:$E$192)</f>
        <v>0</v>
      </c>
      <c r="AJ95" s="324">
        <f>SUMIF('Rekapitulasi Juni'!$D$9:$D$192,APS!$B95,'Rekapitulasi Juni'!$F$9:$F$192)</f>
        <v>0</v>
      </c>
      <c r="AK95" s="324">
        <f>SUMIF('Rekapitulasi Juni'!$D$9:$D$192,APS!$B95,'Rekapitulasi Juni'!$K$9:$K$192)</f>
        <v>0</v>
      </c>
      <c r="AL95" s="325">
        <f t="shared" si="135"/>
        <v>0</v>
      </c>
      <c r="AM95" s="325">
        <f t="shared" si="136"/>
        <v>0</v>
      </c>
      <c r="AN95" s="27"/>
      <c r="AO95" s="324">
        <f>SUMIF('Rekapitulasi Juni'!$U$9:$U$192,APS!$B95,'Rekapitulasi Juni'!$V$9:$V$192)</f>
        <v>0</v>
      </c>
      <c r="AP95" s="324">
        <f>SUMIF('Rekapitulasi Juni'!$U$9:$U$192,APS!$B95,'Rekapitulasi Juni'!$W$9:$W$192)</f>
        <v>0</v>
      </c>
      <c r="AQ95" s="27"/>
      <c r="AR95" s="325">
        <f t="shared" si="137"/>
        <v>0</v>
      </c>
      <c r="AS95" s="325">
        <f t="shared" si="138"/>
        <v>0</v>
      </c>
      <c r="AT95" s="27"/>
      <c r="AU95" s="324">
        <f>SUMIF('Rekapitulasi Juni'!$AL$9:$AL$192,APS!$B95,'Rekapitulasi Juni'!$AM$9:$AM$192)</f>
        <v>0</v>
      </c>
      <c r="AV95" s="324">
        <f>SUMIF('Rekapitulasi Juni'!$AL$9:$AL$192,APS!$B95,'Rekapitulasi Juni'!$AN$9:$AN$192)</f>
        <v>0</v>
      </c>
      <c r="AW95" s="27"/>
      <c r="AX95" s="325">
        <f t="shared" si="139"/>
        <v>0</v>
      </c>
      <c r="AY95" s="325">
        <f t="shared" si="140"/>
        <v>0</v>
      </c>
      <c r="AZ95" s="41">
        <f t="shared" si="141"/>
        <v>0</v>
      </c>
      <c r="BA95" s="41">
        <f t="shared" si="142"/>
        <v>0</v>
      </c>
      <c r="BB95" s="41">
        <f t="shared" si="143"/>
        <v>0</v>
      </c>
      <c r="BC95" s="41">
        <f t="shared" si="144"/>
        <v>0</v>
      </c>
      <c r="BD95" s="41">
        <f t="shared" si="145"/>
        <v>0</v>
      </c>
      <c r="BE95" s="41">
        <f t="shared" si="146"/>
        <v>0</v>
      </c>
      <c r="BF95" s="180">
        <f t="shared" si="147"/>
        <v>0</v>
      </c>
      <c r="BG95" s="27">
        <v>0</v>
      </c>
      <c r="BH95" s="27"/>
      <c r="BI95" s="324">
        <f>SUMIF('Rekapitulasi Juni'!$D$214:$D$393,APS!$B95,'Rekapitulasi Juni'!$E$214:$E$393)</f>
        <v>0</v>
      </c>
      <c r="BJ95" s="324">
        <f>SUMIF('Rekapitulasi Juni'!$D$214:$D$393,APS!$B95,'Rekapitulasi Juni'!$F$214:$F$393)</f>
        <v>0</v>
      </c>
      <c r="BK95" s="27"/>
      <c r="BL95" s="325">
        <f t="shared" si="148"/>
        <v>0</v>
      </c>
      <c r="BM95" s="325">
        <f t="shared" si="149"/>
        <v>0</v>
      </c>
      <c r="BN95" s="27"/>
      <c r="BO95" s="324">
        <f>SUMIF('Rekapitulasi Juni'!$U$214:$U$393,APS!$B95,'Rekapitulasi Juni'!$V$214:$V$393)</f>
        <v>0</v>
      </c>
      <c r="BP95" s="324">
        <f>SUMIF('Rekapitulasi Juni'!$U$214:$U$393,APS!$B95,'Rekapitulasi Juni'!$W$214:$W$393)</f>
        <v>0</v>
      </c>
      <c r="BQ95" s="27"/>
      <c r="BR95" s="325">
        <f t="shared" si="150"/>
        <v>0</v>
      </c>
      <c r="BS95" s="325">
        <f t="shared" si="151"/>
        <v>0</v>
      </c>
      <c r="BT95" s="27"/>
      <c r="BU95" s="324">
        <f>SUMIF('Rekapitulasi Juni'!$AL$214:$AL$393,APS!$B95,'Rekapitulasi Juni'!$AM$214:$AM$393)</f>
        <v>0</v>
      </c>
      <c r="BV95" s="324">
        <f>SUMIF('Rekapitulasi Juni'!$AL$214:$AL$393,APS!$B95,'Rekapitulasi Juni'!$AN$214:$AN$393)</f>
        <v>0</v>
      </c>
      <c r="BW95" s="27"/>
      <c r="BX95" s="325">
        <f t="shared" si="152"/>
        <v>0</v>
      </c>
      <c r="BY95" s="325">
        <f t="shared" si="153"/>
        <v>0</v>
      </c>
      <c r="BZ95" s="27"/>
      <c r="CA95" s="324">
        <f>SUMIF('Rekapitulasi Juni'!$BA$214:$BA$393,APS!$B95,'Rekapitulasi Juni'!$BB$214:$BB$393)</f>
        <v>42</v>
      </c>
      <c r="CB95" s="324">
        <f>SUMIF('Rekapitulasi Juni'!$BA$214:$BA$393,APS!$B95,'Rekapitulasi Juni'!$BC$214:$BC$393)</f>
        <v>34</v>
      </c>
      <c r="CC95" s="27"/>
      <c r="CD95" s="325">
        <f t="shared" si="154"/>
        <v>0</v>
      </c>
      <c r="CE95" s="325">
        <f t="shared" si="155"/>
        <v>80.952380952380949</v>
      </c>
      <c r="CF95" s="27"/>
      <c r="CG95" s="324">
        <f>SUMIF('Rekapitulasi Juni'!$BP$214:$BP$393,APS!$B95,'Rekapitulasi Juni'!$BQ$214:$BQ$393)</f>
        <v>0</v>
      </c>
      <c r="CH95" s="324">
        <f>SUMIF('Rekapitulasi Juni'!$BP$214:$BP$393,APS!$B95,'Rekapitulasi Juni'!$BR$214:$BR$393)</f>
        <v>0</v>
      </c>
      <c r="CI95" s="27"/>
      <c r="CJ95" s="325">
        <f t="shared" si="156"/>
        <v>0</v>
      </c>
      <c r="CK95" s="325">
        <f t="shared" si="157"/>
        <v>0</v>
      </c>
      <c r="CL95" s="41">
        <f t="shared" si="158"/>
        <v>0</v>
      </c>
      <c r="CM95" s="41">
        <f t="shared" si="159"/>
        <v>42</v>
      </c>
      <c r="CN95" s="41">
        <f t="shared" si="160"/>
        <v>34</v>
      </c>
      <c r="CO95" s="41">
        <f t="shared" si="161"/>
        <v>0</v>
      </c>
      <c r="CP95" s="41">
        <f t="shared" si="162"/>
        <v>34</v>
      </c>
      <c r="CQ95" s="41">
        <f t="shared" si="163"/>
        <v>34</v>
      </c>
      <c r="CR95" s="180">
        <f t="shared" si="164"/>
        <v>0</v>
      </c>
      <c r="CS95" s="27">
        <v>0</v>
      </c>
      <c r="CT95" s="27"/>
      <c r="CU95" s="324">
        <f>SUMIF('Rekapitulasi Juni'!$D$410:$D$588,APS!$B95,'Rekapitulasi Juni'!$E$410:$E$588)</f>
        <v>0</v>
      </c>
      <c r="CV95" s="324">
        <f>SUMIF('Rekapitulasi Juni'!$D$410:$D$588,APS!$B95,'Rekapitulasi Juni'!$F$410:$F$588)</f>
        <v>0</v>
      </c>
      <c r="CW95" s="27"/>
      <c r="CX95" s="325">
        <f t="shared" si="165"/>
        <v>0</v>
      </c>
      <c r="CY95" s="325">
        <f t="shared" si="166"/>
        <v>0</v>
      </c>
      <c r="CZ95" s="27">
        <v>42</v>
      </c>
      <c r="DA95" s="324">
        <f>SUMIF('Rekapitulasi Juni'!$U$410:$U$588,APS!$B95,'Rekapitulasi Juni'!$V$410:$V$588)</f>
        <v>0</v>
      </c>
      <c r="DB95" s="324">
        <f>SUMIF('Rekapitulasi Juni'!$U$410:$U$588,APS!$B95,'Rekapitulasi Juni'!$W$410:$W$588)</f>
        <v>0</v>
      </c>
      <c r="DC95" s="27"/>
      <c r="DD95" s="325">
        <f t="shared" si="167"/>
        <v>0</v>
      </c>
      <c r="DE95" s="325">
        <f t="shared" si="168"/>
        <v>0</v>
      </c>
      <c r="DF95" s="27"/>
      <c r="DG95" s="324">
        <f>SUMIF('Rekapitulasi Juni'!$AL$410:$AL$588,APS!$B95,'Rekapitulasi Juni'!$AM$410:$AM$588)</f>
        <v>0</v>
      </c>
      <c r="DH95" s="324">
        <f>SUMIF('Rekapitulasi Juni'!$AL$410:$AL$588,APS!$B95,'Rekapitulasi Juni'!$AN$410:$AN$588)</f>
        <v>0</v>
      </c>
      <c r="DI95" s="27"/>
      <c r="DJ95" s="325">
        <f t="shared" si="169"/>
        <v>0</v>
      </c>
      <c r="DK95" s="325">
        <f t="shared" si="170"/>
        <v>0</v>
      </c>
      <c r="DL95" s="27"/>
      <c r="DM95" s="324">
        <f>SUMIF('Rekapitulasi Juni'!$BA$410:$BA$588,APS!$B95,'Rekapitulasi Juni'!$BB$410:$BB$588)</f>
        <v>8</v>
      </c>
      <c r="DN95" s="324">
        <f>SUMIF('Rekapitulasi Juni'!$BA$410:$BA$588,APS!$B95,'Rekapitulasi Juni'!$BC$410:$BC$588)</f>
        <v>0</v>
      </c>
      <c r="DO95" s="324">
        <f>SUMIF('Rekapitulasi Juni'!$BA$410:$BA$588,APS!$B95,'Rekapitulasi Juni'!$BF$410:$BF$588)</f>
        <v>0</v>
      </c>
      <c r="DP95" s="325">
        <f t="shared" si="171"/>
        <v>0</v>
      </c>
      <c r="DQ95" s="325">
        <f t="shared" si="172"/>
        <v>0</v>
      </c>
      <c r="DR95" s="27"/>
      <c r="DS95" s="324">
        <f>SUMIF('Rekapitulasi Juni'!$BP$410:$BP$588,APS!$B95,'Rekapitulasi Juni'!$BQ$410:$BQ$588)</f>
        <v>0</v>
      </c>
      <c r="DT95" s="324">
        <f>SUMIF('Rekapitulasi Juni'!$BP$410:$BP$588,APS!$B95,'Rekapitulasi Juni'!$BR$410:$BR$588)</f>
        <v>0</v>
      </c>
      <c r="DU95" s="27"/>
      <c r="DV95" s="325">
        <f t="shared" si="173"/>
        <v>0</v>
      </c>
      <c r="DW95" s="325">
        <f t="shared" si="174"/>
        <v>0</v>
      </c>
      <c r="DX95" s="41">
        <f t="shared" si="175"/>
        <v>42</v>
      </c>
      <c r="DY95" s="41">
        <f t="shared" si="176"/>
        <v>8</v>
      </c>
      <c r="DZ95" s="41">
        <f t="shared" si="177"/>
        <v>0</v>
      </c>
      <c r="EA95" s="41">
        <f t="shared" si="178"/>
        <v>0</v>
      </c>
      <c r="EB95" s="41">
        <f t="shared" si="179"/>
        <v>0</v>
      </c>
      <c r="EC95" s="41">
        <f t="shared" si="180"/>
        <v>-42</v>
      </c>
      <c r="ED95" s="180">
        <f t="shared" si="181"/>
        <v>0</v>
      </c>
      <c r="EE95" s="27">
        <v>0</v>
      </c>
      <c r="EF95" s="27"/>
      <c r="EG95" s="324">
        <f>SUMIF('Rekapitulasi Juni'!$D$608:$D$786,APS!$B95,'Rekapitulasi Juni'!$E$608:$E$786)</f>
        <v>0</v>
      </c>
      <c r="EH95" s="324">
        <f>SUMIF('Rekapitulasi Juni'!$D$608:$D$786,APS!$B95,'Rekapitulasi Juni'!$F$608:$F$786)</f>
        <v>0</v>
      </c>
      <c r="EI95" s="27"/>
      <c r="EJ95" s="325">
        <f t="shared" si="182"/>
        <v>0</v>
      </c>
      <c r="EK95" s="325">
        <f t="shared" si="183"/>
        <v>0</v>
      </c>
      <c r="EL95" s="27"/>
      <c r="EM95" s="324">
        <f>SUMIF('Rekapitulasi Juni'!$U$608:$U$786,APS!$B95,'Rekapitulasi Juni'!$V$608:$V$786)</f>
        <v>0</v>
      </c>
      <c r="EN95" s="324">
        <f>SUMIF('Rekapitulasi Juni'!$U$608:$U$786,APS!$B95,'Rekapitulasi Juni'!$W$608:$W$786)</f>
        <v>0</v>
      </c>
      <c r="EO95" s="27"/>
      <c r="EP95" s="325">
        <f t="shared" si="184"/>
        <v>0</v>
      </c>
      <c r="EQ95" s="325">
        <f t="shared" si="185"/>
        <v>0</v>
      </c>
      <c r="ER95" s="27"/>
      <c r="ES95" s="324">
        <f>SUMIF('Rekapitulasi Juni'!$AL$608:$AL$786,APS!$B95,'Rekapitulasi Juni'!$AM$608:$AM$786)</f>
        <v>0</v>
      </c>
      <c r="ET95" s="324">
        <f>SUMIF('Rekapitulasi Juni'!$AL$608:$AL$786,APS!$B95,'Rekapitulasi Juni'!$AN$608:$AN$786)</f>
        <v>0</v>
      </c>
      <c r="EU95" s="27"/>
      <c r="EV95" s="325">
        <f t="shared" si="186"/>
        <v>0</v>
      </c>
      <c r="EW95" s="325">
        <f t="shared" si="187"/>
        <v>0</v>
      </c>
      <c r="EX95" s="27"/>
      <c r="EY95" s="324">
        <f>SUMIF('Rekapitulasi Juni'!$BA$608:$BA$786,APS!$B95,'Rekapitulasi Juni'!$BB$608:$BB$786)</f>
        <v>0</v>
      </c>
      <c r="EZ95" s="324">
        <f>SUMIF('Rekapitulasi Juni'!$BA$608:$BA$786,APS!$B95,'Rekapitulasi Juni'!$BC$608:$BC$786)</f>
        <v>0</v>
      </c>
      <c r="FA95" s="324">
        <f>SUMIF('Rekapitulasi Juni'!$BA$608:$BA$786,APS!$B95,'Rekapitulasi Juni'!$BF$608:$BF$786)</f>
        <v>0</v>
      </c>
      <c r="FB95" s="325">
        <f t="shared" si="188"/>
        <v>0</v>
      </c>
      <c r="FC95" s="325">
        <f t="shared" si="189"/>
        <v>0</v>
      </c>
      <c r="FD95" s="27"/>
      <c r="FE95" s="27"/>
      <c r="FF95" s="27"/>
      <c r="FG95" s="27"/>
      <c r="FH95" s="27"/>
      <c r="FI95" s="27"/>
      <c r="FJ95" s="41">
        <f t="shared" si="190"/>
        <v>0</v>
      </c>
      <c r="FK95" s="41">
        <f t="shared" si="191"/>
        <v>0</v>
      </c>
      <c r="FL95" s="41">
        <f t="shared" si="192"/>
        <v>0</v>
      </c>
      <c r="FM95" s="41">
        <f t="shared" si="193"/>
        <v>0</v>
      </c>
      <c r="FN95" s="41">
        <f t="shared" si="194"/>
        <v>0</v>
      </c>
      <c r="FO95" s="41">
        <f t="shared" si="195"/>
        <v>0</v>
      </c>
      <c r="FP95" s="180">
        <f t="shared" si="196"/>
        <v>0</v>
      </c>
      <c r="FQ95" s="27"/>
      <c r="FR95" s="27"/>
      <c r="FS95" s="324">
        <f>SUMIF('Rekapitulasi Juni'!$D$804:$D$984,APS!$B95,'Rekapitulasi Juni'!$E$804:$E$984)</f>
        <v>0</v>
      </c>
      <c r="FT95" s="324">
        <f>SUMIF('Rekapitulasi Juni'!$D$804:$D$984,APS!$B95,'Rekapitulasi Juni'!$F$804:$F$984)</f>
        <v>0</v>
      </c>
      <c r="FU95" s="27"/>
      <c r="FV95" s="325">
        <f t="shared" si="197"/>
        <v>0</v>
      </c>
      <c r="FW95" s="325">
        <f t="shared" si="198"/>
        <v>0</v>
      </c>
      <c r="FX95" s="27"/>
      <c r="FY95" s="324">
        <f>SUMIF('Rekapitulasi Juni'!$U$804:$U$984,APS!$B95,'Rekapitulasi Juni'!$V$804:$V$984)</f>
        <v>0</v>
      </c>
      <c r="FZ95" s="324">
        <f>SUMIF('Rekapitulasi Juni'!$U$804:$U$984,APS!$B95,'Rekapitulasi Juni'!$W$804:$W$984)</f>
        <v>0</v>
      </c>
      <c r="GA95" s="27"/>
      <c r="GB95" s="325">
        <f t="shared" si="199"/>
        <v>0</v>
      </c>
      <c r="GC95" s="325">
        <f t="shared" si="200"/>
        <v>0</v>
      </c>
      <c r="GD95" s="27"/>
      <c r="GE95" s="324">
        <f>SUMIF('Rekapitulasi Juni'!$AL$804:$AL$984,APS!$B95,'Rekapitulasi Juni'!$AM$804:$AM$984)</f>
        <v>0</v>
      </c>
      <c r="GF95" s="324">
        <f>SUMIF('Rekapitulasi Juni'!$AL$804:$AL$984,APS!$B95,'Rekapitulasi Juni'!$AN$804:$AN$984)</f>
        <v>0</v>
      </c>
      <c r="GG95" s="27"/>
      <c r="GH95" s="325">
        <f t="shared" si="125"/>
        <v>0</v>
      </c>
      <c r="GI95" s="325">
        <f t="shared" si="126"/>
        <v>0</v>
      </c>
      <c r="GJ95" s="27"/>
      <c r="GK95" s="27"/>
      <c r="GL95" s="41">
        <f t="shared" si="201"/>
        <v>0</v>
      </c>
      <c r="GM95" s="41">
        <f t="shared" si="202"/>
        <v>0</v>
      </c>
      <c r="GN95" s="41">
        <f t="shared" si="203"/>
        <v>0</v>
      </c>
      <c r="GO95" s="41">
        <f t="shared" si="204"/>
        <v>0</v>
      </c>
      <c r="GP95" s="41">
        <f t="shared" si="205"/>
        <v>0</v>
      </c>
      <c r="GQ95" s="41">
        <f t="shared" si="206"/>
        <v>0</v>
      </c>
      <c r="GR95" s="180">
        <f t="shared" si="207"/>
        <v>0</v>
      </c>
      <c r="GS95" s="41">
        <f t="shared" si="127"/>
        <v>42</v>
      </c>
      <c r="GT95" s="41">
        <f t="shared" si="128"/>
        <v>50</v>
      </c>
      <c r="GU95" s="41">
        <f t="shared" si="129"/>
        <v>34</v>
      </c>
      <c r="GV95" s="41">
        <f t="shared" si="130"/>
        <v>0</v>
      </c>
      <c r="GW95" s="41">
        <f t="shared" si="131"/>
        <v>34</v>
      </c>
      <c r="GX95" s="41">
        <f t="shared" si="132"/>
        <v>-8</v>
      </c>
      <c r="GY95" s="180">
        <f t="shared" si="133"/>
        <v>80.952380952380949</v>
      </c>
      <c r="GZ95" s="41">
        <v>78</v>
      </c>
      <c r="HA95" s="32"/>
      <c r="HB95" s="42">
        <f t="shared" si="208"/>
        <v>0</v>
      </c>
      <c r="HC95" s="43"/>
    </row>
    <row r="96" spans="1:211" ht="15" hidden="1" customHeight="1">
      <c r="A96" s="31" t="s">
        <v>199</v>
      </c>
      <c r="B96" s="32" t="s">
        <v>200</v>
      </c>
      <c r="C96" s="31" t="s">
        <v>184</v>
      </c>
      <c r="D96" s="31" t="s">
        <v>1259</v>
      </c>
      <c r="E96" s="31" t="s">
        <v>43</v>
      </c>
      <c r="F96" s="31" t="s">
        <v>152</v>
      </c>
      <c r="G96" s="33">
        <v>0</v>
      </c>
      <c r="H96" s="33">
        <v>0</v>
      </c>
      <c r="I96" s="33">
        <v>0</v>
      </c>
      <c r="J96" s="34">
        <f>IFERROR(VLOOKUP(A96,#REF!,3,0),0)</f>
        <v>0</v>
      </c>
      <c r="K96" s="34">
        <f t="shared" si="118"/>
        <v>0</v>
      </c>
      <c r="L96" s="34">
        <v>0</v>
      </c>
      <c r="M96" s="34">
        <v>0</v>
      </c>
      <c r="N96" s="35">
        <f t="shared" si="119"/>
        <v>0</v>
      </c>
      <c r="O96" s="35">
        <f t="shared" si="120"/>
        <v>0</v>
      </c>
      <c r="P96" s="36">
        <v>0</v>
      </c>
      <c r="Q96" s="36">
        <f t="shared" si="134"/>
        <v>0</v>
      </c>
      <c r="R96" s="36"/>
      <c r="S96" s="37">
        <f ca="1">SUMIF(ROP!$D$6:$H$65536,A96,ROP!$J$6:$J$65536)</f>
        <v>0</v>
      </c>
      <c r="T96" s="37">
        <f>SUMIF(HASIL!$B:$B,APS!$B96&amp;RIGHT(APS!T$9,2),HASIL!$I:$I)</f>
        <v>0</v>
      </c>
      <c r="U96" s="37">
        <f>SUMIF(HASIL!$B:$B,APS!$B96&amp;RIGHT(APS!U$9,2),HASIL!$I:$I)</f>
        <v>0</v>
      </c>
      <c r="V96" s="37">
        <f>SUMIF(HASIL!$B:$B,APS!$B96&amp;RIGHT(APS!V$9,2),HASIL!$I:$I)</f>
        <v>0</v>
      </c>
      <c r="W96" s="37">
        <f>SUMIF(HASIL!$B:$B,APS!$B96&amp;RIGHT(APS!W$9,2),HASIL!$I:$I)</f>
        <v>0</v>
      </c>
      <c r="X96" s="38">
        <f t="shared" si="121"/>
        <v>0</v>
      </c>
      <c r="Y96" s="38">
        <f t="shared" si="122"/>
        <v>0</v>
      </c>
      <c r="Z96" s="39">
        <f t="shared" si="209"/>
        <v>0</v>
      </c>
      <c r="AA96" s="39">
        <f t="shared" si="124"/>
        <v>0</v>
      </c>
      <c r="AB96" s="40">
        <f t="shared" si="210"/>
        <v>0</v>
      </c>
      <c r="AC96" s="27">
        <v>0</v>
      </c>
      <c r="AD96" s="27"/>
      <c r="AE96" s="27"/>
      <c r="AF96" s="27"/>
      <c r="AG96" s="27"/>
      <c r="AH96" s="27"/>
      <c r="AI96" s="324">
        <f>SUMIF('Rekapitulasi Juni'!$D$9:$D$192,APS!$B96,'Rekapitulasi Juni'!$E$9:$E$192)</f>
        <v>0</v>
      </c>
      <c r="AJ96" s="324">
        <f>SUMIF('Rekapitulasi Juni'!$D$9:$D$192,APS!$B96,'Rekapitulasi Juni'!$F$9:$F$192)</f>
        <v>0</v>
      </c>
      <c r="AK96" s="324">
        <f>SUMIF('Rekapitulasi Juni'!$D$9:$D$192,APS!$B96,'Rekapitulasi Juni'!$K$9:$K$192)</f>
        <v>0</v>
      </c>
      <c r="AL96" s="325">
        <f t="shared" si="135"/>
        <v>0</v>
      </c>
      <c r="AM96" s="325">
        <f t="shared" si="136"/>
        <v>0</v>
      </c>
      <c r="AN96" s="27"/>
      <c r="AO96" s="324">
        <f>SUMIF('Rekapitulasi Juni'!$U$9:$U$192,APS!$B96,'Rekapitulasi Juni'!$V$9:$V$192)</f>
        <v>0</v>
      </c>
      <c r="AP96" s="324">
        <f>SUMIF('Rekapitulasi Juni'!$U$9:$U$192,APS!$B96,'Rekapitulasi Juni'!$W$9:$W$192)</f>
        <v>0</v>
      </c>
      <c r="AQ96" s="27"/>
      <c r="AR96" s="325">
        <f t="shared" si="137"/>
        <v>0</v>
      </c>
      <c r="AS96" s="325">
        <f t="shared" si="138"/>
        <v>0</v>
      </c>
      <c r="AT96" s="27"/>
      <c r="AU96" s="324">
        <f>SUMIF('Rekapitulasi Juni'!$AL$9:$AL$192,APS!$B96,'Rekapitulasi Juni'!$AM$9:$AM$192)</f>
        <v>0</v>
      </c>
      <c r="AV96" s="324">
        <f>SUMIF('Rekapitulasi Juni'!$AL$9:$AL$192,APS!$B96,'Rekapitulasi Juni'!$AN$9:$AN$192)</f>
        <v>0</v>
      </c>
      <c r="AW96" s="27"/>
      <c r="AX96" s="325">
        <f t="shared" si="139"/>
        <v>0</v>
      </c>
      <c r="AY96" s="325">
        <f t="shared" si="140"/>
        <v>0</v>
      </c>
      <c r="AZ96" s="41">
        <f t="shared" si="141"/>
        <v>0</v>
      </c>
      <c r="BA96" s="41">
        <f t="shared" si="142"/>
        <v>0</v>
      </c>
      <c r="BB96" s="41">
        <f t="shared" si="143"/>
        <v>0</v>
      </c>
      <c r="BC96" s="41">
        <f t="shared" si="144"/>
        <v>0</v>
      </c>
      <c r="BD96" s="41">
        <f t="shared" si="145"/>
        <v>0</v>
      </c>
      <c r="BE96" s="41">
        <f t="shared" si="146"/>
        <v>0</v>
      </c>
      <c r="BF96" s="180">
        <f t="shared" si="147"/>
        <v>0</v>
      </c>
      <c r="BG96" s="27">
        <v>0</v>
      </c>
      <c r="BH96" s="27"/>
      <c r="BI96" s="324">
        <f>SUMIF('Rekapitulasi Juni'!$D$214:$D$393,APS!$B96,'Rekapitulasi Juni'!$E$214:$E$393)</f>
        <v>0</v>
      </c>
      <c r="BJ96" s="324">
        <f>SUMIF('Rekapitulasi Juni'!$D$214:$D$393,APS!$B96,'Rekapitulasi Juni'!$F$214:$F$393)</f>
        <v>0</v>
      </c>
      <c r="BK96" s="27"/>
      <c r="BL96" s="325">
        <f t="shared" si="148"/>
        <v>0</v>
      </c>
      <c r="BM96" s="325">
        <f t="shared" si="149"/>
        <v>0</v>
      </c>
      <c r="BN96" s="27"/>
      <c r="BO96" s="324">
        <f>SUMIF('Rekapitulasi Juni'!$U$214:$U$393,APS!$B96,'Rekapitulasi Juni'!$V$214:$V$393)</f>
        <v>0</v>
      </c>
      <c r="BP96" s="324">
        <f>SUMIF('Rekapitulasi Juni'!$U$214:$U$393,APS!$B96,'Rekapitulasi Juni'!$W$214:$W$393)</f>
        <v>0</v>
      </c>
      <c r="BQ96" s="27"/>
      <c r="BR96" s="325">
        <f t="shared" si="150"/>
        <v>0</v>
      </c>
      <c r="BS96" s="325">
        <f t="shared" si="151"/>
        <v>0</v>
      </c>
      <c r="BT96" s="27"/>
      <c r="BU96" s="324">
        <f>SUMIF('Rekapitulasi Juni'!$AL$214:$AL$393,APS!$B96,'Rekapitulasi Juni'!$AM$214:$AM$393)</f>
        <v>0</v>
      </c>
      <c r="BV96" s="324">
        <f>SUMIF('Rekapitulasi Juni'!$AL$214:$AL$393,APS!$B96,'Rekapitulasi Juni'!$AN$214:$AN$393)</f>
        <v>0</v>
      </c>
      <c r="BW96" s="27"/>
      <c r="BX96" s="325">
        <f t="shared" si="152"/>
        <v>0</v>
      </c>
      <c r="BY96" s="325">
        <f t="shared" si="153"/>
        <v>0</v>
      </c>
      <c r="BZ96" s="27"/>
      <c r="CA96" s="324">
        <f>SUMIF('Rekapitulasi Juni'!$BA$214:$BA$393,APS!$B96,'Rekapitulasi Juni'!$BB$214:$BB$393)</f>
        <v>0</v>
      </c>
      <c r="CB96" s="324">
        <f>SUMIF('Rekapitulasi Juni'!$BA$214:$BA$393,APS!$B96,'Rekapitulasi Juni'!$BC$214:$BC$393)</f>
        <v>0</v>
      </c>
      <c r="CC96" s="27"/>
      <c r="CD96" s="325">
        <f t="shared" si="154"/>
        <v>0</v>
      </c>
      <c r="CE96" s="325">
        <f t="shared" si="155"/>
        <v>0</v>
      </c>
      <c r="CF96" s="27"/>
      <c r="CG96" s="324">
        <f>SUMIF('Rekapitulasi Juni'!$BP$214:$BP$393,APS!$B96,'Rekapitulasi Juni'!$BQ$214:$BQ$393)</f>
        <v>0</v>
      </c>
      <c r="CH96" s="324">
        <f>SUMIF('Rekapitulasi Juni'!$BP$214:$BP$393,APS!$B96,'Rekapitulasi Juni'!$BR$214:$BR$393)</f>
        <v>0</v>
      </c>
      <c r="CI96" s="27"/>
      <c r="CJ96" s="325">
        <f t="shared" si="156"/>
        <v>0</v>
      </c>
      <c r="CK96" s="325">
        <f t="shared" si="157"/>
        <v>0</v>
      </c>
      <c r="CL96" s="41">
        <f t="shared" si="158"/>
        <v>0</v>
      </c>
      <c r="CM96" s="41">
        <f t="shared" si="159"/>
        <v>0</v>
      </c>
      <c r="CN96" s="41">
        <f t="shared" si="160"/>
        <v>0</v>
      </c>
      <c r="CO96" s="41">
        <f t="shared" si="161"/>
        <v>0</v>
      </c>
      <c r="CP96" s="41">
        <f t="shared" si="162"/>
        <v>0</v>
      </c>
      <c r="CQ96" s="41">
        <f t="shared" si="163"/>
        <v>0</v>
      </c>
      <c r="CR96" s="180">
        <f t="shared" si="164"/>
        <v>0</v>
      </c>
      <c r="CS96" s="27">
        <v>0</v>
      </c>
      <c r="CT96" s="27"/>
      <c r="CU96" s="324">
        <f>SUMIF('Rekapitulasi Juni'!$D$410:$D$588,APS!$B96,'Rekapitulasi Juni'!$E$410:$E$588)</f>
        <v>0</v>
      </c>
      <c r="CV96" s="324">
        <f>SUMIF('Rekapitulasi Juni'!$D$410:$D$588,APS!$B96,'Rekapitulasi Juni'!$F$410:$F$588)</f>
        <v>0</v>
      </c>
      <c r="CW96" s="27"/>
      <c r="CX96" s="325">
        <f t="shared" si="165"/>
        <v>0</v>
      </c>
      <c r="CY96" s="325">
        <f t="shared" si="166"/>
        <v>0</v>
      </c>
      <c r="CZ96" s="27"/>
      <c r="DA96" s="324">
        <f>SUMIF('Rekapitulasi Juni'!$U$410:$U$588,APS!$B96,'Rekapitulasi Juni'!$V$410:$V$588)</f>
        <v>0</v>
      </c>
      <c r="DB96" s="324">
        <f>SUMIF('Rekapitulasi Juni'!$U$410:$U$588,APS!$B96,'Rekapitulasi Juni'!$W$410:$W$588)</f>
        <v>0</v>
      </c>
      <c r="DC96" s="27"/>
      <c r="DD96" s="325">
        <f t="shared" si="167"/>
        <v>0</v>
      </c>
      <c r="DE96" s="325">
        <f t="shared" si="168"/>
        <v>0</v>
      </c>
      <c r="DF96" s="27"/>
      <c r="DG96" s="324">
        <f>SUMIF('Rekapitulasi Juni'!$AL$410:$AL$588,APS!$B96,'Rekapitulasi Juni'!$AM$410:$AM$588)</f>
        <v>0</v>
      </c>
      <c r="DH96" s="324">
        <f>SUMIF('Rekapitulasi Juni'!$AL$410:$AL$588,APS!$B96,'Rekapitulasi Juni'!$AN$410:$AN$588)</f>
        <v>0</v>
      </c>
      <c r="DI96" s="27"/>
      <c r="DJ96" s="325">
        <f t="shared" si="169"/>
        <v>0</v>
      </c>
      <c r="DK96" s="325">
        <f t="shared" si="170"/>
        <v>0</v>
      </c>
      <c r="DL96" s="27"/>
      <c r="DM96" s="324">
        <f>SUMIF('Rekapitulasi Juni'!$BA$410:$BA$588,APS!$B96,'Rekapitulasi Juni'!$BB$410:$BB$588)</f>
        <v>0</v>
      </c>
      <c r="DN96" s="324">
        <f>SUMIF('Rekapitulasi Juni'!$BA$410:$BA$588,APS!$B96,'Rekapitulasi Juni'!$BC$410:$BC$588)</f>
        <v>0</v>
      </c>
      <c r="DO96" s="324">
        <f>SUMIF('Rekapitulasi Juni'!$BA$410:$BA$588,APS!$B96,'Rekapitulasi Juni'!$BF$410:$BF$588)</f>
        <v>0</v>
      </c>
      <c r="DP96" s="325">
        <f t="shared" si="171"/>
        <v>0</v>
      </c>
      <c r="DQ96" s="325">
        <f t="shared" si="172"/>
        <v>0</v>
      </c>
      <c r="DR96" s="27"/>
      <c r="DS96" s="324">
        <f>SUMIF('Rekapitulasi Juni'!$BP$410:$BP$588,APS!$B96,'Rekapitulasi Juni'!$BQ$410:$BQ$588)</f>
        <v>0</v>
      </c>
      <c r="DT96" s="324">
        <f>SUMIF('Rekapitulasi Juni'!$BP$410:$BP$588,APS!$B96,'Rekapitulasi Juni'!$BR$410:$BR$588)</f>
        <v>0</v>
      </c>
      <c r="DU96" s="27"/>
      <c r="DV96" s="325">
        <f t="shared" si="173"/>
        <v>0</v>
      </c>
      <c r="DW96" s="325">
        <f t="shared" si="174"/>
        <v>0</v>
      </c>
      <c r="DX96" s="41">
        <f t="shared" si="175"/>
        <v>0</v>
      </c>
      <c r="DY96" s="41">
        <f t="shared" si="176"/>
        <v>0</v>
      </c>
      <c r="DZ96" s="41">
        <f t="shared" si="177"/>
        <v>0</v>
      </c>
      <c r="EA96" s="41">
        <f t="shared" si="178"/>
        <v>0</v>
      </c>
      <c r="EB96" s="41">
        <f t="shared" si="179"/>
        <v>0</v>
      </c>
      <c r="EC96" s="41">
        <f t="shared" si="180"/>
        <v>0</v>
      </c>
      <c r="ED96" s="180">
        <f t="shared" si="181"/>
        <v>0</v>
      </c>
      <c r="EE96" s="27">
        <v>0</v>
      </c>
      <c r="EF96" s="27"/>
      <c r="EG96" s="324">
        <f>SUMIF('Rekapitulasi Juni'!$D$608:$D$786,APS!$B96,'Rekapitulasi Juni'!$E$608:$E$786)</f>
        <v>0</v>
      </c>
      <c r="EH96" s="324">
        <f>SUMIF('Rekapitulasi Juni'!$D$608:$D$786,APS!$B96,'Rekapitulasi Juni'!$F$608:$F$786)</f>
        <v>0</v>
      </c>
      <c r="EI96" s="27"/>
      <c r="EJ96" s="325">
        <f t="shared" si="182"/>
        <v>0</v>
      </c>
      <c r="EK96" s="325">
        <f t="shared" si="183"/>
        <v>0</v>
      </c>
      <c r="EL96" s="27"/>
      <c r="EM96" s="324">
        <f>SUMIF('Rekapitulasi Juni'!$U$608:$U$786,APS!$B96,'Rekapitulasi Juni'!$V$608:$V$786)</f>
        <v>0</v>
      </c>
      <c r="EN96" s="324">
        <f>SUMIF('Rekapitulasi Juni'!$U$608:$U$786,APS!$B96,'Rekapitulasi Juni'!$W$608:$W$786)</f>
        <v>0</v>
      </c>
      <c r="EO96" s="27"/>
      <c r="EP96" s="325">
        <f t="shared" si="184"/>
        <v>0</v>
      </c>
      <c r="EQ96" s="325">
        <f t="shared" si="185"/>
        <v>0</v>
      </c>
      <c r="ER96" s="27"/>
      <c r="ES96" s="324">
        <f>SUMIF('Rekapitulasi Juni'!$AL$608:$AL$786,APS!$B96,'Rekapitulasi Juni'!$AM$608:$AM$786)</f>
        <v>0</v>
      </c>
      <c r="ET96" s="324">
        <f>SUMIF('Rekapitulasi Juni'!$AL$608:$AL$786,APS!$B96,'Rekapitulasi Juni'!$AN$608:$AN$786)</f>
        <v>0</v>
      </c>
      <c r="EU96" s="27"/>
      <c r="EV96" s="325">
        <f t="shared" si="186"/>
        <v>0</v>
      </c>
      <c r="EW96" s="325">
        <f t="shared" si="187"/>
        <v>0</v>
      </c>
      <c r="EX96" s="27"/>
      <c r="EY96" s="324">
        <f>SUMIF('Rekapitulasi Juni'!$BA$608:$BA$786,APS!$B96,'Rekapitulasi Juni'!$BB$608:$BB$786)</f>
        <v>0</v>
      </c>
      <c r="EZ96" s="324">
        <f>SUMIF('Rekapitulasi Juni'!$BA$608:$BA$786,APS!$B96,'Rekapitulasi Juni'!$BC$608:$BC$786)</f>
        <v>0</v>
      </c>
      <c r="FA96" s="324">
        <f>SUMIF('Rekapitulasi Juni'!$BA$608:$BA$786,APS!$B96,'Rekapitulasi Juni'!$BF$608:$BF$786)</f>
        <v>0</v>
      </c>
      <c r="FB96" s="325">
        <f t="shared" si="188"/>
        <v>0</v>
      </c>
      <c r="FC96" s="325">
        <f t="shared" si="189"/>
        <v>0</v>
      </c>
      <c r="FD96" s="27"/>
      <c r="FE96" s="27"/>
      <c r="FF96" s="27"/>
      <c r="FG96" s="27"/>
      <c r="FH96" s="27"/>
      <c r="FI96" s="27"/>
      <c r="FJ96" s="41">
        <f t="shared" si="190"/>
        <v>0</v>
      </c>
      <c r="FK96" s="41">
        <f t="shared" si="191"/>
        <v>0</v>
      </c>
      <c r="FL96" s="41">
        <f t="shared" si="192"/>
        <v>0</v>
      </c>
      <c r="FM96" s="41">
        <f t="shared" si="193"/>
        <v>0</v>
      </c>
      <c r="FN96" s="41">
        <f t="shared" si="194"/>
        <v>0</v>
      </c>
      <c r="FO96" s="41">
        <f t="shared" si="195"/>
        <v>0</v>
      </c>
      <c r="FP96" s="180">
        <f t="shared" si="196"/>
        <v>0</v>
      </c>
      <c r="FQ96" s="27"/>
      <c r="FR96" s="27"/>
      <c r="FS96" s="324">
        <f>SUMIF('Rekapitulasi Juni'!$D$804:$D$984,APS!$B96,'Rekapitulasi Juni'!$E$804:$E$984)</f>
        <v>0</v>
      </c>
      <c r="FT96" s="324">
        <f>SUMIF('Rekapitulasi Juni'!$D$804:$D$984,APS!$B96,'Rekapitulasi Juni'!$F$804:$F$984)</f>
        <v>0</v>
      </c>
      <c r="FU96" s="27"/>
      <c r="FV96" s="325">
        <f t="shared" si="197"/>
        <v>0</v>
      </c>
      <c r="FW96" s="325">
        <f t="shared" si="198"/>
        <v>0</v>
      </c>
      <c r="FX96" s="27"/>
      <c r="FY96" s="324">
        <f>SUMIF('Rekapitulasi Juni'!$U$804:$U$984,APS!$B96,'Rekapitulasi Juni'!$V$804:$V$984)</f>
        <v>0</v>
      </c>
      <c r="FZ96" s="324">
        <f>SUMIF('Rekapitulasi Juni'!$U$804:$U$984,APS!$B96,'Rekapitulasi Juni'!$W$804:$W$984)</f>
        <v>0</v>
      </c>
      <c r="GA96" s="27"/>
      <c r="GB96" s="325">
        <f t="shared" si="199"/>
        <v>0</v>
      </c>
      <c r="GC96" s="325">
        <f t="shared" si="200"/>
        <v>0</v>
      </c>
      <c r="GD96" s="27"/>
      <c r="GE96" s="324">
        <f>SUMIF('Rekapitulasi Juni'!$AL$804:$AL$984,APS!$B96,'Rekapitulasi Juni'!$AM$804:$AM$984)</f>
        <v>0</v>
      </c>
      <c r="GF96" s="324">
        <f>SUMIF('Rekapitulasi Juni'!$AL$804:$AL$984,APS!$B96,'Rekapitulasi Juni'!$AN$804:$AN$984)</f>
        <v>0</v>
      </c>
      <c r="GG96" s="27"/>
      <c r="GH96" s="325">
        <f t="shared" si="125"/>
        <v>0</v>
      </c>
      <c r="GI96" s="325">
        <f t="shared" si="126"/>
        <v>0</v>
      </c>
      <c r="GJ96" s="27"/>
      <c r="GK96" s="27"/>
      <c r="GL96" s="41">
        <f t="shared" si="201"/>
        <v>0</v>
      </c>
      <c r="GM96" s="41">
        <f t="shared" si="202"/>
        <v>0</v>
      </c>
      <c r="GN96" s="41">
        <f t="shared" si="203"/>
        <v>0</v>
      </c>
      <c r="GO96" s="41">
        <f t="shared" si="204"/>
        <v>0</v>
      </c>
      <c r="GP96" s="41">
        <f t="shared" si="205"/>
        <v>0</v>
      </c>
      <c r="GQ96" s="41">
        <f t="shared" si="206"/>
        <v>0</v>
      </c>
      <c r="GR96" s="180">
        <f t="shared" si="207"/>
        <v>0</v>
      </c>
      <c r="GS96" s="41">
        <f t="shared" si="127"/>
        <v>0</v>
      </c>
      <c r="GT96" s="41">
        <f t="shared" si="128"/>
        <v>0</v>
      </c>
      <c r="GU96" s="41">
        <f t="shared" si="129"/>
        <v>0</v>
      </c>
      <c r="GV96" s="41">
        <f t="shared" si="130"/>
        <v>0</v>
      </c>
      <c r="GW96" s="41">
        <f t="shared" si="131"/>
        <v>0</v>
      </c>
      <c r="GX96" s="41">
        <f t="shared" si="132"/>
        <v>0</v>
      </c>
      <c r="GY96" s="180">
        <f t="shared" si="133"/>
        <v>0</v>
      </c>
      <c r="GZ96" s="41">
        <v>79</v>
      </c>
      <c r="HA96" s="32"/>
      <c r="HB96" s="42">
        <f t="shared" si="208"/>
        <v>0</v>
      </c>
      <c r="HC96" s="43"/>
    </row>
    <row r="97" spans="1:211" ht="15" hidden="1" customHeight="1">
      <c r="A97" s="31" t="s">
        <v>201</v>
      </c>
      <c r="B97" s="32" t="s">
        <v>202</v>
      </c>
      <c r="C97" s="31" t="s">
        <v>184</v>
      </c>
      <c r="D97" s="31" t="s">
        <v>1259</v>
      </c>
      <c r="E97" s="31" t="s">
        <v>43</v>
      </c>
      <c r="F97" s="31" t="s">
        <v>152</v>
      </c>
      <c r="G97" s="33">
        <v>0</v>
      </c>
      <c r="H97" s="33">
        <v>0</v>
      </c>
      <c r="I97" s="33">
        <v>0</v>
      </c>
      <c r="J97" s="34">
        <f>IFERROR(VLOOKUP(A97,#REF!,3,0),0)</f>
        <v>0</v>
      </c>
      <c r="K97" s="34">
        <f t="shared" si="118"/>
        <v>0</v>
      </c>
      <c r="L97" s="34">
        <v>0</v>
      </c>
      <c r="M97" s="34">
        <v>0</v>
      </c>
      <c r="N97" s="35">
        <f t="shared" si="119"/>
        <v>0</v>
      </c>
      <c r="O97" s="35">
        <f t="shared" si="120"/>
        <v>0</v>
      </c>
      <c r="P97" s="36">
        <v>0</v>
      </c>
      <c r="Q97" s="36">
        <f t="shared" si="134"/>
        <v>0</v>
      </c>
      <c r="R97" s="36"/>
      <c r="S97" s="37">
        <f ca="1">SUMIF(ROP!$D$6:$H$65536,A97,ROP!$J$6:$J$65536)</f>
        <v>0</v>
      </c>
      <c r="T97" s="37">
        <f>SUMIF(HASIL!$B:$B,APS!$B97&amp;RIGHT(APS!T$9,2),HASIL!$I:$I)</f>
        <v>0</v>
      </c>
      <c r="U97" s="37">
        <f>SUMIF(HASIL!$B:$B,APS!$B97&amp;RIGHT(APS!U$9,2),HASIL!$I:$I)</f>
        <v>0</v>
      </c>
      <c r="V97" s="37">
        <f>SUMIF(HASIL!$B:$B,APS!$B97&amp;RIGHT(APS!V$9,2),HASIL!$I:$I)</f>
        <v>0</v>
      </c>
      <c r="W97" s="37">
        <f>SUMIF(HASIL!$B:$B,APS!$B97&amp;RIGHT(APS!W$9,2),HASIL!$I:$I)</f>
        <v>0</v>
      </c>
      <c r="X97" s="38">
        <f t="shared" si="121"/>
        <v>0</v>
      </c>
      <c r="Y97" s="38">
        <f t="shared" si="122"/>
        <v>0</v>
      </c>
      <c r="Z97" s="39">
        <f t="shared" si="209"/>
        <v>0</v>
      </c>
      <c r="AA97" s="39">
        <f t="shared" si="124"/>
        <v>0</v>
      </c>
      <c r="AB97" s="40">
        <f t="shared" si="210"/>
        <v>0</v>
      </c>
      <c r="AC97" s="27">
        <v>0</v>
      </c>
      <c r="AD97" s="27"/>
      <c r="AE97" s="27"/>
      <c r="AF97" s="27"/>
      <c r="AG97" s="27"/>
      <c r="AH97" s="27"/>
      <c r="AI97" s="324">
        <f>SUMIF('Rekapitulasi Juni'!$D$9:$D$192,APS!$B97,'Rekapitulasi Juni'!$E$9:$E$192)</f>
        <v>0</v>
      </c>
      <c r="AJ97" s="324">
        <f>SUMIF('Rekapitulasi Juni'!$D$9:$D$192,APS!$B97,'Rekapitulasi Juni'!$F$9:$F$192)</f>
        <v>0</v>
      </c>
      <c r="AK97" s="324">
        <f>SUMIF('Rekapitulasi Juni'!$D$9:$D$192,APS!$B97,'Rekapitulasi Juni'!$K$9:$K$192)</f>
        <v>0</v>
      </c>
      <c r="AL97" s="325">
        <f t="shared" si="135"/>
        <v>0</v>
      </c>
      <c r="AM97" s="325">
        <f t="shared" si="136"/>
        <v>0</v>
      </c>
      <c r="AN97" s="27"/>
      <c r="AO97" s="324">
        <f>SUMIF('Rekapitulasi Juni'!$U$9:$U$192,APS!$B97,'Rekapitulasi Juni'!$V$9:$V$192)</f>
        <v>0</v>
      </c>
      <c r="AP97" s="324">
        <f>SUMIF('Rekapitulasi Juni'!$U$9:$U$192,APS!$B97,'Rekapitulasi Juni'!$W$9:$W$192)</f>
        <v>0</v>
      </c>
      <c r="AQ97" s="27"/>
      <c r="AR97" s="325">
        <f t="shared" si="137"/>
        <v>0</v>
      </c>
      <c r="AS97" s="325">
        <f t="shared" si="138"/>
        <v>0</v>
      </c>
      <c r="AT97" s="27"/>
      <c r="AU97" s="324">
        <f>SUMIF('Rekapitulasi Juni'!$AL$9:$AL$192,APS!$B97,'Rekapitulasi Juni'!$AM$9:$AM$192)</f>
        <v>0</v>
      </c>
      <c r="AV97" s="324">
        <f>SUMIF('Rekapitulasi Juni'!$AL$9:$AL$192,APS!$B97,'Rekapitulasi Juni'!$AN$9:$AN$192)</f>
        <v>0</v>
      </c>
      <c r="AW97" s="27"/>
      <c r="AX97" s="325">
        <f t="shared" si="139"/>
        <v>0</v>
      </c>
      <c r="AY97" s="325">
        <f t="shared" si="140"/>
        <v>0</v>
      </c>
      <c r="AZ97" s="41">
        <f t="shared" si="141"/>
        <v>0</v>
      </c>
      <c r="BA97" s="41">
        <f t="shared" si="142"/>
        <v>0</v>
      </c>
      <c r="BB97" s="41">
        <f t="shared" si="143"/>
        <v>0</v>
      </c>
      <c r="BC97" s="41">
        <f t="shared" si="144"/>
        <v>0</v>
      </c>
      <c r="BD97" s="41">
        <f t="shared" si="145"/>
        <v>0</v>
      </c>
      <c r="BE97" s="41">
        <f t="shared" si="146"/>
        <v>0</v>
      </c>
      <c r="BF97" s="180">
        <f t="shared" si="147"/>
        <v>0</v>
      </c>
      <c r="BG97" s="27">
        <v>0</v>
      </c>
      <c r="BH97" s="27"/>
      <c r="BI97" s="324">
        <f>SUMIF('Rekapitulasi Juni'!$D$214:$D$393,APS!$B97,'Rekapitulasi Juni'!$E$214:$E$393)</f>
        <v>0</v>
      </c>
      <c r="BJ97" s="324">
        <f>SUMIF('Rekapitulasi Juni'!$D$214:$D$393,APS!$B97,'Rekapitulasi Juni'!$F$214:$F$393)</f>
        <v>0</v>
      </c>
      <c r="BK97" s="27"/>
      <c r="BL97" s="325">
        <f t="shared" si="148"/>
        <v>0</v>
      </c>
      <c r="BM97" s="325">
        <f t="shared" si="149"/>
        <v>0</v>
      </c>
      <c r="BN97" s="27"/>
      <c r="BO97" s="324">
        <f>SUMIF('Rekapitulasi Juni'!$U$214:$U$393,APS!$B97,'Rekapitulasi Juni'!$V$214:$V$393)</f>
        <v>0</v>
      </c>
      <c r="BP97" s="324">
        <f>SUMIF('Rekapitulasi Juni'!$U$214:$U$393,APS!$B97,'Rekapitulasi Juni'!$W$214:$W$393)</f>
        <v>0</v>
      </c>
      <c r="BQ97" s="27"/>
      <c r="BR97" s="325">
        <f t="shared" si="150"/>
        <v>0</v>
      </c>
      <c r="BS97" s="325">
        <f t="shared" si="151"/>
        <v>0</v>
      </c>
      <c r="BT97" s="27"/>
      <c r="BU97" s="324">
        <f>SUMIF('Rekapitulasi Juni'!$AL$214:$AL$393,APS!$B97,'Rekapitulasi Juni'!$AM$214:$AM$393)</f>
        <v>0</v>
      </c>
      <c r="BV97" s="324">
        <f>SUMIF('Rekapitulasi Juni'!$AL$214:$AL$393,APS!$B97,'Rekapitulasi Juni'!$AN$214:$AN$393)</f>
        <v>0</v>
      </c>
      <c r="BW97" s="27"/>
      <c r="BX97" s="325">
        <f t="shared" si="152"/>
        <v>0</v>
      </c>
      <c r="BY97" s="325">
        <f t="shared" si="153"/>
        <v>0</v>
      </c>
      <c r="BZ97" s="27"/>
      <c r="CA97" s="324">
        <f>SUMIF('Rekapitulasi Juni'!$BA$214:$BA$393,APS!$B97,'Rekapitulasi Juni'!$BB$214:$BB$393)</f>
        <v>0</v>
      </c>
      <c r="CB97" s="324">
        <f>SUMIF('Rekapitulasi Juni'!$BA$214:$BA$393,APS!$B97,'Rekapitulasi Juni'!$BC$214:$BC$393)</f>
        <v>0</v>
      </c>
      <c r="CC97" s="27"/>
      <c r="CD97" s="325">
        <f t="shared" si="154"/>
        <v>0</v>
      </c>
      <c r="CE97" s="325">
        <f t="shared" si="155"/>
        <v>0</v>
      </c>
      <c r="CF97" s="27"/>
      <c r="CG97" s="324">
        <f>SUMIF('Rekapitulasi Juni'!$BP$214:$BP$393,APS!$B97,'Rekapitulasi Juni'!$BQ$214:$BQ$393)</f>
        <v>0</v>
      </c>
      <c r="CH97" s="324">
        <f>SUMIF('Rekapitulasi Juni'!$BP$214:$BP$393,APS!$B97,'Rekapitulasi Juni'!$BR$214:$BR$393)</f>
        <v>0</v>
      </c>
      <c r="CI97" s="27"/>
      <c r="CJ97" s="325">
        <f t="shared" si="156"/>
        <v>0</v>
      </c>
      <c r="CK97" s="325">
        <f t="shared" si="157"/>
        <v>0</v>
      </c>
      <c r="CL97" s="41">
        <f t="shared" si="158"/>
        <v>0</v>
      </c>
      <c r="CM97" s="41">
        <f t="shared" si="159"/>
        <v>0</v>
      </c>
      <c r="CN97" s="41">
        <f t="shared" si="160"/>
        <v>0</v>
      </c>
      <c r="CO97" s="41">
        <f t="shared" si="161"/>
        <v>0</v>
      </c>
      <c r="CP97" s="41">
        <f t="shared" si="162"/>
        <v>0</v>
      </c>
      <c r="CQ97" s="41">
        <f t="shared" si="163"/>
        <v>0</v>
      </c>
      <c r="CR97" s="180">
        <f t="shared" si="164"/>
        <v>0</v>
      </c>
      <c r="CS97" s="27">
        <v>0</v>
      </c>
      <c r="CT97" s="27"/>
      <c r="CU97" s="324">
        <f>SUMIF('Rekapitulasi Juni'!$D$410:$D$588,APS!$B97,'Rekapitulasi Juni'!$E$410:$E$588)</f>
        <v>0</v>
      </c>
      <c r="CV97" s="324">
        <f>SUMIF('Rekapitulasi Juni'!$D$410:$D$588,APS!$B97,'Rekapitulasi Juni'!$F$410:$F$588)</f>
        <v>0</v>
      </c>
      <c r="CW97" s="27"/>
      <c r="CX97" s="325">
        <f t="shared" si="165"/>
        <v>0</v>
      </c>
      <c r="CY97" s="325">
        <f t="shared" si="166"/>
        <v>0</v>
      </c>
      <c r="CZ97" s="27"/>
      <c r="DA97" s="324">
        <f>SUMIF('Rekapitulasi Juni'!$U$410:$U$588,APS!$B97,'Rekapitulasi Juni'!$V$410:$V$588)</f>
        <v>0</v>
      </c>
      <c r="DB97" s="324">
        <f>SUMIF('Rekapitulasi Juni'!$U$410:$U$588,APS!$B97,'Rekapitulasi Juni'!$W$410:$W$588)</f>
        <v>0</v>
      </c>
      <c r="DC97" s="27"/>
      <c r="DD97" s="325">
        <f t="shared" si="167"/>
        <v>0</v>
      </c>
      <c r="DE97" s="325">
        <f t="shared" si="168"/>
        <v>0</v>
      </c>
      <c r="DF97" s="27"/>
      <c r="DG97" s="324">
        <f>SUMIF('Rekapitulasi Juni'!$AL$410:$AL$588,APS!$B97,'Rekapitulasi Juni'!$AM$410:$AM$588)</f>
        <v>0</v>
      </c>
      <c r="DH97" s="324">
        <f>SUMIF('Rekapitulasi Juni'!$AL$410:$AL$588,APS!$B97,'Rekapitulasi Juni'!$AN$410:$AN$588)</f>
        <v>0</v>
      </c>
      <c r="DI97" s="27"/>
      <c r="DJ97" s="325">
        <f t="shared" si="169"/>
        <v>0</v>
      </c>
      <c r="DK97" s="325">
        <f t="shared" si="170"/>
        <v>0</v>
      </c>
      <c r="DL97" s="27"/>
      <c r="DM97" s="324">
        <f>SUMIF('Rekapitulasi Juni'!$BA$410:$BA$588,APS!$B97,'Rekapitulasi Juni'!$BB$410:$BB$588)</f>
        <v>0</v>
      </c>
      <c r="DN97" s="324">
        <f>SUMIF('Rekapitulasi Juni'!$BA$410:$BA$588,APS!$B97,'Rekapitulasi Juni'!$BC$410:$BC$588)</f>
        <v>0</v>
      </c>
      <c r="DO97" s="324">
        <f>SUMIF('Rekapitulasi Juni'!$BA$410:$BA$588,APS!$B97,'Rekapitulasi Juni'!$BF$410:$BF$588)</f>
        <v>0</v>
      </c>
      <c r="DP97" s="325">
        <f t="shared" si="171"/>
        <v>0</v>
      </c>
      <c r="DQ97" s="325">
        <f t="shared" si="172"/>
        <v>0</v>
      </c>
      <c r="DR97" s="27"/>
      <c r="DS97" s="324">
        <f>SUMIF('Rekapitulasi Juni'!$BP$410:$BP$588,APS!$B97,'Rekapitulasi Juni'!$BQ$410:$BQ$588)</f>
        <v>0</v>
      </c>
      <c r="DT97" s="324">
        <f>SUMIF('Rekapitulasi Juni'!$BP$410:$BP$588,APS!$B97,'Rekapitulasi Juni'!$BR$410:$BR$588)</f>
        <v>0</v>
      </c>
      <c r="DU97" s="27"/>
      <c r="DV97" s="325">
        <f t="shared" si="173"/>
        <v>0</v>
      </c>
      <c r="DW97" s="325">
        <f t="shared" si="174"/>
        <v>0</v>
      </c>
      <c r="DX97" s="41">
        <f t="shared" si="175"/>
        <v>0</v>
      </c>
      <c r="DY97" s="41">
        <f t="shared" si="176"/>
        <v>0</v>
      </c>
      <c r="DZ97" s="41">
        <f t="shared" si="177"/>
        <v>0</v>
      </c>
      <c r="EA97" s="41">
        <f t="shared" si="178"/>
        <v>0</v>
      </c>
      <c r="EB97" s="41">
        <f t="shared" si="179"/>
        <v>0</v>
      </c>
      <c r="EC97" s="41">
        <f t="shared" si="180"/>
        <v>0</v>
      </c>
      <c r="ED97" s="180">
        <f t="shared" si="181"/>
        <v>0</v>
      </c>
      <c r="EE97" s="27">
        <v>0</v>
      </c>
      <c r="EF97" s="27"/>
      <c r="EG97" s="324">
        <f>SUMIF('Rekapitulasi Juni'!$D$608:$D$786,APS!$B97,'Rekapitulasi Juni'!$E$608:$E$786)</f>
        <v>0</v>
      </c>
      <c r="EH97" s="324">
        <f>SUMIF('Rekapitulasi Juni'!$D$608:$D$786,APS!$B97,'Rekapitulasi Juni'!$F$608:$F$786)</f>
        <v>0</v>
      </c>
      <c r="EI97" s="27"/>
      <c r="EJ97" s="325">
        <f t="shared" si="182"/>
        <v>0</v>
      </c>
      <c r="EK97" s="325">
        <f t="shared" si="183"/>
        <v>0</v>
      </c>
      <c r="EL97" s="27"/>
      <c r="EM97" s="324">
        <f>SUMIF('Rekapitulasi Juni'!$U$608:$U$786,APS!$B97,'Rekapitulasi Juni'!$V$608:$V$786)</f>
        <v>0</v>
      </c>
      <c r="EN97" s="324">
        <f>SUMIF('Rekapitulasi Juni'!$U$608:$U$786,APS!$B97,'Rekapitulasi Juni'!$W$608:$W$786)</f>
        <v>0</v>
      </c>
      <c r="EO97" s="27"/>
      <c r="EP97" s="325">
        <f t="shared" si="184"/>
        <v>0</v>
      </c>
      <c r="EQ97" s="325">
        <f t="shared" si="185"/>
        <v>0</v>
      </c>
      <c r="ER97" s="27"/>
      <c r="ES97" s="324">
        <f>SUMIF('Rekapitulasi Juni'!$AL$608:$AL$786,APS!$B97,'Rekapitulasi Juni'!$AM$608:$AM$786)</f>
        <v>0</v>
      </c>
      <c r="ET97" s="324">
        <f>SUMIF('Rekapitulasi Juni'!$AL$608:$AL$786,APS!$B97,'Rekapitulasi Juni'!$AN$608:$AN$786)</f>
        <v>0</v>
      </c>
      <c r="EU97" s="27"/>
      <c r="EV97" s="325">
        <f t="shared" si="186"/>
        <v>0</v>
      </c>
      <c r="EW97" s="325">
        <f t="shared" si="187"/>
        <v>0</v>
      </c>
      <c r="EX97" s="27"/>
      <c r="EY97" s="324">
        <f>SUMIF('Rekapitulasi Juni'!$BA$608:$BA$786,APS!$B97,'Rekapitulasi Juni'!$BB$608:$BB$786)</f>
        <v>0</v>
      </c>
      <c r="EZ97" s="324">
        <f>SUMIF('Rekapitulasi Juni'!$BA$608:$BA$786,APS!$B97,'Rekapitulasi Juni'!$BC$608:$BC$786)</f>
        <v>0</v>
      </c>
      <c r="FA97" s="324">
        <f>SUMIF('Rekapitulasi Juni'!$BA$608:$BA$786,APS!$B97,'Rekapitulasi Juni'!$BF$608:$BF$786)</f>
        <v>0</v>
      </c>
      <c r="FB97" s="325">
        <f t="shared" si="188"/>
        <v>0</v>
      </c>
      <c r="FC97" s="325">
        <f t="shared" si="189"/>
        <v>0</v>
      </c>
      <c r="FD97" s="27"/>
      <c r="FE97" s="27"/>
      <c r="FF97" s="27"/>
      <c r="FG97" s="27"/>
      <c r="FH97" s="27"/>
      <c r="FI97" s="27"/>
      <c r="FJ97" s="41">
        <f t="shared" si="190"/>
        <v>0</v>
      </c>
      <c r="FK97" s="41">
        <f t="shared" si="191"/>
        <v>0</v>
      </c>
      <c r="FL97" s="41">
        <f t="shared" si="192"/>
        <v>0</v>
      </c>
      <c r="FM97" s="41">
        <f t="shared" si="193"/>
        <v>0</v>
      </c>
      <c r="FN97" s="41">
        <f t="shared" si="194"/>
        <v>0</v>
      </c>
      <c r="FO97" s="41">
        <f t="shared" si="195"/>
        <v>0</v>
      </c>
      <c r="FP97" s="180">
        <f t="shared" si="196"/>
        <v>0</v>
      </c>
      <c r="FQ97" s="27"/>
      <c r="FR97" s="27"/>
      <c r="FS97" s="324">
        <f>SUMIF('Rekapitulasi Juni'!$D$804:$D$984,APS!$B97,'Rekapitulasi Juni'!$E$804:$E$984)</f>
        <v>0</v>
      </c>
      <c r="FT97" s="324">
        <f>SUMIF('Rekapitulasi Juni'!$D$804:$D$984,APS!$B97,'Rekapitulasi Juni'!$F$804:$F$984)</f>
        <v>0</v>
      </c>
      <c r="FU97" s="27"/>
      <c r="FV97" s="325">
        <f t="shared" si="197"/>
        <v>0</v>
      </c>
      <c r="FW97" s="325">
        <f t="shared" si="198"/>
        <v>0</v>
      </c>
      <c r="FX97" s="27"/>
      <c r="FY97" s="324">
        <f>SUMIF('Rekapitulasi Juni'!$U$804:$U$984,APS!$B97,'Rekapitulasi Juni'!$V$804:$V$984)</f>
        <v>0</v>
      </c>
      <c r="FZ97" s="324">
        <f>SUMIF('Rekapitulasi Juni'!$U$804:$U$984,APS!$B97,'Rekapitulasi Juni'!$W$804:$W$984)</f>
        <v>0</v>
      </c>
      <c r="GA97" s="27"/>
      <c r="GB97" s="325">
        <f t="shared" si="199"/>
        <v>0</v>
      </c>
      <c r="GC97" s="325">
        <f t="shared" si="200"/>
        <v>0</v>
      </c>
      <c r="GD97" s="27"/>
      <c r="GE97" s="324">
        <f>SUMIF('Rekapitulasi Juni'!$AL$804:$AL$984,APS!$B97,'Rekapitulasi Juni'!$AM$804:$AM$984)</f>
        <v>0</v>
      </c>
      <c r="GF97" s="324">
        <f>SUMIF('Rekapitulasi Juni'!$AL$804:$AL$984,APS!$B97,'Rekapitulasi Juni'!$AN$804:$AN$984)</f>
        <v>0</v>
      </c>
      <c r="GG97" s="27"/>
      <c r="GH97" s="325">
        <f t="shared" si="125"/>
        <v>0</v>
      </c>
      <c r="GI97" s="325">
        <f t="shared" si="126"/>
        <v>0</v>
      </c>
      <c r="GJ97" s="27"/>
      <c r="GK97" s="27"/>
      <c r="GL97" s="41">
        <f t="shared" si="201"/>
        <v>0</v>
      </c>
      <c r="GM97" s="41">
        <f t="shared" si="202"/>
        <v>0</v>
      </c>
      <c r="GN97" s="41">
        <f t="shared" si="203"/>
        <v>0</v>
      </c>
      <c r="GO97" s="41">
        <f t="shared" si="204"/>
        <v>0</v>
      </c>
      <c r="GP97" s="41">
        <f t="shared" si="205"/>
        <v>0</v>
      </c>
      <c r="GQ97" s="41">
        <f t="shared" si="206"/>
        <v>0</v>
      </c>
      <c r="GR97" s="180">
        <f t="shared" si="207"/>
        <v>0</v>
      </c>
      <c r="GS97" s="41">
        <f t="shared" si="127"/>
        <v>0</v>
      </c>
      <c r="GT97" s="41">
        <f t="shared" si="128"/>
        <v>0</v>
      </c>
      <c r="GU97" s="41">
        <f t="shared" si="129"/>
        <v>0</v>
      </c>
      <c r="GV97" s="41">
        <f t="shared" si="130"/>
        <v>0</v>
      </c>
      <c r="GW97" s="41">
        <f t="shared" si="131"/>
        <v>0</v>
      </c>
      <c r="GX97" s="41">
        <f t="shared" si="132"/>
        <v>0</v>
      </c>
      <c r="GY97" s="180">
        <f t="shared" si="133"/>
        <v>0</v>
      </c>
      <c r="GZ97" s="41">
        <v>80</v>
      </c>
      <c r="HA97" s="32"/>
      <c r="HB97" s="42">
        <f t="shared" si="208"/>
        <v>0</v>
      </c>
      <c r="HC97" s="43"/>
    </row>
    <row r="98" spans="1:211" ht="15" hidden="1" customHeight="1">
      <c r="A98" s="31" t="s">
        <v>203</v>
      </c>
      <c r="B98" s="32" t="s">
        <v>204</v>
      </c>
      <c r="C98" s="31" t="s">
        <v>184</v>
      </c>
      <c r="D98" s="31" t="s">
        <v>1259</v>
      </c>
      <c r="E98" s="31" t="s">
        <v>43</v>
      </c>
      <c r="F98" s="31" t="s">
        <v>152</v>
      </c>
      <c r="G98" s="33">
        <v>0</v>
      </c>
      <c r="H98" s="33">
        <v>0</v>
      </c>
      <c r="I98" s="33">
        <v>0</v>
      </c>
      <c r="J98" s="34">
        <f>IFERROR(VLOOKUP(A98,#REF!,3,0),0)</f>
        <v>0</v>
      </c>
      <c r="K98" s="34">
        <f t="shared" si="118"/>
        <v>0</v>
      </c>
      <c r="L98" s="34">
        <v>0</v>
      </c>
      <c r="M98" s="34">
        <v>0</v>
      </c>
      <c r="N98" s="35">
        <f t="shared" si="119"/>
        <v>0</v>
      </c>
      <c r="O98" s="35">
        <f t="shared" si="120"/>
        <v>0</v>
      </c>
      <c r="P98" s="36">
        <v>0</v>
      </c>
      <c r="Q98" s="36">
        <f t="shared" si="134"/>
        <v>0</v>
      </c>
      <c r="R98" s="36"/>
      <c r="S98" s="37">
        <f ca="1">SUMIF(ROP!$D$6:$H$65536,A98,ROP!$J$6:$J$65536)</f>
        <v>0</v>
      </c>
      <c r="T98" s="37">
        <f>SUMIF(HASIL!$B:$B,APS!$B98&amp;RIGHT(APS!T$9,2),HASIL!$I:$I)</f>
        <v>0</v>
      </c>
      <c r="U98" s="37">
        <f>SUMIF(HASIL!$B:$B,APS!$B98&amp;RIGHT(APS!U$9,2),HASIL!$I:$I)</f>
        <v>0</v>
      </c>
      <c r="V98" s="37">
        <f>SUMIF(HASIL!$B:$B,APS!$B98&amp;RIGHT(APS!V$9,2),HASIL!$I:$I)</f>
        <v>0</v>
      </c>
      <c r="W98" s="37">
        <f>SUMIF(HASIL!$B:$B,APS!$B98&amp;RIGHT(APS!W$9,2),HASIL!$I:$I)</f>
        <v>0</v>
      </c>
      <c r="X98" s="38">
        <f t="shared" si="121"/>
        <v>0</v>
      </c>
      <c r="Y98" s="38">
        <f t="shared" si="122"/>
        <v>0</v>
      </c>
      <c r="Z98" s="39">
        <f t="shared" si="209"/>
        <v>0</v>
      </c>
      <c r="AA98" s="39">
        <f t="shared" si="124"/>
        <v>0</v>
      </c>
      <c r="AB98" s="40">
        <f t="shared" si="210"/>
        <v>0</v>
      </c>
      <c r="AC98" s="27">
        <v>0</v>
      </c>
      <c r="AD98" s="27"/>
      <c r="AE98" s="27"/>
      <c r="AF98" s="27"/>
      <c r="AG98" s="27"/>
      <c r="AH98" s="27"/>
      <c r="AI98" s="324">
        <f>SUMIF('Rekapitulasi Juni'!$D$9:$D$192,APS!$B98,'Rekapitulasi Juni'!$E$9:$E$192)</f>
        <v>0</v>
      </c>
      <c r="AJ98" s="324">
        <f>SUMIF('Rekapitulasi Juni'!$D$9:$D$192,APS!$B98,'Rekapitulasi Juni'!$F$9:$F$192)</f>
        <v>0</v>
      </c>
      <c r="AK98" s="324">
        <f>SUMIF('Rekapitulasi Juni'!$D$9:$D$192,APS!$B98,'Rekapitulasi Juni'!$K$9:$K$192)</f>
        <v>0</v>
      </c>
      <c r="AL98" s="325">
        <f t="shared" si="135"/>
        <v>0</v>
      </c>
      <c r="AM98" s="325">
        <f t="shared" si="136"/>
        <v>0</v>
      </c>
      <c r="AN98" s="27"/>
      <c r="AO98" s="324">
        <f>SUMIF('Rekapitulasi Juni'!$U$9:$U$192,APS!$B98,'Rekapitulasi Juni'!$V$9:$V$192)</f>
        <v>0</v>
      </c>
      <c r="AP98" s="324">
        <f>SUMIF('Rekapitulasi Juni'!$U$9:$U$192,APS!$B98,'Rekapitulasi Juni'!$W$9:$W$192)</f>
        <v>0</v>
      </c>
      <c r="AQ98" s="27"/>
      <c r="AR98" s="325">
        <f t="shared" si="137"/>
        <v>0</v>
      </c>
      <c r="AS98" s="325">
        <f t="shared" si="138"/>
        <v>0</v>
      </c>
      <c r="AT98" s="27"/>
      <c r="AU98" s="324">
        <f>SUMIF('Rekapitulasi Juni'!$AL$9:$AL$192,APS!$B98,'Rekapitulasi Juni'!$AM$9:$AM$192)</f>
        <v>0</v>
      </c>
      <c r="AV98" s="324">
        <f>SUMIF('Rekapitulasi Juni'!$AL$9:$AL$192,APS!$B98,'Rekapitulasi Juni'!$AN$9:$AN$192)</f>
        <v>0</v>
      </c>
      <c r="AW98" s="27"/>
      <c r="AX98" s="325">
        <f t="shared" si="139"/>
        <v>0</v>
      </c>
      <c r="AY98" s="325">
        <f t="shared" si="140"/>
        <v>0</v>
      </c>
      <c r="AZ98" s="41">
        <f t="shared" si="141"/>
        <v>0</v>
      </c>
      <c r="BA98" s="41">
        <f t="shared" si="142"/>
        <v>0</v>
      </c>
      <c r="BB98" s="41">
        <f t="shared" si="143"/>
        <v>0</v>
      </c>
      <c r="BC98" s="41">
        <f t="shared" si="144"/>
        <v>0</v>
      </c>
      <c r="BD98" s="41">
        <f t="shared" si="145"/>
        <v>0</v>
      </c>
      <c r="BE98" s="41">
        <f t="shared" si="146"/>
        <v>0</v>
      </c>
      <c r="BF98" s="180">
        <f t="shared" si="147"/>
        <v>0</v>
      </c>
      <c r="BG98" s="27">
        <v>0</v>
      </c>
      <c r="BH98" s="27"/>
      <c r="BI98" s="324">
        <f>SUMIF('Rekapitulasi Juni'!$D$214:$D$393,APS!$B98,'Rekapitulasi Juni'!$E$214:$E$393)</f>
        <v>0</v>
      </c>
      <c r="BJ98" s="324">
        <f>SUMIF('Rekapitulasi Juni'!$D$214:$D$393,APS!$B98,'Rekapitulasi Juni'!$F$214:$F$393)</f>
        <v>0</v>
      </c>
      <c r="BK98" s="27"/>
      <c r="BL98" s="325">
        <f t="shared" si="148"/>
        <v>0</v>
      </c>
      <c r="BM98" s="325">
        <f t="shared" si="149"/>
        <v>0</v>
      </c>
      <c r="BN98" s="27"/>
      <c r="BO98" s="324">
        <f>SUMIF('Rekapitulasi Juni'!$U$214:$U$393,APS!$B98,'Rekapitulasi Juni'!$V$214:$V$393)</f>
        <v>0</v>
      </c>
      <c r="BP98" s="324">
        <f>SUMIF('Rekapitulasi Juni'!$U$214:$U$393,APS!$B98,'Rekapitulasi Juni'!$W$214:$W$393)</f>
        <v>0</v>
      </c>
      <c r="BQ98" s="27"/>
      <c r="BR98" s="325">
        <f t="shared" si="150"/>
        <v>0</v>
      </c>
      <c r="BS98" s="325">
        <f t="shared" si="151"/>
        <v>0</v>
      </c>
      <c r="BT98" s="27"/>
      <c r="BU98" s="324">
        <f>SUMIF('Rekapitulasi Juni'!$AL$214:$AL$393,APS!$B98,'Rekapitulasi Juni'!$AM$214:$AM$393)</f>
        <v>0</v>
      </c>
      <c r="BV98" s="324">
        <f>SUMIF('Rekapitulasi Juni'!$AL$214:$AL$393,APS!$B98,'Rekapitulasi Juni'!$AN$214:$AN$393)</f>
        <v>0</v>
      </c>
      <c r="BW98" s="27"/>
      <c r="BX98" s="325">
        <f t="shared" si="152"/>
        <v>0</v>
      </c>
      <c r="BY98" s="325">
        <f t="shared" si="153"/>
        <v>0</v>
      </c>
      <c r="BZ98" s="27"/>
      <c r="CA98" s="324">
        <f>SUMIF('Rekapitulasi Juni'!$BA$214:$BA$393,APS!$B98,'Rekapitulasi Juni'!$BB$214:$BB$393)</f>
        <v>0</v>
      </c>
      <c r="CB98" s="324">
        <f>SUMIF('Rekapitulasi Juni'!$BA$214:$BA$393,APS!$B98,'Rekapitulasi Juni'!$BC$214:$BC$393)</f>
        <v>0</v>
      </c>
      <c r="CC98" s="27"/>
      <c r="CD98" s="325">
        <f t="shared" si="154"/>
        <v>0</v>
      </c>
      <c r="CE98" s="325">
        <f t="shared" si="155"/>
        <v>0</v>
      </c>
      <c r="CF98" s="27"/>
      <c r="CG98" s="324">
        <f>SUMIF('Rekapitulasi Juni'!$BP$214:$BP$393,APS!$B98,'Rekapitulasi Juni'!$BQ$214:$BQ$393)</f>
        <v>0</v>
      </c>
      <c r="CH98" s="324">
        <f>SUMIF('Rekapitulasi Juni'!$BP$214:$BP$393,APS!$B98,'Rekapitulasi Juni'!$BR$214:$BR$393)</f>
        <v>0</v>
      </c>
      <c r="CI98" s="27"/>
      <c r="CJ98" s="325">
        <f t="shared" si="156"/>
        <v>0</v>
      </c>
      <c r="CK98" s="325">
        <f t="shared" si="157"/>
        <v>0</v>
      </c>
      <c r="CL98" s="41">
        <f t="shared" si="158"/>
        <v>0</v>
      </c>
      <c r="CM98" s="41">
        <f t="shared" si="159"/>
        <v>0</v>
      </c>
      <c r="CN98" s="41">
        <f t="shared" si="160"/>
        <v>0</v>
      </c>
      <c r="CO98" s="41">
        <f t="shared" si="161"/>
        <v>0</v>
      </c>
      <c r="CP98" s="41">
        <f t="shared" si="162"/>
        <v>0</v>
      </c>
      <c r="CQ98" s="41">
        <f t="shared" si="163"/>
        <v>0</v>
      </c>
      <c r="CR98" s="180">
        <f t="shared" si="164"/>
        <v>0</v>
      </c>
      <c r="CS98" s="27">
        <v>0</v>
      </c>
      <c r="CT98" s="27"/>
      <c r="CU98" s="324">
        <f>SUMIF('Rekapitulasi Juni'!$D$410:$D$588,APS!$B98,'Rekapitulasi Juni'!$E$410:$E$588)</f>
        <v>0</v>
      </c>
      <c r="CV98" s="324">
        <f>SUMIF('Rekapitulasi Juni'!$D$410:$D$588,APS!$B98,'Rekapitulasi Juni'!$F$410:$F$588)</f>
        <v>0</v>
      </c>
      <c r="CW98" s="27"/>
      <c r="CX98" s="325">
        <f t="shared" si="165"/>
        <v>0</v>
      </c>
      <c r="CY98" s="325">
        <f t="shared" si="166"/>
        <v>0</v>
      </c>
      <c r="CZ98" s="27"/>
      <c r="DA98" s="324">
        <f>SUMIF('Rekapitulasi Juni'!$U$410:$U$588,APS!$B98,'Rekapitulasi Juni'!$V$410:$V$588)</f>
        <v>0</v>
      </c>
      <c r="DB98" s="324">
        <f>SUMIF('Rekapitulasi Juni'!$U$410:$U$588,APS!$B98,'Rekapitulasi Juni'!$W$410:$W$588)</f>
        <v>0</v>
      </c>
      <c r="DC98" s="27"/>
      <c r="DD98" s="325">
        <f t="shared" si="167"/>
        <v>0</v>
      </c>
      <c r="DE98" s="325">
        <f t="shared" si="168"/>
        <v>0</v>
      </c>
      <c r="DF98" s="27"/>
      <c r="DG98" s="324">
        <f>SUMIF('Rekapitulasi Juni'!$AL$410:$AL$588,APS!$B98,'Rekapitulasi Juni'!$AM$410:$AM$588)</f>
        <v>0</v>
      </c>
      <c r="DH98" s="324">
        <f>SUMIF('Rekapitulasi Juni'!$AL$410:$AL$588,APS!$B98,'Rekapitulasi Juni'!$AN$410:$AN$588)</f>
        <v>0</v>
      </c>
      <c r="DI98" s="27"/>
      <c r="DJ98" s="325">
        <f t="shared" si="169"/>
        <v>0</v>
      </c>
      <c r="DK98" s="325">
        <f t="shared" si="170"/>
        <v>0</v>
      </c>
      <c r="DL98" s="27"/>
      <c r="DM98" s="324">
        <f>SUMIF('Rekapitulasi Juni'!$BA$410:$BA$588,APS!$B98,'Rekapitulasi Juni'!$BB$410:$BB$588)</f>
        <v>0</v>
      </c>
      <c r="DN98" s="324">
        <f>SUMIF('Rekapitulasi Juni'!$BA$410:$BA$588,APS!$B98,'Rekapitulasi Juni'!$BC$410:$BC$588)</f>
        <v>0</v>
      </c>
      <c r="DO98" s="324">
        <f>SUMIF('Rekapitulasi Juni'!$BA$410:$BA$588,APS!$B98,'Rekapitulasi Juni'!$BF$410:$BF$588)</f>
        <v>0</v>
      </c>
      <c r="DP98" s="325">
        <f t="shared" si="171"/>
        <v>0</v>
      </c>
      <c r="DQ98" s="325">
        <f t="shared" si="172"/>
        <v>0</v>
      </c>
      <c r="DR98" s="27"/>
      <c r="DS98" s="324">
        <f>SUMIF('Rekapitulasi Juni'!$BP$410:$BP$588,APS!$B98,'Rekapitulasi Juni'!$BQ$410:$BQ$588)</f>
        <v>0</v>
      </c>
      <c r="DT98" s="324">
        <f>SUMIF('Rekapitulasi Juni'!$BP$410:$BP$588,APS!$B98,'Rekapitulasi Juni'!$BR$410:$BR$588)</f>
        <v>0</v>
      </c>
      <c r="DU98" s="27"/>
      <c r="DV98" s="325">
        <f t="shared" si="173"/>
        <v>0</v>
      </c>
      <c r="DW98" s="325">
        <f t="shared" si="174"/>
        <v>0</v>
      </c>
      <c r="DX98" s="41">
        <f t="shared" si="175"/>
        <v>0</v>
      </c>
      <c r="DY98" s="41">
        <f t="shared" si="176"/>
        <v>0</v>
      </c>
      <c r="DZ98" s="41">
        <f t="shared" si="177"/>
        <v>0</v>
      </c>
      <c r="EA98" s="41">
        <f t="shared" si="178"/>
        <v>0</v>
      </c>
      <c r="EB98" s="41">
        <f t="shared" si="179"/>
        <v>0</v>
      </c>
      <c r="EC98" s="41">
        <f t="shared" si="180"/>
        <v>0</v>
      </c>
      <c r="ED98" s="180">
        <f t="shared" si="181"/>
        <v>0</v>
      </c>
      <c r="EE98" s="27">
        <v>0</v>
      </c>
      <c r="EF98" s="27"/>
      <c r="EG98" s="324">
        <f>SUMIF('Rekapitulasi Juni'!$D$608:$D$786,APS!$B98,'Rekapitulasi Juni'!$E$608:$E$786)</f>
        <v>0</v>
      </c>
      <c r="EH98" s="324">
        <f>SUMIF('Rekapitulasi Juni'!$D$608:$D$786,APS!$B98,'Rekapitulasi Juni'!$F$608:$F$786)</f>
        <v>0</v>
      </c>
      <c r="EI98" s="27"/>
      <c r="EJ98" s="325">
        <f t="shared" si="182"/>
        <v>0</v>
      </c>
      <c r="EK98" s="325">
        <f t="shared" si="183"/>
        <v>0</v>
      </c>
      <c r="EL98" s="27"/>
      <c r="EM98" s="324">
        <f>SUMIF('Rekapitulasi Juni'!$U$608:$U$786,APS!$B98,'Rekapitulasi Juni'!$V$608:$V$786)</f>
        <v>0</v>
      </c>
      <c r="EN98" s="324">
        <f>SUMIF('Rekapitulasi Juni'!$U$608:$U$786,APS!$B98,'Rekapitulasi Juni'!$W$608:$W$786)</f>
        <v>0</v>
      </c>
      <c r="EO98" s="27"/>
      <c r="EP98" s="325">
        <f t="shared" si="184"/>
        <v>0</v>
      </c>
      <c r="EQ98" s="325">
        <f t="shared" si="185"/>
        <v>0</v>
      </c>
      <c r="ER98" s="27"/>
      <c r="ES98" s="324">
        <f>SUMIF('Rekapitulasi Juni'!$AL$608:$AL$786,APS!$B98,'Rekapitulasi Juni'!$AM$608:$AM$786)</f>
        <v>0</v>
      </c>
      <c r="ET98" s="324">
        <f>SUMIF('Rekapitulasi Juni'!$AL$608:$AL$786,APS!$B98,'Rekapitulasi Juni'!$AN$608:$AN$786)</f>
        <v>0</v>
      </c>
      <c r="EU98" s="27"/>
      <c r="EV98" s="325">
        <f t="shared" si="186"/>
        <v>0</v>
      </c>
      <c r="EW98" s="325">
        <f t="shared" si="187"/>
        <v>0</v>
      </c>
      <c r="EX98" s="27"/>
      <c r="EY98" s="324">
        <f>SUMIF('Rekapitulasi Juni'!$BA$608:$BA$786,APS!$B98,'Rekapitulasi Juni'!$BB$608:$BB$786)</f>
        <v>0</v>
      </c>
      <c r="EZ98" s="324">
        <f>SUMIF('Rekapitulasi Juni'!$BA$608:$BA$786,APS!$B98,'Rekapitulasi Juni'!$BC$608:$BC$786)</f>
        <v>0</v>
      </c>
      <c r="FA98" s="324">
        <f>SUMIF('Rekapitulasi Juni'!$BA$608:$BA$786,APS!$B98,'Rekapitulasi Juni'!$BF$608:$BF$786)</f>
        <v>0</v>
      </c>
      <c r="FB98" s="325">
        <f t="shared" si="188"/>
        <v>0</v>
      </c>
      <c r="FC98" s="325">
        <f t="shared" si="189"/>
        <v>0</v>
      </c>
      <c r="FD98" s="27"/>
      <c r="FE98" s="27"/>
      <c r="FF98" s="27"/>
      <c r="FG98" s="27"/>
      <c r="FH98" s="27"/>
      <c r="FI98" s="27"/>
      <c r="FJ98" s="41">
        <f t="shared" si="190"/>
        <v>0</v>
      </c>
      <c r="FK98" s="41">
        <f t="shared" si="191"/>
        <v>0</v>
      </c>
      <c r="FL98" s="41">
        <f t="shared" si="192"/>
        <v>0</v>
      </c>
      <c r="FM98" s="41">
        <f t="shared" si="193"/>
        <v>0</v>
      </c>
      <c r="FN98" s="41">
        <f t="shared" si="194"/>
        <v>0</v>
      </c>
      <c r="FO98" s="41">
        <f t="shared" si="195"/>
        <v>0</v>
      </c>
      <c r="FP98" s="180">
        <f t="shared" si="196"/>
        <v>0</v>
      </c>
      <c r="FQ98" s="27"/>
      <c r="FR98" s="27"/>
      <c r="FS98" s="324">
        <f>SUMIF('Rekapitulasi Juni'!$D$804:$D$984,APS!$B98,'Rekapitulasi Juni'!$E$804:$E$984)</f>
        <v>0</v>
      </c>
      <c r="FT98" s="324">
        <f>SUMIF('Rekapitulasi Juni'!$D$804:$D$984,APS!$B98,'Rekapitulasi Juni'!$F$804:$F$984)</f>
        <v>0</v>
      </c>
      <c r="FU98" s="27"/>
      <c r="FV98" s="325">
        <f t="shared" si="197"/>
        <v>0</v>
      </c>
      <c r="FW98" s="325">
        <f t="shared" si="198"/>
        <v>0</v>
      </c>
      <c r="FX98" s="27"/>
      <c r="FY98" s="324">
        <f>SUMIF('Rekapitulasi Juni'!$U$804:$U$984,APS!$B98,'Rekapitulasi Juni'!$V$804:$V$984)</f>
        <v>0</v>
      </c>
      <c r="FZ98" s="324">
        <f>SUMIF('Rekapitulasi Juni'!$U$804:$U$984,APS!$B98,'Rekapitulasi Juni'!$W$804:$W$984)</f>
        <v>0</v>
      </c>
      <c r="GA98" s="27"/>
      <c r="GB98" s="325">
        <f t="shared" si="199"/>
        <v>0</v>
      </c>
      <c r="GC98" s="325">
        <f t="shared" si="200"/>
        <v>0</v>
      </c>
      <c r="GD98" s="27"/>
      <c r="GE98" s="324">
        <f>SUMIF('Rekapitulasi Juni'!$AL$804:$AL$984,APS!$B98,'Rekapitulasi Juni'!$AM$804:$AM$984)</f>
        <v>0</v>
      </c>
      <c r="GF98" s="324">
        <f>SUMIF('Rekapitulasi Juni'!$AL$804:$AL$984,APS!$B98,'Rekapitulasi Juni'!$AN$804:$AN$984)</f>
        <v>0</v>
      </c>
      <c r="GG98" s="27"/>
      <c r="GH98" s="325">
        <f t="shared" si="125"/>
        <v>0</v>
      </c>
      <c r="GI98" s="325">
        <f t="shared" si="126"/>
        <v>0</v>
      </c>
      <c r="GJ98" s="27"/>
      <c r="GK98" s="27"/>
      <c r="GL98" s="41">
        <f t="shared" si="201"/>
        <v>0</v>
      </c>
      <c r="GM98" s="41">
        <f t="shared" si="202"/>
        <v>0</v>
      </c>
      <c r="GN98" s="41">
        <f t="shared" si="203"/>
        <v>0</v>
      </c>
      <c r="GO98" s="41">
        <f t="shared" si="204"/>
        <v>0</v>
      </c>
      <c r="GP98" s="41">
        <f t="shared" si="205"/>
        <v>0</v>
      </c>
      <c r="GQ98" s="41">
        <f t="shared" si="206"/>
        <v>0</v>
      </c>
      <c r="GR98" s="180">
        <f t="shared" si="207"/>
        <v>0</v>
      </c>
      <c r="GS98" s="41">
        <f t="shared" si="127"/>
        <v>0</v>
      </c>
      <c r="GT98" s="41">
        <f t="shared" si="128"/>
        <v>0</v>
      </c>
      <c r="GU98" s="41">
        <f t="shared" si="129"/>
        <v>0</v>
      </c>
      <c r="GV98" s="41">
        <f t="shared" si="130"/>
        <v>0</v>
      </c>
      <c r="GW98" s="41">
        <f t="shared" si="131"/>
        <v>0</v>
      </c>
      <c r="GX98" s="41">
        <f t="shared" si="132"/>
        <v>0</v>
      </c>
      <c r="GY98" s="180">
        <f t="shared" si="133"/>
        <v>0</v>
      </c>
      <c r="GZ98" s="41">
        <v>81</v>
      </c>
      <c r="HA98" s="32"/>
      <c r="HB98" s="42">
        <f t="shared" si="208"/>
        <v>0</v>
      </c>
      <c r="HC98" s="43"/>
    </row>
    <row r="99" spans="1:211" ht="15" hidden="1" customHeight="1">
      <c r="A99" s="31" t="s">
        <v>205</v>
      </c>
      <c r="B99" s="32" t="s">
        <v>206</v>
      </c>
      <c r="C99" s="31" t="s">
        <v>184</v>
      </c>
      <c r="D99" s="31" t="s">
        <v>1259</v>
      </c>
      <c r="E99" s="31" t="s">
        <v>43</v>
      </c>
      <c r="F99" s="31" t="s">
        <v>152</v>
      </c>
      <c r="G99" s="33">
        <v>0</v>
      </c>
      <c r="H99" s="33">
        <v>0</v>
      </c>
      <c r="I99" s="33">
        <v>0</v>
      </c>
      <c r="J99" s="34">
        <f>IFERROR(VLOOKUP(A99,#REF!,3,0),0)</f>
        <v>0</v>
      </c>
      <c r="K99" s="34">
        <f t="shared" si="118"/>
        <v>0</v>
      </c>
      <c r="L99" s="34">
        <v>6</v>
      </c>
      <c r="M99" s="34">
        <v>6</v>
      </c>
      <c r="N99" s="35">
        <f t="shared" si="119"/>
        <v>0</v>
      </c>
      <c r="O99" s="35">
        <f t="shared" si="120"/>
        <v>0</v>
      </c>
      <c r="P99" s="36">
        <v>0</v>
      </c>
      <c r="Q99" s="36">
        <f t="shared" si="134"/>
        <v>0</v>
      </c>
      <c r="R99" s="36"/>
      <c r="S99" s="37">
        <f ca="1">SUMIF(ROP!$D$6:$H$65536,A99,ROP!$J$6:$J$65536)</f>
        <v>0</v>
      </c>
      <c r="T99" s="37">
        <f>SUMIF(HASIL!$B:$B,APS!$B99&amp;RIGHT(APS!T$9,2),HASIL!$I:$I)</f>
        <v>0</v>
      </c>
      <c r="U99" s="37">
        <f>SUMIF(HASIL!$B:$B,APS!$B99&amp;RIGHT(APS!U$9,2),HASIL!$I:$I)</f>
        <v>0</v>
      </c>
      <c r="V99" s="37">
        <f>SUMIF(HASIL!$B:$B,APS!$B99&amp;RIGHT(APS!V$9,2),HASIL!$I:$I)</f>
        <v>0</v>
      </c>
      <c r="W99" s="37">
        <f>SUMIF(HASIL!$B:$B,APS!$B99&amp;RIGHT(APS!W$9,2),HASIL!$I:$I)</f>
        <v>0</v>
      </c>
      <c r="X99" s="38">
        <f t="shared" si="121"/>
        <v>0</v>
      </c>
      <c r="Y99" s="38">
        <f t="shared" si="122"/>
        <v>0</v>
      </c>
      <c r="Z99" s="39">
        <f t="shared" si="209"/>
        <v>0</v>
      </c>
      <c r="AA99" s="39">
        <f t="shared" si="124"/>
        <v>0</v>
      </c>
      <c r="AB99" s="40">
        <f t="shared" si="210"/>
        <v>0</v>
      </c>
      <c r="AC99" s="27">
        <v>0</v>
      </c>
      <c r="AD99" s="27"/>
      <c r="AE99" s="27"/>
      <c r="AF99" s="27"/>
      <c r="AG99" s="27"/>
      <c r="AH99" s="27"/>
      <c r="AI99" s="324">
        <f>SUMIF('Rekapitulasi Juni'!$D$9:$D$192,APS!$B99,'Rekapitulasi Juni'!$E$9:$E$192)</f>
        <v>0</v>
      </c>
      <c r="AJ99" s="324">
        <f>SUMIF('Rekapitulasi Juni'!$D$9:$D$192,APS!$B99,'Rekapitulasi Juni'!$F$9:$F$192)</f>
        <v>0</v>
      </c>
      <c r="AK99" s="324">
        <f>SUMIF('Rekapitulasi Juni'!$D$9:$D$192,APS!$B99,'Rekapitulasi Juni'!$K$9:$K$192)</f>
        <v>0</v>
      </c>
      <c r="AL99" s="325">
        <f t="shared" si="135"/>
        <v>0</v>
      </c>
      <c r="AM99" s="325">
        <f t="shared" si="136"/>
        <v>0</v>
      </c>
      <c r="AN99" s="27"/>
      <c r="AO99" s="324">
        <f>SUMIF('Rekapitulasi Juni'!$U$9:$U$192,APS!$B99,'Rekapitulasi Juni'!$V$9:$V$192)</f>
        <v>0</v>
      </c>
      <c r="AP99" s="324">
        <f>SUMIF('Rekapitulasi Juni'!$U$9:$U$192,APS!$B99,'Rekapitulasi Juni'!$W$9:$W$192)</f>
        <v>0</v>
      </c>
      <c r="AQ99" s="27"/>
      <c r="AR99" s="325">
        <f t="shared" si="137"/>
        <v>0</v>
      </c>
      <c r="AS99" s="325">
        <f t="shared" si="138"/>
        <v>0</v>
      </c>
      <c r="AT99" s="27"/>
      <c r="AU99" s="324">
        <f>SUMIF('Rekapitulasi Juni'!$AL$9:$AL$192,APS!$B99,'Rekapitulasi Juni'!$AM$9:$AM$192)</f>
        <v>0</v>
      </c>
      <c r="AV99" s="324">
        <f>SUMIF('Rekapitulasi Juni'!$AL$9:$AL$192,APS!$B99,'Rekapitulasi Juni'!$AN$9:$AN$192)</f>
        <v>0</v>
      </c>
      <c r="AW99" s="27"/>
      <c r="AX99" s="325">
        <f t="shared" si="139"/>
        <v>0</v>
      </c>
      <c r="AY99" s="325">
        <f t="shared" si="140"/>
        <v>0</v>
      </c>
      <c r="AZ99" s="41">
        <f t="shared" si="141"/>
        <v>0</v>
      </c>
      <c r="BA99" s="41">
        <f t="shared" si="142"/>
        <v>0</v>
      </c>
      <c r="BB99" s="41">
        <f t="shared" si="143"/>
        <v>0</v>
      </c>
      <c r="BC99" s="41">
        <f t="shared" si="144"/>
        <v>0</v>
      </c>
      <c r="BD99" s="41">
        <f t="shared" si="145"/>
        <v>0</v>
      </c>
      <c r="BE99" s="41">
        <f t="shared" si="146"/>
        <v>0</v>
      </c>
      <c r="BF99" s="180">
        <f t="shared" si="147"/>
        <v>0</v>
      </c>
      <c r="BG99" s="27">
        <v>0</v>
      </c>
      <c r="BH99" s="27"/>
      <c r="BI99" s="324">
        <f>SUMIF('Rekapitulasi Juni'!$D$214:$D$393,APS!$B99,'Rekapitulasi Juni'!$E$214:$E$393)</f>
        <v>0</v>
      </c>
      <c r="BJ99" s="324">
        <f>SUMIF('Rekapitulasi Juni'!$D$214:$D$393,APS!$B99,'Rekapitulasi Juni'!$F$214:$F$393)</f>
        <v>0</v>
      </c>
      <c r="BK99" s="27"/>
      <c r="BL99" s="325">
        <f t="shared" si="148"/>
        <v>0</v>
      </c>
      <c r="BM99" s="325">
        <f t="shared" si="149"/>
        <v>0</v>
      </c>
      <c r="BN99" s="27"/>
      <c r="BO99" s="324">
        <f>SUMIF('Rekapitulasi Juni'!$U$214:$U$393,APS!$B99,'Rekapitulasi Juni'!$V$214:$V$393)</f>
        <v>0</v>
      </c>
      <c r="BP99" s="324">
        <f>SUMIF('Rekapitulasi Juni'!$U$214:$U$393,APS!$B99,'Rekapitulasi Juni'!$W$214:$W$393)</f>
        <v>0</v>
      </c>
      <c r="BQ99" s="27"/>
      <c r="BR99" s="325">
        <f t="shared" si="150"/>
        <v>0</v>
      </c>
      <c r="BS99" s="325">
        <f t="shared" si="151"/>
        <v>0</v>
      </c>
      <c r="BT99" s="27"/>
      <c r="BU99" s="324">
        <f>SUMIF('Rekapitulasi Juni'!$AL$214:$AL$393,APS!$B99,'Rekapitulasi Juni'!$AM$214:$AM$393)</f>
        <v>0</v>
      </c>
      <c r="BV99" s="324">
        <f>SUMIF('Rekapitulasi Juni'!$AL$214:$AL$393,APS!$B99,'Rekapitulasi Juni'!$AN$214:$AN$393)</f>
        <v>0</v>
      </c>
      <c r="BW99" s="27"/>
      <c r="BX99" s="325">
        <f t="shared" si="152"/>
        <v>0</v>
      </c>
      <c r="BY99" s="325">
        <f t="shared" si="153"/>
        <v>0</v>
      </c>
      <c r="BZ99" s="27"/>
      <c r="CA99" s="324">
        <f>SUMIF('Rekapitulasi Juni'!$BA$214:$BA$393,APS!$B99,'Rekapitulasi Juni'!$BB$214:$BB$393)</f>
        <v>0</v>
      </c>
      <c r="CB99" s="324">
        <f>SUMIF('Rekapitulasi Juni'!$BA$214:$BA$393,APS!$B99,'Rekapitulasi Juni'!$BC$214:$BC$393)</f>
        <v>0</v>
      </c>
      <c r="CC99" s="27"/>
      <c r="CD99" s="325">
        <f t="shared" si="154"/>
        <v>0</v>
      </c>
      <c r="CE99" s="325">
        <f t="shared" si="155"/>
        <v>0</v>
      </c>
      <c r="CF99" s="27"/>
      <c r="CG99" s="324">
        <f>SUMIF('Rekapitulasi Juni'!$BP$214:$BP$393,APS!$B99,'Rekapitulasi Juni'!$BQ$214:$BQ$393)</f>
        <v>0</v>
      </c>
      <c r="CH99" s="324">
        <f>SUMIF('Rekapitulasi Juni'!$BP$214:$BP$393,APS!$B99,'Rekapitulasi Juni'!$BR$214:$BR$393)</f>
        <v>0</v>
      </c>
      <c r="CI99" s="27"/>
      <c r="CJ99" s="325">
        <f t="shared" si="156"/>
        <v>0</v>
      </c>
      <c r="CK99" s="325">
        <f t="shared" si="157"/>
        <v>0</v>
      </c>
      <c r="CL99" s="41">
        <f t="shared" si="158"/>
        <v>0</v>
      </c>
      <c r="CM99" s="41">
        <f t="shared" si="159"/>
        <v>0</v>
      </c>
      <c r="CN99" s="41">
        <f t="shared" si="160"/>
        <v>0</v>
      </c>
      <c r="CO99" s="41">
        <f t="shared" si="161"/>
        <v>0</v>
      </c>
      <c r="CP99" s="41">
        <f t="shared" si="162"/>
        <v>0</v>
      </c>
      <c r="CQ99" s="41">
        <f t="shared" si="163"/>
        <v>0</v>
      </c>
      <c r="CR99" s="180">
        <f t="shared" si="164"/>
        <v>0</v>
      </c>
      <c r="CS99" s="27">
        <v>0</v>
      </c>
      <c r="CT99" s="27"/>
      <c r="CU99" s="324">
        <f>SUMIF('Rekapitulasi Juni'!$D$410:$D$588,APS!$B99,'Rekapitulasi Juni'!$E$410:$E$588)</f>
        <v>0</v>
      </c>
      <c r="CV99" s="324">
        <f>SUMIF('Rekapitulasi Juni'!$D$410:$D$588,APS!$B99,'Rekapitulasi Juni'!$F$410:$F$588)</f>
        <v>0</v>
      </c>
      <c r="CW99" s="27"/>
      <c r="CX99" s="325">
        <f t="shared" si="165"/>
        <v>0</v>
      </c>
      <c r="CY99" s="325">
        <f t="shared" si="166"/>
        <v>0</v>
      </c>
      <c r="CZ99" s="27"/>
      <c r="DA99" s="324">
        <f>SUMIF('Rekapitulasi Juni'!$U$410:$U$588,APS!$B99,'Rekapitulasi Juni'!$V$410:$V$588)</f>
        <v>0</v>
      </c>
      <c r="DB99" s="324">
        <f>SUMIF('Rekapitulasi Juni'!$U$410:$U$588,APS!$B99,'Rekapitulasi Juni'!$W$410:$W$588)</f>
        <v>0</v>
      </c>
      <c r="DC99" s="27"/>
      <c r="DD99" s="325">
        <f t="shared" si="167"/>
        <v>0</v>
      </c>
      <c r="DE99" s="325">
        <f t="shared" si="168"/>
        <v>0</v>
      </c>
      <c r="DF99" s="27"/>
      <c r="DG99" s="324">
        <f>SUMIF('Rekapitulasi Juni'!$AL$410:$AL$588,APS!$B99,'Rekapitulasi Juni'!$AM$410:$AM$588)</f>
        <v>0</v>
      </c>
      <c r="DH99" s="324">
        <f>SUMIF('Rekapitulasi Juni'!$AL$410:$AL$588,APS!$B99,'Rekapitulasi Juni'!$AN$410:$AN$588)</f>
        <v>0</v>
      </c>
      <c r="DI99" s="27"/>
      <c r="DJ99" s="325">
        <f t="shared" si="169"/>
        <v>0</v>
      </c>
      <c r="DK99" s="325">
        <f t="shared" si="170"/>
        <v>0</v>
      </c>
      <c r="DL99" s="27"/>
      <c r="DM99" s="324">
        <f>SUMIF('Rekapitulasi Juni'!$BA$410:$BA$588,APS!$B99,'Rekapitulasi Juni'!$BB$410:$BB$588)</f>
        <v>0</v>
      </c>
      <c r="DN99" s="324">
        <f>SUMIF('Rekapitulasi Juni'!$BA$410:$BA$588,APS!$B99,'Rekapitulasi Juni'!$BC$410:$BC$588)</f>
        <v>0</v>
      </c>
      <c r="DO99" s="324">
        <f>SUMIF('Rekapitulasi Juni'!$BA$410:$BA$588,APS!$B99,'Rekapitulasi Juni'!$BF$410:$BF$588)</f>
        <v>0</v>
      </c>
      <c r="DP99" s="325">
        <f t="shared" si="171"/>
        <v>0</v>
      </c>
      <c r="DQ99" s="325">
        <f t="shared" si="172"/>
        <v>0</v>
      </c>
      <c r="DR99" s="27"/>
      <c r="DS99" s="324">
        <f>SUMIF('Rekapitulasi Juni'!$BP$410:$BP$588,APS!$B99,'Rekapitulasi Juni'!$BQ$410:$BQ$588)</f>
        <v>0</v>
      </c>
      <c r="DT99" s="324">
        <f>SUMIF('Rekapitulasi Juni'!$BP$410:$BP$588,APS!$B99,'Rekapitulasi Juni'!$BR$410:$BR$588)</f>
        <v>0</v>
      </c>
      <c r="DU99" s="27"/>
      <c r="DV99" s="325">
        <f t="shared" si="173"/>
        <v>0</v>
      </c>
      <c r="DW99" s="325">
        <f t="shared" si="174"/>
        <v>0</v>
      </c>
      <c r="DX99" s="41">
        <f t="shared" si="175"/>
        <v>0</v>
      </c>
      <c r="DY99" s="41">
        <f t="shared" si="176"/>
        <v>0</v>
      </c>
      <c r="DZ99" s="41">
        <f t="shared" si="177"/>
        <v>0</v>
      </c>
      <c r="EA99" s="41">
        <f t="shared" si="178"/>
        <v>0</v>
      </c>
      <c r="EB99" s="41">
        <f t="shared" si="179"/>
        <v>0</v>
      </c>
      <c r="EC99" s="41">
        <f t="shared" si="180"/>
        <v>0</v>
      </c>
      <c r="ED99" s="180">
        <f t="shared" si="181"/>
        <v>0</v>
      </c>
      <c r="EE99" s="27">
        <v>0</v>
      </c>
      <c r="EF99" s="27"/>
      <c r="EG99" s="324">
        <f>SUMIF('Rekapitulasi Juni'!$D$608:$D$786,APS!$B99,'Rekapitulasi Juni'!$E$608:$E$786)</f>
        <v>0</v>
      </c>
      <c r="EH99" s="324">
        <f>SUMIF('Rekapitulasi Juni'!$D$608:$D$786,APS!$B99,'Rekapitulasi Juni'!$F$608:$F$786)</f>
        <v>0</v>
      </c>
      <c r="EI99" s="27"/>
      <c r="EJ99" s="325">
        <f t="shared" si="182"/>
        <v>0</v>
      </c>
      <c r="EK99" s="325">
        <f t="shared" si="183"/>
        <v>0</v>
      </c>
      <c r="EL99" s="27"/>
      <c r="EM99" s="324">
        <f>SUMIF('Rekapitulasi Juni'!$U$608:$U$786,APS!$B99,'Rekapitulasi Juni'!$V$608:$V$786)</f>
        <v>0</v>
      </c>
      <c r="EN99" s="324">
        <f>SUMIF('Rekapitulasi Juni'!$U$608:$U$786,APS!$B99,'Rekapitulasi Juni'!$W$608:$W$786)</f>
        <v>0</v>
      </c>
      <c r="EO99" s="27"/>
      <c r="EP99" s="325">
        <f t="shared" si="184"/>
        <v>0</v>
      </c>
      <c r="EQ99" s="325">
        <f t="shared" si="185"/>
        <v>0</v>
      </c>
      <c r="ER99" s="27"/>
      <c r="ES99" s="324">
        <f>SUMIF('Rekapitulasi Juni'!$AL$608:$AL$786,APS!$B99,'Rekapitulasi Juni'!$AM$608:$AM$786)</f>
        <v>0</v>
      </c>
      <c r="ET99" s="324">
        <f>SUMIF('Rekapitulasi Juni'!$AL$608:$AL$786,APS!$B99,'Rekapitulasi Juni'!$AN$608:$AN$786)</f>
        <v>0</v>
      </c>
      <c r="EU99" s="27"/>
      <c r="EV99" s="325">
        <f t="shared" si="186"/>
        <v>0</v>
      </c>
      <c r="EW99" s="325">
        <f t="shared" si="187"/>
        <v>0</v>
      </c>
      <c r="EX99" s="27"/>
      <c r="EY99" s="324">
        <f>SUMIF('Rekapitulasi Juni'!$BA$608:$BA$786,APS!$B99,'Rekapitulasi Juni'!$BB$608:$BB$786)</f>
        <v>0</v>
      </c>
      <c r="EZ99" s="324">
        <f>SUMIF('Rekapitulasi Juni'!$BA$608:$BA$786,APS!$B99,'Rekapitulasi Juni'!$BC$608:$BC$786)</f>
        <v>0</v>
      </c>
      <c r="FA99" s="324">
        <f>SUMIF('Rekapitulasi Juni'!$BA$608:$BA$786,APS!$B99,'Rekapitulasi Juni'!$BF$608:$BF$786)</f>
        <v>0</v>
      </c>
      <c r="FB99" s="325">
        <f t="shared" si="188"/>
        <v>0</v>
      </c>
      <c r="FC99" s="325">
        <f t="shared" si="189"/>
        <v>0</v>
      </c>
      <c r="FD99" s="27"/>
      <c r="FE99" s="27"/>
      <c r="FF99" s="27"/>
      <c r="FG99" s="27"/>
      <c r="FH99" s="27"/>
      <c r="FI99" s="27"/>
      <c r="FJ99" s="41">
        <f t="shared" si="190"/>
        <v>0</v>
      </c>
      <c r="FK99" s="41">
        <f t="shared" si="191"/>
        <v>0</v>
      </c>
      <c r="FL99" s="41">
        <f t="shared" si="192"/>
        <v>0</v>
      </c>
      <c r="FM99" s="41">
        <f t="shared" si="193"/>
        <v>0</v>
      </c>
      <c r="FN99" s="41">
        <f t="shared" si="194"/>
        <v>0</v>
      </c>
      <c r="FO99" s="41">
        <f t="shared" si="195"/>
        <v>0</v>
      </c>
      <c r="FP99" s="180">
        <f t="shared" si="196"/>
        <v>0</v>
      </c>
      <c r="FQ99" s="27"/>
      <c r="FR99" s="27"/>
      <c r="FS99" s="324">
        <f>SUMIF('Rekapitulasi Juni'!$D$804:$D$984,APS!$B99,'Rekapitulasi Juni'!$E$804:$E$984)</f>
        <v>0</v>
      </c>
      <c r="FT99" s="324">
        <f>SUMIF('Rekapitulasi Juni'!$D$804:$D$984,APS!$B99,'Rekapitulasi Juni'!$F$804:$F$984)</f>
        <v>0</v>
      </c>
      <c r="FU99" s="27"/>
      <c r="FV99" s="325">
        <f t="shared" si="197"/>
        <v>0</v>
      </c>
      <c r="FW99" s="325">
        <f t="shared" si="198"/>
        <v>0</v>
      </c>
      <c r="FX99" s="27"/>
      <c r="FY99" s="324">
        <f>SUMIF('Rekapitulasi Juni'!$U$804:$U$984,APS!$B99,'Rekapitulasi Juni'!$V$804:$V$984)</f>
        <v>0</v>
      </c>
      <c r="FZ99" s="324">
        <f>SUMIF('Rekapitulasi Juni'!$U$804:$U$984,APS!$B99,'Rekapitulasi Juni'!$W$804:$W$984)</f>
        <v>0</v>
      </c>
      <c r="GA99" s="27"/>
      <c r="GB99" s="325">
        <f t="shared" si="199"/>
        <v>0</v>
      </c>
      <c r="GC99" s="325">
        <f t="shared" si="200"/>
        <v>0</v>
      </c>
      <c r="GD99" s="27"/>
      <c r="GE99" s="324">
        <f>SUMIF('Rekapitulasi Juni'!$AL$804:$AL$984,APS!$B99,'Rekapitulasi Juni'!$AM$804:$AM$984)</f>
        <v>0</v>
      </c>
      <c r="GF99" s="324">
        <f>SUMIF('Rekapitulasi Juni'!$AL$804:$AL$984,APS!$B99,'Rekapitulasi Juni'!$AN$804:$AN$984)</f>
        <v>0</v>
      </c>
      <c r="GG99" s="27"/>
      <c r="GH99" s="325">
        <f t="shared" si="125"/>
        <v>0</v>
      </c>
      <c r="GI99" s="325">
        <f t="shared" si="126"/>
        <v>0</v>
      </c>
      <c r="GJ99" s="27"/>
      <c r="GK99" s="27"/>
      <c r="GL99" s="41">
        <f t="shared" si="201"/>
        <v>0</v>
      </c>
      <c r="GM99" s="41">
        <f t="shared" si="202"/>
        <v>0</v>
      </c>
      <c r="GN99" s="41">
        <f t="shared" si="203"/>
        <v>0</v>
      </c>
      <c r="GO99" s="41">
        <f t="shared" si="204"/>
        <v>0</v>
      </c>
      <c r="GP99" s="41">
        <f t="shared" si="205"/>
        <v>0</v>
      </c>
      <c r="GQ99" s="41">
        <f t="shared" si="206"/>
        <v>0</v>
      </c>
      <c r="GR99" s="180">
        <f t="shared" si="207"/>
        <v>0</v>
      </c>
      <c r="GS99" s="41">
        <f t="shared" si="127"/>
        <v>0</v>
      </c>
      <c r="GT99" s="41">
        <f t="shared" si="128"/>
        <v>0</v>
      </c>
      <c r="GU99" s="41">
        <f t="shared" si="129"/>
        <v>0</v>
      </c>
      <c r="GV99" s="41">
        <f t="shared" si="130"/>
        <v>0</v>
      </c>
      <c r="GW99" s="41">
        <f t="shared" si="131"/>
        <v>0</v>
      </c>
      <c r="GX99" s="41">
        <f t="shared" si="132"/>
        <v>0</v>
      </c>
      <c r="GY99" s="180">
        <f t="shared" si="133"/>
        <v>0</v>
      </c>
      <c r="GZ99" s="41">
        <v>82</v>
      </c>
      <c r="HA99" s="32"/>
      <c r="HB99" s="42">
        <f t="shared" si="208"/>
        <v>6</v>
      </c>
      <c r="HC99" s="44"/>
    </row>
    <row r="100" spans="1:211" ht="15" hidden="1" customHeight="1">
      <c r="A100" s="31" t="s">
        <v>207</v>
      </c>
      <c r="B100" s="32" t="s">
        <v>208</v>
      </c>
      <c r="C100" s="31" t="s">
        <v>184</v>
      </c>
      <c r="D100" s="31" t="s">
        <v>1259</v>
      </c>
      <c r="E100" s="31" t="s">
        <v>43</v>
      </c>
      <c r="F100" s="31" t="s">
        <v>152</v>
      </c>
      <c r="G100" s="33">
        <v>20</v>
      </c>
      <c r="H100" s="33">
        <v>0</v>
      </c>
      <c r="I100" s="33">
        <v>0</v>
      </c>
      <c r="J100" s="34">
        <f>IFERROR(VLOOKUP(A100,#REF!,3,0),0)</f>
        <v>0</v>
      </c>
      <c r="K100" s="34">
        <f t="shared" si="118"/>
        <v>1</v>
      </c>
      <c r="L100" s="34">
        <v>0</v>
      </c>
      <c r="M100" s="34">
        <v>1</v>
      </c>
      <c r="N100" s="35">
        <f t="shared" si="119"/>
        <v>19</v>
      </c>
      <c r="O100" s="35">
        <f t="shared" si="120"/>
        <v>19</v>
      </c>
      <c r="P100" s="36">
        <v>0</v>
      </c>
      <c r="Q100" s="36">
        <f t="shared" si="134"/>
        <v>0</v>
      </c>
      <c r="R100" s="36">
        <v>-1</v>
      </c>
      <c r="S100" s="37">
        <f ca="1">SUMIF(ROP!$D$6:$H$65536,A100,ROP!$J$6:$J$65536)</f>
        <v>0</v>
      </c>
      <c r="T100" s="37">
        <f>SUMIF(HASIL!$B:$B,APS!$B100&amp;RIGHT(APS!T$9,2),HASIL!$I:$I)</f>
        <v>0</v>
      </c>
      <c r="U100" s="37">
        <f>SUMIF(HASIL!$B:$B,APS!$B100&amp;RIGHT(APS!U$9,2),HASIL!$I:$I)</f>
        <v>0</v>
      </c>
      <c r="V100" s="37">
        <f>SUMIF(HASIL!$B:$B,APS!$B100&amp;RIGHT(APS!V$9,2),HASIL!$I:$I)</f>
        <v>0</v>
      </c>
      <c r="W100" s="37">
        <f>SUMIF(HASIL!$B:$B,APS!$B100&amp;RIGHT(APS!W$9,2),HASIL!$I:$I)</f>
        <v>0</v>
      </c>
      <c r="X100" s="38">
        <f t="shared" si="121"/>
        <v>0</v>
      </c>
      <c r="Y100" s="38">
        <f t="shared" si="122"/>
        <v>0</v>
      </c>
      <c r="Z100" s="39">
        <f t="shared" si="209"/>
        <v>0</v>
      </c>
      <c r="AA100" s="39">
        <f t="shared" si="124"/>
        <v>0</v>
      </c>
      <c r="AB100" s="40">
        <f t="shared" si="210"/>
        <v>0</v>
      </c>
      <c r="AC100" s="27">
        <v>0</v>
      </c>
      <c r="AD100" s="27"/>
      <c r="AE100" s="27"/>
      <c r="AF100" s="27"/>
      <c r="AG100" s="27"/>
      <c r="AH100" s="27"/>
      <c r="AI100" s="324">
        <f>SUMIF('Rekapitulasi Juni'!$D$9:$D$192,APS!$B100,'Rekapitulasi Juni'!$E$9:$E$192)</f>
        <v>0</v>
      </c>
      <c r="AJ100" s="324">
        <f>SUMIF('Rekapitulasi Juni'!$D$9:$D$192,APS!$B100,'Rekapitulasi Juni'!$F$9:$F$192)</f>
        <v>0</v>
      </c>
      <c r="AK100" s="324">
        <f>SUMIF('Rekapitulasi Juni'!$D$9:$D$192,APS!$B100,'Rekapitulasi Juni'!$K$9:$K$192)</f>
        <v>0</v>
      </c>
      <c r="AL100" s="325">
        <f t="shared" si="135"/>
        <v>0</v>
      </c>
      <c r="AM100" s="325">
        <f t="shared" si="136"/>
        <v>0</v>
      </c>
      <c r="AN100" s="27"/>
      <c r="AO100" s="324">
        <f>SUMIF('Rekapitulasi Juni'!$U$9:$U$192,APS!$B100,'Rekapitulasi Juni'!$V$9:$V$192)</f>
        <v>0</v>
      </c>
      <c r="AP100" s="324">
        <f>SUMIF('Rekapitulasi Juni'!$U$9:$U$192,APS!$B100,'Rekapitulasi Juni'!$W$9:$W$192)</f>
        <v>0</v>
      </c>
      <c r="AQ100" s="27"/>
      <c r="AR100" s="325">
        <f t="shared" si="137"/>
        <v>0</v>
      </c>
      <c r="AS100" s="325">
        <f t="shared" si="138"/>
        <v>0</v>
      </c>
      <c r="AT100" s="27"/>
      <c r="AU100" s="324">
        <f>SUMIF('Rekapitulasi Juni'!$AL$9:$AL$192,APS!$B100,'Rekapitulasi Juni'!$AM$9:$AM$192)</f>
        <v>0</v>
      </c>
      <c r="AV100" s="324">
        <f>SUMIF('Rekapitulasi Juni'!$AL$9:$AL$192,APS!$B100,'Rekapitulasi Juni'!$AN$9:$AN$192)</f>
        <v>0</v>
      </c>
      <c r="AW100" s="27"/>
      <c r="AX100" s="325">
        <f t="shared" si="139"/>
        <v>0</v>
      </c>
      <c r="AY100" s="325">
        <f t="shared" si="140"/>
        <v>0</v>
      </c>
      <c r="AZ100" s="41">
        <f t="shared" si="141"/>
        <v>0</v>
      </c>
      <c r="BA100" s="41">
        <f t="shared" si="142"/>
        <v>0</v>
      </c>
      <c r="BB100" s="41">
        <f t="shared" si="143"/>
        <v>0</v>
      </c>
      <c r="BC100" s="41">
        <f t="shared" si="144"/>
        <v>0</v>
      </c>
      <c r="BD100" s="41">
        <f t="shared" si="145"/>
        <v>0</v>
      </c>
      <c r="BE100" s="41">
        <f t="shared" si="146"/>
        <v>0</v>
      </c>
      <c r="BF100" s="180">
        <f t="shared" si="147"/>
        <v>0</v>
      </c>
      <c r="BG100" s="27">
        <v>0</v>
      </c>
      <c r="BH100" s="27"/>
      <c r="BI100" s="324">
        <f>SUMIF('Rekapitulasi Juni'!$D$214:$D$393,APS!$B100,'Rekapitulasi Juni'!$E$214:$E$393)</f>
        <v>0</v>
      </c>
      <c r="BJ100" s="324">
        <f>SUMIF('Rekapitulasi Juni'!$D$214:$D$393,APS!$B100,'Rekapitulasi Juni'!$F$214:$F$393)</f>
        <v>0</v>
      </c>
      <c r="BK100" s="27"/>
      <c r="BL100" s="325">
        <f t="shared" si="148"/>
        <v>0</v>
      </c>
      <c r="BM100" s="325">
        <f t="shared" si="149"/>
        <v>0</v>
      </c>
      <c r="BN100" s="27"/>
      <c r="BO100" s="324">
        <f>SUMIF('Rekapitulasi Juni'!$U$214:$U$393,APS!$B100,'Rekapitulasi Juni'!$V$214:$V$393)</f>
        <v>0</v>
      </c>
      <c r="BP100" s="324">
        <f>SUMIF('Rekapitulasi Juni'!$U$214:$U$393,APS!$B100,'Rekapitulasi Juni'!$W$214:$W$393)</f>
        <v>0</v>
      </c>
      <c r="BQ100" s="27"/>
      <c r="BR100" s="325">
        <f t="shared" si="150"/>
        <v>0</v>
      </c>
      <c r="BS100" s="325">
        <f t="shared" si="151"/>
        <v>0</v>
      </c>
      <c r="BT100" s="27"/>
      <c r="BU100" s="324">
        <f>SUMIF('Rekapitulasi Juni'!$AL$214:$AL$393,APS!$B100,'Rekapitulasi Juni'!$AM$214:$AM$393)</f>
        <v>0</v>
      </c>
      <c r="BV100" s="324">
        <f>SUMIF('Rekapitulasi Juni'!$AL$214:$AL$393,APS!$B100,'Rekapitulasi Juni'!$AN$214:$AN$393)</f>
        <v>0</v>
      </c>
      <c r="BW100" s="27"/>
      <c r="BX100" s="325">
        <f t="shared" si="152"/>
        <v>0</v>
      </c>
      <c r="BY100" s="325">
        <f t="shared" si="153"/>
        <v>0</v>
      </c>
      <c r="BZ100" s="27"/>
      <c r="CA100" s="324">
        <f>SUMIF('Rekapitulasi Juni'!$BA$214:$BA$393,APS!$B100,'Rekapitulasi Juni'!$BB$214:$BB$393)</f>
        <v>0</v>
      </c>
      <c r="CB100" s="324">
        <f>SUMIF('Rekapitulasi Juni'!$BA$214:$BA$393,APS!$B100,'Rekapitulasi Juni'!$BC$214:$BC$393)</f>
        <v>0</v>
      </c>
      <c r="CC100" s="27"/>
      <c r="CD100" s="325">
        <f t="shared" si="154"/>
        <v>0</v>
      </c>
      <c r="CE100" s="325">
        <f t="shared" si="155"/>
        <v>0</v>
      </c>
      <c r="CF100" s="27"/>
      <c r="CG100" s="324">
        <f>SUMIF('Rekapitulasi Juni'!$BP$214:$BP$393,APS!$B100,'Rekapitulasi Juni'!$BQ$214:$BQ$393)</f>
        <v>0</v>
      </c>
      <c r="CH100" s="324">
        <f>SUMIF('Rekapitulasi Juni'!$BP$214:$BP$393,APS!$B100,'Rekapitulasi Juni'!$BR$214:$BR$393)</f>
        <v>0</v>
      </c>
      <c r="CI100" s="27"/>
      <c r="CJ100" s="325">
        <f t="shared" si="156"/>
        <v>0</v>
      </c>
      <c r="CK100" s="325">
        <f t="shared" si="157"/>
        <v>0</v>
      </c>
      <c r="CL100" s="41">
        <f t="shared" si="158"/>
        <v>0</v>
      </c>
      <c r="CM100" s="41">
        <f t="shared" si="159"/>
        <v>0</v>
      </c>
      <c r="CN100" s="41">
        <f t="shared" si="160"/>
        <v>0</v>
      </c>
      <c r="CO100" s="41">
        <f t="shared" si="161"/>
        <v>0</v>
      </c>
      <c r="CP100" s="41">
        <f t="shared" si="162"/>
        <v>0</v>
      </c>
      <c r="CQ100" s="41">
        <f t="shared" si="163"/>
        <v>0</v>
      </c>
      <c r="CR100" s="180">
        <f t="shared" si="164"/>
        <v>0</v>
      </c>
      <c r="CS100" s="27">
        <v>0</v>
      </c>
      <c r="CT100" s="27"/>
      <c r="CU100" s="324">
        <f>SUMIF('Rekapitulasi Juni'!$D$410:$D$588,APS!$B100,'Rekapitulasi Juni'!$E$410:$E$588)</f>
        <v>0</v>
      </c>
      <c r="CV100" s="324">
        <f>SUMIF('Rekapitulasi Juni'!$D$410:$D$588,APS!$B100,'Rekapitulasi Juni'!$F$410:$F$588)</f>
        <v>0</v>
      </c>
      <c r="CW100" s="27"/>
      <c r="CX100" s="325">
        <f t="shared" si="165"/>
        <v>0</v>
      </c>
      <c r="CY100" s="325">
        <f t="shared" si="166"/>
        <v>0</v>
      </c>
      <c r="CZ100" s="27"/>
      <c r="DA100" s="324">
        <f>SUMIF('Rekapitulasi Juni'!$U$410:$U$588,APS!$B100,'Rekapitulasi Juni'!$V$410:$V$588)</f>
        <v>0</v>
      </c>
      <c r="DB100" s="324">
        <f>SUMIF('Rekapitulasi Juni'!$U$410:$U$588,APS!$B100,'Rekapitulasi Juni'!$W$410:$W$588)</f>
        <v>0</v>
      </c>
      <c r="DC100" s="27"/>
      <c r="DD100" s="325">
        <f t="shared" si="167"/>
        <v>0</v>
      </c>
      <c r="DE100" s="325">
        <f t="shared" si="168"/>
        <v>0</v>
      </c>
      <c r="DF100" s="27"/>
      <c r="DG100" s="324">
        <f>SUMIF('Rekapitulasi Juni'!$AL$410:$AL$588,APS!$B100,'Rekapitulasi Juni'!$AM$410:$AM$588)</f>
        <v>0</v>
      </c>
      <c r="DH100" s="324">
        <f>SUMIF('Rekapitulasi Juni'!$AL$410:$AL$588,APS!$B100,'Rekapitulasi Juni'!$AN$410:$AN$588)</f>
        <v>0</v>
      </c>
      <c r="DI100" s="27"/>
      <c r="DJ100" s="325">
        <f t="shared" si="169"/>
        <v>0</v>
      </c>
      <c r="DK100" s="325">
        <f t="shared" si="170"/>
        <v>0</v>
      </c>
      <c r="DL100" s="27"/>
      <c r="DM100" s="324">
        <f>SUMIF('Rekapitulasi Juni'!$BA$410:$BA$588,APS!$B100,'Rekapitulasi Juni'!$BB$410:$BB$588)</f>
        <v>0</v>
      </c>
      <c r="DN100" s="324">
        <f>SUMIF('Rekapitulasi Juni'!$BA$410:$BA$588,APS!$B100,'Rekapitulasi Juni'!$BC$410:$BC$588)</f>
        <v>0</v>
      </c>
      <c r="DO100" s="324">
        <f>SUMIF('Rekapitulasi Juni'!$BA$410:$BA$588,APS!$B100,'Rekapitulasi Juni'!$BF$410:$BF$588)</f>
        <v>0</v>
      </c>
      <c r="DP100" s="325">
        <f t="shared" si="171"/>
        <v>0</v>
      </c>
      <c r="DQ100" s="325">
        <f t="shared" si="172"/>
        <v>0</v>
      </c>
      <c r="DR100" s="27"/>
      <c r="DS100" s="324">
        <f>SUMIF('Rekapitulasi Juni'!$BP$410:$BP$588,APS!$B100,'Rekapitulasi Juni'!$BQ$410:$BQ$588)</f>
        <v>0</v>
      </c>
      <c r="DT100" s="324">
        <f>SUMIF('Rekapitulasi Juni'!$BP$410:$BP$588,APS!$B100,'Rekapitulasi Juni'!$BR$410:$BR$588)</f>
        <v>0</v>
      </c>
      <c r="DU100" s="27"/>
      <c r="DV100" s="325">
        <f t="shared" si="173"/>
        <v>0</v>
      </c>
      <c r="DW100" s="325">
        <f t="shared" si="174"/>
        <v>0</v>
      </c>
      <c r="DX100" s="41">
        <f t="shared" si="175"/>
        <v>0</v>
      </c>
      <c r="DY100" s="41">
        <f t="shared" si="176"/>
        <v>0</v>
      </c>
      <c r="DZ100" s="41">
        <f t="shared" si="177"/>
        <v>0</v>
      </c>
      <c r="EA100" s="41">
        <f t="shared" si="178"/>
        <v>0</v>
      </c>
      <c r="EB100" s="41">
        <f t="shared" si="179"/>
        <v>0</v>
      </c>
      <c r="EC100" s="41">
        <f t="shared" si="180"/>
        <v>0</v>
      </c>
      <c r="ED100" s="180">
        <f t="shared" si="181"/>
        <v>0</v>
      </c>
      <c r="EE100" s="27">
        <v>0</v>
      </c>
      <c r="EF100" s="27"/>
      <c r="EG100" s="324">
        <f>SUMIF('Rekapitulasi Juni'!$D$608:$D$786,APS!$B100,'Rekapitulasi Juni'!$E$608:$E$786)</f>
        <v>0</v>
      </c>
      <c r="EH100" s="324">
        <f>SUMIF('Rekapitulasi Juni'!$D$608:$D$786,APS!$B100,'Rekapitulasi Juni'!$F$608:$F$786)</f>
        <v>0</v>
      </c>
      <c r="EI100" s="27"/>
      <c r="EJ100" s="325">
        <f t="shared" si="182"/>
        <v>0</v>
      </c>
      <c r="EK100" s="325">
        <f t="shared" si="183"/>
        <v>0</v>
      </c>
      <c r="EL100" s="27"/>
      <c r="EM100" s="324">
        <f>SUMIF('Rekapitulasi Juni'!$U$608:$U$786,APS!$B100,'Rekapitulasi Juni'!$V$608:$V$786)</f>
        <v>0</v>
      </c>
      <c r="EN100" s="324">
        <f>SUMIF('Rekapitulasi Juni'!$U$608:$U$786,APS!$B100,'Rekapitulasi Juni'!$W$608:$W$786)</f>
        <v>0</v>
      </c>
      <c r="EO100" s="27"/>
      <c r="EP100" s="325">
        <f t="shared" si="184"/>
        <v>0</v>
      </c>
      <c r="EQ100" s="325">
        <f t="shared" si="185"/>
        <v>0</v>
      </c>
      <c r="ER100" s="27"/>
      <c r="ES100" s="324">
        <f>SUMIF('Rekapitulasi Juni'!$AL$608:$AL$786,APS!$B100,'Rekapitulasi Juni'!$AM$608:$AM$786)</f>
        <v>0</v>
      </c>
      <c r="ET100" s="324">
        <f>SUMIF('Rekapitulasi Juni'!$AL$608:$AL$786,APS!$B100,'Rekapitulasi Juni'!$AN$608:$AN$786)</f>
        <v>0</v>
      </c>
      <c r="EU100" s="27"/>
      <c r="EV100" s="325">
        <f t="shared" si="186"/>
        <v>0</v>
      </c>
      <c r="EW100" s="325">
        <f t="shared" si="187"/>
        <v>0</v>
      </c>
      <c r="EX100" s="27"/>
      <c r="EY100" s="324">
        <f>SUMIF('Rekapitulasi Juni'!$BA$608:$BA$786,APS!$B100,'Rekapitulasi Juni'!$BB$608:$BB$786)</f>
        <v>0</v>
      </c>
      <c r="EZ100" s="324">
        <f>SUMIF('Rekapitulasi Juni'!$BA$608:$BA$786,APS!$B100,'Rekapitulasi Juni'!$BC$608:$BC$786)</f>
        <v>0</v>
      </c>
      <c r="FA100" s="324">
        <f>SUMIF('Rekapitulasi Juni'!$BA$608:$BA$786,APS!$B100,'Rekapitulasi Juni'!$BF$608:$BF$786)</f>
        <v>0</v>
      </c>
      <c r="FB100" s="325">
        <f t="shared" si="188"/>
        <v>0</v>
      </c>
      <c r="FC100" s="325">
        <f t="shared" si="189"/>
        <v>0</v>
      </c>
      <c r="FD100" s="27"/>
      <c r="FE100" s="27"/>
      <c r="FF100" s="27"/>
      <c r="FG100" s="27"/>
      <c r="FH100" s="27"/>
      <c r="FI100" s="27"/>
      <c r="FJ100" s="41">
        <f t="shared" si="190"/>
        <v>0</v>
      </c>
      <c r="FK100" s="41">
        <f t="shared" si="191"/>
        <v>0</v>
      </c>
      <c r="FL100" s="41">
        <f t="shared" si="192"/>
        <v>0</v>
      </c>
      <c r="FM100" s="41">
        <f t="shared" si="193"/>
        <v>0</v>
      </c>
      <c r="FN100" s="41">
        <f t="shared" si="194"/>
        <v>0</v>
      </c>
      <c r="FO100" s="41">
        <f t="shared" si="195"/>
        <v>0</v>
      </c>
      <c r="FP100" s="180">
        <f t="shared" si="196"/>
        <v>0</v>
      </c>
      <c r="FQ100" s="27"/>
      <c r="FR100" s="27"/>
      <c r="FS100" s="324">
        <f>SUMIF('Rekapitulasi Juni'!$D$804:$D$984,APS!$B100,'Rekapitulasi Juni'!$E$804:$E$984)</f>
        <v>0</v>
      </c>
      <c r="FT100" s="324">
        <f>SUMIF('Rekapitulasi Juni'!$D$804:$D$984,APS!$B100,'Rekapitulasi Juni'!$F$804:$F$984)</f>
        <v>0</v>
      </c>
      <c r="FU100" s="27"/>
      <c r="FV100" s="325">
        <f t="shared" si="197"/>
        <v>0</v>
      </c>
      <c r="FW100" s="325">
        <f t="shared" si="198"/>
        <v>0</v>
      </c>
      <c r="FX100" s="27"/>
      <c r="FY100" s="324">
        <f>SUMIF('Rekapitulasi Juni'!$U$804:$U$984,APS!$B100,'Rekapitulasi Juni'!$V$804:$V$984)</f>
        <v>0</v>
      </c>
      <c r="FZ100" s="324">
        <f>SUMIF('Rekapitulasi Juni'!$U$804:$U$984,APS!$B100,'Rekapitulasi Juni'!$W$804:$W$984)</f>
        <v>0</v>
      </c>
      <c r="GA100" s="27"/>
      <c r="GB100" s="325">
        <f t="shared" si="199"/>
        <v>0</v>
      </c>
      <c r="GC100" s="325">
        <f t="shared" si="200"/>
        <v>0</v>
      </c>
      <c r="GD100" s="27"/>
      <c r="GE100" s="324">
        <f>SUMIF('Rekapitulasi Juni'!$AL$804:$AL$984,APS!$B100,'Rekapitulasi Juni'!$AM$804:$AM$984)</f>
        <v>0</v>
      </c>
      <c r="GF100" s="324">
        <f>SUMIF('Rekapitulasi Juni'!$AL$804:$AL$984,APS!$B100,'Rekapitulasi Juni'!$AN$804:$AN$984)</f>
        <v>0</v>
      </c>
      <c r="GG100" s="27"/>
      <c r="GH100" s="325">
        <f t="shared" si="125"/>
        <v>0</v>
      </c>
      <c r="GI100" s="325">
        <f t="shared" si="126"/>
        <v>0</v>
      </c>
      <c r="GJ100" s="27"/>
      <c r="GK100" s="27"/>
      <c r="GL100" s="41">
        <f t="shared" si="201"/>
        <v>0</v>
      </c>
      <c r="GM100" s="41">
        <f t="shared" si="202"/>
        <v>0</v>
      </c>
      <c r="GN100" s="41">
        <f t="shared" si="203"/>
        <v>0</v>
      </c>
      <c r="GO100" s="41">
        <f t="shared" si="204"/>
        <v>0</v>
      </c>
      <c r="GP100" s="41">
        <f t="shared" si="205"/>
        <v>0</v>
      </c>
      <c r="GQ100" s="41">
        <f t="shared" si="206"/>
        <v>0</v>
      </c>
      <c r="GR100" s="180">
        <f t="shared" si="207"/>
        <v>0</v>
      </c>
      <c r="GS100" s="41">
        <f t="shared" si="127"/>
        <v>0</v>
      </c>
      <c r="GT100" s="41">
        <f t="shared" si="128"/>
        <v>0</v>
      </c>
      <c r="GU100" s="41">
        <f t="shared" si="129"/>
        <v>0</v>
      </c>
      <c r="GV100" s="41">
        <f t="shared" si="130"/>
        <v>0</v>
      </c>
      <c r="GW100" s="41">
        <f t="shared" si="131"/>
        <v>0</v>
      </c>
      <c r="GX100" s="41">
        <f t="shared" si="132"/>
        <v>0</v>
      </c>
      <c r="GY100" s="180">
        <f t="shared" si="133"/>
        <v>0</v>
      </c>
      <c r="GZ100" s="41">
        <v>83</v>
      </c>
      <c r="HA100" s="32"/>
      <c r="HB100" s="42">
        <f t="shared" si="208"/>
        <v>-19</v>
      </c>
      <c r="HC100" s="44"/>
    </row>
    <row r="101" spans="1:211" ht="15" customHeight="1">
      <c r="A101" s="31" t="s">
        <v>209</v>
      </c>
      <c r="B101" s="32" t="s">
        <v>210</v>
      </c>
      <c r="C101" s="31" t="s">
        <v>184</v>
      </c>
      <c r="D101" s="31" t="s">
        <v>1259</v>
      </c>
      <c r="E101" s="31" t="s">
        <v>43</v>
      </c>
      <c r="F101" s="31" t="s">
        <v>152</v>
      </c>
      <c r="G101" s="33">
        <v>20</v>
      </c>
      <c r="H101" s="33">
        <v>0</v>
      </c>
      <c r="I101" s="33">
        <v>0</v>
      </c>
      <c r="J101" s="34">
        <f>IFERROR(VLOOKUP(A101,#REF!,3,0),0)</f>
        <v>0</v>
      </c>
      <c r="K101" s="34">
        <f t="shared" si="118"/>
        <v>20</v>
      </c>
      <c r="L101" s="34">
        <v>0</v>
      </c>
      <c r="M101" s="34">
        <v>20</v>
      </c>
      <c r="N101" s="35">
        <f t="shared" si="119"/>
        <v>0</v>
      </c>
      <c r="O101" s="35">
        <f t="shared" si="120"/>
        <v>0</v>
      </c>
      <c r="P101" s="36">
        <v>20</v>
      </c>
      <c r="Q101" s="36">
        <f t="shared" si="134"/>
        <v>20</v>
      </c>
      <c r="R101" s="36">
        <v>-20</v>
      </c>
      <c r="S101" s="37">
        <f ca="1">SUMIF(ROP!$D$6:$H$65536,A101,ROP!$J$6:$J$65536)</f>
        <v>0</v>
      </c>
      <c r="T101" s="37">
        <f>SUMIF(HASIL!$B:$B,APS!$B101&amp;RIGHT(APS!T$9,2),HASIL!$I:$I)</f>
        <v>0</v>
      </c>
      <c r="U101" s="37">
        <f>SUMIF(HASIL!$B:$B,APS!$B101&amp;RIGHT(APS!U$9,2),HASIL!$I:$I)</f>
        <v>0</v>
      </c>
      <c r="V101" s="37">
        <f>SUMIF(HASIL!$B:$B,APS!$B101&amp;RIGHT(APS!V$9,2),HASIL!$I:$I)</f>
        <v>0</v>
      </c>
      <c r="W101" s="37">
        <f>SUMIF(HASIL!$B:$B,APS!$B101&amp;RIGHT(APS!W$9,2),HASIL!$I:$I)</f>
        <v>0</v>
      </c>
      <c r="X101" s="38">
        <f t="shared" si="121"/>
        <v>0</v>
      </c>
      <c r="Y101" s="38">
        <f t="shared" si="122"/>
        <v>-20</v>
      </c>
      <c r="Z101" s="39">
        <f t="shared" si="209"/>
        <v>0</v>
      </c>
      <c r="AA101" s="39">
        <f t="shared" si="124"/>
        <v>20</v>
      </c>
      <c r="AB101" s="40">
        <f t="shared" si="210"/>
        <v>20</v>
      </c>
      <c r="AC101" s="27">
        <v>20</v>
      </c>
      <c r="AD101" s="27"/>
      <c r="AE101" s="27"/>
      <c r="AF101" s="27"/>
      <c r="AG101" s="27"/>
      <c r="AH101" s="27"/>
      <c r="AI101" s="324">
        <f>SUMIF('Rekapitulasi Juni'!$D$9:$D$192,APS!$B101,'Rekapitulasi Juni'!$E$9:$E$192)</f>
        <v>0</v>
      </c>
      <c r="AJ101" s="324">
        <f>SUMIF('Rekapitulasi Juni'!$D$9:$D$192,APS!$B101,'Rekapitulasi Juni'!$F$9:$F$192)</f>
        <v>0</v>
      </c>
      <c r="AK101" s="324">
        <f>SUMIF('Rekapitulasi Juni'!$D$9:$D$192,APS!$B101,'Rekapitulasi Juni'!$K$9:$K$192)</f>
        <v>0</v>
      </c>
      <c r="AL101" s="325">
        <f t="shared" si="135"/>
        <v>0</v>
      </c>
      <c r="AM101" s="325">
        <f t="shared" si="136"/>
        <v>0</v>
      </c>
      <c r="AN101" s="27"/>
      <c r="AO101" s="324">
        <f>SUMIF('Rekapitulasi Juni'!$U$9:$U$192,APS!$B101,'Rekapitulasi Juni'!$V$9:$V$192)</f>
        <v>0</v>
      </c>
      <c r="AP101" s="324">
        <f>SUMIF('Rekapitulasi Juni'!$U$9:$U$192,APS!$B101,'Rekapitulasi Juni'!$W$9:$W$192)</f>
        <v>0</v>
      </c>
      <c r="AQ101" s="27"/>
      <c r="AR101" s="325">
        <f t="shared" si="137"/>
        <v>0</v>
      </c>
      <c r="AS101" s="325">
        <f t="shared" si="138"/>
        <v>0</v>
      </c>
      <c r="AT101" s="27"/>
      <c r="AU101" s="324">
        <f>SUMIF('Rekapitulasi Juni'!$AL$9:$AL$192,APS!$B101,'Rekapitulasi Juni'!$AM$9:$AM$192)</f>
        <v>0</v>
      </c>
      <c r="AV101" s="324">
        <f>SUMIF('Rekapitulasi Juni'!$AL$9:$AL$192,APS!$B101,'Rekapitulasi Juni'!$AN$9:$AN$192)</f>
        <v>0</v>
      </c>
      <c r="AW101" s="27"/>
      <c r="AX101" s="325">
        <f t="shared" si="139"/>
        <v>0</v>
      </c>
      <c r="AY101" s="325">
        <f t="shared" si="140"/>
        <v>0</v>
      </c>
      <c r="AZ101" s="41">
        <f t="shared" si="141"/>
        <v>0</v>
      </c>
      <c r="BA101" s="41">
        <f t="shared" si="142"/>
        <v>0</v>
      </c>
      <c r="BB101" s="41">
        <f t="shared" si="143"/>
        <v>0</v>
      </c>
      <c r="BC101" s="41">
        <f t="shared" si="144"/>
        <v>0</v>
      </c>
      <c r="BD101" s="41">
        <f t="shared" si="145"/>
        <v>0</v>
      </c>
      <c r="BE101" s="41">
        <f t="shared" si="146"/>
        <v>0</v>
      </c>
      <c r="BF101" s="180">
        <f t="shared" si="147"/>
        <v>0</v>
      </c>
      <c r="BG101" s="27">
        <v>0</v>
      </c>
      <c r="BH101" s="27"/>
      <c r="BI101" s="324">
        <f>SUMIF('Rekapitulasi Juni'!$D$214:$D$393,APS!$B101,'Rekapitulasi Juni'!$E$214:$E$393)</f>
        <v>0</v>
      </c>
      <c r="BJ101" s="324">
        <f>SUMIF('Rekapitulasi Juni'!$D$214:$D$393,APS!$B101,'Rekapitulasi Juni'!$F$214:$F$393)</f>
        <v>0</v>
      </c>
      <c r="BK101" s="27"/>
      <c r="BL101" s="325">
        <f t="shared" si="148"/>
        <v>0</v>
      </c>
      <c r="BM101" s="325">
        <f t="shared" si="149"/>
        <v>0</v>
      </c>
      <c r="BN101" s="27"/>
      <c r="BO101" s="324">
        <f>SUMIF('Rekapitulasi Juni'!$U$214:$U$393,APS!$B101,'Rekapitulasi Juni'!$V$214:$V$393)</f>
        <v>0</v>
      </c>
      <c r="BP101" s="324">
        <f>SUMIF('Rekapitulasi Juni'!$U$214:$U$393,APS!$B101,'Rekapitulasi Juni'!$W$214:$W$393)</f>
        <v>0</v>
      </c>
      <c r="BQ101" s="27"/>
      <c r="BR101" s="325">
        <f t="shared" si="150"/>
        <v>0</v>
      </c>
      <c r="BS101" s="325">
        <f t="shared" si="151"/>
        <v>0</v>
      </c>
      <c r="BT101" s="27">
        <v>20</v>
      </c>
      <c r="BU101" s="324">
        <f>SUMIF('Rekapitulasi Juni'!$AL$214:$AL$393,APS!$B101,'Rekapitulasi Juni'!$AM$214:$AM$393)</f>
        <v>0</v>
      </c>
      <c r="BV101" s="324">
        <f>SUMIF('Rekapitulasi Juni'!$AL$214:$AL$393,APS!$B101,'Rekapitulasi Juni'!$AN$214:$AN$393)</f>
        <v>0</v>
      </c>
      <c r="BW101" s="27"/>
      <c r="BX101" s="325">
        <f t="shared" si="152"/>
        <v>0</v>
      </c>
      <c r="BY101" s="325">
        <f t="shared" si="153"/>
        <v>0</v>
      </c>
      <c r="BZ101" s="27"/>
      <c r="CA101" s="324">
        <f>SUMIF('Rekapitulasi Juni'!$BA$214:$BA$393,APS!$B101,'Rekapitulasi Juni'!$BB$214:$BB$393)</f>
        <v>0</v>
      </c>
      <c r="CB101" s="324">
        <f>SUMIF('Rekapitulasi Juni'!$BA$214:$BA$393,APS!$B101,'Rekapitulasi Juni'!$BC$214:$BC$393)</f>
        <v>0</v>
      </c>
      <c r="CC101" s="27"/>
      <c r="CD101" s="325">
        <f t="shared" si="154"/>
        <v>0</v>
      </c>
      <c r="CE101" s="325">
        <f t="shared" si="155"/>
        <v>0</v>
      </c>
      <c r="CF101" s="27"/>
      <c r="CG101" s="324">
        <f>SUMIF('Rekapitulasi Juni'!$BP$214:$BP$393,APS!$B101,'Rekapitulasi Juni'!$BQ$214:$BQ$393)</f>
        <v>0</v>
      </c>
      <c r="CH101" s="324">
        <f>SUMIF('Rekapitulasi Juni'!$BP$214:$BP$393,APS!$B101,'Rekapitulasi Juni'!$BR$214:$BR$393)</f>
        <v>0</v>
      </c>
      <c r="CI101" s="27"/>
      <c r="CJ101" s="325">
        <f t="shared" si="156"/>
        <v>0</v>
      </c>
      <c r="CK101" s="325">
        <f t="shared" si="157"/>
        <v>0</v>
      </c>
      <c r="CL101" s="41">
        <f t="shared" si="158"/>
        <v>20</v>
      </c>
      <c r="CM101" s="41">
        <f t="shared" si="159"/>
        <v>0</v>
      </c>
      <c r="CN101" s="41">
        <f t="shared" si="160"/>
        <v>0</v>
      </c>
      <c r="CO101" s="41">
        <f t="shared" si="161"/>
        <v>0</v>
      </c>
      <c r="CP101" s="41">
        <f t="shared" si="162"/>
        <v>0</v>
      </c>
      <c r="CQ101" s="41">
        <f t="shared" si="163"/>
        <v>-20</v>
      </c>
      <c r="CR101" s="180">
        <f t="shared" si="164"/>
        <v>0</v>
      </c>
      <c r="CS101" s="27">
        <v>0</v>
      </c>
      <c r="CT101" s="27"/>
      <c r="CU101" s="324">
        <f>SUMIF('Rekapitulasi Juni'!$D$410:$D$588,APS!$B101,'Rekapitulasi Juni'!$E$410:$E$588)</f>
        <v>20</v>
      </c>
      <c r="CV101" s="324">
        <f>SUMIF('Rekapitulasi Juni'!$D$410:$D$588,APS!$B101,'Rekapitulasi Juni'!$F$410:$F$588)</f>
        <v>0</v>
      </c>
      <c r="CW101" s="27"/>
      <c r="CX101" s="325">
        <f t="shared" si="165"/>
        <v>0</v>
      </c>
      <c r="CY101" s="325">
        <f t="shared" si="166"/>
        <v>0</v>
      </c>
      <c r="CZ101" s="27"/>
      <c r="DA101" s="324">
        <f>SUMIF('Rekapitulasi Juni'!$U$410:$U$588,APS!$B101,'Rekapitulasi Juni'!$V$410:$V$588)</f>
        <v>0</v>
      </c>
      <c r="DB101" s="324">
        <f>SUMIF('Rekapitulasi Juni'!$U$410:$U$588,APS!$B101,'Rekapitulasi Juni'!$W$410:$W$588)</f>
        <v>20</v>
      </c>
      <c r="DC101" s="27"/>
      <c r="DD101" s="325">
        <f t="shared" si="167"/>
        <v>0</v>
      </c>
      <c r="DE101" s="325">
        <f t="shared" si="168"/>
        <v>0</v>
      </c>
      <c r="DF101" s="27"/>
      <c r="DG101" s="324">
        <f>SUMIF('Rekapitulasi Juni'!$AL$410:$AL$588,APS!$B101,'Rekapitulasi Juni'!$AM$410:$AM$588)</f>
        <v>20</v>
      </c>
      <c r="DH101" s="324">
        <f>SUMIF('Rekapitulasi Juni'!$AL$410:$AL$588,APS!$B101,'Rekapitulasi Juni'!$AN$410:$AN$588)</f>
        <v>0</v>
      </c>
      <c r="DI101" s="27"/>
      <c r="DJ101" s="325">
        <f t="shared" si="169"/>
        <v>0</v>
      </c>
      <c r="DK101" s="325">
        <f t="shared" si="170"/>
        <v>0</v>
      </c>
      <c r="DL101" s="27"/>
      <c r="DM101" s="324">
        <f>SUMIF('Rekapitulasi Juni'!$BA$410:$BA$588,APS!$B101,'Rekapitulasi Juni'!$BB$410:$BB$588)</f>
        <v>0</v>
      </c>
      <c r="DN101" s="324">
        <f>SUMIF('Rekapitulasi Juni'!$BA$410:$BA$588,APS!$B101,'Rekapitulasi Juni'!$BC$410:$BC$588)</f>
        <v>0</v>
      </c>
      <c r="DO101" s="324">
        <f>SUMIF('Rekapitulasi Juni'!$BA$410:$BA$588,APS!$B101,'Rekapitulasi Juni'!$BF$410:$BF$588)</f>
        <v>0</v>
      </c>
      <c r="DP101" s="325">
        <f t="shared" si="171"/>
        <v>0</v>
      </c>
      <c r="DQ101" s="325">
        <f t="shared" si="172"/>
        <v>0</v>
      </c>
      <c r="DR101" s="27"/>
      <c r="DS101" s="324">
        <f>SUMIF('Rekapitulasi Juni'!$BP$410:$BP$588,APS!$B101,'Rekapitulasi Juni'!$BQ$410:$BQ$588)</f>
        <v>0</v>
      </c>
      <c r="DT101" s="324">
        <f>SUMIF('Rekapitulasi Juni'!$BP$410:$BP$588,APS!$B101,'Rekapitulasi Juni'!$BR$410:$BR$588)</f>
        <v>0</v>
      </c>
      <c r="DU101" s="27"/>
      <c r="DV101" s="325">
        <f t="shared" si="173"/>
        <v>0</v>
      </c>
      <c r="DW101" s="325">
        <f t="shared" si="174"/>
        <v>0</v>
      </c>
      <c r="DX101" s="41">
        <f t="shared" si="175"/>
        <v>0</v>
      </c>
      <c r="DY101" s="41">
        <f t="shared" si="176"/>
        <v>40</v>
      </c>
      <c r="DZ101" s="41">
        <f t="shared" si="177"/>
        <v>20</v>
      </c>
      <c r="EA101" s="41">
        <f t="shared" si="178"/>
        <v>0</v>
      </c>
      <c r="EB101" s="41">
        <f t="shared" si="179"/>
        <v>20</v>
      </c>
      <c r="EC101" s="41">
        <f t="shared" si="180"/>
        <v>20</v>
      </c>
      <c r="ED101" s="180">
        <f t="shared" si="181"/>
        <v>0</v>
      </c>
      <c r="EE101" s="27">
        <v>0</v>
      </c>
      <c r="EF101" s="27"/>
      <c r="EG101" s="324">
        <f>SUMIF('Rekapitulasi Juni'!$D$608:$D$786,APS!$B101,'Rekapitulasi Juni'!$E$608:$E$786)</f>
        <v>0</v>
      </c>
      <c r="EH101" s="324">
        <f>SUMIF('Rekapitulasi Juni'!$D$608:$D$786,APS!$B101,'Rekapitulasi Juni'!$F$608:$F$786)</f>
        <v>0</v>
      </c>
      <c r="EI101" s="27"/>
      <c r="EJ101" s="325">
        <f t="shared" si="182"/>
        <v>0</v>
      </c>
      <c r="EK101" s="325">
        <f t="shared" si="183"/>
        <v>0</v>
      </c>
      <c r="EL101" s="27"/>
      <c r="EM101" s="324">
        <f>SUMIF('Rekapitulasi Juni'!$U$608:$U$786,APS!$B101,'Rekapitulasi Juni'!$V$608:$V$786)</f>
        <v>0</v>
      </c>
      <c r="EN101" s="324">
        <f>SUMIF('Rekapitulasi Juni'!$U$608:$U$786,APS!$B101,'Rekapitulasi Juni'!$W$608:$W$786)</f>
        <v>0</v>
      </c>
      <c r="EO101" s="27"/>
      <c r="EP101" s="325">
        <f t="shared" si="184"/>
        <v>0</v>
      </c>
      <c r="EQ101" s="325">
        <f t="shared" si="185"/>
        <v>0</v>
      </c>
      <c r="ER101" s="27"/>
      <c r="ES101" s="324">
        <f>SUMIF('Rekapitulasi Juni'!$AL$608:$AL$786,APS!$B101,'Rekapitulasi Juni'!$AM$608:$AM$786)</f>
        <v>0</v>
      </c>
      <c r="ET101" s="324">
        <f>SUMIF('Rekapitulasi Juni'!$AL$608:$AL$786,APS!$B101,'Rekapitulasi Juni'!$AN$608:$AN$786)</f>
        <v>0</v>
      </c>
      <c r="EU101" s="27"/>
      <c r="EV101" s="325">
        <f t="shared" si="186"/>
        <v>0</v>
      </c>
      <c r="EW101" s="325">
        <f t="shared" si="187"/>
        <v>0</v>
      </c>
      <c r="EX101" s="27"/>
      <c r="EY101" s="324">
        <f>SUMIF('Rekapitulasi Juni'!$BA$608:$BA$786,APS!$B101,'Rekapitulasi Juni'!$BB$608:$BB$786)</f>
        <v>0</v>
      </c>
      <c r="EZ101" s="324">
        <f>SUMIF('Rekapitulasi Juni'!$BA$608:$BA$786,APS!$B101,'Rekapitulasi Juni'!$BC$608:$BC$786)</f>
        <v>0</v>
      </c>
      <c r="FA101" s="324">
        <f>SUMIF('Rekapitulasi Juni'!$BA$608:$BA$786,APS!$B101,'Rekapitulasi Juni'!$BF$608:$BF$786)</f>
        <v>0</v>
      </c>
      <c r="FB101" s="325">
        <f t="shared" si="188"/>
        <v>0</v>
      </c>
      <c r="FC101" s="325">
        <f t="shared" si="189"/>
        <v>0</v>
      </c>
      <c r="FD101" s="27"/>
      <c r="FE101" s="27"/>
      <c r="FF101" s="27"/>
      <c r="FG101" s="27"/>
      <c r="FH101" s="27"/>
      <c r="FI101" s="27"/>
      <c r="FJ101" s="41">
        <f t="shared" si="190"/>
        <v>0</v>
      </c>
      <c r="FK101" s="41">
        <f t="shared" si="191"/>
        <v>0</v>
      </c>
      <c r="FL101" s="41">
        <f t="shared" si="192"/>
        <v>0</v>
      </c>
      <c r="FM101" s="41">
        <f t="shared" si="193"/>
        <v>0</v>
      </c>
      <c r="FN101" s="41">
        <f t="shared" si="194"/>
        <v>0</v>
      </c>
      <c r="FO101" s="41">
        <f t="shared" si="195"/>
        <v>0</v>
      </c>
      <c r="FP101" s="180">
        <f t="shared" si="196"/>
        <v>0</v>
      </c>
      <c r="FQ101" s="27"/>
      <c r="FR101" s="27"/>
      <c r="FS101" s="324">
        <f>SUMIF('Rekapitulasi Juni'!$D$804:$D$984,APS!$B101,'Rekapitulasi Juni'!$E$804:$E$984)</f>
        <v>0</v>
      </c>
      <c r="FT101" s="324">
        <f>SUMIF('Rekapitulasi Juni'!$D$804:$D$984,APS!$B101,'Rekapitulasi Juni'!$F$804:$F$984)</f>
        <v>0</v>
      </c>
      <c r="FU101" s="27"/>
      <c r="FV101" s="325">
        <f t="shared" si="197"/>
        <v>0</v>
      </c>
      <c r="FW101" s="325">
        <f t="shared" si="198"/>
        <v>0</v>
      </c>
      <c r="FX101" s="27"/>
      <c r="FY101" s="324">
        <f>SUMIF('Rekapitulasi Juni'!$U$804:$U$984,APS!$B101,'Rekapitulasi Juni'!$V$804:$V$984)</f>
        <v>0</v>
      </c>
      <c r="FZ101" s="324">
        <f>SUMIF('Rekapitulasi Juni'!$U$804:$U$984,APS!$B101,'Rekapitulasi Juni'!$W$804:$W$984)</f>
        <v>0</v>
      </c>
      <c r="GA101" s="27"/>
      <c r="GB101" s="325">
        <f t="shared" si="199"/>
        <v>0</v>
      </c>
      <c r="GC101" s="325">
        <f t="shared" si="200"/>
        <v>0</v>
      </c>
      <c r="GD101" s="27"/>
      <c r="GE101" s="324">
        <f>SUMIF('Rekapitulasi Juni'!$AL$804:$AL$984,APS!$B101,'Rekapitulasi Juni'!$AM$804:$AM$984)</f>
        <v>0</v>
      </c>
      <c r="GF101" s="324">
        <f>SUMIF('Rekapitulasi Juni'!$AL$804:$AL$984,APS!$B101,'Rekapitulasi Juni'!$AN$804:$AN$984)</f>
        <v>0</v>
      </c>
      <c r="GG101" s="27"/>
      <c r="GH101" s="325">
        <f t="shared" si="125"/>
        <v>0</v>
      </c>
      <c r="GI101" s="325">
        <f t="shared" si="126"/>
        <v>0</v>
      </c>
      <c r="GJ101" s="27"/>
      <c r="GK101" s="27"/>
      <c r="GL101" s="41">
        <f t="shared" si="201"/>
        <v>0</v>
      </c>
      <c r="GM101" s="41">
        <f t="shared" si="202"/>
        <v>0</v>
      </c>
      <c r="GN101" s="41">
        <f t="shared" si="203"/>
        <v>0</v>
      </c>
      <c r="GO101" s="41">
        <f t="shared" si="204"/>
        <v>0</v>
      </c>
      <c r="GP101" s="41">
        <f t="shared" si="205"/>
        <v>0</v>
      </c>
      <c r="GQ101" s="41">
        <f t="shared" si="206"/>
        <v>0</v>
      </c>
      <c r="GR101" s="180">
        <f t="shared" si="207"/>
        <v>0</v>
      </c>
      <c r="GS101" s="41">
        <f t="shared" si="127"/>
        <v>20</v>
      </c>
      <c r="GT101" s="41">
        <f t="shared" si="128"/>
        <v>40</v>
      </c>
      <c r="GU101" s="41">
        <f t="shared" si="129"/>
        <v>20</v>
      </c>
      <c r="GV101" s="41">
        <f t="shared" si="130"/>
        <v>0</v>
      </c>
      <c r="GW101" s="41">
        <f t="shared" si="131"/>
        <v>20</v>
      </c>
      <c r="GX101" s="41">
        <f t="shared" si="132"/>
        <v>0</v>
      </c>
      <c r="GY101" s="180">
        <f t="shared" si="133"/>
        <v>100</v>
      </c>
      <c r="GZ101" s="41">
        <v>84</v>
      </c>
      <c r="HA101" s="32" t="s">
        <v>1313</v>
      </c>
      <c r="HB101" s="42">
        <f t="shared" si="208"/>
        <v>20</v>
      </c>
      <c r="HC101" s="43"/>
    </row>
    <row r="102" spans="1:211" ht="15" customHeight="1">
      <c r="A102" s="31" t="s">
        <v>211</v>
      </c>
      <c r="B102" s="32" t="s">
        <v>212</v>
      </c>
      <c r="C102" s="31" t="s">
        <v>184</v>
      </c>
      <c r="D102" s="31" t="s">
        <v>1259</v>
      </c>
      <c r="E102" s="31" t="s">
        <v>43</v>
      </c>
      <c r="F102" s="31" t="s">
        <v>152</v>
      </c>
      <c r="G102" s="33">
        <v>0</v>
      </c>
      <c r="H102" s="33">
        <v>0</v>
      </c>
      <c r="I102" s="33">
        <v>0</v>
      </c>
      <c r="J102" s="34">
        <f>IFERROR(VLOOKUP(A102,#REF!,3,0),0)</f>
        <v>0</v>
      </c>
      <c r="K102" s="34">
        <f t="shared" si="118"/>
        <v>39</v>
      </c>
      <c r="L102" s="34">
        <v>0</v>
      </c>
      <c r="M102" s="34">
        <v>39</v>
      </c>
      <c r="N102" s="35">
        <f t="shared" si="119"/>
        <v>-39</v>
      </c>
      <c r="O102" s="35">
        <f t="shared" si="120"/>
        <v>0</v>
      </c>
      <c r="P102" s="36">
        <v>0</v>
      </c>
      <c r="Q102" s="36">
        <f t="shared" si="134"/>
        <v>39</v>
      </c>
      <c r="R102" s="36"/>
      <c r="S102" s="37">
        <f ca="1">SUMIF(ROP!$D$6:$H$65536,A102,ROP!$J$6:$J$65536)</f>
        <v>0</v>
      </c>
      <c r="T102" s="37">
        <f>SUMIF(HASIL!$B:$B,APS!$B102&amp;RIGHT(APS!T$9,2),HASIL!$I:$I)</f>
        <v>0</v>
      </c>
      <c r="U102" s="37">
        <f>SUMIF(HASIL!$B:$B,APS!$B102&amp;RIGHT(APS!U$9,2),HASIL!$I:$I)</f>
        <v>0</v>
      </c>
      <c r="V102" s="37">
        <f>SUMIF(HASIL!$B:$B,APS!$B102&amp;RIGHT(APS!V$9,2),HASIL!$I:$I)</f>
        <v>0</v>
      </c>
      <c r="W102" s="37">
        <f>SUMIF(HASIL!$B:$B,APS!$B102&amp;RIGHT(APS!W$9,2),HASIL!$I:$I)</f>
        <v>0</v>
      </c>
      <c r="X102" s="38">
        <f t="shared" si="121"/>
        <v>0</v>
      </c>
      <c r="Y102" s="38">
        <f t="shared" si="122"/>
        <v>-39</v>
      </c>
      <c r="Z102" s="39">
        <f t="shared" si="209"/>
        <v>0</v>
      </c>
      <c r="AA102" s="39">
        <f t="shared" si="124"/>
        <v>39</v>
      </c>
      <c r="AB102" s="40">
        <f t="shared" si="210"/>
        <v>0</v>
      </c>
      <c r="AC102" s="27">
        <v>0</v>
      </c>
      <c r="AD102" s="27"/>
      <c r="AE102" s="27"/>
      <c r="AF102" s="27"/>
      <c r="AG102" s="27"/>
      <c r="AH102" s="27"/>
      <c r="AI102" s="324">
        <f>SUMIF('Rekapitulasi Juni'!$D$9:$D$192,APS!$B102,'Rekapitulasi Juni'!$E$9:$E$192)</f>
        <v>0</v>
      </c>
      <c r="AJ102" s="324">
        <f>SUMIF('Rekapitulasi Juni'!$D$9:$D$192,APS!$B102,'Rekapitulasi Juni'!$F$9:$F$192)</f>
        <v>0</v>
      </c>
      <c r="AK102" s="324">
        <f>SUMIF('Rekapitulasi Juni'!$D$9:$D$192,APS!$B102,'Rekapitulasi Juni'!$K$9:$K$192)</f>
        <v>0</v>
      </c>
      <c r="AL102" s="325">
        <f t="shared" si="135"/>
        <v>0</v>
      </c>
      <c r="AM102" s="325">
        <f t="shared" si="136"/>
        <v>0</v>
      </c>
      <c r="AN102" s="27"/>
      <c r="AO102" s="324">
        <f>SUMIF('Rekapitulasi Juni'!$U$9:$U$192,APS!$B102,'Rekapitulasi Juni'!$V$9:$V$192)</f>
        <v>0</v>
      </c>
      <c r="AP102" s="324">
        <f>SUMIF('Rekapitulasi Juni'!$U$9:$U$192,APS!$B102,'Rekapitulasi Juni'!$W$9:$W$192)</f>
        <v>0</v>
      </c>
      <c r="AQ102" s="27"/>
      <c r="AR102" s="325">
        <f t="shared" si="137"/>
        <v>0</v>
      </c>
      <c r="AS102" s="325">
        <f t="shared" si="138"/>
        <v>0</v>
      </c>
      <c r="AT102" s="27"/>
      <c r="AU102" s="324">
        <f>SUMIF('Rekapitulasi Juni'!$AL$9:$AL$192,APS!$B102,'Rekapitulasi Juni'!$AM$9:$AM$192)</f>
        <v>0</v>
      </c>
      <c r="AV102" s="324">
        <f>SUMIF('Rekapitulasi Juni'!$AL$9:$AL$192,APS!$B102,'Rekapitulasi Juni'!$AN$9:$AN$192)</f>
        <v>0</v>
      </c>
      <c r="AW102" s="27"/>
      <c r="AX102" s="325">
        <f t="shared" si="139"/>
        <v>0</v>
      </c>
      <c r="AY102" s="325">
        <f t="shared" si="140"/>
        <v>0</v>
      </c>
      <c r="AZ102" s="41">
        <f t="shared" si="141"/>
        <v>0</v>
      </c>
      <c r="BA102" s="41">
        <f t="shared" si="142"/>
        <v>0</v>
      </c>
      <c r="BB102" s="41">
        <f t="shared" si="143"/>
        <v>0</v>
      </c>
      <c r="BC102" s="41">
        <f t="shared" si="144"/>
        <v>0</v>
      </c>
      <c r="BD102" s="41">
        <f t="shared" si="145"/>
        <v>0</v>
      </c>
      <c r="BE102" s="41">
        <f t="shared" si="146"/>
        <v>0</v>
      </c>
      <c r="BF102" s="180">
        <f t="shared" si="147"/>
        <v>0</v>
      </c>
      <c r="BG102" s="27">
        <v>0</v>
      </c>
      <c r="BH102" s="27"/>
      <c r="BI102" s="324">
        <f>SUMIF('Rekapitulasi Juni'!$D$214:$D$393,APS!$B102,'Rekapitulasi Juni'!$E$214:$E$393)</f>
        <v>0</v>
      </c>
      <c r="BJ102" s="324">
        <f>SUMIF('Rekapitulasi Juni'!$D$214:$D$393,APS!$B102,'Rekapitulasi Juni'!$F$214:$F$393)</f>
        <v>0</v>
      </c>
      <c r="BK102" s="27"/>
      <c r="BL102" s="325">
        <f t="shared" si="148"/>
        <v>0</v>
      </c>
      <c r="BM102" s="325">
        <f t="shared" si="149"/>
        <v>0</v>
      </c>
      <c r="BN102" s="27"/>
      <c r="BO102" s="324">
        <f>SUMIF('Rekapitulasi Juni'!$U$214:$U$393,APS!$B102,'Rekapitulasi Juni'!$V$214:$V$393)</f>
        <v>0</v>
      </c>
      <c r="BP102" s="324">
        <f>SUMIF('Rekapitulasi Juni'!$U$214:$U$393,APS!$B102,'Rekapitulasi Juni'!$W$214:$W$393)</f>
        <v>0</v>
      </c>
      <c r="BQ102" s="27"/>
      <c r="BR102" s="325">
        <f t="shared" si="150"/>
        <v>0</v>
      </c>
      <c r="BS102" s="325">
        <f t="shared" si="151"/>
        <v>0</v>
      </c>
      <c r="BT102" s="27">
        <v>39</v>
      </c>
      <c r="BU102" s="324">
        <f>SUMIF('Rekapitulasi Juni'!$AL$214:$AL$393,APS!$B102,'Rekapitulasi Juni'!$AM$214:$AM$393)</f>
        <v>0</v>
      </c>
      <c r="BV102" s="324">
        <f>SUMIF('Rekapitulasi Juni'!$AL$214:$AL$393,APS!$B102,'Rekapitulasi Juni'!$AN$214:$AN$393)</f>
        <v>0</v>
      </c>
      <c r="BW102" s="27"/>
      <c r="BX102" s="325">
        <f t="shared" si="152"/>
        <v>0</v>
      </c>
      <c r="BY102" s="325">
        <f t="shared" si="153"/>
        <v>0</v>
      </c>
      <c r="BZ102" s="27"/>
      <c r="CA102" s="324">
        <f>SUMIF('Rekapitulasi Juni'!$BA$214:$BA$393,APS!$B102,'Rekapitulasi Juni'!$BB$214:$BB$393)</f>
        <v>0</v>
      </c>
      <c r="CB102" s="324">
        <f>SUMIF('Rekapitulasi Juni'!$BA$214:$BA$393,APS!$B102,'Rekapitulasi Juni'!$BC$214:$BC$393)</f>
        <v>0</v>
      </c>
      <c r="CC102" s="27"/>
      <c r="CD102" s="325">
        <f t="shared" si="154"/>
        <v>0</v>
      </c>
      <c r="CE102" s="325">
        <f t="shared" si="155"/>
        <v>0</v>
      </c>
      <c r="CF102" s="27"/>
      <c r="CG102" s="324">
        <f>SUMIF('Rekapitulasi Juni'!$BP$214:$BP$393,APS!$B102,'Rekapitulasi Juni'!$BQ$214:$BQ$393)</f>
        <v>0</v>
      </c>
      <c r="CH102" s="324">
        <f>SUMIF('Rekapitulasi Juni'!$BP$214:$BP$393,APS!$B102,'Rekapitulasi Juni'!$BR$214:$BR$393)</f>
        <v>0</v>
      </c>
      <c r="CI102" s="27"/>
      <c r="CJ102" s="325">
        <f t="shared" si="156"/>
        <v>0</v>
      </c>
      <c r="CK102" s="325">
        <f t="shared" si="157"/>
        <v>0</v>
      </c>
      <c r="CL102" s="41">
        <f t="shared" si="158"/>
        <v>39</v>
      </c>
      <c r="CM102" s="41">
        <f t="shared" si="159"/>
        <v>0</v>
      </c>
      <c r="CN102" s="41">
        <f t="shared" si="160"/>
        <v>0</v>
      </c>
      <c r="CO102" s="41">
        <f t="shared" si="161"/>
        <v>0</v>
      </c>
      <c r="CP102" s="41">
        <f t="shared" si="162"/>
        <v>0</v>
      </c>
      <c r="CQ102" s="41">
        <f t="shared" si="163"/>
        <v>-39</v>
      </c>
      <c r="CR102" s="180">
        <f t="shared" si="164"/>
        <v>0</v>
      </c>
      <c r="CS102" s="27">
        <v>0</v>
      </c>
      <c r="CT102" s="27"/>
      <c r="CU102" s="324">
        <f>SUMIF('Rekapitulasi Juni'!$D$410:$D$588,APS!$B102,'Rekapitulasi Juni'!$E$410:$E$588)</f>
        <v>39</v>
      </c>
      <c r="CV102" s="324">
        <f>SUMIF('Rekapitulasi Juni'!$D$410:$D$588,APS!$B102,'Rekapitulasi Juni'!$F$410:$F$588)</f>
        <v>0</v>
      </c>
      <c r="CW102" s="27"/>
      <c r="CX102" s="325">
        <f t="shared" si="165"/>
        <v>0</v>
      </c>
      <c r="CY102" s="325">
        <f t="shared" si="166"/>
        <v>0</v>
      </c>
      <c r="CZ102" s="27"/>
      <c r="DA102" s="324">
        <f>SUMIF('Rekapitulasi Juni'!$U$410:$U$588,APS!$B102,'Rekapitulasi Juni'!$V$410:$V$588)</f>
        <v>0</v>
      </c>
      <c r="DB102" s="324">
        <f>SUMIF('Rekapitulasi Juni'!$U$410:$U$588,APS!$B102,'Rekapitulasi Juni'!$W$410:$W$588)</f>
        <v>20</v>
      </c>
      <c r="DC102" s="27"/>
      <c r="DD102" s="325">
        <f t="shared" si="167"/>
        <v>0</v>
      </c>
      <c r="DE102" s="325">
        <f t="shared" si="168"/>
        <v>0</v>
      </c>
      <c r="DF102" s="27"/>
      <c r="DG102" s="324">
        <f>SUMIF('Rekapitulasi Juni'!$AL$410:$AL$588,APS!$B102,'Rekapitulasi Juni'!$AM$410:$AM$588)</f>
        <v>39</v>
      </c>
      <c r="DH102" s="324">
        <f>SUMIF('Rekapitulasi Juni'!$AL$410:$AL$588,APS!$B102,'Rekapitulasi Juni'!$AN$410:$AN$588)</f>
        <v>0</v>
      </c>
      <c r="DI102" s="27"/>
      <c r="DJ102" s="325">
        <f t="shared" si="169"/>
        <v>0</v>
      </c>
      <c r="DK102" s="325">
        <f t="shared" si="170"/>
        <v>0</v>
      </c>
      <c r="DL102" s="27"/>
      <c r="DM102" s="324">
        <f>SUMIF('Rekapitulasi Juni'!$BA$410:$BA$588,APS!$B102,'Rekapitulasi Juni'!$BB$410:$BB$588)</f>
        <v>0</v>
      </c>
      <c r="DN102" s="324">
        <f>SUMIF('Rekapitulasi Juni'!$BA$410:$BA$588,APS!$B102,'Rekapitulasi Juni'!$BC$410:$BC$588)</f>
        <v>0</v>
      </c>
      <c r="DO102" s="324">
        <f>SUMIF('Rekapitulasi Juni'!$BA$410:$BA$588,APS!$B102,'Rekapitulasi Juni'!$BF$410:$BF$588)</f>
        <v>0</v>
      </c>
      <c r="DP102" s="325">
        <f t="shared" si="171"/>
        <v>0</v>
      </c>
      <c r="DQ102" s="325">
        <f t="shared" si="172"/>
        <v>0</v>
      </c>
      <c r="DR102" s="27"/>
      <c r="DS102" s="324">
        <f>SUMIF('Rekapitulasi Juni'!$BP$410:$BP$588,APS!$B102,'Rekapitulasi Juni'!$BQ$410:$BQ$588)</f>
        <v>0</v>
      </c>
      <c r="DT102" s="324">
        <f>SUMIF('Rekapitulasi Juni'!$BP$410:$BP$588,APS!$B102,'Rekapitulasi Juni'!$BR$410:$BR$588)</f>
        <v>0</v>
      </c>
      <c r="DU102" s="27"/>
      <c r="DV102" s="325">
        <f t="shared" si="173"/>
        <v>0</v>
      </c>
      <c r="DW102" s="325">
        <f t="shared" si="174"/>
        <v>0</v>
      </c>
      <c r="DX102" s="41">
        <f t="shared" si="175"/>
        <v>0</v>
      </c>
      <c r="DY102" s="41">
        <f t="shared" si="176"/>
        <v>78</v>
      </c>
      <c r="DZ102" s="41">
        <f t="shared" si="177"/>
        <v>20</v>
      </c>
      <c r="EA102" s="41">
        <f t="shared" si="178"/>
        <v>0</v>
      </c>
      <c r="EB102" s="41">
        <f t="shared" si="179"/>
        <v>20</v>
      </c>
      <c r="EC102" s="41">
        <f t="shared" si="180"/>
        <v>20</v>
      </c>
      <c r="ED102" s="180">
        <f t="shared" si="181"/>
        <v>0</v>
      </c>
      <c r="EE102" s="27">
        <v>0</v>
      </c>
      <c r="EF102" s="27"/>
      <c r="EG102" s="324">
        <f>SUMIF('Rekapitulasi Juni'!$D$608:$D$786,APS!$B102,'Rekapitulasi Juni'!$E$608:$E$786)</f>
        <v>0</v>
      </c>
      <c r="EH102" s="324">
        <f>SUMIF('Rekapitulasi Juni'!$D$608:$D$786,APS!$B102,'Rekapitulasi Juni'!$F$608:$F$786)</f>
        <v>0</v>
      </c>
      <c r="EI102" s="27"/>
      <c r="EJ102" s="325">
        <f t="shared" si="182"/>
        <v>0</v>
      </c>
      <c r="EK102" s="325">
        <f t="shared" si="183"/>
        <v>0</v>
      </c>
      <c r="EL102" s="27"/>
      <c r="EM102" s="324">
        <f>SUMIF('Rekapitulasi Juni'!$U$608:$U$786,APS!$B102,'Rekapitulasi Juni'!$V$608:$V$786)</f>
        <v>0</v>
      </c>
      <c r="EN102" s="324">
        <f>SUMIF('Rekapitulasi Juni'!$U$608:$U$786,APS!$B102,'Rekapitulasi Juni'!$W$608:$W$786)</f>
        <v>0</v>
      </c>
      <c r="EO102" s="27"/>
      <c r="EP102" s="325">
        <f t="shared" si="184"/>
        <v>0</v>
      </c>
      <c r="EQ102" s="325">
        <f t="shared" si="185"/>
        <v>0</v>
      </c>
      <c r="ER102" s="27"/>
      <c r="ES102" s="324">
        <f>SUMIF('Rekapitulasi Juni'!$AL$608:$AL$786,APS!$B102,'Rekapitulasi Juni'!$AM$608:$AM$786)</f>
        <v>0</v>
      </c>
      <c r="ET102" s="324">
        <f>SUMIF('Rekapitulasi Juni'!$AL$608:$AL$786,APS!$B102,'Rekapitulasi Juni'!$AN$608:$AN$786)</f>
        <v>0</v>
      </c>
      <c r="EU102" s="27"/>
      <c r="EV102" s="325">
        <f t="shared" si="186"/>
        <v>0</v>
      </c>
      <c r="EW102" s="325">
        <f t="shared" si="187"/>
        <v>0</v>
      </c>
      <c r="EX102" s="27"/>
      <c r="EY102" s="324">
        <f>SUMIF('Rekapitulasi Juni'!$BA$608:$BA$786,APS!$B102,'Rekapitulasi Juni'!$BB$608:$BB$786)</f>
        <v>0</v>
      </c>
      <c r="EZ102" s="324">
        <f>SUMIF('Rekapitulasi Juni'!$BA$608:$BA$786,APS!$B102,'Rekapitulasi Juni'!$BC$608:$BC$786)</f>
        <v>0</v>
      </c>
      <c r="FA102" s="324">
        <f>SUMIF('Rekapitulasi Juni'!$BA$608:$BA$786,APS!$B102,'Rekapitulasi Juni'!$BF$608:$BF$786)</f>
        <v>0</v>
      </c>
      <c r="FB102" s="325">
        <f t="shared" si="188"/>
        <v>0</v>
      </c>
      <c r="FC102" s="325">
        <f t="shared" si="189"/>
        <v>0</v>
      </c>
      <c r="FD102" s="27"/>
      <c r="FE102" s="27"/>
      <c r="FF102" s="27"/>
      <c r="FG102" s="27"/>
      <c r="FH102" s="27"/>
      <c r="FI102" s="27"/>
      <c r="FJ102" s="41">
        <f t="shared" si="190"/>
        <v>0</v>
      </c>
      <c r="FK102" s="41">
        <f t="shared" si="191"/>
        <v>0</v>
      </c>
      <c r="FL102" s="41">
        <f t="shared" si="192"/>
        <v>0</v>
      </c>
      <c r="FM102" s="41">
        <f t="shared" si="193"/>
        <v>0</v>
      </c>
      <c r="FN102" s="41">
        <f t="shared" si="194"/>
        <v>0</v>
      </c>
      <c r="FO102" s="41">
        <f t="shared" si="195"/>
        <v>0</v>
      </c>
      <c r="FP102" s="180">
        <f t="shared" si="196"/>
        <v>0</v>
      </c>
      <c r="FQ102" s="27"/>
      <c r="FR102" s="27"/>
      <c r="FS102" s="324">
        <f>SUMIF('Rekapitulasi Juni'!$D$804:$D$984,APS!$B102,'Rekapitulasi Juni'!$E$804:$E$984)</f>
        <v>0</v>
      </c>
      <c r="FT102" s="324">
        <f>SUMIF('Rekapitulasi Juni'!$D$804:$D$984,APS!$B102,'Rekapitulasi Juni'!$F$804:$F$984)</f>
        <v>0</v>
      </c>
      <c r="FU102" s="27"/>
      <c r="FV102" s="325">
        <f t="shared" si="197"/>
        <v>0</v>
      </c>
      <c r="FW102" s="325">
        <f t="shared" si="198"/>
        <v>0</v>
      </c>
      <c r="FX102" s="27"/>
      <c r="FY102" s="324">
        <f>SUMIF('Rekapitulasi Juni'!$U$804:$U$984,APS!$B102,'Rekapitulasi Juni'!$V$804:$V$984)</f>
        <v>0</v>
      </c>
      <c r="FZ102" s="324">
        <f>SUMIF('Rekapitulasi Juni'!$U$804:$U$984,APS!$B102,'Rekapitulasi Juni'!$W$804:$W$984)</f>
        <v>0</v>
      </c>
      <c r="GA102" s="27"/>
      <c r="GB102" s="325">
        <f t="shared" si="199"/>
        <v>0</v>
      </c>
      <c r="GC102" s="325">
        <f t="shared" si="200"/>
        <v>0</v>
      </c>
      <c r="GD102" s="27"/>
      <c r="GE102" s="324">
        <f>SUMIF('Rekapitulasi Juni'!$AL$804:$AL$984,APS!$B102,'Rekapitulasi Juni'!$AM$804:$AM$984)</f>
        <v>0</v>
      </c>
      <c r="GF102" s="324">
        <f>SUMIF('Rekapitulasi Juni'!$AL$804:$AL$984,APS!$B102,'Rekapitulasi Juni'!$AN$804:$AN$984)</f>
        <v>0</v>
      </c>
      <c r="GG102" s="27"/>
      <c r="GH102" s="325">
        <f t="shared" si="125"/>
        <v>0</v>
      </c>
      <c r="GI102" s="325">
        <f t="shared" si="126"/>
        <v>0</v>
      </c>
      <c r="GJ102" s="27"/>
      <c r="GK102" s="27"/>
      <c r="GL102" s="41">
        <f t="shared" si="201"/>
        <v>0</v>
      </c>
      <c r="GM102" s="41">
        <f t="shared" si="202"/>
        <v>0</v>
      </c>
      <c r="GN102" s="41">
        <f t="shared" si="203"/>
        <v>0</v>
      </c>
      <c r="GO102" s="41">
        <f t="shared" si="204"/>
        <v>0</v>
      </c>
      <c r="GP102" s="41">
        <f t="shared" si="205"/>
        <v>0</v>
      </c>
      <c r="GQ102" s="41">
        <f t="shared" si="206"/>
        <v>0</v>
      </c>
      <c r="GR102" s="180">
        <f t="shared" si="207"/>
        <v>0</v>
      </c>
      <c r="GS102" s="41">
        <f t="shared" si="127"/>
        <v>39</v>
      </c>
      <c r="GT102" s="41">
        <f t="shared" si="128"/>
        <v>78</v>
      </c>
      <c r="GU102" s="41">
        <f t="shared" si="129"/>
        <v>20</v>
      </c>
      <c r="GV102" s="41">
        <f t="shared" si="130"/>
        <v>0</v>
      </c>
      <c r="GW102" s="41">
        <f t="shared" si="131"/>
        <v>20</v>
      </c>
      <c r="GX102" s="41">
        <f t="shared" si="132"/>
        <v>-19</v>
      </c>
      <c r="GY102" s="180">
        <f t="shared" si="133"/>
        <v>51.282051282051277</v>
      </c>
      <c r="GZ102" s="41">
        <v>85</v>
      </c>
      <c r="HA102" s="32" t="s">
        <v>1313</v>
      </c>
      <c r="HB102" s="42">
        <f t="shared" si="208"/>
        <v>39</v>
      </c>
      <c r="HC102" s="43"/>
    </row>
    <row r="103" spans="1:211" ht="15" hidden="1" customHeight="1">
      <c r="A103" s="31" t="s">
        <v>213</v>
      </c>
      <c r="B103" s="32" t="s">
        <v>214</v>
      </c>
      <c r="C103" s="31" t="s">
        <v>184</v>
      </c>
      <c r="D103" s="31" t="s">
        <v>1259</v>
      </c>
      <c r="E103" s="31" t="s">
        <v>43</v>
      </c>
      <c r="F103" s="31" t="s">
        <v>152</v>
      </c>
      <c r="G103" s="33">
        <v>0</v>
      </c>
      <c r="H103" s="33">
        <v>0</v>
      </c>
      <c r="I103" s="33">
        <v>0</v>
      </c>
      <c r="J103" s="34">
        <f>IFERROR(VLOOKUP(A103,#REF!,3,0),0)</f>
        <v>0</v>
      </c>
      <c r="K103" s="34">
        <f t="shared" si="118"/>
        <v>28</v>
      </c>
      <c r="L103" s="34">
        <v>24</v>
      </c>
      <c r="M103" s="34">
        <v>52</v>
      </c>
      <c r="N103" s="35">
        <f t="shared" si="119"/>
        <v>-28</v>
      </c>
      <c r="O103" s="35">
        <f t="shared" si="120"/>
        <v>0</v>
      </c>
      <c r="P103" s="36">
        <v>0</v>
      </c>
      <c r="Q103" s="36">
        <f t="shared" si="134"/>
        <v>0</v>
      </c>
      <c r="R103" s="36">
        <v>-28</v>
      </c>
      <c r="S103" s="37">
        <f ca="1">SUMIF(ROP!$D$6:$H$65536,A103,ROP!$J$6:$J$65536)</f>
        <v>0</v>
      </c>
      <c r="T103" s="37">
        <f>SUMIF(HASIL!$B:$B,APS!$B103&amp;RIGHT(APS!T$9,2),HASIL!$I:$I)</f>
        <v>0</v>
      </c>
      <c r="U103" s="37">
        <f>SUMIF(HASIL!$B:$B,APS!$B103&amp;RIGHT(APS!U$9,2),HASIL!$I:$I)</f>
        <v>0</v>
      </c>
      <c r="V103" s="37">
        <f>SUMIF(HASIL!$B:$B,APS!$B103&amp;RIGHT(APS!V$9,2),HASIL!$I:$I)</f>
        <v>0</v>
      </c>
      <c r="W103" s="37">
        <f>SUMIF(HASIL!$B:$B,APS!$B103&amp;RIGHT(APS!W$9,2),HASIL!$I:$I)</f>
        <v>0</v>
      </c>
      <c r="X103" s="38">
        <f t="shared" si="121"/>
        <v>0</v>
      </c>
      <c r="Y103" s="38">
        <f t="shared" si="122"/>
        <v>0</v>
      </c>
      <c r="Z103" s="39">
        <f t="shared" si="209"/>
        <v>0</v>
      </c>
      <c r="AA103" s="39">
        <f t="shared" si="124"/>
        <v>0</v>
      </c>
      <c r="AB103" s="40">
        <f t="shared" si="210"/>
        <v>0</v>
      </c>
      <c r="AC103" s="27">
        <v>0</v>
      </c>
      <c r="AD103" s="27"/>
      <c r="AE103" s="27"/>
      <c r="AF103" s="27"/>
      <c r="AG103" s="27"/>
      <c r="AH103" s="27"/>
      <c r="AI103" s="324">
        <f>SUMIF('Rekapitulasi Juni'!$D$9:$D$192,APS!$B103,'Rekapitulasi Juni'!$E$9:$E$192)</f>
        <v>0</v>
      </c>
      <c r="AJ103" s="324">
        <f>SUMIF('Rekapitulasi Juni'!$D$9:$D$192,APS!$B103,'Rekapitulasi Juni'!$F$9:$F$192)</f>
        <v>0</v>
      </c>
      <c r="AK103" s="324">
        <f>SUMIF('Rekapitulasi Juni'!$D$9:$D$192,APS!$B103,'Rekapitulasi Juni'!$K$9:$K$192)</f>
        <v>0</v>
      </c>
      <c r="AL103" s="325">
        <f t="shared" si="135"/>
        <v>0</v>
      </c>
      <c r="AM103" s="325">
        <f t="shared" si="136"/>
        <v>0</v>
      </c>
      <c r="AN103" s="27"/>
      <c r="AO103" s="324">
        <f>SUMIF('Rekapitulasi Juni'!$U$9:$U$192,APS!$B103,'Rekapitulasi Juni'!$V$9:$V$192)</f>
        <v>0</v>
      </c>
      <c r="AP103" s="324">
        <f>SUMIF('Rekapitulasi Juni'!$U$9:$U$192,APS!$B103,'Rekapitulasi Juni'!$W$9:$W$192)</f>
        <v>0</v>
      </c>
      <c r="AQ103" s="27"/>
      <c r="AR103" s="325">
        <f t="shared" si="137"/>
        <v>0</v>
      </c>
      <c r="AS103" s="325">
        <f t="shared" si="138"/>
        <v>0</v>
      </c>
      <c r="AT103" s="27"/>
      <c r="AU103" s="324">
        <f>SUMIF('Rekapitulasi Juni'!$AL$9:$AL$192,APS!$B103,'Rekapitulasi Juni'!$AM$9:$AM$192)</f>
        <v>0</v>
      </c>
      <c r="AV103" s="324">
        <f>SUMIF('Rekapitulasi Juni'!$AL$9:$AL$192,APS!$B103,'Rekapitulasi Juni'!$AN$9:$AN$192)</f>
        <v>0</v>
      </c>
      <c r="AW103" s="27"/>
      <c r="AX103" s="325">
        <f t="shared" si="139"/>
        <v>0</v>
      </c>
      <c r="AY103" s="325">
        <f t="shared" si="140"/>
        <v>0</v>
      </c>
      <c r="AZ103" s="41">
        <f t="shared" si="141"/>
        <v>0</v>
      </c>
      <c r="BA103" s="41">
        <f t="shared" si="142"/>
        <v>0</v>
      </c>
      <c r="BB103" s="41">
        <f t="shared" si="143"/>
        <v>0</v>
      </c>
      <c r="BC103" s="41">
        <f t="shared" si="144"/>
        <v>0</v>
      </c>
      <c r="BD103" s="41">
        <f t="shared" si="145"/>
        <v>0</v>
      </c>
      <c r="BE103" s="41">
        <f t="shared" si="146"/>
        <v>0</v>
      </c>
      <c r="BF103" s="180">
        <f t="shared" si="147"/>
        <v>0</v>
      </c>
      <c r="BG103" s="27">
        <v>0</v>
      </c>
      <c r="BH103" s="27"/>
      <c r="BI103" s="324">
        <f>SUMIF('Rekapitulasi Juni'!$D$214:$D$393,APS!$B103,'Rekapitulasi Juni'!$E$214:$E$393)</f>
        <v>0</v>
      </c>
      <c r="BJ103" s="324">
        <f>SUMIF('Rekapitulasi Juni'!$D$214:$D$393,APS!$B103,'Rekapitulasi Juni'!$F$214:$F$393)</f>
        <v>0</v>
      </c>
      <c r="BK103" s="27"/>
      <c r="BL103" s="325">
        <f t="shared" si="148"/>
        <v>0</v>
      </c>
      <c r="BM103" s="325">
        <f t="shared" si="149"/>
        <v>0</v>
      </c>
      <c r="BN103" s="27"/>
      <c r="BO103" s="324">
        <f>SUMIF('Rekapitulasi Juni'!$U$214:$U$393,APS!$B103,'Rekapitulasi Juni'!$V$214:$V$393)</f>
        <v>0</v>
      </c>
      <c r="BP103" s="324">
        <f>SUMIF('Rekapitulasi Juni'!$U$214:$U$393,APS!$B103,'Rekapitulasi Juni'!$W$214:$W$393)</f>
        <v>0</v>
      </c>
      <c r="BQ103" s="27"/>
      <c r="BR103" s="325">
        <f t="shared" si="150"/>
        <v>0</v>
      </c>
      <c r="BS103" s="325">
        <f t="shared" si="151"/>
        <v>0</v>
      </c>
      <c r="BT103" s="27"/>
      <c r="BU103" s="324">
        <f>SUMIF('Rekapitulasi Juni'!$AL$214:$AL$393,APS!$B103,'Rekapitulasi Juni'!$AM$214:$AM$393)</f>
        <v>0</v>
      </c>
      <c r="BV103" s="324">
        <f>SUMIF('Rekapitulasi Juni'!$AL$214:$AL$393,APS!$B103,'Rekapitulasi Juni'!$AN$214:$AN$393)</f>
        <v>0</v>
      </c>
      <c r="BW103" s="27"/>
      <c r="BX103" s="325">
        <f t="shared" si="152"/>
        <v>0</v>
      </c>
      <c r="BY103" s="325">
        <f t="shared" si="153"/>
        <v>0</v>
      </c>
      <c r="BZ103" s="27"/>
      <c r="CA103" s="324">
        <f>SUMIF('Rekapitulasi Juni'!$BA$214:$BA$393,APS!$B103,'Rekapitulasi Juni'!$BB$214:$BB$393)</f>
        <v>0</v>
      </c>
      <c r="CB103" s="324">
        <f>SUMIF('Rekapitulasi Juni'!$BA$214:$BA$393,APS!$B103,'Rekapitulasi Juni'!$BC$214:$BC$393)</f>
        <v>0</v>
      </c>
      <c r="CC103" s="27"/>
      <c r="CD103" s="325">
        <f t="shared" si="154"/>
        <v>0</v>
      </c>
      <c r="CE103" s="325">
        <f t="shared" si="155"/>
        <v>0</v>
      </c>
      <c r="CF103" s="27"/>
      <c r="CG103" s="324">
        <f>SUMIF('Rekapitulasi Juni'!$BP$214:$BP$393,APS!$B103,'Rekapitulasi Juni'!$BQ$214:$BQ$393)</f>
        <v>0</v>
      </c>
      <c r="CH103" s="324">
        <f>SUMIF('Rekapitulasi Juni'!$BP$214:$BP$393,APS!$B103,'Rekapitulasi Juni'!$BR$214:$BR$393)</f>
        <v>0</v>
      </c>
      <c r="CI103" s="27"/>
      <c r="CJ103" s="325">
        <f t="shared" si="156"/>
        <v>0</v>
      </c>
      <c r="CK103" s="325">
        <f t="shared" si="157"/>
        <v>0</v>
      </c>
      <c r="CL103" s="41">
        <f t="shared" si="158"/>
        <v>0</v>
      </c>
      <c r="CM103" s="41">
        <f t="shared" si="159"/>
        <v>0</v>
      </c>
      <c r="CN103" s="41">
        <f t="shared" si="160"/>
        <v>0</v>
      </c>
      <c r="CO103" s="41">
        <f t="shared" si="161"/>
        <v>0</v>
      </c>
      <c r="CP103" s="41">
        <f t="shared" si="162"/>
        <v>0</v>
      </c>
      <c r="CQ103" s="41">
        <f t="shared" si="163"/>
        <v>0</v>
      </c>
      <c r="CR103" s="180">
        <f t="shared" si="164"/>
        <v>0</v>
      </c>
      <c r="CS103" s="27">
        <v>0</v>
      </c>
      <c r="CT103" s="27"/>
      <c r="CU103" s="324">
        <f>SUMIF('Rekapitulasi Juni'!$D$410:$D$588,APS!$B103,'Rekapitulasi Juni'!$E$410:$E$588)</f>
        <v>0</v>
      </c>
      <c r="CV103" s="324">
        <f>SUMIF('Rekapitulasi Juni'!$D$410:$D$588,APS!$B103,'Rekapitulasi Juni'!$F$410:$F$588)</f>
        <v>0</v>
      </c>
      <c r="CW103" s="27"/>
      <c r="CX103" s="325">
        <f t="shared" si="165"/>
        <v>0</v>
      </c>
      <c r="CY103" s="325">
        <f t="shared" si="166"/>
        <v>0</v>
      </c>
      <c r="CZ103" s="27"/>
      <c r="DA103" s="324">
        <f>SUMIF('Rekapitulasi Juni'!$U$410:$U$588,APS!$B103,'Rekapitulasi Juni'!$V$410:$V$588)</f>
        <v>0</v>
      </c>
      <c r="DB103" s="324">
        <f>SUMIF('Rekapitulasi Juni'!$U$410:$U$588,APS!$B103,'Rekapitulasi Juni'!$W$410:$W$588)</f>
        <v>0</v>
      </c>
      <c r="DC103" s="27"/>
      <c r="DD103" s="325">
        <f t="shared" si="167"/>
        <v>0</v>
      </c>
      <c r="DE103" s="325">
        <f t="shared" si="168"/>
        <v>0</v>
      </c>
      <c r="DF103" s="27"/>
      <c r="DG103" s="324">
        <f>SUMIF('Rekapitulasi Juni'!$AL$410:$AL$588,APS!$B103,'Rekapitulasi Juni'!$AM$410:$AM$588)</f>
        <v>0</v>
      </c>
      <c r="DH103" s="324">
        <f>SUMIF('Rekapitulasi Juni'!$AL$410:$AL$588,APS!$B103,'Rekapitulasi Juni'!$AN$410:$AN$588)</f>
        <v>0</v>
      </c>
      <c r="DI103" s="27"/>
      <c r="DJ103" s="325">
        <f t="shared" si="169"/>
        <v>0</v>
      </c>
      <c r="DK103" s="325">
        <f t="shared" si="170"/>
        <v>0</v>
      </c>
      <c r="DL103" s="27"/>
      <c r="DM103" s="324">
        <f>SUMIF('Rekapitulasi Juni'!$BA$410:$BA$588,APS!$B103,'Rekapitulasi Juni'!$BB$410:$BB$588)</f>
        <v>0</v>
      </c>
      <c r="DN103" s="324">
        <f>SUMIF('Rekapitulasi Juni'!$BA$410:$BA$588,APS!$B103,'Rekapitulasi Juni'!$BC$410:$BC$588)</f>
        <v>0</v>
      </c>
      <c r="DO103" s="324">
        <f>SUMIF('Rekapitulasi Juni'!$BA$410:$BA$588,APS!$B103,'Rekapitulasi Juni'!$BF$410:$BF$588)</f>
        <v>0</v>
      </c>
      <c r="DP103" s="325">
        <f t="shared" si="171"/>
        <v>0</v>
      </c>
      <c r="DQ103" s="325">
        <f t="shared" si="172"/>
        <v>0</v>
      </c>
      <c r="DR103" s="27"/>
      <c r="DS103" s="324">
        <f>SUMIF('Rekapitulasi Juni'!$BP$410:$BP$588,APS!$B103,'Rekapitulasi Juni'!$BQ$410:$BQ$588)</f>
        <v>0</v>
      </c>
      <c r="DT103" s="324">
        <f>SUMIF('Rekapitulasi Juni'!$BP$410:$BP$588,APS!$B103,'Rekapitulasi Juni'!$BR$410:$BR$588)</f>
        <v>0</v>
      </c>
      <c r="DU103" s="27"/>
      <c r="DV103" s="325">
        <f t="shared" si="173"/>
        <v>0</v>
      </c>
      <c r="DW103" s="325">
        <f t="shared" si="174"/>
        <v>0</v>
      </c>
      <c r="DX103" s="41">
        <f t="shared" si="175"/>
        <v>0</v>
      </c>
      <c r="DY103" s="41">
        <f t="shared" si="176"/>
        <v>0</v>
      </c>
      <c r="DZ103" s="41">
        <f t="shared" si="177"/>
        <v>0</v>
      </c>
      <c r="EA103" s="41">
        <f t="shared" si="178"/>
        <v>0</v>
      </c>
      <c r="EB103" s="41">
        <f t="shared" si="179"/>
        <v>0</v>
      </c>
      <c r="EC103" s="41">
        <f t="shared" si="180"/>
        <v>0</v>
      </c>
      <c r="ED103" s="180">
        <f t="shared" si="181"/>
        <v>0</v>
      </c>
      <c r="EE103" s="27">
        <v>0</v>
      </c>
      <c r="EF103" s="27"/>
      <c r="EG103" s="324">
        <f>SUMIF('Rekapitulasi Juni'!$D$608:$D$786,APS!$B103,'Rekapitulasi Juni'!$E$608:$E$786)</f>
        <v>0</v>
      </c>
      <c r="EH103" s="324">
        <f>SUMIF('Rekapitulasi Juni'!$D$608:$D$786,APS!$B103,'Rekapitulasi Juni'!$F$608:$F$786)</f>
        <v>0</v>
      </c>
      <c r="EI103" s="27"/>
      <c r="EJ103" s="325">
        <f t="shared" si="182"/>
        <v>0</v>
      </c>
      <c r="EK103" s="325">
        <f t="shared" si="183"/>
        <v>0</v>
      </c>
      <c r="EL103" s="27"/>
      <c r="EM103" s="324">
        <f>SUMIF('Rekapitulasi Juni'!$U$608:$U$786,APS!$B103,'Rekapitulasi Juni'!$V$608:$V$786)</f>
        <v>0</v>
      </c>
      <c r="EN103" s="324">
        <f>SUMIF('Rekapitulasi Juni'!$U$608:$U$786,APS!$B103,'Rekapitulasi Juni'!$W$608:$W$786)</f>
        <v>0</v>
      </c>
      <c r="EO103" s="27"/>
      <c r="EP103" s="325">
        <f t="shared" si="184"/>
        <v>0</v>
      </c>
      <c r="EQ103" s="325">
        <f t="shared" si="185"/>
        <v>0</v>
      </c>
      <c r="ER103" s="27"/>
      <c r="ES103" s="324">
        <f>SUMIF('Rekapitulasi Juni'!$AL$608:$AL$786,APS!$B103,'Rekapitulasi Juni'!$AM$608:$AM$786)</f>
        <v>0</v>
      </c>
      <c r="ET103" s="324">
        <f>SUMIF('Rekapitulasi Juni'!$AL$608:$AL$786,APS!$B103,'Rekapitulasi Juni'!$AN$608:$AN$786)</f>
        <v>0</v>
      </c>
      <c r="EU103" s="27"/>
      <c r="EV103" s="325">
        <f t="shared" si="186"/>
        <v>0</v>
      </c>
      <c r="EW103" s="325">
        <f t="shared" si="187"/>
        <v>0</v>
      </c>
      <c r="EX103" s="27"/>
      <c r="EY103" s="324">
        <f>SUMIF('Rekapitulasi Juni'!$BA$608:$BA$786,APS!$B103,'Rekapitulasi Juni'!$BB$608:$BB$786)</f>
        <v>0</v>
      </c>
      <c r="EZ103" s="324">
        <f>SUMIF('Rekapitulasi Juni'!$BA$608:$BA$786,APS!$B103,'Rekapitulasi Juni'!$BC$608:$BC$786)</f>
        <v>0</v>
      </c>
      <c r="FA103" s="324">
        <f>SUMIF('Rekapitulasi Juni'!$BA$608:$BA$786,APS!$B103,'Rekapitulasi Juni'!$BF$608:$BF$786)</f>
        <v>0</v>
      </c>
      <c r="FB103" s="325">
        <f t="shared" si="188"/>
        <v>0</v>
      </c>
      <c r="FC103" s="325">
        <f t="shared" si="189"/>
        <v>0</v>
      </c>
      <c r="FD103" s="27"/>
      <c r="FE103" s="27"/>
      <c r="FF103" s="27"/>
      <c r="FG103" s="27"/>
      <c r="FH103" s="27"/>
      <c r="FI103" s="27"/>
      <c r="FJ103" s="41">
        <f t="shared" si="190"/>
        <v>0</v>
      </c>
      <c r="FK103" s="41">
        <f t="shared" si="191"/>
        <v>0</v>
      </c>
      <c r="FL103" s="41">
        <f t="shared" si="192"/>
        <v>0</v>
      </c>
      <c r="FM103" s="41">
        <f t="shared" si="193"/>
        <v>0</v>
      </c>
      <c r="FN103" s="41">
        <f t="shared" si="194"/>
        <v>0</v>
      </c>
      <c r="FO103" s="41">
        <f t="shared" si="195"/>
        <v>0</v>
      </c>
      <c r="FP103" s="180">
        <f t="shared" si="196"/>
        <v>0</v>
      </c>
      <c r="FQ103" s="27"/>
      <c r="FR103" s="27"/>
      <c r="FS103" s="324">
        <f>SUMIF('Rekapitulasi Juni'!$D$804:$D$984,APS!$B103,'Rekapitulasi Juni'!$E$804:$E$984)</f>
        <v>0</v>
      </c>
      <c r="FT103" s="324">
        <f>SUMIF('Rekapitulasi Juni'!$D$804:$D$984,APS!$B103,'Rekapitulasi Juni'!$F$804:$F$984)</f>
        <v>0</v>
      </c>
      <c r="FU103" s="27"/>
      <c r="FV103" s="325">
        <f t="shared" si="197"/>
        <v>0</v>
      </c>
      <c r="FW103" s="325">
        <f t="shared" si="198"/>
        <v>0</v>
      </c>
      <c r="FX103" s="27"/>
      <c r="FY103" s="324">
        <f>SUMIF('Rekapitulasi Juni'!$U$804:$U$984,APS!$B103,'Rekapitulasi Juni'!$V$804:$V$984)</f>
        <v>0</v>
      </c>
      <c r="FZ103" s="324">
        <f>SUMIF('Rekapitulasi Juni'!$U$804:$U$984,APS!$B103,'Rekapitulasi Juni'!$W$804:$W$984)</f>
        <v>0</v>
      </c>
      <c r="GA103" s="27"/>
      <c r="GB103" s="325">
        <f t="shared" si="199"/>
        <v>0</v>
      </c>
      <c r="GC103" s="325">
        <f t="shared" si="200"/>
        <v>0</v>
      </c>
      <c r="GD103" s="27"/>
      <c r="GE103" s="324">
        <f>SUMIF('Rekapitulasi Juni'!$AL$804:$AL$984,APS!$B103,'Rekapitulasi Juni'!$AM$804:$AM$984)</f>
        <v>0</v>
      </c>
      <c r="GF103" s="324">
        <f>SUMIF('Rekapitulasi Juni'!$AL$804:$AL$984,APS!$B103,'Rekapitulasi Juni'!$AN$804:$AN$984)</f>
        <v>0</v>
      </c>
      <c r="GG103" s="27"/>
      <c r="GH103" s="325">
        <f t="shared" si="125"/>
        <v>0</v>
      </c>
      <c r="GI103" s="325">
        <f t="shared" si="126"/>
        <v>0</v>
      </c>
      <c r="GJ103" s="27"/>
      <c r="GK103" s="27"/>
      <c r="GL103" s="41">
        <f t="shared" si="201"/>
        <v>0</v>
      </c>
      <c r="GM103" s="41">
        <f t="shared" si="202"/>
        <v>0</v>
      </c>
      <c r="GN103" s="41">
        <f t="shared" si="203"/>
        <v>0</v>
      </c>
      <c r="GO103" s="41">
        <f t="shared" si="204"/>
        <v>0</v>
      </c>
      <c r="GP103" s="41">
        <f t="shared" si="205"/>
        <v>0</v>
      </c>
      <c r="GQ103" s="41">
        <f t="shared" si="206"/>
        <v>0</v>
      </c>
      <c r="GR103" s="180">
        <f t="shared" si="207"/>
        <v>0</v>
      </c>
      <c r="GS103" s="41">
        <f t="shared" si="127"/>
        <v>0</v>
      </c>
      <c r="GT103" s="41">
        <f t="shared" si="128"/>
        <v>0</v>
      </c>
      <c r="GU103" s="41">
        <f t="shared" si="129"/>
        <v>0</v>
      </c>
      <c r="GV103" s="41">
        <f t="shared" si="130"/>
        <v>0</v>
      </c>
      <c r="GW103" s="41">
        <f t="shared" si="131"/>
        <v>0</v>
      </c>
      <c r="GX103" s="41">
        <f t="shared" si="132"/>
        <v>0</v>
      </c>
      <c r="GY103" s="180">
        <f t="shared" si="133"/>
        <v>0</v>
      </c>
      <c r="GZ103" s="41">
        <v>86</v>
      </c>
      <c r="HA103" s="32"/>
      <c r="HB103" s="42">
        <f t="shared" si="208"/>
        <v>52</v>
      </c>
      <c r="HC103" s="43"/>
    </row>
    <row r="104" spans="1:211" ht="15" hidden="1" customHeight="1">
      <c r="A104" s="31" t="s">
        <v>215</v>
      </c>
      <c r="B104" s="32" t="s">
        <v>216</v>
      </c>
      <c r="C104" s="31" t="s">
        <v>184</v>
      </c>
      <c r="D104" s="31" t="s">
        <v>1259</v>
      </c>
      <c r="E104" s="31" t="s">
        <v>43</v>
      </c>
      <c r="F104" s="31" t="s">
        <v>152</v>
      </c>
      <c r="G104" s="33">
        <v>0</v>
      </c>
      <c r="H104" s="33">
        <v>0</v>
      </c>
      <c r="I104" s="33">
        <v>0</v>
      </c>
      <c r="J104" s="34">
        <f>IFERROR(VLOOKUP(A104,#REF!,3,0),0)</f>
        <v>0</v>
      </c>
      <c r="K104" s="34">
        <f t="shared" si="118"/>
        <v>0</v>
      </c>
      <c r="L104" s="34">
        <v>0</v>
      </c>
      <c r="M104" s="34">
        <v>0</v>
      </c>
      <c r="N104" s="35">
        <f t="shared" si="119"/>
        <v>0</v>
      </c>
      <c r="O104" s="35">
        <f t="shared" si="120"/>
        <v>0</v>
      </c>
      <c r="P104" s="36">
        <v>0</v>
      </c>
      <c r="Q104" s="36">
        <f t="shared" si="134"/>
        <v>0</v>
      </c>
      <c r="R104" s="36"/>
      <c r="S104" s="37">
        <f ca="1">SUMIF(ROP!$D$6:$H$65536,A104,ROP!$J$6:$J$65536)</f>
        <v>0</v>
      </c>
      <c r="T104" s="37">
        <f>SUMIF(HASIL!$B:$B,APS!$B104&amp;RIGHT(APS!T$9,2),HASIL!$I:$I)</f>
        <v>0</v>
      </c>
      <c r="U104" s="37">
        <f>SUMIF(HASIL!$B:$B,APS!$B104&amp;RIGHT(APS!U$9,2),HASIL!$I:$I)</f>
        <v>0</v>
      </c>
      <c r="V104" s="37">
        <f>SUMIF(HASIL!$B:$B,APS!$B104&amp;RIGHT(APS!V$9,2),HASIL!$I:$I)</f>
        <v>0</v>
      </c>
      <c r="W104" s="37">
        <f>SUMIF(HASIL!$B:$B,APS!$B104&amp;RIGHT(APS!W$9,2),HASIL!$I:$I)</f>
        <v>0</v>
      </c>
      <c r="X104" s="38">
        <f t="shared" si="121"/>
        <v>0</v>
      </c>
      <c r="Y104" s="38">
        <f t="shared" si="122"/>
        <v>0</v>
      </c>
      <c r="Z104" s="39">
        <f t="shared" si="209"/>
        <v>0</v>
      </c>
      <c r="AA104" s="39">
        <f t="shared" si="124"/>
        <v>0</v>
      </c>
      <c r="AB104" s="40">
        <f t="shared" si="210"/>
        <v>0</v>
      </c>
      <c r="AC104" s="27">
        <v>0</v>
      </c>
      <c r="AD104" s="27"/>
      <c r="AE104" s="27"/>
      <c r="AF104" s="27"/>
      <c r="AG104" s="27"/>
      <c r="AH104" s="27"/>
      <c r="AI104" s="324">
        <f>SUMIF('Rekapitulasi Juni'!$D$9:$D$192,APS!$B104,'Rekapitulasi Juni'!$E$9:$E$192)</f>
        <v>0</v>
      </c>
      <c r="AJ104" s="324">
        <f>SUMIF('Rekapitulasi Juni'!$D$9:$D$192,APS!$B104,'Rekapitulasi Juni'!$F$9:$F$192)</f>
        <v>0</v>
      </c>
      <c r="AK104" s="324">
        <f>SUMIF('Rekapitulasi Juni'!$D$9:$D$192,APS!$B104,'Rekapitulasi Juni'!$K$9:$K$192)</f>
        <v>0</v>
      </c>
      <c r="AL104" s="325">
        <f t="shared" si="135"/>
        <v>0</v>
      </c>
      <c r="AM104" s="325">
        <f t="shared" si="136"/>
        <v>0</v>
      </c>
      <c r="AN104" s="27"/>
      <c r="AO104" s="324">
        <f>SUMIF('Rekapitulasi Juni'!$U$9:$U$192,APS!$B104,'Rekapitulasi Juni'!$V$9:$V$192)</f>
        <v>0</v>
      </c>
      <c r="AP104" s="324">
        <f>SUMIF('Rekapitulasi Juni'!$U$9:$U$192,APS!$B104,'Rekapitulasi Juni'!$W$9:$W$192)</f>
        <v>0</v>
      </c>
      <c r="AQ104" s="27"/>
      <c r="AR104" s="325">
        <f t="shared" si="137"/>
        <v>0</v>
      </c>
      <c r="AS104" s="325">
        <f t="shared" si="138"/>
        <v>0</v>
      </c>
      <c r="AT104" s="27"/>
      <c r="AU104" s="324">
        <f>SUMIF('Rekapitulasi Juni'!$AL$9:$AL$192,APS!$B104,'Rekapitulasi Juni'!$AM$9:$AM$192)</f>
        <v>0</v>
      </c>
      <c r="AV104" s="324">
        <f>SUMIF('Rekapitulasi Juni'!$AL$9:$AL$192,APS!$B104,'Rekapitulasi Juni'!$AN$9:$AN$192)</f>
        <v>0</v>
      </c>
      <c r="AW104" s="27"/>
      <c r="AX104" s="325">
        <f t="shared" si="139"/>
        <v>0</v>
      </c>
      <c r="AY104" s="325">
        <f t="shared" si="140"/>
        <v>0</v>
      </c>
      <c r="AZ104" s="41">
        <f t="shared" si="141"/>
        <v>0</v>
      </c>
      <c r="BA104" s="41">
        <f t="shared" si="142"/>
        <v>0</v>
      </c>
      <c r="BB104" s="41">
        <f t="shared" si="143"/>
        <v>0</v>
      </c>
      <c r="BC104" s="41">
        <f t="shared" si="144"/>
        <v>0</v>
      </c>
      <c r="BD104" s="41">
        <f t="shared" si="145"/>
        <v>0</v>
      </c>
      <c r="BE104" s="41">
        <f t="shared" si="146"/>
        <v>0</v>
      </c>
      <c r="BF104" s="180">
        <f t="shared" si="147"/>
        <v>0</v>
      </c>
      <c r="BG104" s="27">
        <v>0</v>
      </c>
      <c r="BH104" s="27"/>
      <c r="BI104" s="324">
        <f>SUMIF('Rekapitulasi Juni'!$D$214:$D$393,APS!$B104,'Rekapitulasi Juni'!$E$214:$E$393)</f>
        <v>0</v>
      </c>
      <c r="BJ104" s="324">
        <f>SUMIF('Rekapitulasi Juni'!$D$214:$D$393,APS!$B104,'Rekapitulasi Juni'!$F$214:$F$393)</f>
        <v>0</v>
      </c>
      <c r="BK104" s="27"/>
      <c r="BL104" s="325">
        <f t="shared" si="148"/>
        <v>0</v>
      </c>
      <c r="BM104" s="325">
        <f t="shared" si="149"/>
        <v>0</v>
      </c>
      <c r="BN104" s="27"/>
      <c r="BO104" s="324">
        <f>SUMIF('Rekapitulasi Juni'!$U$214:$U$393,APS!$B104,'Rekapitulasi Juni'!$V$214:$V$393)</f>
        <v>0</v>
      </c>
      <c r="BP104" s="324">
        <f>SUMIF('Rekapitulasi Juni'!$U$214:$U$393,APS!$B104,'Rekapitulasi Juni'!$W$214:$W$393)</f>
        <v>0</v>
      </c>
      <c r="BQ104" s="27"/>
      <c r="BR104" s="325">
        <f t="shared" si="150"/>
        <v>0</v>
      </c>
      <c r="BS104" s="325">
        <f t="shared" si="151"/>
        <v>0</v>
      </c>
      <c r="BT104" s="27"/>
      <c r="BU104" s="324">
        <f>SUMIF('Rekapitulasi Juni'!$AL$214:$AL$393,APS!$B104,'Rekapitulasi Juni'!$AM$214:$AM$393)</f>
        <v>0</v>
      </c>
      <c r="BV104" s="324">
        <f>SUMIF('Rekapitulasi Juni'!$AL$214:$AL$393,APS!$B104,'Rekapitulasi Juni'!$AN$214:$AN$393)</f>
        <v>0</v>
      </c>
      <c r="BW104" s="27"/>
      <c r="BX104" s="325">
        <f t="shared" si="152"/>
        <v>0</v>
      </c>
      <c r="BY104" s="325">
        <f t="shared" si="153"/>
        <v>0</v>
      </c>
      <c r="BZ104" s="27"/>
      <c r="CA104" s="324">
        <f>SUMIF('Rekapitulasi Juni'!$BA$214:$BA$393,APS!$B104,'Rekapitulasi Juni'!$BB$214:$BB$393)</f>
        <v>0</v>
      </c>
      <c r="CB104" s="324">
        <f>SUMIF('Rekapitulasi Juni'!$BA$214:$BA$393,APS!$B104,'Rekapitulasi Juni'!$BC$214:$BC$393)</f>
        <v>0</v>
      </c>
      <c r="CC104" s="27"/>
      <c r="CD104" s="325">
        <f t="shared" si="154"/>
        <v>0</v>
      </c>
      <c r="CE104" s="325">
        <f t="shared" si="155"/>
        <v>0</v>
      </c>
      <c r="CF104" s="27"/>
      <c r="CG104" s="324">
        <f>SUMIF('Rekapitulasi Juni'!$BP$214:$BP$393,APS!$B104,'Rekapitulasi Juni'!$BQ$214:$BQ$393)</f>
        <v>0</v>
      </c>
      <c r="CH104" s="324">
        <f>SUMIF('Rekapitulasi Juni'!$BP$214:$BP$393,APS!$B104,'Rekapitulasi Juni'!$BR$214:$BR$393)</f>
        <v>0</v>
      </c>
      <c r="CI104" s="27"/>
      <c r="CJ104" s="325">
        <f t="shared" si="156"/>
        <v>0</v>
      </c>
      <c r="CK104" s="325">
        <f t="shared" si="157"/>
        <v>0</v>
      </c>
      <c r="CL104" s="41">
        <f t="shared" si="158"/>
        <v>0</v>
      </c>
      <c r="CM104" s="41">
        <f t="shared" si="159"/>
        <v>0</v>
      </c>
      <c r="CN104" s="41">
        <f t="shared" si="160"/>
        <v>0</v>
      </c>
      <c r="CO104" s="41">
        <f t="shared" si="161"/>
        <v>0</v>
      </c>
      <c r="CP104" s="41">
        <f t="shared" si="162"/>
        <v>0</v>
      </c>
      <c r="CQ104" s="41">
        <f t="shared" si="163"/>
        <v>0</v>
      </c>
      <c r="CR104" s="180">
        <f t="shared" si="164"/>
        <v>0</v>
      </c>
      <c r="CS104" s="27">
        <v>0</v>
      </c>
      <c r="CT104" s="27"/>
      <c r="CU104" s="324">
        <f>SUMIF('Rekapitulasi Juni'!$D$410:$D$588,APS!$B104,'Rekapitulasi Juni'!$E$410:$E$588)</f>
        <v>0</v>
      </c>
      <c r="CV104" s="324">
        <f>SUMIF('Rekapitulasi Juni'!$D$410:$D$588,APS!$B104,'Rekapitulasi Juni'!$F$410:$F$588)</f>
        <v>0</v>
      </c>
      <c r="CW104" s="27"/>
      <c r="CX104" s="325">
        <f t="shared" si="165"/>
        <v>0</v>
      </c>
      <c r="CY104" s="325">
        <f t="shared" si="166"/>
        <v>0</v>
      </c>
      <c r="CZ104" s="27"/>
      <c r="DA104" s="324">
        <f>SUMIF('Rekapitulasi Juni'!$U$410:$U$588,APS!$B104,'Rekapitulasi Juni'!$V$410:$V$588)</f>
        <v>0</v>
      </c>
      <c r="DB104" s="324">
        <f>SUMIF('Rekapitulasi Juni'!$U$410:$U$588,APS!$B104,'Rekapitulasi Juni'!$W$410:$W$588)</f>
        <v>0</v>
      </c>
      <c r="DC104" s="27"/>
      <c r="DD104" s="325">
        <f t="shared" si="167"/>
        <v>0</v>
      </c>
      <c r="DE104" s="325">
        <f t="shared" si="168"/>
        <v>0</v>
      </c>
      <c r="DF104" s="27"/>
      <c r="DG104" s="324">
        <f>SUMIF('Rekapitulasi Juni'!$AL$410:$AL$588,APS!$B104,'Rekapitulasi Juni'!$AM$410:$AM$588)</f>
        <v>0</v>
      </c>
      <c r="DH104" s="324">
        <f>SUMIF('Rekapitulasi Juni'!$AL$410:$AL$588,APS!$B104,'Rekapitulasi Juni'!$AN$410:$AN$588)</f>
        <v>0</v>
      </c>
      <c r="DI104" s="27"/>
      <c r="DJ104" s="325">
        <f t="shared" si="169"/>
        <v>0</v>
      </c>
      <c r="DK104" s="325">
        <f t="shared" si="170"/>
        <v>0</v>
      </c>
      <c r="DL104" s="27"/>
      <c r="DM104" s="324">
        <f>SUMIF('Rekapitulasi Juni'!$BA$410:$BA$588,APS!$B104,'Rekapitulasi Juni'!$BB$410:$BB$588)</f>
        <v>0</v>
      </c>
      <c r="DN104" s="324">
        <f>SUMIF('Rekapitulasi Juni'!$BA$410:$BA$588,APS!$B104,'Rekapitulasi Juni'!$BC$410:$BC$588)</f>
        <v>0</v>
      </c>
      <c r="DO104" s="324">
        <f>SUMIF('Rekapitulasi Juni'!$BA$410:$BA$588,APS!$B104,'Rekapitulasi Juni'!$BF$410:$BF$588)</f>
        <v>0</v>
      </c>
      <c r="DP104" s="325">
        <f t="shared" si="171"/>
        <v>0</v>
      </c>
      <c r="DQ104" s="325">
        <f t="shared" si="172"/>
        <v>0</v>
      </c>
      <c r="DR104" s="27"/>
      <c r="DS104" s="324">
        <f>SUMIF('Rekapitulasi Juni'!$BP$410:$BP$588,APS!$B104,'Rekapitulasi Juni'!$BQ$410:$BQ$588)</f>
        <v>0</v>
      </c>
      <c r="DT104" s="324">
        <f>SUMIF('Rekapitulasi Juni'!$BP$410:$BP$588,APS!$B104,'Rekapitulasi Juni'!$BR$410:$BR$588)</f>
        <v>0</v>
      </c>
      <c r="DU104" s="27"/>
      <c r="DV104" s="325">
        <f t="shared" si="173"/>
        <v>0</v>
      </c>
      <c r="DW104" s="325">
        <f t="shared" si="174"/>
        <v>0</v>
      </c>
      <c r="DX104" s="41">
        <f t="shared" si="175"/>
        <v>0</v>
      </c>
      <c r="DY104" s="41">
        <f t="shared" si="176"/>
        <v>0</v>
      </c>
      <c r="DZ104" s="41">
        <f t="shared" si="177"/>
        <v>0</v>
      </c>
      <c r="EA104" s="41">
        <f t="shared" si="178"/>
        <v>0</v>
      </c>
      <c r="EB104" s="41">
        <f t="shared" si="179"/>
        <v>0</v>
      </c>
      <c r="EC104" s="41">
        <f t="shared" si="180"/>
        <v>0</v>
      </c>
      <c r="ED104" s="180">
        <f t="shared" si="181"/>
        <v>0</v>
      </c>
      <c r="EE104" s="27">
        <v>0</v>
      </c>
      <c r="EF104" s="27"/>
      <c r="EG104" s="324">
        <f>SUMIF('Rekapitulasi Juni'!$D$608:$D$786,APS!$B104,'Rekapitulasi Juni'!$E$608:$E$786)</f>
        <v>0</v>
      </c>
      <c r="EH104" s="324">
        <f>SUMIF('Rekapitulasi Juni'!$D$608:$D$786,APS!$B104,'Rekapitulasi Juni'!$F$608:$F$786)</f>
        <v>0</v>
      </c>
      <c r="EI104" s="27"/>
      <c r="EJ104" s="325">
        <f t="shared" si="182"/>
        <v>0</v>
      </c>
      <c r="EK104" s="325">
        <f t="shared" si="183"/>
        <v>0</v>
      </c>
      <c r="EL104" s="27"/>
      <c r="EM104" s="324">
        <f>SUMIF('Rekapitulasi Juni'!$U$608:$U$786,APS!$B104,'Rekapitulasi Juni'!$V$608:$V$786)</f>
        <v>0</v>
      </c>
      <c r="EN104" s="324">
        <f>SUMIF('Rekapitulasi Juni'!$U$608:$U$786,APS!$B104,'Rekapitulasi Juni'!$W$608:$W$786)</f>
        <v>0</v>
      </c>
      <c r="EO104" s="27"/>
      <c r="EP104" s="325">
        <f t="shared" si="184"/>
        <v>0</v>
      </c>
      <c r="EQ104" s="325">
        <f t="shared" si="185"/>
        <v>0</v>
      </c>
      <c r="ER104" s="27"/>
      <c r="ES104" s="324">
        <f>SUMIF('Rekapitulasi Juni'!$AL$608:$AL$786,APS!$B104,'Rekapitulasi Juni'!$AM$608:$AM$786)</f>
        <v>0</v>
      </c>
      <c r="ET104" s="324">
        <f>SUMIF('Rekapitulasi Juni'!$AL$608:$AL$786,APS!$B104,'Rekapitulasi Juni'!$AN$608:$AN$786)</f>
        <v>0</v>
      </c>
      <c r="EU104" s="27"/>
      <c r="EV104" s="325">
        <f t="shared" si="186"/>
        <v>0</v>
      </c>
      <c r="EW104" s="325">
        <f t="shared" si="187"/>
        <v>0</v>
      </c>
      <c r="EX104" s="27"/>
      <c r="EY104" s="324">
        <f>SUMIF('Rekapitulasi Juni'!$BA$608:$BA$786,APS!$B104,'Rekapitulasi Juni'!$BB$608:$BB$786)</f>
        <v>0</v>
      </c>
      <c r="EZ104" s="324">
        <f>SUMIF('Rekapitulasi Juni'!$BA$608:$BA$786,APS!$B104,'Rekapitulasi Juni'!$BC$608:$BC$786)</f>
        <v>0</v>
      </c>
      <c r="FA104" s="324">
        <f>SUMIF('Rekapitulasi Juni'!$BA$608:$BA$786,APS!$B104,'Rekapitulasi Juni'!$BF$608:$BF$786)</f>
        <v>0</v>
      </c>
      <c r="FB104" s="325">
        <f t="shared" si="188"/>
        <v>0</v>
      </c>
      <c r="FC104" s="325">
        <f t="shared" si="189"/>
        <v>0</v>
      </c>
      <c r="FD104" s="27"/>
      <c r="FE104" s="27"/>
      <c r="FF104" s="27"/>
      <c r="FG104" s="27"/>
      <c r="FH104" s="27"/>
      <c r="FI104" s="27"/>
      <c r="FJ104" s="41">
        <f t="shared" si="190"/>
        <v>0</v>
      </c>
      <c r="FK104" s="41">
        <f t="shared" si="191"/>
        <v>0</v>
      </c>
      <c r="FL104" s="41">
        <f t="shared" si="192"/>
        <v>0</v>
      </c>
      <c r="FM104" s="41">
        <f t="shared" si="193"/>
        <v>0</v>
      </c>
      <c r="FN104" s="41">
        <f t="shared" si="194"/>
        <v>0</v>
      </c>
      <c r="FO104" s="41">
        <f t="shared" si="195"/>
        <v>0</v>
      </c>
      <c r="FP104" s="180">
        <f t="shared" si="196"/>
        <v>0</v>
      </c>
      <c r="FQ104" s="27"/>
      <c r="FR104" s="27"/>
      <c r="FS104" s="324">
        <f>SUMIF('Rekapitulasi Juni'!$D$804:$D$984,APS!$B104,'Rekapitulasi Juni'!$E$804:$E$984)</f>
        <v>0</v>
      </c>
      <c r="FT104" s="324">
        <f>SUMIF('Rekapitulasi Juni'!$D$804:$D$984,APS!$B104,'Rekapitulasi Juni'!$F$804:$F$984)</f>
        <v>0</v>
      </c>
      <c r="FU104" s="27"/>
      <c r="FV104" s="325">
        <f t="shared" si="197"/>
        <v>0</v>
      </c>
      <c r="FW104" s="325">
        <f t="shared" si="198"/>
        <v>0</v>
      </c>
      <c r="FX104" s="27"/>
      <c r="FY104" s="324">
        <f>SUMIF('Rekapitulasi Juni'!$U$804:$U$984,APS!$B104,'Rekapitulasi Juni'!$V$804:$V$984)</f>
        <v>0</v>
      </c>
      <c r="FZ104" s="324">
        <f>SUMIF('Rekapitulasi Juni'!$U$804:$U$984,APS!$B104,'Rekapitulasi Juni'!$W$804:$W$984)</f>
        <v>0</v>
      </c>
      <c r="GA104" s="27"/>
      <c r="GB104" s="325">
        <f t="shared" si="199"/>
        <v>0</v>
      </c>
      <c r="GC104" s="325">
        <f t="shared" si="200"/>
        <v>0</v>
      </c>
      <c r="GD104" s="27"/>
      <c r="GE104" s="324">
        <f>SUMIF('Rekapitulasi Juni'!$AL$804:$AL$984,APS!$B104,'Rekapitulasi Juni'!$AM$804:$AM$984)</f>
        <v>0</v>
      </c>
      <c r="GF104" s="324">
        <f>SUMIF('Rekapitulasi Juni'!$AL$804:$AL$984,APS!$B104,'Rekapitulasi Juni'!$AN$804:$AN$984)</f>
        <v>0</v>
      </c>
      <c r="GG104" s="27"/>
      <c r="GH104" s="325">
        <f t="shared" si="125"/>
        <v>0</v>
      </c>
      <c r="GI104" s="325">
        <f t="shared" si="126"/>
        <v>0</v>
      </c>
      <c r="GJ104" s="27"/>
      <c r="GK104" s="27"/>
      <c r="GL104" s="41">
        <f t="shared" si="201"/>
        <v>0</v>
      </c>
      <c r="GM104" s="41">
        <f t="shared" si="202"/>
        <v>0</v>
      </c>
      <c r="GN104" s="41">
        <f t="shared" si="203"/>
        <v>0</v>
      </c>
      <c r="GO104" s="41">
        <f t="shared" si="204"/>
        <v>0</v>
      </c>
      <c r="GP104" s="41">
        <f t="shared" si="205"/>
        <v>0</v>
      </c>
      <c r="GQ104" s="41">
        <f t="shared" si="206"/>
        <v>0</v>
      </c>
      <c r="GR104" s="180">
        <f t="shared" si="207"/>
        <v>0</v>
      </c>
      <c r="GS104" s="41">
        <f t="shared" si="127"/>
        <v>0</v>
      </c>
      <c r="GT104" s="41">
        <f t="shared" si="128"/>
        <v>0</v>
      </c>
      <c r="GU104" s="41">
        <f t="shared" si="129"/>
        <v>0</v>
      </c>
      <c r="GV104" s="41">
        <f t="shared" si="130"/>
        <v>0</v>
      </c>
      <c r="GW104" s="41">
        <f t="shared" si="131"/>
        <v>0</v>
      </c>
      <c r="GX104" s="41">
        <f t="shared" si="132"/>
        <v>0</v>
      </c>
      <c r="GY104" s="180">
        <f t="shared" si="133"/>
        <v>0</v>
      </c>
      <c r="GZ104" s="41">
        <v>87</v>
      </c>
      <c r="HA104" s="32"/>
      <c r="HB104" s="42">
        <f t="shared" si="208"/>
        <v>0</v>
      </c>
      <c r="HC104" s="43"/>
    </row>
    <row r="105" spans="1:211" ht="15" hidden="1" customHeight="1">
      <c r="A105" s="31" t="s">
        <v>217</v>
      </c>
      <c r="B105" s="32" t="s">
        <v>218</v>
      </c>
      <c r="C105" s="31" t="s">
        <v>184</v>
      </c>
      <c r="D105" s="31" t="s">
        <v>1259</v>
      </c>
      <c r="E105" s="31" t="s">
        <v>43</v>
      </c>
      <c r="F105" s="31" t="s">
        <v>152</v>
      </c>
      <c r="G105" s="33">
        <v>0</v>
      </c>
      <c r="H105" s="33">
        <v>0</v>
      </c>
      <c r="I105" s="33">
        <v>0</v>
      </c>
      <c r="J105" s="34">
        <f>IFERROR(VLOOKUP(A105,#REF!,3,0),0)</f>
        <v>0</v>
      </c>
      <c r="K105" s="34">
        <f t="shared" si="118"/>
        <v>0</v>
      </c>
      <c r="L105" s="34">
        <v>0</v>
      </c>
      <c r="M105" s="34">
        <v>0</v>
      </c>
      <c r="N105" s="35">
        <f t="shared" si="119"/>
        <v>0</v>
      </c>
      <c r="O105" s="35">
        <f t="shared" si="120"/>
        <v>0</v>
      </c>
      <c r="P105" s="36">
        <v>0</v>
      </c>
      <c r="Q105" s="36">
        <f t="shared" si="134"/>
        <v>0</v>
      </c>
      <c r="R105" s="36"/>
      <c r="S105" s="37">
        <f ca="1">SUMIF(ROP!$D$6:$H$65536,A105,ROP!$J$6:$J$65536)</f>
        <v>0</v>
      </c>
      <c r="T105" s="37">
        <f>SUMIF(HASIL!$B:$B,APS!$B105&amp;RIGHT(APS!T$9,2),HASIL!$I:$I)</f>
        <v>0</v>
      </c>
      <c r="U105" s="37">
        <f>SUMIF(HASIL!$B:$B,APS!$B105&amp;RIGHT(APS!U$9,2),HASIL!$I:$I)</f>
        <v>0</v>
      </c>
      <c r="V105" s="37">
        <f>SUMIF(HASIL!$B:$B,APS!$B105&amp;RIGHT(APS!V$9,2),HASIL!$I:$I)</f>
        <v>0</v>
      </c>
      <c r="W105" s="37">
        <f>SUMIF(HASIL!$B:$B,APS!$B105&amp;RIGHT(APS!W$9,2),HASIL!$I:$I)</f>
        <v>0</v>
      </c>
      <c r="X105" s="38">
        <f t="shared" si="121"/>
        <v>0</v>
      </c>
      <c r="Y105" s="38">
        <f t="shared" si="122"/>
        <v>0</v>
      </c>
      <c r="Z105" s="39">
        <f t="shared" si="209"/>
        <v>0</v>
      </c>
      <c r="AA105" s="39">
        <f t="shared" si="124"/>
        <v>0</v>
      </c>
      <c r="AB105" s="40">
        <f t="shared" si="210"/>
        <v>0</v>
      </c>
      <c r="AC105" s="27">
        <v>0</v>
      </c>
      <c r="AD105" s="27"/>
      <c r="AE105" s="27"/>
      <c r="AF105" s="27"/>
      <c r="AG105" s="27"/>
      <c r="AH105" s="27"/>
      <c r="AI105" s="324">
        <f>SUMIF('Rekapitulasi Juni'!$D$9:$D$192,APS!$B105,'Rekapitulasi Juni'!$E$9:$E$192)</f>
        <v>0</v>
      </c>
      <c r="AJ105" s="324">
        <f>SUMIF('Rekapitulasi Juni'!$D$9:$D$192,APS!$B105,'Rekapitulasi Juni'!$F$9:$F$192)</f>
        <v>0</v>
      </c>
      <c r="AK105" s="324">
        <f>SUMIF('Rekapitulasi Juni'!$D$9:$D$192,APS!$B105,'Rekapitulasi Juni'!$K$9:$K$192)</f>
        <v>0</v>
      </c>
      <c r="AL105" s="325">
        <f t="shared" si="135"/>
        <v>0</v>
      </c>
      <c r="AM105" s="325">
        <f t="shared" si="136"/>
        <v>0</v>
      </c>
      <c r="AN105" s="27"/>
      <c r="AO105" s="324">
        <f>SUMIF('Rekapitulasi Juni'!$U$9:$U$192,APS!$B105,'Rekapitulasi Juni'!$V$9:$V$192)</f>
        <v>0</v>
      </c>
      <c r="AP105" s="324">
        <f>SUMIF('Rekapitulasi Juni'!$U$9:$U$192,APS!$B105,'Rekapitulasi Juni'!$W$9:$W$192)</f>
        <v>0</v>
      </c>
      <c r="AQ105" s="27"/>
      <c r="AR105" s="325">
        <f t="shared" si="137"/>
        <v>0</v>
      </c>
      <c r="AS105" s="325">
        <f t="shared" si="138"/>
        <v>0</v>
      </c>
      <c r="AT105" s="27"/>
      <c r="AU105" s="324">
        <f>SUMIF('Rekapitulasi Juni'!$AL$9:$AL$192,APS!$B105,'Rekapitulasi Juni'!$AM$9:$AM$192)</f>
        <v>0</v>
      </c>
      <c r="AV105" s="324">
        <f>SUMIF('Rekapitulasi Juni'!$AL$9:$AL$192,APS!$B105,'Rekapitulasi Juni'!$AN$9:$AN$192)</f>
        <v>0</v>
      </c>
      <c r="AW105" s="27"/>
      <c r="AX105" s="325">
        <f t="shared" si="139"/>
        <v>0</v>
      </c>
      <c r="AY105" s="325">
        <f t="shared" si="140"/>
        <v>0</v>
      </c>
      <c r="AZ105" s="41">
        <f t="shared" si="141"/>
        <v>0</v>
      </c>
      <c r="BA105" s="41">
        <f t="shared" si="142"/>
        <v>0</v>
      </c>
      <c r="BB105" s="41">
        <f t="shared" si="143"/>
        <v>0</v>
      </c>
      <c r="BC105" s="41">
        <f t="shared" si="144"/>
        <v>0</v>
      </c>
      <c r="BD105" s="41">
        <f t="shared" si="145"/>
        <v>0</v>
      </c>
      <c r="BE105" s="41">
        <f t="shared" si="146"/>
        <v>0</v>
      </c>
      <c r="BF105" s="180">
        <f t="shared" si="147"/>
        <v>0</v>
      </c>
      <c r="BG105" s="27">
        <v>0</v>
      </c>
      <c r="BH105" s="27"/>
      <c r="BI105" s="324">
        <f>SUMIF('Rekapitulasi Juni'!$D$214:$D$393,APS!$B105,'Rekapitulasi Juni'!$E$214:$E$393)</f>
        <v>0</v>
      </c>
      <c r="BJ105" s="324">
        <f>SUMIF('Rekapitulasi Juni'!$D$214:$D$393,APS!$B105,'Rekapitulasi Juni'!$F$214:$F$393)</f>
        <v>0</v>
      </c>
      <c r="BK105" s="27"/>
      <c r="BL105" s="325">
        <f t="shared" si="148"/>
        <v>0</v>
      </c>
      <c r="BM105" s="325">
        <f t="shared" si="149"/>
        <v>0</v>
      </c>
      <c r="BN105" s="27"/>
      <c r="BO105" s="324">
        <f>SUMIF('Rekapitulasi Juni'!$U$214:$U$393,APS!$B105,'Rekapitulasi Juni'!$V$214:$V$393)</f>
        <v>0</v>
      </c>
      <c r="BP105" s="324">
        <f>SUMIF('Rekapitulasi Juni'!$U$214:$U$393,APS!$B105,'Rekapitulasi Juni'!$W$214:$W$393)</f>
        <v>0</v>
      </c>
      <c r="BQ105" s="27"/>
      <c r="BR105" s="325">
        <f t="shared" si="150"/>
        <v>0</v>
      </c>
      <c r="BS105" s="325">
        <f t="shared" si="151"/>
        <v>0</v>
      </c>
      <c r="BT105" s="27"/>
      <c r="BU105" s="324">
        <f>SUMIF('Rekapitulasi Juni'!$AL$214:$AL$393,APS!$B105,'Rekapitulasi Juni'!$AM$214:$AM$393)</f>
        <v>0</v>
      </c>
      <c r="BV105" s="324">
        <f>SUMIF('Rekapitulasi Juni'!$AL$214:$AL$393,APS!$B105,'Rekapitulasi Juni'!$AN$214:$AN$393)</f>
        <v>0</v>
      </c>
      <c r="BW105" s="27"/>
      <c r="BX105" s="325">
        <f t="shared" si="152"/>
        <v>0</v>
      </c>
      <c r="BY105" s="325">
        <f t="shared" si="153"/>
        <v>0</v>
      </c>
      <c r="BZ105" s="27"/>
      <c r="CA105" s="324">
        <f>SUMIF('Rekapitulasi Juni'!$BA$214:$BA$393,APS!$B105,'Rekapitulasi Juni'!$BB$214:$BB$393)</f>
        <v>0</v>
      </c>
      <c r="CB105" s="324">
        <f>SUMIF('Rekapitulasi Juni'!$BA$214:$BA$393,APS!$B105,'Rekapitulasi Juni'!$BC$214:$BC$393)</f>
        <v>0</v>
      </c>
      <c r="CC105" s="27"/>
      <c r="CD105" s="325">
        <f t="shared" si="154"/>
        <v>0</v>
      </c>
      <c r="CE105" s="325">
        <f t="shared" si="155"/>
        <v>0</v>
      </c>
      <c r="CF105" s="27"/>
      <c r="CG105" s="324">
        <f>SUMIF('Rekapitulasi Juni'!$BP$214:$BP$393,APS!$B105,'Rekapitulasi Juni'!$BQ$214:$BQ$393)</f>
        <v>0</v>
      </c>
      <c r="CH105" s="324">
        <f>SUMIF('Rekapitulasi Juni'!$BP$214:$BP$393,APS!$B105,'Rekapitulasi Juni'!$BR$214:$BR$393)</f>
        <v>0</v>
      </c>
      <c r="CI105" s="27"/>
      <c r="CJ105" s="325">
        <f t="shared" si="156"/>
        <v>0</v>
      </c>
      <c r="CK105" s="325">
        <f t="shared" si="157"/>
        <v>0</v>
      </c>
      <c r="CL105" s="41">
        <f t="shared" si="158"/>
        <v>0</v>
      </c>
      <c r="CM105" s="41">
        <f t="shared" si="159"/>
        <v>0</v>
      </c>
      <c r="CN105" s="41">
        <f t="shared" si="160"/>
        <v>0</v>
      </c>
      <c r="CO105" s="41">
        <f t="shared" si="161"/>
        <v>0</v>
      </c>
      <c r="CP105" s="41">
        <f t="shared" si="162"/>
        <v>0</v>
      </c>
      <c r="CQ105" s="41">
        <f t="shared" si="163"/>
        <v>0</v>
      </c>
      <c r="CR105" s="180">
        <f t="shared" si="164"/>
        <v>0</v>
      </c>
      <c r="CS105" s="27">
        <v>0</v>
      </c>
      <c r="CT105" s="27"/>
      <c r="CU105" s="324">
        <f>SUMIF('Rekapitulasi Juni'!$D$410:$D$588,APS!$B105,'Rekapitulasi Juni'!$E$410:$E$588)</f>
        <v>0</v>
      </c>
      <c r="CV105" s="324">
        <f>SUMIF('Rekapitulasi Juni'!$D$410:$D$588,APS!$B105,'Rekapitulasi Juni'!$F$410:$F$588)</f>
        <v>0</v>
      </c>
      <c r="CW105" s="27"/>
      <c r="CX105" s="325">
        <f t="shared" si="165"/>
        <v>0</v>
      </c>
      <c r="CY105" s="325">
        <f t="shared" si="166"/>
        <v>0</v>
      </c>
      <c r="CZ105" s="27"/>
      <c r="DA105" s="324">
        <f>SUMIF('Rekapitulasi Juni'!$U$410:$U$588,APS!$B105,'Rekapitulasi Juni'!$V$410:$V$588)</f>
        <v>0</v>
      </c>
      <c r="DB105" s="324">
        <f>SUMIF('Rekapitulasi Juni'!$U$410:$U$588,APS!$B105,'Rekapitulasi Juni'!$W$410:$W$588)</f>
        <v>0</v>
      </c>
      <c r="DC105" s="27"/>
      <c r="DD105" s="325">
        <f t="shared" si="167"/>
        <v>0</v>
      </c>
      <c r="DE105" s="325">
        <f t="shared" si="168"/>
        <v>0</v>
      </c>
      <c r="DF105" s="27"/>
      <c r="DG105" s="324">
        <f>SUMIF('Rekapitulasi Juni'!$AL$410:$AL$588,APS!$B105,'Rekapitulasi Juni'!$AM$410:$AM$588)</f>
        <v>0</v>
      </c>
      <c r="DH105" s="324">
        <f>SUMIF('Rekapitulasi Juni'!$AL$410:$AL$588,APS!$B105,'Rekapitulasi Juni'!$AN$410:$AN$588)</f>
        <v>0</v>
      </c>
      <c r="DI105" s="27"/>
      <c r="DJ105" s="325">
        <f t="shared" si="169"/>
        <v>0</v>
      </c>
      <c r="DK105" s="325">
        <f t="shared" si="170"/>
        <v>0</v>
      </c>
      <c r="DL105" s="27"/>
      <c r="DM105" s="324">
        <f>SUMIF('Rekapitulasi Juni'!$BA$410:$BA$588,APS!$B105,'Rekapitulasi Juni'!$BB$410:$BB$588)</f>
        <v>0</v>
      </c>
      <c r="DN105" s="324">
        <f>SUMIF('Rekapitulasi Juni'!$BA$410:$BA$588,APS!$B105,'Rekapitulasi Juni'!$BC$410:$BC$588)</f>
        <v>0</v>
      </c>
      <c r="DO105" s="324">
        <f>SUMIF('Rekapitulasi Juni'!$BA$410:$BA$588,APS!$B105,'Rekapitulasi Juni'!$BF$410:$BF$588)</f>
        <v>0</v>
      </c>
      <c r="DP105" s="325">
        <f t="shared" si="171"/>
        <v>0</v>
      </c>
      <c r="DQ105" s="325">
        <f t="shared" si="172"/>
        <v>0</v>
      </c>
      <c r="DR105" s="27"/>
      <c r="DS105" s="324">
        <f>SUMIF('Rekapitulasi Juni'!$BP$410:$BP$588,APS!$B105,'Rekapitulasi Juni'!$BQ$410:$BQ$588)</f>
        <v>0</v>
      </c>
      <c r="DT105" s="324">
        <f>SUMIF('Rekapitulasi Juni'!$BP$410:$BP$588,APS!$B105,'Rekapitulasi Juni'!$BR$410:$BR$588)</f>
        <v>0</v>
      </c>
      <c r="DU105" s="27"/>
      <c r="DV105" s="325">
        <f t="shared" si="173"/>
        <v>0</v>
      </c>
      <c r="DW105" s="325">
        <f t="shared" si="174"/>
        <v>0</v>
      </c>
      <c r="DX105" s="41">
        <f t="shared" si="175"/>
        <v>0</v>
      </c>
      <c r="DY105" s="41">
        <f t="shared" si="176"/>
        <v>0</v>
      </c>
      <c r="DZ105" s="41">
        <f t="shared" si="177"/>
        <v>0</v>
      </c>
      <c r="EA105" s="41">
        <f t="shared" si="178"/>
        <v>0</v>
      </c>
      <c r="EB105" s="41">
        <f t="shared" si="179"/>
        <v>0</v>
      </c>
      <c r="EC105" s="41">
        <f t="shared" si="180"/>
        <v>0</v>
      </c>
      <c r="ED105" s="180">
        <f t="shared" si="181"/>
        <v>0</v>
      </c>
      <c r="EE105" s="27">
        <v>0</v>
      </c>
      <c r="EF105" s="27"/>
      <c r="EG105" s="324">
        <f>SUMIF('Rekapitulasi Juni'!$D$608:$D$786,APS!$B105,'Rekapitulasi Juni'!$E$608:$E$786)</f>
        <v>0</v>
      </c>
      <c r="EH105" s="324">
        <f>SUMIF('Rekapitulasi Juni'!$D$608:$D$786,APS!$B105,'Rekapitulasi Juni'!$F$608:$F$786)</f>
        <v>0</v>
      </c>
      <c r="EI105" s="27"/>
      <c r="EJ105" s="325">
        <f t="shared" si="182"/>
        <v>0</v>
      </c>
      <c r="EK105" s="325">
        <f t="shared" si="183"/>
        <v>0</v>
      </c>
      <c r="EL105" s="27"/>
      <c r="EM105" s="324">
        <f>SUMIF('Rekapitulasi Juni'!$U$608:$U$786,APS!$B105,'Rekapitulasi Juni'!$V$608:$V$786)</f>
        <v>0</v>
      </c>
      <c r="EN105" s="324">
        <f>SUMIF('Rekapitulasi Juni'!$U$608:$U$786,APS!$B105,'Rekapitulasi Juni'!$W$608:$W$786)</f>
        <v>0</v>
      </c>
      <c r="EO105" s="27"/>
      <c r="EP105" s="325">
        <f t="shared" si="184"/>
        <v>0</v>
      </c>
      <c r="EQ105" s="325">
        <f t="shared" si="185"/>
        <v>0</v>
      </c>
      <c r="ER105" s="27"/>
      <c r="ES105" s="324">
        <f>SUMIF('Rekapitulasi Juni'!$AL$608:$AL$786,APS!$B105,'Rekapitulasi Juni'!$AM$608:$AM$786)</f>
        <v>0</v>
      </c>
      <c r="ET105" s="324">
        <f>SUMIF('Rekapitulasi Juni'!$AL$608:$AL$786,APS!$B105,'Rekapitulasi Juni'!$AN$608:$AN$786)</f>
        <v>0</v>
      </c>
      <c r="EU105" s="27"/>
      <c r="EV105" s="325">
        <f t="shared" si="186"/>
        <v>0</v>
      </c>
      <c r="EW105" s="325">
        <f t="shared" si="187"/>
        <v>0</v>
      </c>
      <c r="EX105" s="27"/>
      <c r="EY105" s="324">
        <f>SUMIF('Rekapitulasi Juni'!$BA$608:$BA$786,APS!$B105,'Rekapitulasi Juni'!$BB$608:$BB$786)</f>
        <v>0</v>
      </c>
      <c r="EZ105" s="324">
        <f>SUMIF('Rekapitulasi Juni'!$BA$608:$BA$786,APS!$B105,'Rekapitulasi Juni'!$BC$608:$BC$786)</f>
        <v>0</v>
      </c>
      <c r="FA105" s="324">
        <f>SUMIF('Rekapitulasi Juni'!$BA$608:$BA$786,APS!$B105,'Rekapitulasi Juni'!$BF$608:$BF$786)</f>
        <v>0</v>
      </c>
      <c r="FB105" s="325">
        <f t="shared" si="188"/>
        <v>0</v>
      </c>
      <c r="FC105" s="325">
        <f t="shared" si="189"/>
        <v>0</v>
      </c>
      <c r="FD105" s="27"/>
      <c r="FE105" s="27"/>
      <c r="FF105" s="27"/>
      <c r="FG105" s="27"/>
      <c r="FH105" s="27"/>
      <c r="FI105" s="27"/>
      <c r="FJ105" s="41">
        <f t="shared" si="190"/>
        <v>0</v>
      </c>
      <c r="FK105" s="41">
        <f t="shared" si="191"/>
        <v>0</v>
      </c>
      <c r="FL105" s="41">
        <f t="shared" si="192"/>
        <v>0</v>
      </c>
      <c r="FM105" s="41">
        <f t="shared" si="193"/>
        <v>0</v>
      </c>
      <c r="FN105" s="41">
        <f t="shared" si="194"/>
        <v>0</v>
      </c>
      <c r="FO105" s="41">
        <f t="shared" si="195"/>
        <v>0</v>
      </c>
      <c r="FP105" s="180">
        <f t="shared" si="196"/>
        <v>0</v>
      </c>
      <c r="FQ105" s="27"/>
      <c r="FR105" s="27"/>
      <c r="FS105" s="324">
        <f>SUMIF('Rekapitulasi Juni'!$D$804:$D$984,APS!$B105,'Rekapitulasi Juni'!$E$804:$E$984)</f>
        <v>0</v>
      </c>
      <c r="FT105" s="324">
        <f>SUMIF('Rekapitulasi Juni'!$D$804:$D$984,APS!$B105,'Rekapitulasi Juni'!$F$804:$F$984)</f>
        <v>0</v>
      </c>
      <c r="FU105" s="27"/>
      <c r="FV105" s="325">
        <f t="shared" si="197"/>
        <v>0</v>
      </c>
      <c r="FW105" s="325">
        <f t="shared" si="198"/>
        <v>0</v>
      </c>
      <c r="FX105" s="27"/>
      <c r="FY105" s="324">
        <f>SUMIF('Rekapitulasi Juni'!$U$804:$U$984,APS!$B105,'Rekapitulasi Juni'!$V$804:$V$984)</f>
        <v>0</v>
      </c>
      <c r="FZ105" s="324">
        <f>SUMIF('Rekapitulasi Juni'!$U$804:$U$984,APS!$B105,'Rekapitulasi Juni'!$W$804:$W$984)</f>
        <v>0</v>
      </c>
      <c r="GA105" s="27"/>
      <c r="GB105" s="325">
        <f t="shared" si="199"/>
        <v>0</v>
      </c>
      <c r="GC105" s="325">
        <f t="shared" si="200"/>
        <v>0</v>
      </c>
      <c r="GD105" s="27"/>
      <c r="GE105" s="324">
        <f>SUMIF('Rekapitulasi Juni'!$AL$804:$AL$984,APS!$B105,'Rekapitulasi Juni'!$AM$804:$AM$984)</f>
        <v>0</v>
      </c>
      <c r="GF105" s="324">
        <f>SUMIF('Rekapitulasi Juni'!$AL$804:$AL$984,APS!$B105,'Rekapitulasi Juni'!$AN$804:$AN$984)</f>
        <v>0</v>
      </c>
      <c r="GG105" s="27"/>
      <c r="GH105" s="325">
        <f t="shared" si="125"/>
        <v>0</v>
      </c>
      <c r="GI105" s="325">
        <f t="shared" si="126"/>
        <v>0</v>
      </c>
      <c r="GJ105" s="27"/>
      <c r="GK105" s="27"/>
      <c r="GL105" s="41">
        <f t="shared" si="201"/>
        <v>0</v>
      </c>
      <c r="GM105" s="41">
        <f t="shared" si="202"/>
        <v>0</v>
      </c>
      <c r="GN105" s="41">
        <f t="shared" si="203"/>
        <v>0</v>
      </c>
      <c r="GO105" s="41">
        <f t="shared" si="204"/>
        <v>0</v>
      </c>
      <c r="GP105" s="41">
        <f t="shared" si="205"/>
        <v>0</v>
      </c>
      <c r="GQ105" s="41">
        <f t="shared" si="206"/>
        <v>0</v>
      </c>
      <c r="GR105" s="180">
        <f t="shared" si="207"/>
        <v>0</v>
      </c>
      <c r="GS105" s="41">
        <f t="shared" si="127"/>
        <v>0</v>
      </c>
      <c r="GT105" s="41">
        <f t="shared" si="128"/>
        <v>0</v>
      </c>
      <c r="GU105" s="41">
        <f t="shared" si="129"/>
        <v>0</v>
      </c>
      <c r="GV105" s="41">
        <f t="shared" si="130"/>
        <v>0</v>
      </c>
      <c r="GW105" s="41">
        <f t="shared" si="131"/>
        <v>0</v>
      </c>
      <c r="GX105" s="41">
        <f t="shared" si="132"/>
        <v>0</v>
      </c>
      <c r="GY105" s="180">
        <f t="shared" si="133"/>
        <v>0</v>
      </c>
      <c r="GZ105" s="41">
        <v>88</v>
      </c>
      <c r="HA105" s="32"/>
      <c r="HB105" s="42">
        <f t="shared" si="208"/>
        <v>0</v>
      </c>
      <c r="HC105" s="44"/>
    </row>
    <row r="106" spans="1:211" ht="15" hidden="1" customHeight="1">
      <c r="A106" s="31" t="s">
        <v>219</v>
      </c>
      <c r="B106" s="32" t="s">
        <v>220</v>
      </c>
      <c r="C106" s="31" t="s">
        <v>184</v>
      </c>
      <c r="D106" s="31" t="s">
        <v>1259</v>
      </c>
      <c r="E106" s="31" t="s">
        <v>43</v>
      </c>
      <c r="F106" s="31" t="s">
        <v>152</v>
      </c>
      <c r="G106" s="33">
        <v>30</v>
      </c>
      <c r="H106" s="33">
        <v>0</v>
      </c>
      <c r="I106" s="33">
        <v>0</v>
      </c>
      <c r="J106" s="34">
        <f>IFERROR(VLOOKUP(A106,#REF!,3,0),0)</f>
        <v>0</v>
      </c>
      <c r="K106" s="34">
        <f t="shared" si="118"/>
        <v>-24</v>
      </c>
      <c r="L106" s="34">
        <v>24</v>
      </c>
      <c r="M106" s="34">
        <v>0</v>
      </c>
      <c r="N106" s="35">
        <f t="shared" si="119"/>
        <v>54</v>
      </c>
      <c r="O106" s="35">
        <f t="shared" si="120"/>
        <v>54</v>
      </c>
      <c r="P106" s="36">
        <v>20</v>
      </c>
      <c r="Q106" s="36">
        <f t="shared" si="134"/>
        <v>0</v>
      </c>
      <c r="R106" s="36"/>
      <c r="S106" s="37">
        <f ca="1">SUMIF(ROP!$D$6:$H$65536,A106,ROP!$J$6:$J$65536)</f>
        <v>0</v>
      </c>
      <c r="T106" s="37">
        <f>SUMIF(HASIL!$B:$B,APS!$B106&amp;RIGHT(APS!T$9,2),HASIL!$I:$I)</f>
        <v>0</v>
      </c>
      <c r="U106" s="37">
        <f>SUMIF(HASIL!$B:$B,APS!$B106&amp;RIGHT(APS!U$9,2),HASIL!$I:$I)</f>
        <v>0</v>
      </c>
      <c r="V106" s="37">
        <f>SUMIF(HASIL!$B:$B,APS!$B106&amp;RIGHT(APS!V$9,2),HASIL!$I:$I)</f>
        <v>0</v>
      </c>
      <c r="W106" s="37">
        <f>SUMIF(HASIL!$B:$B,APS!$B106&amp;RIGHT(APS!W$9,2),HASIL!$I:$I)</f>
        <v>0</v>
      </c>
      <c r="X106" s="38">
        <f t="shared" si="121"/>
        <v>0</v>
      </c>
      <c r="Y106" s="38">
        <f t="shared" si="122"/>
        <v>0</v>
      </c>
      <c r="Z106" s="39">
        <f t="shared" si="209"/>
        <v>0</v>
      </c>
      <c r="AA106" s="39">
        <f t="shared" si="124"/>
        <v>0</v>
      </c>
      <c r="AB106" s="40">
        <f t="shared" si="210"/>
        <v>20</v>
      </c>
      <c r="AC106" s="27">
        <v>20</v>
      </c>
      <c r="AD106" s="27"/>
      <c r="AE106" s="27"/>
      <c r="AF106" s="27"/>
      <c r="AG106" s="27"/>
      <c r="AH106" s="27"/>
      <c r="AI106" s="324">
        <f>SUMIF('Rekapitulasi Juni'!$D$9:$D$192,APS!$B106,'Rekapitulasi Juni'!$E$9:$E$192)</f>
        <v>0</v>
      </c>
      <c r="AJ106" s="324">
        <f>SUMIF('Rekapitulasi Juni'!$D$9:$D$192,APS!$B106,'Rekapitulasi Juni'!$F$9:$F$192)</f>
        <v>0</v>
      </c>
      <c r="AK106" s="324">
        <f>SUMIF('Rekapitulasi Juni'!$D$9:$D$192,APS!$B106,'Rekapitulasi Juni'!$K$9:$K$192)</f>
        <v>0</v>
      </c>
      <c r="AL106" s="325">
        <f t="shared" si="135"/>
        <v>0</v>
      </c>
      <c r="AM106" s="325">
        <f t="shared" si="136"/>
        <v>0</v>
      </c>
      <c r="AN106" s="27"/>
      <c r="AO106" s="324">
        <f>SUMIF('Rekapitulasi Juni'!$U$9:$U$192,APS!$B106,'Rekapitulasi Juni'!$V$9:$V$192)</f>
        <v>0</v>
      </c>
      <c r="AP106" s="324">
        <f>SUMIF('Rekapitulasi Juni'!$U$9:$U$192,APS!$B106,'Rekapitulasi Juni'!$W$9:$W$192)</f>
        <v>0</v>
      </c>
      <c r="AQ106" s="27"/>
      <c r="AR106" s="325">
        <f t="shared" si="137"/>
        <v>0</v>
      </c>
      <c r="AS106" s="325">
        <f t="shared" si="138"/>
        <v>0</v>
      </c>
      <c r="AT106" s="27"/>
      <c r="AU106" s="324">
        <f>SUMIF('Rekapitulasi Juni'!$AL$9:$AL$192,APS!$B106,'Rekapitulasi Juni'!$AM$9:$AM$192)</f>
        <v>0</v>
      </c>
      <c r="AV106" s="324">
        <f>SUMIF('Rekapitulasi Juni'!$AL$9:$AL$192,APS!$B106,'Rekapitulasi Juni'!$AN$9:$AN$192)</f>
        <v>0</v>
      </c>
      <c r="AW106" s="27"/>
      <c r="AX106" s="325">
        <f t="shared" si="139"/>
        <v>0</v>
      </c>
      <c r="AY106" s="325">
        <f t="shared" si="140"/>
        <v>0</v>
      </c>
      <c r="AZ106" s="41">
        <f t="shared" si="141"/>
        <v>0</v>
      </c>
      <c r="BA106" s="41">
        <f t="shared" si="142"/>
        <v>0</v>
      </c>
      <c r="BB106" s="41">
        <f t="shared" si="143"/>
        <v>0</v>
      </c>
      <c r="BC106" s="41">
        <f t="shared" si="144"/>
        <v>0</v>
      </c>
      <c r="BD106" s="41">
        <f t="shared" si="145"/>
        <v>0</v>
      </c>
      <c r="BE106" s="41">
        <f t="shared" si="146"/>
        <v>0</v>
      </c>
      <c r="BF106" s="180">
        <f t="shared" si="147"/>
        <v>0</v>
      </c>
      <c r="BG106" s="27">
        <v>0</v>
      </c>
      <c r="BH106" s="27"/>
      <c r="BI106" s="324">
        <f>SUMIF('Rekapitulasi Juni'!$D$214:$D$393,APS!$B106,'Rekapitulasi Juni'!$E$214:$E$393)</f>
        <v>0</v>
      </c>
      <c r="BJ106" s="324">
        <f>SUMIF('Rekapitulasi Juni'!$D$214:$D$393,APS!$B106,'Rekapitulasi Juni'!$F$214:$F$393)</f>
        <v>0</v>
      </c>
      <c r="BK106" s="27"/>
      <c r="BL106" s="325">
        <f t="shared" si="148"/>
        <v>0</v>
      </c>
      <c r="BM106" s="325">
        <f t="shared" si="149"/>
        <v>0</v>
      </c>
      <c r="BN106" s="27"/>
      <c r="BO106" s="324">
        <f>SUMIF('Rekapitulasi Juni'!$U$214:$U$393,APS!$B106,'Rekapitulasi Juni'!$V$214:$V$393)</f>
        <v>0</v>
      </c>
      <c r="BP106" s="324">
        <f>SUMIF('Rekapitulasi Juni'!$U$214:$U$393,APS!$B106,'Rekapitulasi Juni'!$W$214:$W$393)</f>
        <v>0</v>
      </c>
      <c r="BQ106" s="27"/>
      <c r="BR106" s="325">
        <f t="shared" si="150"/>
        <v>0</v>
      </c>
      <c r="BS106" s="325">
        <f t="shared" si="151"/>
        <v>0</v>
      </c>
      <c r="BT106" s="27"/>
      <c r="BU106" s="324">
        <f>SUMIF('Rekapitulasi Juni'!$AL$214:$AL$393,APS!$B106,'Rekapitulasi Juni'!$AM$214:$AM$393)</f>
        <v>0</v>
      </c>
      <c r="BV106" s="324">
        <f>SUMIF('Rekapitulasi Juni'!$AL$214:$AL$393,APS!$B106,'Rekapitulasi Juni'!$AN$214:$AN$393)</f>
        <v>0</v>
      </c>
      <c r="BW106" s="27"/>
      <c r="BX106" s="325">
        <f t="shared" si="152"/>
        <v>0</v>
      </c>
      <c r="BY106" s="325">
        <f t="shared" si="153"/>
        <v>0</v>
      </c>
      <c r="BZ106" s="27"/>
      <c r="CA106" s="324">
        <f>SUMIF('Rekapitulasi Juni'!$BA$214:$BA$393,APS!$B106,'Rekapitulasi Juni'!$BB$214:$BB$393)</f>
        <v>0</v>
      </c>
      <c r="CB106" s="324">
        <f>SUMIF('Rekapitulasi Juni'!$BA$214:$BA$393,APS!$B106,'Rekapitulasi Juni'!$BC$214:$BC$393)</f>
        <v>0</v>
      </c>
      <c r="CC106" s="27"/>
      <c r="CD106" s="325">
        <f t="shared" si="154"/>
        <v>0</v>
      </c>
      <c r="CE106" s="325">
        <f t="shared" si="155"/>
        <v>0</v>
      </c>
      <c r="CF106" s="27"/>
      <c r="CG106" s="324">
        <f>SUMIF('Rekapitulasi Juni'!$BP$214:$BP$393,APS!$B106,'Rekapitulasi Juni'!$BQ$214:$BQ$393)</f>
        <v>0</v>
      </c>
      <c r="CH106" s="324">
        <f>SUMIF('Rekapitulasi Juni'!$BP$214:$BP$393,APS!$B106,'Rekapitulasi Juni'!$BR$214:$BR$393)</f>
        <v>0</v>
      </c>
      <c r="CI106" s="27"/>
      <c r="CJ106" s="325">
        <f t="shared" si="156"/>
        <v>0</v>
      </c>
      <c r="CK106" s="325">
        <f t="shared" si="157"/>
        <v>0</v>
      </c>
      <c r="CL106" s="41">
        <f t="shared" si="158"/>
        <v>0</v>
      </c>
      <c r="CM106" s="41">
        <f t="shared" si="159"/>
        <v>0</v>
      </c>
      <c r="CN106" s="41">
        <f t="shared" si="160"/>
        <v>0</v>
      </c>
      <c r="CO106" s="41">
        <f t="shared" si="161"/>
        <v>0</v>
      </c>
      <c r="CP106" s="41">
        <f t="shared" si="162"/>
        <v>0</v>
      </c>
      <c r="CQ106" s="41">
        <f t="shared" si="163"/>
        <v>0</v>
      </c>
      <c r="CR106" s="180">
        <f t="shared" si="164"/>
        <v>0</v>
      </c>
      <c r="CS106" s="27">
        <v>0</v>
      </c>
      <c r="CT106" s="27"/>
      <c r="CU106" s="324">
        <f>SUMIF('Rekapitulasi Juni'!$D$410:$D$588,APS!$B106,'Rekapitulasi Juni'!$E$410:$E$588)</f>
        <v>0</v>
      </c>
      <c r="CV106" s="324">
        <f>SUMIF('Rekapitulasi Juni'!$D$410:$D$588,APS!$B106,'Rekapitulasi Juni'!$F$410:$F$588)</f>
        <v>0</v>
      </c>
      <c r="CW106" s="27"/>
      <c r="CX106" s="325">
        <f t="shared" si="165"/>
        <v>0</v>
      </c>
      <c r="CY106" s="325">
        <f t="shared" si="166"/>
        <v>0</v>
      </c>
      <c r="CZ106" s="27"/>
      <c r="DA106" s="324">
        <f>SUMIF('Rekapitulasi Juni'!$U$410:$U$588,APS!$B106,'Rekapitulasi Juni'!$V$410:$V$588)</f>
        <v>0</v>
      </c>
      <c r="DB106" s="324">
        <f>SUMIF('Rekapitulasi Juni'!$U$410:$U$588,APS!$B106,'Rekapitulasi Juni'!$W$410:$W$588)</f>
        <v>0</v>
      </c>
      <c r="DC106" s="27"/>
      <c r="DD106" s="325">
        <f t="shared" si="167"/>
        <v>0</v>
      </c>
      <c r="DE106" s="325">
        <f t="shared" si="168"/>
        <v>0</v>
      </c>
      <c r="DF106" s="27"/>
      <c r="DG106" s="324">
        <f>SUMIF('Rekapitulasi Juni'!$AL$410:$AL$588,APS!$B106,'Rekapitulasi Juni'!$AM$410:$AM$588)</f>
        <v>0</v>
      </c>
      <c r="DH106" s="324">
        <f>SUMIF('Rekapitulasi Juni'!$AL$410:$AL$588,APS!$B106,'Rekapitulasi Juni'!$AN$410:$AN$588)</f>
        <v>0</v>
      </c>
      <c r="DI106" s="27"/>
      <c r="DJ106" s="325">
        <f t="shared" si="169"/>
        <v>0</v>
      </c>
      <c r="DK106" s="325">
        <f t="shared" si="170"/>
        <v>0</v>
      </c>
      <c r="DL106" s="27"/>
      <c r="DM106" s="324">
        <f>SUMIF('Rekapitulasi Juni'!$BA$410:$BA$588,APS!$B106,'Rekapitulasi Juni'!$BB$410:$BB$588)</f>
        <v>0</v>
      </c>
      <c r="DN106" s="324">
        <f>SUMIF('Rekapitulasi Juni'!$BA$410:$BA$588,APS!$B106,'Rekapitulasi Juni'!$BC$410:$BC$588)</f>
        <v>0</v>
      </c>
      <c r="DO106" s="324">
        <f>SUMIF('Rekapitulasi Juni'!$BA$410:$BA$588,APS!$B106,'Rekapitulasi Juni'!$BF$410:$BF$588)</f>
        <v>0</v>
      </c>
      <c r="DP106" s="325">
        <f t="shared" si="171"/>
        <v>0</v>
      </c>
      <c r="DQ106" s="325">
        <f t="shared" si="172"/>
        <v>0</v>
      </c>
      <c r="DR106" s="27"/>
      <c r="DS106" s="324">
        <f>SUMIF('Rekapitulasi Juni'!$BP$410:$BP$588,APS!$B106,'Rekapitulasi Juni'!$BQ$410:$BQ$588)</f>
        <v>0</v>
      </c>
      <c r="DT106" s="324">
        <f>SUMIF('Rekapitulasi Juni'!$BP$410:$BP$588,APS!$B106,'Rekapitulasi Juni'!$BR$410:$BR$588)</f>
        <v>0</v>
      </c>
      <c r="DU106" s="27"/>
      <c r="DV106" s="325">
        <f t="shared" si="173"/>
        <v>0</v>
      </c>
      <c r="DW106" s="325">
        <f t="shared" si="174"/>
        <v>0</v>
      </c>
      <c r="DX106" s="41">
        <f t="shared" si="175"/>
        <v>0</v>
      </c>
      <c r="DY106" s="41">
        <f t="shared" si="176"/>
        <v>0</v>
      </c>
      <c r="DZ106" s="41">
        <f t="shared" si="177"/>
        <v>0</v>
      </c>
      <c r="EA106" s="41">
        <f t="shared" si="178"/>
        <v>0</v>
      </c>
      <c r="EB106" s="41">
        <f t="shared" si="179"/>
        <v>0</v>
      </c>
      <c r="EC106" s="41">
        <f t="shared" si="180"/>
        <v>0</v>
      </c>
      <c r="ED106" s="180">
        <f t="shared" si="181"/>
        <v>0</v>
      </c>
      <c r="EE106" s="27">
        <v>0</v>
      </c>
      <c r="EF106" s="27"/>
      <c r="EG106" s="324">
        <f>SUMIF('Rekapitulasi Juni'!$D$608:$D$786,APS!$B106,'Rekapitulasi Juni'!$E$608:$E$786)</f>
        <v>0</v>
      </c>
      <c r="EH106" s="324">
        <f>SUMIF('Rekapitulasi Juni'!$D$608:$D$786,APS!$B106,'Rekapitulasi Juni'!$F$608:$F$786)</f>
        <v>0</v>
      </c>
      <c r="EI106" s="27"/>
      <c r="EJ106" s="325">
        <f t="shared" si="182"/>
        <v>0</v>
      </c>
      <c r="EK106" s="325">
        <f t="shared" si="183"/>
        <v>0</v>
      </c>
      <c r="EL106" s="27"/>
      <c r="EM106" s="324">
        <f>SUMIF('Rekapitulasi Juni'!$U$608:$U$786,APS!$B106,'Rekapitulasi Juni'!$V$608:$V$786)</f>
        <v>0</v>
      </c>
      <c r="EN106" s="324">
        <f>SUMIF('Rekapitulasi Juni'!$U$608:$U$786,APS!$B106,'Rekapitulasi Juni'!$W$608:$W$786)</f>
        <v>0</v>
      </c>
      <c r="EO106" s="27"/>
      <c r="EP106" s="325">
        <f t="shared" si="184"/>
        <v>0</v>
      </c>
      <c r="EQ106" s="325">
        <f t="shared" si="185"/>
        <v>0</v>
      </c>
      <c r="ER106" s="27"/>
      <c r="ES106" s="324">
        <f>SUMIF('Rekapitulasi Juni'!$AL$608:$AL$786,APS!$B106,'Rekapitulasi Juni'!$AM$608:$AM$786)</f>
        <v>0</v>
      </c>
      <c r="ET106" s="324">
        <f>SUMIF('Rekapitulasi Juni'!$AL$608:$AL$786,APS!$B106,'Rekapitulasi Juni'!$AN$608:$AN$786)</f>
        <v>0</v>
      </c>
      <c r="EU106" s="27"/>
      <c r="EV106" s="325">
        <f t="shared" si="186"/>
        <v>0</v>
      </c>
      <c r="EW106" s="325">
        <f t="shared" si="187"/>
        <v>0</v>
      </c>
      <c r="EX106" s="27"/>
      <c r="EY106" s="324">
        <f>SUMIF('Rekapitulasi Juni'!$BA$608:$BA$786,APS!$B106,'Rekapitulasi Juni'!$BB$608:$BB$786)</f>
        <v>0</v>
      </c>
      <c r="EZ106" s="324">
        <f>SUMIF('Rekapitulasi Juni'!$BA$608:$BA$786,APS!$B106,'Rekapitulasi Juni'!$BC$608:$BC$786)</f>
        <v>0</v>
      </c>
      <c r="FA106" s="324">
        <f>SUMIF('Rekapitulasi Juni'!$BA$608:$BA$786,APS!$B106,'Rekapitulasi Juni'!$BF$608:$BF$786)</f>
        <v>0</v>
      </c>
      <c r="FB106" s="325">
        <f t="shared" si="188"/>
        <v>0</v>
      </c>
      <c r="FC106" s="325">
        <f t="shared" si="189"/>
        <v>0</v>
      </c>
      <c r="FD106" s="27"/>
      <c r="FE106" s="27"/>
      <c r="FF106" s="27"/>
      <c r="FG106" s="27"/>
      <c r="FH106" s="27"/>
      <c r="FI106" s="27"/>
      <c r="FJ106" s="41">
        <f t="shared" si="190"/>
        <v>0</v>
      </c>
      <c r="FK106" s="41">
        <f t="shared" si="191"/>
        <v>0</v>
      </c>
      <c r="FL106" s="41">
        <f t="shared" si="192"/>
        <v>0</v>
      </c>
      <c r="FM106" s="41">
        <f t="shared" si="193"/>
        <v>0</v>
      </c>
      <c r="FN106" s="41">
        <f t="shared" si="194"/>
        <v>0</v>
      </c>
      <c r="FO106" s="41">
        <f t="shared" si="195"/>
        <v>0</v>
      </c>
      <c r="FP106" s="180">
        <f t="shared" si="196"/>
        <v>0</v>
      </c>
      <c r="FQ106" s="27"/>
      <c r="FR106" s="27"/>
      <c r="FS106" s="324">
        <f>SUMIF('Rekapitulasi Juni'!$D$804:$D$984,APS!$B106,'Rekapitulasi Juni'!$E$804:$E$984)</f>
        <v>0</v>
      </c>
      <c r="FT106" s="324">
        <f>SUMIF('Rekapitulasi Juni'!$D$804:$D$984,APS!$B106,'Rekapitulasi Juni'!$F$804:$F$984)</f>
        <v>0</v>
      </c>
      <c r="FU106" s="27"/>
      <c r="FV106" s="325">
        <f t="shared" si="197"/>
        <v>0</v>
      </c>
      <c r="FW106" s="325">
        <f t="shared" si="198"/>
        <v>0</v>
      </c>
      <c r="FX106" s="27"/>
      <c r="FY106" s="324">
        <f>SUMIF('Rekapitulasi Juni'!$U$804:$U$984,APS!$B106,'Rekapitulasi Juni'!$V$804:$V$984)</f>
        <v>0</v>
      </c>
      <c r="FZ106" s="324">
        <f>SUMIF('Rekapitulasi Juni'!$U$804:$U$984,APS!$B106,'Rekapitulasi Juni'!$W$804:$W$984)</f>
        <v>0</v>
      </c>
      <c r="GA106" s="27"/>
      <c r="GB106" s="325">
        <f t="shared" si="199"/>
        <v>0</v>
      </c>
      <c r="GC106" s="325">
        <f t="shared" si="200"/>
        <v>0</v>
      </c>
      <c r="GD106" s="27"/>
      <c r="GE106" s="324">
        <f>SUMIF('Rekapitulasi Juni'!$AL$804:$AL$984,APS!$B106,'Rekapitulasi Juni'!$AM$804:$AM$984)</f>
        <v>0</v>
      </c>
      <c r="GF106" s="324">
        <f>SUMIF('Rekapitulasi Juni'!$AL$804:$AL$984,APS!$B106,'Rekapitulasi Juni'!$AN$804:$AN$984)</f>
        <v>0</v>
      </c>
      <c r="GG106" s="27"/>
      <c r="GH106" s="325">
        <f t="shared" si="125"/>
        <v>0</v>
      </c>
      <c r="GI106" s="325">
        <f t="shared" si="126"/>
        <v>0</v>
      </c>
      <c r="GJ106" s="27"/>
      <c r="GK106" s="27"/>
      <c r="GL106" s="41">
        <f t="shared" si="201"/>
        <v>0</v>
      </c>
      <c r="GM106" s="41">
        <f t="shared" si="202"/>
        <v>0</v>
      </c>
      <c r="GN106" s="41">
        <f t="shared" si="203"/>
        <v>0</v>
      </c>
      <c r="GO106" s="41">
        <f t="shared" si="204"/>
        <v>0</v>
      </c>
      <c r="GP106" s="41">
        <f t="shared" si="205"/>
        <v>0</v>
      </c>
      <c r="GQ106" s="41">
        <f t="shared" si="206"/>
        <v>0</v>
      </c>
      <c r="GR106" s="180">
        <f t="shared" si="207"/>
        <v>0</v>
      </c>
      <c r="GS106" s="41">
        <f t="shared" si="127"/>
        <v>0</v>
      </c>
      <c r="GT106" s="41">
        <f t="shared" si="128"/>
        <v>0</v>
      </c>
      <c r="GU106" s="41">
        <f t="shared" si="129"/>
        <v>0</v>
      </c>
      <c r="GV106" s="41">
        <f t="shared" si="130"/>
        <v>0</v>
      </c>
      <c r="GW106" s="41">
        <f t="shared" si="131"/>
        <v>0</v>
      </c>
      <c r="GX106" s="41">
        <f t="shared" si="132"/>
        <v>0</v>
      </c>
      <c r="GY106" s="180">
        <f t="shared" si="133"/>
        <v>0</v>
      </c>
      <c r="GZ106" s="41">
        <v>89</v>
      </c>
      <c r="HA106" s="32"/>
      <c r="HB106" s="42">
        <f t="shared" si="208"/>
        <v>-10</v>
      </c>
      <c r="HC106" s="44"/>
    </row>
    <row r="107" spans="1:211" ht="15" hidden="1" customHeight="1">
      <c r="A107" s="31" t="s">
        <v>221</v>
      </c>
      <c r="B107" s="32" t="s">
        <v>222</v>
      </c>
      <c r="C107" s="31" t="s">
        <v>184</v>
      </c>
      <c r="D107" s="31" t="s">
        <v>1259</v>
      </c>
      <c r="E107" s="31" t="s">
        <v>43</v>
      </c>
      <c r="F107" s="31" t="s">
        <v>152</v>
      </c>
      <c r="G107" s="33">
        <v>2</v>
      </c>
      <c r="H107" s="33">
        <v>0</v>
      </c>
      <c r="I107" s="33">
        <v>0</v>
      </c>
      <c r="J107" s="34">
        <f>IFERROR(VLOOKUP(A107,#REF!,3,0),0)</f>
        <v>0</v>
      </c>
      <c r="K107" s="34">
        <f t="shared" si="118"/>
        <v>2</v>
      </c>
      <c r="L107" s="34">
        <v>22</v>
      </c>
      <c r="M107" s="34">
        <v>24</v>
      </c>
      <c r="N107" s="35">
        <f t="shared" si="119"/>
        <v>0</v>
      </c>
      <c r="O107" s="35">
        <f t="shared" si="120"/>
        <v>0</v>
      </c>
      <c r="P107" s="36">
        <v>0</v>
      </c>
      <c r="Q107" s="36">
        <f t="shared" si="134"/>
        <v>0</v>
      </c>
      <c r="R107" s="36">
        <v>-2</v>
      </c>
      <c r="S107" s="37">
        <f ca="1">SUMIF(ROP!$D$6:$H$65536,A107,ROP!$J$6:$J$65536)</f>
        <v>0</v>
      </c>
      <c r="T107" s="37">
        <f>SUMIF(HASIL!$B:$B,APS!$B107&amp;RIGHT(APS!T$9,2),HASIL!$I:$I)</f>
        <v>0</v>
      </c>
      <c r="U107" s="37">
        <f>SUMIF(HASIL!$B:$B,APS!$B107&amp;RIGHT(APS!U$9,2),HASIL!$I:$I)</f>
        <v>0</v>
      </c>
      <c r="V107" s="37">
        <f>SUMIF(HASIL!$B:$B,APS!$B107&amp;RIGHT(APS!V$9,2),HASIL!$I:$I)</f>
        <v>0</v>
      </c>
      <c r="W107" s="37">
        <f>SUMIF(HASIL!$B:$B,APS!$B107&amp;RIGHT(APS!W$9,2),HASIL!$I:$I)</f>
        <v>0</v>
      </c>
      <c r="X107" s="38">
        <f t="shared" si="121"/>
        <v>0</v>
      </c>
      <c r="Y107" s="38">
        <f t="shared" si="122"/>
        <v>0</v>
      </c>
      <c r="Z107" s="39">
        <f t="shared" si="209"/>
        <v>0</v>
      </c>
      <c r="AA107" s="39">
        <f t="shared" si="124"/>
        <v>0</v>
      </c>
      <c r="AB107" s="40">
        <f t="shared" si="210"/>
        <v>0</v>
      </c>
      <c r="AC107" s="27">
        <v>0</v>
      </c>
      <c r="AD107" s="27"/>
      <c r="AE107" s="27"/>
      <c r="AF107" s="27"/>
      <c r="AG107" s="27"/>
      <c r="AH107" s="27"/>
      <c r="AI107" s="324">
        <f>SUMIF('Rekapitulasi Juni'!$D$9:$D$192,APS!$B107,'Rekapitulasi Juni'!$E$9:$E$192)</f>
        <v>0</v>
      </c>
      <c r="AJ107" s="324">
        <f>SUMIF('Rekapitulasi Juni'!$D$9:$D$192,APS!$B107,'Rekapitulasi Juni'!$F$9:$F$192)</f>
        <v>0</v>
      </c>
      <c r="AK107" s="324">
        <f>SUMIF('Rekapitulasi Juni'!$D$9:$D$192,APS!$B107,'Rekapitulasi Juni'!$K$9:$K$192)</f>
        <v>0</v>
      </c>
      <c r="AL107" s="325">
        <f t="shared" si="135"/>
        <v>0</v>
      </c>
      <c r="AM107" s="325">
        <f t="shared" si="136"/>
        <v>0</v>
      </c>
      <c r="AN107" s="27"/>
      <c r="AO107" s="324">
        <f>SUMIF('Rekapitulasi Juni'!$U$9:$U$192,APS!$B107,'Rekapitulasi Juni'!$V$9:$V$192)</f>
        <v>0</v>
      </c>
      <c r="AP107" s="324">
        <f>SUMIF('Rekapitulasi Juni'!$U$9:$U$192,APS!$B107,'Rekapitulasi Juni'!$W$9:$W$192)</f>
        <v>0</v>
      </c>
      <c r="AQ107" s="27"/>
      <c r="AR107" s="325">
        <f t="shared" si="137"/>
        <v>0</v>
      </c>
      <c r="AS107" s="325">
        <f t="shared" si="138"/>
        <v>0</v>
      </c>
      <c r="AT107" s="27"/>
      <c r="AU107" s="324">
        <f>SUMIF('Rekapitulasi Juni'!$AL$9:$AL$192,APS!$B107,'Rekapitulasi Juni'!$AM$9:$AM$192)</f>
        <v>0</v>
      </c>
      <c r="AV107" s="324">
        <f>SUMIF('Rekapitulasi Juni'!$AL$9:$AL$192,APS!$B107,'Rekapitulasi Juni'!$AN$9:$AN$192)</f>
        <v>0</v>
      </c>
      <c r="AW107" s="27"/>
      <c r="AX107" s="325">
        <f t="shared" si="139"/>
        <v>0</v>
      </c>
      <c r="AY107" s="325">
        <f t="shared" si="140"/>
        <v>0</v>
      </c>
      <c r="AZ107" s="41">
        <f t="shared" si="141"/>
        <v>0</v>
      </c>
      <c r="BA107" s="41">
        <f t="shared" si="142"/>
        <v>0</v>
      </c>
      <c r="BB107" s="41">
        <f t="shared" si="143"/>
        <v>0</v>
      </c>
      <c r="BC107" s="41">
        <f t="shared" si="144"/>
        <v>0</v>
      </c>
      <c r="BD107" s="41">
        <f t="shared" si="145"/>
        <v>0</v>
      </c>
      <c r="BE107" s="41">
        <f t="shared" si="146"/>
        <v>0</v>
      </c>
      <c r="BF107" s="180">
        <f t="shared" si="147"/>
        <v>0</v>
      </c>
      <c r="BG107" s="27">
        <v>0</v>
      </c>
      <c r="BH107" s="27"/>
      <c r="BI107" s="324">
        <f>SUMIF('Rekapitulasi Juni'!$D$214:$D$393,APS!$B107,'Rekapitulasi Juni'!$E$214:$E$393)</f>
        <v>0</v>
      </c>
      <c r="BJ107" s="324">
        <f>SUMIF('Rekapitulasi Juni'!$D$214:$D$393,APS!$B107,'Rekapitulasi Juni'!$F$214:$F$393)</f>
        <v>0</v>
      </c>
      <c r="BK107" s="27"/>
      <c r="BL107" s="325">
        <f t="shared" si="148"/>
        <v>0</v>
      </c>
      <c r="BM107" s="325">
        <f t="shared" si="149"/>
        <v>0</v>
      </c>
      <c r="BN107" s="27"/>
      <c r="BO107" s="324">
        <f>SUMIF('Rekapitulasi Juni'!$U$214:$U$393,APS!$B107,'Rekapitulasi Juni'!$V$214:$V$393)</f>
        <v>0</v>
      </c>
      <c r="BP107" s="324">
        <f>SUMIF('Rekapitulasi Juni'!$U$214:$U$393,APS!$B107,'Rekapitulasi Juni'!$W$214:$W$393)</f>
        <v>0</v>
      </c>
      <c r="BQ107" s="27"/>
      <c r="BR107" s="325">
        <f t="shared" si="150"/>
        <v>0</v>
      </c>
      <c r="BS107" s="325">
        <f t="shared" si="151"/>
        <v>0</v>
      </c>
      <c r="BT107" s="27"/>
      <c r="BU107" s="324">
        <f>SUMIF('Rekapitulasi Juni'!$AL$214:$AL$393,APS!$B107,'Rekapitulasi Juni'!$AM$214:$AM$393)</f>
        <v>0</v>
      </c>
      <c r="BV107" s="324">
        <f>SUMIF('Rekapitulasi Juni'!$AL$214:$AL$393,APS!$B107,'Rekapitulasi Juni'!$AN$214:$AN$393)</f>
        <v>0</v>
      </c>
      <c r="BW107" s="27"/>
      <c r="BX107" s="325">
        <f t="shared" si="152"/>
        <v>0</v>
      </c>
      <c r="BY107" s="325">
        <f t="shared" si="153"/>
        <v>0</v>
      </c>
      <c r="BZ107" s="27"/>
      <c r="CA107" s="324">
        <f>SUMIF('Rekapitulasi Juni'!$BA$214:$BA$393,APS!$B107,'Rekapitulasi Juni'!$BB$214:$BB$393)</f>
        <v>0</v>
      </c>
      <c r="CB107" s="324">
        <f>SUMIF('Rekapitulasi Juni'!$BA$214:$BA$393,APS!$B107,'Rekapitulasi Juni'!$BC$214:$BC$393)</f>
        <v>0</v>
      </c>
      <c r="CC107" s="27"/>
      <c r="CD107" s="325">
        <f t="shared" si="154"/>
        <v>0</v>
      </c>
      <c r="CE107" s="325">
        <f t="shared" si="155"/>
        <v>0</v>
      </c>
      <c r="CF107" s="27"/>
      <c r="CG107" s="324">
        <f>SUMIF('Rekapitulasi Juni'!$BP$214:$BP$393,APS!$B107,'Rekapitulasi Juni'!$BQ$214:$BQ$393)</f>
        <v>0</v>
      </c>
      <c r="CH107" s="324">
        <f>SUMIF('Rekapitulasi Juni'!$BP$214:$BP$393,APS!$B107,'Rekapitulasi Juni'!$BR$214:$BR$393)</f>
        <v>0</v>
      </c>
      <c r="CI107" s="27"/>
      <c r="CJ107" s="325">
        <f t="shared" si="156"/>
        <v>0</v>
      </c>
      <c r="CK107" s="325">
        <f t="shared" si="157"/>
        <v>0</v>
      </c>
      <c r="CL107" s="41">
        <f t="shared" si="158"/>
        <v>0</v>
      </c>
      <c r="CM107" s="41">
        <f t="shared" si="159"/>
        <v>0</v>
      </c>
      <c r="CN107" s="41">
        <f t="shared" si="160"/>
        <v>0</v>
      </c>
      <c r="CO107" s="41">
        <f t="shared" si="161"/>
        <v>0</v>
      </c>
      <c r="CP107" s="41">
        <f t="shared" si="162"/>
        <v>0</v>
      </c>
      <c r="CQ107" s="41">
        <f t="shared" si="163"/>
        <v>0</v>
      </c>
      <c r="CR107" s="180">
        <f t="shared" si="164"/>
        <v>0</v>
      </c>
      <c r="CS107" s="27">
        <v>0</v>
      </c>
      <c r="CT107" s="27"/>
      <c r="CU107" s="324">
        <f>SUMIF('Rekapitulasi Juni'!$D$410:$D$588,APS!$B107,'Rekapitulasi Juni'!$E$410:$E$588)</f>
        <v>0</v>
      </c>
      <c r="CV107" s="324">
        <f>SUMIF('Rekapitulasi Juni'!$D$410:$D$588,APS!$B107,'Rekapitulasi Juni'!$F$410:$F$588)</f>
        <v>0</v>
      </c>
      <c r="CW107" s="27"/>
      <c r="CX107" s="325">
        <f t="shared" si="165"/>
        <v>0</v>
      </c>
      <c r="CY107" s="325">
        <f t="shared" si="166"/>
        <v>0</v>
      </c>
      <c r="CZ107" s="27"/>
      <c r="DA107" s="324">
        <f>SUMIF('Rekapitulasi Juni'!$U$410:$U$588,APS!$B107,'Rekapitulasi Juni'!$V$410:$V$588)</f>
        <v>0</v>
      </c>
      <c r="DB107" s="324">
        <f>SUMIF('Rekapitulasi Juni'!$U$410:$U$588,APS!$B107,'Rekapitulasi Juni'!$W$410:$W$588)</f>
        <v>0</v>
      </c>
      <c r="DC107" s="27"/>
      <c r="DD107" s="325">
        <f t="shared" si="167"/>
        <v>0</v>
      </c>
      <c r="DE107" s="325">
        <f t="shared" si="168"/>
        <v>0</v>
      </c>
      <c r="DF107" s="27"/>
      <c r="DG107" s="324">
        <f>SUMIF('Rekapitulasi Juni'!$AL$410:$AL$588,APS!$B107,'Rekapitulasi Juni'!$AM$410:$AM$588)</f>
        <v>0</v>
      </c>
      <c r="DH107" s="324">
        <f>SUMIF('Rekapitulasi Juni'!$AL$410:$AL$588,APS!$B107,'Rekapitulasi Juni'!$AN$410:$AN$588)</f>
        <v>0</v>
      </c>
      <c r="DI107" s="27"/>
      <c r="DJ107" s="325">
        <f t="shared" si="169"/>
        <v>0</v>
      </c>
      <c r="DK107" s="325">
        <f t="shared" si="170"/>
        <v>0</v>
      </c>
      <c r="DL107" s="27"/>
      <c r="DM107" s="324">
        <f>SUMIF('Rekapitulasi Juni'!$BA$410:$BA$588,APS!$B107,'Rekapitulasi Juni'!$BB$410:$BB$588)</f>
        <v>0</v>
      </c>
      <c r="DN107" s="324">
        <f>SUMIF('Rekapitulasi Juni'!$BA$410:$BA$588,APS!$B107,'Rekapitulasi Juni'!$BC$410:$BC$588)</f>
        <v>0</v>
      </c>
      <c r="DO107" s="324">
        <f>SUMIF('Rekapitulasi Juni'!$BA$410:$BA$588,APS!$B107,'Rekapitulasi Juni'!$BF$410:$BF$588)</f>
        <v>0</v>
      </c>
      <c r="DP107" s="325">
        <f t="shared" si="171"/>
        <v>0</v>
      </c>
      <c r="DQ107" s="325">
        <f t="shared" si="172"/>
        <v>0</v>
      </c>
      <c r="DR107" s="27"/>
      <c r="DS107" s="324">
        <f>SUMIF('Rekapitulasi Juni'!$BP$410:$BP$588,APS!$B107,'Rekapitulasi Juni'!$BQ$410:$BQ$588)</f>
        <v>0</v>
      </c>
      <c r="DT107" s="324">
        <f>SUMIF('Rekapitulasi Juni'!$BP$410:$BP$588,APS!$B107,'Rekapitulasi Juni'!$BR$410:$BR$588)</f>
        <v>0</v>
      </c>
      <c r="DU107" s="27"/>
      <c r="DV107" s="325">
        <f t="shared" si="173"/>
        <v>0</v>
      </c>
      <c r="DW107" s="325">
        <f t="shared" si="174"/>
        <v>0</v>
      </c>
      <c r="DX107" s="41">
        <f t="shared" si="175"/>
        <v>0</v>
      </c>
      <c r="DY107" s="41">
        <f t="shared" si="176"/>
        <v>0</v>
      </c>
      <c r="DZ107" s="41">
        <f t="shared" si="177"/>
        <v>0</v>
      </c>
      <c r="EA107" s="41">
        <f t="shared" si="178"/>
        <v>0</v>
      </c>
      <c r="EB107" s="41">
        <f t="shared" si="179"/>
        <v>0</v>
      </c>
      <c r="EC107" s="41">
        <f t="shared" si="180"/>
        <v>0</v>
      </c>
      <c r="ED107" s="180">
        <f t="shared" si="181"/>
        <v>0</v>
      </c>
      <c r="EE107" s="27">
        <v>0</v>
      </c>
      <c r="EF107" s="27"/>
      <c r="EG107" s="324">
        <f>SUMIF('Rekapitulasi Juni'!$D$608:$D$786,APS!$B107,'Rekapitulasi Juni'!$E$608:$E$786)</f>
        <v>0</v>
      </c>
      <c r="EH107" s="324">
        <f>SUMIF('Rekapitulasi Juni'!$D$608:$D$786,APS!$B107,'Rekapitulasi Juni'!$F$608:$F$786)</f>
        <v>0</v>
      </c>
      <c r="EI107" s="27"/>
      <c r="EJ107" s="325">
        <f t="shared" si="182"/>
        <v>0</v>
      </c>
      <c r="EK107" s="325">
        <f t="shared" si="183"/>
        <v>0</v>
      </c>
      <c r="EL107" s="27"/>
      <c r="EM107" s="324">
        <f>SUMIF('Rekapitulasi Juni'!$U$608:$U$786,APS!$B107,'Rekapitulasi Juni'!$V$608:$V$786)</f>
        <v>0</v>
      </c>
      <c r="EN107" s="324">
        <f>SUMIF('Rekapitulasi Juni'!$U$608:$U$786,APS!$B107,'Rekapitulasi Juni'!$W$608:$W$786)</f>
        <v>0</v>
      </c>
      <c r="EO107" s="27"/>
      <c r="EP107" s="325">
        <f t="shared" si="184"/>
        <v>0</v>
      </c>
      <c r="EQ107" s="325">
        <f t="shared" si="185"/>
        <v>0</v>
      </c>
      <c r="ER107" s="27"/>
      <c r="ES107" s="324">
        <f>SUMIF('Rekapitulasi Juni'!$AL$608:$AL$786,APS!$B107,'Rekapitulasi Juni'!$AM$608:$AM$786)</f>
        <v>0</v>
      </c>
      <c r="ET107" s="324">
        <f>SUMIF('Rekapitulasi Juni'!$AL$608:$AL$786,APS!$B107,'Rekapitulasi Juni'!$AN$608:$AN$786)</f>
        <v>0</v>
      </c>
      <c r="EU107" s="27"/>
      <c r="EV107" s="325">
        <f t="shared" si="186"/>
        <v>0</v>
      </c>
      <c r="EW107" s="325">
        <f t="shared" si="187"/>
        <v>0</v>
      </c>
      <c r="EX107" s="27"/>
      <c r="EY107" s="324">
        <f>SUMIF('Rekapitulasi Juni'!$BA$608:$BA$786,APS!$B107,'Rekapitulasi Juni'!$BB$608:$BB$786)</f>
        <v>0</v>
      </c>
      <c r="EZ107" s="324">
        <f>SUMIF('Rekapitulasi Juni'!$BA$608:$BA$786,APS!$B107,'Rekapitulasi Juni'!$BC$608:$BC$786)</f>
        <v>0</v>
      </c>
      <c r="FA107" s="324">
        <f>SUMIF('Rekapitulasi Juni'!$BA$608:$BA$786,APS!$B107,'Rekapitulasi Juni'!$BF$608:$BF$786)</f>
        <v>0</v>
      </c>
      <c r="FB107" s="325">
        <f t="shared" si="188"/>
        <v>0</v>
      </c>
      <c r="FC107" s="325">
        <f t="shared" si="189"/>
        <v>0</v>
      </c>
      <c r="FD107" s="27"/>
      <c r="FE107" s="27"/>
      <c r="FF107" s="27"/>
      <c r="FG107" s="27"/>
      <c r="FH107" s="27"/>
      <c r="FI107" s="27"/>
      <c r="FJ107" s="41">
        <f t="shared" si="190"/>
        <v>0</v>
      </c>
      <c r="FK107" s="41">
        <f t="shared" si="191"/>
        <v>0</v>
      </c>
      <c r="FL107" s="41">
        <f t="shared" si="192"/>
        <v>0</v>
      </c>
      <c r="FM107" s="41">
        <f t="shared" si="193"/>
        <v>0</v>
      </c>
      <c r="FN107" s="41">
        <f t="shared" si="194"/>
        <v>0</v>
      </c>
      <c r="FO107" s="41">
        <f t="shared" si="195"/>
        <v>0</v>
      </c>
      <c r="FP107" s="180">
        <f t="shared" si="196"/>
        <v>0</v>
      </c>
      <c r="FQ107" s="27"/>
      <c r="FR107" s="27"/>
      <c r="FS107" s="324">
        <f>SUMIF('Rekapitulasi Juni'!$D$804:$D$984,APS!$B107,'Rekapitulasi Juni'!$E$804:$E$984)</f>
        <v>0</v>
      </c>
      <c r="FT107" s="324">
        <f>SUMIF('Rekapitulasi Juni'!$D$804:$D$984,APS!$B107,'Rekapitulasi Juni'!$F$804:$F$984)</f>
        <v>0</v>
      </c>
      <c r="FU107" s="27"/>
      <c r="FV107" s="325">
        <f t="shared" si="197"/>
        <v>0</v>
      </c>
      <c r="FW107" s="325">
        <f t="shared" si="198"/>
        <v>0</v>
      </c>
      <c r="FX107" s="27"/>
      <c r="FY107" s="324">
        <f>SUMIF('Rekapitulasi Juni'!$U$804:$U$984,APS!$B107,'Rekapitulasi Juni'!$V$804:$V$984)</f>
        <v>0</v>
      </c>
      <c r="FZ107" s="324">
        <f>SUMIF('Rekapitulasi Juni'!$U$804:$U$984,APS!$B107,'Rekapitulasi Juni'!$W$804:$W$984)</f>
        <v>0</v>
      </c>
      <c r="GA107" s="27"/>
      <c r="GB107" s="325">
        <f t="shared" si="199"/>
        <v>0</v>
      </c>
      <c r="GC107" s="325">
        <f t="shared" si="200"/>
        <v>0</v>
      </c>
      <c r="GD107" s="27"/>
      <c r="GE107" s="324">
        <f>SUMIF('Rekapitulasi Juni'!$AL$804:$AL$984,APS!$B107,'Rekapitulasi Juni'!$AM$804:$AM$984)</f>
        <v>0</v>
      </c>
      <c r="GF107" s="324">
        <f>SUMIF('Rekapitulasi Juni'!$AL$804:$AL$984,APS!$B107,'Rekapitulasi Juni'!$AN$804:$AN$984)</f>
        <v>0</v>
      </c>
      <c r="GG107" s="27"/>
      <c r="GH107" s="325">
        <f t="shared" si="125"/>
        <v>0</v>
      </c>
      <c r="GI107" s="325">
        <f t="shared" si="126"/>
        <v>0</v>
      </c>
      <c r="GJ107" s="27"/>
      <c r="GK107" s="27"/>
      <c r="GL107" s="41">
        <f t="shared" si="201"/>
        <v>0</v>
      </c>
      <c r="GM107" s="41">
        <f t="shared" si="202"/>
        <v>0</v>
      </c>
      <c r="GN107" s="41">
        <f t="shared" si="203"/>
        <v>0</v>
      </c>
      <c r="GO107" s="41">
        <f t="shared" si="204"/>
        <v>0</v>
      </c>
      <c r="GP107" s="41">
        <f t="shared" si="205"/>
        <v>0</v>
      </c>
      <c r="GQ107" s="41">
        <f t="shared" si="206"/>
        <v>0</v>
      </c>
      <c r="GR107" s="180">
        <f t="shared" si="207"/>
        <v>0</v>
      </c>
      <c r="GS107" s="41">
        <f t="shared" si="127"/>
        <v>0</v>
      </c>
      <c r="GT107" s="41">
        <f t="shared" si="128"/>
        <v>0</v>
      </c>
      <c r="GU107" s="41">
        <f t="shared" si="129"/>
        <v>0</v>
      </c>
      <c r="GV107" s="41">
        <f t="shared" si="130"/>
        <v>0</v>
      </c>
      <c r="GW107" s="41">
        <f t="shared" si="131"/>
        <v>0</v>
      </c>
      <c r="GX107" s="41">
        <f t="shared" si="132"/>
        <v>0</v>
      </c>
      <c r="GY107" s="180">
        <f t="shared" si="133"/>
        <v>0</v>
      </c>
      <c r="GZ107" s="41">
        <v>90</v>
      </c>
      <c r="HA107" s="32"/>
      <c r="HB107" s="42">
        <f t="shared" si="208"/>
        <v>22</v>
      </c>
      <c r="HC107" s="44"/>
    </row>
    <row r="108" spans="1:211" ht="15" hidden="1" customHeight="1">
      <c r="A108" s="31" t="s">
        <v>223</v>
      </c>
      <c r="B108" s="32" t="s">
        <v>224</v>
      </c>
      <c r="C108" s="31" t="s">
        <v>184</v>
      </c>
      <c r="D108" s="31" t="s">
        <v>1259</v>
      </c>
      <c r="E108" s="31" t="s">
        <v>43</v>
      </c>
      <c r="F108" s="31" t="s">
        <v>152</v>
      </c>
      <c r="G108" s="33">
        <v>0</v>
      </c>
      <c r="H108" s="33">
        <v>0</v>
      </c>
      <c r="I108" s="33">
        <v>0</v>
      </c>
      <c r="J108" s="34">
        <f>IFERROR(VLOOKUP(A108,#REF!,3,0),0)</f>
        <v>0</v>
      </c>
      <c r="K108" s="34">
        <f t="shared" si="118"/>
        <v>0</v>
      </c>
      <c r="L108" s="34">
        <v>20</v>
      </c>
      <c r="M108" s="34">
        <v>20</v>
      </c>
      <c r="N108" s="35">
        <f t="shared" si="119"/>
        <v>0</v>
      </c>
      <c r="O108" s="35">
        <f t="shared" si="120"/>
        <v>0</v>
      </c>
      <c r="P108" s="36">
        <v>0</v>
      </c>
      <c r="Q108" s="36">
        <f t="shared" si="134"/>
        <v>0</v>
      </c>
      <c r="R108" s="36"/>
      <c r="S108" s="37">
        <f ca="1">SUMIF(ROP!$D$6:$H$65536,A108,ROP!$J$6:$J$65536)</f>
        <v>0</v>
      </c>
      <c r="T108" s="37">
        <f>SUMIF(HASIL!$B:$B,APS!$B108&amp;RIGHT(APS!T$9,2),HASIL!$I:$I)</f>
        <v>0</v>
      </c>
      <c r="U108" s="37">
        <f>SUMIF(HASIL!$B:$B,APS!$B108&amp;RIGHT(APS!U$9,2),HASIL!$I:$I)</f>
        <v>0</v>
      </c>
      <c r="V108" s="37">
        <f>SUMIF(HASIL!$B:$B,APS!$B108&amp;RIGHT(APS!V$9,2),HASIL!$I:$I)</f>
        <v>0</v>
      </c>
      <c r="W108" s="37">
        <f>SUMIF(HASIL!$B:$B,APS!$B108&amp;RIGHT(APS!W$9,2),HASIL!$I:$I)</f>
        <v>0</v>
      </c>
      <c r="X108" s="38">
        <f t="shared" si="121"/>
        <v>0</v>
      </c>
      <c r="Y108" s="38">
        <f t="shared" si="122"/>
        <v>0</v>
      </c>
      <c r="Z108" s="39">
        <f t="shared" si="209"/>
        <v>0</v>
      </c>
      <c r="AA108" s="39">
        <f t="shared" si="124"/>
        <v>0</v>
      </c>
      <c r="AB108" s="40">
        <f t="shared" si="210"/>
        <v>0</v>
      </c>
      <c r="AC108" s="27">
        <v>0</v>
      </c>
      <c r="AD108" s="27"/>
      <c r="AE108" s="27"/>
      <c r="AF108" s="27"/>
      <c r="AG108" s="27"/>
      <c r="AH108" s="27"/>
      <c r="AI108" s="324">
        <f>SUMIF('Rekapitulasi Juni'!$D$9:$D$192,APS!$B108,'Rekapitulasi Juni'!$E$9:$E$192)</f>
        <v>0</v>
      </c>
      <c r="AJ108" s="324">
        <f>SUMIF('Rekapitulasi Juni'!$D$9:$D$192,APS!$B108,'Rekapitulasi Juni'!$F$9:$F$192)</f>
        <v>0</v>
      </c>
      <c r="AK108" s="324">
        <f>SUMIF('Rekapitulasi Juni'!$D$9:$D$192,APS!$B108,'Rekapitulasi Juni'!$K$9:$K$192)</f>
        <v>0</v>
      </c>
      <c r="AL108" s="325">
        <f t="shared" si="135"/>
        <v>0</v>
      </c>
      <c r="AM108" s="325">
        <f t="shared" si="136"/>
        <v>0</v>
      </c>
      <c r="AN108" s="27"/>
      <c r="AO108" s="324">
        <f>SUMIF('Rekapitulasi Juni'!$U$9:$U$192,APS!$B108,'Rekapitulasi Juni'!$V$9:$V$192)</f>
        <v>0</v>
      </c>
      <c r="AP108" s="324">
        <f>SUMIF('Rekapitulasi Juni'!$U$9:$U$192,APS!$B108,'Rekapitulasi Juni'!$W$9:$W$192)</f>
        <v>0</v>
      </c>
      <c r="AQ108" s="27"/>
      <c r="AR108" s="325">
        <f t="shared" si="137"/>
        <v>0</v>
      </c>
      <c r="AS108" s="325">
        <f t="shared" si="138"/>
        <v>0</v>
      </c>
      <c r="AT108" s="27"/>
      <c r="AU108" s="324">
        <f>SUMIF('Rekapitulasi Juni'!$AL$9:$AL$192,APS!$B108,'Rekapitulasi Juni'!$AM$9:$AM$192)</f>
        <v>0</v>
      </c>
      <c r="AV108" s="324">
        <f>SUMIF('Rekapitulasi Juni'!$AL$9:$AL$192,APS!$B108,'Rekapitulasi Juni'!$AN$9:$AN$192)</f>
        <v>0</v>
      </c>
      <c r="AW108" s="27"/>
      <c r="AX108" s="325">
        <f t="shared" si="139"/>
        <v>0</v>
      </c>
      <c r="AY108" s="325">
        <f t="shared" si="140"/>
        <v>0</v>
      </c>
      <c r="AZ108" s="41">
        <f t="shared" si="141"/>
        <v>0</v>
      </c>
      <c r="BA108" s="41">
        <f t="shared" si="142"/>
        <v>0</v>
      </c>
      <c r="BB108" s="41">
        <f t="shared" si="143"/>
        <v>0</v>
      </c>
      <c r="BC108" s="41">
        <f t="shared" si="144"/>
        <v>0</v>
      </c>
      <c r="BD108" s="41">
        <f t="shared" si="145"/>
        <v>0</v>
      </c>
      <c r="BE108" s="41">
        <f t="shared" si="146"/>
        <v>0</v>
      </c>
      <c r="BF108" s="180">
        <f t="shared" si="147"/>
        <v>0</v>
      </c>
      <c r="BG108" s="27">
        <v>0</v>
      </c>
      <c r="BH108" s="27"/>
      <c r="BI108" s="324">
        <f>SUMIF('Rekapitulasi Juni'!$D$214:$D$393,APS!$B108,'Rekapitulasi Juni'!$E$214:$E$393)</f>
        <v>0</v>
      </c>
      <c r="BJ108" s="324">
        <f>SUMIF('Rekapitulasi Juni'!$D$214:$D$393,APS!$B108,'Rekapitulasi Juni'!$F$214:$F$393)</f>
        <v>0</v>
      </c>
      <c r="BK108" s="27"/>
      <c r="BL108" s="325">
        <f t="shared" si="148"/>
        <v>0</v>
      </c>
      <c r="BM108" s="325">
        <f t="shared" si="149"/>
        <v>0</v>
      </c>
      <c r="BN108" s="27"/>
      <c r="BO108" s="324">
        <f>SUMIF('Rekapitulasi Juni'!$U$214:$U$393,APS!$B108,'Rekapitulasi Juni'!$V$214:$V$393)</f>
        <v>0</v>
      </c>
      <c r="BP108" s="324">
        <f>SUMIF('Rekapitulasi Juni'!$U$214:$U$393,APS!$B108,'Rekapitulasi Juni'!$W$214:$W$393)</f>
        <v>0</v>
      </c>
      <c r="BQ108" s="27"/>
      <c r="BR108" s="325">
        <f t="shared" si="150"/>
        <v>0</v>
      </c>
      <c r="BS108" s="325">
        <f t="shared" si="151"/>
        <v>0</v>
      </c>
      <c r="BT108" s="27"/>
      <c r="BU108" s="324">
        <f>SUMIF('Rekapitulasi Juni'!$AL$214:$AL$393,APS!$B108,'Rekapitulasi Juni'!$AM$214:$AM$393)</f>
        <v>0</v>
      </c>
      <c r="BV108" s="324">
        <f>SUMIF('Rekapitulasi Juni'!$AL$214:$AL$393,APS!$B108,'Rekapitulasi Juni'!$AN$214:$AN$393)</f>
        <v>0</v>
      </c>
      <c r="BW108" s="27"/>
      <c r="BX108" s="325">
        <f t="shared" si="152"/>
        <v>0</v>
      </c>
      <c r="BY108" s="325">
        <f t="shared" si="153"/>
        <v>0</v>
      </c>
      <c r="BZ108" s="27"/>
      <c r="CA108" s="324">
        <f>SUMIF('Rekapitulasi Juni'!$BA$214:$BA$393,APS!$B108,'Rekapitulasi Juni'!$BB$214:$BB$393)</f>
        <v>0</v>
      </c>
      <c r="CB108" s="324">
        <f>SUMIF('Rekapitulasi Juni'!$BA$214:$BA$393,APS!$B108,'Rekapitulasi Juni'!$BC$214:$BC$393)</f>
        <v>0</v>
      </c>
      <c r="CC108" s="27"/>
      <c r="CD108" s="325">
        <f t="shared" si="154"/>
        <v>0</v>
      </c>
      <c r="CE108" s="325">
        <f t="shared" si="155"/>
        <v>0</v>
      </c>
      <c r="CF108" s="27"/>
      <c r="CG108" s="324">
        <f>SUMIF('Rekapitulasi Juni'!$BP$214:$BP$393,APS!$B108,'Rekapitulasi Juni'!$BQ$214:$BQ$393)</f>
        <v>0</v>
      </c>
      <c r="CH108" s="324">
        <f>SUMIF('Rekapitulasi Juni'!$BP$214:$BP$393,APS!$B108,'Rekapitulasi Juni'!$BR$214:$BR$393)</f>
        <v>0</v>
      </c>
      <c r="CI108" s="27"/>
      <c r="CJ108" s="325">
        <f t="shared" si="156"/>
        <v>0</v>
      </c>
      <c r="CK108" s="325">
        <f t="shared" si="157"/>
        <v>0</v>
      </c>
      <c r="CL108" s="41">
        <f t="shared" si="158"/>
        <v>0</v>
      </c>
      <c r="CM108" s="41">
        <f t="shared" si="159"/>
        <v>0</v>
      </c>
      <c r="CN108" s="41">
        <f t="shared" si="160"/>
        <v>0</v>
      </c>
      <c r="CO108" s="41">
        <f t="shared" si="161"/>
        <v>0</v>
      </c>
      <c r="CP108" s="41">
        <f t="shared" si="162"/>
        <v>0</v>
      </c>
      <c r="CQ108" s="41">
        <f t="shared" si="163"/>
        <v>0</v>
      </c>
      <c r="CR108" s="180">
        <f t="shared" si="164"/>
        <v>0</v>
      </c>
      <c r="CS108" s="27">
        <v>0</v>
      </c>
      <c r="CT108" s="27"/>
      <c r="CU108" s="324">
        <f>SUMIF('Rekapitulasi Juni'!$D$410:$D$588,APS!$B108,'Rekapitulasi Juni'!$E$410:$E$588)</f>
        <v>0</v>
      </c>
      <c r="CV108" s="324">
        <f>SUMIF('Rekapitulasi Juni'!$D$410:$D$588,APS!$B108,'Rekapitulasi Juni'!$F$410:$F$588)</f>
        <v>0</v>
      </c>
      <c r="CW108" s="27"/>
      <c r="CX108" s="325">
        <f t="shared" si="165"/>
        <v>0</v>
      </c>
      <c r="CY108" s="325">
        <f t="shared" si="166"/>
        <v>0</v>
      </c>
      <c r="CZ108" s="27"/>
      <c r="DA108" s="324">
        <f>SUMIF('Rekapitulasi Juni'!$U$410:$U$588,APS!$B108,'Rekapitulasi Juni'!$V$410:$V$588)</f>
        <v>0</v>
      </c>
      <c r="DB108" s="324">
        <f>SUMIF('Rekapitulasi Juni'!$U$410:$U$588,APS!$B108,'Rekapitulasi Juni'!$W$410:$W$588)</f>
        <v>0</v>
      </c>
      <c r="DC108" s="27"/>
      <c r="DD108" s="325">
        <f t="shared" si="167"/>
        <v>0</v>
      </c>
      <c r="DE108" s="325">
        <f t="shared" si="168"/>
        <v>0</v>
      </c>
      <c r="DF108" s="27"/>
      <c r="DG108" s="324">
        <f>SUMIF('Rekapitulasi Juni'!$AL$410:$AL$588,APS!$B108,'Rekapitulasi Juni'!$AM$410:$AM$588)</f>
        <v>0</v>
      </c>
      <c r="DH108" s="324">
        <f>SUMIF('Rekapitulasi Juni'!$AL$410:$AL$588,APS!$B108,'Rekapitulasi Juni'!$AN$410:$AN$588)</f>
        <v>0</v>
      </c>
      <c r="DI108" s="27"/>
      <c r="DJ108" s="325">
        <f t="shared" si="169"/>
        <v>0</v>
      </c>
      <c r="DK108" s="325">
        <f t="shared" si="170"/>
        <v>0</v>
      </c>
      <c r="DL108" s="27"/>
      <c r="DM108" s="324">
        <f>SUMIF('Rekapitulasi Juni'!$BA$410:$BA$588,APS!$B108,'Rekapitulasi Juni'!$BB$410:$BB$588)</f>
        <v>0</v>
      </c>
      <c r="DN108" s="324">
        <f>SUMIF('Rekapitulasi Juni'!$BA$410:$BA$588,APS!$B108,'Rekapitulasi Juni'!$BC$410:$BC$588)</f>
        <v>0</v>
      </c>
      <c r="DO108" s="324">
        <f>SUMIF('Rekapitulasi Juni'!$BA$410:$BA$588,APS!$B108,'Rekapitulasi Juni'!$BF$410:$BF$588)</f>
        <v>0</v>
      </c>
      <c r="DP108" s="325">
        <f t="shared" si="171"/>
        <v>0</v>
      </c>
      <c r="DQ108" s="325">
        <f t="shared" si="172"/>
        <v>0</v>
      </c>
      <c r="DR108" s="27"/>
      <c r="DS108" s="324">
        <f>SUMIF('Rekapitulasi Juni'!$BP$410:$BP$588,APS!$B108,'Rekapitulasi Juni'!$BQ$410:$BQ$588)</f>
        <v>0</v>
      </c>
      <c r="DT108" s="324">
        <f>SUMIF('Rekapitulasi Juni'!$BP$410:$BP$588,APS!$B108,'Rekapitulasi Juni'!$BR$410:$BR$588)</f>
        <v>0</v>
      </c>
      <c r="DU108" s="27"/>
      <c r="DV108" s="325">
        <f t="shared" si="173"/>
        <v>0</v>
      </c>
      <c r="DW108" s="325">
        <f t="shared" si="174"/>
        <v>0</v>
      </c>
      <c r="DX108" s="41">
        <f t="shared" si="175"/>
        <v>0</v>
      </c>
      <c r="DY108" s="41">
        <f t="shared" si="176"/>
        <v>0</v>
      </c>
      <c r="DZ108" s="41">
        <f t="shared" si="177"/>
        <v>0</v>
      </c>
      <c r="EA108" s="41">
        <f t="shared" si="178"/>
        <v>0</v>
      </c>
      <c r="EB108" s="41">
        <f t="shared" si="179"/>
        <v>0</v>
      </c>
      <c r="EC108" s="41">
        <f t="shared" si="180"/>
        <v>0</v>
      </c>
      <c r="ED108" s="180">
        <f t="shared" si="181"/>
        <v>0</v>
      </c>
      <c r="EE108" s="27">
        <v>0</v>
      </c>
      <c r="EF108" s="27"/>
      <c r="EG108" s="324">
        <f>SUMIF('Rekapitulasi Juni'!$D$608:$D$786,APS!$B108,'Rekapitulasi Juni'!$E$608:$E$786)</f>
        <v>0</v>
      </c>
      <c r="EH108" s="324">
        <f>SUMIF('Rekapitulasi Juni'!$D$608:$D$786,APS!$B108,'Rekapitulasi Juni'!$F$608:$F$786)</f>
        <v>0</v>
      </c>
      <c r="EI108" s="27"/>
      <c r="EJ108" s="325">
        <f t="shared" si="182"/>
        <v>0</v>
      </c>
      <c r="EK108" s="325">
        <f t="shared" si="183"/>
        <v>0</v>
      </c>
      <c r="EL108" s="27"/>
      <c r="EM108" s="324">
        <f>SUMIF('Rekapitulasi Juni'!$U$608:$U$786,APS!$B108,'Rekapitulasi Juni'!$V$608:$V$786)</f>
        <v>0</v>
      </c>
      <c r="EN108" s="324">
        <f>SUMIF('Rekapitulasi Juni'!$U$608:$U$786,APS!$B108,'Rekapitulasi Juni'!$W$608:$W$786)</f>
        <v>0</v>
      </c>
      <c r="EO108" s="27"/>
      <c r="EP108" s="325">
        <f t="shared" si="184"/>
        <v>0</v>
      </c>
      <c r="EQ108" s="325">
        <f t="shared" si="185"/>
        <v>0</v>
      </c>
      <c r="ER108" s="27"/>
      <c r="ES108" s="324">
        <f>SUMIF('Rekapitulasi Juni'!$AL$608:$AL$786,APS!$B108,'Rekapitulasi Juni'!$AM$608:$AM$786)</f>
        <v>0</v>
      </c>
      <c r="ET108" s="324">
        <f>SUMIF('Rekapitulasi Juni'!$AL$608:$AL$786,APS!$B108,'Rekapitulasi Juni'!$AN$608:$AN$786)</f>
        <v>0</v>
      </c>
      <c r="EU108" s="27"/>
      <c r="EV108" s="325">
        <f t="shared" si="186"/>
        <v>0</v>
      </c>
      <c r="EW108" s="325">
        <f t="shared" si="187"/>
        <v>0</v>
      </c>
      <c r="EX108" s="27"/>
      <c r="EY108" s="324">
        <f>SUMIF('Rekapitulasi Juni'!$BA$608:$BA$786,APS!$B108,'Rekapitulasi Juni'!$BB$608:$BB$786)</f>
        <v>0</v>
      </c>
      <c r="EZ108" s="324">
        <f>SUMIF('Rekapitulasi Juni'!$BA$608:$BA$786,APS!$B108,'Rekapitulasi Juni'!$BC$608:$BC$786)</f>
        <v>0</v>
      </c>
      <c r="FA108" s="324">
        <f>SUMIF('Rekapitulasi Juni'!$BA$608:$BA$786,APS!$B108,'Rekapitulasi Juni'!$BF$608:$BF$786)</f>
        <v>0</v>
      </c>
      <c r="FB108" s="325">
        <f t="shared" si="188"/>
        <v>0</v>
      </c>
      <c r="FC108" s="325">
        <f t="shared" si="189"/>
        <v>0</v>
      </c>
      <c r="FD108" s="27"/>
      <c r="FE108" s="27"/>
      <c r="FF108" s="27"/>
      <c r="FG108" s="27"/>
      <c r="FH108" s="27"/>
      <c r="FI108" s="27"/>
      <c r="FJ108" s="41">
        <f t="shared" si="190"/>
        <v>0</v>
      </c>
      <c r="FK108" s="41">
        <f t="shared" si="191"/>
        <v>0</v>
      </c>
      <c r="FL108" s="41">
        <f t="shared" si="192"/>
        <v>0</v>
      </c>
      <c r="FM108" s="41">
        <f t="shared" si="193"/>
        <v>0</v>
      </c>
      <c r="FN108" s="41">
        <f t="shared" si="194"/>
        <v>0</v>
      </c>
      <c r="FO108" s="41">
        <f t="shared" si="195"/>
        <v>0</v>
      </c>
      <c r="FP108" s="180">
        <f t="shared" si="196"/>
        <v>0</v>
      </c>
      <c r="FQ108" s="27"/>
      <c r="FR108" s="27"/>
      <c r="FS108" s="324">
        <f>SUMIF('Rekapitulasi Juni'!$D$804:$D$984,APS!$B108,'Rekapitulasi Juni'!$E$804:$E$984)</f>
        <v>0</v>
      </c>
      <c r="FT108" s="324">
        <f>SUMIF('Rekapitulasi Juni'!$D$804:$D$984,APS!$B108,'Rekapitulasi Juni'!$F$804:$F$984)</f>
        <v>0</v>
      </c>
      <c r="FU108" s="27"/>
      <c r="FV108" s="325">
        <f t="shared" si="197"/>
        <v>0</v>
      </c>
      <c r="FW108" s="325">
        <f t="shared" si="198"/>
        <v>0</v>
      </c>
      <c r="FX108" s="27"/>
      <c r="FY108" s="324">
        <f>SUMIF('Rekapitulasi Juni'!$U$804:$U$984,APS!$B108,'Rekapitulasi Juni'!$V$804:$V$984)</f>
        <v>0</v>
      </c>
      <c r="FZ108" s="324">
        <f>SUMIF('Rekapitulasi Juni'!$U$804:$U$984,APS!$B108,'Rekapitulasi Juni'!$W$804:$W$984)</f>
        <v>0</v>
      </c>
      <c r="GA108" s="27"/>
      <c r="GB108" s="325">
        <f t="shared" si="199"/>
        <v>0</v>
      </c>
      <c r="GC108" s="325">
        <f t="shared" si="200"/>
        <v>0</v>
      </c>
      <c r="GD108" s="27"/>
      <c r="GE108" s="324">
        <f>SUMIF('Rekapitulasi Juni'!$AL$804:$AL$984,APS!$B108,'Rekapitulasi Juni'!$AM$804:$AM$984)</f>
        <v>0</v>
      </c>
      <c r="GF108" s="324">
        <f>SUMIF('Rekapitulasi Juni'!$AL$804:$AL$984,APS!$B108,'Rekapitulasi Juni'!$AN$804:$AN$984)</f>
        <v>0</v>
      </c>
      <c r="GG108" s="27"/>
      <c r="GH108" s="325">
        <f t="shared" si="125"/>
        <v>0</v>
      </c>
      <c r="GI108" s="325">
        <f t="shared" si="126"/>
        <v>0</v>
      </c>
      <c r="GJ108" s="27"/>
      <c r="GK108" s="27"/>
      <c r="GL108" s="41">
        <f t="shared" si="201"/>
        <v>0</v>
      </c>
      <c r="GM108" s="41">
        <f t="shared" si="202"/>
        <v>0</v>
      </c>
      <c r="GN108" s="41">
        <f t="shared" si="203"/>
        <v>0</v>
      </c>
      <c r="GO108" s="41">
        <f t="shared" si="204"/>
        <v>0</v>
      </c>
      <c r="GP108" s="41">
        <f t="shared" si="205"/>
        <v>0</v>
      </c>
      <c r="GQ108" s="41">
        <f t="shared" si="206"/>
        <v>0</v>
      </c>
      <c r="GR108" s="180">
        <f t="shared" si="207"/>
        <v>0</v>
      </c>
      <c r="GS108" s="41">
        <f t="shared" si="127"/>
        <v>0</v>
      </c>
      <c r="GT108" s="41">
        <f t="shared" si="128"/>
        <v>0</v>
      </c>
      <c r="GU108" s="41">
        <f t="shared" si="129"/>
        <v>0</v>
      </c>
      <c r="GV108" s="41">
        <f t="shared" si="130"/>
        <v>0</v>
      </c>
      <c r="GW108" s="41">
        <f t="shared" si="131"/>
        <v>0</v>
      </c>
      <c r="GX108" s="41">
        <f t="shared" si="132"/>
        <v>0</v>
      </c>
      <c r="GY108" s="180">
        <f t="shared" si="133"/>
        <v>0</v>
      </c>
      <c r="GZ108" s="41">
        <v>91</v>
      </c>
      <c r="HA108" s="32"/>
      <c r="HB108" s="42">
        <f t="shared" si="208"/>
        <v>20</v>
      </c>
      <c r="HC108" s="44"/>
    </row>
    <row r="109" spans="1:211" ht="15" hidden="1" customHeight="1">
      <c r="A109" s="31" t="s">
        <v>225</v>
      </c>
      <c r="B109" s="32" t="s">
        <v>226</v>
      </c>
      <c r="C109" s="31" t="s">
        <v>184</v>
      </c>
      <c r="D109" s="31" t="s">
        <v>1259</v>
      </c>
      <c r="E109" s="31" t="s">
        <v>43</v>
      </c>
      <c r="F109" s="31" t="s">
        <v>152</v>
      </c>
      <c r="G109" s="33">
        <v>0</v>
      </c>
      <c r="H109" s="33">
        <v>0</v>
      </c>
      <c r="I109" s="33">
        <v>0</v>
      </c>
      <c r="J109" s="34">
        <f>IFERROR(VLOOKUP(A109,#REF!,3,0),0)</f>
        <v>0</v>
      </c>
      <c r="K109" s="34">
        <f t="shared" si="118"/>
        <v>0</v>
      </c>
      <c r="L109" s="34">
        <v>0</v>
      </c>
      <c r="M109" s="34">
        <v>0</v>
      </c>
      <c r="N109" s="35">
        <f t="shared" si="119"/>
        <v>0</v>
      </c>
      <c r="O109" s="35">
        <f t="shared" si="120"/>
        <v>0</v>
      </c>
      <c r="P109" s="36">
        <v>0</v>
      </c>
      <c r="Q109" s="36">
        <f t="shared" si="134"/>
        <v>0</v>
      </c>
      <c r="R109" s="36"/>
      <c r="S109" s="37">
        <f ca="1">SUMIF(ROP!$D$6:$H$65536,A109,ROP!$J$6:$J$65536)</f>
        <v>0</v>
      </c>
      <c r="T109" s="37">
        <f>SUMIF(HASIL!$B:$B,APS!$B109&amp;RIGHT(APS!T$9,2),HASIL!$I:$I)</f>
        <v>0</v>
      </c>
      <c r="U109" s="37">
        <f>SUMIF(HASIL!$B:$B,APS!$B109&amp;RIGHT(APS!U$9,2),HASIL!$I:$I)</f>
        <v>0</v>
      </c>
      <c r="V109" s="37">
        <f>SUMIF(HASIL!$B:$B,APS!$B109&amp;RIGHT(APS!V$9,2),HASIL!$I:$I)</f>
        <v>0</v>
      </c>
      <c r="W109" s="37">
        <f>SUMIF(HASIL!$B:$B,APS!$B109&amp;RIGHT(APS!W$9,2),HASIL!$I:$I)</f>
        <v>0</v>
      </c>
      <c r="X109" s="38">
        <f t="shared" si="121"/>
        <v>0</v>
      </c>
      <c r="Y109" s="38">
        <f t="shared" si="122"/>
        <v>0</v>
      </c>
      <c r="Z109" s="39">
        <f t="shared" si="209"/>
        <v>0</v>
      </c>
      <c r="AA109" s="39">
        <f t="shared" si="124"/>
        <v>0</v>
      </c>
      <c r="AB109" s="40">
        <f t="shared" si="210"/>
        <v>0</v>
      </c>
      <c r="AC109" s="27">
        <v>0</v>
      </c>
      <c r="AD109" s="27"/>
      <c r="AE109" s="27"/>
      <c r="AF109" s="27"/>
      <c r="AG109" s="27"/>
      <c r="AH109" s="27"/>
      <c r="AI109" s="324">
        <f>SUMIF('Rekapitulasi Juni'!$D$9:$D$192,APS!$B109,'Rekapitulasi Juni'!$E$9:$E$192)</f>
        <v>0</v>
      </c>
      <c r="AJ109" s="324">
        <f>SUMIF('Rekapitulasi Juni'!$D$9:$D$192,APS!$B109,'Rekapitulasi Juni'!$F$9:$F$192)</f>
        <v>0</v>
      </c>
      <c r="AK109" s="324">
        <f>SUMIF('Rekapitulasi Juni'!$D$9:$D$192,APS!$B109,'Rekapitulasi Juni'!$K$9:$K$192)</f>
        <v>0</v>
      </c>
      <c r="AL109" s="325">
        <f t="shared" si="135"/>
        <v>0</v>
      </c>
      <c r="AM109" s="325">
        <f t="shared" si="136"/>
        <v>0</v>
      </c>
      <c r="AN109" s="27"/>
      <c r="AO109" s="324">
        <f>SUMIF('Rekapitulasi Juni'!$U$9:$U$192,APS!$B109,'Rekapitulasi Juni'!$V$9:$V$192)</f>
        <v>0</v>
      </c>
      <c r="AP109" s="324">
        <f>SUMIF('Rekapitulasi Juni'!$U$9:$U$192,APS!$B109,'Rekapitulasi Juni'!$W$9:$W$192)</f>
        <v>0</v>
      </c>
      <c r="AQ109" s="27"/>
      <c r="AR109" s="325">
        <f t="shared" si="137"/>
        <v>0</v>
      </c>
      <c r="AS109" s="325">
        <f t="shared" si="138"/>
        <v>0</v>
      </c>
      <c r="AT109" s="27"/>
      <c r="AU109" s="324">
        <f>SUMIF('Rekapitulasi Juni'!$AL$9:$AL$192,APS!$B109,'Rekapitulasi Juni'!$AM$9:$AM$192)</f>
        <v>0</v>
      </c>
      <c r="AV109" s="324">
        <f>SUMIF('Rekapitulasi Juni'!$AL$9:$AL$192,APS!$B109,'Rekapitulasi Juni'!$AN$9:$AN$192)</f>
        <v>0</v>
      </c>
      <c r="AW109" s="27"/>
      <c r="AX109" s="325">
        <f t="shared" si="139"/>
        <v>0</v>
      </c>
      <c r="AY109" s="325">
        <f t="shared" si="140"/>
        <v>0</v>
      </c>
      <c r="AZ109" s="41">
        <f t="shared" si="141"/>
        <v>0</v>
      </c>
      <c r="BA109" s="41">
        <f t="shared" si="142"/>
        <v>0</v>
      </c>
      <c r="BB109" s="41">
        <f t="shared" si="143"/>
        <v>0</v>
      </c>
      <c r="BC109" s="41">
        <f t="shared" si="144"/>
        <v>0</v>
      </c>
      <c r="BD109" s="41">
        <f t="shared" si="145"/>
        <v>0</v>
      </c>
      <c r="BE109" s="41">
        <f t="shared" si="146"/>
        <v>0</v>
      </c>
      <c r="BF109" s="180">
        <f t="shared" si="147"/>
        <v>0</v>
      </c>
      <c r="BG109" s="27">
        <v>0</v>
      </c>
      <c r="BH109" s="27"/>
      <c r="BI109" s="324">
        <f>SUMIF('Rekapitulasi Juni'!$D$214:$D$393,APS!$B109,'Rekapitulasi Juni'!$E$214:$E$393)</f>
        <v>0</v>
      </c>
      <c r="BJ109" s="324">
        <f>SUMIF('Rekapitulasi Juni'!$D$214:$D$393,APS!$B109,'Rekapitulasi Juni'!$F$214:$F$393)</f>
        <v>0</v>
      </c>
      <c r="BK109" s="27"/>
      <c r="BL109" s="325">
        <f t="shared" si="148"/>
        <v>0</v>
      </c>
      <c r="BM109" s="325">
        <f t="shared" si="149"/>
        <v>0</v>
      </c>
      <c r="BN109" s="27"/>
      <c r="BO109" s="324">
        <f>SUMIF('Rekapitulasi Juni'!$U$214:$U$393,APS!$B109,'Rekapitulasi Juni'!$V$214:$V$393)</f>
        <v>0</v>
      </c>
      <c r="BP109" s="324">
        <f>SUMIF('Rekapitulasi Juni'!$U$214:$U$393,APS!$B109,'Rekapitulasi Juni'!$W$214:$W$393)</f>
        <v>0</v>
      </c>
      <c r="BQ109" s="27"/>
      <c r="BR109" s="325">
        <f t="shared" si="150"/>
        <v>0</v>
      </c>
      <c r="BS109" s="325">
        <f t="shared" si="151"/>
        <v>0</v>
      </c>
      <c r="BT109" s="27"/>
      <c r="BU109" s="324">
        <f>SUMIF('Rekapitulasi Juni'!$AL$214:$AL$393,APS!$B109,'Rekapitulasi Juni'!$AM$214:$AM$393)</f>
        <v>0</v>
      </c>
      <c r="BV109" s="324">
        <f>SUMIF('Rekapitulasi Juni'!$AL$214:$AL$393,APS!$B109,'Rekapitulasi Juni'!$AN$214:$AN$393)</f>
        <v>0</v>
      </c>
      <c r="BW109" s="27"/>
      <c r="BX109" s="325">
        <f t="shared" si="152"/>
        <v>0</v>
      </c>
      <c r="BY109" s="325">
        <f t="shared" si="153"/>
        <v>0</v>
      </c>
      <c r="BZ109" s="27"/>
      <c r="CA109" s="324">
        <f>SUMIF('Rekapitulasi Juni'!$BA$214:$BA$393,APS!$B109,'Rekapitulasi Juni'!$BB$214:$BB$393)</f>
        <v>0</v>
      </c>
      <c r="CB109" s="324">
        <f>SUMIF('Rekapitulasi Juni'!$BA$214:$BA$393,APS!$B109,'Rekapitulasi Juni'!$BC$214:$BC$393)</f>
        <v>0</v>
      </c>
      <c r="CC109" s="27"/>
      <c r="CD109" s="325">
        <f t="shared" si="154"/>
        <v>0</v>
      </c>
      <c r="CE109" s="325">
        <f t="shared" si="155"/>
        <v>0</v>
      </c>
      <c r="CF109" s="27"/>
      <c r="CG109" s="324">
        <f>SUMIF('Rekapitulasi Juni'!$BP$214:$BP$393,APS!$B109,'Rekapitulasi Juni'!$BQ$214:$BQ$393)</f>
        <v>0</v>
      </c>
      <c r="CH109" s="324">
        <f>SUMIF('Rekapitulasi Juni'!$BP$214:$BP$393,APS!$B109,'Rekapitulasi Juni'!$BR$214:$BR$393)</f>
        <v>0</v>
      </c>
      <c r="CI109" s="27"/>
      <c r="CJ109" s="325">
        <f t="shared" si="156"/>
        <v>0</v>
      </c>
      <c r="CK109" s="325">
        <f t="shared" si="157"/>
        <v>0</v>
      </c>
      <c r="CL109" s="41">
        <f t="shared" si="158"/>
        <v>0</v>
      </c>
      <c r="CM109" s="41">
        <f t="shared" si="159"/>
        <v>0</v>
      </c>
      <c r="CN109" s="41">
        <f t="shared" si="160"/>
        <v>0</v>
      </c>
      <c r="CO109" s="41">
        <f t="shared" si="161"/>
        <v>0</v>
      </c>
      <c r="CP109" s="41">
        <f t="shared" si="162"/>
        <v>0</v>
      </c>
      <c r="CQ109" s="41">
        <f t="shared" si="163"/>
        <v>0</v>
      </c>
      <c r="CR109" s="180">
        <f t="shared" si="164"/>
        <v>0</v>
      </c>
      <c r="CS109" s="27">
        <v>0</v>
      </c>
      <c r="CT109" s="27"/>
      <c r="CU109" s="324">
        <f>SUMIF('Rekapitulasi Juni'!$D$410:$D$588,APS!$B109,'Rekapitulasi Juni'!$E$410:$E$588)</f>
        <v>0</v>
      </c>
      <c r="CV109" s="324">
        <f>SUMIF('Rekapitulasi Juni'!$D$410:$D$588,APS!$B109,'Rekapitulasi Juni'!$F$410:$F$588)</f>
        <v>0</v>
      </c>
      <c r="CW109" s="27"/>
      <c r="CX109" s="325">
        <f t="shared" si="165"/>
        <v>0</v>
      </c>
      <c r="CY109" s="325">
        <f t="shared" si="166"/>
        <v>0</v>
      </c>
      <c r="CZ109" s="27"/>
      <c r="DA109" s="324">
        <f>SUMIF('Rekapitulasi Juni'!$U$410:$U$588,APS!$B109,'Rekapitulasi Juni'!$V$410:$V$588)</f>
        <v>0</v>
      </c>
      <c r="DB109" s="324">
        <f>SUMIF('Rekapitulasi Juni'!$U$410:$U$588,APS!$B109,'Rekapitulasi Juni'!$W$410:$W$588)</f>
        <v>0</v>
      </c>
      <c r="DC109" s="27"/>
      <c r="DD109" s="325">
        <f t="shared" si="167"/>
        <v>0</v>
      </c>
      <c r="DE109" s="325">
        <f t="shared" si="168"/>
        <v>0</v>
      </c>
      <c r="DF109" s="27"/>
      <c r="DG109" s="324">
        <f>SUMIF('Rekapitulasi Juni'!$AL$410:$AL$588,APS!$B109,'Rekapitulasi Juni'!$AM$410:$AM$588)</f>
        <v>0</v>
      </c>
      <c r="DH109" s="324">
        <f>SUMIF('Rekapitulasi Juni'!$AL$410:$AL$588,APS!$B109,'Rekapitulasi Juni'!$AN$410:$AN$588)</f>
        <v>0</v>
      </c>
      <c r="DI109" s="27"/>
      <c r="DJ109" s="325">
        <f t="shared" si="169"/>
        <v>0</v>
      </c>
      <c r="DK109" s="325">
        <f t="shared" si="170"/>
        <v>0</v>
      </c>
      <c r="DL109" s="27"/>
      <c r="DM109" s="324">
        <f>SUMIF('Rekapitulasi Juni'!$BA$410:$BA$588,APS!$B109,'Rekapitulasi Juni'!$BB$410:$BB$588)</f>
        <v>0</v>
      </c>
      <c r="DN109" s="324">
        <f>SUMIF('Rekapitulasi Juni'!$BA$410:$BA$588,APS!$B109,'Rekapitulasi Juni'!$BC$410:$BC$588)</f>
        <v>0</v>
      </c>
      <c r="DO109" s="324">
        <f>SUMIF('Rekapitulasi Juni'!$BA$410:$BA$588,APS!$B109,'Rekapitulasi Juni'!$BF$410:$BF$588)</f>
        <v>0</v>
      </c>
      <c r="DP109" s="325">
        <f t="shared" si="171"/>
        <v>0</v>
      </c>
      <c r="DQ109" s="325">
        <f t="shared" si="172"/>
        <v>0</v>
      </c>
      <c r="DR109" s="27"/>
      <c r="DS109" s="324">
        <f>SUMIF('Rekapitulasi Juni'!$BP$410:$BP$588,APS!$B109,'Rekapitulasi Juni'!$BQ$410:$BQ$588)</f>
        <v>0</v>
      </c>
      <c r="DT109" s="324">
        <f>SUMIF('Rekapitulasi Juni'!$BP$410:$BP$588,APS!$B109,'Rekapitulasi Juni'!$BR$410:$BR$588)</f>
        <v>0</v>
      </c>
      <c r="DU109" s="27"/>
      <c r="DV109" s="325">
        <f t="shared" si="173"/>
        <v>0</v>
      </c>
      <c r="DW109" s="325">
        <f t="shared" si="174"/>
        <v>0</v>
      </c>
      <c r="DX109" s="41">
        <f t="shared" si="175"/>
        <v>0</v>
      </c>
      <c r="DY109" s="41">
        <f t="shared" si="176"/>
        <v>0</v>
      </c>
      <c r="DZ109" s="41">
        <f t="shared" si="177"/>
        <v>0</v>
      </c>
      <c r="EA109" s="41">
        <f t="shared" si="178"/>
        <v>0</v>
      </c>
      <c r="EB109" s="41">
        <f t="shared" si="179"/>
        <v>0</v>
      </c>
      <c r="EC109" s="41">
        <f t="shared" si="180"/>
        <v>0</v>
      </c>
      <c r="ED109" s="180">
        <f t="shared" si="181"/>
        <v>0</v>
      </c>
      <c r="EE109" s="27">
        <v>0</v>
      </c>
      <c r="EF109" s="27"/>
      <c r="EG109" s="324">
        <f>SUMIF('Rekapitulasi Juni'!$D$608:$D$786,APS!$B109,'Rekapitulasi Juni'!$E$608:$E$786)</f>
        <v>0</v>
      </c>
      <c r="EH109" s="324">
        <f>SUMIF('Rekapitulasi Juni'!$D$608:$D$786,APS!$B109,'Rekapitulasi Juni'!$F$608:$F$786)</f>
        <v>0</v>
      </c>
      <c r="EI109" s="27"/>
      <c r="EJ109" s="325">
        <f t="shared" si="182"/>
        <v>0</v>
      </c>
      <c r="EK109" s="325">
        <f t="shared" si="183"/>
        <v>0</v>
      </c>
      <c r="EL109" s="27"/>
      <c r="EM109" s="324">
        <f>SUMIF('Rekapitulasi Juni'!$U$608:$U$786,APS!$B109,'Rekapitulasi Juni'!$V$608:$V$786)</f>
        <v>0</v>
      </c>
      <c r="EN109" s="324">
        <f>SUMIF('Rekapitulasi Juni'!$U$608:$U$786,APS!$B109,'Rekapitulasi Juni'!$W$608:$W$786)</f>
        <v>0</v>
      </c>
      <c r="EO109" s="27"/>
      <c r="EP109" s="325">
        <f t="shared" si="184"/>
        <v>0</v>
      </c>
      <c r="EQ109" s="325">
        <f t="shared" si="185"/>
        <v>0</v>
      </c>
      <c r="ER109" s="27"/>
      <c r="ES109" s="324">
        <f>SUMIF('Rekapitulasi Juni'!$AL$608:$AL$786,APS!$B109,'Rekapitulasi Juni'!$AM$608:$AM$786)</f>
        <v>0</v>
      </c>
      <c r="ET109" s="324">
        <f>SUMIF('Rekapitulasi Juni'!$AL$608:$AL$786,APS!$B109,'Rekapitulasi Juni'!$AN$608:$AN$786)</f>
        <v>0</v>
      </c>
      <c r="EU109" s="27"/>
      <c r="EV109" s="325">
        <f t="shared" si="186"/>
        <v>0</v>
      </c>
      <c r="EW109" s="325">
        <f t="shared" si="187"/>
        <v>0</v>
      </c>
      <c r="EX109" s="27"/>
      <c r="EY109" s="324">
        <f>SUMIF('Rekapitulasi Juni'!$BA$608:$BA$786,APS!$B109,'Rekapitulasi Juni'!$BB$608:$BB$786)</f>
        <v>0</v>
      </c>
      <c r="EZ109" s="324">
        <f>SUMIF('Rekapitulasi Juni'!$BA$608:$BA$786,APS!$B109,'Rekapitulasi Juni'!$BC$608:$BC$786)</f>
        <v>0</v>
      </c>
      <c r="FA109" s="324">
        <f>SUMIF('Rekapitulasi Juni'!$BA$608:$BA$786,APS!$B109,'Rekapitulasi Juni'!$BF$608:$BF$786)</f>
        <v>0</v>
      </c>
      <c r="FB109" s="325">
        <f t="shared" si="188"/>
        <v>0</v>
      </c>
      <c r="FC109" s="325">
        <f t="shared" si="189"/>
        <v>0</v>
      </c>
      <c r="FD109" s="27"/>
      <c r="FE109" s="27"/>
      <c r="FF109" s="27"/>
      <c r="FG109" s="27"/>
      <c r="FH109" s="27"/>
      <c r="FI109" s="27"/>
      <c r="FJ109" s="41">
        <f t="shared" si="190"/>
        <v>0</v>
      </c>
      <c r="FK109" s="41">
        <f t="shared" si="191"/>
        <v>0</v>
      </c>
      <c r="FL109" s="41">
        <f t="shared" si="192"/>
        <v>0</v>
      </c>
      <c r="FM109" s="41">
        <f t="shared" si="193"/>
        <v>0</v>
      </c>
      <c r="FN109" s="41">
        <f t="shared" si="194"/>
        <v>0</v>
      </c>
      <c r="FO109" s="41">
        <f t="shared" si="195"/>
        <v>0</v>
      </c>
      <c r="FP109" s="180">
        <f t="shared" si="196"/>
        <v>0</v>
      </c>
      <c r="FQ109" s="27"/>
      <c r="FR109" s="27"/>
      <c r="FS109" s="324">
        <f>SUMIF('Rekapitulasi Juni'!$D$804:$D$984,APS!$B109,'Rekapitulasi Juni'!$E$804:$E$984)</f>
        <v>0</v>
      </c>
      <c r="FT109" s="324">
        <f>SUMIF('Rekapitulasi Juni'!$D$804:$D$984,APS!$B109,'Rekapitulasi Juni'!$F$804:$F$984)</f>
        <v>0</v>
      </c>
      <c r="FU109" s="27"/>
      <c r="FV109" s="325">
        <f t="shared" si="197"/>
        <v>0</v>
      </c>
      <c r="FW109" s="325">
        <f t="shared" si="198"/>
        <v>0</v>
      </c>
      <c r="FX109" s="27"/>
      <c r="FY109" s="324">
        <f>SUMIF('Rekapitulasi Juni'!$U$804:$U$984,APS!$B109,'Rekapitulasi Juni'!$V$804:$V$984)</f>
        <v>0</v>
      </c>
      <c r="FZ109" s="324">
        <f>SUMIF('Rekapitulasi Juni'!$U$804:$U$984,APS!$B109,'Rekapitulasi Juni'!$W$804:$W$984)</f>
        <v>0</v>
      </c>
      <c r="GA109" s="27"/>
      <c r="GB109" s="325">
        <f t="shared" si="199"/>
        <v>0</v>
      </c>
      <c r="GC109" s="325">
        <f t="shared" si="200"/>
        <v>0</v>
      </c>
      <c r="GD109" s="27"/>
      <c r="GE109" s="324">
        <f>SUMIF('Rekapitulasi Juni'!$AL$804:$AL$984,APS!$B109,'Rekapitulasi Juni'!$AM$804:$AM$984)</f>
        <v>0</v>
      </c>
      <c r="GF109" s="324">
        <f>SUMIF('Rekapitulasi Juni'!$AL$804:$AL$984,APS!$B109,'Rekapitulasi Juni'!$AN$804:$AN$984)</f>
        <v>0</v>
      </c>
      <c r="GG109" s="27"/>
      <c r="GH109" s="325">
        <f t="shared" si="125"/>
        <v>0</v>
      </c>
      <c r="GI109" s="325">
        <f t="shared" si="126"/>
        <v>0</v>
      </c>
      <c r="GJ109" s="27"/>
      <c r="GK109" s="27"/>
      <c r="GL109" s="41">
        <f t="shared" si="201"/>
        <v>0</v>
      </c>
      <c r="GM109" s="41">
        <f t="shared" si="202"/>
        <v>0</v>
      </c>
      <c r="GN109" s="41">
        <f t="shared" si="203"/>
        <v>0</v>
      </c>
      <c r="GO109" s="41">
        <f t="shared" si="204"/>
        <v>0</v>
      </c>
      <c r="GP109" s="41">
        <f t="shared" si="205"/>
        <v>0</v>
      </c>
      <c r="GQ109" s="41">
        <f t="shared" si="206"/>
        <v>0</v>
      </c>
      <c r="GR109" s="180">
        <f t="shared" si="207"/>
        <v>0</v>
      </c>
      <c r="GS109" s="41">
        <f t="shared" si="127"/>
        <v>0</v>
      </c>
      <c r="GT109" s="41">
        <f t="shared" si="128"/>
        <v>0</v>
      </c>
      <c r="GU109" s="41">
        <f t="shared" si="129"/>
        <v>0</v>
      </c>
      <c r="GV109" s="41">
        <f t="shared" si="130"/>
        <v>0</v>
      </c>
      <c r="GW109" s="41">
        <f t="shared" si="131"/>
        <v>0</v>
      </c>
      <c r="GX109" s="41">
        <f t="shared" si="132"/>
        <v>0</v>
      </c>
      <c r="GY109" s="180">
        <f t="shared" si="133"/>
        <v>0</v>
      </c>
      <c r="GZ109" s="41">
        <v>92</v>
      </c>
      <c r="HA109" s="32"/>
      <c r="HB109" s="42">
        <f t="shared" ref="HB109:HB140" si="211">J109+M109+P109-G109</f>
        <v>0</v>
      </c>
      <c r="HC109" s="44"/>
    </row>
    <row r="110" spans="1:211" ht="15" customHeight="1">
      <c r="A110" s="31" t="s">
        <v>227</v>
      </c>
      <c r="B110" s="32" t="s">
        <v>228</v>
      </c>
      <c r="C110" s="31" t="s">
        <v>184</v>
      </c>
      <c r="D110" s="31" t="s">
        <v>1259</v>
      </c>
      <c r="E110" s="31" t="s">
        <v>43</v>
      </c>
      <c r="F110" s="31" t="s">
        <v>152</v>
      </c>
      <c r="G110" s="33">
        <v>40</v>
      </c>
      <c r="H110" s="33">
        <v>0</v>
      </c>
      <c r="I110" s="33">
        <v>0</v>
      </c>
      <c r="J110" s="34">
        <f>IFERROR(VLOOKUP(A110,#REF!,3,0),0)</f>
        <v>0</v>
      </c>
      <c r="K110" s="34">
        <f t="shared" si="118"/>
        <v>8</v>
      </c>
      <c r="L110" s="34">
        <v>30</v>
      </c>
      <c r="M110" s="34">
        <v>38</v>
      </c>
      <c r="N110" s="35">
        <f t="shared" si="119"/>
        <v>32</v>
      </c>
      <c r="O110" s="35">
        <f t="shared" si="120"/>
        <v>32</v>
      </c>
      <c r="P110" s="36">
        <v>20</v>
      </c>
      <c r="Q110" s="36">
        <f t="shared" si="134"/>
        <v>28</v>
      </c>
      <c r="R110" s="36"/>
      <c r="S110" s="37">
        <f ca="1">SUMIF(ROP!$D$6:$H$65536,A110,ROP!$J$6:$J$65536)</f>
        <v>0</v>
      </c>
      <c r="T110" s="37">
        <f>SUMIF(HASIL!$B:$B,APS!$B110&amp;RIGHT(APS!T$9,2),HASIL!$I:$I)</f>
        <v>0</v>
      </c>
      <c r="U110" s="37">
        <f>SUMIF(HASIL!$B:$B,APS!$B110&amp;RIGHT(APS!U$9,2),HASIL!$I:$I)</f>
        <v>0</v>
      </c>
      <c r="V110" s="37">
        <f>SUMIF(HASIL!$B:$B,APS!$B110&amp;RIGHT(APS!V$9,2),HASIL!$I:$I)</f>
        <v>0</v>
      </c>
      <c r="W110" s="37">
        <f>SUMIF(HASIL!$B:$B,APS!$B110&amp;RIGHT(APS!W$9,2),HASIL!$I:$I)</f>
        <v>0</v>
      </c>
      <c r="X110" s="38">
        <f t="shared" si="121"/>
        <v>0</v>
      </c>
      <c r="Y110" s="38">
        <f t="shared" si="122"/>
        <v>-28</v>
      </c>
      <c r="Z110" s="39">
        <f t="shared" si="209"/>
        <v>0</v>
      </c>
      <c r="AA110" s="39">
        <f t="shared" si="124"/>
        <v>28</v>
      </c>
      <c r="AB110" s="40">
        <f t="shared" si="210"/>
        <v>20</v>
      </c>
      <c r="AC110" s="27">
        <v>0</v>
      </c>
      <c r="AD110" s="27"/>
      <c r="AE110" s="27"/>
      <c r="AF110" s="27"/>
      <c r="AG110" s="27"/>
      <c r="AH110" s="27"/>
      <c r="AI110" s="324">
        <f>SUMIF('Rekapitulasi Juni'!$D$9:$D$192,APS!$B110,'Rekapitulasi Juni'!$E$9:$E$192)</f>
        <v>0</v>
      </c>
      <c r="AJ110" s="324">
        <f>SUMIF('Rekapitulasi Juni'!$D$9:$D$192,APS!$B110,'Rekapitulasi Juni'!$F$9:$F$192)</f>
        <v>0</v>
      </c>
      <c r="AK110" s="324">
        <f>SUMIF('Rekapitulasi Juni'!$D$9:$D$192,APS!$B110,'Rekapitulasi Juni'!$K$9:$K$192)</f>
        <v>0</v>
      </c>
      <c r="AL110" s="325">
        <f t="shared" si="135"/>
        <v>0</v>
      </c>
      <c r="AM110" s="325">
        <f t="shared" si="136"/>
        <v>0</v>
      </c>
      <c r="AN110" s="27"/>
      <c r="AO110" s="324">
        <f>SUMIF('Rekapitulasi Juni'!$U$9:$U$192,APS!$B110,'Rekapitulasi Juni'!$V$9:$V$192)</f>
        <v>0</v>
      </c>
      <c r="AP110" s="324">
        <f>SUMIF('Rekapitulasi Juni'!$U$9:$U$192,APS!$B110,'Rekapitulasi Juni'!$W$9:$W$192)</f>
        <v>0</v>
      </c>
      <c r="AQ110" s="27"/>
      <c r="AR110" s="325">
        <f t="shared" si="137"/>
        <v>0</v>
      </c>
      <c r="AS110" s="325">
        <f t="shared" si="138"/>
        <v>0</v>
      </c>
      <c r="AT110" s="27"/>
      <c r="AU110" s="324">
        <f>SUMIF('Rekapitulasi Juni'!$AL$9:$AL$192,APS!$B110,'Rekapitulasi Juni'!$AM$9:$AM$192)</f>
        <v>0</v>
      </c>
      <c r="AV110" s="324">
        <f>SUMIF('Rekapitulasi Juni'!$AL$9:$AL$192,APS!$B110,'Rekapitulasi Juni'!$AN$9:$AN$192)</f>
        <v>0</v>
      </c>
      <c r="AW110" s="27"/>
      <c r="AX110" s="325">
        <f t="shared" si="139"/>
        <v>0</v>
      </c>
      <c r="AY110" s="325">
        <f t="shared" si="140"/>
        <v>0</v>
      </c>
      <c r="AZ110" s="41">
        <f t="shared" si="141"/>
        <v>0</v>
      </c>
      <c r="BA110" s="41">
        <f t="shared" si="142"/>
        <v>0</v>
      </c>
      <c r="BB110" s="41">
        <f t="shared" si="143"/>
        <v>0</v>
      </c>
      <c r="BC110" s="41">
        <f t="shared" si="144"/>
        <v>0</v>
      </c>
      <c r="BD110" s="41">
        <f t="shared" si="145"/>
        <v>0</v>
      </c>
      <c r="BE110" s="41">
        <f t="shared" si="146"/>
        <v>0</v>
      </c>
      <c r="BF110" s="180">
        <f t="shared" si="147"/>
        <v>0</v>
      </c>
      <c r="BG110" s="27">
        <v>0</v>
      </c>
      <c r="BH110" s="27"/>
      <c r="BI110" s="324">
        <f>SUMIF('Rekapitulasi Juni'!$D$214:$D$393,APS!$B110,'Rekapitulasi Juni'!$E$214:$E$393)</f>
        <v>0</v>
      </c>
      <c r="BJ110" s="324">
        <f>SUMIF('Rekapitulasi Juni'!$D$214:$D$393,APS!$B110,'Rekapitulasi Juni'!$F$214:$F$393)</f>
        <v>0</v>
      </c>
      <c r="BK110" s="27"/>
      <c r="BL110" s="325">
        <f t="shared" si="148"/>
        <v>0</v>
      </c>
      <c r="BM110" s="325">
        <f t="shared" si="149"/>
        <v>0</v>
      </c>
      <c r="BN110" s="27"/>
      <c r="BO110" s="324">
        <f>SUMIF('Rekapitulasi Juni'!$U$214:$U$393,APS!$B110,'Rekapitulasi Juni'!$V$214:$V$393)</f>
        <v>0</v>
      </c>
      <c r="BP110" s="324">
        <f>SUMIF('Rekapitulasi Juni'!$U$214:$U$393,APS!$B110,'Rekapitulasi Juni'!$W$214:$W$393)</f>
        <v>0</v>
      </c>
      <c r="BQ110" s="27"/>
      <c r="BR110" s="325">
        <f t="shared" si="150"/>
        <v>0</v>
      </c>
      <c r="BS110" s="325">
        <f t="shared" si="151"/>
        <v>0</v>
      </c>
      <c r="BT110" s="27"/>
      <c r="BU110" s="324">
        <f>SUMIF('Rekapitulasi Juni'!$AL$214:$AL$393,APS!$B110,'Rekapitulasi Juni'!$AM$214:$AM$393)</f>
        <v>0</v>
      </c>
      <c r="BV110" s="324">
        <f>SUMIF('Rekapitulasi Juni'!$AL$214:$AL$393,APS!$B110,'Rekapitulasi Juni'!$AN$214:$AN$393)</f>
        <v>0</v>
      </c>
      <c r="BW110" s="27"/>
      <c r="BX110" s="325">
        <f t="shared" si="152"/>
        <v>0</v>
      </c>
      <c r="BY110" s="325">
        <f t="shared" si="153"/>
        <v>0</v>
      </c>
      <c r="BZ110" s="27">
        <v>28</v>
      </c>
      <c r="CA110" s="324">
        <f>SUMIF('Rekapitulasi Juni'!$BA$214:$BA$393,APS!$B110,'Rekapitulasi Juni'!$BB$214:$BB$393)</f>
        <v>0</v>
      </c>
      <c r="CB110" s="324">
        <f>SUMIF('Rekapitulasi Juni'!$BA$214:$BA$393,APS!$B110,'Rekapitulasi Juni'!$BC$214:$BC$393)</f>
        <v>0</v>
      </c>
      <c r="CC110" s="27"/>
      <c r="CD110" s="325">
        <f t="shared" si="154"/>
        <v>0</v>
      </c>
      <c r="CE110" s="325">
        <f t="shared" si="155"/>
        <v>0</v>
      </c>
      <c r="CF110" s="27"/>
      <c r="CG110" s="324">
        <f>SUMIF('Rekapitulasi Juni'!$BP$214:$BP$393,APS!$B110,'Rekapitulasi Juni'!$BQ$214:$BQ$393)</f>
        <v>0</v>
      </c>
      <c r="CH110" s="324">
        <f>SUMIF('Rekapitulasi Juni'!$BP$214:$BP$393,APS!$B110,'Rekapitulasi Juni'!$BR$214:$BR$393)</f>
        <v>0</v>
      </c>
      <c r="CI110" s="27"/>
      <c r="CJ110" s="325">
        <f t="shared" si="156"/>
        <v>0</v>
      </c>
      <c r="CK110" s="325">
        <f t="shared" si="157"/>
        <v>0</v>
      </c>
      <c r="CL110" s="41">
        <f t="shared" si="158"/>
        <v>28</v>
      </c>
      <c r="CM110" s="41">
        <f t="shared" si="159"/>
        <v>0</v>
      </c>
      <c r="CN110" s="41">
        <f t="shared" si="160"/>
        <v>0</v>
      </c>
      <c r="CO110" s="41">
        <f t="shared" si="161"/>
        <v>0</v>
      </c>
      <c r="CP110" s="41">
        <f t="shared" si="162"/>
        <v>0</v>
      </c>
      <c r="CQ110" s="41">
        <f t="shared" si="163"/>
        <v>-28</v>
      </c>
      <c r="CR110" s="180">
        <f t="shared" si="164"/>
        <v>0</v>
      </c>
      <c r="CS110" s="27">
        <v>20</v>
      </c>
      <c r="CT110" s="27"/>
      <c r="CU110" s="324">
        <f>SUMIF('Rekapitulasi Juni'!$D$410:$D$588,APS!$B110,'Rekapitulasi Juni'!$E$410:$E$588)</f>
        <v>0</v>
      </c>
      <c r="CV110" s="324">
        <f>SUMIF('Rekapitulasi Juni'!$D$410:$D$588,APS!$B110,'Rekapitulasi Juni'!$F$410:$F$588)</f>
        <v>0</v>
      </c>
      <c r="CW110" s="27"/>
      <c r="CX110" s="325">
        <f t="shared" si="165"/>
        <v>0</v>
      </c>
      <c r="CY110" s="325">
        <f t="shared" si="166"/>
        <v>0</v>
      </c>
      <c r="CZ110" s="27"/>
      <c r="DA110" s="324">
        <f>SUMIF('Rekapitulasi Juni'!$U$410:$U$588,APS!$B110,'Rekapitulasi Juni'!$V$410:$V$588)</f>
        <v>0</v>
      </c>
      <c r="DB110" s="324">
        <f>SUMIF('Rekapitulasi Juni'!$U$410:$U$588,APS!$B110,'Rekapitulasi Juni'!$W$410:$W$588)</f>
        <v>0</v>
      </c>
      <c r="DC110" s="27"/>
      <c r="DD110" s="325">
        <f t="shared" si="167"/>
        <v>0</v>
      </c>
      <c r="DE110" s="325">
        <f t="shared" si="168"/>
        <v>0</v>
      </c>
      <c r="DF110" s="27"/>
      <c r="DG110" s="324">
        <f>SUMIF('Rekapitulasi Juni'!$AL$410:$AL$588,APS!$B110,'Rekapitulasi Juni'!$AM$410:$AM$588)</f>
        <v>0</v>
      </c>
      <c r="DH110" s="324">
        <f>SUMIF('Rekapitulasi Juni'!$AL$410:$AL$588,APS!$B110,'Rekapitulasi Juni'!$AN$410:$AN$588)</f>
        <v>0</v>
      </c>
      <c r="DI110" s="27"/>
      <c r="DJ110" s="325">
        <f t="shared" si="169"/>
        <v>0</v>
      </c>
      <c r="DK110" s="325">
        <f t="shared" si="170"/>
        <v>0</v>
      </c>
      <c r="DL110" s="27"/>
      <c r="DM110" s="324">
        <f>SUMIF('Rekapitulasi Juni'!$BA$410:$BA$588,APS!$B110,'Rekapitulasi Juni'!$BB$410:$BB$588)</f>
        <v>0</v>
      </c>
      <c r="DN110" s="324">
        <f>SUMIF('Rekapitulasi Juni'!$BA$410:$BA$588,APS!$B110,'Rekapitulasi Juni'!$BC$410:$BC$588)</f>
        <v>0</v>
      </c>
      <c r="DO110" s="324">
        <f>SUMIF('Rekapitulasi Juni'!$BA$410:$BA$588,APS!$B110,'Rekapitulasi Juni'!$BF$410:$BF$588)</f>
        <v>0</v>
      </c>
      <c r="DP110" s="325">
        <f t="shared" si="171"/>
        <v>0</v>
      </c>
      <c r="DQ110" s="325">
        <f t="shared" si="172"/>
        <v>0</v>
      </c>
      <c r="DR110" s="27"/>
      <c r="DS110" s="324">
        <f>SUMIF('Rekapitulasi Juni'!$BP$410:$BP$588,APS!$B110,'Rekapitulasi Juni'!$BQ$410:$BQ$588)</f>
        <v>0</v>
      </c>
      <c r="DT110" s="324">
        <f>SUMIF('Rekapitulasi Juni'!$BP$410:$BP$588,APS!$B110,'Rekapitulasi Juni'!$BR$410:$BR$588)</f>
        <v>0</v>
      </c>
      <c r="DU110" s="27"/>
      <c r="DV110" s="325">
        <f t="shared" si="173"/>
        <v>0</v>
      </c>
      <c r="DW110" s="325">
        <f t="shared" si="174"/>
        <v>0</v>
      </c>
      <c r="DX110" s="41">
        <f t="shared" si="175"/>
        <v>0</v>
      </c>
      <c r="DY110" s="41">
        <f t="shared" si="176"/>
        <v>0</v>
      </c>
      <c r="DZ110" s="41">
        <f t="shared" si="177"/>
        <v>0</v>
      </c>
      <c r="EA110" s="41">
        <f t="shared" si="178"/>
        <v>0</v>
      </c>
      <c r="EB110" s="41">
        <f t="shared" si="179"/>
        <v>0</v>
      </c>
      <c r="EC110" s="41">
        <f t="shared" si="180"/>
        <v>0</v>
      </c>
      <c r="ED110" s="180">
        <f t="shared" si="181"/>
        <v>0</v>
      </c>
      <c r="EE110" s="27">
        <v>0</v>
      </c>
      <c r="EF110" s="27"/>
      <c r="EG110" s="324">
        <f>SUMIF('Rekapitulasi Juni'!$D$608:$D$786,APS!$B110,'Rekapitulasi Juni'!$E$608:$E$786)</f>
        <v>0</v>
      </c>
      <c r="EH110" s="324">
        <f>SUMIF('Rekapitulasi Juni'!$D$608:$D$786,APS!$B110,'Rekapitulasi Juni'!$F$608:$F$786)</f>
        <v>0</v>
      </c>
      <c r="EI110" s="27"/>
      <c r="EJ110" s="325">
        <f t="shared" si="182"/>
        <v>0</v>
      </c>
      <c r="EK110" s="325">
        <f t="shared" si="183"/>
        <v>0</v>
      </c>
      <c r="EL110" s="27"/>
      <c r="EM110" s="324">
        <f>SUMIF('Rekapitulasi Juni'!$U$608:$U$786,APS!$B110,'Rekapitulasi Juni'!$V$608:$V$786)</f>
        <v>0</v>
      </c>
      <c r="EN110" s="324">
        <f>SUMIF('Rekapitulasi Juni'!$U$608:$U$786,APS!$B110,'Rekapitulasi Juni'!$W$608:$W$786)</f>
        <v>0</v>
      </c>
      <c r="EO110" s="27"/>
      <c r="EP110" s="325">
        <f t="shared" si="184"/>
        <v>0</v>
      </c>
      <c r="EQ110" s="325">
        <f t="shared" si="185"/>
        <v>0</v>
      </c>
      <c r="ER110" s="27"/>
      <c r="ES110" s="324">
        <f>SUMIF('Rekapitulasi Juni'!$AL$608:$AL$786,APS!$B110,'Rekapitulasi Juni'!$AM$608:$AM$786)</f>
        <v>30</v>
      </c>
      <c r="ET110" s="324">
        <f>SUMIF('Rekapitulasi Juni'!$AL$608:$AL$786,APS!$B110,'Rekapitulasi Juni'!$AN$608:$AN$786)</f>
        <v>30</v>
      </c>
      <c r="EU110" s="27"/>
      <c r="EV110" s="325">
        <f t="shared" si="186"/>
        <v>0</v>
      </c>
      <c r="EW110" s="325">
        <f t="shared" si="187"/>
        <v>100</v>
      </c>
      <c r="EX110" s="27"/>
      <c r="EY110" s="324">
        <f>SUMIF('Rekapitulasi Juni'!$BA$608:$BA$786,APS!$B110,'Rekapitulasi Juni'!$BB$608:$BB$786)</f>
        <v>0</v>
      </c>
      <c r="EZ110" s="324">
        <f>SUMIF('Rekapitulasi Juni'!$BA$608:$BA$786,APS!$B110,'Rekapitulasi Juni'!$BC$608:$BC$786)</f>
        <v>0</v>
      </c>
      <c r="FA110" s="324">
        <f>SUMIF('Rekapitulasi Juni'!$BA$608:$BA$786,APS!$B110,'Rekapitulasi Juni'!$BF$608:$BF$786)</f>
        <v>0</v>
      </c>
      <c r="FB110" s="325">
        <f t="shared" si="188"/>
        <v>0</v>
      </c>
      <c r="FC110" s="325">
        <f t="shared" si="189"/>
        <v>0</v>
      </c>
      <c r="FD110" s="27"/>
      <c r="FE110" s="27"/>
      <c r="FF110" s="27"/>
      <c r="FG110" s="27"/>
      <c r="FH110" s="27"/>
      <c r="FI110" s="27"/>
      <c r="FJ110" s="41">
        <f t="shared" si="190"/>
        <v>0</v>
      </c>
      <c r="FK110" s="41">
        <f t="shared" si="191"/>
        <v>30</v>
      </c>
      <c r="FL110" s="41">
        <f t="shared" si="192"/>
        <v>30</v>
      </c>
      <c r="FM110" s="41">
        <f t="shared" si="193"/>
        <v>0</v>
      </c>
      <c r="FN110" s="41">
        <f t="shared" si="194"/>
        <v>30</v>
      </c>
      <c r="FO110" s="41">
        <f t="shared" si="195"/>
        <v>30</v>
      </c>
      <c r="FP110" s="180">
        <f t="shared" si="196"/>
        <v>0</v>
      </c>
      <c r="FQ110" s="27"/>
      <c r="FR110" s="27"/>
      <c r="FS110" s="324">
        <f>SUMIF('Rekapitulasi Juni'!$D$804:$D$984,APS!$B110,'Rekapitulasi Juni'!$E$804:$E$984)</f>
        <v>0</v>
      </c>
      <c r="FT110" s="324">
        <f>SUMIF('Rekapitulasi Juni'!$D$804:$D$984,APS!$B110,'Rekapitulasi Juni'!$F$804:$F$984)</f>
        <v>0</v>
      </c>
      <c r="FU110" s="27"/>
      <c r="FV110" s="325">
        <f t="shared" si="197"/>
        <v>0</v>
      </c>
      <c r="FW110" s="325">
        <f t="shared" si="198"/>
        <v>0</v>
      </c>
      <c r="FX110" s="27"/>
      <c r="FY110" s="324">
        <f>SUMIF('Rekapitulasi Juni'!$U$804:$U$984,APS!$B110,'Rekapitulasi Juni'!$V$804:$V$984)</f>
        <v>150</v>
      </c>
      <c r="FZ110" s="324">
        <f>SUMIF('Rekapitulasi Juni'!$U$804:$U$984,APS!$B110,'Rekapitulasi Juni'!$W$804:$W$984)</f>
        <v>150</v>
      </c>
      <c r="GA110" s="27"/>
      <c r="GB110" s="325">
        <f t="shared" si="199"/>
        <v>0</v>
      </c>
      <c r="GC110" s="325">
        <f t="shared" si="200"/>
        <v>100</v>
      </c>
      <c r="GD110" s="27"/>
      <c r="GE110" s="324">
        <f>SUMIF('Rekapitulasi Juni'!$AL$804:$AL$984,APS!$B110,'Rekapitulasi Juni'!$AM$804:$AM$984)</f>
        <v>0</v>
      </c>
      <c r="GF110" s="324">
        <f>SUMIF('Rekapitulasi Juni'!$AL$804:$AL$984,APS!$B110,'Rekapitulasi Juni'!$AN$804:$AN$984)</f>
        <v>0</v>
      </c>
      <c r="GG110" s="27"/>
      <c r="GH110" s="325">
        <f t="shared" si="125"/>
        <v>0</v>
      </c>
      <c r="GI110" s="325">
        <f t="shared" si="126"/>
        <v>0</v>
      </c>
      <c r="GJ110" s="27"/>
      <c r="GK110" s="27"/>
      <c r="GL110" s="41">
        <f t="shared" si="201"/>
        <v>0</v>
      </c>
      <c r="GM110" s="41">
        <f t="shared" si="202"/>
        <v>150</v>
      </c>
      <c r="GN110" s="41">
        <f t="shared" si="203"/>
        <v>150</v>
      </c>
      <c r="GO110" s="41">
        <f t="shared" si="204"/>
        <v>0</v>
      </c>
      <c r="GP110" s="41">
        <f t="shared" si="205"/>
        <v>150</v>
      </c>
      <c r="GQ110" s="41">
        <f t="shared" si="206"/>
        <v>150</v>
      </c>
      <c r="GR110" s="180">
        <f t="shared" si="207"/>
        <v>0</v>
      </c>
      <c r="GS110" s="41">
        <f t="shared" si="127"/>
        <v>28</v>
      </c>
      <c r="GT110" s="41">
        <f t="shared" si="128"/>
        <v>180</v>
      </c>
      <c r="GU110" s="41">
        <f t="shared" si="129"/>
        <v>180</v>
      </c>
      <c r="GV110" s="41">
        <f t="shared" si="130"/>
        <v>0</v>
      </c>
      <c r="GW110" s="41">
        <f t="shared" si="131"/>
        <v>180</v>
      </c>
      <c r="GX110" s="41">
        <f t="shared" si="132"/>
        <v>152</v>
      </c>
      <c r="GY110" s="180">
        <f t="shared" si="133"/>
        <v>642.85714285714289</v>
      </c>
      <c r="GZ110" s="41">
        <v>93</v>
      </c>
      <c r="HA110" s="32" t="s">
        <v>1314</v>
      </c>
      <c r="HB110" s="42">
        <f t="shared" si="211"/>
        <v>18</v>
      </c>
      <c r="HC110" s="44"/>
    </row>
    <row r="111" spans="1:211" ht="15" hidden="1" customHeight="1">
      <c r="A111" s="31" t="s">
        <v>229</v>
      </c>
      <c r="B111" s="32" t="s">
        <v>230</v>
      </c>
      <c r="C111" s="31" t="s">
        <v>184</v>
      </c>
      <c r="D111" s="31" t="s">
        <v>1259</v>
      </c>
      <c r="E111" s="31" t="s">
        <v>43</v>
      </c>
      <c r="F111" s="31" t="s">
        <v>152</v>
      </c>
      <c r="G111" s="33">
        <v>30</v>
      </c>
      <c r="H111" s="33">
        <v>0</v>
      </c>
      <c r="I111" s="33">
        <v>0</v>
      </c>
      <c r="J111" s="34">
        <f>IFERROR(VLOOKUP(A111,#REF!,3,0),0)</f>
        <v>0</v>
      </c>
      <c r="K111" s="34">
        <f t="shared" si="118"/>
        <v>0</v>
      </c>
      <c r="L111" s="34">
        <v>0</v>
      </c>
      <c r="M111" s="34">
        <v>0</v>
      </c>
      <c r="N111" s="35">
        <f t="shared" si="119"/>
        <v>30</v>
      </c>
      <c r="O111" s="35">
        <f t="shared" si="120"/>
        <v>30</v>
      </c>
      <c r="P111" s="36">
        <v>0</v>
      </c>
      <c r="Q111" s="36">
        <f t="shared" si="134"/>
        <v>0</v>
      </c>
      <c r="R111" s="36"/>
      <c r="S111" s="37">
        <f ca="1">SUMIF(ROP!$D$6:$H$65536,A111,ROP!$J$6:$J$65536)</f>
        <v>0</v>
      </c>
      <c r="T111" s="37">
        <f>SUMIF(HASIL!$B:$B,APS!$B111&amp;RIGHT(APS!T$9,2),HASIL!$I:$I)</f>
        <v>0</v>
      </c>
      <c r="U111" s="37">
        <f>SUMIF(HASIL!$B:$B,APS!$B111&amp;RIGHT(APS!U$9,2),HASIL!$I:$I)</f>
        <v>0</v>
      </c>
      <c r="V111" s="37">
        <f>SUMIF(HASIL!$B:$B,APS!$B111&amp;RIGHT(APS!V$9,2),HASIL!$I:$I)</f>
        <v>0</v>
      </c>
      <c r="W111" s="37">
        <f>SUMIF(HASIL!$B:$B,APS!$B111&amp;RIGHT(APS!W$9,2),HASIL!$I:$I)</f>
        <v>0</v>
      </c>
      <c r="X111" s="38">
        <f t="shared" si="121"/>
        <v>0</v>
      </c>
      <c r="Y111" s="38">
        <f t="shared" si="122"/>
        <v>0</v>
      </c>
      <c r="Z111" s="39">
        <f t="shared" si="209"/>
        <v>0</v>
      </c>
      <c r="AA111" s="39">
        <f t="shared" si="124"/>
        <v>0</v>
      </c>
      <c r="AB111" s="40">
        <f t="shared" si="210"/>
        <v>0</v>
      </c>
      <c r="AC111" s="27">
        <v>0</v>
      </c>
      <c r="AD111" s="27"/>
      <c r="AE111" s="27"/>
      <c r="AF111" s="27"/>
      <c r="AG111" s="27"/>
      <c r="AH111" s="27"/>
      <c r="AI111" s="324">
        <f>SUMIF('Rekapitulasi Juni'!$D$9:$D$192,APS!$B111,'Rekapitulasi Juni'!$E$9:$E$192)</f>
        <v>0</v>
      </c>
      <c r="AJ111" s="324">
        <f>SUMIF('Rekapitulasi Juni'!$D$9:$D$192,APS!$B111,'Rekapitulasi Juni'!$F$9:$F$192)</f>
        <v>0</v>
      </c>
      <c r="AK111" s="324">
        <f>SUMIF('Rekapitulasi Juni'!$D$9:$D$192,APS!$B111,'Rekapitulasi Juni'!$K$9:$K$192)</f>
        <v>0</v>
      </c>
      <c r="AL111" s="325">
        <f t="shared" si="135"/>
        <v>0</v>
      </c>
      <c r="AM111" s="325">
        <f t="shared" si="136"/>
        <v>0</v>
      </c>
      <c r="AN111" s="27"/>
      <c r="AO111" s="324">
        <f>SUMIF('Rekapitulasi Juni'!$U$9:$U$192,APS!$B111,'Rekapitulasi Juni'!$V$9:$V$192)</f>
        <v>0</v>
      </c>
      <c r="AP111" s="324">
        <f>SUMIF('Rekapitulasi Juni'!$U$9:$U$192,APS!$B111,'Rekapitulasi Juni'!$W$9:$W$192)</f>
        <v>0</v>
      </c>
      <c r="AQ111" s="27"/>
      <c r="AR111" s="325">
        <f t="shared" si="137"/>
        <v>0</v>
      </c>
      <c r="AS111" s="325">
        <f t="shared" si="138"/>
        <v>0</v>
      </c>
      <c r="AT111" s="27"/>
      <c r="AU111" s="324">
        <f>SUMIF('Rekapitulasi Juni'!$AL$9:$AL$192,APS!$B111,'Rekapitulasi Juni'!$AM$9:$AM$192)</f>
        <v>0</v>
      </c>
      <c r="AV111" s="324">
        <f>SUMIF('Rekapitulasi Juni'!$AL$9:$AL$192,APS!$B111,'Rekapitulasi Juni'!$AN$9:$AN$192)</f>
        <v>0</v>
      </c>
      <c r="AW111" s="27"/>
      <c r="AX111" s="325">
        <f t="shared" si="139"/>
        <v>0</v>
      </c>
      <c r="AY111" s="325">
        <f t="shared" si="140"/>
        <v>0</v>
      </c>
      <c r="AZ111" s="41">
        <f t="shared" si="141"/>
        <v>0</v>
      </c>
      <c r="BA111" s="41">
        <f t="shared" si="142"/>
        <v>0</v>
      </c>
      <c r="BB111" s="41">
        <f t="shared" si="143"/>
        <v>0</v>
      </c>
      <c r="BC111" s="41">
        <f t="shared" si="144"/>
        <v>0</v>
      </c>
      <c r="BD111" s="41">
        <f t="shared" si="145"/>
        <v>0</v>
      </c>
      <c r="BE111" s="41">
        <f t="shared" si="146"/>
        <v>0</v>
      </c>
      <c r="BF111" s="180">
        <f t="shared" si="147"/>
        <v>0</v>
      </c>
      <c r="BG111" s="27">
        <v>0</v>
      </c>
      <c r="BH111" s="27"/>
      <c r="BI111" s="324">
        <f>SUMIF('Rekapitulasi Juni'!$D$214:$D$393,APS!$B111,'Rekapitulasi Juni'!$E$214:$E$393)</f>
        <v>0</v>
      </c>
      <c r="BJ111" s="324">
        <f>SUMIF('Rekapitulasi Juni'!$D$214:$D$393,APS!$B111,'Rekapitulasi Juni'!$F$214:$F$393)</f>
        <v>0</v>
      </c>
      <c r="BK111" s="27"/>
      <c r="BL111" s="325">
        <f t="shared" si="148"/>
        <v>0</v>
      </c>
      <c r="BM111" s="325">
        <f t="shared" si="149"/>
        <v>0</v>
      </c>
      <c r="BN111" s="27"/>
      <c r="BO111" s="324">
        <f>SUMIF('Rekapitulasi Juni'!$U$214:$U$393,APS!$B111,'Rekapitulasi Juni'!$V$214:$V$393)</f>
        <v>0</v>
      </c>
      <c r="BP111" s="324">
        <f>SUMIF('Rekapitulasi Juni'!$U$214:$U$393,APS!$B111,'Rekapitulasi Juni'!$W$214:$W$393)</f>
        <v>0</v>
      </c>
      <c r="BQ111" s="27"/>
      <c r="BR111" s="325">
        <f t="shared" si="150"/>
        <v>0</v>
      </c>
      <c r="BS111" s="325">
        <f t="shared" si="151"/>
        <v>0</v>
      </c>
      <c r="BT111" s="27"/>
      <c r="BU111" s="324">
        <f>SUMIF('Rekapitulasi Juni'!$AL$214:$AL$393,APS!$B111,'Rekapitulasi Juni'!$AM$214:$AM$393)</f>
        <v>0</v>
      </c>
      <c r="BV111" s="324">
        <f>SUMIF('Rekapitulasi Juni'!$AL$214:$AL$393,APS!$B111,'Rekapitulasi Juni'!$AN$214:$AN$393)</f>
        <v>0</v>
      </c>
      <c r="BW111" s="27"/>
      <c r="BX111" s="325">
        <f t="shared" si="152"/>
        <v>0</v>
      </c>
      <c r="BY111" s="325">
        <f t="shared" si="153"/>
        <v>0</v>
      </c>
      <c r="BZ111" s="27"/>
      <c r="CA111" s="324">
        <f>SUMIF('Rekapitulasi Juni'!$BA$214:$BA$393,APS!$B111,'Rekapitulasi Juni'!$BB$214:$BB$393)</f>
        <v>0</v>
      </c>
      <c r="CB111" s="324">
        <f>SUMIF('Rekapitulasi Juni'!$BA$214:$BA$393,APS!$B111,'Rekapitulasi Juni'!$BC$214:$BC$393)</f>
        <v>0</v>
      </c>
      <c r="CC111" s="27"/>
      <c r="CD111" s="325">
        <f t="shared" si="154"/>
        <v>0</v>
      </c>
      <c r="CE111" s="325">
        <f t="shared" si="155"/>
        <v>0</v>
      </c>
      <c r="CF111" s="27"/>
      <c r="CG111" s="324">
        <f>SUMIF('Rekapitulasi Juni'!$BP$214:$BP$393,APS!$B111,'Rekapitulasi Juni'!$BQ$214:$BQ$393)</f>
        <v>0</v>
      </c>
      <c r="CH111" s="324">
        <f>SUMIF('Rekapitulasi Juni'!$BP$214:$BP$393,APS!$B111,'Rekapitulasi Juni'!$BR$214:$BR$393)</f>
        <v>0</v>
      </c>
      <c r="CI111" s="27"/>
      <c r="CJ111" s="325">
        <f t="shared" si="156"/>
        <v>0</v>
      </c>
      <c r="CK111" s="325">
        <f t="shared" si="157"/>
        <v>0</v>
      </c>
      <c r="CL111" s="41">
        <f t="shared" si="158"/>
        <v>0</v>
      </c>
      <c r="CM111" s="41">
        <f t="shared" si="159"/>
        <v>0</v>
      </c>
      <c r="CN111" s="41">
        <f t="shared" si="160"/>
        <v>0</v>
      </c>
      <c r="CO111" s="41">
        <f t="shared" si="161"/>
        <v>0</v>
      </c>
      <c r="CP111" s="41">
        <f t="shared" si="162"/>
        <v>0</v>
      </c>
      <c r="CQ111" s="41">
        <f t="shared" si="163"/>
        <v>0</v>
      </c>
      <c r="CR111" s="180">
        <f t="shared" si="164"/>
        <v>0</v>
      </c>
      <c r="CS111" s="27">
        <v>0</v>
      </c>
      <c r="CT111" s="27"/>
      <c r="CU111" s="324">
        <f>SUMIF('Rekapitulasi Juni'!$D$410:$D$588,APS!$B111,'Rekapitulasi Juni'!$E$410:$E$588)</f>
        <v>0</v>
      </c>
      <c r="CV111" s="324">
        <f>SUMIF('Rekapitulasi Juni'!$D$410:$D$588,APS!$B111,'Rekapitulasi Juni'!$F$410:$F$588)</f>
        <v>0</v>
      </c>
      <c r="CW111" s="27"/>
      <c r="CX111" s="325">
        <f t="shared" si="165"/>
        <v>0</v>
      </c>
      <c r="CY111" s="325">
        <f t="shared" si="166"/>
        <v>0</v>
      </c>
      <c r="CZ111" s="27"/>
      <c r="DA111" s="324">
        <f>SUMIF('Rekapitulasi Juni'!$U$410:$U$588,APS!$B111,'Rekapitulasi Juni'!$V$410:$V$588)</f>
        <v>0</v>
      </c>
      <c r="DB111" s="324">
        <f>SUMIF('Rekapitulasi Juni'!$U$410:$U$588,APS!$B111,'Rekapitulasi Juni'!$W$410:$W$588)</f>
        <v>0</v>
      </c>
      <c r="DC111" s="27"/>
      <c r="DD111" s="325">
        <f t="shared" si="167"/>
        <v>0</v>
      </c>
      <c r="DE111" s="325">
        <f t="shared" si="168"/>
        <v>0</v>
      </c>
      <c r="DF111" s="27"/>
      <c r="DG111" s="324">
        <f>SUMIF('Rekapitulasi Juni'!$AL$410:$AL$588,APS!$B111,'Rekapitulasi Juni'!$AM$410:$AM$588)</f>
        <v>0</v>
      </c>
      <c r="DH111" s="324">
        <f>SUMIF('Rekapitulasi Juni'!$AL$410:$AL$588,APS!$B111,'Rekapitulasi Juni'!$AN$410:$AN$588)</f>
        <v>0</v>
      </c>
      <c r="DI111" s="27"/>
      <c r="DJ111" s="325">
        <f t="shared" si="169"/>
        <v>0</v>
      </c>
      <c r="DK111" s="325">
        <f t="shared" si="170"/>
        <v>0</v>
      </c>
      <c r="DL111" s="27"/>
      <c r="DM111" s="324">
        <f>SUMIF('Rekapitulasi Juni'!$BA$410:$BA$588,APS!$B111,'Rekapitulasi Juni'!$BB$410:$BB$588)</f>
        <v>0</v>
      </c>
      <c r="DN111" s="324">
        <f>SUMIF('Rekapitulasi Juni'!$BA$410:$BA$588,APS!$B111,'Rekapitulasi Juni'!$BC$410:$BC$588)</f>
        <v>0</v>
      </c>
      <c r="DO111" s="324">
        <f>SUMIF('Rekapitulasi Juni'!$BA$410:$BA$588,APS!$B111,'Rekapitulasi Juni'!$BF$410:$BF$588)</f>
        <v>0</v>
      </c>
      <c r="DP111" s="325">
        <f t="shared" si="171"/>
        <v>0</v>
      </c>
      <c r="DQ111" s="325">
        <f t="shared" si="172"/>
        <v>0</v>
      </c>
      <c r="DR111" s="27"/>
      <c r="DS111" s="324">
        <f>SUMIF('Rekapitulasi Juni'!$BP$410:$BP$588,APS!$B111,'Rekapitulasi Juni'!$BQ$410:$BQ$588)</f>
        <v>0</v>
      </c>
      <c r="DT111" s="324">
        <f>SUMIF('Rekapitulasi Juni'!$BP$410:$BP$588,APS!$B111,'Rekapitulasi Juni'!$BR$410:$BR$588)</f>
        <v>0</v>
      </c>
      <c r="DU111" s="27"/>
      <c r="DV111" s="325">
        <f t="shared" si="173"/>
        <v>0</v>
      </c>
      <c r="DW111" s="325">
        <f t="shared" si="174"/>
        <v>0</v>
      </c>
      <c r="DX111" s="41">
        <f t="shared" si="175"/>
        <v>0</v>
      </c>
      <c r="DY111" s="41">
        <f t="shared" si="176"/>
        <v>0</v>
      </c>
      <c r="DZ111" s="41">
        <f t="shared" si="177"/>
        <v>0</v>
      </c>
      <c r="EA111" s="41">
        <f t="shared" si="178"/>
        <v>0</v>
      </c>
      <c r="EB111" s="41">
        <f t="shared" si="179"/>
        <v>0</v>
      </c>
      <c r="EC111" s="41">
        <f t="shared" si="180"/>
        <v>0</v>
      </c>
      <c r="ED111" s="180">
        <f t="shared" si="181"/>
        <v>0</v>
      </c>
      <c r="EE111" s="27">
        <v>0</v>
      </c>
      <c r="EF111" s="27"/>
      <c r="EG111" s="324">
        <f>SUMIF('Rekapitulasi Juni'!$D$608:$D$786,APS!$B111,'Rekapitulasi Juni'!$E$608:$E$786)</f>
        <v>0</v>
      </c>
      <c r="EH111" s="324">
        <f>SUMIF('Rekapitulasi Juni'!$D$608:$D$786,APS!$B111,'Rekapitulasi Juni'!$F$608:$F$786)</f>
        <v>0</v>
      </c>
      <c r="EI111" s="27"/>
      <c r="EJ111" s="325">
        <f t="shared" si="182"/>
        <v>0</v>
      </c>
      <c r="EK111" s="325">
        <f t="shared" si="183"/>
        <v>0</v>
      </c>
      <c r="EL111" s="27"/>
      <c r="EM111" s="324">
        <f>SUMIF('Rekapitulasi Juni'!$U$608:$U$786,APS!$B111,'Rekapitulasi Juni'!$V$608:$V$786)</f>
        <v>0</v>
      </c>
      <c r="EN111" s="324">
        <f>SUMIF('Rekapitulasi Juni'!$U$608:$U$786,APS!$B111,'Rekapitulasi Juni'!$W$608:$W$786)</f>
        <v>0</v>
      </c>
      <c r="EO111" s="27"/>
      <c r="EP111" s="325">
        <f t="shared" si="184"/>
        <v>0</v>
      </c>
      <c r="EQ111" s="325">
        <f t="shared" si="185"/>
        <v>0</v>
      </c>
      <c r="ER111" s="27"/>
      <c r="ES111" s="324">
        <f>SUMIF('Rekapitulasi Juni'!$AL$608:$AL$786,APS!$B111,'Rekapitulasi Juni'!$AM$608:$AM$786)</f>
        <v>0</v>
      </c>
      <c r="ET111" s="324">
        <f>SUMIF('Rekapitulasi Juni'!$AL$608:$AL$786,APS!$B111,'Rekapitulasi Juni'!$AN$608:$AN$786)</f>
        <v>0</v>
      </c>
      <c r="EU111" s="27"/>
      <c r="EV111" s="325">
        <f t="shared" si="186"/>
        <v>0</v>
      </c>
      <c r="EW111" s="325">
        <f t="shared" si="187"/>
        <v>0</v>
      </c>
      <c r="EX111" s="27"/>
      <c r="EY111" s="324">
        <f>SUMIF('Rekapitulasi Juni'!$BA$608:$BA$786,APS!$B111,'Rekapitulasi Juni'!$BB$608:$BB$786)</f>
        <v>0</v>
      </c>
      <c r="EZ111" s="324">
        <f>SUMIF('Rekapitulasi Juni'!$BA$608:$BA$786,APS!$B111,'Rekapitulasi Juni'!$BC$608:$BC$786)</f>
        <v>0</v>
      </c>
      <c r="FA111" s="324">
        <f>SUMIF('Rekapitulasi Juni'!$BA$608:$BA$786,APS!$B111,'Rekapitulasi Juni'!$BF$608:$BF$786)</f>
        <v>0</v>
      </c>
      <c r="FB111" s="325">
        <f t="shared" si="188"/>
        <v>0</v>
      </c>
      <c r="FC111" s="325">
        <f t="shared" si="189"/>
        <v>0</v>
      </c>
      <c r="FD111" s="27"/>
      <c r="FE111" s="27"/>
      <c r="FF111" s="27"/>
      <c r="FG111" s="27"/>
      <c r="FH111" s="27"/>
      <c r="FI111" s="27"/>
      <c r="FJ111" s="41">
        <f t="shared" si="190"/>
        <v>0</v>
      </c>
      <c r="FK111" s="41">
        <f t="shared" si="191"/>
        <v>0</v>
      </c>
      <c r="FL111" s="41">
        <f t="shared" si="192"/>
        <v>0</v>
      </c>
      <c r="FM111" s="41">
        <f t="shared" si="193"/>
        <v>0</v>
      </c>
      <c r="FN111" s="41">
        <f t="shared" si="194"/>
        <v>0</v>
      </c>
      <c r="FO111" s="41">
        <f t="shared" si="195"/>
        <v>0</v>
      </c>
      <c r="FP111" s="180">
        <f t="shared" si="196"/>
        <v>0</v>
      </c>
      <c r="FQ111" s="27"/>
      <c r="FR111" s="27"/>
      <c r="FS111" s="324">
        <f>SUMIF('Rekapitulasi Juni'!$D$804:$D$984,APS!$B111,'Rekapitulasi Juni'!$E$804:$E$984)</f>
        <v>0</v>
      </c>
      <c r="FT111" s="324">
        <f>SUMIF('Rekapitulasi Juni'!$D$804:$D$984,APS!$B111,'Rekapitulasi Juni'!$F$804:$F$984)</f>
        <v>0</v>
      </c>
      <c r="FU111" s="27"/>
      <c r="FV111" s="325">
        <f t="shared" si="197"/>
        <v>0</v>
      </c>
      <c r="FW111" s="325">
        <f t="shared" si="198"/>
        <v>0</v>
      </c>
      <c r="FX111" s="27"/>
      <c r="FY111" s="324">
        <f>SUMIF('Rekapitulasi Juni'!$U$804:$U$984,APS!$B111,'Rekapitulasi Juni'!$V$804:$V$984)</f>
        <v>0</v>
      </c>
      <c r="FZ111" s="324">
        <f>SUMIF('Rekapitulasi Juni'!$U$804:$U$984,APS!$B111,'Rekapitulasi Juni'!$W$804:$W$984)</f>
        <v>0</v>
      </c>
      <c r="GA111" s="27"/>
      <c r="GB111" s="325">
        <f t="shared" si="199"/>
        <v>0</v>
      </c>
      <c r="GC111" s="325">
        <f t="shared" si="200"/>
        <v>0</v>
      </c>
      <c r="GD111" s="27"/>
      <c r="GE111" s="324">
        <f>SUMIF('Rekapitulasi Juni'!$AL$804:$AL$984,APS!$B111,'Rekapitulasi Juni'!$AM$804:$AM$984)</f>
        <v>0</v>
      </c>
      <c r="GF111" s="324">
        <f>SUMIF('Rekapitulasi Juni'!$AL$804:$AL$984,APS!$B111,'Rekapitulasi Juni'!$AN$804:$AN$984)</f>
        <v>0</v>
      </c>
      <c r="GG111" s="27"/>
      <c r="GH111" s="325">
        <f t="shared" si="125"/>
        <v>0</v>
      </c>
      <c r="GI111" s="325">
        <f t="shared" si="126"/>
        <v>0</v>
      </c>
      <c r="GJ111" s="27"/>
      <c r="GK111" s="27"/>
      <c r="GL111" s="41">
        <f t="shared" si="201"/>
        <v>0</v>
      </c>
      <c r="GM111" s="41">
        <f t="shared" si="202"/>
        <v>0</v>
      </c>
      <c r="GN111" s="41">
        <f t="shared" si="203"/>
        <v>0</v>
      </c>
      <c r="GO111" s="41">
        <f t="shared" si="204"/>
        <v>0</v>
      </c>
      <c r="GP111" s="41">
        <f t="shared" si="205"/>
        <v>0</v>
      </c>
      <c r="GQ111" s="41">
        <f t="shared" si="206"/>
        <v>0</v>
      </c>
      <c r="GR111" s="180">
        <f t="shared" si="207"/>
        <v>0</v>
      </c>
      <c r="GS111" s="41">
        <f t="shared" si="127"/>
        <v>0</v>
      </c>
      <c r="GT111" s="41">
        <f t="shared" si="128"/>
        <v>0</v>
      </c>
      <c r="GU111" s="41">
        <f t="shared" si="129"/>
        <v>0</v>
      </c>
      <c r="GV111" s="41">
        <f t="shared" si="130"/>
        <v>0</v>
      </c>
      <c r="GW111" s="41">
        <f t="shared" si="131"/>
        <v>0</v>
      </c>
      <c r="GX111" s="41">
        <f t="shared" si="132"/>
        <v>0</v>
      </c>
      <c r="GY111" s="180">
        <f t="shared" si="133"/>
        <v>0</v>
      </c>
      <c r="GZ111" s="41">
        <v>94</v>
      </c>
      <c r="HA111" s="32"/>
      <c r="HB111" s="42">
        <f t="shared" si="211"/>
        <v>-30</v>
      </c>
      <c r="HC111" s="44"/>
    </row>
    <row r="112" spans="1:211" ht="15" hidden="1" customHeight="1">
      <c r="A112" s="31" t="s">
        <v>231</v>
      </c>
      <c r="B112" s="32" t="s">
        <v>232</v>
      </c>
      <c r="C112" s="31" t="s">
        <v>184</v>
      </c>
      <c r="D112" s="31" t="s">
        <v>1259</v>
      </c>
      <c r="E112" s="31" t="s">
        <v>43</v>
      </c>
      <c r="F112" s="31" t="s">
        <v>152</v>
      </c>
      <c r="G112" s="33">
        <v>0</v>
      </c>
      <c r="H112" s="33">
        <v>0</v>
      </c>
      <c r="I112" s="33">
        <v>0</v>
      </c>
      <c r="J112" s="34">
        <f>IFERROR(VLOOKUP(A112,#REF!,3,0),0)</f>
        <v>0</v>
      </c>
      <c r="K112" s="34">
        <f t="shared" si="118"/>
        <v>0</v>
      </c>
      <c r="L112" s="34">
        <v>0</v>
      </c>
      <c r="M112" s="34">
        <v>0</v>
      </c>
      <c r="N112" s="35">
        <f t="shared" si="119"/>
        <v>0</v>
      </c>
      <c r="O112" s="35">
        <f t="shared" si="120"/>
        <v>0</v>
      </c>
      <c r="P112" s="36">
        <v>0</v>
      </c>
      <c r="Q112" s="36">
        <f t="shared" si="134"/>
        <v>0</v>
      </c>
      <c r="R112" s="36"/>
      <c r="S112" s="37">
        <f ca="1">SUMIF(ROP!$D$6:$H$65536,A112,ROP!$J$6:$J$65536)</f>
        <v>0</v>
      </c>
      <c r="T112" s="37">
        <f>SUMIF(HASIL!$B:$B,APS!$B112&amp;RIGHT(APS!T$9,2),HASIL!$I:$I)</f>
        <v>0</v>
      </c>
      <c r="U112" s="37">
        <f>SUMIF(HASIL!$B:$B,APS!$B112&amp;RIGHT(APS!U$9,2),HASIL!$I:$I)</f>
        <v>0</v>
      </c>
      <c r="V112" s="37">
        <f>SUMIF(HASIL!$B:$B,APS!$B112&amp;RIGHT(APS!V$9,2),HASIL!$I:$I)</f>
        <v>0</v>
      </c>
      <c r="W112" s="37">
        <f>SUMIF(HASIL!$B:$B,APS!$B112&amp;RIGHT(APS!W$9,2),HASIL!$I:$I)</f>
        <v>0</v>
      </c>
      <c r="X112" s="38">
        <f t="shared" si="121"/>
        <v>0</v>
      </c>
      <c r="Y112" s="38">
        <f t="shared" si="122"/>
        <v>0</v>
      </c>
      <c r="Z112" s="39">
        <f t="shared" si="209"/>
        <v>0</v>
      </c>
      <c r="AA112" s="39">
        <f t="shared" si="124"/>
        <v>0</v>
      </c>
      <c r="AB112" s="40">
        <f t="shared" si="210"/>
        <v>0</v>
      </c>
      <c r="AC112" s="27">
        <v>0</v>
      </c>
      <c r="AD112" s="27"/>
      <c r="AE112" s="27"/>
      <c r="AF112" s="27"/>
      <c r="AG112" s="27"/>
      <c r="AH112" s="27"/>
      <c r="AI112" s="324">
        <f>SUMIF('Rekapitulasi Juni'!$D$9:$D$192,APS!$B112,'Rekapitulasi Juni'!$E$9:$E$192)</f>
        <v>0</v>
      </c>
      <c r="AJ112" s="324">
        <f>SUMIF('Rekapitulasi Juni'!$D$9:$D$192,APS!$B112,'Rekapitulasi Juni'!$F$9:$F$192)</f>
        <v>0</v>
      </c>
      <c r="AK112" s="324">
        <f>SUMIF('Rekapitulasi Juni'!$D$9:$D$192,APS!$B112,'Rekapitulasi Juni'!$K$9:$K$192)</f>
        <v>0</v>
      </c>
      <c r="AL112" s="325">
        <f t="shared" si="135"/>
        <v>0</v>
      </c>
      <c r="AM112" s="325">
        <f t="shared" si="136"/>
        <v>0</v>
      </c>
      <c r="AN112" s="27"/>
      <c r="AO112" s="324">
        <f>SUMIF('Rekapitulasi Juni'!$U$9:$U$192,APS!$B112,'Rekapitulasi Juni'!$V$9:$V$192)</f>
        <v>0</v>
      </c>
      <c r="AP112" s="324">
        <f>SUMIF('Rekapitulasi Juni'!$U$9:$U$192,APS!$B112,'Rekapitulasi Juni'!$W$9:$W$192)</f>
        <v>0</v>
      </c>
      <c r="AQ112" s="27"/>
      <c r="AR112" s="325">
        <f t="shared" si="137"/>
        <v>0</v>
      </c>
      <c r="AS112" s="325">
        <f t="shared" si="138"/>
        <v>0</v>
      </c>
      <c r="AT112" s="27"/>
      <c r="AU112" s="324">
        <f>SUMIF('Rekapitulasi Juni'!$AL$9:$AL$192,APS!$B112,'Rekapitulasi Juni'!$AM$9:$AM$192)</f>
        <v>0</v>
      </c>
      <c r="AV112" s="324">
        <f>SUMIF('Rekapitulasi Juni'!$AL$9:$AL$192,APS!$B112,'Rekapitulasi Juni'!$AN$9:$AN$192)</f>
        <v>0</v>
      </c>
      <c r="AW112" s="27"/>
      <c r="AX112" s="325">
        <f t="shared" si="139"/>
        <v>0</v>
      </c>
      <c r="AY112" s="325">
        <f t="shared" si="140"/>
        <v>0</v>
      </c>
      <c r="AZ112" s="41">
        <f t="shared" si="141"/>
        <v>0</v>
      </c>
      <c r="BA112" s="41">
        <f t="shared" si="142"/>
        <v>0</v>
      </c>
      <c r="BB112" s="41">
        <f t="shared" si="143"/>
        <v>0</v>
      </c>
      <c r="BC112" s="41">
        <f t="shared" si="144"/>
        <v>0</v>
      </c>
      <c r="BD112" s="41">
        <f t="shared" si="145"/>
        <v>0</v>
      </c>
      <c r="BE112" s="41">
        <f t="shared" si="146"/>
        <v>0</v>
      </c>
      <c r="BF112" s="180">
        <f t="shared" si="147"/>
        <v>0</v>
      </c>
      <c r="BG112" s="27">
        <v>0</v>
      </c>
      <c r="BH112" s="27"/>
      <c r="BI112" s="324">
        <f>SUMIF('Rekapitulasi Juni'!$D$214:$D$393,APS!$B112,'Rekapitulasi Juni'!$E$214:$E$393)</f>
        <v>0</v>
      </c>
      <c r="BJ112" s="324">
        <f>SUMIF('Rekapitulasi Juni'!$D$214:$D$393,APS!$B112,'Rekapitulasi Juni'!$F$214:$F$393)</f>
        <v>0</v>
      </c>
      <c r="BK112" s="27"/>
      <c r="BL112" s="325">
        <f t="shared" si="148"/>
        <v>0</v>
      </c>
      <c r="BM112" s="325">
        <f t="shared" si="149"/>
        <v>0</v>
      </c>
      <c r="BN112" s="27"/>
      <c r="BO112" s="324">
        <f>SUMIF('Rekapitulasi Juni'!$U$214:$U$393,APS!$B112,'Rekapitulasi Juni'!$V$214:$V$393)</f>
        <v>0</v>
      </c>
      <c r="BP112" s="324">
        <f>SUMIF('Rekapitulasi Juni'!$U$214:$U$393,APS!$B112,'Rekapitulasi Juni'!$W$214:$W$393)</f>
        <v>0</v>
      </c>
      <c r="BQ112" s="27"/>
      <c r="BR112" s="325">
        <f t="shared" si="150"/>
        <v>0</v>
      </c>
      <c r="BS112" s="325">
        <f t="shared" si="151"/>
        <v>0</v>
      </c>
      <c r="BT112" s="27"/>
      <c r="BU112" s="324">
        <f>SUMIF('Rekapitulasi Juni'!$AL$214:$AL$393,APS!$B112,'Rekapitulasi Juni'!$AM$214:$AM$393)</f>
        <v>0</v>
      </c>
      <c r="BV112" s="324">
        <f>SUMIF('Rekapitulasi Juni'!$AL$214:$AL$393,APS!$B112,'Rekapitulasi Juni'!$AN$214:$AN$393)</f>
        <v>0</v>
      </c>
      <c r="BW112" s="27"/>
      <c r="BX112" s="325">
        <f t="shared" si="152"/>
        <v>0</v>
      </c>
      <c r="BY112" s="325">
        <f t="shared" si="153"/>
        <v>0</v>
      </c>
      <c r="BZ112" s="27"/>
      <c r="CA112" s="324">
        <f>SUMIF('Rekapitulasi Juni'!$BA$214:$BA$393,APS!$B112,'Rekapitulasi Juni'!$BB$214:$BB$393)</f>
        <v>0</v>
      </c>
      <c r="CB112" s="324">
        <f>SUMIF('Rekapitulasi Juni'!$BA$214:$BA$393,APS!$B112,'Rekapitulasi Juni'!$BC$214:$BC$393)</f>
        <v>0</v>
      </c>
      <c r="CC112" s="27"/>
      <c r="CD112" s="325">
        <f t="shared" si="154"/>
        <v>0</v>
      </c>
      <c r="CE112" s="325">
        <f t="shared" si="155"/>
        <v>0</v>
      </c>
      <c r="CF112" s="27"/>
      <c r="CG112" s="324">
        <f>SUMIF('Rekapitulasi Juni'!$BP$214:$BP$393,APS!$B112,'Rekapitulasi Juni'!$BQ$214:$BQ$393)</f>
        <v>0</v>
      </c>
      <c r="CH112" s="324">
        <f>SUMIF('Rekapitulasi Juni'!$BP$214:$BP$393,APS!$B112,'Rekapitulasi Juni'!$BR$214:$BR$393)</f>
        <v>0</v>
      </c>
      <c r="CI112" s="27"/>
      <c r="CJ112" s="325">
        <f t="shared" si="156"/>
        <v>0</v>
      </c>
      <c r="CK112" s="325">
        <f t="shared" si="157"/>
        <v>0</v>
      </c>
      <c r="CL112" s="41">
        <f t="shared" si="158"/>
        <v>0</v>
      </c>
      <c r="CM112" s="41">
        <f t="shared" si="159"/>
        <v>0</v>
      </c>
      <c r="CN112" s="41">
        <f t="shared" si="160"/>
        <v>0</v>
      </c>
      <c r="CO112" s="41">
        <f t="shared" si="161"/>
        <v>0</v>
      </c>
      <c r="CP112" s="41">
        <f t="shared" si="162"/>
        <v>0</v>
      </c>
      <c r="CQ112" s="41">
        <f t="shared" si="163"/>
        <v>0</v>
      </c>
      <c r="CR112" s="180">
        <f t="shared" si="164"/>
        <v>0</v>
      </c>
      <c r="CS112" s="27">
        <v>0</v>
      </c>
      <c r="CT112" s="27"/>
      <c r="CU112" s="324">
        <f>SUMIF('Rekapitulasi Juni'!$D$410:$D$588,APS!$B112,'Rekapitulasi Juni'!$E$410:$E$588)</f>
        <v>0</v>
      </c>
      <c r="CV112" s="324">
        <f>SUMIF('Rekapitulasi Juni'!$D$410:$D$588,APS!$B112,'Rekapitulasi Juni'!$F$410:$F$588)</f>
        <v>0</v>
      </c>
      <c r="CW112" s="27"/>
      <c r="CX112" s="325">
        <f t="shared" si="165"/>
        <v>0</v>
      </c>
      <c r="CY112" s="325">
        <f t="shared" si="166"/>
        <v>0</v>
      </c>
      <c r="CZ112" s="27"/>
      <c r="DA112" s="324">
        <f>SUMIF('Rekapitulasi Juni'!$U$410:$U$588,APS!$B112,'Rekapitulasi Juni'!$V$410:$V$588)</f>
        <v>0</v>
      </c>
      <c r="DB112" s="324">
        <f>SUMIF('Rekapitulasi Juni'!$U$410:$U$588,APS!$B112,'Rekapitulasi Juni'!$W$410:$W$588)</f>
        <v>0</v>
      </c>
      <c r="DC112" s="27"/>
      <c r="DD112" s="325">
        <f t="shared" si="167"/>
        <v>0</v>
      </c>
      <c r="DE112" s="325">
        <f t="shared" si="168"/>
        <v>0</v>
      </c>
      <c r="DF112" s="27"/>
      <c r="DG112" s="324">
        <f>SUMIF('Rekapitulasi Juni'!$AL$410:$AL$588,APS!$B112,'Rekapitulasi Juni'!$AM$410:$AM$588)</f>
        <v>0</v>
      </c>
      <c r="DH112" s="324">
        <f>SUMIF('Rekapitulasi Juni'!$AL$410:$AL$588,APS!$B112,'Rekapitulasi Juni'!$AN$410:$AN$588)</f>
        <v>0</v>
      </c>
      <c r="DI112" s="27"/>
      <c r="DJ112" s="325">
        <f t="shared" si="169"/>
        <v>0</v>
      </c>
      <c r="DK112" s="325">
        <f t="shared" si="170"/>
        <v>0</v>
      </c>
      <c r="DL112" s="27"/>
      <c r="DM112" s="324">
        <f>SUMIF('Rekapitulasi Juni'!$BA$410:$BA$588,APS!$B112,'Rekapitulasi Juni'!$BB$410:$BB$588)</f>
        <v>0</v>
      </c>
      <c r="DN112" s="324">
        <f>SUMIF('Rekapitulasi Juni'!$BA$410:$BA$588,APS!$B112,'Rekapitulasi Juni'!$BC$410:$BC$588)</f>
        <v>0</v>
      </c>
      <c r="DO112" s="324">
        <f>SUMIF('Rekapitulasi Juni'!$BA$410:$BA$588,APS!$B112,'Rekapitulasi Juni'!$BF$410:$BF$588)</f>
        <v>0</v>
      </c>
      <c r="DP112" s="325">
        <f t="shared" si="171"/>
        <v>0</v>
      </c>
      <c r="DQ112" s="325">
        <f t="shared" si="172"/>
        <v>0</v>
      </c>
      <c r="DR112" s="27"/>
      <c r="DS112" s="324">
        <f>SUMIF('Rekapitulasi Juni'!$BP$410:$BP$588,APS!$B112,'Rekapitulasi Juni'!$BQ$410:$BQ$588)</f>
        <v>0</v>
      </c>
      <c r="DT112" s="324">
        <f>SUMIF('Rekapitulasi Juni'!$BP$410:$BP$588,APS!$B112,'Rekapitulasi Juni'!$BR$410:$BR$588)</f>
        <v>0</v>
      </c>
      <c r="DU112" s="27"/>
      <c r="DV112" s="325">
        <f t="shared" si="173"/>
        <v>0</v>
      </c>
      <c r="DW112" s="325">
        <f t="shared" si="174"/>
        <v>0</v>
      </c>
      <c r="DX112" s="41">
        <f t="shared" si="175"/>
        <v>0</v>
      </c>
      <c r="DY112" s="41">
        <f t="shared" si="176"/>
        <v>0</v>
      </c>
      <c r="DZ112" s="41">
        <f t="shared" si="177"/>
        <v>0</v>
      </c>
      <c r="EA112" s="41">
        <f t="shared" si="178"/>
        <v>0</v>
      </c>
      <c r="EB112" s="41">
        <f t="shared" si="179"/>
        <v>0</v>
      </c>
      <c r="EC112" s="41">
        <f t="shared" si="180"/>
        <v>0</v>
      </c>
      <c r="ED112" s="180">
        <f t="shared" si="181"/>
        <v>0</v>
      </c>
      <c r="EE112" s="27">
        <v>0</v>
      </c>
      <c r="EF112" s="27"/>
      <c r="EG112" s="324">
        <f>SUMIF('Rekapitulasi Juni'!$D$608:$D$786,APS!$B112,'Rekapitulasi Juni'!$E$608:$E$786)</f>
        <v>0</v>
      </c>
      <c r="EH112" s="324">
        <f>SUMIF('Rekapitulasi Juni'!$D$608:$D$786,APS!$B112,'Rekapitulasi Juni'!$F$608:$F$786)</f>
        <v>0</v>
      </c>
      <c r="EI112" s="27"/>
      <c r="EJ112" s="325">
        <f t="shared" si="182"/>
        <v>0</v>
      </c>
      <c r="EK112" s="325">
        <f t="shared" si="183"/>
        <v>0</v>
      </c>
      <c r="EL112" s="27"/>
      <c r="EM112" s="324">
        <f>SUMIF('Rekapitulasi Juni'!$U$608:$U$786,APS!$B112,'Rekapitulasi Juni'!$V$608:$V$786)</f>
        <v>0</v>
      </c>
      <c r="EN112" s="324">
        <f>SUMIF('Rekapitulasi Juni'!$U$608:$U$786,APS!$B112,'Rekapitulasi Juni'!$W$608:$W$786)</f>
        <v>0</v>
      </c>
      <c r="EO112" s="27"/>
      <c r="EP112" s="325">
        <f t="shared" si="184"/>
        <v>0</v>
      </c>
      <c r="EQ112" s="325">
        <f t="shared" si="185"/>
        <v>0</v>
      </c>
      <c r="ER112" s="27"/>
      <c r="ES112" s="324">
        <f>SUMIF('Rekapitulasi Juni'!$AL$608:$AL$786,APS!$B112,'Rekapitulasi Juni'!$AM$608:$AM$786)</f>
        <v>0</v>
      </c>
      <c r="ET112" s="324">
        <f>SUMIF('Rekapitulasi Juni'!$AL$608:$AL$786,APS!$B112,'Rekapitulasi Juni'!$AN$608:$AN$786)</f>
        <v>0</v>
      </c>
      <c r="EU112" s="27"/>
      <c r="EV112" s="325">
        <f t="shared" si="186"/>
        <v>0</v>
      </c>
      <c r="EW112" s="325">
        <f t="shared" si="187"/>
        <v>0</v>
      </c>
      <c r="EX112" s="27"/>
      <c r="EY112" s="324">
        <f>SUMIF('Rekapitulasi Juni'!$BA$608:$BA$786,APS!$B112,'Rekapitulasi Juni'!$BB$608:$BB$786)</f>
        <v>0</v>
      </c>
      <c r="EZ112" s="324">
        <f>SUMIF('Rekapitulasi Juni'!$BA$608:$BA$786,APS!$B112,'Rekapitulasi Juni'!$BC$608:$BC$786)</f>
        <v>0</v>
      </c>
      <c r="FA112" s="324">
        <f>SUMIF('Rekapitulasi Juni'!$BA$608:$BA$786,APS!$B112,'Rekapitulasi Juni'!$BF$608:$BF$786)</f>
        <v>0</v>
      </c>
      <c r="FB112" s="325">
        <f t="shared" si="188"/>
        <v>0</v>
      </c>
      <c r="FC112" s="325">
        <f t="shared" si="189"/>
        <v>0</v>
      </c>
      <c r="FD112" s="27"/>
      <c r="FE112" s="27"/>
      <c r="FF112" s="27"/>
      <c r="FG112" s="27"/>
      <c r="FH112" s="27"/>
      <c r="FI112" s="27"/>
      <c r="FJ112" s="41">
        <f t="shared" si="190"/>
        <v>0</v>
      </c>
      <c r="FK112" s="41">
        <f t="shared" si="191"/>
        <v>0</v>
      </c>
      <c r="FL112" s="41">
        <f t="shared" si="192"/>
        <v>0</v>
      </c>
      <c r="FM112" s="41">
        <f t="shared" si="193"/>
        <v>0</v>
      </c>
      <c r="FN112" s="41">
        <f t="shared" si="194"/>
        <v>0</v>
      </c>
      <c r="FO112" s="41">
        <f t="shared" si="195"/>
        <v>0</v>
      </c>
      <c r="FP112" s="180">
        <f t="shared" si="196"/>
        <v>0</v>
      </c>
      <c r="FQ112" s="27"/>
      <c r="FR112" s="27"/>
      <c r="FS112" s="324">
        <f>SUMIF('Rekapitulasi Juni'!$D$804:$D$984,APS!$B112,'Rekapitulasi Juni'!$E$804:$E$984)</f>
        <v>0</v>
      </c>
      <c r="FT112" s="324">
        <f>SUMIF('Rekapitulasi Juni'!$D$804:$D$984,APS!$B112,'Rekapitulasi Juni'!$F$804:$F$984)</f>
        <v>0</v>
      </c>
      <c r="FU112" s="27"/>
      <c r="FV112" s="325">
        <f t="shared" si="197"/>
        <v>0</v>
      </c>
      <c r="FW112" s="325">
        <f t="shared" si="198"/>
        <v>0</v>
      </c>
      <c r="FX112" s="27"/>
      <c r="FY112" s="324">
        <f>SUMIF('Rekapitulasi Juni'!$U$804:$U$984,APS!$B112,'Rekapitulasi Juni'!$V$804:$V$984)</f>
        <v>0</v>
      </c>
      <c r="FZ112" s="324">
        <f>SUMIF('Rekapitulasi Juni'!$U$804:$U$984,APS!$B112,'Rekapitulasi Juni'!$W$804:$W$984)</f>
        <v>0</v>
      </c>
      <c r="GA112" s="27"/>
      <c r="GB112" s="325">
        <f t="shared" si="199"/>
        <v>0</v>
      </c>
      <c r="GC112" s="325">
        <f t="shared" si="200"/>
        <v>0</v>
      </c>
      <c r="GD112" s="27"/>
      <c r="GE112" s="324">
        <f>SUMIF('Rekapitulasi Juni'!$AL$804:$AL$984,APS!$B112,'Rekapitulasi Juni'!$AM$804:$AM$984)</f>
        <v>0</v>
      </c>
      <c r="GF112" s="324">
        <f>SUMIF('Rekapitulasi Juni'!$AL$804:$AL$984,APS!$B112,'Rekapitulasi Juni'!$AN$804:$AN$984)</f>
        <v>0</v>
      </c>
      <c r="GG112" s="27"/>
      <c r="GH112" s="325">
        <f t="shared" si="125"/>
        <v>0</v>
      </c>
      <c r="GI112" s="325">
        <f t="shared" si="126"/>
        <v>0</v>
      </c>
      <c r="GJ112" s="27"/>
      <c r="GK112" s="27"/>
      <c r="GL112" s="41">
        <f t="shared" si="201"/>
        <v>0</v>
      </c>
      <c r="GM112" s="41">
        <f t="shared" si="202"/>
        <v>0</v>
      </c>
      <c r="GN112" s="41">
        <f t="shared" si="203"/>
        <v>0</v>
      </c>
      <c r="GO112" s="41">
        <f t="shared" si="204"/>
        <v>0</v>
      </c>
      <c r="GP112" s="41">
        <f t="shared" si="205"/>
        <v>0</v>
      </c>
      <c r="GQ112" s="41">
        <f t="shared" si="206"/>
        <v>0</v>
      </c>
      <c r="GR112" s="180">
        <f t="shared" si="207"/>
        <v>0</v>
      </c>
      <c r="GS112" s="41">
        <f t="shared" si="127"/>
        <v>0</v>
      </c>
      <c r="GT112" s="41">
        <f t="shared" si="128"/>
        <v>0</v>
      </c>
      <c r="GU112" s="41">
        <f t="shared" si="129"/>
        <v>0</v>
      </c>
      <c r="GV112" s="41">
        <f t="shared" si="130"/>
        <v>0</v>
      </c>
      <c r="GW112" s="41">
        <f t="shared" si="131"/>
        <v>0</v>
      </c>
      <c r="GX112" s="41">
        <f t="shared" si="132"/>
        <v>0</v>
      </c>
      <c r="GY112" s="180">
        <f t="shared" si="133"/>
        <v>0</v>
      </c>
      <c r="GZ112" s="41">
        <v>95</v>
      </c>
      <c r="HA112" s="32"/>
      <c r="HB112" s="42">
        <f t="shared" si="211"/>
        <v>0</v>
      </c>
      <c r="HC112" s="44"/>
    </row>
    <row r="113" spans="1:211" ht="15" customHeight="1">
      <c r="A113" s="31" t="s">
        <v>233</v>
      </c>
      <c r="B113" s="32" t="s">
        <v>234</v>
      </c>
      <c r="C113" s="31" t="s">
        <v>184</v>
      </c>
      <c r="D113" s="31" t="s">
        <v>1259</v>
      </c>
      <c r="E113" s="31" t="s">
        <v>43</v>
      </c>
      <c r="F113" s="31" t="s">
        <v>152</v>
      </c>
      <c r="G113" s="33">
        <v>42</v>
      </c>
      <c r="H113" s="33">
        <v>0</v>
      </c>
      <c r="I113" s="33">
        <v>0</v>
      </c>
      <c r="J113" s="34">
        <f>IFERROR(VLOOKUP(A113,#REF!,3,0),0)</f>
        <v>0</v>
      </c>
      <c r="K113" s="34">
        <f t="shared" si="118"/>
        <v>0</v>
      </c>
      <c r="L113" s="34">
        <v>0</v>
      </c>
      <c r="M113" s="34">
        <v>0</v>
      </c>
      <c r="N113" s="35">
        <f t="shared" si="119"/>
        <v>42</v>
      </c>
      <c r="O113" s="35">
        <f t="shared" si="120"/>
        <v>42</v>
      </c>
      <c r="P113" s="46">
        <v>40</v>
      </c>
      <c r="Q113" s="36">
        <f>IF(P113+K113&lt;0,0,P113+K113)+R113</f>
        <v>40</v>
      </c>
      <c r="R113" s="36"/>
      <c r="S113" s="37">
        <f ca="1">SUMIF(ROP!$D$6:$H$65536,A113,ROP!$J$6:$J$65536)</f>
        <v>0</v>
      </c>
      <c r="T113" s="37">
        <f>SUMIF(HASIL!$B:$B,APS!$B113&amp;RIGHT(APS!T$9,2),HASIL!$I:$I)</f>
        <v>0</v>
      </c>
      <c r="U113" s="37">
        <f>SUMIF(HASIL!$B:$B,APS!$B113&amp;RIGHT(APS!U$9,2),HASIL!$I:$I)</f>
        <v>0</v>
      </c>
      <c r="V113" s="37">
        <f>SUMIF(HASIL!$B:$B,APS!$B113&amp;RIGHT(APS!V$9,2),HASIL!$I:$I)</f>
        <v>0</v>
      </c>
      <c r="W113" s="37">
        <f>SUMIF(HASIL!$B:$B,APS!$B113&amp;RIGHT(APS!W$9,2),HASIL!$I:$I)</f>
        <v>0</v>
      </c>
      <c r="X113" s="38">
        <f t="shared" si="121"/>
        <v>0</v>
      </c>
      <c r="Y113" s="38">
        <f t="shared" si="122"/>
        <v>-40</v>
      </c>
      <c r="Z113" s="39">
        <f t="shared" si="209"/>
        <v>0</v>
      </c>
      <c r="AA113" s="39">
        <f t="shared" si="124"/>
        <v>40</v>
      </c>
      <c r="AB113" s="40">
        <f t="shared" si="210"/>
        <v>40</v>
      </c>
      <c r="AC113" s="27">
        <v>40</v>
      </c>
      <c r="AD113" s="27"/>
      <c r="AE113" s="27"/>
      <c r="AF113" s="27"/>
      <c r="AG113" s="27"/>
      <c r="AH113" s="27"/>
      <c r="AI113" s="324">
        <f>SUMIF('Rekapitulasi Juni'!$D$9:$D$192,APS!$B113,'Rekapitulasi Juni'!$E$9:$E$192)</f>
        <v>0</v>
      </c>
      <c r="AJ113" s="324">
        <f>SUMIF('Rekapitulasi Juni'!$D$9:$D$192,APS!$B113,'Rekapitulasi Juni'!$F$9:$F$192)</f>
        <v>0</v>
      </c>
      <c r="AK113" s="324">
        <f>SUMIF('Rekapitulasi Juni'!$D$9:$D$192,APS!$B113,'Rekapitulasi Juni'!$K$9:$K$192)</f>
        <v>0</v>
      </c>
      <c r="AL113" s="325">
        <f t="shared" si="135"/>
        <v>0</v>
      </c>
      <c r="AM113" s="325">
        <f t="shared" si="136"/>
        <v>0</v>
      </c>
      <c r="AN113" s="27"/>
      <c r="AO113" s="324">
        <f>SUMIF('Rekapitulasi Juni'!$U$9:$U$192,APS!$B113,'Rekapitulasi Juni'!$V$9:$V$192)</f>
        <v>0</v>
      </c>
      <c r="AP113" s="324">
        <f>SUMIF('Rekapitulasi Juni'!$U$9:$U$192,APS!$B113,'Rekapitulasi Juni'!$W$9:$W$192)</f>
        <v>0</v>
      </c>
      <c r="AQ113" s="27"/>
      <c r="AR113" s="325">
        <f t="shared" si="137"/>
        <v>0</v>
      </c>
      <c r="AS113" s="325">
        <f t="shared" si="138"/>
        <v>0</v>
      </c>
      <c r="AT113" s="27"/>
      <c r="AU113" s="324">
        <f>SUMIF('Rekapitulasi Juni'!$AL$9:$AL$192,APS!$B113,'Rekapitulasi Juni'!$AM$9:$AM$192)</f>
        <v>0</v>
      </c>
      <c r="AV113" s="324">
        <f>SUMIF('Rekapitulasi Juni'!$AL$9:$AL$192,APS!$B113,'Rekapitulasi Juni'!$AN$9:$AN$192)</f>
        <v>0</v>
      </c>
      <c r="AW113" s="27"/>
      <c r="AX113" s="325">
        <f t="shared" si="139"/>
        <v>0</v>
      </c>
      <c r="AY113" s="325">
        <f t="shared" si="140"/>
        <v>0</v>
      </c>
      <c r="AZ113" s="41">
        <f t="shared" si="141"/>
        <v>0</v>
      </c>
      <c r="BA113" s="41">
        <f t="shared" si="142"/>
        <v>0</v>
      </c>
      <c r="BB113" s="41">
        <f t="shared" si="143"/>
        <v>0</v>
      </c>
      <c r="BC113" s="41">
        <f t="shared" si="144"/>
        <v>0</v>
      </c>
      <c r="BD113" s="41">
        <f t="shared" si="145"/>
        <v>0</v>
      </c>
      <c r="BE113" s="41">
        <f t="shared" si="146"/>
        <v>0</v>
      </c>
      <c r="BF113" s="180">
        <f t="shared" si="147"/>
        <v>0</v>
      </c>
      <c r="BG113" s="27">
        <v>0</v>
      </c>
      <c r="BH113" s="27"/>
      <c r="BI113" s="324">
        <f>SUMIF('Rekapitulasi Juni'!$D$214:$D$393,APS!$B113,'Rekapitulasi Juni'!$E$214:$E$393)</f>
        <v>0</v>
      </c>
      <c r="BJ113" s="324">
        <f>SUMIF('Rekapitulasi Juni'!$D$214:$D$393,APS!$B113,'Rekapitulasi Juni'!$F$214:$F$393)</f>
        <v>0</v>
      </c>
      <c r="BK113" s="27"/>
      <c r="BL113" s="325">
        <f t="shared" si="148"/>
        <v>0</v>
      </c>
      <c r="BM113" s="325">
        <f t="shared" si="149"/>
        <v>0</v>
      </c>
      <c r="BN113" s="27"/>
      <c r="BO113" s="324">
        <f>SUMIF('Rekapitulasi Juni'!$U$214:$U$393,APS!$B113,'Rekapitulasi Juni'!$V$214:$V$393)</f>
        <v>0</v>
      </c>
      <c r="BP113" s="324">
        <f>SUMIF('Rekapitulasi Juni'!$U$214:$U$393,APS!$B113,'Rekapitulasi Juni'!$W$214:$W$393)</f>
        <v>0</v>
      </c>
      <c r="BQ113" s="27"/>
      <c r="BR113" s="325">
        <f t="shared" si="150"/>
        <v>0</v>
      </c>
      <c r="BS113" s="325">
        <f t="shared" si="151"/>
        <v>0</v>
      </c>
      <c r="BT113" s="27"/>
      <c r="BU113" s="324">
        <f>SUMIF('Rekapitulasi Juni'!$AL$214:$AL$393,APS!$B113,'Rekapitulasi Juni'!$AM$214:$AM$393)</f>
        <v>0</v>
      </c>
      <c r="BV113" s="324">
        <f>SUMIF('Rekapitulasi Juni'!$AL$214:$AL$393,APS!$B113,'Rekapitulasi Juni'!$AN$214:$AN$393)</f>
        <v>0</v>
      </c>
      <c r="BW113" s="27"/>
      <c r="BX113" s="325">
        <f t="shared" si="152"/>
        <v>0</v>
      </c>
      <c r="BY113" s="325">
        <f t="shared" si="153"/>
        <v>0</v>
      </c>
      <c r="BZ113" s="27">
        <v>40</v>
      </c>
      <c r="CA113" s="324">
        <f>SUMIF('Rekapitulasi Juni'!$BA$214:$BA$393,APS!$B113,'Rekapitulasi Juni'!$BB$214:$BB$393)</f>
        <v>0</v>
      </c>
      <c r="CB113" s="324">
        <f>SUMIF('Rekapitulasi Juni'!$BA$214:$BA$393,APS!$B113,'Rekapitulasi Juni'!$BC$214:$BC$393)</f>
        <v>0</v>
      </c>
      <c r="CC113" s="27"/>
      <c r="CD113" s="325">
        <f t="shared" si="154"/>
        <v>0</v>
      </c>
      <c r="CE113" s="325">
        <f t="shared" si="155"/>
        <v>0</v>
      </c>
      <c r="CF113" s="27"/>
      <c r="CG113" s="324">
        <f>SUMIF('Rekapitulasi Juni'!$BP$214:$BP$393,APS!$B113,'Rekapitulasi Juni'!$BQ$214:$BQ$393)</f>
        <v>0</v>
      </c>
      <c r="CH113" s="324">
        <f>SUMIF('Rekapitulasi Juni'!$BP$214:$BP$393,APS!$B113,'Rekapitulasi Juni'!$BR$214:$BR$393)</f>
        <v>0</v>
      </c>
      <c r="CI113" s="27"/>
      <c r="CJ113" s="325">
        <f t="shared" si="156"/>
        <v>0</v>
      </c>
      <c r="CK113" s="325">
        <f t="shared" si="157"/>
        <v>0</v>
      </c>
      <c r="CL113" s="41">
        <f t="shared" si="158"/>
        <v>40</v>
      </c>
      <c r="CM113" s="41">
        <f t="shared" si="159"/>
        <v>0</v>
      </c>
      <c r="CN113" s="41">
        <f t="shared" si="160"/>
        <v>0</v>
      </c>
      <c r="CO113" s="41">
        <f t="shared" si="161"/>
        <v>0</v>
      </c>
      <c r="CP113" s="41">
        <f t="shared" si="162"/>
        <v>0</v>
      </c>
      <c r="CQ113" s="41">
        <f t="shared" si="163"/>
        <v>-40</v>
      </c>
      <c r="CR113" s="180">
        <f t="shared" si="164"/>
        <v>0</v>
      </c>
      <c r="CS113" s="27">
        <v>0</v>
      </c>
      <c r="CT113" s="27"/>
      <c r="CU113" s="324">
        <f>SUMIF('Rekapitulasi Juni'!$D$410:$D$588,APS!$B113,'Rekapitulasi Juni'!$E$410:$E$588)</f>
        <v>0</v>
      </c>
      <c r="CV113" s="324">
        <f>SUMIF('Rekapitulasi Juni'!$D$410:$D$588,APS!$B113,'Rekapitulasi Juni'!$F$410:$F$588)</f>
        <v>0</v>
      </c>
      <c r="CW113" s="27"/>
      <c r="CX113" s="325">
        <f t="shared" si="165"/>
        <v>0</v>
      </c>
      <c r="CY113" s="325">
        <f t="shared" si="166"/>
        <v>0</v>
      </c>
      <c r="CZ113" s="27"/>
      <c r="DA113" s="324">
        <f>SUMIF('Rekapitulasi Juni'!$U$410:$U$588,APS!$B113,'Rekapitulasi Juni'!$V$410:$V$588)</f>
        <v>0</v>
      </c>
      <c r="DB113" s="324">
        <f>SUMIF('Rekapitulasi Juni'!$U$410:$U$588,APS!$B113,'Rekapitulasi Juni'!$W$410:$W$588)</f>
        <v>0</v>
      </c>
      <c r="DC113" s="27"/>
      <c r="DD113" s="325">
        <f t="shared" si="167"/>
        <v>0</v>
      </c>
      <c r="DE113" s="325">
        <f t="shared" si="168"/>
        <v>0</v>
      </c>
      <c r="DF113" s="27"/>
      <c r="DG113" s="324">
        <f>SUMIF('Rekapitulasi Juni'!$AL$410:$AL$588,APS!$B113,'Rekapitulasi Juni'!$AM$410:$AM$588)</f>
        <v>0</v>
      </c>
      <c r="DH113" s="324">
        <f>SUMIF('Rekapitulasi Juni'!$AL$410:$AL$588,APS!$B113,'Rekapitulasi Juni'!$AN$410:$AN$588)</f>
        <v>0</v>
      </c>
      <c r="DI113" s="27"/>
      <c r="DJ113" s="325">
        <f t="shared" si="169"/>
        <v>0</v>
      </c>
      <c r="DK113" s="325">
        <f t="shared" si="170"/>
        <v>0</v>
      </c>
      <c r="DL113" s="27"/>
      <c r="DM113" s="324">
        <f>SUMIF('Rekapitulasi Juni'!$BA$410:$BA$588,APS!$B113,'Rekapitulasi Juni'!$BB$410:$BB$588)</f>
        <v>0</v>
      </c>
      <c r="DN113" s="324">
        <f>SUMIF('Rekapitulasi Juni'!$BA$410:$BA$588,APS!$B113,'Rekapitulasi Juni'!$BC$410:$BC$588)</f>
        <v>0</v>
      </c>
      <c r="DO113" s="324">
        <f>SUMIF('Rekapitulasi Juni'!$BA$410:$BA$588,APS!$B113,'Rekapitulasi Juni'!$BF$410:$BF$588)</f>
        <v>0</v>
      </c>
      <c r="DP113" s="325">
        <f t="shared" si="171"/>
        <v>0</v>
      </c>
      <c r="DQ113" s="325">
        <f t="shared" si="172"/>
        <v>0</v>
      </c>
      <c r="DR113" s="27"/>
      <c r="DS113" s="324">
        <f>SUMIF('Rekapitulasi Juni'!$BP$410:$BP$588,APS!$B113,'Rekapitulasi Juni'!$BQ$410:$BQ$588)</f>
        <v>0</v>
      </c>
      <c r="DT113" s="324">
        <f>SUMIF('Rekapitulasi Juni'!$BP$410:$BP$588,APS!$B113,'Rekapitulasi Juni'!$BR$410:$BR$588)</f>
        <v>0</v>
      </c>
      <c r="DU113" s="27"/>
      <c r="DV113" s="325">
        <f t="shared" si="173"/>
        <v>0</v>
      </c>
      <c r="DW113" s="325">
        <f t="shared" si="174"/>
        <v>0</v>
      </c>
      <c r="DX113" s="41">
        <f t="shared" si="175"/>
        <v>0</v>
      </c>
      <c r="DY113" s="41">
        <f t="shared" si="176"/>
        <v>0</v>
      </c>
      <c r="DZ113" s="41">
        <f t="shared" si="177"/>
        <v>0</v>
      </c>
      <c r="EA113" s="41">
        <f t="shared" si="178"/>
        <v>0</v>
      </c>
      <c r="EB113" s="41">
        <f t="shared" si="179"/>
        <v>0</v>
      </c>
      <c r="EC113" s="41">
        <f t="shared" si="180"/>
        <v>0</v>
      </c>
      <c r="ED113" s="180">
        <f t="shared" si="181"/>
        <v>0</v>
      </c>
      <c r="EE113" s="27">
        <v>0</v>
      </c>
      <c r="EF113" s="27"/>
      <c r="EG113" s="324">
        <f>SUMIF('Rekapitulasi Juni'!$D$608:$D$786,APS!$B113,'Rekapitulasi Juni'!$E$608:$E$786)</f>
        <v>0</v>
      </c>
      <c r="EH113" s="324">
        <f>SUMIF('Rekapitulasi Juni'!$D$608:$D$786,APS!$B113,'Rekapitulasi Juni'!$F$608:$F$786)</f>
        <v>0</v>
      </c>
      <c r="EI113" s="27"/>
      <c r="EJ113" s="325">
        <f t="shared" si="182"/>
        <v>0</v>
      </c>
      <c r="EK113" s="325">
        <f t="shared" si="183"/>
        <v>0</v>
      </c>
      <c r="EL113" s="27"/>
      <c r="EM113" s="324">
        <f>SUMIF('Rekapitulasi Juni'!$U$608:$U$786,APS!$B113,'Rekapitulasi Juni'!$V$608:$V$786)</f>
        <v>0</v>
      </c>
      <c r="EN113" s="324">
        <f>SUMIF('Rekapitulasi Juni'!$U$608:$U$786,APS!$B113,'Rekapitulasi Juni'!$W$608:$W$786)</f>
        <v>0</v>
      </c>
      <c r="EO113" s="27"/>
      <c r="EP113" s="325">
        <f t="shared" si="184"/>
        <v>0</v>
      </c>
      <c r="EQ113" s="325">
        <f t="shared" si="185"/>
        <v>0</v>
      </c>
      <c r="ER113" s="27"/>
      <c r="ES113" s="324">
        <f>SUMIF('Rekapitulasi Juni'!$AL$608:$AL$786,APS!$B113,'Rekapitulasi Juni'!$AM$608:$AM$786)</f>
        <v>0</v>
      </c>
      <c r="ET113" s="324">
        <f>SUMIF('Rekapitulasi Juni'!$AL$608:$AL$786,APS!$B113,'Rekapitulasi Juni'!$AN$608:$AN$786)</f>
        <v>0</v>
      </c>
      <c r="EU113" s="27"/>
      <c r="EV113" s="325">
        <f t="shared" si="186"/>
        <v>0</v>
      </c>
      <c r="EW113" s="325">
        <f t="shared" si="187"/>
        <v>0</v>
      </c>
      <c r="EX113" s="27"/>
      <c r="EY113" s="324">
        <f>SUMIF('Rekapitulasi Juni'!$BA$608:$BA$786,APS!$B113,'Rekapitulasi Juni'!$BB$608:$BB$786)</f>
        <v>40</v>
      </c>
      <c r="EZ113" s="324">
        <f>SUMIF('Rekapitulasi Juni'!$BA$608:$BA$786,APS!$B113,'Rekapitulasi Juni'!$BC$608:$BC$786)</f>
        <v>40</v>
      </c>
      <c r="FA113" s="324">
        <f>SUMIF('Rekapitulasi Juni'!$BA$608:$BA$786,APS!$B113,'Rekapitulasi Juni'!$BF$608:$BF$786)</f>
        <v>0</v>
      </c>
      <c r="FB113" s="325">
        <f t="shared" si="188"/>
        <v>0</v>
      </c>
      <c r="FC113" s="325">
        <f t="shared" si="189"/>
        <v>100</v>
      </c>
      <c r="FD113" s="27"/>
      <c r="FE113" s="27"/>
      <c r="FF113" s="27"/>
      <c r="FG113" s="27"/>
      <c r="FH113" s="27"/>
      <c r="FI113" s="27"/>
      <c r="FJ113" s="41">
        <f t="shared" si="190"/>
        <v>0</v>
      </c>
      <c r="FK113" s="41">
        <f t="shared" si="191"/>
        <v>40</v>
      </c>
      <c r="FL113" s="41">
        <f t="shared" si="192"/>
        <v>40</v>
      </c>
      <c r="FM113" s="41">
        <f t="shared" si="193"/>
        <v>0</v>
      </c>
      <c r="FN113" s="41">
        <f t="shared" si="194"/>
        <v>40</v>
      </c>
      <c r="FO113" s="41">
        <f t="shared" si="195"/>
        <v>40</v>
      </c>
      <c r="FP113" s="180">
        <f t="shared" si="196"/>
        <v>0</v>
      </c>
      <c r="FQ113" s="27"/>
      <c r="FR113" s="27"/>
      <c r="FS113" s="324">
        <f>SUMIF('Rekapitulasi Juni'!$D$804:$D$984,APS!$B113,'Rekapitulasi Juni'!$E$804:$E$984)</f>
        <v>0</v>
      </c>
      <c r="FT113" s="324">
        <f>SUMIF('Rekapitulasi Juni'!$D$804:$D$984,APS!$B113,'Rekapitulasi Juni'!$F$804:$F$984)</f>
        <v>0</v>
      </c>
      <c r="FU113" s="27"/>
      <c r="FV113" s="325">
        <f t="shared" si="197"/>
        <v>0</v>
      </c>
      <c r="FW113" s="325">
        <f t="shared" si="198"/>
        <v>0</v>
      </c>
      <c r="FX113" s="27"/>
      <c r="FY113" s="324">
        <f>SUMIF('Rekapitulasi Juni'!$U$804:$U$984,APS!$B113,'Rekapitulasi Juni'!$V$804:$V$984)</f>
        <v>0</v>
      </c>
      <c r="FZ113" s="324">
        <f>SUMIF('Rekapitulasi Juni'!$U$804:$U$984,APS!$B113,'Rekapitulasi Juni'!$W$804:$W$984)</f>
        <v>0</v>
      </c>
      <c r="GA113" s="27"/>
      <c r="GB113" s="325">
        <f t="shared" si="199"/>
        <v>0</v>
      </c>
      <c r="GC113" s="325">
        <f t="shared" si="200"/>
        <v>0</v>
      </c>
      <c r="GD113" s="27"/>
      <c r="GE113" s="324">
        <f>SUMIF('Rekapitulasi Juni'!$AL$804:$AL$984,APS!$B113,'Rekapitulasi Juni'!$AM$804:$AM$984)</f>
        <v>0</v>
      </c>
      <c r="GF113" s="324">
        <f>SUMIF('Rekapitulasi Juni'!$AL$804:$AL$984,APS!$B113,'Rekapitulasi Juni'!$AN$804:$AN$984)</f>
        <v>0</v>
      </c>
      <c r="GG113" s="27"/>
      <c r="GH113" s="325">
        <f t="shared" si="125"/>
        <v>0</v>
      </c>
      <c r="GI113" s="325">
        <f t="shared" si="126"/>
        <v>0</v>
      </c>
      <c r="GJ113" s="27"/>
      <c r="GK113" s="27"/>
      <c r="GL113" s="41">
        <f t="shared" si="201"/>
        <v>0</v>
      </c>
      <c r="GM113" s="41">
        <f t="shared" si="202"/>
        <v>0</v>
      </c>
      <c r="GN113" s="41">
        <f t="shared" si="203"/>
        <v>0</v>
      </c>
      <c r="GO113" s="41">
        <f t="shared" si="204"/>
        <v>0</v>
      </c>
      <c r="GP113" s="41">
        <f t="shared" si="205"/>
        <v>0</v>
      </c>
      <c r="GQ113" s="41">
        <f t="shared" si="206"/>
        <v>0</v>
      </c>
      <c r="GR113" s="180">
        <f t="shared" si="207"/>
        <v>0</v>
      </c>
      <c r="GS113" s="41">
        <f t="shared" si="127"/>
        <v>40</v>
      </c>
      <c r="GT113" s="41">
        <f t="shared" si="128"/>
        <v>40</v>
      </c>
      <c r="GU113" s="41">
        <f t="shared" si="129"/>
        <v>40</v>
      </c>
      <c r="GV113" s="41">
        <f t="shared" si="130"/>
        <v>0</v>
      </c>
      <c r="GW113" s="41">
        <f t="shared" si="131"/>
        <v>40</v>
      </c>
      <c r="GX113" s="41">
        <f t="shared" si="132"/>
        <v>0</v>
      </c>
      <c r="GY113" s="180">
        <f t="shared" si="133"/>
        <v>100</v>
      </c>
      <c r="GZ113" s="41">
        <v>96</v>
      </c>
      <c r="HA113" s="32" t="s">
        <v>1314</v>
      </c>
      <c r="HB113" s="42">
        <f t="shared" si="211"/>
        <v>-2</v>
      </c>
      <c r="HC113" s="44" t="s">
        <v>235</v>
      </c>
    </row>
    <row r="114" spans="1:211" ht="15" customHeight="1">
      <c r="A114" s="31" t="s">
        <v>236</v>
      </c>
      <c r="B114" s="32" t="s">
        <v>237</v>
      </c>
      <c r="C114" s="31" t="s">
        <v>184</v>
      </c>
      <c r="D114" s="31" t="s">
        <v>1259</v>
      </c>
      <c r="E114" s="31" t="s">
        <v>43</v>
      </c>
      <c r="F114" s="31" t="s">
        <v>152</v>
      </c>
      <c r="G114" s="33">
        <v>60</v>
      </c>
      <c r="H114" s="33">
        <v>0</v>
      </c>
      <c r="I114" s="33">
        <v>0</v>
      </c>
      <c r="J114" s="34">
        <f>IFERROR(VLOOKUP(A114,#REF!,3,0),0)</f>
        <v>0</v>
      </c>
      <c r="K114" s="34">
        <f t="shared" si="118"/>
        <v>0</v>
      </c>
      <c r="L114" s="34">
        <v>0</v>
      </c>
      <c r="M114" s="34">
        <v>0</v>
      </c>
      <c r="N114" s="35">
        <f t="shared" si="119"/>
        <v>60</v>
      </c>
      <c r="O114" s="35">
        <f t="shared" si="120"/>
        <v>60</v>
      </c>
      <c r="P114" s="36">
        <v>20</v>
      </c>
      <c r="Q114" s="36">
        <f t="shared" si="134"/>
        <v>20</v>
      </c>
      <c r="R114" s="36"/>
      <c r="S114" s="37">
        <f ca="1">SUMIF(ROP!$D$6:$H$65536,A114,ROP!$J$6:$J$65536)</f>
        <v>0</v>
      </c>
      <c r="T114" s="37">
        <f>SUMIF(HASIL!$B:$B,APS!$B114&amp;RIGHT(APS!T$9,2),HASIL!$I:$I)</f>
        <v>0</v>
      </c>
      <c r="U114" s="37">
        <f>SUMIF(HASIL!$B:$B,APS!$B114&amp;RIGHT(APS!U$9,2),HASIL!$I:$I)</f>
        <v>0</v>
      </c>
      <c r="V114" s="37">
        <f>SUMIF(HASIL!$B:$B,APS!$B114&amp;RIGHT(APS!V$9,2),HASIL!$I:$I)</f>
        <v>0</v>
      </c>
      <c r="W114" s="37">
        <f>SUMIF(HASIL!$B:$B,APS!$B114&amp;RIGHT(APS!W$9,2),HASIL!$I:$I)</f>
        <v>0</v>
      </c>
      <c r="X114" s="38">
        <f t="shared" si="121"/>
        <v>0</v>
      </c>
      <c r="Y114" s="38">
        <f t="shared" si="122"/>
        <v>-20</v>
      </c>
      <c r="Z114" s="39">
        <f t="shared" si="209"/>
        <v>0</v>
      </c>
      <c r="AA114" s="39">
        <f t="shared" si="124"/>
        <v>20</v>
      </c>
      <c r="AB114" s="40">
        <f t="shared" si="210"/>
        <v>20</v>
      </c>
      <c r="AC114" s="27">
        <v>20</v>
      </c>
      <c r="AD114" s="27"/>
      <c r="AE114" s="27"/>
      <c r="AF114" s="27"/>
      <c r="AG114" s="27"/>
      <c r="AH114" s="27"/>
      <c r="AI114" s="324">
        <f>SUMIF('Rekapitulasi Juni'!$D$9:$D$192,APS!$B114,'Rekapitulasi Juni'!$E$9:$E$192)</f>
        <v>0</v>
      </c>
      <c r="AJ114" s="324">
        <f>SUMIF('Rekapitulasi Juni'!$D$9:$D$192,APS!$B114,'Rekapitulasi Juni'!$F$9:$F$192)</f>
        <v>0</v>
      </c>
      <c r="AK114" s="324">
        <f>SUMIF('Rekapitulasi Juni'!$D$9:$D$192,APS!$B114,'Rekapitulasi Juni'!$K$9:$K$192)</f>
        <v>0</v>
      </c>
      <c r="AL114" s="325">
        <f t="shared" si="135"/>
        <v>0</v>
      </c>
      <c r="AM114" s="325">
        <f t="shared" si="136"/>
        <v>0</v>
      </c>
      <c r="AN114" s="27"/>
      <c r="AO114" s="324">
        <f>SUMIF('Rekapitulasi Juni'!$U$9:$U$192,APS!$B114,'Rekapitulasi Juni'!$V$9:$V$192)</f>
        <v>0</v>
      </c>
      <c r="AP114" s="324">
        <f>SUMIF('Rekapitulasi Juni'!$U$9:$U$192,APS!$B114,'Rekapitulasi Juni'!$W$9:$W$192)</f>
        <v>0</v>
      </c>
      <c r="AQ114" s="27"/>
      <c r="AR114" s="325">
        <f t="shared" si="137"/>
        <v>0</v>
      </c>
      <c r="AS114" s="325">
        <f t="shared" si="138"/>
        <v>0</v>
      </c>
      <c r="AT114" s="27"/>
      <c r="AU114" s="324">
        <f>SUMIF('Rekapitulasi Juni'!$AL$9:$AL$192,APS!$B114,'Rekapitulasi Juni'!$AM$9:$AM$192)</f>
        <v>0</v>
      </c>
      <c r="AV114" s="324">
        <f>SUMIF('Rekapitulasi Juni'!$AL$9:$AL$192,APS!$B114,'Rekapitulasi Juni'!$AN$9:$AN$192)</f>
        <v>0</v>
      </c>
      <c r="AW114" s="27"/>
      <c r="AX114" s="325">
        <f t="shared" si="139"/>
        <v>0</v>
      </c>
      <c r="AY114" s="325">
        <f t="shared" si="140"/>
        <v>0</v>
      </c>
      <c r="AZ114" s="41">
        <f t="shared" si="141"/>
        <v>0</v>
      </c>
      <c r="BA114" s="41">
        <f t="shared" si="142"/>
        <v>0</v>
      </c>
      <c r="BB114" s="41">
        <f t="shared" si="143"/>
        <v>0</v>
      </c>
      <c r="BC114" s="41">
        <f t="shared" si="144"/>
        <v>0</v>
      </c>
      <c r="BD114" s="41">
        <f t="shared" si="145"/>
        <v>0</v>
      </c>
      <c r="BE114" s="41">
        <f t="shared" si="146"/>
        <v>0</v>
      </c>
      <c r="BF114" s="180">
        <f t="shared" si="147"/>
        <v>0</v>
      </c>
      <c r="BG114" s="27">
        <v>0</v>
      </c>
      <c r="BH114" s="27"/>
      <c r="BI114" s="324">
        <f>SUMIF('Rekapitulasi Juni'!$D$214:$D$393,APS!$B114,'Rekapitulasi Juni'!$E$214:$E$393)</f>
        <v>0</v>
      </c>
      <c r="BJ114" s="324">
        <f>SUMIF('Rekapitulasi Juni'!$D$214:$D$393,APS!$B114,'Rekapitulasi Juni'!$F$214:$F$393)</f>
        <v>0</v>
      </c>
      <c r="BK114" s="27"/>
      <c r="BL114" s="325">
        <f t="shared" si="148"/>
        <v>0</v>
      </c>
      <c r="BM114" s="325">
        <f t="shared" si="149"/>
        <v>0</v>
      </c>
      <c r="BN114" s="27"/>
      <c r="BO114" s="324">
        <f>SUMIF('Rekapitulasi Juni'!$U$214:$U$393,APS!$B114,'Rekapitulasi Juni'!$V$214:$V$393)</f>
        <v>0</v>
      </c>
      <c r="BP114" s="324">
        <f>SUMIF('Rekapitulasi Juni'!$U$214:$U$393,APS!$B114,'Rekapitulasi Juni'!$W$214:$W$393)</f>
        <v>0</v>
      </c>
      <c r="BQ114" s="27"/>
      <c r="BR114" s="325">
        <f t="shared" si="150"/>
        <v>0</v>
      </c>
      <c r="BS114" s="325">
        <f t="shared" si="151"/>
        <v>0</v>
      </c>
      <c r="BT114" s="27"/>
      <c r="BU114" s="324">
        <f>SUMIF('Rekapitulasi Juni'!$AL$214:$AL$393,APS!$B114,'Rekapitulasi Juni'!$AM$214:$AM$393)</f>
        <v>0</v>
      </c>
      <c r="BV114" s="324">
        <f>SUMIF('Rekapitulasi Juni'!$AL$214:$AL$393,APS!$B114,'Rekapitulasi Juni'!$AN$214:$AN$393)</f>
        <v>0</v>
      </c>
      <c r="BW114" s="27"/>
      <c r="BX114" s="325">
        <f t="shared" si="152"/>
        <v>0</v>
      </c>
      <c r="BY114" s="325">
        <f t="shared" si="153"/>
        <v>0</v>
      </c>
      <c r="BZ114" s="27">
        <v>20</v>
      </c>
      <c r="CA114" s="324">
        <f>SUMIF('Rekapitulasi Juni'!$BA$214:$BA$393,APS!$B114,'Rekapitulasi Juni'!$BB$214:$BB$393)</f>
        <v>0</v>
      </c>
      <c r="CB114" s="324">
        <f>SUMIF('Rekapitulasi Juni'!$BA$214:$BA$393,APS!$B114,'Rekapitulasi Juni'!$BC$214:$BC$393)</f>
        <v>0</v>
      </c>
      <c r="CC114" s="27"/>
      <c r="CD114" s="325">
        <f t="shared" si="154"/>
        <v>0</v>
      </c>
      <c r="CE114" s="325">
        <f t="shared" si="155"/>
        <v>0</v>
      </c>
      <c r="CF114" s="27"/>
      <c r="CG114" s="324">
        <f>SUMIF('Rekapitulasi Juni'!$BP$214:$BP$393,APS!$B114,'Rekapitulasi Juni'!$BQ$214:$BQ$393)</f>
        <v>0</v>
      </c>
      <c r="CH114" s="324">
        <f>SUMIF('Rekapitulasi Juni'!$BP$214:$BP$393,APS!$B114,'Rekapitulasi Juni'!$BR$214:$BR$393)</f>
        <v>0</v>
      </c>
      <c r="CI114" s="27"/>
      <c r="CJ114" s="325">
        <f t="shared" si="156"/>
        <v>0</v>
      </c>
      <c r="CK114" s="325">
        <f t="shared" si="157"/>
        <v>0</v>
      </c>
      <c r="CL114" s="41">
        <f t="shared" si="158"/>
        <v>20</v>
      </c>
      <c r="CM114" s="41">
        <f t="shared" si="159"/>
        <v>0</v>
      </c>
      <c r="CN114" s="41">
        <f t="shared" si="160"/>
        <v>0</v>
      </c>
      <c r="CO114" s="41">
        <f t="shared" si="161"/>
        <v>0</v>
      </c>
      <c r="CP114" s="41">
        <f t="shared" si="162"/>
        <v>0</v>
      </c>
      <c r="CQ114" s="41">
        <f t="shared" si="163"/>
        <v>-20</v>
      </c>
      <c r="CR114" s="180">
        <f t="shared" si="164"/>
        <v>0</v>
      </c>
      <c r="CS114" s="27">
        <v>0</v>
      </c>
      <c r="CT114" s="27"/>
      <c r="CU114" s="324">
        <f>SUMIF('Rekapitulasi Juni'!$D$410:$D$588,APS!$B114,'Rekapitulasi Juni'!$E$410:$E$588)</f>
        <v>0</v>
      </c>
      <c r="CV114" s="324">
        <f>SUMIF('Rekapitulasi Juni'!$D$410:$D$588,APS!$B114,'Rekapitulasi Juni'!$F$410:$F$588)</f>
        <v>0</v>
      </c>
      <c r="CW114" s="27"/>
      <c r="CX114" s="325">
        <f t="shared" si="165"/>
        <v>0</v>
      </c>
      <c r="CY114" s="325">
        <f t="shared" si="166"/>
        <v>0</v>
      </c>
      <c r="CZ114" s="27"/>
      <c r="DA114" s="324">
        <f>SUMIF('Rekapitulasi Juni'!$U$410:$U$588,APS!$B114,'Rekapitulasi Juni'!$V$410:$V$588)</f>
        <v>0</v>
      </c>
      <c r="DB114" s="324">
        <f>SUMIF('Rekapitulasi Juni'!$U$410:$U$588,APS!$B114,'Rekapitulasi Juni'!$W$410:$W$588)</f>
        <v>0</v>
      </c>
      <c r="DC114" s="27"/>
      <c r="DD114" s="325">
        <f t="shared" si="167"/>
        <v>0</v>
      </c>
      <c r="DE114" s="325">
        <f t="shared" si="168"/>
        <v>0</v>
      </c>
      <c r="DF114" s="27"/>
      <c r="DG114" s="324">
        <f>SUMIF('Rekapitulasi Juni'!$AL$410:$AL$588,APS!$B114,'Rekapitulasi Juni'!$AM$410:$AM$588)</f>
        <v>0</v>
      </c>
      <c r="DH114" s="324">
        <f>SUMIF('Rekapitulasi Juni'!$AL$410:$AL$588,APS!$B114,'Rekapitulasi Juni'!$AN$410:$AN$588)</f>
        <v>0</v>
      </c>
      <c r="DI114" s="27"/>
      <c r="DJ114" s="325">
        <f t="shared" si="169"/>
        <v>0</v>
      </c>
      <c r="DK114" s="325">
        <f t="shared" si="170"/>
        <v>0</v>
      </c>
      <c r="DL114" s="27"/>
      <c r="DM114" s="324">
        <f>SUMIF('Rekapitulasi Juni'!$BA$410:$BA$588,APS!$B114,'Rekapitulasi Juni'!$BB$410:$BB$588)</f>
        <v>0</v>
      </c>
      <c r="DN114" s="324">
        <f>SUMIF('Rekapitulasi Juni'!$BA$410:$BA$588,APS!$B114,'Rekapitulasi Juni'!$BC$410:$BC$588)</f>
        <v>0</v>
      </c>
      <c r="DO114" s="324">
        <f>SUMIF('Rekapitulasi Juni'!$BA$410:$BA$588,APS!$B114,'Rekapitulasi Juni'!$BF$410:$BF$588)</f>
        <v>0</v>
      </c>
      <c r="DP114" s="325">
        <f t="shared" si="171"/>
        <v>0</v>
      </c>
      <c r="DQ114" s="325">
        <f t="shared" si="172"/>
        <v>0</v>
      </c>
      <c r="DR114" s="27"/>
      <c r="DS114" s="324">
        <f>SUMIF('Rekapitulasi Juni'!$BP$410:$BP$588,APS!$B114,'Rekapitulasi Juni'!$BQ$410:$BQ$588)</f>
        <v>0</v>
      </c>
      <c r="DT114" s="324">
        <f>SUMIF('Rekapitulasi Juni'!$BP$410:$BP$588,APS!$B114,'Rekapitulasi Juni'!$BR$410:$BR$588)</f>
        <v>0</v>
      </c>
      <c r="DU114" s="27"/>
      <c r="DV114" s="325">
        <f t="shared" si="173"/>
        <v>0</v>
      </c>
      <c r="DW114" s="325">
        <f t="shared" si="174"/>
        <v>0</v>
      </c>
      <c r="DX114" s="41">
        <f t="shared" si="175"/>
        <v>0</v>
      </c>
      <c r="DY114" s="41">
        <f t="shared" si="176"/>
        <v>0</v>
      </c>
      <c r="DZ114" s="41">
        <f t="shared" si="177"/>
        <v>0</v>
      </c>
      <c r="EA114" s="41">
        <f t="shared" si="178"/>
        <v>0</v>
      </c>
      <c r="EB114" s="41">
        <f t="shared" si="179"/>
        <v>0</v>
      </c>
      <c r="EC114" s="41">
        <f t="shared" si="180"/>
        <v>0</v>
      </c>
      <c r="ED114" s="180">
        <f t="shared" si="181"/>
        <v>0</v>
      </c>
      <c r="EE114" s="27">
        <v>0</v>
      </c>
      <c r="EF114" s="27"/>
      <c r="EG114" s="324">
        <f>SUMIF('Rekapitulasi Juni'!$D$608:$D$786,APS!$B114,'Rekapitulasi Juni'!$E$608:$E$786)</f>
        <v>0</v>
      </c>
      <c r="EH114" s="324">
        <f>SUMIF('Rekapitulasi Juni'!$D$608:$D$786,APS!$B114,'Rekapitulasi Juni'!$F$608:$F$786)</f>
        <v>0</v>
      </c>
      <c r="EI114" s="27"/>
      <c r="EJ114" s="325">
        <f t="shared" si="182"/>
        <v>0</v>
      </c>
      <c r="EK114" s="325">
        <f t="shared" si="183"/>
        <v>0</v>
      </c>
      <c r="EL114" s="27"/>
      <c r="EM114" s="324">
        <f>SUMIF('Rekapitulasi Juni'!$U$608:$U$786,APS!$B114,'Rekapitulasi Juni'!$V$608:$V$786)</f>
        <v>0</v>
      </c>
      <c r="EN114" s="324">
        <f>SUMIF('Rekapitulasi Juni'!$U$608:$U$786,APS!$B114,'Rekapitulasi Juni'!$W$608:$W$786)</f>
        <v>0</v>
      </c>
      <c r="EO114" s="27"/>
      <c r="EP114" s="325">
        <f t="shared" si="184"/>
        <v>0</v>
      </c>
      <c r="EQ114" s="325">
        <f t="shared" si="185"/>
        <v>0</v>
      </c>
      <c r="ER114" s="27"/>
      <c r="ES114" s="324">
        <f>SUMIF('Rekapitulasi Juni'!$AL$608:$AL$786,APS!$B114,'Rekapitulasi Juni'!$AM$608:$AM$786)</f>
        <v>20</v>
      </c>
      <c r="ET114" s="324">
        <f>SUMIF('Rekapitulasi Juni'!$AL$608:$AL$786,APS!$B114,'Rekapitulasi Juni'!$AN$608:$AN$786)</f>
        <v>20</v>
      </c>
      <c r="EU114" s="27"/>
      <c r="EV114" s="325">
        <f t="shared" si="186"/>
        <v>0</v>
      </c>
      <c r="EW114" s="325">
        <f t="shared" si="187"/>
        <v>100</v>
      </c>
      <c r="EX114" s="27"/>
      <c r="EY114" s="324">
        <f>SUMIF('Rekapitulasi Juni'!$BA$608:$BA$786,APS!$B114,'Rekapitulasi Juni'!$BB$608:$BB$786)</f>
        <v>0</v>
      </c>
      <c r="EZ114" s="324">
        <f>SUMIF('Rekapitulasi Juni'!$BA$608:$BA$786,APS!$B114,'Rekapitulasi Juni'!$BC$608:$BC$786)</f>
        <v>0</v>
      </c>
      <c r="FA114" s="324">
        <f>SUMIF('Rekapitulasi Juni'!$BA$608:$BA$786,APS!$B114,'Rekapitulasi Juni'!$BF$608:$BF$786)</f>
        <v>0</v>
      </c>
      <c r="FB114" s="325">
        <f t="shared" si="188"/>
        <v>0</v>
      </c>
      <c r="FC114" s="325">
        <f t="shared" si="189"/>
        <v>0</v>
      </c>
      <c r="FD114" s="27"/>
      <c r="FE114" s="27"/>
      <c r="FF114" s="27"/>
      <c r="FG114" s="27"/>
      <c r="FH114" s="27"/>
      <c r="FI114" s="27"/>
      <c r="FJ114" s="41">
        <f t="shared" si="190"/>
        <v>0</v>
      </c>
      <c r="FK114" s="41">
        <f t="shared" si="191"/>
        <v>20</v>
      </c>
      <c r="FL114" s="41">
        <f t="shared" si="192"/>
        <v>20</v>
      </c>
      <c r="FM114" s="41">
        <f t="shared" si="193"/>
        <v>0</v>
      </c>
      <c r="FN114" s="41">
        <f t="shared" si="194"/>
        <v>20</v>
      </c>
      <c r="FO114" s="41">
        <f t="shared" si="195"/>
        <v>20</v>
      </c>
      <c r="FP114" s="180">
        <f t="shared" si="196"/>
        <v>0</v>
      </c>
      <c r="FQ114" s="27"/>
      <c r="FR114" s="27"/>
      <c r="FS114" s="324">
        <f>SUMIF('Rekapitulasi Juni'!$D$804:$D$984,APS!$B114,'Rekapitulasi Juni'!$E$804:$E$984)</f>
        <v>0</v>
      </c>
      <c r="FT114" s="324">
        <f>SUMIF('Rekapitulasi Juni'!$D$804:$D$984,APS!$B114,'Rekapitulasi Juni'!$F$804:$F$984)</f>
        <v>0</v>
      </c>
      <c r="FU114" s="27"/>
      <c r="FV114" s="325">
        <f t="shared" si="197"/>
        <v>0</v>
      </c>
      <c r="FW114" s="325">
        <f t="shared" si="198"/>
        <v>0</v>
      </c>
      <c r="FX114" s="27"/>
      <c r="FY114" s="324">
        <f>SUMIF('Rekapitulasi Juni'!$U$804:$U$984,APS!$B114,'Rekapitulasi Juni'!$V$804:$V$984)</f>
        <v>0</v>
      </c>
      <c r="FZ114" s="324">
        <f>SUMIF('Rekapitulasi Juni'!$U$804:$U$984,APS!$B114,'Rekapitulasi Juni'!$W$804:$W$984)</f>
        <v>0</v>
      </c>
      <c r="GA114" s="27"/>
      <c r="GB114" s="325">
        <f t="shared" si="199"/>
        <v>0</v>
      </c>
      <c r="GC114" s="325">
        <f t="shared" si="200"/>
        <v>0</v>
      </c>
      <c r="GD114" s="27"/>
      <c r="GE114" s="324">
        <f>SUMIF('Rekapitulasi Juni'!$AL$804:$AL$984,APS!$B114,'Rekapitulasi Juni'!$AM$804:$AM$984)</f>
        <v>0</v>
      </c>
      <c r="GF114" s="324">
        <f>SUMIF('Rekapitulasi Juni'!$AL$804:$AL$984,APS!$B114,'Rekapitulasi Juni'!$AN$804:$AN$984)</f>
        <v>0</v>
      </c>
      <c r="GG114" s="27"/>
      <c r="GH114" s="325">
        <f t="shared" si="125"/>
        <v>0</v>
      </c>
      <c r="GI114" s="325">
        <f t="shared" si="126"/>
        <v>0</v>
      </c>
      <c r="GJ114" s="27"/>
      <c r="GK114" s="27"/>
      <c r="GL114" s="41">
        <f t="shared" si="201"/>
        <v>0</v>
      </c>
      <c r="GM114" s="41">
        <f t="shared" si="202"/>
        <v>0</v>
      </c>
      <c r="GN114" s="41">
        <f t="shared" si="203"/>
        <v>0</v>
      </c>
      <c r="GO114" s="41">
        <f t="shared" si="204"/>
        <v>0</v>
      </c>
      <c r="GP114" s="41">
        <f t="shared" si="205"/>
        <v>0</v>
      </c>
      <c r="GQ114" s="41">
        <f t="shared" si="206"/>
        <v>0</v>
      </c>
      <c r="GR114" s="180">
        <f t="shared" si="207"/>
        <v>0</v>
      </c>
      <c r="GS114" s="41">
        <f t="shared" si="127"/>
        <v>20</v>
      </c>
      <c r="GT114" s="41">
        <f t="shared" si="128"/>
        <v>20</v>
      </c>
      <c r="GU114" s="41">
        <f t="shared" si="129"/>
        <v>20</v>
      </c>
      <c r="GV114" s="41">
        <f t="shared" si="130"/>
        <v>0</v>
      </c>
      <c r="GW114" s="41">
        <f t="shared" si="131"/>
        <v>20</v>
      </c>
      <c r="GX114" s="41">
        <f t="shared" si="132"/>
        <v>0</v>
      </c>
      <c r="GY114" s="180">
        <f t="shared" si="133"/>
        <v>100</v>
      </c>
      <c r="GZ114" s="41">
        <v>97</v>
      </c>
      <c r="HA114" s="32" t="s">
        <v>1314</v>
      </c>
      <c r="HB114" s="42">
        <f t="shared" si="211"/>
        <v>-40</v>
      </c>
      <c r="HC114" s="44"/>
    </row>
    <row r="115" spans="1:211" ht="14.25" customHeight="1">
      <c r="A115" s="31" t="s">
        <v>238</v>
      </c>
      <c r="B115" s="32" t="s">
        <v>239</v>
      </c>
      <c r="C115" s="31" t="s">
        <v>184</v>
      </c>
      <c r="D115" s="31" t="s">
        <v>1259</v>
      </c>
      <c r="E115" s="31" t="s">
        <v>43</v>
      </c>
      <c r="F115" s="31" t="s">
        <v>152</v>
      </c>
      <c r="G115" s="33">
        <v>30</v>
      </c>
      <c r="H115" s="33">
        <v>0</v>
      </c>
      <c r="I115" s="33">
        <v>0</v>
      </c>
      <c r="J115" s="34">
        <f>IFERROR(VLOOKUP(A115,#REF!,3,0),0)</f>
        <v>0</v>
      </c>
      <c r="K115" s="34">
        <f t="shared" si="118"/>
        <v>0</v>
      </c>
      <c r="L115" s="34">
        <v>30</v>
      </c>
      <c r="M115" s="34">
        <v>30</v>
      </c>
      <c r="N115" s="35">
        <f t="shared" si="119"/>
        <v>30</v>
      </c>
      <c r="O115" s="35">
        <f t="shared" si="120"/>
        <v>30</v>
      </c>
      <c r="P115" s="36">
        <v>12</v>
      </c>
      <c r="Q115" s="36">
        <f t="shared" si="134"/>
        <v>12</v>
      </c>
      <c r="R115" s="36"/>
      <c r="S115" s="37">
        <f ca="1">SUMIF(ROP!$D$6:$H$65536,A115,ROP!$J$6:$J$65536)</f>
        <v>0</v>
      </c>
      <c r="T115" s="37">
        <f>SUMIF(HASIL!$B:$B,APS!$B115&amp;RIGHT(APS!T$9,2),HASIL!$I:$I)</f>
        <v>0</v>
      </c>
      <c r="U115" s="37">
        <f>SUMIF(HASIL!$B:$B,APS!$B115&amp;RIGHT(APS!U$9,2),HASIL!$I:$I)</f>
        <v>0</v>
      </c>
      <c r="V115" s="37">
        <f>SUMIF(HASIL!$B:$B,APS!$B115&amp;RIGHT(APS!V$9,2),HASIL!$I:$I)</f>
        <v>0</v>
      </c>
      <c r="W115" s="37">
        <f>SUMIF(HASIL!$B:$B,APS!$B115&amp;RIGHT(APS!W$9,2),HASIL!$I:$I)</f>
        <v>0</v>
      </c>
      <c r="X115" s="38">
        <f t="shared" si="121"/>
        <v>0</v>
      </c>
      <c r="Y115" s="38">
        <f t="shared" si="122"/>
        <v>-12</v>
      </c>
      <c r="Z115" s="39">
        <f t="shared" si="209"/>
        <v>0</v>
      </c>
      <c r="AA115" s="39">
        <f t="shared" si="124"/>
        <v>12</v>
      </c>
      <c r="AB115" s="40">
        <f t="shared" si="210"/>
        <v>12</v>
      </c>
      <c r="AC115" s="27">
        <v>0</v>
      </c>
      <c r="AD115" s="27"/>
      <c r="AE115" s="27"/>
      <c r="AF115" s="27"/>
      <c r="AG115" s="27"/>
      <c r="AH115" s="27"/>
      <c r="AI115" s="324">
        <f>SUMIF('Rekapitulasi Juni'!$D$9:$D$192,APS!$B115,'Rekapitulasi Juni'!$E$9:$E$192)</f>
        <v>0</v>
      </c>
      <c r="AJ115" s="324">
        <f>SUMIF('Rekapitulasi Juni'!$D$9:$D$192,APS!$B115,'Rekapitulasi Juni'!$F$9:$F$192)</f>
        <v>0</v>
      </c>
      <c r="AK115" s="324">
        <f>SUMIF('Rekapitulasi Juni'!$D$9:$D$192,APS!$B115,'Rekapitulasi Juni'!$K$9:$K$192)</f>
        <v>0</v>
      </c>
      <c r="AL115" s="325">
        <f t="shared" si="135"/>
        <v>0</v>
      </c>
      <c r="AM115" s="325">
        <f t="shared" si="136"/>
        <v>0</v>
      </c>
      <c r="AN115" s="27"/>
      <c r="AO115" s="324">
        <f>SUMIF('Rekapitulasi Juni'!$U$9:$U$192,APS!$B115,'Rekapitulasi Juni'!$V$9:$V$192)</f>
        <v>0</v>
      </c>
      <c r="AP115" s="324">
        <f>SUMIF('Rekapitulasi Juni'!$U$9:$U$192,APS!$B115,'Rekapitulasi Juni'!$W$9:$W$192)</f>
        <v>0</v>
      </c>
      <c r="AQ115" s="27"/>
      <c r="AR115" s="325">
        <f t="shared" si="137"/>
        <v>0</v>
      </c>
      <c r="AS115" s="325">
        <f t="shared" si="138"/>
        <v>0</v>
      </c>
      <c r="AT115" s="27"/>
      <c r="AU115" s="324">
        <f>SUMIF('Rekapitulasi Juni'!$AL$9:$AL$192,APS!$B115,'Rekapitulasi Juni'!$AM$9:$AM$192)</f>
        <v>0</v>
      </c>
      <c r="AV115" s="324">
        <f>SUMIF('Rekapitulasi Juni'!$AL$9:$AL$192,APS!$B115,'Rekapitulasi Juni'!$AN$9:$AN$192)</f>
        <v>0</v>
      </c>
      <c r="AW115" s="27"/>
      <c r="AX115" s="325">
        <f t="shared" si="139"/>
        <v>0</v>
      </c>
      <c r="AY115" s="325">
        <f t="shared" si="140"/>
        <v>0</v>
      </c>
      <c r="AZ115" s="41">
        <f t="shared" si="141"/>
        <v>0</v>
      </c>
      <c r="BA115" s="41">
        <f t="shared" si="142"/>
        <v>0</v>
      </c>
      <c r="BB115" s="41">
        <f t="shared" si="143"/>
        <v>0</v>
      </c>
      <c r="BC115" s="41">
        <f t="shared" si="144"/>
        <v>0</v>
      </c>
      <c r="BD115" s="41">
        <f t="shared" si="145"/>
        <v>0</v>
      </c>
      <c r="BE115" s="41">
        <f t="shared" si="146"/>
        <v>0</v>
      </c>
      <c r="BF115" s="180">
        <f t="shared" si="147"/>
        <v>0</v>
      </c>
      <c r="BG115" s="27">
        <v>0</v>
      </c>
      <c r="BH115" s="27"/>
      <c r="BI115" s="324">
        <f>SUMIF('Rekapitulasi Juni'!$D$214:$D$393,APS!$B115,'Rekapitulasi Juni'!$E$214:$E$393)</f>
        <v>0</v>
      </c>
      <c r="BJ115" s="324">
        <f>SUMIF('Rekapitulasi Juni'!$D$214:$D$393,APS!$B115,'Rekapitulasi Juni'!$F$214:$F$393)</f>
        <v>0</v>
      </c>
      <c r="BK115" s="27"/>
      <c r="BL115" s="325">
        <f t="shared" si="148"/>
        <v>0</v>
      </c>
      <c r="BM115" s="325">
        <f t="shared" si="149"/>
        <v>0</v>
      </c>
      <c r="BN115" s="27"/>
      <c r="BO115" s="324">
        <f>SUMIF('Rekapitulasi Juni'!$U$214:$U$393,APS!$B115,'Rekapitulasi Juni'!$V$214:$V$393)</f>
        <v>0</v>
      </c>
      <c r="BP115" s="324">
        <f>SUMIF('Rekapitulasi Juni'!$U$214:$U$393,APS!$B115,'Rekapitulasi Juni'!$W$214:$W$393)</f>
        <v>0</v>
      </c>
      <c r="BQ115" s="27"/>
      <c r="BR115" s="325">
        <f t="shared" si="150"/>
        <v>0</v>
      </c>
      <c r="BS115" s="325">
        <f t="shared" si="151"/>
        <v>0</v>
      </c>
      <c r="BT115" s="27"/>
      <c r="BU115" s="324">
        <f>SUMIF('Rekapitulasi Juni'!$AL$214:$AL$393,APS!$B115,'Rekapitulasi Juni'!$AM$214:$AM$393)</f>
        <v>0</v>
      </c>
      <c r="BV115" s="324">
        <f>SUMIF('Rekapitulasi Juni'!$AL$214:$AL$393,APS!$B115,'Rekapitulasi Juni'!$AN$214:$AN$393)</f>
        <v>0</v>
      </c>
      <c r="BW115" s="27"/>
      <c r="BX115" s="325">
        <f t="shared" si="152"/>
        <v>0</v>
      </c>
      <c r="BY115" s="325">
        <f t="shared" si="153"/>
        <v>0</v>
      </c>
      <c r="BZ115" s="27">
        <v>12</v>
      </c>
      <c r="CA115" s="324">
        <f>SUMIF('Rekapitulasi Juni'!$BA$214:$BA$393,APS!$B115,'Rekapitulasi Juni'!$BB$214:$BB$393)</f>
        <v>0</v>
      </c>
      <c r="CB115" s="324">
        <f>SUMIF('Rekapitulasi Juni'!$BA$214:$BA$393,APS!$B115,'Rekapitulasi Juni'!$BC$214:$BC$393)</f>
        <v>0</v>
      </c>
      <c r="CC115" s="27"/>
      <c r="CD115" s="325">
        <f t="shared" si="154"/>
        <v>0</v>
      </c>
      <c r="CE115" s="325">
        <f t="shared" si="155"/>
        <v>0</v>
      </c>
      <c r="CF115" s="27"/>
      <c r="CG115" s="324">
        <f>SUMIF('Rekapitulasi Juni'!$BP$214:$BP$393,APS!$B115,'Rekapitulasi Juni'!$BQ$214:$BQ$393)</f>
        <v>0</v>
      </c>
      <c r="CH115" s="324">
        <f>SUMIF('Rekapitulasi Juni'!$BP$214:$BP$393,APS!$B115,'Rekapitulasi Juni'!$BR$214:$BR$393)</f>
        <v>0</v>
      </c>
      <c r="CI115" s="27"/>
      <c r="CJ115" s="325">
        <f t="shared" si="156"/>
        <v>0</v>
      </c>
      <c r="CK115" s="325">
        <f t="shared" si="157"/>
        <v>0</v>
      </c>
      <c r="CL115" s="41">
        <f t="shared" si="158"/>
        <v>12</v>
      </c>
      <c r="CM115" s="41">
        <f t="shared" si="159"/>
        <v>0</v>
      </c>
      <c r="CN115" s="41">
        <f t="shared" si="160"/>
        <v>0</v>
      </c>
      <c r="CO115" s="41">
        <f t="shared" si="161"/>
        <v>0</v>
      </c>
      <c r="CP115" s="41">
        <f t="shared" si="162"/>
        <v>0</v>
      </c>
      <c r="CQ115" s="41">
        <f t="shared" si="163"/>
        <v>-12</v>
      </c>
      <c r="CR115" s="180">
        <f t="shared" si="164"/>
        <v>0</v>
      </c>
      <c r="CS115" s="27">
        <v>12</v>
      </c>
      <c r="CT115" s="27"/>
      <c r="CU115" s="324">
        <f>SUMIF('Rekapitulasi Juni'!$D$410:$D$588,APS!$B115,'Rekapitulasi Juni'!$E$410:$E$588)</f>
        <v>0</v>
      </c>
      <c r="CV115" s="324">
        <f>SUMIF('Rekapitulasi Juni'!$D$410:$D$588,APS!$B115,'Rekapitulasi Juni'!$F$410:$F$588)</f>
        <v>0</v>
      </c>
      <c r="CW115" s="27"/>
      <c r="CX115" s="325">
        <f t="shared" si="165"/>
        <v>0</v>
      </c>
      <c r="CY115" s="325">
        <f t="shared" si="166"/>
        <v>0</v>
      </c>
      <c r="CZ115" s="27"/>
      <c r="DA115" s="324">
        <f>SUMIF('Rekapitulasi Juni'!$U$410:$U$588,APS!$B115,'Rekapitulasi Juni'!$V$410:$V$588)</f>
        <v>0</v>
      </c>
      <c r="DB115" s="324">
        <f>SUMIF('Rekapitulasi Juni'!$U$410:$U$588,APS!$B115,'Rekapitulasi Juni'!$W$410:$W$588)</f>
        <v>0</v>
      </c>
      <c r="DC115" s="27"/>
      <c r="DD115" s="325">
        <f t="shared" si="167"/>
        <v>0</v>
      </c>
      <c r="DE115" s="325">
        <f t="shared" si="168"/>
        <v>0</v>
      </c>
      <c r="DF115" s="27"/>
      <c r="DG115" s="324">
        <f>SUMIF('Rekapitulasi Juni'!$AL$410:$AL$588,APS!$B115,'Rekapitulasi Juni'!$AM$410:$AM$588)</f>
        <v>0</v>
      </c>
      <c r="DH115" s="324">
        <f>SUMIF('Rekapitulasi Juni'!$AL$410:$AL$588,APS!$B115,'Rekapitulasi Juni'!$AN$410:$AN$588)</f>
        <v>0</v>
      </c>
      <c r="DI115" s="27"/>
      <c r="DJ115" s="325">
        <f t="shared" si="169"/>
        <v>0</v>
      </c>
      <c r="DK115" s="325">
        <f t="shared" si="170"/>
        <v>0</v>
      </c>
      <c r="DL115" s="27"/>
      <c r="DM115" s="324">
        <f>SUMIF('Rekapitulasi Juni'!$BA$410:$BA$588,APS!$B115,'Rekapitulasi Juni'!$BB$410:$BB$588)</f>
        <v>0</v>
      </c>
      <c r="DN115" s="324">
        <f>SUMIF('Rekapitulasi Juni'!$BA$410:$BA$588,APS!$B115,'Rekapitulasi Juni'!$BC$410:$BC$588)</f>
        <v>0</v>
      </c>
      <c r="DO115" s="324">
        <f>SUMIF('Rekapitulasi Juni'!$BA$410:$BA$588,APS!$B115,'Rekapitulasi Juni'!$BF$410:$BF$588)</f>
        <v>0</v>
      </c>
      <c r="DP115" s="325">
        <f t="shared" si="171"/>
        <v>0</v>
      </c>
      <c r="DQ115" s="325">
        <f t="shared" si="172"/>
        <v>0</v>
      </c>
      <c r="DR115" s="27"/>
      <c r="DS115" s="324">
        <f>SUMIF('Rekapitulasi Juni'!$BP$410:$BP$588,APS!$B115,'Rekapitulasi Juni'!$BQ$410:$BQ$588)</f>
        <v>0</v>
      </c>
      <c r="DT115" s="324">
        <f>SUMIF('Rekapitulasi Juni'!$BP$410:$BP$588,APS!$B115,'Rekapitulasi Juni'!$BR$410:$BR$588)</f>
        <v>0</v>
      </c>
      <c r="DU115" s="27"/>
      <c r="DV115" s="325">
        <f t="shared" si="173"/>
        <v>0</v>
      </c>
      <c r="DW115" s="325">
        <f t="shared" si="174"/>
        <v>0</v>
      </c>
      <c r="DX115" s="41">
        <f t="shared" si="175"/>
        <v>0</v>
      </c>
      <c r="DY115" s="41">
        <f t="shared" si="176"/>
        <v>0</v>
      </c>
      <c r="DZ115" s="41">
        <f t="shared" si="177"/>
        <v>0</v>
      </c>
      <c r="EA115" s="41">
        <f t="shared" si="178"/>
        <v>0</v>
      </c>
      <c r="EB115" s="41">
        <f t="shared" si="179"/>
        <v>0</v>
      </c>
      <c r="EC115" s="41">
        <f t="shared" si="180"/>
        <v>0</v>
      </c>
      <c r="ED115" s="180">
        <f t="shared" si="181"/>
        <v>0</v>
      </c>
      <c r="EE115" s="27">
        <v>0</v>
      </c>
      <c r="EF115" s="27"/>
      <c r="EG115" s="324">
        <f>SUMIF('Rekapitulasi Juni'!$D$608:$D$786,APS!$B115,'Rekapitulasi Juni'!$E$608:$E$786)</f>
        <v>0</v>
      </c>
      <c r="EH115" s="324">
        <f>SUMIF('Rekapitulasi Juni'!$D$608:$D$786,APS!$B115,'Rekapitulasi Juni'!$F$608:$F$786)</f>
        <v>0</v>
      </c>
      <c r="EI115" s="27"/>
      <c r="EJ115" s="325">
        <f t="shared" si="182"/>
        <v>0</v>
      </c>
      <c r="EK115" s="325">
        <f t="shared" si="183"/>
        <v>0</v>
      </c>
      <c r="EL115" s="27"/>
      <c r="EM115" s="324">
        <f>SUMIF('Rekapitulasi Juni'!$U$608:$U$786,APS!$B115,'Rekapitulasi Juni'!$V$608:$V$786)</f>
        <v>0</v>
      </c>
      <c r="EN115" s="324">
        <f>SUMIF('Rekapitulasi Juni'!$U$608:$U$786,APS!$B115,'Rekapitulasi Juni'!$W$608:$W$786)</f>
        <v>0</v>
      </c>
      <c r="EO115" s="27"/>
      <c r="EP115" s="325">
        <f t="shared" si="184"/>
        <v>0</v>
      </c>
      <c r="EQ115" s="325">
        <f t="shared" si="185"/>
        <v>0</v>
      </c>
      <c r="ER115" s="27"/>
      <c r="ES115" s="324">
        <f>SUMIF('Rekapitulasi Juni'!$AL$608:$AL$786,APS!$B115,'Rekapitulasi Juni'!$AM$608:$AM$786)</f>
        <v>0</v>
      </c>
      <c r="ET115" s="324">
        <f>SUMIF('Rekapitulasi Juni'!$AL$608:$AL$786,APS!$B115,'Rekapitulasi Juni'!$AN$608:$AN$786)</f>
        <v>0</v>
      </c>
      <c r="EU115" s="27"/>
      <c r="EV115" s="325">
        <f t="shared" si="186"/>
        <v>0</v>
      </c>
      <c r="EW115" s="325">
        <f t="shared" si="187"/>
        <v>0</v>
      </c>
      <c r="EX115" s="27"/>
      <c r="EY115" s="324">
        <f>SUMIF('Rekapitulasi Juni'!$BA$608:$BA$786,APS!$B115,'Rekapitulasi Juni'!$BB$608:$BB$786)</f>
        <v>12</v>
      </c>
      <c r="EZ115" s="324">
        <f>SUMIF('Rekapitulasi Juni'!$BA$608:$BA$786,APS!$B115,'Rekapitulasi Juni'!$BC$608:$BC$786)</f>
        <v>12</v>
      </c>
      <c r="FA115" s="324">
        <f>SUMIF('Rekapitulasi Juni'!$BA$608:$BA$786,APS!$B115,'Rekapitulasi Juni'!$BF$608:$BF$786)</f>
        <v>0</v>
      </c>
      <c r="FB115" s="325">
        <f t="shared" si="188"/>
        <v>0</v>
      </c>
      <c r="FC115" s="325">
        <f t="shared" si="189"/>
        <v>100</v>
      </c>
      <c r="FD115" s="27"/>
      <c r="FE115" s="27"/>
      <c r="FF115" s="27"/>
      <c r="FG115" s="27"/>
      <c r="FH115" s="27"/>
      <c r="FI115" s="27"/>
      <c r="FJ115" s="41">
        <f t="shared" si="190"/>
        <v>0</v>
      </c>
      <c r="FK115" s="41">
        <f t="shared" si="191"/>
        <v>12</v>
      </c>
      <c r="FL115" s="41">
        <f t="shared" si="192"/>
        <v>12</v>
      </c>
      <c r="FM115" s="41">
        <f t="shared" si="193"/>
        <v>0</v>
      </c>
      <c r="FN115" s="41">
        <f t="shared" si="194"/>
        <v>12</v>
      </c>
      <c r="FO115" s="41">
        <f t="shared" si="195"/>
        <v>12</v>
      </c>
      <c r="FP115" s="180">
        <f t="shared" si="196"/>
        <v>0</v>
      </c>
      <c r="FQ115" s="27"/>
      <c r="FR115" s="27"/>
      <c r="FS115" s="324">
        <f>SUMIF('Rekapitulasi Juni'!$D$804:$D$984,APS!$B115,'Rekapitulasi Juni'!$E$804:$E$984)</f>
        <v>0</v>
      </c>
      <c r="FT115" s="324">
        <f>SUMIF('Rekapitulasi Juni'!$D$804:$D$984,APS!$B115,'Rekapitulasi Juni'!$F$804:$F$984)</f>
        <v>0</v>
      </c>
      <c r="FU115" s="27"/>
      <c r="FV115" s="325">
        <f t="shared" si="197"/>
        <v>0</v>
      </c>
      <c r="FW115" s="325">
        <f t="shared" si="198"/>
        <v>0</v>
      </c>
      <c r="FX115" s="27"/>
      <c r="FY115" s="324">
        <f>SUMIF('Rekapitulasi Juni'!$U$804:$U$984,APS!$B115,'Rekapitulasi Juni'!$V$804:$V$984)</f>
        <v>0</v>
      </c>
      <c r="FZ115" s="324">
        <f>SUMIF('Rekapitulasi Juni'!$U$804:$U$984,APS!$B115,'Rekapitulasi Juni'!$W$804:$W$984)</f>
        <v>0</v>
      </c>
      <c r="GA115" s="27"/>
      <c r="GB115" s="325">
        <f t="shared" si="199"/>
        <v>0</v>
      </c>
      <c r="GC115" s="325">
        <f t="shared" si="200"/>
        <v>0</v>
      </c>
      <c r="GD115" s="27"/>
      <c r="GE115" s="324">
        <f>SUMIF('Rekapitulasi Juni'!$AL$804:$AL$984,APS!$B115,'Rekapitulasi Juni'!$AM$804:$AM$984)</f>
        <v>0</v>
      </c>
      <c r="GF115" s="324">
        <f>SUMIF('Rekapitulasi Juni'!$AL$804:$AL$984,APS!$B115,'Rekapitulasi Juni'!$AN$804:$AN$984)</f>
        <v>0</v>
      </c>
      <c r="GG115" s="27"/>
      <c r="GH115" s="325">
        <f t="shared" si="125"/>
        <v>0</v>
      </c>
      <c r="GI115" s="325">
        <f t="shared" si="126"/>
        <v>0</v>
      </c>
      <c r="GJ115" s="27"/>
      <c r="GK115" s="27"/>
      <c r="GL115" s="41">
        <f t="shared" si="201"/>
        <v>0</v>
      </c>
      <c r="GM115" s="41">
        <f t="shared" si="202"/>
        <v>0</v>
      </c>
      <c r="GN115" s="41">
        <f t="shared" si="203"/>
        <v>0</v>
      </c>
      <c r="GO115" s="41">
        <f t="shared" si="204"/>
        <v>0</v>
      </c>
      <c r="GP115" s="41">
        <f t="shared" si="205"/>
        <v>0</v>
      </c>
      <c r="GQ115" s="41">
        <f t="shared" si="206"/>
        <v>0</v>
      </c>
      <c r="GR115" s="180">
        <f t="shared" si="207"/>
        <v>0</v>
      </c>
      <c r="GS115" s="41">
        <f t="shared" si="127"/>
        <v>12</v>
      </c>
      <c r="GT115" s="41">
        <f t="shared" si="128"/>
        <v>12</v>
      </c>
      <c r="GU115" s="41">
        <f t="shared" si="129"/>
        <v>12</v>
      </c>
      <c r="GV115" s="41">
        <f t="shared" si="130"/>
        <v>0</v>
      </c>
      <c r="GW115" s="41">
        <f t="shared" si="131"/>
        <v>12</v>
      </c>
      <c r="GX115" s="41">
        <f t="shared" si="132"/>
        <v>0</v>
      </c>
      <c r="GY115" s="180">
        <f t="shared" si="133"/>
        <v>100</v>
      </c>
      <c r="GZ115" s="41">
        <v>98</v>
      </c>
      <c r="HA115" s="32" t="s">
        <v>1314</v>
      </c>
      <c r="HB115" s="42">
        <f t="shared" si="211"/>
        <v>12</v>
      </c>
      <c r="HC115" s="44"/>
    </row>
    <row r="116" spans="1:211" ht="14.25" customHeight="1">
      <c r="A116" s="31" t="s">
        <v>240</v>
      </c>
      <c r="B116" s="32" t="s">
        <v>241</v>
      </c>
      <c r="C116" s="31" t="s">
        <v>184</v>
      </c>
      <c r="D116" s="31" t="s">
        <v>1259</v>
      </c>
      <c r="E116" s="31" t="s">
        <v>43</v>
      </c>
      <c r="F116" s="31" t="s">
        <v>152</v>
      </c>
      <c r="G116" s="33">
        <v>20</v>
      </c>
      <c r="H116" s="33">
        <v>0</v>
      </c>
      <c r="I116" s="33">
        <v>0</v>
      </c>
      <c r="J116" s="34">
        <f>IFERROR(VLOOKUP(A116,#REF!,3,0),0)</f>
        <v>0</v>
      </c>
      <c r="K116" s="34">
        <f t="shared" si="118"/>
        <v>0</v>
      </c>
      <c r="L116" s="34">
        <v>0</v>
      </c>
      <c r="M116" s="34">
        <v>0</v>
      </c>
      <c r="N116" s="35">
        <f t="shared" si="119"/>
        <v>20</v>
      </c>
      <c r="O116" s="35">
        <f t="shared" si="120"/>
        <v>20</v>
      </c>
      <c r="P116" s="36">
        <v>20</v>
      </c>
      <c r="Q116" s="36">
        <f t="shared" si="134"/>
        <v>20</v>
      </c>
      <c r="R116" s="36"/>
      <c r="S116" s="37">
        <f ca="1">SUMIF(ROP!$D$6:$H$65536,A116,ROP!$J$6:$J$65536)</f>
        <v>0</v>
      </c>
      <c r="T116" s="37">
        <f>SUMIF(HASIL!$B:$B,APS!$B116&amp;RIGHT(APS!T$9,2),HASIL!$I:$I)</f>
        <v>0</v>
      </c>
      <c r="U116" s="37">
        <f>SUMIF(HASIL!$B:$B,APS!$B116&amp;RIGHT(APS!U$9,2),HASIL!$I:$I)</f>
        <v>0</v>
      </c>
      <c r="V116" s="37">
        <f>SUMIF(HASIL!$B:$B,APS!$B116&amp;RIGHT(APS!V$9,2),HASIL!$I:$I)</f>
        <v>0</v>
      </c>
      <c r="W116" s="37">
        <f>SUMIF(HASIL!$B:$B,APS!$B116&amp;RIGHT(APS!W$9,2),HASIL!$I:$I)</f>
        <v>0</v>
      </c>
      <c r="X116" s="38">
        <f t="shared" si="121"/>
        <v>0</v>
      </c>
      <c r="Y116" s="38">
        <f t="shared" si="122"/>
        <v>-20</v>
      </c>
      <c r="Z116" s="39">
        <f t="shared" si="209"/>
        <v>0</v>
      </c>
      <c r="AA116" s="39">
        <f t="shared" si="124"/>
        <v>20</v>
      </c>
      <c r="AB116" s="40">
        <f t="shared" si="210"/>
        <v>20</v>
      </c>
      <c r="AC116" s="27">
        <v>20</v>
      </c>
      <c r="AD116" s="27"/>
      <c r="AE116" s="27"/>
      <c r="AF116" s="27"/>
      <c r="AG116" s="27"/>
      <c r="AH116" s="27"/>
      <c r="AI116" s="324">
        <f>SUMIF('Rekapitulasi Juni'!$D$9:$D$192,APS!$B116,'Rekapitulasi Juni'!$E$9:$E$192)</f>
        <v>0</v>
      </c>
      <c r="AJ116" s="324">
        <f>SUMIF('Rekapitulasi Juni'!$D$9:$D$192,APS!$B116,'Rekapitulasi Juni'!$F$9:$F$192)</f>
        <v>0</v>
      </c>
      <c r="AK116" s="324">
        <f>SUMIF('Rekapitulasi Juni'!$D$9:$D$192,APS!$B116,'Rekapitulasi Juni'!$K$9:$K$192)</f>
        <v>0</v>
      </c>
      <c r="AL116" s="325">
        <f t="shared" si="135"/>
        <v>0</v>
      </c>
      <c r="AM116" s="325">
        <f t="shared" si="136"/>
        <v>0</v>
      </c>
      <c r="AN116" s="27"/>
      <c r="AO116" s="324">
        <f>SUMIF('Rekapitulasi Juni'!$U$9:$U$192,APS!$B116,'Rekapitulasi Juni'!$V$9:$V$192)</f>
        <v>0</v>
      </c>
      <c r="AP116" s="324">
        <f>SUMIF('Rekapitulasi Juni'!$U$9:$U$192,APS!$B116,'Rekapitulasi Juni'!$W$9:$W$192)</f>
        <v>0</v>
      </c>
      <c r="AQ116" s="27"/>
      <c r="AR116" s="325">
        <f t="shared" si="137"/>
        <v>0</v>
      </c>
      <c r="AS116" s="325">
        <f t="shared" si="138"/>
        <v>0</v>
      </c>
      <c r="AT116" s="27"/>
      <c r="AU116" s="324">
        <f>SUMIF('Rekapitulasi Juni'!$AL$9:$AL$192,APS!$B116,'Rekapitulasi Juni'!$AM$9:$AM$192)</f>
        <v>0</v>
      </c>
      <c r="AV116" s="324">
        <f>SUMIF('Rekapitulasi Juni'!$AL$9:$AL$192,APS!$B116,'Rekapitulasi Juni'!$AN$9:$AN$192)</f>
        <v>0</v>
      </c>
      <c r="AW116" s="27"/>
      <c r="AX116" s="325">
        <f t="shared" si="139"/>
        <v>0</v>
      </c>
      <c r="AY116" s="325">
        <f t="shared" si="140"/>
        <v>0</v>
      </c>
      <c r="AZ116" s="41">
        <f t="shared" si="141"/>
        <v>0</v>
      </c>
      <c r="BA116" s="41">
        <f t="shared" si="142"/>
        <v>0</v>
      </c>
      <c r="BB116" s="41">
        <f t="shared" si="143"/>
        <v>0</v>
      </c>
      <c r="BC116" s="41">
        <f t="shared" si="144"/>
        <v>0</v>
      </c>
      <c r="BD116" s="41">
        <f t="shared" si="145"/>
        <v>0</v>
      </c>
      <c r="BE116" s="41">
        <f t="shared" si="146"/>
        <v>0</v>
      </c>
      <c r="BF116" s="180">
        <f t="shared" si="147"/>
        <v>0</v>
      </c>
      <c r="BG116" s="27">
        <v>0</v>
      </c>
      <c r="BH116" s="27"/>
      <c r="BI116" s="324">
        <f>SUMIF('Rekapitulasi Juni'!$D$214:$D$393,APS!$B116,'Rekapitulasi Juni'!$E$214:$E$393)</f>
        <v>0</v>
      </c>
      <c r="BJ116" s="324">
        <f>SUMIF('Rekapitulasi Juni'!$D$214:$D$393,APS!$B116,'Rekapitulasi Juni'!$F$214:$F$393)</f>
        <v>0</v>
      </c>
      <c r="BK116" s="27"/>
      <c r="BL116" s="325">
        <f t="shared" si="148"/>
        <v>0</v>
      </c>
      <c r="BM116" s="325">
        <f t="shared" si="149"/>
        <v>0</v>
      </c>
      <c r="BN116" s="27"/>
      <c r="BO116" s="324">
        <f>SUMIF('Rekapitulasi Juni'!$U$214:$U$393,APS!$B116,'Rekapitulasi Juni'!$V$214:$V$393)</f>
        <v>0</v>
      </c>
      <c r="BP116" s="324">
        <f>SUMIF('Rekapitulasi Juni'!$U$214:$U$393,APS!$B116,'Rekapitulasi Juni'!$W$214:$W$393)</f>
        <v>0</v>
      </c>
      <c r="BQ116" s="27"/>
      <c r="BR116" s="325">
        <f t="shared" si="150"/>
        <v>0</v>
      </c>
      <c r="BS116" s="325">
        <f t="shared" si="151"/>
        <v>0</v>
      </c>
      <c r="BT116" s="27"/>
      <c r="BU116" s="324">
        <f>SUMIF('Rekapitulasi Juni'!$AL$214:$AL$393,APS!$B116,'Rekapitulasi Juni'!$AM$214:$AM$393)</f>
        <v>0</v>
      </c>
      <c r="BV116" s="324">
        <f>SUMIF('Rekapitulasi Juni'!$AL$214:$AL$393,APS!$B116,'Rekapitulasi Juni'!$AN$214:$AN$393)</f>
        <v>0</v>
      </c>
      <c r="BW116" s="27"/>
      <c r="BX116" s="325">
        <f t="shared" si="152"/>
        <v>0</v>
      </c>
      <c r="BY116" s="325">
        <f t="shared" si="153"/>
        <v>0</v>
      </c>
      <c r="BZ116" s="27">
        <v>20</v>
      </c>
      <c r="CA116" s="324">
        <f>SUMIF('Rekapitulasi Juni'!$BA$214:$BA$393,APS!$B116,'Rekapitulasi Juni'!$BB$214:$BB$393)</f>
        <v>0</v>
      </c>
      <c r="CB116" s="324">
        <f>SUMIF('Rekapitulasi Juni'!$BA$214:$BA$393,APS!$B116,'Rekapitulasi Juni'!$BC$214:$BC$393)</f>
        <v>0</v>
      </c>
      <c r="CC116" s="27"/>
      <c r="CD116" s="325">
        <f t="shared" si="154"/>
        <v>0</v>
      </c>
      <c r="CE116" s="325">
        <f t="shared" si="155"/>
        <v>0</v>
      </c>
      <c r="CF116" s="27"/>
      <c r="CG116" s="324">
        <f>SUMIF('Rekapitulasi Juni'!$BP$214:$BP$393,APS!$B116,'Rekapitulasi Juni'!$BQ$214:$BQ$393)</f>
        <v>0</v>
      </c>
      <c r="CH116" s="324">
        <f>SUMIF('Rekapitulasi Juni'!$BP$214:$BP$393,APS!$B116,'Rekapitulasi Juni'!$BR$214:$BR$393)</f>
        <v>0</v>
      </c>
      <c r="CI116" s="27"/>
      <c r="CJ116" s="325">
        <f t="shared" si="156"/>
        <v>0</v>
      </c>
      <c r="CK116" s="325">
        <f t="shared" si="157"/>
        <v>0</v>
      </c>
      <c r="CL116" s="41">
        <f t="shared" si="158"/>
        <v>20</v>
      </c>
      <c r="CM116" s="41">
        <f t="shared" si="159"/>
        <v>0</v>
      </c>
      <c r="CN116" s="41">
        <f t="shared" si="160"/>
        <v>0</v>
      </c>
      <c r="CO116" s="41">
        <f t="shared" si="161"/>
        <v>0</v>
      </c>
      <c r="CP116" s="41">
        <f t="shared" si="162"/>
        <v>0</v>
      </c>
      <c r="CQ116" s="41">
        <f t="shared" si="163"/>
        <v>-20</v>
      </c>
      <c r="CR116" s="180">
        <f t="shared" si="164"/>
        <v>0</v>
      </c>
      <c r="CS116" s="27">
        <v>0</v>
      </c>
      <c r="CT116" s="27"/>
      <c r="CU116" s="324">
        <f>SUMIF('Rekapitulasi Juni'!$D$410:$D$588,APS!$B116,'Rekapitulasi Juni'!$E$410:$E$588)</f>
        <v>0</v>
      </c>
      <c r="CV116" s="324">
        <f>SUMIF('Rekapitulasi Juni'!$D$410:$D$588,APS!$B116,'Rekapitulasi Juni'!$F$410:$F$588)</f>
        <v>0</v>
      </c>
      <c r="CW116" s="27"/>
      <c r="CX116" s="325">
        <f t="shared" si="165"/>
        <v>0</v>
      </c>
      <c r="CY116" s="325">
        <f t="shared" si="166"/>
        <v>0</v>
      </c>
      <c r="CZ116" s="27"/>
      <c r="DA116" s="324">
        <f>SUMIF('Rekapitulasi Juni'!$U$410:$U$588,APS!$B116,'Rekapitulasi Juni'!$V$410:$V$588)</f>
        <v>0</v>
      </c>
      <c r="DB116" s="324">
        <f>SUMIF('Rekapitulasi Juni'!$U$410:$U$588,APS!$B116,'Rekapitulasi Juni'!$W$410:$W$588)</f>
        <v>0</v>
      </c>
      <c r="DC116" s="27"/>
      <c r="DD116" s="325">
        <f t="shared" si="167"/>
        <v>0</v>
      </c>
      <c r="DE116" s="325">
        <f t="shared" si="168"/>
        <v>0</v>
      </c>
      <c r="DF116" s="27"/>
      <c r="DG116" s="324">
        <f>SUMIF('Rekapitulasi Juni'!$AL$410:$AL$588,APS!$B116,'Rekapitulasi Juni'!$AM$410:$AM$588)</f>
        <v>0</v>
      </c>
      <c r="DH116" s="324">
        <f>SUMIF('Rekapitulasi Juni'!$AL$410:$AL$588,APS!$B116,'Rekapitulasi Juni'!$AN$410:$AN$588)</f>
        <v>0</v>
      </c>
      <c r="DI116" s="27"/>
      <c r="DJ116" s="325">
        <f t="shared" si="169"/>
        <v>0</v>
      </c>
      <c r="DK116" s="325">
        <f t="shared" si="170"/>
        <v>0</v>
      </c>
      <c r="DL116" s="27"/>
      <c r="DM116" s="324">
        <f>SUMIF('Rekapitulasi Juni'!$BA$410:$BA$588,APS!$B116,'Rekapitulasi Juni'!$BB$410:$BB$588)</f>
        <v>0</v>
      </c>
      <c r="DN116" s="324">
        <f>SUMIF('Rekapitulasi Juni'!$BA$410:$BA$588,APS!$B116,'Rekapitulasi Juni'!$BC$410:$BC$588)</f>
        <v>0</v>
      </c>
      <c r="DO116" s="324">
        <f>SUMIF('Rekapitulasi Juni'!$BA$410:$BA$588,APS!$B116,'Rekapitulasi Juni'!$BF$410:$BF$588)</f>
        <v>0</v>
      </c>
      <c r="DP116" s="325">
        <f t="shared" si="171"/>
        <v>0</v>
      </c>
      <c r="DQ116" s="325">
        <f t="shared" si="172"/>
        <v>0</v>
      </c>
      <c r="DR116" s="27"/>
      <c r="DS116" s="324">
        <f>SUMIF('Rekapitulasi Juni'!$BP$410:$BP$588,APS!$B116,'Rekapitulasi Juni'!$BQ$410:$BQ$588)</f>
        <v>0</v>
      </c>
      <c r="DT116" s="324">
        <f>SUMIF('Rekapitulasi Juni'!$BP$410:$BP$588,APS!$B116,'Rekapitulasi Juni'!$BR$410:$BR$588)</f>
        <v>0</v>
      </c>
      <c r="DU116" s="27"/>
      <c r="DV116" s="325">
        <f t="shared" si="173"/>
        <v>0</v>
      </c>
      <c r="DW116" s="325">
        <f t="shared" si="174"/>
        <v>0</v>
      </c>
      <c r="DX116" s="41">
        <f t="shared" si="175"/>
        <v>0</v>
      </c>
      <c r="DY116" s="41">
        <f t="shared" si="176"/>
        <v>0</v>
      </c>
      <c r="DZ116" s="41">
        <f t="shared" si="177"/>
        <v>0</v>
      </c>
      <c r="EA116" s="41">
        <f t="shared" si="178"/>
        <v>0</v>
      </c>
      <c r="EB116" s="41">
        <f t="shared" si="179"/>
        <v>0</v>
      </c>
      <c r="EC116" s="41">
        <f t="shared" si="180"/>
        <v>0</v>
      </c>
      <c r="ED116" s="180">
        <f t="shared" si="181"/>
        <v>0</v>
      </c>
      <c r="EE116" s="27">
        <v>0</v>
      </c>
      <c r="EF116" s="27"/>
      <c r="EG116" s="324">
        <f>SUMIF('Rekapitulasi Juni'!$D$608:$D$786,APS!$B116,'Rekapitulasi Juni'!$E$608:$E$786)</f>
        <v>0</v>
      </c>
      <c r="EH116" s="324">
        <f>SUMIF('Rekapitulasi Juni'!$D$608:$D$786,APS!$B116,'Rekapitulasi Juni'!$F$608:$F$786)</f>
        <v>0</v>
      </c>
      <c r="EI116" s="27"/>
      <c r="EJ116" s="325">
        <f t="shared" si="182"/>
        <v>0</v>
      </c>
      <c r="EK116" s="325">
        <f t="shared" si="183"/>
        <v>0</v>
      </c>
      <c r="EL116" s="27"/>
      <c r="EM116" s="324">
        <f>SUMIF('Rekapitulasi Juni'!$U$608:$U$786,APS!$B116,'Rekapitulasi Juni'!$V$608:$V$786)</f>
        <v>0</v>
      </c>
      <c r="EN116" s="324">
        <f>SUMIF('Rekapitulasi Juni'!$U$608:$U$786,APS!$B116,'Rekapitulasi Juni'!$W$608:$W$786)</f>
        <v>0</v>
      </c>
      <c r="EO116" s="27"/>
      <c r="EP116" s="325">
        <f t="shared" si="184"/>
        <v>0</v>
      </c>
      <c r="EQ116" s="325">
        <f t="shared" si="185"/>
        <v>0</v>
      </c>
      <c r="ER116" s="27"/>
      <c r="ES116" s="324">
        <f>SUMIF('Rekapitulasi Juni'!$AL$608:$AL$786,APS!$B116,'Rekapitulasi Juni'!$AM$608:$AM$786)</f>
        <v>20</v>
      </c>
      <c r="ET116" s="324">
        <f>SUMIF('Rekapitulasi Juni'!$AL$608:$AL$786,APS!$B116,'Rekapitulasi Juni'!$AN$608:$AN$786)</f>
        <v>20</v>
      </c>
      <c r="EU116" s="27"/>
      <c r="EV116" s="325">
        <f t="shared" si="186"/>
        <v>0</v>
      </c>
      <c r="EW116" s="325">
        <f t="shared" si="187"/>
        <v>100</v>
      </c>
      <c r="EX116" s="27"/>
      <c r="EY116" s="324">
        <f>SUMIF('Rekapitulasi Juni'!$BA$608:$BA$786,APS!$B116,'Rekapitulasi Juni'!$BB$608:$BB$786)</f>
        <v>0</v>
      </c>
      <c r="EZ116" s="324">
        <f>SUMIF('Rekapitulasi Juni'!$BA$608:$BA$786,APS!$B116,'Rekapitulasi Juni'!$BC$608:$BC$786)</f>
        <v>0</v>
      </c>
      <c r="FA116" s="324">
        <f>SUMIF('Rekapitulasi Juni'!$BA$608:$BA$786,APS!$B116,'Rekapitulasi Juni'!$BF$608:$BF$786)</f>
        <v>0</v>
      </c>
      <c r="FB116" s="325">
        <f t="shared" si="188"/>
        <v>0</v>
      </c>
      <c r="FC116" s="325">
        <f t="shared" si="189"/>
        <v>0</v>
      </c>
      <c r="FD116" s="27"/>
      <c r="FE116" s="27"/>
      <c r="FF116" s="27"/>
      <c r="FG116" s="27"/>
      <c r="FH116" s="27"/>
      <c r="FI116" s="27"/>
      <c r="FJ116" s="41">
        <f t="shared" si="190"/>
        <v>0</v>
      </c>
      <c r="FK116" s="41">
        <f t="shared" si="191"/>
        <v>20</v>
      </c>
      <c r="FL116" s="41">
        <f t="shared" si="192"/>
        <v>20</v>
      </c>
      <c r="FM116" s="41">
        <f t="shared" si="193"/>
        <v>0</v>
      </c>
      <c r="FN116" s="41">
        <f t="shared" si="194"/>
        <v>20</v>
      </c>
      <c r="FO116" s="41">
        <f t="shared" si="195"/>
        <v>20</v>
      </c>
      <c r="FP116" s="180">
        <f t="shared" si="196"/>
        <v>0</v>
      </c>
      <c r="FQ116" s="27"/>
      <c r="FR116" s="27"/>
      <c r="FS116" s="324">
        <f>SUMIF('Rekapitulasi Juni'!$D$804:$D$984,APS!$B116,'Rekapitulasi Juni'!$E$804:$E$984)</f>
        <v>0</v>
      </c>
      <c r="FT116" s="324">
        <f>SUMIF('Rekapitulasi Juni'!$D$804:$D$984,APS!$B116,'Rekapitulasi Juni'!$F$804:$F$984)</f>
        <v>0</v>
      </c>
      <c r="FU116" s="27"/>
      <c r="FV116" s="325">
        <f t="shared" si="197"/>
        <v>0</v>
      </c>
      <c r="FW116" s="325">
        <f t="shared" si="198"/>
        <v>0</v>
      </c>
      <c r="FX116" s="27"/>
      <c r="FY116" s="324">
        <f>SUMIF('Rekapitulasi Juni'!$U$804:$U$984,APS!$B116,'Rekapitulasi Juni'!$V$804:$V$984)</f>
        <v>0</v>
      </c>
      <c r="FZ116" s="324">
        <f>SUMIF('Rekapitulasi Juni'!$U$804:$U$984,APS!$B116,'Rekapitulasi Juni'!$W$804:$W$984)</f>
        <v>0</v>
      </c>
      <c r="GA116" s="27"/>
      <c r="GB116" s="325">
        <f t="shared" si="199"/>
        <v>0</v>
      </c>
      <c r="GC116" s="325">
        <f t="shared" si="200"/>
        <v>0</v>
      </c>
      <c r="GD116" s="27"/>
      <c r="GE116" s="324">
        <f>SUMIF('Rekapitulasi Juni'!$AL$804:$AL$984,APS!$B116,'Rekapitulasi Juni'!$AM$804:$AM$984)</f>
        <v>0</v>
      </c>
      <c r="GF116" s="324">
        <f>SUMIF('Rekapitulasi Juni'!$AL$804:$AL$984,APS!$B116,'Rekapitulasi Juni'!$AN$804:$AN$984)</f>
        <v>0</v>
      </c>
      <c r="GG116" s="27"/>
      <c r="GH116" s="325">
        <f t="shared" si="125"/>
        <v>0</v>
      </c>
      <c r="GI116" s="325">
        <f t="shared" si="126"/>
        <v>0</v>
      </c>
      <c r="GJ116" s="27"/>
      <c r="GK116" s="27"/>
      <c r="GL116" s="41">
        <f t="shared" si="201"/>
        <v>0</v>
      </c>
      <c r="GM116" s="41">
        <f t="shared" si="202"/>
        <v>0</v>
      </c>
      <c r="GN116" s="41">
        <f t="shared" si="203"/>
        <v>0</v>
      </c>
      <c r="GO116" s="41">
        <f t="shared" si="204"/>
        <v>0</v>
      </c>
      <c r="GP116" s="41">
        <f t="shared" si="205"/>
        <v>0</v>
      </c>
      <c r="GQ116" s="41">
        <f t="shared" si="206"/>
        <v>0</v>
      </c>
      <c r="GR116" s="180">
        <f t="shared" si="207"/>
        <v>0</v>
      </c>
      <c r="GS116" s="41">
        <f t="shared" si="127"/>
        <v>20</v>
      </c>
      <c r="GT116" s="41">
        <f t="shared" si="128"/>
        <v>20</v>
      </c>
      <c r="GU116" s="41">
        <f t="shared" si="129"/>
        <v>20</v>
      </c>
      <c r="GV116" s="41">
        <f t="shared" si="130"/>
        <v>0</v>
      </c>
      <c r="GW116" s="41">
        <f t="shared" si="131"/>
        <v>20</v>
      </c>
      <c r="GX116" s="41">
        <f t="shared" si="132"/>
        <v>0</v>
      </c>
      <c r="GY116" s="180">
        <f t="shared" si="133"/>
        <v>100</v>
      </c>
      <c r="GZ116" s="41">
        <v>99</v>
      </c>
      <c r="HA116" s="32" t="s">
        <v>1314</v>
      </c>
      <c r="HB116" s="42">
        <f t="shared" si="211"/>
        <v>0</v>
      </c>
      <c r="HC116" s="44"/>
    </row>
    <row r="117" spans="1:211" ht="15" customHeight="1">
      <c r="A117" s="31" t="s">
        <v>242</v>
      </c>
      <c r="B117" s="32" t="s">
        <v>243</v>
      </c>
      <c r="C117" s="31" t="s">
        <v>184</v>
      </c>
      <c r="D117" s="31" t="s">
        <v>1259</v>
      </c>
      <c r="E117" s="31" t="s">
        <v>43</v>
      </c>
      <c r="F117" s="31" t="s">
        <v>152</v>
      </c>
      <c r="G117" s="33">
        <v>30</v>
      </c>
      <c r="H117" s="33">
        <v>0</v>
      </c>
      <c r="I117" s="33">
        <v>0</v>
      </c>
      <c r="J117" s="34">
        <f>IFERROR(VLOOKUP(A117,#REF!,3,0),0)</f>
        <v>0</v>
      </c>
      <c r="K117" s="34">
        <f t="shared" si="118"/>
        <v>0</v>
      </c>
      <c r="L117" s="34">
        <v>0</v>
      </c>
      <c r="M117" s="34">
        <v>0</v>
      </c>
      <c r="N117" s="35">
        <f t="shared" si="119"/>
        <v>30</v>
      </c>
      <c r="O117" s="35">
        <f t="shared" si="120"/>
        <v>30</v>
      </c>
      <c r="P117" s="36">
        <v>30</v>
      </c>
      <c r="Q117" s="36">
        <f t="shared" si="134"/>
        <v>30</v>
      </c>
      <c r="R117" s="36"/>
      <c r="S117" s="37">
        <f ca="1">SUMIF(ROP!$D$6:$H$65536,A117,ROP!$J$6:$J$65536)</f>
        <v>30</v>
      </c>
      <c r="T117" s="37">
        <f>SUMIF(HASIL!$B:$B,APS!$B117&amp;RIGHT(APS!T$9,2),HASIL!$I:$I)</f>
        <v>0</v>
      </c>
      <c r="U117" s="37">
        <f>SUMIF(HASIL!$B:$B,APS!$B117&amp;RIGHT(APS!U$9,2),HASIL!$I:$I)</f>
        <v>0</v>
      </c>
      <c r="V117" s="37">
        <f>SUMIF(HASIL!$B:$B,APS!$B117&amp;RIGHT(APS!V$9,2),HASIL!$I:$I)</f>
        <v>0</v>
      </c>
      <c r="W117" s="37">
        <f>SUMIF(HASIL!$B:$B,APS!$B117&amp;RIGHT(APS!W$9,2),HASIL!$I:$I)</f>
        <v>0</v>
      </c>
      <c r="X117" s="38">
        <f t="shared" si="121"/>
        <v>0</v>
      </c>
      <c r="Y117" s="38">
        <f t="shared" si="122"/>
        <v>-30</v>
      </c>
      <c r="Z117" s="39">
        <f t="shared" si="209"/>
        <v>0</v>
      </c>
      <c r="AA117" s="39">
        <f t="shared" si="124"/>
        <v>30</v>
      </c>
      <c r="AB117" s="40">
        <f t="shared" si="210"/>
        <v>30</v>
      </c>
      <c r="AC117" s="27">
        <v>30</v>
      </c>
      <c r="AD117" s="27"/>
      <c r="AE117" s="27"/>
      <c r="AF117" s="27"/>
      <c r="AG117" s="27"/>
      <c r="AH117" s="27"/>
      <c r="AI117" s="324">
        <f>SUMIF('Rekapitulasi Juni'!$D$9:$D$192,APS!$B117,'Rekapitulasi Juni'!$E$9:$E$192)</f>
        <v>0</v>
      </c>
      <c r="AJ117" s="324">
        <f>SUMIF('Rekapitulasi Juni'!$D$9:$D$192,APS!$B117,'Rekapitulasi Juni'!$F$9:$F$192)</f>
        <v>0</v>
      </c>
      <c r="AK117" s="324">
        <f>SUMIF('Rekapitulasi Juni'!$D$9:$D$192,APS!$B117,'Rekapitulasi Juni'!$K$9:$K$192)</f>
        <v>0</v>
      </c>
      <c r="AL117" s="325">
        <f t="shared" si="135"/>
        <v>0</v>
      </c>
      <c r="AM117" s="325">
        <f t="shared" si="136"/>
        <v>0</v>
      </c>
      <c r="AN117" s="27"/>
      <c r="AO117" s="324">
        <f>SUMIF('Rekapitulasi Juni'!$U$9:$U$192,APS!$B117,'Rekapitulasi Juni'!$V$9:$V$192)</f>
        <v>0</v>
      </c>
      <c r="AP117" s="324">
        <f>SUMIF('Rekapitulasi Juni'!$U$9:$U$192,APS!$B117,'Rekapitulasi Juni'!$W$9:$W$192)</f>
        <v>0</v>
      </c>
      <c r="AQ117" s="27"/>
      <c r="AR117" s="325">
        <f t="shared" si="137"/>
        <v>0</v>
      </c>
      <c r="AS117" s="325">
        <f t="shared" si="138"/>
        <v>0</v>
      </c>
      <c r="AT117" s="27"/>
      <c r="AU117" s="324">
        <f>SUMIF('Rekapitulasi Juni'!$AL$9:$AL$192,APS!$B117,'Rekapitulasi Juni'!$AM$9:$AM$192)</f>
        <v>0</v>
      </c>
      <c r="AV117" s="324">
        <f>SUMIF('Rekapitulasi Juni'!$AL$9:$AL$192,APS!$B117,'Rekapitulasi Juni'!$AN$9:$AN$192)</f>
        <v>0</v>
      </c>
      <c r="AW117" s="27"/>
      <c r="AX117" s="325">
        <f t="shared" si="139"/>
        <v>0</v>
      </c>
      <c r="AY117" s="325">
        <f t="shared" si="140"/>
        <v>0</v>
      </c>
      <c r="AZ117" s="41">
        <f t="shared" si="141"/>
        <v>0</v>
      </c>
      <c r="BA117" s="41">
        <f t="shared" si="142"/>
        <v>0</v>
      </c>
      <c r="BB117" s="41">
        <f t="shared" si="143"/>
        <v>0</v>
      </c>
      <c r="BC117" s="41">
        <f t="shared" si="144"/>
        <v>0</v>
      </c>
      <c r="BD117" s="41">
        <f t="shared" si="145"/>
        <v>0</v>
      </c>
      <c r="BE117" s="41">
        <f t="shared" si="146"/>
        <v>0</v>
      </c>
      <c r="BF117" s="180">
        <f t="shared" si="147"/>
        <v>0</v>
      </c>
      <c r="BG117" s="27">
        <v>0</v>
      </c>
      <c r="BH117" s="27"/>
      <c r="BI117" s="324">
        <f>SUMIF('Rekapitulasi Juni'!$D$214:$D$393,APS!$B117,'Rekapitulasi Juni'!$E$214:$E$393)</f>
        <v>0</v>
      </c>
      <c r="BJ117" s="324">
        <f>SUMIF('Rekapitulasi Juni'!$D$214:$D$393,APS!$B117,'Rekapitulasi Juni'!$F$214:$F$393)</f>
        <v>0</v>
      </c>
      <c r="BK117" s="27"/>
      <c r="BL117" s="325">
        <f t="shared" si="148"/>
        <v>0</v>
      </c>
      <c r="BM117" s="325">
        <f t="shared" si="149"/>
        <v>0</v>
      </c>
      <c r="BN117" s="27"/>
      <c r="BO117" s="324">
        <f>SUMIF('Rekapitulasi Juni'!$U$214:$U$393,APS!$B117,'Rekapitulasi Juni'!$V$214:$V$393)</f>
        <v>0</v>
      </c>
      <c r="BP117" s="324">
        <f>SUMIF('Rekapitulasi Juni'!$U$214:$U$393,APS!$B117,'Rekapitulasi Juni'!$W$214:$W$393)</f>
        <v>0</v>
      </c>
      <c r="BQ117" s="27"/>
      <c r="BR117" s="325">
        <f t="shared" si="150"/>
        <v>0</v>
      </c>
      <c r="BS117" s="325">
        <f t="shared" si="151"/>
        <v>0</v>
      </c>
      <c r="BT117" s="27"/>
      <c r="BU117" s="324">
        <f>SUMIF('Rekapitulasi Juni'!$AL$214:$AL$393,APS!$B117,'Rekapitulasi Juni'!$AM$214:$AM$393)</f>
        <v>0</v>
      </c>
      <c r="BV117" s="324">
        <f>SUMIF('Rekapitulasi Juni'!$AL$214:$AL$393,APS!$B117,'Rekapitulasi Juni'!$AN$214:$AN$393)</f>
        <v>0</v>
      </c>
      <c r="BW117" s="27"/>
      <c r="BX117" s="325">
        <f t="shared" si="152"/>
        <v>0</v>
      </c>
      <c r="BY117" s="325">
        <f t="shared" si="153"/>
        <v>0</v>
      </c>
      <c r="BZ117" s="27"/>
      <c r="CA117" s="324">
        <f>SUMIF('Rekapitulasi Juni'!$BA$214:$BA$393,APS!$B117,'Rekapitulasi Juni'!$BB$214:$BB$393)</f>
        <v>0</v>
      </c>
      <c r="CB117" s="324">
        <f>SUMIF('Rekapitulasi Juni'!$BA$214:$BA$393,APS!$B117,'Rekapitulasi Juni'!$BC$214:$BC$393)</f>
        <v>0</v>
      </c>
      <c r="CC117" s="27"/>
      <c r="CD117" s="325">
        <f t="shared" si="154"/>
        <v>0</v>
      </c>
      <c r="CE117" s="325">
        <f t="shared" si="155"/>
        <v>0</v>
      </c>
      <c r="CF117" s="27">
        <v>30</v>
      </c>
      <c r="CG117" s="324">
        <f>SUMIF('Rekapitulasi Juni'!$BP$214:$BP$393,APS!$B117,'Rekapitulasi Juni'!$BQ$214:$BQ$393)</f>
        <v>0</v>
      </c>
      <c r="CH117" s="324">
        <f>SUMIF('Rekapitulasi Juni'!$BP$214:$BP$393,APS!$B117,'Rekapitulasi Juni'!$BR$214:$BR$393)</f>
        <v>0</v>
      </c>
      <c r="CI117" s="27"/>
      <c r="CJ117" s="325">
        <f t="shared" si="156"/>
        <v>0</v>
      </c>
      <c r="CK117" s="325">
        <f t="shared" si="157"/>
        <v>0</v>
      </c>
      <c r="CL117" s="41">
        <f t="shared" si="158"/>
        <v>30</v>
      </c>
      <c r="CM117" s="41">
        <f t="shared" si="159"/>
        <v>0</v>
      </c>
      <c r="CN117" s="41">
        <f t="shared" si="160"/>
        <v>0</v>
      </c>
      <c r="CO117" s="41">
        <f t="shared" si="161"/>
        <v>0</v>
      </c>
      <c r="CP117" s="41">
        <f t="shared" si="162"/>
        <v>0</v>
      </c>
      <c r="CQ117" s="41">
        <f t="shared" si="163"/>
        <v>-30</v>
      </c>
      <c r="CR117" s="180">
        <f t="shared" si="164"/>
        <v>0</v>
      </c>
      <c r="CS117" s="27">
        <v>0</v>
      </c>
      <c r="CT117" s="27"/>
      <c r="CU117" s="324">
        <f>SUMIF('Rekapitulasi Juni'!$D$410:$D$588,APS!$B117,'Rekapitulasi Juni'!$E$410:$E$588)</f>
        <v>0</v>
      </c>
      <c r="CV117" s="324">
        <f>SUMIF('Rekapitulasi Juni'!$D$410:$D$588,APS!$B117,'Rekapitulasi Juni'!$F$410:$F$588)</f>
        <v>0</v>
      </c>
      <c r="CW117" s="27"/>
      <c r="CX117" s="325">
        <f t="shared" si="165"/>
        <v>0</v>
      </c>
      <c r="CY117" s="325">
        <f t="shared" si="166"/>
        <v>0</v>
      </c>
      <c r="CZ117" s="27"/>
      <c r="DA117" s="324">
        <f>SUMIF('Rekapitulasi Juni'!$U$410:$U$588,APS!$B117,'Rekapitulasi Juni'!$V$410:$V$588)</f>
        <v>0</v>
      </c>
      <c r="DB117" s="324">
        <f>SUMIF('Rekapitulasi Juni'!$U$410:$U$588,APS!$B117,'Rekapitulasi Juni'!$W$410:$W$588)</f>
        <v>0</v>
      </c>
      <c r="DC117" s="27"/>
      <c r="DD117" s="325">
        <f t="shared" si="167"/>
        <v>0</v>
      </c>
      <c r="DE117" s="325">
        <f t="shared" si="168"/>
        <v>0</v>
      </c>
      <c r="DF117" s="27"/>
      <c r="DG117" s="324">
        <f>SUMIF('Rekapitulasi Juni'!$AL$410:$AL$588,APS!$B117,'Rekapitulasi Juni'!$AM$410:$AM$588)</f>
        <v>0</v>
      </c>
      <c r="DH117" s="324">
        <f>SUMIF('Rekapitulasi Juni'!$AL$410:$AL$588,APS!$B117,'Rekapitulasi Juni'!$AN$410:$AN$588)</f>
        <v>0</v>
      </c>
      <c r="DI117" s="27"/>
      <c r="DJ117" s="325">
        <f t="shared" si="169"/>
        <v>0</v>
      </c>
      <c r="DK117" s="325">
        <f t="shared" si="170"/>
        <v>0</v>
      </c>
      <c r="DL117" s="27"/>
      <c r="DM117" s="324">
        <f>SUMIF('Rekapitulasi Juni'!$BA$410:$BA$588,APS!$B117,'Rekapitulasi Juni'!$BB$410:$BB$588)</f>
        <v>0</v>
      </c>
      <c r="DN117" s="324">
        <f>SUMIF('Rekapitulasi Juni'!$BA$410:$BA$588,APS!$B117,'Rekapitulasi Juni'!$BC$410:$BC$588)</f>
        <v>0</v>
      </c>
      <c r="DO117" s="324">
        <f>SUMIF('Rekapitulasi Juni'!$BA$410:$BA$588,APS!$B117,'Rekapitulasi Juni'!$BF$410:$BF$588)</f>
        <v>0</v>
      </c>
      <c r="DP117" s="325">
        <f t="shared" si="171"/>
        <v>0</v>
      </c>
      <c r="DQ117" s="325">
        <f t="shared" si="172"/>
        <v>0</v>
      </c>
      <c r="DR117" s="27"/>
      <c r="DS117" s="324">
        <f>SUMIF('Rekapitulasi Juni'!$BP$410:$BP$588,APS!$B117,'Rekapitulasi Juni'!$BQ$410:$BQ$588)</f>
        <v>0</v>
      </c>
      <c r="DT117" s="324">
        <f>SUMIF('Rekapitulasi Juni'!$BP$410:$BP$588,APS!$B117,'Rekapitulasi Juni'!$BR$410:$BR$588)</f>
        <v>0</v>
      </c>
      <c r="DU117" s="27"/>
      <c r="DV117" s="325">
        <f t="shared" si="173"/>
        <v>0</v>
      </c>
      <c r="DW117" s="325">
        <f t="shared" si="174"/>
        <v>0</v>
      </c>
      <c r="DX117" s="41">
        <f t="shared" si="175"/>
        <v>0</v>
      </c>
      <c r="DY117" s="41">
        <f t="shared" si="176"/>
        <v>0</v>
      </c>
      <c r="DZ117" s="41">
        <f t="shared" si="177"/>
        <v>0</v>
      </c>
      <c r="EA117" s="41">
        <f t="shared" si="178"/>
        <v>0</v>
      </c>
      <c r="EB117" s="41">
        <f t="shared" si="179"/>
        <v>0</v>
      </c>
      <c r="EC117" s="41">
        <f t="shared" si="180"/>
        <v>0</v>
      </c>
      <c r="ED117" s="180">
        <f t="shared" si="181"/>
        <v>0</v>
      </c>
      <c r="EE117" s="27">
        <v>0</v>
      </c>
      <c r="EF117" s="27"/>
      <c r="EG117" s="324">
        <f>SUMIF('Rekapitulasi Juni'!$D$608:$D$786,APS!$B117,'Rekapitulasi Juni'!$E$608:$E$786)</f>
        <v>0</v>
      </c>
      <c r="EH117" s="324">
        <f>SUMIF('Rekapitulasi Juni'!$D$608:$D$786,APS!$B117,'Rekapitulasi Juni'!$F$608:$F$786)</f>
        <v>0</v>
      </c>
      <c r="EI117" s="27"/>
      <c r="EJ117" s="325">
        <f t="shared" si="182"/>
        <v>0</v>
      </c>
      <c r="EK117" s="325">
        <f t="shared" si="183"/>
        <v>0</v>
      </c>
      <c r="EL117" s="27"/>
      <c r="EM117" s="324">
        <f>SUMIF('Rekapitulasi Juni'!$U$608:$U$786,APS!$B117,'Rekapitulasi Juni'!$V$608:$V$786)</f>
        <v>0</v>
      </c>
      <c r="EN117" s="324">
        <f>SUMIF('Rekapitulasi Juni'!$U$608:$U$786,APS!$B117,'Rekapitulasi Juni'!$W$608:$W$786)</f>
        <v>0</v>
      </c>
      <c r="EO117" s="27"/>
      <c r="EP117" s="325">
        <f t="shared" si="184"/>
        <v>0</v>
      </c>
      <c r="EQ117" s="325">
        <f t="shared" si="185"/>
        <v>0</v>
      </c>
      <c r="ER117" s="27"/>
      <c r="ES117" s="324">
        <f>SUMIF('Rekapitulasi Juni'!$AL$608:$AL$786,APS!$B117,'Rekapitulasi Juni'!$AM$608:$AM$786)</f>
        <v>30</v>
      </c>
      <c r="ET117" s="324">
        <f>SUMIF('Rekapitulasi Juni'!$AL$608:$AL$786,APS!$B117,'Rekapitulasi Juni'!$AN$608:$AN$786)</f>
        <v>30</v>
      </c>
      <c r="EU117" s="27"/>
      <c r="EV117" s="325">
        <f t="shared" si="186"/>
        <v>0</v>
      </c>
      <c r="EW117" s="325">
        <f t="shared" si="187"/>
        <v>100</v>
      </c>
      <c r="EX117" s="27"/>
      <c r="EY117" s="324">
        <f>SUMIF('Rekapitulasi Juni'!$BA$608:$BA$786,APS!$B117,'Rekapitulasi Juni'!$BB$608:$BB$786)</f>
        <v>0</v>
      </c>
      <c r="EZ117" s="324">
        <f>SUMIF('Rekapitulasi Juni'!$BA$608:$BA$786,APS!$B117,'Rekapitulasi Juni'!$BC$608:$BC$786)</f>
        <v>0</v>
      </c>
      <c r="FA117" s="324">
        <f>SUMIF('Rekapitulasi Juni'!$BA$608:$BA$786,APS!$B117,'Rekapitulasi Juni'!$BF$608:$BF$786)</f>
        <v>0</v>
      </c>
      <c r="FB117" s="325">
        <f t="shared" si="188"/>
        <v>0</v>
      </c>
      <c r="FC117" s="325">
        <f t="shared" si="189"/>
        <v>0</v>
      </c>
      <c r="FD117" s="27"/>
      <c r="FE117" s="27"/>
      <c r="FF117" s="27"/>
      <c r="FG117" s="27"/>
      <c r="FH117" s="27"/>
      <c r="FI117" s="27"/>
      <c r="FJ117" s="41">
        <f t="shared" si="190"/>
        <v>0</v>
      </c>
      <c r="FK117" s="41">
        <f t="shared" si="191"/>
        <v>30</v>
      </c>
      <c r="FL117" s="41">
        <f t="shared" si="192"/>
        <v>30</v>
      </c>
      <c r="FM117" s="41">
        <f t="shared" si="193"/>
        <v>0</v>
      </c>
      <c r="FN117" s="41">
        <f t="shared" si="194"/>
        <v>30</v>
      </c>
      <c r="FO117" s="41">
        <f t="shared" si="195"/>
        <v>30</v>
      </c>
      <c r="FP117" s="180">
        <f t="shared" si="196"/>
        <v>0</v>
      </c>
      <c r="FQ117" s="27"/>
      <c r="FR117" s="27"/>
      <c r="FS117" s="324">
        <f>SUMIF('Rekapitulasi Juni'!$D$804:$D$984,APS!$B117,'Rekapitulasi Juni'!$E$804:$E$984)</f>
        <v>0</v>
      </c>
      <c r="FT117" s="324">
        <f>SUMIF('Rekapitulasi Juni'!$D$804:$D$984,APS!$B117,'Rekapitulasi Juni'!$F$804:$F$984)</f>
        <v>0</v>
      </c>
      <c r="FU117" s="27"/>
      <c r="FV117" s="325">
        <f t="shared" si="197"/>
        <v>0</v>
      </c>
      <c r="FW117" s="325">
        <f t="shared" si="198"/>
        <v>0</v>
      </c>
      <c r="FX117" s="27"/>
      <c r="FY117" s="324">
        <f>SUMIF('Rekapitulasi Juni'!$U$804:$U$984,APS!$B117,'Rekapitulasi Juni'!$V$804:$V$984)</f>
        <v>0</v>
      </c>
      <c r="FZ117" s="324">
        <f>SUMIF('Rekapitulasi Juni'!$U$804:$U$984,APS!$B117,'Rekapitulasi Juni'!$W$804:$W$984)</f>
        <v>0</v>
      </c>
      <c r="GA117" s="27"/>
      <c r="GB117" s="325">
        <f t="shared" si="199"/>
        <v>0</v>
      </c>
      <c r="GC117" s="325">
        <f t="shared" si="200"/>
        <v>0</v>
      </c>
      <c r="GD117" s="27"/>
      <c r="GE117" s="324">
        <f>SUMIF('Rekapitulasi Juni'!$AL$804:$AL$984,APS!$B117,'Rekapitulasi Juni'!$AM$804:$AM$984)</f>
        <v>0</v>
      </c>
      <c r="GF117" s="324">
        <f>SUMIF('Rekapitulasi Juni'!$AL$804:$AL$984,APS!$B117,'Rekapitulasi Juni'!$AN$804:$AN$984)</f>
        <v>0</v>
      </c>
      <c r="GG117" s="27"/>
      <c r="GH117" s="325">
        <f t="shared" si="125"/>
        <v>0</v>
      </c>
      <c r="GI117" s="325">
        <f t="shared" si="126"/>
        <v>0</v>
      </c>
      <c r="GJ117" s="27"/>
      <c r="GK117" s="27"/>
      <c r="GL117" s="41">
        <f t="shared" si="201"/>
        <v>0</v>
      </c>
      <c r="GM117" s="41">
        <f t="shared" si="202"/>
        <v>0</v>
      </c>
      <c r="GN117" s="41">
        <f t="shared" si="203"/>
        <v>0</v>
      </c>
      <c r="GO117" s="41">
        <f t="shared" si="204"/>
        <v>0</v>
      </c>
      <c r="GP117" s="41">
        <f t="shared" si="205"/>
        <v>0</v>
      </c>
      <c r="GQ117" s="41">
        <f t="shared" si="206"/>
        <v>0</v>
      </c>
      <c r="GR117" s="180">
        <f t="shared" si="207"/>
        <v>0</v>
      </c>
      <c r="GS117" s="41">
        <f t="shared" si="127"/>
        <v>30</v>
      </c>
      <c r="GT117" s="41">
        <f t="shared" si="128"/>
        <v>30</v>
      </c>
      <c r="GU117" s="41">
        <f t="shared" si="129"/>
        <v>30</v>
      </c>
      <c r="GV117" s="41">
        <f t="shared" si="130"/>
        <v>0</v>
      </c>
      <c r="GW117" s="41">
        <f t="shared" si="131"/>
        <v>30</v>
      </c>
      <c r="GX117" s="41">
        <f t="shared" si="132"/>
        <v>0</v>
      </c>
      <c r="GY117" s="180">
        <f t="shared" si="133"/>
        <v>100</v>
      </c>
      <c r="GZ117" s="41">
        <v>100</v>
      </c>
      <c r="HA117" s="32" t="s">
        <v>1314</v>
      </c>
      <c r="HB117" s="42">
        <f t="shared" si="211"/>
        <v>0</v>
      </c>
      <c r="HC117" s="44"/>
    </row>
    <row r="118" spans="1:211" ht="15" customHeight="1">
      <c r="A118" s="31" t="s">
        <v>244</v>
      </c>
      <c r="B118" s="32" t="s">
        <v>245</v>
      </c>
      <c r="C118" s="31" t="s">
        <v>184</v>
      </c>
      <c r="D118" s="31" t="s">
        <v>1259</v>
      </c>
      <c r="E118" s="31" t="s">
        <v>43</v>
      </c>
      <c r="F118" s="31" t="s">
        <v>152</v>
      </c>
      <c r="G118" s="33">
        <v>100</v>
      </c>
      <c r="H118" s="33">
        <v>0</v>
      </c>
      <c r="I118" s="33">
        <v>0</v>
      </c>
      <c r="J118" s="34">
        <f>IFERROR(VLOOKUP(A118,#REF!,3,0),0)</f>
        <v>0</v>
      </c>
      <c r="K118" s="34">
        <f t="shared" si="118"/>
        <v>0</v>
      </c>
      <c r="L118" s="34">
        <v>0</v>
      </c>
      <c r="M118" s="34">
        <v>0</v>
      </c>
      <c r="N118" s="35">
        <f t="shared" si="119"/>
        <v>100</v>
      </c>
      <c r="O118" s="35">
        <f t="shared" si="120"/>
        <v>100</v>
      </c>
      <c r="P118" s="36">
        <v>100</v>
      </c>
      <c r="Q118" s="36">
        <f t="shared" si="134"/>
        <v>100</v>
      </c>
      <c r="R118" s="36"/>
      <c r="S118" s="37">
        <f ca="1">SUMIF(ROP!$D$6:$H$65536,A118,ROP!$J$6:$J$65536)</f>
        <v>0</v>
      </c>
      <c r="T118" s="37">
        <f>SUMIF(HASIL!$B:$B,APS!$B118&amp;RIGHT(APS!T$9,2),HASIL!$I:$I)</f>
        <v>0</v>
      </c>
      <c r="U118" s="37">
        <f>SUMIF(HASIL!$B:$B,APS!$B118&amp;RIGHT(APS!U$9,2),HASIL!$I:$I)</f>
        <v>0</v>
      </c>
      <c r="V118" s="37">
        <f>SUMIF(HASIL!$B:$B,APS!$B118&amp;RIGHT(APS!V$9,2),HASIL!$I:$I)</f>
        <v>0</v>
      </c>
      <c r="W118" s="37">
        <f>SUMIF(HASIL!$B:$B,APS!$B118&amp;RIGHT(APS!W$9,2),HASIL!$I:$I)</f>
        <v>0</v>
      </c>
      <c r="X118" s="38">
        <f t="shared" si="121"/>
        <v>0</v>
      </c>
      <c r="Y118" s="38">
        <f t="shared" si="122"/>
        <v>-100</v>
      </c>
      <c r="Z118" s="39">
        <f t="shared" si="209"/>
        <v>0</v>
      </c>
      <c r="AA118" s="39">
        <f t="shared" si="124"/>
        <v>100</v>
      </c>
      <c r="AB118" s="40">
        <f t="shared" si="210"/>
        <v>100</v>
      </c>
      <c r="AC118" s="27">
        <v>0</v>
      </c>
      <c r="AD118" s="27"/>
      <c r="AE118" s="27"/>
      <c r="AF118" s="27"/>
      <c r="AG118" s="27"/>
      <c r="AH118" s="27"/>
      <c r="AI118" s="324">
        <f>SUMIF('Rekapitulasi Juni'!$D$9:$D$192,APS!$B118,'Rekapitulasi Juni'!$E$9:$E$192)</f>
        <v>0</v>
      </c>
      <c r="AJ118" s="324">
        <f>SUMIF('Rekapitulasi Juni'!$D$9:$D$192,APS!$B118,'Rekapitulasi Juni'!$F$9:$F$192)</f>
        <v>0</v>
      </c>
      <c r="AK118" s="324">
        <f>SUMIF('Rekapitulasi Juni'!$D$9:$D$192,APS!$B118,'Rekapitulasi Juni'!$K$9:$K$192)</f>
        <v>0</v>
      </c>
      <c r="AL118" s="325">
        <f t="shared" si="135"/>
        <v>0</v>
      </c>
      <c r="AM118" s="325">
        <f t="shared" si="136"/>
        <v>0</v>
      </c>
      <c r="AN118" s="27"/>
      <c r="AO118" s="324">
        <f>SUMIF('Rekapitulasi Juni'!$U$9:$U$192,APS!$B118,'Rekapitulasi Juni'!$V$9:$V$192)</f>
        <v>0</v>
      </c>
      <c r="AP118" s="324">
        <f>SUMIF('Rekapitulasi Juni'!$U$9:$U$192,APS!$B118,'Rekapitulasi Juni'!$W$9:$W$192)</f>
        <v>0</v>
      </c>
      <c r="AQ118" s="27"/>
      <c r="AR118" s="325">
        <f t="shared" si="137"/>
        <v>0</v>
      </c>
      <c r="AS118" s="325">
        <f t="shared" si="138"/>
        <v>0</v>
      </c>
      <c r="AT118" s="27"/>
      <c r="AU118" s="324">
        <f>SUMIF('Rekapitulasi Juni'!$AL$9:$AL$192,APS!$B118,'Rekapitulasi Juni'!$AM$9:$AM$192)</f>
        <v>0</v>
      </c>
      <c r="AV118" s="324">
        <f>SUMIF('Rekapitulasi Juni'!$AL$9:$AL$192,APS!$B118,'Rekapitulasi Juni'!$AN$9:$AN$192)</f>
        <v>0</v>
      </c>
      <c r="AW118" s="27"/>
      <c r="AX118" s="325">
        <f t="shared" si="139"/>
        <v>0</v>
      </c>
      <c r="AY118" s="325">
        <f t="shared" si="140"/>
        <v>0</v>
      </c>
      <c r="AZ118" s="41">
        <f t="shared" si="141"/>
        <v>0</v>
      </c>
      <c r="BA118" s="41">
        <f t="shared" si="142"/>
        <v>0</v>
      </c>
      <c r="BB118" s="41">
        <f t="shared" si="143"/>
        <v>0</v>
      </c>
      <c r="BC118" s="41">
        <f t="shared" si="144"/>
        <v>0</v>
      </c>
      <c r="BD118" s="41">
        <f t="shared" si="145"/>
        <v>0</v>
      </c>
      <c r="BE118" s="41">
        <f t="shared" si="146"/>
        <v>0</v>
      </c>
      <c r="BF118" s="180">
        <f t="shared" si="147"/>
        <v>0</v>
      </c>
      <c r="BG118" s="27">
        <v>0</v>
      </c>
      <c r="BH118" s="27"/>
      <c r="BI118" s="324">
        <f>SUMIF('Rekapitulasi Juni'!$D$214:$D$393,APS!$B118,'Rekapitulasi Juni'!$E$214:$E$393)</f>
        <v>0</v>
      </c>
      <c r="BJ118" s="324">
        <f>SUMIF('Rekapitulasi Juni'!$D$214:$D$393,APS!$B118,'Rekapitulasi Juni'!$F$214:$F$393)</f>
        <v>0</v>
      </c>
      <c r="BK118" s="27"/>
      <c r="BL118" s="325">
        <f t="shared" si="148"/>
        <v>0</v>
      </c>
      <c r="BM118" s="325">
        <f t="shared" si="149"/>
        <v>0</v>
      </c>
      <c r="BN118" s="27"/>
      <c r="BO118" s="324">
        <f>SUMIF('Rekapitulasi Juni'!$U$214:$U$393,APS!$B118,'Rekapitulasi Juni'!$V$214:$V$393)</f>
        <v>0</v>
      </c>
      <c r="BP118" s="324">
        <f>SUMIF('Rekapitulasi Juni'!$U$214:$U$393,APS!$B118,'Rekapitulasi Juni'!$W$214:$W$393)</f>
        <v>0</v>
      </c>
      <c r="BQ118" s="27"/>
      <c r="BR118" s="325">
        <f t="shared" si="150"/>
        <v>0</v>
      </c>
      <c r="BS118" s="325">
        <f t="shared" si="151"/>
        <v>0</v>
      </c>
      <c r="BT118" s="27"/>
      <c r="BU118" s="324">
        <f>SUMIF('Rekapitulasi Juni'!$AL$214:$AL$393,APS!$B118,'Rekapitulasi Juni'!$AM$214:$AM$393)</f>
        <v>0</v>
      </c>
      <c r="BV118" s="324">
        <f>SUMIF('Rekapitulasi Juni'!$AL$214:$AL$393,APS!$B118,'Rekapitulasi Juni'!$AN$214:$AN$393)</f>
        <v>0</v>
      </c>
      <c r="BW118" s="27"/>
      <c r="BX118" s="325">
        <f t="shared" si="152"/>
        <v>0</v>
      </c>
      <c r="BY118" s="325">
        <f t="shared" si="153"/>
        <v>0</v>
      </c>
      <c r="BZ118" s="27"/>
      <c r="CA118" s="324">
        <f>SUMIF('Rekapitulasi Juni'!$BA$214:$BA$393,APS!$B118,'Rekapitulasi Juni'!$BB$214:$BB$393)</f>
        <v>0</v>
      </c>
      <c r="CB118" s="324">
        <f>SUMIF('Rekapitulasi Juni'!$BA$214:$BA$393,APS!$B118,'Rekapitulasi Juni'!$BC$214:$BC$393)</f>
        <v>0</v>
      </c>
      <c r="CC118" s="27"/>
      <c r="CD118" s="325">
        <f t="shared" si="154"/>
        <v>0</v>
      </c>
      <c r="CE118" s="325">
        <f t="shared" si="155"/>
        <v>0</v>
      </c>
      <c r="CF118" s="27"/>
      <c r="CG118" s="324">
        <f>SUMIF('Rekapitulasi Juni'!$BP$214:$BP$393,APS!$B118,'Rekapitulasi Juni'!$BQ$214:$BQ$393)</f>
        <v>0</v>
      </c>
      <c r="CH118" s="324">
        <f>SUMIF('Rekapitulasi Juni'!$BP$214:$BP$393,APS!$B118,'Rekapitulasi Juni'!$BR$214:$BR$393)</f>
        <v>0</v>
      </c>
      <c r="CI118" s="27"/>
      <c r="CJ118" s="325">
        <f t="shared" si="156"/>
        <v>0</v>
      </c>
      <c r="CK118" s="325">
        <f t="shared" si="157"/>
        <v>0</v>
      </c>
      <c r="CL118" s="41">
        <f t="shared" si="158"/>
        <v>0</v>
      </c>
      <c r="CM118" s="41">
        <f t="shared" si="159"/>
        <v>0</v>
      </c>
      <c r="CN118" s="41">
        <f t="shared" si="160"/>
        <v>0</v>
      </c>
      <c r="CO118" s="41">
        <f t="shared" si="161"/>
        <v>0</v>
      </c>
      <c r="CP118" s="41">
        <f t="shared" si="162"/>
        <v>0</v>
      </c>
      <c r="CQ118" s="41">
        <f t="shared" si="163"/>
        <v>0</v>
      </c>
      <c r="CR118" s="180">
        <f t="shared" si="164"/>
        <v>0</v>
      </c>
      <c r="CS118" s="27">
        <v>100</v>
      </c>
      <c r="CT118" s="27"/>
      <c r="CU118" s="324">
        <f>SUMIF('Rekapitulasi Juni'!$D$410:$D$588,APS!$B118,'Rekapitulasi Juni'!$E$410:$E$588)</f>
        <v>0</v>
      </c>
      <c r="CV118" s="324">
        <f>SUMIF('Rekapitulasi Juni'!$D$410:$D$588,APS!$B118,'Rekapitulasi Juni'!$F$410:$F$588)</f>
        <v>0</v>
      </c>
      <c r="CW118" s="27"/>
      <c r="CX118" s="325">
        <f t="shared" si="165"/>
        <v>0</v>
      </c>
      <c r="CY118" s="325">
        <f t="shared" si="166"/>
        <v>0</v>
      </c>
      <c r="CZ118" s="27"/>
      <c r="DA118" s="324">
        <f>SUMIF('Rekapitulasi Juni'!$U$410:$U$588,APS!$B118,'Rekapitulasi Juni'!$V$410:$V$588)</f>
        <v>0</v>
      </c>
      <c r="DB118" s="324">
        <f>SUMIF('Rekapitulasi Juni'!$U$410:$U$588,APS!$B118,'Rekapitulasi Juni'!$W$410:$W$588)</f>
        <v>0</v>
      </c>
      <c r="DC118" s="27"/>
      <c r="DD118" s="325">
        <f t="shared" si="167"/>
        <v>0</v>
      </c>
      <c r="DE118" s="325">
        <f t="shared" si="168"/>
        <v>0</v>
      </c>
      <c r="DF118" s="27">
        <v>50</v>
      </c>
      <c r="DG118" s="324">
        <f>SUMIF('Rekapitulasi Juni'!$AL$410:$AL$588,APS!$B118,'Rekapitulasi Juni'!$AM$410:$AM$588)</f>
        <v>50</v>
      </c>
      <c r="DH118" s="324">
        <f>SUMIF('Rekapitulasi Juni'!$AL$410:$AL$588,APS!$B118,'Rekapitulasi Juni'!$AN$410:$AN$588)</f>
        <v>0</v>
      </c>
      <c r="DI118" s="27"/>
      <c r="DJ118" s="325">
        <f t="shared" si="169"/>
        <v>0</v>
      </c>
      <c r="DK118" s="325">
        <f t="shared" si="170"/>
        <v>0</v>
      </c>
      <c r="DL118" s="27">
        <v>50</v>
      </c>
      <c r="DM118" s="324">
        <f>SUMIF('Rekapitulasi Juni'!$BA$410:$BA$588,APS!$B118,'Rekapitulasi Juni'!$BB$410:$BB$588)</f>
        <v>0</v>
      </c>
      <c r="DN118" s="324">
        <f>SUMIF('Rekapitulasi Juni'!$BA$410:$BA$588,APS!$B118,'Rekapitulasi Juni'!$BC$410:$BC$588)</f>
        <v>0</v>
      </c>
      <c r="DO118" s="324">
        <f>SUMIF('Rekapitulasi Juni'!$BA$410:$BA$588,APS!$B118,'Rekapitulasi Juni'!$BF$410:$BF$588)</f>
        <v>0</v>
      </c>
      <c r="DP118" s="325">
        <f t="shared" si="171"/>
        <v>0</v>
      </c>
      <c r="DQ118" s="325">
        <f t="shared" si="172"/>
        <v>0</v>
      </c>
      <c r="DR118" s="27"/>
      <c r="DS118" s="324">
        <f>SUMIF('Rekapitulasi Juni'!$BP$410:$BP$588,APS!$B118,'Rekapitulasi Juni'!$BQ$410:$BQ$588)</f>
        <v>0</v>
      </c>
      <c r="DT118" s="324">
        <f>SUMIF('Rekapitulasi Juni'!$BP$410:$BP$588,APS!$B118,'Rekapitulasi Juni'!$BR$410:$BR$588)</f>
        <v>0</v>
      </c>
      <c r="DU118" s="27"/>
      <c r="DV118" s="325">
        <f t="shared" si="173"/>
        <v>0</v>
      </c>
      <c r="DW118" s="325">
        <f t="shared" si="174"/>
        <v>0</v>
      </c>
      <c r="DX118" s="41">
        <f t="shared" si="175"/>
        <v>100</v>
      </c>
      <c r="DY118" s="41">
        <f t="shared" si="176"/>
        <v>50</v>
      </c>
      <c r="DZ118" s="41">
        <f t="shared" si="177"/>
        <v>0</v>
      </c>
      <c r="EA118" s="41">
        <f t="shared" si="178"/>
        <v>0</v>
      </c>
      <c r="EB118" s="41">
        <f t="shared" si="179"/>
        <v>0</v>
      </c>
      <c r="EC118" s="41">
        <f t="shared" si="180"/>
        <v>-100</v>
      </c>
      <c r="ED118" s="180">
        <f t="shared" si="181"/>
        <v>0</v>
      </c>
      <c r="EE118" s="27">
        <v>0</v>
      </c>
      <c r="EF118" s="27"/>
      <c r="EG118" s="324">
        <f>SUMIF('Rekapitulasi Juni'!$D$608:$D$786,APS!$B118,'Rekapitulasi Juni'!$E$608:$E$786)</f>
        <v>0</v>
      </c>
      <c r="EH118" s="324">
        <f>SUMIF('Rekapitulasi Juni'!$D$608:$D$786,APS!$B118,'Rekapitulasi Juni'!$F$608:$F$786)</f>
        <v>0</v>
      </c>
      <c r="EI118" s="27"/>
      <c r="EJ118" s="325">
        <f t="shared" si="182"/>
        <v>0</v>
      </c>
      <c r="EK118" s="325">
        <f t="shared" si="183"/>
        <v>0</v>
      </c>
      <c r="EL118" s="27"/>
      <c r="EM118" s="324">
        <f>SUMIF('Rekapitulasi Juni'!$U$608:$U$786,APS!$B118,'Rekapitulasi Juni'!$V$608:$V$786)</f>
        <v>0</v>
      </c>
      <c r="EN118" s="324">
        <f>SUMIF('Rekapitulasi Juni'!$U$608:$U$786,APS!$B118,'Rekapitulasi Juni'!$W$608:$W$786)</f>
        <v>0</v>
      </c>
      <c r="EO118" s="27"/>
      <c r="EP118" s="325">
        <f t="shared" si="184"/>
        <v>0</v>
      </c>
      <c r="EQ118" s="325">
        <f t="shared" si="185"/>
        <v>0</v>
      </c>
      <c r="ER118" s="27"/>
      <c r="ES118" s="324">
        <f>SUMIF('Rekapitulasi Juni'!$AL$608:$AL$786,APS!$B118,'Rekapitulasi Juni'!$AM$608:$AM$786)</f>
        <v>70</v>
      </c>
      <c r="ET118" s="324">
        <f>SUMIF('Rekapitulasi Juni'!$AL$608:$AL$786,APS!$B118,'Rekapitulasi Juni'!$AN$608:$AN$786)</f>
        <v>0</v>
      </c>
      <c r="EU118" s="27"/>
      <c r="EV118" s="325">
        <f t="shared" si="186"/>
        <v>0</v>
      </c>
      <c r="EW118" s="325">
        <f t="shared" si="187"/>
        <v>0</v>
      </c>
      <c r="EX118" s="27"/>
      <c r="EY118" s="324">
        <f>SUMIF('Rekapitulasi Juni'!$BA$608:$BA$786,APS!$B118,'Rekapitulasi Juni'!$BB$608:$BB$786)</f>
        <v>70</v>
      </c>
      <c r="EZ118" s="324">
        <f>SUMIF('Rekapitulasi Juni'!$BA$608:$BA$786,APS!$B118,'Rekapitulasi Juni'!$BC$608:$BC$786)</f>
        <v>0</v>
      </c>
      <c r="FA118" s="324">
        <f>SUMIF('Rekapitulasi Juni'!$BA$608:$BA$786,APS!$B118,'Rekapitulasi Juni'!$BF$608:$BF$786)</f>
        <v>0</v>
      </c>
      <c r="FB118" s="325">
        <f t="shared" si="188"/>
        <v>0</v>
      </c>
      <c r="FC118" s="325">
        <f t="shared" si="189"/>
        <v>0</v>
      </c>
      <c r="FD118" s="27"/>
      <c r="FE118" s="27"/>
      <c r="FF118" s="27"/>
      <c r="FG118" s="27"/>
      <c r="FH118" s="27"/>
      <c r="FI118" s="27"/>
      <c r="FJ118" s="41">
        <f t="shared" si="190"/>
        <v>0</v>
      </c>
      <c r="FK118" s="41">
        <f t="shared" si="191"/>
        <v>140</v>
      </c>
      <c r="FL118" s="41">
        <f t="shared" si="192"/>
        <v>0</v>
      </c>
      <c r="FM118" s="41">
        <f t="shared" si="193"/>
        <v>0</v>
      </c>
      <c r="FN118" s="41">
        <f t="shared" si="194"/>
        <v>0</v>
      </c>
      <c r="FO118" s="41">
        <f t="shared" si="195"/>
        <v>0</v>
      </c>
      <c r="FP118" s="180">
        <f t="shared" si="196"/>
        <v>0</v>
      </c>
      <c r="FQ118" s="27"/>
      <c r="FR118" s="27"/>
      <c r="FS118" s="324">
        <f>SUMIF('Rekapitulasi Juni'!$D$804:$D$984,APS!$B118,'Rekapitulasi Juni'!$E$804:$E$984)</f>
        <v>0</v>
      </c>
      <c r="FT118" s="324">
        <f>SUMIF('Rekapitulasi Juni'!$D$804:$D$984,APS!$B118,'Rekapitulasi Juni'!$F$804:$F$984)</f>
        <v>0</v>
      </c>
      <c r="FU118" s="27"/>
      <c r="FV118" s="325">
        <f t="shared" si="197"/>
        <v>0</v>
      </c>
      <c r="FW118" s="325">
        <f t="shared" si="198"/>
        <v>0</v>
      </c>
      <c r="FX118" s="27"/>
      <c r="FY118" s="324">
        <f>SUMIF('Rekapitulasi Juni'!$U$804:$U$984,APS!$B118,'Rekapitulasi Juni'!$V$804:$V$984)</f>
        <v>0</v>
      </c>
      <c r="FZ118" s="324">
        <f>SUMIF('Rekapitulasi Juni'!$U$804:$U$984,APS!$B118,'Rekapitulasi Juni'!$W$804:$W$984)</f>
        <v>0</v>
      </c>
      <c r="GA118" s="27"/>
      <c r="GB118" s="325">
        <f t="shared" si="199"/>
        <v>0</v>
      </c>
      <c r="GC118" s="325">
        <f t="shared" si="200"/>
        <v>0</v>
      </c>
      <c r="GD118" s="27"/>
      <c r="GE118" s="324">
        <f>SUMIF('Rekapitulasi Juni'!$AL$804:$AL$984,APS!$B118,'Rekapitulasi Juni'!$AM$804:$AM$984)</f>
        <v>70</v>
      </c>
      <c r="GF118" s="324">
        <f>SUMIF('Rekapitulasi Juni'!$AL$804:$AL$984,APS!$B118,'Rekapitulasi Juni'!$AN$804:$AN$984)</f>
        <v>40</v>
      </c>
      <c r="GG118" s="27"/>
      <c r="GH118" s="325">
        <f t="shared" si="125"/>
        <v>0</v>
      </c>
      <c r="GI118" s="325">
        <f t="shared" si="126"/>
        <v>57.142857142857139</v>
      </c>
      <c r="GJ118" s="27"/>
      <c r="GK118" s="27"/>
      <c r="GL118" s="41">
        <f t="shared" si="201"/>
        <v>0</v>
      </c>
      <c r="GM118" s="41">
        <f t="shared" si="202"/>
        <v>70</v>
      </c>
      <c r="GN118" s="41">
        <f t="shared" si="203"/>
        <v>40</v>
      </c>
      <c r="GO118" s="41">
        <f t="shared" si="204"/>
        <v>0</v>
      </c>
      <c r="GP118" s="41">
        <f t="shared" si="205"/>
        <v>40</v>
      </c>
      <c r="GQ118" s="41">
        <f t="shared" si="206"/>
        <v>40</v>
      </c>
      <c r="GR118" s="180">
        <f t="shared" si="207"/>
        <v>0</v>
      </c>
      <c r="GS118" s="41">
        <f t="shared" si="127"/>
        <v>100</v>
      </c>
      <c r="GT118" s="41">
        <f t="shared" si="128"/>
        <v>260</v>
      </c>
      <c r="GU118" s="41">
        <f t="shared" si="129"/>
        <v>40</v>
      </c>
      <c r="GV118" s="41">
        <f t="shared" si="130"/>
        <v>0</v>
      </c>
      <c r="GW118" s="41">
        <f t="shared" si="131"/>
        <v>40</v>
      </c>
      <c r="GX118" s="41">
        <f t="shared" si="132"/>
        <v>-60</v>
      </c>
      <c r="GY118" s="180">
        <f t="shared" si="133"/>
        <v>40</v>
      </c>
      <c r="GZ118" s="41">
        <v>101</v>
      </c>
      <c r="HA118" s="32"/>
      <c r="HB118" s="42">
        <f t="shared" si="211"/>
        <v>0</v>
      </c>
      <c r="HC118" s="44"/>
    </row>
    <row r="119" spans="1:211" ht="15" hidden="1" customHeight="1">
      <c r="A119" s="31" t="s">
        <v>246</v>
      </c>
      <c r="B119" s="32" t="s">
        <v>247</v>
      </c>
      <c r="C119" s="31" t="s">
        <v>184</v>
      </c>
      <c r="D119" s="31" t="s">
        <v>1259</v>
      </c>
      <c r="E119" s="31" t="s">
        <v>43</v>
      </c>
      <c r="F119" s="31" t="s">
        <v>152</v>
      </c>
      <c r="G119" s="33">
        <v>0</v>
      </c>
      <c r="H119" s="33">
        <v>0</v>
      </c>
      <c r="I119" s="33">
        <v>0</v>
      </c>
      <c r="J119" s="34">
        <f>IFERROR(VLOOKUP(A119,#REF!,3,0),0)</f>
        <v>0</v>
      </c>
      <c r="K119" s="34">
        <f t="shared" si="118"/>
        <v>0</v>
      </c>
      <c r="L119" s="34">
        <v>0</v>
      </c>
      <c r="M119" s="34">
        <v>0</v>
      </c>
      <c r="N119" s="35">
        <f t="shared" si="119"/>
        <v>0</v>
      </c>
      <c r="O119" s="35">
        <f t="shared" si="120"/>
        <v>0</v>
      </c>
      <c r="P119" s="36">
        <v>0</v>
      </c>
      <c r="Q119" s="36">
        <f t="shared" si="134"/>
        <v>0</v>
      </c>
      <c r="R119" s="36"/>
      <c r="S119" s="37">
        <f ca="1">SUMIF(ROP!$D$6:$H$65536,A119,ROP!$J$6:$J$65536)</f>
        <v>0</v>
      </c>
      <c r="T119" s="37">
        <f>SUMIF(HASIL!$B:$B,APS!$B119&amp;RIGHT(APS!T$9,2),HASIL!$I:$I)</f>
        <v>0</v>
      </c>
      <c r="U119" s="37">
        <f>SUMIF(HASIL!$B:$B,APS!$B119&amp;RIGHT(APS!U$9,2),HASIL!$I:$I)</f>
        <v>0</v>
      </c>
      <c r="V119" s="37">
        <f>SUMIF(HASIL!$B:$B,APS!$B119&amp;RIGHT(APS!V$9,2),HASIL!$I:$I)</f>
        <v>0</v>
      </c>
      <c r="W119" s="37">
        <f>SUMIF(HASIL!$B:$B,APS!$B119&amp;RIGHT(APS!W$9,2),HASIL!$I:$I)</f>
        <v>0</v>
      </c>
      <c r="X119" s="38">
        <f t="shared" si="121"/>
        <v>0</v>
      </c>
      <c r="Y119" s="38">
        <f t="shared" si="122"/>
        <v>0</v>
      </c>
      <c r="Z119" s="39">
        <f t="shared" si="209"/>
        <v>0</v>
      </c>
      <c r="AA119" s="39">
        <f t="shared" si="124"/>
        <v>0</v>
      </c>
      <c r="AB119" s="40">
        <f t="shared" si="210"/>
        <v>0</v>
      </c>
      <c r="AC119" s="27">
        <v>0</v>
      </c>
      <c r="AD119" s="27"/>
      <c r="AE119" s="27"/>
      <c r="AF119" s="27"/>
      <c r="AG119" s="27"/>
      <c r="AH119" s="27"/>
      <c r="AI119" s="324">
        <f>SUMIF('Rekapitulasi Juni'!$D$9:$D$192,APS!$B119,'Rekapitulasi Juni'!$E$9:$E$192)</f>
        <v>0</v>
      </c>
      <c r="AJ119" s="324">
        <f>SUMIF('Rekapitulasi Juni'!$D$9:$D$192,APS!$B119,'Rekapitulasi Juni'!$F$9:$F$192)</f>
        <v>0</v>
      </c>
      <c r="AK119" s="324">
        <f>SUMIF('Rekapitulasi Juni'!$D$9:$D$192,APS!$B119,'Rekapitulasi Juni'!$K$9:$K$192)</f>
        <v>0</v>
      </c>
      <c r="AL119" s="325">
        <f t="shared" si="135"/>
        <v>0</v>
      </c>
      <c r="AM119" s="325">
        <f t="shared" si="136"/>
        <v>0</v>
      </c>
      <c r="AN119" s="27"/>
      <c r="AO119" s="324">
        <f>SUMIF('Rekapitulasi Juni'!$U$9:$U$192,APS!$B119,'Rekapitulasi Juni'!$V$9:$V$192)</f>
        <v>0</v>
      </c>
      <c r="AP119" s="324">
        <f>SUMIF('Rekapitulasi Juni'!$U$9:$U$192,APS!$B119,'Rekapitulasi Juni'!$W$9:$W$192)</f>
        <v>0</v>
      </c>
      <c r="AQ119" s="27"/>
      <c r="AR119" s="325">
        <f t="shared" si="137"/>
        <v>0</v>
      </c>
      <c r="AS119" s="325">
        <f t="shared" si="138"/>
        <v>0</v>
      </c>
      <c r="AT119" s="27"/>
      <c r="AU119" s="324">
        <f>SUMIF('Rekapitulasi Juni'!$AL$9:$AL$192,APS!$B119,'Rekapitulasi Juni'!$AM$9:$AM$192)</f>
        <v>0</v>
      </c>
      <c r="AV119" s="324">
        <f>SUMIF('Rekapitulasi Juni'!$AL$9:$AL$192,APS!$B119,'Rekapitulasi Juni'!$AN$9:$AN$192)</f>
        <v>0</v>
      </c>
      <c r="AW119" s="27"/>
      <c r="AX119" s="325">
        <f t="shared" si="139"/>
        <v>0</v>
      </c>
      <c r="AY119" s="325">
        <f t="shared" si="140"/>
        <v>0</v>
      </c>
      <c r="AZ119" s="41">
        <f t="shared" si="141"/>
        <v>0</v>
      </c>
      <c r="BA119" s="41">
        <f t="shared" si="142"/>
        <v>0</v>
      </c>
      <c r="BB119" s="41">
        <f t="shared" si="143"/>
        <v>0</v>
      </c>
      <c r="BC119" s="41">
        <f t="shared" si="144"/>
        <v>0</v>
      </c>
      <c r="BD119" s="41">
        <f t="shared" si="145"/>
        <v>0</v>
      </c>
      <c r="BE119" s="41">
        <f t="shared" si="146"/>
        <v>0</v>
      </c>
      <c r="BF119" s="180">
        <f t="shared" si="147"/>
        <v>0</v>
      </c>
      <c r="BG119" s="27">
        <v>0</v>
      </c>
      <c r="BH119" s="27"/>
      <c r="BI119" s="324">
        <f>SUMIF('Rekapitulasi Juni'!$D$214:$D$393,APS!$B119,'Rekapitulasi Juni'!$E$214:$E$393)</f>
        <v>0</v>
      </c>
      <c r="BJ119" s="324">
        <f>SUMIF('Rekapitulasi Juni'!$D$214:$D$393,APS!$B119,'Rekapitulasi Juni'!$F$214:$F$393)</f>
        <v>0</v>
      </c>
      <c r="BK119" s="27"/>
      <c r="BL119" s="325">
        <f t="shared" si="148"/>
        <v>0</v>
      </c>
      <c r="BM119" s="325">
        <f t="shared" si="149"/>
        <v>0</v>
      </c>
      <c r="BN119" s="27"/>
      <c r="BO119" s="324">
        <f>SUMIF('Rekapitulasi Juni'!$U$214:$U$393,APS!$B119,'Rekapitulasi Juni'!$V$214:$V$393)</f>
        <v>0</v>
      </c>
      <c r="BP119" s="324">
        <f>SUMIF('Rekapitulasi Juni'!$U$214:$U$393,APS!$B119,'Rekapitulasi Juni'!$W$214:$W$393)</f>
        <v>0</v>
      </c>
      <c r="BQ119" s="27"/>
      <c r="BR119" s="325">
        <f t="shared" si="150"/>
        <v>0</v>
      </c>
      <c r="BS119" s="325">
        <f t="shared" si="151"/>
        <v>0</v>
      </c>
      <c r="BT119" s="27"/>
      <c r="BU119" s="324">
        <f>SUMIF('Rekapitulasi Juni'!$AL$214:$AL$393,APS!$B119,'Rekapitulasi Juni'!$AM$214:$AM$393)</f>
        <v>0</v>
      </c>
      <c r="BV119" s="324">
        <f>SUMIF('Rekapitulasi Juni'!$AL$214:$AL$393,APS!$B119,'Rekapitulasi Juni'!$AN$214:$AN$393)</f>
        <v>0</v>
      </c>
      <c r="BW119" s="27"/>
      <c r="BX119" s="325">
        <f t="shared" si="152"/>
        <v>0</v>
      </c>
      <c r="BY119" s="325">
        <f t="shared" si="153"/>
        <v>0</v>
      </c>
      <c r="BZ119" s="27"/>
      <c r="CA119" s="324">
        <f>SUMIF('Rekapitulasi Juni'!$BA$214:$BA$393,APS!$B119,'Rekapitulasi Juni'!$BB$214:$BB$393)</f>
        <v>0</v>
      </c>
      <c r="CB119" s="324">
        <f>SUMIF('Rekapitulasi Juni'!$BA$214:$BA$393,APS!$B119,'Rekapitulasi Juni'!$BC$214:$BC$393)</f>
        <v>0</v>
      </c>
      <c r="CC119" s="27"/>
      <c r="CD119" s="325">
        <f t="shared" si="154"/>
        <v>0</v>
      </c>
      <c r="CE119" s="325">
        <f t="shared" si="155"/>
        <v>0</v>
      </c>
      <c r="CF119" s="27"/>
      <c r="CG119" s="324">
        <f>SUMIF('Rekapitulasi Juni'!$BP$214:$BP$393,APS!$B119,'Rekapitulasi Juni'!$BQ$214:$BQ$393)</f>
        <v>0</v>
      </c>
      <c r="CH119" s="324">
        <f>SUMIF('Rekapitulasi Juni'!$BP$214:$BP$393,APS!$B119,'Rekapitulasi Juni'!$BR$214:$BR$393)</f>
        <v>0</v>
      </c>
      <c r="CI119" s="27"/>
      <c r="CJ119" s="325">
        <f t="shared" si="156"/>
        <v>0</v>
      </c>
      <c r="CK119" s="325">
        <f t="shared" si="157"/>
        <v>0</v>
      </c>
      <c r="CL119" s="41">
        <f t="shared" si="158"/>
        <v>0</v>
      </c>
      <c r="CM119" s="41">
        <f t="shared" si="159"/>
        <v>0</v>
      </c>
      <c r="CN119" s="41">
        <f t="shared" si="160"/>
        <v>0</v>
      </c>
      <c r="CO119" s="41">
        <f t="shared" si="161"/>
        <v>0</v>
      </c>
      <c r="CP119" s="41">
        <f t="shared" si="162"/>
        <v>0</v>
      </c>
      <c r="CQ119" s="41">
        <f t="shared" si="163"/>
        <v>0</v>
      </c>
      <c r="CR119" s="180">
        <f t="shared" si="164"/>
        <v>0</v>
      </c>
      <c r="CS119" s="27">
        <v>0</v>
      </c>
      <c r="CT119" s="27"/>
      <c r="CU119" s="324">
        <f>SUMIF('Rekapitulasi Juni'!$D$410:$D$588,APS!$B119,'Rekapitulasi Juni'!$E$410:$E$588)</f>
        <v>0</v>
      </c>
      <c r="CV119" s="324">
        <f>SUMIF('Rekapitulasi Juni'!$D$410:$D$588,APS!$B119,'Rekapitulasi Juni'!$F$410:$F$588)</f>
        <v>0</v>
      </c>
      <c r="CW119" s="27"/>
      <c r="CX119" s="325">
        <f t="shared" si="165"/>
        <v>0</v>
      </c>
      <c r="CY119" s="325">
        <f t="shared" si="166"/>
        <v>0</v>
      </c>
      <c r="CZ119" s="27"/>
      <c r="DA119" s="324">
        <f>SUMIF('Rekapitulasi Juni'!$U$410:$U$588,APS!$B119,'Rekapitulasi Juni'!$V$410:$V$588)</f>
        <v>0</v>
      </c>
      <c r="DB119" s="324">
        <f>SUMIF('Rekapitulasi Juni'!$U$410:$U$588,APS!$B119,'Rekapitulasi Juni'!$W$410:$W$588)</f>
        <v>0</v>
      </c>
      <c r="DC119" s="27"/>
      <c r="DD119" s="325">
        <f t="shared" si="167"/>
        <v>0</v>
      </c>
      <c r="DE119" s="325">
        <f t="shared" si="168"/>
        <v>0</v>
      </c>
      <c r="DF119" s="27"/>
      <c r="DG119" s="324">
        <f>SUMIF('Rekapitulasi Juni'!$AL$410:$AL$588,APS!$B119,'Rekapitulasi Juni'!$AM$410:$AM$588)</f>
        <v>0</v>
      </c>
      <c r="DH119" s="324">
        <f>SUMIF('Rekapitulasi Juni'!$AL$410:$AL$588,APS!$B119,'Rekapitulasi Juni'!$AN$410:$AN$588)</f>
        <v>0</v>
      </c>
      <c r="DI119" s="27"/>
      <c r="DJ119" s="325">
        <f t="shared" si="169"/>
        <v>0</v>
      </c>
      <c r="DK119" s="325">
        <f t="shared" si="170"/>
        <v>0</v>
      </c>
      <c r="DL119" s="27"/>
      <c r="DM119" s="324">
        <f>SUMIF('Rekapitulasi Juni'!$BA$410:$BA$588,APS!$B119,'Rekapitulasi Juni'!$BB$410:$BB$588)</f>
        <v>0</v>
      </c>
      <c r="DN119" s="324">
        <f>SUMIF('Rekapitulasi Juni'!$BA$410:$BA$588,APS!$B119,'Rekapitulasi Juni'!$BC$410:$BC$588)</f>
        <v>0</v>
      </c>
      <c r="DO119" s="324">
        <f>SUMIF('Rekapitulasi Juni'!$BA$410:$BA$588,APS!$B119,'Rekapitulasi Juni'!$BF$410:$BF$588)</f>
        <v>0</v>
      </c>
      <c r="DP119" s="325">
        <f t="shared" si="171"/>
        <v>0</v>
      </c>
      <c r="DQ119" s="325">
        <f t="shared" si="172"/>
        <v>0</v>
      </c>
      <c r="DR119" s="27"/>
      <c r="DS119" s="324">
        <f>SUMIF('Rekapitulasi Juni'!$BP$410:$BP$588,APS!$B119,'Rekapitulasi Juni'!$BQ$410:$BQ$588)</f>
        <v>0</v>
      </c>
      <c r="DT119" s="324">
        <f>SUMIF('Rekapitulasi Juni'!$BP$410:$BP$588,APS!$B119,'Rekapitulasi Juni'!$BR$410:$BR$588)</f>
        <v>0</v>
      </c>
      <c r="DU119" s="27"/>
      <c r="DV119" s="325">
        <f t="shared" si="173"/>
        <v>0</v>
      </c>
      <c r="DW119" s="325">
        <f t="shared" si="174"/>
        <v>0</v>
      </c>
      <c r="DX119" s="41">
        <f t="shared" si="175"/>
        <v>0</v>
      </c>
      <c r="DY119" s="41">
        <f t="shared" si="176"/>
        <v>0</v>
      </c>
      <c r="DZ119" s="41">
        <f t="shared" si="177"/>
        <v>0</v>
      </c>
      <c r="EA119" s="41">
        <f t="shared" si="178"/>
        <v>0</v>
      </c>
      <c r="EB119" s="41">
        <f t="shared" si="179"/>
        <v>0</v>
      </c>
      <c r="EC119" s="41">
        <f t="shared" si="180"/>
        <v>0</v>
      </c>
      <c r="ED119" s="180">
        <f t="shared" si="181"/>
        <v>0</v>
      </c>
      <c r="EE119" s="27">
        <v>0</v>
      </c>
      <c r="EF119" s="27"/>
      <c r="EG119" s="324">
        <f>SUMIF('Rekapitulasi Juni'!$D$608:$D$786,APS!$B119,'Rekapitulasi Juni'!$E$608:$E$786)</f>
        <v>0</v>
      </c>
      <c r="EH119" s="324">
        <f>SUMIF('Rekapitulasi Juni'!$D$608:$D$786,APS!$B119,'Rekapitulasi Juni'!$F$608:$F$786)</f>
        <v>0</v>
      </c>
      <c r="EI119" s="27"/>
      <c r="EJ119" s="325">
        <f t="shared" si="182"/>
        <v>0</v>
      </c>
      <c r="EK119" s="325">
        <f t="shared" si="183"/>
        <v>0</v>
      </c>
      <c r="EL119" s="27"/>
      <c r="EM119" s="324">
        <f>SUMIF('Rekapitulasi Juni'!$U$608:$U$786,APS!$B119,'Rekapitulasi Juni'!$V$608:$V$786)</f>
        <v>0</v>
      </c>
      <c r="EN119" s="324">
        <f>SUMIF('Rekapitulasi Juni'!$U$608:$U$786,APS!$B119,'Rekapitulasi Juni'!$W$608:$W$786)</f>
        <v>0</v>
      </c>
      <c r="EO119" s="27"/>
      <c r="EP119" s="325">
        <f t="shared" si="184"/>
        <v>0</v>
      </c>
      <c r="EQ119" s="325">
        <f t="shared" si="185"/>
        <v>0</v>
      </c>
      <c r="ER119" s="27"/>
      <c r="ES119" s="324">
        <f>SUMIF('Rekapitulasi Juni'!$AL$608:$AL$786,APS!$B119,'Rekapitulasi Juni'!$AM$608:$AM$786)</f>
        <v>0</v>
      </c>
      <c r="ET119" s="324">
        <f>SUMIF('Rekapitulasi Juni'!$AL$608:$AL$786,APS!$B119,'Rekapitulasi Juni'!$AN$608:$AN$786)</f>
        <v>0</v>
      </c>
      <c r="EU119" s="27"/>
      <c r="EV119" s="325">
        <f t="shared" si="186"/>
        <v>0</v>
      </c>
      <c r="EW119" s="325">
        <f t="shared" si="187"/>
        <v>0</v>
      </c>
      <c r="EX119" s="27"/>
      <c r="EY119" s="324">
        <f>SUMIF('Rekapitulasi Juni'!$BA$608:$BA$786,APS!$B119,'Rekapitulasi Juni'!$BB$608:$BB$786)</f>
        <v>0</v>
      </c>
      <c r="EZ119" s="324">
        <f>SUMIF('Rekapitulasi Juni'!$BA$608:$BA$786,APS!$B119,'Rekapitulasi Juni'!$BC$608:$BC$786)</f>
        <v>0</v>
      </c>
      <c r="FA119" s="324">
        <f>SUMIF('Rekapitulasi Juni'!$BA$608:$BA$786,APS!$B119,'Rekapitulasi Juni'!$BF$608:$BF$786)</f>
        <v>0</v>
      </c>
      <c r="FB119" s="325">
        <f t="shared" si="188"/>
        <v>0</v>
      </c>
      <c r="FC119" s="325">
        <f t="shared" si="189"/>
        <v>0</v>
      </c>
      <c r="FD119" s="27"/>
      <c r="FE119" s="27"/>
      <c r="FF119" s="27"/>
      <c r="FG119" s="27"/>
      <c r="FH119" s="27"/>
      <c r="FI119" s="27"/>
      <c r="FJ119" s="41">
        <f t="shared" si="190"/>
        <v>0</v>
      </c>
      <c r="FK119" s="41">
        <f t="shared" si="191"/>
        <v>0</v>
      </c>
      <c r="FL119" s="41">
        <f t="shared" si="192"/>
        <v>0</v>
      </c>
      <c r="FM119" s="41">
        <f t="shared" si="193"/>
        <v>0</v>
      </c>
      <c r="FN119" s="41">
        <f t="shared" si="194"/>
        <v>0</v>
      </c>
      <c r="FO119" s="41">
        <f t="shared" si="195"/>
        <v>0</v>
      </c>
      <c r="FP119" s="180">
        <f t="shared" si="196"/>
        <v>0</v>
      </c>
      <c r="FQ119" s="27"/>
      <c r="FR119" s="27"/>
      <c r="FS119" s="324">
        <f>SUMIF('Rekapitulasi Juni'!$D$804:$D$984,APS!$B119,'Rekapitulasi Juni'!$E$804:$E$984)</f>
        <v>0</v>
      </c>
      <c r="FT119" s="324">
        <f>SUMIF('Rekapitulasi Juni'!$D$804:$D$984,APS!$B119,'Rekapitulasi Juni'!$F$804:$F$984)</f>
        <v>0</v>
      </c>
      <c r="FU119" s="27"/>
      <c r="FV119" s="325">
        <f t="shared" si="197"/>
        <v>0</v>
      </c>
      <c r="FW119" s="325">
        <f t="shared" si="198"/>
        <v>0</v>
      </c>
      <c r="FX119" s="27"/>
      <c r="FY119" s="324">
        <f>SUMIF('Rekapitulasi Juni'!$U$804:$U$984,APS!$B119,'Rekapitulasi Juni'!$V$804:$V$984)</f>
        <v>0</v>
      </c>
      <c r="FZ119" s="324">
        <f>SUMIF('Rekapitulasi Juni'!$U$804:$U$984,APS!$B119,'Rekapitulasi Juni'!$W$804:$W$984)</f>
        <v>0</v>
      </c>
      <c r="GA119" s="27"/>
      <c r="GB119" s="325">
        <f t="shared" si="199"/>
        <v>0</v>
      </c>
      <c r="GC119" s="325">
        <f t="shared" si="200"/>
        <v>0</v>
      </c>
      <c r="GD119" s="27"/>
      <c r="GE119" s="324">
        <f>SUMIF('Rekapitulasi Juni'!$AL$804:$AL$984,APS!$B119,'Rekapitulasi Juni'!$AM$804:$AM$984)</f>
        <v>0</v>
      </c>
      <c r="GF119" s="324">
        <f>SUMIF('Rekapitulasi Juni'!$AL$804:$AL$984,APS!$B119,'Rekapitulasi Juni'!$AN$804:$AN$984)</f>
        <v>0</v>
      </c>
      <c r="GG119" s="27"/>
      <c r="GH119" s="325">
        <f t="shared" si="125"/>
        <v>0</v>
      </c>
      <c r="GI119" s="325">
        <f t="shared" si="126"/>
        <v>0</v>
      </c>
      <c r="GJ119" s="27"/>
      <c r="GK119" s="27"/>
      <c r="GL119" s="41">
        <f t="shared" si="201"/>
        <v>0</v>
      </c>
      <c r="GM119" s="41">
        <f t="shared" si="202"/>
        <v>0</v>
      </c>
      <c r="GN119" s="41">
        <f t="shared" si="203"/>
        <v>0</v>
      </c>
      <c r="GO119" s="41">
        <f t="shared" si="204"/>
        <v>0</v>
      </c>
      <c r="GP119" s="41">
        <f t="shared" si="205"/>
        <v>0</v>
      </c>
      <c r="GQ119" s="41">
        <f t="shared" si="206"/>
        <v>0</v>
      </c>
      <c r="GR119" s="180">
        <f t="shared" si="207"/>
        <v>0</v>
      </c>
      <c r="GS119" s="41">
        <f t="shared" si="127"/>
        <v>0</v>
      </c>
      <c r="GT119" s="41">
        <f t="shared" si="128"/>
        <v>0</v>
      </c>
      <c r="GU119" s="41">
        <f t="shared" si="129"/>
        <v>0</v>
      </c>
      <c r="GV119" s="41">
        <f t="shared" si="130"/>
        <v>0</v>
      </c>
      <c r="GW119" s="41">
        <f t="shared" si="131"/>
        <v>0</v>
      </c>
      <c r="GX119" s="41">
        <f t="shared" si="132"/>
        <v>0</v>
      </c>
      <c r="GY119" s="180">
        <f t="shared" si="133"/>
        <v>0</v>
      </c>
      <c r="GZ119" s="41">
        <v>102</v>
      </c>
      <c r="HA119" s="32"/>
      <c r="HB119" s="42">
        <f t="shared" si="211"/>
        <v>0</v>
      </c>
      <c r="HC119" s="44"/>
    </row>
    <row r="120" spans="1:211" ht="30" hidden="1" customHeight="1">
      <c r="A120" s="31" t="s">
        <v>248</v>
      </c>
      <c r="B120" s="32" t="s">
        <v>249</v>
      </c>
      <c r="C120" s="31" t="s">
        <v>184</v>
      </c>
      <c r="D120" s="31" t="s">
        <v>1259</v>
      </c>
      <c r="E120" s="31" t="s">
        <v>43</v>
      </c>
      <c r="F120" s="31" t="s">
        <v>152</v>
      </c>
      <c r="G120" s="33">
        <v>0</v>
      </c>
      <c r="H120" s="33">
        <v>0</v>
      </c>
      <c r="I120" s="33">
        <v>0</v>
      </c>
      <c r="J120" s="34">
        <f>IFERROR(VLOOKUP(A120,#REF!,3,0),0)</f>
        <v>0</v>
      </c>
      <c r="K120" s="34">
        <f t="shared" si="118"/>
        <v>0</v>
      </c>
      <c r="L120" s="34">
        <v>0</v>
      </c>
      <c r="M120" s="34">
        <v>0</v>
      </c>
      <c r="N120" s="35">
        <f t="shared" si="119"/>
        <v>0</v>
      </c>
      <c r="O120" s="35">
        <f t="shared" si="120"/>
        <v>0</v>
      </c>
      <c r="P120" s="36">
        <v>0</v>
      </c>
      <c r="Q120" s="36">
        <f t="shared" si="134"/>
        <v>0</v>
      </c>
      <c r="R120" s="36"/>
      <c r="S120" s="37">
        <f ca="1">SUMIF(ROP!$D$6:$H$65536,A120,ROP!$J$6:$J$65536)</f>
        <v>0</v>
      </c>
      <c r="T120" s="37">
        <f>SUMIF(HASIL!$B:$B,APS!$B120&amp;RIGHT(APS!T$9,2),HASIL!$I:$I)</f>
        <v>0</v>
      </c>
      <c r="U120" s="37">
        <f>SUMIF(HASIL!$B:$B,APS!$B120&amp;RIGHT(APS!U$9,2),HASIL!$I:$I)</f>
        <v>0</v>
      </c>
      <c r="V120" s="37">
        <f>SUMIF(HASIL!$B:$B,APS!$B120&amp;RIGHT(APS!V$9,2),HASIL!$I:$I)</f>
        <v>0</v>
      </c>
      <c r="W120" s="37">
        <f>SUMIF(HASIL!$B:$B,APS!$B120&amp;RIGHT(APS!W$9,2),HASIL!$I:$I)</f>
        <v>0</v>
      </c>
      <c r="X120" s="38">
        <f t="shared" si="121"/>
        <v>0</v>
      </c>
      <c r="Y120" s="38">
        <f t="shared" si="122"/>
        <v>0</v>
      </c>
      <c r="Z120" s="39">
        <f t="shared" si="209"/>
        <v>0</v>
      </c>
      <c r="AA120" s="39">
        <f t="shared" si="124"/>
        <v>0</v>
      </c>
      <c r="AB120" s="40">
        <f t="shared" si="210"/>
        <v>0</v>
      </c>
      <c r="AC120" s="27">
        <v>0</v>
      </c>
      <c r="AD120" s="27"/>
      <c r="AE120" s="27"/>
      <c r="AF120" s="27"/>
      <c r="AG120" s="27"/>
      <c r="AH120" s="27"/>
      <c r="AI120" s="324">
        <f>SUMIF('Rekapitulasi Juni'!$D$9:$D$192,APS!$B120,'Rekapitulasi Juni'!$E$9:$E$192)</f>
        <v>0</v>
      </c>
      <c r="AJ120" s="324">
        <f>SUMIF('Rekapitulasi Juni'!$D$9:$D$192,APS!$B120,'Rekapitulasi Juni'!$F$9:$F$192)</f>
        <v>0</v>
      </c>
      <c r="AK120" s="324">
        <f>SUMIF('Rekapitulasi Juni'!$D$9:$D$192,APS!$B120,'Rekapitulasi Juni'!$K$9:$K$192)</f>
        <v>0</v>
      </c>
      <c r="AL120" s="325">
        <f t="shared" si="135"/>
        <v>0</v>
      </c>
      <c r="AM120" s="325">
        <f t="shared" si="136"/>
        <v>0</v>
      </c>
      <c r="AN120" s="27"/>
      <c r="AO120" s="324">
        <f>SUMIF('Rekapitulasi Juni'!$U$9:$U$192,APS!$B120,'Rekapitulasi Juni'!$V$9:$V$192)</f>
        <v>0</v>
      </c>
      <c r="AP120" s="324">
        <f>SUMIF('Rekapitulasi Juni'!$U$9:$U$192,APS!$B120,'Rekapitulasi Juni'!$W$9:$W$192)</f>
        <v>0</v>
      </c>
      <c r="AQ120" s="27"/>
      <c r="AR120" s="325">
        <f t="shared" si="137"/>
        <v>0</v>
      </c>
      <c r="AS120" s="325">
        <f t="shared" si="138"/>
        <v>0</v>
      </c>
      <c r="AT120" s="27"/>
      <c r="AU120" s="324">
        <f>SUMIF('Rekapitulasi Juni'!$AL$9:$AL$192,APS!$B120,'Rekapitulasi Juni'!$AM$9:$AM$192)</f>
        <v>0</v>
      </c>
      <c r="AV120" s="324">
        <f>SUMIF('Rekapitulasi Juni'!$AL$9:$AL$192,APS!$B120,'Rekapitulasi Juni'!$AN$9:$AN$192)</f>
        <v>0</v>
      </c>
      <c r="AW120" s="27"/>
      <c r="AX120" s="325">
        <f t="shared" si="139"/>
        <v>0</v>
      </c>
      <c r="AY120" s="325">
        <f t="shared" si="140"/>
        <v>0</v>
      </c>
      <c r="AZ120" s="41">
        <f t="shared" si="141"/>
        <v>0</v>
      </c>
      <c r="BA120" s="41">
        <f t="shared" si="142"/>
        <v>0</v>
      </c>
      <c r="BB120" s="41">
        <f t="shared" si="143"/>
        <v>0</v>
      </c>
      <c r="BC120" s="41">
        <f t="shared" si="144"/>
        <v>0</v>
      </c>
      <c r="BD120" s="41">
        <f t="shared" si="145"/>
        <v>0</v>
      </c>
      <c r="BE120" s="41">
        <f t="shared" si="146"/>
        <v>0</v>
      </c>
      <c r="BF120" s="180">
        <f t="shared" si="147"/>
        <v>0</v>
      </c>
      <c r="BG120" s="27">
        <v>0</v>
      </c>
      <c r="BH120" s="27"/>
      <c r="BI120" s="324">
        <f>SUMIF('Rekapitulasi Juni'!$D$214:$D$393,APS!$B120,'Rekapitulasi Juni'!$E$214:$E$393)</f>
        <v>0</v>
      </c>
      <c r="BJ120" s="324">
        <f>SUMIF('Rekapitulasi Juni'!$D$214:$D$393,APS!$B120,'Rekapitulasi Juni'!$F$214:$F$393)</f>
        <v>0</v>
      </c>
      <c r="BK120" s="27"/>
      <c r="BL120" s="325">
        <f t="shared" si="148"/>
        <v>0</v>
      </c>
      <c r="BM120" s="325">
        <f t="shared" si="149"/>
        <v>0</v>
      </c>
      <c r="BN120" s="27"/>
      <c r="BO120" s="324">
        <f>SUMIF('Rekapitulasi Juni'!$U$214:$U$393,APS!$B120,'Rekapitulasi Juni'!$V$214:$V$393)</f>
        <v>0</v>
      </c>
      <c r="BP120" s="324">
        <f>SUMIF('Rekapitulasi Juni'!$U$214:$U$393,APS!$B120,'Rekapitulasi Juni'!$W$214:$W$393)</f>
        <v>0</v>
      </c>
      <c r="BQ120" s="27"/>
      <c r="BR120" s="325">
        <f t="shared" si="150"/>
        <v>0</v>
      </c>
      <c r="BS120" s="325">
        <f t="shared" si="151"/>
        <v>0</v>
      </c>
      <c r="BT120" s="27"/>
      <c r="BU120" s="324">
        <f>SUMIF('Rekapitulasi Juni'!$AL$214:$AL$393,APS!$B120,'Rekapitulasi Juni'!$AM$214:$AM$393)</f>
        <v>0</v>
      </c>
      <c r="BV120" s="324">
        <f>SUMIF('Rekapitulasi Juni'!$AL$214:$AL$393,APS!$B120,'Rekapitulasi Juni'!$AN$214:$AN$393)</f>
        <v>0</v>
      </c>
      <c r="BW120" s="27"/>
      <c r="BX120" s="325">
        <f t="shared" si="152"/>
        <v>0</v>
      </c>
      <c r="BY120" s="325">
        <f t="shared" si="153"/>
        <v>0</v>
      </c>
      <c r="BZ120" s="27"/>
      <c r="CA120" s="324">
        <f>SUMIF('Rekapitulasi Juni'!$BA$214:$BA$393,APS!$B120,'Rekapitulasi Juni'!$BB$214:$BB$393)</f>
        <v>0</v>
      </c>
      <c r="CB120" s="324">
        <f>SUMIF('Rekapitulasi Juni'!$BA$214:$BA$393,APS!$B120,'Rekapitulasi Juni'!$BC$214:$BC$393)</f>
        <v>0</v>
      </c>
      <c r="CC120" s="27"/>
      <c r="CD120" s="325">
        <f t="shared" si="154"/>
        <v>0</v>
      </c>
      <c r="CE120" s="325">
        <f t="shared" si="155"/>
        <v>0</v>
      </c>
      <c r="CF120" s="27"/>
      <c r="CG120" s="324">
        <f>SUMIF('Rekapitulasi Juni'!$BP$214:$BP$393,APS!$B120,'Rekapitulasi Juni'!$BQ$214:$BQ$393)</f>
        <v>0</v>
      </c>
      <c r="CH120" s="324">
        <f>SUMIF('Rekapitulasi Juni'!$BP$214:$BP$393,APS!$B120,'Rekapitulasi Juni'!$BR$214:$BR$393)</f>
        <v>0</v>
      </c>
      <c r="CI120" s="27"/>
      <c r="CJ120" s="325">
        <f t="shared" si="156"/>
        <v>0</v>
      </c>
      <c r="CK120" s="325">
        <f t="shared" si="157"/>
        <v>0</v>
      </c>
      <c r="CL120" s="41">
        <f t="shared" si="158"/>
        <v>0</v>
      </c>
      <c r="CM120" s="41">
        <f t="shared" si="159"/>
        <v>0</v>
      </c>
      <c r="CN120" s="41">
        <f t="shared" si="160"/>
        <v>0</v>
      </c>
      <c r="CO120" s="41">
        <f t="shared" si="161"/>
        <v>0</v>
      </c>
      <c r="CP120" s="41">
        <f t="shared" si="162"/>
        <v>0</v>
      </c>
      <c r="CQ120" s="41">
        <f t="shared" si="163"/>
        <v>0</v>
      </c>
      <c r="CR120" s="180">
        <f t="shared" si="164"/>
        <v>0</v>
      </c>
      <c r="CS120" s="27">
        <v>0</v>
      </c>
      <c r="CT120" s="27"/>
      <c r="CU120" s="324">
        <f>SUMIF('Rekapitulasi Juni'!$D$410:$D$588,APS!$B120,'Rekapitulasi Juni'!$E$410:$E$588)</f>
        <v>0</v>
      </c>
      <c r="CV120" s="324">
        <f>SUMIF('Rekapitulasi Juni'!$D$410:$D$588,APS!$B120,'Rekapitulasi Juni'!$F$410:$F$588)</f>
        <v>0</v>
      </c>
      <c r="CW120" s="27"/>
      <c r="CX120" s="325">
        <f t="shared" si="165"/>
        <v>0</v>
      </c>
      <c r="CY120" s="325">
        <f t="shared" si="166"/>
        <v>0</v>
      </c>
      <c r="CZ120" s="27"/>
      <c r="DA120" s="324">
        <f>SUMIF('Rekapitulasi Juni'!$U$410:$U$588,APS!$B120,'Rekapitulasi Juni'!$V$410:$V$588)</f>
        <v>0</v>
      </c>
      <c r="DB120" s="324">
        <f>SUMIF('Rekapitulasi Juni'!$U$410:$U$588,APS!$B120,'Rekapitulasi Juni'!$W$410:$W$588)</f>
        <v>0</v>
      </c>
      <c r="DC120" s="27"/>
      <c r="DD120" s="325">
        <f t="shared" si="167"/>
        <v>0</v>
      </c>
      <c r="DE120" s="325">
        <f t="shared" si="168"/>
        <v>0</v>
      </c>
      <c r="DF120" s="27"/>
      <c r="DG120" s="324">
        <f>SUMIF('Rekapitulasi Juni'!$AL$410:$AL$588,APS!$B120,'Rekapitulasi Juni'!$AM$410:$AM$588)</f>
        <v>0</v>
      </c>
      <c r="DH120" s="324">
        <f>SUMIF('Rekapitulasi Juni'!$AL$410:$AL$588,APS!$B120,'Rekapitulasi Juni'!$AN$410:$AN$588)</f>
        <v>0</v>
      </c>
      <c r="DI120" s="27"/>
      <c r="DJ120" s="325">
        <f t="shared" si="169"/>
        <v>0</v>
      </c>
      <c r="DK120" s="325">
        <f t="shared" si="170"/>
        <v>0</v>
      </c>
      <c r="DL120" s="27"/>
      <c r="DM120" s="324">
        <f>SUMIF('Rekapitulasi Juni'!$BA$410:$BA$588,APS!$B120,'Rekapitulasi Juni'!$BB$410:$BB$588)</f>
        <v>0</v>
      </c>
      <c r="DN120" s="324">
        <f>SUMIF('Rekapitulasi Juni'!$BA$410:$BA$588,APS!$B120,'Rekapitulasi Juni'!$BC$410:$BC$588)</f>
        <v>0</v>
      </c>
      <c r="DO120" s="324">
        <f>SUMIF('Rekapitulasi Juni'!$BA$410:$BA$588,APS!$B120,'Rekapitulasi Juni'!$BF$410:$BF$588)</f>
        <v>0</v>
      </c>
      <c r="DP120" s="325">
        <f t="shared" si="171"/>
        <v>0</v>
      </c>
      <c r="DQ120" s="325">
        <f t="shared" si="172"/>
        <v>0</v>
      </c>
      <c r="DR120" s="27"/>
      <c r="DS120" s="324">
        <f>SUMIF('Rekapitulasi Juni'!$BP$410:$BP$588,APS!$B120,'Rekapitulasi Juni'!$BQ$410:$BQ$588)</f>
        <v>0</v>
      </c>
      <c r="DT120" s="324">
        <f>SUMIF('Rekapitulasi Juni'!$BP$410:$BP$588,APS!$B120,'Rekapitulasi Juni'!$BR$410:$BR$588)</f>
        <v>0</v>
      </c>
      <c r="DU120" s="27"/>
      <c r="DV120" s="325">
        <f t="shared" si="173"/>
        <v>0</v>
      </c>
      <c r="DW120" s="325">
        <f t="shared" si="174"/>
        <v>0</v>
      </c>
      <c r="DX120" s="41">
        <f t="shared" si="175"/>
        <v>0</v>
      </c>
      <c r="DY120" s="41">
        <f t="shared" si="176"/>
        <v>0</v>
      </c>
      <c r="DZ120" s="41">
        <f t="shared" si="177"/>
        <v>0</v>
      </c>
      <c r="EA120" s="41">
        <f t="shared" si="178"/>
        <v>0</v>
      </c>
      <c r="EB120" s="41">
        <f t="shared" si="179"/>
        <v>0</v>
      </c>
      <c r="EC120" s="41">
        <f t="shared" si="180"/>
        <v>0</v>
      </c>
      <c r="ED120" s="180">
        <f t="shared" si="181"/>
        <v>0</v>
      </c>
      <c r="EE120" s="27">
        <v>0</v>
      </c>
      <c r="EF120" s="27"/>
      <c r="EG120" s="324">
        <f>SUMIF('Rekapitulasi Juni'!$D$608:$D$786,APS!$B120,'Rekapitulasi Juni'!$E$608:$E$786)</f>
        <v>0</v>
      </c>
      <c r="EH120" s="324">
        <f>SUMIF('Rekapitulasi Juni'!$D$608:$D$786,APS!$B120,'Rekapitulasi Juni'!$F$608:$F$786)</f>
        <v>0</v>
      </c>
      <c r="EI120" s="27"/>
      <c r="EJ120" s="325">
        <f t="shared" si="182"/>
        <v>0</v>
      </c>
      <c r="EK120" s="325">
        <f t="shared" si="183"/>
        <v>0</v>
      </c>
      <c r="EL120" s="27"/>
      <c r="EM120" s="324">
        <f>SUMIF('Rekapitulasi Juni'!$U$608:$U$786,APS!$B120,'Rekapitulasi Juni'!$V$608:$V$786)</f>
        <v>0</v>
      </c>
      <c r="EN120" s="324">
        <f>SUMIF('Rekapitulasi Juni'!$U$608:$U$786,APS!$B120,'Rekapitulasi Juni'!$W$608:$W$786)</f>
        <v>0</v>
      </c>
      <c r="EO120" s="27"/>
      <c r="EP120" s="325">
        <f t="shared" si="184"/>
        <v>0</v>
      </c>
      <c r="EQ120" s="325">
        <f t="shared" si="185"/>
        <v>0</v>
      </c>
      <c r="ER120" s="27"/>
      <c r="ES120" s="324">
        <f>SUMIF('Rekapitulasi Juni'!$AL$608:$AL$786,APS!$B120,'Rekapitulasi Juni'!$AM$608:$AM$786)</f>
        <v>0</v>
      </c>
      <c r="ET120" s="324">
        <f>SUMIF('Rekapitulasi Juni'!$AL$608:$AL$786,APS!$B120,'Rekapitulasi Juni'!$AN$608:$AN$786)</f>
        <v>0</v>
      </c>
      <c r="EU120" s="27"/>
      <c r="EV120" s="325">
        <f t="shared" si="186"/>
        <v>0</v>
      </c>
      <c r="EW120" s="325">
        <f t="shared" si="187"/>
        <v>0</v>
      </c>
      <c r="EX120" s="27"/>
      <c r="EY120" s="324">
        <f>SUMIF('Rekapitulasi Juni'!$BA$608:$BA$786,APS!$B120,'Rekapitulasi Juni'!$BB$608:$BB$786)</f>
        <v>0</v>
      </c>
      <c r="EZ120" s="324">
        <f>SUMIF('Rekapitulasi Juni'!$BA$608:$BA$786,APS!$B120,'Rekapitulasi Juni'!$BC$608:$BC$786)</f>
        <v>0</v>
      </c>
      <c r="FA120" s="324">
        <f>SUMIF('Rekapitulasi Juni'!$BA$608:$BA$786,APS!$B120,'Rekapitulasi Juni'!$BF$608:$BF$786)</f>
        <v>0</v>
      </c>
      <c r="FB120" s="325">
        <f t="shared" si="188"/>
        <v>0</v>
      </c>
      <c r="FC120" s="325">
        <f t="shared" si="189"/>
        <v>0</v>
      </c>
      <c r="FD120" s="27"/>
      <c r="FE120" s="27"/>
      <c r="FF120" s="27"/>
      <c r="FG120" s="27"/>
      <c r="FH120" s="27"/>
      <c r="FI120" s="27"/>
      <c r="FJ120" s="41">
        <f t="shared" si="190"/>
        <v>0</v>
      </c>
      <c r="FK120" s="41">
        <f t="shared" si="191"/>
        <v>0</v>
      </c>
      <c r="FL120" s="41">
        <f t="shared" si="192"/>
        <v>0</v>
      </c>
      <c r="FM120" s="41">
        <f t="shared" si="193"/>
        <v>0</v>
      </c>
      <c r="FN120" s="41">
        <f t="shared" si="194"/>
        <v>0</v>
      </c>
      <c r="FO120" s="41">
        <f t="shared" si="195"/>
        <v>0</v>
      </c>
      <c r="FP120" s="180">
        <f t="shared" si="196"/>
        <v>0</v>
      </c>
      <c r="FQ120" s="27"/>
      <c r="FR120" s="27"/>
      <c r="FS120" s="324">
        <f>SUMIF('Rekapitulasi Juni'!$D$804:$D$984,APS!$B120,'Rekapitulasi Juni'!$E$804:$E$984)</f>
        <v>0</v>
      </c>
      <c r="FT120" s="324">
        <f>SUMIF('Rekapitulasi Juni'!$D$804:$D$984,APS!$B120,'Rekapitulasi Juni'!$F$804:$F$984)</f>
        <v>0</v>
      </c>
      <c r="FU120" s="27"/>
      <c r="FV120" s="325">
        <f t="shared" si="197"/>
        <v>0</v>
      </c>
      <c r="FW120" s="325">
        <f t="shared" si="198"/>
        <v>0</v>
      </c>
      <c r="FX120" s="27"/>
      <c r="FY120" s="324">
        <f>SUMIF('Rekapitulasi Juni'!$U$804:$U$984,APS!$B120,'Rekapitulasi Juni'!$V$804:$V$984)</f>
        <v>0</v>
      </c>
      <c r="FZ120" s="324">
        <f>SUMIF('Rekapitulasi Juni'!$U$804:$U$984,APS!$B120,'Rekapitulasi Juni'!$W$804:$W$984)</f>
        <v>0</v>
      </c>
      <c r="GA120" s="27"/>
      <c r="GB120" s="325">
        <f t="shared" si="199"/>
        <v>0</v>
      </c>
      <c r="GC120" s="325">
        <f t="shared" si="200"/>
        <v>0</v>
      </c>
      <c r="GD120" s="27"/>
      <c r="GE120" s="324">
        <f>SUMIF('Rekapitulasi Juni'!$AL$804:$AL$984,APS!$B120,'Rekapitulasi Juni'!$AM$804:$AM$984)</f>
        <v>0</v>
      </c>
      <c r="GF120" s="324">
        <f>SUMIF('Rekapitulasi Juni'!$AL$804:$AL$984,APS!$B120,'Rekapitulasi Juni'!$AN$804:$AN$984)</f>
        <v>0</v>
      </c>
      <c r="GG120" s="27"/>
      <c r="GH120" s="325">
        <f t="shared" si="125"/>
        <v>0</v>
      </c>
      <c r="GI120" s="325">
        <f t="shared" si="126"/>
        <v>0</v>
      </c>
      <c r="GJ120" s="27"/>
      <c r="GK120" s="27"/>
      <c r="GL120" s="41">
        <f t="shared" si="201"/>
        <v>0</v>
      </c>
      <c r="GM120" s="41">
        <f t="shared" si="202"/>
        <v>0</v>
      </c>
      <c r="GN120" s="41">
        <f t="shared" si="203"/>
        <v>0</v>
      </c>
      <c r="GO120" s="41">
        <f t="shared" si="204"/>
        <v>0</v>
      </c>
      <c r="GP120" s="41">
        <f t="shared" si="205"/>
        <v>0</v>
      </c>
      <c r="GQ120" s="41">
        <f t="shared" si="206"/>
        <v>0</v>
      </c>
      <c r="GR120" s="180">
        <f t="shared" si="207"/>
        <v>0</v>
      </c>
      <c r="GS120" s="41">
        <f t="shared" si="127"/>
        <v>0</v>
      </c>
      <c r="GT120" s="41">
        <f t="shared" si="128"/>
        <v>0</v>
      </c>
      <c r="GU120" s="41">
        <f t="shared" si="129"/>
        <v>0</v>
      </c>
      <c r="GV120" s="41">
        <f t="shared" si="130"/>
        <v>0</v>
      </c>
      <c r="GW120" s="41">
        <f t="shared" si="131"/>
        <v>0</v>
      </c>
      <c r="GX120" s="41">
        <f t="shared" si="132"/>
        <v>0</v>
      </c>
      <c r="GY120" s="180">
        <f t="shared" si="133"/>
        <v>0</v>
      </c>
      <c r="GZ120" s="41">
        <v>103</v>
      </c>
      <c r="HA120" s="32"/>
      <c r="HB120" s="42">
        <f t="shared" si="211"/>
        <v>0</v>
      </c>
      <c r="HC120" s="44"/>
    </row>
    <row r="121" spans="1:211" ht="30" hidden="1" customHeight="1">
      <c r="A121" s="31" t="s">
        <v>250</v>
      </c>
      <c r="B121" s="32" t="s">
        <v>251</v>
      </c>
      <c r="C121" s="31" t="s">
        <v>184</v>
      </c>
      <c r="D121" s="31" t="s">
        <v>1259</v>
      </c>
      <c r="E121" s="31" t="s">
        <v>43</v>
      </c>
      <c r="F121" s="31" t="s">
        <v>152</v>
      </c>
      <c r="G121" s="33">
        <v>20</v>
      </c>
      <c r="H121" s="33">
        <v>0</v>
      </c>
      <c r="I121" s="33">
        <v>0</v>
      </c>
      <c r="J121" s="34">
        <f>IFERROR(VLOOKUP(A121,#REF!,3,0),0)</f>
        <v>0</v>
      </c>
      <c r="K121" s="34">
        <f t="shared" si="118"/>
        <v>0</v>
      </c>
      <c r="L121" s="34">
        <v>0</v>
      </c>
      <c r="M121" s="34">
        <v>0</v>
      </c>
      <c r="N121" s="35">
        <f t="shared" si="119"/>
        <v>20</v>
      </c>
      <c r="O121" s="35">
        <f t="shared" si="120"/>
        <v>20</v>
      </c>
      <c r="P121" s="36">
        <v>0</v>
      </c>
      <c r="Q121" s="36">
        <f t="shared" si="134"/>
        <v>0</v>
      </c>
      <c r="R121" s="36"/>
      <c r="S121" s="37">
        <f ca="1">SUMIF(ROP!$D$6:$H$65536,A121,ROP!$J$6:$J$65536)</f>
        <v>0</v>
      </c>
      <c r="T121" s="37">
        <f>SUMIF(HASIL!$B:$B,APS!$B121&amp;RIGHT(APS!T$9,2),HASIL!$I:$I)</f>
        <v>0</v>
      </c>
      <c r="U121" s="37">
        <f>SUMIF(HASIL!$B:$B,APS!$B121&amp;RIGHT(APS!U$9,2),HASIL!$I:$I)</f>
        <v>0</v>
      </c>
      <c r="V121" s="37">
        <f>SUMIF(HASIL!$B:$B,APS!$B121&amp;RIGHT(APS!V$9,2),HASIL!$I:$I)</f>
        <v>0</v>
      </c>
      <c r="W121" s="37">
        <f>SUMIF(HASIL!$B:$B,APS!$B121&amp;RIGHT(APS!W$9,2),HASIL!$I:$I)</f>
        <v>0</v>
      </c>
      <c r="X121" s="38">
        <f t="shared" si="121"/>
        <v>0</v>
      </c>
      <c r="Y121" s="38">
        <f t="shared" si="122"/>
        <v>0</v>
      </c>
      <c r="Z121" s="39">
        <f t="shared" si="209"/>
        <v>0</v>
      </c>
      <c r="AA121" s="39">
        <f t="shared" si="124"/>
        <v>0</v>
      </c>
      <c r="AB121" s="40">
        <f t="shared" si="210"/>
        <v>0</v>
      </c>
      <c r="AC121" s="27">
        <v>0</v>
      </c>
      <c r="AD121" s="27"/>
      <c r="AE121" s="27"/>
      <c r="AF121" s="27"/>
      <c r="AG121" s="27"/>
      <c r="AH121" s="27"/>
      <c r="AI121" s="324">
        <f>SUMIF('Rekapitulasi Juni'!$D$9:$D$192,APS!$B121,'Rekapitulasi Juni'!$E$9:$E$192)</f>
        <v>0</v>
      </c>
      <c r="AJ121" s="324">
        <f>SUMIF('Rekapitulasi Juni'!$D$9:$D$192,APS!$B121,'Rekapitulasi Juni'!$F$9:$F$192)</f>
        <v>0</v>
      </c>
      <c r="AK121" s="324">
        <f>SUMIF('Rekapitulasi Juni'!$D$9:$D$192,APS!$B121,'Rekapitulasi Juni'!$K$9:$K$192)</f>
        <v>0</v>
      </c>
      <c r="AL121" s="325">
        <f t="shared" si="135"/>
        <v>0</v>
      </c>
      <c r="AM121" s="325">
        <f t="shared" si="136"/>
        <v>0</v>
      </c>
      <c r="AN121" s="27"/>
      <c r="AO121" s="324">
        <f>SUMIF('Rekapitulasi Juni'!$U$9:$U$192,APS!$B121,'Rekapitulasi Juni'!$V$9:$V$192)</f>
        <v>0</v>
      </c>
      <c r="AP121" s="324">
        <f>SUMIF('Rekapitulasi Juni'!$U$9:$U$192,APS!$B121,'Rekapitulasi Juni'!$W$9:$W$192)</f>
        <v>0</v>
      </c>
      <c r="AQ121" s="27"/>
      <c r="AR121" s="325">
        <f t="shared" si="137"/>
        <v>0</v>
      </c>
      <c r="AS121" s="325">
        <f t="shared" si="138"/>
        <v>0</v>
      </c>
      <c r="AT121" s="27"/>
      <c r="AU121" s="324">
        <f>SUMIF('Rekapitulasi Juni'!$AL$9:$AL$192,APS!$B121,'Rekapitulasi Juni'!$AM$9:$AM$192)</f>
        <v>0</v>
      </c>
      <c r="AV121" s="324">
        <f>SUMIF('Rekapitulasi Juni'!$AL$9:$AL$192,APS!$B121,'Rekapitulasi Juni'!$AN$9:$AN$192)</f>
        <v>0</v>
      </c>
      <c r="AW121" s="27"/>
      <c r="AX121" s="325">
        <f t="shared" si="139"/>
        <v>0</v>
      </c>
      <c r="AY121" s="325">
        <f t="shared" si="140"/>
        <v>0</v>
      </c>
      <c r="AZ121" s="41">
        <f t="shared" si="141"/>
        <v>0</v>
      </c>
      <c r="BA121" s="41">
        <f t="shared" si="142"/>
        <v>0</v>
      </c>
      <c r="BB121" s="41">
        <f t="shared" si="143"/>
        <v>0</v>
      </c>
      <c r="BC121" s="41">
        <f t="shared" si="144"/>
        <v>0</v>
      </c>
      <c r="BD121" s="41">
        <f t="shared" si="145"/>
        <v>0</v>
      </c>
      <c r="BE121" s="41">
        <f t="shared" si="146"/>
        <v>0</v>
      </c>
      <c r="BF121" s="180">
        <f t="shared" si="147"/>
        <v>0</v>
      </c>
      <c r="BG121" s="27">
        <v>0</v>
      </c>
      <c r="BH121" s="27"/>
      <c r="BI121" s="324">
        <f>SUMIF('Rekapitulasi Juni'!$D$214:$D$393,APS!$B121,'Rekapitulasi Juni'!$E$214:$E$393)</f>
        <v>0</v>
      </c>
      <c r="BJ121" s="324">
        <f>SUMIF('Rekapitulasi Juni'!$D$214:$D$393,APS!$B121,'Rekapitulasi Juni'!$F$214:$F$393)</f>
        <v>0</v>
      </c>
      <c r="BK121" s="27"/>
      <c r="BL121" s="325">
        <f t="shared" si="148"/>
        <v>0</v>
      </c>
      <c r="BM121" s="325">
        <f t="shared" si="149"/>
        <v>0</v>
      </c>
      <c r="BN121" s="27"/>
      <c r="BO121" s="324">
        <f>SUMIF('Rekapitulasi Juni'!$U$214:$U$393,APS!$B121,'Rekapitulasi Juni'!$V$214:$V$393)</f>
        <v>0</v>
      </c>
      <c r="BP121" s="324">
        <f>SUMIF('Rekapitulasi Juni'!$U$214:$U$393,APS!$B121,'Rekapitulasi Juni'!$W$214:$W$393)</f>
        <v>0</v>
      </c>
      <c r="BQ121" s="27"/>
      <c r="BR121" s="325">
        <f t="shared" si="150"/>
        <v>0</v>
      </c>
      <c r="BS121" s="325">
        <f t="shared" si="151"/>
        <v>0</v>
      </c>
      <c r="BT121" s="27"/>
      <c r="BU121" s="324">
        <f>SUMIF('Rekapitulasi Juni'!$AL$214:$AL$393,APS!$B121,'Rekapitulasi Juni'!$AM$214:$AM$393)</f>
        <v>0</v>
      </c>
      <c r="BV121" s="324">
        <f>SUMIF('Rekapitulasi Juni'!$AL$214:$AL$393,APS!$B121,'Rekapitulasi Juni'!$AN$214:$AN$393)</f>
        <v>0</v>
      </c>
      <c r="BW121" s="27"/>
      <c r="BX121" s="325">
        <f t="shared" si="152"/>
        <v>0</v>
      </c>
      <c r="BY121" s="325">
        <f t="shared" si="153"/>
        <v>0</v>
      </c>
      <c r="BZ121" s="27"/>
      <c r="CA121" s="324">
        <f>SUMIF('Rekapitulasi Juni'!$BA$214:$BA$393,APS!$B121,'Rekapitulasi Juni'!$BB$214:$BB$393)</f>
        <v>0</v>
      </c>
      <c r="CB121" s="324">
        <f>SUMIF('Rekapitulasi Juni'!$BA$214:$BA$393,APS!$B121,'Rekapitulasi Juni'!$BC$214:$BC$393)</f>
        <v>0</v>
      </c>
      <c r="CC121" s="27"/>
      <c r="CD121" s="325">
        <f t="shared" si="154"/>
        <v>0</v>
      </c>
      <c r="CE121" s="325">
        <f t="shared" si="155"/>
        <v>0</v>
      </c>
      <c r="CF121" s="27"/>
      <c r="CG121" s="324">
        <f>SUMIF('Rekapitulasi Juni'!$BP$214:$BP$393,APS!$B121,'Rekapitulasi Juni'!$BQ$214:$BQ$393)</f>
        <v>0</v>
      </c>
      <c r="CH121" s="324">
        <f>SUMIF('Rekapitulasi Juni'!$BP$214:$BP$393,APS!$B121,'Rekapitulasi Juni'!$BR$214:$BR$393)</f>
        <v>0</v>
      </c>
      <c r="CI121" s="27"/>
      <c r="CJ121" s="325">
        <f t="shared" si="156"/>
        <v>0</v>
      </c>
      <c r="CK121" s="325">
        <f t="shared" si="157"/>
        <v>0</v>
      </c>
      <c r="CL121" s="41">
        <f t="shared" si="158"/>
        <v>0</v>
      </c>
      <c r="CM121" s="41">
        <f t="shared" si="159"/>
        <v>0</v>
      </c>
      <c r="CN121" s="41">
        <f t="shared" si="160"/>
        <v>0</v>
      </c>
      <c r="CO121" s="41">
        <f t="shared" si="161"/>
        <v>0</v>
      </c>
      <c r="CP121" s="41">
        <f t="shared" si="162"/>
        <v>0</v>
      </c>
      <c r="CQ121" s="41">
        <f t="shared" si="163"/>
        <v>0</v>
      </c>
      <c r="CR121" s="180">
        <f t="shared" si="164"/>
        <v>0</v>
      </c>
      <c r="CS121" s="27">
        <v>0</v>
      </c>
      <c r="CT121" s="27"/>
      <c r="CU121" s="324">
        <f>SUMIF('Rekapitulasi Juni'!$D$410:$D$588,APS!$B121,'Rekapitulasi Juni'!$E$410:$E$588)</f>
        <v>0</v>
      </c>
      <c r="CV121" s="324">
        <f>SUMIF('Rekapitulasi Juni'!$D$410:$D$588,APS!$B121,'Rekapitulasi Juni'!$F$410:$F$588)</f>
        <v>0</v>
      </c>
      <c r="CW121" s="27"/>
      <c r="CX121" s="325">
        <f t="shared" si="165"/>
        <v>0</v>
      </c>
      <c r="CY121" s="325">
        <f t="shared" si="166"/>
        <v>0</v>
      </c>
      <c r="CZ121" s="27"/>
      <c r="DA121" s="324">
        <f>SUMIF('Rekapitulasi Juni'!$U$410:$U$588,APS!$B121,'Rekapitulasi Juni'!$V$410:$V$588)</f>
        <v>0</v>
      </c>
      <c r="DB121" s="324">
        <f>SUMIF('Rekapitulasi Juni'!$U$410:$U$588,APS!$B121,'Rekapitulasi Juni'!$W$410:$W$588)</f>
        <v>0</v>
      </c>
      <c r="DC121" s="27"/>
      <c r="DD121" s="325">
        <f t="shared" si="167"/>
        <v>0</v>
      </c>
      <c r="DE121" s="325">
        <f t="shared" si="168"/>
        <v>0</v>
      </c>
      <c r="DF121" s="27"/>
      <c r="DG121" s="324">
        <f>SUMIF('Rekapitulasi Juni'!$AL$410:$AL$588,APS!$B121,'Rekapitulasi Juni'!$AM$410:$AM$588)</f>
        <v>0</v>
      </c>
      <c r="DH121" s="324">
        <f>SUMIF('Rekapitulasi Juni'!$AL$410:$AL$588,APS!$B121,'Rekapitulasi Juni'!$AN$410:$AN$588)</f>
        <v>0</v>
      </c>
      <c r="DI121" s="27"/>
      <c r="DJ121" s="325">
        <f t="shared" si="169"/>
        <v>0</v>
      </c>
      <c r="DK121" s="325">
        <f t="shared" si="170"/>
        <v>0</v>
      </c>
      <c r="DL121" s="27"/>
      <c r="DM121" s="324">
        <f>SUMIF('Rekapitulasi Juni'!$BA$410:$BA$588,APS!$B121,'Rekapitulasi Juni'!$BB$410:$BB$588)</f>
        <v>0</v>
      </c>
      <c r="DN121" s="324">
        <f>SUMIF('Rekapitulasi Juni'!$BA$410:$BA$588,APS!$B121,'Rekapitulasi Juni'!$BC$410:$BC$588)</f>
        <v>0</v>
      </c>
      <c r="DO121" s="324">
        <f>SUMIF('Rekapitulasi Juni'!$BA$410:$BA$588,APS!$B121,'Rekapitulasi Juni'!$BF$410:$BF$588)</f>
        <v>0</v>
      </c>
      <c r="DP121" s="325">
        <f t="shared" si="171"/>
        <v>0</v>
      </c>
      <c r="DQ121" s="325">
        <f t="shared" si="172"/>
        <v>0</v>
      </c>
      <c r="DR121" s="27"/>
      <c r="DS121" s="324">
        <f>SUMIF('Rekapitulasi Juni'!$BP$410:$BP$588,APS!$B121,'Rekapitulasi Juni'!$BQ$410:$BQ$588)</f>
        <v>0</v>
      </c>
      <c r="DT121" s="324">
        <f>SUMIF('Rekapitulasi Juni'!$BP$410:$BP$588,APS!$B121,'Rekapitulasi Juni'!$BR$410:$BR$588)</f>
        <v>0</v>
      </c>
      <c r="DU121" s="27"/>
      <c r="DV121" s="325">
        <f t="shared" si="173"/>
        <v>0</v>
      </c>
      <c r="DW121" s="325">
        <f t="shared" si="174"/>
        <v>0</v>
      </c>
      <c r="DX121" s="41">
        <f t="shared" si="175"/>
        <v>0</v>
      </c>
      <c r="DY121" s="41">
        <f t="shared" si="176"/>
        <v>0</v>
      </c>
      <c r="DZ121" s="41">
        <f t="shared" si="177"/>
        <v>0</v>
      </c>
      <c r="EA121" s="41">
        <f t="shared" si="178"/>
        <v>0</v>
      </c>
      <c r="EB121" s="41">
        <f t="shared" si="179"/>
        <v>0</v>
      </c>
      <c r="EC121" s="41">
        <f t="shared" si="180"/>
        <v>0</v>
      </c>
      <c r="ED121" s="180">
        <f t="shared" si="181"/>
        <v>0</v>
      </c>
      <c r="EE121" s="27">
        <v>0</v>
      </c>
      <c r="EF121" s="27"/>
      <c r="EG121" s="324">
        <f>SUMIF('Rekapitulasi Juni'!$D$608:$D$786,APS!$B121,'Rekapitulasi Juni'!$E$608:$E$786)</f>
        <v>0</v>
      </c>
      <c r="EH121" s="324">
        <f>SUMIF('Rekapitulasi Juni'!$D$608:$D$786,APS!$B121,'Rekapitulasi Juni'!$F$608:$F$786)</f>
        <v>0</v>
      </c>
      <c r="EI121" s="27"/>
      <c r="EJ121" s="325">
        <f t="shared" si="182"/>
        <v>0</v>
      </c>
      <c r="EK121" s="325">
        <f t="shared" si="183"/>
        <v>0</v>
      </c>
      <c r="EL121" s="27"/>
      <c r="EM121" s="324">
        <f>SUMIF('Rekapitulasi Juni'!$U$608:$U$786,APS!$B121,'Rekapitulasi Juni'!$V$608:$V$786)</f>
        <v>0</v>
      </c>
      <c r="EN121" s="324">
        <f>SUMIF('Rekapitulasi Juni'!$U$608:$U$786,APS!$B121,'Rekapitulasi Juni'!$W$608:$W$786)</f>
        <v>0</v>
      </c>
      <c r="EO121" s="27"/>
      <c r="EP121" s="325">
        <f t="shared" si="184"/>
        <v>0</v>
      </c>
      <c r="EQ121" s="325">
        <f t="shared" si="185"/>
        <v>0</v>
      </c>
      <c r="ER121" s="27"/>
      <c r="ES121" s="324">
        <f>SUMIF('Rekapitulasi Juni'!$AL$608:$AL$786,APS!$B121,'Rekapitulasi Juni'!$AM$608:$AM$786)</f>
        <v>0</v>
      </c>
      <c r="ET121" s="324">
        <f>SUMIF('Rekapitulasi Juni'!$AL$608:$AL$786,APS!$B121,'Rekapitulasi Juni'!$AN$608:$AN$786)</f>
        <v>0</v>
      </c>
      <c r="EU121" s="27"/>
      <c r="EV121" s="325">
        <f t="shared" si="186"/>
        <v>0</v>
      </c>
      <c r="EW121" s="325">
        <f t="shared" si="187"/>
        <v>0</v>
      </c>
      <c r="EX121" s="27"/>
      <c r="EY121" s="324">
        <f>SUMIF('Rekapitulasi Juni'!$BA$608:$BA$786,APS!$B121,'Rekapitulasi Juni'!$BB$608:$BB$786)</f>
        <v>0</v>
      </c>
      <c r="EZ121" s="324">
        <f>SUMIF('Rekapitulasi Juni'!$BA$608:$BA$786,APS!$B121,'Rekapitulasi Juni'!$BC$608:$BC$786)</f>
        <v>0</v>
      </c>
      <c r="FA121" s="324">
        <f>SUMIF('Rekapitulasi Juni'!$BA$608:$BA$786,APS!$B121,'Rekapitulasi Juni'!$BF$608:$BF$786)</f>
        <v>0</v>
      </c>
      <c r="FB121" s="325">
        <f t="shared" si="188"/>
        <v>0</v>
      </c>
      <c r="FC121" s="325">
        <f t="shared" si="189"/>
        <v>0</v>
      </c>
      <c r="FD121" s="27"/>
      <c r="FE121" s="27"/>
      <c r="FF121" s="27"/>
      <c r="FG121" s="27"/>
      <c r="FH121" s="27"/>
      <c r="FI121" s="27"/>
      <c r="FJ121" s="41">
        <f t="shared" si="190"/>
        <v>0</v>
      </c>
      <c r="FK121" s="41">
        <f t="shared" si="191"/>
        <v>0</v>
      </c>
      <c r="FL121" s="41">
        <f t="shared" si="192"/>
        <v>0</v>
      </c>
      <c r="FM121" s="41">
        <f t="shared" si="193"/>
        <v>0</v>
      </c>
      <c r="FN121" s="41">
        <f t="shared" si="194"/>
        <v>0</v>
      </c>
      <c r="FO121" s="41">
        <f t="shared" si="195"/>
        <v>0</v>
      </c>
      <c r="FP121" s="180">
        <f t="shared" si="196"/>
        <v>0</v>
      </c>
      <c r="FQ121" s="27"/>
      <c r="FR121" s="27"/>
      <c r="FS121" s="324">
        <f>SUMIF('Rekapitulasi Juni'!$D$804:$D$984,APS!$B121,'Rekapitulasi Juni'!$E$804:$E$984)</f>
        <v>0</v>
      </c>
      <c r="FT121" s="324">
        <f>SUMIF('Rekapitulasi Juni'!$D$804:$D$984,APS!$B121,'Rekapitulasi Juni'!$F$804:$F$984)</f>
        <v>0</v>
      </c>
      <c r="FU121" s="27"/>
      <c r="FV121" s="325">
        <f t="shared" si="197"/>
        <v>0</v>
      </c>
      <c r="FW121" s="325">
        <f t="shared" si="198"/>
        <v>0</v>
      </c>
      <c r="FX121" s="27"/>
      <c r="FY121" s="324">
        <f>SUMIF('Rekapitulasi Juni'!$U$804:$U$984,APS!$B121,'Rekapitulasi Juni'!$V$804:$V$984)</f>
        <v>0</v>
      </c>
      <c r="FZ121" s="324">
        <f>SUMIF('Rekapitulasi Juni'!$U$804:$U$984,APS!$B121,'Rekapitulasi Juni'!$W$804:$W$984)</f>
        <v>0</v>
      </c>
      <c r="GA121" s="27"/>
      <c r="GB121" s="325">
        <f t="shared" si="199"/>
        <v>0</v>
      </c>
      <c r="GC121" s="325">
        <f t="shared" si="200"/>
        <v>0</v>
      </c>
      <c r="GD121" s="27"/>
      <c r="GE121" s="324">
        <f>SUMIF('Rekapitulasi Juni'!$AL$804:$AL$984,APS!$B121,'Rekapitulasi Juni'!$AM$804:$AM$984)</f>
        <v>0</v>
      </c>
      <c r="GF121" s="324">
        <f>SUMIF('Rekapitulasi Juni'!$AL$804:$AL$984,APS!$B121,'Rekapitulasi Juni'!$AN$804:$AN$984)</f>
        <v>0</v>
      </c>
      <c r="GG121" s="27"/>
      <c r="GH121" s="325">
        <f t="shared" si="125"/>
        <v>0</v>
      </c>
      <c r="GI121" s="325">
        <f t="shared" si="126"/>
        <v>0</v>
      </c>
      <c r="GJ121" s="27"/>
      <c r="GK121" s="27"/>
      <c r="GL121" s="41">
        <f t="shared" si="201"/>
        <v>0</v>
      </c>
      <c r="GM121" s="41">
        <f t="shared" si="202"/>
        <v>0</v>
      </c>
      <c r="GN121" s="41">
        <f t="shared" si="203"/>
        <v>0</v>
      </c>
      <c r="GO121" s="41">
        <f t="shared" si="204"/>
        <v>0</v>
      </c>
      <c r="GP121" s="41">
        <f t="shared" si="205"/>
        <v>0</v>
      </c>
      <c r="GQ121" s="41">
        <f t="shared" si="206"/>
        <v>0</v>
      </c>
      <c r="GR121" s="180">
        <f t="shared" si="207"/>
        <v>0</v>
      </c>
      <c r="GS121" s="41">
        <f t="shared" si="127"/>
        <v>0</v>
      </c>
      <c r="GT121" s="41">
        <f t="shared" si="128"/>
        <v>0</v>
      </c>
      <c r="GU121" s="41">
        <f t="shared" si="129"/>
        <v>0</v>
      </c>
      <c r="GV121" s="41">
        <f t="shared" si="130"/>
        <v>0</v>
      </c>
      <c r="GW121" s="41">
        <f t="shared" si="131"/>
        <v>0</v>
      </c>
      <c r="GX121" s="41">
        <f t="shared" si="132"/>
        <v>0</v>
      </c>
      <c r="GY121" s="180">
        <f t="shared" si="133"/>
        <v>0</v>
      </c>
      <c r="GZ121" s="41">
        <v>104</v>
      </c>
      <c r="HA121" s="32"/>
      <c r="HB121" s="42">
        <f t="shared" si="211"/>
        <v>-20</v>
      </c>
      <c r="HC121" s="44"/>
    </row>
    <row r="122" spans="1:211" ht="30" customHeight="1">
      <c r="A122" s="31" t="s">
        <v>252</v>
      </c>
      <c r="B122" s="32" t="s">
        <v>253</v>
      </c>
      <c r="C122" s="31" t="s">
        <v>184</v>
      </c>
      <c r="D122" s="31" t="s">
        <v>1259</v>
      </c>
      <c r="E122" s="31" t="s">
        <v>43</v>
      </c>
      <c r="F122" s="31" t="s">
        <v>152</v>
      </c>
      <c r="G122" s="33">
        <v>30</v>
      </c>
      <c r="H122" s="33">
        <v>0</v>
      </c>
      <c r="I122" s="33">
        <v>0</v>
      </c>
      <c r="J122" s="34">
        <f>IFERROR(VLOOKUP(A122,#REF!,3,0),0)</f>
        <v>0</v>
      </c>
      <c r="K122" s="34">
        <f t="shared" si="118"/>
        <v>-22</v>
      </c>
      <c r="L122" s="34">
        <v>22</v>
      </c>
      <c r="M122" s="34">
        <v>0</v>
      </c>
      <c r="N122" s="35">
        <f t="shared" si="119"/>
        <v>52</v>
      </c>
      <c r="O122" s="35">
        <f t="shared" si="120"/>
        <v>52</v>
      </c>
      <c r="P122" s="36">
        <v>50</v>
      </c>
      <c r="Q122" s="36">
        <f t="shared" si="134"/>
        <v>28</v>
      </c>
      <c r="R122" s="36"/>
      <c r="S122" s="37">
        <f ca="1">SUMIF(ROP!$D$6:$H$65536,A122,ROP!$J$6:$J$65536)</f>
        <v>30</v>
      </c>
      <c r="T122" s="37">
        <f>SUMIF(HASIL!$B:$B,APS!$B122&amp;RIGHT(APS!T$9,2),HASIL!$I:$I)</f>
        <v>0</v>
      </c>
      <c r="U122" s="37">
        <f>SUMIF(HASIL!$B:$B,APS!$B122&amp;RIGHT(APS!U$9,2),HASIL!$I:$I)</f>
        <v>0</v>
      </c>
      <c r="V122" s="37">
        <f>SUMIF(HASIL!$B:$B,APS!$B122&amp;RIGHT(APS!V$9,2),HASIL!$I:$I)</f>
        <v>0</v>
      </c>
      <c r="W122" s="37">
        <f>SUMIF(HASIL!$B:$B,APS!$B122&amp;RIGHT(APS!W$9,2),HASIL!$I:$I)</f>
        <v>0</v>
      </c>
      <c r="X122" s="38">
        <f t="shared" si="121"/>
        <v>0</v>
      </c>
      <c r="Y122" s="38">
        <f t="shared" si="122"/>
        <v>-28</v>
      </c>
      <c r="Z122" s="39">
        <f t="shared" si="209"/>
        <v>0</v>
      </c>
      <c r="AA122" s="39">
        <f t="shared" si="124"/>
        <v>28</v>
      </c>
      <c r="AB122" s="40">
        <f t="shared" si="210"/>
        <v>50</v>
      </c>
      <c r="AC122" s="27">
        <v>50</v>
      </c>
      <c r="AD122" s="27"/>
      <c r="AE122" s="27"/>
      <c r="AF122" s="27"/>
      <c r="AG122" s="27"/>
      <c r="AH122" s="27"/>
      <c r="AI122" s="324">
        <f>SUMIF('Rekapitulasi Juni'!$D$9:$D$192,APS!$B122,'Rekapitulasi Juni'!$E$9:$E$192)</f>
        <v>0</v>
      </c>
      <c r="AJ122" s="324">
        <f>SUMIF('Rekapitulasi Juni'!$D$9:$D$192,APS!$B122,'Rekapitulasi Juni'!$F$9:$F$192)</f>
        <v>0</v>
      </c>
      <c r="AK122" s="324">
        <f>SUMIF('Rekapitulasi Juni'!$D$9:$D$192,APS!$B122,'Rekapitulasi Juni'!$K$9:$K$192)</f>
        <v>0</v>
      </c>
      <c r="AL122" s="325">
        <f t="shared" si="135"/>
        <v>0</v>
      </c>
      <c r="AM122" s="325">
        <f t="shared" si="136"/>
        <v>0</v>
      </c>
      <c r="AN122" s="27"/>
      <c r="AO122" s="324">
        <f>SUMIF('Rekapitulasi Juni'!$U$9:$U$192,APS!$B122,'Rekapitulasi Juni'!$V$9:$V$192)</f>
        <v>0</v>
      </c>
      <c r="AP122" s="324">
        <f>SUMIF('Rekapitulasi Juni'!$U$9:$U$192,APS!$B122,'Rekapitulasi Juni'!$W$9:$W$192)</f>
        <v>0</v>
      </c>
      <c r="AQ122" s="27"/>
      <c r="AR122" s="325">
        <f t="shared" si="137"/>
        <v>0</v>
      </c>
      <c r="AS122" s="325">
        <f t="shared" si="138"/>
        <v>0</v>
      </c>
      <c r="AT122" s="27"/>
      <c r="AU122" s="324">
        <f>SUMIF('Rekapitulasi Juni'!$AL$9:$AL$192,APS!$B122,'Rekapitulasi Juni'!$AM$9:$AM$192)</f>
        <v>0</v>
      </c>
      <c r="AV122" s="324">
        <f>SUMIF('Rekapitulasi Juni'!$AL$9:$AL$192,APS!$B122,'Rekapitulasi Juni'!$AN$9:$AN$192)</f>
        <v>0</v>
      </c>
      <c r="AW122" s="27"/>
      <c r="AX122" s="325">
        <f t="shared" si="139"/>
        <v>0</v>
      </c>
      <c r="AY122" s="325">
        <f t="shared" si="140"/>
        <v>0</v>
      </c>
      <c r="AZ122" s="41">
        <f t="shared" si="141"/>
        <v>0</v>
      </c>
      <c r="BA122" s="41">
        <f t="shared" si="142"/>
        <v>0</v>
      </c>
      <c r="BB122" s="41">
        <f t="shared" si="143"/>
        <v>0</v>
      </c>
      <c r="BC122" s="41">
        <f t="shared" si="144"/>
        <v>0</v>
      </c>
      <c r="BD122" s="41">
        <f t="shared" si="145"/>
        <v>0</v>
      </c>
      <c r="BE122" s="41">
        <f t="shared" si="146"/>
        <v>0</v>
      </c>
      <c r="BF122" s="180">
        <f t="shared" si="147"/>
        <v>0</v>
      </c>
      <c r="BG122" s="27">
        <v>0</v>
      </c>
      <c r="BH122" s="27"/>
      <c r="BI122" s="324">
        <f>SUMIF('Rekapitulasi Juni'!$D$214:$D$393,APS!$B122,'Rekapitulasi Juni'!$E$214:$E$393)</f>
        <v>0</v>
      </c>
      <c r="BJ122" s="324">
        <f>SUMIF('Rekapitulasi Juni'!$D$214:$D$393,APS!$B122,'Rekapitulasi Juni'!$F$214:$F$393)</f>
        <v>0</v>
      </c>
      <c r="BK122" s="27"/>
      <c r="BL122" s="325">
        <f t="shared" si="148"/>
        <v>0</v>
      </c>
      <c r="BM122" s="325">
        <f t="shared" si="149"/>
        <v>0</v>
      </c>
      <c r="BN122" s="27"/>
      <c r="BO122" s="324">
        <f>SUMIF('Rekapitulasi Juni'!$U$214:$U$393,APS!$B122,'Rekapitulasi Juni'!$V$214:$V$393)</f>
        <v>0</v>
      </c>
      <c r="BP122" s="324">
        <f>SUMIF('Rekapitulasi Juni'!$U$214:$U$393,APS!$B122,'Rekapitulasi Juni'!$W$214:$W$393)</f>
        <v>0</v>
      </c>
      <c r="BQ122" s="27"/>
      <c r="BR122" s="325">
        <f t="shared" si="150"/>
        <v>0</v>
      </c>
      <c r="BS122" s="325">
        <f t="shared" si="151"/>
        <v>0</v>
      </c>
      <c r="BT122" s="27"/>
      <c r="BU122" s="324">
        <f>SUMIF('Rekapitulasi Juni'!$AL$214:$AL$393,APS!$B122,'Rekapitulasi Juni'!$AM$214:$AM$393)</f>
        <v>0</v>
      </c>
      <c r="BV122" s="324">
        <f>SUMIF('Rekapitulasi Juni'!$AL$214:$AL$393,APS!$B122,'Rekapitulasi Juni'!$AN$214:$AN$393)</f>
        <v>28</v>
      </c>
      <c r="BW122" s="27"/>
      <c r="BX122" s="325">
        <f t="shared" si="152"/>
        <v>0</v>
      </c>
      <c r="BY122" s="325">
        <f t="shared" si="153"/>
        <v>0</v>
      </c>
      <c r="BZ122" s="27">
        <v>28</v>
      </c>
      <c r="CA122" s="324">
        <f>SUMIF('Rekapitulasi Juni'!$BA$214:$BA$393,APS!$B122,'Rekapitulasi Juni'!$BB$214:$BB$393)</f>
        <v>0</v>
      </c>
      <c r="CB122" s="324">
        <f>SUMIF('Rekapitulasi Juni'!$BA$214:$BA$393,APS!$B122,'Rekapitulasi Juni'!$BC$214:$BC$393)</f>
        <v>0</v>
      </c>
      <c r="CC122" s="27"/>
      <c r="CD122" s="325">
        <f t="shared" si="154"/>
        <v>0</v>
      </c>
      <c r="CE122" s="325">
        <f t="shared" si="155"/>
        <v>0</v>
      </c>
      <c r="CF122" s="27"/>
      <c r="CG122" s="324">
        <f>SUMIF('Rekapitulasi Juni'!$BP$214:$BP$393,APS!$B122,'Rekapitulasi Juni'!$BQ$214:$BQ$393)</f>
        <v>0</v>
      </c>
      <c r="CH122" s="324">
        <f>SUMIF('Rekapitulasi Juni'!$BP$214:$BP$393,APS!$B122,'Rekapitulasi Juni'!$BR$214:$BR$393)</f>
        <v>0</v>
      </c>
      <c r="CI122" s="27"/>
      <c r="CJ122" s="325">
        <f t="shared" si="156"/>
        <v>0</v>
      </c>
      <c r="CK122" s="325">
        <f t="shared" si="157"/>
        <v>0</v>
      </c>
      <c r="CL122" s="41">
        <f t="shared" si="158"/>
        <v>28</v>
      </c>
      <c r="CM122" s="41">
        <f t="shared" si="159"/>
        <v>0</v>
      </c>
      <c r="CN122" s="41">
        <f t="shared" si="160"/>
        <v>28</v>
      </c>
      <c r="CO122" s="41">
        <f t="shared" si="161"/>
        <v>0</v>
      </c>
      <c r="CP122" s="41">
        <f t="shared" si="162"/>
        <v>28</v>
      </c>
      <c r="CQ122" s="41">
        <f t="shared" si="163"/>
        <v>0</v>
      </c>
      <c r="CR122" s="180">
        <f t="shared" si="164"/>
        <v>100</v>
      </c>
      <c r="CS122" s="27">
        <v>0</v>
      </c>
      <c r="CT122" s="27"/>
      <c r="CU122" s="324">
        <f>SUMIF('Rekapitulasi Juni'!$D$410:$D$588,APS!$B122,'Rekapitulasi Juni'!$E$410:$E$588)</f>
        <v>0</v>
      </c>
      <c r="CV122" s="324">
        <f>SUMIF('Rekapitulasi Juni'!$D$410:$D$588,APS!$B122,'Rekapitulasi Juni'!$F$410:$F$588)</f>
        <v>0</v>
      </c>
      <c r="CW122" s="27"/>
      <c r="CX122" s="325">
        <f t="shared" si="165"/>
        <v>0</v>
      </c>
      <c r="CY122" s="325">
        <f t="shared" si="166"/>
        <v>0</v>
      </c>
      <c r="CZ122" s="27"/>
      <c r="DA122" s="324">
        <f>SUMIF('Rekapitulasi Juni'!$U$410:$U$588,APS!$B122,'Rekapitulasi Juni'!$V$410:$V$588)</f>
        <v>0</v>
      </c>
      <c r="DB122" s="324">
        <f>SUMIF('Rekapitulasi Juni'!$U$410:$U$588,APS!$B122,'Rekapitulasi Juni'!$W$410:$W$588)</f>
        <v>0</v>
      </c>
      <c r="DC122" s="27"/>
      <c r="DD122" s="325">
        <f t="shared" si="167"/>
        <v>0</v>
      </c>
      <c r="DE122" s="325">
        <f t="shared" si="168"/>
        <v>0</v>
      </c>
      <c r="DF122" s="27"/>
      <c r="DG122" s="324">
        <f>SUMIF('Rekapitulasi Juni'!$AL$410:$AL$588,APS!$B122,'Rekapitulasi Juni'!$AM$410:$AM$588)</f>
        <v>0</v>
      </c>
      <c r="DH122" s="324">
        <f>SUMIF('Rekapitulasi Juni'!$AL$410:$AL$588,APS!$B122,'Rekapitulasi Juni'!$AN$410:$AN$588)</f>
        <v>0</v>
      </c>
      <c r="DI122" s="27"/>
      <c r="DJ122" s="325">
        <f t="shared" si="169"/>
        <v>0</v>
      </c>
      <c r="DK122" s="325">
        <f t="shared" si="170"/>
        <v>0</v>
      </c>
      <c r="DL122" s="27"/>
      <c r="DM122" s="324">
        <f>SUMIF('Rekapitulasi Juni'!$BA$410:$BA$588,APS!$B122,'Rekapitulasi Juni'!$BB$410:$BB$588)</f>
        <v>0</v>
      </c>
      <c r="DN122" s="324">
        <f>SUMIF('Rekapitulasi Juni'!$BA$410:$BA$588,APS!$B122,'Rekapitulasi Juni'!$BC$410:$BC$588)</f>
        <v>0</v>
      </c>
      <c r="DO122" s="324">
        <f>SUMIF('Rekapitulasi Juni'!$BA$410:$BA$588,APS!$B122,'Rekapitulasi Juni'!$BF$410:$BF$588)</f>
        <v>0</v>
      </c>
      <c r="DP122" s="325">
        <f t="shared" si="171"/>
        <v>0</v>
      </c>
      <c r="DQ122" s="325">
        <f t="shared" si="172"/>
        <v>0</v>
      </c>
      <c r="DR122" s="27"/>
      <c r="DS122" s="324">
        <f>SUMIF('Rekapitulasi Juni'!$BP$410:$BP$588,APS!$B122,'Rekapitulasi Juni'!$BQ$410:$BQ$588)</f>
        <v>0</v>
      </c>
      <c r="DT122" s="324">
        <f>SUMIF('Rekapitulasi Juni'!$BP$410:$BP$588,APS!$B122,'Rekapitulasi Juni'!$BR$410:$BR$588)</f>
        <v>0</v>
      </c>
      <c r="DU122" s="27"/>
      <c r="DV122" s="325">
        <f t="shared" si="173"/>
        <v>0</v>
      </c>
      <c r="DW122" s="325">
        <f t="shared" si="174"/>
        <v>0</v>
      </c>
      <c r="DX122" s="41">
        <f t="shared" si="175"/>
        <v>0</v>
      </c>
      <c r="DY122" s="41">
        <f t="shared" si="176"/>
        <v>0</v>
      </c>
      <c r="DZ122" s="41">
        <f t="shared" si="177"/>
        <v>0</v>
      </c>
      <c r="EA122" s="41">
        <f t="shared" si="178"/>
        <v>0</v>
      </c>
      <c r="EB122" s="41">
        <f t="shared" si="179"/>
        <v>0</v>
      </c>
      <c r="EC122" s="41">
        <f t="shared" si="180"/>
        <v>0</v>
      </c>
      <c r="ED122" s="180">
        <f t="shared" si="181"/>
        <v>0</v>
      </c>
      <c r="EE122" s="27">
        <v>0</v>
      </c>
      <c r="EF122" s="27"/>
      <c r="EG122" s="324">
        <f>SUMIF('Rekapitulasi Juni'!$D$608:$D$786,APS!$B122,'Rekapitulasi Juni'!$E$608:$E$786)</f>
        <v>0</v>
      </c>
      <c r="EH122" s="324">
        <f>SUMIF('Rekapitulasi Juni'!$D$608:$D$786,APS!$B122,'Rekapitulasi Juni'!$F$608:$F$786)</f>
        <v>0</v>
      </c>
      <c r="EI122" s="27"/>
      <c r="EJ122" s="325">
        <f t="shared" si="182"/>
        <v>0</v>
      </c>
      <c r="EK122" s="325">
        <f t="shared" si="183"/>
        <v>0</v>
      </c>
      <c r="EL122" s="27"/>
      <c r="EM122" s="324">
        <f>SUMIF('Rekapitulasi Juni'!$U$608:$U$786,APS!$B122,'Rekapitulasi Juni'!$V$608:$V$786)</f>
        <v>0</v>
      </c>
      <c r="EN122" s="324">
        <f>SUMIF('Rekapitulasi Juni'!$U$608:$U$786,APS!$B122,'Rekapitulasi Juni'!$W$608:$W$786)</f>
        <v>0</v>
      </c>
      <c r="EO122" s="27"/>
      <c r="EP122" s="325">
        <f t="shared" si="184"/>
        <v>0</v>
      </c>
      <c r="EQ122" s="325">
        <f t="shared" si="185"/>
        <v>0</v>
      </c>
      <c r="ER122" s="27"/>
      <c r="ES122" s="324">
        <f>SUMIF('Rekapitulasi Juni'!$AL$608:$AL$786,APS!$B122,'Rekapitulasi Juni'!$AM$608:$AM$786)</f>
        <v>0</v>
      </c>
      <c r="ET122" s="324">
        <f>SUMIF('Rekapitulasi Juni'!$AL$608:$AL$786,APS!$B122,'Rekapitulasi Juni'!$AN$608:$AN$786)</f>
        <v>0</v>
      </c>
      <c r="EU122" s="27"/>
      <c r="EV122" s="325">
        <f t="shared" si="186"/>
        <v>0</v>
      </c>
      <c r="EW122" s="325">
        <f t="shared" si="187"/>
        <v>0</v>
      </c>
      <c r="EX122" s="27"/>
      <c r="EY122" s="324">
        <f>SUMIF('Rekapitulasi Juni'!$BA$608:$BA$786,APS!$B122,'Rekapitulasi Juni'!$BB$608:$BB$786)</f>
        <v>0</v>
      </c>
      <c r="EZ122" s="324">
        <f>SUMIF('Rekapitulasi Juni'!$BA$608:$BA$786,APS!$B122,'Rekapitulasi Juni'!$BC$608:$BC$786)</f>
        <v>0</v>
      </c>
      <c r="FA122" s="324">
        <f>SUMIF('Rekapitulasi Juni'!$BA$608:$BA$786,APS!$B122,'Rekapitulasi Juni'!$BF$608:$BF$786)</f>
        <v>0</v>
      </c>
      <c r="FB122" s="325">
        <f t="shared" si="188"/>
        <v>0</v>
      </c>
      <c r="FC122" s="325">
        <f t="shared" si="189"/>
        <v>0</v>
      </c>
      <c r="FD122" s="27"/>
      <c r="FE122" s="27"/>
      <c r="FF122" s="27"/>
      <c r="FG122" s="27"/>
      <c r="FH122" s="27"/>
      <c r="FI122" s="27"/>
      <c r="FJ122" s="41">
        <f t="shared" si="190"/>
        <v>0</v>
      </c>
      <c r="FK122" s="41">
        <f t="shared" si="191"/>
        <v>0</v>
      </c>
      <c r="FL122" s="41">
        <f t="shared" si="192"/>
        <v>0</v>
      </c>
      <c r="FM122" s="41">
        <f t="shared" si="193"/>
        <v>0</v>
      </c>
      <c r="FN122" s="41">
        <f t="shared" si="194"/>
        <v>0</v>
      </c>
      <c r="FO122" s="41">
        <f t="shared" si="195"/>
        <v>0</v>
      </c>
      <c r="FP122" s="180">
        <f t="shared" si="196"/>
        <v>0</v>
      </c>
      <c r="FQ122" s="27"/>
      <c r="FR122" s="27"/>
      <c r="FS122" s="324">
        <f>SUMIF('Rekapitulasi Juni'!$D$804:$D$984,APS!$B122,'Rekapitulasi Juni'!$E$804:$E$984)</f>
        <v>0</v>
      </c>
      <c r="FT122" s="324">
        <f>SUMIF('Rekapitulasi Juni'!$D$804:$D$984,APS!$B122,'Rekapitulasi Juni'!$F$804:$F$984)</f>
        <v>0</v>
      </c>
      <c r="FU122" s="27"/>
      <c r="FV122" s="325">
        <f t="shared" si="197"/>
        <v>0</v>
      </c>
      <c r="FW122" s="325">
        <f t="shared" si="198"/>
        <v>0</v>
      </c>
      <c r="FX122" s="27"/>
      <c r="FY122" s="324">
        <f>SUMIF('Rekapitulasi Juni'!$U$804:$U$984,APS!$B122,'Rekapitulasi Juni'!$V$804:$V$984)</f>
        <v>0</v>
      </c>
      <c r="FZ122" s="324">
        <f>SUMIF('Rekapitulasi Juni'!$U$804:$U$984,APS!$B122,'Rekapitulasi Juni'!$W$804:$W$984)</f>
        <v>0</v>
      </c>
      <c r="GA122" s="27"/>
      <c r="GB122" s="325">
        <f t="shared" si="199"/>
        <v>0</v>
      </c>
      <c r="GC122" s="325">
        <f t="shared" si="200"/>
        <v>0</v>
      </c>
      <c r="GD122" s="27"/>
      <c r="GE122" s="324">
        <f>SUMIF('Rekapitulasi Juni'!$AL$804:$AL$984,APS!$B122,'Rekapitulasi Juni'!$AM$804:$AM$984)</f>
        <v>0</v>
      </c>
      <c r="GF122" s="324">
        <f>SUMIF('Rekapitulasi Juni'!$AL$804:$AL$984,APS!$B122,'Rekapitulasi Juni'!$AN$804:$AN$984)</f>
        <v>0</v>
      </c>
      <c r="GG122" s="27"/>
      <c r="GH122" s="325">
        <f t="shared" si="125"/>
        <v>0</v>
      </c>
      <c r="GI122" s="325">
        <f t="shared" si="126"/>
        <v>0</v>
      </c>
      <c r="GJ122" s="27"/>
      <c r="GK122" s="27"/>
      <c r="GL122" s="41">
        <f t="shared" si="201"/>
        <v>0</v>
      </c>
      <c r="GM122" s="41">
        <f t="shared" si="202"/>
        <v>0</v>
      </c>
      <c r="GN122" s="41">
        <f t="shared" si="203"/>
        <v>0</v>
      </c>
      <c r="GO122" s="41">
        <f t="shared" si="204"/>
        <v>0</v>
      </c>
      <c r="GP122" s="41">
        <f t="shared" si="205"/>
        <v>0</v>
      </c>
      <c r="GQ122" s="41">
        <f t="shared" si="206"/>
        <v>0</v>
      </c>
      <c r="GR122" s="180">
        <f t="shared" si="207"/>
        <v>0</v>
      </c>
      <c r="GS122" s="41">
        <f t="shared" si="127"/>
        <v>28</v>
      </c>
      <c r="GT122" s="41">
        <f t="shared" si="128"/>
        <v>0</v>
      </c>
      <c r="GU122" s="41">
        <f t="shared" si="129"/>
        <v>28</v>
      </c>
      <c r="GV122" s="41">
        <f t="shared" si="130"/>
        <v>0</v>
      </c>
      <c r="GW122" s="41">
        <f t="shared" si="131"/>
        <v>28</v>
      </c>
      <c r="GX122" s="41">
        <f t="shared" si="132"/>
        <v>0</v>
      </c>
      <c r="GY122" s="180">
        <f t="shared" si="133"/>
        <v>100</v>
      </c>
      <c r="GZ122" s="41">
        <v>105</v>
      </c>
      <c r="HA122" s="32"/>
      <c r="HB122" s="42">
        <f t="shared" si="211"/>
        <v>20</v>
      </c>
      <c r="HC122" s="44"/>
    </row>
    <row r="123" spans="1:211" ht="30" customHeight="1">
      <c r="A123" s="31" t="s">
        <v>254</v>
      </c>
      <c r="B123" s="32" t="s">
        <v>255</v>
      </c>
      <c r="C123" s="31" t="s">
        <v>184</v>
      </c>
      <c r="D123" s="31" t="s">
        <v>1259</v>
      </c>
      <c r="E123" s="31" t="s">
        <v>43</v>
      </c>
      <c r="F123" s="31" t="s">
        <v>152</v>
      </c>
      <c r="G123" s="33">
        <v>70</v>
      </c>
      <c r="H123" s="33">
        <v>0</v>
      </c>
      <c r="I123" s="33">
        <v>0</v>
      </c>
      <c r="J123" s="34">
        <f>IFERROR(VLOOKUP(A123,#REF!,3,0),0)</f>
        <v>0</v>
      </c>
      <c r="K123" s="34">
        <f t="shared" si="118"/>
        <v>0</v>
      </c>
      <c r="L123" s="34">
        <v>0</v>
      </c>
      <c r="M123" s="34">
        <v>0</v>
      </c>
      <c r="N123" s="35">
        <f t="shared" si="119"/>
        <v>70</v>
      </c>
      <c r="O123" s="35">
        <f t="shared" si="120"/>
        <v>70</v>
      </c>
      <c r="P123" s="36">
        <v>100</v>
      </c>
      <c r="Q123" s="36">
        <f t="shared" si="134"/>
        <v>100</v>
      </c>
      <c r="R123" s="36"/>
      <c r="S123" s="37">
        <f ca="1">SUMIF(ROP!$D$6:$H$65536,A123,ROP!$J$6:$J$65536)</f>
        <v>0</v>
      </c>
      <c r="T123" s="37">
        <f>SUMIF(HASIL!$B:$B,APS!$B123&amp;RIGHT(APS!T$9,2),HASIL!$I:$I)</f>
        <v>0</v>
      </c>
      <c r="U123" s="37">
        <f>SUMIF(HASIL!$B:$B,APS!$B123&amp;RIGHT(APS!U$9,2),HASIL!$I:$I)</f>
        <v>0</v>
      </c>
      <c r="V123" s="37">
        <f>SUMIF(HASIL!$B:$B,APS!$B123&amp;RIGHT(APS!V$9,2),HASIL!$I:$I)</f>
        <v>0</v>
      </c>
      <c r="W123" s="37">
        <f>SUMIF(HASIL!$B:$B,APS!$B123&amp;RIGHT(APS!W$9,2),HASIL!$I:$I)</f>
        <v>0</v>
      </c>
      <c r="X123" s="38">
        <f t="shared" si="121"/>
        <v>0</v>
      </c>
      <c r="Y123" s="38">
        <f t="shared" si="122"/>
        <v>-100</v>
      </c>
      <c r="Z123" s="39">
        <f t="shared" si="209"/>
        <v>0</v>
      </c>
      <c r="AA123" s="39">
        <f t="shared" si="124"/>
        <v>100</v>
      </c>
      <c r="AB123" s="40">
        <f t="shared" si="210"/>
        <v>100</v>
      </c>
      <c r="AC123" s="27">
        <v>100</v>
      </c>
      <c r="AD123" s="27"/>
      <c r="AE123" s="27"/>
      <c r="AF123" s="27"/>
      <c r="AG123" s="27"/>
      <c r="AH123" s="27"/>
      <c r="AI123" s="324">
        <f>SUMIF('Rekapitulasi Juni'!$D$9:$D$192,APS!$B123,'Rekapitulasi Juni'!$E$9:$E$192)</f>
        <v>0</v>
      </c>
      <c r="AJ123" s="324">
        <f>SUMIF('Rekapitulasi Juni'!$D$9:$D$192,APS!$B123,'Rekapitulasi Juni'!$F$9:$F$192)</f>
        <v>0</v>
      </c>
      <c r="AK123" s="324">
        <f>SUMIF('Rekapitulasi Juni'!$D$9:$D$192,APS!$B123,'Rekapitulasi Juni'!$K$9:$K$192)</f>
        <v>0</v>
      </c>
      <c r="AL123" s="325">
        <f t="shared" si="135"/>
        <v>0</v>
      </c>
      <c r="AM123" s="325">
        <f t="shared" si="136"/>
        <v>0</v>
      </c>
      <c r="AN123" s="27"/>
      <c r="AO123" s="324">
        <f>SUMIF('Rekapitulasi Juni'!$U$9:$U$192,APS!$B123,'Rekapitulasi Juni'!$V$9:$V$192)</f>
        <v>0</v>
      </c>
      <c r="AP123" s="324">
        <f>SUMIF('Rekapitulasi Juni'!$U$9:$U$192,APS!$B123,'Rekapitulasi Juni'!$W$9:$W$192)</f>
        <v>0</v>
      </c>
      <c r="AQ123" s="27"/>
      <c r="AR123" s="325">
        <f t="shared" si="137"/>
        <v>0</v>
      </c>
      <c r="AS123" s="325">
        <f t="shared" si="138"/>
        <v>0</v>
      </c>
      <c r="AT123" s="27"/>
      <c r="AU123" s="324">
        <f>SUMIF('Rekapitulasi Juni'!$AL$9:$AL$192,APS!$B123,'Rekapitulasi Juni'!$AM$9:$AM$192)</f>
        <v>0</v>
      </c>
      <c r="AV123" s="324">
        <f>SUMIF('Rekapitulasi Juni'!$AL$9:$AL$192,APS!$B123,'Rekapitulasi Juni'!$AN$9:$AN$192)</f>
        <v>0</v>
      </c>
      <c r="AW123" s="27"/>
      <c r="AX123" s="325">
        <f t="shared" si="139"/>
        <v>0</v>
      </c>
      <c r="AY123" s="325">
        <f t="shared" si="140"/>
        <v>0</v>
      </c>
      <c r="AZ123" s="41">
        <f t="shared" si="141"/>
        <v>0</v>
      </c>
      <c r="BA123" s="41">
        <f t="shared" si="142"/>
        <v>0</v>
      </c>
      <c r="BB123" s="41">
        <f t="shared" si="143"/>
        <v>0</v>
      </c>
      <c r="BC123" s="41">
        <f t="shared" si="144"/>
        <v>0</v>
      </c>
      <c r="BD123" s="41">
        <f t="shared" si="145"/>
        <v>0</v>
      </c>
      <c r="BE123" s="41">
        <f t="shared" si="146"/>
        <v>0</v>
      </c>
      <c r="BF123" s="180">
        <f t="shared" si="147"/>
        <v>0</v>
      </c>
      <c r="BG123" s="27">
        <v>0</v>
      </c>
      <c r="BH123" s="27"/>
      <c r="BI123" s="324">
        <f>SUMIF('Rekapitulasi Juni'!$D$214:$D$393,APS!$B123,'Rekapitulasi Juni'!$E$214:$E$393)</f>
        <v>0</v>
      </c>
      <c r="BJ123" s="324">
        <f>SUMIF('Rekapitulasi Juni'!$D$214:$D$393,APS!$B123,'Rekapitulasi Juni'!$F$214:$F$393)</f>
        <v>0</v>
      </c>
      <c r="BK123" s="27"/>
      <c r="BL123" s="325">
        <f t="shared" si="148"/>
        <v>0</v>
      </c>
      <c r="BM123" s="325">
        <f t="shared" si="149"/>
        <v>0</v>
      </c>
      <c r="BN123" s="27"/>
      <c r="BO123" s="324">
        <f>SUMIF('Rekapitulasi Juni'!$U$214:$U$393,APS!$B123,'Rekapitulasi Juni'!$V$214:$V$393)</f>
        <v>0</v>
      </c>
      <c r="BP123" s="324">
        <f>SUMIF('Rekapitulasi Juni'!$U$214:$U$393,APS!$B123,'Rekapitulasi Juni'!$W$214:$W$393)</f>
        <v>0</v>
      </c>
      <c r="BQ123" s="27"/>
      <c r="BR123" s="325">
        <f t="shared" si="150"/>
        <v>0</v>
      </c>
      <c r="BS123" s="325">
        <f t="shared" si="151"/>
        <v>0</v>
      </c>
      <c r="BT123" s="27"/>
      <c r="BU123" s="324">
        <f>SUMIF('Rekapitulasi Juni'!$AL$214:$AL$393,APS!$B123,'Rekapitulasi Juni'!$AM$214:$AM$393)</f>
        <v>0</v>
      </c>
      <c r="BV123" s="324">
        <f>SUMIF('Rekapitulasi Juni'!$AL$214:$AL$393,APS!$B123,'Rekapitulasi Juni'!$AN$214:$AN$393)</f>
        <v>84</v>
      </c>
      <c r="BW123" s="27"/>
      <c r="BX123" s="325">
        <f t="shared" si="152"/>
        <v>0</v>
      </c>
      <c r="BY123" s="325">
        <f t="shared" si="153"/>
        <v>0</v>
      </c>
      <c r="BZ123" s="27"/>
      <c r="CA123" s="324">
        <f>SUMIF('Rekapitulasi Juni'!$BA$214:$BA$393,APS!$B123,'Rekapitulasi Juni'!$BB$214:$BB$393)</f>
        <v>0</v>
      </c>
      <c r="CB123" s="324">
        <f>SUMIF('Rekapitulasi Juni'!$BA$214:$BA$393,APS!$B123,'Rekapitulasi Juni'!$BC$214:$BC$393)</f>
        <v>16</v>
      </c>
      <c r="CC123" s="27"/>
      <c r="CD123" s="325">
        <f t="shared" si="154"/>
        <v>0</v>
      </c>
      <c r="CE123" s="325">
        <f t="shared" si="155"/>
        <v>0</v>
      </c>
      <c r="CF123" s="27">
        <v>100</v>
      </c>
      <c r="CG123" s="324">
        <f>SUMIF('Rekapitulasi Juni'!$BP$214:$BP$393,APS!$B123,'Rekapitulasi Juni'!$BQ$214:$BQ$393)</f>
        <v>16</v>
      </c>
      <c r="CH123" s="324">
        <f>SUMIF('Rekapitulasi Juni'!$BP$214:$BP$393,APS!$B123,'Rekapitulasi Juni'!$BR$214:$BR$393)</f>
        <v>0</v>
      </c>
      <c r="CI123" s="27"/>
      <c r="CJ123" s="325">
        <f t="shared" si="156"/>
        <v>0</v>
      </c>
      <c r="CK123" s="325">
        <f t="shared" si="157"/>
        <v>0</v>
      </c>
      <c r="CL123" s="41">
        <f t="shared" si="158"/>
        <v>100</v>
      </c>
      <c r="CM123" s="41">
        <f t="shared" si="159"/>
        <v>16</v>
      </c>
      <c r="CN123" s="41">
        <f t="shared" si="160"/>
        <v>100</v>
      </c>
      <c r="CO123" s="41">
        <f t="shared" si="161"/>
        <v>0</v>
      </c>
      <c r="CP123" s="41">
        <f t="shared" si="162"/>
        <v>100</v>
      </c>
      <c r="CQ123" s="41">
        <f t="shared" si="163"/>
        <v>0</v>
      </c>
      <c r="CR123" s="180">
        <f t="shared" si="164"/>
        <v>100</v>
      </c>
      <c r="CS123" s="27">
        <v>0</v>
      </c>
      <c r="CT123" s="27"/>
      <c r="CU123" s="324">
        <f>SUMIF('Rekapitulasi Juni'!$D$410:$D$588,APS!$B123,'Rekapitulasi Juni'!$E$410:$E$588)</f>
        <v>0</v>
      </c>
      <c r="CV123" s="324">
        <f>SUMIF('Rekapitulasi Juni'!$D$410:$D$588,APS!$B123,'Rekapitulasi Juni'!$F$410:$F$588)</f>
        <v>0</v>
      </c>
      <c r="CW123" s="27"/>
      <c r="CX123" s="325">
        <f t="shared" si="165"/>
        <v>0</v>
      </c>
      <c r="CY123" s="325">
        <f t="shared" si="166"/>
        <v>0</v>
      </c>
      <c r="CZ123" s="27"/>
      <c r="DA123" s="324">
        <f>SUMIF('Rekapitulasi Juni'!$U$410:$U$588,APS!$B123,'Rekapitulasi Juni'!$V$410:$V$588)</f>
        <v>0</v>
      </c>
      <c r="DB123" s="324">
        <f>SUMIF('Rekapitulasi Juni'!$U$410:$U$588,APS!$B123,'Rekapitulasi Juni'!$W$410:$W$588)</f>
        <v>0</v>
      </c>
      <c r="DC123" s="27"/>
      <c r="DD123" s="325">
        <f t="shared" si="167"/>
        <v>0</v>
      </c>
      <c r="DE123" s="325">
        <f t="shared" si="168"/>
        <v>0</v>
      </c>
      <c r="DF123" s="27"/>
      <c r="DG123" s="324">
        <f>SUMIF('Rekapitulasi Juni'!$AL$410:$AL$588,APS!$B123,'Rekapitulasi Juni'!$AM$410:$AM$588)</f>
        <v>0</v>
      </c>
      <c r="DH123" s="324">
        <f>SUMIF('Rekapitulasi Juni'!$AL$410:$AL$588,APS!$B123,'Rekapitulasi Juni'!$AN$410:$AN$588)</f>
        <v>0</v>
      </c>
      <c r="DI123" s="27"/>
      <c r="DJ123" s="325">
        <f t="shared" si="169"/>
        <v>0</v>
      </c>
      <c r="DK123" s="325">
        <f t="shared" si="170"/>
        <v>0</v>
      </c>
      <c r="DL123" s="27"/>
      <c r="DM123" s="324">
        <f>SUMIF('Rekapitulasi Juni'!$BA$410:$BA$588,APS!$B123,'Rekapitulasi Juni'!$BB$410:$BB$588)</f>
        <v>0</v>
      </c>
      <c r="DN123" s="324">
        <f>SUMIF('Rekapitulasi Juni'!$BA$410:$BA$588,APS!$B123,'Rekapitulasi Juni'!$BC$410:$BC$588)</f>
        <v>0</v>
      </c>
      <c r="DO123" s="324">
        <f>SUMIF('Rekapitulasi Juni'!$BA$410:$BA$588,APS!$B123,'Rekapitulasi Juni'!$BF$410:$BF$588)</f>
        <v>0</v>
      </c>
      <c r="DP123" s="325">
        <f t="shared" si="171"/>
        <v>0</v>
      </c>
      <c r="DQ123" s="325">
        <f t="shared" si="172"/>
        <v>0</v>
      </c>
      <c r="DR123" s="27"/>
      <c r="DS123" s="324">
        <f>SUMIF('Rekapitulasi Juni'!$BP$410:$BP$588,APS!$B123,'Rekapitulasi Juni'!$BQ$410:$BQ$588)</f>
        <v>0</v>
      </c>
      <c r="DT123" s="324">
        <f>SUMIF('Rekapitulasi Juni'!$BP$410:$BP$588,APS!$B123,'Rekapitulasi Juni'!$BR$410:$BR$588)</f>
        <v>0</v>
      </c>
      <c r="DU123" s="27"/>
      <c r="DV123" s="325">
        <f t="shared" si="173"/>
        <v>0</v>
      </c>
      <c r="DW123" s="325">
        <f t="shared" si="174"/>
        <v>0</v>
      </c>
      <c r="DX123" s="41">
        <f t="shared" si="175"/>
        <v>0</v>
      </c>
      <c r="DY123" s="41">
        <f t="shared" si="176"/>
        <v>0</v>
      </c>
      <c r="DZ123" s="41">
        <f t="shared" si="177"/>
        <v>0</v>
      </c>
      <c r="EA123" s="41">
        <f t="shared" si="178"/>
        <v>0</v>
      </c>
      <c r="EB123" s="41">
        <f t="shared" si="179"/>
        <v>0</v>
      </c>
      <c r="EC123" s="41">
        <f t="shared" si="180"/>
        <v>0</v>
      </c>
      <c r="ED123" s="180">
        <f t="shared" si="181"/>
        <v>0</v>
      </c>
      <c r="EE123" s="27">
        <v>0</v>
      </c>
      <c r="EF123" s="27"/>
      <c r="EG123" s="324">
        <f>SUMIF('Rekapitulasi Juni'!$D$608:$D$786,APS!$B123,'Rekapitulasi Juni'!$E$608:$E$786)</f>
        <v>0</v>
      </c>
      <c r="EH123" s="324">
        <f>SUMIF('Rekapitulasi Juni'!$D$608:$D$786,APS!$B123,'Rekapitulasi Juni'!$F$608:$F$786)</f>
        <v>0</v>
      </c>
      <c r="EI123" s="27"/>
      <c r="EJ123" s="325">
        <f t="shared" si="182"/>
        <v>0</v>
      </c>
      <c r="EK123" s="325">
        <f t="shared" si="183"/>
        <v>0</v>
      </c>
      <c r="EL123" s="27"/>
      <c r="EM123" s="324">
        <f>SUMIF('Rekapitulasi Juni'!$U$608:$U$786,APS!$B123,'Rekapitulasi Juni'!$V$608:$V$786)</f>
        <v>0</v>
      </c>
      <c r="EN123" s="324">
        <f>SUMIF('Rekapitulasi Juni'!$U$608:$U$786,APS!$B123,'Rekapitulasi Juni'!$W$608:$W$786)</f>
        <v>0</v>
      </c>
      <c r="EO123" s="27"/>
      <c r="EP123" s="325">
        <f t="shared" si="184"/>
        <v>0</v>
      </c>
      <c r="EQ123" s="325">
        <f t="shared" si="185"/>
        <v>0</v>
      </c>
      <c r="ER123" s="27"/>
      <c r="ES123" s="324">
        <f>SUMIF('Rekapitulasi Juni'!$AL$608:$AL$786,APS!$B123,'Rekapitulasi Juni'!$AM$608:$AM$786)</f>
        <v>0</v>
      </c>
      <c r="ET123" s="324">
        <f>SUMIF('Rekapitulasi Juni'!$AL$608:$AL$786,APS!$B123,'Rekapitulasi Juni'!$AN$608:$AN$786)</f>
        <v>0</v>
      </c>
      <c r="EU123" s="27"/>
      <c r="EV123" s="325">
        <f t="shared" si="186"/>
        <v>0</v>
      </c>
      <c r="EW123" s="325">
        <f t="shared" si="187"/>
        <v>0</v>
      </c>
      <c r="EX123" s="27"/>
      <c r="EY123" s="324">
        <f>SUMIF('Rekapitulasi Juni'!$BA$608:$BA$786,APS!$B123,'Rekapitulasi Juni'!$BB$608:$BB$786)</f>
        <v>0</v>
      </c>
      <c r="EZ123" s="324">
        <f>SUMIF('Rekapitulasi Juni'!$BA$608:$BA$786,APS!$B123,'Rekapitulasi Juni'!$BC$608:$BC$786)</f>
        <v>0</v>
      </c>
      <c r="FA123" s="324">
        <f>SUMIF('Rekapitulasi Juni'!$BA$608:$BA$786,APS!$B123,'Rekapitulasi Juni'!$BF$608:$BF$786)</f>
        <v>0</v>
      </c>
      <c r="FB123" s="325">
        <f t="shared" si="188"/>
        <v>0</v>
      </c>
      <c r="FC123" s="325">
        <f t="shared" si="189"/>
        <v>0</v>
      </c>
      <c r="FD123" s="27"/>
      <c r="FE123" s="27"/>
      <c r="FF123" s="27"/>
      <c r="FG123" s="27"/>
      <c r="FH123" s="27"/>
      <c r="FI123" s="27"/>
      <c r="FJ123" s="41">
        <f t="shared" si="190"/>
        <v>0</v>
      </c>
      <c r="FK123" s="41">
        <f t="shared" si="191"/>
        <v>0</v>
      </c>
      <c r="FL123" s="41">
        <f t="shared" si="192"/>
        <v>0</v>
      </c>
      <c r="FM123" s="41">
        <f t="shared" si="193"/>
        <v>0</v>
      </c>
      <c r="FN123" s="41">
        <f t="shared" si="194"/>
        <v>0</v>
      </c>
      <c r="FO123" s="41">
        <f t="shared" si="195"/>
        <v>0</v>
      </c>
      <c r="FP123" s="180">
        <f t="shared" si="196"/>
        <v>0</v>
      </c>
      <c r="FQ123" s="27"/>
      <c r="FR123" s="27"/>
      <c r="FS123" s="324">
        <f>SUMIF('Rekapitulasi Juni'!$D$804:$D$984,APS!$B123,'Rekapitulasi Juni'!$E$804:$E$984)</f>
        <v>0</v>
      </c>
      <c r="FT123" s="324">
        <f>SUMIF('Rekapitulasi Juni'!$D$804:$D$984,APS!$B123,'Rekapitulasi Juni'!$F$804:$F$984)</f>
        <v>0</v>
      </c>
      <c r="FU123" s="27"/>
      <c r="FV123" s="325">
        <f t="shared" si="197"/>
        <v>0</v>
      </c>
      <c r="FW123" s="325">
        <f t="shared" si="198"/>
        <v>0</v>
      </c>
      <c r="FX123" s="27"/>
      <c r="FY123" s="324">
        <f>SUMIF('Rekapitulasi Juni'!$U$804:$U$984,APS!$B123,'Rekapitulasi Juni'!$V$804:$V$984)</f>
        <v>0</v>
      </c>
      <c r="FZ123" s="324">
        <f>SUMIF('Rekapitulasi Juni'!$U$804:$U$984,APS!$B123,'Rekapitulasi Juni'!$W$804:$W$984)</f>
        <v>0</v>
      </c>
      <c r="GA123" s="27"/>
      <c r="GB123" s="325">
        <f t="shared" si="199"/>
        <v>0</v>
      </c>
      <c r="GC123" s="325">
        <f t="shared" si="200"/>
        <v>0</v>
      </c>
      <c r="GD123" s="27"/>
      <c r="GE123" s="324">
        <f>SUMIF('Rekapitulasi Juni'!$AL$804:$AL$984,APS!$B123,'Rekapitulasi Juni'!$AM$804:$AM$984)</f>
        <v>0</v>
      </c>
      <c r="GF123" s="324">
        <f>SUMIF('Rekapitulasi Juni'!$AL$804:$AL$984,APS!$B123,'Rekapitulasi Juni'!$AN$804:$AN$984)</f>
        <v>0</v>
      </c>
      <c r="GG123" s="27"/>
      <c r="GH123" s="325">
        <f t="shared" si="125"/>
        <v>0</v>
      </c>
      <c r="GI123" s="325">
        <f t="shared" si="126"/>
        <v>0</v>
      </c>
      <c r="GJ123" s="27"/>
      <c r="GK123" s="27"/>
      <c r="GL123" s="41">
        <f t="shared" si="201"/>
        <v>0</v>
      </c>
      <c r="GM123" s="41">
        <f t="shared" si="202"/>
        <v>0</v>
      </c>
      <c r="GN123" s="41">
        <f t="shared" si="203"/>
        <v>0</v>
      </c>
      <c r="GO123" s="41">
        <f t="shared" si="204"/>
        <v>0</v>
      </c>
      <c r="GP123" s="41">
        <f t="shared" si="205"/>
        <v>0</v>
      </c>
      <c r="GQ123" s="41">
        <f t="shared" si="206"/>
        <v>0</v>
      </c>
      <c r="GR123" s="180">
        <f t="shared" si="207"/>
        <v>0</v>
      </c>
      <c r="GS123" s="41">
        <f t="shared" si="127"/>
        <v>100</v>
      </c>
      <c r="GT123" s="41">
        <f t="shared" si="128"/>
        <v>16</v>
      </c>
      <c r="GU123" s="41">
        <f t="shared" si="129"/>
        <v>100</v>
      </c>
      <c r="GV123" s="41">
        <f t="shared" si="130"/>
        <v>0</v>
      </c>
      <c r="GW123" s="41">
        <f t="shared" si="131"/>
        <v>100</v>
      </c>
      <c r="GX123" s="41">
        <f t="shared" si="132"/>
        <v>0</v>
      </c>
      <c r="GY123" s="180">
        <f t="shared" si="133"/>
        <v>100</v>
      </c>
      <c r="GZ123" s="41">
        <v>106</v>
      </c>
      <c r="HA123" s="32"/>
      <c r="HB123" s="42">
        <f t="shared" si="211"/>
        <v>30</v>
      </c>
      <c r="HC123" s="44"/>
    </row>
    <row r="124" spans="1:211" ht="15" hidden="1" customHeight="1">
      <c r="A124" s="31" t="s">
        <v>256</v>
      </c>
      <c r="B124" s="32" t="s">
        <v>257</v>
      </c>
      <c r="C124" s="31" t="s">
        <v>184</v>
      </c>
      <c r="D124" s="31" t="s">
        <v>1259</v>
      </c>
      <c r="E124" s="31" t="s">
        <v>43</v>
      </c>
      <c r="F124" s="31" t="s">
        <v>152</v>
      </c>
      <c r="G124" s="33">
        <v>0</v>
      </c>
      <c r="H124" s="33">
        <v>0</v>
      </c>
      <c r="I124" s="33">
        <v>0</v>
      </c>
      <c r="J124" s="34">
        <f>IFERROR(VLOOKUP(A124,#REF!,3,0),0)</f>
        <v>0</v>
      </c>
      <c r="K124" s="34">
        <f t="shared" si="118"/>
        <v>0</v>
      </c>
      <c r="L124" s="34">
        <v>0</v>
      </c>
      <c r="M124" s="34">
        <v>0</v>
      </c>
      <c r="N124" s="35">
        <f t="shared" si="119"/>
        <v>0</v>
      </c>
      <c r="O124" s="35">
        <f t="shared" si="120"/>
        <v>0</v>
      </c>
      <c r="P124" s="36">
        <v>0</v>
      </c>
      <c r="Q124" s="36">
        <f t="shared" si="134"/>
        <v>0</v>
      </c>
      <c r="R124" s="36"/>
      <c r="S124" s="37">
        <f ca="1">SUMIF(ROP!$D$6:$H$65536,A124,ROP!$J$6:$J$65536)</f>
        <v>0</v>
      </c>
      <c r="T124" s="37">
        <f>SUMIF(HASIL!$B:$B,APS!$B124&amp;RIGHT(APS!T$9,2),HASIL!$I:$I)</f>
        <v>0</v>
      </c>
      <c r="U124" s="37">
        <f>SUMIF(HASIL!$B:$B,APS!$B124&amp;RIGHT(APS!U$9,2),HASIL!$I:$I)</f>
        <v>0</v>
      </c>
      <c r="V124" s="37">
        <f>SUMIF(HASIL!$B:$B,APS!$B124&amp;RIGHT(APS!V$9,2),HASIL!$I:$I)</f>
        <v>0</v>
      </c>
      <c r="W124" s="37">
        <f>SUMIF(HASIL!$B:$B,APS!$B124&amp;RIGHT(APS!W$9,2),HASIL!$I:$I)</f>
        <v>0</v>
      </c>
      <c r="X124" s="38">
        <f t="shared" si="121"/>
        <v>0</v>
      </c>
      <c r="Y124" s="38">
        <f t="shared" si="122"/>
        <v>0</v>
      </c>
      <c r="Z124" s="39">
        <f t="shared" si="209"/>
        <v>0</v>
      </c>
      <c r="AA124" s="39">
        <f t="shared" si="124"/>
        <v>0</v>
      </c>
      <c r="AB124" s="40">
        <f t="shared" si="210"/>
        <v>0</v>
      </c>
      <c r="AC124" s="27">
        <v>0</v>
      </c>
      <c r="AD124" s="27"/>
      <c r="AE124" s="27"/>
      <c r="AF124" s="27"/>
      <c r="AG124" s="27"/>
      <c r="AH124" s="27"/>
      <c r="AI124" s="324">
        <f>SUMIF('Rekapitulasi Juni'!$D$9:$D$192,APS!$B124,'Rekapitulasi Juni'!$E$9:$E$192)</f>
        <v>0</v>
      </c>
      <c r="AJ124" s="324">
        <f>SUMIF('Rekapitulasi Juni'!$D$9:$D$192,APS!$B124,'Rekapitulasi Juni'!$F$9:$F$192)</f>
        <v>0</v>
      </c>
      <c r="AK124" s="324">
        <f>SUMIF('Rekapitulasi Juni'!$D$9:$D$192,APS!$B124,'Rekapitulasi Juni'!$K$9:$K$192)</f>
        <v>0</v>
      </c>
      <c r="AL124" s="325">
        <f t="shared" si="135"/>
        <v>0</v>
      </c>
      <c r="AM124" s="325">
        <f t="shared" si="136"/>
        <v>0</v>
      </c>
      <c r="AN124" s="27"/>
      <c r="AO124" s="324">
        <f>SUMIF('Rekapitulasi Juni'!$U$9:$U$192,APS!$B124,'Rekapitulasi Juni'!$V$9:$V$192)</f>
        <v>0</v>
      </c>
      <c r="AP124" s="324">
        <f>SUMIF('Rekapitulasi Juni'!$U$9:$U$192,APS!$B124,'Rekapitulasi Juni'!$W$9:$W$192)</f>
        <v>0</v>
      </c>
      <c r="AQ124" s="27"/>
      <c r="AR124" s="325">
        <f t="shared" si="137"/>
        <v>0</v>
      </c>
      <c r="AS124" s="325">
        <f t="shared" si="138"/>
        <v>0</v>
      </c>
      <c r="AT124" s="27"/>
      <c r="AU124" s="324">
        <f>SUMIF('Rekapitulasi Juni'!$AL$9:$AL$192,APS!$B124,'Rekapitulasi Juni'!$AM$9:$AM$192)</f>
        <v>0</v>
      </c>
      <c r="AV124" s="324">
        <f>SUMIF('Rekapitulasi Juni'!$AL$9:$AL$192,APS!$B124,'Rekapitulasi Juni'!$AN$9:$AN$192)</f>
        <v>0</v>
      </c>
      <c r="AW124" s="27"/>
      <c r="AX124" s="325">
        <f t="shared" si="139"/>
        <v>0</v>
      </c>
      <c r="AY124" s="325">
        <f t="shared" si="140"/>
        <v>0</v>
      </c>
      <c r="AZ124" s="41">
        <f t="shared" si="141"/>
        <v>0</v>
      </c>
      <c r="BA124" s="41">
        <f t="shared" si="142"/>
        <v>0</v>
      </c>
      <c r="BB124" s="41">
        <f t="shared" si="143"/>
        <v>0</v>
      </c>
      <c r="BC124" s="41">
        <f t="shared" si="144"/>
        <v>0</v>
      </c>
      <c r="BD124" s="41">
        <f t="shared" si="145"/>
        <v>0</v>
      </c>
      <c r="BE124" s="41">
        <f t="shared" si="146"/>
        <v>0</v>
      </c>
      <c r="BF124" s="180">
        <f t="shared" si="147"/>
        <v>0</v>
      </c>
      <c r="BG124" s="27">
        <v>0</v>
      </c>
      <c r="BH124" s="27"/>
      <c r="BI124" s="324">
        <f>SUMIF('Rekapitulasi Juni'!$D$214:$D$393,APS!$B124,'Rekapitulasi Juni'!$E$214:$E$393)</f>
        <v>0</v>
      </c>
      <c r="BJ124" s="324">
        <f>SUMIF('Rekapitulasi Juni'!$D$214:$D$393,APS!$B124,'Rekapitulasi Juni'!$F$214:$F$393)</f>
        <v>0</v>
      </c>
      <c r="BK124" s="27"/>
      <c r="BL124" s="325">
        <f t="shared" si="148"/>
        <v>0</v>
      </c>
      <c r="BM124" s="325">
        <f t="shared" si="149"/>
        <v>0</v>
      </c>
      <c r="BN124" s="27"/>
      <c r="BO124" s="324">
        <f>SUMIF('Rekapitulasi Juni'!$U$214:$U$393,APS!$B124,'Rekapitulasi Juni'!$V$214:$V$393)</f>
        <v>0</v>
      </c>
      <c r="BP124" s="324">
        <f>SUMIF('Rekapitulasi Juni'!$U$214:$U$393,APS!$B124,'Rekapitulasi Juni'!$W$214:$W$393)</f>
        <v>0</v>
      </c>
      <c r="BQ124" s="27"/>
      <c r="BR124" s="325">
        <f t="shared" si="150"/>
        <v>0</v>
      </c>
      <c r="BS124" s="325">
        <f t="shared" si="151"/>
        <v>0</v>
      </c>
      <c r="BT124" s="27"/>
      <c r="BU124" s="324">
        <f>SUMIF('Rekapitulasi Juni'!$AL$214:$AL$393,APS!$B124,'Rekapitulasi Juni'!$AM$214:$AM$393)</f>
        <v>0</v>
      </c>
      <c r="BV124" s="324">
        <f>SUMIF('Rekapitulasi Juni'!$AL$214:$AL$393,APS!$B124,'Rekapitulasi Juni'!$AN$214:$AN$393)</f>
        <v>0</v>
      </c>
      <c r="BW124" s="27"/>
      <c r="BX124" s="325">
        <f t="shared" si="152"/>
        <v>0</v>
      </c>
      <c r="BY124" s="325">
        <f t="shared" si="153"/>
        <v>0</v>
      </c>
      <c r="BZ124" s="27"/>
      <c r="CA124" s="324">
        <f>SUMIF('Rekapitulasi Juni'!$BA$214:$BA$393,APS!$B124,'Rekapitulasi Juni'!$BB$214:$BB$393)</f>
        <v>0</v>
      </c>
      <c r="CB124" s="324">
        <f>SUMIF('Rekapitulasi Juni'!$BA$214:$BA$393,APS!$B124,'Rekapitulasi Juni'!$BC$214:$BC$393)</f>
        <v>0</v>
      </c>
      <c r="CC124" s="27"/>
      <c r="CD124" s="325">
        <f t="shared" si="154"/>
        <v>0</v>
      </c>
      <c r="CE124" s="325">
        <f t="shared" si="155"/>
        <v>0</v>
      </c>
      <c r="CF124" s="27"/>
      <c r="CG124" s="324">
        <f>SUMIF('Rekapitulasi Juni'!$BP$214:$BP$393,APS!$B124,'Rekapitulasi Juni'!$BQ$214:$BQ$393)</f>
        <v>0</v>
      </c>
      <c r="CH124" s="324">
        <f>SUMIF('Rekapitulasi Juni'!$BP$214:$BP$393,APS!$B124,'Rekapitulasi Juni'!$BR$214:$BR$393)</f>
        <v>0</v>
      </c>
      <c r="CI124" s="27"/>
      <c r="CJ124" s="325">
        <f t="shared" si="156"/>
        <v>0</v>
      </c>
      <c r="CK124" s="325">
        <f t="shared" si="157"/>
        <v>0</v>
      </c>
      <c r="CL124" s="41">
        <f t="shared" si="158"/>
        <v>0</v>
      </c>
      <c r="CM124" s="41">
        <f t="shared" si="159"/>
        <v>0</v>
      </c>
      <c r="CN124" s="41">
        <f t="shared" si="160"/>
        <v>0</v>
      </c>
      <c r="CO124" s="41">
        <f t="shared" si="161"/>
        <v>0</v>
      </c>
      <c r="CP124" s="41">
        <f t="shared" si="162"/>
        <v>0</v>
      </c>
      <c r="CQ124" s="41">
        <f t="shared" si="163"/>
        <v>0</v>
      </c>
      <c r="CR124" s="180">
        <f t="shared" si="164"/>
        <v>0</v>
      </c>
      <c r="CS124" s="27">
        <v>0</v>
      </c>
      <c r="CT124" s="27"/>
      <c r="CU124" s="324">
        <f>SUMIF('Rekapitulasi Juni'!$D$410:$D$588,APS!$B124,'Rekapitulasi Juni'!$E$410:$E$588)</f>
        <v>0</v>
      </c>
      <c r="CV124" s="324">
        <f>SUMIF('Rekapitulasi Juni'!$D$410:$D$588,APS!$B124,'Rekapitulasi Juni'!$F$410:$F$588)</f>
        <v>0</v>
      </c>
      <c r="CW124" s="27"/>
      <c r="CX124" s="325">
        <f t="shared" si="165"/>
        <v>0</v>
      </c>
      <c r="CY124" s="325">
        <f t="shared" si="166"/>
        <v>0</v>
      </c>
      <c r="CZ124" s="27"/>
      <c r="DA124" s="324">
        <f>SUMIF('Rekapitulasi Juni'!$U$410:$U$588,APS!$B124,'Rekapitulasi Juni'!$V$410:$V$588)</f>
        <v>0</v>
      </c>
      <c r="DB124" s="324">
        <f>SUMIF('Rekapitulasi Juni'!$U$410:$U$588,APS!$B124,'Rekapitulasi Juni'!$W$410:$W$588)</f>
        <v>0</v>
      </c>
      <c r="DC124" s="27"/>
      <c r="DD124" s="325">
        <f t="shared" si="167"/>
        <v>0</v>
      </c>
      <c r="DE124" s="325">
        <f t="shared" si="168"/>
        <v>0</v>
      </c>
      <c r="DF124" s="27"/>
      <c r="DG124" s="324">
        <f>SUMIF('Rekapitulasi Juni'!$AL$410:$AL$588,APS!$B124,'Rekapitulasi Juni'!$AM$410:$AM$588)</f>
        <v>0</v>
      </c>
      <c r="DH124" s="324">
        <f>SUMIF('Rekapitulasi Juni'!$AL$410:$AL$588,APS!$B124,'Rekapitulasi Juni'!$AN$410:$AN$588)</f>
        <v>0</v>
      </c>
      <c r="DI124" s="27"/>
      <c r="DJ124" s="325">
        <f t="shared" si="169"/>
        <v>0</v>
      </c>
      <c r="DK124" s="325">
        <f t="shared" si="170"/>
        <v>0</v>
      </c>
      <c r="DL124" s="27"/>
      <c r="DM124" s="324">
        <f>SUMIF('Rekapitulasi Juni'!$BA$410:$BA$588,APS!$B124,'Rekapitulasi Juni'!$BB$410:$BB$588)</f>
        <v>0</v>
      </c>
      <c r="DN124" s="324">
        <f>SUMIF('Rekapitulasi Juni'!$BA$410:$BA$588,APS!$B124,'Rekapitulasi Juni'!$BC$410:$BC$588)</f>
        <v>0</v>
      </c>
      <c r="DO124" s="324">
        <f>SUMIF('Rekapitulasi Juni'!$BA$410:$BA$588,APS!$B124,'Rekapitulasi Juni'!$BF$410:$BF$588)</f>
        <v>0</v>
      </c>
      <c r="DP124" s="325">
        <f t="shared" si="171"/>
        <v>0</v>
      </c>
      <c r="DQ124" s="325">
        <f t="shared" si="172"/>
        <v>0</v>
      </c>
      <c r="DR124" s="27"/>
      <c r="DS124" s="324">
        <f>SUMIF('Rekapitulasi Juni'!$BP$410:$BP$588,APS!$B124,'Rekapitulasi Juni'!$BQ$410:$BQ$588)</f>
        <v>0</v>
      </c>
      <c r="DT124" s="324">
        <f>SUMIF('Rekapitulasi Juni'!$BP$410:$BP$588,APS!$B124,'Rekapitulasi Juni'!$BR$410:$BR$588)</f>
        <v>0</v>
      </c>
      <c r="DU124" s="27"/>
      <c r="DV124" s="325">
        <f t="shared" si="173"/>
        <v>0</v>
      </c>
      <c r="DW124" s="325">
        <f t="shared" si="174"/>
        <v>0</v>
      </c>
      <c r="DX124" s="41">
        <f t="shared" si="175"/>
        <v>0</v>
      </c>
      <c r="DY124" s="41">
        <f t="shared" si="176"/>
        <v>0</v>
      </c>
      <c r="DZ124" s="41">
        <f t="shared" si="177"/>
        <v>0</v>
      </c>
      <c r="EA124" s="41">
        <f t="shared" si="178"/>
        <v>0</v>
      </c>
      <c r="EB124" s="41">
        <f t="shared" si="179"/>
        <v>0</v>
      </c>
      <c r="EC124" s="41">
        <f t="shared" si="180"/>
        <v>0</v>
      </c>
      <c r="ED124" s="180">
        <f t="shared" si="181"/>
        <v>0</v>
      </c>
      <c r="EE124" s="27">
        <v>0</v>
      </c>
      <c r="EF124" s="27"/>
      <c r="EG124" s="324">
        <f>SUMIF('Rekapitulasi Juni'!$D$608:$D$786,APS!$B124,'Rekapitulasi Juni'!$E$608:$E$786)</f>
        <v>0</v>
      </c>
      <c r="EH124" s="324">
        <f>SUMIF('Rekapitulasi Juni'!$D$608:$D$786,APS!$B124,'Rekapitulasi Juni'!$F$608:$F$786)</f>
        <v>0</v>
      </c>
      <c r="EI124" s="27"/>
      <c r="EJ124" s="325">
        <f t="shared" si="182"/>
        <v>0</v>
      </c>
      <c r="EK124" s="325">
        <f t="shared" si="183"/>
        <v>0</v>
      </c>
      <c r="EL124" s="27"/>
      <c r="EM124" s="324">
        <f>SUMIF('Rekapitulasi Juni'!$U$608:$U$786,APS!$B124,'Rekapitulasi Juni'!$V$608:$V$786)</f>
        <v>0</v>
      </c>
      <c r="EN124" s="324">
        <f>SUMIF('Rekapitulasi Juni'!$U$608:$U$786,APS!$B124,'Rekapitulasi Juni'!$W$608:$W$786)</f>
        <v>0</v>
      </c>
      <c r="EO124" s="27"/>
      <c r="EP124" s="325">
        <f t="shared" si="184"/>
        <v>0</v>
      </c>
      <c r="EQ124" s="325">
        <f t="shared" si="185"/>
        <v>0</v>
      </c>
      <c r="ER124" s="27"/>
      <c r="ES124" s="324">
        <f>SUMIF('Rekapitulasi Juni'!$AL$608:$AL$786,APS!$B124,'Rekapitulasi Juni'!$AM$608:$AM$786)</f>
        <v>0</v>
      </c>
      <c r="ET124" s="324">
        <f>SUMIF('Rekapitulasi Juni'!$AL$608:$AL$786,APS!$B124,'Rekapitulasi Juni'!$AN$608:$AN$786)</f>
        <v>0</v>
      </c>
      <c r="EU124" s="27"/>
      <c r="EV124" s="325">
        <f t="shared" si="186"/>
        <v>0</v>
      </c>
      <c r="EW124" s="325">
        <f t="shared" si="187"/>
        <v>0</v>
      </c>
      <c r="EX124" s="27"/>
      <c r="EY124" s="324">
        <f>SUMIF('Rekapitulasi Juni'!$BA$608:$BA$786,APS!$B124,'Rekapitulasi Juni'!$BB$608:$BB$786)</f>
        <v>0</v>
      </c>
      <c r="EZ124" s="324">
        <f>SUMIF('Rekapitulasi Juni'!$BA$608:$BA$786,APS!$B124,'Rekapitulasi Juni'!$BC$608:$BC$786)</f>
        <v>0</v>
      </c>
      <c r="FA124" s="324">
        <f>SUMIF('Rekapitulasi Juni'!$BA$608:$BA$786,APS!$B124,'Rekapitulasi Juni'!$BF$608:$BF$786)</f>
        <v>0</v>
      </c>
      <c r="FB124" s="325">
        <f t="shared" si="188"/>
        <v>0</v>
      </c>
      <c r="FC124" s="325">
        <f t="shared" si="189"/>
        <v>0</v>
      </c>
      <c r="FD124" s="27"/>
      <c r="FE124" s="27"/>
      <c r="FF124" s="27"/>
      <c r="FG124" s="27"/>
      <c r="FH124" s="27"/>
      <c r="FI124" s="27"/>
      <c r="FJ124" s="41">
        <f t="shared" si="190"/>
        <v>0</v>
      </c>
      <c r="FK124" s="41">
        <f t="shared" si="191"/>
        <v>0</v>
      </c>
      <c r="FL124" s="41">
        <f t="shared" si="192"/>
        <v>0</v>
      </c>
      <c r="FM124" s="41">
        <f t="shared" si="193"/>
        <v>0</v>
      </c>
      <c r="FN124" s="41">
        <f t="shared" si="194"/>
        <v>0</v>
      </c>
      <c r="FO124" s="41">
        <f t="shared" si="195"/>
        <v>0</v>
      </c>
      <c r="FP124" s="180">
        <f t="shared" si="196"/>
        <v>0</v>
      </c>
      <c r="FQ124" s="27"/>
      <c r="FR124" s="27"/>
      <c r="FS124" s="324">
        <f>SUMIF('Rekapitulasi Juni'!$D$804:$D$984,APS!$B124,'Rekapitulasi Juni'!$E$804:$E$984)</f>
        <v>0</v>
      </c>
      <c r="FT124" s="324">
        <f>SUMIF('Rekapitulasi Juni'!$D$804:$D$984,APS!$B124,'Rekapitulasi Juni'!$F$804:$F$984)</f>
        <v>0</v>
      </c>
      <c r="FU124" s="27"/>
      <c r="FV124" s="325">
        <f t="shared" si="197"/>
        <v>0</v>
      </c>
      <c r="FW124" s="325">
        <f t="shared" si="198"/>
        <v>0</v>
      </c>
      <c r="FX124" s="27"/>
      <c r="FY124" s="324">
        <f>SUMIF('Rekapitulasi Juni'!$U$804:$U$984,APS!$B124,'Rekapitulasi Juni'!$V$804:$V$984)</f>
        <v>0</v>
      </c>
      <c r="FZ124" s="324">
        <f>SUMIF('Rekapitulasi Juni'!$U$804:$U$984,APS!$B124,'Rekapitulasi Juni'!$W$804:$W$984)</f>
        <v>0</v>
      </c>
      <c r="GA124" s="27"/>
      <c r="GB124" s="325">
        <f t="shared" si="199"/>
        <v>0</v>
      </c>
      <c r="GC124" s="325">
        <f t="shared" si="200"/>
        <v>0</v>
      </c>
      <c r="GD124" s="27"/>
      <c r="GE124" s="324">
        <f>SUMIF('Rekapitulasi Juni'!$AL$804:$AL$984,APS!$B124,'Rekapitulasi Juni'!$AM$804:$AM$984)</f>
        <v>0</v>
      </c>
      <c r="GF124" s="324">
        <f>SUMIF('Rekapitulasi Juni'!$AL$804:$AL$984,APS!$B124,'Rekapitulasi Juni'!$AN$804:$AN$984)</f>
        <v>0</v>
      </c>
      <c r="GG124" s="27"/>
      <c r="GH124" s="325">
        <f t="shared" si="125"/>
        <v>0</v>
      </c>
      <c r="GI124" s="325">
        <f t="shared" si="126"/>
        <v>0</v>
      </c>
      <c r="GJ124" s="27"/>
      <c r="GK124" s="27"/>
      <c r="GL124" s="41">
        <f t="shared" si="201"/>
        <v>0</v>
      </c>
      <c r="GM124" s="41">
        <f t="shared" si="202"/>
        <v>0</v>
      </c>
      <c r="GN124" s="41">
        <f t="shared" si="203"/>
        <v>0</v>
      </c>
      <c r="GO124" s="41">
        <f t="shared" si="204"/>
        <v>0</v>
      </c>
      <c r="GP124" s="41">
        <f t="shared" si="205"/>
        <v>0</v>
      </c>
      <c r="GQ124" s="41">
        <f t="shared" si="206"/>
        <v>0</v>
      </c>
      <c r="GR124" s="180">
        <f t="shared" si="207"/>
        <v>0</v>
      </c>
      <c r="GS124" s="41">
        <f t="shared" si="127"/>
        <v>0</v>
      </c>
      <c r="GT124" s="41">
        <f t="shared" si="128"/>
        <v>0</v>
      </c>
      <c r="GU124" s="41">
        <f t="shared" si="129"/>
        <v>0</v>
      </c>
      <c r="GV124" s="41">
        <f t="shared" si="130"/>
        <v>0</v>
      </c>
      <c r="GW124" s="41">
        <f t="shared" si="131"/>
        <v>0</v>
      </c>
      <c r="GX124" s="41">
        <f t="shared" si="132"/>
        <v>0</v>
      </c>
      <c r="GY124" s="180">
        <f t="shared" si="133"/>
        <v>0</v>
      </c>
      <c r="GZ124" s="41">
        <v>107</v>
      </c>
      <c r="HA124" s="32"/>
      <c r="HB124" s="42">
        <f t="shared" si="211"/>
        <v>0</v>
      </c>
      <c r="HC124" s="44"/>
    </row>
    <row r="125" spans="1:211" ht="15" hidden="1" customHeight="1">
      <c r="A125" s="31" t="s">
        <v>258</v>
      </c>
      <c r="B125" s="32" t="s">
        <v>259</v>
      </c>
      <c r="C125" s="31" t="s">
        <v>184</v>
      </c>
      <c r="D125" s="31" t="s">
        <v>1259</v>
      </c>
      <c r="E125" s="31" t="s">
        <v>43</v>
      </c>
      <c r="F125" s="31" t="s">
        <v>152</v>
      </c>
      <c r="G125" s="33">
        <v>0</v>
      </c>
      <c r="H125" s="33">
        <v>0</v>
      </c>
      <c r="I125" s="33">
        <v>0</v>
      </c>
      <c r="J125" s="34">
        <f>IFERROR(VLOOKUP(A125,#REF!,3,0),0)</f>
        <v>0</v>
      </c>
      <c r="K125" s="34">
        <f t="shared" si="118"/>
        <v>0</v>
      </c>
      <c r="L125" s="34">
        <v>0</v>
      </c>
      <c r="M125" s="34">
        <v>0</v>
      </c>
      <c r="N125" s="35">
        <f t="shared" si="119"/>
        <v>0</v>
      </c>
      <c r="O125" s="35">
        <f t="shared" si="120"/>
        <v>0</v>
      </c>
      <c r="P125" s="36">
        <v>0</v>
      </c>
      <c r="Q125" s="36">
        <f t="shared" si="134"/>
        <v>0</v>
      </c>
      <c r="R125" s="36"/>
      <c r="S125" s="37">
        <f ca="1">SUMIF(ROP!$D$6:$H$65536,A125,ROP!$J$6:$J$65536)</f>
        <v>0</v>
      </c>
      <c r="T125" s="37">
        <f>SUMIF(HASIL!$B:$B,APS!$B125&amp;RIGHT(APS!T$9,2),HASIL!$I:$I)</f>
        <v>0</v>
      </c>
      <c r="U125" s="37">
        <f>SUMIF(HASIL!$B:$B,APS!$B125&amp;RIGHT(APS!U$9,2),HASIL!$I:$I)</f>
        <v>0</v>
      </c>
      <c r="V125" s="37">
        <f>SUMIF(HASIL!$B:$B,APS!$B125&amp;RIGHT(APS!V$9,2),HASIL!$I:$I)</f>
        <v>0</v>
      </c>
      <c r="W125" s="37">
        <f>SUMIF(HASIL!$B:$B,APS!$B125&amp;RIGHT(APS!W$9,2),HASIL!$I:$I)</f>
        <v>0</v>
      </c>
      <c r="X125" s="38">
        <f t="shared" si="121"/>
        <v>0</v>
      </c>
      <c r="Y125" s="38">
        <f t="shared" si="122"/>
        <v>0</v>
      </c>
      <c r="Z125" s="39">
        <f t="shared" si="209"/>
        <v>0</v>
      </c>
      <c r="AA125" s="39">
        <f t="shared" si="124"/>
        <v>0</v>
      </c>
      <c r="AB125" s="40">
        <f t="shared" si="210"/>
        <v>0</v>
      </c>
      <c r="AC125" s="27">
        <v>0</v>
      </c>
      <c r="AD125" s="27"/>
      <c r="AE125" s="27"/>
      <c r="AF125" s="27"/>
      <c r="AG125" s="27"/>
      <c r="AH125" s="27"/>
      <c r="AI125" s="324">
        <f>SUMIF('Rekapitulasi Juni'!$D$9:$D$192,APS!$B125,'Rekapitulasi Juni'!$E$9:$E$192)</f>
        <v>0</v>
      </c>
      <c r="AJ125" s="324">
        <f>SUMIF('Rekapitulasi Juni'!$D$9:$D$192,APS!$B125,'Rekapitulasi Juni'!$F$9:$F$192)</f>
        <v>0</v>
      </c>
      <c r="AK125" s="324">
        <f>SUMIF('Rekapitulasi Juni'!$D$9:$D$192,APS!$B125,'Rekapitulasi Juni'!$K$9:$K$192)</f>
        <v>0</v>
      </c>
      <c r="AL125" s="325">
        <f t="shared" si="135"/>
        <v>0</v>
      </c>
      <c r="AM125" s="325">
        <f t="shared" si="136"/>
        <v>0</v>
      </c>
      <c r="AN125" s="27"/>
      <c r="AO125" s="324">
        <f>SUMIF('Rekapitulasi Juni'!$U$9:$U$192,APS!$B125,'Rekapitulasi Juni'!$V$9:$V$192)</f>
        <v>0</v>
      </c>
      <c r="AP125" s="324">
        <f>SUMIF('Rekapitulasi Juni'!$U$9:$U$192,APS!$B125,'Rekapitulasi Juni'!$W$9:$W$192)</f>
        <v>0</v>
      </c>
      <c r="AQ125" s="27"/>
      <c r="AR125" s="325">
        <f t="shared" si="137"/>
        <v>0</v>
      </c>
      <c r="AS125" s="325">
        <f t="shared" si="138"/>
        <v>0</v>
      </c>
      <c r="AT125" s="27"/>
      <c r="AU125" s="324">
        <f>SUMIF('Rekapitulasi Juni'!$AL$9:$AL$192,APS!$B125,'Rekapitulasi Juni'!$AM$9:$AM$192)</f>
        <v>0</v>
      </c>
      <c r="AV125" s="324">
        <f>SUMIF('Rekapitulasi Juni'!$AL$9:$AL$192,APS!$B125,'Rekapitulasi Juni'!$AN$9:$AN$192)</f>
        <v>0</v>
      </c>
      <c r="AW125" s="27"/>
      <c r="AX125" s="325">
        <f t="shared" si="139"/>
        <v>0</v>
      </c>
      <c r="AY125" s="325">
        <f t="shared" si="140"/>
        <v>0</v>
      </c>
      <c r="AZ125" s="41">
        <f t="shared" si="141"/>
        <v>0</v>
      </c>
      <c r="BA125" s="41">
        <f t="shared" si="142"/>
        <v>0</v>
      </c>
      <c r="BB125" s="41">
        <f t="shared" si="143"/>
        <v>0</v>
      </c>
      <c r="BC125" s="41">
        <f t="shared" si="144"/>
        <v>0</v>
      </c>
      <c r="BD125" s="41">
        <f t="shared" si="145"/>
        <v>0</v>
      </c>
      <c r="BE125" s="41">
        <f t="shared" si="146"/>
        <v>0</v>
      </c>
      <c r="BF125" s="180">
        <f t="shared" si="147"/>
        <v>0</v>
      </c>
      <c r="BG125" s="27">
        <v>0</v>
      </c>
      <c r="BH125" s="27"/>
      <c r="BI125" s="324">
        <f>SUMIF('Rekapitulasi Juni'!$D$214:$D$393,APS!$B125,'Rekapitulasi Juni'!$E$214:$E$393)</f>
        <v>0</v>
      </c>
      <c r="BJ125" s="324">
        <f>SUMIF('Rekapitulasi Juni'!$D$214:$D$393,APS!$B125,'Rekapitulasi Juni'!$F$214:$F$393)</f>
        <v>0</v>
      </c>
      <c r="BK125" s="27"/>
      <c r="BL125" s="325">
        <f t="shared" si="148"/>
        <v>0</v>
      </c>
      <c r="BM125" s="325">
        <f t="shared" si="149"/>
        <v>0</v>
      </c>
      <c r="BN125" s="27"/>
      <c r="BO125" s="324">
        <f>SUMIF('Rekapitulasi Juni'!$U$214:$U$393,APS!$B125,'Rekapitulasi Juni'!$V$214:$V$393)</f>
        <v>0</v>
      </c>
      <c r="BP125" s="324">
        <f>SUMIF('Rekapitulasi Juni'!$U$214:$U$393,APS!$B125,'Rekapitulasi Juni'!$W$214:$W$393)</f>
        <v>0</v>
      </c>
      <c r="BQ125" s="27"/>
      <c r="BR125" s="325">
        <f t="shared" si="150"/>
        <v>0</v>
      </c>
      <c r="BS125" s="325">
        <f t="shared" si="151"/>
        <v>0</v>
      </c>
      <c r="BT125" s="27"/>
      <c r="BU125" s="324">
        <f>SUMIF('Rekapitulasi Juni'!$AL$214:$AL$393,APS!$B125,'Rekapitulasi Juni'!$AM$214:$AM$393)</f>
        <v>0</v>
      </c>
      <c r="BV125" s="324">
        <f>SUMIF('Rekapitulasi Juni'!$AL$214:$AL$393,APS!$B125,'Rekapitulasi Juni'!$AN$214:$AN$393)</f>
        <v>0</v>
      </c>
      <c r="BW125" s="27"/>
      <c r="BX125" s="325">
        <f t="shared" si="152"/>
        <v>0</v>
      </c>
      <c r="BY125" s="325">
        <f t="shared" si="153"/>
        <v>0</v>
      </c>
      <c r="BZ125" s="27"/>
      <c r="CA125" s="324">
        <f>SUMIF('Rekapitulasi Juni'!$BA$214:$BA$393,APS!$B125,'Rekapitulasi Juni'!$BB$214:$BB$393)</f>
        <v>0</v>
      </c>
      <c r="CB125" s="324">
        <f>SUMIF('Rekapitulasi Juni'!$BA$214:$BA$393,APS!$B125,'Rekapitulasi Juni'!$BC$214:$BC$393)</f>
        <v>0</v>
      </c>
      <c r="CC125" s="27"/>
      <c r="CD125" s="325">
        <f t="shared" si="154"/>
        <v>0</v>
      </c>
      <c r="CE125" s="325">
        <f t="shared" si="155"/>
        <v>0</v>
      </c>
      <c r="CF125" s="27"/>
      <c r="CG125" s="324">
        <f>SUMIF('Rekapitulasi Juni'!$BP$214:$BP$393,APS!$B125,'Rekapitulasi Juni'!$BQ$214:$BQ$393)</f>
        <v>0</v>
      </c>
      <c r="CH125" s="324">
        <f>SUMIF('Rekapitulasi Juni'!$BP$214:$BP$393,APS!$B125,'Rekapitulasi Juni'!$BR$214:$BR$393)</f>
        <v>0</v>
      </c>
      <c r="CI125" s="27"/>
      <c r="CJ125" s="325">
        <f t="shared" si="156"/>
        <v>0</v>
      </c>
      <c r="CK125" s="325">
        <f t="shared" si="157"/>
        <v>0</v>
      </c>
      <c r="CL125" s="41">
        <f t="shared" si="158"/>
        <v>0</v>
      </c>
      <c r="CM125" s="41">
        <f t="shared" si="159"/>
        <v>0</v>
      </c>
      <c r="CN125" s="41">
        <f t="shared" si="160"/>
        <v>0</v>
      </c>
      <c r="CO125" s="41">
        <f t="shared" si="161"/>
        <v>0</v>
      </c>
      <c r="CP125" s="41">
        <f t="shared" si="162"/>
        <v>0</v>
      </c>
      <c r="CQ125" s="41">
        <f t="shared" si="163"/>
        <v>0</v>
      </c>
      <c r="CR125" s="180">
        <f t="shared" si="164"/>
        <v>0</v>
      </c>
      <c r="CS125" s="27">
        <v>0</v>
      </c>
      <c r="CT125" s="27"/>
      <c r="CU125" s="324">
        <f>SUMIF('Rekapitulasi Juni'!$D$410:$D$588,APS!$B125,'Rekapitulasi Juni'!$E$410:$E$588)</f>
        <v>0</v>
      </c>
      <c r="CV125" s="324">
        <f>SUMIF('Rekapitulasi Juni'!$D$410:$D$588,APS!$B125,'Rekapitulasi Juni'!$F$410:$F$588)</f>
        <v>0</v>
      </c>
      <c r="CW125" s="27"/>
      <c r="CX125" s="325">
        <f t="shared" si="165"/>
        <v>0</v>
      </c>
      <c r="CY125" s="325">
        <f t="shared" si="166"/>
        <v>0</v>
      </c>
      <c r="CZ125" s="27"/>
      <c r="DA125" s="324">
        <f>SUMIF('Rekapitulasi Juni'!$U$410:$U$588,APS!$B125,'Rekapitulasi Juni'!$V$410:$V$588)</f>
        <v>0</v>
      </c>
      <c r="DB125" s="324">
        <f>SUMIF('Rekapitulasi Juni'!$U$410:$U$588,APS!$B125,'Rekapitulasi Juni'!$W$410:$W$588)</f>
        <v>0</v>
      </c>
      <c r="DC125" s="27"/>
      <c r="DD125" s="325">
        <f t="shared" si="167"/>
        <v>0</v>
      </c>
      <c r="DE125" s="325">
        <f t="shared" si="168"/>
        <v>0</v>
      </c>
      <c r="DF125" s="27"/>
      <c r="DG125" s="324">
        <f>SUMIF('Rekapitulasi Juni'!$AL$410:$AL$588,APS!$B125,'Rekapitulasi Juni'!$AM$410:$AM$588)</f>
        <v>0</v>
      </c>
      <c r="DH125" s="324">
        <f>SUMIF('Rekapitulasi Juni'!$AL$410:$AL$588,APS!$B125,'Rekapitulasi Juni'!$AN$410:$AN$588)</f>
        <v>0</v>
      </c>
      <c r="DI125" s="27"/>
      <c r="DJ125" s="325">
        <f t="shared" si="169"/>
        <v>0</v>
      </c>
      <c r="DK125" s="325">
        <f t="shared" si="170"/>
        <v>0</v>
      </c>
      <c r="DL125" s="27"/>
      <c r="DM125" s="324">
        <f>SUMIF('Rekapitulasi Juni'!$BA$410:$BA$588,APS!$B125,'Rekapitulasi Juni'!$BB$410:$BB$588)</f>
        <v>0</v>
      </c>
      <c r="DN125" s="324">
        <f>SUMIF('Rekapitulasi Juni'!$BA$410:$BA$588,APS!$B125,'Rekapitulasi Juni'!$BC$410:$BC$588)</f>
        <v>0</v>
      </c>
      <c r="DO125" s="324">
        <f>SUMIF('Rekapitulasi Juni'!$BA$410:$BA$588,APS!$B125,'Rekapitulasi Juni'!$BF$410:$BF$588)</f>
        <v>0</v>
      </c>
      <c r="DP125" s="325">
        <f t="shared" si="171"/>
        <v>0</v>
      </c>
      <c r="DQ125" s="325">
        <f t="shared" si="172"/>
        <v>0</v>
      </c>
      <c r="DR125" s="27"/>
      <c r="DS125" s="324">
        <f>SUMIF('Rekapitulasi Juni'!$BP$410:$BP$588,APS!$B125,'Rekapitulasi Juni'!$BQ$410:$BQ$588)</f>
        <v>0</v>
      </c>
      <c r="DT125" s="324">
        <f>SUMIF('Rekapitulasi Juni'!$BP$410:$BP$588,APS!$B125,'Rekapitulasi Juni'!$BR$410:$BR$588)</f>
        <v>0</v>
      </c>
      <c r="DU125" s="27"/>
      <c r="DV125" s="325">
        <f t="shared" si="173"/>
        <v>0</v>
      </c>
      <c r="DW125" s="325">
        <f t="shared" si="174"/>
        <v>0</v>
      </c>
      <c r="DX125" s="41">
        <f t="shared" si="175"/>
        <v>0</v>
      </c>
      <c r="DY125" s="41">
        <f t="shared" si="176"/>
        <v>0</v>
      </c>
      <c r="DZ125" s="41">
        <f t="shared" si="177"/>
        <v>0</v>
      </c>
      <c r="EA125" s="41">
        <f t="shared" si="178"/>
        <v>0</v>
      </c>
      <c r="EB125" s="41">
        <f t="shared" si="179"/>
        <v>0</v>
      </c>
      <c r="EC125" s="41">
        <f t="shared" si="180"/>
        <v>0</v>
      </c>
      <c r="ED125" s="180">
        <f t="shared" si="181"/>
        <v>0</v>
      </c>
      <c r="EE125" s="27">
        <v>0</v>
      </c>
      <c r="EF125" s="27"/>
      <c r="EG125" s="324">
        <f>SUMIF('Rekapitulasi Juni'!$D$608:$D$786,APS!$B125,'Rekapitulasi Juni'!$E$608:$E$786)</f>
        <v>0</v>
      </c>
      <c r="EH125" s="324">
        <f>SUMIF('Rekapitulasi Juni'!$D$608:$D$786,APS!$B125,'Rekapitulasi Juni'!$F$608:$F$786)</f>
        <v>0</v>
      </c>
      <c r="EI125" s="27"/>
      <c r="EJ125" s="325">
        <f t="shared" si="182"/>
        <v>0</v>
      </c>
      <c r="EK125" s="325">
        <f t="shared" si="183"/>
        <v>0</v>
      </c>
      <c r="EL125" s="27"/>
      <c r="EM125" s="324">
        <f>SUMIF('Rekapitulasi Juni'!$U$608:$U$786,APS!$B125,'Rekapitulasi Juni'!$V$608:$V$786)</f>
        <v>0</v>
      </c>
      <c r="EN125" s="324">
        <f>SUMIF('Rekapitulasi Juni'!$U$608:$U$786,APS!$B125,'Rekapitulasi Juni'!$W$608:$W$786)</f>
        <v>0</v>
      </c>
      <c r="EO125" s="27"/>
      <c r="EP125" s="325">
        <f t="shared" si="184"/>
        <v>0</v>
      </c>
      <c r="EQ125" s="325">
        <f t="shared" si="185"/>
        <v>0</v>
      </c>
      <c r="ER125" s="27"/>
      <c r="ES125" s="324">
        <f>SUMIF('Rekapitulasi Juni'!$AL$608:$AL$786,APS!$B125,'Rekapitulasi Juni'!$AM$608:$AM$786)</f>
        <v>0</v>
      </c>
      <c r="ET125" s="324">
        <f>SUMIF('Rekapitulasi Juni'!$AL$608:$AL$786,APS!$B125,'Rekapitulasi Juni'!$AN$608:$AN$786)</f>
        <v>0</v>
      </c>
      <c r="EU125" s="27"/>
      <c r="EV125" s="325">
        <f t="shared" si="186"/>
        <v>0</v>
      </c>
      <c r="EW125" s="325">
        <f t="shared" si="187"/>
        <v>0</v>
      </c>
      <c r="EX125" s="27"/>
      <c r="EY125" s="324">
        <f>SUMIF('Rekapitulasi Juni'!$BA$608:$BA$786,APS!$B125,'Rekapitulasi Juni'!$BB$608:$BB$786)</f>
        <v>0</v>
      </c>
      <c r="EZ125" s="324">
        <f>SUMIF('Rekapitulasi Juni'!$BA$608:$BA$786,APS!$B125,'Rekapitulasi Juni'!$BC$608:$BC$786)</f>
        <v>0</v>
      </c>
      <c r="FA125" s="324">
        <f>SUMIF('Rekapitulasi Juni'!$BA$608:$BA$786,APS!$B125,'Rekapitulasi Juni'!$BF$608:$BF$786)</f>
        <v>0</v>
      </c>
      <c r="FB125" s="325">
        <f t="shared" si="188"/>
        <v>0</v>
      </c>
      <c r="FC125" s="325">
        <f t="shared" si="189"/>
        <v>0</v>
      </c>
      <c r="FD125" s="27"/>
      <c r="FE125" s="27"/>
      <c r="FF125" s="27"/>
      <c r="FG125" s="27"/>
      <c r="FH125" s="27"/>
      <c r="FI125" s="27"/>
      <c r="FJ125" s="41">
        <f t="shared" si="190"/>
        <v>0</v>
      </c>
      <c r="FK125" s="41">
        <f t="shared" si="191"/>
        <v>0</v>
      </c>
      <c r="FL125" s="41">
        <f t="shared" si="192"/>
        <v>0</v>
      </c>
      <c r="FM125" s="41">
        <f t="shared" si="193"/>
        <v>0</v>
      </c>
      <c r="FN125" s="41">
        <f t="shared" si="194"/>
        <v>0</v>
      </c>
      <c r="FO125" s="41">
        <f t="shared" si="195"/>
        <v>0</v>
      </c>
      <c r="FP125" s="180">
        <f t="shared" si="196"/>
        <v>0</v>
      </c>
      <c r="FQ125" s="27"/>
      <c r="FR125" s="27"/>
      <c r="FS125" s="324">
        <f>SUMIF('Rekapitulasi Juni'!$D$804:$D$984,APS!$B125,'Rekapitulasi Juni'!$E$804:$E$984)</f>
        <v>0</v>
      </c>
      <c r="FT125" s="324">
        <f>SUMIF('Rekapitulasi Juni'!$D$804:$D$984,APS!$B125,'Rekapitulasi Juni'!$F$804:$F$984)</f>
        <v>0</v>
      </c>
      <c r="FU125" s="27"/>
      <c r="FV125" s="325">
        <f t="shared" si="197"/>
        <v>0</v>
      </c>
      <c r="FW125" s="325">
        <f t="shared" si="198"/>
        <v>0</v>
      </c>
      <c r="FX125" s="27"/>
      <c r="FY125" s="324">
        <f>SUMIF('Rekapitulasi Juni'!$U$804:$U$984,APS!$B125,'Rekapitulasi Juni'!$V$804:$V$984)</f>
        <v>0</v>
      </c>
      <c r="FZ125" s="324">
        <f>SUMIF('Rekapitulasi Juni'!$U$804:$U$984,APS!$B125,'Rekapitulasi Juni'!$W$804:$W$984)</f>
        <v>0</v>
      </c>
      <c r="GA125" s="27"/>
      <c r="GB125" s="325">
        <f t="shared" si="199"/>
        <v>0</v>
      </c>
      <c r="GC125" s="325">
        <f t="shared" si="200"/>
        <v>0</v>
      </c>
      <c r="GD125" s="27"/>
      <c r="GE125" s="324">
        <f>SUMIF('Rekapitulasi Juni'!$AL$804:$AL$984,APS!$B125,'Rekapitulasi Juni'!$AM$804:$AM$984)</f>
        <v>0</v>
      </c>
      <c r="GF125" s="324">
        <f>SUMIF('Rekapitulasi Juni'!$AL$804:$AL$984,APS!$B125,'Rekapitulasi Juni'!$AN$804:$AN$984)</f>
        <v>0</v>
      </c>
      <c r="GG125" s="27"/>
      <c r="GH125" s="325">
        <f t="shared" si="125"/>
        <v>0</v>
      </c>
      <c r="GI125" s="325">
        <f t="shared" si="126"/>
        <v>0</v>
      </c>
      <c r="GJ125" s="27"/>
      <c r="GK125" s="27"/>
      <c r="GL125" s="41">
        <f t="shared" si="201"/>
        <v>0</v>
      </c>
      <c r="GM125" s="41">
        <f t="shared" si="202"/>
        <v>0</v>
      </c>
      <c r="GN125" s="41">
        <f t="shared" si="203"/>
        <v>0</v>
      </c>
      <c r="GO125" s="41">
        <f t="shared" si="204"/>
        <v>0</v>
      </c>
      <c r="GP125" s="41">
        <f t="shared" si="205"/>
        <v>0</v>
      </c>
      <c r="GQ125" s="41">
        <f t="shared" si="206"/>
        <v>0</v>
      </c>
      <c r="GR125" s="180">
        <f t="shared" si="207"/>
        <v>0</v>
      </c>
      <c r="GS125" s="41">
        <f t="shared" si="127"/>
        <v>0</v>
      </c>
      <c r="GT125" s="41">
        <f t="shared" si="128"/>
        <v>0</v>
      </c>
      <c r="GU125" s="41">
        <f t="shared" si="129"/>
        <v>0</v>
      </c>
      <c r="GV125" s="41">
        <f t="shared" si="130"/>
        <v>0</v>
      </c>
      <c r="GW125" s="41">
        <f t="shared" si="131"/>
        <v>0</v>
      </c>
      <c r="GX125" s="41">
        <f t="shared" si="132"/>
        <v>0</v>
      </c>
      <c r="GY125" s="180">
        <f t="shared" si="133"/>
        <v>0</v>
      </c>
      <c r="GZ125" s="41">
        <v>108</v>
      </c>
      <c r="HA125" s="32"/>
      <c r="HB125" s="42">
        <f t="shared" si="211"/>
        <v>0</v>
      </c>
      <c r="HC125" s="44"/>
    </row>
    <row r="126" spans="1:211" ht="15" hidden="1" customHeight="1">
      <c r="A126" s="31" t="s">
        <v>260</v>
      </c>
      <c r="B126" s="32" t="s">
        <v>261</v>
      </c>
      <c r="C126" s="31" t="s">
        <v>184</v>
      </c>
      <c r="D126" s="31" t="s">
        <v>1259</v>
      </c>
      <c r="E126" s="31" t="s">
        <v>43</v>
      </c>
      <c r="F126" s="31" t="s">
        <v>152</v>
      </c>
      <c r="G126" s="33">
        <v>0</v>
      </c>
      <c r="H126" s="33">
        <v>0</v>
      </c>
      <c r="I126" s="33">
        <v>0</v>
      </c>
      <c r="J126" s="34">
        <f>IFERROR(VLOOKUP(A126,#REF!,3,0),0)</f>
        <v>0</v>
      </c>
      <c r="K126" s="34">
        <f t="shared" si="118"/>
        <v>0</v>
      </c>
      <c r="L126" s="34">
        <v>0</v>
      </c>
      <c r="M126" s="34">
        <v>0</v>
      </c>
      <c r="N126" s="35">
        <f t="shared" si="119"/>
        <v>0</v>
      </c>
      <c r="O126" s="35">
        <f t="shared" si="120"/>
        <v>0</v>
      </c>
      <c r="P126" s="36">
        <v>0</v>
      </c>
      <c r="Q126" s="36">
        <f t="shared" si="134"/>
        <v>0</v>
      </c>
      <c r="R126" s="36"/>
      <c r="S126" s="37">
        <f ca="1">SUMIF(ROP!$D$6:$H$65536,A126,ROP!$J$6:$J$65536)</f>
        <v>0</v>
      </c>
      <c r="T126" s="37">
        <f>SUMIF(HASIL!$B:$B,APS!$B126&amp;RIGHT(APS!T$9,2),HASIL!$I:$I)</f>
        <v>0</v>
      </c>
      <c r="U126" s="37">
        <f>SUMIF(HASIL!$B:$B,APS!$B126&amp;RIGHT(APS!U$9,2),HASIL!$I:$I)</f>
        <v>0</v>
      </c>
      <c r="V126" s="37">
        <f>SUMIF(HASIL!$B:$B,APS!$B126&amp;RIGHT(APS!V$9,2),HASIL!$I:$I)</f>
        <v>0</v>
      </c>
      <c r="W126" s="37">
        <f>SUMIF(HASIL!$B:$B,APS!$B126&amp;RIGHT(APS!W$9,2),HASIL!$I:$I)</f>
        <v>0</v>
      </c>
      <c r="X126" s="38">
        <f t="shared" si="121"/>
        <v>0</v>
      </c>
      <c r="Y126" s="38">
        <f t="shared" si="122"/>
        <v>0</v>
      </c>
      <c r="Z126" s="39">
        <f t="shared" si="209"/>
        <v>0</v>
      </c>
      <c r="AA126" s="39">
        <f t="shared" si="124"/>
        <v>0</v>
      </c>
      <c r="AB126" s="40">
        <f t="shared" si="210"/>
        <v>0</v>
      </c>
      <c r="AC126" s="27">
        <v>0</v>
      </c>
      <c r="AD126" s="27"/>
      <c r="AE126" s="27"/>
      <c r="AF126" s="27"/>
      <c r="AG126" s="27"/>
      <c r="AH126" s="27"/>
      <c r="AI126" s="324">
        <f>SUMIF('Rekapitulasi Juni'!$D$9:$D$192,APS!$B126,'Rekapitulasi Juni'!$E$9:$E$192)</f>
        <v>0</v>
      </c>
      <c r="AJ126" s="324">
        <f>SUMIF('Rekapitulasi Juni'!$D$9:$D$192,APS!$B126,'Rekapitulasi Juni'!$F$9:$F$192)</f>
        <v>0</v>
      </c>
      <c r="AK126" s="324">
        <f>SUMIF('Rekapitulasi Juni'!$D$9:$D$192,APS!$B126,'Rekapitulasi Juni'!$K$9:$K$192)</f>
        <v>0</v>
      </c>
      <c r="AL126" s="325">
        <f t="shared" si="135"/>
        <v>0</v>
      </c>
      <c r="AM126" s="325">
        <f t="shared" si="136"/>
        <v>0</v>
      </c>
      <c r="AN126" s="27"/>
      <c r="AO126" s="324">
        <f>SUMIF('Rekapitulasi Juni'!$U$9:$U$192,APS!$B126,'Rekapitulasi Juni'!$V$9:$V$192)</f>
        <v>0</v>
      </c>
      <c r="AP126" s="324">
        <f>SUMIF('Rekapitulasi Juni'!$U$9:$U$192,APS!$B126,'Rekapitulasi Juni'!$W$9:$W$192)</f>
        <v>0</v>
      </c>
      <c r="AQ126" s="27"/>
      <c r="AR126" s="325">
        <f t="shared" si="137"/>
        <v>0</v>
      </c>
      <c r="AS126" s="325">
        <f t="shared" si="138"/>
        <v>0</v>
      </c>
      <c r="AT126" s="27"/>
      <c r="AU126" s="324">
        <f>SUMIF('Rekapitulasi Juni'!$AL$9:$AL$192,APS!$B126,'Rekapitulasi Juni'!$AM$9:$AM$192)</f>
        <v>0</v>
      </c>
      <c r="AV126" s="324">
        <f>SUMIF('Rekapitulasi Juni'!$AL$9:$AL$192,APS!$B126,'Rekapitulasi Juni'!$AN$9:$AN$192)</f>
        <v>0</v>
      </c>
      <c r="AW126" s="27"/>
      <c r="AX126" s="325">
        <f t="shared" si="139"/>
        <v>0</v>
      </c>
      <c r="AY126" s="325">
        <f t="shared" si="140"/>
        <v>0</v>
      </c>
      <c r="AZ126" s="41">
        <f t="shared" si="141"/>
        <v>0</v>
      </c>
      <c r="BA126" s="41">
        <f t="shared" si="142"/>
        <v>0</v>
      </c>
      <c r="BB126" s="41">
        <f t="shared" si="143"/>
        <v>0</v>
      </c>
      <c r="BC126" s="41">
        <f t="shared" si="144"/>
        <v>0</v>
      </c>
      <c r="BD126" s="41">
        <f t="shared" si="145"/>
        <v>0</v>
      </c>
      <c r="BE126" s="41">
        <f t="shared" si="146"/>
        <v>0</v>
      </c>
      <c r="BF126" s="180">
        <f t="shared" si="147"/>
        <v>0</v>
      </c>
      <c r="BG126" s="27">
        <v>0</v>
      </c>
      <c r="BH126" s="27"/>
      <c r="BI126" s="324">
        <f>SUMIF('Rekapitulasi Juni'!$D$214:$D$393,APS!$B126,'Rekapitulasi Juni'!$E$214:$E$393)</f>
        <v>0</v>
      </c>
      <c r="BJ126" s="324">
        <f>SUMIF('Rekapitulasi Juni'!$D$214:$D$393,APS!$B126,'Rekapitulasi Juni'!$F$214:$F$393)</f>
        <v>0</v>
      </c>
      <c r="BK126" s="27"/>
      <c r="BL126" s="325">
        <f t="shared" si="148"/>
        <v>0</v>
      </c>
      <c r="BM126" s="325">
        <f t="shared" si="149"/>
        <v>0</v>
      </c>
      <c r="BN126" s="27"/>
      <c r="BO126" s="324">
        <f>SUMIF('Rekapitulasi Juni'!$U$214:$U$393,APS!$B126,'Rekapitulasi Juni'!$V$214:$V$393)</f>
        <v>0</v>
      </c>
      <c r="BP126" s="324">
        <f>SUMIF('Rekapitulasi Juni'!$U$214:$U$393,APS!$B126,'Rekapitulasi Juni'!$W$214:$W$393)</f>
        <v>0</v>
      </c>
      <c r="BQ126" s="27"/>
      <c r="BR126" s="325">
        <f t="shared" si="150"/>
        <v>0</v>
      </c>
      <c r="BS126" s="325">
        <f t="shared" si="151"/>
        <v>0</v>
      </c>
      <c r="BT126" s="27"/>
      <c r="BU126" s="324">
        <f>SUMIF('Rekapitulasi Juni'!$AL$214:$AL$393,APS!$B126,'Rekapitulasi Juni'!$AM$214:$AM$393)</f>
        <v>0</v>
      </c>
      <c r="BV126" s="324">
        <f>SUMIF('Rekapitulasi Juni'!$AL$214:$AL$393,APS!$B126,'Rekapitulasi Juni'!$AN$214:$AN$393)</f>
        <v>0</v>
      </c>
      <c r="BW126" s="27"/>
      <c r="BX126" s="325">
        <f t="shared" si="152"/>
        <v>0</v>
      </c>
      <c r="BY126" s="325">
        <f t="shared" si="153"/>
        <v>0</v>
      </c>
      <c r="BZ126" s="27"/>
      <c r="CA126" s="324">
        <f>SUMIF('Rekapitulasi Juni'!$BA$214:$BA$393,APS!$B126,'Rekapitulasi Juni'!$BB$214:$BB$393)</f>
        <v>0</v>
      </c>
      <c r="CB126" s="324">
        <f>SUMIF('Rekapitulasi Juni'!$BA$214:$BA$393,APS!$B126,'Rekapitulasi Juni'!$BC$214:$BC$393)</f>
        <v>0</v>
      </c>
      <c r="CC126" s="27"/>
      <c r="CD126" s="325">
        <f t="shared" si="154"/>
        <v>0</v>
      </c>
      <c r="CE126" s="325">
        <f t="shared" si="155"/>
        <v>0</v>
      </c>
      <c r="CF126" s="27"/>
      <c r="CG126" s="324">
        <f>SUMIF('Rekapitulasi Juni'!$BP$214:$BP$393,APS!$B126,'Rekapitulasi Juni'!$BQ$214:$BQ$393)</f>
        <v>0</v>
      </c>
      <c r="CH126" s="324">
        <f>SUMIF('Rekapitulasi Juni'!$BP$214:$BP$393,APS!$B126,'Rekapitulasi Juni'!$BR$214:$BR$393)</f>
        <v>0</v>
      </c>
      <c r="CI126" s="27"/>
      <c r="CJ126" s="325">
        <f t="shared" si="156"/>
        <v>0</v>
      </c>
      <c r="CK126" s="325">
        <f t="shared" si="157"/>
        <v>0</v>
      </c>
      <c r="CL126" s="41">
        <f t="shared" si="158"/>
        <v>0</v>
      </c>
      <c r="CM126" s="41">
        <f t="shared" si="159"/>
        <v>0</v>
      </c>
      <c r="CN126" s="41">
        <f t="shared" si="160"/>
        <v>0</v>
      </c>
      <c r="CO126" s="41">
        <f t="shared" si="161"/>
        <v>0</v>
      </c>
      <c r="CP126" s="41">
        <f t="shared" si="162"/>
        <v>0</v>
      </c>
      <c r="CQ126" s="41">
        <f t="shared" si="163"/>
        <v>0</v>
      </c>
      <c r="CR126" s="180">
        <f t="shared" si="164"/>
        <v>0</v>
      </c>
      <c r="CS126" s="27">
        <v>0</v>
      </c>
      <c r="CT126" s="27"/>
      <c r="CU126" s="324">
        <f>SUMIF('Rekapitulasi Juni'!$D$410:$D$588,APS!$B126,'Rekapitulasi Juni'!$E$410:$E$588)</f>
        <v>0</v>
      </c>
      <c r="CV126" s="324">
        <f>SUMIF('Rekapitulasi Juni'!$D$410:$D$588,APS!$B126,'Rekapitulasi Juni'!$F$410:$F$588)</f>
        <v>0</v>
      </c>
      <c r="CW126" s="27"/>
      <c r="CX126" s="325">
        <f t="shared" si="165"/>
        <v>0</v>
      </c>
      <c r="CY126" s="325">
        <f t="shared" si="166"/>
        <v>0</v>
      </c>
      <c r="CZ126" s="27"/>
      <c r="DA126" s="324">
        <f>SUMIF('Rekapitulasi Juni'!$U$410:$U$588,APS!$B126,'Rekapitulasi Juni'!$V$410:$V$588)</f>
        <v>0</v>
      </c>
      <c r="DB126" s="324">
        <f>SUMIF('Rekapitulasi Juni'!$U$410:$U$588,APS!$B126,'Rekapitulasi Juni'!$W$410:$W$588)</f>
        <v>0</v>
      </c>
      <c r="DC126" s="27"/>
      <c r="DD126" s="325">
        <f t="shared" si="167"/>
        <v>0</v>
      </c>
      <c r="DE126" s="325">
        <f t="shared" si="168"/>
        <v>0</v>
      </c>
      <c r="DF126" s="27"/>
      <c r="DG126" s="324">
        <f>SUMIF('Rekapitulasi Juni'!$AL$410:$AL$588,APS!$B126,'Rekapitulasi Juni'!$AM$410:$AM$588)</f>
        <v>0</v>
      </c>
      <c r="DH126" s="324">
        <f>SUMIF('Rekapitulasi Juni'!$AL$410:$AL$588,APS!$B126,'Rekapitulasi Juni'!$AN$410:$AN$588)</f>
        <v>0</v>
      </c>
      <c r="DI126" s="27"/>
      <c r="DJ126" s="325">
        <f t="shared" si="169"/>
        <v>0</v>
      </c>
      <c r="DK126" s="325">
        <f t="shared" si="170"/>
        <v>0</v>
      </c>
      <c r="DL126" s="27"/>
      <c r="DM126" s="324">
        <f>SUMIF('Rekapitulasi Juni'!$BA$410:$BA$588,APS!$B126,'Rekapitulasi Juni'!$BB$410:$BB$588)</f>
        <v>0</v>
      </c>
      <c r="DN126" s="324">
        <f>SUMIF('Rekapitulasi Juni'!$BA$410:$BA$588,APS!$B126,'Rekapitulasi Juni'!$BC$410:$BC$588)</f>
        <v>0</v>
      </c>
      <c r="DO126" s="324">
        <f>SUMIF('Rekapitulasi Juni'!$BA$410:$BA$588,APS!$B126,'Rekapitulasi Juni'!$BF$410:$BF$588)</f>
        <v>0</v>
      </c>
      <c r="DP126" s="325">
        <f t="shared" si="171"/>
        <v>0</v>
      </c>
      <c r="DQ126" s="325">
        <f t="shared" si="172"/>
        <v>0</v>
      </c>
      <c r="DR126" s="27"/>
      <c r="DS126" s="324">
        <f>SUMIF('Rekapitulasi Juni'!$BP$410:$BP$588,APS!$B126,'Rekapitulasi Juni'!$BQ$410:$BQ$588)</f>
        <v>0</v>
      </c>
      <c r="DT126" s="324">
        <f>SUMIF('Rekapitulasi Juni'!$BP$410:$BP$588,APS!$B126,'Rekapitulasi Juni'!$BR$410:$BR$588)</f>
        <v>0</v>
      </c>
      <c r="DU126" s="27"/>
      <c r="DV126" s="325">
        <f t="shared" si="173"/>
        <v>0</v>
      </c>
      <c r="DW126" s="325">
        <f t="shared" si="174"/>
        <v>0</v>
      </c>
      <c r="DX126" s="41">
        <f t="shared" si="175"/>
        <v>0</v>
      </c>
      <c r="DY126" s="41">
        <f t="shared" si="176"/>
        <v>0</v>
      </c>
      <c r="DZ126" s="41">
        <f t="shared" si="177"/>
        <v>0</v>
      </c>
      <c r="EA126" s="41">
        <f t="shared" si="178"/>
        <v>0</v>
      </c>
      <c r="EB126" s="41">
        <f t="shared" si="179"/>
        <v>0</v>
      </c>
      <c r="EC126" s="41">
        <f t="shared" si="180"/>
        <v>0</v>
      </c>
      <c r="ED126" s="180">
        <f t="shared" si="181"/>
        <v>0</v>
      </c>
      <c r="EE126" s="27">
        <v>0</v>
      </c>
      <c r="EF126" s="27"/>
      <c r="EG126" s="324">
        <f>SUMIF('Rekapitulasi Juni'!$D$608:$D$786,APS!$B126,'Rekapitulasi Juni'!$E$608:$E$786)</f>
        <v>0</v>
      </c>
      <c r="EH126" s="324">
        <f>SUMIF('Rekapitulasi Juni'!$D$608:$D$786,APS!$B126,'Rekapitulasi Juni'!$F$608:$F$786)</f>
        <v>0</v>
      </c>
      <c r="EI126" s="27"/>
      <c r="EJ126" s="325">
        <f t="shared" si="182"/>
        <v>0</v>
      </c>
      <c r="EK126" s="325">
        <f t="shared" si="183"/>
        <v>0</v>
      </c>
      <c r="EL126" s="27"/>
      <c r="EM126" s="324">
        <f>SUMIF('Rekapitulasi Juni'!$U$608:$U$786,APS!$B126,'Rekapitulasi Juni'!$V$608:$V$786)</f>
        <v>0</v>
      </c>
      <c r="EN126" s="324">
        <f>SUMIF('Rekapitulasi Juni'!$U$608:$U$786,APS!$B126,'Rekapitulasi Juni'!$W$608:$W$786)</f>
        <v>0</v>
      </c>
      <c r="EO126" s="27"/>
      <c r="EP126" s="325">
        <f t="shared" si="184"/>
        <v>0</v>
      </c>
      <c r="EQ126" s="325">
        <f t="shared" si="185"/>
        <v>0</v>
      </c>
      <c r="ER126" s="27"/>
      <c r="ES126" s="324">
        <f>SUMIF('Rekapitulasi Juni'!$AL$608:$AL$786,APS!$B126,'Rekapitulasi Juni'!$AM$608:$AM$786)</f>
        <v>0</v>
      </c>
      <c r="ET126" s="324">
        <f>SUMIF('Rekapitulasi Juni'!$AL$608:$AL$786,APS!$B126,'Rekapitulasi Juni'!$AN$608:$AN$786)</f>
        <v>0</v>
      </c>
      <c r="EU126" s="27"/>
      <c r="EV126" s="325">
        <f t="shared" si="186"/>
        <v>0</v>
      </c>
      <c r="EW126" s="325">
        <f t="shared" si="187"/>
        <v>0</v>
      </c>
      <c r="EX126" s="27"/>
      <c r="EY126" s="324">
        <f>SUMIF('Rekapitulasi Juni'!$BA$608:$BA$786,APS!$B126,'Rekapitulasi Juni'!$BB$608:$BB$786)</f>
        <v>0</v>
      </c>
      <c r="EZ126" s="324">
        <f>SUMIF('Rekapitulasi Juni'!$BA$608:$BA$786,APS!$B126,'Rekapitulasi Juni'!$BC$608:$BC$786)</f>
        <v>0</v>
      </c>
      <c r="FA126" s="324">
        <f>SUMIF('Rekapitulasi Juni'!$BA$608:$BA$786,APS!$B126,'Rekapitulasi Juni'!$BF$608:$BF$786)</f>
        <v>0</v>
      </c>
      <c r="FB126" s="325">
        <f t="shared" si="188"/>
        <v>0</v>
      </c>
      <c r="FC126" s="325">
        <f t="shared" si="189"/>
        <v>0</v>
      </c>
      <c r="FD126" s="27"/>
      <c r="FE126" s="27"/>
      <c r="FF126" s="27"/>
      <c r="FG126" s="27"/>
      <c r="FH126" s="27"/>
      <c r="FI126" s="27"/>
      <c r="FJ126" s="41">
        <f t="shared" si="190"/>
        <v>0</v>
      </c>
      <c r="FK126" s="41">
        <f t="shared" si="191"/>
        <v>0</v>
      </c>
      <c r="FL126" s="41">
        <f t="shared" si="192"/>
        <v>0</v>
      </c>
      <c r="FM126" s="41">
        <f t="shared" si="193"/>
        <v>0</v>
      </c>
      <c r="FN126" s="41">
        <f t="shared" si="194"/>
        <v>0</v>
      </c>
      <c r="FO126" s="41">
        <f t="shared" si="195"/>
        <v>0</v>
      </c>
      <c r="FP126" s="180">
        <f t="shared" si="196"/>
        <v>0</v>
      </c>
      <c r="FQ126" s="27"/>
      <c r="FR126" s="27"/>
      <c r="FS126" s="324">
        <f>SUMIF('Rekapitulasi Juni'!$D$804:$D$984,APS!$B126,'Rekapitulasi Juni'!$E$804:$E$984)</f>
        <v>0</v>
      </c>
      <c r="FT126" s="324">
        <f>SUMIF('Rekapitulasi Juni'!$D$804:$D$984,APS!$B126,'Rekapitulasi Juni'!$F$804:$F$984)</f>
        <v>0</v>
      </c>
      <c r="FU126" s="27"/>
      <c r="FV126" s="325">
        <f t="shared" si="197"/>
        <v>0</v>
      </c>
      <c r="FW126" s="325">
        <f t="shared" si="198"/>
        <v>0</v>
      </c>
      <c r="FX126" s="27"/>
      <c r="FY126" s="324">
        <f>SUMIF('Rekapitulasi Juni'!$U$804:$U$984,APS!$B126,'Rekapitulasi Juni'!$V$804:$V$984)</f>
        <v>0</v>
      </c>
      <c r="FZ126" s="324">
        <f>SUMIF('Rekapitulasi Juni'!$U$804:$U$984,APS!$B126,'Rekapitulasi Juni'!$W$804:$W$984)</f>
        <v>0</v>
      </c>
      <c r="GA126" s="27"/>
      <c r="GB126" s="325">
        <f t="shared" si="199"/>
        <v>0</v>
      </c>
      <c r="GC126" s="325">
        <f t="shared" si="200"/>
        <v>0</v>
      </c>
      <c r="GD126" s="27"/>
      <c r="GE126" s="324">
        <f>SUMIF('Rekapitulasi Juni'!$AL$804:$AL$984,APS!$B126,'Rekapitulasi Juni'!$AM$804:$AM$984)</f>
        <v>0</v>
      </c>
      <c r="GF126" s="324">
        <f>SUMIF('Rekapitulasi Juni'!$AL$804:$AL$984,APS!$B126,'Rekapitulasi Juni'!$AN$804:$AN$984)</f>
        <v>0</v>
      </c>
      <c r="GG126" s="27"/>
      <c r="GH126" s="325">
        <f t="shared" si="125"/>
        <v>0</v>
      </c>
      <c r="GI126" s="325">
        <f t="shared" si="126"/>
        <v>0</v>
      </c>
      <c r="GJ126" s="27"/>
      <c r="GK126" s="27"/>
      <c r="GL126" s="41">
        <f t="shared" si="201"/>
        <v>0</v>
      </c>
      <c r="GM126" s="41">
        <f t="shared" si="202"/>
        <v>0</v>
      </c>
      <c r="GN126" s="41">
        <f t="shared" si="203"/>
        <v>0</v>
      </c>
      <c r="GO126" s="41">
        <f t="shared" si="204"/>
        <v>0</v>
      </c>
      <c r="GP126" s="41">
        <f t="shared" si="205"/>
        <v>0</v>
      </c>
      <c r="GQ126" s="41">
        <f t="shared" si="206"/>
        <v>0</v>
      </c>
      <c r="GR126" s="180">
        <f t="shared" si="207"/>
        <v>0</v>
      </c>
      <c r="GS126" s="41">
        <f t="shared" si="127"/>
        <v>0</v>
      </c>
      <c r="GT126" s="41">
        <f t="shared" si="128"/>
        <v>0</v>
      </c>
      <c r="GU126" s="41">
        <f t="shared" si="129"/>
        <v>0</v>
      </c>
      <c r="GV126" s="41">
        <f t="shared" si="130"/>
        <v>0</v>
      </c>
      <c r="GW126" s="41">
        <f t="shared" si="131"/>
        <v>0</v>
      </c>
      <c r="GX126" s="41">
        <f t="shared" si="132"/>
        <v>0</v>
      </c>
      <c r="GY126" s="180">
        <f t="shared" si="133"/>
        <v>0</v>
      </c>
      <c r="GZ126" s="41">
        <v>109</v>
      </c>
      <c r="HA126" s="32"/>
      <c r="HB126" s="42">
        <f t="shared" si="211"/>
        <v>0</v>
      </c>
      <c r="HC126" s="44"/>
    </row>
    <row r="127" spans="1:211" ht="15" hidden="1" customHeight="1">
      <c r="A127" s="31" t="s">
        <v>262</v>
      </c>
      <c r="B127" s="32" t="s">
        <v>263</v>
      </c>
      <c r="C127" s="31" t="s">
        <v>184</v>
      </c>
      <c r="D127" s="31" t="s">
        <v>1259</v>
      </c>
      <c r="E127" s="31" t="s">
        <v>43</v>
      </c>
      <c r="F127" s="31" t="s">
        <v>152</v>
      </c>
      <c r="G127" s="33">
        <v>0</v>
      </c>
      <c r="H127" s="33">
        <v>0</v>
      </c>
      <c r="I127" s="33">
        <v>0</v>
      </c>
      <c r="J127" s="34">
        <f>IFERROR(VLOOKUP(A127,#REF!,3,0),0)</f>
        <v>0</v>
      </c>
      <c r="K127" s="34">
        <f t="shared" si="118"/>
        <v>0</v>
      </c>
      <c r="L127" s="34">
        <v>0</v>
      </c>
      <c r="M127" s="34">
        <v>0</v>
      </c>
      <c r="N127" s="35">
        <f t="shared" si="119"/>
        <v>0</v>
      </c>
      <c r="O127" s="35">
        <f t="shared" si="120"/>
        <v>0</v>
      </c>
      <c r="P127" s="36">
        <v>0</v>
      </c>
      <c r="Q127" s="36">
        <f t="shared" si="134"/>
        <v>0</v>
      </c>
      <c r="R127" s="36"/>
      <c r="S127" s="37">
        <f ca="1">SUMIF(ROP!$D$6:$H$65536,A127,ROP!$J$6:$J$65536)</f>
        <v>0</v>
      </c>
      <c r="T127" s="37">
        <f>SUMIF(HASIL!$B:$B,APS!$B127&amp;RIGHT(APS!T$9,2),HASIL!$I:$I)</f>
        <v>0</v>
      </c>
      <c r="U127" s="37">
        <f>SUMIF(HASIL!$B:$B,APS!$B127&amp;RIGHT(APS!U$9,2),HASIL!$I:$I)</f>
        <v>0</v>
      </c>
      <c r="V127" s="37">
        <f>SUMIF(HASIL!$B:$B,APS!$B127&amp;RIGHT(APS!V$9,2),HASIL!$I:$I)</f>
        <v>0</v>
      </c>
      <c r="W127" s="37">
        <f>SUMIF(HASIL!$B:$B,APS!$B127&amp;RIGHT(APS!W$9,2),HASIL!$I:$I)</f>
        <v>0</v>
      </c>
      <c r="X127" s="38">
        <f t="shared" si="121"/>
        <v>0</v>
      </c>
      <c r="Y127" s="38">
        <f t="shared" si="122"/>
        <v>0</v>
      </c>
      <c r="Z127" s="39">
        <f t="shared" si="209"/>
        <v>0</v>
      </c>
      <c r="AA127" s="39">
        <f t="shared" si="124"/>
        <v>0</v>
      </c>
      <c r="AB127" s="40">
        <f t="shared" si="210"/>
        <v>0</v>
      </c>
      <c r="AC127" s="27">
        <v>0</v>
      </c>
      <c r="AD127" s="27"/>
      <c r="AE127" s="27"/>
      <c r="AF127" s="27"/>
      <c r="AG127" s="27"/>
      <c r="AH127" s="27"/>
      <c r="AI127" s="324">
        <f>SUMIF('Rekapitulasi Juni'!$D$9:$D$192,APS!$B127,'Rekapitulasi Juni'!$E$9:$E$192)</f>
        <v>0</v>
      </c>
      <c r="AJ127" s="324">
        <f>SUMIF('Rekapitulasi Juni'!$D$9:$D$192,APS!$B127,'Rekapitulasi Juni'!$F$9:$F$192)</f>
        <v>0</v>
      </c>
      <c r="AK127" s="324">
        <f>SUMIF('Rekapitulasi Juni'!$D$9:$D$192,APS!$B127,'Rekapitulasi Juni'!$K$9:$K$192)</f>
        <v>0</v>
      </c>
      <c r="AL127" s="325">
        <f t="shared" si="135"/>
        <v>0</v>
      </c>
      <c r="AM127" s="325">
        <f t="shared" si="136"/>
        <v>0</v>
      </c>
      <c r="AN127" s="27"/>
      <c r="AO127" s="324">
        <f>SUMIF('Rekapitulasi Juni'!$U$9:$U$192,APS!$B127,'Rekapitulasi Juni'!$V$9:$V$192)</f>
        <v>0</v>
      </c>
      <c r="AP127" s="324">
        <f>SUMIF('Rekapitulasi Juni'!$U$9:$U$192,APS!$B127,'Rekapitulasi Juni'!$W$9:$W$192)</f>
        <v>0</v>
      </c>
      <c r="AQ127" s="27"/>
      <c r="AR127" s="325">
        <f t="shared" si="137"/>
        <v>0</v>
      </c>
      <c r="AS127" s="325">
        <f t="shared" si="138"/>
        <v>0</v>
      </c>
      <c r="AT127" s="27"/>
      <c r="AU127" s="324">
        <f>SUMIF('Rekapitulasi Juni'!$AL$9:$AL$192,APS!$B127,'Rekapitulasi Juni'!$AM$9:$AM$192)</f>
        <v>0</v>
      </c>
      <c r="AV127" s="324">
        <f>SUMIF('Rekapitulasi Juni'!$AL$9:$AL$192,APS!$B127,'Rekapitulasi Juni'!$AN$9:$AN$192)</f>
        <v>0</v>
      </c>
      <c r="AW127" s="27"/>
      <c r="AX127" s="325">
        <f t="shared" si="139"/>
        <v>0</v>
      </c>
      <c r="AY127" s="325">
        <f t="shared" si="140"/>
        <v>0</v>
      </c>
      <c r="AZ127" s="41">
        <f t="shared" si="141"/>
        <v>0</v>
      </c>
      <c r="BA127" s="41">
        <f t="shared" si="142"/>
        <v>0</v>
      </c>
      <c r="BB127" s="41">
        <f t="shared" si="143"/>
        <v>0</v>
      </c>
      <c r="BC127" s="41">
        <f t="shared" si="144"/>
        <v>0</v>
      </c>
      <c r="BD127" s="41">
        <f t="shared" si="145"/>
        <v>0</v>
      </c>
      <c r="BE127" s="41">
        <f t="shared" si="146"/>
        <v>0</v>
      </c>
      <c r="BF127" s="180">
        <f t="shared" si="147"/>
        <v>0</v>
      </c>
      <c r="BG127" s="27">
        <v>0</v>
      </c>
      <c r="BH127" s="27"/>
      <c r="BI127" s="324">
        <f>SUMIF('Rekapitulasi Juni'!$D$214:$D$393,APS!$B127,'Rekapitulasi Juni'!$E$214:$E$393)</f>
        <v>0</v>
      </c>
      <c r="BJ127" s="324">
        <f>SUMIF('Rekapitulasi Juni'!$D$214:$D$393,APS!$B127,'Rekapitulasi Juni'!$F$214:$F$393)</f>
        <v>0</v>
      </c>
      <c r="BK127" s="27"/>
      <c r="BL127" s="325">
        <f t="shared" si="148"/>
        <v>0</v>
      </c>
      <c r="BM127" s="325">
        <f t="shared" si="149"/>
        <v>0</v>
      </c>
      <c r="BN127" s="27"/>
      <c r="BO127" s="324">
        <f>SUMIF('Rekapitulasi Juni'!$U$214:$U$393,APS!$B127,'Rekapitulasi Juni'!$V$214:$V$393)</f>
        <v>0</v>
      </c>
      <c r="BP127" s="324">
        <f>SUMIF('Rekapitulasi Juni'!$U$214:$U$393,APS!$B127,'Rekapitulasi Juni'!$W$214:$W$393)</f>
        <v>0</v>
      </c>
      <c r="BQ127" s="27"/>
      <c r="BR127" s="325">
        <f t="shared" si="150"/>
        <v>0</v>
      </c>
      <c r="BS127" s="325">
        <f t="shared" si="151"/>
        <v>0</v>
      </c>
      <c r="BT127" s="27"/>
      <c r="BU127" s="324">
        <f>SUMIF('Rekapitulasi Juni'!$AL$214:$AL$393,APS!$B127,'Rekapitulasi Juni'!$AM$214:$AM$393)</f>
        <v>0</v>
      </c>
      <c r="BV127" s="324">
        <f>SUMIF('Rekapitulasi Juni'!$AL$214:$AL$393,APS!$B127,'Rekapitulasi Juni'!$AN$214:$AN$393)</f>
        <v>0</v>
      </c>
      <c r="BW127" s="27"/>
      <c r="BX127" s="325">
        <f t="shared" si="152"/>
        <v>0</v>
      </c>
      <c r="BY127" s="325">
        <f t="shared" si="153"/>
        <v>0</v>
      </c>
      <c r="BZ127" s="27"/>
      <c r="CA127" s="324">
        <f>SUMIF('Rekapitulasi Juni'!$BA$214:$BA$393,APS!$B127,'Rekapitulasi Juni'!$BB$214:$BB$393)</f>
        <v>0</v>
      </c>
      <c r="CB127" s="324">
        <f>SUMIF('Rekapitulasi Juni'!$BA$214:$BA$393,APS!$B127,'Rekapitulasi Juni'!$BC$214:$BC$393)</f>
        <v>0</v>
      </c>
      <c r="CC127" s="27"/>
      <c r="CD127" s="325">
        <f t="shared" si="154"/>
        <v>0</v>
      </c>
      <c r="CE127" s="325">
        <f t="shared" si="155"/>
        <v>0</v>
      </c>
      <c r="CF127" s="27"/>
      <c r="CG127" s="324">
        <f>SUMIF('Rekapitulasi Juni'!$BP$214:$BP$393,APS!$B127,'Rekapitulasi Juni'!$BQ$214:$BQ$393)</f>
        <v>0</v>
      </c>
      <c r="CH127" s="324">
        <f>SUMIF('Rekapitulasi Juni'!$BP$214:$BP$393,APS!$B127,'Rekapitulasi Juni'!$BR$214:$BR$393)</f>
        <v>0</v>
      </c>
      <c r="CI127" s="27"/>
      <c r="CJ127" s="325">
        <f t="shared" si="156"/>
        <v>0</v>
      </c>
      <c r="CK127" s="325">
        <f t="shared" si="157"/>
        <v>0</v>
      </c>
      <c r="CL127" s="41">
        <f t="shared" si="158"/>
        <v>0</v>
      </c>
      <c r="CM127" s="41">
        <f t="shared" si="159"/>
        <v>0</v>
      </c>
      <c r="CN127" s="41">
        <f t="shared" si="160"/>
        <v>0</v>
      </c>
      <c r="CO127" s="41">
        <f t="shared" si="161"/>
        <v>0</v>
      </c>
      <c r="CP127" s="41">
        <f t="shared" si="162"/>
        <v>0</v>
      </c>
      <c r="CQ127" s="41">
        <f t="shared" si="163"/>
        <v>0</v>
      </c>
      <c r="CR127" s="180">
        <f t="shared" si="164"/>
        <v>0</v>
      </c>
      <c r="CS127" s="27">
        <v>0</v>
      </c>
      <c r="CT127" s="27"/>
      <c r="CU127" s="324">
        <f>SUMIF('Rekapitulasi Juni'!$D$410:$D$588,APS!$B127,'Rekapitulasi Juni'!$E$410:$E$588)</f>
        <v>0</v>
      </c>
      <c r="CV127" s="324">
        <f>SUMIF('Rekapitulasi Juni'!$D$410:$D$588,APS!$B127,'Rekapitulasi Juni'!$F$410:$F$588)</f>
        <v>0</v>
      </c>
      <c r="CW127" s="27"/>
      <c r="CX127" s="325">
        <f t="shared" si="165"/>
        <v>0</v>
      </c>
      <c r="CY127" s="325">
        <f t="shared" si="166"/>
        <v>0</v>
      </c>
      <c r="CZ127" s="27"/>
      <c r="DA127" s="324">
        <f>SUMIF('Rekapitulasi Juni'!$U$410:$U$588,APS!$B127,'Rekapitulasi Juni'!$V$410:$V$588)</f>
        <v>0</v>
      </c>
      <c r="DB127" s="324">
        <f>SUMIF('Rekapitulasi Juni'!$U$410:$U$588,APS!$B127,'Rekapitulasi Juni'!$W$410:$W$588)</f>
        <v>0</v>
      </c>
      <c r="DC127" s="27"/>
      <c r="DD127" s="325">
        <f t="shared" si="167"/>
        <v>0</v>
      </c>
      <c r="DE127" s="325">
        <f t="shared" si="168"/>
        <v>0</v>
      </c>
      <c r="DF127" s="27"/>
      <c r="DG127" s="324">
        <f>SUMIF('Rekapitulasi Juni'!$AL$410:$AL$588,APS!$B127,'Rekapitulasi Juni'!$AM$410:$AM$588)</f>
        <v>0</v>
      </c>
      <c r="DH127" s="324">
        <f>SUMIF('Rekapitulasi Juni'!$AL$410:$AL$588,APS!$B127,'Rekapitulasi Juni'!$AN$410:$AN$588)</f>
        <v>0</v>
      </c>
      <c r="DI127" s="27"/>
      <c r="DJ127" s="325">
        <f t="shared" si="169"/>
        <v>0</v>
      </c>
      <c r="DK127" s="325">
        <f t="shared" si="170"/>
        <v>0</v>
      </c>
      <c r="DL127" s="27"/>
      <c r="DM127" s="324">
        <f>SUMIF('Rekapitulasi Juni'!$BA$410:$BA$588,APS!$B127,'Rekapitulasi Juni'!$BB$410:$BB$588)</f>
        <v>0</v>
      </c>
      <c r="DN127" s="324">
        <f>SUMIF('Rekapitulasi Juni'!$BA$410:$BA$588,APS!$B127,'Rekapitulasi Juni'!$BC$410:$BC$588)</f>
        <v>0</v>
      </c>
      <c r="DO127" s="324">
        <f>SUMIF('Rekapitulasi Juni'!$BA$410:$BA$588,APS!$B127,'Rekapitulasi Juni'!$BF$410:$BF$588)</f>
        <v>0</v>
      </c>
      <c r="DP127" s="325">
        <f t="shared" si="171"/>
        <v>0</v>
      </c>
      <c r="DQ127" s="325">
        <f t="shared" si="172"/>
        <v>0</v>
      </c>
      <c r="DR127" s="27"/>
      <c r="DS127" s="324">
        <f>SUMIF('Rekapitulasi Juni'!$BP$410:$BP$588,APS!$B127,'Rekapitulasi Juni'!$BQ$410:$BQ$588)</f>
        <v>0</v>
      </c>
      <c r="DT127" s="324">
        <f>SUMIF('Rekapitulasi Juni'!$BP$410:$BP$588,APS!$B127,'Rekapitulasi Juni'!$BR$410:$BR$588)</f>
        <v>0</v>
      </c>
      <c r="DU127" s="27"/>
      <c r="DV127" s="325">
        <f t="shared" si="173"/>
        <v>0</v>
      </c>
      <c r="DW127" s="325">
        <f t="shared" si="174"/>
        <v>0</v>
      </c>
      <c r="DX127" s="41">
        <f t="shared" si="175"/>
        <v>0</v>
      </c>
      <c r="DY127" s="41">
        <f t="shared" si="176"/>
        <v>0</v>
      </c>
      <c r="DZ127" s="41">
        <f t="shared" si="177"/>
        <v>0</v>
      </c>
      <c r="EA127" s="41">
        <f t="shared" si="178"/>
        <v>0</v>
      </c>
      <c r="EB127" s="41">
        <f t="shared" si="179"/>
        <v>0</v>
      </c>
      <c r="EC127" s="41">
        <f t="shared" si="180"/>
        <v>0</v>
      </c>
      <c r="ED127" s="180">
        <f t="shared" si="181"/>
        <v>0</v>
      </c>
      <c r="EE127" s="27">
        <v>0</v>
      </c>
      <c r="EF127" s="27"/>
      <c r="EG127" s="324">
        <f>SUMIF('Rekapitulasi Juni'!$D$608:$D$786,APS!$B127,'Rekapitulasi Juni'!$E$608:$E$786)</f>
        <v>0</v>
      </c>
      <c r="EH127" s="324">
        <f>SUMIF('Rekapitulasi Juni'!$D$608:$D$786,APS!$B127,'Rekapitulasi Juni'!$F$608:$F$786)</f>
        <v>0</v>
      </c>
      <c r="EI127" s="27"/>
      <c r="EJ127" s="325">
        <f t="shared" si="182"/>
        <v>0</v>
      </c>
      <c r="EK127" s="325">
        <f t="shared" si="183"/>
        <v>0</v>
      </c>
      <c r="EL127" s="27"/>
      <c r="EM127" s="324">
        <f>SUMIF('Rekapitulasi Juni'!$U$608:$U$786,APS!$B127,'Rekapitulasi Juni'!$V$608:$V$786)</f>
        <v>0</v>
      </c>
      <c r="EN127" s="324">
        <f>SUMIF('Rekapitulasi Juni'!$U$608:$U$786,APS!$B127,'Rekapitulasi Juni'!$W$608:$W$786)</f>
        <v>0</v>
      </c>
      <c r="EO127" s="27"/>
      <c r="EP127" s="325">
        <f t="shared" si="184"/>
        <v>0</v>
      </c>
      <c r="EQ127" s="325">
        <f t="shared" si="185"/>
        <v>0</v>
      </c>
      <c r="ER127" s="27"/>
      <c r="ES127" s="324">
        <f>SUMIF('Rekapitulasi Juni'!$AL$608:$AL$786,APS!$B127,'Rekapitulasi Juni'!$AM$608:$AM$786)</f>
        <v>0</v>
      </c>
      <c r="ET127" s="324">
        <f>SUMIF('Rekapitulasi Juni'!$AL$608:$AL$786,APS!$B127,'Rekapitulasi Juni'!$AN$608:$AN$786)</f>
        <v>0</v>
      </c>
      <c r="EU127" s="27"/>
      <c r="EV127" s="325">
        <f t="shared" si="186"/>
        <v>0</v>
      </c>
      <c r="EW127" s="325">
        <f t="shared" si="187"/>
        <v>0</v>
      </c>
      <c r="EX127" s="27"/>
      <c r="EY127" s="324">
        <f>SUMIF('Rekapitulasi Juni'!$BA$608:$BA$786,APS!$B127,'Rekapitulasi Juni'!$BB$608:$BB$786)</f>
        <v>0</v>
      </c>
      <c r="EZ127" s="324">
        <f>SUMIF('Rekapitulasi Juni'!$BA$608:$BA$786,APS!$B127,'Rekapitulasi Juni'!$BC$608:$BC$786)</f>
        <v>0</v>
      </c>
      <c r="FA127" s="324">
        <f>SUMIF('Rekapitulasi Juni'!$BA$608:$BA$786,APS!$B127,'Rekapitulasi Juni'!$BF$608:$BF$786)</f>
        <v>0</v>
      </c>
      <c r="FB127" s="325">
        <f t="shared" si="188"/>
        <v>0</v>
      </c>
      <c r="FC127" s="325">
        <f t="shared" si="189"/>
        <v>0</v>
      </c>
      <c r="FD127" s="27"/>
      <c r="FE127" s="27"/>
      <c r="FF127" s="27"/>
      <c r="FG127" s="27"/>
      <c r="FH127" s="27"/>
      <c r="FI127" s="27"/>
      <c r="FJ127" s="41">
        <f t="shared" si="190"/>
        <v>0</v>
      </c>
      <c r="FK127" s="41">
        <f t="shared" si="191"/>
        <v>0</v>
      </c>
      <c r="FL127" s="41">
        <f t="shared" si="192"/>
        <v>0</v>
      </c>
      <c r="FM127" s="41">
        <f t="shared" si="193"/>
        <v>0</v>
      </c>
      <c r="FN127" s="41">
        <f t="shared" si="194"/>
        <v>0</v>
      </c>
      <c r="FO127" s="41">
        <f t="shared" si="195"/>
        <v>0</v>
      </c>
      <c r="FP127" s="180">
        <f t="shared" si="196"/>
        <v>0</v>
      </c>
      <c r="FQ127" s="27"/>
      <c r="FR127" s="27"/>
      <c r="FS127" s="324">
        <f>SUMIF('Rekapitulasi Juni'!$D$804:$D$984,APS!$B127,'Rekapitulasi Juni'!$E$804:$E$984)</f>
        <v>0</v>
      </c>
      <c r="FT127" s="324">
        <f>SUMIF('Rekapitulasi Juni'!$D$804:$D$984,APS!$B127,'Rekapitulasi Juni'!$F$804:$F$984)</f>
        <v>0</v>
      </c>
      <c r="FU127" s="27"/>
      <c r="FV127" s="325">
        <f t="shared" si="197"/>
        <v>0</v>
      </c>
      <c r="FW127" s="325">
        <f t="shared" si="198"/>
        <v>0</v>
      </c>
      <c r="FX127" s="27"/>
      <c r="FY127" s="324">
        <f>SUMIF('Rekapitulasi Juni'!$U$804:$U$984,APS!$B127,'Rekapitulasi Juni'!$V$804:$V$984)</f>
        <v>0</v>
      </c>
      <c r="FZ127" s="324">
        <f>SUMIF('Rekapitulasi Juni'!$U$804:$U$984,APS!$B127,'Rekapitulasi Juni'!$W$804:$W$984)</f>
        <v>0</v>
      </c>
      <c r="GA127" s="27"/>
      <c r="GB127" s="325">
        <f t="shared" si="199"/>
        <v>0</v>
      </c>
      <c r="GC127" s="325">
        <f t="shared" si="200"/>
        <v>0</v>
      </c>
      <c r="GD127" s="27"/>
      <c r="GE127" s="324">
        <f>SUMIF('Rekapitulasi Juni'!$AL$804:$AL$984,APS!$B127,'Rekapitulasi Juni'!$AM$804:$AM$984)</f>
        <v>0</v>
      </c>
      <c r="GF127" s="324">
        <f>SUMIF('Rekapitulasi Juni'!$AL$804:$AL$984,APS!$B127,'Rekapitulasi Juni'!$AN$804:$AN$984)</f>
        <v>0</v>
      </c>
      <c r="GG127" s="27"/>
      <c r="GH127" s="325">
        <f t="shared" si="125"/>
        <v>0</v>
      </c>
      <c r="GI127" s="325">
        <f t="shared" si="126"/>
        <v>0</v>
      </c>
      <c r="GJ127" s="27"/>
      <c r="GK127" s="27"/>
      <c r="GL127" s="41">
        <f t="shared" si="201"/>
        <v>0</v>
      </c>
      <c r="GM127" s="41">
        <f t="shared" si="202"/>
        <v>0</v>
      </c>
      <c r="GN127" s="41">
        <f t="shared" si="203"/>
        <v>0</v>
      </c>
      <c r="GO127" s="41">
        <f t="shared" si="204"/>
        <v>0</v>
      </c>
      <c r="GP127" s="41">
        <f t="shared" si="205"/>
        <v>0</v>
      </c>
      <c r="GQ127" s="41">
        <f t="shared" si="206"/>
        <v>0</v>
      </c>
      <c r="GR127" s="180">
        <f t="shared" si="207"/>
        <v>0</v>
      </c>
      <c r="GS127" s="41">
        <f t="shared" si="127"/>
        <v>0</v>
      </c>
      <c r="GT127" s="41">
        <f t="shared" si="128"/>
        <v>0</v>
      </c>
      <c r="GU127" s="41">
        <f t="shared" si="129"/>
        <v>0</v>
      </c>
      <c r="GV127" s="41">
        <f t="shared" si="130"/>
        <v>0</v>
      </c>
      <c r="GW127" s="41">
        <f t="shared" si="131"/>
        <v>0</v>
      </c>
      <c r="GX127" s="41">
        <f t="shared" si="132"/>
        <v>0</v>
      </c>
      <c r="GY127" s="180">
        <f t="shared" si="133"/>
        <v>0</v>
      </c>
      <c r="GZ127" s="41">
        <v>110</v>
      </c>
      <c r="HA127" s="32"/>
      <c r="HB127" s="42">
        <f t="shared" si="211"/>
        <v>0</v>
      </c>
      <c r="HC127" s="44"/>
    </row>
    <row r="128" spans="1:211" ht="15" hidden="1" customHeight="1">
      <c r="A128" s="31" t="s">
        <v>264</v>
      </c>
      <c r="B128" s="32" t="s">
        <v>265</v>
      </c>
      <c r="C128" s="31" t="s">
        <v>184</v>
      </c>
      <c r="D128" s="31" t="s">
        <v>1259</v>
      </c>
      <c r="E128" s="31" t="s">
        <v>43</v>
      </c>
      <c r="F128" s="31" t="s">
        <v>152</v>
      </c>
      <c r="G128" s="33">
        <v>0</v>
      </c>
      <c r="H128" s="33">
        <v>0</v>
      </c>
      <c r="I128" s="33">
        <v>0</v>
      </c>
      <c r="J128" s="34">
        <f>IFERROR(VLOOKUP(A128,#REF!,3,0),0)</f>
        <v>0</v>
      </c>
      <c r="K128" s="34">
        <f t="shared" si="118"/>
        <v>0</v>
      </c>
      <c r="L128" s="34">
        <v>0</v>
      </c>
      <c r="M128" s="34">
        <v>0</v>
      </c>
      <c r="N128" s="35">
        <f t="shared" si="119"/>
        <v>0</v>
      </c>
      <c r="O128" s="35">
        <f t="shared" si="120"/>
        <v>0</v>
      </c>
      <c r="P128" s="36">
        <v>0</v>
      </c>
      <c r="Q128" s="36">
        <f t="shared" si="134"/>
        <v>0</v>
      </c>
      <c r="R128" s="36"/>
      <c r="S128" s="37">
        <f ca="1">SUMIF(ROP!$D$6:$H$65536,A128,ROP!$J$6:$J$65536)</f>
        <v>0</v>
      </c>
      <c r="T128" s="37">
        <f>SUMIF(HASIL!$B:$B,APS!$B128&amp;RIGHT(APS!T$9,2),HASIL!$I:$I)</f>
        <v>0</v>
      </c>
      <c r="U128" s="37">
        <f>SUMIF(HASIL!$B:$B,APS!$B128&amp;RIGHT(APS!U$9,2),HASIL!$I:$I)</f>
        <v>0</v>
      </c>
      <c r="V128" s="37">
        <f>SUMIF(HASIL!$B:$B,APS!$B128&amp;RIGHT(APS!V$9,2),HASIL!$I:$I)</f>
        <v>0</v>
      </c>
      <c r="W128" s="37">
        <f>SUMIF(HASIL!$B:$B,APS!$B128&amp;RIGHT(APS!W$9,2),HASIL!$I:$I)</f>
        <v>0</v>
      </c>
      <c r="X128" s="38">
        <f t="shared" si="121"/>
        <v>0</v>
      </c>
      <c r="Y128" s="38">
        <f t="shared" si="122"/>
        <v>0</v>
      </c>
      <c r="Z128" s="39">
        <f t="shared" si="209"/>
        <v>0</v>
      </c>
      <c r="AA128" s="39">
        <f t="shared" si="124"/>
        <v>0</v>
      </c>
      <c r="AB128" s="40">
        <f t="shared" si="210"/>
        <v>0</v>
      </c>
      <c r="AC128" s="27">
        <v>0</v>
      </c>
      <c r="AD128" s="27"/>
      <c r="AE128" s="27"/>
      <c r="AF128" s="27"/>
      <c r="AG128" s="27"/>
      <c r="AH128" s="27"/>
      <c r="AI128" s="324">
        <f>SUMIF('Rekapitulasi Juni'!$D$9:$D$192,APS!$B128,'Rekapitulasi Juni'!$E$9:$E$192)</f>
        <v>0</v>
      </c>
      <c r="AJ128" s="324">
        <f>SUMIF('Rekapitulasi Juni'!$D$9:$D$192,APS!$B128,'Rekapitulasi Juni'!$F$9:$F$192)</f>
        <v>0</v>
      </c>
      <c r="AK128" s="324">
        <f>SUMIF('Rekapitulasi Juni'!$D$9:$D$192,APS!$B128,'Rekapitulasi Juni'!$K$9:$K$192)</f>
        <v>0</v>
      </c>
      <c r="AL128" s="325">
        <f t="shared" si="135"/>
        <v>0</v>
      </c>
      <c r="AM128" s="325">
        <f t="shared" si="136"/>
        <v>0</v>
      </c>
      <c r="AN128" s="27"/>
      <c r="AO128" s="324">
        <f>SUMIF('Rekapitulasi Juni'!$U$9:$U$192,APS!$B128,'Rekapitulasi Juni'!$V$9:$V$192)</f>
        <v>0</v>
      </c>
      <c r="AP128" s="324">
        <f>SUMIF('Rekapitulasi Juni'!$U$9:$U$192,APS!$B128,'Rekapitulasi Juni'!$W$9:$W$192)</f>
        <v>0</v>
      </c>
      <c r="AQ128" s="27"/>
      <c r="AR128" s="325">
        <f t="shared" si="137"/>
        <v>0</v>
      </c>
      <c r="AS128" s="325">
        <f t="shared" si="138"/>
        <v>0</v>
      </c>
      <c r="AT128" s="27"/>
      <c r="AU128" s="324">
        <f>SUMIF('Rekapitulasi Juni'!$AL$9:$AL$192,APS!$B128,'Rekapitulasi Juni'!$AM$9:$AM$192)</f>
        <v>0</v>
      </c>
      <c r="AV128" s="324">
        <f>SUMIF('Rekapitulasi Juni'!$AL$9:$AL$192,APS!$B128,'Rekapitulasi Juni'!$AN$9:$AN$192)</f>
        <v>0</v>
      </c>
      <c r="AW128" s="27"/>
      <c r="AX128" s="325">
        <f t="shared" si="139"/>
        <v>0</v>
      </c>
      <c r="AY128" s="325">
        <f t="shared" si="140"/>
        <v>0</v>
      </c>
      <c r="AZ128" s="41">
        <f t="shared" si="141"/>
        <v>0</v>
      </c>
      <c r="BA128" s="41">
        <f t="shared" si="142"/>
        <v>0</v>
      </c>
      <c r="BB128" s="41">
        <f t="shared" si="143"/>
        <v>0</v>
      </c>
      <c r="BC128" s="41">
        <f t="shared" si="144"/>
        <v>0</v>
      </c>
      <c r="BD128" s="41">
        <f t="shared" si="145"/>
        <v>0</v>
      </c>
      <c r="BE128" s="41">
        <f t="shared" si="146"/>
        <v>0</v>
      </c>
      <c r="BF128" s="180">
        <f t="shared" si="147"/>
        <v>0</v>
      </c>
      <c r="BG128" s="27">
        <v>0</v>
      </c>
      <c r="BH128" s="27"/>
      <c r="BI128" s="324">
        <f>SUMIF('Rekapitulasi Juni'!$D$214:$D$393,APS!$B128,'Rekapitulasi Juni'!$E$214:$E$393)</f>
        <v>0</v>
      </c>
      <c r="BJ128" s="324">
        <f>SUMIF('Rekapitulasi Juni'!$D$214:$D$393,APS!$B128,'Rekapitulasi Juni'!$F$214:$F$393)</f>
        <v>0</v>
      </c>
      <c r="BK128" s="27"/>
      <c r="BL128" s="325">
        <f t="shared" si="148"/>
        <v>0</v>
      </c>
      <c r="BM128" s="325">
        <f t="shared" si="149"/>
        <v>0</v>
      </c>
      <c r="BN128" s="27"/>
      <c r="BO128" s="324">
        <f>SUMIF('Rekapitulasi Juni'!$U$214:$U$393,APS!$B128,'Rekapitulasi Juni'!$V$214:$V$393)</f>
        <v>0</v>
      </c>
      <c r="BP128" s="324">
        <f>SUMIF('Rekapitulasi Juni'!$U$214:$U$393,APS!$B128,'Rekapitulasi Juni'!$W$214:$W$393)</f>
        <v>0</v>
      </c>
      <c r="BQ128" s="27"/>
      <c r="BR128" s="325">
        <f t="shared" si="150"/>
        <v>0</v>
      </c>
      <c r="BS128" s="325">
        <f t="shared" si="151"/>
        <v>0</v>
      </c>
      <c r="BT128" s="27"/>
      <c r="BU128" s="324">
        <f>SUMIF('Rekapitulasi Juni'!$AL$214:$AL$393,APS!$B128,'Rekapitulasi Juni'!$AM$214:$AM$393)</f>
        <v>0</v>
      </c>
      <c r="BV128" s="324">
        <f>SUMIF('Rekapitulasi Juni'!$AL$214:$AL$393,APS!$B128,'Rekapitulasi Juni'!$AN$214:$AN$393)</f>
        <v>0</v>
      </c>
      <c r="BW128" s="27"/>
      <c r="BX128" s="325">
        <f t="shared" si="152"/>
        <v>0</v>
      </c>
      <c r="BY128" s="325">
        <f t="shared" si="153"/>
        <v>0</v>
      </c>
      <c r="BZ128" s="27"/>
      <c r="CA128" s="324">
        <f>SUMIF('Rekapitulasi Juni'!$BA$214:$BA$393,APS!$B128,'Rekapitulasi Juni'!$BB$214:$BB$393)</f>
        <v>0</v>
      </c>
      <c r="CB128" s="324">
        <f>SUMIF('Rekapitulasi Juni'!$BA$214:$BA$393,APS!$B128,'Rekapitulasi Juni'!$BC$214:$BC$393)</f>
        <v>0</v>
      </c>
      <c r="CC128" s="27"/>
      <c r="CD128" s="325">
        <f t="shared" si="154"/>
        <v>0</v>
      </c>
      <c r="CE128" s="325">
        <f t="shared" si="155"/>
        <v>0</v>
      </c>
      <c r="CF128" s="27"/>
      <c r="CG128" s="324">
        <f>SUMIF('Rekapitulasi Juni'!$BP$214:$BP$393,APS!$B128,'Rekapitulasi Juni'!$BQ$214:$BQ$393)</f>
        <v>0</v>
      </c>
      <c r="CH128" s="324">
        <f>SUMIF('Rekapitulasi Juni'!$BP$214:$BP$393,APS!$B128,'Rekapitulasi Juni'!$BR$214:$BR$393)</f>
        <v>0</v>
      </c>
      <c r="CI128" s="27"/>
      <c r="CJ128" s="325">
        <f t="shared" si="156"/>
        <v>0</v>
      </c>
      <c r="CK128" s="325">
        <f t="shared" si="157"/>
        <v>0</v>
      </c>
      <c r="CL128" s="41">
        <f t="shared" si="158"/>
        <v>0</v>
      </c>
      <c r="CM128" s="41">
        <f t="shared" si="159"/>
        <v>0</v>
      </c>
      <c r="CN128" s="41">
        <f t="shared" si="160"/>
        <v>0</v>
      </c>
      <c r="CO128" s="41">
        <f t="shared" si="161"/>
        <v>0</v>
      </c>
      <c r="CP128" s="41">
        <f t="shared" si="162"/>
        <v>0</v>
      </c>
      <c r="CQ128" s="41">
        <f t="shared" si="163"/>
        <v>0</v>
      </c>
      <c r="CR128" s="180">
        <f t="shared" si="164"/>
        <v>0</v>
      </c>
      <c r="CS128" s="27">
        <v>0</v>
      </c>
      <c r="CT128" s="27"/>
      <c r="CU128" s="324">
        <f>SUMIF('Rekapitulasi Juni'!$D$410:$D$588,APS!$B128,'Rekapitulasi Juni'!$E$410:$E$588)</f>
        <v>0</v>
      </c>
      <c r="CV128" s="324">
        <f>SUMIF('Rekapitulasi Juni'!$D$410:$D$588,APS!$B128,'Rekapitulasi Juni'!$F$410:$F$588)</f>
        <v>0</v>
      </c>
      <c r="CW128" s="27"/>
      <c r="CX128" s="325">
        <f t="shared" si="165"/>
        <v>0</v>
      </c>
      <c r="CY128" s="325">
        <f t="shared" si="166"/>
        <v>0</v>
      </c>
      <c r="CZ128" s="27"/>
      <c r="DA128" s="324">
        <f>SUMIF('Rekapitulasi Juni'!$U$410:$U$588,APS!$B128,'Rekapitulasi Juni'!$V$410:$V$588)</f>
        <v>0</v>
      </c>
      <c r="DB128" s="324">
        <f>SUMIF('Rekapitulasi Juni'!$U$410:$U$588,APS!$B128,'Rekapitulasi Juni'!$W$410:$W$588)</f>
        <v>0</v>
      </c>
      <c r="DC128" s="27"/>
      <c r="DD128" s="325">
        <f t="shared" si="167"/>
        <v>0</v>
      </c>
      <c r="DE128" s="325">
        <f t="shared" si="168"/>
        <v>0</v>
      </c>
      <c r="DF128" s="27"/>
      <c r="DG128" s="324">
        <f>SUMIF('Rekapitulasi Juni'!$AL$410:$AL$588,APS!$B128,'Rekapitulasi Juni'!$AM$410:$AM$588)</f>
        <v>0</v>
      </c>
      <c r="DH128" s="324">
        <f>SUMIF('Rekapitulasi Juni'!$AL$410:$AL$588,APS!$B128,'Rekapitulasi Juni'!$AN$410:$AN$588)</f>
        <v>0</v>
      </c>
      <c r="DI128" s="27"/>
      <c r="DJ128" s="325">
        <f t="shared" si="169"/>
        <v>0</v>
      </c>
      <c r="DK128" s="325">
        <f t="shared" si="170"/>
        <v>0</v>
      </c>
      <c r="DL128" s="27"/>
      <c r="DM128" s="324">
        <f>SUMIF('Rekapitulasi Juni'!$BA$410:$BA$588,APS!$B128,'Rekapitulasi Juni'!$BB$410:$BB$588)</f>
        <v>0</v>
      </c>
      <c r="DN128" s="324">
        <f>SUMIF('Rekapitulasi Juni'!$BA$410:$BA$588,APS!$B128,'Rekapitulasi Juni'!$BC$410:$BC$588)</f>
        <v>0</v>
      </c>
      <c r="DO128" s="324">
        <f>SUMIF('Rekapitulasi Juni'!$BA$410:$BA$588,APS!$B128,'Rekapitulasi Juni'!$BF$410:$BF$588)</f>
        <v>0</v>
      </c>
      <c r="DP128" s="325">
        <f t="shared" si="171"/>
        <v>0</v>
      </c>
      <c r="DQ128" s="325">
        <f t="shared" si="172"/>
        <v>0</v>
      </c>
      <c r="DR128" s="27"/>
      <c r="DS128" s="324">
        <f>SUMIF('Rekapitulasi Juni'!$BP$410:$BP$588,APS!$B128,'Rekapitulasi Juni'!$BQ$410:$BQ$588)</f>
        <v>0</v>
      </c>
      <c r="DT128" s="324">
        <f>SUMIF('Rekapitulasi Juni'!$BP$410:$BP$588,APS!$B128,'Rekapitulasi Juni'!$BR$410:$BR$588)</f>
        <v>0</v>
      </c>
      <c r="DU128" s="27"/>
      <c r="DV128" s="325">
        <f t="shared" si="173"/>
        <v>0</v>
      </c>
      <c r="DW128" s="325">
        <f t="shared" si="174"/>
        <v>0</v>
      </c>
      <c r="DX128" s="41">
        <f t="shared" si="175"/>
        <v>0</v>
      </c>
      <c r="DY128" s="41">
        <f t="shared" si="176"/>
        <v>0</v>
      </c>
      <c r="DZ128" s="41">
        <f t="shared" si="177"/>
        <v>0</v>
      </c>
      <c r="EA128" s="41">
        <f t="shared" si="178"/>
        <v>0</v>
      </c>
      <c r="EB128" s="41">
        <f t="shared" si="179"/>
        <v>0</v>
      </c>
      <c r="EC128" s="41">
        <f t="shared" si="180"/>
        <v>0</v>
      </c>
      <c r="ED128" s="180">
        <f t="shared" si="181"/>
        <v>0</v>
      </c>
      <c r="EE128" s="27">
        <v>0</v>
      </c>
      <c r="EF128" s="27"/>
      <c r="EG128" s="324">
        <f>SUMIF('Rekapitulasi Juni'!$D$608:$D$786,APS!$B128,'Rekapitulasi Juni'!$E$608:$E$786)</f>
        <v>0</v>
      </c>
      <c r="EH128" s="324">
        <f>SUMIF('Rekapitulasi Juni'!$D$608:$D$786,APS!$B128,'Rekapitulasi Juni'!$F$608:$F$786)</f>
        <v>0</v>
      </c>
      <c r="EI128" s="27"/>
      <c r="EJ128" s="325">
        <f t="shared" si="182"/>
        <v>0</v>
      </c>
      <c r="EK128" s="325">
        <f t="shared" si="183"/>
        <v>0</v>
      </c>
      <c r="EL128" s="27"/>
      <c r="EM128" s="324">
        <f>SUMIF('Rekapitulasi Juni'!$U$608:$U$786,APS!$B128,'Rekapitulasi Juni'!$V$608:$V$786)</f>
        <v>0</v>
      </c>
      <c r="EN128" s="324">
        <f>SUMIF('Rekapitulasi Juni'!$U$608:$U$786,APS!$B128,'Rekapitulasi Juni'!$W$608:$W$786)</f>
        <v>0</v>
      </c>
      <c r="EO128" s="27"/>
      <c r="EP128" s="325">
        <f t="shared" si="184"/>
        <v>0</v>
      </c>
      <c r="EQ128" s="325">
        <f t="shared" si="185"/>
        <v>0</v>
      </c>
      <c r="ER128" s="27"/>
      <c r="ES128" s="324">
        <f>SUMIF('Rekapitulasi Juni'!$AL$608:$AL$786,APS!$B128,'Rekapitulasi Juni'!$AM$608:$AM$786)</f>
        <v>0</v>
      </c>
      <c r="ET128" s="324">
        <f>SUMIF('Rekapitulasi Juni'!$AL$608:$AL$786,APS!$B128,'Rekapitulasi Juni'!$AN$608:$AN$786)</f>
        <v>0</v>
      </c>
      <c r="EU128" s="27"/>
      <c r="EV128" s="325">
        <f t="shared" si="186"/>
        <v>0</v>
      </c>
      <c r="EW128" s="325">
        <f t="shared" si="187"/>
        <v>0</v>
      </c>
      <c r="EX128" s="27"/>
      <c r="EY128" s="324">
        <f>SUMIF('Rekapitulasi Juni'!$BA$608:$BA$786,APS!$B128,'Rekapitulasi Juni'!$BB$608:$BB$786)</f>
        <v>0</v>
      </c>
      <c r="EZ128" s="324">
        <f>SUMIF('Rekapitulasi Juni'!$BA$608:$BA$786,APS!$B128,'Rekapitulasi Juni'!$BC$608:$BC$786)</f>
        <v>0</v>
      </c>
      <c r="FA128" s="324">
        <f>SUMIF('Rekapitulasi Juni'!$BA$608:$BA$786,APS!$B128,'Rekapitulasi Juni'!$BF$608:$BF$786)</f>
        <v>0</v>
      </c>
      <c r="FB128" s="325">
        <f t="shared" si="188"/>
        <v>0</v>
      </c>
      <c r="FC128" s="325">
        <f t="shared" si="189"/>
        <v>0</v>
      </c>
      <c r="FD128" s="27"/>
      <c r="FE128" s="27"/>
      <c r="FF128" s="27"/>
      <c r="FG128" s="27"/>
      <c r="FH128" s="27"/>
      <c r="FI128" s="27"/>
      <c r="FJ128" s="41">
        <f t="shared" si="190"/>
        <v>0</v>
      </c>
      <c r="FK128" s="41">
        <f t="shared" si="191"/>
        <v>0</v>
      </c>
      <c r="FL128" s="41">
        <f t="shared" si="192"/>
        <v>0</v>
      </c>
      <c r="FM128" s="41">
        <f t="shared" si="193"/>
        <v>0</v>
      </c>
      <c r="FN128" s="41">
        <f t="shared" si="194"/>
        <v>0</v>
      </c>
      <c r="FO128" s="41">
        <f t="shared" si="195"/>
        <v>0</v>
      </c>
      <c r="FP128" s="180">
        <f t="shared" si="196"/>
        <v>0</v>
      </c>
      <c r="FQ128" s="27"/>
      <c r="FR128" s="27"/>
      <c r="FS128" s="324">
        <f>SUMIF('Rekapitulasi Juni'!$D$804:$D$984,APS!$B128,'Rekapitulasi Juni'!$E$804:$E$984)</f>
        <v>0</v>
      </c>
      <c r="FT128" s="324">
        <f>SUMIF('Rekapitulasi Juni'!$D$804:$D$984,APS!$B128,'Rekapitulasi Juni'!$F$804:$F$984)</f>
        <v>0</v>
      </c>
      <c r="FU128" s="27"/>
      <c r="FV128" s="325">
        <f t="shared" si="197"/>
        <v>0</v>
      </c>
      <c r="FW128" s="325">
        <f t="shared" si="198"/>
        <v>0</v>
      </c>
      <c r="FX128" s="27"/>
      <c r="FY128" s="324">
        <f>SUMIF('Rekapitulasi Juni'!$U$804:$U$984,APS!$B128,'Rekapitulasi Juni'!$V$804:$V$984)</f>
        <v>0</v>
      </c>
      <c r="FZ128" s="324">
        <f>SUMIF('Rekapitulasi Juni'!$U$804:$U$984,APS!$B128,'Rekapitulasi Juni'!$W$804:$W$984)</f>
        <v>0</v>
      </c>
      <c r="GA128" s="27"/>
      <c r="GB128" s="325">
        <f t="shared" si="199"/>
        <v>0</v>
      </c>
      <c r="GC128" s="325">
        <f t="shared" si="200"/>
        <v>0</v>
      </c>
      <c r="GD128" s="27"/>
      <c r="GE128" s="324">
        <f>SUMIF('Rekapitulasi Juni'!$AL$804:$AL$984,APS!$B128,'Rekapitulasi Juni'!$AM$804:$AM$984)</f>
        <v>0</v>
      </c>
      <c r="GF128" s="324">
        <f>SUMIF('Rekapitulasi Juni'!$AL$804:$AL$984,APS!$B128,'Rekapitulasi Juni'!$AN$804:$AN$984)</f>
        <v>0</v>
      </c>
      <c r="GG128" s="27"/>
      <c r="GH128" s="325">
        <f t="shared" si="125"/>
        <v>0</v>
      </c>
      <c r="GI128" s="325">
        <f t="shared" si="126"/>
        <v>0</v>
      </c>
      <c r="GJ128" s="27"/>
      <c r="GK128" s="27"/>
      <c r="GL128" s="41">
        <f t="shared" si="201"/>
        <v>0</v>
      </c>
      <c r="GM128" s="41">
        <f t="shared" si="202"/>
        <v>0</v>
      </c>
      <c r="GN128" s="41">
        <f t="shared" si="203"/>
        <v>0</v>
      </c>
      <c r="GO128" s="41">
        <f t="shared" si="204"/>
        <v>0</v>
      </c>
      <c r="GP128" s="41">
        <f t="shared" si="205"/>
        <v>0</v>
      </c>
      <c r="GQ128" s="41">
        <f t="shared" si="206"/>
        <v>0</v>
      </c>
      <c r="GR128" s="180">
        <f t="shared" si="207"/>
        <v>0</v>
      </c>
      <c r="GS128" s="41">
        <f t="shared" si="127"/>
        <v>0</v>
      </c>
      <c r="GT128" s="41">
        <f t="shared" si="128"/>
        <v>0</v>
      </c>
      <c r="GU128" s="41">
        <f t="shared" si="129"/>
        <v>0</v>
      </c>
      <c r="GV128" s="41">
        <f t="shared" si="130"/>
        <v>0</v>
      </c>
      <c r="GW128" s="41">
        <f t="shared" si="131"/>
        <v>0</v>
      </c>
      <c r="GX128" s="41">
        <f t="shared" si="132"/>
        <v>0</v>
      </c>
      <c r="GY128" s="180">
        <f t="shared" si="133"/>
        <v>0</v>
      </c>
      <c r="GZ128" s="41">
        <v>111</v>
      </c>
      <c r="HA128" s="32"/>
      <c r="HB128" s="42">
        <f t="shared" si="211"/>
        <v>0</v>
      </c>
      <c r="HC128" s="44"/>
    </row>
    <row r="129" spans="1:211" ht="15" hidden="1" customHeight="1">
      <c r="A129" s="31" t="s">
        <v>266</v>
      </c>
      <c r="B129" s="32" t="s">
        <v>267</v>
      </c>
      <c r="C129" s="31" t="s">
        <v>184</v>
      </c>
      <c r="D129" s="31" t="s">
        <v>1259</v>
      </c>
      <c r="E129" s="31" t="s">
        <v>43</v>
      </c>
      <c r="F129" s="31" t="s">
        <v>152</v>
      </c>
      <c r="G129" s="33">
        <v>0</v>
      </c>
      <c r="H129" s="33">
        <v>0</v>
      </c>
      <c r="I129" s="33">
        <v>0</v>
      </c>
      <c r="J129" s="34">
        <f>IFERROR(VLOOKUP(A129,#REF!,3,0),0)</f>
        <v>0</v>
      </c>
      <c r="K129" s="34">
        <f t="shared" si="118"/>
        <v>0</v>
      </c>
      <c r="L129" s="34">
        <v>0</v>
      </c>
      <c r="M129" s="34">
        <v>0</v>
      </c>
      <c r="N129" s="35">
        <f t="shared" si="119"/>
        <v>0</v>
      </c>
      <c r="O129" s="35">
        <f t="shared" si="120"/>
        <v>0</v>
      </c>
      <c r="P129" s="36">
        <v>0</v>
      </c>
      <c r="Q129" s="36">
        <f t="shared" si="134"/>
        <v>0</v>
      </c>
      <c r="R129" s="36"/>
      <c r="S129" s="37">
        <f ca="1">SUMIF(ROP!$D$6:$H$65536,A129,ROP!$J$6:$J$65536)</f>
        <v>0</v>
      </c>
      <c r="T129" s="37">
        <f>SUMIF(HASIL!$B:$B,APS!$B129&amp;RIGHT(APS!T$9,2),HASIL!$I:$I)</f>
        <v>0</v>
      </c>
      <c r="U129" s="37">
        <f>SUMIF(HASIL!$B:$B,APS!$B129&amp;RIGHT(APS!U$9,2),HASIL!$I:$I)</f>
        <v>0</v>
      </c>
      <c r="V129" s="37">
        <f>SUMIF(HASIL!$B:$B,APS!$B129&amp;RIGHT(APS!V$9,2),HASIL!$I:$I)</f>
        <v>0</v>
      </c>
      <c r="W129" s="37">
        <f>SUMIF(HASIL!$B:$B,APS!$B129&amp;RIGHT(APS!W$9,2),HASIL!$I:$I)</f>
        <v>0</v>
      </c>
      <c r="X129" s="38">
        <f t="shared" si="121"/>
        <v>0</v>
      </c>
      <c r="Y129" s="38">
        <f t="shared" si="122"/>
        <v>0</v>
      </c>
      <c r="Z129" s="39">
        <f t="shared" si="209"/>
        <v>0</v>
      </c>
      <c r="AA129" s="39">
        <f t="shared" si="124"/>
        <v>0</v>
      </c>
      <c r="AB129" s="40">
        <f t="shared" si="210"/>
        <v>0</v>
      </c>
      <c r="AC129" s="27">
        <v>0</v>
      </c>
      <c r="AD129" s="27"/>
      <c r="AE129" s="27"/>
      <c r="AF129" s="27"/>
      <c r="AG129" s="27"/>
      <c r="AH129" s="27"/>
      <c r="AI129" s="324">
        <f>SUMIF('Rekapitulasi Juni'!$D$9:$D$192,APS!$B129,'Rekapitulasi Juni'!$E$9:$E$192)</f>
        <v>0</v>
      </c>
      <c r="AJ129" s="324">
        <f>SUMIF('Rekapitulasi Juni'!$D$9:$D$192,APS!$B129,'Rekapitulasi Juni'!$F$9:$F$192)</f>
        <v>0</v>
      </c>
      <c r="AK129" s="324">
        <f>SUMIF('Rekapitulasi Juni'!$D$9:$D$192,APS!$B129,'Rekapitulasi Juni'!$K$9:$K$192)</f>
        <v>0</v>
      </c>
      <c r="AL129" s="325">
        <f t="shared" si="135"/>
        <v>0</v>
      </c>
      <c r="AM129" s="325">
        <f t="shared" si="136"/>
        <v>0</v>
      </c>
      <c r="AN129" s="27"/>
      <c r="AO129" s="324">
        <f>SUMIF('Rekapitulasi Juni'!$U$9:$U$192,APS!$B129,'Rekapitulasi Juni'!$V$9:$V$192)</f>
        <v>0</v>
      </c>
      <c r="AP129" s="324">
        <f>SUMIF('Rekapitulasi Juni'!$U$9:$U$192,APS!$B129,'Rekapitulasi Juni'!$W$9:$W$192)</f>
        <v>0</v>
      </c>
      <c r="AQ129" s="27"/>
      <c r="AR129" s="325">
        <f t="shared" si="137"/>
        <v>0</v>
      </c>
      <c r="AS129" s="325">
        <f t="shared" si="138"/>
        <v>0</v>
      </c>
      <c r="AT129" s="27"/>
      <c r="AU129" s="324">
        <f>SUMIF('Rekapitulasi Juni'!$AL$9:$AL$192,APS!$B129,'Rekapitulasi Juni'!$AM$9:$AM$192)</f>
        <v>0</v>
      </c>
      <c r="AV129" s="324">
        <f>SUMIF('Rekapitulasi Juni'!$AL$9:$AL$192,APS!$B129,'Rekapitulasi Juni'!$AN$9:$AN$192)</f>
        <v>0</v>
      </c>
      <c r="AW129" s="27"/>
      <c r="AX129" s="325">
        <f t="shared" si="139"/>
        <v>0</v>
      </c>
      <c r="AY129" s="325">
        <f t="shared" si="140"/>
        <v>0</v>
      </c>
      <c r="AZ129" s="41">
        <f t="shared" si="141"/>
        <v>0</v>
      </c>
      <c r="BA129" s="41">
        <f t="shared" si="142"/>
        <v>0</v>
      </c>
      <c r="BB129" s="41">
        <f t="shared" si="143"/>
        <v>0</v>
      </c>
      <c r="BC129" s="41">
        <f t="shared" si="144"/>
        <v>0</v>
      </c>
      <c r="BD129" s="41">
        <f t="shared" si="145"/>
        <v>0</v>
      </c>
      <c r="BE129" s="41">
        <f t="shared" si="146"/>
        <v>0</v>
      </c>
      <c r="BF129" s="180">
        <f t="shared" si="147"/>
        <v>0</v>
      </c>
      <c r="BG129" s="27">
        <v>0</v>
      </c>
      <c r="BH129" s="27"/>
      <c r="BI129" s="324">
        <f>SUMIF('Rekapitulasi Juni'!$D$214:$D$393,APS!$B129,'Rekapitulasi Juni'!$E$214:$E$393)</f>
        <v>0</v>
      </c>
      <c r="BJ129" s="324">
        <f>SUMIF('Rekapitulasi Juni'!$D$214:$D$393,APS!$B129,'Rekapitulasi Juni'!$F$214:$F$393)</f>
        <v>0</v>
      </c>
      <c r="BK129" s="27"/>
      <c r="BL129" s="325">
        <f t="shared" si="148"/>
        <v>0</v>
      </c>
      <c r="BM129" s="325">
        <f t="shared" si="149"/>
        <v>0</v>
      </c>
      <c r="BN129" s="27"/>
      <c r="BO129" s="324">
        <f>SUMIF('Rekapitulasi Juni'!$U$214:$U$393,APS!$B129,'Rekapitulasi Juni'!$V$214:$V$393)</f>
        <v>0</v>
      </c>
      <c r="BP129" s="324">
        <f>SUMIF('Rekapitulasi Juni'!$U$214:$U$393,APS!$B129,'Rekapitulasi Juni'!$W$214:$W$393)</f>
        <v>0</v>
      </c>
      <c r="BQ129" s="27"/>
      <c r="BR129" s="325">
        <f t="shared" si="150"/>
        <v>0</v>
      </c>
      <c r="BS129" s="325">
        <f t="shared" si="151"/>
        <v>0</v>
      </c>
      <c r="BT129" s="27"/>
      <c r="BU129" s="324">
        <f>SUMIF('Rekapitulasi Juni'!$AL$214:$AL$393,APS!$B129,'Rekapitulasi Juni'!$AM$214:$AM$393)</f>
        <v>0</v>
      </c>
      <c r="BV129" s="324">
        <f>SUMIF('Rekapitulasi Juni'!$AL$214:$AL$393,APS!$B129,'Rekapitulasi Juni'!$AN$214:$AN$393)</f>
        <v>0</v>
      </c>
      <c r="BW129" s="27"/>
      <c r="BX129" s="325">
        <f t="shared" si="152"/>
        <v>0</v>
      </c>
      <c r="BY129" s="325">
        <f t="shared" si="153"/>
        <v>0</v>
      </c>
      <c r="BZ129" s="27"/>
      <c r="CA129" s="324">
        <f>SUMIF('Rekapitulasi Juni'!$BA$214:$BA$393,APS!$B129,'Rekapitulasi Juni'!$BB$214:$BB$393)</f>
        <v>0</v>
      </c>
      <c r="CB129" s="324">
        <f>SUMIF('Rekapitulasi Juni'!$BA$214:$BA$393,APS!$B129,'Rekapitulasi Juni'!$BC$214:$BC$393)</f>
        <v>0</v>
      </c>
      <c r="CC129" s="27"/>
      <c r="CD129" s="325">
        <f t="shared" si="154"/>
        <v>0</v>
      </c>
      <c r="CE129" s="325">
        <f t="shared" si="155"/>
        <v>0</v>
      </c>
      <c r="CF129" s="27"/>
      <c r="CG129" s="324">
        <f>SUMIF('Rekapitulasi Juni'!$BP$214:$BP$393,APS!$B129,'Rekapitulasi Juni'!$BQ$214:$BQ$393)</f>
        <v>0</v>
      </c>
      <c r="CH129" s="324">
        <f>SUMIF('Rekapitulasi Juni'!$BP$214:$BP$393,APS!$B129,'Rekapitulasi Juni'!$BR$214:$BR$393)</f>
        <v>0</v>
      </c>
      <c r="CI129" s="27"/>
      <c r="CJ129" s="325">
        <f t="shared" si="156"/>
        <v>0</v>
      </c>
      <c r="CK129" s="325">
        <f t="shared" si="157"/>
        <v>0</v>
      </c>
      <c r="CL129" s="41">
        <f t="shared" si="158"/>
        <v>0</v>
      </c>
      <c r="CM129" s="41">
        <f t="shared" si="159"/>
        <v>0</v>
      </c>
      <c r="CN129" s="41">
        <f t="shared" si="160"/>
        <v>0</v>
      </c>
      <c r="CO129" s="41">
        <f t="shared" si="161"/>
        <v>0</v>
      </c>
      <c r="CP129" s="41">
        <f t="shared" si="162"/>
        <v>0</v>
      </c>
      <c r="CQ129" s="41">
        <f t="shared" si="163"/>
        <v>0</v>
      </c>
      <c r="CR129" s="180">
        <f t="shared" si="164"/>
        <v>0</v>
      </c>
      <c r="CS129" s="27">
        <v>0</v>
      </c>
      <c r="CT129" s="27"/>
      <c r="CU129" s="324">
        <f>SUMIF('Rekapitulasi Juni'!$D$410:$D$588,APS!$B129,'Rekapitulasi Juni'!$E$410:$E$588)</f>
        <v>0</v>
      </c>
      <c r="CV129" s="324">
        <f>SUMIF('Rekapitulasi Juni'!$D$410:$D$588,APS!$B129,'Rekapitulasi Juni'!$F$410:$F$588)</f>
        <v>0</v>
      </c>
      <c r="CW129" s="27"/>
      <c r="CX129" s="325">
        <f t="shared" si="165"/>
        <v>0</v>
      </c>
      <c r="CY129" s="325">
        <f t="shared" si="166"/>
        <v>0</v>
      </c>
      <c r="CZ129" s="27"/>
      <c r="DA129" s="324">
        <f>SUMIF('Rekapitulasi Juni'!$U$410:$U$588,APS!$B129,'Rekapitulasi Juni'!$V$410:$V$588)</f>
        <v>0</v>
      </c>
      <c r="DB129" s="324">
        <f>SUMIF('Rekapitulasi Juni'!$U$410:$U$588,APS!$B129,'Rekapitulasi Juni'!$W$410:$W$588)</f>
        <v>0</v>
      </c>
      <c r="DC129" s="27"/>
      <c r="DD129" s="325">
        <f t="shared" si="167"/>
        <v>0</v>
      </c>
      <c r="DE129" s="325">
        <f t="shared" si="168"/>
        <v>0</v>
      </c>
      <c r="DF129" s="27"/>
      <c r="DG129" s="324">
        <f>SUMIF('Rekapitulasi Juni'!$AL$410:$AL$588,APS!$B129,'Rekapitulasi Juni'!$AM$410:$AM$588)</f>
        <v>0</v>
      </c>
      <c r="DH129" s="324">
        <f>SUMIF('Rekapitulasi Juni'!$AL$410:$AL$588,APS!$B129,'Rekapitulasi Juni'!$AN$410:$AN$588)</f>
        <v>0</v>
      </c>
      <c r="DI129" s="27"/>
      <c r="DJ129" s="325">
        <f t="shared" si="169"/>
        <v>0</v>
      </c>
      <c r="DK129" s="325">
        <f t="shared" si="170"/>
        <v>0</v>
      </c>
      <c r="DL129" s="27"/>
      <c r="DM129" s="324">
        <f>SUMIF('Rekapitulasi Juni'!$BA$410:$BA$588,APS!$B129,'Rekapitulasi Juni'!$BB$410:$BB$588)</f>
        <v>0</v>
      </c>
      <c r="DN129" s="324">
        <f>SUMIF('Rekapitulasi Juni'!$BA$410:$BA$588,APS!$B129,'Rekapitulasi Juni'!$BC$410:$BC$588)</f>
        <v>0</v>
      </c>
      <c r="DO129" s="324">
        <f>SUMIF('Rekapitulasi Juni'!$BA$410:$BA$588,APS!$B129,'Rekapitulasi Juni'!$BF$410:$BF$588)</f>
        <v>0</v>
      </c>
      <c r="DP129" s="325">
        <f t="shared" si="171"/>
        <v>0</v>
      </c>
      <c r="DQ129" s="325">
        <f t="shared" si="172"/>
        <v>0</v>
      </c>
      <c r="DR129" s="27"/>
      <c r="DS129" s="324">
        <f>SUMIF('Rekapitulasi Juni'!$BP$410:$BP$588,APS!$B129,'Rekapitulasi Juni'!$BQ$410:$BQ$588)</f>
        <v>0</v>
      </c>
      <c r="DT129" s="324">
        <f>SUMIF('Rekapitulasi Juni'!$BP$410:$BP$588,APS!$B129,'Rekapitulasi Juni'!$BR$410:$BR$588)</f>
        <v>0</v>
      </c>
      <c r="DU129" s="27"/>
      <c r="DV129" s="325">
        <f t="shared" si="173"/>
        <v>0</v>
      </c>
      <c r="DW129" s="325">
        <f t="shared" si="174"/>
        <v>0</v>
      </c>
      <c r="DX129" s="41">
        <f t="shared" si="175"/>
        <v>0</v>
      </c>
      <c r="DY129" s="41">
        <f t="shared" si="176"/>
        <v>0</v>
      </c>
      <c r="DZ129" s="41">
        <f t="shared" si="177"/>
        <v>0</v>
      </c>
      <c r="EA129" s="41">
        <f t="shared" si="178"/>
        <v>0</v>
      </c>
      <c r="EB129" s="41">
        <f t="shared" si="179"/>
        <v>0</v>
      </c>
      <c r="EC129" s="41">
        <f t="shared" si="180"/>
        <v>0</v>
      </c>
      <c r="ED129" s="180">
        <f t="shared" si="181"/>
        <v>0</v>
      </c>
      <c r="EE129" s="27">
        <v>0</v>
      </c>
      <c r="EF129" s="27"/>
      <c r="EG129" s="324">
        <f>SUMIF('Rekapitulasi Juni'!$D$608:$D$786,APS!$B129,'Rekapitulasi Juni'!$E$608:$E$786)</f>
        <v>0</v>
      </c>
      <c r="EH129" s="324">
        <f>SUMIF('Rekapitulasi Juni'!$D$608:$D$786,APS!$B129,'Rekapitulasi Juni'!$F$608:$F$786)</f>
        <v>0</v>
      </c>
      <c r="EI129" s="27"/>
      <c r="EJ129" s="325">
        <f t="shared" si="182"/>
        <v>0</v>
      </c>
      <c r="EK129" s="325">
        <f t="shared" si="183"/>
        <v>0</v>
      </c>
      <c r="EL129" s="27"/>
      <c r="EM129" s="324">
        <f>SUMIF('Rekapitulasi Juni'!$U$608:$U$786,APS!$B129,'Rekapitulasi Juni'!$V$608:$V$786)</f>
        <v>0</v>
      </c>
      <c r="EN129" s="324">
        <f>SUMIF('Rekapitulasi Juni'!$U$608:$U$786,APS!$B129,'Rekapitulasi Juni'!$W$608:$W$786)</f>
        <v>0</v>
      </c>
      <c r="EO129" s="27"/>
      <c r="EP129" s="325">
        <f t="shared" si="184"/>
        <v>0</v>
      </c>
      <c r="EQ129" s="325">
        <f t="shared" si="185"/>
        <v>0</v>
      </c>
      <c r="ER129" s="27"/>
      <c r="ES129" s="324">
        <f>SUMIF('Rekapitulasi Juni'!$AL$608:$AL$786,APS!$B129,'Rekapitulasi Juni'!$AM$608:$AM$786)</f>
        <v>0</v>
      </c>
      <c r="ET129" s="324">
        <f>SUMIF('Rekapitulasi Juni'!$AL$608:$AL$786,APS!$B129,'Rekapitulasi Juni'!$AN$608:$AN$786)</f>
        <v>0</v>
      </c>
      <c r="EU129" s="27"/>
      <c r="EV129" s="325">
        <f t="shared" si="186"/>
        <v>0</v>
      </c>
      <c r="EW129" s="325">
        <f t="shared" si="187"/>
        <v>0</v>
      </c>
      <c r="EX129" s="27"/>
      <c r="EY129" s="324">
        <f>SUMIF('Rekapitulasi Juni'!$BA$608:$BA$786,APS!$B129,'Rekapitulasi Juni'!$BB$608:$BB$786)</f>
        <v>0</v>
      </c>
      <c r="EZ129" s="324">
        <f>SUMIF('Rekapitulasi Juni'!$BA$608:$BA$786,APS!$B129,'Rekapitulasi Juni'!$BC$608:$BC$786)</f>
        <v>0</v>
      </c>
      <c r="FA129" s="324">
        <f>SUMIF('Rekapitulasi Juni'!$BA$608:$BA$786,APS!$B129,'Rekapitulasi Juni'!$BF$608:$BF$786)</f>
        <v>0</v>
      </c>
      <c r="FB129" s="325">
        <f t="shared" si="188"/>
        <v>0</v>
      </c>
      <c r="FC129" s="325">
        <f t="shared" si="189"/>
        <v>0</v>
      </c>
      <c r="FD129" s="27"/>
      <c r="FE129" s="27"/>
      <c r="FF129" s="27"/>
      <c r="FG129" s="27"/>
      <c r="FH129" s="27"/>
      <c r="FI129" s="27"/>
      <c r="FJ129" s="41">
        <f t="shared" si="190"/>
        <v>0</v>
      </c>
      <c r="FK129" s="41">
        <f t="shared" si="191"/>
        <v>0</v>
      </c>
      <c r="FL129" s="41">
        <f t="shared" si="192"/>
        <v>0</v>
      </c>
      <c r="FM129" s="41">
        <f t="shared" si="193"/>
        <v>0</v>
      </c>
      <c r="FN129" s="41">
        <f t="shared" si="194"/>
        <v>0</v>
      </c>
      <c r="FO129" s="41">
        <f t="shared" si="195"/>
        <v>0</v>
      </c>
      <c r="FP129" s="180">
        <f t="shared" si="196"/>
        <v>0</v>
      </c>
      <c r="FQ129" s="27"/>
      <c r="FR129" s="27"/>
      <c r="FS129" s="324">
        <f>SUMIF('Rekapitulasi Juni'!$D$804:$D$984,APS!$B129,'Rekapitulasi Juni'!$E$804:$E$984)</f>
        <v>0</v>
      </c>
      <c r="FT129" s="324">
        <f>SUMIF('Rekapitulasi Juni'!$D$804:$D$984,APS!$B129,'Rekapitulasi Juni'!$F$804:$F$984)</f>
        <v>0</v>
      </c>
      <c r="FU129" s="27"/>
      <c r="FV129" s="325">
        <f t="shared" si="197"/>
        <v>0</v>
      </c>
      <c r="FW129" s="325">
        <f t="shared" si="198"/>
        <v>0</v>
      </c>
      <c r="FX129" s="27"/>
      <c r="FY129" s="324">
        <f>SUMIF('Rekapitulasi Juni'!$U$804:$U$984,APS!$B129,'Rekapitulasi Juni'!$V$804:$V$984)</f>
        <v>0</v>
      </c>
      <c r="FZ129" s="324">
        <f>SUMIF('Rekapitulasi Juni'!$U$804:$U$984,APS!$B129,'Rekapitulasi Juni'!$W$804:$W$984)</f>
        <v>0</v>
      </c>
      <c r="GA129" s="27"/>
      <c r="GB129" s="325">
        <f t="shared" si="199"/>
        <v>0</v>
      </c>
      <c r="GC129" s="325">
        <f t="shared" si="200"/>
        <v>0</v>
      </c>
      <c r="GD129" s="27"/>
      <c r="GE129" s="324">
        <f>SUMIF('Rekapitulasi Juni'!$AL$804:$AL$984,APS!$B129,'Rekapitulasi Juni'!$AM$804:$AM$984)</f>
        <v>0</v>
      </c>
      <c r="GF129" s="324">
        <f>SUMIF('Rekapitulasi Juni'!$AL$804:$AL$984,APS!$B129,'Rekapitulasi Juni'!$AN$804:$AN$984)</f>
        <v>0</v>
      </c>
      <c r="GG129" s="27"/>
      <c r="GH129" s="325">
        <f t="shared" si="125"/>
        <v>0</v>
      </c>
      <c r="GI129" s="325">
        <f t="shared" si="126"/>
        <v>0</v>
      </c>
      <c r="GJ129" s="27"/>
      <c r="GK129" s="27"/>
      <c r="GL129" s="41">
        <f t="shared" si="201"/>
        <v>0</v>
      </c>
      <c r="GM129" s="41">
        <f t="shared" si="202"/>
        <v>0</v>
      </c>
      <c r="GN129" s="41">
        <f t="shared" si="203"/>
        <v>0</v>
      </c>
      <c r="GO129" s="41">
        <f t="shared" si="204"/>
        <v>0</v>
      </c>
      <c r="GP129" s="41">
        <f t="shared" si="205"/>
        <v>0</v>
      </c>
      <c r="GQ129" s="41">
        <f t="shared" si="206"/>
        <v>0</v>
      </c>
      <c r="GR129" s="180">
        <f t="shared" si="207"/>
        <v>0</v>
      </c>
      <c r="GS129" s="41">
        <f t="shared" si="127"/>
        <v>0</v>
      </c>
      <c r="GT129" s="41">
        <f t="shared" si="128"/>
        <v>0</v>
      </c>
      <c r="GU129" s="41">
        <f t="shared" si="129"/>
        <v>0</v>
      </c>
      <c r="GV129" s="41">
        <f t="shared" si="130"/>
        <v>0</v>
      </c>
      <c r="GW129" s="41">
        <f t="shared" si="131"/>
        <v>0</v>
      </c>
      <c r="GX129" s="41">
        <f t="shared" si="132"/>
        <v>0</v>
      </c>
      <c r="GY129" s="180">
        <f t="shared" si="133"/>
        <v>0</v>
      </c>
      <c r="GZ129" s="41">
        <v>112</v>
      </c>
      <c r="HA129" s="32"/>
      <c r="HB129" s="42">
        <f t="shared" si="211"/>
        <v>0</v>
      </c>
      <c r="HC129" s="44"/>
    </row>
    <row r="130" spans="1:211" ht="15" hidden="1" customHeight="1">
      <c r="A130" s="31" t="s">
        <v>268</v>
      </c>
      <c r="B130" s="32" t="s">
        <v>269</v>
      </c>
      <c r="C130" s="31" t="s">
        <v>184</v>
      </c>
      <c r="D130" s="31" t="s">
        <v>1259</v>
      </c>
      <c r="E130" s="31" t="s">
        <v>43</v>
      </c>
      <c r="F130" s="31" t="s">
        <v>152</v>
      </c>
      <c r="G130" s="33">
        <v>0</v>
      </c>
      <c r="H130" s="33">
        <v>0</v>
      </c>
      <c r="I130" s="33">
        <v>0</v>
      </c>
      <c r="J130" s="34">
        <f>IFERROR(VLOOKUP(A130,#REF!,3,0),0)</f>
        <v>0</v>
      </c>
      <c r="K130" s="34">
        <f t="shared" si="118"/>
        <v>0</v>
      </c>
      <c r="L130" s="34">
        <v>0</v>
      </c>
      <c r="M130" s="34">
        <v>0</v>
      </c>
      <c r="N130" s="35">
        <f t="shared" si="119"/>
        <v>0</v>
      </c>
      <c r="O130" s="35">
        <f t="shared" si="120"/>
        <v>0</v>
      </c>
      <c r="P130" s="36">
        <v>0</v>
      </c>
      <c r="Q130" s="36">
        <f t="shared" si="134"/>
        <v>0</v>
      </c>
      <c r="R130" s="36"/>
      <c r="S130" s="37">
        <f ca="1">SUMIF(ROP!$D$6:$H$65536,A130,ROP!$J$6:$J$65536)</f>
        <v>0</v>
      </c>
      <c r="T130" s="37">
        <f>SUMIF(HASIL!$B:$B,APS!$B130&amp;RIGHT(APS!T$9,2),HASIL!$I:$I)</f>
        <v>0</v>
      </c>
      <c r="U130" s="37">
        <f>SUMIF(HASIL!$B:$B,APS!$B130&amp;RIGHT(APS!U$9,2),HASIL!$I:$I)</f>
        <v>0</v>
      </c>
      <c r="V130" s="37">
        <f>SUMIF(HASIL!$B:$B,APS!$B130&amp;RIGHT(APS!V$9,2),HASIL!$I:$I)</f>
        <v>0</v>
      </c>
      <c r="W130" s="37">
        <f>SUMIF(HASIL!$B:$B,APS!$B130&amp;RIGHT(APS!W$9,2),HASIL!$I:$I)</f>
        <v>0</v>
      </c>
      <c r="X130" s="38">
        <f t="shared" si="121"/>
        <v>0</v>
      </c>
      <c r="Y130" s="38">
        <f t="shared" si="122"/>
        <v>0</v>
      </c>
      <c r="Z130" s="39">
        <f t="shared" si="209"/>
        <v>0</v>
      </c>
      <c r="AA130" s="39">
        <f t="shared" si="124"/>
        <v>0</v>
      </c>
      <c r="AB130" s="40">
        <f t="shared" si="210"/>
        <v>0</v>
      </c>
      <c r="AC130" s="27">
        <v>0</v>
      </c>
      <c r="AD130" s="27"/>
      <c r="AE130" s="27"/>
      <c r="AF130" s="27"/>
      <c r="AG130" s="27"/>
      <c r="AH130" s="27"/>
      <c r="AI130" s="324">
        <f>SUMIF('Rekapitulasi Juni'!$D$9:$D$192,APS!$B130,'Rekapitulasi Juni'!$E$9:$E$192)</f>
        <v>0</v>
      </c>
      <c r="AJ130" s="324">
        <f>SUMIF('Rekapitulasi Juni'!$D$9:$D$192,APS!$B130,'Rekapitulasi Juni'!$F$9:$F$192)</f>
        <v>0</v>
      </c>
      <c r="AK130" s="324">
        <f>SUMIF('Rekapitulasi Juni'!$D$9:$D$192,APS!$B130,'Rekapitulasi Juni'!$K$9:$K$192)</f>
        <v>0</v>
      </c>
      <c r="AL130" s="325">
        <f t="shared" si="135"/>
        <v>0</v>
      </c>
      <c r="AM130" s="325">
        <f t="shared" si="136"/>
        <v>0</v>
      </c>
      <c r="AN130" s="27"/>
      <c r="AO130" s="324">
        <f>SUMIF('Rekapitulasi Juni'!$U$9:$U$192,APS!$B130,'Rekapitulasi Juni'!$V$9:$V$192)</f>
        <v>0</v>
      </c>
      <c r="AP130" s="324">
        <f>SUMIF('Rekapitulasi Juni'!$U$9:$U$192,APS!$B130,'Rekapitulasi Juni'!$W$9:$W$192)</f>
        <v>0</v>
      </c>
      <c r="AQ130" s="27"/>
      <c r="AR130" s="325">
        <f t="shared" si="137"/>
        <v>0</v>
      </c>
      <c r="AS130" s="325">
        <f t="shared" si="138"/>
        <v>0</v>
      </c>
      <c r="AT130" s="27"/>
      <c r="AU130" s="324">
        <f>SUMIF('Rekapitulasi Juni'!$AL$9:$AL$192,APS!$B130,'Rekapitulasi Juni'!$AM$9:$AM$192)</f>
        <v>0</v>
      </c>
      <c r="AV130" s="324">
        <f>SUMIF('Rekapitulasi Juni'!$AL$9:$AL$192,APS!$B130,'Rekapitulasi Juni'!$AN$9:$AN$192)</f>
        <v>0</v>
      </c>
      <c r="AW130" s="27"/>
      <c r="AX130" s="325">
        <f t="shared" si="139"/>
        <v>0</v>
      </c>
      <c r="AY130" s="325">
        <f t="shared" si="140"/>
        <v>0</v>
      </c>
      <c r="AZ130" s="41">
        <f t="shared" si="141"/>
        <v>0</v>
      </c>
      <c r="BA130" s="41">
        <f t="shared" si="142"/>
        <v>0</v>
      </c>
      <c r="BB130" s="41">
        <f t="shared" si="143"/>
        <v>0</v>
      </c>
      <c r="BC130" s="41">
        <f t="shared" si="144"/>
        <v>0</v>
      </c>
      <c r="BD130" s="41">
        <f t="shared" si="145"/>
        <v>0</v>
      </c>
      <c r="BE130" s="41">
        <f t="shared" si="146"/>
        <v>0</v>
      </c>
      <c r="BF130" s="180">
        <f t="shared" si="147"/>
        <v>0</v>
      </c>
      <c r="BG130" s="27">
        <v>0</v>
      </c>
      <c r="BH130" s="27"/>
      <c r="BI130" s="324">
        <f>SUMIF('Rekapitulasi Juni'!$D$214:$D$393,APS!$B130,'Rekapitulasi Juni'!$E$214:$E$393)</f>
        <v>0</v>
      </c>
      <c r="BJ130" s="324">
        <f>SUMIF('Rekapitulasi Juni'!$D$214:$D$393,APS!$B130,'Rekapitulasi Juni'!$F$214:$F$393)</f>
        <v>0</v>
      </c>
      <c r="BK130" s="27"/>
      <c r="BL130" s="325">
        <f t="shared" si="148"/>
        <v>0</v>
      </c>
      <c r="BM130" s="325">
        <f t="shared" si="149"/>
        <v>0</v>
      </c>
      <c r="BN130" s="27"/>
      <c r="BO130" s="324">
        <f>SUMIF('Rekapitulasi Juni'!$U$214:$U$393,APS!$B130,'Rekapitulasi Juni'!$V$214:$V$393)</f>
        <v>0</v>
      </c>
      <c r="BP130" s="324">
        <f>SUMIF('Rekapitulasi Juni'!$U$214:$U$393,APS!$B130,'Rekapitulasi Juni'!$W$214:$W$393)</f>
        <v>0</v>
      </c>
      <c r="BQ130" s="27"/>
      <c r="BR130" s="325">
        <f t="shared" si="150"/>
        <v>0</v>
      </c>
      <c r="BS130" s="325">
        <f t="shared" si="151"/>
        <v>0</v>
      </c>
      <c r="BT130" s="27"/>
      <c r="BU130" s="324">
        <f>SUMIF('Rekapitulasi Juni'!$AL$214:$AL$393,APS!$B130,'Rekapitulasi Juni'!$AM$214:$AM$393)</f>
        <v>0</v>
      </c>
      <c r="BV130" s="324">
        <f>SUMIF('Rekapitulasi Juni'!$AL$214:$AL$393,APS!$B130,'Rekapitulasi Juni'!$AN$214:$AN$393)</f>
        <v>0</v>
      </c>
      <c r="BW130" s="27"/>
      <c r="BX130" s="325">
        <f t="shared" si="152"/>
        <v>0</v>
      </c>
      <c r="BY130" s="325">
        <f t="shared" si="153"/>
        <v>0</v>
      </c>
      <c r="BZ130" s="27"/>
      <c r="CA130" s="324">
        <f>SUMIF('Rekapitulasi Juni'!$BA$214:$BA$393,APS!$B130,'Rekapitulasi Juni'!$BB$214:$BB$393)</f>
        <v>0</v>
      </c>
      <c r="CB130" s="324">
        <f>SUMIF('Rekapitulasi Juni'!$BA$214:$BA$393,APS!$B130,'Rekapitulasi Juni'!$BC$214:$BC$393)</f>
        <v>0</v>
      </c>
      <c r="CC130" s="27"/>
      <c r="CD130" s="325">
        <f t="shared" si="154"/>
        <v>0</v>
      </c>
      <c r="CE130" s="325">
        <f t="shared" si="155"/>
        <v>0</v>
      </c>
      <c r="CF130" s="27"/>
      <c r="CG130" s="324">
        <f>SUMIF('Rekapitulasi Juni'!$BP$214:$BP$393,APS!$B130,'Rekapitulasi Juni'!$BQ$214:$BQ$393)</f>
        <v>0</v>
      </c>
      <c r="CH130" s="324">
        <f>SUMIF('Rekapitulasi Juni'!$BP$214:$BP$393,APS!$B130,'Rekapitulasi Juni'!$BR$214:$BR$393)</f>
        <v>0</v>
      </c>
      <c r="CI130" s="27"/>
      <c r="CJ130" s="325">
        <f t="shared" si="156"/>
        <v>0</v>
      </c>
      <c r="CK130" s="325">
        <f t="shared" si="157"/>
        <v>0</v>
      </c>
      <c r="CL130" s="41">
        <f t="shared" si="158"/>
        <v>0</v>
      </c>
      <c r="CM130" s="41">
        <f t="shared" si="159"/>
        <v>0</v>
      </c>
      <c r="CN130" s="41">
        <f t="shared" si="160"/>
        <v>0</v>
      </c>
      <c r="CO130" s="41">
        <f t="shared" si="161"/>
        <v>0</v>
      </c>
      <c r="CP130" s="41">
        <f t="shared" si="162"/>
        <v>0</v>
      </c>
      <c r="CQ130" s="41">
        <f t="shared" si="163"/>
        <v>0</v>
      </c>
      <c r="CR130" s="180">
        <f t="shared" si="164"/>
        <v>0</v>
      </c>
      <c r="CS130" s="27">
        <v>0</v>
      </c>
      <c r="CT130" s="27"/>
      <c r="CU130" s="324">
        <f>SUMIF('Rekapitulasi Juni'!$D$410:$D$588,APS!$B130,'Rekapitulasi Juni'!$E$410:$E$588)</f>
        <v>0</v>
      </c>
      <c r="CV130" s="324">
        <f>SUMIF('Rekapitulasi Juni'!$D$410:$D$588,APS!$B130,'Rekapitulasi Juni'!$F$410:$F$588)</f>
        <v>0</v>
      </c>
      <c r="CW130" s="27"/>
      <c r="CX130" s="325">
        <f t="shared" si="165"/>
        <v>0</v>
      </c>
      <c r="CY130" s="325">
        <f t="shared" si="166"/>
        <v>0</v>
      </c>
      <c r="CZ130" s="27"/>
      <c r="DA130" s="324">
        <f>SUMIF('Rekapitulasi Juni'!$U$410:$U$588,APS!$B130,'Rekapitulasi Juni'!$V$410:$V$588)</f>
        <v>0</v>
      </c>
      <c r="DB130" s="324">
        <f>SUMIF('Rekapitulasi Juni'!$U$410:$U$588,APS!$B130,'Rekapitulasi Juni'!$W$410:$W$588)</f>
        <v>0</v>
      </c>
      <c r="DC130" s="27"/>
      <c r="DD130" s="325">
        <f t="shared" si="167"/>
        <v>0</v>
      </c>
      <c r="DE130" s="325">
        <f t="shared" si="168"/>
        <v>0</v>
      </c>
      <c r="DF130" s="27"/>
      <c r="DG130" s="324">
        <f>SUMIF('Rekapitulasi Juni'!$AL$410:$AL$588,APS!$B130,'Rekapitulasi Juni'!$AM$410:$AM$588)</f>
        <v>0</v>
      </c>
      <c r="DH130" s="324">
        <f>SUMIF('Rekapitulasi Juni'!$AL$410:$AL$588,APS!$B130,'Rekapitulasi Juni'!$AN$410:$AN$588)</f>
        <v>0</v>
      </c>
      <c r="DI130" s="27"/>
      <c r="DJ130" s="325">
        <f t="shared" si="169"/>
        <v>0</v>
      </c>
      <c r="DK130" s="325">
        <f t="shared" si="170"/>
        <v>0</v>
      </c>
      <c r="DL130" s="27"/>
      <c r="DM130" s="324">
        <f>SUMIF('Rekapitulasi Juni'!$BA$410:$BA$588,APS!$B130,'Rekapitulasi Juni'!$BB$410:$BB$588)</f>
        <v>0</v>
      </c>
      <c r="DN130" s="324">
        <f>SUMIF('Rekapitulasi Juni'!$BA$410:$BA$588,APS!$B130,'Rekapitulasi Juni'!$BC$410:$BC$588)</f>
        <v>0</v>
      </c>
      <c r="DO130" s="324">
        <f>SUMIF('Rekapitulasi Juni'!$BA$410:$BA$588,APS!$B130,'Rekapitulasi Juni'!$BF$410:$BF$588)</f>
        <v>0</v>
      </c>
      <c r="DP130" s="325">
        <f t="shared" si="171"/>
        <v>0</v>
      </c>
      <c r="DQ130" s="325">
        <f t="shared" si="172"/>
        <v>0</v>
      </c>
      <c r="DR130" s="27"/>
      <c r="DS130" s="324">
        <f>SUMIF('Rekapitulasi Juni'!$BP$410:$BP$588,APS!$B130,'Rekapitulasi Juni'!$BQ$410:$BQ$588)</f>
        <v>0</v>
      </c>
      <c r="DT130" s="324">
        <f>SUMIF('Rekapitulasi Juni'!$BP$410:$BP$588,APS!$B130,'Rekapitulasi Juni'!$BR$410:$BR$588)</f>
        <v>0</v>
      </c>
      <c r="DU130" s="27"/>
      <c r="DV130" s="325">
        <f t="shared" si="173"/>
        <v>0</v>
      </c>
      <c r="DW130" s="325">
        <f t="shared" si="174"/>
        <v>0</v>
      </c>
      <c r="DX130" s="41">
        <f t="shared" si="175"/>
        <v>0</v>
      </c>
      <c r="DY130" s="41">
        <f t="shared" si="176"/>
        <v>0</v>
      </c>
      <c r="DZ130" s="41">
        <f t="shared" si="177"/>
        <v>0</v>
      </c>
      <c r="EA130" s="41">
        <f t="shared" si="178"/>
        <v>0</v>
      </c>
      <c r="EB130" s="41">
        <f t="shared" si="179"/>
        <v>0</v>
      </c>
      <c r="EC130" s="41">
        <f t="shared" si="180"/>
        <v>0</v>
      </c>
      <c r="ED130" s="180">
        <f t="shared" si="181"/>
        <v>0</v>
      </c>
      <c r="EE130" s="27">
        <v>0</v>
      </c>
      <c r="EF130" s="27"/>
      <c r="EG130" s="324">
        <f>SUMIF('Rekapitulasi Juni'!$D$608:$D$786,APS!$B130,'Rekapitulasi Juni'!$E$608:$E$786)</f>
        <v>0</v>
      </c>
      <c r="EH130" s="324">
        <f>SUMIF('Rekapitulasi Juni'!$D$608:$D$786,APS!$B130,'Rekapitulasi Juni'!$F$608:$F$786)</f>
        <v>0</v>
      </c>
      <c r="EI130" s="27"/>
      <c r="EJ130" s="325">
        <f t="shared" si="182"/>
        <v>0</v>
      </c>
      <c r="EK130" s="325">
        <f t="shared" si="183"/>
        <v>0</v>
      </c>
      <c r="EL130" s="27"/>
      <c r="EM130" s="324">
        <f>SUMIF('Rekapitulasi Juni'!$U$608:$U$786,APS!$B130,'Rekapitulasi Juni'!$V$608:$V$786)</f>
        <v>0</v>
      </c>
      <c r="EN130" s="324">
        <f>SUMIF('Rekapitulasi Juni'!$U$608:$U$786,APS!$B130,'Rekapitulasi Juni'!$W$608:$W$786)</f>
        <v>0</v>
      </c>
      <c r="EO130" s="27"/>
      <c r="EP130" s="325">
        <f t="shared" si="184"/>
        <v>0</v>
      </c>
      <c r="EQ130" s="325">
        <f t="shared" si="185"/>
        <v>0</v>
      </c>
      <c r="ER130" s="27"/>
      <c r="ES130" s="324">
        <f>SUMIF('Rekapitulasi Juni'!$AL$608:$AL$786,APS!$B130,'Rekapitulasi Juni'!$AM$608:$AM$786)</f>
        <v>0</v>
      </c>
      <c r="ET130" s="324">
        <f>SUMIF('Rekapitulasi Juni'!$AL$608:$AL$786,APS!$B130,'Rekapitulasi Juni'!$AN$608:$AN$786)</f>
        <v>0</v>
      </c>
      <c r="EU130" s="27"/>
      <c r="EV130" s="325">
        <f t="shared" si="186"/>
        <v>0</v>
      </c>
      <c r="EW130" s="325">
        <f t="shared" si="187"/>
        <v>0</v>
      </c>
      <c r="EX130" s="27"/>
      <c r="EY130" s="324">
        <f>SUMIF('Rekapitulasi Juni'!$BA$608:$BA$786,APS!$B130,'Rekapitulasi Juni'!$BB$608:$BB$786)</f>
        <v>0</v>
      </c>
      <c r="EZ130" s="324">
        <f>SUMIF('Rekapitulasi Juni'!$BA$608:$BA$786,APS!$B130,'Rekapitulasi Juni'!$BC$608:$BC$786)</f>
        <v>0</v>
      </c>
      <c r="FA130" s="324">
        <f>SUMIF('Rekapitulasi Juni'!$BA$608:$BA$786,APS!$B130,'Rekapitulasi Juni'!$BF$608:$BF$786)</f>
        <v>0</v>
      </c>
      <c r="FB130" s="325">
        <f t="shared" si="188"/>
        <v>0</v>
      </c>
      <c r="FC130" s="325">
        <f t="shared" si="189"/>
        <v>0</v>
      </c>
      <c r="FD130" s="27"/>
      <c r="FE130" s="27"/>
      <c r="FF130" s="27"/>
      <c r="FG130" s="27"/>
      <c r="FH130" s="27"/>
      <c r="FI130" s="27"/>
      <c r="FJ130" s="41">
        <f t="shared" si="190"/>
        <v>0</v>
      </c>
      <c r="FK130" s="41">
        <f t="shared" si="191"/>
        <v>0</v>
      </c>
      <c r="FL130" s="41">
        <f t="shared" si="192"/>
        <v>0</v>
      </c>
      <c r="FM130" s="41">
        <f t="shared" si="193"/>
        <v>0</v>
      </c>
      <c r="FN130" s="41">
        <f t="shared" si="194"/>
        <v>0</v>
      </c>
      <c r="FO130" s="41">
        <f t="shared" si="195"/>
        <v>0</v>
      </c>
      <c r="FP130" s="180">
        <f t="shared" si="196"/>
        <v>0</v>
      </c>
      <c r="FQ130" s="27"/>
      <c r="FR130" s="27"/>
      <c r="FS130" s="324">
        <f>SUMIF('Rekapitulasi Juni'!$D$804:$D$984,APS!$B130,'Rekapitulasi Juni'!$E$804:$E$984)</f>
        <v>0</v>
      </c>
      <c r="FT130" s="324">
        <f>SUMIF('Rekapitulasi Juni'!$D$804:$D$984,APS!$B130,'Rekapitulasi Juni'!$F$804:$F$984)</f>
        <v>0</v>
      </c>
      <c r="FU130" s="27"/>
      <c r="FV130" s="325">
        <f t="shared" si="197"/>
        <v>0</v>
      </c>
      <c r="FW130" s="325">
        <f t="shared" si="198"/>
        <v>0</v>
      </c>
      <c r="FX130" s="27"/>
      <c r="FY130" s="324">
        <f>SUMIF('Rekapitulasi Juni'!$U$804:$U$984,APS!$B130,'Rekapitulasi Juni'!$V$804:$V$984)</f>
        <v>0</v>
      </c>
      <c r="FZ130" s="324">
        <f>SUMIF('Rekapitulasi Juni'!$U$804:$U$984,APS!$B130,'Rekapitulasi Juni'!$W$804:$W$984)</f>
        <v>0</v>
      </c>
      <c r="GA130" s="27"/>
      <c r="GB130" s="325">
        <f t="shared" si="199"/>
        <v>0</v>
      </c>
      <c r="GC130" s="325">
        <f t="shared" si="200"/>
        <v>0</v>
      </c>
      <c r="GD130" s="27"/>
      <c r="GE130" s="324">
        <f>SUMIF('Rekapitulasi Juni'!$AL$804:$AL$984,APS!$B130,'Rekapitulasi Juni'!$AM$804:$AM$984)</f>
        <v>0</v>
      </c>
      <c r="GF130" s="324">
        <f>SUMIF('Rekapitulasi Juni'!$AL$804:$AL$984,APS!$B130,'Rekapitulasi Juni'!$AN$804:$AN$984)</f>
        <v>0</v>
      </c>
      <c r="GG130" s="27"/>
      <c r="GH130" s="325">
        <f t="shared" si="125"/>
        <v>0</v>
      </c>
      <c r="GI130" s="325">
        <f t="shared" si="126"/>
        <v>0</v>
      </c>
      <c r="GJ130" s="27"/>
      <c r="GK130" s="27"/>
      <c r="GL130" s="41">
        <f t="shared" si="201"/>
        <v>0</v>
      </c>
      <c r="GM130" s="41">
        <f t="shared" si="202"/>
        <v>0</v>
      </c>
      <c r="GN130" s="41">
        <f t="shared" si="203"/>
        <v>0</v>
      </c>
      <c r="GO130" s="41">
        <f t="shared" si="204"/>
        <v>0</v>
      </c>
      <c r="GP130" s="41">
        <f t="shared" si="205"/>
        <v>0</v>
      </c>
      <c r="GQ130" s="41">
        <f t="shared" si="206"/>
        <v>0</v>
      </c>
      <c r="GR130" s="180">
        <f t="shared" si="207"/>
        <v>0</v>
      </c>
      <c r="GS130" s="41">
        <f t="shared" si="127"/>
        <v>0</v>
      </c>
      <c r="GT130" s="41">
        <f t="shared" si="128"/>
        <v>0</v>
      </c>
      <c r="GU130" s="41">
        <f t="shared" si="129"/>
        <v>0</v>
      </c>
      <c r="GV130" s="41">
        <f t="shared" si="130"/>
        <v>0</v>
      </c>
      <c r="GW130" s="41">
        <f t="shared" si="131"/>
        <v>0</v>
      </c>
      <c r="GX130" s="41">
        <f t="shared" si="132"/>
        <v>0</v>
      </c>
      <c r="GY130" s="180">
        <f t="shared" si="133"/>
        <v>0</v>
      </c>
      <c r="GZ130" s="41">
        <v>113</v>
      </c>
      <c r="HA130" s="32"/>
      <c r="HB130" s="42">
        <f t="shared" si="211"/>
        <v>0</v>
      </c>
      <c r="HC130" s="44"/>
    </row>
    <row r="131" spans="1:211" ht="15" hidden="1" customHeight="1">
      <c r="A131" s="31" t="s">
        <v>270</v>
      </c>
      <c r="B131" s="32" t="s">
        <v>271</v>
      </c>
      <c r="C131" s="31" t="s">
        <v>184</v>
      </c>
      <c r="D131" s="31" t="s">
        <v>1259</v>
      </c>
      <c r="E131" s="31" t="s">
        <v>43</v>
      </c>
      <c r="F131" s="31" t="s">
        <v>152</v>
      </c>
      <c r="G131" s="33">
        <v>0</v>
      </c>
      <c r="H131" s="33">
        <v>0</v>
      </c>
      <c r="I131" s="33">
        <v>0</v>
      </c>
      <c r="J131" s="34">
        <f>IFERROR(VLOOKUP(A131,#REF!,3,0),0)</f>
        <v>0</v>
      </c>
      <c r="K131" s="34">
        <f t="shared" si="118"/>
        <v>0</v>
      </c>
      <c r="L131" s="34">
        <v>0</v>
      </c>
      <c r="M131" s="34">
        <v>0</v>
      </c>
      <c r="N131" s="35">
        <f t="shared" si="119"/>
        <v>0</v>
      </c>
      <c r="O131" s="35">
        <f t="shared" si="120"/>
        <v>0</v>
      </c>
      <c r="P131" s="36">
        <v>0</v>
      </c>
      <c r="Q131" s="36">
        <f t="shared" si="134"/>
        <v>0</v>
      </c>
      <c r="R131" s="36"/>
      <c r="S131" s="37">
        <f ca="1">SUMIF(ROP!$D$6:$H$65536,A131,ROP!$J$6:$J$65536)</f>
        <v>0</v>
      </c>
      <c r="T131" s="37">
        <f>SUMIF(HASIL!$B:$B,APS!$B131&amp;RIGHT(APS!T$9,2),HASIL!$I:$I)</f>
        <v>0</v>
      </c>
      <c r="U131" s="37">
        <f>SUMIF(HASIL!$B:$B,APS!$B131&amp;RIGHT(APS!U$9,2),HASIL!$I:$I)</f>
        <v>0</v>
      </c>
      <c r="V131" s="37">
        <f>SUMIF(HASIL!$B:$B,APS!$B131&amp;RIGHT(APS!V$9,2),HASIL!$I:$I)</f>
        <v>0</v>
      </c>
      <c r="W131" s="37">
        <f>SUMIF(HASIL!$B:$B,APS!$B131&amp;RIGHT(APS!W$9,2),HASIL!$I:$I)</f>
        <v>0</v>
      </c>
      <c r="X131" s="38">
        <f t="shared" si="121"/>
        <v>0</v>
      </c>
      <c r="Y131" s="38">
        <f t="shared" si="122"/>
        <v>0</v>
      </c>
      <c r="Z131" s="39">
        <f t="shared" si="209"/>
        <v>0</v>
      </c>
      <c r="AA131" s="39">
        <f t="shared" si="124"/>
        <v>0</v>
      </c>
      <c r="AB131" s="40">
        <f t="shared" si="210"/>
        <v>0</v>
      </c>
      <c r="AC131" s="27">
        <v>0</v>
      </c>
      <c r="AD131" s="27"/>
      <c r="AE131" s="27"/>
      <c r="AF131" s="27"/>
      <c r="AG131" s="27"/>
      <c r="AH131" s="27"/>
      <c r="AI131" s="324">
        <f>SUMIF('Rekapitulasi Juni'!$D$9:$D$192,APS!$B131,'Rekapitulasi Juni'!$E$9:$E$192)</f>
        <v>0</v>
      </c>
      <c r="AJ131" s="324">
        <f>SUMIF('Rekapitulasi Juni'!$D$9:$D$192,APS!$B131,'Rekapitulasi Juni'!$F$9:$F$192)</f>
        <v>0</v>
      </c>
      <c r="AK131" s="324">
        <f>SUMIF('Rekapitulasi Juni'!$D$9:$D$192,APS!$B131,'Rekapitulasi Juni'!$K$9:$K$192)</f>
        <v>0</v>
      </c>
      <c r="AL131" s="325">
        <f t="shared" si="135"/>
        <v>0</v>
      </c>
      <c r="AM131" s="325">
        <f t="shared" si="136"/>
        <v>0</v>
      </c>
      <c r="AN131" s="27"/>
      <c r="AO131" s="324">
        <f>SUMIF('Rekapitulasi Juni'!$U$9:$U$192,APS!$B131,'Rekapitulasi Juni'!$V$9:$V$192)</f>
        <v>0</v>
      </c>
      <c r="AP131" s="324">
        <f>SUMIF('Rekapitulasi Juni'!$U$9:$U$192,APS!$B131,'Rekapitulasi Juni'!$W$9:$W$192)</f>
        <v>0</v>
      </c>
      <c r="AQ131" s="27"/>
      <c r="AR131" s="325">
        <f t="shared" si="137"/>
        <v>0</v>
      </c>
      <c r="AS131" s="325">
        <f t="shared" si="138"/>
        <v>0</v>
      </c>
      <c r="AT131" s="27"/>
      <c r="AU131" s="324">
        <f>SUMIF('Rekapitulasi Juni'!$AL$9:$AL$192,APS!$B131,'Rekapitulasi Juni'!$AM$9:$AM$192)</f>
        <v>0</v>
      </c>
      <c r="AV131" s="324">
        <f>SUMIF('Rekapitulasi Juni'!$AL$9:$AL$192,APS!$B131,'Rekapitulasi Juni'!$AN$9:$AN$192)</f>
        <v>0</v>
      </c>
      <c r="AW131" s="27"/>
      <c r="AX131" s="325">
        <f t="shared" si="139"/>
        <v>0</v>
      </c>
      <c r="AY131" s="325">
        <f t="shared" si="140"/>
        <v>0</v>
      </c>
      <c r="AZ131" s="41">
        <f t="shared" si="141"/>
        <v>0</v>
      </c>
      <c r="BA131" s="41">
        <f t="shared" si="142"/>
        <v>0</v>
      </c>
      <c r="BB131" s="41">
        <f t="shared" si="143"/>
        <v>0</v>
      </c>
      <c r="BC131" s="41">
        <f t="shared" si="144"/>
        <v>0</v>
      </c>
      <c r="BD131" s="41">
        <f t="shared" si="145"/>
        <v>0</v>
      </c>
      <c r="BE131" s="41">
        <f t="shared" si="146"/>
        <v>0</v>
      </c>
      <c r="BF131" s="180">
        <f t="shared" si="147"/>
        <v>0</v>
      </c>
      <c r="BG131" s="27">
        <v>0</v>
      </c>
      <c r="BH131" s="27"/>
      <c r="BI131" s="324">
        <f>SUMIF('Rekapitulasi Juni'!$D$214:$D$393,APS!$B131,'Rekapitulasi Juni'!$E$214:$E$393)</f>
        <v>0</v>
      </c>
      <c r="BJ131" s="324">
        <f>SUMIF('Rekapitulasi Juni'!$D$214:$D$393,APS!$B131,'Rekapitulasi Juni'!$F$214:$F$393)</f>
        <v>0</v>
      </c>
      <c r="BK131" s="27"/>
      <c r="BL131" s="325">
        <f t="shared" si="148"/>
        <v>0</v>
      </c>
      <c r="BM131" s="325">
        <f t="shared" si="149"/>
        <v>0</v>
      </c>
      <c r="BN131" s="27"/>
      <c r="BO131" s="324">
        <f>SUMIF('Rekapitulasi Juni'!$U$214:$U$393,APS!$B131,'Rekapitulasi Juni'!$V$214:$V$393)</f>
        <v>0</v>
      </c>
      <c r="BP131" s="324">
        <f>SUMIF('Rekapitulasi Juni'!$U$214:$U$393,APS!$B131,'Rekapitulasi Juni'!$W$214:$W$393)</f>
        <v>0</v>
      </c>
      <c r="BQ131" s="27"/>
      <c r="BR131" s="325">
        <f t="shared" si="150"/>
        <v>0</v>
      </c>
      <c r="BS131" s="325">
        <f t="shared" si="151"/>
        <v>0</v>
      </c>
      <c r="BT131" s="27"/>
      <c r="BU131" s="324">
        <f>SUMIF('Rekapitulasi Juni'!$AL$214:$AL$393,APS!$B131,'Rekapitulasi Juni'!$AM$214:$AM$393)</f>
        <v>0</v>
      </c>
      <c r="BV131" s="324">
        <f>SUMIF('Rekapitulasi Juni'!$AL$214:$AL$393,APS!$B131,'Rekapitulasi Juni'!$AN$214:$AN$393)</f>
        <v>0</v>
      </c>
      <c r="BW131" s="27"/>
      <c r="BX131" s="325">
        <f t="shared" si="152"/>
        <v>0</v>
      </c>
      <c r="BY131" s="325">
        <f t="shared" si="153"/>
        <v>0</v>
      </c>
      <c r="BZ131" s="27"/>
      <c r="CA131" s="324">
        <f>SUMIF('Rekapitulasi Juni'!$BA$214:$BA$393,APS!$B131,'Rekapitulasi Juni'!$BB$214:$BB$393)</f>
        <v>0</v>
      </c>
      <c r="CB131" s="324">
        <f>SUMIF('Rekapitulasi Juni'!$BA$214:$BA$393,APS!$B131,'Rekapitulasi Juni'!$BC$214:$BC$393)</f>
        <v>0</v>
      </c>
      <c r="CC131" s="27"/>
      <c r="CD131" s="325">
        <f t="shared" si="154"/>
        <v>0</v>
      </c>
      <c r="CE131" s="325">
        <f t="shared" si="155"/>
        <v>0</v>
      </c>
      <c r="CF131" s="27"/>
      <c r="CG131" s="324">
        <f>SUMIF('Rekapitulasi Juni'!$BP$214:$BP$393,APS!$B131,'Rekapitulasi Juni'!$BQ$214:$BQ$393)</f>
        <v>0</v>
      </c>
      <c r="CH131" s="324">
        <f>SUMIF('Rekapitulasi Juni'!$BP$214:$BP$393,APS!$B131,'Rekapitulasi Juni'!$BR$214:$BR$393)</f>
        <v>0</v>
      </c>
      <c r="CI131" s="27"/>
      <c r="CJ131" s="325">
        <f t="shared" si="156"/>
        <v>0</v>
      </c>
      <c r="CK131" s="325">
        <f t="shared" si="157"/>
        <v>0</v>
      </c>
      <c r="CL131" s="41">
        <f t="shared" si="158"/>
        <v>0</v>
      </c>
      <c r="CM131" s="41">
        <f t="shared" si="159"/>
        <v>0</v>
      </c>
      <c r="CN131" s="41">
        <f t="shared" si="160"/>
        <v>0</v>
      </c>
      <c r="CO131" s="41">
        <f t="shared" si="161"/>
        <v>0</v>
      </c>
      <c r="CP131" s="41">
        <f t="shared" si="162"/>
        <v>0</v>
      </c>
      <c r="CQ131" s="41">
        <f t="shared" si="163"/>
        <v>0</v>
      </c>
      <c r="CR131" s="180">
        <f t="shared" si="164"/>
        <v>0</v>
      </c>
      <c r="CS131" s="27">
        <v>0</v>
      </c>
      <c r="CT131" s="27"/>
      <c r="CU131" s="324">
        <f>SUMIF('Rekapitulasi Juni'!$D$410:$D$588,APS!$B131,'Rekapitulasi Juni'!$E$410:$E$588)</f>
        <v>0</v>
      </c>
      <c r="CV131" s="324">
        <f>SUMIF('Rekapitulasi Juni'!$D$410:$D$588,APS!$B131,'Rekapitulasi Juni'!$F$410:$F$588)</f>
        <v>0</v>
      </c>
      <c r="CW131" s="27"/>
      <c r="CX131" s="325">
        <f t="shared" si="165"/>
        <v>0</v>
      </c>
      <c r="CY131" s="325">
        <f t="shared" si="166"/>
        <v>0</v>
      </c>
      <c r="CZ131" s="27"/>
      <c r="DA131" s="324">
        <f>SUMIF('Rekapitulasi Juni'!$U$410:$U$588,APS!$B131,'Rekapitulasi Juni'!$V$410:$V$588)</f>
        <v>0</v>
      </c>
      <c r="DB131" s="324">
        <f>SUMIF('Rekapitulasi Juni'!$U$410:$U$588,APS!$B131,'Rekapitulasi Juni'!$W$410:$W$588)</f>
        <v>0</v>
      </c>
      <c r="DC131" s="27"/>
      <c r="DD131" s="325">
        <f t="shared" si="167"/>
        <v>0</v>
      </c>
      <c r="DE131" s="325">
        <f t="shared" si="168"/>
        <v>0</v>
      </c>
      <c r="DF131" s="27"/>
      <c r="DG131" s="324">
        <f>SUMIF('Rekapitulasi Juni'!$AL$410:$AL$588,APS!$B131,'Rekapitulasi Juni'!$AM$410:$AM$588)</f>
        <v>0</v>
      </c>
      <c r="DH131" s="324">
        <f>SUMIF('Rekapitulasi Juni'!$AL$410:$AL$588,APS!$B131,'Rekapitulasi Juni'!$AN$410:$AN$588)</f>
        <v>0</v>
      </c>
      <c r="DI131" s="27"/>
      <c r="DJ131" s="325">
        <f t="shared" si="169"/>
        <v>0</v>
      </c>
      <c r="DK131" s="325">
        <f t="shared" si="170"/>
        <v>0</v>
      </c>
      <c r="DL131" s="27"/>
      <c r="DM131" s="324">
        <f>SUMIF('Rekapitulasi Juni'!$BA$410:$BA$588,APS!$B131,'Rekapitulasi Juni'!$BB$410:$BB$588)</f>
        <v>0</v>
      </c>
      <c r="DN131" s="324">
        <f>SUMIF('Rekapitulasi Juni'!$BA$410:$BA$588,APS!$B131,'Rekapitulasi Juni'!$BC$410:$BC$588)</f>
        <v>0</v>
      </c>
      <c r="DO131" s="324">
        <f>SUMIF('Rekapitulasi Juni'!$BA$410:$BA$588,APS!$B131,'Rekapitulasi Juni'!$BF$410:$BF$588)</f>
        <v>0</v>
      </c>
      <c r="DP131" s="325">
        <f t="shared" si="171"/>
        <v>0</v>
      </c>
      <c r="DQ131" s="325">
        <f t="shared" si="172"/>
        <v>0</v>
      </c>
      <c r="DR131" s="27"/>
      <c r="DS131" s="324">
        <f>SUMIF('Rekapitulasi Juni'!$BP$410:$BP$588,APS!$B131,'Rekapitulasi Juni'!$BQ$410:$BQ$588)</f>
        <v>0</v>
      </c>
      <c r="DT131" s="324">
        <f>SUMIF('Rekapitulasi Juni'!$BP$410:$BP$588,APS!$B131,'Rekapitulasi Juni'!$BR$410:$BR$588)</f>
        <v>0</v>
      </c>
      <c r="DU131" s="27"/>
      <c r="DV131" s="325">
        <f t="shared" si="173"/>
        <v>0</v>
      </c>
      <c r="DW131" s="325">
        <f t="shared" si="174"/>
        <v>0</v>
      </c>
      <c r="DX131" s="41">
        <f t="shared" si="175"/>
        <v>0</v>
      </c>
      <c r="DY131" s="41">
        <f t="shared" si="176"/>
        <v>0</v>
      </c>
      <c r="DZ131" s="41">
        <f t="shared" si="177"/>
        <v>0</v>
      </c>
      <c r="EA131" s="41">
        <f t="shared" si="178"/>
        <v>0</v>
      </c>
      <c r="EB131" s="41">
        <f t="shared" si="179"/>
        <v>0</v>
      </c>
      <c r="EC131" s="41">
        <f t="shared" si="180"/>
        <v>0</v>
      </c>
      <c r="ED131" s="180">
        <f t="shared" si="181"/>
        <v>0</v>
      </c>
      <c r="EE131" s="27">
        <v>0</v>
      </c>
      <c r="EF131" s="27"/>
      <c r="EG131" s="324">
        <f>SUMIF('Rekapitulasi Juni'!$D$608:$D$786,APS!$B131,'Rekapitulasi Juni'!$E$608:$E$786)</f>
        <v>0</v>
      </c>
      <c r="EH131" s="324">
        <f>SUMIF('Rekapitulasi Juni'!$D$608:$D$786,APS!$B131,'Rekapitulasi Juni'!$F$608:$F$786)</f>
        <v>0</v>
      </c>
      <c r="EI131" s="27"/>
      <c r="EJ131" s="325">
        <f t="shared" si="182"/>
        <v>0</v>
      </c>
      <c r="EK131" s="325">
        <f t="shared" si="183"/>
        <v>0</v>
      </c>
      <c r="EL131" s="27"/>
      <c r="EM131" s="324">
        <f>SUMIF('Rekapitulasi Juni'!$U$608:$U$786,APS!$B131,'Rekapitulasi Juni'!$V$608:$V$786)</f>
        <v>0</v>
      </c>
      <c r="EN131" s="324">
        <f>SUMIF('Rekapitulasi Juni'!$U$608:$U$786,APS!$B131,'Rekapitulasi Juni'!$W$608:$W$786)</f>
        <v>0</v>
      </c>
      <c r="EO131" s="27"/>
      <c r="EP131" s="325">
        <f t="shared" si="184"/>
        <v>0</v>
      </c>
      <c r="EQ131" s="325">
        <f t="shared" si="185"/>
        <v>0</v>
      </c>
      <c r="ER131" s="27"/>
      <c r="ES131" s="324">
        <f>SUMIF('Rekapitulasi Juni'!$AL$608:$AL$786,APS!$B131,'Rekapitulasi Juni'!$AM$608:$AM$786)</f>
        <v>0</v>
      </c>
      <c r="ET131" s="324">
        <f>SUMIF('Rekapitulasi Juni'!$AL$608:$AL$786,APS!$B131,'Rekapitulasi Juni'!$AN$608:$AN$786)</f>
        <v>0</v>
      </c>
      <c r="EU131" s="27"/>
      <c r="EV131" s="325">
        <f t="shared" si="186"/>
        <v>0</v>
      </c>
      <c r="EW131" s="325">
        <f t="shared" si="187"/>
        <v>0</v>
      </c>
      <c r="EX131" s="27"/>
      <c r="EY131" s="324">
        <f>SUMIF('Rekapitulasi Juni'!$BA$608:$BA$786,APS!$B131,'Rekapitulasi Juni'!$BB$608:$BB$786)</f>
        <v>0</v>
      </c>
      <c r="EZ131" s="324">
        <f>SUMIF('Rekapitulasi Juni'!$BA$608:$BA$786,APS!$B131,'Rekapitulasi Juni'!$BC$608:$BC$786)</f>
        <v>0</v>
      </c>
      <c r="FA131" s="324">
        <f>SUMIF('Rekapitulasi Juni'!$BA$608:$BA$786,APS!$B131,'Rekapitulasi Juni'!$BF$608:$BF$786)</f>
        <v>0</v>
      </c>
      <c r="FB131" s="325">
        <f t="shared" si="188"/>
        <v>0</v>
      </c>
      <c r="FC131" s="325">
        <f t="shared" si="189"/>
        <v>0</v>
      </c>
      <c r="FD131" s="27"/>
      <c r="FE131" s="27"/>
      <c r="FF131" s="27"/>
      <c r="FG131" s="27"/>
      <c r="FH131" s="27"/>
      <c r="FI131" s="27"/>
      <c r="FJ131" s="41">
        <f t="shared" si="190"/>
        <v>0</v>
      </c>
      <c r="FK131" s="41">
        <f t="shared" si="191"/>
        <v>0</v>
      </c>
      <c r="FL131" s="41">
        <f t="shared" si="192"/>
        <v>0</v>
      </c>
      <c r="FM131" s="41">
        <f t="shared" si="193"/>
        <v>0</v>
      </c>
      <c r="FN131" s="41">
        <f t="shared" si="194"/>
        <v>0</v>
      </c>
      <c r="FO131" s="41">
        <f t="shared" si="195"/>
        <v>0</v>
      </c>
      <c r="FP131" s="180">
        <f t="shared" si="196"/>
        <v>0</v>
      </c>
      <c r="FQ131" s="27"/>
      <c r="FR131" s="27"/>
      <c r="FS131" s="324">
        <f>SUMIF('Rekapitulasi Juni'!$D$804:$D$984,APS!$B131,'Rekapitulasi Juni'!$E$804:$E$984)</f>
        <v>0</v>
      </c>
      <c r="FT131" s="324">
        <f>SUMIF('Rekapitulasi Juni'!$D$804:$D$984,APS!$B131,'Rekapitulasi Juni'!$F$804:$F$984)</f>
        <v>0</v>
      </c>
      <c r="FU131" s="27"/>
      <c r="FV131" s="325">
        <f t="shared" si="197"/>
        <v>0</v>
      </c>
      <c r="FW131" s="325">
        <f t="shared" si="198"/>
        <v>0</v>
      </c>
      <c r="FX131" s="27"/>
      <c r="FY131" s="324">
        <f>SUMIF('Rekapitulasi Juni'!$U$804:$U$984,APS!$B131,'Rekapitulasi Juni'!$V$804:$V$984)</f>
        <v>0</v>
      </c>
      <c r="FZ131" s="324">
        <f>SUMIF('Rekapitulasi Juni'!$U$804:$U$984,APS!$B131,'Rekapitulasi Juni'!$W$804:$W$984)</f>
        <v>0</v>
      </c>
      <c r="GA131" s="27"/>
      <c r="GB131" s="325">
        <f t="shared" si="199"/>
        <v>0</v>
      </c>
      <c r="GC131" s="325">
        <f t="shared" si="200"/>
        <v>0</v>
      </c>
      <c r="GD131" s="27"/>
      <c r="GE131" s="324">
        <f>SUMIF('Rekapitulasi Juni'!$AL$804:$AL$984,APS!$B131,'Rekapitulasi Juni'!$AM$804:$AM$984)</f>
        <v>0</v>
      </c>
      <c r="GF131" s="324">
        <f>SUMIF('Rekapitulasi Juni'!$AL$804:$AL$984,APS!$B131,'Rekapitulasi Juni'!$AN$804:$AN$984)</f>
        <v>0</v>
      </c>
      <c r="GG131" s="27"/>
      <c r="GH131" s="325">
        <f t="shared" si="125"/>
        <v>0</v>
      </c>
      <c r="GI131" s="325">
        <f t="shared" si="126"/>
        <v>0</v>
      </c>
      <c r="GJ131" s="27"/>
      <c r="GK131" s="27"/>
      <c r="GL131" s="41">
        <f t="shared" si="201"/>
        <v>0</v>
      </c>
      <c r="GM131" s="41">
        <f t="shared" si="202"/>
        <v>0</v>
      </c>
      <c r="GN131" s="41">
        <f t="shared" si="203"/>
        <v>0</v>
      </c>
      <c r="GO131" s="41">
        <f t="shared" si="204"/>
        <v>0</v>
      </c>
      <c r="GP131" s="41">
        <f t="shared" si="205"/>
        <v>0</v>
      </c>
      <c r="GQ131" s="41">
        <f t="shared" si="206"/>
        <v>0</v>
      </c>
      <c r="GR131" s="180">
        <f t="shared" si="207"/>
        <v>0</v>
      </c>
      <c r="GS131" s="41">
        <f t="shared" si="127"/>
        <v>0</v>
      </c>
      <c r="GT131" s="41">
        <f t="shared" si="128"/>
        <v>0</v>
      </c>
      <c r="GU131" s="41">
        <f t="shared" si="129"/>
        <v>0</v>
      </c>
      <c r="GV131" s="41">
        <f t="shared" si="130"/>
        <v>0</v>
      </c>
      <c r="GW131" s="41">
        <f t="shared" si="131"/>
        <v>0</v>
      </c>
      <c r="GX131" s="41">
        <f t="shared" si="132"/>
        <v>0</v>
      </c>
      <c r="GY131" s="180">
        <f t="shared" si="133"/>
        <v>0</v>
      </c>
      <c r="GZ131" s="41">
        <v>114</v>
      </c>
      <c r="HA131" s="32"/>
      <c r="HB131" s="42">
        <f t="shared" si="211"/>
        <v>0</v>
      </c>
      <c r="HC131" s="44"/>
    </row>
    <row r="132" spans="1:211" ht="15" hidden="1" customHeight="1">
      <c r="A132" s="31" t="s">
        <v>272</v>
      </c>
      <c r="B132" s="32" t="s">
        <v>273</v>
      </c>
      <c r="C132" s="31" t="s">
        <v>184</v>
      </c>
      <c r="D132" s="31" t="s">
        <v>1259</v>
      </c>
      <c r="E132" s="31" t="s">
        <v>43</v>
      </c>
      <c r="F132" s="31" t="s">
        <v>152</v>
      </c>
      <c r="G132" s="33">
        <v>0</v>
      </c>
      <c r="H132" s="33">
        <v>0</v>
      </c>
      <c r="I132" s="33">
        <v>0</v>
      </c>
      <c r="J132" s="34">
        <f>IFERROR(VLOOKUP(A132,#REF!,3,0),0)</f>
        <v>0</v>
      </c>
      <c r="K132" s="34">
        <f t="shared" si="118"/>
        <v>0</v>
      </c>
      <c r="L132" s="34">
        <v>0</v>
      </c>
      <c r="M132" s="34">
        <v>0</v>
      </c>
      <c r="N132" s="35">
        <f t="shared" si="119"/>
        <v>0</v>
      </c>
      <c r="O132" s="35">
        <f t="shared" si="120"/>
        <v>0</v>
      </c>
      <c r="P132" s="36">
        <v>0</v>
      </c>
      <c r="Q132" s="36">
        <f t="shared" si="134"/>
        <v>0</v>
      </c>
      <c r="R132" s="36"/>
      <c r="S132" s="37">
        <f ca="1">SUMIF(ROP!$D$6:$H$65536,A132,ROP!$J$6:$J$65536)</f>
        <v>0</v>
      </c>
      <c r="T132" s="37">
        <f>SUMIF(HASIL!$B:$B,APS!$B132&amp;RIGHT(APS!T$9,2),HASIL!$I:$I)</f>
        <v>0</v>
      </c>
      <c r="U132" s="37">
        <f>SUMIF(HASIL!$B:$B,APS!$B132&amp;RIGHT(APS!U$9,2),HASIL!$I:$I)</f>
        <v>0</v>
      </c>
      <c r="V132" s="37">
        <f>SUMIF(HASIL!$B:$B,APS!$B132&amp;RIGHT(APS!V$9,2),HASIL!$I:$I)</f>
        <v>0</v>
      </c>
      <c r="W132" s="37">
        <f>SUMIF(HASIL!$B:$B,APS!$B132&amp;RIGHT(APS!W$9,2),HASIL!$I:$I)</f>
        <v>0</v>
      </c>
      <c r="X132" s="38">
        <f t="shared" si="121"/>
        <v>0</v>
      </c>
      <c r="Y132" s="38">
        <f t="shared" si="122"/>
        <v>0</v>
      </c>
      <c r="Z132" s="39">
        <f t="shared" si="209"/>
        <v>0</v>
      </c>
      <c r="AA132" s="39">
        <f t="shared" si="124"/>
        <v>0</v>
      </c>
      <c r="AB132" s="40">
        <f t="shared" si="210"/>
        <v>0</v>
      </c>
      <c r="AC132" s="27">
        <v>0</v>
      </c>
      <c r="AD132" s="27"/>
      <c r="AE132" s="27"/>
      <c r="AF132" s="27"/>
      <c r="AG132" s="27"/>
      <c r="AH132" s="27"/>
      <c r="AI132" s="324">
        <f>SUMIF('Rekapitulasi Juni'!$D$9:$D$192,APS!$B132,'Rekapitulasi Juni'!$E$9:$E$192)</f>
        <v>0</v>
      </c>
      <c r="AJ132" s="324">
        <f>SUMIF('Rekapitulasi Juni'!$D$9:$D$192,APS!$B132,'Rekapitulasi Juni'!$F$9:$F$192)</f>
        <v>0</v>
      </c>
      <c r="AK132" s="324">
        <f>SUMIF('Rekapitulasi Juni'!$D$9:$D$192,APS!$B132,'Rekapitulasi Juni'!$K$9:$K$192)</f>
        <v>0</v>
      </c>
      <c r="AL132" s="325">
        <f t="shared" si="135"/>
        <v>0</v>
      </c>
      <c r="AM132" s="325">
        <f t="shared" si="136"/>
        <v>0</v>
      </c>
      <c r="AN132" s="27"/>
      <c r="AO132" s="324">
        <f>SUMIF('Rekapitulasi Juni'!$U$9:$U$192,APS!$B132,'Rekapitulasi Juni'!$V$9:$V$192)</f>
        <v>0</v>
      </c>
      <c r="AP132" s="324">
        <f>SUMIF('Rekapitulasi Juni'!$U$9:$U$192,APS!$B132,'Rekapitulasi Juni'!$W$9:$W$192)</f>
        <v>0</v>
      </c>
      <c r="AQ132" s="27"/>
      <c r="AR132" s="325">
        <f t="shared" si="137"/>
        <v>0</v>
      </c>
      <c r="AS132" s="325">
        <f t="shared" si="138"/>
        <v>0</v>
      </c>
      <c r="AT132" s="27"/>
      <c r="AU132" s="324">
        <f>SUMIF('Rekapitulasi Juni'!$AL$9:$AL$192,APS!$B132,'Rekapitulasi Juni'!$AM$9:$AM$192)</f>
        <v>0</v>
      </c>
      <c r="AV132" s="324">
        <f>SUMIF('Rekapitulasi Juni'!$AL$9:$AL$192,APS!$B132,'Rekapitulasi Juni'!$AN$9:$AN$192)</f>
        <v>0</v>
      </c>
      <c r="AW132" s="27"/>
      <c r="AX132" s="325">
        <f t="shared" si="139"/>
        <v>0</v>
      </c>
      <c r="AY132" s="325">
        <f t="shared" si="140"/>
        <v>0</v>
      </c>
      <c r="AZ132" s="41">
        <f t="shared" si="141"/>
        <v>0</v>
      </c>
      <c r="BA132" s="41">
        <f t="shared" si="142"/>
        <v>0</v>
      </c>
      <c r="BB132" s="41">
        <f t="shared" si="143"/>
        <v>0</v>
      </c>
      <c r="BC132" s="41">
        <f t="shared" si="144"/>
        <v>0</v>
      </c>
      <c r="BD132" s="41">
        <f t="shared" si="145"/>
        <v>0</v>
      </c>
      <c r="BE132" s="41">
        <f t="shared" si="146"/>
        <v>0</v>
      </c>
      <c r="BF132" s="180">
        <f t="shared" si="147"/>
        <v>0</v>
      </c>
      <c r="BG132" s="27">
        <v>0</v>
      </c>
      <c r="BH132" s="27"/>
      <c r="BI132" s="324">
        <f>SUMIF('Rekapitulasi Juni'!$D$214:$D$393,APS!$B132,'Rekapitulasi Juni'!$E$214:$E$393)</f>
        <v>0</v>
      </c>
      <c r="BJ132" s="324">
        <f>SUMIF('Rekapitulasi Juni'!$D$214:$D$393,APS!$B132,'Rekapitulasi Juni'!$F$214:$F$393)</f>
        <v>0</v>
      </c>
      <c r="BK132" s="27"/>
      <c r="BL132" s="325">
        <f t="shared" si="148"/>
        <v>0</v>
      </c>
      <c r="BM132" s="325">
        <f t="shared" si="149"/>
        <v>0</v>
      </c>
      <c r="BN132" s="27"/>
      <c r="BO132" s="324">
        <f>SUMIF('Rekapitulasi Juni'!$U$214:$U$393,APS!$B132,'Rekapitulasi Juni'!$V$214:$V$393)</f>
        <v>0</v>
      </c>
      <c r="BP132" s="324">
        <f>SUMIF('Rekapitulasi Juni'!$U$214:$U$393,APS!$B132,'Rekapitulasi Juni'!$W$214:$W$393)</f>
        <v>0</v>
      </c>
      <c r="BQ132" s="27"/>
      <c r="BR132" s="325">
        <f t="shared" si="150"/>
        <v>0</v>
      </c>
      <c r="BS132" s="325">
        <f t="shared" si="151"/>
        <v>0</v>
      </c>
      <c r="BT132" s="27"/>
      <c r="BU132" s="324">
        <f>SUMIF('Rekapitulasi Juni'!$AL$214:$AL$393,APS!$B132,'Rekapitulasi Juni'!$AM$214:$AM$393)</f>
        <v>0</v>
      </c>
      <c r="BV132" s="324">
        <f>SUMIF('Rekapitulasi Juni'!$AL$214:$AL$393,APS!$B132,'Rekapitulasi Juni'!$AN$214:$AN$393)</f>
        <v>0</v>
      </c>
      <c r="BW132" s="27"/>
      <c r="BX132" s="325">
        <f t="shared" si="152"/>
        <v>0</v>
      </c>
      <c r="BY132" s="325">
        <f t="shared" si="153"/>
        <v>0</v>
      </c>
      <c r="BZ132" s="27"/>
      <c r="CA132" s="324">
        <f>SUMIF('Rekapitulasi Juni'!$BA$214:$BA$393,APS!$B132,'Rekapitulasi Juni'!$BB$214:$BB$393)</f>
        <v>0</v>
      </c>
      <c r="CB132" s="324">
        <f>SUMIF('Rekapitulasi Juni'!$BA$214:$BA$393,APS!$B132,'Rekapitulasi Juni'!$BC$214:$BC$393)</f>
        <v>0</v>
      </c>
      <c r="CC132" s="27"/>
      <c r="CD132" s="325">
        <f t="shared" si="154"/>
        <v>0</v>
      </c>
      <c r="CE132" s="325">
        <f t="shared" si="155"/>
        <v>0</v>
      </c>
      <c r="CF132" s="27"/>
      <c r="CG132" s="324">
        <f>SUMIF('Rekapitulasi Juni'!$BP$214:$BP$393,APS!$B132,'Rekapitulasi Juni'!$BQ$214:$BQ$393)</f>
        <v>0</v>
      </c>
      <c r="CH132" s="324">
        <f>SUMIF('Rekapitulasi Juni'!$BP$214:$BP$393,APS!$B132,'Rekapitulasi Juni'!$BR$214:$BR$393)</f>
        <v>0</v>
      </c>
      <c r="CI132" s="27"/>
      <c r="CJ132" s="325">
        <f t="shared" si="156"/>
        <v>0</v>
      </c>
      <c r="CK132" s="325">
        <f t="shared" si="157"/>
        <v>0</v>
      </c>
      <c r="CL132" s="41">
        <f t="shared" si="158"/>
        <v>0</v>
      </c>
      <c r="CM132" s="41">
        <f t="shared" si="159"/>
        <v>0</v>
      </c>
      <c r="CN132" s="41">
        <f t="shared" si="160"/>
        <v>0</v>
      </c>
      <c r="CO132" s="41">
        <f t="shared" si="161"/>
        <v>0</v>
      </c>
      <c r="CP132" s="41">
        <f t="shared" si="162"/>
        <v>0</v>
      </c>
      <c r="CQ132" s="41">
        <f t="shared" si="163"/>
        <v>0</v>
      </c>
      <c r="CR132" s="180">
        <f t="shared" si="164"/>
        <v>0</v>
      </c>
      <c r="CS132" s="27">
        <v>0</v>
      </c>
      <c r="CT132" s="27"/>
      <c r="CU132" s="324">
        <f>SUMIF('Rekapitulasi Juni'!$D$410:$D$588,APS!$B132,'Rekapitulasi Juni'!$E$410:$E$588)</f>
        <v>0</v>
      </c>
      <c r="CV132" s="324">
        <f>SUMIF('Rekapitulasi Juni'!$D$410:$D$588,APS!$B132,'Rekapitulasi Juni'!$F$410:$F$588)</f>
        <v>0</v>
      </c>
      <c r="CW132" s="27"/>
      <c r="CX132" s="325">
        <f t="shared" si="165"/>
        <v>0</v>
      </c>
      <c r="CY132" s="325">
        <f t="shared" si="166"/>
        <v>0</v>
      </c>
      <c r="CZ132" s="27"/>
      <c r="DA132" s="324">
        <f>SUMIF('Rekapitulasi Juni'!$U$410:$U$588,APS!$B132,'Rekapitulasi Juni'!$V$410:$V$588)</f>
        <v>0</v>
      </c>
      <c r="DB132" s="324">
        <f>SUMIF('Rekapitulasi Juni'!$U$410:$U$588,APS!$B132,'Rekapitulasi Juni'!$W$410:$W$588)</f>
        <v>0</v>
      </c>
      <c r="DC132" s="27"/>
      <c r="DD132" s="325">
        <f t="shared" si="167"/>
        <v>0</v>
      </c>
      <c r="DE132" s="325">
        <f t="shared" si="168"/>
        <v>0</v>
      </c>
      <c r="DF132" s="27"/>
      <c r="DG132" s="324">
        <f>SUMIF('Rekapitulasi Juni'!$AL$410:$AL$588,APS!$B132,'Rekapitulasi Juni'!$AM$410:$AM$588)</f>
        <v>0</v>
      </c>
      <c r="DH132" s="324">
        <f>SUMIF('Rekapitulasi Juni'!$AL$410:$AL$588,APS!$B132,'Rekapitulasi Juni'!$AN$410:$AN$588)</f>
        <v>0</v>
      </c>
      <c r="DI132" s="27"/>
      <c r="DJ132" s="325">
        <f t="shared" si="169"/>
        <v>0</v>
      </c>
      <c r="DK132" s="325">
        <f t="shared" si="170"/>
        <v>0</v>
      </c>
      <c r="DL132" s="27"/>
      <c r="DM132" s="324">
        <f>SUMIF('Rekapitulasi Juni'!$BA$410:$BA$588,APS!$B132,'Rekapitulasi Juni'!$BB$410:$BB$588)</f>
        <v>0</v>
      </c>
      <c r="DN132" s="324">
        <f>SUMIF('Rekapitulasi Juni'!$BA$410:$BA$588,APS!$B132,'Rekapitulasi Juni'!$BC$410:$BC$588)</f>
        <v>0</v>
      </c>
      <c r="DO132" s="324">
        <f>SUMIF('Rekapitulasi Juni'!$BA$410:$BA$588,APS!$B132,'Rekapitulasi Juni'!$BF$410:$BF$588)</f>
        <v>0</v>
      </c>
      <c r="DP132" s="325">
        <f t="shared" si="171"/>
        <v>0</v>
      </c>
      <c r="DQ132" s="325">
        <f t="shared" si="172"/>
        <v>0</v>
      </c>
      <c r="DR132" s="27"/>
      <c r="DS132" s="324">
        <f>SUMIF('Rekapitulasi Juni'!$BP$410:$BP$588,APS!$B132,'Rekapitulasi Juni'!$BQ$410:$BQ$588)</f>
        <v>0</v>
      </c>
      <c r="DT132" s="324">
        <f>SUMIF('Rekapitulasi Juni'!$BP$410:$BP$588,APS!$B132,'Rekapitulasi Juni'!$BR$410:$BR$588)</f>
        <v>0</v>
      </c>
      <c r="DU132" s="27"/>
      <c r="DV132" s="325">
        <f t="shared" si="173"/>
        <v>0</v>
      </c>
      <c r="DW132" s="325">
        <f t="shared" si="174"/>
        <v>0</v>
      </c>
      <c r="DX132" s="41">
        <f t="shared" si="175"/>
        <v>0</v>
      </c>
      <c r="DY132" s="41">
        <f t="shared" si="176"/>
        <v>0</v>
      </c>
      <c r="DZ132" s="41">
        <f t="shared" si="177"/>
        <v>0</v>
      </c>
      <c r="EA132" s="41">
        <f t="shared" si="178"/>
        <v>0</v>
      </c>
      <c r="EB132" s="41">
        <f t="shared" si="179"/>
        <v>0</v>
      </c>
      <c r="EC132" s="41">
        <f t="shared" si="180"/>
        <v>0</v>
      </c>
      <c r="ED132" s="180">
        <f t="shared" si="181"/>
        <v>0</v>
      </c>
      <c r="EE132" s="27">
        <v>0</v>
      </c>
      <c r="EF132" s="27"/>
      <c r="EG132" s="324">
        <f>SUMIF('Rekapitulasi Juni'!$D$608:$D$786,APS!$B132,'Rekapitulasi Juni'!$E$608:$E$786)</f>
        <v>0</v>
      </c>
      <c r="EH132" s="324">
        <f>SUMIF('Rekapitulasi Juni'!$D$608:$D$786,APS!$B132,'Rekapitulasi Juni'!$F$608:$F$786)</f>
        <v>0</v>
      </c>
      <c r="EI132" s="27"/>
      <c r="EJ132" s="325">
        <f t="shared" si="182"/>
        <v>0</v>
      </c>
      <c r="EK132" s="325">
        <f t="shared" si="183"/>
        <v>0</v>
      </c>
      <c r="EL132" s="27"/>
      <c r="EM132" s="324">
        <f>SUMIF('Rekapitulasi Juni'!$U$608:$U$786,APS!$B132,'Rekapitulasi Juni'!$V$608:$V$786)</f>
        <v>0</v>
      </c>
      <c r="EN132" s="324">
        <f>SUMIF('Rekapitulasi Juni'!$U$608:$U$786,APS!$B132,'Rekapitulasi Juni'!$W$608:$W$786)</f>
        <v>0</v>
      </c>
      <c r="EO132" s="27"/>
      <c r="EP132" s="325">
        <f t="shared" si="184"/>
        <v>0</v>
      </c>
      <c r="EQ132" s="325">
        <f t="shared" si="185"/>
        <v>0</v>
      </c>
      <c r="ER132" s="27"/>
      <c r="ES132" s="324">
        <f>SUMIF('Rekapitulasi Juni'!$AL$608:$AL$786,APS!$B132,'Rekapitulasi Juni'!$AM$608:$AM$786)</f>
        <v>0</v>
      </c>
      <c r="ET132" s="324">
        <f>SUMIF('Rekapitulasi Juni'!$AL$608:$AL$786,APS!$B132,'Rekapitulasi Juni'!$AN$608:$AN$786)</f>
        <v>0</v>
      </c>
      <c r="EU132" s="27"/>
      <c r="EV132" s="325">
        <f t="shared" si="186"/>
        <v>0</v>
      </c>
      <c r="EW132" s="325">
        <f t="shared" si="187"/>
        <v>0</v>
      </c>
      <c r="EX132" s="27"/>
      <c r="EY132" s="324">
        <f>SUMIF('Rekapitulasi Juni'!$BA$608:$BA$786,APS!$B132,'Rekapitulasi Juni'!$BB$608:$BB$786)</f>
        <v>0</v>
      </c>
      <c r="EZ132" s="324">
        <f>SUMIF('Rekapitulasi Juni'!$BA$608:$BA$786,APS!$B132,'Rekapitulasi Juni'!$BC$608:$BC$786)</f>
        <v>0</v>
      </c>
      <c r="FA132" s="324">
        <f>SUMIF('Rekapitulasi Juni'!$BA$608:$BA$786,APS!$B132,'Rekapitulasi Juni'!$BF$608:$BF$786)</f>
        <v>0</v>
      </c>
      <c r="FB132" s="325">
        <f t="shared" si="188"/>
        <v>0</v>
      </c>
      <c r="FC132" s="325">
        <f t="shared" si="189"/>
        <v>0</v>
      </c>
      <c r="FD132" s="27"/>
      <c r="FE132" s="27"/>
      <c r="FF132" s="27"/>
      <c r="FG132" s="27"/>
      <c r="FH132" s="27"/>
      <c r="FI132" s="27"/>
      <c r="FJ132" s="41">
        <f t="shared" si="190"/>
        <v>0</v>
      </c>
      <c r="FK132" s="41">
        <f t="shared" si="191"/>
        <v>0</v>
      </c>
      <c r="FL132" s="41">
        <f t="shared" si="192"/>
        <v>0</v>
      </c>
      <c r="FM132" s="41">
        <f t="shared" si="193"/>
        <v>0</v>
      </c>
      <c r="FN132" s="41">
        <f t="shared" si="194"/>
        <v>0</v>
      </c>
      <c r="FO132" s="41">
        <f t="shared" si="195"/>
        <v>0</v>
      </c>
      <c r="FP132" s="180">
        <f t="shared" si="196"/>
        <v>0</v>
      </c>
      <c r="FQ132" s="27"/>
      <c r="FR132" s="27"/>
      <c r="FS132" s="324">
        <f>SUMIF('Rekapitulasi Juni'!$D$804:$D$984,APS!$B132,'Rekapitulasi Juni'!$E$804:$E$984)</f>
        <v>0</v>
      </c>
      <c r="FT132" s="324">
        <f>SUMIF('Rekapitulasi Juni'!$D$804:$D$984,APS!$B132,'Rekapitulasi Juni'!$F$804:$F$984)</f>
        <v>0</v>
      </c>
      <c r="FU132" s="27"/>
      <c r="FV132" s="325">
        <f t="shared" si="197"/>
        <v>0</v>
      </c>
      <c r="FW132" s="325">
        <f t="shared" si="198"/>
        <v>0</v>
      </c>
      <c r="FX132" s="27"/>
      <c r="FY132" s="324">
        <f>SUMIF('Rekapitulasi Juni'!$U$804:$U$984,APS!$B132,'Rekapitulasi Juni'!$V$804:$V$984)</f>
        <v>0</v>
      </c>
      <c r="FZ132" s="324">
        <f>SUMIF('Rekapitulasi Juni'!$U$804:$U$984,APS!$B132,'Rekapitulasi Juni'!$W$804:$W$984)</f>
        <v>0</v>
      </c>
      <c r="GA132" s="27"/>
      <c r="GB132" s="325">
        <f t="shared" si="199"/>
        <v>0</v>
      </c>
      <c r="GC132" s="325">
        <f t="shared" si="200"/>
        <v>0</v>
      </c>
      <c r="GD132" s="27"/>
      <c r="GE132" s="324">
        <f>SUMIF('Rekapitulasi Juni'!$AL$804:$AL$984,APS!$B132,'Rekapitulasi Juni'!$AM$804:$AM$984)</f>
        <v>0</v>
      </c>
      <c r="GF132" s="324">
        <f>SUMIF('Rekapitulasi Juni'!$AL$804:$AL$984,APS!$B132,'Rekapitulasi Juni'!$AN$804:$AN$984)</f>
        <v>0</v>
      </c>
      <c r="GG132" s="27"/>
      <c r="GH132" s="325">
        <f t="shared" si="125"/>
        <v>0</v>
      </c>
      <c r="GI132" s="325">
        <f t="shared" si="126"/>
        <v>0</v>
      </c>
      <c r="GJ132" s="27"/>
      <c r="GK132" s="27"/>
      <c r="GL132" s="41">
        <f t="shared" si="201"/>
        <v>0</v>
      </c>
      <c r="GM132" s="41">
        <f t="shared" si="202"/>
        <v>0</v>
      </c>
      <c r="GN132" s="41">
        <f t="shared" si="203"/>
        <v>0</v>
      </c>
      <c r="GO132" s="41">
        <f t="shared" si="204"/>
        <v>0</v>
      </c>
      <c r="GP132" s="41">
        <f t="shared" si="205"/>
        <v>0</v>
      </c>
      <c r="GQ132" s="41">
        <f t="shared" si="206"/>
        <v>0</v>
      </c>
      <c r="GR132" s="180">
        <f t="shared" si="207"/>
        <v>0</v>
      </c>
      <c r="GS132" s="41">
        <f t="shared" si="127"/>
        <v>0</v>
      </c>
      <c r="GT132" s="41">
        <f t="shared" si="128"/>
        <v>0</v>
      </c>
      <c r="GU132" s="41">
        <f t="shared" si="129"/>
        <v>0</v>
      </c>
      <c r="GV132" s="41">
        <f t="shared" si="130"/>
        <v>0</v>
      </c>
      <c r="GW132" s="41">
        <f t="shared" si="131"/>
        <v>0</v>
      </c>
      <c r="GX132" s="41">
        <f t="shared" si="132"/>
        <v>0</v>
      </c>
      <c r="GY132" s="180">
        <f t="shared" si="133"/>
        <v>0</v>
      </c>
      <c r="GZ132" s="41">
        <v>115</v>
      </c>
      <c r="HA132" s="32"/>
      <c r="HB132" s="42">
        <f t="shared" si="211"/>
        <v>0</v>
      </c>
      <c r="HC132" s="44"/>
    </row>
    <row r="133" spans="1:211" ht="15" hidden="1" customHeight="1">
      <c r="A133" s="31" t="s">
        <v>274</v>
      </c>
      <c r="B133" s="32" t="s">
        <v>275</v>
      </c>
      <c r="C133" s="31" t="s">
        <v>184</v>
      </c>
      <c r="D133" s="31" t="s">
        <v>1259</v>
      </c>
      <c r="E133" s="31" t="s">
        <v>43</v>
      </c>
      <c r="F133" s="31" t="s">
        <v>152</v>
      </c>
      <c r="G133" s="33">
        <v>0</v>
      </c>
      <c r="H133" s="33">
        <v>0</v>
      </c>
      <c r="I133" s="33">
        <v>0</v>
      </c>
      <c r="J133" s="34">
        <f>IFERROR(VLOOKUP(A133,#REF!,3,0),0)</f>
        <v>0</v>
      </c>
      <c r="K133" s="34">
        <f t="shared" si="118"/>
        <v>0</v>
      </c>
      <c r="L133" s="34">
        <v>0</v>
      </c>
      <c r="M133" s="34">
        <v>0</v>
      </c>
      <c r="N133" s="35">
        <f t="shared" si="119"/>
        <v>0</v>
      </c>
      <c r="O133" s="35">
        <f t="shared" si="120"/>
        <v>0</v>
      </c>
      <c r="P133" s="36">
        <v>0</v>
      </c>
      <c r="Q133" s="36">
        <f t="shared" si="134"/>
        <v>0</v>
      </c>
      <c r="R133" s="36"/>
      <c r="S133" s="37">
        <f ca="1">SUMIF(ROP!$D$6:$H$65536,A133,ROP!$J$6:$J$65536)</f>
        <v>0</v>
      </c>
      <c r="T133" s="37">
        <f>SUMIF(HASIL!$B:$B,APS!$B133&amp;RIGHT(APS!T$9,2),HASIL!$I:$I)</f>
        <v>0</v>
      </c>
      <c r="U133" s="37">
        <f>SUMIF(HASIL!$B:$B,APS!$B133&amp;RIGHT(APS!U$9,2),HASIL!$I:$I)</f>
        <v>0</v>
      </c>
      <c r="V133" s="37">
        <f>SUMIF(HASIL!$B:$B,APS!$B133&amp;RIGHT(APS!V$9,2),HASIL!$I:$I)</f>
        <v>0</v>
      </c>
      <c r="W133" s="37">
        <f>SUMIF(HASIL!$B:$B,APS!$B133&amp;RIGHT(APS!W$9,2),HASIL!$I:$I)</f>
        <v>0</v>
      </c>
      <c r="X133" s="38">
        <f t="shared" si="121"/>
        <v>0</v>
      </c>
      <c r="Y133" s="38">
        <f t="shared" si="122"/>
        <v>0</v>
      </c>
      <c r="Z133" s="39">
        <f t="shared" si="209"/>
        <v>0</v>
      </c>
      <c r="AA133" s="39">
        <f t="shared" si="124"/>
        <v>0</v>
      </c>
      <c r="AB133" s="40">
        <f t="shared" si="210"/>
        <v>0</v>
      </c>
      <c r="AC133" s="27">
        <v>0</v>
      </c>
      <c r="AD133" s="27"/>
      <c r="AE133" s="27"/>
      <c r="AF133" s="27"/>
      <c r="AG133" s="27"/>
      <c r="AH133" s="27"/>
      <c r="AI133" s="324">
        <f>SUMIF('Rekapitulasi Juni'!$D$9:$D$192,APS!$B133,'Rekapitulasi Juni'!$E$9:$E$192)</f>
        <v>0</v>
      </c>
      <c r="AJ133" s="324">
        <f>SUMIF('Rekapitulasi Juni'!$D$9:$D$192,APS!$B133,'Rekapitulasi Juni'!$F$9:$F$192)</f>
        <v>0</v>
      </c>
      <c r="AK133" s="324">
        <f>SUMIF('Rekapitulasi Juni'!$D$9:$D$192,APS!$B133,'Rekapitulasi Juni'!$K$9:$K$192)</f>
        <v>0</v>
      </c>
      <c r="AL133" s="325">
        <f t="shared" si="135"/>
        <v>0</v>
      </c>
      <c r="AM133" s="325">
        <f t="shared" si="136"/>
        <v>0</v>
      </c>
      <c r="AN133" s="27"/>
      <c r="AO133" s="324">
        <f>SUMIF('Rekapitulasi Juni'!$U$9:$U$192,APS!$B133,'Rekapitulasi Juni'!$V$9:$V$192)</f>
        <v>0</v>
      </c>
      <c r="AP133" s="324">
        <f>SUMIF('Rekapitulasi Juni'!$U$9:$U$192,APS!$B133,'Rekapitulasi Juni'!$W$9:$W$192)</f>
        <v>0</v>
      </c>
      <c r="AQ133" s="27"/>
      <c r="AR133" s="325">
        <f t="shared" si="137"/>
        <v>0</v>
      </c>
      <c r="AS133" s="325">
        <f t="shared" si="138"/>
        <v>0</v>
      </c>
      <c r="AT133" s="27"/>
      <c r="AU133" s="324">
        <f>SUMIF('Rekapitulasi Juni'!$AL$9:$AL$192,APS!$B133,'Rekapitulasi Juni'!$AM$9:$AM$192)</f>
        <v>0</v>
      </c>
      <c r="AV133" s="324">
        <f>SUMIF('Rekapitulasi Juni'!$AL$9:$AL$192,APS!$B133,'Rekapitulasi Juni'!$AN$9:$AN$192)</f>
        <v>0</v>
      </c>
      <c r="AW133" s="27"/>
      <c r="AX133" s="325">
        <f t="shared" si="139"/>
        <v>0</v>
      </c>
      <c r="AY133" s="325">
        <f t="shared" si="140"/>
        <v>0</v>
      </c>
      <c r="AZ133" s="41">
        <f t="shared" si="141"/>
        <v>0</v>
      </c>
      <c r="BA133" s="41">
        <f t="shared" si="142"/>
        <v>0</v>
      </c>
      <c r="BB133" s="41">
        <f t="shared" si="143"/>
        <v>0</v>
      </c>
      <c r="BC133" s="41">
        <f t="shared" si="144"/>
        <v>0</v>
      </c>
      <c r="BD133" s="41">
        <f t="shared" si="145"/>
        <v>0</v>
      </c>
      <c r="BE133" s="41">
        <f t="shared" si="146"/>
        <v>0</v>
      </c>
      <c r="BF133" s="180">
        <f t="shared" si="147"/>
        <v>0</v>
      </c>
      <c r="BG133" s="27">
        <v>0</v>
      </c>
      <c r="BH133" s="27"/>
      <c r="BI133" s="324">
        <f>SUMIF('Rekapitulasi Juni'!$D$214:$D$393,APS!$B133,'Rekapitulasi Juni'!$E$214:$E$393)</f>
        <v>0</v>
      </c>
      <c r="BJ133" s="324">
        <f>SUMIF('Rekapitulasi Juni'!$D$214:$D$393,APS!$B133,'Rekapitulasi Juni'!$F$214:$F$393)</f>
        <v>0</v>
      </c>
      <c r="BK133" s="27"/>
      <c r="BL133" s="325">
        <f t="shared" si="148"/>
        <v>0</v>
      </c>
      <c r="BM133" s="325">
        <f t="shared" si="149"/>
        <v>0</v>
      </c>
      <c r="BN133" s="27"/>
      <c r="BO133" s="324">
        <f>SUMIF('Rekapitulasi Juni'!$U$214:$U$393,APS!$B133,'Rekapitulasi Juni'!$V$214:$V$393)</f>
        <v>0</v>
      </c>
      <c r="BP133" s="324">
        <f>SUMIF('Rekapitulasi Juni'!$U$214:$U$393,APS!$B133,'Rekapitulasi Juni'!$W$214:$W$393)</f>
        <v>0</v>
      </c>
      <c r="BQ133" s="27"/>
      <c r="BR133" s="325">
        <f t="shared" si="150"/>
        <v>0</v>
      </c>
      <c r="BS133" s="325">
        <f t="shared" si="151"/>
        <v>0</v>
      </c>
      <c r="BT133" s="27"/>
      <c r="BU133" s="324">
        <f>SUMIF('Rekapitulasi Juni'!$AL$214:$AL$393,APS!$B133,'Rekapitulasi Juni'!$AM$214:$AM$393)</f>
        <v>0</v>
      </c>
      <c r="BV133" s="324">
        <f>SUMIF('Rekapitulasi Juni'!$AL$214:$AL$393,APS!$B133,'Rekapitulasi Juni'!$AN$214:$AN$393)</f>
        <v>0</v>
      </c>
      <c r="BW133" s="27"/>
      <c r="BX133" s="325">
        <f t="shared" si="152"/>
        <v>0</v>
      </c>
      <c r="BY133" s="325">
        <f t="shared" si="153"/>
        <v>0</v>
      </c>
      <c r="BZ133" s="27"/>
      <c r="CA133" s="324">
        <f>SUMIF('Rekapitulasi Juni'!$BA$214:$BA$393,APS!$B133,'Rekapitulasi Juni'!$BB$214:$BB$393)</f>
        <v>0</v>
      </c>
      <c r="CB133" s="324">
        <f>SUMIF('Rekapitulasi Juni'!$BA$214:$BA$393,APS!$B133,'Rekapitulasi Juni'!$BC$214:$BC$393)</f>
        <v>0</v>
      </c>
      <c r="CC133" s="27"/>
      <c r="CD133" s="325">
        <f t="shared" si="154"/>
        <v>0</v>
      </c>
      <c r="CE133" s="325">
        <f t="shared" si="155"/>
        <v>0</v>
      </c>
      <c r="CF133" s="27"/>
      <c r="CG133" s="324">
        <f>SUMIF('Rekapitulasi Juni'!$BP$214:$BP$393,APS!$B133,'Rekapitulasi Juni'!$BQ$214:$BQ$393)</f>
        <v>0</v>
      </c>
      <c r="CH133" s="324">
        <f>SUMIF('Rekapitulasi Juni'!$BP$214:$BP$393,APS!$B133,'Rekapitulasi Juni'!$BR$214:$BR$393)</f>
        <v>0</v>
      </c>
      <c r="CI133" s="27"/>
      <c r="CJ133" s="325">
        <f t="shared" si="156"/>
        <v>0</v>
      </c>
      <c r="CK133" s="325">
        <f t="shared" si="157"/>
        <v>0</v>
      </c>
      <c r="CL133" s="41">
        <f t="shared" si="158"/>
        <v>0</v>
      </c>
      <c r="CM133" s="41">
        <f t="shared" si="159"/>
        <v>0</v>
      </c>
      <c r="CN133" s="41">
        <f t="shared" si="160"/>
        <v>0</v>
      </c>
      <c r="CO133" s="41">
        <f t="shared" si="161"/>
        <v>0</v>
      </c>
      <c r="CP133" s="41">
        <f t="shared" si="162"/>
        <v>0</v>
      </c>
      <c r="CQ133" s="41">
        <f t="shared" si="163"/>
        <v>0</v>
      </c>
      <c r="CR133" s="180">
        <f t="shared" si="164"/>
        <v>0</v>
      </c>
      <c r="CS133" s="27">
        <v>0</v>
      </c>
      <c r="CT133" s="27"/>
      <c r="CU133" s="324">
        <f>SUMIF('Rekapitulasi Juni'!$D$410:$D$588,APS!$B133,'Rekapitulasi Juni'!$E$410:$E$588)</f>
        <v>0</v>
      </c>
      <c r="CV133" s="324">
        <f>SUMIF('Rekapitulasi Juni'!$D$410:$D$588,APS!$B133,'Rekapitulasi Juni'!$F$410:$F$588)</f>
        <v>0</v>
      </c>
      <c r="CW133" s="27"/>
      <c r="CX133" s="325">
        <f t="shared" si="165"/>
        <v>0</v>
      </c>
      <c r="CY133" s="325">
        <f t="shared" si="166"/>
        <v>0</v>
      </c>
      <c r="CZ133" s="27"/>
      <c r="DA133" s="324">
        <f>SUMIF('Rekapitulasi Juni'!$U$410:$U$588,APS!$B133,'Rekapitulasi Juni'!$V$410:$V$588)</f>
        <v>0</v>
      </c>
      <c r="DB133" s="324">
        <f>SUMIF('Rekapitulasi Juni'!$U$410:$U$588,APS!$B133,'Rekapitulasi Juni'!$W$410:$W$588)</f>
        <v>0</v>
      </c>
      <c r="DC133" s="27"/>
      <c r="DD133" s="325">
        <f t="shared" si="167"/>
        <v>0</v>
      </c>
      <c r="DE133" s="325">
        <f t="shared" si="168"/>
        <v>0</v>
      </c>
      <c r="DF133" s="27"/>
      <c r="DG133" s="324">
        <f>SUMIF('Rekapitulasi Juni'!$AL$410:$AL$588,APS!$B133,'Rekapitulasi Juni'!$AM$410:$AM$588)</f>
        <v>0</v>
      </c>
      <c r="DH133" s="324">
        <f>SUMIF('Rekapitulasi Juni'!$AL$410:$AL$588,APS!$B133,'Rekapitulasi Juni'!$AN$410:$AN$588)</f>
        <v>0</v>
      </c>
      <c r="DI133" s="27"/>
      <c r="DJ133" s="325">
        <f t="shared" si="169"/>
        <v>0</v>
      </c>
      <c r="DK133" s="325">
        <f t="shared" si="170"/>
        <v>0</v>
      </c>
      <c r="DL133" s="27"/>
      <c r="DM133" s="324">
        <f>SUMIF('Rekapitulasi Juni'!$BA$410:$BA$588,APS!$B133,'Rekapitulasi Juni'!$BB$410:$BB$588)</f>
        <v>0</v>
      </c>
      <c r="DN133" s="324">
        <f>SUMIF('Rekapitulasi Juni'!$BA$410:$BA$588,APS!$B133,'Rekapitulasi Juni'!$BC$410:$BC$588)</f>
        <v>0</v>
      </c>
      <c r="DO133" s="324">
        <f>SUMIF('Rekapitulasi Juni'!$BA$410:$BA$588,APS!$B133,'Rekapitulasi Juni'!$BF$410:$BF$588)</f>
        <v>0</v>
      </c>
      <c r="DP133" s="325">
        <f t="shared" si="171"/>
        <v>0</v>
      </c>
      <c r="DQ133" s="325">
        <f t="shared" si="172"/>
        <v>0</v>
      </c>
      <c r="DR133" s="27"/>
      <c r="DS133" s="324">
        <f>SUMIF('Rekapitulasi Juni'!$BP$410:$BP$588,APS!$B133,'Rekapitulasi Juni'!$BQ$410:$BQ$588)</f>
        <v>0</v>
      </c>
      <c r="DT133" s="324">
        <f>SUMIF('Rekapitulasi Juni'!$BP$410:$BP$588,APS!$B133,'Rekapitulasi Juni'!$BR$410:$BR$588)</f>
        <v>0</v>
      </c>
      <c r="DU133" s="27"/>
      <c r="DV133" s="325">
        <f t="shared" si="173"/>
        <v>0</v>
      </c>
      <c r="DW133" s="325">
        <f t="shared" si="174"/>
        <v>0</v>
      </c>
      <c r="DX133" s="41">
        <f t="shared" si="175"/>
        <v>0</v>
      </c>
      <c r="DY133" s="41">
        <f t="shared" si="176"/>
        <v>0</v>
      </c>
      <c r="DZ133" s="41">
        <f t="shared" si="177"/>
        <v>0</v>
      </c>
      <c r="EA133" s="41">
        <f t="shared" si="178"/>
        <v>0</v>
      </c>
      <c r="EB133" s="41">
        <f t="shared" si="179"/>
        <v>0</v>
      </c>
      <c r="EC133" s="41">
        <f t="shared" si="180"/>
        <v>0</v>
      </c>
      <c r="ED133" s="180">
        <f t="shared" si="181"/>
        <v>0</v>
      </c>
      <c r="EE133" s="27">
        <v>0</v>
      </c>
      <c r="EF133" s="27"/>
      <c r="EG133" s="324">
        <f>SUMIF('Rekapitulasi Juni'!$D$608:$D$786,APS!$B133,'Rekapitulasi Juni'!$E$608:$E$786)</f>
        <v>0</v>
      </c>
      <c r="EH133" s="324">
        <f>SUMIF('Rekapitulasi Juni'!$D$608:$D$786,APS!$B133,'Rekapitulasi Juni'!$F$608:$F$786)</f>
        <v>0</v>
      </c>
      <c r="EI133" s="27"/>
      <c r="EJ133" s="325">
        <f t="shared" si="182"/>
        <v>0</v>
      </c>
      <c r="EK133" s="325">
        <f t="shared" si="183"/>
        <v>0</v>
      </c>
      <c r="EL133" s="27"/>
      <c r="EM133" s="324">
        <f>SUMIF('Rekapitulasi Juni'!$U$608:$U$786,APS!$B133,'Rekapitulasi Juni'!$V$608:$V$786)</f>
        <v>0</v>
      </c>
      <c r="EN133" s="324">
        <f>SUMIF('Rekapitulasi Juni'!$U$608:$U$786,APS!$B133,'Rekapitulasi Juni'!$W$608:$W$786)</f>
        <v>0</v>
      </c>
      <c r="EO133" s="27"/>
      <c r="EP133" s="325">
        <f t="shared" si="184"/>
        <v>0</v>
      </c>
      <c r="EQ133" s="325">
        <f t="shared" si="185"/>
        <v>0</v>
      </c>
      <c r="ER133" s="27"/>
      <c r="ES133" s="324">
        <f>SUMIF('Rekapitulasi Juni'!$AL$608:$AL$786,APS!$B133,'Rekapitulasi Juni'!$AM$608:$AM$786)</f>
        <v>0</v>
      </c>
      <c r="ET133" s="324">
        <f>SUMIF('Rekapitulasi Juni'!$AL$608:$AL$786,APS!$B133,'Rekapitulasi Juni'!$AN$608:$AN$786)</f>
        <v>0</v>
      </c>
      <c r="EU133" s="27"/>
      <c r="EV133" s="325">
        <f t="shared" si="186"/>
        <v>0</v>
      </c>
      <c r="EW133" s="325">
        <f t="shared" si="187"/>
        <v>0</v>
      </c>
      <c r="EX133" s="27"/>
      <c r="EY133" s="324">
        <f>SUMIF('Rekapitulasi Juni'!$BA$608:$BA$786,APS!$B133,'Rekapitulasi Juni'!$BB$608:$BB$786)</f>
        <v>0</v>
      </c>
      <c r="EZ133" s="324">
        <f>SUMIF('Rekapitulasi Juni'!$BA$608:$BA$786,APS!$B133,'Rekapitulasi Juni'!$BC$608:$BC$786)</f>
        <v>0</v>
      </c>
      <c r="FA133" s="324">
        <f>SUMIF('Rekapitulasi Juni'!$BA$608:$BA$786,APS!$B133,'Rekapitulasi Juni'!$BF$608:$BF$786)</f>
        <v>0</v>
      </c>
      <c r="FB133" s="325">
        <f t="shared" si="188"/>
        <v>0</v>
      </c>
      <c r="FC133" s="325">
        <f t="shared" si="189"/>
        <v>0</v>
      </c>
      <c r="FD133" s="27"/>
      <c r="FE133" s="27"/>
      <c r="FF133" s="27"/>
      <c r="FG133" s="27"/>
      <c r="FH133" s="27"/>
      <c r="FI133" s="27"/>
      <c r="FJ133" s="41">
        <f t="shared" si="190"/>
        <v>0</v>
      </c>
      <c r="FK133" s="41">
        <f t="shared" si="191"/>
        <v>0</v>
      </c>
      <c r="FL133" s="41">
        <f t="shared" si="192"/>
        <v>0</v>
      </c>
      <c r="FM133" s="41">
        <f t="shared" si="193"/>
        <v>0</v>
      </c>
      <c r="FN133" s="41">
        <f t="shared" si="194"/>
        <v>0</v>
      </c>
      <c r="FO133" s="41">
        <f t="shared" si="195"/>
        <v>0</v>
      </c>
      <c r="FP133" s="180">
        <f t="shared" si="196"/>
        <v>0</v>
      </c>
      <c r="FQ133" s="27"/>
      <c r="FR133" s="27"/>
      <c r="FS133" s="324">
        <f>SUMIF('Rekapitulasi Juni'!$D$804:$D$984,APS!$B133,'Rekapitulasi Juni'!$E$804:$E$984)</f>
        <v>0</v>
      </c>
      <c r="FT133" s="324">
        <f>SUMIF('Rekapitulasi Juni'!$D$804:$D$984,APS!$B133,'Rekapitulasi Juni'!$F$804:$F$984)</f>
        <v>0</v>
      </c>
      <c r="FU133" s="27"/>
      <c r="FV133" s="325">
        <f t="shared" si="197"/>
        <v>0</v>
      </c>
      <c r="FW133" s="325">
        <f t="shared" si="198"/>
        <v>0</v>
      </c>
      <c r="FX133" s="27"/>
      <c r="FY133" s="324">
        <f>SUMIF('Rekapitulasi Juni'!$U$804:$U$984,APS!$B133,'Rekapitulasi Juni'!$V$804:$V$984)</f>
        <v>0</v>
      </c>
      <c r="FZ133" s="324">
        <f>SUMIF('Rekapitulasi Juni'!$U$804:$U$984,APS!$B133,'Rekapitulasi Juni'!$W$804:$W$984)</f>
        <v>0</v>
      </c>
      <c r="GA133" s="27"/>
      <c r="GB133" s="325">
        <f t="shared" si="199"/>
        <v>0</v>
      </c>
      <c r="GC133" s="325">
        <f t="shared" si="200"/>
        <v>0</v>
      </c>
      <c r="GD133" s="27"/>
      <c r="GE133" s="324">
        <f>SUMIF('Rekapitulasi Juni'!$AL$804:$AL$984,APS!$B133,'Rekapitulasi Juni'!$AM$804:$AM$984)</f>
        <v>0</v>
      </c>
      <c r="GF133" s="324">
        <f>SUMIF('Rekapitulasi Juni'!$AL$804:$AL$984,APS!$B133,'Rekapitulasi Juni'!$AN$804:$AN$984)</f>
        <v>0</v>
      </c>
      <c r="GG133" s="27"/>
      <c r="GH133" s="325">
        <f t="shared" si="125"/>
        <v>0</v>
      </c>
      <c r="GI133" s="325">
        <f t="shared" si="126"/>
        <v>0</v>
      </c>
      <c r="GJ133" s="27"/>
      <c r="GK133" s="27"/>
      <c r="GL133" s="41">
        <f t="shared" si="201"/>
        <v>0</v>
      </c>
      <c r="GM133" s="41">
        <f t="shared" si="202"/>
        <v>0</v>
      </c>
      <c r="GN133" s="41">
        <f t="shared" si="203"/>
        <v>0</v>
      </c>
      <c r="GO133" s="41">
        <f t="shared" si="204"/>
        <v>0</v>
      </c>
      <c r="GP133" s="41">
        <f t="shared" si="205"/>
        <v>0</v>
      </c>
      <c r="GQ133" s="41">
        <f t="shared" si="206"/>
        <v>0</v>
      </c>
      <c r="GR133" s="180">
        <f t="shared" si="207"/>
        <v>0</v>
      </c>
      <c r="GS133" s="41">
        <f t="shared" si="127"/>
        <v>0</v>
      </c>
      <c r="GT133" s="41">
        <f t="shared" si="128"/>
        <v>0</v>
      </c>
      <c r="GU133" s="41">
        <f t="shared" si="129"/>
        <v>0</v>
      </c>
      <c r="GV133" s="41">
        <f t="shared" si="130"/>
        <v>0</v>
      </c>
      <c r="GW133" s="41">
        <f t="shared" si="131"/>
        <v>0</v>
      </c>
      <c r="GX133" s="41">
        <f t="shared" si="132"/>
        <v>0</v>
      </c>
      <c r="GY133" s="180">
        <f t="shared" si="133"/>
        <v>0</v>
      </c>
      <c r="GZ133" s="41">
        <v>116</v>
      </c>
      <c r="HA133" s="32"/>
      <c r="HB133" s="42">
        <f t="shared" si="211"/>
        <v>0</v>
      </c>
      <c r="HC133" s="44"/>
    </row>
    <row r="134" spans="1:211" ht="15" hidden="1" customHeight="1">
      <c r="A134" s="31" t="s">
        <v>276</v>
      </c>
      <c r="B134" s="32" t="s">
        <v>277</v>
      </c>
      <c r="C134" s="31" t="s">
        <v>184</v>
      </c>
      <c r="D134" s="31" t="s">
        <v>1259</v>
      </c>
      <c r="E134" s="31" t="s">
        <v>43</v>
      </c>
      <c r="F134" s="31" t="s">
        <v>152</v>
      </c>
      <c r="G134" s="33">
        <v>0</v>
      </c>
      <c r="H134" s="33">
        <v>0</v>
      </c>
      <c r="I134" s="33">
        <v>0</v>
      </c>
      <c r="J134" s="34">
        <f>IFERROR(VLOOKUP(A134,#REF!,3,0),0)</f>
        <v>0</v>
      </c>
      <c r="K134" s="34">
        <f t="shared" si="118"/>
        <v>0</v>
      </c>
      <c r="L134" s="34">
        <v>0</v>
      </c>
      <c r="M134" s="34">
        <v>0</v>
      </c>
      <c r="N134" s="35">
        <f t="shared" si="119"/>
        <v>0</v>
      </c>
      <c r="O134" s="35">
        <f t="shared" si="120"/>
        <v>0</v>
      </c>
      <c r="P134" s="36">
        <v>0</v>
      </c>
      <c r="Q134" s="36">
        <f t="shared" si="134"/>
        <v>0</v>
      </c>
      <c r="R134" s="36"/>
      <c r="S134" s="37">
        <f ca="1">SUMIF(ROP!$D$6:$H$65536,A134,ROP!$J$6:$J$65536)</f>
        <v>0</v>
      </c>
      <c r="T134" s="37">
        <f>SUMIF(HASIL!$B:$B,APS!$B134&amp;RIGHT(APS!T$9,2),HASIL!$I:$I)</f>
        <v>0</v>
      </c>
      <c r="U134" s="37">
        <f>SUMIF(HASIL!$B:$B,APS!$B134&amp;RIGHT(APS!U$9,2),HASIL!$I:$I)</f>
        <v>0</v>
      </c>
      <c r="V134" s="37">
        <f>SUMIF(HASIL!$B:$B,APS!$B134&amp;RIGHT(APS!V$9,2),HASIL!$I:$I)</f>
        <v>0</v>
      </c>
      <c r="W134" s="37">
        <f>SUMIF(HASIL!$B:$B,APS!$B134&amp;RIGHT(APS!W$9,2),HASIL!$I:$I)</f>
        <v>0</v>
      </c>
      <c r="X134" s="38">
        <f t="shared" si="121"/>
        <v>0</v>
      </c>
      <c r="Y134" s="38">
        <f t="shared" si="122"/>
        <v>0</v>
      </c>
      <c r="Z134" s="39">
        <f t="shared" si="209"/>
        <v>0</v>
      </c>
      <c r="AA134" s="39">
        <f t="shared" si="124"/>
        <v>0</v>
      </c>
      <c r="AB134" s="40">
        <f t="shared" si="210"/>
        <v>0</v>
      </c>
      <c r="AC134" s="27">
        <v>0</v>
      </c>
      <c r="AD134" s="27"/>
      <c r="AE134" s="27"/>
      <c r="AF134" s="27"/>
      <c r="AG134" s="27"/>
      <c r="AH134" s="27"/>
      <c r="AI134" s="324">
        <f>SUMIF('Rekapitulasi Juni'!$D$9:$D$192,APS!$B134,'Rekapitulasi Juni'!$E$9:$E$192)</f>
        <v>0</v>
      </c>
      <c r="AJ134" s="324">
        <f>SUMIF('Rekapitulasi Juni'!$D$9:$D$192,APS!$B134,'Rekapitulasi Juni'!$F$9:$F$192)</f>
        <v>0</v>
      </c>
      <c r="AK134" s="324">
        <f>SUMIF('Rekapitulasi Juni'!$D$9:$D$192,APS!$B134,'Rekapitulasi Juni'!$K$9:$K$192)</f>
        <v>0</v>
      </c>
      <c r="AL134" s="325">
        <f t="shared" si="135"/>
        <v>0</v>
      </c>
      <c r="AM134" s="325">
        <f t="shared" si="136"/>
        <v>0</v>
      </c>
      <c r="AN134" s="27"/>
      <c r="AO134" s="324">
        <f>SUMIF('Rekapitulasi Juni'!$U$9:$U$192,APS!$B134,'Rekapitulasi Juni'!$V$9:$V$192)</f>
        <v>0</v>
      </c>
      <c r="AP134" s="324">
        <f>SUMIF('Rekapitulasi Juni'!$U$9:$U$192,APS!$B134,'Rekapitulasi Juni'!$W$9:$W$192)</f>
        <v>0</v>
      </c>
      <c r="AQ134" s="27"/>
      <c r="AR134" s="325">
        <f t="shared" si="137"/>
        <v>0</v>
      </c>
      <c r="AS134" s="325">
        <f t="shared" si="138"/>
        <v>0</v>
      </c>
      <c r="AT134" s="27"/>
      <c r="AU134" s="324">
        <f>SUMIF('Rekapitulasi Juni'!$AL$9:$AL$192,APS!$B134,'Rekapitulasi Juni'!$AM$9:$AM$192)</f>
        <v>0</v>
      </c>
      <c r="AV134" s="324">
        <f>SUMIF('Rekapitulasi Juni'!$AL$9:$AL$192,APS!$B134,'Rekapitulasi Juni'!$AN$9:$AN$192)</f>
        <v>0</v>
      </c>
      <c r="AW134" s="27"/>
      <c r="AX134" s="325">
        <f t="shared" si="139"/>
        <v>0</v>
      </c>
      <c r="AY134" s="325">
        <f t="shared" si="140"/>
        <v>0</v>
      </c>
      <c r="AZ134" s="41">
        <f t="shared" si="141"/>
        <v>0</v>
      </c>
      <c r="BA134" s="41">
        <f t="shared" si="142"/>
        <v>0</v>
      </c>
      <c r="BB134" s="41">
        <f t="shared" si="143"/>
        <v>0</v>
      </c>
      <c r="BC134" s="41">
        <f t="shared" si="144"/>
        <v>0</v>
      </c>
      <c r="BD134" s="41">
        <f t="shared" si="145"/>
        <v>0</v>
      </c>
      <c r="BE134" s="41">
        <f t="shared" si="146"/>
        <v>0</v>
      </c>
      <c r="BF134" s="180">
        <f t="shared" si="147"/>
        <v>0</v>
      </c>
      <c r="BG134" s="27">
        <v>0</v>
      </c>
      <c r="BH134" s="27"/>
      <c r="BI134" s="324">
        <f>SUMIF('Rekapitulasi Juni'!$D$214:$D$393,APS!$B134,'Rekapitulasi Juni'!$E$214:$E$393)</f>
        <v>0</v>
      </c>
      <c r="BJ134" s="324">
        <f>SUMIF('Rekapitulasi Juni'!$D$214:$D$393,APS!$B134,'Rekapitulasi Juni'!$F$214:$F$393)</f>
        <v>0</v>
      </c>
      <c r="BK134" s="27"/>
      <c r="BL134" s="325">
        <f t="shared" si="148"/>
        <v>0</v>
      </c>
      <c r="BM134" s="325">
        <f t="shared" si="149"/>
        <v>0</v>
      </c>
      <c r="BN134" s="27"/>
      <c r="BO134" s="324">
        <f>SUMIF('Rekapitulasi Juni'!$U$214:$U$393,APS!$B134,'Rekapitulasi Juni'!$V$214:$V$393)</f>
        <v>0</v>
      </c>
      <c r="BP134" s="324">
        <f>SUMIF('Rekapitulasi Juni'!$U$214:$U$393,APS!$B134,'Rekapitulasi Juni'!$W$214:$W$393)</f>
        <v>0</v>
      </c>
      <c r="BQ134" s="27"/>
      <c r="BR134" s="325">
        <f t="shared" si="150"/>
        <v>0</v>
      </c>
      <c r="BS134" s="325">
        <f t="shared" si="151"/>
        <v>0</v>
      </c>
      <c r="BT134" s="27"/>
      <c r="BU134" s="324">
        <f>SUMIF('Rekapitulasi Juni'!$AL$214:$AL$393,APS!$B134,'Rekapitulasi Juni'!$AM$214:$AM$393)</f>
        <v>0</v>
      </c>
      <c r="BV134" s="324">
        <f>SUMIF('Rekapitulasi Juni'!$AL$214:$AL$393,APS!$B134,'Rekapitulasi Juni'!$AN$214:$AN$393)</f>
        <v>0</v>
      </c>
      <c r="BW134" s="27"/>
      <c r="BX134" s="325">
        <f t="shared" si="152"/>
        <v>0</v>
      </c>
      <c r="BY134" s="325">
        <f t="shared" si="153"/>
        <v>0</v>
      </c>
      <c r="BZ134" s="27"/>
      <c r="CA134" s="324">
        <f>SUMIF('Rekapitulasi Juni'!$BA$214:$BA$393,APS!$B134,'Rekapitulasi Juni'!$BB$214:$BB$393)</f>
        <v>0</v>
      </c>
      <c r="CB134" s="324">
        <f>SUMIF('Rekapitulasi Juni'!$BA$214:$BA$393,APS!$B134,'Rekapitulasi Juni'!$BC$214:$BC$393)</f>
        <v>0</v>
      </c>
      <c r="CC134" s="27"/>
      <c r="CD134" s="325">
        <f t="shared" si="154"/>
        <v>0</v>
      </c>
      <c r="CE134" s="325">
        <f t="shared" si="155"/>
        <v>0</v>
      </c>
      <c r="CF134" s="27"/>
      <c r="CG134" s="324">
        <f>SUMIF('Rekapitulasi Juni'!$BP$214:$BP$393,APS!$B134,'Rekapitulasi Juni'!$BQ$214:$BQ$393)</f>
        <v>0</v>
      </c>
      <c r="CH134" s="324">
        <f>SUMIF('Rekapitulasi Juni'!$BP$214:$BP$393,APS!$B134,'Rekapitulasi Juni'!$BR$214:$BR$393)</f>
        <v>0</v>
      </c>
      <c r="CI134" s="27"/>
      <c r="CJ134" s="325">
        <f t="shared" si="156"/>
        <v>0</v>
      </c>
      <c r="CK134" s="325">
        <f t="shared" si="157"/>
        <v>0</v>
      </c>
      <c r="CL134" s="41">
        <f t="shared" si="158"/>
        <v>0</v>
      </c>
      <c r="CM134" s="41">
        <f t="shared" si="159"/>
        <v>0</v>
      </c>
      <c r="CN134" s="41">
        <f t="shared" si="160"/>
        <v>0</v>
      </c>
      <c r="CO134" s="41">
        <f t="shared" si="161"/>
        <v>0</v>
      </c>
      <c r="CP134" s="41">
        <f t="shared" si="162"/>
        <v>0</v>
      </c>
      <c r="CQ134" s="41">
        <f t="shared" si="163"/>
        <v>0</v>
      </c>
      <c r="CR134" s="180">
        <f t="shared" si="164"/>
        <v>0</v>
      </c>
      <c r="CS134" s="27">
        <v>0</v>
      </c>
      <c r="CT134" s="27"/>
      <c r="CU134" s="324">
        <f>SUMIF('Rekapitulasi Juni'!$D$410:$D$588,APS!$B134,'Rekapitulasi Juni'!$E$410:$E$588)</f>
        <v>0</v>
      </c>
      <c r="CV134" s="324">
        <f>SUMIF('Rekapitulasi Juni'!$D$410:$D$588,APS!$B134,'Rekapitulasi Juni'!$F$410:$F$588)</f>
        <v>0</v>
      </c>
      <c r="CW134" s="27"/>
      <c r="CX134" s="325">
        <f t="shared" si="165"/>
        <v>0</v>
      </c>
      <c r="CY134" s="325">
        <f t="shared" si="166"/>
        <v>0</v>
      </c>
      <c r="CZ134" s="27"/>
      <c r="DA134" s="324">
        <f>SUMIF('Rekapitulasi Juni'!$U$410:$U$588,APS!$B134,'Rekapitulasi Juni'!$V$410:$V$588)</f>
        <v>0</v>
      </c>
      <c r="DB134" s="324">
        <f>SUMIF('Rekapitulasi Juni'!$U$410:$U$588,APS!$B134,'Rekapitulasi Juni'!$W$410:$W$588)</f>
        <v>0</v>
      </c>
      <c r="DC134" s="27"/>
      <c r="DD134" s="325">
        <f t="shared" si="167"/>
        <v>0</v>
      </c>
      <c r="DE134" s="325">
        <f t="shared" si="168"/>
        <v>0</v>
      </c>
      <c r="DF134" s="27"/>
      <c r="DG134" s="324">
        <f>SUMIF('Rekapitulasi Juni'!$AL$410:$AL$588,APS!$B134,'Rekapitulasi Juni'!$AM$410:$AM$588)</f>
        <v>0</v>
      </c>
      <c r="DH134" s="324">
        <f>SUMIF('Rekapitulasi Juni'!$AL$410:$AL$588,APS!$B134,'Rekapitulasi Juni'!$AN$410:$AN$588)</f>
        <v>0</v>
      </c>
      <c r="DI134" s="27"/>
      <c r="DJ134" s="325">
        <f t="shared" si="169"/>
        <v>0</v>
      </c>
      <c r="DK134" s="325">
        <f t="shared" si="170"/>
        <v>0</v>
      </c>
      <c r="DL134" s="27"/>
      <c r="DM134" s="324">
        <f>SUMIF('Rekapitulasi Juni'!$BA$410:$BA$588,APS!$B134,'Rekapitulasi Juni'!$BB$410:$BB$588)</f>
        <v>0</v>
      </c>
      <c r="DN134" s="324">
        <f>SUMIF('Rekapitulasi Juni'!$BA$410:$BA$588,APS!$B134,'Rekapitulasi Juni'!$BC$410:$BC$588)</f>
        <v>0</v>
      </c>
      <c r="DO134" s="324">
        <f>SUMIF('Rekapitulasi Juni'!$BA$410:$BA$588,APS!$B134,'Rekapitulasi Juni'!$BF$410:$BF$588)</f>
        <v>0</v>
      </c>
      <c r="DP134" s="325">
        <f t="shared" si="171"/>
        <v>0</v>
      </c>
      <c r="DQ134" s="325">
        <f t="shared" si="172"/>
        <v>0</v>
      </c>
      <c r="DR134" s="27"/>
      <c r="DS134" s="324">
        <f>SUMIF('Rekapitulasi Juni'!$BP$410:$BP$588,APS!$B134,'Rekapitulasi Juni'!$BQ$410:$BQ$588)</f>
        <v>0</v>
      </c>
      <c r="DT134" s="324">
        <f>SUMIF('Rekapitulasi Juni'!$BP$410:$BP$588,APS!$B134,'Rekapitulasi Juni'!$BR$410:$BR$588)</f>
        <v>0</v>
      </c>
      <c r="DU134" s="27"/>
      <c r="DV134" s="325">
        <f t="shared" si="173"/>
        <v>0</v>
      </c>
      <c r="DW134" s="325">
        <f t="shared" si="174"/>
        <v>0</v>
      </c>
      <c r="DX134" s="41">
        <f t="shared" si="175"/>
        <v>0</v>
      </c>
      <c r="DY134" s="41">
        <f t="shared" si="176"/>
        <v>0</v>
      </c>
      <c r="DZ134" s="41">
        <f t="shared" si="177"/>
        <v>0</v>
      </c>
      <c r="EA134" s="41">
        <f t="shared" si="178"/>
        <v>0</v>
      </c>
      <c r="EB134" s="41">
        <f t="shared" si="179"/>
        <v>0</v>
      </c>
      <c r="EC134" s="41">
        <f t="shared" si="180"/>
        <v>0</v>
      </c>
      <c r="ED134" s="180">
        <f t="shared" si="181"/>
        <v>0</v>
      </c>
      <c r="EE134" s="27">
        <v>0</v>
      </c>
      <c r="EF134" s="27"/>
      <c r="EG134" s="324">
        <f>SUMIF('Rekapitulasi Juni'!$D$608:$D$786,APS!$B134,'Rekapitulasi Juni'!$E$608:$E$786)</f>
        <v>0</v>
      </c>
      <c r="EH134" s="324">
        <f>SUMIF('Rekapitulasi Juni'!$D$608:$D$786,APS!$B134,'Rekapitulasi Juni'!$F$608:$F$786)</f>
        <v>0</v>
      </c>
      <c r="EI134" s="27"/>
      <c r="EJ134" s="325">
        <f t="shared" si="182"/>
        <v>0</v>
      </c>
      <c r="EK134" s="325">
        <f t="shared" si="183"/>
        <v>0</v>
      </c>
      <c r="EL134" s="27"/>
      <c r="EM134" s="324">
        <f>SUMIF('Rekapitulasi Juni'!$U$608:$U$786,APS!$B134,'Rekapitulasi Juni'!$V$608:$V$786)</f>
        <v>0</v>
      </c>
      <c r="EN134" s="324">
        <f>SUMIF('Rekapitulasi Juni'!$U$608:$U$786,APS!$B134,'Rekapitulasi Juni'!$W$608:$W$786)</f>
        <v>0</v>
      </c>
      <c r="EO134" s="27"/>
      <c r="EP134" s="325">
        <f t="shared" si="184"/>
        <v>0</v>
      </c>
      <c r="EQ134" s="325">
        <f t="shared" si="185"/>
        <v>0</v>
      </c>
      <c r="ER134" s="27"/>
      <c r="ES134" s="324">
        <f>SUMIF('Rekapitulasi Juni'!$AL$608:$AL$786,APS!$B134,'Rekapitulasi Juni'!$AM$608:$AM$786)</f>
        <v>0</v>
      </c>
      <c r="ET134" s="324">
        <f>SUMIF('Rekapitulasi Juni'!$AL$608:$AL$786,APS!$B134,'Rekapitulasi Juni'!$AN$608:$AN$786)</f>
        <v>0</v>
      </c>
      <c r="EU134" s="27"/>
      <c r="EV134" s="325">
        <f t="shared" si="186"/>
        <v>0</v>
      </c>
      <c r="EW134" s="325">
        <f t="shared" si="187"/>
        <v>0</v>
      </c>
      <c r="EX134" s="27"/>
      <c r="EY134" s="324">
        <f>SUMIF('Rekapitulasi Juni'!$BA$608:$BA$786,APS!$B134,'Rekapitulasi Juni'!$BB$608:$BB$786)</f>
        <v>0</v>
      </c>
      <c r="EZ134" s="324">
        <f>SUMIF('Rekapitulasi Juni'!$BA$608:$BA$786,APS!$B134,'Rekapitulasi Juni'!$BC$608:$BC$786)</f>
        <v>0</v>
      </c>
      <c r="FA134" s="324">
        <f>SUMIF('Rekapitulasi Juni'!$BA$608:$BA$786,APS!$B134,'Rekapitulasi Juni'!$BF$608:$BF$786)</f>
        <v>0</v>
      </c>
      <c r="FB134" s="325">
        <f t="shared" si="188"/>
        <v>0</v>
      </c>
      <c r="FC134" s="325">
        <f t="shared" si="189"/>
        <v>0</v>
      </c>
      <c r="FD134" s="27"/>
      <c r="FE134" s="27"/>
      <c r="FF134" s="27"/>
      <c r="FG134" s="27"/>
      <c r="FH134" s="27"/>
      <c r="FI134" s="27"/>
      <c r="FJ134" s="41">
        <f t="shared" si="190"/>
        <v>0</v>
      </c>
      <c r="FK134" s="41">
        <f t="shared" si="191"/>
        <v>0</v>
      </c>
      <c r="FL134" s="41">
        <f t="shared" si="192"/>
        <v>0</v>
      </c>
      <c r="FM134" s="41">
        <f t="shared" si="193"/>
        <v>0</v>
      </c>
      <c r="FN134" s="41">
        <f t="shared" si="194"/>
        <v>0</v>
      </c>
      <c r="FO134" s="41">
        <f t="shared" si="195"/>
        <v>0</v>
      </c>
      <c r="FP134" s="180">
        <f t="shared" si="196"/>
        <v>0</v>
      </c>
      <c r="FQ134" s="27"/>
      <c r="FR134" s="27"/>
      <c r="FS134" s="324">
        <f>SUMIF('Rekapitulasi Juni'!$D$804:$D$984,APS!$B134,'Rekapitulasi Juni'!$E$804:$E$984)</f>
        <v>0</v>
      </c>
      <c r="FT134" s="324">
        <f>SUMIF('Rekapitulasi Juni'!$D$804:$D$984,APS!$B134,'Rekapitulasi Juni'!$F$804:$F$984)</f>
        <v>0</v>
      </c>
      <c r="FU134" s="27"/>
      <c r="FV134" s="325">
        <f t="shared" si="197"/>
        <v>0</v>
      </c>
      <c r="FW134" s="325">
        <f t="shared" si="198"/>
        <v>0</v>
      </c>
      <c r="FX134" s="27"/>
      <c r="FY134" s="324">
        <f>SUMIF('Rekapitulasi Juni'!$U$804:$U$984,APS!$B134,'Rekapitulasi Juni'!$V$804:$V$984)</f>
        <v>0</v>
      </c>
      <c r="FZ134" s="324">
        <f>SUMIF('Rekapitulasi Juni'!$U$804:$U$984,APS!$B134,'Rekapitulasi Juni'!$W$804:$W$984)</f>
        <v>0</v>
      </c>
      <c r="GA134" s="27"/>
      <c r="GB134" s="325">
        <f t="shared" si="199"/>
        <v>0</v>
      </c>
      <c r="GC134" s="325">
        <f t="shared" si="200"/>
        <v>0</v>
      </c>
      <c r="GD134" s="27"/>
      <c r="GE134" s="324">
        <f>SUMIF('Rekapitulasi Juni'!$AL$804:$AL$984,APS!$B134,'Rekapitulasi Juni'!$AM$804:$AM$984)</f>
        <v>0</v>
      </c>
      <c r="GF134" s="324">
        <f>SUMIF('Rekapitulasi Juni'!$AL$804:$AL$984,APS!$B134,'Rekapitulasi Juni'!$AN$804:$AN$984)</f>
        <v>0</v>
      </c>
      <c r="GG134" s="27"/>
      <c r="GH134" s="325">
        <f t="shared" si="125"/>
        <v>0</v>
      </c>
      <c r="GI134" s="325">
        <f t="shared" si="126"/>
        <v>0</v>
      </c>
      <c r="GJ134" s="27"/>
      <c r="GK134" s="27"/>
      <c r="GL134" s="41">
        <f t="shared" si="201"/>
        <v>0</v>
      </c>
      <c r="GM134" s="41">
        <f t="shared" si="202"/>
        <v>0</v>
      </c>
      <c r="GN134" s="41">
        <f t="shared" si="203"/>
        <v>0</v>
      </c>
      <c r="GO134" s="41">
        <f t="shared" si="204"/>
        <v>0</v>
      </c>
      <c r="GP134" s="41">
        <f t="shared" si="205"/>
        <v>0</v>
      </c>
      <c r="GQ134" s="41">
        <f t="shared" si="206"/>
        <v>0</v>
      </c>
      <c r="GR134" s="180">
        <f t="shared" si="207"/>
        <v>0</v>
      </c>
      <c r="GS134" s="41">
        <f t="shared" si="127"/>
        <v>0</v>
      </c>
      <c r="GT134" s="41">
        <f t="shared" si="128"/>
        <v>0</v>
      </c>
      <c r="GU134" s="41">
        <f t="shared" si="129"/>
        <v>0</v>
      </c>
      <c r="GV134" s="41">
        <f t="shared" si="130"/>
        <v>0</v>
      </c>
      <c r="GW134" s="41">
        <f t="shared" si="131"/>
        <v>0</v>
      </c>
      <c r="GX134" s="41">
        <f t="shared" si="132"/>
        <v>0</v>
      </c>
      <c r="GY134" s="180">
        <f t="shared" si="133"/>
        <v>0</v>
      </c>
      <c r="GZ134" s="41">
        <v>117</v>
      </c>
      <c r="HA134" s="32"/>
      <c r="HB134" s="42">
        <f t="shared" si="211"/>
        <v>0</v>
      </c>
      <c r="HC134" s="44"/>
    </row>
    <row r="135" spans="1:211" ht="15" hidden="1" customHeight="1">
      <c r="A135" s="31" t="s">
        <v>278</v>
      </c>
      <c r="B135" s="32" t="s">
        <v>279</v>
      </c>
      <c r="C135" s="31" t="s">
        <v>184</v>
      </c>
      <c r="D135" s="31" t="s">
        <v>1259</v>
      </c>
      <c r="E135" s="31" t="s">
        <v>43</v>
      </c>
      <c r="F135" s="31" t="s">
        <v>152</v>
      </c>
      <c r="G135" s="33">
        <v>32</v>
      </c>
      <c r="H135" s="33">
        <v>0</v>
      </c>
      <c r="I135" s="33">
        <v>0</v>
      </c>
      <c r="J135" s="34">
        <f>IFERROR(VLOOKUP(A135,#REF!,3,0),0)</f>
        <v>0</v>
      </c>
      <c r="K135" s="34">
        <f t="shared" si="118"/>
        <v>0</v>
      </c>
      <c r="L135" s="34">
        <v>0</v>
      </c>
      <c r="M135" s="34">
        <v>0</v>
      </c>
      <c r="N135" s="35">
        <f t="shared" si="119"/>
        <v>32</v>
      </c>
      <c r="O135" s="35">
        <f t="shared" si="120"/>
        <v>32</v>
      </c>
      <c r="P135" s="36">
        <v>0</v>
      </c>
      <c r="Q135" s="36">
        <f t="shared" si="134"/>
        <v>0</v>
      </c>
      <c r="R135" s="36"/>
      <c r="S135" s="37">
        <f ca="1">SUMIF(ROP!$D$6:$H$65536,A135,ROP!$J$6:$J$65536)</f>
        <v>0</v>
      </c>
      <c r="T135" s="37">
        <f>SUMIF(HASIL!$B:$B,APS!$B135&amp;RIGHT(APS!T$9,2),HASIL!$I:$I)</f>
        <v>0</v>
      </c>
      <c r="U135" s="37">
        <f>SUMIF(HASIL!$B:$B,APS!$B135&amp;RIGHT(APS!U$9,2),HASIL!$I:$I)</f>
        <v>0</v>
      </c>
      <c r="V135" s="37">
        <f>SUMIF(HASIL!$B:$B,APS!$B135&amp;RIGHT(APS!V$9,2),HASIL!$I:$I)</f>
        <v>0</v>
      </c>
      <c r="W135" s="37">
        <f>SUMIF(HASIL!$B:$B,APS!$B135&amp;RIGHT(APS!W$9,2),HASIL!$I:$I)</f>
        <v>0</v>
      </c>
      <c r="X135" s="38">
        <f t="shared" si="121"/>
        <v>0</v>
      </c>
      <c r="Y135" s="38">
        <f t="shared" si="122"/>
        <v>0</v>
      </c>
      <c r="Z135" s="39">
        <f t="shared" si="209"/>
        <v>0</v>
      </c>
      <c r="AA135" s="39">
        <f t="shared" si="124"/>
        <v>0</v>
      </c>
      <c r="AB135" s="40">
        <f t="shared" si="210"/>
        <v>0</v>
      </c>
      <c r="AC135" s="27">
        <v>0</v>
      </c>
      <c r="AD135" s="27"/>
      <c r="AE135" s="27"/>
      <c r="AF135" s="27"/>
      <c r="AG135" s="27"/>
      <c r="AH135" s="27"/>
      <c r="AI135" s="324">
        <f>SUMIF('Rekapitulasi Juni'!$D$9:$D$192,APS!$B135,'Rekapitulasi Juni'!$E$9:$E$192)</f>
        <v>0</v>
      </c>
      <c r="AJ135" s="324">
        <f>SUMIF('Rekapitulasi Juni'!$D$9:$D$192,APS!$B135,'Rekapitulasi Juni'!$F$9:$F$192)</f>
        <v>0</v>
      </c>
      <c r="AK135" s="324">
        <f>SUMIF('Rekapitulasi Juni'!$D$9:$D$192,APS!$B135,'Rekapitulasi Juni'!$K$9:$K$192)</f>
        <v>0</v>
      </c>
      <c r="AL135" s="325">
        <f t="shared" si="135"/>
        <v>0</v>
      </c>
      <c r="AM135" s="325">
        <f t="shared" si="136"/>
        <v>0</v>
      </c>
      <c r="AN135" s="27"/>
      <c r="AO135" s="324">
        <f>SUMIF('Rekapitulasi Juni'!$U$9:$U$192,APS!$B135,'Rekapitulasi Juni'!$V$9:$V$192)</f>
        <v>0</v>
      </c>
      <c r="AP135" s="324">
        <f>SUMIF('Rekapitulasi Juni'!$U$9:$U$192,APS!$B135,'Rekapitulasi Juni'!$W$9:$W$192)</f>
        <v>0</v>
      </c>
      <c r="AQ135" s="27"/>
      <c r="AR135" s="325">
        <f t="shared" si="137"/>
        <v>0</v>
      </c>
      <c r="AS135" s="325">
        <f t="shared" si="138"/>
        <v>0</v>
      </c>
      <c r="AT135" s="27"/>
      <c r="AU135" s="324">
        <f>SUMIF('Rekapitulasi Juni'!$AL$9:$AL$192,APS!$B135,'Rekapitulasi Juni'!$AM$9:$AM$192)</f>
        <v>0</v>
      </c>
      <c r="AV135" s="324">
        <f>SUMIF('Rekapitulasi Juni'!$AL$9:$AL$192,APS!$B135,'Rekapitulasi Juni'!$AN$9:$AN$192)</f>
        <v>0</v>
      </c>
      <c r="AW135" s="27"/>
      <c r="AX135" s="325">
        <f t="shared" si="139"/>
        <v>0</v>
      </c>
      <c r="AY135" s="325">
        <f t="shared" si="140"/>
        <v>0</v>
      </c>
      <c r="AZ135" s="41">
        <f t="shared" si="141"/>
        <v>0</v>
      </c>
      <c r="BA135" s="41">
        <f t="shared" si="142"/>
        <v>0</v>
      </c>
      <c r="BB135" s="41">
        <f t="shared" si="143"/>
        <v>0</v>
      </c>
      <c r="BC135" s="41">
        <f t="shared" si="144"/>
        <v>0</v>
      </c>
      <c r="BD135" s="41">
        <f t="shared" si="145"/>
        <v>0</v>
      </c>
      <c r="BE135" s="41">
        <f t="shared" si="146"/>
        <v>0</v>
      </c>
      <c r="BF135" s="180">
        <f t="shared" si="147"/>
        <v>0</v>
      </c>
      <c r="BG135" s="27">
        <v>0</v>
      </c>
      <c r="BH135" s="27"/>
      <c r="BI135" s="324">
        <f>SUMIF('Rekapitulasi Juni'!$D$214:$D$393,APS!$B135,'Rekapitulasi Juni'!$E$214:$E$393)</f>
        <v>0</v>
      </c>
      <c r="BJ135" s="324">
        <f>SUMIF('Rekapitulasi Juni'!$D$214:$D$393,APS!$B135,'Rekapitulasi Juni'!$F$214:$F$393)</f>
        <v>0</v>
      </c>
      <c r="BK135" s="27"/>
      <c r="BL135" s="325">
        <f t="shared" si="148"/>
        <v>0</v>
      </c>
      <c r="BM135" s="325">
        <f t="shared" si="149"/>
        <v>0</v>
      </c>
      <c r="BN135" s="27"/>
      <c r="BO135" s="324">
        <f>SUMIF('Rekapitulasi Juni'!$U$214:$U$393,APS!$B135,'Rekapitulasi Juni'!$V$214:$V$393)</f>
        <v>0</v>
      </c>
      <c r="BP135" s="324">
        <f>SUMIF('Rekapitulasi Juni'!$U$214:$U$393,APS!$B135,'Rekapitulasi Juni'!$W$214:$W$393)</f>
        <v>0</v>
      </c>
      <c r="BQ135" s="27"/>
      <c r="BR135" s="325">
        <f t="shared" si="150"/>
        <v>0</v>
      </c>
      <c r="BS135" s="325">
        <f t="shared" si="151"/>
        <v>0</v>
      </c>
      <c r="BT135" s="27"/>
      <c r="BU135" s="324">
        <f>SUMIF('Rekapitulasi Juni'!$AL$214:$AL$393,APS!$B135,'Rekapitulasi Juni'!$AM$214:$AM$393)</f>
        <v>0</v>
      </c>
      <c r="BV135" s="324">
        <f>SUMIF('Rekapitulasi Juni'!$AL$214:$AL$393,APS!$B135,'Rekapitulasi Juni'!$AN$214:$AN$393)</f>
        <v>0</v>
      </c>
      <c r="BW135" s="27"/>
      <c r="BX135" s="325">
        <f t="shared" si="152"/>
        <v>0</v>
      </c>
      <c r="BY135" s="325">
        <f t="shared" si="153"/>
        <v>0</v>
      </c>
      <c r="BZ135" s="27"/>
      <c r="CA135" s="324">
        <f>SUMIF('Rekapitulasi Juni'!$BA$214:$BA$393,APS!$B135,'Rekapitulasi Juni'!$BB$214:$BB$393)</f>
        <v>0</v>
      </c>
      <c r="CB135" s="324">
        <f>SUMIF('Rekapitulasi Juni'!$BA$214:$BA$393,APS!$B135,'Rekapitulasi Juni'!$BC$214:$BC$393)</f>
        <v>0</v>
      </c>
      <c r="CC135" s="27"/>
      <c r="CD135" s="325">
        <f t="shared" si="154"/>
        <v>0</v>
      </c>
      <c r="CE135" s="325">
        <f t="shared" si="155"/>
        <v>0</v>
      </c>
      <c r="CF135" s="27"/>
      <c r="CG135" s="324">
        <f>SUMIF('Rekapitulasi Juni'!$BP$214:$BP$393,APS!$B135,'Rekapitulasi Juni'!$BQ$214:$BQ$393)</f>
        <v>0</v>
      </c>
      <c r="CH135" s="324">
        <f>SUMIF('Rekapitulasi Juni'!$BP$214:$BP$393,APS!$B135,'Rekapitulasi Juni'!$BR$214:$BR$393)</f>
        <v>0</v>
      </c>
      <c r="CI135" s="27"/>
      <c r="CJ135" s="325">
        <f t="shared" si="156"/>
        <v>0</v>
      </c>
      <c r="CK135" s="325">
        <f t="shared" si="157"/>
        <v>0</v>
      </c>
      <c r="CL135" s="41">
        <f t="shared" si="158"/>
        <v>0</v>
      </c>
      <c r="CM135" s="41">
        <f t="shared" si="159"/>
        <v>0</v>
      </c>
      <c r="CN135" s="41">
        <f t="shared" si="160"/>
        <v>0</v>
      </c>
      <c r="CO135" s="41">
        <f t="shared" si="161"/>
        <v>0</v>
      </c>
      <c r="CP135" s="41">
        <f t="shared" si="162"/>
        <v>0</v>
      </c>
      <c r="CQ135" s="41">
        <f t="shared" si="163"/>
        <v>0</v>
      </c>
      <c r="CR135" s="180">
        <f t="shared" si="164"/>
        <v>0</v>
      </c>
      <c r="CS135" s="27">
        <v>0</v>
      </c>
      <c r="CT135" s="27"/>
      <c r="CU135" s="324">
        <f>SUMIF('Rekapitulasi Juni'!$D$410:$D$588,APS!$B135,'Rekapitulasi Juni'!$E$410:$E$588)</f>
        <v>0</v>
      </c>
      <c r="CV135" s="324">
        <f>SUMIF('Rekapitulasi Juni'!$D$410:$D$588,APS!$B135,'Rekapitulasi Juni'!$F$410:$F$588)</f>
        <v>0</v>
      </c>
      <c r="CW135" s="27"/>
      <c r="CX135" s="325">
        <f t="shared" si="165"/>
        <v>0</v>
      </c>
      <c r="CY135" s="325">
        <f t="shared" si="166"/>
        <v>0</v>
      </c>
      <c r="CZ135" s="27"/>
      <c r="DA135" s="324">
        <f>SUMIF('Rekapitulasi Juni'!$U$410:$U$588,APS!$B135,'Rekapitulasi Juni'!$V$410:$V$588)</f>
        <v>0</v>
      </c>
      <c r="DB135" s="324">
        <f>SUMIF('Rekapitulasi Juni'!$U$410:$U$588,APS!$B135,'Rekapitulasi Juni'!$W$410:$W$588)</f>
        <v>0</v>
      </c>
      <c r="DC135" s="27"/>
      <c r="DD135" s="325">
        <f t="shared" si="167"/>
        <v>0</v>
      </c>
      <c r="DE135" s="325">
        <f t="shared" si="168"/>
        <v>0</v>
      </c>
      <c r="DF135" s="27"/>
      <c r="DG135" s="324">
        <f>SUMIF('Rekapitulasi Juni'!$AL$410:$AL$588,APS!$B135,'Rekapitulasi Juni'!$AM$410:$AM$588)</f>
        <v>0</v>
      </c>
      <c r="DH135" s="324">
        <f>SUMIF('Rekapitulasi Juni'!$AL$410:$AL$588,APS!$B135,'Rekapitulasi Juni'!$AN$410:$AN$588)</f>
        <v>0</v>
      </c>
      <c r="DI135" s="27"/>
      <c r="DJ135" s="325">
        <f t="shared" si="169"/>
        <v>0</v>
      </c>
      <c r="DK135" s="325">
        <f t="shared" si="170"/>
        <v>0</v>
      </c>
      <c r="DL135" s="27"/>
      <c r="DM135" s="324">
        <f>SUMIF('Rekapitulasi Juni'!$BA$410:$BA$588,APS!$B135,'Rekapitulasi Juni'!$BB$410:$BB$588)</f>
        <v>0</v>
      </c>
      <c r="DN135" s="324">
        <f>SUMIF('Rekapitulasi Juni'!$BA$410:$BA$588,APS!$B135,'Rekapitulasi Juni'!$BC$410:$BC$588)</f>
        <v>0</v>
      </c>
      <c r="DO135" s="324">
        <f>SUMIF('Rekapitulasi Juni'!$BA$410:$BA$588,APS!$B135,'Rekapitulasi Juni'!$BF$410:$BF$588)</f>
        <v>0</v>
      </c>
      <c r="DP135" s="325">
        <f t="shared" si="171"/>
        <v>0</v>
      </c>
      <c r="DQ135" s="325">
        <f t="shared" si="172"/>
        <v>0</v>
      </c>
      <c r="DR135" s="27"/>
      <c r="DS135" s="324">
        <f>SUMIF('Rekapitulasi Juni'!$BP$410:$BP$588,APS!$B135,'Rekapitulasi Juni'!$BQ$410:$BQ$588)</f>
        <v>0</v>
      </c>
      <c r="DT135" s="324">
        <f>SUMIF('Rekapitulasi Juni'!$BP$410:$BP$588,APS!$B135,'Rekapitulasi Juni'!$BR$410:$BR$588)</f>
        <v>0</v>
      </c>
      <c r="DU135" s="27"/>
      <c r="DV135" s="325">
        <f t="shared" si="173"/>
        <v>0</v>
      </c>
      <c r="DW135" s="325">
        <f t="shared" si="174"/>
        <v>0</v>
      </c>
      <c r="DX135" s="41">
        <f t="shared" si="175"/>
        <v>0</v>
      </c>
      <c r="DY135" s="41">
        <f t="shared" si="176"/>
        <v>0</v>
      </c>
      <c r="DZ135" s="41">
        <f t="shared" si="177"/>
        <v>0</v>
      </c>
      <c r="EA135" s="41">
        <f t="shared" si="178"/>
        <v>0</v>
      </c>
      <c r="EB135" s="41">
        <f t="shared" si="179"/>
        <v>0</v>
      </c>
      <c r="EC135" s="41">
        <f t="shared" si="180"/>
        <v>0</v>
      </c>
      <c r="ED135" s="180">
        <f t="shared" si="181"/>
        <v>0</v>
      </c>
      <c r="EE135" s="27">
        <v>0</v>
      </c>
      <c r="EF135" s="27"/>
      <c r="EG135" s="324">
        <f>SUMIF('Rekapitulasi Juni'!$D$608:$D$786,APS!$B135,'Rekapitulasi Juni'!$E$608:$E$786)</f>
        <v>0</v>
      </c>
      <c r="EH135" s="324">
        <f>SUMIF('Rekapitulasi Juni'!$D$608:$D$786,APS!$B135,'Rekapitulasi Juni'!$F$608:$F$786)</f>
        <v>0</v>
      </c>
      <c r="EI135" s="27"/>
      <c r="EJ135" s="325">
        <f t="shared" si="182"/>
        <v>0</v>
      </c>
      <c r="EK135" s="325">
        <f t="shared" si="183"/>
        <v>0</v>
      </c>
      <c r="EL135" s="27"/>
      <c r="EM135" s="324">
        <f>SUMIF('Rekapitulasi Juni'!$U$608:$U$786,APS!$B135,'Rekapitulasi Juni'!$V$608:$V$786)</f>
        <v>0</v>
      </c>
      <c r="EN135" s="324">
        <f>SUMIF('Rekapitulasi Juni'!$U$608:$U$786,APS!$B135,'Rekapitulasi Juni'!$W$608:$W$786)</f>
        <v>0</v>
      </c>
      <c r="EO135" s="27"/>
      <c r="EP135" s="325">
        <f t="shared" si="184"/>
        <v>0</v>
      </c>
      <c r="EQ135" s="325">
        <f t="shared" si="185"/>
        <v>0</v>
      </c>
      <c r="ER135" s="27"/>
      <c r="ES135" s="324">
        <f>SUMIF('Rekapitulasi Juni'!$AL$608:$AL$786,APS!$B135,'Rekapitulasi Juni'!$AM$608:$AM$786)</f>
        <v>0</v>
      </c>
      <c r="ET135" s="324">
        <f>SUMIF('Rekapitulasi Juni'!$AL$608:$AL$786,APS!$B135,'Rekapitulasi Juni'!$AN$608:$AN$786)</f>
        <v>0</v>
      </c>
      <c r="EU135" s="27"/>
      <c r="EV135" s="325">
        <f t="shared" si="186"/>
        <v>0</v>
      </c>
      <c r="EW135" s="325">
        <f t="shared" si="187"/>
        <v>0</v>
      </c>
      <c r="EX135" s="27"/>
      <c r="EY135" s="324">
        <f>SUMIF('Rekapitulasi Juni'!$BA$608:$BA$786,APS!$B135,'Rekapitulasi Juni'!$BB$608:$BB$786)</f>
        <v>0</v>
      </c>
      <c r="EZ135" s="324">
        <f>SUMIF('Rekapitulasi Juni'!$BA$608:$BA$786,APS!$B135,'Rekapitulasi Juni'!$BC$608:$BC$786)</f>
        <v>0</v>
      </c>
      <c r="FA135" s="324">
        <f>SUMIF('Rekapitulasi Juni'!$BA$608:$BA$786,APS!$B135,'Rekapitulasi Juni'!$BF$608:$BF$786)</f>
        <v>0</v>
      </c>
      <c r="FB135" s="325">
        <f t="shared" si="188"/>
        <v>0</v>
      </c>
      <c r="FC135" s="325">
        <f t="shared" si="189"/>
        <v>0</v>
      </c>
      <c r="FD135" s="27"/>
      <c r="FE135" s="27"/>
      <c r="FF135" s="27"/>
      <c r="FG135" s="27"/>
      <c r="FH135" s="27"/>
      <c r="FI135" s="27"/>
      <c r="FJ135" s="41">
        <f t="shared" si="190"/>
        <v>0</v>
      </c>
      <c r="FK135" s="41">
        <f t="shared" si="191"/>
        <v>0</v>
      </c>
      <c r="FL135" s="41">
        <f t="shared" si="192"/>
        <v>0</v>
      </c>
      <c r="FM135" s="41">
        <f t="shared" si="193"/>
        <v>0</v>
      </c>
      <c r="FN135" s="41">
        <f t="shared" si="194"/>
        <v>0</v>
      </c>
      <c r="FO135" s="41">
        <f t="shared" si="195"/>
        <v>0</v>
      </c>
      <c r="FP135" s="180">
        <f t="shared" si="196"/>
        <v>0</v>
      </c>
      <c r="FQ135" s="27"/>
      <c r="FR135" s="27"/>
      <c r="FS135" s="324">
        <f>SUMIF('Rekapitulasi Juni'!$D$804:$D$984,APS!$B135,'Rekapitulasi Juni'!$E$804:$E$984)</f>
        <v>0</v>
      </c>
      <c r="FT135" s="324">
        <f>SUMIF('Rekapitulasi Juni'!$D$804:$D$984,APS!$B135,'Rekapitulasi Juni'!$F$804:$F$984)</f>
        <v>0</v>
      </c>
      <c r="FU135" s="27"/>
      <c r="FV135" s="325">
        <f t="shared" si="197"/>
        <v>0</v>
      </c>
      <c r="FW135" s="325">
        <f t="shared" si="198"/>
        <v>0</v>
      </c>
      <c r="FX135" s="27"/>
      <c r="FY135" s="324">
        <f>SUMIF('Rekapitulasi Juni'!$U$804:$U$984,APS!$B135,'Rekapitulasi Juni'!$V$804:$V$984)</f>
        <v>0</v>
      </c>
      <c r="FZ135" s="324">
        <f>SUMIF('Rekapitulasi Juni'!$U$804:$U$984,APS!$B135,'Rekapitulasi Juni'!$W$804:$W$984)</f>
        <v>0</v>
      </c>
      <c r="GA135" s="27"/>
      <c r="GB135" s="325">
        <f t="shared" si="199"/>
        <v>0</v>
      </c>
      <c r="GC135" s="325">
        <f t="shared" si="200"/>
        <v>0</v>
      </c>
      <c r="GD135" s="27"/>
      <c r="GE135" s="324">
        <f>SUMIF('Rekapitulasi Juni'!$AL$804:$AL$984,APS!$B135,'Rekapitulasi Juni'!$AM$804:$AM$984)</f>
        <v>0</v>
      </c>
      <c r="GF135" s="324">
        <f>SUMIF('Rekapitulasi Juni'!$AL$804:$AL$984,APS!$B135,'Rekapitulasi Juni'!$AN$804:$AN$984)</f>
        <v>0</v>
      </c>
      <c r="GG135" s="27"/>
      <c r="GH135" s="325">
        <f t="shared" si="125"/>
        <v>0</v>
      </c>
      <c r="GI135" s="325">
        <f t="shared" si="126"/>
        <v>0</v>
      </c>
      <c r="GJ135" s="27"/>
      <c r="GK135" s="27"/>
      <c r="GL135" s="41">
        <f t="shared" si="201"/>
        <v>0</v>
      </c>
      <c r="GM135" s="41">
        <f t="shared" si="202"/>
        <v>0</v>
      </c>
      <c r="GN135" s="41">
        <f t="shared" si="203"/>
        <v>0</v>
      </c>
      <c r="GO135" s="41">
        <f t="shared" si="204"/>
        <v>0</v>
      </c>
      <c r="GP135" s="41">
        <f t="shared" si="205"/>
        <v>0</v>
      </c>
      <c r="GQ135" s="41">
        <f t="shared" si="206"/>
        <v>0</v>
      </c>
      <c r="GR135" s="180">
        <f t="shared" si="207"/>
        <v>0</v>
      </c>
      <c r="GS135" s="41">
        <f t="shared" si="127"/>
        <v>0</v>
      </c>
      <c r="GT135" s="41">
        <f t="shared" si="128"/>
        <v>0</v>
      </c>
      <c r="GU135" s="41">
        <f t="shared" si="129"/>
        <v>0</v>
      </c>
      <c r="GV135" s="41">
        <f t="shared" si="130"/>
        <v>0</v>
      </c>
      <c r="GW135" s="41">
        <f t="shared" si="131"/>
        <v>0</v>
      </c>
      <c r="GX135" s="41">
        <f t="shared" si="132"/>
        <v>0</v>
      </c>
      <c r="GY135" s="180">
        <f t="shared" si="133"/>
        <v>0</v>
      </c>
      <c r="GZ135" s="41">
        <v>118</v>
      </c>
      <c r="HA135" s="32" t="s">
        <v>280</v>
      </c>
      <c r="HB135" s="42">
        <f t="shared" si="211"/>
        <v>-32</v>
      </c>
      <c r="HC135" s="44"/>
    </row>
    <row r="136" spans="1:211" ht="15" hidden="1" customHeight="1">
      <c r="A136" s="31" t="s">
        <v>281</v>
      </c>
      <c r="B136" s="32" t="s">
        <v>282</v>
      </c>
      <c r="C136" s="31" t="s">
        <v>184</v>
      </c>
      <c r="D136" s="31" t="s">
        <v>1259</v>
      </c>
      <c r="E136" s="31" t="s">
        <v>43</v>
      </c>
      <c r="F136" s="31" t="s">
        <v>152</v>
      </c>
      <c r="G136" s="33">
        <v>0</v>
      </c>
      <c r="H136" s="33">
        <v>0</v>
      </c>
      <c r="I136" s="33">
        <v>0</v>
      </c>
      <c r="J136" s="34">
        <f>IFERROR(VLOOKUP(A136,#REF!,3,0),0)</f>
        <v>0</v>
      </c>
      <c r="K136" s="34">
        <f t="shared" si="118"/>
        <v>0</v>
      </c>
      <c r="L136" s="34">
        <v>0</v>
      </c>
      <c r="M136" s="34">
        <v>0</v>
      </c>
      <c r="N136" s="35">
        <f t="shared" si="119"/>
        <v>0</v>
      </c>
      <c r="O136" s="35">
        <f t="shared" si="120"/>
        <v>0</v>
      </c>
      <c r="P136" s="36">
        <v>0</v>
      </c>
      <c r="Q136" s="36">
        <f t="shared" si="134"/>
        <v>0</v>
      </c>
      <c r="R136" s="36"/>
      <c r="S136" s="37">
        <f ca="1">SUMIF(ROP!$D$6:$H$65536,A136,ROP!$J$6:$J$65536)</f>
        <v>0</v>
      </c>
      <c r="T136" s="37">
        <f>SUMIF(HASIL!$B:$B,APS!$B136&amp;RIGHT(APS!T$9,2),HASIL!$I:$I)</f>
        <v>0</v>
      </c>
      <c r="U136" s="37">
        <f>SUMIF(HASIL!$B:$B,APS!$B136&amp;RIGHT(APS!U$9,2),HASIL!$I:$I)</f>
        <v>0</v>
      </c>
      <c r="V136" s="37">
        <f>SUMIF(HASIL!$B:$B,APS!$B136&amp;RIGHT(APS!V$9,2),HASIL!$I:$I)</f>
        <v>0</v>
      </c>
      <c r="W136" s="37">
        <f>SUMIF(HASIL!$B:$B,APS!$B136&amp;RIGHT(APS!W$9,2),HASIL!$I:$I)</f>
        <v>0</v>
      </c>
      <c r="X136" s="38">
        <f t="shared" si="121"/>
        <v>0</v>
      </c>
      <c r="Y136" s="38">
        <f t="shared" si="122"/>
        <v>0</v>
      </c>
      <c r="Z136" s="39">
        <f t="shared" si="209"/>
        <v>0</v>
      </c>
      <c r="AA136" s="39">
        <f t="shared" si="124"/>
        <v>0</v>
      </c>
      <c r="AB136" s="40">
        <f t="shared" si="210"/>
        <v>0</v>
      </c>
      <c r="AC136" s="27">
        <v>0</v>
      </c>
      <c r="AD136" s="27"/>
      <c r="AE136" s="27"/>
      <c r="AF136" s="27"/>
      <c r="AG136" s="27"/>
      <c r="AH136" s="27"/>
      <c r="AI136" s="324">
        <f>SUMIF('Rekapitulasi Juni'!$D$9:$D$192,APS!$B136,'Rekapitulasi Juni'!$E$9:$E$192)</f>
        <v>0</v>
      </c>
      <c r="AJ136" s="324">
        <f>SUMIF('Rekapitulasi Juni'!$D$9:$D$192,APS!$B136,'Rekapitulasi Juni'!$F$9:$F$192)</f>
        <v>0</v>
      </c>
      <c r="AK136" s="324">
        <f>SUMIF('Rekapitulasi Juni'!$D$9:$D$192,APS!$B136,'Rekapitulasi Juni'!$K$9:$K$192)</f>
        <v>0</v>
      </c>
      <c r="AL136" s="325">
        <f t="shared" si="135"/>
        <v>0</v>
      </c>
      <c r="AM136" s="325">
        <f t="shared" si="136"/>
        <v>0</v>
      </c>
      <c r="AN136" s="27"/>
      <c r="AO136" s="324">
        <f>SUMIF('Rekapitulasi Juni'!$U$9:$U$192,APS!$B136,'Rekapitulasi Juni'!$V$9:$V$192)</f>
        <v>0</v>
      </c>
      <c r="AP136" s="324">
        <f>SUMIF('Rekapitulasi Juni'!$U$9:$U$192,APS!$B136,'Rekapitulasi Juni'!$W$9:$W$192)</f>
        <v>0</v>
      </c>
      <c r="AQ136" s="27"/>
      <c r="AR136" s="325">
        <f t="shared" si="137"/>
        <v>0</v>
      </c>
      <c r="AS136" s="325">
        <f t="shared" si="138"/>
        <v>0</v>
      </c>
      <c r="AT136" s="27"/>
      <c r="AU136" s="324">
        <f>SUMIF('Rekapitulasi Juni'!$AL$9:$AL$192,APS!$B136,'Rekapitulasi Juni'!$AM$9:$AM$192)</f>
        <v>0</v>
      </c>
      <c r="AV136" s="324">
        <f>SUMIF('Rekapitulasi Juni'!$AL$9:$AL$192,APS!$B136,'Rekapitulasi Juni'!$AN$9:$AN$192)</f>
        <v>0</v>
      </c>
      <c r="AW136" s="27"/>
      <c r="AX136" s="325">
        <f t="shared" si="139"/>
        <v>0</v>
      </c>
      <c r="AY136" s="325">
        <f t="shared" si="140"/>
        <v>0</v>
      </c>
      <c r="AZ136" s="41">
        <f t="shared" si="141"/>
        <v>0</v>
      </c>
      <c r="BA136" s="41">
        <f t="shared" si="142"/>
        <v>0</v>
      </c>
      <c r="BB136" s="41">
        <f t="shared" si="143"/>
        <v>0</v>
      </c>
      <c r="BC136" s="41">
        <f t="shared" si="144"/>
        <v>0</v>
      </c>
      <c r="BD136" s="41">
        <f t="shared" si="145"/>
        <v>0</v>
      </c>
      <c r="BE136" s="41">
        <f t="shared" si="146"/>
        <v>0</v>
      </c>
      <c r="BF136" s="180">
        <f t="shared" si="147"/>
        <v>0</v>
      </c>
      <c r="BG136" s="27">
        <v>0</v>
      </c>
      <c r="BH136" s="27"/>
      <c r="BI136" s="324">
        <f>SUMIF('Rekapitulasi Juni'!$D$214:$D$393,APS!$B136,'Rekapitulasi Juni'!$E$214:$E$393)</f>
        <v>0</v>
      </c>
      <c r="BJ136" s="324">
        <f>SUMIF('Rekapitulasi Juni'!$D$214:$D$393,APS!$B136,'Rekapitulasi Juni'!$F$214:$F$393)</f>
        <v>0</v>
      </c>
      <c r="BK136" s="27"/>
      <c r="BL136" s="325">
        <f t="shared" si="148"/>
        <v>0</v>
      </c>
      <c r="BM136" s="325">
        <f t="shared" si="149"/>
        <v>0</v>
      </c>
      <c r="BN136" s="27"/>
      <c r="BO136" s="324">
        <f>SUMIF('Rekapitulasi Juni'!$U$214:$U$393,APS!$B136,'Rekapitulasi Juni'!$V$214:$V$393)</f>
        <v>0</v>
      </c>
      <c r="BP136" s="324">
        <f>SUMIF('Rekapitulasi Juni'!$U$214:$U$393,APS!$B136,'Rekapitulasi Juni'!$W$214:$W$393)</f>
        <v>0</v>
      </c>
      <c r="BQ136" s="27"/>
      <c r="BR136" s="325">
        <f t="shared" si="150"/>
        <v>0</v>
      </c>
      <c r="BS136" s="325">
        <f t="shared" si="151"/>
        <v>0</v>
      </c>
      <c r="BT136" s="27"/>
      <c r="BU136" s="324">
        <f>SUMIF('Rekapitulasi Juni'!$AL$214:$AL$393,APS!$B136,'Rekapitulasi Juni'!$AM$214:$AM$393)</f>
        <v>0</v>
      </c>
      <c r="BV136" s="324">
        <f>SUMIF('Rekapitulasi Juni'!$AL$214:$AL$393,APS!$B136,'Rekapitulasi Juni'!$AN$214:$AN$393)</f>
        <v>0</v>
      </c>
      <c r="BW136" s="27"/>
      <c r="BX136" s="325">
        <f t="shared" si="152"/>
        <v>0</v>
      </c>
      <c r="BY136" s="325">
        <f t="shared" si="153"/>
        <v>0</v>
      </c>
      <c r="BZ136" s="27"/>
      <c r="CA136" s="324">
        <f>SUMIF('Rekapitulasi Juni'!$BA$214:$BA$393,APS!$B136,'Rekapitulasi Juni'!$BB$214:$BB$393)</f>
        <v>0</v>
      </c>
      <c r="CB136" s="324">
        <f>SUMIF('Rekapitulasi Juni'!$BA$214:$BA$393,APS!$B136,'Rekapitulasi Juni'!$BC$214:$BC$393)</f>
        <v>0</v>
      </c>
      <c r="CC136" s="27"/>
      <c r="CD136" s="325">
        <f t="shared" si="154"/>
        <v>0</v>
      </c>
      <c r="CE136" s="325">
        <f t="shared" si="155"/>
        <v>0</v>
      </c>
      <c r="CF136" s="27"/>
      <c r="CG136" s="324">
        <f>SUMIF('Rekapitulasi Juni'!$BP$214:$BP$393,APS!$B136,'Rekapitulasi Juni'!$BQ$214:$BQ$393)</f>
        <v>0</v>
      </c>
      <c r="CH136" s="324">
        <f>SUMIF('Rekapitulasi Juni'!$BP$214:$BP$393,APS!$B136,'Rekapitulasi Juni'!$BR$214:$BR$393)</f>
        <v>0</v>
      </c>
      <c r="CI136" s="27"/>
      <c r="CJ136" s="325">
        <f t="shared" si="156"/>
        <v>0</v>
      </c>
      <c r="CK136" s="325">
        <f t="shared" si="157"/>
        <v>0</v>
      </c>
      <c r="CL136" s="41">
        <f t="shared" si="158"/>
        <v>0</v>
      </c>
      <c r="CM136" s="41">
        <f t="shared" si="159"/>
        <v>0</v>
      </c>
      <c r="CN136" s="41">
        <f t="shared" si="160"/>
        <v>0</v>
      </c>
      <c r="CO136" s="41">
        <f t="shared" si="161"/>
        <v>0</v>
      </c>
      <c r="CP136" s="41">
        <f t="shared" si="162"/>
        <v>0</v>
      </c>
      <c r="CQ136" s="41">
        <f t="shared" si="163"/>
        <v>0</v>
      </c>
      <c r="CR136" s="180">
        <f t="shared" si="164"/>
        <v>0</v>
      </c>
      <c r="CS136" s="27">
        <v>0</v>
      </c>
      <c r="CT136" s="27"/>
      <c r="CU136" s="324">
        <f>SUMIF('Rekapitulasi Juni'!$D$410:$D$588,APS!$B136,'Rekapitulasi Juni'!$E$410:$E$588)</f>
        <v>0</v>
      </c>
      <c r="CV136" s="324">
        <f>SUMIF('Rekapitulasi Juni'!$D$410:$D$588,APS!$B136,'Rekapitulasi Juni'!$F$410:$F$588)</f>
        <v>0</v>
      </c>
      <c r="CW136" s="27"/>
      <c r="CX136" s="325">
        <f t="shared" si="165"/>
        <v>0</v>
      </c>
      <c r="CY136" s="325">
        <f t="shared" si="166"/>
        <v>0</v>
      </c>
      <c r="CZ136" s="27"/>
      <c r="DA136" s="324">
        <f>SUMIF('Rekapitulasi Juni'!$U$410:$U$588,APS!$B136,'Rekapitulasi Juni'!$V$410:$V$588)</f>
        <v>0</v>
      </c>
      <c r="DB136" s="324">
        <f>SUMIF('Rekapitulasi Juni'!$U$410:$U$588,APS!$B136,'Rekapitulasi Juni'!$W$410:$W$588)</f>
        <v>0</v>
      </c>
      <c r="DC136" s="27"/>
      <c r="DD136" s="325">
        <f t="shared" si="167"/>
        <v>0</v>
      </c>
      <c r="DE136" s="325">
        <f t="shared" si="168"/>
        <v>0</v>
      </c>
      <c r="DF136" s="27"/>
      <c r="DG136" s="324">
        <f>SUMIF('Rekapitulasi Juni'!$AL$410:$AL$588,APS!$B136,'Rekapitulasi Juni'!$AM$410:$AM$588)</f>
        <v>0</v>
      </c>
      <c r="DH136" s="324">
        <f>SUMIF('Rekapitulasi Juni'!$AL$410:$AL$588,APS!$B136,'Rekapitulasi Juni'!$AN$410:$AN$588)</f>
        <v>0</v>
      </c>
      <c r="DI136" s="27"/>
      <c r="DJ136" s="325">
        <f t="shared" si="169"/>
        <v>0</v>
      </c>
      <c r="DK136" s="325">
        <f t="shared" si="170"/>
        <v>0</v>
      </c>
      <c r="DL136" s="27"/>
      <c r="DM136" s="324">
        <f>SUMIF('Rekapitulasi Juni'!$BA$410:$BA$588,APS!$B136,'Rekapitulasi Juni'!$BB$410:$BB$588)</f>
        <v>0</v>
      </c>
      <c r="DN136" s="324">
        <f>SUMIF('Rekapitulasi Juni'!$BA$410:$BA$588,APS!$B136,'Rekapitulasi Juni'!$BC$410:$BC$588)</f>
        <v>0</v>
      </c>
      <c r="DO136" s="324">
        <f>SUMIF('Rekapitulasi Juni'!$BA$410:$BA$588,APS!$B136,'Rekapitulasi Juni'!$BF$410:$BF$588)</f>
        <v>0</v>
      </c>
      <c r="DP136" s="325">
        <f t="shared" si="171"/>
        <v>0</v>
      </c>
      <c r="DQ136" s="325">
        <f t="shared" si="172"/>
        <v>0</v>
      </c>
      <c r="DR136" s="27"/>
      <c r="DS136" s="324">
        <f>SUMIF('Rekapitulasi Juni'!$BP$410:$BP$588,APS!$B136,'Rekapitulasi Juni'!$BQ$410:$BQ$588)</f>
        <v>0</v>
      </c>
      <c r="DT136" s="324">
        <f>SUMIF('Rekapitulasi Juni'!$BP$410:$BP$588,APS!$B136,'Rekapitulasi Juni'!$BR$410:$BR$588)</f>
        <v>0</v>
      </c>
      <c r="DU136" s="27"/>
      <c r="DV136" s="325">
        <f t="shared" si="173"/>
        <v>0</v>
      </c>
      <c r="DW136" s="325">
        <f t="shared" si="174"/>
        <v>0</v>
      </c>
      <c r="DX136" s="41">
        <f t="shared" si="175"/>
        <v>0</v>
      </c>
      <c r="DY136" s="41">
        <f t="shared" si="176"/>
        <v>0</v>
      </c>
      <c r="DZ136" s="41">
        <f t="shared" si="177"/>
        <v>0</v>
      </c>
      <c r="EA136" s="41">
        <f t="shared" si="178"/>
        <v>0</v>
      </c>
      <c r="EB136" s="41">
        <f t="shared" si="179"/>
        <v>0</v>
      </c>
      <c r="EC136" s="41">
        <f t="shared" si="180"/>
        <v>0</v>
      </c>
      <c r="ED136" s="180">
        <f t="shared" si="181"/>
        <v>0</v>
      </c>
      <c r="EE136" s="27">
        <v>0</v>
      </c>
      <c r="EF136" s="27"/>
      <c r="EG136" s="324">
        <f>SUMIF('Rekapitulasi Juni'!$D$608:$D$786,APS!$B136,'Rekapitulasi Juni'!$E$608:$E$786)</f>
        <v>0</v>
      </c>
      <c r="EH136" s="324">
        <f>SUMIF('Rekapitulasi Juni'!$D$608:$D$786,APS!$B136,'Rekapitulasi Juni'!$F$608:$F$786)</f>
        <v>0</v>
      </c>
      <c r="EI136" s="27"/>
      <c r="EJ136" s="325">
        <f t="shared" si="182"/>
        <v>0</v>
      </c>
      <c r="EK136" s="325">
        <f t="shared" si="183"/>
        <v>0</v>
      </c>
      <c r="EL136" s="27"/>
      <c r="EM136" s="324">
        <f>SUMIF('Rekapitulasi Juni'!$U$608:$U$786,APS!$B136,'Rekapitulasi Juni'!$V$608:$V$786)</f>
        <v>0</v>
      </c>
      <c r="EN136" s="324">
        <f>SUMIF('Rekapitulasi Juni'!$U$608:$U$786,APS!$B136,'Rekapitulasi Juni'!$W$608:$W$786)</f>
        <v>0</v>
      </c>
      <c r="EO136" s="27"/>
      <c r="EP136" s="325">
        <f t="shared" si="184"/>
        <v>0</v>
      </c>
      <c r="EQ136" s="325">
        <f t="shared" si="185"/>
        <v>0</v>
      </c>
      <c r="ER136" s="27"/>
      <c r="ES136" s="324">
        <f>SUMIF('Rekapitulasi Juni'!$AL$608:$AL$786,APS!$B136,'Rekapitulasi Juni'!$AM$608:$AM$786)</f>
        <v>0</v>
      </c>
      <c r="ET136" s="324">
        <f>SUMIF('Rekapitulasi Juni'!$AL$608:$AL$786,APS!$B136,'Rekapitulasi Juni'!$AN$608:$AN$786)</f>
        <v>0</v>
      </c>
      <c r="EU136" s="27"/>
      <c r="EV136" s="325">
        <f t="shared" si="186"/>
        <v>0</v>
      </c>
      <c r="EW136" s="325">
        <f t="shared" si="187"/>
        <v>0</v>
      </c>
      <c r="EX136" s="27"/>
      <c r="EY136" s="324">
        <f>SUMIF('Rekapitulasi Juni'!$BA$608:$BA$786,APS!$B136,'Rekapitulasi Juni'!$BB$608:$BB$786)</f>
        <v>0</v>
      </c>
      <c r="EZ136" s="324">
        <f>SUMIF('Rekapitulasi Juni'!$BA$608:$BA$786,APS!$B136,'Rekapitulasi Juni'!$BC$608:$BC$786)</f>
        <v>0</v>
      </c>
      <c r="FA136" s="324">
        <f>SUMIF('Rekapitulasi Juni'!$BA$608:$BA$786,APS!$B136,'Rekapitulasi Juni'!$BF$608:$BF$786)</f>
        <v>0</v>
      </c>
      <c r="FB136" s="325">
        <f t="shared" si="188"/>
        <v>0</v>
      </c>
      <c r="FC136" s="325">
        <f t="shared" si="189"/>
        <v>0</v>
      </c>
      <c r="FD136" s="27"/>
      <c r="FE136" s="27"/>
      <c r="FF136" s="27"/>
      <c r="FG136" s="27"/>
      <c r="FH136" s="27"/>
      <c r="FI136" s="27"/>
      <c r="FJ136" s="41">
        <f t="shared" si="190"/>
        <v>0</v>
      </c>
      <c r="FK136" s="41">
        <f t="shared" si="191"/>
        <v>0</v>
      </c>
      <c r="FL136" s="41">
        <f t="shared" si="192"/>
        <v>0</v>
      </c>
      <c r="FM136" s="41">
        <f t="shared" si="193"/>
        <v>0</v>
      </c>
      <c r="FN136" s="41">
        <f t="shared" si="194"/>
        <v>0</v>
      </c>
      <c r="FO136" s="41">
        <f t="shared" si="195"/>
        <v>0</v>
      </c>
      <c r="FP136" s="180">
        <f t="shared" si="196"/>
        <v>0</v>
      </c>
      <c r="FQ136" s="27"/>
      <c r="FR136" s="27"/>
      <c r="FS136" s="324">
        <f>SUMIF('Rekapitulasi Juni'!$D$804:$D$984,APS!$B136,'Rekapitulasi Juni'!$E$804:$E$984)</f>
        <v>0</v>
      </c>
      <c r="FT136" s="324">
        <f>SUMIF('Rekapitulasi Juni'!$D$804:$D$984,APS!$B136,'Rekapitulasi Juni'!$F$804:$F$984)</f>
        <v>0</v>
      </c>
      <c r="FU136" s="27"/>
      <c r="FV136" s="325">
        <f t="shared" si="197"/>
        <v>0</v>
      </c>
      <c r="FW136" s="325">
        <f t="shared" si="198"/>
        <v>0</v>
      </c>
      <c r="FX136" s="27"/>
      <c r="FY136" s="324">
        <f>SUMIF('Rekapitulasi Juni'!$U$804:$U$984,APS!$B136,'Rekapitulasi Juni'!$V$804:$V$984)</f>
        <v>0</v>
      </c>
      <c r="FZ136" s="324">
        <f>SUMIF('Rekapitulasi Juni'!$U$804:$U$984,APS!$B136,'Rekapitulasi Juni'!$W$804:$W$984)</f>
        <v>0</v>
      </c>
      <c r="GA136" s="27"/>
      <c r="GB136" s="325">
        <f t="shared" si="199"/>
        <v>0</v>
      </c>
      <c r="GC136" s="325">
        <f t="shared" si="200"/>
        <v>0</v>
      </c>
      <c r="GD136" s="27"/>
      <c r="GE136" s="324">
        <f>SUMIF('Rekapitulasi Juni'!$AL$804:$AL$984,APS!$B136,'Rekapitulasi Juni'!$AM$804:$AM$984)</f>
        <v>0</v>
      </c>
      <c r="GF136" s="324">
        <f>SUMIF('Rekapitulasi Juni'!$AL$804:$AL$984,APS!$B136,'Rekapitulasi Juni'!$AN$804:$AN$984)</f>
        <v>0</v>
      </c>
      <c r="GG136" s="27"/>
      <c r="GH136" s="325">
        <f t="shared" si="125"/>
        <v>0</v>
      </c>
      <c r="GI136" s="325">
        <f t="shared" si="126"/>
        <v>0</v>
      </c>
      <c r="GJ136" s="27"/>
      <c r="GK136" s="27"/>
      <c r="GL136" s="41">
        <f t="shared" si="201"/>
        <v>0</v>
      </c>
      <c r="GM136" s="41">
        <f t="shared" si="202"/>
        <v>0</v>
      </c>
      <c r="GN136" s="41">
        <f t="shared" si="203"/>
        <v>0</v>
      </c>
      <c r="GO136" s="41">
        <f t="shared" si="204"/>
        <v>0</v>
      </c>
      <c r="GP136" s="41">
        <f t="shared" si="205"/>
        <v>0</v>
      </c>
      <c r="GQ136" s="41">
        <f t="shared" si="206"/>
        <v>0</v>
      </c>
      <c r="GR136" s="180">
        <f t="shared" si="207"/>
        <v>0</v>
      </c>
      <c r="GS136" s="41">
        <f t="shared" si="127"/>
        <v>0</v>
      </c>
      <c r="GT136" s="41">
        <f t="shared" si="128"/>
        <v>0</v>
      </c>
      <c r="GU136" s="41">
        <f t="shared" si="129"/>
        <v>0</v>
      </c>
      <c r="GV136" s="41">
        <f t="shared" si="130"/>
        <v>0</v>
      </c>
      <c r="GW136" s="41">
        <f t="shared" si="131"/>
        <v>0</v>
      </c>
      <c r="GX136" s="41">
        <f t="shared" si="132"/>
        <v>0</v>
      </c>
      <c r="GY136" s="180">
        <f t="shared" si="133"/>
        <v>0</v>
      </c>
      <c r="GZ136" s="41">
        <v>119</v>
      </c>
      <c r="HA136" s="32"/>
      <c r="HB136" s="42">
        <f t="shared" si="211"/>
        <v>0</v>
      </c>
      <c r="HC136" s="44"/>
    </row>
    <row r="137" spans="1:211" ht="15" hidden="1" customHeight="1">
      <c r="A137" s="31" t="s">
        <v>283</v>
      </c>
      <c r="B137" s="32" t="s">
        <v>284</v>
      </c>
      <c r="C137" s="31" t="s">
        <v>184</v>
      </c>
      <c r="D137" s="31" t="s">
        <v>1259</v>
      </c>
      <c r="E137" s="31" t="s">
        <v>43</v>
      </c>
      <c r="F137" s="31" t="s">
        <v>152</v>
      </c>
      <c r="G137" s="33">
        <v>0</v>
      </c>
      <c r="H137" s="33">
        <v>0</v>
      </c>
      <c r="I137" s="33">
        <v>0</v>
      </c>
      <c r="J137" s="34">
        <f>IFERROR(VLOOKUP(A137,#REF!,3,0),0)</f>
        <v>0</v>
      </c>
      <c r="K137" s="34">
        <f t="shared" si="118"/>
        <v>0</v>
      </c>
      <c r="L137" s="34">
        <v>0</v>
      </c>
      <c r="M137" s="34">
        <v>0</v>
      </c>
      <c r="N137" s="35">
        <f t="shared" si="119"/>
        <v>0</v>
      </c>
      <c r="O137" s="35">
        <f t="shared" si="120"/>
        <v>0</v>
      </c>
      <c r="P137" s="36">
        <v>0</v>
      </c>
      <c r="Q137" s="36">
        <f t="shared" si="134"/>
        <v>0</v>
      </c>
      <c r="R137" s="36"/>
      <c r="S137" s="37">
        <f ca="1">SUMIF(ROP!$D$6:$H$65536,A137,ROP!$J$6:$J$65536)</f>
        <v>0</v>
      </c>
      <c r="T137" s="37">
        <f>SUMIF(HASIL!$B:$B,APS!$B137&amp;RIGHT(APS!T$9,2),HASIL!$I:$I)</f>
        <v>0</v>
      </c>
      <c r="U137" s="37">
        <f>SUMIF(HASIL!$B:$B,APS!$B137&amp;RIGHT(APS!U$9,2),HASIL!$I:$I)</f>
        <v>0</v>
      </c>
      <c r="V137" s="37">
        <f>SUMIF(HASIL!$B:$B,APS!$B137&amp;RIGHT(APS!V$9,2),HASIL!$I:$I)</f>
        <v>0</v>
      </c>
      <c r="W137" s="37">
        <f>SUMIF(HASIL!$B:$B,APS!$B137&amp;RIGHT(APS!W$9,2),HASIL!$I:$I)</f>
        <v>0</v>
      </c>
      <c r="X137" s="38">
        <f t="shared" si="121"/>
        <v>0</v>
      </c>
      <c r="Y137" s="38">
        <f t="shared" si="122"/>
        <v>0</v>
      </c>
      <c r="Z137" s="39">
        <f t="shared" si="209"/>
        <v>0</v>
      </c>
      <c r="AA137" s="39">
        <f t="shared" si="124"/>
        <v>0</v>
      </c>
      <c r="AB137" s="40">
        <f t="shared" si="210"/>
        <v>0</v>
      </c>
      <c r="AC137" s="27">
        <v>0</v>
      </c>
      <c r="AD137" s="27"/>
      <c r="AE137" s="27"/>
      <c r="AF137" s="27"/>
      <c r="AG137" s="27"/>
      <c r="AH137" s="27"/>
      <c r="AI137" s="324">
        <f>SUMIF('Rekapitulasi Juni'!$D$9:$D$192,APS!$B137,'Rekapitulasi Juni'!$E$9:$E$192)</f>
        <v>0</v>
      </c>
      <c r="AJ137" s="324">
        <f>SUMIF('Rekapitulasi Juni'!$D$9:$D$192,APS!$B137,'Rekapitulasi Juni'!$F$9:$F$192)</f>
        <v>0</v>
      </c>
      <c r="AK137" s="324">
        <f>SUMIF('Rekapitulasi Juni'!$D$9:$D$192,APS!$B137,'Rekapitulasi Juni'!$K$9:$K$192)</f>
        <v>0</v>
      </c>
      <c r="AL137" s="325">
        <f t="shared" si="135"/>
        <v>0</v>
      </c>
      <c r="AM137" s="325">
        <f t="shared" si="136"/>
        <v>0</v>
      </c>
      <c r="AN137" s="27"/>
      <c r="AO137" s="324">
        <f>SUMIF('Rekapitulasi Juni'!$U$9:$U$192,APS!$B137,'Rekapitulasi Juni'!$V$9:$V$192)</f>
        <v>0</v>
      </c>
      <c r="AP137" s="324">
        <f>SUMIF('Rekapitulasi Juni'!$U$9:$U$192,APS!$B137,'Rekapitulasi Juni'!$W$9:$W$192)</f>
        <v>0</v>
      </c>
      <c r="AQ137" s="27"/>
      <c r="AR137" s="325">
        <f t="shared" si="137"/>
        <v>0</v>
      </c>
      <c r="AS137" s="325">
        <f t="shared" si="138"/>
        <v>0</v>
      </c>
      <c r="AT137" s="27"/>
      <c r="AU137" s="324">
        <f>SUMIF('Rekapitulasi Juni'!$AL$9:$AL$192,APS!$B137,'Rekapitulasi Juni'!$AM$9:$AM$192)</f>
        <v>0</v>
      </c>
      <c r="AV137" s="324">
        <f>SUMIF('Rekapitulasi Juni'!$AL$9:$AL$192,APS!$B137,'Rekapitulasi Juni'!$AN$9:$AN$192)</f>
        <v>0</v>
      </c>
      <c r="AW137" s="27"/>
      <c r="AX137" s="325">
        <f t="shared" si="139"/>
        <v>0</v>
      </c>
      <c r="AY137" s="325">
        <f t="shared" si="140"/>
        <v>0</v>
      </c>
      <c r="AZ137" s="41">
        <f t="shared" si="141"/>
        <v>0</v>
      </c>
      <c r="BA137" s="41">
        <f t="shared" si="142"/>
        <v>0</v>
      </c>
      <c r="BB137" s="41">
        <f t="shared" si="143"/>
        <v>0</v>
      </c>
      <c r="BC137" s="41">
        <f t="shared" si="144"/>
        <v>0</v>
      </c>
      <c r="BD137" s="41">
        <f t="shared" si="145"/>
        <v>0</v>
      </c>
      <c r="BE137" s="41">
        <f t="shared" si="146"/>
        <v>0</v>
      </c>
      <c r="BF137" s="180">
        <f t="shared" si="147"/>
        <v>0</v>
      </c>
      <c r="BG137" s="27">
        <v>0</v>
      </c>
      <c r="BH137" s="27"/>
      <c r="BI137" s="324">
        <f>SUMIF('Rekapitulasi Juni'!$D$214:$D$393,APS!$B137,'Rekapitulasi Juni'!$E$214:$E$393)</f>
        <v>0</v>
      </c>
      <c r="BJ137" s="324">
        <f>SUMIF('Rekapitulasi Juni'!$D$214:$D$393,APS!$B137,'Rekapitulasi Juni'!$F$214:$F$393)</f>
        <v>0</v>
      </c>
      <c r="BK137" s="27"/>
      <c r="BL137" s="325">
        <f t="shared" si="148"/>
        <v>0</v>
      </c>
      <c r="BM137" s="325">
        <f t="shared" si="149"/>
        <v>0</v>
      </c>
      <c r="BN137" s="27"/>
      <c r="BO137" s="324">
        <f>SUMIF('Rekapitulasi Juni'!$U$214:$U$393,APS!$B137,'Rekapitulasi Juni'!$V$214:$V$393)</f>
        <v>0</v>
      </c>
      <c r="BP137" s="324">
        <f>SUMIF('Rekapitulasi Juni'!$U$214:$U$393,APS!$B137,'Rekapitulasi Juni'!$W$214:$W$393)</f>
        <v>0</v>
      </c>
      <c r="BQ137" s="27"/>
      <c r="BR137" s="325">
        <f t="shared" si="150"/>
        <v>0</v>
      </c>
      <c r="BS137" s="325">
        <f t="shared" si="151"/>
        <v>0</v>
      </c>
      <c r="BT137" s="27"/>
      <c r="BU137" s="324">
        <f>SUMIF('Rekapitulasi Juni'!$AL$214:$AL$393,APS!$B137,'Rekapitulasi Juni'!$AM$214:$AM$393)</f>
        <v>0</v>
      </c>
      <c r="BV137" s="324">
        <f>SUMIF('Rekapitulasi Juni'!$AL$214:$AL$393,APS!$B137,'Rekapitulasi Juni'!$AN$214:$AN$393)</f>
        <v>0</v>
      </c>
      <c r="BW137" s="27"/>
      <c r="BX137" s="325">
        <f t="shared" si="152"/>
        <v>0</v>
      </c>
      <c r="BY137" s="325">
        <f t="shared" si="153"/>
        <v>0</v>
      </c>
      <c r="BZ137" s="27"/>
      <c r="CA137" s="324">
        <f>SUMIF('Rekapitulasi Juni'!$BA$214:$BA$393,APS!$B137,'Rekapitulasi Juni'!$BB$214:$BB$393)</f>
        <v>0</v>
      </c>
      <c r="CB137" s="324">
        <f>SUMIF('Rekapitulasi Juni'!$BA$214:$BA$393,APS!$B137,'Rekapitulasi Juni'!$BC$214:$BC$393)</f>
        <v>0</v>
      </c>
      <c r="CC137" s="27"/>
      <c r="CD137" s="325">
        <f t="shared" si="154"/>
        <v>0</v>
      </c>
      <c r="CE137" s="325">
        <f t="shared" si="155"/>
        <v>0</v>
      </c>
      <c r="CF137" s="27"/>
      <c r="CG137" s="324">
        <f>SUMIF('Rekapitulasi Juni'!$BP$214:$BP$393,APS!$B137,'Rekapitulasi Juni'!$BQ$214:$BQ$393)</f>
        <v>0</v>
      </c>
      <c r="CH137" s="324">
        <f>SUMIF('Rekapitulasi Juni'!$BP$214:$BP$393,APS!$B137,'Rekapitulasi Juni'!$BR$214:$BR$393)</f>
        <v>0</v>
      </c>
      <c r="CI137" s="27"/>
      <c r="CJ137" s="325">
        <f t="shared" si="156"/>
        <v>0</v>
      </c>
      <c r="CK137" s="325">
        <f t="shared" si="157"/>
        <v>0</v>
      </c>
      <c r="CL137" s="41">
        <f t="shared" si="158"/>
        <v>0</v>
      </c>
      <c r="CM137" s="41">
        <f t="shared" si="159"/>
        <v>0</v>
      </c>
      <c r="CN137" s="41">
        <f t="shared" si="160"/>
        <v>0</v>
      </c>
      <c r="CO137" s="41">
        <f t="shared" si="161"/>
        <v>0</v>
      </c>
      <c r="CP137" s="41">
        <f t="shared" si="162"/>
        <v>0</v>
      </c>
      <c r="CQ137" s="41">
        <f t="shared" si="163"/>
        <v>0</v>
      </c>
      <c r="CR137" s="180">
        <f t="shared" si="164"/>
        <v>0</v>
      </c>
      <c r="CS137" s="27">
        <v>0</v>
      </c>
      <c r="CT137" s="27"/>
      <c r="CU137" s="324">
        <f>SUMIF('Rekapitulasi Juni'!$D$410:$D$588,APS!$B137,'Rekapitulasi Juni'!$E$410:$E$588)</f>
        <v>0</v>
      </c>
      <c r="CV137" s="324">
        <f>SUMIF('Rekapitulasi Juni'!$D$410:$D$588,APS!$B137,'Rekapitulasi Juni'!$F$410:$F$588)</f>
        <v>0</v>
      </c>
      <c r="CW137" s="27"/>
      <c r="CX137" s="325">
        <f t="shared" si="165"/>
        <v>0</v>
      </c>
      <c r="CY137" s="325">
        <f t="shared" si="166"/>
        <v>0</v>
      </c>
      <c r="CZ137" s="27"/>
      <c r="DA137" s="324">
        <f>SUMIF('Rekapitulasi Juni'!$U$410:$U$588,APS!$B137,'Rekapitulasi Juni'!$V$410:$V$588)</f>
        <v>0</v>
      </c>
      <c r="DB137" s="324">
        <f>SUMIF('Rekapitulasi Juni'!$U$410:$U$588,APS!$B137,'Rekapitulasi Juni'!$W$410:$W$588)</f>
        <v>0</v>
      </c>
      <c r="DC137" s="27"/>
      <c r="DD137" s="325">
        <f t="shared" si="167"/>
        <v>0</v>
      </c>
      <c r="DE137" s="325">
        <f t="shared" si="168"/>
        <v>0</v>
      </c>
      <c r="DF137" s="27"/>
      <c r="DG137" s="324">
        <f>SUMIF('Rekapitulasi Juni'!$AL$410:$AL$588,APS!$B137,'Rekapitulasi Juni'!$AM$410:$AM$588)</f>
        <v>0</v>
      </c>
      <c r="DH137" s="324">
        <f>SUMIF('Rekapitulasi Juni'!$AL$410:$AL$588,APS!$B137,'Rekapitulasi Juni'!$AN$410:$AN$588)</f>
        <v>0</v>
      </c>
      <c r="DI137" s="27"/>
      <c r="DJ137" s="325">
        <f t="shared" si="169"/>
        <v>0</v>
      </c>
      <c r="DK137" s="325">
        <f t="shared" si="170"/>
        <v>0</v>
      </c>
      <c r="DL137" s="27"/>
      <c r="DM137" s="324">
        <f>SUMIF('Rekapitulasi Juni'!$BA$410:$BA$588,APS!$B137,'Rekapitulasi Juni'!$BB$410:$BB$588)</f>
        <v>0</v>
      </c>
      <c r="DN137" s="324">
        <f>SUMIF('Rekapitulasi Juni'!$BA$410:$BA$588,APS!$B137,'Rekapitulasi Juni'!$BC$410:$BC$588)</f>
        <v>0</v>
      </c>
      <c r="DO137" s="324">
        <f>SUMIF('Rekapitulasi Juni'!$BA$410:$BA$588,APS!$B137,'Rekapitulasi Juni'!$BF$410:$BF$588)</f>
        <v>0</v>
      </c>
      <c r="DP137" s="325">
        <f t="shared" si="171"/>
        <v>0</v>
      </c>
      <c r="DQ137" s="325">
        <f t="shared" si="172"/>
        <v>0</v>
      </c>
      <c r="DR137" s="27"/>
      <c r="DS137" s="324">
        <f>SUMIF('Rekapitulasi Juni'!$BP$410:$BP$588,APS!$B137,'Rekapitulasi Juni'!$BQ$410:$BQ$588)</f>
        <v>0</v>
      </c>
      <c r="DT137" s="324">
        <f>SUMIF('Rekapitulasi Juni'!$BP$410:$BP$588,APS!$B137,'Rekapitulasi Juni'!$BR$410:$BR$588)</f>
        <v>0</v>
      </c>
      <c r="DU137" s="27"/>
      <c r="DV137" s="325">
        <f t="shared" si="173"/>
        <v>0</v>
      </c>
      <c r="DW137" s="325">
        <f t="shared" si="174"/>
        <v>0</v>
      </c>
      <c r="DX137" s="41">
        <f t="shared" si="175"/>
        <v>0</v>
      </c>
      <c r="DY137" s="41">
        <f t="shared" si="176"/>
        <v>0</v>
      </c>
      <c r="DZ137" s="41">
        <f t="shared" si="177"/>
        <v>0</v>
      </c>
      <c r="EA137" s="41">
        <f t="shared" si="178"/>
        <v>0</v>
      </c>
      <c r="EB137" s="41">
        <f t="shared" si="179"/>
        <v>0</v>
      </c>
      <c r="EC137" s="41">
        <f t="shared" si="180"/>
        <v>0</v>
      </c>
      <c r="ED137" s="180">
        <f t="shared" si="181"/>
        <v>0</v>
      </c>
      <c r="EE137" s="27">
        <v>0</v>
      </c>
      <c r="EF137" s="27"/>
      <c r="EG137" s="324">
        <f>SUMIF('Rekapitulasi Juni'!$D$608:$D$786,APS!$B137,'Rekapitulasi Juni'!$E$608:$E$786)</f>
        <v>0</v>
      </c>
      <c r="EH137" s="324">
        <f>SUMIF('Rekapitulasi Juni'!$D$608:$D$786,APS!$B137,'Rekapitulasi Juni'!$F$608:$F$786)</f>
        <v>0</v>
      </c>
      <c r="EI137" s="27"/>
      <c r="EJ137" s="325">
        <f t="shared" si="182"/>
        <v>0</v>
      </c>
      <c r="EK137" s="325">
        <f t="shared" si="183"/>
        <v>0</v>
      </c>
      <c r="EL137" s="27"/>
      <c r="EM137" s="324">
        <f>SUMIF('Rekapitulasi Juni'!$U$608:$U$786,APS!$B137,'Rekapitulasi Juni'!$V$608:$V$786)</f>
        <v>0</v>
      </c>
      <c r="EN137" s="324">
        <f>SUMIF('Rekapitulasi Juni'!$U$608:$U$786,APS!$B137,'Rekapitulasi Juni'!$W$608:$W$786)</f>
        <v>0</v>
      </c>
      <c r="EO137" s="27"/>
      <c r="EP137" s="325">
        <f t="shared" si="184"/>
        <v>0</v>
      </c>
      <c r="EQ137" s="325">
        <f t="shared" si="185"/>
        <v>0</v>
      </c>
      <c r="ER137" s="27"/>
      <c r="ES137" s="324">
        <f>SUMIF('Rekapitulasi Juni'!$AL$608:$AL$786,APS!$B137,'Rekapitulasi Juni'!$AM$608:$AM$786)</f>
        <v>0</v>
      </c>
      <c r="ET137" s="324">
        <f>SUMIF('Rekapitulasi Juni'!$AL$608:$AL$786,APS!$B137,'Rekapitulasi Juni'!$AN$608:$AN$786)</f>
        <v>0</v>
      </c>
      <c r="EU137" s="27"/>
      <c r="EV137" s="325">
        <f t="shared" si="186"/>
        <v>0</v>
      </c>
      <c r="EW137" s="325">
        <f t="shared" si="187"/>
        <v>0</v>
      </c>
      <c r="EX137" s="27"/>
      <c r="EY137" s="324">
        <f>SUMIF('Rekapitulasi Juni'!$BA$608:$BA$786,APS!$B137,'Rekapitulasi Juni'!$BB$608:$BB$786)</f>
        <v>0</v>
      </c>
      <c r="EZ137" s="324">
        <f>SUMIF('Rekapitulasi Juni'!$BA$608:$BA$786,APS!$B137,'Rekapitulasi Juni'!$BC$608:$BC$786)</f>
        <v>0</v>
      </c>
      <c r="FA137" s="324">
        <f>SUMIF('Rekapitulasi Juni'!$BA$608:$BA$786,APS!$B137,'Rekapitulasi Juni'!$BF$608:$BF$786)</f>
        <v>0</v>
      </c>
      <c r="FB137" s="325">
        <f t="shared" si="188"/>
        <v>0</v>
      </c>
      <c r="FC137" s="325">
        <f t="shared" si="189"/>
        <v>0</v>
      </c>
      <c r="FD137" s="27"/>
      <c r="FE137" s="27"/>
      <c r="FF137" s="27"/>
      <c r="FG137" s="27"/>
      <c r="FH137" s="27"/>
      <c r="FI137" s="27"/>
      <c r="FJ137" s="41">
        <f t="shared" si="190"/>
        <v>0</v>
      </c>
      <c r="FK137" s="41">
        <f t="shared" si="191"/>
        <v>0</v>
      </c>
      <c r="FL137" s="41">
        <f t="shared" si="192"/>
        <v>0</v>
      </c>
      <c r="FM137" s="41">
        <f t="shared" si="193"/>
        <v>0</v>
      </c>
      <c r="FN137" s="41">
        <f t="shared" si="194"/>
        <v>0</v>
      </c>
      <c r="FO137" s="41">
        <f t="shared" si="195"/>
        <v>0</v>
      </c>
      <c r="FP137" s="180">
        <f t="shared" si="196"/>
        <v>0</v>
      </c>
      <c r="FQ137" s="27"/>
      <c r="FR137" s="27"/>
      <c r="FS137" s="324">
        <f>SUMIF('Rekapitulasi Juni'!$D$804:$D$984,APS!$B137,'Rekapitulasi Juni'!$E$804:$E$984)</f>
        <v>0</v>
      </c>
      <c r="FT137" s="324">
        <f>SUMIF('Rekapitulasi Juni'!$D$804:$D$984,APS!$B137,'Rekapitulasi Juni'!$F$804:$F$984)</f>
        <v>0</v>
      </c>
      <c r="FU137" s="27"/>
      <c r="FV137" s="325">
        <f t="shared" si="197"/>
        <v>0</v>
      </c>
      <c r="FW137" s="325">
        <f t="shared" si="198"/>
        <v>0</v>
      </c>
      <c r="FX137" s="27"/>
      <c r="FY137" s="324">
        <f>SUMIF('Rekapitulasi Juni'!$U$804:$U$984,APS!$B137,'Rekapitulasi Juni'!$V$804:$V$984)</f>
        <v>0</v>
      </c>
      <c r="FZ137" s="324">
        <f>SUMIF('Rekapitulasi Juni'!$U$804:$U$984,APS!$B137,'Rekapitulasi Juni'!$W$804:$W$984)</f>
        <v>0</v>
      </c>
      <c r="GA137" s="27"/>
      <c r="GB137" s="325">
        <f t="shared" si="199"/>
        <v>0</v>
      </c>
      <c r="GC137" s="325">
        <f t="shared" si="200"/>
        <v>0</v>
      </c>
      <c r="GD137" s="27"/>
      <c r="GE137" s="324">
        <f>SUMIF('Rekapitulasi Juni'!$AL$804:$AL$984,APS!$B137,'Rekapitulasi Juni'!$AM$804:$AM$984)</f>
        <v>0</v>
      </c>
      <c r="GF137" s="324">
        <f>SUMIF('Rekapitulasi Juni'!$AL$804:$AL$984,APS!$B137,'Rekapitulasi Juni'!$AN$804:$AN$984)</f>
        <v>0</v>
      </c>
      <c r="GG137" s="27"/>
      <c r="GH137" s="325">
        <f t="shared" si="125"/>
        <v>0</v>
      </c>
      <c r="GI137" s="325">
        <f t="shared" si="126"/>
        <v>0</v>
      </c>
      <c r="GJ137" s="27"/>
      <c r="GK137" s="27"/>
      <c r="GL137" s="41">
        <f t="shared" si="201"/>
        <v>0</v>
      </c>
      <c r="GM137" s="41">
        <f t="shared" si="202"/>
        <v>0</v>
      </c>
      <c r="GN137" s="41">
        <f t="shared" si="203"/>
        <v>0</v>
      </c>
      <c r="GO137" s="41">
        <f t="shared" si="204"/>
        <v>0</v>
      </c>
      <c r="GP137" s="41">
        <f t="shared" si="205"/>
        <v>0</v>
      </c>
      <c r="GQ137" s="41">
        <f t="shared" si="206"/>
        <v>0</v>
      </c>
      <c r="GR137" s="180">
        <f t="shared" si="207"/>
        <v>0</v>
      </c>
      <c r="GS137" s="41">
        <f t="shared" si="127"/>
        <v>0</v>
      </c>
      <c r="GT137" s="41">
        <f t="shared" si="128"/>
        <v>0</v>
      </c>
      <c r="GU137" s="41">
        <f t="shared" si="129"/>
        <v>0</v>
      </c>
      <c r="GV137" s="41">
        <f t="shared" si="130"/>
        <v>0</v>
      </c>
      <c r="GW137" s="41">
        <f t="shared" si="131"/>
        <v>0</v>
      </c>
      <c r="GX137" s="41">
        <f t="shared" si="132"/>
        <v>0</v>
      </c>
      <c r="GY137" s="180">
        <f t="shared" si="133"/>
        <v>0</v>
      </c>
      <c r="GZ137" s="41">
        <v>120</v>
      </c>
      <c r="HA137" s="32"/>
      <c r="HB137" s="42">
        <f t="shared" si="211"/>
        <v>0</v>
      </c>
      <c r="HC137" s="44"/>
    </row>
    <row r="138" spans="1:211" ht="15" customHeight="1">
      <c r="A138" s="31" t="s">
        <v>285</v>
      </c>
      <c r="B138" s="32" t="s">
        <v>286</v>
      </c>
      <c r="C138" s="31" t="s">
        <v>184</v>
      </c>
      <c r="D138" s="31" t="s">
        <v>1259</v>
      </c>
      <c r="E138" s="31" t="s">
        <v>43</v>
      </c>
      <c r="F138" s="31" t="s">
        <v>152</v>
      </c>
      <c r="G138" s="33">
        <v>10</v>
      </c>
      <c r="H138" s="33">
        <v>0</v>
      </c>
      <c r="I138" s="33">
        <v>0</v>
      </c>
      <c r="J138" s="34">
        <f>IFERROR(VLOOKUP(A138,#REF!,3,0),0)</f>
        <v>0</v>
      </c>
      <c r="K138" s="34">
        <f t="shared" si="118"/>
        <v>0</v>
      </c>
      <c r="L138" s="34">
        <v>0</v>
      </c>
      <c r="M138" s="34">
        <v>0</v>
      </c>
      <c r="N138" s="35">
        <f t="shared" si="119"/>
        <v>10</v>
      </c>
      <c r="O138" s="35">
        <f t="shared" si="120"/>
        <v>10</v>
      </c>
      <c r="P138" s="36">
        <v>10</v>
      </c>
      <c r="Q138" s="36">
        <f t="shared" si="134"/>
        <v>10</v>
      </c>
      <c r="R138" s="36"/>
      <c r="S138" s="37">
        <f ca="1">SUMIF(ROP!$D$6:$H$65536,A138,ROP!$J$6:$J$65536)</f>
        <v>0</v>
      </c>
      <c r="T138" s="37">
        <f>SUMIF(HASIL!$B:$B,APS!$B138&amp;RIGHT(APS!T$9,2),HASIL!$I:$I)</f>
        <v>0</v>
      </c>
      <c r="U138" s="37">
        <f>SUMIF(HASIL!$B:$B,APS!$B138&amp;RIGHT(APS!U$9,2),HASIL!$I:$I)</f>
        <v>0</v>
      </c>
      <c r="V138" s="37">
        <f>SUMIF(HASIL!$B:$B,APS!$B138&amp;RIGHT(APS!V$9,2),HASIL!$I:$I)</f>
        <v>0</v>
      </c>
      <c r="W138" s="37">
        <f>SUMIF(HASIL!$B:$B,APS!$B138&amp;RIGHT(APS!W$9,2),HASIL!$I:$I)</f>
        <v>0</v>
      </c>
      <c r="X138" s="38">
        <f t="shared" si="121"/>
        <v>0</v>
      </c>
      <c r="Y138" s="38">
        <f t="shared" si="122"/>
        <v>-10</v>
      </c>
      <c r="Z138" s="39">
        <f t="shared" si="209"/>
        <v>0</v>
      </c>
      <c r="AA138" s="39">
        <f t="shared" si="124"/>
        <v>10</v>
      </c>
      <c r="AB138" s="40">
        <f t="shared" si="210"/>
        <v>10</v>
      </c>
      <c r="AC138" s="27">
        <v>10</v>
      </c>
      <c r="AD138" s="27"/>
      <c r="AE138" s="27"/>
      <c r="AF138" s="27"/>
      <c r="AG138" s="27"/>
      <c r="AH138" s="27"/>
      <c r="AI138" s="324">
        <f>SUMIF('Rekapitulasi Juni'!$D$9:$D$192,APS!$B138,'Rekapitulasi Juni'!$E$9:$E$192)</f>
        <v>0</v>
      </c>
      <c r="AJ138" s="324">
        <f>SUMIF('Rekapitulasi Juni'!$D$9:$D$192,APS!$B138,'Rekapitulasi Juni'!$F$9:$F$192)</f>
        <v>0</v>
      </c>
      <c r="AK138" s="324">
        <f>SUMIF('Rekapitulasi Juni'!$D$9:$D$192,APS!$B138,'Rekapitulasi Juni'!$K$9:$K$192)</f>
        <v>0</v>
      </c>
      <c r="AL138" s="325">
        <f t="shared" si="135"/>
        <v>0</v>
      </c>
      <c r="AM138" s="325">
        <f t="shared" si="136"/>
        <v>0</v>
      </c>
      <c r="AN138" s="27"/>
      <c r="AO138" s="324">
        <f>SUMIF('Rekapitulasi Juni'!$U$9:$U$192,APS!$B138,'Rekapitulasi Juni'!$V$9:$V$192)</f>
        <v>0</v>
      </c>
      <c r="AP138" s="324">
        <f>SUMIF('Rekapitulasi Juni'!$U$9:$U$192,APS!$B138,'Rekapitulasi Juni'!$W$9:$W$192)</f>
        <v>0</v>
      </c>
      <c r="AQ138" s="27"/>
      <c r="AR138" s="325">
        <f t="shared" si="137"/>
        <v>0</v>
      </c>
      <c r="AS138" s="325">
        <f t="shared" si="138"/>
        <v>0</v>
      </c>
      <c r="AT138" s="27"/>
      <c r="AU138" s="324">
        <f>SUMIF('Rekapitulasi Juni'!$AL$9:$AL$192,APS!$B138,'Rekapitulasi Juni'!$AM$9:$AM$192)</f>
        <v>0</v>
      </c>
      <c r="AV138" s="324">
        <f>SUMIF('Rekapitulasi Juni'!$AL$9:$AL$192,APS!$B138,'Rekapitulasi Juni'!$AN$9:$AN$192)</f>
        <v>0</v>
      </c>
      <c r="AW138" s="27"/>
      <c r="AX138" s="325">
        <f t="shared" si="139"/>
        <v>0</v>
      </c>
      <c r="AY138" s="325">
        <f t="shared" si="140"/>
        <v>0</v>
      </c>
      <c r="AZ138" s="41">
        <f t="shared" si="141"/>
        <v>0</v>
      </c>
      <c r="BA138" s="41">
        <f t="shared" si="142"/>
        <v>0</v>
      </c>
      <c r="BB138" s="41">
        <f t="shared" si="143"/>
        <v>0</v>
      </c>
      <c r="BC138" s="41">
        <f t="shared" si="144"/>
        <v>0</v>
      </c>
      <c r="BD138" s="41">
        <f t="shared" si="145"/>
        <v>0</v>
      </c>
      <c r="BE138" s="41">
        <f t="shared" si="146"/>
        <v>0</v>
      </c>
      <c r="BF138" s="180">
        <f t="shared" si="147"/>
        <v>0</v>
      </c>
      <c r="BG138" s="27">
        <v>0</v>
      </c>
      <c r="BH138" s="27"/>
      <c r="BI138" s="324">
        <f>SUMIF('Rekapitulasi Juni'!$D$214:$D$393,APS!$B138,'Rekapitulasi Juni'!$E$214:$E$393)</f>
        <v>0</v>
      </c>
      <c r="BJ138" s="324">
        <f>SUMIF('Rekapitulasi Juni'!$D$214:$D$393,APS!$B138,'Rekapitulasi Juni'!$F$214:$F$393)</f>
        <v>0</v>
      </c>
      <c r="BK138" s="27"/>
      <c r="BL138" s="325">
        <f t="shared" si="148"/>
        <v>0</v>
      </c>
      <c r="BM138" s="325">
        <f t="shared" si="149"/>
        <v>0</v>
      </c>
      <c r="BN138" s="27"/>
      <c r="BO138" s="324">
        <f>SUMIF('Rekapitulasi Juni'!$U$214:$U$393,APS!$B138,'Rekapitulasi Juni'!$V$214:$V$393)</f>
        <v>0</v>
      </c>
      <c r="BP138" s="324">
        <f>SUMIF('Rekapitulasi Juni'!$U$214:$U$393,APS!$B138,'Rekapitulasi Juni'!$W$214:$W$393)</f>
        <v>0</v>
      </c>
      <c r="BQ138" s="27"/>
      <c r="BR138" s="325">
        <f t="shared" si="150"/>
        <v>0</v>
      </c>
      <c r="BS138" s="325">
        <f t="shared" si="151"/>
        <v>0</v>
      </c>
      <c r="BT138" s="27"/>
      <c r="BU138" s="324">
        <f>SUMIF('Rekapitulasi Juni'!$AL$214:$AL$393,APS!$B138,'Rekapitulasi Juni'!$AM$214:$AM$393)</f>
        <v>0</v>
      </c>
      <c r="BV138" s="324">
        <f>SUMIF('Rekapitulasi Juni'!$AL$214:$AL$393,APS!$B138,'Rekapitulasi Juni'!$AN$214:$AN$393)</f>
        <v>0</v>
      </c>
      <c r="BW138" s="27"/>
      <c r="BX138" s="325">
        <f t="shared" si="152"/>
        <v>0</v>
      </c>
      <c r="BY138" s="325">
        <f t="shared" si="153"/>
        <v>0</v>
      </c>
      <c r="BZ138" s="27">
        <v>10</v>
      </c>
      <c r="CA138" s="324">
        <f>SUMIF('Rekapitulasi Juni'!$BA$214:$BA$393,APS!$B138,'Rekapitulasi Juni'!$BB$214:$BB$393)</f>
        <v>0</v>
      </c>
      <c r="CB138" s="324">
        <f>SUMIF('Rekapitulasi Juni'!$BA$214:$BA$393,APS!$B138,'Rekapitulasi Juni'!$BC$214:$BC$393)</f>
        <v>0</v>
      </c>
      <c r="CC138" s="27"/>
      <c r="CD138" s="325">
        <f t="shared" si="154"/>
        <v>0</v>
      </c>
      <c r="CE138" s="325">
        <f t="shared" si="155"/>
        <v>0</v>
      </c>
      <c r="CF138" s="27"/>
      <c r="CG138" s="324">
        <f>SUMIF('Rekapitulasi Juni'!$BP$214:$BP$393,APS!$B138,'Rekapitulasi Juni'!$BQ$214:$BQ$393)</f>
        <v>0</v>
      </c>
      <c r="CH138" s="324">
        <f>SUMIF('Rekapitulasi Juni'!$BP$214:$BP$393,APS!$B138,'Rekapitulasi Juni'!$BR$214:$BR$393)</f>
        <v>0</v>
      </c>
      <c r="CI138" s="27"/>
      <c r="CJ138" s="325">
        <f t="shared" si="156"/>
        <v>0</v>
      </c>
      <c r="CK138" s="325">
        <f t="shared" si="157"/>
        <v>0</v>
      </c>
      <c r="CL138" s="41">
        <f t="shared" si="158"/>
        <v>10</v>
      </c>
      <c r="CM138" s="41">
        <f t="shared" si="159"/>
        <v>0</v>
      </c>
      <c r="CN138" s="41">
        <f t="shared" si="160"/>
        <v>0</v>
      </c>
      <c r="CO138" s="41">
        <f t="shared" si="161"/>
        <v>0</v>
      </c>
      <c r="CP138" s="41">
        <f t="shared" si="162"/>
        <v>0</v>
      </c>
      <c r="CQ138" s="41">
        <f t="shared" si="163"/>
        <v>-10</v>
      </c>
      <c r="CR138" s="180">
        <f t="shared" si="164"/>
        <v>0</v>
      </c>
      <c r="CS138" s="27">
        <v>0</v>
      </c>
      <c r="CT138" s="27"/>
      <c r="CU138" s="324">
        <f>SUMIF('Rekapitulasi Juni'!$D$410:$D$588,APS!$B138,'Rekapitulasi Juni'!$E$410:$E$588)</f>
        <v>0</v>
      </c>
      <c r="CV138" s="324">
        <f>SUMIF('Rekapitulasi Juni'!$D$410:$D$588,APS!$B138,'Rekapitulasi Juni'!$F$410:$F$588)</f>
        <v>0</v>
      </c>
      <c r="CW138" s="27"/>
      <c r="CX138" s="325">
        <f t="shared" si="165"/>
        <v>0</v>
      </c>
      <c r="CY138" s="325">
        <f t="shared" si="166"/>
        <v>0</v>
      </c>
      <c r="CZ138" s="27"/>
      <c r="DA138" s="324">
        <f>SUMIF('Rekapitulasi Juni'!$U$410:$U$588,APS!$B138,'Rekapitulasi Juni'!$V$410:$V$588)</f>
        <v>10</v>
      </c>
      <c r="DB138" s="324">
        <f>SUMIF('Rekapitulasi Juni'!$U$410:$U$588,APS!$B138,'Rekapitulasi Juni'!$W$410:$W$588)</f>
        <v>10</v>
      </c>
      <c r="DC138" s="27"/>
      <c r="DD138" s="325">
        <f t="shared" si="167"/>
        <v>0</v>
      </c>
      <c r="DE138" s="325">
        <f t="shared" si="168"/>
        <v>100</v>
      </c>
      <c r="DF138" s="27"/>
      <c r="DG138" s="324">
        <f>SUMIF('Rekapitulasi Juni'!$AL$410:$AL$588,APS!$B138,'Rekapitulasi Juni'!$AM$410:$AM$588)</f>
        <v>0</v>
      </c>
      <c r="DH138" s="324">
        <f>SUMIF('Rekapitulasi Juni'!$AL$410:$AL$588,APS!$B138,'Rekapitulasi Juni'!$AN$410:$AN$588)</f>
        <v>0</v>
      </c>
      <c r="DI138" s="27"/>
      <c r="DJ138" s="325">
        <f t="shared" si="169"/>
        <v>0</v>
      </c>
      <c r="DK138" s="325">
        <f t="shared" si="170"/>
        <v>0</v>
      </c>
      <c r="DL138" s="27"/>
      <c r="DM138" s="324">
        <f>SUMIF('Rekapitulasi Juni'!$BA$410:$BA$588,APS!$B138,'Rekapitulasi Juni'!$BB$410:$BB$588)</f>
        <v>0</v>
      </c>
      <c r="DN138" s="324">
        <f>SUMIF('Rekapitulasi Juni'!$BA$410:$BA$588,APS!$B138,'Rekapitulasi Juni'!$BC$410:$BC$588)</f>
        <v>0</v>
      </c>
      <c r="DO138" s="324">
        <f>SUMIF('Rekapitulasi Juni'!$BA$410:$BA$588,APS!$B138,'Rekapitulasi Juni'!$BF$410:$BF$588)</f>
        <v>0</v>
      </c>
      <c r="DP138" s="325">
        <f t="shared" si="171"/>
        <v>0</v>
      </c>
      <c r="DQ138" s="325">
        <f t="shared" si="172"/>
        <v>0</v>
      </c>
      <c r="DR138" s="27"/>
      <c r="DS138" s="324">
        <f>SUMIF('Rekapitulasi Juni'!$BP$410:$BP$588,APS!$B138,'Rekapitulasi Juni'!$BQ$410:$BQ$588)</f>
        <v>0</v>
      </c>
      <c r="DT138" s="324">
        <f>SUMIF('Rekapitulasi Juni'!$BP$410:$BP$588,APS!$B138,'Rekapitulasi Juni'!$BR$410:$BR$588)</f>
        <v>0</v>
      </c>
      <c r="DU138" s="27"/>
      <c r="DV138" s="325">
        <f t="shared" si="173"/>
        <v>0</v>
      </c>
      <c r="DW138" s="325">
        <f t="shared" si="174"/>
        <v>0</v>
      </c>
      <c r="DX138" s="41">
        <f t="shared" si="175"/>
        <v>0</v>
      </c>
      <c r="DY138" s="41">
        <f t="shared" si="176"/>
        <v>10</v>
      </c>
      <c r="DZ138" s="41">
        <f t="shared" si="177"/>
        <v>10</v>
      </c>
      <c r="EA138" s="41">
        <f t="shared" si="178"/>
        <v>0</v>
      </c>
      <c r="EB138" s="41">
        <f t="shared" si="179"/>
        <v>10</v>
      </c>
      <c r="EC138" s="41">
        <f t="shared" si="180"/>
        <v>10</v>
      </c>
      <c r="ED138" s="180">
        <f t="shared" si="181"/>
        <v>0</v>
      </c>
      <c r="EE138" s="27">
        <v>0</v>
      </c>
      <c r="EF138" s="27"/>
      <c r="EG138" s="324">
        <f>SUMIF('Rekapitulasi Juni'!$D$608:$D$786,APS!$B138,'Rekapitulasi Juni'!$E$608:$E$786)</f>
        <v>0</v>
      </c>
      <c r="EH138" s="324">
        <f>SUMIF('Rekapitulasi Juni'!$D$608:$D$786,APS!$B138,'Rekapitulasi Juni'!$F$608:$F$786)</f>
        <v>0</v>
      </c>
      <c r="EI138" s="27"/>
      <c r="EJ138" s="325">
        <f t="shared" si="182"/>
        <v>0</v>
      </c>
      <c r="EK138" s="325">
        <f t="shared" si="183"/>
        <v>0</v>
      </c>
      <c r="EL138" s="27"/>
      <c r="EM138" s="324">
        <f>SUMIF('Rekapitulasi Juni'!$U$608:$U$786,APS!$B138,'Rekapitulasi Juni'!$V$608:$V$786)</f>
        <v>0</v>
      </c>
      <c r="EN138" s="324">
        <f>SUMIF('Rekapitulasi Juni'!$U$608:$U$786,APS!$B138,'Rekapitulasi Juni'!$W$608:$W$786)</f>
        <v>0</v>
      </c>
      <c r="EO138" s="27"/>
      <c r="EP138" s="325">
        <f t="shared" si="184"/>
        <v>0</v>
      </c>
      <c r="EQ138" s="325">
        <f t="shared" si="185"/>
        <v>0</v>
      </c>
      <c r="ER138" s="27"/>
      <c r="ES138" s="324">
        <f>SUMIF('Rekapitulasi Juni'!$AL$608:$AL$786,APS!$B138,'Rekapitulasi Juni'!$AM$608:$AM$786)</f>
        <v>0</v>
      </c>
      <c r="ET138" s="324">
        <f>SUMIF('Rekapitulasi Juni'!$AL$608:$AL$786,APS!$B138,'Rekapitulasi Juni'!$AN$608:$AN$786)</f>
        <v>0</v>
      </c>
      <c r="EU138" s="27"/>
      <c r="EV138" s="325">
        <f t="shared" si="186"/>
        <v>0</v>
      </c>
      <c r="EW138" s="325">
        <f t="shared" si="187"/>
        <v>0</v>
      </c>
      <c r="EX138" s="27"/>
      <c r="EY138" s="324">
        <f>SUMIF('Rekapitulasi Juni'!$BA$608:$BA$786,APS!$B138,'Rekapitulasi Juni'!$BB$608:$BB$786)</f>
        <v>0</v>
      </c>
      <c r="EZ138" s="324">
        <f>SUMIF('Rekapitulasi Juni'!$BA$608:$BA$786,APS!$B138,'Rekapitulasi Juni'!$BC$608:$BC$786)</f>
        <v>0</v>
      </c>
      <c r="FA138" s="324">
        <f>SUMIF('Rekapitulasi Juni'!$BA$608:$BA$786,APS!$B138,'Rekapitulasi Juni'!$BF$608:$BF$786)</f>
        <v>0</v>
      </c>
      <c r="FB138" s="325">
        <f t="shared" si="188"/>
        <v>0</v>
      </c>
      <c r="FC138" s="325">
        <f t="shared" si="189"/>
        <v>0</v>
      </c>
      <c r="FD138" s="27"/>
      <c r="FE138" s="27"/>
      <c r="FF138" s="27"/>
      <c r="FG138" s="27"/>
      <c r="FH138" s="27"/>
      <c r="FI138" s="27"/>
      <c r="FJ138" s="41">
        <f t="shared" si="190"/>
        <v>0</v>
      </c>
      <c r="FK138" s="41">
        <f t="shared" si="191"/>
        <v>0</v>
      </c>
      <c r="FL138" s="41">
        <f t="shared" si="192"/>
        <v>0</v>
      </c>
      <c r="FM138" s="41">
        <f t="shared" si="193"/>
        <v>0</v>
      </c>
      <c r="FN138" s="41">
        <f t="shared" si="194"/>
        <v>0</v>
      </c>
      <c r="FO138" s="41">
        <f t="shared" si="195"/>
        <v>0</v>
      </c>
      <c r="FP138" s="180">
        <f t="shared" si="196"/>
        <v>0</v>
      </c>
      <c r="FQ138" s="27"/>
      <c r="FR138" s="27"/>
      <c r="FS138" s="324">
        <f>SUMIF('Rekapitulasi Juni'!$D$804:$D$984,APS!$B138,'Rekapitulasi Juni'!$E$804:$E$984)</f>
        <v>0</v>
      </c>
      <c r="FT138" s="324">
        <f>SUMIF('Rekapitulasi Juni'!$D$804:$D$984,APS!$B138,'Rekapitulasi Juni'!$F$804:$F$984)</f>
        <v>0</v>
      </c>
      <c r="FU138" s="27"/>
      <c r="FV138" s="325">
        <f t="shared" si="197"/>
        <v>0</v>
      </c>
      <c r="FW138" s="325">
        <f t="shared" si="198"/>
        <v>0</v>
      </c>
      <c r="FX138" s="27"/>
      <c r="FY138" s="324">
        <f>SUMIF('Rekapitulasi Juni'!$U$804:$U$984,APS!$B138,'Rekapitulasi Juni'!$V$804:$V$984)</f>
        <v>0</v>
      </c>
      <c r="FZ138" s="324">
        <f>SUMIF('Rekapitulasi Juni'!$U$804:$U$984,APS!$B138,'Rekapitulasi Juni'!$W$804:$W$984)</f>
        <v>0</v>
      </c>
      <c r="GA138" s="27"/>
      <c r="GB138" s="325">
        <f t="shared" si="199"/>
        <v>0</v>
      </c>
      <c r="GC138" s="325">
        <f t="shared" si="200"/>
        <v>0</v>
      </c>
      <c r="GD138" s="27"/>
      <c r="GE138" s="324">
        <f>SUMIF('Rekapitulasi Juni'!$AL$804:$AL$984,APS!$B138,'Rekapitulasi Juni'!$AM$804:$AM$984)</f>
        <v>0</v>
      </c>
      <c r="GF138" s="324">
        <f>SUMIF('Rekapitulasi Juni'!$AL$804:$AL$984,APS!$B138,'Rekapitulasi Juni'!$AN$804:$AN$984)</f>
        <v>0</v>
      </c>
      <c r="GG138" s="27"/>
      <c r="GH138" s="325">
        <f t="shared" si="125"/>
        <v>0</v>
      </c>
      <c r="GI138" s="325">
        <f t="shared" si="126"/>
        <v>0</v>
      </c>
      <c r="GJ138" s="27"/>
      <c r="GK138" s="27"/>
      <c r="GL138" s="41">
        <f t="shared" si="201"/>
        <v>0</v>
      </c>
      <c r="GM138" s="41">
        <f t="shared" si="202"/>
        <v>0</v>
      </c>
      <c r="GN138" s="41">
        <f t="shared" si="203"/>
        <v>0</v>
      </c>
      <c r="GO138" s="41">
        <f t="shared" si="204"/>
        <v>0</v>
      </c>
      <c r="GP138" s="41">
        <f t="shared" si="205"/>
        <v>0</v>
      </c>
      <c r="GQ138" s="41">
        <f t="shared" si="206"/>
        <v>0</v>
      </c>
      <c r="GR138" s="180">
        <f t="shared" si="207"/>
        <v>0</v>
      </c>
      <c r="GS138" s="41">
        <f t="shared" si="127"/>
        <v>10</v>
      </c>
      <c r="GT138" s="41">
        <f t="shared" si="128"/>
        <v>10</v>
      </c>
      <c r="GU138" s="41">
        <f t="shared" si="129"/>
        <v>10</v>
      </c>
      <c r="GV138" s="41">
        <f t="shared" si="130"/>
        <v>0</v>
      </c>
      <c r="GW138" s="41">
        <f t="shared" si="131"/>
        <v>10</v>
      </c>
      <c r="GX138" s="41">
        <f t="shared" si="132"/>
        <v>0</v>
      </c>
      <c r="GY138" s="180">
        <f t="shared" si="133"/>
        <v>100</v>
      </c>
      <c r="GZ138" s="41">
        <v>121</v>
      </c>
      <c r="HA138" s="32" t="s">
        <v>1315</v>
      </c>
      <c r="HB138" s="42">
        <f t="shared" si="211"/>
        <v>0</v>
      </c>
      <c r="HC138" s="44"/>
    </row>
    <row r="139" spans="1:211" ht="15" customHeight="1">
      <c r="A139" s="31" t="s">
        <v>287</v>
      </c>
      <c r="B139" s="32" t="s">
        <v>288</v>
      </c>
      <c r="C139" s="31" t="s">
        <v>184</v>
      </c>
      <c r="D139" s="31" t="s">
        <v>1259</v>
      </c>
      <c r="E139" s="31" t="s">
        <v>43</v>
      </c>
      <c r="F139" s="31" t="s">
        <v>152</v>
      </c>
      <c r="G139" s="33">
        <v>10</v>
      </c>
      <c r="H139" s="33">
        <v>0</v>
      </c>
      <c r="I139" s="33">
        <v>0</v>
      </c>
      <c r="J139" s="34">
        <f>IFERROR(VLOOKUP(A139,#REF!,3,0),0)</f>
        <v>0</v>
      </c>
      <c r="K139" s="34">
        <f t="shared" si="118"/>
        <v>10</v>
      </c>
      <c r="L139" s="34">
        <v>0</v>
      </c>
      <c r="M139" s="34">
        <v>10</v>
      </c>
      <c r="N139" s="35">
        <f t="shared" si="119"/>
        <v>0</v>
      </c>
      <c r="O139" s="35">
        <f t="shared" si="120"/>
        <v>0</v>
      </c>
      <c r="P139" s="36">
        <v>0</v>
      </c>
      <c r="Q139" s="36">
        <f t="shared" si="134"/>
        <v>10</v>
      </c>
      <c r="R139" s="36"/>
      <c r="S139" s="37">
        <f ca="1">SUMIF(ROP!$D$6:$H$65536,A139,ROP!$J$6:$J$65536)</f>
        <v>0</v>
      </c>
      <c r="T139" s="37">
        <f>SUMIF(HASIL!$B:$B,APS!$B139&amp;RIGHT(APS!T$9,2),HASIL!$I:$I)</f>
        <v>0</v>
      </c>
      <c r="U139" s="37">
        <f>SUMIF(HASIL!$B:$B,APS!$B139&amp;RIGHT(APS!U$9,2),HASIL!$I:$I)</f>
        <v>0</v>
      </c>
      <c r="V139" s="37">
        <f>SUMIF(HASIL!$B:$B,APS!$B139&amp;RIGHT(APS!V$9,2),HASIL!$I:$I)</f>
        <v>0</v>
      </c>
      <c r="W139" s="37">
        <f>SUMIF(HASIL!$B:$B,APS!$B139&amp;RIGHT(APS!W$9,2),HASIL!$I:$I)</f>
        <v>0</v>
      </c>
      <c r="X139" s="38">
        <f t="shared" si="121"/>
        <v>0</v>
      </c>
      <c r="Y139" s="38">
        <f t="shared" si="122"/>
        <v>-10</v>
      </c>
      <c r="Z139" s="39">
        <f t="shared" si="209"/>
        <v>0</v>
      </c>
      <c r="AA139" s="39">
        <f t="shared" si="124"/>
        <v>10</v>
      </c>
      <c r="AB139" s="40">
        <f t="shared" si="210"/>
        <v>0</v>
      </c>
      <c r="AC139" s="27">
        <v>0</v>
      </c>
      <c r="AD139" s="27"/>
      <c r="AE139" s="27"/>
      <c r="AF139" s="27"/>
      <c r="AG139" s="27"/>
      <c r="AH139" s="27"/>
      <c r="AI139" s="324">
        <f>SUMIF('Rekapitulasi Juni'!$D$9:$D$192,APS!$B139,'Rekapitulasi Juni'!$E$9:$E$192)</f>
        <v>0</v>
      </c>
      <c r="AJ139" s="324">
        <f>SUMIF('Rekapitulasi Juni'!$D$9:$D$192,APS!$B139,'Rekapitulasi Juni'!$F$9:$F$192)</f>
        <v>0</v>
      </c>
      <c r="AK139" s="324">
        <f>SUMIF('Rekapitulasi Juni'!$D$9:$D$192,APS!$B139,'Rekapitulasi Juni'!$K$9:$K$192)</f>
        <v>0</v>
      </c>
      <c r="AL139" s="325">
        <f t="shared" si="135"/>
        <v>0</v>
      </c>
      <c r="AM139" s="325">
        <f t="shared" si="136"/>
        <v>0</v>
      </c>
      <c r="AN139" s="27"/>
      <c r="AO139" s="324">
        <f>SUMIF('Rekapitulasi Juni'!$U$9:$U$192,APS!$B139,'Rekapitulasi Juni'!$V$9:$V$192)</f>
        <v>0</v>
      </c>
      <c r="AP139" s="324">
        <f>SUMIF('Rekapitulasi Juni'!$U$9:$U$192,APS!$B139,'Rekapitulasi Juni'!$W$9:$W$192)</f>
        <v>0</v>
      </c>
      <c r="AQ139" s="27"/>
      <c r="AR139" s="325">
        <f t="shared" si="137"/>
        <v>0</v>
      </c>
      <c r="AS139" s="325">
        <f t="shared" si="138"/>
        <v>0</v>
      </c>
      <c r="AT139" s="27"/>
      <c r="AU139" s="324">
        <f>SUMIF('Rekapitulasi Juni'!$AL$9:$AL$192,APS!$B139,'Rekapitulasi Juni'!$AM$9:$AM$192)</f>
        <v>0</v>
      </c>
      <c r="AV139" s="324">
        <f>SUMIF('Rekapitulasi Juni'!$AL$9:$AL$192,APS!$B139,'Rekapitulasi Juni'!$AN$9:$AN$192)</f>
        <v>0</v>
      </c>
      <c r="AW139" s="27"/>
      <c r="AX139" s="325">
        <f t="shared" si="139"/>
        <v>0</v>
      </c>
      <c r="AY139" s="325">
        <f t="shared" si="140"/>
        <v>0</v>
      </c>
      <c r="AZ139" s="41">
        <f t="shared" si="141"/>
        <v>0</v>
      </c>
      <c r="BA139" s="41">
        <f t="shared" si="142"/>
        <v>0</v>
      </c>
      <c r="BB139" s="41">
        <f t="shared" si="143"/>
        <v>0</v>
      </c>
      <c r="BC139" s="41">
        <f t="shared" si="144"/>
        <v>0</v>
      </c>
      <c r="BD139" s="41">
        <f t="shared" si="145"/>
        <v>0</v>
      </c>
      <c r="BE139" s="41">
        <f t="shared" si="146"/>
        <v>0</v>
      </c>
      <c r="BF139" s="180">
        <f t="shared" si="147"/>
        <v>0</v>
      </c>
      <c r="BG139" s="27">
        <v>0</v>
      </c>
      <c r="BH139" s="27"/>
      <c r="BI139" s="324">
        <f>SUMIF('Rekapitulasi Juni'!$D$214:$D$393,APS!$B139,'Rekapitulasi Juni'!$E$214:$E$393)</f>
        <v>0</v>
      </c>
      <c r="BJ139" s="324">
        <f>SUMIF('Rekapitulasi Juni'!$D$214:$D$393,APS!$B139,'Rekapitulasi Juni'!$F$214:$F$393)</f>
        <v>0</v>
      </c>
      <c r="BK139" s="27"/>
      <c r="BL139" s="325">
        <f t="shared" si="148"/>
        <v>0</v>
      </c>
      <c r="BM139" s="325">
        <f t="shared" si="149"/>
        <v>0</v>
      </c>
      <c r="BN139" s="27"/>
      <c r="BO139" s="324">
        <f>SUMIF('Rekapitulasi Juni'!$U$214:$U$393,APS!$B139,'Rekapitulasi Juni'!$V$214:$V$393)</f>
        <v>0</v>
      </c>
      <c r="BP139" s="324">
        <f>SUMIF('Rekapitulasi Juni'!$U$214:$U$393,APS!$B139,'Rekapitulasi Juni'!$W$214:$W$393)</f>
        <v>0</v>
      </c>
      <c r="BQ139" s="27"/>
      <c r="BR139" s="325">
        <f t="shared" si="150"/>
        <v>0</v>
      </c>
      <c r="BS139" s="325">
        <f t="shared" si="151"/>
        <v>0</v>
      </c>
      <c r="BT139" s="27"/>
      <c r="BU139" s="324">
        <f>SUMIF('Rekapitulasi Juni'!$AL$214:$AL$393,APS!$B139,'Rekapitulasi Juni'!$AM$214:$AM$393)</f>
        <v>0</v>
      </c>
      <c r="BV139" s="324">
        <f>SUMIF('Rekapitulasi Juni'!$AL$214:$AL$393,APS!$B139,'Rekapitulasi Juni'!$AN$214:$AN$393)</f>
        <v>0</v>
      </c>
      <c r="BW139" s="27"/>
      <c r="BX139" s="325">
        <f t="shared" si="152"/>
        <v>0</v>
      </c>
      <c r="BY139" s="325">
        <f t="shared" si="153"/>
        <v>0</v>
      </c>
      <c r="BZ139" s="27"/>
      <c r="CA139" s="324">
        <f>SUMIF('Rekapitulasi Juni'!$BA$214:$BA$393,APS!$B139,'Rekapitulasi Juni'!$BB$214:$BB$393)</f>
        <v>0</v>
      </c>
      <c r="CB139" s="324">
        <f>SUMIF('Rekapitulasi Juni'!$BA$214:$BA$393,APS!$B139,'Rekapitulasi Juni'!$BC$214:$BC$393)</f>
        <v>0</v>
      </c>
      <c r="CC139" s="27"/>
      <c r="CD139" s="325">
        <f t="shared" si="154"/>
        <v>0</v>
      </c>
      <c r="CE139" s="325">
        <f t="shared" si="155"/>
        <v>0</v>
      </c>
      <c r="CF139" s="27"/>
      <c r="CG139" s="324">
        <f>SUMIF('Rekapitulasi Juni'!$BP$214:$BP$393,APS!$B139,'Rekapitulasi Juni'!$BQ$214:$BQ$393)</f>
        <v>0</v>
      </c>
      <c r="CH139" s="324">
        <f>SUMIF('Rekapitulasi Juni'!$BP$214:$BP$393,APS!$B139,'Rekapitulasi Juni'!$BR$214:$BR$393)</f>
        <v>0</v>
      </c>
      <c r="CI139" s="27"/>
      <c r="CJ139" s="325">
        <f t="shared" si="156"/>
        <v>0</v>
      </c>
      <c r="CK139" s="325">
        <f t="shared" si="157"/>
        <v>0</v>
      </c>
      <c r="CL139" s="41">
        <f t="shared" si="158"/>
        <v>0</v>
      </c>
      <c r="CM139" s="41">
        <f t="shared" si="159"/>
        <v>0</v>
      </c>
      <c r="CN139" s="41">
        <f t="shared" si="160"/>
        <v>0</v>
      </c>
      <c r="CO139" s="41">
        <f t="shared" si="161"/>
        <v>0</v>
      </c>
      <c r="CP139" s="41">
        <f t="shared" si="162"/>
        <v>0</v>
      </c>
      <c r="CQ139" s="41">
        <f t="shared" si="163"/>
        <v>0</v>
      </c>
      <c r="CR139" s="180">
        <f t="shared" si="164"/>
        <v>0</v>
      </c>
      <c r="CS139" s="27">
        <v>0</v>
      </c>
      <c r="CT139" s="27"/>
      <c r="CU139" s="324">
        <f>SUMIF('Rekapitulasi Juni'!$D$410:$D$588,APS!$B139,'Rekapitulasi Juni'!$E$410:$E$588)</f>
        <v>0</v>
      </c>
      <c r="CV139" s="324">
        <f>SUMIF('Rekapitulasi Juni'!$D$410:$D$588,APS!$B139,'Rekapitulasi Juni'!$F$410:$F$588)</f>
        <v>0</v>
      </c>
      <c r="CW139" s="27"/>
      <c r="CX139" s="325">
        <f t="shared" si="165"/>
        <v>0</v>
      </c>
      <c r="CY139" s="325">
        <f t="shared" si="166"/>
        <v>0</v>
      </c>
      <c r="CZ139" s="27"/>
      <c r="DA139" s="324">
        <f>SUMIF('Rekapitulasi Juni'!$U$410:$U$588,APS!$B139,'Rekapitulasi Juni'!$V$410:$V$588)</f>
        <v>0</v>
      </c>
      <c r="DB139" s="324">
        <f>SUMIF('Rekapitulasi Juni'!$U$410:$U$588,APS!$B139,'Rekapitulasi Juni'!$W$410:$W$588)</f>
        <v>0</v>
      </c>
      <c r="DC139" s="27"/>
      <c r="DD139" s="325">
        <f t="shared" si="167"/>
        <v>0</v>
      </c>
      <c r="DE139" s="325">
        <f t="shared" si="168"/>
        <v>0</v>
      </c>
      <c r="DF139" s="27">
        <v>10</v>
      </c>
      <c r="DG139" s="324">
        <f>SUMIF('Rekapitulasi Juni'!$AL$410:$AL$588,APS!$B139,'Rekapitulasi Juni'!$AM$410:$AM$588)</f>
        <v>0</v>
      </c>
      <c r="DH139" s="324">
        <f>SUMIF('Rekapitulasi Juni'!$AL$410:$AL$588,APS!$B139,'Rekapitulasi Juni'!$AN$410:$AN$588)</f>
        <v>0</v>
      </c>
      <c r="DI139" s="27"/>
      <c r="DJ139" s="325">
        <f t="shared" si="169"/>
        <v>0</v>
      </c>
      <c r="DK139" s="325">
        <f t="shared" si="170"/>
        <v>0</v>
      </c>
      <c r="DL139" s="27"/>
      <c r="DM139" s="324">
        <f>SUMIF('Rekapitulasi Juni'!$BA$410:$BA$588,APS!$B139,'Rekapitulasi Juni'!$BB$410:$BB$588)</f>
        <v>0</v>
      </c>
      <c r="DN139" s="324">
        <f>SUMIF('Rekapitulasi Juni'!$BA$410:$BA$588,APS!$B139,'Rekapitulasi Juni'!$BC$410:$BC$588)</f>
        <v>0</v>
      </c>
      <c r="DO139" s="324">
        <f>SUMIF('Rekapitulasi Juni'!$BA$410:$BA$588,APS!$B139,'Rekapitulasi Juni'!$BF$410:$BF$588)</f>
        <v>0</v>
      </c>
      <c r="DP139" s="325">
        <f t="shared" si="171"/>
        <v>0</v>
      </c>
      <c r="DQ139" s="325">
        <f t="shared" si="172"/>
        <v>0</v>
      </c>
      <c r="DR139" s="27"/>
      <c r="DS139" s="324">
        <f>SUMIF('Rekapitulasi Juni'!$BP$410:$BP$588,APS!$B139,'Rekapitulasi Juni'!$BQ$410:$BQ$588)</f>
        <v>0</v>
      </c>
      <c r="DT139" s="324">
        <f>SUMIF('Rekapitulasi Juni'!$BP$410:$BP$588,APS!$B139,'Rekapitulasi Juni'!$BR$410:$BR$588)</f>
        <v>0</v>
      </c>
      <c r="DU139" s="27"/>
      <c r="DV139" s="325">
        <f t="shared" si="173"/>
        <v>0</v>
      </c>
      <c r="DW139" s="325">
        <f t="shared" si="174"/>
        <v>0</v>
      </c>
      <c r="DX139" s="41">
        <f t="shared" si="175"/>
        <v>10</v>
      </c>
      <c r="DY139" s="41">
        <f t="shared" si="176"/>
        <v>0</v>
      </c>
      <c r="DZ139" s="41">
        <f t="shared" si="177"/>
        <v>0</v>
      </c>
      <c r="EA139" s="41">
        <f t="shared" si="178"/>
        <v>0</v>
      </c>
      <c r="EB139" s="41">
        <f t="shared" si="179"/>
        <v>0</v>
      </c>
      <c r="EC139" s="41">
        <f t="shared" si="180"/>
        <v>-10</v>
      </c>
      <c r="ED139" s="180">
        <f t="shared" si="181"/>
        <v>0</v>
      </c>
      <c r="EE139" s="27">
        <v>0</v>
      </c>
      <c r="EF139" s="27"/>
      <c r="EG139" s="324">
        <f>SUMIF('Rekapitulasi Juni'!$D$608:$D$786,APS!$B139,'Rekapitulasi Juni'!$E$608:$E$786)</f>
        <v>0</v>
      </c>
      <c r="EH139" s="324">
        <f>SUMIF('Rekapitulasi Juni'!$D$608:$D$786,APS!$B139,'Rekapitulasi Juni'!$F$608:$F$786)</f>
        <v>0</v>
      </c>
      <c r="EI139" s="27"/>
      <c r="EJ139" s="325">
        <f t="shared" si="182"/>
        <v>0</v>
      </c>
      <c r="EK139" s="325">
        <f t="shared" si="183"/>
        <v>0</v>
      </c>
      <c r="EL139" s="27"/>
      <c r="EM139" s="324">
        <f>SUMIF('Rekapitulasi Juni'!$U$608:$U$786,APS!$B139,'Rekapitulasi Juni'!$V$608:$V$786)</f>
        <v>0</v>
      </c>
      <c r="EN139" s="324">
        <f>SUMIF('Rekapitulasi Juni'!$U$608:$U$786,APS!$B139,'Rekapitulasi Juni'!$W$608:$W$786)</f>
        <v>0</v>
      </c>
      <c r="EO139" s="27"/>
      <c r="EP139" s="325">
        <f t="shared" si="184"/>
        <v>0</v>
      </c>
      <c r="EQ139" s="325">
        <f t="shared" si="185"/>
        <v>0</v>
      </c>
      <c r="ER139" s="27"/>
      <c r="ES139" s="324">
        <f>SUMIF('Rekapitulasi Juni'!$AL$608:$AL$786,APS!$B139,'Rekapitulasi Juni'!$AM$608:$AM$786)</f>
        <v>1</v>
      </c>
      <c r="ET139" s="324">
        <f>SUMIF('Rekapitulasi Juni'!$AL$608:$AL$786,APS!$B139,'Rekapitulasi Juni'!$AN$608:$AN$786)</f>
        <v>0</v>
      </c>
      <c r="EU139" s="27"/>
      <c r="EV139" s="325">
        <f t="shared" si="186"/>
        <v>0</v>
      </c>
      <c r="EW139" s="325">
        <f t="shared" si="187"/>
        <v>0</v>
      </c>
      <c r="EX139" s="27"/>
      <c r="EY139" s="324">
        <f>SUMIF('Rekapitulasi Juni'!$BA$608:$BA$786,APS!$B139,'Rekapitulasi Juni'!$BB$608:$BB$786)</f>
        <v>0</v>
      </c>
      <c r="EZ139" s="324">
        <f>SUMIF('Rekapitulasi Juni'!$BA$608:$BA$786,APS!$B139,'Rekapitulasi Juni'!$BC$608:$BC$786)</f>
        <v>0</v>
      </c>
      <c r="FA139" s="324">
        <f>SUMIF('Rekapitulasi Juni'!$BA$608:$BA$786,APS!$B139,'Rekapitulasi Juni'!$BF$608:$BF$786)</f>
        <v>0</v>
      </c>
      <c r="FB139" s="325">
        <f t="shared" si="188"/>
        <v>0</v>
      </c>
      <c r="FC139" s="325">
        <f t="shared" si="189"/>
        <v>0</v>
      </c>
      <c r="FD139" s="27"/>
      <c r="FE139" s="27"/>
      <c r="FF139" s="27"/>
      <c r="FG139" s="27"/>
      <c r="FH139" s="27"/>
      <c r="FI139" s="27"/>
      <c r="FJ139" s="41">
        <f t="shared" si="190"/>
        <v>0</v>
      </c>
      <c r="FK139" s="41">
        <f t="shared" si="191"/>
        <v>1</v>
      </c>
      <c r="FL139" s="41">
        <f t="shared" si="192"/>
        <v>0</v>
      </c>
      <c r="FM139" s="41">
        <f t="shared" si="193"/>
        <v>0</v>
      </c>
      <c r="FN139" s="41">
        <f t="shared" si="194"/>
        <v>0</v>
      </c>
      <c r="FO139" s="41">
        <f t="shared" si="195"/>
        <v>0</v>
      </c>
      <c r="FP139" s="180">
        <f t="shared" si="196"/>
        <v>0</v>
      </c>
      <c r="FQ139" s="27"/>
      <c r="FR139" s="27"/>
      <c r="FS139" s="324">
        <f>SUMIF('Rekapitulasi Juni'!$D$804:$D$984,APS!$B139,'Rekapitulasi Juni'!$E$804:$E$984)</f>
        <v>0</v>
      </c>
      <c r="FT139" s="324">
        <f>SUMIF('Rekapitulasi Juni'!$D$804:$D$984,APS!$B139,'Rekapitulasi Juni'!$F$804:$F$984)</f>
        <v>0</v>
      </c>
      <c r="FU139" s="27"/>
      <c r="FV139" s="325">
        <f t="shared" si="197"/>
        <v>0</v>
      </c>
      <c r="FW139" s="325">
        <f t="shared" si="198"/>
        <v>0</v>
      </c>
      <c r="FX139" s="27"/>
      <c r="FY139" s="324">
        <f>SUMIF('Rekapitulasi Juni'!$U$804:$U$984,APS!$B139,'Rekapitulasi Juni'!$V$804:$V$984)</f>
        <v>0</v>
      </c>
      <c r="FZ139" s="324">
        <f>SUMIF('Rekapitulasi Juni'!$U$804:$U$984,APS!$B139,'Rekapitulasi Juni'!$W$804:$W$984)</f>
        <v>0</v>
      </c>
      <c r="GA139" s="27"/>
      <c r="GB139" s="325">
        <f t="shared" si="199"/>
        <v>0</v>
      </c>
      <c r="GC139" s="325">
        <f t="shared" si="200"/>
        <v>0</v>
      </c>
      <c r="GD139" s="27"/>
      <c r="GE139" s="324">
        <f>SUMIF('Rekapitulasi Juni'!$AL$804:$AL$984,APS!$B139,'Rekapitulasi Juni'!$AM$804:$AM$984)</f>
        <v>0</v>
      </c>
      <c r="GF139" s="324">
        <f>SUMIF('Rekapitulasi Juni'!$AL$804:$AL$984,APS!$B139,'Rekapitulasi Juni'!$AN$804:$AN$984)</f>
        <v>0</v>
      </c>
      <c r="GG139" s="27"/>
      <c r="GH139" s="325">
        <f t="shared" si="125"/>
        <v>0</v>
      </c>
      <c r="GI139" s="325">
        <f t="shared" si="126"/>
        <v>0</v>
      </c>
      <c r="GJ139" s="27"/>
      <c r="GK139" s="27"/>
      <c r="GL139" s="41">
        <f t="shared" si="201"/>
        <v>0</v>
      </c>
      <c r="GM139" s="41">
        <f t="shared" si="202"/>
        <v>0</v>
      </c>
      <c r="GN139" s="41">
        <f t="shared" si="203"/>
        <v>0</v>
      </c>
      <c r="GO139" s="41">
        <f t="shared" si="204"/>
        <v>0</v>
      </c>
      <c r="GP139" s="41">
        <f t="shared" si="205"/>
        <v>0</v>
      </c>
      <c r="GQ139" s="41">
        <f t="shared" si="206"/>
        <v>0</v>
      </c>
      <c r="GR139" s="180">
        <f t="shared" si="207"/>
        <v>0</v>
      </c>
      <c r="GS139" s="41">
        <f t="shared" si="127"/>
        <v>10</v>
      </c>
      <c r="GT139" s="41">
        <f t="shared" si="128"/>
        <v>1</v>
      </c>
      <c r="GU139" s="41">
        <f t="shared" si="129"/>
        <v>0</v>
      </c>
      <c r="GV139" s="41">
        <f t="shared" si="130"/>
        <v>0</v>
      </c>
      <c r="GW139" s="41">
        <f t="shared" si="131"/>
        <v>0</v>
      </c>
      <c r="GX139" s="41">
        <f t="shared" si="132"/>
        <v>-10</v>
      </c>
      <c r="GY139" s="180">
        <f t="shared" si="133"/>
        <v>0</v>
      </c>
      <c r="GZ139" s="41">
        <v>122</v>
      </c>
      <c r="HA139" s="32"/>
      <c r="HB139" s="42">
        <f t="shared" si="211"/>
        <v>0</v>
      </c>
      <c r="HC139" s="44"/>
    </row>
    <row r="140" spans="1:211" ht="15" hidden="1" customHeight="1">
      <c r="A140" s="31" t="s">
        <v>289</v>
      </c>
      <c r="B140" s="32" t="s">
        <v>290</v>
      </c>
      <c r="C140" s="31" t="s">
        <v>184</v>
      </c>
      <c r="D140" s="31" t="s">
        <v>1259</v>
      </c>
      <c r="E140" s="31" t="s">
        <v>43</v>
      </c>
      <c r="F140" s="31" t="s">
        <v>152</v>
      </c>
      <c r="G140" s="33">
        <v>0</v>
      </c>
      <c r="H140" s="33">
        <v>0</v>
      </c>
      <c r="I140" s="33">
        <v>0</v>
      </c>
      <c r="J140" s="34">
        <f>IFERROR(VLOOKUP(A140,#REF!,3,0),0)</f>
        <v>0</v>
      </c>
      <c r="K140" s="34">
        <f t="shared" si="118"/>
        <v>0</v>
      </c>
      <c r="L140" s="34">
        <v>0</v>
      </c>
      <c r="M140" s="34">
        <v>0</v>
      </c>
      <c r="N140" s="35">
        <f t="shared" si="119"/>
        <v>0</v>
      </c>
      <c r="O140" s="35">
        <f t="shared" si="120"/>
        <v>0</v>
      </c>
      <c r="P140" s="36">
        <v>0</v>
      </c>
      <c r="Q140" s="36">
        <f t="shared" si="134"/>
        <v>0</v>
      </c>
      <c r="R140" s="36"/>
      <c r="S140" s="37">
        <f ca="1">SUMIF(ROP!$D$6:$H$65536,A140,ROP!$J$6:$J$65536)</f>
        <v>0</v>
      </c>
      <c r="T140" s="37">
        <f>SUMIF(HASIL!$B:$B,APS!$B140&amp;RIGHT(APS!T$9,2),HASIL!$I:$I)</f>
        <v>0</v>
      </c>
      <c r="U140" s="37">
        <f>SUMIF(HASIL!$B:$B,APS!$B140&amp;RIGHT(APS!U$9,2),HASIL!$I:$I)</f>
        <v>0</v>
      </c>
      <c r="V140" s="37">
        <f>SUMIF(HASIL!$B:$B,APS!$B140&amp;RIGHT(APS!V$9,2),HASIL!$I:$I)</f>
        <v>0</v>
      </c>
      <c r="W140" s="37">
        <f>SUMIF(HASIL!$B:$B,APS!$B140&amp;RIGHT(APS!W$9,2),HASIL!$I:$I)</f>
        <v>0</v>
      </c>
      <c r="X140" s="38">
        <f t="shared" si="121"/>
        <v>0</v>
      </c>
      <c r="Y140" s="38">
        <f t="shared" si="122"/>
        <v>0</v>
      </c>
      <c r="Z140" s="39">
        <f t="shared" si="209"/>
        <v>0</v>
      </c>
      <c r="AA140" s="39">
        <f t="shared" ref="AA140:AA203" si="212">AZ140+CL140+DX140+FJ140+GL140</f>
        <v>0</v>
      </c>
      <c r="AB140" s="40">
        <f t="shared" si="210"/>
        <v>0</v>
      </c>
      <c r="AC140" s="27">
        <v>0</v>
      </c>
      <c r="AD140" s="27"/>
      <c r="AE140" s="27"/>
      <c r="AF140" s="27"/>
      <c r="AG140" s="27"/>
      <c r="AH140" s="27"/>
      <c r="AI140" s="324">
        <f>SUMIF('Rekapitulasi Juni'!$D$9:$D$192,APS!$B140,'Rekapitulasi Juni'!$E$9:$E$192)</f>
        <v>0</v>
      </c>
      <c r="AJ140" s="324">
        <f>SUMIF('Rekapitulasi Juni'!$D$9:$D$192,APS!$B140,'Rekapitulasi Juni'!$F$9:$F$192)</f>
        <v>0</v>
      </c>
      <c r="AK140" s="324">
        <f>SUMIF('Rekapitulasi Juni'!$D$9:$D$192,APS!$B140,'Rekapitulasi Juni'!$K$9:$K$192)</f>
        <v>0</v>
      </c>
      <c r="AL140" s="325">
        <f t="shared" si="135"/>
        <v>0</v>
      </c>
      <c r="AM140" s="325">
        <f t="shared" si="136"/>
        <v>0</v>
      </c>
      <c r="AN140" s="27"/>
      <c r="AO140" s="324">
        <f>SUMIF('Rekapitulasi Juni'!$U$9:$U$192,APS!$B140,'Rekapitulasi Juni'!$V$9:$V$192)</f>
        <v>0</v>
      </c>
      <c r="AP140" s="324">
        <f>SUMIF('Rekapitulasi Juni'!$U$9:$U$192,APS!$B140,'Rekapitulasi Juni'!$W$9:$W$192)</f>
        <v>0</v>
      </c>
      <c r="AQ140" s="27"/>
      <c r="AR140" s="325">
        <f t="shared" si="137"/>
        <v>0</v>
      </c>
      <c r="AS140" s="325">
        <f t="shared" si="138"/>
        <v>0</v>
      </c>
      <c r="AT140" s="27"/>
      <c r="AU140" s="324">
        <f>SUMIF('Rekapitulasi Juni'!$AL$9:$AL$192,APS!$B140,'Rekapitulasi Juni'!$AM$9:$AM$192)</f>
        <v>0</v>
      </c>
      <c r="AV140" s="324">
        <f>SUMIF('Rekapitulasi Juni'!$AL$9:$AL$192,APS!$B140,'Rekapitulasi Juni'!$AN$9:$AN$192)</f>
        <v>0</v>
      </c>
      <c r="AW140" s="27"/>
      <c r="AX140" s="325">
        <f t="shared" si="139"/>
        <v>0</v>
      </c>
      <c r="AY140" s="325">
        <f t="shared" si="140"/>
        <v>0</v>
      </c>
      <c r="AZ140" s="41">
        <f t="shared" si="141"/>
        <v>0</v>
      </c>
      <c r="BA140" s="41">
        <f t="shared" si="142"/>
        <v>0</v>
      </c>
      <c r="BB140" s="41">
        <f t="shared" si="143"/>
        <v>0</v>
      </c>
      <c r="BC140" s="41">
        <f t="shared" si="144"/>
        <v>0</v>
      </c>
      <c r="BD140" s="41">
        <f t="shared" si="145"/>
        <v>0</v>
      </c>
      <c r="BE140" s="41">
        <f t="shared" si="146"/>
        <v>0</v>
      </c>
      <c r="BF140" s="180">
        <f t="shared" si="147"/>
        <v>0</v>
      </c>
      <c r="BG140" s="27">
        <v>0</v>
      </c>
      <c r="BH140" s="27"/>
      <c r="BI140" s="324">
        <f>SUMIF('Rekapitulasi Juni'!$D$214:$D$393,APS!$B140,'Rekapitulasi Juni'!$E$214:$E$393)</f>
        <v>0</v>
      </c>
      <c r="BJ140" s="324">
        <f>SUMIF('Rekapitulasi Juni'!$D$214:$D$393,APS!$B140,'Rekapitulasi Juni'!$F$214:$F$393)</f>
        <v>0</v>
      </c>
      <c r="BK140" s="27"/>
      <c r="BL140" s="325">
        <f t="shared" si="148"/>
        <v>0</v>
      </c>
      <c r="BM140" s="325">
        <f t="shared" si="149"/>
        <v>0</v>
      </c>
      <c r="BN140" s="27"/>
      <c r="BO140" s="324">
        <f>SUMIF('Rekapitulasi Juni'!$U$214:$U$393,APS!$B140,'Rekapitulasi Juni'!$V$214:$V$393)</f>
        <v>0</v>
      </c>
      <c r="BP140" s="324">
        <f>SUMIF('Rekapitulasi Juni'!$U$214:$U$393,APS!$B140,'Rekapitulasi Juni'!$W$214:$W$393)</f>
        <v>0</v>
      </c>
      <c r="BQ140" s="27"/>
      <c r="BR140" s="325">
        <f t="shared" si="150"/>
        <v>0</v>
      </c>
      <c r="BS140" s="325">
        <f t="shared" si="151"/>
        <v>0</v>
      </c>
      <c r="BT140" s="27"/>
      <c r="BU140" s="324">
        <f>SUMIF('Rekapitulasi Juni'!$AL$214:$AL$393,APS!$B140,'Rekapitulasi Juni'!$AM$214:$AM$393)</f>
        <v>0</v>
      </c>
      <c r="BV140" s="324">
        <f>SUMIF('Rekapitulasi Juni'!$AL$214:$AL$393,APS!$B140,'Rekapitulasi Juni'!$AN$214:$AN$393)</f>
        <v>0</v>
      </c>
      <c r="BW140" s="27"/>
      <c r="BX140" s="325">
        <f t="shared" si="152"/>
        <v>0</v>
      </c>
      <c r="BY140" s="325">
        <f t="shared" si="153"/>
        <v>0</v>
      </c>
      <c r="BZ140" s="27"/>
      <c r="CA140" s="324">
        <f>SUMIF('Rekapitulasi Juni'!$BA$214:$BA$393,APS!$B140,'Rekapitulasi Juni'!$BB$214:$BB$393)</f>
        <v>0</v>
      </c>
      <c r="CB140" s="324">
        <f>SUMIF('Rekapitulasi Juni'!$BA$214:$BA$393,APS!$B140,'Rekapitulasi Juni'!$BC$214:$BC$393)</f>
        <v>0</v>
      </c>
      <c r="CC140" s="27"/>
      <c r="CD140" s="325">
        <f t="shared" si="154"/>
        <v>0</v>
      </c>
      <c r="CE140" s="325">
        <f t="shared" si="155"/>
        <v>0</v>
      </c>
      <c r="CF140" s="27"/>
      <c r="CG140" s="324">
        <f>SUMIF('Rekapitulasi Juni'!$BP$214:$BP$393,APS!$B140,'Rekapitulasi Juni'!$BQ$214:$BQ$393)</f>
        <v>0</v>
      </c>
      <c r="CH140" s="324">
        <f>SUMIF('Rekapitulasi Juni'!$BP$214:$BP$393,APS!$B140,'Rekapitulasi Juni'!$BR$214:$BR$393)</f>
        <v>0</v>
      </c>
      <c r="CI140" s="27"/>
      <c r="CJ140" s="325">
        <f t="shared" si="156"/>
        <v>0</v>
      </c>
      <c r="CK140" s="325">
        <f t="shared" si="157"/>
        <v>0</v>
      </c>
      <c r="CL140" s="41">
        <f t="shared" si="158"/>
        <v>0</v>
      </c>
      <c r="CM140" s="41">
        <f t="shared" si="159"/>
        <v>0</v>
      </c>
      <c r="CN140" s="41">
        <f t="shared" si="160"/>
        <v>0</v>
      </c>
      <c r="CO140" s="41">
        <f t="shared" si="161"/>
        <v>0</v>
      </c>
      <c r="CP140" s="41">
        <f t="shared" si="162"/>
        <v>0</v>
      </c>
      <c r="CQ140" s="41">
        <f t="shared" si="163"/>
        <v>0</v>
      </c>
      <c r="CR140" s="180">
        <f t="shared" si="164"/>
        <v>0</v>
      </c>
      <c r="CS140" s="27">
        <v>0</v>
      </c>
      <c r="CT140" s="27"/>
      <c r="CU140" s="324">
        <f>SUMIF('Rekapitulasi Juni'!$D$410:$D$588,APS!$B140,'Rekapitulasi Juni'!$E$410:$E$588)</f>
        <v>0</v>
      </c>
      <c r="CV140" s="324">
        <f>SUMIF('Rekapitulasi Juni'!$D$410:$D$588,APS!$B140,'Rekapitulasi Juni'!$F$410:$F$588)</f>
        <v>0</v>
      </c>
      <c r="CW140" s="27"/>
      <c r="CX140" s="325">
        <f t="shared" si="165"/>
        <v>0</v>
      </c>
      <c r="CY140" s="325">
        <f t="shared" si="166"/>
        <v>0</v>
      </c>
      <c r="CZ140" s="27"/>
      <c r="DA140" s="324">
        <f>SUMIF('Rekapitulasi Juni'!$U$410:$U$588,APS!$B140,'Rekapitulasi Juni'!$V$410:$V$588)</f>
        <v>0</v>
      </c>
      <c r="DB140" s="324">
        <f>SUMIF('Rekapitulasi Juni'!$U$410:$U$588,APS!$B140,'Rekapitulasi Juni'!$W$410:$W$588)</f>
        <v>0</v>
      </c>
      <c r="DC140" s="27"/>
      <c r="DD140" s="325">
        <f t="shared" si="167"/>
        <v>0</v>
      </c>
      <c r="DE140" s="325">
        <f t="shared" si="168"/>
        <v>0</v>
      </c>
      <c r="DF140" s="27"/>
      <c r="DG140" s="324">
        <f>SUMIF('Rekapitulasi Juni'!$AL$410:$AL$588,APS!$B140,'Rekapitulasi Juni'!$AM$410:$AM$588)</f>
        <v>0</v>
      </c>
      <c r="DH140" s="324">
        <f>SUMIF('Rekapitulasi Juni'!$AL$410:$AL$588,APS!$B140,'Rekapitulasi Juni'!$AN$410:$AN$588)</f>
        <v>0</v>
      </c>
      <c r="DI140" s="27"/>
      <c r="DJ140" s="325">
        <f t="shared" si="169"/>
        <v>0</v>
      </c>
      <c r="DK140" s="325">
        <f t="shared" si="170"/>
        <v>0</v>
      </c>
      <c r="DL140" s="27"/>
      <c r="DM140" s="324">
        <f>SUMIF('Rekapitulasi Juni'!$BA$410:$BA$588,APS!$B140,'Rekapitulasi Juni'!$BB$410:$BB$588)</f>
        <v>0</v>
      </c>
      <c r="DN140" s="324">
        <f>SUMIF('Rekapitulasi Juni'!$BA$410:$BA$588,APS!$B140,'Rekapitulasi Juni'!$BC$410:$BC$588)</f>
        <v>0</v>
      </c>
      <c r="DO140" s="324">
        <f>SUMIF('Rekapitulasi Juni'!$BA$410:$BA$588,APS!$B140,'Rekapitulasi Juni'!$BF$410:$BF$588)</f>
        <v>0</v>
      </c>
      <c r="DP140" s="325">
        <f t="shared" si="171"/>
        <v>0</v>
      </c>
      <c r="DQ140" s="325">
        <f t="shared" si="172"/>
        <v>0</v>
      </c>
      <c r="DR140" s="27"/>
      <c r="DS140" s="324">
        <f>SUMIF('Rekapitulasi Juni'!$BP$410:$BP$588,APS!$B140,'Rekapitulasi Juni'!$BQ$410:$BQ$588)</f>
        <v>0</v>
      </c>
      <c r="DT140" s="324">
        <f>SUMIF('Rekapitulasi Juni'!$BP$410:$BP$588,APS!$B140,'Rekapitulasi Juni'!$BR$410:$BR$588)</f>
        <v>0</v>
      </c>
      <c r="DU140" s="27"/>
      <c r="DV140" s="325">
        <f t="shared" si="173"/>
        <v>0</v>
      </c>
      <c r="DW140" s="325">
        <f t="shared" si="174"/>
        <v>0</v>
      </c>
      <c r="DX140" s="41">
        <f t="shared" si="175"/>
        <v>0</v>
      </c>
      <c r="DY140" s="41">
        <f t="shared" si="176"/>
        <v>0</v>
      </c>
      <c r="DZ140" s="41">
        <f t="shared" si="177"/>
        <v>0</v>
      </c>
      <c r="EA140" s="41">
        <f t="shared" si="178"/>
        <v>0</v>
      </c>
      <c r="EB140" s="41">
        <f t="shared" si="179"/>
        <v>0</v>
      </c>
      <c r="EC140" s="41">
        <f t="shared" si="180"/>
        <v>0</v>
      </c>
      <c r="ED140" s="180">
        <f t="shared" si="181"/>
        <v>0</v>
      </c>
      <c r="EE140" s="27">
        <v>0</v>
      </c>
      <c r="EF140" s="27"/>
      <c r="EG140" s="324">
        <f>SUMIF('Rekapitulasi Juni'!$D$608:$D$786,APS!$B140,'Rekapitulasi Juni'!$E$608:$E$786)</f>
        <v>0</v>
      </c>
      <c r="EH140" s="324">
        <f>SUMIF('Rekapitulasi Juni'!$D$608:$D$786,APS!$B140,'Rekapitulasi Juni'!$F$608:$F$786)</f>
        <v>0</v>
      </c>
      <c r="EI140" s="27"/>
      <c r="EJ140" s="325">
        <f t="shared" si="182"/>
        <v>0</v>
      </c>
      <c r="EK140" s="325">
        <f t="shared" si="183"/>
        <v>0</v>
      </c>
      <c r="EL140" s="27"/>
      <c r="EM140" s="324">
        <f>SUMIF('Rekapitulasi Juni'!$U$608:$U$786,APS!$B140,'Rekapitulasi Juni'!$V$608:$V$786)</f>
        <v>0</v>
      </c>
      <c r="EN140" s="324">
        <f>SUMIF('Rekapitulasi Juni'!$U$608:$U$786,APS!$B140,'Rekapitulasi Juni'!$W$608:$W$786)</f>
        <v>0</v>
      </c>
      <c r="EO140" s="27"/>
      <c r="EP140" s="325">
        <f t="shared" si="184"/>
        <v>0</v>
      </c>
      <c r="EQ140" s="325">
        <f t="shared" si="185"/>
        <v>0</v>
      </c>
      <c r="ER140" s="27"/>
      <c r="ES140" s="324">
        <f>SUMIF('Rekapitulasi Juni'!$AL$608:$AL$786,APS!$B140,'Rekapitulasi Juni'!$AM$608:$AM$786)</f>
        <v>0</v>
      </c>
      <c r="ET140" s="324">
        <f>SUMIF('Rekapitulasi Juni'!$AL$608:$AL$786,APS!$B140,'Rekapitulasi Juni'!$AN$608:$AN$786)</f>
        <v>0</v>
      </c>
      <c r="EU140" s="27"/>
      <c r="EV140" s="325">
        <f t="shared" si="186"/>
        <v>0</v>
      </c>
      <c r="EW140" s="325">
        <f t="shared" si="187"/>
        <v>0</v>
      </c>
      <c r="EX140" s="27"/>
      <c r="EY140" s="324">
        <f>SUMIF('Rekapitulasi Juni'!$BA$608:$BA$786,APS!$B140,'Rekapitulasi Juni'!$BB$608:$BB$786)</f>
        <v>0</v>
      </c>
      <c r="EZ140" s="324">
        <f>SUMIF('Rekapitulasi Juni'!$BA$608:$BA$786,APS!$B140,'Rekapitulasi Juni'!$BC$608:$BC$786)</f>
        <v>0</v>
      </c>
      <c r="FA140" s="324">
        <f>SUMIF('Rekapitulasi Juni'!$BA$608:$BA$786,APS!$B140,'Rekapitulasi Juni'!$BF$608:$BF$786)</f>
        <v>0</v>
      </c>
      <c r="FB140" s="325">
        <f t="shared" si="188"/>
        <v>0</v>
      </c>
      <c r="FC140" s="325">
        <f t="shared" si="189"/>
        <v>0</v>
      </c>
      <c r="FD140" s="27"/>
      <c r="FE140" s="27"/>
      <c r="FF140" s="27"/>
      <c r="FG140" s="27"/>
      <c r="FH140" s="27"/>
      <c r="FI140" s="27"/>
      <c r="FJ140" s="41">
        <f t="shared" si="190"/>
        <v>0</v>
      </c>
      <c r="FK140" s="41">
        <f t="shared" si="191"/>
        <v>0</v>
      </c>
      <c r="FL140" s="41">
        <f t="shared" si="192"/>
        <v>0</v>
      </c>
      <c r="FM140" s="41">
        <f t="shared" si="193"/>
        <v>0</v>
      </c>
      <c r="FN140" s="41">
        <f t="shared" si="194"/>
        <v>0</v>
      </c>
      <c r="FO140" s="41">
        <f t="shared" si="195"/>
        <v>0</v>
      </c>
      <c r="FP140" s="180">
        <f t="shared" si="196"/>
        <v>0</v>
      </c>
      <c r="FQ140" s="27"/>
      <c r="FR140" s="27"/>
      <c r="FS140" s="324">
        <f>SUMIF('Rekapitulasi Juni'!$D$804:$D$984,APS!$B140,'Rekapitulasi Juni'!$E$804:$E$984)</f>
        <v>0</v>
      </c>
      <c r="FT140" s="324">
        <f>SUMIF('Rekapitulasi Juni'!$D$804:$D$984,APS!$B140,'Rekapitulasi Juni'!$F$804:$F$984)</f>
        <v>0</v>
      </c>
      <c r="FU140" s="27"/>
      <c r="FV140" s="325">
        <f t="shared" si="197"/>
        <v>0</v>
      </c>
      <c r="FW140" s="325">
        <f t="shared" si="198"/>
        <v>0</v>
      </c>
      <c r="FX140" s="27"/>
      <c r="FY140" s="324">
        <f>SUMIF('Rekapitulasi Juni'!$U$804:$U$984,APS!$B140,'Rekapitulasi Juni'!$V$804:$V$984)</f>
        <v>0</v>
      </c>
      <c r="FZ140" s="324">
        <f>SUMIF('Rekapitulasi Juni'!$U$804:$U$984,APS!$B140,'Rekapitulasi Juni'!$W$804:$W$984)</f>
        <v>0</v>
      </c>
      <c r="GA140" s="27"/>
      <c r="GB140" s="325">
        <f t="shared" si="199"/>
        <v>0</v>
      </c>
      <c r="GC140" s="325">
        <f t="shared" si="200"/>
        <v>0</v>
      </c>
      <c r="GD140" s="27"/>
      <c r="GE140" s="324">
        <f>SUMIF('Rekapitulasi Juni'!$AL$804:$AL$984,APS!$B140,'Rekapitulasi Juni'!$AM$804:$AM$984)</f>
        <v>0</v>
      </c>
      <c r="GF140" s="324">
        <f>SUMIF('Rekapitulasi Juni'!$AL$804:$AL$984,APS!$B140,'Rekapitulasi Juni'!$AN$804:$AN$984)</f>
        <v>0</v>
      </c>
      <c r="GG140" s="27"/>
      <c r="GH140" s="325">
        <f t="shared" ref="GH140:GH203" si="213">IF(GD140=0,0,((GF140+GG140)/GD140)*100)</f>
        <v>0</v>
      </c>
      <c r="GI140" s="325">
        <f t="shared" ref="GI140:GI203" si="214">IF(GE140=0,0,((GF140+GG140)/GE140)*100)</f>
        <v>0</v>
      </c>
      <c r="GJ140" s="27"/>
      <c r="GK140" s="27"/>
      <c r="GL140" s="41">
        <f t="shared" si="201"/>
        <v>0</v>
      </c>
      <c r="GM140" s="41">
        <f t="shared" si="202"/>
        <v>0</v>
      </c>
      <c r="GN140" s="41">
        <f t="shared" si="203"/>
        <v>0</v>
      </c>
      <c r="GO140" s="41">
        <f t="shared" si="204"/>
        <v>0</v>
      </c>
      <c r="GP140" s="41">
        <f t="shared" si="205"/>
        <v>0</v>
      </c>
      <c r="GQ140" s="41">
        <f t="shared" si="206"/>
        <v>0</v>
      </c>
      <c r="GR140" s="180">
        <f t="shared" si="207"/>
        <v>0</v>
      </c>
      <c r="GS140" s="41">
        <f t="shared" ref="GS140:GS203" si="215">AZ140+CL140+DX140+FJ140+GL140</f>
        <v>0</v>
      </c>
      <c r="GT140" s="41">
        <f t="shared" ref="GT140:GT203" si="216">BA140+CM140+DY140+FK140+GM140</f>
        <v>0</v>
      </c>
      <c r="GU140" s="41">
        <f t="shared" ref="GU140:GU203" si="217">BB140+CN140+DZ140+FL140+GN140</f>
        <v>0</v>
      </c>
      <c r="GV140" s="41">
        <f t="shared" ref="GV140:GV203" si="218">BC140+CO140+EA140+FM140+GO140</f>
        <v>0</v>
      </c>
      <c r="GW140" s="41">
        <f t="shared" ref="GW140:GW203" si="219">BD140+CP140+EB140+FN140+GP140</f>
        <v>0</v>
      </c>
      <c r="GX140" s="41">
        <f t="shared" ref="GX140:GX203" si="220">GW140-Q140</f>
        <v>0</v>
      </c>
      <c r="GY140" s="180">
        <f t="shared" ref="GY140:GY203" si="221">IF(Q140=0,0,((GW140)/Q140)*100)</f>
        <v>0</v>
      </c>
      <c r="GZ140" s="41">
        <v>123</v>
      </c>
      <c r="HA140" s="32"/>
      <c r="HB140" s="42">
        <f t="shared" si="211"/>
        <v>0</v>
      </c>
      <c r="HC140" s="44"/>
    </row>
    <row r="141" spans="1:211" ht="15" customHeight="1">
      <c r="A141" s="31" t="s">
        <v>291</v>
      </c>
      <c r="B141" s="32" t="s">
        <v>292</v>
      </c>
      <c r="C141" s="31" t="s">
        <v>184</v>
      </c>
      <c r="D141" s="31" t="s">
        <v>1259</v>
      </c>
      <c r="E141" s="31" t="s">
        <v>43</v>
      </c>
      <c r="F141" s="31" t="s">
        <v>152</v>
      </c>
      <c r="G141" s="33">
        <v>126</v>
      </c>
      <c r="H141" s="33">
        <v>0</v>
      </c>
      <c r="I141" s="33">
        <v>0</v>
      </c>
      <c r="J141" s="34">
        <f>IFERROR(VLOOKUP(A141,#REF!,3,0),0)</f>
        <v>0</v>
      </c>
      <c r="K141" s="34">
        <f t="shared" si="118"/>
        <v>0</v>
      </c>
      <c r="L141" s="34">
        <v>0</v>
      </c>
      <c r="M141" s="34">
        <v>0</v>
      </c>
      <c r="N141" s="35">
        <f t="shared" si="119"/>
        <v>126</v>
      </c>
      <c r="O141" s="35">
        <f t="shared" si="120"/>
        <v>126</v>
      </c>
      <c r="P141" s="36">
        <v>50</v>
      </c>
      <c r="Q141" s="36">
        <f t="shared" ref="Q141:Q204" si="222">IF(P141+K141&lt;0,0,P141+K141)+R141</f>
        <v>50</v>
      </c>
      <c r="R141" s="36"/>
      <c r="S141" s="37">
        <f ca="1">SUMIF(ROP!$D$6:$H$65536,A141,ROP!$J$6:$J$65536)</f>
        <v>0</v>
      </c>
      <c r="T141" s="37">
        <f>SUMIF(HASIL!$B:$B,APS!$B141&amp;RIGHT(APS!T$9,2),HASIL!$I:$I)</f>
        <v>0</v>
      </c>
      <c r="U141" s="37">
        <f>SUMIF(HASIL!$B:$B,APS!$B141&amp;RIGHT(APS!U$9,2),HASIL!$I:$I)</f>
        <v>0</v>
      </c>
      <c r="V141" s="37">
        <f>SUMIF(HASIL!$B:$B,APS!$B141&amp;RIGHT(APS!V$9,2),HASIL!$I:$I)</f>
        <v>0</v>
      </c>
      <c r="W141" s="37">
        <f>SUMIF(HASIL!$B:$B,APS!$B141&amp;RIGHT(APS!W$9,2),HASIL!$I:$I)</f>
        <v>0</v>
      </c>
      <c r="X141" s="38">
        <f t="shared" si="121"/>
        <v>0</v>
      </c>
      <c r="Y141" s="38">
        <f t="shared" si="122"/>
        <v>-50</v>
      </c>
      <c r="Z141" s="39">
        <f t="shared" si="209"/>
        <v>0</v>
      </c>
      <c r="AA141" s="39">
        <f t="shared" si="212"/>
        <v>50</v>
      </c>
      <c r="AB141" s="40">
        <f t="shared" si="210"/>
        <v>50</v>
      </c>
      <c r="AC141" s="27">
        <v>0</v>
      </c>
      <c r="AD141" s="27"/>
      <c r="AE141" s="27"/>
      <c r="AF141" s="27"/>
      <c r="AG141" s="27"/>
      <c r="AH141" s="27"/>
      <c r="AI141" s="324">
        <f>SUMIF('Rekapitulasi Juni'!$D$9:$D$192,APS!$B141,'Rekapitulasi Juni'!$E$9:$E$192)</f>
        <v>0</v>
      </c>
      <c r="AJ141" s="324">
        <f>SUMIF('Rekapitulasi Juni'!$D$9:$D$192,APS!$B141,'Rekapitulasi Juni'!$F$9:$F$192)</f>
        <v>0</v>
      </c>
      <c r="AK141" s="324">
        <f>SUMIF('Rekapitulasi Juni'!$D$9:$D$192,APS!$B141,'Rekapitulasi Juni'!$K$9:$K$192)</f>
        <v>0</v>
      </c>
      <c r="AL141" s="325">
        <f t="shared" ref="AL141:AL204" si="223">IF(AH141=0,0,((AJ141+AK141)/AH141)*100)</f>
        <v>0</v>
      </c>
      <c r="AM141" s="325">
        <f t="shared" ref="AM141:AM204" si="224">IF(AI141=0,0,((AJ141+AK141)/AI141)*100)</f>
        <v>0</v>
      </c>
      <c r="AN141" s="27"/>
      <c r="AO141" s="324">
        <f>SUMIF('Rekapitulasi Juni'!$U$9:$U$192,APS!$B141,'Rekapitulasi Juni'!$V$9:$V$192)</f>
        <v>0</v>
      </c>
      <c r="AP141" s="324">
        <f>SUMIF('Rekapitulasi Juni'!$U$9:$U$192,APS!$B141,'Rekapitulasi Juni'!$W$9:$W$192)</f>
        <v>0</v>
      </c>
      <c r="AQ141" s="27"/>
      <c r="AR141" s="325">
        <f t="shared" ref="AR141:AR204" si="225">IF(AN141=0,0,((AP141+AQ141)/AN141)*100)</f>
        <v>0</v>
      </c>
      <c r="AS141" s="325">
        <f t="shared" ref="AS141:AS204" si="226">IF(AO141=0,0,((AP141+AQ141)/AO141)*100)</f>
        <v>0</v>
      </c>
      <c r="AT141" s="27"/>
      <c r="AU141" s="324">
        <f>SUMIF('Rekapitulasi Juni'!$AL$9:$AL$192,APS!$B141,'Rekapitulasi Juni'!$AM$9:$AM$192)</f>
        <v>0</v>
      </c>
      <c r="AV141" s="324">
        <f>SUMIF('Rekapitulasi Juni'!$AL$9:$AL$192,APS!$B141,'Rekapitulasi Juni'!$AN$9:$AN$192)</f>
        <v>0</v>
      </c>
      <c r="AW141" s="27"/>
      <c r="AX141" s="325">
        <f t="shared" ref="AX141:AX204" si="227">IF(AT141=0,0,((AV141+AW141)/AT141)*100)</f>
        <v>0</v>
      </c>
      <c r="AY141" s="325">
        <f t="shared" ref="AY141:AY204" si="228">IF(AU141=0,0,((AV141+AW141)/AU141)*100)</f>
        <v>0</v>
      </c>
      <c r="AZ141" s="41">
        <f t="shared" ref="AZ141:AZ204" si="229">AH141+AN141+AT141</f>
        <v>0</v>
      </c>
      <c r="BA141" s="41">
        <f t="shared" ref="BA141:BA204" si="230">AI141+AO141+AU141</f>
        <v>0</v>
      </c>
      <c r="BB141" s="41">
        <f t="shared" ref="BB141:BB204" si="231">AJ141+AP141+AV141</f>
        <v>0</v>
      </c>
      <c r="BC141" s="41">
        <f t="shared" ref="BC141:BC204" si="232">AK141+AQ141+AW141</f>
        <v>0</v>
      </c>
      <c r="BD141" s="41">
        <f t="shared" ref="BD141:BD204" si="233">BB141+BC141</f>
        <v>0</v>
      </c>
      <c r="BE141" s="41">
        <f t="shared" ref="BE141:BE204" si="234">BD141-AZ141</f>
        <v>0</v>
      </c>
      <c r="BF141" s="180">
        <f t="shared" ref="BF141:BF204" si="235">IF(AZ141=0,0,((BD141)/AZ141)*100)</f>
        <v>0</v>
      </c>
      <c r="BG141" s="27">
        <v>0</v>
      </c>
      <c r="BH141" s="27"/>
      <c r="BI141" s="324">
        <f>SUMIF('Rekapitulasi Juni'!$D$214:$D$393,APS!$B141,'Rekapitulasi Juni'!$E$214:$E$393)</f>
        <v>0</v>
      </c>
      <c r="BJ141" s="324">
        <f>SUMIF('Rekapitulasi Juni'!$D$214:$D$393,APS!$B141,'Rekapitulasi Juni'!$F$214:$F$393)</f>
        <v>0</v>
      </c>
      <c r="BK141" s="27"/>
      <c r="BL141" s="325">
        <f t="shared" ref="BL141:BL204" si="236">IF(BH141=0,0,((BJ141+BK141)/BH141)*100)</f>
        <v>0</v>
      </c>
      <c r="BM141" s="325">
        <f t="shared" ref="BM141:BM204" si="237">IF(BI141=0,0,((BJ141+BK141)/BI141)*100)</f>
        <v>0</v>
      </c>
      <c r="BN141" s="27"/>
      <c r="BO141" s="324">
        <f>SUMIF('Rekapitulasi Juni'!$U$214:$U$393,APS!$B141,'Rekapitulasi Juni'!$V$214:$V$393)</f>
        <v>0</v>
      </c>
      <c r="BP141" s="324">
        <f>SUMIF('Rekapitulasi Juni'!$U$214:$U$393,APS!$B141,'Rekapitulasi Juni'!$W$214:$W$393)</f>
        <v>0</v>
      </c>
      <c r="BQ141" s="27"/>
      <c r="BR141" s="325">
        <f t="shared" ref="BR141:BR204" si="238">IF(BN141=0,0,((BP141+BQ141)/BN141)*100)</f>
        <v>0</v>
      </c>
      <c r="BS141" s="325">
        <f t="shared" ref="BS141:BS204" si="239">IF(BO141=0,0,((BP141+BQ141)/BO141)*100)</f>
        <v>0</v>
      </c>
      <c r="BT141" s="27"/>
      <c r="BU141" s="324">
        <f>SUMIF('Rekapitulasi Juni'!$AL$214:$AL$393,APS!$B141,'Rekapitulasi Juni'!$AM$214:$AM$393)</f>
        <v>0</v>
      </c>
      <c r="BV141" s="324">
        <f>SUMIF('Rekapitulasi Juni'!$AL$214:$AL$393,APS!$B141,'Rekapitulasi Juni'!$AN$214:$AN$393)</f>
        <v>0</v>
      </c>
      <c r="BW141" s="27"/>
      <c r="BX141" s="325">
        <f t="shared" ref="BX141:BX204" si="240">IF(BT141=0,0,((BV141+BW141)/BT141)*100)</f>
        <v>0</v>
      </c>
      <c r="BY141" s="325">
        <f t="shared" ref="BY141:BY204" si="241">IF(BU141=0,0,((BV141+BW141)/BU141)*100)</f>
        <v>0</v>
      </c>
      <c r="BZ141" s="27"/>
      <c r="CA141" s="324">
        <f>SUMIF('Rekapitulasi Juni'!$BA$214:$BA$393,APS!$B141,'Rekapitulasi Juni'!$BB$214:$BB$393)</f>
        <v>0</v>
      </c>
      <c r="CB141" s="324">
        <f>SUMIF('Rekapitulasi Juni'!$BA$214:$BA$393,APS!$B141,'Rekapitulasi Juni'!$BC$214:$BC$393)</f>
        <v>0</v>
      </c>
      <c r="CC141" s="27"/>
      <c r="CD141" s="325">
        <f t="shared" ref="CD141:CD204" si="242">IF(BZ141=0,0,((CB141+CC141)/BZ141)*100)</f>
        <v>0</v>
      </c>
      <c r="CE141" s="325">
        <f t="shared" ref="CE141:CE204" si="243">IF(CA141=0,0,((CB141+CC141)/CA141)*100)</f>
        <v>0</v>
      </c>
      <c r="CF141" s="27"/>
      <c r="CG141" s="324">
        <f>SUMIF('Rekapitulasi Juni'!$BP$214:$BP$393,APS!$B141,'Rekapitulasi Juni'!$BQ$214:$BQ$393)</f>
        <v>0</v>
      </c>
      <c r="CH141" s="324">
        <f>SUMIF('Rekapitulasi Juni'!$BP$214:$BP$393,APS!$B141,'Rekapitulasi Juni'!$BR$214:$BR$393)</f>
        <v>60</v>
      </c>
      <c r="CI141" s="27"/>
      <c r="CJ141" s="325">
        <f t="shared" ref="CJ141:CJ204" si="244">IF(CF141=0,0,((CH141+CI141)/CF141)*100)</f>
        <v>0</v>
      </c>
      <c r="CK141" s="325">
        <f t="shared" ref="CK141:CK204" si="245">IF(CG141=0,0,((CH141+CI141)/CG141)*100)</f>
        <v>0</v>
      </c>
      <c r="CL141" s="41">
        <f t="shared" ref="CL141:CL204" si="246">BH141+BN141+BT141+BZ141+CF141</f>
        <v>0</v>
      </c>
      <c r="CM141" s="41">
        <f t="shared" ref="CM141:CM204" si="247">BI141+BO141+BU141+CA141+CG141</f>
        <v>0</v>
      </c>
      <c r="CN141" s="41">
        <f t="shared" ref="CN141:CN204" si="248">BJ141+BP141+BV141+CB141+CH141</f>
        <v>60</v>
      </c>
      <c r="CO141" s="41">
        <f t="shared" ref="CO141:CO204" si="249">BK141+BQ141+BW141+CC141+CI141</f>
        <v>0</v>
      </c>
      <c r="CP141" s="41">
        <f t="shared" ref="CP141:CP204" si="250">CN141+CO141</f>
        <v>60</v>
      </c>
      <c r="CQ141" s="41">
        <f t="shared" ref="CQ141:CQ204" si="251">CP141-CL141</f>
        <v>60</v>
      </c>
      <c r="CR141" s="180">
        <f t="shared" ref="CR141:CR204" si="252">IF(CL141=0,0,((CP141)/CL141)*100)</f>
        <v>0</v>
      </c>
      <c r="CS141" s="27">
        <v>0</v>
      </c>
      <c r="CT141" s="27"/>
      <c r="CU141" s="324">
        <f>SUMIF('Rekapitulasi Juni'!$D$410:$D$588,APS!$B141,'Rekapitulasi Juni'!$E$410:$E$588)</f>
        <v>50</v>
      </c>
      <c r="CV141" s="324">
        <f>SUMIF('Rekapitulasi Juni'!$D$410:$D$588,APS!$B141,'Rekapitulasi Juni'!$F$410:$F$588)</f>
        <v>0</v>
      </c>
      <c r="CW141" s="27"/>
      <c r="CX141" s="325">
        <f t="shared" ref="CX141:CX204" si="253">IF(CT141=0,0,((CV141+CW141)/CT141)*100)</f>
        <v>0</v>
      </c>
      <c r="CY141" s="325">
        <f t="shared" ref="CY141:CY204" si="254">IF(CU141=0,0,((CV141+CW141)/CU141)*100)</f>
        <v>0</v>
      </c>
      <c r="CZ141" s="27"/>
      <c r="DA141" s="324">
        <f>SUMIF('Rekapitulasi Juni'!$U$410:$U$588,APS!$B141,'Rekapitulasi Juni'!$V$410:$V$588)</f>
        <v>0</v>
      </c>
      <c r="DB141" s="324">
        <f>SUMIF('Rekapitulasi Juni'!$U$410:$U$588,APS!$B141,'Rekapitulasi Juni'!$W$410:$W$588)</f>
        <v>0</v>
      </c>
      <c r="DC141" s="27"/>
      <c r="DD141" s="325">
        <f t="shared" ref="DD141:DD204" si="255">IF(CZ141=0,0,((DB141+DC141)/CZ141)*100)</f>
        <v>0</v>
      </c>
      <c r="DE141" s="325">
        <f t="shared" ref="DE141:DE204" si="256">IF(DA141=0,0,((DB141+DC141)/DA141)*100)</f>
        <v>0</v>
      </c>
      <c r="DF141" s="27">
        <v>50</v>
      </c>
      <c r="DG141" s="324">
        <f>SUMIF('Rekapitulasi Juni'!$AL$410:$AL$588,APS!$B141,'Rekapitulasi Juni'!$AM$410:$AM$588)</f>
        <v>0</v>
      </c>
      <c r="DH141" s="324">
        <f>SUMIF('Rekapitulasi Juni'!$AL$410:$AL$588,APS!$B141,'Rekapitulasi Juni'!$AN$410:$AN$588)</f>
        <v>0</v>
      </c>
      <c r="DI141" s="27"/>
      <c r="DJ141" s="325">
        <f t="shared" ref="DJ141:DJ204" si="257">IF(DF141=0,0,((DH141+DI141)/DF141)*100)</f>
        <v>0</v>
      </c>
      <c r="DK141" s="325">
        <f t="shared" ref="DK141:DK204" si="258">IF(DG141=0,0,((DH141+DI141)/DG141)*100)</f>
        <v>0</v>
      </c>
      <c r="DL141" s="27"/>
      <c r="DM141" s="324">
        <f>SUMIF('Rekapitulasi Juni'!$BA$410:$BA$588,APS!$B141,'Rekapitulasi Juni'!$BB$410:$BB$588)</f>
        <v>0</v>
      </c>
      <c r="DN141" s="324">
        <f>SUMIF('Rekapitulasi Juni'!$BA$410:$BA$588,APS!$B141,'Rekapitulasi Juni'!$BC$410:$BC$588)</f>
        <v>0</v>
      </c>
      <c r="DO141" s="324">
        <f>SUMIF('Rekapitulasi Juni'!$BA$410:$BA$588,APS!$B141,'Rekapitulasi Juni'!$BF$410:$BF$588)</f>
        <v>0</v>
      </c>
      <c r="DP141" s="325">
        <f t="shared" ref="DP141:DP204" si="259">IF(DL141=0,0,((DN141+DO141)/DL141)*100)</f>
        <v>0</v>
      </c>
      <c r="DQ141" s="325">
        <f t="shared" ref="DQ141:DQ204" si="260">IF(DM141=0,0,((DN141+DO141)/DM141)*100)</f>
        <v>0</v>
      </c>
      <c r="DR141" s="27"/>
      <c r="DS141" s="324">
        <f>SUMIF('Rekapitulasi Juni'!$BP$410:$BP$588,APS!$B141,'Rekapitulasi Juni'!$BQ$410:$BQ$588)</f>
        <v>0</v>
      </c>
      <c r="DT141" s="324">
        <f>SUMIF('Rekapitulasi Juni'!$BP$410:$BP$588,APS!$B141,'Rekapitulasi Juni'!$BR$410:$BR$588)</f>
        <v>0</v>
      </c>
      <c r="DU141" s="27"/>
      <c r="DV141" s="325">
        <f t="shared" ref="DV141:DV204" si="261">IF(DR141=0,0,((DT141+DU141)/DR141)*100)</f>
        <v>0</v>
      </c>
      <c r="DW141" s="325">
        <f t="shared" ref="DW141:DW204" si="262">IF(DS141=0,0,((DT141+DU141)/DS141)*100)</f>
        <v>0</v>
      </c>
      <c r="DX141" s="41">
        <f t="shared" ref="DX141:DX204" si="263">CT141+CZ141+DF141+DL141+DR141</f>
        <v>50</v>
      </c>
      <c r="DY141" s="41">
        <f t="shared" ref="DY141:DY204" si="264">CU141+DA141+DG141+DM141+DS141</f>
        <v>50</v>
      </c>
      <c r="DZ141" s="41">
        <f t="shared" ref="DZ141:DZ204" si="265">CV141+DB141+DH141+DN141+DT141</f>
        <v>0</v>
      </c>
      <c r="EA141" s="41">
        <f t="shared" ref="EA141:EA204" si="266">CW141+DC141+DI141+DO141+DU141</f>
        <v>0</v>
      </c>
      <c r="EB141" s="41">
        <f t="shared" ref="EB141:EB204" si="267">DZ141+EA141</f>
        <v>0</v>
      </c>
      <c r="EC141" s="41">
        <f t="shared" ref="EC141:EC204" si="268">EB141-DX141</f>
        <v>-50</v>
      </c>
      <c r="ED141" s="180">
        <f t="shared" ref="ED141:ED204" si="269">IF(DX141=0,0,((EB141)/DX141)*100)</f>
        <v>0</v>
      </c>
      <c r="EE141" s="27">
        <v>50</v>
      </c>
      <c r="EF141" s="27"/>
      <c r="EG141" s="324">
        <f>SUMIF('Rekapitulasi Juni'!$D$608:$D$786,APS!$B141,'Rekapitulasi Juni'!$E$608:$E$786)</f>
        <v>0</v>
      </c>
      <c r="EH141" s="324">
        <f>SUMIF('Rekapitulasi Juni'!$D$608:$D$786,APS!$B141,'Rekapitulasi Juni'!$F$608:$F$786)</f>
        <v>0</v>
      </c>
      <c r="EI141" s="27"/>
      <c r="EJ141" s="325">
        <f t="shared" ref="EJ141:EJ204" si="270">IF(EF141=0,0,((EH141+EI141)/EF141)*100)</f>
        <v>0</v>
      </c>
      <c r="EK141" s="325">
        <f t="shared" ref="EK141:EK204" si="271">IF(EG141=0,0,((EH141+EI141)/EG141)*100)</f>
        <v>0</v>
      </c>
      <c r="EL141" s="27"/>
      <c r="EM141" s="324">
        <f>SUMIF('Rekapitulasi Juni'!$U$608:$U$786,APS!$B141,'Rekapitulasi Juni'!$V$608:$V$786)</f>
        <v>0</v>
      </c>
      <c r="EN141" s="324">
        <f>SUMIF('Rekapitulasi Juni'!$U$608:$U$786,APS!$B141,'Rekapitulasi Juni'!$W$608:$W$786)</f>
        <v>0</v>
      </c>
      <c r="EO141" s="27"/>
      <c r="EP141" s="325">
        <f t="shared" ref="EP141:EP204" si="272">IF(EL141=0,0,((EN141+EO141)/EL141)*100)</f>
        <v>0</v>
      </c>
      <c r="EQ141" s="325">
        <f t="shared" ref="EQ141:EQ204" si="273">IF(EM141=0,0,((EN141+EO141)/EM141)*100)</f>
        <v>0</v>
      </c>
      <c r="ER141" s="27"/>
      <c r="ES141" s="324">
        <f>SUMIF('Rekapitulasi Juni'!$AL$608:$AL$786,APS!$B141,'Rekapitulasi Juni'!$AM$608:$AM$786)</f>
        <v>0</v>
      </c>
      <c r="ET141" s="324">
        <f>SUMIF('Rekapitulasi Juni'!$AL$608:$AL$786,APS!$B141,'Rekapitulasi Juni'!$AN$608:$AN$786)</f>
        <v>0</v>
      </c>
      <c r="EU141" s="27"/>
      <c r="EV141" s="325">
        <f t="shared" ref="EV141:EV204" si="274">IF(ER141=0,0,((ET141+EU141)/ER141)*100)</f>
        <v>0</v>
      </c>
      <c r="EW141" s="325">
        <f t="shared" ref="EW141:EW204" si="275">IF(ES141=0,0,((ET141+EU141)/ES141)*100)</f>
        <v>0</v>
      </c>
      <c r="EX141" s="27"/>
      <c r="EY141" s="324">
        <f>SUMIF('Rekapitulasi Juni'!$BA$608:$BA$786,APS!$B141,'Rekapitulasi Juni'!$BB$608:$BB$786)</f>
        <v>0</v>
      </c>
      <c r="EZ141" s="324">
        <f>SUMIF('Rekapitulasi Juni'!$BA$608:$BA$786,APS!$B141,'Rekapitulasi Juni'!$BC$608:$BC$786)</f>
        <v>0</v>
      </c>
      <c r="FA141" s="324">
        <f>SUMIF('Rekapitulasi Juni'!$BA$608:$BA$786,APS!$B141,'Rekapitulasi Juni'!$BF$608:$BF$786)</f>
        <v>0</v>
      </c>
      <c r="FB141" s="325">
        <f t="shared" ref="FB141:FB204" si="276">IF(EX141=0,0,((EZ141+FA141)/EX141)*100)</f>
        <v>0</v>
      </c>
      <c r="FC141" s="325">
        <f t="shared" ref="FC141:FC204" si="277">IF(EY141=0,0,((EZ141+FA141)/EY141)*100)</f>
        <v>0</v>
      </c>
      <c r="FD141" s="27"/>
      <c r="FE141" s="27"/>
      <c r="FF141" s="27"/>
      <c r="FG141" s="27"/>
      <c r="FH141" s="27"/>
      <c r="FI141" s="27"/>
      <c r="FJ141" s="41">
        <f t="shared" ref="FJ141:FJ204" si="278">EF141+EL141+ER141+EX141+FD141</f>
        <v>0</v>
      </c>
      <c r="FK141" s="41">
        <f t="shared" ref="FK141:FK204" si="279">EG141+EM141+ES141+EY141+FE141</f>
        <v>0</v>
      </c>
      <c r="FL141" s="41">
        <f t="shared" ref="FL141:FL204" si="280">EH141+EN141+ET141+EZ141+FF141</f>
        <v>0</v>
      </c>
      <c r="FM141" s="41">
        <f t="shared" ref="FM141:FM204" si="281">EI141+EO141+EU141+FA141+FG141</f>
        <v>0</v>
      </c>
      <c r="FN141" s="41">
        <f t="shared" ref="FN141:FN204" si="282">FL141+FM141</f>
        <v>0</v>
      </c>
      <c r="FO141" s="41">
        <f t="shared" ref="FO141:FO204" si="283">FN141-FJ141</f>
        <v>0</v>
      </c>
      <c r="FP141" s="180">
        <f t="shared" ref="FP141:FP204" si="284">IF(FJ141=0,0,((FN141)/FJ141)*100)</f>
        <v>0</v>
      </c>
      <c r="FQ141" s="27"/>
      <c r="FR141" s="27"/>
      <c r="FS141" s="324">
        <f>SUMIF('Rekapitulasi Juni'!$D$804:$D$984,APS!$B141,'Rekapitulasi Juni'!$E$804:$E$984)</f>
        <v>0</v>
      </c>
      <c r="FT141" s="324">
        <f>SUMIF('Rekapitulasi Juni'!$D$804:$D$984,APS!$B141,'Rekapitulasi Juni'!$F$804:$F$984)</f>
        <v>0</v>
      </c>
      <c r="FU141" s="27"/>
      <c r="FV141" s="325">
        <f t="shared" ref="FV141:FV204" si="285">IF(FR141=0,0,((FT141+FU141)/FR141)*100)</f>
        <v>0</v>
      </c>
      <c r="FW141" s="325">
        <f t="shared" ref="FW141:FW204" si="286">IF(FS141=0,0,((FT141+FU141)/FS141)*100)</f>
        <v>0</v>
      </c>
      <c r="FX141" s="27"/>
      <c r="FY141" s="324">
        <f>SUMIF('Rekapitulasi Juni'!$U$804:$U$984,APS!$B141,'Rekapitulasi Juni'!$V$804:$V$984)</f>
        <v>0</v>
      </c>
      <c r="FZ141" s="324">
        <f>SUMIF('Rekapitulasi Juni'!$U$804:$U$984,APS!$B141,'Rekapitulasi Juni'!$W$804:$W$984)</f>
        <v>0</v>
      </c>
      <c r="GA141" s="27"/>
      <c r="GB141" s="325">
        <f t="shared" ref="GB141:GB204" si="287">IF(FX141=0,0,((FZ141+GA141)/FX141)*100)</f>
        <v>0</v>
      </c>
      <c r="GC141" s="325">
        <f t="shared" ref="GC141:GC204" si="288">IF(FY141=0,0,((FZ141+GA141)/FY141)*100)</f>
        <v>0</v>
      </c>
      <c r="GD141" s="27"/>
      <c r="GE141" s="324">
        <f>SUMIF('Rekapitulasi Juni'!$AL$804:$AL$984,APS!$B141,'Rekapitulasi Juni'!$AM$804:$AM$984)</f>
        <v>0</v>
      </c>
      <c r="GF141" s="324">
        <f>SUMIF('Rekapitulasi Juni'!$AL$804:$AL$984,APS!$B141,'Rekapitulasi Juni'!$AN$804:$AN$984)</f>
        <v>0</v>
      </c>
      <c r="GG141" s="27"/>
      <c r="GH141" s="325">
        <f t="shared" si="213"/>
        <v>0</v>
      </c>
      <c r="GI141" s="325">
        <f t="shared" si="214"/>
        <v>0</v>
      </c>
      <c r="GJ141" s="27"/>
      <c r="GK141" s="27"/>
      <c r="GL141" s="41">
        <f t="shared" ref="GL141:GL204" si="289">FR141+FX141+GD141</f>
        <v>0</v>
      </c>
      <c r="GM141" s="41">
        <f t="shared" ref="GM141:GM204" si="290">FS141+FY141+GE141</f>
        <v>0</v>
      </c>
      <c r="GN141" s="41">
        <f t="shared" ref="GN141:GN204" si="291">FT141+FZ141+GF141</f>
        <v>0</v>
      </c>
      <c r="GO141" s="41">
        <f t="shared" ref="GO141:GO204" si="292">FU141+GA141+GG141</f>
        <v>0</v>
      </c>
      <c r="GP141" s="41">
        <f t="shared" ref="GP141:GP204" si="293">GN141+GO141</f>
        <v>0</v>
      </c>
      <c r="GQ141" s="41">
        <f t="shared" ref="GQ141:GQ204" si="294">GP141-GL141</f>
        <v>0</v>
      </c>
      <c r="GR141" s="180">
        <f t="shared" ref="GR141:GR204" si="295">IF(GL141=0,0,((GP141)/GL141)*100)</f>
        <v>0</v>
      </c>
      <c r="GS141" s="41">
        <f t="shared" si="215"/>
        <v>50</v>
      </c>
      <c r="GT141" s="41">
        <f t="shared" si="216"/>
        <v>50</v>
      </c>
      <c r="GU141" s="41">
        <f t="shared" si="217"/>
        <v>60</v>
      </c>
      <c r="GV141" s="41">
        <f t="shared" si="218"/>
        <v>0</v>
      </c>
      <c r="GW141" s="41">
        <f t="shared" si="219"/>
        <v>60</v>
      </c>
      <c r="GX141" s="41">
        <f t="shared" si="220"/>
        <v>10</v>
      </c>
      <c r="GY141" s="180">
        <f t="shared" si="221"/>
        <v>120</v>
      </c>
      <c r="GZ141" s="41">
        <v>124</v>
      </c>
      <c r="HA141" s="32"/>
      <c r="HB141" s="42">
        <f t="shared" ref="HB141:HB172" si="296">J141+M141+P141-G141</f>
        <v>-76</v>
      </c>
      <c r="HC141" s="44"/>
    </row>
    <row r="142" spans="1:211" ht="15" hidden="1" customHeight="1">
      <c r="A142" s="31" t="s">
        <v>293</v>
      </c>
      <c r="B142" s="32" t="s">
        <v>294</v>
      </c>
      <c r="C142" s="31" t="s">
        <v>184</v>
      </c>
      <c r="D142" s="31" t="s">
        <v>1259</v>
      </c>
      <c r="E142" s="31" t="s">
        <v>43</v>
      </c>
      <c r="F142" s="31" t="s">
        <v>152</v>
      </c>
      <c r="G142" s="33">
        <v>60</v>
      </c>
      <c r="H142" s="33">
        <v>0</v>
      </c>
      <c r="I142" s="33">
        <v>0</v>
      </c>
      <c r="J142" s="34">
        <f>IFERROR(VLOOKUP(A142,#REF!,3,0),0)</f>
        <v>0</v>
      </c>
      <c r="K142" s="34">
        <f t="shared" si="118"/>
        <v>0</v>
      </c>
      <c r="L142" s="34">
        <v>0</v>
      </c>
      <c r="M142" s="34">
        <v>0</v>
      </c>
      <c r="N142" s="35">
        <f t="shared" si="119"/>
        <v>60</v>
      </c>
      <c r="O142" s="35">
        <f t="shared" si="120"/>
        <v>60</v>
      </c>
      <c r="P142" s="36">
        <v>0</v>
      </c>
      <c r="Q142" s="36">
        <f t="shared" si="222"/>
        <v>0</v>
      </c>
      <c r="R142" s="36"/>
      <c r="S142" s="37">
        <f ca="1">SUMIF(ROP!$D$6:$H$65536,A142,ROP!$J$6:$J$65536)</f>
        <v>0</v>
      </c>
      <c r="T142" s="37">
        <f>SUMIF(HASIL!$B:$B,APS!$B142&amp;RIGHT(APS!T$9,2),HASIL!$I:$I)</f>
        <v>0</v>
      </c>
      <c r="U142" s="37">
        <f>SUMIF(HASIL!$B:$B,APS!$B142&amp;RIGHT(APS!U$9,2),HASIL!$I:$I)</f>
        <v>0</v>
      </c>
      <c r="V142" s="37">
        <f>SUMIF(HASIL!$B:$B,APS!$B142&amp;RIGHT(APS!V$9,2),HASIL!$I:$I)</f>
        <v>0</v>
      </c>
      <c r="W142" s="37">
        <f>SUMIF(HASIL!$B:$B,APS!$B142&amp;RIGHT(APS!W$9,2),HASIL!$I:$I)</f>
        <v>0</v>
      </c>
      <c r="X142" s="38">
        <f t="shared" si="121"/>
        <v>0</v>
      </c>
      <c r="Y142" s="38">
        <f t="shared" si="122"/>
        <v>0</v>
      </c>
      <c r="Z142" s="39">
        <f t="shared" si="209"/>
        <v>0</v>
      </c>
      <c r="AA142" s="39">
        <f t="shared" si="212"/>
        <v>0</v>
      </c>
      <c r="AB142" s="40">
        <f t="shared" si="210"/>
        <v>0</v>
      </c>
      <c r="AC142" s="27">
        <v>0</v>
      </c>
      <c r="AD142" s="27"/>
      <c r="AE142" s="27"/>
      <c r="AF142" s="27"/>
      <c r="AG142" s="27"/>
      <c r="AH142" s="27"/>
      <c r="AI142" s="324">
        <f>SUMIF('Rekapitulasi Juni'!$D$9:$D$192,APS!$B142,'Rekapitulasi Juni'!$E$9:$E$192)</f>
        <v>0</v>
      </c>
      <c r="AJ142" s="324">
        <f>SUMIF('Rekapitulasi Juni'!$D$9:$D$192,APS!$B142,'Rekapitulasi Juni'!$F$9:$F$192)</f>
        <v>0</v>
      </c>
      <c r="AK142" s="324">
        <f>SUMIF('Rekapitulasi Juni'!$D$9:$D$192,APS!$B142,'Rekapitulasi Juni'!$K$9:$K$192)</f>
        <v>0</v>
      </c>
      <c r="AL142" s="325">
        <f t="shared" si="223"/>
        <v>0</v>
      </c>
      <c r="AM142" s="325">
        <f t="shared" si="224"/>
        <v>0</v>
      </c>
      <c r="AN142" s="27"/>
      <c r="AO142" s="324">
        <f>SUMIF('Rekapitulasi Juni'!$U$9:$U$192,APS!$B142,'Rekapitulasi Juni'!$V$9:$V$192)</f>
        <v>0</v>
      </c>
      <c r="AP142" s="324">
        <f>SUMIF('Rekapitulasi Juni'!$U$9:$U$192,APS!$B142,'Rekapitulasi Juni'!$W$9:$W$192)</f>
        <v>0</v>
      </c>
      <c r="AQ142" s="27"/>
      <c r="AR142" s="325">
        <f t="shared" si="225"/>
        <v>0</v>
      </c>
      <c r="AS142" s="325">
        <f t="shared" si="226"/>
        <v>0</v>
      </c>
      <c r="AT142" s="27"/>
      <c r="AU142" s="324">
        <f>SUMIF('Rekapitulasi Juni'!$AL$9:$AL$192,APS!$B142,'Rekapitulasi Juni'!$AM$9:$AM$192)</f>
        <v>0</v>
      </c>
      <c r="AV142" s="324">
        <f>SUMIF('Rekapitulasi Juni'!$AL$9:$AL$192,APS!$B142,'Rekapitulasi Juni'!$AN$9:$AN$192)</f>
        <v>0</v>
      </c>
      <c r="AW142" s="27"/>
      <c r="AX142" s="325">
        <f t="shared" si="227"/>
        <v>0</v>
      </c>
      <c r="AY142" s="325">
        <f t="shared" si="228"/>
        <v>0</v>
      </c>
      <c r="AZ142" s="41">
        <f t="shared" si="229"/>
        <v>0</v>
      </c>
      <c r="BA142" s="41">
        <f t="shared" si="230"/>
        <v>0</v>
      </c>
      <c r="BB142" s="41">
        <f t="shared" si="231"/>
        <v>0</v>
      </c>
      <c r="BC142" s="41">
        <f t="shared" si="232"/>
        <v>0</v>
      </c>
      <c r="BD142" s="41">
        <f t="shared" si="233"/>
        <v>0</v>
      </c>
      <c r="BE142" s="41">
        <f t="shared" si="234"/>
        <v>0</v>
      </c>
      <c r="BF142" s="180">
        <f t="shared" si="235"/>
        <v>0</v>
      </c>
      <c r="BG142" s="27">
        <v>0</v>
      </c>
      <c r="BH142" s="27"/>
      <c r="BI142" s="324">
        <f>SUMIF('Rekapitulasi Juni'!$D$214:$D$393,APS!$B142,'Rekapitulasi Juni'!$E$214:$E$393)</f>
        <v>0</v>
      </c>
      <c r="BJ142" s="324">
        <f>SUMIF('Rekapitulasi Juni'!$D$214:$D$393,APS!$B142,'Rekapitulasi Juni'!$F$214:$F$393)</f>
        <v>0</v>
      </c>
      <c r="BK142" s="27"/>
      <c r="BL142" s="325">
        <f t="shared" si="236"/>
        <v>0</v>
      </c>
      <c r="BM142" s="325">
        <f t="shared" si="237"/>
        <v>0</v>
      </c>
      <c r="BN142" s="27"/>
      <c r="BO142" s="324">
        <f>SUMIF('Rekapitulasi Juni'!$U$214:$U$393,APS!$B142,'Rekapitulasi Juni'!$V$214:$V$393)</f>
        <v>0</v>
      </c>
      <c r="BP142" s="324">
        <f>SUMIF('Rekapitulasi Juni'!$U$214:$U$393,APS!$B142,'Rekapitulasi Juni'!$W$214:$W$393)</f>
        <v>0</v>
      </c>
      <c r="BQ142" s="27"/>
      <c r="BR142" s="325">
        <f t="shared" si="238"/>
        <v>0</v>
      </c>
      <c r="BS142" s="325">
        <f t="shared" si="239"/>
        <v>0</v>
      </c>
      <c r="BT142" s="27"/>
      <c r="BU142" s="324">
        <f>SUMIF('Rekapitulasi Juni'!$AL$214:$AL$393,APS!$B142,'Rekapitulasi Juni'!$AM$214:$AM$393)</f>
        <v>0</v>
      </c>
      <c r="BV142" s="324">
        <f>SUMIF('Rekapitulasi Juni'!$AL$214:$AL$393,APS!$B142,'Rekapitulasi Juni'!$AN$214:$AN$393)</f>
        <v>0</v>
      </c>
      <c r="BW142" s="27"/>
      <c r="BX142" s="325">
        <f t="shared" si="240"/>
        <v>0</v>
      </c>
      <c r="BY142" s="325">
        <f t="shared" si="241"/>
        <v>0</v>
      </c>
      <c r="BZ142" s="27"/>
      <c r="CA142" s="324">
        <f>SUMIF('Rekapitulasi Juni'!$BA$214:$BA$393,APS!$B142,'Rekapitulasi Juni'!$BB$214:$BB$393)</f>
        <v>0</v>
      </c>
      <c r="CB142" s="324">
        <f>SUMIF('Rekapitulasi Juni'!$BA$214:$BA$393,APS!$B142,'Rekapitulasi Juni'!$BC$214:$BC$393)</f>
        <v>0</v>
      </c>
      <c r="CC142" s="27"/>
      <c r="CD142" s="325">
        <f t="shared" si="242"/>
        <v>0</v>
      </c>
      <c r="CE142" s="325">
        <f t="shared" si="243"/>
        <v>0</v>
      </c>
      <c r="CF142" s="27"/>
      <c r="CG142" s="324">
        <f>SUMIF('Rekapitulasi Juni'!$BP$214:$BP$393,APS!$B142,'Rekapitulasi Juni'!$BQ$214:$BQ$393)</f>
        <v>0</v>
      </c>
      <c r="CH142" s="324">
        <f>SUMIF('Rekapitulasi Juni'!$BP$214:$BP$393,APS!$B142,'Rekapitulasi Juni'!$BR$214:$BR$393)</f>
        <v>0</v>
      </c>
      <c r="CI142" s="27"/>
      <c r="CJ142" s="325">
        <f t="shared" si="244"/>
        <v>0</v>
      </c>
      <c r="CK142" s="325">
        <f t="shared" si="245"/>
        <v>0</v>
      </c>
      <c r="CL142" s="41">
        <f t="shared" si="246"/>
        <v>0</v>
      </c>
      <c r="CM142" s="41">
        <f t="shared" si="247"/>
        <v>0</v>
      </c>
      <c r="CN142" s="41">
        <f t="shared" si="248"/>
        <v>0</v>
      </c>
      <c r="CO142" s="41">
        <f t="shared" si="249"/>
        <v>0</v>
      </c>
      <c r="CP142" s="41">
        <f t="shared" si="250"/>
        <v>0</v>
      </c>
      <c r="CQ142" s="41">
        <f t="shared" si="251"/>
        <v>0</v>
      </c>
      <c r="CR142" s="180">
        <f t="shared" si="252"/>
        <v>0</v>
      </c>
      <c r="CS142" s="27">
        <v>0</v>
      </c>
      <c r="CT142" s="27"/>
      <c r="CU142" s="324">
        <f>SUMIF('Rekapitulasi Juni'!$D$410:$D$588,APS!$B142,'Rekapitulasi Juni'!$E$410:$E$588)</f>
        <v>0</v>
      </c>
      <c r="CV142" s="324">
        <f>SUMIF('Rekapitulasi Juni'!$D$410:$D$588,APS!$B142,'Rekapitulasi Juni'!$F$410:$F$588)</f>
        <v>0</v>
      </c>
      <c r="CW142" s="27"/>
      <c r="CX142" s="325">
        <f t="shared" si="253"/>
        <v>0</v>
      </c>
      <c r="CY142" s="325">
        <f t="shared" si="254"/>
        <v>0</v>
      </c>
      <c r="CZ142" s="27"/>
      <c r="DA142" s="324">
        <f>SUMIF('Rekapitulasi Juni'!$U$410:$U$588,APS!$B142,'Rekapitulasi Juni'!$V$410:$V$588)</f>
        <v>0</v>
      </c>
      <c r="DB142" s="324">
        <f>SUMIF('Rekapitulasi Juni'!$U$410:$U$588,APS!$B142,'Rekapitulasi Juni'!$W$410:$W$588)</f>
        <v>0</v>
      </c>
      <c r="DC142" s="27"/>
      <c r="DD142" s="325">
        <f t="shared" si="255"/>
        <v>0</v>
      </c>
      <c r="DE142" s="325">
        <f t="shared" si="256"/>
        <v>0</v>
      </c>
      <c r="DF142" s="27"/>
      <c r="DG142" s="324">
        <f>SUMIF('Rekapitulasi Juni'!$AL$410:$AL$588,APS!$B142,'Rekapitulasi Juni'!$AM$410:$AM$588)</f>
        <v>0</v>
      </c>
      <c r="DH142" s="324">
        <f>SUMIF('Rekapitulasi Juni'!$AL$410:$AL$588,APS!$B142,'Rekapitulasi Juni'!$AN$410:$AN$588)</f>
        <v>0</v>
      </c>
      <c r="DI142" s="27"/>
      <c r="DJ142" s="325">
        <f t="shared" si="257"/>
        <v>0</v>
      </c>
      <c r="DK142" s="325">
        <f t="shared" si="258"/>
        <v>0</v>
      </c>
      <c r="DL142" s="27"/>
      <c r="DM142" s="324">
        <f>SUMIF('Rekapitulasi Juni'!$BA$410:$BA$588,APS!$B142,'Rekapitulasi Juni'!$BB$410:$BB$588)</f>
        <v>0</v>
      </c>
      <c r="DN142" s="324">
        <f>SUMIF('Rekapitulasi Juni'!$BA$410:$BA$588,APS!$B142,'Rekapitulasi Juni'!$BC$410:$BC$588)</f>
        <v>0</v>
      </c>
      <c r="DO142" s="324">
        <f>SUMIF('Rekapitulasi Juni'!$BA$410:$BA$588,APS!$B142,'Rekapitulasi Juni'!$BF$410:$BF$588)</f>
        <v>0</v>
      </c>
      <c r="DP142" s="325">
        <f t="shared" si="259"/>
        <v>0</v>
      </c>
      <c r="DQ142" s="325">
        <f t="shared" si="260"/>
        <v>0</v>
      </c>
      <c r="DR142" s="27"/>
      <c r="DS142" s="324">
        <f>SUMIF('Rekapitulasi Juni'!$BP$410:$BP$588,APS!$B142,'Rekapitulasi Juni'!$BQ$410:$BQ$588)</f>
        <v>0</v>
      </c>
      <c r="DT142" s="324">
        <f>SUMIF('Rekapitulasi Juni'!$BP$410:$BP$588,APS!$B142,'Rekapitulasi Juni'!$BR$410:$BR$588)</f>
        <v>0</v>
      </c>
      <c r="DU142" s="27"/>
      <c r="DV142" s="325">
        <f t="shared" si="261"/>
        <v>0</v>
      </c>
      <c r="DW142" s="325">
        <f t="shared" si="262"/>
        <v>0</v>
      </c>
      <c r="DX142" s="41">
        <f t="shared" si="263"/>
        <v>0</v>
      </c>
      <c r="DY142" s="41">
        <f t="shared" si="264"/>
        <v>0</v>
      </c>
      <c r="DZ142" s="41">
        <f t="shared" si="265"/>
        <v>0</v>
      </c>
      <c r="EA142" s="41">
        <f t="shared" si="266"/>
        <v>0</v>
      </c>
      <c r="EB142" s="41">
        <f t="shared" si="267"/>
        <v>0</v>
      </c>
      <c r="EC142" s="41">
        <f t="shared" si="268"/>
        <v>0</v>
      </c>
      <c r="ED142" s="180">
        <f t="shared" si="269"/>
        <v>0</v>
      </c>
      <c r="EE142" s="27">
        <v>0</v>
      </c>
      <c r="EF142" s="27"/>
      <c r="EG142" s="324">
        <f>SUMIF('Rekapitulasi Juni'!$D$608:$D$786,APS!$B142,'Rekapitulasi Juni'!$E$608:$E$786)</f>
        <v>0</v>
      </c>
      <c r="EH142" s="324">
        <f>SUMIF('Rekapitulasi Juni'!$D$608:$D$786,APS!$B142,'Rekapitulasi Juni'!$F$608:$F$786)</f>
        <v>0</v>
      </c>
      <c r="EI142" s="27"/>
      <c r="EJ142" s="325">
        <f t="shared" si="270"/>
        <v>0</v>
      </c>
      <c r="EK142" s="325">
        <f t="shared" si="271"/>
        <v>0</v>
      </c>
      <c r="EL142" s="27"/>
      <c r="EM142" s="324">
        <f>SUMIF('Rekapitulasi Juni'!$U$608:$U$786,APS!$B142,'Rekapitulasi Juni'!$V$608:$V$786)</f>
        <v>0</v>
      </c>
      <c r="EN142" s="324">
        <f>SUMIF('Rekapitulasi Juni'!$U$608:$U$786,APS!$B142,'Rekapitulasi Juni'!$W$608:$W$786)</f>
        <v>0</v>
      </c>
      <c r="EO142" s="27"/>
      <c r="EP142" s="325">
        <f t="shared" si="272"/>
        <v>0</v>
      </c>
      <c r="EQ142" s="325">
        <f t="shared" si="273"/>
        <v>0</v>
      </c>
      <c r="ER142" s="27"/>
      <c r="ES142" s="324">
        <f>SUMIF('Rekapitulasi Juni'!$AL$608:$AL$786,APS!$B142,'Rekapitulasi Juni'!$AM$608:$AM$786)</f>
        <v>0</v>
      </c>
      <c r="ET142" s="324">
        <f>SUMIF('Rekapitulasi Juni'!$AL$608:$AL$786,APS!$B142,'Rekapitulasi Juni'!$AN$608:$AN$786)</f>
        <v>0</v>
      </c>
      <c r="EU142" s="27"/>
      <c r="EV142" s="325">
        <f t="shared" si="274"/>
        <v>0</v>
      </c>
      <c r="EW142" s="325">
        <f t="shared" si="275"/>
        <v>0</v>
      </c>
      <c r="EX142" s="27"/>
      <c r="EY142" s="324">
        <f>SUMIF('Rekapitulasi Juni'!$BA$608:$BA$786,APS!$B142,'Rekapitulasi Juni'!$BB$608:$BB$786)</f>
        <v>0</v>
      </c>
      <c r="EZ142" s="324">
        <f>SUMIF('Rekapitulasi Juni'!$BA$608:$BA$786,APS!$B142,'Rekapitulasi Juni'!$BC$608:$BC$786)</f>
        <v>0</v>
      </c>
      <c r="FA142" s="324">
        <f>SUMIF('Rekapitulasi Juni'!$BA$608:$BA$786,APS!$B142,'Rekapitulasi Juni'!$BF$608:$BF$786)</f>
        <v>0</v>
      </c>
      <c r="FB142" s="325">
        <f t="shared" si="276"/>
        <v>0</v>
      </c>
      <c r="FC142" s="325">
        <f t="shared" si="277"/>
        <v>0</v>
      </c>
      <c r="FD142" s="27"/>
      <c r="FE142" s="27"/>
      <c r="FF142" s="27"/>
      <c r="FG142" s="27"/>
      <c r="FH142" s="27"/>
      <c r="FI142" s="27"/>
      <c r="FJ142" s="41">
        <f t="shared" si="278"/>
        <v>0</v>
      </c>
      <c r="FK142" s="41">
        <f t="shared" si="279"/>
        <v>0</v>
      </c>
      <c r="FL142" s="41">
        <f t="shared" si="280"/>
        <v>0</v>
      </c>
      <c r="FM142" s="41">
        <f t="shared" si="281"/>
        <v>0</v>
      </c>
      <c r="FN142" s="41">
        <f t="shared" si="282"/>
        <v>0</v>
      </c>
      <c r="FO142" s="41">
        <f t="shared" si="283"/>
        <v>0</v>
      </c>
      <c r="FP142" s="180">
        <f t="shared" si="284"/>
        <v>0</v>
      </c>
      <c r="FQ142" s="27"/>
      <c r="FR142" s="27"/>
      <c r="FS142" s="324">
        <f>SUMIF('Rekapitulasi Juni'!$D$804:$D$984,APS!$B142,'Rekapitulasi Juni'!$E$804:$E$984)</f>
        <v>0</v>
      </c>
      <c r="FT142" s="324">
        <f>SUMIF('Rekapitulasi Juni'!$D$804:$D$984,APS!$B142,'Rekapitulasi Juni'!$F$804:$F$984)</f>
        <v>0</v>
      </c>
      <c r="FU142" s="27"/>
      <c r="FV142" s="325">
        <f t="shared" si="285"/>
        <v>0</v>
      </c>
      <c r="FW142" s="325">
        <f t="shared" si="286"/>
        <v>0</v>
      </c>
      <c r="FX142" s="27"/>
      <c r="FY142" s="324">
        <f>SUMIF('Rekapitulasi Juni'!$U$804:$U$984,APS!$B142,'Rekapitulasi Juni'!$V$804:$V$984)</f>
        <v>0</v>
      </c>
      <c r="FZ142" s="324">
        <f>SUMIF('Rekapitulasi Juni'!$U$804:$U$984,APS!$B142,'Rekapitulasi Juni'!$W$804:$W$984)</f>
        <v>0</v>
      </c>
      <c r="GA142" s="27"/>
      <c r="GB142" s="325">
        <f t="shared" si="287"/>
        <v>0</v>
      </c>
      <c r="GC142" s="325">
        <f t="shared" si="288"/>
        <v>0</v>
      </c>
      <c r="GD142" s="27"/>
      <c r="GE142" s="324">
        <f>SUMIF('Rekapitulasi Juni'!$AL$804:$AL$984,APS!$B142,'Rekapitulasi Juni'!$AM$804:$AM$984)</f>
        <v>0</v>
      </c>
      <c r="GF142" s="324">
        <f>SUMIF('Rekapitulasi Juni'!$AL$804:$AL$984,APS!$B142,'Rekapitulasi Juni'!$AN$804:$AN$984)</f>
        <v>0</v>
      </c>
      <c r="GG142" s="27"/>
      <c r="GH142" s="325">
        <f t="shared" si="213"/>
        <v>0</v>
      </c>
      <c r="GI142" s="325">
        <f t="shared" si="214"/>
        <v>0</v>
      </c>
      <c r="GJ142" s="27"/>
      <c r="GK142" s="27"/>
      <c r="GL142" s="41">
        <f t="shared" si="289"/>
        <v>0</v>
      </c>
      <c r="GM142" s="41">
        <f t="shared" si="290"/>
        <v>0</v>
      </c>
      <c r="GN142" s="41">
        <f t="shared" si="291"/>
        <v>0</v>
      </c>
      <c r="GO142" s="41">
        <f t="shared" si="292"/>
        <v>0</v>
      </c>
      <c r="GP142" s="41">
        <f t="shared" si="293"/>
        <v>0</v>
      </c>
      <c r="GQ142" s="41">
        <f t="shared" si="294"/>
        <v>0</v>
      </c>
      <c r="GR142" s="180">
        <f t="shared" si="295"/>
        <v>0</v>
      </c>
      <c r="GS142" s="41">
        <f t="shared" si="215"/>
        <v>0</v>
      </c>
      <c r="GT142" s="41">
        <f t="shared" si="216"/>
        <v>0</v>
      </c>
      <c r="GU142" s="41">
        <f t="shared" si="217"/>
        <v>0</v>
      </c>
      <c r="GV142" s="41">
        <f t="shared" si="218"/>
        <v>0</v>
      </c>
      <c r="GW142" s="41">
        <f t="shared" si="219"/>
        <v>0</v>
      </c>
      <c r="GX142" s="41">
        <f t="shared" si="220"/>
        <v>0</v>
      </c>
      <c r="GY142" s="180">
        <f t="shared" si="221"/>
        <v>0</v>
      </c>
      <c r="GZ142" s="41">
        <v>125</v>
      </c>
      <c r="HA142" s="32"/>
      <c r="HB142" s="42">
        <f t="shared" si="296"/>
        <v>-60</v>
      </c>
      <c r="HC142" s="44"/>
    </row>
    <row r="143" spans="1:211" ht="15" hidden="1" customHeight="1">
      <c r="A143" s="31" t="s">
        <v>295</v>
      </c>
      <c r="B143" s="32" t="s">
        <v>296</v>
      </c>
      <c r="C143" s="31" t="s">
        <v>184</v>
      </c>
      <c r="D143" s="31" t="s">
        <v>1259</v>
      </c>
      <c r="E143" s="31" t="s">
        <v>43</v>
      </c>
      <c r="F143" s="31" t="s">
        <v>152</v>
      </c>
      <c r="G143" s="33">
        <v>0</v>
      </c>
      <c r="H143" s="33">
        <v>0</v>
      </c>
      <c r="I143" s="33">
        <v>0</v>
      </c>
      <c r="J143" s="34">
        <f>IFERROR(VLOOKUP(A143,#REF!,3,0),0)</f>
        <v>0</v>
      </c>
      <c r="K143" s="34">
        <f t="shared" si="118"/>
        <v>0</v>
      </c>
      <c r="L143" s="34">
        <v>0</v>
      </c>
      <c r="M143" s="34">
        <v>0</v>
      </c>
      <c r="N143" s="35">
        <f t="shared" si="119"/>
        <v>0</v>
      </c>
      <c r="O143" s="35">
        <f t="shared" si="120"/>
        <v>0</v>
      </c>
      <c r="P143" s="36">
        <v>0</v>
      </c>
      <c r="Q143" s="36">
        <f t="shared" si="222"/>
        <v>0</v>
      </c>
      <c r="R143" s="36"/>
      <c r="S143" s="37">
        <f ca="1">SUMIF(ROP!$D$6:$H$65536,A143,ROP!$J$6:$J$65536)</f>
        <v>0</v>
      </c>
      <c r="T143" s="37">
        <f>SUMIF(HASIL!$B:$B,APS!$B143&amp;RIGHT(APS!T$9,2),HASIL!$I:$I)</f>
        <v>0</v>
      </c>
      <c r="U143" s="37">
        <f>SUMIF(HASIL!$B:$B,APS!$B143&amp;RIGHT(APS!U$9,2),HASIL!$I:$I)</f>
        <v>0</v>
      </c>
      <c r="V143" s="37">
        <f>SUMIF(HASIL!$B:$B,APS!$B143&amp;RIGHT(APS!V$9,2),HASIL!$I:$I)</f>
        <v>0</v>
      </c>
      <c r="W143" s="37">
        <f>SUMIF(HASIL!$B:$B,APS!$B143&amp;RIGHT(APS!W$9,2),HASIL!$I:$I)</f>
        <v>0</v>
      </c>
      <c r="X143" s="38">
        <f t="shared" si="121"/>
        <v>0</v>
      </c>
      <c r="Y143" s="38">
        <f t="shared" si="122"/>
        <v>0</v>
      </c>
      <c r="Z143" s="39">
        <f t="shared" si="209"/>
        <v>0</v>
      </c>
      <c r="AA143" s="39">
        <f t="shared" si="212"/>
        <v>0</v>
      </c>
      <c r="AB143" s="40">
        <f t="shared" si="210"/>
        <v>0</v>
      </c>
      <c r="AC143" s="27">
        <v>0</v>
      </c>
      <c r="AD143" s="27"/>
      <c r="AE143" s="27"/>
      <c r="AF143" s="27"/>
      <c r="AG143" s="27"/>
      <c r="AH143" s="27"/>
      <c r="AI143" s="324">
        <f>SUMIF('Rekapitulasi Juni'!$D$9:$D$192,APS!$B143,'Rekapitulasi Juni'!$E$9:$E$192)</f>
        <v>0</v>
      </c>
      <c r="AJ143" s="324">
        <f>SUMIF('Rekapitulasi Juni'!$D$9:$D$192,APS!$B143,'Rekapitulasi Juni'!$F$9:$F$192)</f>
        <v>0</v>
      </c>
      <c r="AK143" s="324">
        <f>SUMIF('Rekapitulasi Juni'!$D$9:$D$192,APS!$B143,'Rekapitulasi Juni'!$K$9:$K$192)</f>
        <v>0</v>
      </c>
      <c r="AL143" s="325">
        <f t="shared" si="223"/>
        <v>0</v>
      </c>
      <c r="AM143" s="325">
        <f t="shared" si="224"/>
        <v>0</v>
      </c>
      <c r="AN143" s="27"/>
      <c r="AO143" s="324">
        <f>SUMIF('Rekapitulasi Juni'!$U$9:$U$192,APS!$B143,'Rekapitulasi Juni'!$V$9:$V$192)</f>
        <v>0</v>
      </c>
      <c r="AP143" s="324">
        <f>SUMIF('Rekapitulasi Juni'!$U$9:$U$192,APS!$B143,'Rekapitulasi Juni'!$W$9:$W$192)</f>
        <v>0</v>
      </c>
      <c r="AQ143" s="27"/>
      <c r="AR143" s="325">
        <f t="shared" si="225"/>
        <v>0</v>
      </c>
      <c r="AS143" s="325">
        <f t="shared" si="226"/>
        <v>0</v>
      </c>
      <c r="AT143" s="27"/>
      <c r="AU143" s="324">
        <f>SUMIF('Rekapitulasi Juni'!$AL$9:$AL$192,APS!$B143,'Rekapitulasi Juni'!$AM$9:$AM$192)</f>
        <v>0</v>
      </c>
      <c r="AV143" s="324">
        <f>SUMIF('Rekapitulasi Juni'!$AL$9:$AL$192,APS!$B143,'Rekapitulasi Juni'!$AN$9:$AN$192)</f>
        <v>0</v>
      </c>
      <c r="AW143" s="27"/>
      <c r="AX143" s="325">
        <f t="shared" si="227"/>
        <v>0</v>
      </c>
      <c r="AY143" s="325">
        <f t="shared" si="228"/>
        <v>0</v>
      </c>
      <c r="AZ143" s="41">
        <f t="shared" si="229"/>
        <v>0</v>
      </c>
      <c r="BA143" s="41">
        <f t="shared" si="230"/>
        <v>0</v>
      </c>
      <c r="BB143" s="41">
        <f t="shared" si="231"/>
        <v>0</v>
      </c>
      <c r="BC143" s="41">
        <f t="shared" si="232"/>
        <v>0</v>
      </c>
      <c r="BD143" s="41">
        <f t="shared" si="233"/>
        <v>0</v>
      </c>
      <c r="BE143" s="41">
        <f t="shared" si="234"/>
        <v>0</v>
      </c>
      <c r="BF143" s="180">
        <f t="shared" si="235"/>
        <v>0</v>
      </c>
      <c r="BG143" s="27">
        <v>0</v>
      </c>
      <c r="BH143" s="27"/>
      <c r="BI143" s="324">
        <f>SUMIF('Rekapitulasi Juni'!$D$214:$D$393,APS!$B143,'Rekapitulasi Juni'!$E$214:$E$393)</f>
        <v>0</v>
      </c>
      <c r="BJ143" s="324">
        <f>SUMIF('Rekapitulasi Juni'!$D$214:$D$393,APS!$B143,'Rekapitulasi Juni'!$F$214:$F$393)</f>
        <v>0</v>
      </c>
      <c r="BK143" s="27"/>
      <c r="BL143" s="325">
        <f t="shared" si="236"/>
        <v>0</v>
      </c>
      <c r="BM143" s="325">
        <f t="shared" si="237"/>
        <v>0</v>
      </c>
      <c r="BN143" s="27"/>
      <c r="BO143" s="324">
        <f>SUMIF('Rekapitulasi Juni'!$U$214:$U$393,APS!$B143,'Rekapitulasi Juni'!$V$214:$V$393)</f>
        <v>0</v>
      </c>
      <c r="BP143" s="324">
        <f>SUMIF('Rekapitulasi Juni'!$U$214:$U$393,APS!$B143,'Rekapitulasi Juni'!$W$214:$W$393)</f>
        <v>0</v>
      </c>
      <c r="BQ143" s="27"/>
      <c r="BR143" s="325">
        <f t="shared" si="238"/>
        <v>0</v>
      </c>
      <c r="BS143" s="325">
        <f t="shared" si="239"/>
        <v>0</v>
      </c>
      <c r="BT143" s="27"/>
      <c r="BU143" s="324">
        <f>SUMIF('Rekapitulasi Juni'!$AL$214:$AL$393,APS!$B143,'Rekapitulasi Juni'!$AM$214:$AM$393)</f>
        <v>0</v>
      </c>
      <c r="BV143" s="324">
        <f>SUMIF('Rekapitulasi Juni'!$AL$214:$AL$393,APS!$B143,'Rekapitulasi Juni'!$AN$214:$AN$393)</f>
        <v>0</v>
      </c>
      <c r="BW143" s="27"/>
      <c r="BX143" s="325">
        <f t="shared" si="240"/>
        <v>0</v>
      </c>
      <c r="BY143" s="325">
        <f t="shared" si="241"/>
        <v>0</v>
      </c>
      <c r="BZ143" s="27"/>
      <c r="CA143" s="324">
        <f>SUMIF('Rekapitulasi Juni'!$BA$214:$BA$393,APS!$B143,'Rekapitulasi Juni'!$BB$214:$BB$393)</f>
        <v>0</v>
      </c>
      <c r="CB143" s="324">
        <f>SUMIF('Rekapitulasi Juni'!$BA$214:$BA$393,APS!$B143,'Rekapitulasi Juni'!$BC$214:$BC$393)</f>
        <v>0</v>
      </c>
      <c r="CC143" s="27"/>
      <c r="CD143" s="325">
        <f t="shared" si="242"/>
        <v>0</v>
      </c>
      <c r="CE143" s="325">
        <f t="shared" si="243"/>
        <v>0</v>
      </c>
      <c r="CF143" s="27"/>
      <c r="CG143" s="324">
        <f>SUMIF('Rekapitulasi Juni'!$BP$214:$BP$393,APS!$B143,'Rekapitulasi Juni'!$BQ$214:$BQ$393)</f>
        <v>0</v>
      </c>
      <c r="CH143" s="324">
        <f>SUMIF('Rekapitulasi Juni'!$BP$214:$BP$393,APS!$B143,'Rekapitulasi Juni'!$BR$214:$BR$393)</f>
        <v>0</v>
      </c>
      <c r="CI143" s="27"/>
      <c r="CJ143" s="325">
        <f t="shared" si="244"/>
        <v>0</v>
      </c>
      <c r="CK143" s="325">
        <f t="shared" si="245"/>
        <v>0</v>
      </c>
      <c r="CL143" s="41">
        <f t="shared" si="246"/>
        <v>0</v>
      </c>
      <c r="CM143" s="41">
        <f t="shared" si="247"/>
        <v>0</v>
      </c>
      <c r="CN143" s="41">
        <f t="shared" si="248"/>
        <v>0</v>
      </c>
      <c r="CO143" s="41">
        <f t="shared" si="249"/>
        <v>0</v>
      </c>
      <c r="CP143" s="41">
        <f t="shared" si="250"/>
        <v>0</v>
      </c>
      <c r="CQ143" s="41">
        <f t="shared" si="251"/>
        <v>0</v>
      </c>
      <c r="CR143" s="180">
        <f t="shared" si="252"/>
        <v>0</v>
      </c>
      <c r="CS143" s="27">
        <v>0</v>
      </c>
      <c r="CT143" s="27"/>
      <c r="CU143" s="324">
        <f>SUMIF('Rekapitulasi Juni'!$D$410:$D$588,APS!$B143,'Rekapitulasi Juni'!$E$410:$E$588)</f>
        <v>0</v>
      </c>
      <c r="CV143" s="324">
        <f>SUMIF('Rekapitulasi Juni'!$D$410:$D$588,APS!$B143,'Rekapitulasi Juni'!$F$410:$F$588)</f>
        <v>0</v>
      </c>
      <c r="CW143" s="27"/>
      <c r="CX143" s="325">
        <f t="shared" si="253"/>
        <v>0</v>
      </c>
      <c r="CY143" s="325">
        <f t="shared" si="254"/>
        <v>0</v>
      </c>
      <c r="CZ143" s="27"/>
      <c r="DA143" s="324">
        <f>SUMIF('Rekapitulasi Juni'!$U$410:$U$588,APS!$B143,'Rekapitulasi Juni'!$V$410:$V$588)</f>
        <v>0</v>
      </c>
      <c r="DB143" s="324">
        <f>SUMIF('Rekapitulasi Juni'!$U$410:$U$588,APS!$B143,'Rekapitulasi Juni'!$W$410:$W$588)</f>
        <v>0</v>
      </c>
      <c r="DC143" s="27"/>
      <c r="DD143" s="325">
        <f t="shared" si="255"/>
        <v>0</v>
      </c>
      <c r="DE143" s="325">
        <f t="shared" si="256"/>
        <v>0</v>
      </c>
      <c r="DF143" s="27"/>
      <c r="DG143" s="324">
        <f>SUMIF('Rekapitulasi Juni'!$AL$410:$AL$588,APS!$B143,'Rekapitulasi Juni'!$AM$410:$AM$588)</f>
        <v>0</v>
      </c>
      <c r="DH143" s="324">
        <f>SUMIF('Rekapitulasi Juni'!$AL$410:$AL$588,APS!$B143,'Rekapitulasi Juni'!$AN$410:$AN$588)</f>
        <v>0</v>
      </c>
      <c r="DI143" s="27"/>
      <c r="DJ143" s="325">
        <f t="shared" si="257"/>
        <v>0</v>
      </c>
      <c r="DK143" s="325">
        <f t="shared" si="258"/>
        <v>0</v>
      </c>
      <c r="DL143" s="27"/>
      <c r="DM143" s="324">
        <f>SUMIF('Rekapitulasi Juni'!$BA$410:$BA$588,APS!$B143,'Rekapitulasi Juni'!$BB$410:$BB$588)</f>
        <v>0</v>
      </c>
      <c r="DN143" s="324">
        <f>SUMIF('Rekapitulasi Juni'!$BA$410:$BA$588,APS!$B143,'Rekapitulasi Juni'!$BC$410:$BC$588)</f>
        <v>0</v>
      </c>
      <c r="DO143" s="324">
        <f>SUMIF('Rekapitulasi Juni'!$BA$410:$BA$588,APS!$B143,'Rekapitulasi Juni'!$BF$410:$BF$588)</f>
        <v>0</v>
      </c>
      <c r="DP143" s="325">
        <f t="shared" si="259"/>
        <v>0</v>
      </c>
      <c r="DQ143" s="325">
        <f t="shared" si="260"/>
        <v>0</v>
      </c>
      <c r="DR143" s="27"/>
      <c r="DS143" s="324">
        <f>SUMIF('Rekapitulasi Juni'!$BP$410:$BP$588,APS!$B143,'Rekapitulasi Juni'!$BQ$410:$BQ$588)</f>
        <v>0</v>
      </c>
      <c r="DT143" s="324">
        <f>SUMIF('Rekapitulasi Juni'!$BP$410:$BP$588,APS!$B143,'Rekapitulasi Juni'!$BR$410:$BR$588)</f>
        <v>0</v>
      </c>
      <c r="DU143" s="27"/>
      <c r="DV143" s="325">
        <f t="shared" si="261"/>
        <v>0</v>
      </c>
      <c r="DW143" s="325">
        <f t="shared" si="262"/>
        <v>0</v>
      </c>
      <c r="DX143" s="41">
        <f t="shared" si="263"/>
        <v>0</v>
      </c>
      <c r="DY143" s="41">
        <f t="shared" si="264"/>
        <v>0</v>
      </c>
      <c r="DZ143" s="41">
        <f t="shared" si="265"/>
        <v>0</v>
      </c>
      <c r="EA143" s="41">
        <f t="shared" si="266"/>
        <v>0</v>
      </c>
      <c r="EB143" s="41">
        <f t="shared" si="267"/>
        <v>0</v>
      </c>
      <c r="EC143" s="41">
        <f t="shared" si="268"/>
        <v>0</v>
      </c>
      <c r="ED143" s="180">
        <f t="shared" si="269"/>
        <v>0</v>
      </c>
      <c r="EE143" s="27">
        <v>0</v>
      </c>
      <c r="EF143" s="27"/>
      <c r="EG143" s="324">
        <f>SUMIF('Rekapitulasi Juni'!$D$608:$D$786,APS!$B143,'Rekapitulasi Juni'!$E$608:$E$786)</f>
        <v>0</v>
      </c>
      <c r="EH143" s="324">
        <f>SUMIF('Rekapitulasi Juni'!$D$608:$D$786,APS!$B143,'Rekapitulasi Juni'!$F$608:$F$786)</f>
        <v>0</v>
      </c>
      <c r="EI143" s="27"/>
      <c r="EJ143" s="325">
        <f t="shared" si="270"/>
        <v>0</v>
      </c>
      <c r="EK143" s="325">
        <f t="shared" si="271"/>
        <v>0</v>
      </c>
      <c r="EL143" s="27"/>
      <c r="EM143" s="324">
        <f>SUMIF('Rekapitulasi Juni'!$U$608:$U$786,APS!$B143,'Rekapitulasi Juni'!$V$608:$V$786)</f>
        <v>0</v>
      </c>
      <c r="EN143" s="324">
        <f>SUMIF('Rekapitulasi Juni'!$U$608:$U$786,APS!$B143,'Rekapitulasi Juni'!$W$608:$W$786)</f>
        <v>0</v>
      </c>
      <c r="EO143" s="27"/>
      <c r="EP143" s="325">
        <f t="shared" si="272"/>
        <v>0</v>
      </c>
      <c r="EQ143" s="325">
        <f t="shared" si="273"/>
        <v>0</v>
      </c>
      <c r="ER143" s="27"/>
      <c r="ES143" s="324">
        <f>SUMIF('Rekapitulasi Juni'!$AL$608:$AL$786,APS!$B143,'Rekapitulasi Juni'!$AM$608:$AM$786)</f>
        <v>0</v>
      </c>
      <c r="ET143" s="324">
        <f>SUMIF('Rekapitulasi Juni'!$AL$608:$AL$786,APS!$B143,'Rekapitulasi Juni'!$AN$608:$AN$786)</f>
        <v>0</v>
      </c>
      <c r="EU143" s="27"/>
      <c r="EV143" s="325">
        <f t="shared" si="274"/>
        <v>0</v>
      </c>
      <c r="EW143" s="325">
        <f t="shared" si="275"/>
        <v>0</v>
      </c>
      <c r="EX143" s="27"/>
      <c r="EY143" s="324">
        <f>SUMIF('Rekapitulasi Juni'!$BA$608:$BA$786,APS!$B143,'Rekapitulasi Juni'!$BB$608:$BB$786)</f>
        <v>0</v>
      </c>
      <c r="EZ143" s="324">
        <f>SUMIF('Rekapitulasi Juni'!$BA$608:$BA$786,APS!$B143,'Rekapitulasi Juni'!$BC$608:$BC$786)</f>
        <v>0</v>
      </c>
      <c r="FA143" s="324">
        <f>SUMIF('Rekapitulasi Juni'!$BA$608:$BA$786,APS!$B143,'Rekapitulasi Juni'!$BF$608:$BF$786)</f>
        <v>0</v>
      </c>
      <c r="FB143" s="325">
        <f t="shared" si="276"/>
        <v>0</v>
      </c>
      <c r="FC143" s="325">
        <f t="shared" si="277"/>
        <v>0</v>
      </c>
      <c r="FD143" s="27"/>
      <c r="FE143" s="27"/>
      <c r="FF143" s="27"/>
      <c r="FG143" s="27"/>
      <c r="FH143" s="27"/>
      <c r="FI143" s="27"/>
      <c r="FJ143" s="41">
        <f t="shared" si="278"/>
        <v>0</v>
      </c>
      <c r="FK143" s="41">
        <f t="shared" si="279"/>
        <v>0</v>
      </c>
      <c r="FL143" s="41">
        <f t="shared" si="280"/>
        <v>0</v>
      </c>
      <c r="FM143" s="41">
        <f t="shared" si="281"/>
        <v>0</v>
      </c>
      <c r="FN143" s="41">
        <f t="shared" si="282"/>
        <v>0</v>
      </c>
      <c r="FO143" s="41">
        <f t="shared" si="283"/>
        <v>0</v>
      </c>
      <c r="FP143" s="180">
        <f t="shared" si="284"/>
        <v>0</v>
      </c>
      <c r="FQ143" s="27"/>
      <c r="FR143" s="27"/>
      <c r="FS143" s="324">
        <f>SUMIF('Rekapitulasi Juni'!$D$804:$D$984,APS!$B143,'Rekapitulasi Juni'!$E$804:$E$984)</f>
        <v>0</v>
      </c>
      <c r="FT143" s="324">
        <f>SUMIF('Rekapitulasi Juni'!$D$804:$D$984,APS!$B143,'Rekapitulasi Juni'!$F$804:$F$984)</f>
        <v>0</v>
      </c>
      <c r="FU143" s="27"/>
      <c r="FV143" s="325">
        <f t="shared" si="285"/>
        <v>0</v>
      </c>
      <c r="FW143" s="325">
        <f t="shared" si="286"/>
        <v>0</v>
      </c>
      <c r="FX143" s="27"/>
      <c r="FY143" s="324">
        <f>SUMIF('Rekapitulasi Juni'!$U$804:$U$984,APS!$B143,'Rekapitulasi Juni'!$V$804:$V$984)</f>
        <v>0</v>
      </c>
      <c r="FZ143" s="324">
        <f>SUMIF('Rekapitulasi Juni'!$U$804:$U$984,APS!$B143,'Rekapitulasi Juni'!$W$804:$W$984)</f>
        <v>0</v>
      </c>
      <c r="GA143" s="27"/>
      <c r="GB143" s="325">
        <f t="shared" si="287"/>
        <v>0</v>
      </c>
      <c r="GC143" s="325">
        <f t="shared" si="288"/>
        <v>0</v>
      </c>
      <c r="GD143" s="27"/>
      <c r="GE143" s="324">
        <f>SUMIF('Rekapitulasi Juni'!$AL$804:$AL$984,APS!$B143,'Rekapitulasi Juni'!$AM$804:$AM$984)</f>
        <v>0</v>
      </c>
      <c r="GF143" s="324">
        <f>SUMIF('Rekapitulasi Juni'!$AL$804:$AL$984,APS!$B143,'Rekapitulasi Juni'!$AN$804:$AN$984)</f>
        <v>0</v>
      </c>
      <c r="GG143" s="27"/>
      <c r="GH143" s="325">
        <f t="shared" si="213"/>
        <v>0</v>
      </c>
      <c r="GI143" s="325">
        <f t="shared" si="214"/>
        <v>0</v>
      </c>
      <c r="GJ143" s="27"/>
      <c r="GK143" s="27"/>
      <c r="GL143" s="41">
        <f t="shared" si="289"/>
        <v>0</v>
      </c>
      <c r="GM143" s="41">
        <f t="shared" si="290"/>
        <v>0</v>
      </c>
      <c r="GN143" s="41">
        <f t="shared" si="291"/>
        <v>0</v>
      </c>
      <c r="GO143" s="41">
        <f t="shared" si="292"/>
        <v>0</v>
      </c>
      <c r="GP143" s="41">
        <f t="shared" si="293"/>
        <v>0</v>
      </c>
      <c r="GQ143" s="41">
        <f t="shared" si="294"/>
        <v>0</v>
      </c>
      <c r="GR143" s="180">
        <f t="shared" si="295"/>
        <v>0</v>
      </c>
      <c r="GS143" s="41">
        <f t="shared" si="215"/>
        <v>0</v>
      </c>
      <c r="GT143" s="41">
        <f t="shared" si="216"/>
        <v>0</v>
      </c>
      <c r="GU143" s="41">
        <f t="shared" si="217"/>
        <v>0</v>
      </c>
      <c r="GV143" s="41">
        <f t="shared" si="218"/>
        <v>0</v>
      </c>
      <c r="GW143" s="41">
        <f t="shared" si="219"/>
        <v>0</v>
      </c>
      <c r="GX143" s="41">
        <f t="shared" si="220"/>
        <v>0</v>
      </c>
      <c r="GY143" s="180">
        <f t="shared" si="221"/>
        <v>0</v>
      </c>
      <c r="GZ143" s="41">
        <v>126</v>
      </c>
      <c r="HA143" s="32"/>
      <c r="HB143" s="42">
        <f t="shared" si="296"/>
        <v>0</v>
      </c>
      <c r="HC143" s="44"/>
    </row>
    <row r="144" spans="1:211" ht="30">
      <c r="A144" s="31" t="s">
        <v>297</v>
      </c>
      <c r="B144" s="32" t="s">
        <v>298</v>
      </c>
      <c r="C144" s="31" t="s">
        <v>184</v>
      </c>
      <c r="D144" s="31" t="s">
        <v>1259</v>
      </c>
      <c r="E144" s="31" t="s">
        <v>43</v>
      </c>
      <c r="F144" s="31" t="s">
        <v>152</v>
      </c>
      <c r="G144" s="33">
        <v>368</v>
      </c>
      <c r="H144" s="33">
        <v>0</v>
      </c>
      <c r="I144" s="33">
        <v>0</v>
      </c>
      <c r="J144" s="34">
        <f>IFERROR(VLOOKUP(A144,#REF!,3,0),0)</f>
        <v>0</v>
      </c>
      <c r="K144" s="34">
        <f t="shared" si="118"/>
        <v>71</v>
      </c>
      <c r="L144" s="34">
        <v>193</v>
      </c>
      <c r="M144" s="34">
        <v>264</v>
      </c>
      <c r="N144" s="35">
        <f t="shared" si="119"/>
        <v>297</v>
      </c>
      <c r="O144" s="35">
        <f t="shared" si="120"/>
        <v>297</v>
      </c>
      <c r="P144" s="36">
        <v>50</v>
      </c>
      <c r="Q144" s="36">
        <f t="shared" si="222"/>
        <v>121</v>
      </c>
      <c r="R144" s="36"/>
      <c r="S144" s="37">
        <f ca="1">SUMIF(ROP!$D$6:$H$65536,A144,ROP!$J$6:$J$65536)</f>
        <v>0</v>
      </c>
      <c r="T144" s="37">
        <f>SUMIF(HASIL!$B:$B,APS!$B144&amp;RIGHT(APS!T$9,2),HASIL!$I:$I)</f>
        <v>0</v>
      </c>
      <c r="U144" s="37">
        <f>SUMIF(HASIL!$B:$B,APS!$B144&amp;RIGHT(APS!U$9,2),HASIL!$I:$I)</f>
        <v>0</v>
      </c>
      <c r="V144" s="37">
        <f>SUMIF(HASIL!$B:$B,APS!$B144&amp;RIGHT(APS!V$9,2),HASIL!$I:$I)</f>
        <v>0</v>
      </c>
      <c r="W144" s="37">
        <f>SUMIF(HASIL!$B:$B,APS!$B144&amp;RIGHT(APS!W$9,2),HASIL!$I:$I)</f>
        <v>0</v>
      </c>
      <c r="X144" s="38">
        <f t="shared" si="121"/>
        <v>0</v>
      </c>
      <c r="Y144" s="38">
        <f t="shared" si="122"/>
        <v>-121</v>
      </c>
      <c r="Z144" s="39">
        <f t="shared" si="209"/>
        <v>0</v>
      </c>
      <c r="AA144" s="39">
        <f t="shared" si="212"/>
        <v>121</v>
      </c>
      <c r="AB144" s="40">
        <f t="shared" si="210"/>
        <v>50</v>
      </c>
      <c r="AC144" s="27">
        <v>50</v>
      </c>
      <c r="AD144" s="27"/>
      <c r="AE144" s="27"/>
      <c r="AF144" s="27"/>
      <c r="AG144" s="27"/>
      <c r="AH144" s="27"/>
      <c r="AI144" s="324">
        <f>SUMIF('Rekapitulasi Juni'!$D$9:$D$192,APS!$B144,'Rekapitulasi Juni'!$E$9:$E$192)</f>
        <v>0</v>
      </c>
      <c r="AJ144" s="324">
        <f>SUMIF('Rekapitulasi Juni'!$D$9:$D$192,APS!$B144,'Rekapitulasi Juni'!$F$9:$F$192)</f>
        <v>0</v>
      </c>
      <c r="AK144" s="324">
        <f>SUMIF('Rekapitulasi Juni'!$D$9:$D$192,APS!$B144,'Rekapitulasi Juni'!$K$9:$K$192)</f>
        <v>0</v>
      </c>
      <c r="AL144" s="325">
        <f t="shared" si="223"/>
        <v>0</v>
      </c>
      <c r="AM144" s="325">
        <f t="shared" si="224"/>
        <v>0</v>
      </c>
      <c r="AN144" s="27"/>
      <c r="AO144" s="324">
        <f>SUMIF('Rekapitulasi Juni'!$U$9:$U$192,APS!$B144,'Rekapitulasi Juni'!$V$9:$V$192)</f>
        <v>0</v>
      </c>
      <c r="AP144" s="324">
        <f>SUMIF('Rekapitulasi Juni'!$U$9:$U$192,APS!$B144,'Rekapitulasi Juni'!$W$9:$W$192)</f>
        <v>0</v>
      </c>
      <c r="AQ144" s="27"/>
      <c r="AR144" s="325">
        <f t="shared" si="225"/>
        <v>0</v>
      </c>
      <c r="AS144" s="325">
        <f t="shared" si="226"/>
        <v>0</v>
      </c>
      <c r="AT144" s="27"/>
      <c r="AU144" s="324">
        <f>SUMIF('Rekapitulasi Juni'!$AL$9:$AL$192,APS!$B144,'Rekapitulasi Juni'!$AM$9:$AM$192)</f>
        <v>0</v>
      </c>
      <c r="AV144" s="324">
        <f>SUMIF('Rekapitulasi Juni'!$AL$9:$AL$192,APS!$B144,'Rekapitulasi Juni'!$AN$9:$AN$192)</f>
        <v>0</v>
      </c>
      <c r="AW144" s="27"/>
      <c r="AX144" s="325">
        <f t="shared" si="227"/>
        <v>0</v>
      </c>
      <c r="AY144" s="325">
        <f t="shared" si="228"/>
        <v>0</v>
      </c>
      <c r="AZ144" s="41">
        <f t="shared" si="229"/>
        <v>0</v>
      </c>
      <c r="BA144" s="41">
        <f t="shared" si="230"/>
        <v>0</v>
      </c>
      <c r="BB144" s="41">
        <f t="shared" si="231"/>
        <v>0</v>
      </c>
      <c r="BC144" s="41">
        <f t="shared" si="232"/>
        <v>0</v>
      </c>
      <c r="BD144" s="41">
        <f t="shared" si="233"/>
        <v>0</v>
      </c>
      <c r="BE144" s="41">
        <f t="shared" si="234"/>
        <v>0</v>
      </c>
      <c r="BF144" s="180">
        <f t="shared" si="235"/>
        <v>0</v>
      </c>
      <c r="BG144" s="27">
        <v>0</v>
      </c>
      <c r="BH144" s="27"/>
      <c r="BI144" s="324">
        <f>SUMIF('Rekapitulasi Juni'!$D$214:$D$393,APS!$B144,'Rekapitulasi Juni'!$E$214:$E$393)</f>
        <v>0</v>
      </c>
      <c r="BJ144" s="324">
        <f>SUMIF('Rekapitulasi Juni'!$D$214:$D$393,APS!$B144,'Rekapitulasi Juni'!$F$214:$F$393)</f>
        <v>0</v>
      </c>
      <c r="BK144" s="27"/>
      <c r="BL144" s="325">
        <f t="shared" si="236"/>
        <v>0</v>
      </c>
      <c r="BM144" s="325">
        <f t="shared" si="237"/>
        <v>0</v>
      </c>
      <c r="BN144" s="27"/>
      <c r="BO144" s="324">
        <f>SUMIF('Rekapitulasi Juni'!$U$214:$U$393,APS!$B144,'Rekapitulasi Juni'!$V$214:$V$393)</f>
        <v>0</v>
      </c>
      <c r="BP144" s="324">
        <f>SUMIF('Rekapitulasi Juni'!$U$214:$U$393,APS!$B144,'Rekapitulasi Juni'!$W$214:$W$393)</f>
        <v>0</v>
      </c>
      <c r="BQ144" s="27"/>
      <c r="BR144" s="325">
        <f t="shared" si="238"/>
        <v>0</v>
      </c>
      <c r="BS144" s="325">
        <f t="shared" si="239"/>
        <v>0</v>
      </c>
      <c r="BT144" s="27">
        <v>121</v>
      </c>
      <c r="BU144" s="324">
        <f>SUMIF('Rekapitulasi Juni'!$AL$214:$AL$393,APS!$B144,'Rekapitulasi Juni'!$AM$214:$AM$393)</f>
        <v>0</v>
      </c>
      <c r="BV144" s="324">
        <f>SUMIF('Rekapitulasi Juni'!$AL$214:$AL$393,APS!$B144,'Rekapitulasi Juni'!$AN$214:$AN$393)</f>
        <v>0</v>
      </c>
      <c r="BW144" s="27"/>
      <c r="BX144" s="325">
        <f t="shared" si="240"/>
        <v>0</v>
      </c>
      <c r="BY144" s="325">
        <f t="shared" si="241"/>
        <v>0</v>
      </c>
      <c r="BZ144" s="27"/>
      <c r="CA144" s="324">
        <f>SUMIF('Rekapitulasi Juni'!$BA$214:$BA$393,APS!$B144,'Rekapitulasi Juni'!$BB$214:$BB$393)</f>
        <v>0</v>
      </c>
      <c r="CB144" s="324">
        <f>SUMIF('Rekapitulasi Juni'!$BA$214:$BA$393,APS!$B144,'Rekapitulasi Juni'!$BC$214:$BC$393)</f>
        <v>0</v>
      </c>
      <c r="CC144" s="27"/>
      <c r="CD144" s="325">
        <f t="shared" si="242"/>
        <v>0</v>
      </c>
      <c r="CE144" s="325">
        <f t="shared" si="243"/>
        <v>0</v>
      </c>
      <c r="CF144" s="27"/>
      <c r="CG144" s="324">
        <f>SUMIF('Rekapitulasi Juni'!$BP$214:$BP$393,APS!$B144,'Rekapitulasi Juni'!$BQ$214:$BQ$393)</f>
        <v>0</v>
      </c>
      <c r="CH144" s="324">
        <f>SUMIF('Rekapitulasi Juni'!$BP$214:$BP$393,APS!$B144,'Rekapitulasi Juni'!$BR$214:$BR$393)</f>
        <v>0</v>
      </c>
      <c r="CI144" s="27"/>
      <c r="CJ144" s="325">
        <f t="shared" si="244"/>
        <v>0</v>
      </c>
      <c r="CK144" s="325">
        <f t="shared" si="245"/>
        <v>0</v>
      </c>
      <c r="CL144" s="41">
        <f t="shared" si="246"/>
        <v>121</v>
      </c>
      <c r="CM144" s="41">
        <f t="shared" si="247"/>
        <v>0</v>
      </c>
      <c r="CN144" s="41">
        <f t="shared" si="248"/>
        <v>0</v>
      </c>
      <c r="CO144" s="41">
        <f t="shared" si="249"/>
        <v>0</v>
      </c>
      <c r="CP144" s="41">
        <f t="shared" si="250"/>
        <v>0</v>
      </c>
      <c r="CQ144" s="41">
        <f t="shared" si="251"/>
        <v>-121</v>
      </c>
      <c r="CR144" s="180">
        <f t="shared" si="252"/>
        <v>0</v>
      </c>
      <c r="CS144" s="27">
        <v>0</v>
      </c>
      <c r="CT144" s="27"/>
      <c r="CU144" s="324">
        <f>SUMIF('Rekapitulasi Juni'!$D$410:$D$588,APS!$B144,'Rekapitulasi Juni'!$E$410:$E$588)</f>
        <v>121</v>
      </c>
      <c r="CV144" s="324">
        <f>SUMIF('Rekapitulasi Juni'!$D$410:$D$588,APS!$B144,'Rekapitulasi Juni'!$F$410:$F$588)</f>
        <v>8</v>
      </c>
      <c r="CW144" s="27"/>
      <c r="CX144" s="325">
        <f t="shared" si="253"/>
        <v>0</v>
      </c>
      <c r="CY144" s="325">
        <f t="shared" si="254"/>
        <v>6.6115702479338845</v>
      </c>
      <c r="CZ144" s="27"/>
      <c r="DA144" s="324">
        <f>SUMIF('Rekapitulasi Juni'!$U$410:$U$588,APS!$B144,'Rekapitulasi Juni'!$V$410:$V$588)</f>
        <v>0</v>
      </c>
      <c r="DB144" s="324">
        <f>SUMIF('Rekapitulasi Juni'!$U$410:$U$588,APS!$B144,'Rekapitulasi Juni'!$W$410:$W$588)</f>
        <v>32</v>
      </c>
      <c r="DC144" s="27"/>
      <c r="DD144" s="325">
        <f t="shared" si="255"/>
        <v>0</v>
      </c>
      <c r="DE144" s="325">
        <f t="shared" si="256"/>
        <v>0</v>
      </c>
      <c r="DF144" s="27"/>
      <c r="DG144" s="324">
        <f>SUMIF('Rekapitulasi Juni'!$AL$410:$AL$588,APS!$B144,'Rekapitulasi Juni'!$AM$410:$AM$588)</f>
        <v>103</v>
      </c>
      <c r="DH144" s="324">
        <f>SUMIF('Rekapitulasi Juni'!$AL$410:$AL$588,APS!$B144,'Rekapitulasi Juni'!$AN$410:$AN$588)</f>
        <v>72</v>
      </c>
      <c r="DI144" s="27"/>
      <c r="DJ144" s="325">
        <f t="shared" si="257"/>
        <v>0</v>
      </c>
      <c r="DK144" s="325">
        <f t="shared" si="258"/>
        <v>69.902912621359221</v>
      </c>
      <c r="DL144" s="27"/>
      <c r="DM144" s="324">
        <f>SUMIF('Rekapitulasi Juni'!$BA$410:$BA$588,APS!$B144,'Rekapitulasi Juni'!$BB$410:$BB$588)</f>
        <v>0</v>
      </c>
      <c r="DN144" s="324">
        <f>SUMIF('Rekapitulasi Juni'!$BA$410:$BA$588,APS!$B144,'Rekapitulasi Juni'!$BC$410:$BC$588)</f>
        <v>0</v>
      </c>
      <c r="DO144" s="324">
        <f>SUMIF('Rekapitulasi Juni'!$BA$410:$BA$588,APS!$B144,'Rekapitulasi Juni'!$BF$410:$BF$588)</f>
        <v>0</v>
      </c>
      <c r="DP144" s="325">
        <f t="shared" si="259"/>
        <v>0</v>
      </c>
      <c r="DQ144" s="325">
        <f t="shared" si="260"/>
        <v>0</v>
      </c>
      <c r="DR144" s="27"/>
      <c r="DS144" s="324">
        <f>SUMIF('Rekapitulasi Juni'!$BP$410:$BP$588,APS!$B144,'Rekapitulasi Juni'!$BQ$410:$BQ$588)</f>
        <v>0</v>
      </c>
      <c r="DT144" s="324">
        <f>SUMIF('Rekapitulasi Juni'!$BP$410:$BP$588,APS!$B144,'Rekapitulasi Juni'!$BR$410:$BR$588)</f>
        <v>0</v>
      </c>
      <c r="DU144" s="27"/>
      <c r="DV144" s="325">
        <f t="shared" si="261"/>
        <v>0</v>
      </c>
      <c r="DW144" s="325">
        <f t="shared" si="262"/>
        <v>0</v>
      </c>
      <c r="DX144" s="41">
        <f t="shared" si="263"/>
        <v>0</v>
      </c>
      <c r="DY144" s="41">
        <f t="shared" si="264"/>
        <v>224</v>
      </c>
      <c r="DZ144" s="41">
        <f t="shared" si="265"/>
        <v>112</v>
      </c>
      <c r="EA144" s="41">
        <f t="shared" si="266"/>
        <v>0</v>
      </c>
      <c r="EB144" s="41">
        <f t="shared" si="267"/>
        <v>112</v>
      </c>
      <c r="EC144" s="41">
        <f t="shared" si="268"/>
        <v>112</v>
      </c>
      <c r="ED144" s="180">
        <f t="shared" si="269"/>
        <v>0</v>
      </c>
      <c r="EE144" s="27">
        <v>0</v>
      </c>
      <c r="EF144" s="27"/>
      <c r="EG144" s="324">
        <f>SUMIF('Rekapitulasi Juni'!$D$608:$D$786,APS!$B144,'Rekapitulasi Juni'!$E$608:$E$786)</f>
        <v>0</v>
      </c>
      <c r="EH144" s="324">
        <f>SUMIF('Rekapitulasi Juni'!$D$608:$D$786,APS!$B144,'Rekapitulasi Juni'!$F$608:$F$786)</f>
        <v>0</v>
      </c>
      <c r="EI144" s="27"/>
      <c r="EJ144" s="325">
        <f t="shared" si="270"/>
        <v>0</v>
      </c>
      <c r="EK144" s="325">
        <f t="shared" si="271"/>
        <v>0</v>
      </c>
      <c r="EL144" s="27"/>
      <c r="EM144" s="324">
        <f>SUMIF('Rekapitulasi Juni'!$U$608:$U$786,APS!$B144,'Rekapitulasi Juni'!$V$608:$V$786)</f>
        <v>0</v>
      </c>
      <c r="EN144" s="324">
        <f>SUMIF('Rekapitulasi Juni'!$U$608:$U$786,APS!$B144,'Rekapitulasi Juni'!$W$608:$W$786)</f>
        <v>0</v>
      </c>
      <c r="EO144" s="27"/>
      <c r="EP144" s="325">
        <f t="shared" si="272"/>
        <v>0</v>
      </c>
      <c r="EQ144" s="325">
        <f t="shared" si="273"/>
        <v>0</v>
      </c>
      <c r="ER144" s="27"/>
      <c r="ES144" s="324">
        <f>SUMIF('Rekapitulasi Juni'!$AL$608:$AL$786,APS!$B144,'Rekapitulasi Juni'!$AM$608:$AM$786)</f>
        <v>0</v>
      </c>
      <c r="ET144" s="324">
        <f>SUMIF('Rekapitulasi Juni'!$AL$608:$AL$786,APS!$B144,'Rekapitulasi Juni'!$AN$608:$AN$786)</f>
        <v>0</v>
      </c>
      <c r="EU144" s="27"/>
      <c r="EV144" s="325">
        <f t="shared" si="274"/>
        <v>0</v>
      </c>
      <c r="EW144" s="325">
        <f t="shared" si="275"/>
        <v>0</v>
      </c>
      <c r="EX144" s="27"/>
      <c r="EY144" s="324">
        <f>SUMIF('Rekapitulasi Juni'!$BA$608:$BA$786,APS!$B144,'Rekapitulasi Juni'!$BB$608:$BB$786)</f>
        <v>0</v>
      </c>
      <c r="EZ144" s="324">
        <f>SUMIF('Rekapitulasi Juni'!$BA$608:$BA$786,APS!$B144,'Rekapitulasi Juni'!$BC$608:$BC$786)</f>
        <v>0</v>
      </c>
      <c r="FA144" s="324">
        <f>SUMIF('Rekapitulasi Juni'!$BA$608:$BA$786,APS!$B144,'Rekapitulasi Juni'!$BF$608:$BF$786)</f>
        <v>0</v>
      </c>
      <c r="FB144" s="325">
        <f t="shared" si="276"/>
        <v>0</v>
      </c>
      <c r="FC144" s="325">
        <f t="shared" si="277"/>
        <v>0</v>
      </c>
      <c r="FD144" s="27"/>
      <c r="FE144" s="27"/>
      <c r="FF144" s="27"/>
      <c r="FG144" s="27"/>
      <c r="FH144" s="27"/>
      <c r="FI144" s="27"/>
      <c r="FJ144" s="41">
        <f t="shared" si="278"/>
        <v>0</v>
      </c>
      <c r="FK144" s="41">
        <f t="shared" si="279"/>
        <v>0</v>
      </c>
      <c r="FL144" s="41">
        <f t="shared" si="280"/>
        <v>0</v>
      </c>
      <c r="FM144" s="41">
        <f t="shared" si="281"/>
        <v>0</v>
      </c>
      <c r="FN144" s="41">
        <f t="shared" si="282"/>
        <v>0</v>
      </c>
      <c r="FO144" s="41">
        <f t="shared" si="283"/>
        <v>0</v>
      </c>
      <c r="FP144" s="180">
        <f t="shared" si="284"/>
        <v>0</v>
      </c>
      <c r="FQ144" s="27"/>
      <c r="FR144" s="27"/>
      <c r="FS144" s="324">
        <f>SUMIF('Rekapitulasi Juni'!$D$804:$D$984,APS!$B144,'Rekapitulasi Juni'!$E$804:$E$984)</f>
        <v>0</v>
      </c>
      <c r="FT144" s="324">
        <f>SUMIF('Rekapitulasi Juni'!$D$804:$D$984,APS!$B144,'Rekapitulasi Juni'!$F$804:$F$984)</f>
        <v>0</v>
      </c>
      <c r="FU144" s="27"/>
      <c r="FV144" s="325">
        <f t="shared" si="285"/>
        <v>0</v>
      </c>
      <c r="FW144" s="325">
        <f t="shared" si="286"/>
        <v>0</v>
      </c>
      <c r="FX144" s="27"/>
      <c r="FY144" s="324">
        <f>SUMIF('Rekapitulasi Juni'!$U$804:$U$984,APS!$B144,'Rekapitulasi Juni'!$V$804:$V$984)</f>
        <v>0</v>
      </c>
      <c r="FZ144" s="324">
        <f>SUMIF('Rekapitulasi Juni'!$U$804:$U$984,APS!$B144,'Rekapitulasi Juni'!$W$804:$W$984)</f>
        <v>0</v>
      </c>
      <c r="GA144" s="27"/>
      <c r="GB144" s="325">
        <f t="shared" si="287"/>
        <v>0</v>
      </c>
      <c r="GC144" s="325">
        <f t="shared" si="288"/>
        <v>0</v>
      </c>
      <c r="GD144" s="27"/>
      <c r="GE144" s="324">
        <f>SUMIF('Rekapitulasi Juni'!$AL$804:$AL$984,APS!$B144,'Rekapitulasi Juni'!$AM$804:$AM$984)</f>
        <v>0</v>
      </c>
      <c r="GF144" s="324">
        <f>SUMIF('Rekapitulasi Juni'!$AL$804:$AL$984,APS!$B144,'Rekapitulasi Juni'!$AN$804:$AN$984)</f>
        <v>0</v>
      </c>
      <c r="GG144" s="27"/>
      <c r="GH144" s="325">
        <f t="shared" si="213"/>
        <v>0</v>
      </c>
      <c r="GI144" s="325">
        <f t="shared" si="214"/>
        <v>0</v>
      </c>
      <c r="GJ144" s="27"/>
      <c r="GK144" s="27"/>
      <c r="GL144" s="41">
        <f t="shared" si="289"/>
        <v>0</v>
      </c>
      <c r="GM144" s="41">
        <f t="shared" si="290"/>
        <v>0</v>
      </c>
      <c r="GN144" s="41">
        <f t="shared" si="291"/>
        <v>0</v>
      </c>
      <c r="GO144" s="41">
        <f t="shared" si="292"/>
        <v>0</v>
      </c>
      <c r="GP144" s="41">
        <f t="shared" si="293"/>
        <v>0</v>
      </c>
      <c r="GQ144" s="41">
        <f t="shared" si="294"/>
        <v>0</v>
      </c>
      <c r="GR144" s="180">
        <f t="shared" si="295"/>
        <v>0</v>
      </c>
      <c r="GS144" s="41">
        <f t="shared" si="215"/>
        <v>121</v>
      </c>
      <c r="GT144" s="41">
        <f t="shared" si="216"/>
        <v>224</v>
      </c>
      <c r="GU144" s="41">
        <f t="shared" si="217"/>
        <v>112</v>
      </c>
      <c r="GV144" s="41">
        <f t="shared" si="218"/>
        <v>0</v>
      </c>
      <c r="GW144" s="41">
        <f t="shared" si="219"/>
        <v>112</v>
      </c>
      <c r="GX144" s="41">
        <f t="shared" si="220"/>
        <v>-9</v>
      </c>
      <c r="GY144" s="180">
        <f t="shared" si="221"/>
        <v>92.561983471074385</v>
      </c>
      <c r="GZ144" s="41">
        <v>127</v>
      </c>
      <c r="HA144" s="32" t="s">
        <v>1316</v>
      </c>
      <c r="HB144" s="42">
        <f t="shared" si="296"/>
        <v>-54</v>
      </c>
      <c r="HC144" s="44"/>
    </row>
    <row r="145" spans="1:211" ht="15" hidden="1" customHeight="1">
      <c r="A145" s="31" t="s">
        <v>299</v>
      </c>
      <c r="B145" s="32" t="s">
        <v>300</v>
      </c>
      <c r="C145" s="31" t="s">
        <v>184</v>
      </c>
      <c r="D145" s="31" t="s">
        <v>1259</v>
      </c>
      <c r="E145" s="31" t="s">
        <v>43</v>
      </c>
      <c r="F145" s="31" t="s">
        <v>152</v>
      </c>
      <c r="G145" s="33">
        <v>0</v>
      </c>
      <c r="H145" s="33">
        <v>0</v>
      </c>
      <c r="I145" s="33">
        <v>0</v>
      </c>
      <c r="J145" s="34">
        <f>IFERROR(VLOOKUP(A145,#REF!,3,0),0)</f>
        <v>0</v>
      </c>
      <c r="K145" s="34">
        <f t="shared" si="118"/>
        <v>0</v>
      </c>
      <c r="L145" s="34">
        <v>0</v>
      </c>
      <c r="M145" s="34">
        <v>0</v>
      </c>
      <c r="N145" s="35">
        <f t="shared" si="119"/>
        <v>0</v>
      </c>
      <c r="O145" s="35">
        <f t="shared" si="120"/>
        <v>0</v>
      </c>
      <c r="P145" s="36">
        <v>0</v>
      </c>
      <c r="Q145" s="36">
        <f t="shared" si="222"/>
        <v>0</v>
      </c>
      <c r="R145" s="36"/>
      <c r="S145" s="37">
        <f ca="1">SUMIF(ROP!$D$6:$H$65536,A145,ROP!$J$6:$J$65536)</f>
        <v>0</v>
      </c>
      <c r="T145" s="37">
        <f>SUMIF(HASIL!$B:$B,APS!$B145&amp;RIGHT(APS!T$9,2),HASIL!$I:$I)</f>
        <v>0</v>
      </c>
      <c r="U145" s="37">
        <f>SUMIF(HASIL!$B:$B,APS!$B145&amp;RIGHT(APS!U$9,2),HASIL!$I:$I)</f>
        <v>0</v>
      </c>
      <c r="V145" s="37">
        <f>SUMIF(HASIL!$B:$B,APS!$B145&amp;RIGHT(APS!V$9,2),HASIL!$I:$I)</f>
        <v>0</v>
      </c>
      <c r="W145" s="37">
        <f>SUMIF(HASIL!$B:$B,APS!$B145&amp;RIGHT(APS!W$9,2),HASIL!$I:$I)</f>
        <v>0</v>
      </c>
      <c r="X145" s="38">
        <f t="shared" si="121"/>
        <v>0</v>
      </c>
      <c r="Y145" s="38">
        <f t="shared" si="122"/>
        <v>0</v>
      </c>
      <c r="Z145" s="39">
        <f t="shared" si="209"/>
        <v>0</v>
      </c>
      <c r="AA145" s="39">
        <f t="shared" si="212"/>
        <v>0</v>
      </c>
      <c r="AB145" s="40">
        <f t="shared" si="210"/>
        <v>0</v>
      </c>
      <c r="AC145" s="27">
        <v>0</v>
      </c>
      <c r="AD145" s="27"/>
      <c r="AE145" s="27"/>
      <c r="AF145" s="27"/>
      <c r="AG145" s="27"/>
      <c r="AH145" s="27"/>
      <c r="AI145" s="324">
        <f>SUMIF('Rekapitulasi Juni'!$D$9:$D$192,APS!$B145,'Rekapitulasi Juni'!$E$9:$E$192)</f>
        <v>0</v>
      </c>
      <c r="AJ145" s="324">
        <f>SUMIF('Rekapitulasi Juni'!$D$9:$D$192,APS!$B145,'Rekapitulasi Juni'!$F$9:$F$192)</f>
        <v>0</v>
      </c>
      <c r="AK145" s="324">
        <f>SUMIF('Rekapitulasi Juni'!$D$9:$D$192,APS!$B145,'Rekapitulasi Juni'!$K$9:$K$192)</f>
        <v>0</v>
      </c>
      <c r="AL145" s="325">
        <f t="shared" si="223"/>
        <v>0</v>
      </c>
      <c r="AM145" s="325">
        <f t="shared" si="224"/>
        <v>0</v>
      </c>
      <c r="AN145" s="27"/>
      <c r="AO145" s="324">
        <f>SUMIF('Rekapitulasi Juni'!$U$9:$U$192,APS!$B145,'Rekapitulasi Juni'!$V$9:$V$192)</f>
        <v>0</v>
      </c>
      <c r="AP145" s="324">
        <f>SUMIF('Rekapitulasi Juni'!$U$9:$U$192,APS!$B145,'Rekapitulasi Juni'!$W$9:$W$192)</f>
        <v>0</v>
      </c>
      <c r="AQ145" s="27"/>
      <c r="AR145" s="325">
        <f t="shared" si="225"/>
        <v>0</v>
      </c>
      <c r="AS145" s="325">
        <f t="shared" si="226"/>
        <v>0</v>
      </c>
      <c r="AT145" s="27"/>
      <c r="AU145" s="324">
        <f>SUMIF('Rekapitulasi Juni'!$AL$9:$AL$192,APS!$B145,'Rekapitulasi Juni'!$AM$9:$AM$192)</f>
        <v>0</v>
      </c>
      <c r="AV145" s="324">
        <f>SUMIF('Rekapitulasi Juni'!$AL$9:$AL$192,APS!$B145,'Rekapitulasi Juni'!$AN$9:$AN$192)</f>
        <v>0</v>
      </c>
      <c r="AW145" s="27"/>
      <c r="AX145" s="325">
        <f t="shared" si="227"/>
        <v>0</v>
      </c>
      <c r="AY145" s="325">
        <f t="shared" si="228"/>
        <v>0</v>
      </c>
      <c r="AZ145" s="41">
        <f t="shared" si="229"/>
        <v>0</v>
      </c>
      <c r="BA145" s="41">
        <f t="shared" si="230"/>
        <v>0</v>
      </c>
      <c r="BB145" s="41">
        <f t="shared" si="231"/>
        <v>0</v>
      </c>
      <c r="BC145" s="41">
        <f t="shared" si="232"/>
        <v>0</v>
      </c>
      <c r="BD145" s="41">
        <f t="shared" si="233"/>
        <v>0</v>
      </c>
      <c r="BE145" s="41">
        <f t="shared" si="234"/>
        <v>0</v>
      </c>
      <c r="BF145" s="180">
        <f t="shared" si="235"/>
        <v>0</v>
      </c>
      <c r="BG145" s="27">
        <v>0</v>
      </c>
      <c r="BH145" s="27"/>
      <c r="BI145" s="324">
        <f>SUMIF('Rekapitulasi Juni'!$D$214:$D$393,APS!$B145,'Rekapitulasi Juni'!$E$214:$E$393)</f>
        <v>0</v>
      </c>
      <c r="BJ145" s="324">
        <f>SUMIF('Rekapitulasi Juni'!$D$214:$D$393,APS!$B145,'Rekapitulasi Juni'!$F$214:$F$393)</f>
        <v>0</v>
      </c>
      <c r="BK145" s="27"/>
      <c r="BL145" s="325">
        <f t="shared" si="236"/>
        <v>0</v>
      </c>
      <c r="BM145" s="325">
        <f t="shared" si="237"/>
        <v>0</v>
      </c>
      <c r="BN145" s="27"/>
      <c r="BO145" s="324">
        <f>SUMIF('Rekapitulasi Juni'!$U$214:$U$393,APS!$B145,'Rekapitulasi Juni'!$V$214:$V$393)</f>
        <v>0</v>
      </c>
      <c r="BP145" s="324">
        <f>SUMIF('Rekapitulasi Juni'!$U$214:$U$393,APS!$B145,'Rekapitulasi Juni'!$W$214:$W$393)</f>
        <v>0</v>
      </c>
      <c r="BQ145" s="27"/>
      <c r="BR145" s="325">
        <f t="shared" si="238"/>
        <v>0</v>
      </c>
      <c r="BS145" s="325">
        <f t="shared" si="239"/>
        <v>0</v>
      </c>
      <c r="BT145" s="27"/>
      <c r="BU145" s="324">
        <f>SUMIF('Rekapitulasi Juni'!$AL$214:$AL$393,APS!$B145,'Rekapitulasi Juni'!$AM$214:$AM$393)</f>
        <v>0</v>
      </c>
      <c r="BV145" s="324">
        <f>SUMIF('Rekapitulasi Juni'!$AL$214:$AL$393,APS!$B145,'Rekapitulasi Juni'!$AN$214:$AN$393)</f>
        <v>0</v>
      </c>
      <c r="BW145" s="27"/>
      <c r="BX145" s="325">
        <f t="shared" si="240"/>
        <v>0</v>
      </c>
      <c r="BY145" s="325">
        <f t="shared" si="241"/>
        <v>0</v>
      </c>
      <c r="BZ145" s="27"/>
      <c r="CA145" s="324">
        <f>SUMIF('Rekapitulasi Juni'!$BA$214:$BA$393,APS!$B145,'Rekapitulasi Juni'!$BB$214:$BB$393)</f>
        <v>0</v>
      </c>
      <c r="CB145" s="324">
        <f>SUMIF('Rekapitulasi Juni'!$BA$214:$BA$393,APS!$B145,'Rekapitulasi Juni'!$BC$214:$BC$393)</f>
        <v>0</v>
      </c>
      <c r="CC145" s="27"/>
      <c r="CD145" s="325">
        <f t="shared" si="242"/>
        <v>0</v>
      </c>
      <c r="CE145" s="325">
        <f t="shared" si="243"/>
        <v>0</v>
      </c>
      <c r="CF145" s="27"/>
      <c r="CG145" s="324">
        <f>SUMIF('Rekapitulasi Juni'!$BP$214:$BP$393,APS!$B145,'Rekapitulasi Juni'!$BQ$214:$BQ$393)</f>
        <v>0</v>
      </c>
      <c r="CH145" s="324">
        <f>SUMIF('Rekapitulasi Juni'!$BP$214:$BP$393,APS!$B145,'Rekapitulasi Juni'!$BR$214:$BR$393)</f>
        <v>0</v>
      </c>
      <c r="CI145" s="27"/>
      <c r="CJ145" s="325">
        <f t="shared" si="244"/>
        <v>0</v>
      </c>
      <c r="CK145" s="325">
        <f t="shared" si="245"/>
        <v>0</v>
      </c>
      <c r="CL145" s="41">
        <f t="shared" si="246"/>
        <v>0</v>
      </c>
      <c r="CM145" s="41">
        <f t="shared" si="247"/>
        <v>0</v>
      </c>
      <c r="CN145" s="41">
        <f t="shared" si="248"/>
        <v>0</v>
      </c>
      <c r="CO145" s="41">
        <f t="shared" si="249"/>
        <v>0</v>
      </c>
      <c r="CP145" s="41">
        <f t="shared" si="250"/>
        <v>0</v>
      </c>
      <c r="CQ145" s="41">
        <f t="shared" si="251"/>
        <v>0</v>
      </c>
      <c r="CR145" s="180">
        <f t="shared" si="252"/>
        <v>0</v>
      </c>
      <c r="CS145" s="27">
        <v>0</v>
      </c>
      <c r="CT145" s="27"/>
      <c r="CU145" s="324">
        <f>SUMIF('Rekapitulasi Juni'!$D$410:$D$588,APS!$B145,'Rekapitulasi Juni'!$E$410:$E$588)</f>
        <v>0</v>
      </c>
      <c r="CV145" s="324">
        <f>SUMIF('Rekapitulasi Juni'!$D$410:$D$588,APS!$B145,'Rekapitulasi Juni'!$F$410:$F$588)</f>
        <v>0</v>
      </c>
      <c r="CW145" s="27"/>
      <c r="CX145" s="325">
        <f t="shared" si="253"/>
        <v>0</v>
      </c>
      <c r="CY145" s="325">
        <f t="shared" si="254"/>
        <v>0</v>
      </c>
      <c r="CZ145" s="27"/>
      <c r="DA145" s="324">
        <f>SUMIF('Rekapitulasi Juni'!$U$410:$U$588,APS!$B145,'Rekapitulasi Juni'!$V$410:$V$588)</f>
        <v>0</v>
      </c>
      <c r="DB145" s="324">
        <f>SUMIF('Rekapitulasi Juni'!$U$410:$U$588,APS!$B145,'Rekapitulasi Juni'!$W$410:$W$588)</f>
        <v>0</v>
      </c>
      <c r="DC145" s="27"/>
      <c r="DD145" s="325">
        <f t="shared" si="255"/>
        <v>0</v>
      </c>
      <c r="DE145" s="325">
        <f t="shared" si="256"/>
        <v>0</v>
      </c>
      <c r="DF145" s="27"/>
      <c r="DG145" s="324">
        <f>SUMIF('Rekapitulasi Juni'!$AL$410:$AL$588,APS!$B145,'Rekapitulasi Juni'!$AM$410:$AM$588)</f>
        <v>0</v>
      </c>
      <c r="DH145" s="324">
        <f>SUMIF('Rekapitulasi Juni'!$AL$410:$AL$588,APS!$B145,'Rekapitulasi Juni'!$AN$410:$AN$588)</f>
        <v>0</v>
      </c>
      <c r="DI145" s="27"/>
      <c r="DJ145" s="325">
        <f t="shared" si="257"/>
        <v>0</v>
      </c>
      <c r="DK145" s="325">
        <f t="shared" si="258"/>
        <v>0</v>
      </c>
      <c r="DL145" s="27"/>
      <c r="DM145" s="324">
        <f>SUMIF('Rekapitulasi Juni'!$BA$410:$BA$588,APS!$B145,'Rekapitulasi Juni'!$BB$410:$BB$588)</f>
        <v>0</v>
      </c>
      <c r="DN145" s="324">
        <f>SUMIF('Rekapitulasi Juni'!$BA$410:$BA$588,APS!$B145,'Rekapitulasi Juni'!$BC$410:$BC$588)</f>
        <v>0</v>
      </c>
      <c r="DO145" s="324">
        <f>SUMIF('Rekapitulasi Juni'!$BA$410:$BA$588,APS!$B145,'Rekapitulasi Juni'!$BF$410:$BF$588)</f>
        <v>0</v>
      </c>
      <c r="DP145" s="325">
        <f t="shared" si="259"/>
        <v>0</v>
      </c>
      <c r="DQ145" s="325">
        <f t="shared" si="260"/>
        <v>0</v>
      </c>
      <c r="DR145" s="27"/>
      <c r="DS145" s="324">
        <f>SUMIF('Rekapitulasi Juni'!$BP$410:$BP$588,APS!$B145,'Rekapitulasi Juni'!$BQ$410:$BQ$588)</f>
        <v>0</v>
      </c>
      <c r="DT145" s="324">
        <f>SUMIF('Rekapitulasi Juni'!$BP$410:$BP$588,APS!$B145,'Rekapitulasi Juni'!$BR$410:$BR$588)</f>
        <v>0</v>
      </c>
      <c r="DU145" s="27"/>
      <c r="DV145" s="325">
        <f t="shared" si="261"/>
        <v>0</v>
      </c>
      <c r="DW145" s="325">
        <f t="shared" si="262"/>
        <v>0</v>
      </c>
      <c r="DX145" s="41">
        <f t="shared" si="263"/>
        <v>0</v>
      </c>
      <c r="DY145" s="41">
        <f t="shared" si="264"/>
        <v>0</v>
      </c>
      <c r="DZ145" s="41">
        <f t="shared" si="265"/>
        <v>0</v>
      </c>
      <c r="EA145" s="41">
        <f t="shared" si="266"/>
        <v>0</v>
      </c>
      <c r="EB145" s="41">
        <f t="shared" si="267"/>
        <v>0</v>
      </c>
      <c r="EC145" s="41">
        <f t="shared" si="268"/>
        <v>0</v>
      </c>
      <c r="ED145" s="180">
        <f t="shared" si="269"/>
        <v>0</v>
      </c>
      <c r="EE145" s="27">
        <v>0</v>
      </c>
      <c r="EF145" s="27"/>
      <c r="EG145" s="324">
        <f>SUMIF('Rekapitulasi Juni'!$D$608:$D$786,APS!$B145,'Rekapitulasi Juni'!$E$608:$E$786)</f>
        <v>0</v>
      </c>
      <c r="EH145" s="324">
        <f>SUMIF('Rekapitulasi Juni'!$D$608:$D$786,APS!$B145,'Rekapitulasi Juni'!$F$608:$F$786)</f>
        <v>0</v>
      </c>
      <c r="EI145" s="27"/>
      <c r="EJ145" s="325">
        <f t="shared" si="270"/>
        <v>0</v>
      </c>
      <c r="EK145" s="325">
        <f t="shared" si="271"/>
        <v>0</v>
      </c>
      <c r="EL145" s="27"/>
      <c r="EM145" s="324">
        <f>SUMIF('Rekapitulasi Juni'!$U$608:$U$786,APS!$B145,'Rekapitulasi Juni'!$V$608:$V$786)</f>
        <v>0</v>
      </c>
      <c r="EN145" s="324">
        <f>SUMIF('Rekapitulasi Juni'!$U$608:$U$786,APS!$B145,'Rekapitulasi Juni'!$W$608:$W$786)</f>
        <v>0</v>
      </c>
      <c r="EO145" s="27"/>
      <c r="EP145" s="325">
        <f t="shared" si="272"/>
        <v>0</v>
      </c>
      <c r="EQ145" s="325">
        <f t="shared" si="273"/>
        <v>0</v>
      </c>
      <c r="ER145" s="27"/>
      <c r="ES145" s="324">
        <f>SUMIF('Rekapitulasi Juni'!$AL$608:$AL$786,APS!$B145,'Rekapitulasi Juni'!$AM$608:$AM$786)</f>
        <v>0</v>
      </c>
      <c r="ET145" s="324">
        <f>SUMIF('Rekapitulasi Juni'!$AL$608:$AL$786,APS!$B145,'Rekapitulasi Juni'!$AN$608:$AN$786)</f>
        <v>0</v>
      </c>
      <c r="EU145" s="27"/>
      <c r="EV145" s="325">
        <f t="shared" si="274"/>
        <v>0</v>
      </c>
      <c r="EW145" s="325">
        <f t="shared" si="275"/>
        <v>0</v>
      </c>
      <c r="EX145" s="27"/>
      <c r="EY145" s="324">
        <f>SUMIF('Rekapitulasi Juni'!$BA$608:$BA$786,APS!$B145,'Rekapitulasi Juni'!$BB$608:$BB$786)</f>
        <v>0</v>
      </c>
      <c r="EZ145" s="324">
        <f>SUMIF('Rekapitulasi Juni'!$BA$608:$BA$786,APS!$B145,'Rekapitulasi Juni'!$BC$608:$BC$786)</f>
        <v>0</v>
      </c>
      <c r="FA145" s="324">
        <f>SUMIF('Rekapitulasi Juni'!$BA$608:$BA$786,APS!$B145,'Rekapitulasi Juni'!$BF$608:$BF$786)</f>
        <v>0</v>
      </c>
      <c r="FB145" s="325">
        <f t="shared" si="276"/>
        <v>0</v>
      </c>
      <c r="FC145" s="325">
        <f t="shared" si="277"/>
        <v>0</v>
      </c>
      <c r="FD145" s="27"/>
      <c r="FE145" s="27"/>
      <c r="FF145" s="27"/>
      <c r="FG145" s="27"/>
      <c r="FH145" s="27"/>
      <c r="FI145" s="27"/>
      <c r="FJ145" s="41">
        <f t="shared" si="278"/>
        <v>0</v>
      </c>
      <c r="FK145" s="41">
        <f t="shared" si="279"/>
        <v>0</v>
      </c>
      <c r="FL145" s="41">
        <f t="shared" si="280"/>
        <v>0</v>
      </c>
      <c r="FM145" s="41">
        <f t="shared" si="281"/>
        <v>0</v>
      </c>
      <c r="FN145" s="41">
        <f t="shared" si="282"/>
        <v>0</v>
      </c>
      <c r="FO145" s="41">
        <f t="shared" si="283"/>
        <v>0</v>
      </c>
      <c r="FP145" s="180">
        <f t="shared" si="284"/>
        <v>0</v>
      </c>
      <c r="FQ145" s="27"/>
      <c r="FR145" s="27"/>
      <c r="FS145" s="324">
        <f>SUMIF('Rekapitulasi Juni'!$D$804:$D$984,APS!$B145,'Rekapitulasi Juni'!$E$804:$E$984)</f>
        <v>0</v>
      </c>
      <c r="FT145" s="324">
        <f>SUMIF('Rekapitulasi Juni'!$D$804:$D$984,APS!$B145,'Rekapitulasi Juni'!$F$804:$F$984)</f>
        <v>0</v>
      </c>
      <c r="FU145" s="27"/>
      <c r="FV145" s="325">
        <f t="shared" si="285"/>
        <v>0</v>
      </c>
      <c r="FW145" s="325">
        <f t="shared" si="286"/>
        <v>0</v>
      </c>
      <c r="FX145" s="27"/>
      <c r="FY145" s="324">
        <f>SUMIF('Rekapitulasi Juni'!$U$804:$U$984,APS!$B145,'Rekapitulasi Juni'!$V$804:$V$984)</f>
        <v>0</v>
      </c>
      <c r="FZ145" s="324">
        <f>SUMIF('Rekapitulasi Juni'!$U$804:$U$984,APS!$B145,'Rekapitulasi Juni'!$W$804:$W$984)</f>
        <v>0</v>
      </c>
      <c r="GA145" s="27"/>
      <c r="GB145" s="325">
        <f t="shared" si="287"/>
        <v>0</v>
      </c>
      <c r="GC145" s="325">
        <f t="shared" si="288"/>
        <v>0</v>
      </c>
      <c r="GD145" s="27"/>
      <c r="GE145" s="324">
        <f>SUMIF('Rekapitulasi Juni'!$AL$804:$AL$984,APS!$B145,'Rekapitulasi Juni'!$AM$804:$AM$984)</f>
        <v>0</v>
      </c>
      <c r="GF145" s="324">
        <f>SUMIF('Rekapitulasi Juni'!$AL$804:$AL$984,APS!$B145,'Rekapitulasi Juni'!$AN$804:$AN$984)</f>
        <v>0</v>
      </c>
      <c r="GG145" s="27"/>
      <c r="GH145" s="325">
        <f t="shared" si="213"/>
        <v>0</v>
      </c>
      <c r="GI145" s="325">
        <f t="shared" si="214"/>
        <v>0</v>
      </c>
      <c r="GJ145" s="27"/>
      <c r="GK145" s="27"/>
      <c r="GL145" s="41">
        <f t="shared" si="289"/>
        <v>0</v>
      </c>
      <c r="GM145" s="41">
        <f t="shared" si="290"/>
        <v>0</v>
      </c>
      <c r="GN145" s="41">
        <f t="shared" si="291"/>
        <v>0</v>
      </c>
      <c r="GO145" s="41">
        <f t="shared" si="292"/>
        <v>0</v>
      </c>
      <c r="GP145" s="41">
        <f t="shared" si="293"/>
        <v>0</v>
      </c>
      <c r="GQ145" s="41">
        <f t="shared" si="294"/>
        <v>0</v>
      </c>
      <c r="GR145" s="180">
        <f t="shared" si="295"/>
        <v>0</v>
      </c>
      <c r="GS145" s="41">
        <f t="shared" si="215"/>
        <v>0</v>
      </c>
      <c r="GT145" s="41">
        <f t="shared" si="216"/>
        <v>0</v>
      </c>
      <c r="GU145" s="41">
        <f t="shared" si="217"/>
        <v>0</v>
      </c>
      <c r="GV145" s="41">
        <f t="shared" si="218"/>
        <v>0</v>
      </c>
      <c r="GW145" s="41">
        <f t="shared" si="219"/>
        <v>0</v>
      </c>
      <c r="GX145" s="41">
        <f t="shared" si="220"/>
        <v>0</v>
      </c>
      <c r="GY145" s="180">
        <f t="shared" si="221"/>
        <v>0</v>
      </c>
      <c r="GZ145" s="41">
        <v>128</v>
      </c>
      <c r="HA145" s="32"/>
      <c r="HB145" s="42">
        <f t="shared" si="296"/>
        <v>0</v>
      </c>
      <c r="HC145" s="44"/>
    </row>
    <row r="146" spans="1:211" ht="15" hidden="1" customHeight="1">
      <c r="A146" s="31" t="s">
        <v>191</v>
      </c>
      <c r="B146" s="32" t="s">
        <v>301</v>
      </c>
      <c r="C146" s="31" t="s">
        <v>184</v>
      </c>
      <c r="D146" s="31" t="s">
        <v>1259</v>
      </c>
      <c r="E146" s="31" t="s">
        <v>43</v>
      </c>
      <c r="F146" s="31" t="s">
        <v>152</v>
      </c>
      <c r="G146" s="33">
        <v>0</v>
      </c>
      <c r="H146" s="33">
        <v>0</v>
      </c>
      <c r="I146" s="33">
        <v>0</v>
      </c>
      <c r="J146" s="34">
        <f>IFERROR(VLOOKUP(A146,#REF!,3,0),0)</f>
        <v>0</v>
      </c>
      <c r="K146" s="34">
        <f t="shared" si="118"/>
        <v>0</v>
      </c>
      <c r="L146" s="34">
        <v>0</v>
      </c>
      <c r="M146" s="34">
        <v>0</v>
      </c>
      <c r="N146" s="35">
        <f t="shared" si="119"/>
        <v>0</v>
      </c>
      <c r="O146" s="35">
        <f t="shared" si="120"/>
        <v>0</v>
      </c>
      <c r="P146" s="36">
        <v>0</v>
      </c>
      <c r="Q146" s="36">
        <f t="shared" si="222"/>
        <v>0</v>
      </c>
      <c r="R146" s="36"/>
      <c r="S146" s="37">
        <f ca="1">SUMIF(ROP!$D$6:$H$65536,A146,ROP!$J$6:$J$65536)</f>
        <v>0</v>
      </c>
      <c r="T146" s="37">
        <f>SUMIF(HASIL!$B:$B,APS!$B146&amp;RIGHT(APS!T$9,2),HASIL!$I:$I)</f>
        <v>0</v>
      </c>
      <c r="U146" s="37">
        <f>SUMIF(HASIL!$B:$B,APS!$B146&amp;RIGHT(APS!U$9,2),HASIL!$I:$I)</f>
        <v>0</v>
      </c>
      <c r="V146" s="37">
        <f>SUMIF(HASIL!$B:$B,APS!$B146&amp;RIGHT(APS!V$9,2),HASIL!$I:$I)</f>
        <v>0</v>
      </c>
      <c r="W146" s="37">
        <f>SUMIF(HASIL!$B:$B,APS!$B146&amp;RIGHT(APS!W$9,2),HASIL!$I:$I)</f>
        <v>0</v>
      </c>
      <c r="X146" s="38">
        <f t="shared" si="121"/>
        <v>0</v>
      </c>
      <c r="Y146" s="38">
        <f t="shared" si="122"/>
        <v>0</v>
      </c>
      <c r="Z146" s="39">
        <f t="shared" ref="Z146:Z210" si="297">+AA146-Q146</f>
        <v>0</v>
      </c>
      <c r="AA146" s="39">
        <f t="shared" si="212"/>
        <v>0</v>
      </c>
      <c r="AB146" s="40">
        <f t="shared" si="210"/>
        <v>0</v>
      </c>
      <c r="AC146" s="27">
        <v>0</v>
      </c>
      <c r="AD146" s="27"/>
      <c r="AE146" s="27"/>
      <c r="AF146" s="27"/>
      <c r="AG146" s="27"/>
      <c r="AH146" s="27"/>
      <c r="AI146" s="324">
        <f>SUMIF('Rekapitulasi Juni'!$D$9:$D$192,APS!$B146,'Rekapitulasi Juni'!$E$9:$E$192)</f>
        <v>0</v>
      </c>
      <c r="AJ146" s="324">
        <f>SUMIF('Rekapitulasi Juni'!$D$9:$D$192,APS!$B146,'Rekapitulasi Juni'!$F$9:$F$192)</f>
        <v>0</v>
      </c>
      <c r="AK146" s="324">
        <f>SUMIF('Rekapitulasi Juni'!$D$9:$D$192,APS!$B146,'Rekapitulasi Juni'!$K$9:$K$192)</f>
        <v>0</v>
      </c>
      <c r="AL146" s="325">
        <f t="shared" si="223"/>
        <v>0</v>
      </c>
      <c r="AM146" s="325">
        <f t="shared" si="224"/>
        <v>0</v>
      </c>
      <c r="AN146" s="27"/>
      <c r="AO146" s="324">
        <f>SUMIF('Rekapitulasi Juni'!$U$9:$U$192,APS!$B146,'Rekapitulasi Juni'!$V$9:$V$192)</f>
        <v>0</v>
      </c>
      <c r="AP146" s="324">
        <f>SUMIF('Rekapitulasi Juni'!$U$9:$U$192,APS!$B146,'Rekapitulasi Juni'!$W$9:$W$192)</f>
        <v>0</v>
      </c>
      <c r="AQ146" s="27"/>
      <c r="AR146" s="325">
        <f t="shared" si="225"/>
        <v>0</v>
      </c>
      <c r="AS146" s="325">
        <f t="shared" si="226"/>
        <v>0</v>
      </c>
      <c r="AT146" s="27"/>
      <c r="AU146" s="324">
        <f>SUMIF('Rekapitulasi Juni'!$AL$9:$AL$192,APS!$B146,'Rekapitulasi Juni'!$AM$9:$AM$192)</f>
        <v>0</v>
      </c>
      <c r="AV146" s="324">
        <f>SUMIF('Rekapitulasi Juni'!$AL$9:$AL$192,APS!$B146,'Rekapitulasi Juni'!$AN$9:$AN$192)</f>
        <v>0</v>
      </c>
      <c r="AW146" s="27"/>
      <c r="AX146" s="325">
        <f t="shared" si="227"/>
        <v>0</v>
      </c>
      <c r="AY146" s="325">
        <f t="shared" si="228"/>
        <v>0</v>
      </c>
      <c r="AZ146" s="41">
        <f t="shared" si="229"/>
        <v>0</v>
      </c>
      <c r="BA146" s="41">
        <f t="shared" si="230"/>
        <v>0</v>
      </c>
      <c r="BB146" s="41">
        <f t="shared" si="231"/>
        <v>0</v>
      </c>
      <c r="BC146" s="41">
        <f t="shared" si="232"/>
        <v>0</v>
      </c>
      <c r="BD146" s="41">
        <f t="shared" si="233"/>
        <v>0</v>
      </c>
      <c r="BE146" s="41">
        <f t="shared" si="234"/>
        <v>0</v>
      </c>
      <c r="BF146" s="180">
        <f t="shared" si="235"/>
        <v>0</v>
      </c>
      <c r="BG146" s="27">
        <v>0</v>
      </c>
      <c r="BH146" s="27"/>
      <c r="BI146" s="324">
        <f>SUMIF('Rekapitulasi Juni'!$D$214:$D$393,APS!$B146,'Rekapitulasi Juni'!$E$214:$E$393)</f>
        <v>0</v>
      </c>
      <c r="BJ146" s="324">
        <f>SUMIF('Rekapitulasi Juni'!$D$214:$D$393,APS!$B146,'Rekapitulasi Juni'!$F$214:$F$393)</f>
        <v>0</v>
      </c>
      <c r="BK146" s="27"/>
      <c r="BL146" s="325">
        <f t="shared" si="236"/>
        <v>0</v>
      </c>
      <c r="BM146" s="325">
        <f t="shared" si="237"/>
        <v>0</v>
      </c>
      <c r="BN146" s="27"/>
      <c r="BO146" s="324">
        <f>SUMIF('Rekapitulasi Juni'!$U$214:$U$393,APS!$B146,'Rekapitulasi Juni'!$V$214:$V$393)</f>
        <v>0</v>
      </c>
      <c r="BP146" s="324">
        <f>SUMIF('Rekapitulasi Juni'!$U$214:$U$393,APS!$B146,'Rekapitulasi Juni'!$W$214:$W$393)</f>
        <v>0</v>
      </c>
      <c r="BQ146" s="27"/>
      <c r="BR146" s="325">
        <f t="shared" si="238"/>
        <v>0</v>
      </c>
      <c r="BS146" s="325">
        <f t="shared" si="239"/>
        <v>0</v>
      </c>
      <c r="BT146" s="27"/>
      <c r="BU146" s="324">
        <f>SUMIF('Rekapitulasi Juni'!$AL$214:$AL$393,APS!$B146,'Rekapitulasi Juni'!$AM$214:$AM$393)</f>
        <v>0</v>
      </c>
      <c r="BV146" s="324">
        <f>SUMIF('Rekapitulasi Juni'!$AL$214:$AL$393,APS!$B146,'Rekapitulasi Juni'!$AN$214:$AN$393)</f>
        <v>0</v>
      </c>
      <c r="BW146" s="27"/>
      <c r="BX146" s="325">
        <f t="shared" si="240"/>
        <v>0</v>
      </c>
      <c r="BY146" s="325">
        <f t="shared" si="241"/>
        <v>0</v>
      </c>
      <c r="BZ146" s="27"/>
      <c r="CA146" s="324">
        <f>SUMIF('Rekapitulasi Juni'!$BA$214:$BA$393,APS!$B146,'Rekapitulasi Juni'!$BB$214:$BB$393)</f>
        <v>0</v>
      </c>
      <c r="CB146" s="324">
        <f>SUMIF('Rekapitulasi Juni'!$BA$214:$BA$393,APS!$B146,'Rekapitulasi Juni'!$BC$214:$BC$393)</f>
        <v>0</v>
      </c>
      <c r="CC146" s="27"/>
      <c r="CD146" s="325">
        <f t="shared" si="242"/>
        <v>0</v>
      </c>
      <c r="CE146" s="325">
        <f t="shared" si="243"/>
        <v>0</v>
      </c>
      <c r="CF146" s="27"/>
      <c r="CG146" s="324">
        <f>SUMIF('Rekapitulasi Juni'!$BP$214:$BP$393,APS!$B146,'Rekapitulasi Juni'!$BQ$214:$BQ$393)</f>
        <v>0</v>
      </c>
      <c r="CH146" s="324">
        <f>SUMIF('Rekapitulasi Juni'!$BP$214:$BP$393,APS!$B146,'Rekapitulasi Juni'!$BR$214:$BR$393)</f>
        <v>0</v>
      </c>
      <c r="CI146" s="27"/>
      <c r="CJ146" s="325">
        <f t="shared" si="244"/>
        <v>0</v>
      </c>
      <c r="CK146" s="325">
        <f t="shared" si="245"/>
        <v>0</v>
      </c>
      <c r="CL146" s="41">
        <f t="shared" si="246"/>
        <v>0</v>
      </c>
      <c r="CM146" s="41">
        <f t="shared" si="247"/>
        <v>0</v>
      </c>
      <c r="CN146" s="41">
        <f t="shared" si="248"/>
        <v>0</v>
      </c>
      <c r="CO146" s="41">
        <f t="shared" si="249"/>
        <v>0</v>
      </c>
      <c r="CP146" s="41">
        <f t="shared" si="250"/>
        <v>0</v>
      </c>
      <c r="CQ146" s="41">
        <f t="shared" si="251"/>
        <v>0</v>
      </c>
      <c r="CR146" s="180">
        <f t="shared" si="252"/>
        <v>0</v>
      </c>
      <c r="CS146" s="27">
        <v>0</v>
      </c>
      <c r="CT146" s="27"/>
      <c r="CU146" s="324">
        <f>SUMIF('Rekapitulasi Juni'!$D$410:$D$588,APS!$B146,'Rekapitulasi Juni'!$E$410:$E$588)</f>
        <v>0</v>
      </c>
      <c r="CV146" s="324">
        <f>SUMIF('Rekapitulasi Juni'!$D$410:$D$588,APS!$B146,'Rekapitulasi Juni'!$F$410:$F$588)</f>
        <v>0</v>
      </c>
      <c r="CW146" s="27"/>
      <c r="CX146" s="325">
        <f t="shared" si="253"/>
        <v>0</v>
      </c>
      <c r="CY146" s="325">
        <f t="shared" si="254"/>
        <v>0</v>
      </c>
      <c r="CZ146" s="27"/>
      <c r="DA146" s="324">
        <f>SUMIF('Rekapitulasi Juni'!$U$410:$U$588,APS!$B146,'Rekapitulasi Juni'!$V$410:$V$588)</f>
        <v>0</v>
      </c>
      <c r="DB146" s="324">
        <f>SUMIF('Rekapitulasi Juni'!$U$410:$U$588,APS!$B146,'Rekapitulasi Juni'!$W$410:$W$588)</f>
        <v>0</v>
      </c>
      <c r="DC146" s="27"/>
      <c r="DD146" s="325">
        <f t="shared" si="255"/>
        <v>0</v>
      </c>
      <c r="DE146" s="325">
        <f t="shared" si="256"/>
        <v>0</v>
      </c>
      <c r="DF146" s="27"/>
      <c r="DG146" s="324">
        <f>SUMIF('Rekapitulasi Juni'!$AL$410:$AL$588,APS!$B146,'Rekapitulasi Juni'!$AM$410:$AM$588)</f>
        <v>0</v>
      </c>
      <c r="DH146" s="324">
        <f>SUMIF('Rekapitulasi Juni'!$AL$410:$AL$588,APS!$B146,'Rekapitulasi Juni'!$AN$410:$AN$588)</f>
        <v>0</v>
      </c>
      <c r="DI146" s="27"/>
      <c r="DJ146" s="325">
        <f t="shared" si="257"/>
        <v>0</v>
      </c>
      <c r="DK146" s="325">
        <f t="shared" si="258"/>
        <v>0</v>
      </c>
      <c r="DL146" s="27"/>
      <c r="DM146" s="324">
        <f>SUMIF('Rekapitulasi Juni'!$BA$410:$BA$588,APS!$B146,'Rekapitulasi Juni'!$BB$410:$BB$588)</f>
        <v>0</v>
      </c>
      <c r="DN146" s="324">
        <f>SUMIF('Rekapitulasi Juni'!$BA$410:$BA$588,APS!$B146,'Rekapitulasi Juni'!$BC$410:$BC$588)</f>
        <v>0</v>
      </c>
      <c r="DO146" s="324">
        <f>SUMIF('Rekapitulasi Juni'!$BA$410:$BA$588,APS!$B146,'Rekapitulasi Juni'!$BF$410:$BF$588)</f>
        <v>0</v>
      </c>
      <c r="DP146" s="325">
        <f t="shared" si="259"/>
        <v>0</v>
      </c>
      <c r="DQ146" s="325">
        <f t="shared" si="260"/>
        <v>0</v>
      </c>
      <c r="DR146" s="27"/>
      <c r="DS146" s="324">
        <f>SUMIF('Rekapitulasi Juni'!$BP$410:$BP$588,APS!$B146,'Rekapitulasi Juni'!$BQ$410:$BQ$588)</f>
        <v>0</v>
      </c>
      <c r="DT146" s="324">
        <f>SUMIF('Rekapitulasi Juni'!$BP$410:$BP$588,APS!$B146,'Rekapitulasi Juni'!$BR$410:$BR$588)</f>
        <v>0</v>
      </c>
      <c r="DU146" s="27"/>
      <c r="DV146" s="325">
        <f t="shared" si="261"/>
        <v>0</v>
      </c>
      <c r="DW146" s="325">
        <f t="shared" si="262"/>
        <v>0</v>
      </c>
      <c r="DX146" s="41">
        <f t="shared" si="263"/>
        <v>0</v>
      </c>
      <c r="DY146" s="41">
        <f t="shared" si="264"/>
        <v>0</v>
      </c>
      <c r="DZ146" s="41">
        <f t="shared" si="265"/>
        <v>0</v>
      </c>
      <c r="EA146" s="41">
        <f t="shared" si="266"/>
        <v>0</v>
      </c>
      <c r="EB146" s="41">
        <f t="shared" si="267"/>
        <v>0</v>
      </c>
      <c r="EC146" s="41">
        <f t="shared" si="268"/>
        <v>0</v>
      </c>
      <c r="ED146" s="180">
        <f t="shared" si="269"/>
        <v>0</v>
      </c>
      <c r="EE146" s="27">
        <v>0</v>
      </c>
      <c r="EF146" s="27"/>
      <c r="EG146" s="324">
        <f>SUMIF('Rekapitulasi Juni'!$D$608:$D$786,APS!$B146,'Rekapitulasi Juni'!$E$608:$E$786)</f>
        <v>0</v>
      </c>
      <c r="EH146" s="324">
        <f>SUMIF('Rekapitulasi Juni'!$D$608:$D$786,APS!$B146,'Rekapitulasi Juni'!$F$608:$F$786)</f>
        <v>0</v>
      </c>
      <c r="EI146" s="27"/>
      <c r="EJ146" s="325">
        <f t="shared" si="270"/>
        <v>0</v>
      </c>
      <c r="EK146" s="325">
        <f t="shared" si="271"/>
        <v>0</v>
      </c>
      <c r="EL146" s="27"/>
      <c r="EM146" s="324">
        <f>SUMIF('Rekapitulasi Juni'!$U$608:$U$786,APS!$B146,'Rekapitulasi Juni'!$V$608:$V$786)</f>
        <v>0</v>
      </c>
      <c r="EN146" s="324">
        <f>SUMIF('Rekapitulasi Juni'!$U$608:$U$786,APS!$B146,'Rekapitulasi Juni'!$W$608:$W$786)</f>
        <v>0</v>
      </c>
      <c r="EO146" s="27"/>
      <c r="EP146" s="325">
        <f t="shared" si="272"/>
        <v>0</v>
      </c>
      <c r="EQ146" s="325">
        <f t="shared" si="273"/>
        <v>0</v>
      </c>
      <c r="ER146" s="27"/>
      <c r="ES146" s="324">
        <f>SUMIF('Rekapitulasi Juni'!$AL$608:$AL$786,APS!$B146,'Rekapitulasi Juni'!$AM$608:$AM$786)</f>
        <v>0</v>
      </c>
      <c r="ET146" s="324">
        <f>SUMIF('Rekapitulasi Juni'!$AL$608:$AL$786,APS!$B146,'Rekapitulasi Juni'!$AN$608:$AN$786)</f>
        <v>0</v>
      </c>
      <c r="EU146" s="27"/>
      <c r="EV146" s="325">
        <f t="shared" si="274"/>
        <v>0</v>
      </c>
      <c r="EW146" s="325">
        <f t="shared" si="275"/>
        <v>0</v>
      </c>
      <c r="EX146" s="27"/>
      <c r="EY146" s="324">
        <f>SUMIF('Rekapitulasi Juni'!$BA$608:$BA$786,APS!$B146,'Rekapitulasi Juni'!$BB$608:$BB$786)</f>
        <v>0</v>
      </c>
      <c r="EZ146" s="324">
        <f>SUMIF('Rekapitulasi Juni'!$BA$608:$BA$786,APS!$B146,'Rekapitulasi Juni'!$BC$608:$BC$786)</f>
        <v>0</v>
      </c>
      <c r="FA146" s="324">
        <f>SUMIF('Rekapitulasi Juni'!$BA$608:$BA$786,APS!$B146,'Rekapitulasi Juni'!$BF$608:$BF$786)</f>
        <v>0</v>
      </c>
      <c r="FB146" s="325">
        <f t="shared" si="276"/>
        <v>0</v>
      </c>
      <c r="FC146" s="325">
        <f t="shared" si="277"/>
        <v>0</v>
      </c>
      <c r="FD146" s="27"/>
      <c r="FE146" s="27"/>
      <c r="FF146" s="27"/>
      <c r="FG146" s="27"/>
      <c r="FH146" s="27"/>
      <c r="FI146" s="27"/>
      <c r="FJ146" s="41">
        <f t="shared" si="278"/>
        <v>0</v>
      </c>
      <c r="FK146" s="41">
        <f t="shared" si="279"/>
        <v>0</v>
      </c>
      <c r="FL146" s="41">
        <f t="shared" si="280"/>
        <v>0</v>
      </c>
      <c r="FM146" s="41">
        <f t="shared" si="281"/>
        <v>0</v>
      </c>
      <c r="FN146" s="41">
        <f t="shared" si="282"/>
        <v>0</v>
      </c>
      <c r="FO146" s="41">
        <f t="shared" si="283"/>
        <v>0</v>
      </c>
      <c r="FP146" s="180">
        <f t="shared" si="284"/>
        <v>0</v>
      </c>
      <c r="FQ146" s="27"/>
      <c r="FR146" s="27"/>
      <c r="FS146" s="324">
        <f>SUMIF('Rekapitulasi Juni'!$D$804:$D$984,APS!$B146,'Rekapitulasi Juni'!$E$804:$E$984)</f>
        <v>0</v>
      </c>
      <c r="FT146" s="324">
        <f>SUMIF('Rekapitulasi Juni'!$D$804:$D$984,APS!$B146,'Rekapitulasi Juni'!$F$804:$F$984)</f>
        <v>0</v>
      </c>
      <c r="FU146" s="27"/>
      <c r="FV146" s="325">
        <f t="shared" si="285"/>
        <v>0</v>
      </c>
      <c r="FW146" s="325">
        <f t="shared" si="286"/>
        <v>0</v>
      </c>
      <c r="FX146" s="27"/>
      <c r="FY146" s="324">
        <f>SUMIF('Rekapitulasi Juni'!$U$804:$U$984,APS!$B146,'Rekapitulasi Juni'!$V$804:$V$984)</f>
        <v>0</v>
      </c>
      <c r="FZ146" s="324">
        <f>SUMIF('Rekapitulasi Juni'!$U$804:$U$984,APS!$B146,'Rekapitulasi Juni'!$W$804:$W$984)</f>
        <v>0</v>
      </c>
      <c r="GA146" s="27"/>
      <c r="GB146" s="325">
        <f t="shared" si="287"/>
        <v>0</v>
      </c>
      <c r="GC146" s="325">
        <f t="shared" si="288"/>
        <v>0</v>
      </c>
      <c r="GD146" s="27"/>
      <c r="GE146" s="324">
        <f>SUMIF('Rekapitulasi Juni'!$AL$804:$AL$984,APS!$B146,'Rekapitulasi Juni'!$AM$804:$AM$984)</f>
        <v>0</v>
      </c>
      <c r="GF146" s="324">
        <f>SUMIF('Rekapitulasi Juni'!$AL$804:$AL$984,APS!$B146,'Rekapitulasi Juni'!$AN$804:$AN$984)</f>
        <v>0</v>
      </c>
      <c r="GG146" s="27"/>
      <c r="GH146" s="325">
        <f t="shared" si="213"/>
        <v>0</v>
      </c>
      <c r="GI146" s="325">
        <f t="shared" si="214"/>
        <v>0</v>
      </c>
      <c r="GJ146" s="27"/>
      <c r="GK146" s="27"/>
      <c r="GL146" s="41">
        <f t="shared" si="289"/>
        <v>0</v>
      </c>
      <c r="GM146" s="41">
        <f t="shared" si="290"/>
        <v>0</v>
      </c>
      <c r="GN146" s="41">
        <f t="shared" si="291"/>
        <v>0</v>
      </c>
      <c r="GO146" s="41">
        <f t="shared" si="292"/>
        <v>0</v>
      </c>
      <c r="GP146" s="41">
        <f t="shared" si="293"/>
        <v>0</v>
      </c>
      <c r="GQ146" s="41">
        <f t="shared" si="294"/>
        <v>0</v>
      </c>
      <c r="GR146" s="180">
        <f t="shared" si="295"/>
        <v>0</v>
      </c>
      <c r="GS146" s="41">
        <f t="shared" si="215"/>
        <v>0</v>
      </c>
      <c r="GT146" s="41">
        <f t="shared" si="216"/>
        <v>0</v>
      </c>
      <c r="GU146" s="41">
        <f t="shared" si="217"/>
        <v>0</v>
      </c>
      <c r="GV146" s="41">
        <f t="shared" si="218"/>
        <v>0</v>
      </c>
      <c r="GW146" s="41">
        <f t="shared" si="219"/>
        <v>0</v>
      </c>
      <c r="GX146" s="41">
        <f t="shared" si="220"/>
        <v>0</v>
      </c>
      <c r="GY146" s="180">
        <f t="shared" si="221"/>
        <v>0</v>
      </c>
      <c r="GZ146" s="41">
        <v>129</v>
      </c>
      <c r="HA146" s="32"/>
      <c r="HB146" s="42">
        <f t="shared" si="296"/>
        <v>0</v>
      </c>
      <c r="HC146" s="44"/>
    </row>
    <row r="147" spans="1:211" ht="15" hidden="1" customHeight="1">
      <c r="A147" s="31" t="s">
        <v>302</v>
      </c>
      <c r="B147" s="32" t="s">
        <v>303</v>
      </c>
      <c r="C147" s="31" t="s">
        <v>184</v>
      </c>
      <c r="D147" s="31" t="s">
        <v>1259</v>
      </c>
      <c r="E147" s="31" t="s">
        <v>43</v>
      </c>
      <c r="F147" s="31" t="s">
        <v>152</v>
      </c>
      <c r="G147" s="33">
        <v>0</v>
      </c>
      <c r="H147" s="33">
        <v>0</v>
      </c>
      <c r="I147" s="33">
        <v>0</v>
      </c>
      <c r="J147" s="34">
        <f>IFERROR(VLOOKUP(A147,#REF!,3,0),0)</f>
        <v>0</v>
      </c>
      <c r="K147" s="34">
        <f t="shared" si="118"/>
        <v>0</v>
      </c>
      <c r="L147" s="34">
        <v>0</v>
      </c>
      <c r="M147" s="34">
        <v>0</v>
      </c>
      <c r="N147" s="35">
        <f t="shared" si="119"/>
        <v>0</v>
      </c>
      <c r="O147" s="35">
        <f t="shared" si="120"/>
        <v>0</v>
      </c>
      <c r="P147" s="36">
        <v>0</v>
      </c>
      <c r="Q147" s="36">
        <f t="shared" si="222"/>
        <v>0</v>
      </c>
      <c r="R147" s="36"/>
      <c r="S147" s="37">
        <f ca="1">SUMIF(ROP!$D$6:$H$65536,A147,ROP!$J$6:$J$65536)</f>
        <v>0</v>
      </c>
      <c r="T147" s="37">
        <f>SUMIF(HASIL!$B:$B,APS!$B147&amp;RIGHT(APS!T$9,2),HASIL!$I:$I)</f>
        <v>0</v>
      </c>
      <c r="U147" s="37">
        <f>SUMIF(HASIL!$B:$B,APS!$B147&amp;RIGHT(APS!U$9,2),HASIL!$I:$I)</f>
        <v>0</v>
      </c>
      <c r="V147" s="37">
        <f>SUMIF(HASIL!$B:$B,APS!$B147&amp;RIGHT(APS!V$9,2),HASIL!$I:$I)</f>
        <v>0</v>
      </c>
      <c r="W147" s="37">
        <f>SUMIF(HASIL!$B:$B,APS!$B147&amp;RIGHT(APS!W$9,2),HASIL!$I:$I)</f>
        <v>0</v>
      </c>
      <c r="X147" s="38">
        <f t="shared" si="121"/>
        <v>0</v>
      </c>
      <c r="Y147" s="38">
        <f t="shared" si="122"/>
        <v>0</v>
      </c>
      <c r="Z147" s="39">
        <f t="shared" si="297"/>
        <v>0</v>
      </c>
      <c r="AA147" s="39">
        <f t="shared" si="212"/>
        <v>0</v>
      </c>
      <c r="AB147" s="40">
        <f t="shared" ref="AB147:AB211" si="298">+AC147+BG147+CS147+EE147+FQ147</f>
        <v>0</v>
      </c>
      <c r="AC147" s="27">
        <v>0</v>
      </c>
      <c r="AD147" s="27"/>
      <c r="AE147" s="27"/>
      <c r="AF147" s="27"/>
      <c r="AG147" s="27"/>
      <c r="AH147" s="27"/>
      <c r="AI147" s="324">
        <f>SUMIF('Rekapitulasi Juni'!$D$9:$D$192,APS!$B147,'Rekapitulasi Juni'!$E$9:$E$192)</f>
        <v>0</v>
      </c>
      <c r="AJ147" s="324">
        <f>SUMIF('Rekapitulasi Juni'!$D$9:$D$192,APS!$B147,'Rekapitulasi Juni'!$F$9:$F$192)</f>
        <v>0</v>
      </c>
      <c r="AK147" s="324">
        <f>SUMIF('Rekapitulasi Juni'!$D$9:$D$192,APS!$B147,'Rekapitulasi Juni'!$K$9:$K$192)</f>
        <v>0</v>
      </c>
      <c r="AL147" s="325">
        <f t="shared" si="223"/>
        <v>0</v>
      </c>
      <c r="AM147" s="325">
        <f t="shared" si="224"/>
        <v>0</v>
      </c>
      <c r="AN147" s="27"/>
      <c r="AO147" s="324">
        <f>SUMIF('Rekapitulasi Juni'!$U$9:$U$192,APS!$B147,'Rekapitulasi Juni'!$V$9:$V$192)</f>
        <v>0</v>
      </c>
      <c r="AP147" s="324">
        <f>SUMIF('Rekapitulasi Juni'!$U$9:$U$192,APS!$B147,'Rekapitulasi Juni'!$W$9:$W$192)</f>
        <v>0</v>
      </c>
      <c r="AQ147" s="27"/>
      <c r="AR147" s="325">
        <f t="shared" si="225"/>
        <v>0</v>
      </c>
      <c r="AS147" s="325">
        <f t="shared" si="226"/>
        <v>0</v>
      </c>
      <c r="AT147" s="27"/>
      <c r="AU147" s="324">
        <f>SUMIF('Rekapitulasi Juni'!$AL$9:$AL$192,APS!$B147,'Rekapitulasi Juni'!$AM$9:$AM$192)</f>
        <v>0</v>
      </c>
      <c r="AV147" s="324">
        <f>SUMIF('Rekapitulasi Juni'!$AL$9:$AL$192,APS!$B147,'Rekapitulasi Juni'!$AN$9:$AN$192)</f>
        <v>0</v>
      </c>
      <c r="AW147" s="27"/>
      <c r="AX147" s="325">
        <f t="shared" si="227"/>
        <v>0</v>
      </c>
      <c r="AY147" s="325">
        <f t="shared" si="228"/>
        <v>0</v>
      </c>
      <c r="AZ147" s="41">
        <f t="shared" si="229"/>
        <v>0</v>
      </c>
      <c r="BA147" s="41">
        <f t="shared" si="230"/>
        <v>0</v>
      </c>
      <c r="BB147" s="41">
        <f t="shared" si="231"/>
        <v>0</v>
      </c>
      <c r="BC147" s="41">
        <f t="shared" si="232"/>
        <v>0</v>
      </c>
      <c r="BD147" s="41">
        <f t="shared" si="233"/>
        <v>0</v>
      </c>
      <c r="BE147" s="41">
        <f t="shared" si="234"/>
        <v>0</v>
      </c>
      <c r="BF147" s="180">
        <f t="shared" si="235"/>
        <v>0</v>
      </c>
      <c r="BG147" s="27">
        <v>0</v>
      </c>
      <c r="BH147" s="27"/>
      <c r="BI147" s="324">
        <f>SUMIF('Rekapitulasi Juni'!$D$214:$D$393,APS!$B147,'Rekapitulasi Juni'!$E$214:$E$393)</f>
        <v>0</v>
      </c>
      <c r="BJ147" s="324">
        <f>SUMIF('Rekapitulasi Juni'!$D$214:$D$393,APS!$B147,'Rekapitulasi Juni'!$F$214:$F$393)</f>
        <v>0</v>
      </c>
      <c r="BK147" s="27"/>
      <c r="BL147" s="325">
        <f t="shared" si="236"/>
        <v>0</v>
      </c>
      <c r="BM147" s="325">
        <f t="shared" si="237"/>
        <v>0</v>
      </c>
      <c r="BN147" s="27"/>
      <c r="BO147" s="324">
        <f>SUMIF('Rekapitulasi Juni'!$U$214:$U$393,APS!$B147,'Rekapitulasi Juni'!$V$214:$V$393)</f>
        <v>0</v>
      </c>
      <c r="BP147" s="324">
        <f>SUMIF('Rekapitulasi Juni'!$U$214:$U$393,APS!$B147,'Rekapitulasi Juni'!$W$214:$W$393)</f>
        <v>0</v>
      </c>
      <c r="BQ147" s="27"/>
      <c r="BR147" s="325">
        <f t="shared" si="238"/>
        <v>0</v>
      </c>
      <c r="BS147" s="325">
        <f t="shared" si="239"/>
        <v>0</v>
      </c>
      <c r="BT147" s="27"/>
      <c r="BU147" s="324">
        <f>SUMIF('Rekapitulasi Juni'!$AL$214:$AL$393,APS!$B147,'Rekapitulasi Juni'!$AM$214:$AM$393)</f>
        <v>0</v>
      </c>
      <c r="BV147" s="324">
        <f>SUMIF('Rekapitulasi Juni'!$AL$214:$AL$393,APS!$B147,'Rekapitulasi Juni'!$AN$214:$AN$393)</f>
        <v>0</v>
      </c>
      <c r="BW147" s="27"/>
      <c r="BX147" s="325">
        <f t="shared" si="240"/>
        <v>0</v>
      </c>
      <c r="BY147" s="325">
        <f t="shared" si="241"/>
        <v>0</v>
      </c>
      <c r="BZ147" s="27"/>
      <c r="CA147" s="324">
        <f>SUMIF('Rekapitulasi Juni'!$BA$214:$BA$393,APS!$B147,'Rekapitulasi Juni'!$BB$214:$BB$393)</f>
        <v>0</v>
      </c>
      <c r="CB147" s="324">
        <f>SUMIF('Rekapitulasi Juni'!$BA$214:$BA$393,APS!$B147,'Rekapitulasi Juni'!$BC$214:$BC$393)</f>
        <v>0</v>
      </c>
      <c r="CC147" s="27"/>
      <c r="CD147" s="325">
        <f t="shared" si="242"/>
        <v>0</v>
      </c>
      <c r="CE147" s="325">
        <f t="shared" si="243"/>
        <v>0</v>
      </c>
      <c r="CF147" s="27"/>
      <c r="CG147" s="324">
        <f>SUMIF('Rekapitulasi Juni'!$BP$214:$BP$393,APS!$B147,'Rekapitulasi Juni'!$BQ$214:$BQ$393)</f>
        <v>0</v>
      </c>
      <c r="CH147" s="324">
        <f>SUMIF('Rekapitulasi Juni'!$BP$214:$BP$393,APS!$B147,'Rekapitulasi Juni'!$BR$214:$BR$393)</f>
        <v>0</v>
      </c>
      <c r="CI147" s="27"/>
      <c r="CJ147" s="325">
        <f t="shared" si="244"/>
        <v>0</v>
      </c>
      <c r="CK147" s="325">
        <f t="shared" si="245"/>
        <v>0</v>
      </c>
      <c r="CL147" s="41">
        <f t="shared" si="246"/>
        <v>0</v>
      </c>
      <c r="CM147" s="41">
        <f t="shared" si="247"/>
        <v>0</v>
      </c>
      <c r="CN147" s="41">
        <f t="shared" si="248"/>
        <v>0</v>
      </c>
      <c r="CO147" s="41">
        <f t="shared" si="249"/>
        <v>0</v>
      </c>
      <c r="CP147" s="41">
        <f t="shared" si="250"/>
        <v>0</v>
      </c>
      <c r="CQ147" s="41">
        <f t="shared" si="251"/>
        <v>0</v>
      </c>
      <c r="CR147" s="180">
        <f t="shared" si="252"/>
        <v>0</v>
      </c>
      <c r="CS147" s="27">
        <v>0</v>
      </c>
      <c r="CT147" s="27"/>
      <c r="CU147" s="324">
        <f>SUMIF('Rekapitulasi Juni'!$D$410:$D$588,APS!$B147,'Rekapitulasi Juni'!$E$410:$E$588)</f>
        <v>0</v>
      </c>
      <c r="CV147" s="324">
        <f>SUMIF('Rekapitulasi Juni'!$D$410:$D$588,APS!$B147,'Rekapitulasi Juni'!$F$410:$F$588)</f>
        <v>0</v>
      </c>
      <c r="CW147" s="27"/>
      <c r="CX147" s="325">
        <f t="shared" si="253"/>
        <v>0</v>
      </c>
      <c r="CY147" s="325">
        <f t="shared" si="254"/>
        <v>0</v>
      </c>
      <c r="CZ147" s="27"/>
      <c r="DA147" s="324">
        <f>SUMIF('Rekapitulasi Juni'!$U$410:$U$588,APS!$B147,'Rekapitulasi Juni'!$V$410:$V$588)</f>
        <v>0</v>
      </c>
      <c r="DB147" s="324">
        <f>SUMIF('Rekapitulasi Juni'!$U$410:$U$588,APS!$B147,'Rekapitulasi Juni'!$W$410:$W$588)</f>
        <v>0</v>
      </c>
      <c r="DC147" s="27"/>
      <c r="DD147" s="325">
        <f t="shared" si="255"/>
        <v>0</v>
      </c>
      <c r="DE147" s="325">
        <f t="shared" si="256"/>
        <v>0</v>
      </c>
      <c r="DF147" s="27"/>
      <c r="DG147" s="324">
        <f>SUMIF('Rekapitulasi Juni'!$AL$410:$AL$588,APS!$B147,'Rekapitulasi Juni'!$AM$410:$AM$588)</f>
        <v>0</v>
      </c>
      <c r="DH147" s="324">
        <f>SUMIF('Rekapitulasi Juni'!$AL$410:$AL$588,APS!$B147,'Rekapitulasi Juni'!$AN$410:$AN$588)</f>
        <v>0</v>
      </c>
      <c r="DI147" s="27"/>
      <c r="DJ147" s="325">
        <f t="shared" si="257"/>
        <v>0</v>
      </c>
      <c r="DK147" s="325">
        <f t="shared" si="258"/>
        <v>0</v>
      </c>
      <c r="DL147" s="27"/>
      <c r="DM147" s="324">
        <f>SUMIF('Rekapitulasi Juni'!$BA$410:$BA$588,APS!$B147,'Rekapitulasi Juni'!$BB$410:$BB$588)</f>
        <v>0</v>
      </c>
      <c r="DN147" s="324">
        <f>SUMIF('Rekapitulasi Juni'!$BA$410:$BA$588,APS!$B147,'Rekapitulasi Juni'!$BC$410:$BC$588)</f>
        <v>0</v>
      </c>
      <c r="DO147" s="324">
        <f>SUMIF('Rekapitulasi Juni'!$BA$410:$BA$588,APS!$B147,'Rekapitulasi Juni'!$BF$410:$BF$588)</f>
        <v>0</v>
      </c>
      <c r="DP147" s="325">
        <f t="shared" si="259"/>
        <v>0</v>
      </c>
      <c r="DQ147" s="325">
        <f t="shared" si="260"/>
        <v>0</v>
      </c>
      <c r="DR147" s="27"/>
      <c r="DS147" s="324">
        <f>SUMIF('Rekapitulasi Juni'!$BP$410:$BP$588,APS!$B147,'Rekapitulasi Juni'!$BQ$410:$BQ$588)</f>
        <v>0</v>
      </c>
      <c r="DT147" s="324">
        <f>SUMIF('Rekapitulasi Juni'!$BP$410:$BP$588,APS!$B147,'Rekapitulasi Juni'!$BR$410:$BR$588)</f>
        <v>0</v>
      </c>
      <c r="DU147" s="27"/>
      <c r="DV147" s="325">
        <f t="shared" si="261"/>
        <v>0</v>
      </c>
      <c r="DW147" s="325">
        <f t="shared" si="262"/>
        <v>0</v>
      </c>
      <c r="DX147" s="41">
        <f t="shared" si="263"/>
        <v>0</v>
      </c>
      <c r="DY147" s="41">
        <f t="shared" si="264"/>
        <v>0</v>
      </c>
      <c r="DZ147" s="41">
        <f t="shared" si="265"/>
        <v>0</v>
      </c>
      <c r="EA147" s="41">
        <f t="shared" si="266"/>
        <v>0</v>
      </c>
      <c r="EB147" s="41">
        <f t="shared" si="267"/>
        <v>0</v>
      </c>
      <c r="EC147" s="41">
        <f t="shared" si="268"/>
        <v>0</v>
      </c>
      <c r="ED147" s="180">
        <f t="shared" si="269"/>
        <v>0</v>
      </c>
      <c r="EE147" s="27">
        <v>0</v>
      </c>
      <c r="EF147" s="27"/>
      <c r="EG147" s="324">
        <f>SUMIF('Rekapitulasi Juni'!$D$608:$D$786,APS!$B147,'Rekapitulasi Juni'!$E$608:$E$786)</f>
        <v>0</v>
      </c>
      <c r="EH147" s="324">
        <f>SUMIF('Rekapitulasi Juni'!$D$608:$D$786,APS!$B147,'Rekapitulasi Juni'!$F$608:$F$786)</f>
        <v>0</v>
      </c>
      <c r="EI147" s="27"/>
      <c r="EJ147" s="325">
        <f t="shared" si="270"/>
        <v>0</v>
      </c>
      <c r="EK147" s="325">
        <f t="shared" si="271"/>
        <v>0</v>
      </c>
      <c r="EL147" s="27"/>
      <c r="EM147" s="324">
        <f>SUMIF('Rekapitulasi Juni'!$U$608:$U$786,APS!$B147,'Rekapitulasi Juni'!$V$608:$V$786)</f>
        <v>0</v>
      </c>
      <c r="EN147" s="324">
        <f>SUMIF('Rekapitulasi Juni'!$U$608:$U$786,APS!$B147,'Rekapitulasi Juni'!$W$608:$W$786)</f>
        <v>0</v>
      </c>
      <c r="EO147" s="27"/>
      <c r="EP147" s="325">
        <f t="shared" si="272"/>
        <v>0</v>
      </c>
      <c r="EQ147" s="325">
        <f t="shared" si="273"/>
        <v>0</v>
      </c>
      <c r="ER147" s="27"/>
      <c r="ES147" s="324">
        <f>SUMIF('Rekapitulasi Juni'!$AL$608:$AL$786,APS!$B147,'Rekapitulasi Juni'!$AM$608:$AM$786)</f>
        <v>0</v>
      </c>
      <c r="ET147" s="324">
        <f>SUMIF('Rekapitulasi Juni'!$AL$608:$AL$786,APS!$B147,'Rekapitulasi Juni'!$AN$608:$AN$786)</f>
        <v>0</v>
      </c>
      <c r="EU147" s="27"/>
      <c r="EV147" s="325">
        <f t="shared" si="274"/>
        <v>0</v>
      </c>
      <c r="EW147" s="325">
        <f t="shared" si="275"/>
        <v>0</v>
      </c>
      <c r="EX147" s="27"/>
      <c r="EY147" s="324">
        <f>SUMIF('Rekapitulasi Juni'!$BA$608:$BA$786,APS!$B147,'Rekapitulasi Juni'!$BB$608:$BB$786)</f>
        <v>0</v>
      </c>
      <c r="EZ147" s="324">
        <f>SUMIF('Rekapitulasi Juni'!$BA$608:$BA$786,APS!$B147,'Rekapitulasi Juni'!$BC$608:$BC$786)</f>
        <v>0</v>
      </c>
      <c r="FA147" s="324">
        <f>SUMIF('Rekapitulasi Juni'!$BA$608:$BA$786,APS!$B147,'Rekapitulasi Juni'!$BF$608:$BF$786)</f>
        <v>0</v>
      </c>
      <c r="FB147" s="325">
        <f t="shared" si="276"/>
        <v>0</v>
      </c>
      <c r="FC147" s="325">
        <f t="shared" si="277"/>
        <v>0</v>
      </c>
      <c r="FD147" s="27"/>
      <c r="FE147" s="27"/>
      <c r="FF147" s="27"/>
      <c r="FG147" s="27"/>
      <c r="FH147" s="27"/>
      <c r="FI147" s="27"/>
      <c r="FJ147" s="41">
        <f t="shared" si="278"/>
        <v>0</v>
      </c>
      <c r="FK147" s="41">
        <f t="shared" si="279"/>
        <v>0</v>
      </c>
      <c r="FL147" s="41">
        <f t="shared" si="280"/>
        <v>0</v>
      </c>
      <c r="FM147" s="41">
        <f t="shared" si="281"/>
        <v>0</v>
      </c>
      <c r="FN147" s="41">
        <f t="shared" si="282"/>
        <v>0</v>
      </c>
      <c r="FO147" s="41">
        <f t="shared" si="283"/>
        <v>0</v>
      </c>
      <c r="FP147" s="180">
        <f t="shared" si="284"/>
        <v>0</v>
      </c>
      <c r="FQ147" s="27"/>
      <c r="FR147" s="27"/>
      <c r="FS147" s="324">
        <f>SUMIF('Rekapitulasi Juni'!$D$804:$D$984,APS!$B147,'Rekapitulasi Juni'!$E$804:$E$984)</f>
        <v>0</v>
      </c>
      <c r="FT147" s="324">
        <f>SUMIF('Rekapitulasi Juni'!$D$804:$D$984,APS!$B147,'Rekapitulasi Juni'!$F$804:$F$984)</f>
        <v>0</v>
      </c>
      <c r="FU147" s="27"/>
      <c r="FV147" s="325">
        <f t="shared" si="285"/>
        <v>0</v>
      </c>
      <c r="FW147" s="325">
        <f t="shared" si="286"/>
        <v>0</v>
      </c>
      <c r="FX147" s="27"/>
      <c r="FY147" s="324">
        <f>SUMIF('Rekapitulasi Juni'!$U$804:$U$984,APS!$B147,'Rekapitulasi Juni'!$V$804:$V$984)</f>
        <v>0</v>
      </c>
      <c r="FZ147" s="324">
        <f>SUMIF('Rekapitulasi Juni'!$U$804:$U$984,APS!$B147,'Rekapitulasi Juni'!$W$804:$W$984)</f>
        <v>0</v>
      </c>
      <c r="GA147" s="27"/>
      <c r="GB147" s="325">
        <f t="shared" si="287"/>
        <v>0</v>
      </c>
      <c r="GC147" s="325">
        <f t="shared" si="288"/>
        <v>0</v>
      </c>
      <c r="GD147" s="27"/>
      <c r="GE147" s="324">
        <f>SUMIF('Rekapitulasi Juni'!$AL$804:$AL$984,APS!$B147,'Rekapitulasi Juni'!$AM$804:$AM$984)</f>
        <v>0</v>
      </c>
      <c r="GF147" s="324">
        <f>SUMIF('Rekapitulasi Juni'!$AL$804:$AL$984,APS!$B147,'Rekapitulasi Juni'!$AN$804:$AN$984)</f>
        <v>0</v>
      </c>
      <c r="GG147" s="27"/>
      <c r="GH147" s="325">
        <f t="shared" si="213"/>
        <v>0</v>
      </c>
      <c r="GI147" s="325">
        <f t="shared" si="214"/>
        <v>0</v>
      </c>
      <c r="GJ147" s="27"/>
      <c r="GK147" s="27"/>
      <c r="GL147" s="41">
        <f t="shared" si="289"/>
        <v>0</v>
      </c>
      <c r="GM147" s="41">
        <f t="shared" si="290"/>
        <v>0</v>
      </c>
      <c r="GN147" s="41">
        <f t="shared" si="291"/>
        <v>0</v>
      </c>
      <c r="GO147" s="41">
        <f t="shared" si="292"/>
        <v>0</v>
      </c>
      <c r="GP147" s="41">
        <f t="shared" si="293"/>
        <v>0</v>
      </c>
      <c r="GQ147" s="41">
        <f t="shared" si="294"/>
        <v>0</v>
      </c>
      <c r="GR147" s="180">
        <f t="shared" si="295"/>
        <v>0</v>
      </c>
      <c r="GS147" s="41">
        <f t="shared" si="215"/>
        <v>0</v>
      </c>
      <c r="GT147" s="41">
        <f t="shared" si="216"/>
        <v>0</v>
      </c>
      <c r="GU147" s="41">
        <f t="shared" si="217"/>
        <v>0</v>
      </c>
      <c r="GV147" s="41">
        <f t="shared" si="218"/>
        <v>0</v>
      </c>
      <c r="GW147" s="41">
        <f t="shared" si="219"/>
        <v>0</v>
      </c>
      <c r="GX147" s="41">
        <f t="shared" si="220"/>
        <v>0</v>
      </c>
      <c r="GY147" s="180">
        <f t="shared" si="221"/>
        <v>0</v>
      </c>
      <c r="GZ147" s="41">
        <v>130</v>
      </c>
      <c r="HA147" s="32"/>
      <c r="HB147" s="42">
        <f t="shared" si="296"/>
        <v>0</v>
      </c>
      <c r="HC147" s="44"/>
    </row>
    <row r="148" spans="1:211" ht="15.75">
      <c r="A148" s="31" t="s">
        <v>304</v>
      </c>
      <c r="B148" s="32" t="s">
        <v>305</v>
      </c>
      <c r="C148" s="31" t="s">
        <v>184</v>
      </c>
      <c r="D148" s="31" t="s">
        <v>1259</v>
      </c>
      <c r="E148" s="31" t="s">
        <v>43</v>
      </c>
      <c r="F148" s="31" t="s">
        <v>152</v>
      </c>
      <c r="G148" s="33">
        <v>300</v>
      </c>
      <c r="H148" s="33">
        <v>0</v>
      </c>
      <c r="I148" s="33">
        <v>0</v>
      </c>
      <c r="J148" s="34">
        <f>IFERROR(VLOOKUP(A148,#REF!,3,0),0)</f>
        <v>0</v>
      </c>
      <c r="K148" s="34">
        <f t="shared" si="118"/>
        <v>280</v>
      </c>
      <c r="L148" s="34">
        <v>0</v>
      </c>
      <c r="M148" s="53">
        <f>279+1</f>
        <v>280</v>
      </c>
      <c r="N148" s="35">
        <f t="shared" si="119"/>
        <v>20</v>
      </c>
      <c r="O148" s="35">
        <f t="shared" si="120"/>
        <v>20</v>
      </c>
      <c r="P148" s="36">
        <v>20</v>
      </c>
      <c r="Q148" s="36">
        <f t="shared" si="222"/>
        <v>300</v>
      </c>
      <c r="R148" s="36"/>
      <c r="S148" s="37">
        <f ca="1">SUMIF(ROP!$D$6:$H$65536,A148,ROP!$J$6:$J$65536)</f>
        <v>0</v>
      </c>
      <c r="T148" s="37">
        <f>SUMIF(HASIL!$B:$B,APS!$B148&amp;RIGHT(APS!T$9,2),HASIL!$I:$I)</f>
        <v>0</v>
      </c>
      <c r="U148" s="37">
        <f>SUMIF(HASIL!$B:$B,APS!$B148&amp;RIGHT(APS!U$9,2),HASIL!$I:$I)</f>
        <v>0</v>
      </c>
      <c r="V148" s="37">
        <f>SUMIF(HASIL!$B:$B,APS!$B148&amp;RIGHT(APS!V$9,2),HASIL!$I:$I)</f>
        <v>0</v>
      </c>
      <c r="W148" s="37">
        <f>SUMIF(HASIL!$B:$B,APS!$B148&amp;RIGHT(APS!W$9,2),HASIL!$I:$I)</f>
        <v>0</v>
      </c>
      <c r="X148" s="38">
        <f t="shared" si="121"/>
        <v>0</v>
      </c>
      <c r="Y148" s="38">
        <f t="shared" si="122"/>
        <v>-300</v>
      </c>
      <c r="Z148" s="39">
        <f t="shared" si="297"/>
        <v>0</v>
      </c>
      <c r="AA148" s="39">
        <f t="shared" si="212"/>
        <v>300</v>
      </c>
      <c r="AB148" s="40">
        <f t="shared" si="298"/>
        <v>20</v>
      </c>
      <c r="AC148" s="27">
        <v>20</v>
      </c>
      <c r="AD148" s="27"/>
      <c r="AE148" s="27"/>
      <c r="AF148" s="27"/>
      <c r="AG148" s="27"/>
      <c r="AH148" s="27"/>
      <c r="AI148" s="324">
        <f>SUMIF('Rekapitulasi Juni'!$D$9:$D$192,APS!$B148,'Rekapitulasi Juni'!$E$9:$E$192)</f>
        <v>0</v>
      </c>
      <c r="AJ148" s="324">
        <f>SUMIF('Rekapitulasi Juni'!$D$9:$D$192,APS!$B148,'Rekapitulasi Juni'!$F$9:$F$192)</f>
        <v>0</v>
      </c>
      <c r="AK148" s="324">
        <f>SUMIF('Rekapitulasi Juni'!$D$9:$D$192,APS!$B148,'Rekapitulasi Juni'!$K$9:$K$192)</f>
        <v>0</v>
      </c>
      <c r="AL148" s="325">
        <f t="shared" si="223"/>
        <v>0</v>
      </c>
      <c r="AM148" s="325">
        <f t="shared" si="224"/>
        <v>0</v>
      </c>
      <c r="AN148" s="27"/>
      <c r="AO148" s="324">
        <f>SUMIF('Rekapitulasi Juni'!$U$9:$U$192,APS!$B148,'Rekapitulasi Juni'!$V$9:$V$192)</f>
        <v>0</v>
      </c>
      <c r="AP148" s="324">
        <f>SUMIF('Rekapitulasi Juni'!$U$9:$U$192,APS!$B148,'Rekapitulasi Juni'!$W$9:$W$192)</f>
        <v>0</v>
      </c>
      <c r="AQ148" s="27"/>
      <c r="AR148" s="325">
        <f t="shared" si="225"/>
        <v>0</v>
      </c>
      <c r="AS148" s="325">
        <f t="shared" si="226"/>
        <v>0</v>
      </c>
      <c r="AT148" s="27"/>
      <c r="AU148" s="324">
        <f>SUMIF('Rekapitulasi Juni'!$AL$9:$AL$192,APS!$B148,'Rekapitulasi Juni'!$AM$9:$AM$192)</f>
        <v>0</v>
      </c>
      <c r="AV148" s="324">
        <f>SUMIF('Rekapitulasi Juni'!$AL$9:$AL$192,APS!$B148,'Rekapitulasi Juni'!$AN$9:$AN$192)</f>
        <v>0</v>
      </c>
      <c r="AW148" s="27"/>
      <c r="AX148" s="325">
        <f t="shared" si="227"/>
        <v>0</v>
      </c>
      <c r="AY148" s="325">
        <f t="shared" si="228"/>
        <v>0</v>
      </c>
      <c r="AZ148" s="41">
        <f t="shared" si="229"/>
        <v>0</v>
      </c>
      <c r="BA148" s="41">
        <f t="shared" si="230"/>
        <v>0</v>
      </c>
      <c r="BB148" s="41">
        <f t="shared" si="231"/>
        <v>0</v>
      </c>
      <c r="BC148" s="41">
        <f t="shared" si="232"/>
        <v>0</v>
      </c>
      <c r="BD148" s="41">
        <f t="shared" si="233"/>
        <v>0</v>
      </c>
      <c r="BE148" s="41">
        <f t="shared" si="234"/>
        <v>0</v>
      </c>
      <c r="BF148" s="180">
        <f t="shared" si="235"/>
        <v>0</v>
      </c>
      <c r="BG148" s="27">
        <v>0</v>
      </c>
      <c r="BH148" s="27"/>
      <c r="BI148" s="324">
        <f>SUMIF('Rekapitulasi Juni'!$D$214:$D$393,APS!$B148,'Rekapitulasi Juni'!$E$214:$E$393)</f>
        <v>0</v>
      </c>
      <c r="BJ148" s="324">
        <f>SUMIF('Rekapitulasi Juni'!$D$214:$D$393,APS!$B148,'Rekapitulasi Juni'!$F$214:$F$393)</f>
        <v>0</v>
      </c>
      <c r="BK148" s="27"/>
      <c r="BL148" s="325">
        <f t="shared" si="236"/>
        <v>0</v>
      </c>
      <c r="BM148" s="325">
        <f t="shared" si="237"/>
        <v>0</v>
      </c>
      <c r="BN148" s="27"/>
      <c r="BO148" s="324">
        <f>SUMIF('Rekapitulasi Juni'!$U$214:$U$393,APS!$B148,'Rekapitulasi Juni'!$V$214:$V$393)</f>
        <v>0</v>
      </c>
      <c r="BP148" s="324">
        <f>SUMIF('Rekapitulasi Juni'!$U$214:$U$393,APS!$B148,'Rekapitulasi Juni'!$W$214:$W$393)</f>
        <v>0</v>
      </c>
      <c r="BQ148" s="27"/>
      <c r="BR148" s="325">
        <f t="shared" si="238"/>
        <v>0</v>
      </c>
      <c r="BS148" s="325">
        <f t="shared" si="239"/>
        <v>0</v>
      </c>
      <c r="BT148" s="27"/>
      <c r="BU148" s="324">
        <f>SUMIF('Rekapitulasi Juni'!$AL$214:$AL$393,APS!$B148,'Rekapitulasi Juni'!$AM$214:$AM$393)</f>
        <v>0</v>
      </c>
      <c r="BV148" s="324">
        <f>SUMIF('Rekapitulasi Juni'!$AL$214:$AL$393,APS!$B148,'Rekapitulasi Juni'!$AN$214:$AN$393)</f>
        <v>0</v>
      </c>
      <c r="BW148" s="27"/>
      <c r="BX148" s="325">
        <f t="shared" si="240"/>
        <v>0</v>
      </c>
      <c r="BY148" s="325">
        <f t="shared" si="241"/>
        <v>0</v>
      </c>
      <c r="BZ148" s="27"/>
      <c r="CA148" s="324">
        <f>SUMIF('Rekapitulasi Juni'!$BA$214:$BA$393,APS!$B148,'Rekapitulasi Juni'!$BB$214:$BB$393)</f>
        <v>0</v>
      </c>
      <c r="CB148" s="324">
        <f>SUMIF('Rekapitulasi Juni'!$BA$214:$BA$393,APS!$B148,'Rekapitulasi Juni'!$BC$214:$BC$393)</f>
        <v>0</v>
      </c>
      <c r="CC148" s="27"/>
      <c r="CD148" s="325">
        <f t="shared" si="242"/>
        <v>0</v>
      </c>
      <c r="CE148" s="325">
        <f t="shared" si="243"/>
        <v>0</v>
      </c>
      <c r="CF148" s="27">
        <v>150</v>
      </c>
      <c r="CG148" s="324">
        <f>SUMIF('Rekapitulasi Juni'!$BP$214:$BP$393,APS!$B148,'Rekapitulasi Juni'!$BQ$214:$BQ$393)</f>
        <v>0</v>
      </c>
      <c r="CH148" s="324">
        <f>SUMIF('Rekapitulasi Juni'!$BP$214:$BP$393,APS!$B148,'Rekapitulasi Juni'!$BR$214:$BR$393)</f>
        <v>0</v>
      </c>
      <c r="CI148" s="27"/>
      <c r="CJ148" s="325">
        <f t="shared" si="244"/>
        <v>0</v>
      </c>
      <c r="CK148" s="325">
        <f t="shared" si="245"/>
        <v>0</v>
      </c>
      <c r="CL148" s="41">
        <f t="shared" si="246"/>
        <v>150</v>
      </c>
      <c r="CM148" s="41">
        <f t="shared" si="247"/>
        <v>0</v>
      </c>
      <c r="CN148" s="41">
        <f t="shared" si="248"/>
        <v>0</v>
      </c>
      <c r="CO148" s="41">
        <f t="shared" si="249"/>
        <v>0</v>
      </c>
      <c r="CP148" s="41">
        <f t="shared" si="250"/>
        <v>0</v>
      </c>
      <c r="CQ148" s="41">
        <f t="shared" si="251"/>
        <v>-150</v>
      </c>
      <c r="CR148" s="180">
        <f t="shared" si="252"/>
        <v>0</v>
      </c>
      <c r="CS148" s="27">
        <v>0</v>
      </c>
      <c r="CT148" s="27">
        <v>150</v>
      </c>
      <c r="CU148" s="324">
        <f>SUMIF('Rekapitulasi Juni'!$D$410:$D$588,APS!$B148,'Rekapitulasi Juni'!$E$410:$E$588)</f>
        <v>0</v>
      </c>
      <c r="CV148" s="324">
        <f>SUMIF('Rekapitulasi Juni'!$D$410:$D$588,APS!$B148,'Rekapitulasi Juni'!$F$410:$F$588)</f>
        <v>0</v>
      </c>
      <c r="CW148" s="27"/>
      <c r="CX148" s="325">
        <f t="shared" si="253"/>
        <v>0</v>
      </c>
      <c r="CY148" s="325">
        <f t="shared" si="254"/>
        <v>0</v>
      </c>
      <c r="CZ148" s="27"/>
      <c r="DA148" s="324">
        <f>SUMIF('Rekapitulasi Juni'!$U$410:$U$588,APS!$B148,'Rekapitulasi Juni'!$V$410:$V$588)</f>
        <v>0</v>
      </c>
      <c r="DB148" s="324">
        <f>SUMIF('Rekapitulasi Juni'!$U$410:$U$588,APS!$B148,'Rekapitulasi Juni'!$W$410:$W$588)</f>
        <v>0</v>
      </c>
      <c r="DC148" s="27"/>
      <c r="DD148" s="325">
        <f t="shared" si="255"/>
        <v>0</v>
      </c>
      <c r="DE148" s="325">
        <f t="shared" si="256"/>
        <v>0</v>
      </c>
      <c r="DF148" s="27"/>
      <c r="DG148" s="324">
        <f>SUMIF('Rekapitulasi Juni'!$AL$410:$AL$588,APS!$B148,'Rekapitulasi Juni'!$AM$410:$AM$588)</f>
        <v>0</v>
      </c>
      <c r="DH148" s="324">
        <f>SUMIF('Rekapitulasi Juni'!$AL$410:$AL$588,APS!$B148,'Rekapitulasi Juni'!$AN$410:$AN$588)</f>
        <v>0</v>
      </c>
      <c r="DI148" s="27"/>
      <c r="DJ148" s="325">
        <f t="shared" si="257"/>
        <v>0</v>
      </c>
      <c r="DK148" s="325">
        <f t="shared" si="258"/>
        <v>0</v>
      </c>
      <c r="DL148" s="27"/>
      <c r="DM148" s="324">
        <f>SUMIF('Rekapitulasi Juni'!$BA$410:$BA$588,APS!$B148,'Rekapitulasi Juni'!$BB$410:$BB$588)</f>
        <v>0</v>
      </c>
      <c r="DN148" s="324">
        <f>SUMIF('Rekapitulasi Juni'!$BA$410:$BA$588,APS!$B148,'Rekapitulasi Juni'!$BC$410:$BC$588)</f>
        <v>0</v>
      </c>
      <c r="DO148" s="324">
        <f>SUMIF('Rekapitulasi Juni'!$BA$410:$BA$588,APS!$B148,'Rekapitulasi Juni'!$BF$410:$BF$588)</f>
        <v>0</v>
      </c>
      <c r="DP148" s="325">
        <f t="shared" si="259"/>
        <v>0</v>
      </c>
      <c r="DQ148" s="325">
        <f t="shared" si="260"/>
        <v>0</v>
      </c>
      <c r="DR148" s="27"/>
      <c r="DS148" s="324">
        <f>SUMIF('Rekapitulasi Juni'!$BP$410:$BP$588,APS!$B148,'Rekapitulasi Juni'!$BQ$410:$BQ$588)</f>
        <v>0</v>
      </c>
      <c r="DT148" s="324">
        <f>SUMIF('Rekapitulasi Juni'!$BP$410:$BP$588,APS!$B148,'Rekapitulasi Juni'!$BR$410:$BR$588)</f>
        <v>0</v>
      </c>
      <c r="DU148" s="27"/>
      <c r="DV148" s="325">
        <f t="shared" si="261"/>
        <v>0</v>
      </c>
      <c r="DW148" s="325">
        <f t="shared" si="262"/>
        <v>0</v>
      </c>
      <c r="DX148" s="41">
        <f t="shared" si="263"/>
        <v>150</v>
      </c>
      <c r="DY148" s="41">
        <f t="shared" si="264"/>
        <v>0</v>
      </c>
      <c r="DZ148" s="41">
        <f t="shared" si="265"/>
        <v>0</v>
      </c>
      <c r="EA148" s="41">
        <f t="shared" si="266"/>
        <v>0</v>
      </c>
      <c r="EB148" s="41">
        <f t="shared" si="267"/>
        <v>0</v>
      </c>
      <c r="EC148" s="41">
        <f t="shared" si="268"/>
        <v>-150</v>
      </c>
      <c r="ED148" s="180">
        <f t="shared" si="269"/>
        <v>0</v>
      </c>
      <c r="EE148" s="27">
        <v>0</v>
      </c>
      <c r="EF148" s="27"/>
      <c r="EG148" s="324">
        <f>SUMIF('Rekapitulasi Juni'!$D$608:$D$786,APS!$B148,'Rekapitulasi Juni'!$E$608:$E$786)</f>
        <v>0</v>
      </c>
      <c r="EH148" s="324">
        <f>SUMIF('Rekapitulasi Juni'!$D$608:$D$786,APS!$B148,'Rekapitulasi Juni'!$F$608:$F$786)</f>
        <v>0</v>
      </c>
      <c r="EI148" s="27"/>
      <c r="EJ148" s="325">
        <f t="shared" si="270"/>
        <v>0</v>
      </c>
      <c r="EK148" s="325">
        <f t="shared" si="271"/>
        <v>0</v>
      </c>
      <c r="EL148" s="27"/>
      <c r="EM148" s="324">
        <f>SUMIF('Rekapitulasi Juni'!$U$608:$U$786,APS!$B148,'Rekapitulasi Juni'!$V$608:$V$786)</f>
        <v>0</v>
      </c>
      <c r="EN148" s="324">
        <f>SUMIF('Rekapitulasi Juni'!$U$608:$U$786,APS!$B148,'Rekapitulasi Juni'!$W$608:$W$786)</f>
        <v>0</v>
      </c>
      <c r="EO148" s="27"/>
      <c r="EP148" s="325">
        <f t="shared" si="272"/>
        <v>0</v>
      </c>
      <c r="EQ148" s="325">
        <f t="shared" si="273"/>
        <v>0</v>
      </c>
      <c r="ER148" s="27"/>
      <c r="ES148" s="324">
        <f>SUMIF('Rekapitulasi Juni'!$AL$608:$AL$786,APS!$B148,'Rekapitulasi Juni'!$AM$608:$AM$786)</f>
        <v>0</v>
      </c>
      <c r="ET148" s="324">
        <f>SUMIF('Rekapitulasi Juni'!$AL$608:$AL$786,APS!$B148,'Rekapitulasi Juni'!$AN$608:$AN$786)</f>
        <v>0</v>
      </c>
      <c r="EU148" s="27"/>
      <c r="EV148" s="325">
        <f t="shared" si="274"/>
        <v>0</v>
      </c>
      <c r="EW148" s="325">
        <f t="shared" si="275"/>
        <v>0</v>
      </c>
      <c r="EX148" s="27"/>
      <c r="EY148" s="324">
        <f>SUMIF('Rekapitulasi Juni'!$BA$608:$BA$786,APS!$B148,'Rekapitulasi Juni'!$BB$608:$BB$786)</f>
        <v>0</v>
      </c>
      <c r="EZ148" s="324">
        <f>SUMIF('Rekapitulasi Juni'!$BA$608:$BA$786,APS!$B148,'Rekapitulasi Juni'!$BC$608:$BC$786)</f>
        <v>0</v>
      </c>
      <c r="FA148" s="324">
        <f>SUMIF('Rekapitulasi Juni'!$BA$608:$BA$786,APS!$B148,'Rekapitulasi Juni'!$BF$608:$BF$786)</f>
        <v>0</v>
      </c>
      <c r="FB148" s="325">
        <f t="shared" si="276"/>
        <v>0</v>
      </c>
      <c r="FC148" s="325">
        <f t="shared" si="277"/>
        <v>0</v>
      </c>
      <c r="FD148" s="27"/>
      <c r="FE148" s="27"/>
      <c r="FF148" s="27"/>
      <c r="FG148" s="27"/>
      <c r="FH148" s="27"/>
      <c r="FI148" s="27"/>
      <c r="FJ148" s="41">
        <f t="shared" si="278"/>
        <v>0</v>
      </c>
      <c r="FK148" s="41">
        <f t="shared" si="279"/>
        <v>0</v>
      </c>
      <c r="FL148" s="41">
        <f t="shared" si="280"/>
        <v>0</v>
      </c>
      <c r="FM148" s="41">
        <f t="shared" si="281"/>
        <v>0</v>
      </c>
      <c r="FN148" s="41">
        <f t="shared" si="282"/>
        <v>0</v>
      </c>
      <c r="FO148" s="41">
        <f t="shared" si="283"/>
        <v>0</v>
      </c>
      <c r="FP148" s="180">
        <f t="shared" si="284"/>
        <v>0</v>
      </c>
      <c r="FQ148" s="27"/>
      <c r="FR148" s="27"/>
      <c r="FS148" s="324">
        <f>SUMIF('Rekapitulasi Juni'!$D$804:$D$984,APS!$B148,'Rekapitulasi Juni'!$E$804:$E$984)</f>
        <v>0</v>
      </c>
      <c r="FT148" s="324">
        <f>SUMIF('Rekapitulasi Juni'!$D$804:$D$984,APS!$B148,'Rekapitulasi Juni'!$F$804:$F$984)</f>
        <v>0</v>
      </c>
      <c r="FU148" s="27"/>
      <c r="FV148" s="325">
        <f t="shared" si="285"/>
        <v>0</v>
      </c>
      <c r="FW148" s="325">
        <f t="shared" si="286"/>
        <v>0</v>
      </c>
      <c r="FX148" s="27"/>
      <c r="FY148" s="324">
        <f>SUMIF('Rekapitulasi Juni'!$U$804:$U$984,APS!$B148,'Rekapitulasi Juni'!$V$804:$V$984)</f>
        <v>0</v>
      </c>
      <c r="FZ148" s="324">
        <f>SUMIF('Rekapitulasi Juni'!$U$804:$U$984,APS!$B148,'Rekapitulasi Juni'!$W$804:$W$984)</f>
        <v>0</v>
      </c>
      <c r="GA148" s="27"/>
      <c r="GB148" s="325">
        <f t="shared" si="287"/>
        <v>0</v>
      </c>
      <c r="GC148" s="325">
        <f t="shared" si="288"/>
        <v>0</v>
      </c>
      <c r="GD148" s="27"/>
      <c r="GE148" s="324">
        <f>SUMIF('Rekapitulasi Juni'!$AL$804:$AL$984,APS!$B148,'Rekapitulasi Juni'!$AM$804:$AM$984)</f>
        <v>0</v>
      </c>
      <c r="GF148" s="324">
        <f>SUMIF('Rekapitulasi Juni'!$AL$804:$AL$984,APS!$B148,'Rekapitulasi Juni'!$AN$804:$AN$984)</f>
        <v>0</v>
      </c>
      <c r="GG148" s="27"/>
      <c r="GH148" s="325">
        <f t="shared" si="213"/>
        <v>0</v>
      </c>
      <c r="GI148" s="325">
        <f t="shared" si="214"/>
        <v>0</v>
      </c>
      <c r="GJ148" s="27"/>
      <c r="GK148" s="27"/>
      <c r="GL148" s="41">
        <f t="shared" si="289"/>
        <v>0</v>
      </c>
      <c r="GM148" s="41">
        <f t="shared" si="290"/>
        <v>0</v>
      </c>
      <c r="GN148" s="41">
        <f t="shared" si="291"/>
        <v>0</v>
      </c>
      <c r="GO148" s="41">
        <f t="shared" si="292"/>
        <v>0</v>
      </c>
      <c r="GP148" s="41">
        <f t="shared" si="293"/>
        <v>0</v>
      </c>
      <c r="GQ148" s="41">
        <f t="shared" si="294"/>
        <v>0</v>
      </c>
      <c r="GR148" s="180">
        <f t="shared" si="295"/>
        <v>0</v>
      </c>
      <c r="GS148" s="41">
        <f t="shared" si="215"/>
        <v>300</v>
      </c>
      <c r="GT148" s="41">
        <f t="shared" si="216"/>
        <v>0</v>
      </c>
      <c r="GU148" s="41">
        <f t="shared" si="217"/>
        <v>0</v>
      </c>
      <c r="GV148" s="41">
        <f t="shared" si="218"/>
        <v>0</v>
      </c>
      <c r="GW148" s="41">
        <f t="shared" si="219"/>
        <v>0</v>
      </c>
      <c r="GX148" s="41">
        <f t="shared" si="220"/>
        <v>-300</v>
      </c>
      <c r="GY148" s="180">
        <f t="shared" si="221"/>
        <v>0</v>
      </c>
      <c r="GZ148" s="41">
        <v>131</v>
      </c>
      <c r="HA148" s="32" t="s">
        <v>1317</v>
      </c>
      <c r="HB148" s="42">
        <f t="shared" si="296"/>
        <v>0</v>
      </c>
      <c r="HC148" s="44"/>
    </row>
    <row r="149" spans="1:211" ht="15" hidden="1" customHeight="1">
      <c r="A149" s="31" t="s">
        <v>306</v>
      </c>
      <c r="B149" s="32" t="s">
        <v>307</v>
      </c>
      <c r="C149" s="31" t="s">
        <v>184</v>
      </c>
      <c r="D149" s="31" t="s">
        <v>1259</v>
      </c>
      <c r="E149" s="31" t="s">
        <v>43</v>
      </c>
      <c r="F149" s="31" t="s">
        <v>152</v>
      </c>
      <c r="G149" s="33">
        <v>0</v>
      </c>
      <c r="H149" s="33">
        <v>0</v>
      </c>
      <c r="I149" s="33">
        <v>0</v>
      </c>
      <c r="J149" s="34">
        <f>IFERROR(VLOOKUP(A149,#REF!,3,0),0)</f>
        <v>0</v>
      </c>
      <c r="K149" s="34">
        <f t="shared" si="118"/>
        <v>0</v>
      </c>
      <c r="L149" s="34">
        <v>0</v>
      </c>
      <c r="M149" s="34">
        <v>0</v>
      </c>
      <c r="N149" s="35">
        <f t="shared" si="119"/>
        <v>0</v>
      </c>
      <c r="O149" s="35">
        <f t="shared" si="120"/>
        <v>0</v>
      </c>
      <c r="P149" s="36">
        <v>0</v>
      </c>
      <c r="Q149" s="36">
        <f t="shared" si="222"/>
        <v>0</v>
      </c>
      <c r="R149" s="36"/>
      <c r="S149" s="37">
        <f ca="1">SUMIF(ROP!$D$6:$H$65536,A149,ROP!$J$6:$J$65536)</f>
        <v>0</v>
      </c>
      <c r="T149" s="37">
        <f>SUMIF(HASIL!$B:$B,APS!$B149&amp;RIGHT(APS!T$9,2),HASIL!$I:$I)</f>
        <v>0</v>
      </c>
      <c r="U149" s="37">
        <f>SUMIF(HASIL!$B:$B,APS!$B149&amp;RIGHT(APS!U$9,2),HASIL!$I:$I)</f>
        <v>0</v>
      </c>
      <c r="V149" s="37">
        <f>SUMIF(HASIL!$B:$B,APS!$B149&amp;RIGHT(APS!V$9,2),HASIL!$I:$I)</f>
        <v>0</v>
      </c>
      <c r="W149" s="37">
        <f>SUMIF(HASIL!$B:$B,APS!$B149&amp;RIGHT(APS!W$9,2),HASIL!$I:$I)</f>
        <v>0</v>
      </c>
      <c r="X149" s="38">
        <f t="shared" si="121"/>
        <v>0</v>
      </c>
      <c r="Y149" s="38">
        <f t="shared" si="122"/>
        <v>0</v>
      </c>
      <c r="Z149" s="39">
        <f t="shared" si="297"/>
        <v>0</v>
      </c>
      <c r="AA149" s="39">
        <f t="shared" si="212"/>
        <v>0</v>
      </c>
      <c r="AB149" s="40">
        <f t="shared" si="298"/>
        <v>0</v>
      </c>
      <c r="AC149" s="27">
        <v>0</v>
      </c>
      <c r="AD149" s="27"/>
      <c r="AE149" s="27"/>
      <c r="AF149" s="27"/>
      <c r="AG149" s="27"/>
      <c r="AH149" s="27"/>
      <c r="AI149" s="324">
        <f>SUMIF('Rekapitulasi Juni'!$D$9:$D$192,APS!$B149,'Rekapitulasi Juni'!$E$9:$E$192)</f>
        <v>0</v>
      </c>
      <c r="AJ149" s="324">
        <f>SUMIF('Rekapitulasi Juni'!$D$9:$D$192,APS!$B149,'Rekapitulasi Juni'!$F$9:$F$192)</f>
        <v>0</v>
      </c>
      <c r="AK149" s="324">
        <f>SUMIF('Rekapitulasi Juni'!$D$9:$D$192,APS!$B149,'Rekapitulasi Juni'!$K$9:$K$192)</f>
        <v>0</v>
      </c>
      <c r="AL149" s="325">
        <f t="shared" si="223"/>
        <v>0</v>
      </c>
      <c r="AM149" s="325">
        <f t="shared" si="224"/>
        <v>0</v>
      </c>
      <c r="AN149" s="27"/>
      <c r="AO149" s="324">
        <f>SUMIF('Rekapitulasi Juni'!$U$9:$U$192,APS!$B149,'Rekapitulasi Juni'!$V$9:$V$192)</f>
        <v>0</v>
      </c>
      <c r="AP149" s="324">
        <f>SUMIF('Rekapitulasi Juni'!$U$9:$U$192,APS!$B149,'Rekapitulasi Juni'!$W$9:$W$192)</f>
        <v>0</v>
      </c>
      <c r="AQ149" s="27"/>
      <c r="AR149" s="325">
        <f t="shared" si="225"/>
        <v>0</v>
      </c>
      <c r="AS149" s="325">
        <f t="shared" si="226"/>
        <v>0</v>
      </c>
      <c r="AT149" s="27"/>
      <c r="AU149" s="324">
        <f>SUMIF('Rekapitulasi Juni'!$AL$9:$AL$192,APS!$B149,'Rekapitulasi Juni'!$AM$9:$AM$192)</f>
        <v>0</v>
      </c>
      <c r="AV149" s="324">
        <f>SUMIF('Rekapitulasi Juni'!$AL$9:$AL$192,APS!$B149,'Rekapitulasi Juni'!$AN$9:$AN$192)</f>
        <v>0</v>
      </c>
      <c r="AW149" s="27"/>
      <c r="AX149" s="325">
        <f t="shared" si="227"/>
        <v>0</v>
      </c>
      <c r="AY149" s="325">
        <f t="shared" si="228"/>
        <v>0</v>
      </c>
      <c r="AZ149" s="41">
        <f t="shared" si="229"/>
        <v>0</v>
      </c>
      <c r="BA149" s="41">
        <f t="shared" si="230"/>
        <v>0</v>
      </c>
      <c r="BB149" s="41">
        <f t="shared" si="231"/>
        <v>0</v>
      </c>
      <c r="BC149" s="41">
        <f t="shared" si="232"/>
        <v>0</v>
      </c>
      <c r="BD149" s="41">
        <f t="shared" si="233"/>
        <v>0</v>
      </c>
      <c r="BE149" s="41">
        <f t="shared" si="234"/>
        <v>0</v>
      </c>
      <c r="BF149" s="180">
        <f t="shared" si="235"/>
        <v>0</v>
      </c>
      <c r="BG149" s="27">
        <v>0</v>
      </c>
      <c r="BH149" s="27"/>
      <c r="BI149" s="324">
        <f>SUMIF('Rekapitulasi Juni'!$D$214:$D$393,APS!$B149,'Rekapitulasi Juni'!$E$214:$E$393)</f>
        <v>0</v>
      </c>
      <c r="BJ149" s="324">
        <f>SUMIF('Rekapitulasi Juni'!$D$214:$D$393,APS!$B149,'Rekapitulasi Juni'!$F$214:$F$393)</f>
        <v>0</v>
      </c>
      <c r="BK149" s="27"/>
      <c r="BL149" s="325">
        <f t="shared" si="236"/>
        <v>0</v>
      </c>
      <c r="BM149" s="325">
        <f t="shared" si="237"/>
        <v>0</v>
      </c>
      <c r="BN149" s="27"/>
      <c r="BO149" s="324">
        <f>SUMIF('Rekapitulasi Juni'!$U$214:$U$393,APS!$B149,'Rekapitulasi Juni'!$V$214:$V$393)</f>
        <v>0</v>
      </c>
      <c r="BP149" s="324">
        <f>SUMIF('Rekapitulasi Juni'!$U$214:$U$393,APS!$B149,'Rekapitulasi Juni'!$W$214:$W$393)</f>
        <v>0</v>
      </c>
      <c r="BQ149" s="27"/>
      <c r="BR149" s="325">
        <f t="shared" si="238"/>
        <v>0</v>
      </c>
      <c r="BS149" s="325">
        <f t="shared" si="239"/>
        <v>0</v>
      </c>
      <c r="BT149" s="27"/>
      <c r="BU149" s="324">
        <f>SUMIF('Rekapitulasi Juni'!$AL$214:$AL$393,APS!$B149,'Rekapitulasi Juni'!$AM$214:$AM$393)</f>
        <v>0</v>
      </c>
      <c r="BV149" s="324">
        <f>SUMIF('Rekapitulasi Juni'!$AL$214:$AL$393,APS!$B149,'Rekapitulasi Juni'!$AN$214:$AN$393)</f>
        <v>0</v>
      </c>
      <c r="BW149" s="27"/>
      <c r="BX149" s="325">
        <f t="shared" si="240"/>
        <v>0</v>
      </c>
      <c r="BY149" s="325">
        <f t="shared" si="241"/>
        <v>0</v>
      </c>
      <c r="BZ149" s="27"/>
      <c r="CA149" s="324">
        <f>SUMIF('Rekapitulasi Juni'!$BA$214:$BA$393,APS!$B149,'Rekapitulasi Juni'!$BB$214:$BB$393)</f>
        <v>0</v>
      </c>
      <c r="CB149" s="324">
        <f>SUMIF('Rekapitulasi Juni'!$BA$214:$BA$393,APS!$B149,'Rekapitulasi Juni'!$BC$214:$BC$393)</f>
        <v>0</v>
      </c>
      <c r="CC149" s="27"/>
      <c r="CD149" s="325">
        <f t="shared" si="242"/>
        <v>0</v>
      </c>
      <c r="CE149" s="325">
        <f t="shared" si="243"/>
        <v>0</v>
      </c>
      <c r="CF149" s="27"/>
      <c r="CG149" s="324">
        <f>SUMIF('Rekapitulasi Juni'!$BP$214:$BP$393,APS!$B149,'Rekapitulasi Juni'!$BQ$214:$BQ$393)</f>
        <v>0</v>
      </c>
      <c r="CH149" s="324">
        <f>SUMIF('Rekapitulasi Juni'!$BP$214:$BP$393,APS!$B149,'Rekapitulasi Juni'!$BR$214:$BR$393)</f>
        <v>0</v>
      </c>
      <c r="CI149" s="27"/>
      <c r="CJ149" s="325">
        <f t="shared" si="244"/>
        <v>0</v>
      </c>
      <c r="CK149" s="325">
        <f t="shared" si="245"/>
        <v>0</v>
      </c>
      <c r="CL149" s="41">
        <f t="shared" si="246"/>
        <v>0</v>
      </c>
      <c r="CM149" s="41">
        <f t="shared" si="247"/>
        <v>0</v>
      </c>
      <c r="CN149" s="41">
        <f t="shared" si="248"/>
        <v>0</v>
      </c>
      <c r="CO149" s="41">
        <f t="shared" si="249"/>
        <v>0</v>
      </c>
      <c r="CP149" s="41">
        <f t="shared" si="250"/>
        <v>0</v>
      </c>
      <c r="CQ149" s="41">
        <f t="shared" si="251"/>
        <v>0</v>
      </c>
      <c r="CR149" s="180">
        <f t="shared" si="252"/>
        <v>0</v>
      </c>
      <c r="CS149" s="27">
        <v>0</v>
      </c>
      <c r="CT149" s="27"/>
      <c r="CU149" s="324">
        <f>SUMIF('Rekapitulasi Juni'!$D$410:$D$588,APS!$B149,'Rekapitulasi Juni'!$E$410:$E$588)</f>
        <v>0</v>
      </c>
      <c r="CV149" s="324">
        <f>SUMIF('Rekapitulasi Juni'!$D$410:$D$588,APS!$B149,'Rekapitulasi Juni'!$F$410:$F$588)</f>
        <v>0</v>
      </c>
      <c r="CW149" s="27"/>
      <c r="CX149" s="325">
        <f t="shared" si="253"/>
        <v>0</v>
      </c>
      <c r="CY149" s="325">
        <f t="shared" si="254"/>
        <v>0</v>
      </c>
      <c r="CZ149" s="27"/>
      <c r="DA149" s="324">
        <f>SUMIF('Rekapitulasi Juni'!$U$410:$U$588,APS!$B149,'Rekapitulasi Juni'!$V$410:$V$588)</f>
        <v>0</v>
      </c>
      <c r="DB149" s="324">
        <f>SUMIF('Rekapitulasi Juni'!$U$410:$U$588,APS!$B149,'Rekapitulasi Juni'!$W$410:$W$588)</f>
        <v>0</v>
      </c>
      <c r="DC149" s="27"/>
      <c r="DD149" s="325">
        <f t="shared" si="255"/>
        <v>0</v>
      </c>
      <c r="DE149" s="325">
        <f t="shared" si="256"/>
        <v>0</v>
      </c>
      <c r="DF149" s="27"/>
      <c r="DG149" s="324">
        <f>SUMIF('Rekapitulasi Juni'!$AL$410:$AL$588,APS!$B149,'Rekapitulasi Juni'!$AM$410:$AM$588)</f>
        <v>0</v>
      </c>
      <c r="DH149" s="324">
        <f>SUMIF('Rekapitulasi Juni'!$AL$410:$AL$588,APS!$B149,'Rekapitulasi Juni'!$AN$410:$AN$588)</f>
        <v>0</v>
      </c>
      <c r="DI149" s="27"/>
      <c r="DJ149" s="325">
        <f t="shared" si="257"/>
        <v>0</v>
      </c>
      <c r="DK149" s="325">
        <f t="shared" si="258"/>
        <v>0</v>
      </c>
      <c r="DL149" s="27"/>
      <c r="DM149" s="324">
        <f>SUMIF('Rekapitulasi Juni'!$BA$410:$BA$588,APS!$B149,'Rekapitulasi Juni'!$BB$410:$BB$588)</f>
        <v>0</v>
      </c>
      <c r="DN149" s="324">
        <f>SUMIF('Rekapitulasi Juni'!$BA$410:$BA$588,APS!$B149,'Rekapitulasi Juni'!$BC$410:$BC$588)</f>
        <v>0</v>
      </c>
      <c r="DO149" s="324">
        <f>SUMIF('Rekapitulasi Juni'!$BA$410:$BA$588,APS!$B149,'Rekapitulasi Juni'!$BF$410:$BF$588)</f>
        <v>0</v>
      </c>
      <c r="DP149" s="325">
        <f t="shared" si="259"/>
        <v>0</v>
      </c>
      <c r="DQ149" s="325">
        <f t="shared" si="260"/>
        <v>0</v>
      </c>
      <c r="DR149" s="27"/>
      <c r="DS149" s="324">
        <f>SUMIF('Rekapitulasi Juni'!$BP$410:$BP$588,APS!$B149,'Rekapitulasi Juni'!$BQ$410:$BQ$588)</f>
        <v>0</v>
      </c>
      <c r="DT149" s="324">
        <f>SUMIF('Rekapitulasi Juni'!$BP$410:$BP$588,APS!$B149,'Rekapitulasi Juni'!$BR$410:$BR$588)</f>
        <v>0</v>
      </c>
      <c r="DU149" s="27"/>
      <c r="DV149" s="325">
        <f t="shared" si="261"/>
        <v>0</v>
      </c>
      <c r="DW149" s="325">
        <f t="shared" si="262"/>
        <v>0</v>
      </c>
      <c r="DX149" s="41">
        <f t="shared" si="263"/>
        <v>0</v>
      </c>
      <c r="DY149" s="41">
        <f t="shared" si="264"/>
        <v>0</v>
      </c>
      <c r="DZ149" s="41">
        <f t="shared" si="265"/>
        <v>0</v>
      </c>
      <c r="EA149" s="41">
        <f t="shared" si="266"/>
        <v>0</v>
      </c>
      <c r="EB149" s="41">
        <f t="shared" si="267"/>
        <v>0</v>
      </c>
      <c r="EC149" s="41">
        <f t="shared" si="268"/>
        <v>0</v>
      </c>
      <c r="ED149" s="180">
        <f t="shared" si="269"/>
        <v>0</v>
      </c>
      <c r="EE149" s="27">
        <v>0</v>
      </c>
      <c r="EF149" s="27"/>
      <c r="EG149" s="324">
        <f>SUMIF('Rekapitulasi Juni'!$D$608:$D$786,APS!$B149,'Rekapitulasi Juni'!$E$608:$E$786)</f>
        <v>0</v>
      </c>
      <c r="EH149" s="324">
        <f>SUMIF('Rekapitulasi Juni'!$D$608:$D$786,APS!$B149,'Rekapitulasi Juni'!$F$608:$F$786)</f>
        <v>0</v>
      </c>
      <c r="EI149" s="27"/>
      <c r="EJ149" s="325">
        <f t="shared" si="270"/>
        <v>0</v>
      </c>
      <c r="EK149" s="325">
        <f t="shared" si="271"/>
        <v>0</v>
      </c>
      <c r="EL149" s="27"/>
      <c r="EM149" s="324">
        <f>SUMIF('Rekapitulasi Juni'!$U$608:$U$786,APS!$B149,'Rekapitulasi Juni'!$V$608:$V$786)</f>
        <v>0</v>
      </c>
      <c r="EN149" s="324">
        <f>SUMIF('Rekapitulasi Juni'!$U$608:$U$786,APS!$B149,'Rekapitulasi Juni'!$W$608:$W$786)</f>
        <v>0</v>
      </c>
      <c r="EO149" s="27"/>
      <c r="EP149" s="325">
        <f t="shared" si="272"/>
        <v>0</v>
      </c>
      <c r="EQ149" s="325">
        <f t="shared" si="273"/>
        <v>0</v>
      </c>
      <c r="ER149" s="27"/>
      <c r="ES149" s="324">
        <f>SUMIF('Rekapitulasi Juni'!$AL$608:$AL$786,APS!$B149,'Rekapitulasi Juni'!$AM$608:$AM$786)</f>
        <v>0</v>
      </c>
      <c r="ET149" s="324">
        <f>SUMIF('Rekapitulasi Juni'!$AL$608:$AL$786,APS!$B149,'Rekapitulasi Juni'!$AN$608:$AN$786)</f>
        <v>0</v>
      </c>
      <c r="EU149" s="27"/>
      <c r="EV149" s="325">
        <f t="shared" si="274"/>
        <v>0</v>
      </c>
      <c r="EW149" s="325">
        <f t="shared" si="275"/>
        <v>0</v>
      </c>
      <c r="EX149" s="27"/>
      <c r="EY149" s="324">
        <f>SUMIF('Rekapitulasi Juni'!$BA$608:$BA$786,APS!$B149,'Rekapitulasi Juni'!$BB$608:$BB$786)</f>
        <v>0</v>
      </c>
      <c r="EZ149" s="324">
        <f>SUMIF('Rekapitulasi Juni'!$BA$608:$BA$786,APS!$B149,'Rekapitulasi Juni'!$BC$608:$BC$786)</f>
        <v>0</v>
      </c>
      <c r="FA149" s="324">
        <f>SUMIF('Rekapitulasi Juni'!$BA$608:$BA$786,APS!$B149,'Rekapitulasi Juni'!$BF$608:$BF$786)</f>
        <v>0</v>
      </c>
      <c r="FB149" s="325">
        <f t="shared" si="276"/>
        <v>0</v>
      </c>
      <c r="FC149" s="325">
        <f t="shared" si="277"/>
        <v>0</v>
      </c>
      <c r="FD149" s="27"/>
      <c r="FE149" s="27"/>
      <c r="FF149" s="27"/>
      <c r="FG149" s="27"/>
      <c r="FH149" s="27"/>
      <c r="FI149" s="27"/>
      <c r="FJ149" s="41">
        <f t="shared" si="278"/>
        <v>0</v>
      </c>
      <c r="FK149" s="41">
        <f t="shared" si="279"/>
        <v>0</v>
      </c>
      <c r="FL149" s="41">
        <f t="shared" si="280"/>
        <v>0</v>
      </c>
      <c r="FM149" s="41">
        <f t="shared" si="281"/>
        <v>0</v>
      </c>
      <c r="FN149" s="41">
        <f t="shared" si="282"/>
        <v>0</v>
      </c>
      <c r="FO149" s="41">
        <f t="shared" si="283"/>
        <v>0</v>
      </c>
      <c r="FP149" s="180">
        <f t="shared" si="284"/>
        <v>0</v>
      </c>
      <c r="FQ149" s="27"/>
      <c r="FR149" s="27"/>
      <c r="FS149" s="324">
        <f>SUMIF('Rekapitulasi Juni'!$D$804:$D$984,APS!$B149,'Rekapitulasi Juni'!$E$804:$E$984)</f>
        <v>0</v>
      </c>
      <c r="FT149" s="324">
        <f>SUMIF('Rekapitulasi Juni'!$D$804:$D$984,APS!$B149,'Rekapitulasi Juni'!$F$804:$F$984)</f>
        <v>0</v>
      </c>
      <c r="FU149" s="27"/>
      <c r="FV149" s="325">
        <f t="shared" si="285"/>
        <v>0</v>
      </c>
      <c r="FW149" s="325">
        <f t="shared" si="286"/>
        <v>0</v>
      </c>
      <c r="FX149" s="27"/>
      <c r="FY149" s="324">
        <f>SUMIF('Rekapitulasi Juni'!$U$804:$U$984,APS!$B149,'Rekapitulasi Juni'!$V$804:$V$984)</f>
        <v>0</v>
      </c>
      <c r="FZ149" s="324">
        <f>SUMIF('Rekapitulasi Juni'!$U$804:$U$984,APS!$B149,'Rekapitulasi Juni'!$W$804:$W$984)</f>
        <v>0</v>
      </c>
      <c r="GA149" s="27"/>
      <c r="GB149" s="325">
        <f t="shared" si="287"/>
        <v>0</v>
      </c>
      <c r="GC149" s="325">
        <f t="shared" si="288"/>
        <v>0</v>
      </c>
      <c r="GD149" s="27"/>
      <c r="GE149" s="324">
        <f>SUMIF('Rekapitulasi Juni'!$AL$804:$AL$984,APS!$B149,'Rekapitulasi Juni'!$AM$804:$AM$984)</f>
        <v>0</v>
      </c>
      <c r="GF149" s="324">
        <f>SUMIF('Rekapitulasi Juni'!$AL$804:$AL$984,APS!$B149,'Rekapitulasi Juni'!$AN$804:$AN$984)</f>
        <v>0</v>
      </c>
      <c r="GG149" s="27"/>
      <c r="GH149" s="325">
        <f t="shared" si="213"/>
        <v>0</v>
      </c>
      <c r="GI149" s="325">
        <f t="shared" si="214"/>
        <v>0</v>
      </c>
      <c r="GJ149" s="27"/>
      <c r="GK149" s="27"/>
      <c r="GL149" s="41">
        <f t="shared" si="289"/>
        <v>0</v>
      </c>
      <c r="GM149" s="41">
        <f t="shared" si="290"/>
        <v>0</v>
      </c>
      <c r="GN149" s="41">
        <f t="shared" si="291"/>
        <v>0</v>
      </c>
      <c r="GO149" s="41">
        <f t="shared" si="292"/>
        <v>0</v>
      </c>
      <c r="GP149" s="41">
        <f t="shared" si="293"/>
        <v>0</v>
      </c>
      <c r="GQ149" s="41">
        <f t="shared" si="294"/>
        <v>0</v>
      </c>
      <c r="GR149" s="180">
        <f t="shared" si="295"/>
        <v>0</v>
      </c>
      <c r="GS149" s="41">
        <f t="shared" si="215"/>
        <v>0</v>
      </c>
      <c r="GT149" s="41">
        <f t="shared" si="216"/>
        <v>0</v>
      </c>
      <c r="GU149" s="41">
        <f t="shared" si="217"/>
        <v>0</v>
      </c>
      <c r="GV149" s="41">
        <f t="shared" si="218"/>
        <v>0</v>
      </c>
      <c r="GW149" s="41">
        <f t="shared" si="219"/>
        <v>0</v>
      </c>
      <c r="GX149" s="41">
        <f t="shared" si="220"/>
        <v>0</v>
      </c>
      <c r="GY149" s="180">
        <f t="shared" si="221"/>
        <v>0</v>
      </c>
      <c r="GZ149" s="41">
        <v>132</v>
      </c>
      <c r="HA149" s="32"/>
      <c r="HB149" s="42">
        <f t="shared" si="296"/>
        <v>0</v>
      </c>
      <c r="HC149" s="44"/>
    </row>
    <row r="150" spans="1:211" ht="15" hidden="1" customHeight="1">
      <c r="A150" s="31" t="s">
        <v>308</v>
      </c>
      <c r="B150" s="32" t="s">
        <v>309</v>
      </c>
      <c r="C150" s="31" t="s">
        <v>184</v>
      </c>
      <c r="D150" s="31" t="s">
        <v>1259</v>
      </c>
      <c r="E150" s="31" t="s">
        <v>43</v>
      </c>
      <c r="F150" s="31" t="s">
        <v>152</v>
      </c>
      <c r="G150" s="33">
        <v>0</v>
      </c>
      <c r="H150" s="33">
        <v>0</v>
      </c>
      <c r="I150" s="33">
        <v>0</v>
      </c>
      <c r="J150" s="34">
        <f>IFERROR(VLOOKUP(A150,#REF!,3,0),0)</f>
        <v>0</v>
      </c>
      <c r="K150" s="34">
        <f t="shared" si="118"/>
        <v>0</v>
      </c>
      <c r="L150" s="34">
        <v>0</v>
      </c>
      <c r="M150" s="34">
        <v>0</v>
      </c>
      <c r="N150" s="35">
        <f t="shared" si="119"/>
        <v>0</v>
      </c>
      <c r="O150" s="35">
        <f t="shared" si="120"/>
        <v>0</v>
      </c>
      <c r="P150" s="36">
        <v>0</v>
      </c>
      <c r="Q150" s="36">
        <f t="shared" si="222"/>
        <v>0</v>
      </c>
      <c r="R150" s="36"/>
      <c r="S150" s="37">
        <f ca="1">SUMIF(ROP!$D$6:$H$65536,A150,ROP!$J$6:$J$65536)</f>
        <v>0</v>
      </c>
      <c r="T150" s="37">
        <f>SUMIF(HASIL!$B:$B,APS!$B150&amp;RIGHT(APS!T$9,2),HASIL!$I:$I)</f>
        <v>0</v>
      </c>
      <c r="U150" s="37">
        <f>SUMIF(HASIL!$B:$B,APS!$B150&amp;RIGHT(APS!U$9,2),HASIL!$I:$I)</f>
        <v>0</v>
      </c>
      <c r="V150" s="37">
        <f>SUMIF(HASIL!$B:$B,APS!$B150&amp;RIGHT(APS!V$9,2),HASIL!$I:$I)</f>
        <v>0</v>
      </c>
      <c r="W150" s="37">
        <f>SUMIF(HASIL!$B:$B,APS!$B150&amp;RIGHT(APS!W$9,2),HASIL!$I:$I)</f>
        <v>0</v>
      </c>
      <c r="X150" s="38">
        <f t="shared" si="121"/>
        <v>0</v>
      </c>
      <c r="Y150" s="38">
        <f t="shared" si="122"/>
        <v>0</v>
      </c>
      <c r="Z150" s="39">
        <f t="shared" si="297"/>
        <v>0</v>
      </c>
      <c r="AA150" s="39">
        <f t="shared" si="212"/>
        <v>0</v>
      </c>
      <c r="AB150" s="40">
        <f t="shared" si="298"/>
        <v>0</v>
      </c>
      <c r="AC150" s="27">
        <v>0</v>
      </c>
      <c r="AD150" s="27"/>
      <c r="AE150" s="27"/>
      <c r="AF150" s="27"/>
      <c r="AG150" s="27"/>
      <c r="AH150" s="27"/>
      <c r="AI150" s="324">
        <f>SUMIF('Rekapitulasi Juni'!$D$9:$D$192,APS!$B150,'Rekapitulasi Juni'!$E$9:$E$192)</f>
        <v>0</v>
      </c>
      <c r="AJ150" s="324">
        <f>SUMIF('Rekapitulasi Juni'!$D$9:$D$192,APS!$B150,'Rekapitulasi Juni'!$F$9:$F$192)</f>
        <v>0</v>
      </c>
      <c r="AK150" s="324">
        <f>SUMIF('Rekapitulasi Juni'!$D$9:$D$192,APS!$B150,'Rekapitulasi Juni'!$K$9:$K$192)</f>
        <v>0</v>
      </c>
      <c r="AL150" s="325">
        <f t="shared" si="223"/>
        <v>0</v>
      </c>
      <c r="AM150" s="325">
        <f t="shared" si="224"/>
        <v>0</v>
      </c>
      <c r="AN150" s="27"/>
      <c r="AO150" s="324">
        <f>SUMIF('Rekapitulasi Juni'!$U$9:$U$192,APS!$B150,'Rekapitulasi Juni'!$V$9:$V$192)</f>
        <v>0</v>
      </c>
      <c r="AP150" s="324">
        <f>SUMIF('Rekapitulasi Juni'!$U$9:$U$192,APS!$B150,'Rekapitulasi Juni'!$W$9:$W$192)</f>
        <v>0</v>
      </c>
      <c r="AQ150" s="27"/>
      <c r="AR150" s="325">
        <f t="shared" si="225"/>
        <v>0</v>
      </c>
      <c r="AS150" s="325">
        <f t="shared" si="226"/>
        <v>0</v>
      </c>
      <c r="AT150" s="27"/>
      <c r="AU150" s="324">
        <f>SUMIF('Rekapitulasi Juni'!$AL$9:$AL$192,APS!$B150,'Rekapitulasi Juni'!$AM$9:$AM$192)</f>
        <v>0</v>
      </c>
      <c r="AV150" s="324">
        <f>SUMIF('Rekapitulasi Juni'!$AL$9:$AL$192,APS!$B150,'Rekapitulasi Juni'!$AN$9:$AN$192)</f>
        <v>0</v>
      </c>
      <c r="AW150" s="27"/>
      <c r="AX150" s="325">
        <f t="shared" si="227"/>
        <v>0</v>
      </c>
      <c r="AY150" s="325">
        <f t="shared" si="228"/>
        <v>0</v>
      </c>
      <c r="AZ150" s="41">
        <f t="shared" si="229"/>
        <v>0</v>
      </c>
      <c r="BA150" s="41">
        <f t="shared" si="230"/>
        <v>0</v>
      </c>
      <c r="BB150" s="41">
        <f t="shared" si="231"/>
        <v>0</v>
      </c>
      <c r="BC150" s="41">
        <f t="shared" si="232"/>
        <v>0</v>
      </c>
      <c r="BD150" s="41">
        <f t="shared" si="233"/>
        <v>0</v>
      </c>
      <c r="BE150" s="41">
        <f t="shared" si="234"/>
        <v>0</v>
      </c>
      <c r="BF150" s="180">
        <f t="shared" si="235"/>
        <v>0</v>
      </c>
      <c r="BG150" s="27">
        <v>0</v>
      </c>
      <c r="BH150" s="27"/>
      <c r="BI150" s="324">
        <f>SUMIF('Rekapitulasi Juni'!$D$214:$D$393,APS!$B150,'Rekapitulasi Juni'!$E$214:$E$393)</f>
        <v>0</v>
      </c>
      <c r="BJ150" s="324">
        <f>SUMIF('Rekapitulasi Juni'!$D$214:$D$393,APS!$B150,'Rekapitulasi Juni'!$F$214:$F$393)</f>
        <v>0</v>
      </c>
      <c r="BK150" s="27"/>
      <c r="BL150" s="325">
        <f t="shared" si="236"/>
        <v>0</v>
      </c>
      <c r="BM150" s="325">
        <f t="shared" si="237"/>
        <v>0</v>
      </c>
      <c r="BN150" s="27"/>
      <c r="BO150" s="324">
        <f>SUMIF('Rekapitulasi Juni'!$U$214:$U$393,APS!$B150,'Rekapitulasi Juni'!$V$214:$V$393)</f>
        <v>0</v>
      </c>
      <c r="BP150" s="324">
        <f>SUMIF('Rekapitulasi Juni'!$U$214:$U$393,APS!$B150,'Rekapitulasi Juni'!$W$214:$W$393)</f>
        <v>0</v>
      </c>
      <c r="BQ150" s="27"/>
      <c r="BR150" s="325">
        <f t="shared" si="238"/>
        <v>0</v>
      </c>
      <c r="BS150" s="325">
        <f t="shared" si="239"/>
        <v>0</v>
      </c>
      <c r="BT150" s="27"/>
      <c r="BU150" s="324">
        <f>SUMIF('Rekapitulasi Juni'!$AL$214:$AL$393,APS!$B150,'Rekapitulasi Juni'!$AM$214:$AM$393)</f>
        <v>0</v>
      </c>
      <c r="BV150" s="324">
        <f>SUMIF('Rekapitulasi Juni'!$AL$214:$AL$393,APS!$B150,'Rekapitulasi Juni'!$AN$214:$AN$393)</f>
        <v>0</v>
      </c>
      <c r="BW150" s="27"/>
      <c r="BX150" s="325">
        <f t="shared" si="240"/>
        <v>0</v>
      </c>
      <c r="BY150" s="325">
        <f t="shared" si="241"/>
        <v>0</v>
      </c>
      <c r="BZ150" s="27"/>
      <c r="CA150" s="324">
        <f>SUMIF('Rekapitulasi Juni'!$BA$214:$BA$393,APS!$B150,'Rekapitulasi Juni'!$BB$214:$BB$393)</f>
        <v>0</v>
      </c>
      <c r="CB150" s="324">
        <f>SUMIF('Rekapitulasi Juni'!$BA$214:$BA$393,APS!$B150,'Rekapitulasi Juni'!$BC$214:$BC$393)</f>
        <v>0</v>
      </c>
      <c r="CC150" s="27"/>
      <c r="CD150" s="325">
        <f t="shared" si="242"/>
        <v>0</v>
      </c>
      <c r="CE150" s="325">
        <f t="shared" si="243"/>
        <v>0</v>
      </c>
      <c r="CF150" s="27"/>
      <c r="CG150" s="324">
        <f>SUMIF('Rekapitulasi Juni'!$BP$214:$BP$393,APS!$B150,'Rekapitulasi Juni'!$BQ$214:$BQ$393)</f>
        <v>0</v>
      </c>
      <c r="CH150" s="324">
        <f>SUMIF('Rekapitulasi Juni'!$BP$214:$BP$393,APS!$B150,'Rekapitulasi Juni'!$BR$214:$BR$393)</f>
        <v>0</v>
      </c>
      <c r="CI150" s="27"/>
      <c r="CJ150" s="325">
        <f t="shared" si="244"/>
        <v>0</v>
      </c>
      <c r="CK150" s="325">
        <f t="shared" si="245"/>
        <v>0</v>
      </c>
      <c r="CL150" s="41">
        <f t="shared" si="246"/>
        <v>0</v>
      </c>
      <c r="CM150" s="41">
        <f t="shared" si="247"/>
        <v>0</v>
      </c>
      <c r="CN150" s="41">
        <f t="shared" si="248"/>
        <v>0</v>
      </c>
      <c r="CO150" s="41">
        <f t="shared" si="249"/>
        <v>0</v>
      </c>
      <c r="CP150" s="41">
        <f t="shared" si="250"/>
        <v>0</v>
      </c>
      <c r="CQ150" s="41">
        <f t="shared" si="251"/>
        <v>0</v>
      </c>
      <c r="CR150" s="180">
        <f t="shared" si="252"/>
        <v>0</v>
      </c>
      <c r="CS150" s="27">
        <v>0</v>
      </c>
      <c r="CT150" s="27"/>
      <c r="CU150" s="324">
        <f>SUMIF('Rekapitulasi Juni'!$D$410:$D$588,APS!$B150,'Rekapitulasi Juni'!$E$410:$E$588)</f>
        <v>0</v>
      </c>
      <c r="CV150" s="324">
        <f>SUMIF('Rekapitulasi Juni'!$D$410:$D$588,APS!$B150,'Rekapitulasi Juni'!$F$410:$F$588)</f>
        <v>0</v>
      </c>
      <c r="CW150" s="27"/>
      <c r="CX150" s="325">
        <f t="shared" si="253"/>
        <v>0</v>
      </c>
      <c r="CY150" s="325">
        <f t="shared" si="254"/>
        <v>0</v>
      </c>
      <c r="CZ150" s="27"/>
      <c r="DA150" s="324">
        <f>SUMIF('Rekapitulasi Juni'!$U$410:$U$588,APS!$B150,'Rekapitulasi Juni'!$V$410:$V$588)</f>
        <v>0</v>
      </c>
      <c r="DB150" s="324">
        <f>SUMIF('Rekapitulasi Juni'!$U$410:$U$588,APS!$B150,'Rekapitulasi Juni'!$W$410:$W$588)</f>
        <v>0</v>
      </c>
      <c r="DC150" s="27"/>
      <c r="DD150" s="325">
        <f t="shared" si="255"/>
        <v>0</v>
      </c>
      <c r="DE150" s="325">
        <f t="shared" si="256"/>
        <v>0</v>
      </c>
      <c r="DF150" s="27"/>
      <c r="DG150" s="324">
        <f>SUMIF('Rekapitulasi Juni'!$AL$410:$AL$588,APS!$B150,'Rekapitulasi Juni'!$AM$410:$AM$588)</f>
        <v>0</v>
      </c>
      <c r="DH150" s="324">
        <f>SUMIF('Rekapitulasi Juni'!$AL$410:$AL$588,APS!$B150,'Rekapitulasi Juni'!$AN$410:$AN$588)</f>
        <v>0</v>
      </c>
      <c r="DI150" s="27"/>
      <c r="DJ150" s="325">
        <f t="shared" si="257"/>
        <v>0</v>
      </c>
      <c r="DK150" s="325">
        <f t="shared" si="258"/>
        <v>0</v>
      </c>
      <c r="DL150" s="27"/>
      <c r="DM150" s="324">
        <f>SUMIF('Rekapitulasi Juni'!$BA$410:$BA$588,APS!$B150,'Rekapitulasi Juni'!$BB$410:$BB$588)</f>
        <v>0</v>
      </c>
      <c r="DN150" s="324">
        <f>SUMIF('Rekapitulasi Juni'!$BA$410:$BA$588,APS!$B150,'Rekapitulasi Juni'!$BC$410:$BC$588)</f>
        <v>0</v>
      </c>
      <c r="DO150" s="324">
        <f>SUMIF('Rekapitulasi Juni'!$BA$410:$BA$588,APS!$B150,'Rekapitulasi Juni'!$BF$410:$BF$588)</f>
        <v>0</v>
      </c>
      <c r="DP150" s="325">
        <f t="shared" si="259"/>
        <v>0</v>
      </c>
      <c r="DQ150" s="325">
        <f t="shared" si="260"/>
        <v>0</v>
      </c>
      <c r="DR150" s="27"/>
      <c r="DS150" s="324">
        <f>SUMIF('Rekapitulasi Juni'!$BP$410:$BP$588,APS!$B150,'Rekapitulasi Juni'!$BQ$410:$BQ$588)</f>
        <v>0</v>
      </c>
      <c r="DT150" s="324">
        <f>SUMIF('Rekapitulasi Juni'!$BP$410:$BP$588,APS!$B150,'Rekapitulasi Juni'!$BR$410:$BR$588)</f>
        <v>0</v>
      </c>
      <c r="DU150" s="27"/>
      <c r="DV150" s="325">
        <f t="shared" si="261"/>
        <v>0</v>
      </c>
      <c r="DW150" s="325">
        <f t="shared" si="262"/>
        <v>0</v>
      </c>
      <c r="DX150" s="41">
        <f t="shared" si="263"/>
        <v>0</v>
      </c>
      <c r="DY150" s="41">
        <f t="shared" si="264"/>
        <v>0</v>
      </c>
      <c r="DZ150" s="41">
        <f t="shared" si="265"/>
        <v>0</v>
      </c>
      <c r="EA150" s="41">
        <f t="shared" si="266"/>
        <v>0</v>
      </c>
      <c r="EB150" s="41">
        <f t="shared" si="267"/>
        <v>0</v>
      </c>
      <c r="EC150" s="41">
        <f t="shared" si="268"/>
        <v>0</v>
      </c>
      <c r="ED150" s="180">
        <f t="shared" si="269"/>
        <v>0</v>
      </c>
      <c r="EE150" s="27">
        <v>0</v>
      </c>
      <c r="EF150" s="27"/>
      <c r="EG150" s="324">
        <f>SUMIF('Rekapitulasi Juni'!$D$608:$D$786,APS!$B150,'Rekapitulasi Juni'!$E$608:$E$786)</f>
        <v>0</v>
      </c>
      <c r="EH150" s="324">
        <f>SUMIF('Rekapitulasi Juni'!$D$608:$D$786,APS!$B150,'Rekapitulasi Juni'!$F$608:$F$786)</f>
        <v>0</v>
      </c>
      <c r="EI150" s="27"/>
      <c r="EJ150" s="325">
        <f t="shared" si="270"/>
        <v>0</v>
      </c>
      <c r="EK150" s="325">
        <f t="shared" si="271"/>
        <v>0</v>
      </c>
      <c r="EL150" s="27"/>
      <c r="EM150" s="324">
        <f>SUMIF('Rekapitulasi Juni'!$U$608:$U$786,APS!$B150,'Rekapitulasi Juni'!$V$608:$V$786)</f>
        <v>0</v>
      </c>
      <c r="EN150" s="324">
        <f>SUMIF('Rekapitulasi Juni'!$U$608:$U$786,APS!$B150,'Rekapitulasi Juni'!$W$608:$W$786)</f>
        <v>0</v>
      </c>
      <c r="EO150" s="27"/>
      <c r="EP150" s="325">
        <f t="shared" si="272"/>
        <v>0</v>
      </c>
      <c r="EQ150" s="325">
        <f t="shared" si="273"/>
        <v>0</v>
      </c>
      <c r="ER150" s="27"/>
      <c r="ES150" s="324">
        <f>SUMIF('Rekapitulasi Juni'!$AL$608:$AL$786,APS!$B150,'Rekapitulasi Juni'!$AM$608:$AM$786)</f>
        <v>0</v>
      </c>
      <c r="ET150" s="324">
        <f>SUMIF('Rekapitulasi Juni'!$AL$608:$AL$786,APS!$B150,'Rekapitulasi Juni'!$AN$608:$AN$786)</f>
        <v>0</v>
      </c>
      <c r="EU150" s="27"/>
      <c r="EV150" s="325">
        <f t="shared" si="274"/>
        <v>0</v>
      </c>
      <c r="EW150" s="325">
        <f t="shared" si="275"/>
        <v>0</v>
      </c>
      <c r="EX150" s="27"/>
      <c r="EY150" s="324">
        <f>SUMIF('Rekapitulasi Juni'!$BA$608:$BA$786,APS!$B150,'Rekapitulasi Juni'!$BB$608:$BB$786)</f>
        <v>0</v>
      </c>
      <c r="EZ150" s="324">
        <f>SUMIF('Rekapitulasi Juni'!$BA$608:$BA$786,APS!$B150,'Rekapitulasi Juni'!$BC$608:$BC$786)</f>
        <v>0</v>
      </c>
      <c r="FA150" s="324">
        <f>SUMIF('Rekapitulasi Juni'!$BA$608:$BA$786,APS!$B150,'Rekapitulasi Juni'!$BF$608:$BF$786)</f>
        <v>0</v>
      </c>
      <c r="FB150" s="325">
        <f t="shared" si="276"/>
        <v>0</v>
      </c>
      <c r="FC150" s="325">
        <f t="shared" si="277"/>
        <v>0</v>
      </c>
      <c r="FD150" s="27"/>
      <c r="FE150" s="27"/>
      <c r="FF150" s="27"/>
      <c r="FG150" s="27"/>
      <c r="FH150" s="27"/>
      <c r="FI150" s="27"/>
      <c r="FJ150" s="41">
        <f t="shared" si="278"/>
        <v>0</v>
      </c>
      <c r="FK150" s="41">
        <f t="shared" si="279"/>
        <v>0</v>
      </c>
      <c r="FL150" s="41">
        <f t="shared" si="280"/>
        <v>0</v>
      </c>
      <c r="FM150" s="41">
        <f t="shared" si="281"/>
        <v>0</v>
      </c>
      <c r="FN150" s="41">
        <f t="shared" si="282"/>
        <v>0</v>
      </c>
      <c r="FO150" s="41">
        <f t="shared" si="283"/>
        <v>0</v>
      </c>
      <c r="FP150" s="180">
        <f t="shared" si="284"/>
        <v>0</v>
      </c>
      <c r="FQ150" s="27"/>
      <c r="FR150" s="27"/>
      <c r="FS150" s="324">
        <f>SUMIF('Rekapitulasi Juni'!$D$804:$D$984,APS!$B150,'Rekapitulasi Juni'!$E$804:$E$984)</f>
        <v>0</v>
      </c>
      <c r="FT150" s="324">
        <f>SUMIF('Rekapitulasi Juni'!$D$804:$D$984,APS!$B150,'Rekapitulasi Juni'!$F$804:$F$984)</f>
        <v>0</v>
      </c>
      <c r="FU150" s="27"/>
      <c r="FV150" s="325">
        <f t="shared" si="285"/>
        <v>0</v>
      </c>
      <c r="FW150" s="325">
        <f t="shared" si="286"/>
        <v>0</v>
      </c>
      <c r="FX150" s="27"/>
      <c r="FY150" s="324">
        <f>SUMIF('Rekapitulasi Juni'!$U$804:$U$984,APS!$B150,'Rekapitulasi Juni'!$V$804:$V$984)</f>
        <v>0</v>
      </c>
      <c r="FZ150" s="324">
        <f>SUMIF('Rekapitulasi Juni'!$U$804:$U$984,APS!$B150,'Rekapitulasi Juni'!$W$804:$W$984)</f>
        <v>0</v>
      </c>
      <c r="GA150" s="27"/>
      <c r="GB150" s="325">
        <f t="shared" si="287"/>
        <v>0</v>
      </c>
      <c r="GC150" s="325">
        <f t="shared" si="288"/>
        <v>0</v>
      </c>
      <c r="GD150" s="27"/>
      <c r="GE150" s="324">
        <f>SUMIF('Rekapitulasi Juni'!$AL$804:$AL$984,APS!$B150,'Rekapitulasi Juni'!$AM$804:$AM$984)</f>
        <v>0</v>
      </c>
      <c r="GF150" s="324">
        <f>SUMIF('Rekapitulasi Juni'!$AL$804:$AL$984,APS!$B150,'Rekapitulasi Juni'!$AN$804:$AN$984)</f>
        <v>0</v>
      </c>
      <c r="GG150" s="27"/>
      <c r="GH150" s="325">
        <f t="shared" si="213"/>
        <v>0</v>
      </c>
      <c r="GI150" s="325">
        <f t="shared" si="214"/>
        <v>0</v>
      </c>
      <c r="GJ150" s="27"/>
      <c r="GK150" s="27"/>
      <c r="GL150" s="41">
        <f t="shared" si="289"/>
        <v>0</v>
      </c>
      <c r="GM150" s="41">
        <f t="shared" si="290"/>
        <v>0</v>
      </c>
      <c r="GN150" s="41">
        <f t="shared" si="291"/>
        <v>0</v>
      </c>
      <c r="GO150" s="41">
        <f t="shared" si="292"/>
        <v>0</v>
      </c>
      <c r="GP150" s="41">
        <f t="shared" si="293"/>
        <v>0</v>
      </c>
      <c r="GQ150" s="41">
        <f t="shared" si="294"/>
        <v>0</v>
      </c>
      <c r="GR150" s="180">
        <f t="shared" si="295"/>
        <v>0</v>
      </c>
      <c r="GS150" s="41">
        <f t="shared" si="215"/>
        <v>0</v>
      </c>
      <c r="GT150" s="41">
        <f t="shared" si="216"/>
        <v>0</v>
      </c>
      <c r="GU150" s="41">
        <f t="shared" si="217"/>
        <v>0</v>
      </c>
      <c r="GV150" s="41">
        <f t="shared" si="218"/>
        <v>0</v>
      </c>
      <c r="GW150" s="41">
        <f t="shared" si="219"/>
        <v>0</v>
      </c>
      <c r="GX150" s="41">
        <f t="shared" si="220"/>
        <v>0</v>
      </c>
      <c r="GY150" s="180">
        <f t="shared" si="221"/>
        <v>0</v>
      </c>
      <c r="GZ150" s="41">
        <v>133</v>
      </c>
      <c r="HA150" s="32"/>
      <c r="HB150" s="42">
        <f t="shared" si="296"/>
        <v>0</v>
      </c>
      <c r="HC150" s="44"/>
    </row>
    <row r="151" spans="1:211" ht="15.75">
      <c r="A151" s="31" t="s">
        <v>310</v>
      </c>
      <c r="B151" s="32" t="s">
        <v>311</v>
      </c>
      <c r="C151" s="31" t="s">
        <v>184</v>
      </c>
      <c r="D151" s="31" t="s">
        <v>1259</v>
      </c>
      <c r="E151" s="31" t="s">
        <v>43</v>
      </c>
      <c r="F151" s="31" t="s">
        <v>152</v>
      </c>
      <c r="G151" s="33">
        <v>20</v>
      </c>
      <c r="H151" s="33">
        <v>0</v>
      </c>
      <c r="I151" s="33">
        <v>0</v>
      </c>
      <c r="J151" s="34">
        <f>IFERROR(VLOOKUP(A151,#REF!,3,0),0)</f>
        <v>0</v>
      </c>
      <c r="K151" s="34">
        <f t="shared" si="118"/>
        <v>40</v>
      </c>
      <c r="L151" s="34">
        <v>0</v>
      </c>
      <c r="M151" s="34">
        <v>40</v>
      </c>
      <c r="N151" s="35">
        <f t="shared" si="119"/>
        <v>-20</v>
      </c>
      <c r="O151" s="35">
        <f t="shared" si="120"/>
        <v>0</v>
      </c>
      <c r="P151" s="36">
        <v>20</v>
      </c>
      <c r="Q151" s="36">
        <f t="shared" si="222"/>
        <v>20</v>
      </c>
      <c r="R151" s="36">
        <v>-40</v>
      </c>
      <c r="S151" s="37">
        <f ca="1">SUMIF(ROP!$D$6:$H$65536,A151,ROP!$J$6:$J$65536)</f>
        <v>0</v>
      </c>
      <c r="T151" s="37">
        <f>SUMIF(HASIL!$B:$B,APS!$B151&amp;RIGHT(APS!T$9,2),HASIL!$I:$I)</f>
        <v>0</v>
      </c>
      <c r="U151" s="37">
        <f>SUMIF(HASIL!$B:$B,APS!$B151&amp;RIGHT(APS!U$9,2),HASIL!$I:$I)</f>
        <v>0</v>
      </c>
      <c r="V151" s="37">
        <f>SUMIF(HASIL!$B:$B,APS!$B151&amp;RIGHT(APS!V$9,2),HASIL!$I:$I)</f>
        <v>0</v>
      </c>
      <c r="W151" s="37">
        <f>SUMIF(HASIL!$B:$B,APS!$B151&amp;RIGHT(APS!W$9,2),HASIL!$I:$I)</f>
        <v>0</v>
      </c>
      <c r="X151" s="38">
        <f t="shared" si="121"/>
        <v>0</v>
      </c>
      <c r="Y151" s="38">
        <f t="shared" si="122"/>
        <v>-20</v>
      </c>
      <c r="Z151" s="39">
        <f t="shared" si="297"/>
        <v>0</v>
      </c>
      <c r="AA151" s="39">
        <f t="shared" si="212"/>
        <v>20</v>
      </c>
      <c r="AB151" s="40">
        <f t="shared" si="298"/>
        <v>20</v>
      </c>
      <c r="AC151" s="27">
        <v>0</v>
      </c>
      <c r="AD151" s="27"/>
      <c r="AE151" s="27"/>
      <c r="AF151" s="27"/>
      <c r="AG151" s="27"/>
      <c r="AH151" s="27"/>
      <c r="AI151" s="324">
        <f>SUMIF('Rekapitulasi Juni'!$D$9:$D$192,APS!$B151,'Rekapitulasi Juni'!$E$9:$E$192)</f>
        <v>0</v>
      </c>
      <c r="AJ151" s="324">
        <f>SUMIF('Rekapitulasi Juni'!$D$9:$D$192,APS!$B151,'Rekapitulasi Juni'!$F$9:$F$192)</f>
        <v>0</v>
      </c>
      <c r="AK151" s="324">
        <f>SUMIF('Rekapitulasi Juni'!$D$9:$D$192,APS!$B151,'Rekapitulasi Juni'!$K$9:$K$192)</f>
        <v>0</v>
      </c>
      <c r="AL151" s="325">
        <f t="shared" si="223"/>
        <v>0</v>
      </c>
      <c r="AM151" s="325">
        <f t="shared" si="224"/>
        <v>0</v>
      </c>
      <c r="AN151" s="27"/>
      <c r="AO151" s="324">
        <f>SUMIF('Rekapitulasi Juni'!$U$9:$U$192,APS!$B151,'Rekapitulasi Juni'!$V$9:$V$192)</f>
        <v>0</v>
      </c>
      <c r="AP151" s="324">
        <f>SUMIF('Rekapitulasi Juni'!$U$9:$U$192,APS!$B151,'Rekapitulasi Juni'!$W$9:$W$192)</f>
        <v>0</v>
      </c>
      <c r="AQ151" s="27"/>
      <c r="AR151" s="325">
        <f t="shared" si="225"/>
        <v>0</v>
      </c>
      <c r="AS151" s="325">
        <f t="shared" si="226"/>
        <v>0</v>
      </c>
      <c r="AT151" s="27"/>
      <c r="AU151" s="324">
        <f>SUMIF('Rekapitulasi Juni'!$AL$9:$AL$192,APS!$B151,'Rekapitulasi Juni'!$AM$9:$AM$192)</f>
        <v>0</v>
      </c>
      <c r="AV151" s="324">
        <f>SUMIF('Rekapitulasi Juni'!$AL$9:$AL$192,APS!$B151,'Rekapitulasi Juni'!$AN$9:$AN$192)</f>
        <v>0</v>
      </c>
      <c r="AW151" s="27"/>
      <c r="AX151" s="325">
        <f t="shared" si="227"/>
        <v>0</v>
      </c>
      <c r="AY151" s="325">
        <f t="shared" si="228"/>
        <v>0</v>
      </c>
      <c r="AZ151" s="41">
        <f t="shared" si="229"/>
        <v>0</v>
      </c>
      <c r="BA151" s="41">
        <f t="shared" si="230"/>
        <v>0</v>
      </c>
      <c r="BB151" s="41">
        <f t="shared" si="231"/>
        <v>0</v>
      </c>
      <c r="BC151" s="41">
        <f t="shared" si="232"/>
        <v>0</v>
      </c>
      <c r="BD151" s="41">
        <f t="shared" si="233"/>
        <v>0</v>
      </c>
      <c r="BE151" s="41">
        <f t="shared" si="234"/>
        <v>0</v>
      </c>
      <c r="BF151" s="180">
        <f t="shared" si="235"/>
        <v>0</v>
      </c>
      <c r="BG151" s="27">
        <v>0</v>
      </c>
      <c r="BH151" s="27"/>
      <c r="BI151" s="324">
        <f>SUMIF('Rekapitulasi Juni'!$D$214:$D$393,APS!$B151,'Rekapitulasi Juni'!$E$214:$E$393)</f>
        <v>0</v>
      </c>
      <c r="BJ151" s="324">
        <f>SUMIF('Rekapitulasi Juni'!$D$214:$D$393,APS!$B151,'Rekapitulasi Juni'!$F$214:$F$393)</f>
        <v>0</v>
      </c>
      <c r="BK151" s="27"/>
      <c r="BL151" s="325">
        <f t="shared" si="236"/>
        <v>0</v>
      </c>
      <c r="BM151" s="325">
        <f t="shared" si="237"/>
        <v>0</v>
      </c>
      <c r="BN151" s="27"/>
      <c r="BO151" s="324">
        <f>SUMIF('Rekapitulasi Juni'!$U$214:$U$393,APS!$B151,'Rekapitulasi Juni'!$V$214:$V$393)</f>
        <v>0</v>
      </c>
      <c r="BP151" s="324">
        <f>SUMIF('Rekapitulasi Juni'!$U$214:$U$393,APS!$B151,'Rekapitulasi Juni'!$W$214:$W$393)</f>
        <v>0</v>
      </c>
      <c r="BQ151" s="27"/>
      <c r="BR151" s="325">
        <f t="shared" si="238"/>
        <v>0</v>
      </c>
      <c r="BS151" s="325">
        <f t="shared" si="239"/>
        <v>0</v>
      </c>
      <c r="BT151" s="27"/>
      <c r="BU151" s="324">
        <f>SUMIF('Rekapitulasi Juni'!$AL$214:$AL$393,APS!$B151,'Rekapitulasi Juni'!$AM$214:$AM$393)</f>
        <v>0</v>
      </c>
      <c r="BV151" s="324">
        <f>SUMIF('Rekapitulasi Juni'!$AL$214:$AL$393,APS!$B151,'Rekapitulasi Juni'!$AN$214:$AN$393)</f>
        <v>0</v>
      </c>
      <c r="BW151" s="27"/>
      <c r="BX151" s="325">
        <f t="shared" si="240"/>
        <v>0</v>
      </c>
      <c r="BY151" s="325">
        <f t="shared" si="241"/>
        <v>0</v>
      </c>
      <c r="BZ151" s="27">
        <f>60-40</f>
        <v>20</v>
      </c>
      <c r="CA151" s="324">
        <f>SUMIF('Rekapitulasi Juni'!$BA$214:$BA$393,APS!$B151,'Rekapitulasi Juni'!$BB$214:$BB$393)</f>
        <v>0</v>
      </c>
      <c r="CB151" s="324">
        <f>SUMIF('Rekapitulasi Juni'!$BA$214:$BA$393,APS!$B151,'Rekapitulasi Juni'!$BC$214:$BC$393)</f>
        <v>0</v>
      </c>
      <c r="CC151" s="27"/>
      <c r="CD151" s="325">
        <f t="shared" si="242"/>
        <v>0</v>
      </c>
      <c r="CE151" s="325">
        <f t="shared" si="243"/>
        <v>0</v>
      </c>
      <c r="CF151" s="27"/>
      <c r="CG151" s="324">
        <f>SUMIF('Rekapitulasi Juni'!$BP$214:$BP$393,APS!$B151,'Rekapitulasi Juni'!$BQ$214:$BQ$393)</f>
        <v>0</v>
      </c>
      <c r="CH151" s="324">
        <f>SUMIF('Rekapitulasi Juni'!$BP$214:$BP$393,APS!$B151,'Rekapitulasi Juni'!$BR$214:$BR$393)</f>
        <v>0</v>
      </c>
      <c r="CI151" s="27"/>
      <c r="CJ151" s="325">
        <f t="shared" si="244"/>
        <v>0</v>
      </c>
      <c r="CK151" s="325">
        <f t="shared" si="245"/>
        <v>0</v>
      </c>
      <c r="CL151" s="41">
        <f t="shared" si="246"/>
        <v>20</v>
      </c>
      <c r="CM151" s="41">
        <f t="shared" si="247"/>
        <v>0</v>
      </c>
      <c r="CN151" s="41">
        <f t="shared" si="248"/>
        <v>0</v>
      </c>
      <c r="CO151" s="41">
        <f t="shared" si="249"/>
        <v>0</v>
      </c>
      <c r="CP151" s="41">
        <f t="shared" si="250"/>
        <v>0</v>
      </c>
      <c r="CQ151" s="41">
        <f t="shared" si="251"/>
        <v>-20</v>
      </c>
      <c r="CR151" s="180">
        <f t="shared" si="252"/>
        <v>0</v>
      </c>
      <c r="CS151" s="27">
        <v>0</v>
      </c>
      <c r="CT151" s="27"/>
      <c r="CU151" s="324">
        <f>SUMIF('Rekapitulasi Juni'!$D$410:$D$588,APS!$B151,'Rekapitulasi Juni'!$E$410:$E$588)</f>
        <v>0</v>
      </c>
      <c r="CV151" s="324">
        <f>SUMIF('Rekapitulasi Juni'!$D$410:$D$588,APS!$B151,'Rekapitulasi Juni'!$F$410:$F$588)</f>
        <v>0</v>
      </c>
      <c r="CW151" s="27"/>
      <c r="CX151" s="325">
        <f t="shared" si="253"/>
        <v>0</v>
      </c>
      <c r="CY151" s="325">
        <f t="shared" si="254"/>
        <v>0</v>
      </c>
      <c r="CZ151" s="27"/>
      <c r="DA151" s="324">
        <f>SUMIF('Rekapitulasi Juni'!$U$410:$U$588,APS!$B151,'Rekapitulasi Juni'!$V$410:$V$588)</f>
        <v>0</v>
      </c>
      <c r="DB151" s="324">
        <f>SUMIF('Rekapitulasi Juni'!$U$410:$U$588,APS!$B151,'Rekapitulasi Juni'!$W$410:$W$588)</f>
        <v>0</v>
      </c>
      <c r="DC151" s="27"/>
      <c r="DD151" s="325">
        <f t="shared" si="255"/>
        <v>0</v>
      </c>
      <c r="DE151" s="325">
        <f t="shared" si="256"/>
        <v>0</v>
      </c>
      <c r="DF151" s="27"/>
      <c r="DG151" s="324">
        <f>SUMIF('Rekapitulasi Juni'!$AL$410:$AL$588,APS!$B151,'Rekapitulasi Juni'!$AM$410:$AM$588)</f>
        <v>0</v>
      </c>
      <c r="DH151" s="324">
        <f>SUMIF('Rekapitulasi Juni'!$AL$410:$AL$588,APS!$B151,'Rekapitulasi Juni'!$AN$410:$AN$588)</f>
        <v>0</v>
      </c>
      <c r="DI151" s="27"/>
      <c r="DJ151" s="325">
        <f t="shared" si="257"/>
        <v>0</v>
      </c>
      <c r="DK151" s="325">
        <f t="shared" si="258"/>
        <v>0</v>
      </c>
      <c r="DL151" s="27"/>
      <c r="DM151" s="324">
        <f>SUMIF('Rekapitulasi Juni'!$BA$410:$BA$588,APS!$B151,'Rekapitulasi Juni'!$BB$410:$BB$588)</f>
        <v>0</v>
      </c>
      <c r="DN151" s="324">
        <f>SUMIF('Rekapitulasi Juni'!$BA$410:$BA$588,APS!$B151,'Rekapitulasi Juni'!$BC$410:$BC$588)</f>
        <v>0</v>
      </c>
      <c r="DO151" s="324">
        <f>SUMIF('Rekapitulasi Juni'!$BA$410:$BA$588,APS!$B151,'Rekapitulasi Juni'!$BF$410:$BF$588)</f>
        <v>0</v>
      </c>
      <c r="DP151" s="325">
        <f t="shared" si="259"/>
        <v>0</v>
      </c>
      <c r="DQ151" s="325">
        <f t="shared" si="260"/>
        <v>0</v>
      </c>
      <c r="DR151" s="27"/>
      <c r="DS151" s="324">
        <f>SUMIF('Rekapitulasi Juni'!$BP$410:$BP$588,APS!$B151,'Rekapitulasi Juni'!$BQ$410:$BQ$588)</f>
        <v>0</v>
      </c>
      <c r="DT151" s="324">
        <f>SUMIF('Rekapitulasi Juni'!$BP$410:$BP$588,APS!$B151,'Rekapitulasi Juni'!$BR$410:$BR$588)</f>
        <v>0</v>
      </c>
      <c r="DU151" s="27"/>
      <c r="DV151" s="325">
        <f t="shared" si="261"/>
        <v>0</v>
      </c>
      <c r="DW151" s="325">
        <f t="shared" si="262"/>
        <v>0</v>
      </c>
      <c r="DX151" s="41">
        <f t="shared" si="263"/>
        <v>0</v>
      </c>
      <c r="DY151" s="41">
        <f t="shared" si="264"/>
        <v>0</v>
      </c>
      <c r="DZ151" s="41">
        <f t="shared" si="265"/>
        <v>0</v>
      </c>
      <c r="EA151" s="41">
        <f t="shared" si="266"/>
        <v>0</v>
      </c>
      <c r="EB151" s="41">
        <f t="shared" si="267"/>
        <v>0</v>
      </c>
      <c r="EC151" s="41">
        <f t="shared" si="268"/>
        <v>0</v>
      </c>
      <c r="ED151" s="180">
        <f t="shared" si="269"/>
        <v>0</v>
      </c>
      <c r="EE151" s="27">
        <v>20</v>
      </c>
      <c r="EF151" s="27"/>
      <c r="EG151" s="324">
        <f>SUMIF('Rekapitulasi Juni'!$D$608:$D$786,APS!$B151,'Rekapitulasi Juni'!$E$608:$E$786)</f>
        <v>0</v>
      </c>
      <c r="EH151" s="324">
        <f>SUMIF('Rekapitulasi Juni'!$D$608:$D$786,APS!$B151,'Rekapitulasi Juni'!$F$608:$F$786)</f>
        <v>0</v>
      </c>
      <c r="EI151" s="27"/>
      <c r="EJ151" s="325">
        <f t="shared" si="270"/>
        <v>0</v>
      </c>
      <c r="EK151" s="325">
        <f t="shared" si="271"/>
        <v>0</v>
      </c>
      <c r="EL151" s="27"/>
      <c r="EM151" s="324">
        <f>SUMIF('Rekapitulasi Juni'!$U$608:$U$786,APS!$B151,'Rekapitulasi Juni'!$V$608:$V$786)</f>
        <v>0</v>
      </c>
      <c r="EN151" s="324">
        <f>SUMIF('Rekapitulasi Juni'!$U$608:$U$786,APS!$B151,'Rekapitulasi Juni'!$W$608:$W$786)</f>
        <v>0</v>
      </c>
      <c r="EO151" s="27"/>
      <c r="EP151" s="325">
        <f t="shared" si="272"/>
        <v>0</v>
      </c>
      <c r="EQ151" s="325">
        <f t="shared" si="273"/>
        <v>0</v>
      </c>
      <c r="ER151" s="27"/>
      <c r="ES151" s="324">
        <f>SUMIF('Rekapitulasi Juni'!$AL$608:$AL$786,APS!$B151,'Rekapitulasi Juni'!$AM$608:$AM$786)</f>
        <v>0</v>
      </c>
      <c r="ET151" s="324">
        <f>SUMIF('Rekapitulasi Juni'!$AL$608:$AL$786,APS!$B151,'Rekapitulasi Juni'!$AN$608:$AN$786)</f>
        <v>0</v>
      </c>
      <c r="EU151" s="27"/>
      <c r="EV151" s="325">
        <f t="shared" si="274"/>
        <v>0</v>
      </c>
      <c r="EW151" s="325">
        <f t="shared" si="275"/>
        <v>0</v>
      </c>
      <c r="EX151" s="27"/>
      <c r="EY151" s="324">
        <f>SUMIF('Rekapitulasi Juni'!$BA$608:$BA$786,APS!$B151,'Rekapitulasi Juni'!$BB$608:$BB$786)</f>
        <v>0</v>
      </c>
      <c r="EZ151" s="324">
        <f>SUMIF('Rekapitulasi Juni'!$BA$608:$BA$786,APS!$B151,'Rekapitulasi Juni'!$BC$608:$BC$786)</f>
        <v>0</v>
      </c>
      <c r="FA151" s="324">
        <f>SUMIF('Rekapitulasi Juni'!$BA$608:$BA$786,APS!$B151,'Rekapitulasi Juni'!$BF$608:$BF$786)</f>
        <v>0</v>
      </c>
      <c r="FB151" s="325">
        <f t="shared" si="276"/>
        <v>0</v>
      </c>
      <c r="FC151" s="325">
        <f t="shared" si="277"/>
        <v>0</v>
      </c>
      <c r="FD151" s="27"/>
      <c r="FE151" s="27"/>
      <c r="FF151" s="27"/>
      <c r="FG151" s="27"/>
      <c r="FH151" s="27"/>
      <c r="FI151" s="27"/>
      <c r="FJ151" s="41">
        <f t="shared" si="278"/>
        <v>0</v>
      </c>
      <c r="FK151" s="41">
        <f t="shared" si="279"/>
        <v>0</v>
      </c>
      <c r="FL151" s="41">
        <f t="shared" si="280"/>
        <v>0</v>
      </c>
      <c r="FM151" s="41">
        <f t="shared" si="281"/>
        <v>0</v>
      </c>
      <c r="FN151" s="41">
        <f t="shared" si="282"/>
        <v>0</v>
      </c>
      <c r="FO151" s="41">
        <f t="shared" si="283"/>
        <v>0</v>
      </c>
      <c r="FP151" s="180">
        <f t="shared" si="284"/>
        <v>0</v>
      </c>
      <c r="FQ151" s="27"/>
      <c r="FR151" s="27"/>
      <c r="FS151" s="324">
        <f>SUMIF('Rekapitulasi Juni'!$D$804:$D$984,APS!$B151,'Rekapitulasi Juni'!$E$804:$E$984)</f>
        <v>0</v>
      </c>
      <c r="FT151" s="324">
        <f>SUMIF('Rekapitulasi Juni'!$D$804:$D$984,APS!$B151,'Rekapitulasi Juni'!$F$804:$F$984)</f>
        <v>0</v>
      </c>
      <c r="FU151" s="27"/>
      <c r="FV151" s="325">
        <f t="shared" si="285"/>
        <v>0</v>
      </c>
      <c r="FW151" s="325">
        <f t="shared" si="286"/>
        <v>0</v>
      </c>
      <c r="FX151" s="27"/>
      <c r="FY151" s="324">
        <f>SUMIF('Rekapitulasi Juni'!$U$804:$U$984,APS!$B151,'Rekapitulasi Juni'!$V$804:$V$984)</f>
        <v>0</v>
      </c>
      <c r="FZ151" s="324">
        <f>SUMIF('Rekapitulasi Juni'!$U$804:$U$984,APS!$B151,'Rekapitulasi Juni'!$W$804:$W$984)</f>
        <v>0</v>
      </c>
      <c r="GA151" s="27"/>
      <c r="GB151" s="325">
        <f t="shared" si="287"/>
        <v>0</v>
      </c>
      <c r="GC151" s="325">
        <f t="shared" si="288"/>
        <v>0</v>
      </c>
      <c r="GD151" s="27"/>
      <c r="GE151" s="324">
        <f>SUMIF('Rekapitulasi Juni'!$AL$804:$AL$984,APS!$B151,'Rekapitulasi Juni'!$AM$804:$AM$984)</f>
        <v>0</v>
      </c>
      <c r="GF151" s="324">
        <f>SUMIF('Rekapitulasi Juni'!$AL$804:$AL$984,APS!$B151,'Rekapitulasi Juni'!$AN$804:$AN$984)</f>
        <v>0</v>
      </c>
      <c r="GG151" s="27"/>
      <c r="GH151" s="325">
        <f t="shared" si="213"/>
        <v>0</v>
      </c>
      <c r="GI151" s="325">
        <f t="shared" si="214"/>
        <v>0</v>
      </c>
      <c r="GJ151" s="27"/>
      <c r="GK151" s="27"/>
      <c r="GL151" s="41">
        <f t="shared" si="289"/>
        <v>0</v>
      </c>
      <c r="GM151" s="41">
        <f t="shared" si="290"/>
        <v>0</v>
      </c>
      <c r="GN151" s="41">
        <f t="shared" si="291"/>
        <v>0</v>
      </c>
      <c r="GO151" s="41">
        <f t="shared" si="292"/>
        <v>0</v>
      </c>
      <c r="GP151" s="41">
        <f t="shared" si="293"/>
        <v>0</v>
      </c>
      <c r="GQ151" s="41">
        <f t="shared" si="294"/>
        <v>0</v>
      </c>
      <c r="GR151" s="180">
        <f t="shared" si="295"/>
        <v>0</v>
      </c>
      <c r="GS151" s="41">
        <f t="shared" si="215"/>
        <v>20</v>
      </c>
      <c r="GT151" s="41">
        <f t="shared" si="216"/>
        <v>0</v>
      </c>
      <c r="GU151" s="41">
        <f t="shared" si="217"/>
        <v>0</v>
      </c>
      <c r="GV151" s="41">
        <f t="shared" si="218"/>
        <v>0</v>
      </c>
      <c r="GW151" s="41">
        <f t="shared" si="219"/>
        <v>0</v>
      </c>
      <c r="GX151" s="41">
        <f t="shared" si="220"/>
        <v>-20</v>
      </c>
      <c r="GY151" s="180">
        <f t="shared" si="221"/>
        <v>0</v>
      </c>
      <c r="GZ151" s="41">
        <v>134</v>
      </c>
      <c r="HA151" s="32" t="s">
        <v>1317</v>
      </c>
      <c r="HB151" s="42">
        <f t="shared" si="296"/>
        <v>40</v>
      </c>
      <c r="HC151" s="44"/>
    </row>
    <row r="152" spans="1:211" ht="15.75">
      <c r="A152" s="31" t="s">
        <v>312</v>
      </c>
      <c r="B152" s="32" t="s">
        <v>313</v>
      </c>
      <c r="C152" s="31" t="s">
        <v>184</v>
      </c>
      <c r="D152" s="31" t="s">
        <v>1259</v>
      </c>
      <c r="E152" s="31" t="s">
        <v>43</v>
      </c>
      <c r="F152" s="31" t="s">
        <v>152</v>
      </c>
      <c r="G152" s="33">
        <v>20</v>
      </c>
      <c r="H152" s="33">
        <v>0</v>
      </c>
      <c r="I152" s="33">
        <v>0</v>
      </c>
      <c r="J152" s="34">
        <f>IFERROR(VLOOKUP(A152,#REF!,3,0),0)</f>
        <v>0</v>
      </c>
      <c r="K152" s="34">
        <f t="shared" si="118"/>
        <v>20</v>
      </c>
      <c r="L152" s="34">
        <v>0</v>
      </c>
      <c r="M152" s="34">
        <v>20</v>
      </c>
      <c r="N152" s="35">
        <f t="shared" si="119"/>
        <v>0</v>
      </c>
      <c r="O152" s="35">
        <f t="shared" si="120"/>
        <v>0</v>
      </c>
      <c r="P152" s="36">
        <v>20</v>
      </c>
      <c r="Q152" s="36">
        <f t="shared" si="222"/>
        <v>20</v>
      </c>
      <c r="R152" s="36">
        <v>-20</v>
      </c>
      <c r="S152" s="37">
        <f ca="1">SUMIF(ROP!$D$6:$H$65536,A152,ROP!$J$6:$J$65536)</f>
        <v>0</v>
      </c>
      <c r="T152" s="37">
        <f>SUMIF(HASIL!$B:$B,APS!$B152&amp;RIGHT(APS!T$9,2),HASIL!$I:$I)</f>
        <v>0</v>
      </c>
      <c r="U152" s="37">
        <f>SUMIF(HASIL!$B:$B,APS!$B152&amp;RIGHT(APS!U$9,2),HASIL!$I:$I)</f>
        <v>0</v>
      </c>
      <c r="V152" s="37">
        <f>SUMIF(HASIL!$B:$B,APS!$B152&amp;RIGHT(APS!V$9,2),HASIL!$I:$I)</f>
        <v>0</v>
      </c>
      <c r="W152" s="37">
        <f>SUMIF(HASIL!$B:$B,APS!$B152&amp;RIGHT(APS!W$9,2),HASIL!$I:$I)</f>
        <v>0</v>
      </c>
      <c r="X152" s="38">
        <f t="shared" si="121"/>
        <v>0</v>
      </c>
      <c r="Y152" s="38">
        <f t="shared" si="122"/>
        <v>-20</v>
      </c>
      <c r="Z152" s="39">
        <f t="shared" si="297"/>
        <v>0</v>
      </c>
      <c r="AA152" s="39">
        <f t="shared" si="212"/>
        <v>20</v>
      </c>
      <c r="AB152" s="40">
        <f t="shared" si="298"/>
        <v>20</v>
      </c>
      <c r="AC152" s="27">
        <v>0</v>
      </c>
      <c r="AD152" s="27"/>
      <c r="AE152" s="27"/>
      <c r="AF152" s="27"/>
      <c r="AG152" s="27"/>
      <c r="AH152" s="27"/>
      <c r="AI152" s="324">
        <f>SUMIF('Rekapitulasi Juni'!$D$9:$D$192,APS!$B152,'Rekapitulasi Juni'!$E$9:$E$192)</f>
        <v>0</v>
      </c>
      <c r="AJ152" s="324">
        <f>SUMIF('Rekapitulasi Juni'!$D$9:$D$192,APS!$B152,'Rekapitulasi Juni'!$F$9:$F$192)</f>
        <v>0</v>
      </c>
      <c r="AK152" s="324">
        <f>SUMIF('Rekapitulasi Juni'!$D$9:$D$192,APS!$B152,'Rekapitulasi Juni'!$K$9:$K$192)</f>
        <v>0</v>
      </c>
      <c r="AL152" s="325">
        <f t="shared" si="223"/>
        <v>0</v>
      </c>
      <c r="AM152" s="325">
        <f t="shared" si="224"/>
        <v>0</v>
      </c>
      <c r="AN152" s="27"/>
      <c r="AO152" s="324">
        <f>SUMIF('Rekapitulasi Juni'!$U$9:$U$192,APS!$B152,'Rekapitulasi Juni'!$V$9:$V$192)</f>
        <v>0</v>
      </c>
      <c r="AP152" s="324">
        <f>SUMIF('Rekapitulasi Juni'!$U$9:$U$192,APS!$B152,'Rekapitulasi Juni'!$W$9:$W$192)</f>
        <v>0</v>
      </c>
      <c r="AQ152" s="27"/>
      <c r="AR152" s="325">
        <f t="shared" si="225"/>
        <v>0</v>
      </c>
      <c r="AS152" s="325">
        <f t="shared" si="226"/>
        <v>0</v>
      </c>
      <c r="AT152" s="27"/>
      <c r="AU152" s="324">
        <f>SUMIF('Rekapitulasi Juni'!$AL$9:$AL$192,APS!$B152,'Rekapitulasi Juni'!$AM$9:$AM$192)</f>
        <v>0</v>
      </c>
      <c r="AV152" s="324">
        <f>SUMIF('Rekapitulasi Juni'!$AL$9:$AL$192,APS!$B152,'Rekapitulasi Juni'!$AN$9:$AN$192)</f>
        <v>0</v>
      </c>
      <c r="AW152" s="27"/>
      <c r="AX152" s="325">
        <f t="shared" si="227"/>
        <v>0</v>
      </c>
      <c r="AY152" s="325">
        <f t="shared" si="228"/>
        <v>0</v>
      </c>
      <c r="AZ152" s="41">
        <f t="shared" si="229"/>
        <v>0</v>
      </c>
      <c r="BA152" s="41">
        <f t="shared" si="230"/>
        <v>0</v>
      </c>
      <c r="BB152" s="41">
        <f t="shared" si="231"/>
        <v>0</v>
      </c>
      <c r="BC152" s="41">
        <f t="shared" si="232"/>
        <v>0</v>
      </c>
      <c r="BD152" s="41">
        <f t="shared" si="233"/>
        <v>0</v>
      </c>
      <c r="BE152" s="41">
        <f t="shared" si="234"/>
        <v>0</v>
      </c>
      <c r="BF152" s="180">
        <f t="shared" si="235"/>
        <v>0</v>
      </c>
      <c r="BG152" s="27">
        <v>0</v>
      </c>
      <c r="BH152" s="27"/>
      <c r="BI152" s="324">
        <f>SUMIF('Rekapitulasi Juni'!$D$214:$D$393,APS!$B152,'Rekapitulasi Juni'!$E$214:$E$393)</f>
        <v>0</v>
      </c>
      <c r="BJ152" s="324">
        <f>SUMIF('Rekapitulasi Juni'!$D$214:$D$393,APS!$B152,'Rekapitulasi Juni'!$F$214:$F$393)</f>
        <v>0</v>
      </c>
      <c r="BK152" s="27"/>
      <c r="BL152" s="325">
        <f t="shared" si="236"/>
        <v>0</v>
      </c>
      <c r="BM152" s="325">
        <f t="shared" si="237"/>
        <v>0</v>
      </c>
      <c r="BN152" s="27"/>
      <c r="BO152" s="324">
        <f>SUMIF('Rekapitulasi Juni'!$U$214:$U$393,APS!$B152,'Rekapitulasi Juni'!$V$214:$V$393)</f>
        <v>0</v>
      </c>
      <c r="BP152" s="324">
        <f>SUMIF('Rekapitulasi Juni'!$U$214:$U$393,APS!$B152,'Rekapitulasi Juni'!$W$214:$W$393)</f>
        <v>0</v>
      </c>
      <c r="BQ152" s="27"/>
      <c r="BR152" s="325">
        <f t="shared" si="238"/>
        <v>0</v>
      </c>
      <c r="BS152" s="325">
        <f t="shared" si="239"/>
        <v>0</v>
      </c>
      <c r="BT152" s="27"/>
      <c r="BU152" s="324">
        <f>SUMIF('Rekapitulasi Juni'!$AL$214:$AL$393,APS!$B152,'Rekapitulasi Juni'!$AM$214:$AM$393)</f>
        <v>0</v>
      </c>
      <c r="BV152" s="324">
        <f>SUMIF('Rekapitulasi Juni'!$AL$214:$AL$393,APS!$B152,'Rekapitulasi Juni'!$AN$214:$AN$393)</f>
        <v>0</v>
      </c>
      <c r="BW152" s="27"/>
      <c r="BX152" s="325">
        <f t="shared" si="240"/>
        <v>0</v>
      </c>
      <c r="BY152" s="325">
        <f t="shared" si="241"/>
        <v>0</v>
      </c>
      <c r="BZ152" s="27">
        <f>40-20</f>
        <v>20</v>
      </c>
      <c r="CA152" s="324">
        <f>SUMIF('Rekapitulasi Juni'!$BA$214:$BA$393,APS!$B152,'Rekapitulasi Juni'!$BB$214:$BB$393)</f>
        <v>0</v>
      </c>
      <c r="CB152" s="324">
        <f>SUMIF('Rekapitulasi Juni'!$BA$214:$BA$393,APS!$B152,'Rekapitulasi Juni'!$BC$214:$BC$393)</f>
        <v>0</v>
      </c>
      <c r="CC152" s="27"/>
      <c r="CD152" s="325">
        <f t="shared" si="242"/>
        <v>0</v>
      </c>
      <c r="CE152" s="325">
        <f t="shared" si="243"/>
        <v>0</v>
      </c>
      <c r="CF152" s="27"/>
      <c r="CG152" s="324">
        <f>SUMIF('Rekapitulasi Juni'!$BP$214:$BP$393,APS!$B152,'Rekapitulasi Juni'!$BQ$214:$BQ$393)</f>
        <v>0</v>
      </c>
      <c r="CH152" s="324">
        <f>SUMIF('Rekapitulasi Juni'!$BP$214:$BP$393,APS!$B152,'Rekapitulasi Juni'!$BR$214:$BR$393)</f>
        <v>0</v>
      </c>
      <c r="CI152" s="27"/>
      <c r="CJ152" s="325">
        <f t="shared" si="244"/>
        <v>0</v>
      </c>
      <c r="CK152" s="325">
        <f t="shared" si="245"/>
        <v>0</v>
      </c>
      <c r="CL152" s="41">
        <f t="shared" si="246"/>
        <v>20</v>
      </c>
      <c r="CM152" s="41">
        <f t="shared" si="247"/>
        <v>0</v>
      </c>
      <c r="CN152" s="41">
        <f t="shared" si="248"/>
        <v>0</v>
      </c>
      <c r="CO152" s="41">
        <f t="shared" si="249"/>
        <v>0</v>
      </c>
      <c r="CP152" s="41">
        <f t="shared" si="250"/>
        <v>0</v>
      </c>
      <c r="CQ152" s="41">
        <f t="shared" si="251"/>
        <v>-20</v>
      </c>
      <c r="CR152" s="180">
        <f t="shared" si="252"/>
        <v>0</v>
      </c>
      <c r="CS152" s="27">
        <v>0</v>
      </c>
      <c r="CT152" s="27"/>
      <c r="CU152" s="324">
        <f>SUMIF('Rekapitulasi Juni'!$D$410:$D$588,APS!$B152,'Rekapitulasi Juni'!$E$410:$E$588)</f>
        <v>0</v>
      </c>
      <c r="CV152" s="324">
        <f>SUMIF('Rekapitulasi Juni'!$D$410:$D$588,APS!$B152,'Rekapitulasi Juni'!$F$410:$F$588)</f>
        <v>0</v>
      </c>
      <c r="CW152" s="27"/>
      <c r="CX152" s="325">
        <f t="shared" si="253"/>
        <v>0</v>
      </c>
      <c r="CY152" s="325">
        <f t="shared" si="254"/>
        <v>0</v>
      </c>
      <c r="CZ152" s="27"/>
      <c r="DA152" s="324">
        <f>SUMIF('Rekapitulasi Juni'!$U$410:$U$588,APS!$B152,'Rekapitulasi Juni'!$V$410:$V$588)</f>
        <v>0</v>
      </c>
      <c r="DB152" s="324">
        <f>SUMIF('Rekapitulasi Juni'!$U$410:$U$588,APS!$B152,'Rekapitulasi Juni'!$W$410:$W$588)</f>
        <v>0</v>
      </c>
      <c r="DC152" s="27"/>
      <c r="DD152" s="325">
        <f t="shared" si="255"/>
        <v>0</v>
      </c>
      <c r="DE152" s="325">
        <f t="shared" si="256"/>
        <v>0</v>
      </c>
      <c r="DF152" s="27"/>
      <c r="DG152" s="324">
        <f>SUMIF('Rekapitulasi Juni'!$AL$410:$AL$588,APS!$B152,'Rekapitulasi Juni'!$AM$410:$AM$588)</f>
        <v>0</v>
      </c>
      <c r="DH152" s="324">
        <f>SUMIF('Rekapitulasi Juni'!$AL$410:$AL$588,APS!$B152,'Rekapitulasi Juni'!$AN$410:$AN$588)</f>
        <v>0</v>
      </c>
      <c r="DI152" s="27"/>
      <c r="DJ152" s="325">
        <f t="shared" si="257"/>
        <v>0</v>
      </c>
      <c r="DK152" s="325">
        <f t="shared" si="258"/>
        <v>0</v>
      </c>
      <c r="DL152" s="27"/>
      <c r="DM152" s="324">
        <f>SUMIF('Rekapitulasi Juni'!$BA$410:$BA$588,APS!$B152,'Rekapitulasi Juni'!$BB$410:$BB$588)</f>
        <v>0</v>
      </c>
      <c r="DN152" s="324">
        <f>SUMIF('Rekapitulasi Juni'!$BA$410:$BA$588,APS!$B152,'Rekapitulasi Juni'!$BC$410:$BC$588)</f>
        <v>0</v>
      </c>
      <c r="DO152" s="324">
        <f>SUMIF('Rekapitulasi Juni'!$BA$410:$BA$588,APS!$B152,'Rekapitulasi Juni'!$BF$410:$BF$588)</f>
        <v>0</v>
      </c>
      <c r="DP152" s="325">
        <f t="shared" si="259"/>
        <v>0</v>
      </c>
      <c r="DQ152" s="325">
        <f t="shared" si="260"/>
        <v>0</v>
      </c>
      <c r="DR152" s="27"/>
      <c r="DS152" s="324">
        <f>SUMIF('Rekapitulasi Juni'!$BP$410:$BP$588,APS!$B152,'Rekapitulasi Juni'!$BQ$410:$BQ$588)</f>
        <v>0</v>
      </c>
      <c r="DT152" s="324">
        <f>SUMIF('Rekapitulasi Juni'!$BP$410:$BP$588,APS!$B152,'Rekapitulasi Juni'!$BR$410:$BR$588)</f>
        <v>0</v>
      </c>
      <c r="DU152" s="27"/>
      <c r="DV152" s="325">
        <f t="shared" si="261"/>
        <v>0</v>
      </c>
      <c r="DW152" s="325">
        <f t="shared" si="262"/>
        <v>0</v>
      </c>
      <c r="DX152" s="41">
        <f t="shared" si="263"/>
        <v>0</v>
      </c>
      <c r="DY152" s="41">
        <f t="shared" si="264"/>
        <v>0</v>
      </c>
      <c r="DZ152" s="41">
        <f t="shared" si="265"/>
        <v>0</v>
      </c>
      <c r="EA152" s="41">
        <f t="shared" si="266"/>
        <v>0</v>
      </c>
      <c r="EB152" s="41">
        <f t="shared" si="267"/>
        <v>0</v>
      </c>
      <c r="EC152" s="41">
        <f t="shared" si="268"/>
        <v>0</v>
      </c>
      <c r="ED152" s="180">
        <f t="shared" si="269"/>
        <v>0</v>
      </c>
      <c r="EE152" s="27">
        <v>20</v>
      </c>
      <c r="EF152" s="27"/>
      <c r="EG152" s="324">
        <f>SUMIF('Rekapitulasi Juni'!$D$608:$D$786,APS!$B152,'Rekapitulasi Juni'!$E$608:$E$786)</f>
        <v>0</v>
      </c>
      <c r="EH152" s="324">
        <f>SUMIF('Rekapitulasi Juni'!$D$608:$D$786,APS!$B152,'Rekapitulasi Juni'!$F$608:$F$786)</f>
        <v>0</v>
      </c>
      <c r="EI152" s="27"/>
      <c r="EJ152" s="325">
        <f t="shared" si="270"/>
        <v>0</v>
      </c>
      <c r="EK152" s="325">
        <f t="shared" si="271"/>
        <v>0</v>
      </c>
      <c r="EL152" s="27"/>
      <c r="EM152" s="324">
        <f>SUMIF('Rekapitulasi Juni'!$U$608:$U$786,APS!$B152,'Rekapitulasi Juni'!$V$608:$V$786)</f>
        <v>0</v>
      </c>
      <c r="EN152" s="324">
        <f>SUMIF('Rekapitulasi Juni'!$U$608:$U$786,APS!$B152,'Rekapitulasi Juni'!$W$608:$W$786)</f>
        <v>0</v>
      </c>
      <c r="EO152" s="27"/>
      <c r="EP152" s="325">
        <f t="shared" si="272"/>
        <v>0</v>
      </c>
      <c r="EQ152" s="325">
        <f t="shared" si="273"/>
        <v>0</v>
      </c>
      <c r="ER152" s="27"/>
      <c r="ES152" s="324">
        <f>SUMIF('Rekapitulasi Juni'!$AL$608:$AL$786,APS!$B152,'Rekapitulasi Juni'!$AM$608:$AM$786)</f>
        <v>0</v>
      </c>
      <c r="ET152" s="324">
        <f>SUMIF('Rekapitulasi Juni'!$AL$608:$AL$786,APS!$B152,'Rekapitulasi Juni'!$AN$608:$AN$786)</f>
        <v>0</v>
      </c>
      <c r="EU152" s="27"/>
      <c r="EV152" s="325">
        <f t="shared" si="274"/>
        <v>0</v>
      </c>
      <c r="EW152" s="325">
        <f t="shared" si="275"/>
        <v>0</v>
      </c>
      <c r="EX152" s="27"/>
      <c r="EY152" s="324">
        <f>SUMIF('Rekapitulasi Juni'!$BA$608:$BA$786,APS!$B152,'Rekapitulasi Juni'!$BB$608:$BB$786)</f>
        <v>0</v>
      </c>
      <c r="EZ152" s="324">
        <f>SUMIF('Rekapitulasi Juni'!$BA$608:$BA$786,APS!$B152,'Rekapitulasi Juni'!$BC$608:$BC$786)</f>
        <v>0</v>
      </c>
      <c r="FA152" s="324">
        <f>SUMIF('Rekapitulasi Juni'!$BA$608:$BA$786,APS!$B152,'Rekapitulasi Juni'!$BF$608:$BF$786)</f>
        <v>0</v>
      </c>
      <c r="FB152" s="325">
        <f t="shared" si="276"/>
        <v>0</v>
      </c>
      <c r="FC152" s="325">
        <f t="shared" si="277"/>
        <v>0</v>
      </c>
      <c r="FD152" s="27"/>
      <c r="FE152" s="27"/>
      <c r="FF152" s="27"/>
      <c r="FG152" s="27"/>
      <c r="FH152" s="27"/>
      <c r="FI152" s="27"/>
      <c r="FJ152" s="41">
        <f t="shared" si="278"/>
        <v>0</v>
      </c>
      <c r="FK152" s="41">
        <f t="shared" si="279"/>
        <v>0</v>
      </c>
      <c r="FL152" s="41">
        <f t="shared" si="280"/>
        <v>0</v>
      </c>
      <c r="FM152" s="41">
        <f t="shared" si="281"/>
        <v>0</v>
      </c>
      <c r="FN152" s="41">
        <f t="shared" si="282"/>
        <v>0</v>
      </c>
      <c r="FO152" s="41">
        <f t="shared" si="283"/>
        <v>0</v>
      </c>
      <c r="FP152" s="180">
        <f t="shared" si="284"/>
        <v>0</v>
      </c>
      <c r="FQ152" s="27"/>
      <c r="FR152" s="27"/>
      <c r="FS152" s="324">
        <f>SUMIF('Rekapitulasi Juni'!$D$804:$D$984,APS!$B152,'Rekapitulasi Juni'!$E$804:$E$984)</f>
        <v>0</v>
      </c>
      <c r="FT152" s="324">
        <f>SUMIF('Rekapitulasi Juni'!$D$804:$D$984,APS!$B152,'Rekapitulasi Juni'!$F$804:$F$984)</f>
        <v>0</v>
      </c>
      <c r="FU152" s="27"/>
      <c r="FV152" s="325">
        <f t="shared" si="285"/>
        <v>0</v>
      </c>
      <c r="FW152" s="325">
        <f t="shared" si="286"/>
        <v>0</v>
      </c>
      <c r="FX152" s="27"/>
      <c r="FY152" s="324">
        <f>SUMIF('Rekapitulasi Juni'!$U$804:$U$984,APS!$B152,'Rekapitulasi Juni'!$V$804:$V$984)</f>
        <v>0</v>
      </c>
      <c r="FZ152" s="324">
        <f>SUMIF('Rekapitulasi Juni'!$U$804:$U$984,APS!$B152,'Rekapitulasi Juni'!$W$804:$W$984)</f>
        <v>0</v>
      </c>
      <c r="GA152" s="27"/>
      <c r="GB152" s="325">
        <f t="shared" si="287"/>
        <v>0</v>
      </c>
      <c r="GC152" s="325">
        <f t="shared" si="288"/>
        <v>0</v>
      </c>
      <c r="GD152" s="27"/>
      <c r="GE152" s="324">
        <f>SUMIF('Rekapitulasi Juni'!$AL$804:$AL$984,APS!$B152,'Rekapitulasi Juni'!$AM$804:$AM$984)</f>
        <v>0</v>
      </c>
      <c r="GF152" s="324">
        <f>SUMIF('Rekapitulasi Juni'!$AL$804:$AL$984,APS!$B152,'Rekapitulasi Juni'!$AN$804:$AN$984)</f>
        <v>0</v>
      </c>
      <c r="GG152" s="27"/>
      <c r="GH152" s="325">
        <f t="shared" si="213"/>
        <v>0</v>
      </c>
      <c r="GI152" s="325">
        <f t="shared" si="214"/>
        <v>0</v>
      </c>
      <c r="GJ152" s="27"/>
      <c r="GK152" s="27"/>
      <c r="GL152" s="41">
        <f t="shared" si="289"/>
        <v>0</v>
      </c>
      <c r="GM152" s="41">
        <f t="shared" si="290"/>
        <v>0</v>
      </c>
      <c r="GN152" s="41">
        <f t="shared" si="291"/>
        <v>0</v>
      </c>
      <c r="GO152" s="41">
        <f t="shared" si="292"/>
        <v>0</v>
      </c>
      <c r="GP152" s="41">
        <f t="shared" si="293"/>
        <v>0</v>
      </c>
      <c r="GQ152" s="41">
        <f t="shared" si="294"/>
        <v>0</v>
      </c>
      <c r="GR152" s="180">
        <f t="shared" si="295"/>
        <v>0</v>
      </c>
      <c r="GS152" s="41">
        <f t="shared" si="215"/>
        <v>20</v>
      </c>
      <c r="GT152" s="41">
        <f t="shared" si="216"/>
        <v>0</v>
      </c>
      <c r="GU152" s="41">
        <f t="shared" si="217"/>
        <v>0</v>
      </c>
      <c r="GV152" s="41">
        <f t="shared" si="218"/>
        <v>0</v>
      </c>
      <c r="GW152" s="41">
        <f t="shared" si="219"/>
        <v>0</v>
      </c>
      <c r="GX152" s="41">
        <f t="shared" si="220"/>
        <v>-20</v>
      </c>
      <c r="GY152" s="180">
        <f t="shared" si="221"/>
        <v>0</v>
      </c>
      <c r="GZ152" s="41">
        <v>135</v>
      </c>
      <c r="HA152" s="32" t="s">
        <v>1317</v>
      </c>
      <c r="HB152" s="42">
        <f t="shared" si="296"/>
        <v>20</v>
      </c>
      <c r="HC152" s="44"/>
    </row>
    <row r="153" spans="1:211" ht="15.75">
      <c r="A153" s="31" t="s">
        <v>314</v>
      </c>
      <c r="B153" s="32" t="s">
        <v>315</v>
      </c>
      <c r="C153" s="31" t="s">
        <v>184</v>
      </c>
      <c r="D153" s="31" t="s">
        <v>1259</v>
      </c>
      <c r="E153" s="31" t="s">
        <v>43</v>
      </c>
      <c r="F153" s="31" t="s">
        <v>152</v>
      </c>
      <c r="G153" s="33">
        <v>52</v>
      </c>
      <c r="H153" s="33">
        <v>0</v>
      </c>
      <c r="I153" s="33">
        <v>0</v>
      </c>
      <c r="J153" s="34">
        <f>IFERROR(VLOOKUP(A153,#REF!,3,0),0)</f>
        <v>0</v>
      </c>
      <c r="K153" s="34">
        <f t="shared" si="118"/>
        <v>60</v>
      </c>
      <c r="L153" s="34">
        <v>0</v>
      </c>
      <c r="M153" s="34">
        <v>60</v>
      </c>
      <c r="N153" s="35">
        <f t="shared" si="119"/>
        <v>-8</v>
      </c>
      <c r="O153" s="35">
        <f t="shared" si="120"/>
        <v>0</v>
      </c>
      <c r="P153" s="36">
        <v>24</v>
      </c>
      <c r="Q153" s="36">
        <f t="shared" si="222"/>
        <v>84</v>
      </c>
      <c r="R153" s="36"/>
      <c r="S153" s="37">
        <f ca="1">SUMIF(ROP!$D$6:$H$65536,A153,ROP!$J$6:$J$65536)</f>
        <v>0</v>
      </c>
      <c r="T153" s="37">
        <f>SUMIF(HASIL!$B:$B,APS!$B153&amp;RIGHT(APS!T$9,2),HASIL!$I:$I)</f>
        <v>0</v>
      </c>
      <c r="U153" s="37">
        <f>SUMIF(HASIL!$B:$B,APS!$B153&amp;RIGHT(APS!U$9,2),HASIL!$I:$I)</f>
        <v>0</v>
      </c>
      <c r="V153" s="37">
        <f>SUMIF(HASIL!$B:$B,APS!$B153&amp;RIGHT(APS!V$9,2),HASIL!$I:$I)</f>
        <v>0</v>
      </c>
      <c r="W153" s="37">
        <f>SUMIF(HASIL!$B:$B,APS!$B153&amp;RIGHT(APS!W$9,2),HASIL!$I:$I)</f>
        <v>0</v>
      </c>
      <c r="X153" s="38">
        <f t="shared" si="121"/>
        <v>0</v>
      </c>
      <c r="Y153" s="38">
        <f t="shared" si="122"/>
        <v>-84</v>
      </c>
      <c r="Z153" s="39">
        <f t="shared" si="297"/>
        <v>0</v>
      </c>
      <c r="AA153" s="39">
        <f t="shared" si="212"/>
        <v>84</v>
      </c>
      <c r="AB153" s="40">
        <f t="shared" si="298"/>
        <v>24</v>
      </c>
      <c r="AC153" s="27">
        <v>0</v>
      </c>
      <c r="AD153" s="27"/>
      <c r="AE153" s="27"/>
      <c r="AF153" s="27"/>
      <c r="AG153" s="27"/>
      <c r="AH153" s="27"/>
      <c r="AI153" s="324">
        <f>SUMIF('Rekapitulasi Juni'!$D$9:$D$192,APS!$B153,'Rekapitulasi Juni'!$E$9:$E$192)</f>
        <v>0</v>
      </c>
      <c r="AJ153" s="324">
        <f>SUMIF('Rekapitulasi Juni'!$D$9:$D$192,APS!$B153,'Rekapitulasi Juni'!$F$9:$F$192)</f>
        <v>0</v>
      </c>
      <c r="AK153" s="324">
        <f>SUMIF('Rekapitulasi Juni'!$D$9:$D$192,APS!$B153,'Rekapitulasi Juni'!$K$9:$K$192)</f>
        <v>0</v>
      </c>
      <c r="AL153" s="325">
        <f t="shared" si="223"/>
        <v>0</v>
      </c>
      <c r="AM153" s="325">
        <f t="shared" si="224"/>
        <v>0</v>
      </c>
      <c r="AN153" s="27"/>
      <c r="AO153" s="324">
        <f>SUMIF('Rekapitulasi Juni'!$U$9:$U$192,APS!$B153,'Rekapitulasi Juni'!$V$9:$V$192)</f>
        <v>0</v>
      </c>
      <c r="AP153" s="324">
        <f>SUMIF('Rekapitulasi Juni'!$U$9:$U$192,APS!$B153,'Rekapitulasi Juni'!$W$9:$W$192)</f>
        <v>0</v>
      </c>
      <c r="AQ153" s="27"/>
      <c r="AR153" s="325">
        <f t="shared" si="225"/>
        <v>0</v>
      </c>
      <c r="AS153" s="325">
        <f t="shared" si="226"/>
        <v>0</v>
      </c>
      <c r="AT153" s="27"/>
      <c r="AU153" s="324">
        <f>SUMIF('Rekapitulasi Juni'!$AL$9:$AL$192,APS!$B153,'Rekapitulasi Juni'!$AM$9:$AM$192)</f>
        <v>0</v>
      </c>
      <c r="AV153" s="324">
        <f>SUMIF('Rekapitulasi Juni'!$AL$9:$AL$192,APS!$B153,'Rekapitulasi Juni'!$AN$9:$AN$192)</f>
        <v>0</v>
      </c>
      <c r="AW153" s="27"/>
      <c r="AX153" s="325">
        <f t="shared" si="227"/>
        <v>0</v>
      </c>
      <c r="AY153" s="325">
        <f t="shared" si="228"/>
        <v>0</v>
      </c>
      <c r="AZ153" s="41">
        <f t="shared" si="229"/>
        <v>0</v>
      </c>
      <c r="BA153" s="41">
        <f t="shared" si="230"/>
        <v>0</v>
      </c>
      <c r="BB153" s="41">
        <f t="shared" si="231"/>
        <v>0</v>
      </c>
      <c r="BC153" s="41">
        <f t="shared" si="232"/>
        <v>0</v>
      </c>
      <c r="BD153" s="41">
        <f t="shared" si="233"/>
        <v>0</v>
      </c>
      <c r="BE153" s="41">
        <f t="shared" si="234"/>
        <v>0</v>
      </c>
      <c r="BF153" s="180">
        <f t="shared" si="235"/>
        <v>0</v>
      </c>
      <c r="BG153" s="27">
        <v>0</v>
      </c>
      <c r="BH153" s="27"/>
      <c r="BI153" s="324">
        <f>SUMIF('Rekapitulasi Juni'!$D$214:$D$393,APS!$B153,'Rekapitulasi Juni'!$E$214:$E$393)</f>
        <v>0</v>
      </c>
      <c r="BJ153" s="324">
        <f>SUMIF('Rekapitulasi Juni'!$D$214:$D$393,APS!$B153,'Rekapitulasi Juni'!$F$214:$F$393)</f>
        <v>0</v>
      </c>
      <c r="BK153" s="27"/>
      <c r="BL153" s="325">
        <f t="shared" si="236"/>
        <v>0</v>
      </c>
      <c r="BM153" s="325">
        <f t="shared" si="237"/>
        <v>0</v>
      </c>
      <c r="BN153" s="27"/>
      <c r="BO153" s="324">
        <f>SUMIF('Rekapitulasi Juni'!$U$214:$U$393,APS!$B153,'Rekapitulasi Juni'!$V$214:$V$393)</f>
        <v>0</v>
      </c>
      <c r="BP153" s="324">
        <f>SUMIF('Rekapitulasi Juni'!$U$214:$U$393,APS!$B153,'Rekapitulasi Juni'!$W$214:$W$393)</f>
        <v>0</v>
      </c>
      <c r="BQ153" s="27"/>
      <c r="BR153" s="325">
        <f t="shared" si="238"/>
        <v>0</v>
      </c>
      <c r="BS153" s="325">
        <f t="shared" si="239"/>
        <v>0</v>
      </c>
      <c r="BT153" s="27"/>
      <c r="BU153" s="324">
        <f>SUMIF('Rekapitulasi Juni'!$AL$214:$AL$393,APS!$B153,'Rekapitulasi Juni'!$AM$214:$AM$393)</f>
        <v>0</v>
      </c>
      <c r="BV153" s="324">
        <f>SUMIF('Rekapitulasi Juni'!$AL$214:$AL$393,APS!$B153,'Rekapitulasi Juni'!$AN$214:$AN$393)</f>
        <v>0</v>
      </c>
      <c r="BW153" s="27"/>
      <c r="BX153" s="325">
        <f t="shared" si="240"/>
        <v>0</v>
      </c>
      <c r="BY153" s="325">
        <f t="shared" si="241"/>
        <v>0</v>
      </c>
      <c r="BZ153" s="27"/>
      <c r="CA153" s="324">
        <f>SUMIF('Rekapitulasi Juni'!$BA$214:$BA$393,APS!$B153,'Rekapitulasi Juni'!$BB$214:$BB$393)</f>
        <v>0</v>
      </c>
      <c r="CB153" s="324">
        <f>SUMIF('Rekapitulasi Juni'!$BA$214:$BA$393,APS!$B153,'Rekapitulasi Juni'!$BC$214:$BC$393)</f>
        <v>0</v>
      </c>
      <c r="CC153" s="27"/>
      <c r="CD153" s="325">
        <f t="shared" si="242"/>
        <v>0</v>
      </c>
      <c r="CE153" s="325">
        <f t="shared" si="243"/>
        <v>0</v>
      </c>
      <c r="CF153" s="27">
        <v>84</v>
      </c>
      <c r="CG153" s="324">
        <f>SUMIF('Rekapitulasi Juni'!$BP$214:$BP$393,APS!$B153,'Rekapitulasi Juni'!$BQ$214:$BQ$393)</f>
        <v>0</v>
      </c>
      <c r="CH153" s="324">
        <f>SUMIF('Rekapitulasi Juni'!$BP$214:$BP$393,APS!$B153,'Rekapitulasi Juni'!$BR$214:$BR$393)</f>
        <v>0</v>
      </c>
      <c r="CI153" s="27"/>
      <c r="CJ153" s="325">
        <f t="shared" si="244"/>
        <v>0</v>
      </c>
      <c r="CK153" s="325">
        <f t="shared" si="245"/>
        <v>0</v>
      </c>
      <c r="CL153" s="41">
        <f t="shared" si="246"/>
        <v>84</v>
      </c>
      <c r="CM153" s="41">
        <f t="shared" si="247"/>
        <v>0</v>
      </c>
      <c r="CN153" s="41">
        <f t="shared" si="248"/>
        <v>0</v>
      </c>
      <c r="CO153" s="41">
        <f t="shared" si="249"/>
        <v>0</v>
      </c>
      <c r="CP153" s="41">
        <f t="shared" si="250"/>
        <v>0</v>
      </c>
      <c r="CQ153" s="41">
        <f t="shared" si="251"/>
        <v>-84</v>
      </c>
      <c r="CR153" s="180">
        <f t="shared" si="252"/>
        <v>0</v>
      </c>
      <c r="CS153" s="27">
        <v>0</v>
      </c>
      <c r="CT153" s="27"/>
      <c r="CU153" s="324">
        <f>SUMIF('Rekapitulasi Juni'!$D$410:$D$588,APS!$B153,'Rekapitulasi Juni'!$E$410:$E$588)</f>
        <v>0</v>
      </c>
      <c r="CV153" s="324">
        <f>SUMIF('Rekapitulasi Juni'!$D$410:$D$588,APS!$B153,'Rekapitulasi Juni'!$F$410:$F$588)</f>
        <v>0</v>
      </c>
      <c r="CW153" s="27"/>
      <c r="CX153" s="325">
        <f t="shared" si="253"/>
        <v>0</v>
      </c>
      <c r="CY153" s="325">
        <f t="shared" si="254"/>
        <v>0</v>
      </c>
      <c r="CZ153" s="27"/>
      <c r="DA153" s="324">
        <f>SUMIF('Rekapitulasi Juni'!$U$410:$U$588,APS!$B153,'Rekapitulasi Juni'!$V$410:$V$588)</f>
        <v>0</v>
      </c>
      <c r="DB153" s="324">
        <f>SUMIF('Rekapitulasi Juni'!$U$410:$U$588,APS!$B153,'Rekapitulasi Juni'!$W$410:$W$588)</f>
        <v>0</v>
      </c>
      <c r="DC153" s="27"/>
      <c r="DD153" s="325">
        <f t="shared" si="255"/>
        <v>0</v>
      </c>
      <c r="DE153" s="325">
        <f t="shared" si="256"/>
        <v>0</v>
      </c>
      <c r="DF153" s="27"/>
      <c r="DG153" s="324">
        <f>SUMIF('Rekapitulasi Juni'!$AL$410:$AL$588,APS!$B153,'Rekapitulasi Juni'!$AM$410:$AM$588)</f>
        <v>0</v>
      </c>
      <c r="DH153" s="324">
        <f>SUMIF('Rekapitulasi Juni'!$AL$410:$AL$588,APS!$B153,'Rekapitulasi Juni'!$AN$410:$AN$588)</f>
        <v>0</v>
      </c>
      <c r="DI153" s="27"/>
      <c r="DJ153" s="325">
        <f t="shared" si="257"/>
        <v>0</v>
      </c>
      <c r="DK153" s="325">
        <f t="shared" si="258"/>
        <v>0</v>
      </c>
      <c r="DL153" s="27"/>
      <c r="DM153" s="324">
        <f>SUMIF('Rekapitulasi Juni'!$BA$410:$BA$588,APS!$B153,'Rekapitulasi Juni'!$BB$410:$BB$588)</f>
        <v>0</v>
      </c>
      <c r="DN153" s="324">
        <f>SUMIF('Rekapitulasi Juni'!$BA$410:$BA$588,APS!$B153,'Rekapitulasi Juni'!$BC$410:$BC$588)</f>
        <v>0</v>
      </c>
      <c r="DO153" s="324">
        <f>SUMIF('Rekapitulasi Juni'!$BA$410:$BA$588,APS!$B153,'Rekapitulasi Juni'!$BF$410:$BF$588)</f>
        <v>0</v>
      </c>
      <c r="DP153" s="325">
        <f t="shared" si="259"/>
        <v>0</v>
      </c>
      <c r="DQ153" s="325">
        <f t="shared" si="260"/>
        <v>0</v>
      </c>
      <c r="DR153" s="27"/>
      <c r="DS153" s="324">
        <f>SUMIF('Rekapitulasi Juni'!$BP$410:$BP$588,APS!$B153,'Rekapitulasi Juni'!$BQ$410:$BQ$588)</f>
        <v>0</v>
      </c>
      <c r="DT153" s="324">
        <f>SUMIF('Rekapitulasi Juni'!$BP$410:$BP$588,APS!$B153,'Rekapitulasi Juni'!$BR$410:$BR$588)</f>
        <v>0</v>
      </c>
      <c r="DU153" s="27"/>
      <c r="DV153" s="325">
        <f t="shared" si="261"/>
        <v>0</v>
      </c>
      <c r="DW153" s="325">
        <f t="shared" si="262"/>
        <v>0</v>
      </c>
      <c r="DX153" s="41">
        <f t="shared" si="263"/>
        <v>0</v>
      </c>
      <c r="DY153" s="41">
        <f t="shared" si="264"/>
        <v>0</v>
      </c>
      <c r="DZ153" s="41">
        <f t="shared" si="265"/>
        <v>0</v>
      </c>
      <c r="EA153" s="41">
        <f t="shared" si="266"/>
        <v>0</v>
      </c>
      <c r="EB153" s="41">
        <f t="shared" si="267"/>
        <v>0</v>
      </c>
      <c r="EC153" s="41">
        <f t="shared" si="268"/>
        <v>0</v>
      </c>
      <c r="ED153" s="180">
        <f t="shared" si="269"/>
        <v>0</v>
      </c>
      <c r="EE153" s="27">
        <v>24</v>
      </c>
      <c r="EF153" s="27"/>
      <c r="EG153" s="324">
        <f>SUMIF('Rekapitulasi Juni'!$D$608:$D$786,APS!$B153,'Rekapitulasi Juni'!$E$608:$E$786)</f>
        <v>0</v>
      </c>
      <c r="EH153" s="324">
        <f>SUMIF('Rekapitulasi Juni'!$D$608:$D$786,APS!$B153,'Rekapitulasi Juni'!$F$608:$F$786)</f>
        <v>0</v>
      </c>
      <c r="EI153" s="27"/>
      <c r="EJ153" s="325">
        <f t="shared" si="270"/>
        <v>0</v>
      </c>
      <c r="EK153" s="325">
        <f t="shared" si="271"/>
        <v>0</v>
      </c>
      <c r="EL153" s="27"/>
      <c r="EM153" s="324">
        <f>SUMIF('Rekapitulasi Juni'!$U$608:$U$786,APS!$B153,'Rekapitulasi Juni'!$V$608:$V$786)</f>
        <v>0</v>
      </c>
      <c r="EN153" s="324">
        <f>SUMIF('Rekapitulasi Juni'!$U$608:$U$786,APS!$B153,'Rekapitulasi Juni'!$W$608:$W$786)</f>
        <v>0</v>
      </c>
      <c r="EO153" s="27"/>
      <c r="EP153" s="325">
        <f t="shared" si="272"/>
        <v>0</v>
      </c>
      <c r="EQ153" s="325">
        <f t="shared" si="273"/>
        <v>0</v>
      </c>
      <c r="ER153" s="27"/>
      <c r="ES153" s="324">
        <f>SUMIF('Rekapitulasi Juni'!$AL$608:$AL$786,APS!$B153,'Rekapitulasi Juni'!$AM$608:$AM$786)</f>
        <v>0</v>
      </c>
      <c r="ET153" s="324">
        <f>SUMIF('Rekapitulasi Juni'!$AL$608:$AL$786,APS!$B153,'Rekapitulasi Juni'!$AN$608:$AN$786)</f>
        <v>0</v>
      </c>
      <c r="EU153" s="27"/>
      <c r="EV153" s="325">
        <f t="shared" si="274"/>
        <v>0</v>
      </c>
      <c r="EW153" s="325">
        <f t="shared" si="275"/>
        <v>0</v>
      </c>
      <c r="EX153" s="27"/>
      <c r="EY153" s="324">
        <f>SUMIF('Rekapitulasi Juni'!$BA$608:$BA$786,APS!$B153,'Rekapitulasi Juni'!$BB$608:$BB$786)</f>
        <v>0</v>
      </c>
      <c r="EZ153" s="324">
        <f>SUMIF('Rekapitulasi Juni'!$BA$608:$BA$786,APS!$B153,'Rekapitulasi Juni'!$BC$608:$BC$786)</f>
        <v>0</v>
      </c>
      <c r="FA153" s="324">
        <f>SUMIF('Rekapitulasi Juni'!$BA$608:$BA$786,APS!$B153,'Rekapitulasi Juni'!$BF$608:$BF$786)</f>
        <v>0</v>
      </c>
      <c r="FB153" s="325">
        <f t="shared" si="276"/>
        <v>0</v>
      </c>
      <c r="FC153" s="325">
        <f t="shared" si="277"/>
        <v>0</v>
      </c>
      <c r="FD153" s="27"/>
      <c r="FE153" s="27"/>
      <c r="FF153" s="27"/>
      <c r="FG153" s="27"/>
      <c r="FH153" s="27"/>
      <c r="FI153" s="27"/>
      <c r="FJ153" s="41">
        <f t="shared" si="278"/>
        <v>0</v>
      </c>
      <c r="FK153" s="41">
        <f t="shared" si="279"/>
        <v>0</v>
      </c>
      <c r="FL153" s="41">
        <f t="shared" si="280"/>
        <v>0</v>
      </c>
      <c r="FM153" s="41">
        <f t="shared" si="281"/>
        <v>0</v>
      </c>
      <c r="FN153" s="41">
        <f t="shared" si="282"/>
        <v>0</v>
      </c>
      <c r="FO153" s="41">
        <f t="shared" si="283"/>
        <v>0</v>
      </c>
      <c r="FP153" s="180">
        <f t="shared" si="284"/>
        <v>0</v>
      </c>
      <c r="FQ153" s="27"/>
      <c r="FR153" s="27"/>
      <c r="FS153" s="324">
        <f>SUMIF('Rekapitulasi Juni'!$D$804:$D$984,APS!$B153,'Rekapitulasi Juni'!$E$804:$E$984)</f>
        <v>0</v>
      </c>
      <c r="FT153" s="324">
        <f>SUMIF('Rekapitulasi Juni'!$D$804:$D$984,APS!$B153,'Rekapitulasi Juni'!$F$804:$F$984)</f>
        <v>0</v>
      </c>
      <c r="FU153" s="27"/>
      <c r="FV153" s="325">
        <f t="shared" si="285"/>
        <v>0</v>
      </c>
      <c r="FW153" s="325">
        <f t="shared" si="286"/>
        <v>0</v>
      </c>
      <c r="FX153" s="27"/>
      <c r="FY153" s="324">
        <f>SUMIF('Rekapitulasi Juni'!$U$804:$U$984,APS!$B153,'Rekapitulasi Juni'!$V$804:$V$984)</f>
        <v>0</v>
      </c>
      <c r="FZ153" s="324">
        <f>SUMIF('Rekapitulasi Juni'!$U$804:$U$984,APS!$B153,'Rekapitulasi Juni'!$W$804:$W$984)</f>
        <v>0</v>
      </c>
      <c r="GA153" s="27"/>
      <c r="GB153" s="325">
        <f t="shared" si="287"/>
        <v>0</v>
      </c>
      <c r="GC153" s="325">
        <f t="shared" si="288"/>
        <v>0</v>
      </c>
      <c r="GD153" s="27"/>
      <c r="GE153" s="324">
        <f>SUMIF('Rekapitulasi Juni'!$AL$804:$AL$984,APS!$B153,'Rekapitulasi Juni'!$AM$804:$AM$984)</f>
        <v>0</v>
      </c>
      <c r="GF153" s="324">
        <f>SUMIF('Rekapitulasi Juni'!$AL$804:$AL$984,APS!$B153,'Rekapitulasi Juni'!$AN$804:$AN$984)</f>
        <v>0</v>
      </c>
      <c r="GG153" s="27"/>
      <c r="GH153" s="325">
        <f t="shared" si="213"/>
        <v>0</v>
      </c>
      <c r="GI153" s="325">
        <f t="shared" si="214"/>
        <v>0</v>
      </c>
      <c r="GJ153" s="27"/>
      <c r="GK153" s="27"/>
      <c r="GL153" s="41">
        <f t="shared" si="289"/>
        <v>0</v>
      </c>
      <c r="GM153" s="41">
        <f t="shared" si="290"/>
        <v>0</v>
      </c>
      <c r="GN153" s="41">
        <f t="shared" si="291"/>
        <v>0</v>
      </c>
      <c r="GO153" s="41">
        <f t="shared" si="292"/>
        <v>0</v>
      </c>
      <c r="GP153" s="41">
        <f t="shared" si="293"/>
        <v>0</v>
      </c>
      <c r="GQ153" s="41">
        <f t="shared" si="294"/>
        <v>0</v>
      </c>
      <c r="GR153" s="180">
        <f t="shared" si="295"/>
        <v>0</v>
      </c>
      <c r="GS153" s="41">
        <f t="shared" si="215"/>
        <v>84</v>
      </c>
      <c r="GT153" s="41">
        <f t="shared" si="216"/>
        <v>0</v>
      </c>
      <c r="GU153" s="41">
        <f t="shared" si="217"/>
        <v>0</v>
      </c>
      <c r="GV153" s="41">
        <f t="shared" si="218"/>
        <v>0</v>
      </c>
      <c r="GW153" s="41">
        <f t="shared" si="219"/>
        <v>0</v>
      </c>
      <c r="GX153" s="41">
        <f t="shared" si="220"/>
        <v>-84</v>
      </c>
      <c r="GY153" s="180">
        <f t="shared" si="221"/>
        <v>0</v>
      </c>
      <c r="GZ153" s="41">
        <v>136</v>
      </c>
      <c r="HA153" s="32" t="s">
        <v>1317</v>
      </c>
      <c r="HB153" s="42">
        <f t="shared" si="296"/>
        <v>32</v>
      </c>
      <c r="HC153" s="44"/>
    </row>
    <row r="154" spans="1:211" ht="15" customHeight="1">
      <c r="A154" s="31" t="s">
        <v>316</v>
      </c>
      <c r="B154" s="32" t="s">
        <v>317</v>
      </c>
      <c r="C154" s="31" t="s">
        <v>318</v>
      </c>
      <c r="D154" s="31" t="s">
        <v>1259</v>
      </c>
      <c r="E154" s="31" t="s">
        <v>43</v>
      </c>
      <c r="F154" s="31" t="s">
        <v>152</v>
      </c>
      <c r="G154" s="33">
        <v>120</v>
      </c>
      <c r="H154" s="33">
        <v>0</v>
      </c>
      <c r="I154" s="33">
        <v>0</v>
      </c>
      <c r="J154" s="34">
        <f>IFERROR(VLOOKUP(A154,#REF!,3,0),0)</f>
        <v>0</v>
      </c>
      <c r="K154" s="34">
        <f t="shared" si="118"/>
        <v>0</v>
      </c>
      <c r="L154" s="34">
        <v>0</v>
      </c>
      <c r="M154" s="34">
        <v>0</v>
      </c>
      <c r="N154" s="35">
        <f t="shared" si="119"/>
        <v>120</v>
      </c>
      <c r="O154" s="35">
        <f t="shared" si="120"/>
        <v>120</v>
      </c>
      <c r="P154" s="36">
        <v>120</v>
      </c>
      <c r="Q154" s="36">
        <f t="shared" si="222"/>
        <v>120</v>
      </c>
      <c r="R154" s="36"/>
      <c r="S154" s="37">
        <f ca="1">SUMIF(ROP!$D$6:$H$65536,A154,ROP!$J$6:$J$65536)</f>
        <v>120</v>
      </c>
      <c r="T154" s="37">
        <f>SUMIF(HASIL!$B:$B,APS!$B154&amp;RIGHT(APS!T$9,2),HASIL!$I:$I)</f>
        <v>0</v>
      </c>
      <c r="U154" s="37">
        <f>SUMIF(HASIL!$B:$B,APS!$B154&amp;RIGHT(APS!U$9,2),HASIL!$I:$I)</f>
        <v>0</v>
      </c>
      <c r="V154" s="37">
        <f>SUMIF(HASIL!$B:$B,APS!$B154&amp;RIGHT(APS!V$9,2),HASIL!$I:$I)</f>
        <v>0</v>
      </c>
      <c r="W154" s="37">
        <f>SUMIF(HASIL!$B:$B,APS!$B154&amp;RIGHT(APS!W$9,2),HASIL!$I:$I)</f>
        <v>0</v>
      </c>
      <c r="X154" s="38">
        <f t="shared" si="121"/>
        <v>0</v>
      </c>
      <c r="Y154" s="38">
        <f t="shared" si="122"/>
        <v>-120</v>
      </c>
      <c r="Z154" s="39">
        <f t="shared" si="297"/>
        <v>0</v>
      </c>
      <c r="AA154" s="39">
        <f t="shared" si="212"/>
        <v>120</v>
      </c>
      <c r="AB154" s="40">
        <f t="shared" si="298"/>
        <v>120</v>
      </c>
      <c r="AC154" s="27">
        <v>120</v>
      </c>
      <c r="AD154" s="27"/>
      <c r="AE154" s="27"/>
      <c r="AF154" s="27"/>
      <c r="AG154" s="27"/>
      <c r="AH154" s="27"/>
      <c r="AI154" s="324">
        <f>SUMIF('Rekapitulasi Juni'!$D$9:$D$192,APS!$B154,'Rekapitulasi Juni'!$E$9:$E$192)</f>
        <v>0</v>
      </c>
      <c r="AJ154" s="324">
        <f>SUMIF('Rekapitulasi Juni'!$D$9:$D$192,APS!$B154,'Rekapitulasi Juni'!$F$9:$F$192)</f>
        <v>0</v>
      </c>
      <c r="AK154" s="324">
        <f>SUMIF('Rekapitulasi Juni'!$D$9:$D$192,APS!$B154,'Rekapitulasi Juni'!$K$9:$K$192)</f>
        <v>0</v>
      </c>
      <c r="AL154" s="325">
        <f t="shared" si="223"/>
        <v>0</v>
      </c>
      <c r="AM154" s="325">
        <f t="shared" si="224"/>
        <v>0</v>
      </c>
      <c r="AN154" s="27"/>
      <c r="AO154" s="324">
        <f>SUMIF('Rekapitulasi Juni'!$U$9:$U$192,APS!$B154,'Rekapitulasi Juni'!$V$9:$V$192)</f>
        <v>0</v>
      </c>
      <c r="AP154" s="324">
        <f>SUMIF('Rekapitulasi Juni'!$U$9:$U$192,APS!$B154,'Rekapitulasi Juni'!$W$9:$W$192)</f>
        <v>0</v>
      </c>
      <c r="AQ154" s="27"/>
      <c r="AR154" s="325">
        <f t="shared" si="225"/>
        <v>0</v>
      </c>
      <c r="AS154" s="325">
        <f t="shared" si="226"/>
        <v>0</v>
      </c>
      <c r="AT154" s="27">
        <v>120</v>
      </c>
      <c r="AU154" s="324">
        <f>SUMIF('Rekapitulasi Juni'!$AL$9:$AL$192,APS!$B154,'Rekapitulasi Juni'!$AM$9:$AM$192)</f>
        <v>0</v>
      </c>
      <c r="AV154" s="324">
        <f>SUMIF('Rekapitulasi Juni'!$AL$9:$AL$192,APS!$B154,'Rekapitulasi Juni'!$AN$9:$AN$192)</f>
        <v>0</v>
      </c>
      <c r="AW154" s="27"/>
      <c r="AX154" s="325">
        <f t="shared" si="227"/>
        <v>0</v>
      </c>
      <c r="AY154" s="325">
        <f t="shared" si="228"/>
        <v>0</v>
      </c>
      <c r="AZ154" s="41">
        <f t="shared" si="229"/>
        <v>120</v>
      </c>
      <c r="BA154" s="41">
        <f t="shared" si="230"/>
        <v>0</v>
      </c>
      <c r="BB154" s="41">
        <f t="shared" si="231"/>
        <v>0</v>
      </c>
      <c r="BC154" s="41">
        <f t="shared" si="232"/>
        <v>0</v>
      </c>
      <c r="BD154" s="41">
        <f t="shared" si="233"/>
        <v>0</v>
      </c>
      <c r="BE154" s="41">
        <f t="shared" si="234"/>
        <v>-120</v>
      </c>
      <c r="BF154" s="180">
        <f t="shared" si="235"/>
        <v>0</v>
      </c>
      <c r="BG154" s="27">
        <v>0</v>
      </c>
      <c r="BH154" s="27"/>
      <c r="BI154" s="324">
        <f>SUMIF('Rekapitulasi Juni'!$D$214:$D$393,APS!$B154,'Rekapitulasi Juni'!$E$214:$E$393)</f>
        <v>0</v>
      </c>
      <c r="BJ154" s="324">
        <f>SUMIF('Rekapitulasi Juni'!$D$214:$D$393,APS!$B154,'Rekapitulasi Juni'!$F$214:$F$393)</f>
        <v>0</v>
      </c>
      <c r="BK154" s="27"/>
      <c r="BL154" s="325">
        <f t="shared" si="236"/>
        <v>0</v>
      </c>
      <c r="BM154" s="325">
        <f t="shared" si="237"/>
        <v>0</v>
      </c>
      <c r="BN154" s="27"/>
      <c r="BO154" s="324">
        <f>SUMIF('Rekapitulasi Juni'!$U$214:$U$393,APS!$B154,'Rekapitulasi Juni'!$V$214:$V$393)</f>
        <v>120</v>
      </c>
      <c r="BP154" s="324">
        <f>SUMIF('Rekapitulasi Juni'!$U$214:$U$393,APS!$B154,'Rekapitulasi Juni'!$W$214:$W$393)</f>
        <v>120</v>
      </c>
      <c r="BQ154" s="27"/>
      <c r="BR154" s="325">
        <f t="shared" si="238"/>
        <v>0</v>
      </c>
      <c r="BS154" s="325">
        <f t="shared" si="239"/>
        <v>100</v>
      </c>
      <c r="BT154" s="27"/>
      <c r="BU154" s="324">
        <f>SUMIF('Rekapitulasi Juni'!$AL$214:$AL$393,APS!$B154,'Rekapitulasi Juni'!$AM$214:$AM$393)</f>
        <v>0</v>
      </c>
      <c r="BV154" s="324">
        <f>SUMIF('Rekapitulasi Juni'!$AL$214:$AL$393,APS!$B154,'Rekapitulasi Juni'!$AN$214:$AN$393)</f>
        <v>0</v>
      </c>
      <c r="BW154" s="27"/>
      <c r="BX154" s="325">
        <f t="shared" si="240"/>
        <v>0</v>
      </c>
      <c r="BY154" s="325">
        <f t="shared" si="241"/>
        <v>0</v>
      </c>
      <c r="BZ154" s="27"/>
      <c r="CA154" s="324">
        <f>SUMIF('Rekapitulasi Juni'!$BA$214:$BA$393,APS!$B154,'Rekapitulasi Juni'!$BB$214:$BB$393)</f>
        <v>0</v>
      </c>
      <c r="CB154" s="324">
        <f>SUMIF('Rekapitulasi Juni'!$BA$214:$BA$393,APS!$B154,'Rekapitulasi Juni'!$BC$214:$BC$393)</f>
        <v>0</v>
      </c>
      <c r="CC154" s="27"/>
      <c r="CD154" s="325">
        <f t="shared" si="242"/>
        <v>0</v>
      </c>
      <c r="CE154" s="325">
        <f t="shared" si="243"/>
        <v>0</v>
      </c>
      <c r="CF154" s="27"/>
      <c r="CG154" s="324">
        <f>SUMIF('Rekapitulasi Juni'!$BP$214:$BP$393,APS!$B154,'Rekapitulasi Juni'!$BQ$214:$BQ$393)</f>
        <v>0</v>
      </c>
      <c r="CH154" s="324">
        <f>SUMIF('Rekapitulasi Juni'!$BP$214:$BP$393,APS!$B154,'Rekapitulasi Juni'!$BR$214:$BR$393)</f>
        <v>0</v>
      </c>
      <c r="CI154" s="27"/>
      <c r="CJ154" s="325">
        <f t="shared" si="244"/>
        <v>0</v>
      </c>
      <c r="CK154" s="325">
        <f t="shared" si="245"/>
        <v>0</v>
      </c>
      <c r="CL154" s="41">
        <f t="shared" si="246"/>
        <v>0</v>
      </c>
      <c r="CM154" s="41">
        <f t="shared" si="247"/>
        <v>120</v>
      </c>
      <c r="CN154" s="41">
        <f t="shared" si="248"/>
        <v>120</v>
      </c>
      <c r="CO154" s="41">
        <f t="shared" si="249"/>
        <v>0</v>
      </c>
      <c r="CP154" s="41">
        <f t="shared" si="250"/>
        <v>120</v>
      </c>
      <c r="CQ154" s="41">
        <f t="shared" si="251"/>
        <v>120</v>
      </c>
      <c r="CR154" s="180">
        <f t="shared" si="252"/>
        <v>0</v>
      </c>
      <c r="CS154" s="27">
        <v>0</v>
      </c>
      <c r="CT154" s="27"/>
      <c r="CU154" s="324">
        <f>SUMIF('Rekapitulasi Juni'!$D$410:$D$588,APS!$B154,'Rekapitulasi Juni'!$E$410:$E$588)</f>
        <v>0</v>
      </c>
      <c r="CV154" s="324">
        <f>SUMIF('Rekapitulasi Juni'!$D$410:$D$588,APS!$B154,'Rekapitulasi Juni'!$F$410:$F$588)</f>
        <v>0</v>
      </c>
      <c r="CW154" s="27"/>
      <c r="CX154" s="325">
        <f t="shared" si="253"/>
        <v>0</v>
      </c>
      <c r="CY154" s="325">
        <f t="shared" si="254"/>
        <v>0</v>
      </c>
      <c r="CZ154" s="27"/>
      <c r="DA154" s="324">
        <f>SUMIF('Rekapitulasi Juni'!$U$410:$U$588,APS!$B154,'Rekapitulasi Juni'!$V$410:$V$588)</f>
        <v>0</v>
      </c>
      <c r="DB154" s="324">
        <f>SUMIF('Rekapitulasi Juni'!$U$410:$U$588,APS!$B154,'Rekapitulasi Juni'!$W$410:$W$588)</f>
        <v>0</v>
      </c>
      <c r="DC154" s="27"/>
      <c r="DD154" s="325">
        <f t="shared" si="255"/>
        <v>0</v>
      </c>
      <c r="DE154" s="325">
        <f t="shared" si="256"/>
        <v>0</v>
      </c>
      <c r="DF154" s="27"/>
      <c r="DG154" s="324">
        <f>SUMIF('Rekapitulasi Juni'!$AL$410:$AL$588,APS!$B154,'Rekapitulasi Juni'!$AM$410:$AM$588)</f>
        <v>0</v>
      </c>
      <c r="DH154" s="324">
        <f>SUMIF('Rekapitulasi Juni'!$AL$410:$AL$588,APS!$B154,'Rekapitulasi Juni'!$AN$410:$AN$588)</f>
        <v>0</v>
      </c>
      <c r="DI154" s="27"/>
      <c r="DJ154" s="325">
        <f t="shared" si="257"/>
        <v>0</v>
      </c>
      <c r="DK154" s="325">
        <f t="shared" si="258"/>
        <v>0</v>
      </c>
      <c r="DL154" s="27"/>
      <c r="DM154" s="324">
        <f>SUMIF('Rekapitulasi Juni'!$BA$410:$BA$588,APS!$B154,'Rekapitulasi Juni'!$BB$410:$BB$588)</f>
        <v>0</v>
      </c>
      <c r="DN154" s="324">
        <f>SUMIF('Rekapitulasi Juni'!$BA$410:$BA$588,APS!$B154,'Rekapitulasi Juni'!$BC$410:$BC$588)</f>
        <v>0</v>
      </c>
      <c r="DO154" s="324">
        <f>SUMIF('Rekapitulasi Juni'!$BA$410:$BA$588,APS!$B154,'Rekapitulasi Juni'!$BF$410:$BF$588)</f>
        <v>0</v>
      </c>
      <c r="DP154" s="325">
        <f t="shared" si="259"/>
        <v>0</v>
      </c>
      <c r="DQ154" s="325">
        <f t="shared" si="260"/>
        <v>0</v>
      </c>
      <c r="DR154" s="27"/>
      <c r="DS154" s="324">
        <f>SUMIF('Rekapitulasi Juni'!$BP$410:$BP$588,APS!$B154,'Rekapitulasi Juni'!$BQ$410:$BQ$588)</f>
        <v>0</v>
      </c>
      <c r="DT154" s="324">
        <f>SUMIF('Rekapitulasi Juni'!$BP$410:$BP$588,APS!$B154,'Rekapitulasi Juni'!$BR$410:$BR$588)</f>
        <v>0</v>
      </c>
      <c r="DU154" s="27"/>
      <c r="DV154" s="325">
        <f t="shared" si="261"/>
        <v>0</v>
      </c>
      <c r="DW154" s="325">
        <f t="shared" si="262"/>
        <v>0</v>
      </c>
      <c r="DX154" s="41">
        <f t="shared" si="263"/>
        <v>0</v>
      </c>
      <c r="DY154" s="41">
        <f t="shared" si="264"/>
        <v>0</v>
      </c>
      <c r="DZ154" s="41">
        <f t="shared" si="265"/>
        <v>0</v>
      </c>
      <c r="EA154" s="41">
        <f t="shared" si="266"/>
        <v>0</v>
      </c>
      <c r="EB154" s="41">
        <f t="shared" si="267"/>
        <v>0</v>
      </c>
      <c r="EC154" s="41">
        <f t="shared" si="268"/>
        <v>0</v>
      </c>
      <c r="ED154" s="180">
        <f t="shared" si="269"/>
        <v>0</v>
      </c>
      <c r="EE154" s="27">
        <v>0</v>
      </c>
      <c r="EF154" s="27"/>
      <c r="EG154" s="324">
        <f>SUMIF('Rekapitulasi Juni'!$D$608:$D$786,APS!$B154,'Rekapitulasi Juni'!$E$608:$E$786)</f>
        <v>0</v>
      </c>
      <c r="EH154" s="324">
        <f>SUMIF('Rekapitulasi Juni'!$D$608:$D$786,APS!$B154,'Rekapitulasi Juni'!$F$608:$F$786)</f>
        <v>0</v>
      </c>
      <c r="EI154" s="27"/>
      <c r="EJ154" s="325">
        <f t="shared" si="270"/>
        <v>0</v>
      </c>
      <c r="EK154" s="325">
        <f t="shared" si="271"/>
        <v>0</v>
      </c>
      <c r="EL154" s="27"/>
      <c r="EM154" s="324">
        <f>SUMIF('Rekapitulasi Juni'!$U$608:$U$786,APS!$B154,'Rekapitulasi Juni'!$V$608:$V$786)</f>
        <v>0</v>
      </c>
      <c r="EN154" s="324">
        <f>SUMIF('Rekapitulasi Juni'!$U$608:$U$786,APS!$B154,'Rekapitulasi Juni'!$W$608:$W$786)</f>
        <v>0</v>
      </c>
      <c r="EO154" s="27"/>
      <c r="EP154" s="325">
        <f t="shared" si="272"/>
        <v>0</v>
      </c>
      <c r="EQ154" s="325">
        <f t="shared" si="273"/>
        <v>0</v>
      </c>
      <c r="ER154" s="27"/>
      <c r="ES154" s="324">
        <f>SUMIF('Rekapitulasi Juni'!$AL$608:$AL$786,APS!$B154,'Rekapitulasi Juni'!$AM$608:$AM$786)</f>
        <v>0</v>
      </c>
      <c r="ET154" s="324">
        <f>SUMIF('Rekapitulasi Juni'!$AL$608:$AL$786,APS!$B154,'Rekapitulasi Juni'!$AN$608:$AN$786)</f>
        <v>0</v>
      </c>
      <c r="EU154" s="27"/>
      <c r="EV154" s="325">
        <f t="shared" si="274"/>
        <v>0</v>
      </c>
      <c r="EW154" s="325">
        <f t="shared" si="275"/>
        <v>0</v>
      </c>
      <c r="EX154" s="27"/>
      <c r="EY154" s="324">
        <f>SUMIF('Rekapitulasi Juni'!$BA$608:$BA$786,APS!$B154,'Rekapitulasi Juni'!$BB$608:$BB$786)</f>
        <v>0</v>
      </c>
      <c r="EZ154" s="324">
        <f>SUMIF('Rekapitulasi Juni'!$BA$608:$BA$786,APS!$B154,'Rekapitulasi Juni'!$BC$608:$BC$786)</f>
        <v>0</v>
      </c>
      <c r="FA154" s="324">
        <f>SUMIF('Rekapitulasi Juni'!$BA$608:$BA$786,APS!$B154,'Rekapitulasi Juni'!$BF$608:$BF$786)</f>
        <v>0</v>
      </c>
      <c r="FB154" s="325">
        <f t="shared" si="276"/>
        <v>0</v>
      </c>
      <c r="FC154" s="325">
        <f t="shared" si="277"/>
        <v>0</v>
      </c>
      <c r="FD154" s="27"/>
      <c r="FE154" s="27"/>
      <c r="FF154" s="27"/>
      <c r="FG154" s="27"/>
      <c r="FH154" s="27"/>
      <c r="FI154" s="27"/>
      <c r="FJ154" s="41">
        <f t="shared" si="278"/>
        <v>0</v>
      </c>
      <c r="FK154" s="41">
        <f t="shared" si="279"/>
        <v>0</v>
      </c>
      <c r="FL154" s="41">
        <f t="shared" si="280"/>
        <v>0</v>
      </c>
      <c r="FM154" s="41">
        <f t="shared" si="281"/>
        <v>0</v>
      </c>
      <c r="FN154" s="41">
        <f t="shared" si="282"/>
        <v>0</v>
      </c>
      <c r="FO154" s="41">
        <f t="shared" si="283"/>
        <v>0</v>
      </c>
      <c r="FP154" s="180">
        <f t="shared" si="284"/>
        <v>0</v>
      </c>
      <c r="FQ154" s="27"/>
      <c r="FR154" s="27"/>
      <c r="FS154" s="324">
        <f>SUMIF('Rekapitulasi Juni'!$D$804:$D$984,APS!$B154,'Rekapitulasi Juni'!$E$804:$E$984)</f>
        <v>150</v>
      </c>
      <c r="FT154" s="324">
        <f>SUMIF('Rekapitulasi Juni'!$D$804:$D$984,APS!$B154,'Rekapitulasi Juni'!$F$804:$F$984)</f>
        <v>126</v>
      </c>
      <c r="FU154" s="27"/>
      <c r="FV154" s="325">
        <f t="shared" si="285"/>
        <v>0</v>
      </c>
      <c r="FW154" s="325">
        <f t="shared" si="286"/>
        <v>84</v>
      </c>
      <c r="FX154" s="27"/>
      <c r="FY154" s="324">
        <f>SUMIF('Rekapitulasi Juni'!$U$804:$U$984,APS!$B154,'Rekapitulasi Juni'!$V$804:$V$984)</f>
        <v>0</v>
      </c>
      <c r="FZ154" s="324">
        <f>SUMIF('Rekapitulasi Juni'!$U$804:$U$984,APS!$B154,'Rekapitulasi Juni'!$W$804:$W$984)</f>
        <v>24</v>
      </c>
      <c r="GA154" s="27"/>
      <c r="GB154" s="325">
        <f t="shared" si="287"/>
        <v>0</v>
      </c>
      <c r="GC154" s="325">
        <f t="shared" si="288"/>
        <v>0</v>
      </c>
      <c r="GD154" s="27"/>
      <c r="GE154" s="324">
        <f>SUMIF('Rekapitulasi Juni'!$AL$804:$AL$984,APS!$B154,'Rekapitulasi Juni'!$AM$804:$AM$984)</f>
        <v>0</v>
      </c>
      <c r="GF154" s="324">
        <f>SUMIF('Rekapitulasi Juni'!$AL$804:$AL$984,APS!$B154,'Rekapitulasi Juni'!$AN$804:$AN$984)</f>
        <v>0</v>
      </c>
      <c r="GG154" s="27"/>
      <c r="GH154" s="325">
        <f t="shared" si="213"/>
        <v>0</v>
      </c>
      <c r="GI154" s="325">
        <f t="shared" si="214"/>
        <v>0</v>
      </c>
      <c r="GJ154" s="27"/>
      <c r="GK154" s="27"/>
      <c r="GL154" s="41">
        <f t="shared" si="289"/>
        <v>0</v>
      </c>
      <c r="GM154" s="41">
        <f t="shared" si="290"/>
        <v>150</v>
      </c>
      <c r="GN154" s="41">
        <f t="shared" si="291"/>
        <v>150</v>
      </c>
      <c r="GO154" s="41">
        <f t="shared" si="292"/>
        <v>0</v>
      </c>
      <c r="GP154" s="41">
        <f t="shared" si="293"/>
        <v>150</v>
      </c>
      <c r="GQ154" s="41">
        <f t="shared" si="294"/>
        <v>150</v>
      </c>
      <c r="GR154" s="180">
        <f t="shared" si="295"/>
        <v>0</v>
      </c>
      <c r="GS154" s="41">
        <f t="shared" si="215"/>
        <v>120</v>
      </c>
      <c r="GT154" s="41">
        <f t="shared" si="216"/>
        <v>270</v>
      </c>
      <c r="GU154" s="41">
        <f t="shared" si="217"/>
        <v>270</v>
      </c>
      <c r="GV154" s="41">
        <f t="shared" si="218"/>
        <v>0</v>
      </c>
      <c r="GW154" s="41">
        <f t="shared" si="219"/>
        <v>270</v>
      </c>
      <c r="GX154" s="41">
        <f t="shared" si="220"/>
        <v>150</v>
      </c>
      <c r="GY154" s="180">
        <f t="shared" si="221"/>
        <v>225</v>
      </c>
      <c r="GZ154" s="41">
        <v>137</v>
      </c>
      <c r="HA154" s="32"/>
      <c r="HB154" s="42">
        <f t="shared" si="296"/>
        <v>0</v>
      </c>
      <c r="HC154" s="44"/>
    </row>
    <row r="155" spans="1:211" ht="15" customHeight="1">
      <c r="A155" s="31" t="s">
        <v>319</v>
      </c>
      <c r="B155" s="32" t="s">
        <v>320</v>
      </c>
      <c r="C155" s="31" t="s">
        <v>318</v>
      </c>
      <c r="D155" s="31" t="s">
        <v>1259</v>
      </c>
      <c r="E155" s="31" t="s">
        <v>43</v>
      </c>
      <c r="F155" s="31" t="s">
        <v>152</v>
      </c>
      <c r="G155" s="33">
        <v>160</v>
      </c>
      <c r="H155" s="33">
        <v>0</v>
      </c>
      <c r="I155" s="33">
        <v>0</v>
      </c>
      <c r="J155" s="34">
        <f>IFERROR(VLOOKUP(A155,#REF!,3,0),0)</f>
        <v>0</v>
      </c>
      <c r="K155" s="34">
        <f t="shared" si="118"/>
        <v>0</v>
      </c>
      <c r="L155" s="34">
        <v>0</v>
      </c>
      <c r="M155" s="34">
        <v>0</v>
      </c>
      <c r="N155" s="35">
        <f t="shared" si="119"/>
        <v>160</v>
      </c>
      <c r="O155" s="35">
        <f t="shared" si="120"/>
        <v>160</v>
      </c>
      <c r="P155" s="36">
        <v>160</v>
      </c>
      <c r="Q155" s="36">
        <f t="shared" si="222"/>
        <v>160</v>
      </c>
      <c r="R155" s="36"/>
      <c r="S155" s="37">
        <f ca="1">SUMIF(ROP!$D$6:$H$65536,A155,ROP!$J$6:$J$65536)</f>
        <v>160</v>
      </c>
      <c r="T155" s="37">
        <f>SUMIF(HASIL!$B:$B,APS!$B155&amp;RIGHT(APS!T$9,2),HASIL!$I:$I)</f>
        <v>0</v>
      </c>
      <c r="U155" s="37">
        <f>SUMIF(HASIL!$B:$B,APS!$B155&amp;RIGHT(APS!U$9,2),HASIL!$I:$I)</f>
        <v>0</v>
      </c>
      <c r="V155" s="37">
        <f>SUMIF(HASIL!$B:$B,APS!$B155&amp;RIGHT(APS!V$9,2),HASIL!$I:$I)</f>
        <v>0</v>
      </c>
      <c r="W155" s="37">
        <f>SUMIF(HASIL!$B:$B,APS!$B155&amp;RIGHT(APS!W$9,2),HASIL!$I:$I)</f>
        <v>0</v>
      </c>
      <c r="X155" s="38">
        <f t="shared" si="121"/>
        <v>0</v>
      </c>
      <c r="Y155" s="38">
        <f t="shared" si="122"/>
        <v>-160</v>
      </c>
      <c r="Z155" s="39">
        <f t="shared" si="297"/>
        <v>0</v>
      </c>
      <c r="AA155" s="39">
        <f t="shared" si="212"/>
        <v>160</v>
      </c>
      <c r="AB155" s="40">
        <f t="shared" si="298"/>
        <v>160</v>
      </c>
      <c r="AC155" s="27">
        <v>0</v>
      </c>
      <c r="AD155" s="27"/>
      <c r="AE155" s="27"/>
      <c r="AF155" s="27"/>
      <c r="AG155" s="27"/>
      <c r="AH155" s="27"/>
      <c r="AI155" s="324">
        <f>SUMIF('Rekapitulasi Juni'!$D$9:$D$192,APS!$B155,'Rekapitulasi Juni'!$E$9:$E$192)</f>
        <v>0</v>
      </c>
      <c r="AJ155" s="324">
        <f>SUMIF('Rekapitulasi Juni'!$D$9:$D$192,APS!$B155,'Rekapitulasi Juni'!$F$9:$F$192)</f>
        <v>0</v>
      </c>
      <c r="AK155" s="324">
        <f>SUMIF('Rekapitulasi Juni'!$D$9:$D$192,APS!$B155,'Rekapitulasi Juni'!$K$9:$K$192)</f>
        <v>0</v>
      </c>
      <c r="AL155" s="325">
        <f t="shared" si="223"/>
        <v>0</v>
      </c>
      <c r="AM155" s="325">
        <f t="shared" si="224"/>
        <v>0</v>
      </c>
      <c r="AN155" s="27">
        <v>160</v>
      </c>
      <c r="AO155" s="324">
        <f>SUMIF('Rekapitulasi Juni'!$U$9:$U$192,APS!$B155,'Rekapitulasi Juni'!$V$9:$V$192)</f>
        <v>0</v>
      </c>
      <c r="AP155" s="324">
        <f>SUMIF('Rekapitulasi Juni'!$U$9:$U$192,APS!$B155,'Rekapitulasi Juni'!$W$9:$W$192)</f>
        <v>0</v>
      </c>
      <c r="AQ155" s="27"/>
      <c r="AR155" s="325">
        <f t="shared" si="225"/>
        <v>0</v>
      </c>
      <c r="AS155" s="325">
        <f t="shared" si="226"/>
        <v>0</v>
      </c>
      <c r="AT155" s="27"/>
      <c r="AU155" s="324">
        <f>SUMIF('Rekapitulasi Juni'!$AL$9:$AL$192,APS!$B155,'Rekapitulasi Juni'!$AM$9:$AM$192)</f>
        <v>0</v>
      </c>
      <c r="AV155" s="324">
        <f>SUMIF('Rekapitulasi Juni'!$AL$9:$AL$192,APS!$B155,'Rekapitulasi Juni'!$AN$9:$AN$192)</f>
        <v>0</v>
      </c>
      <c r="AW155" s="27"/>
      <c r="AX155" s="325">
        <f t="shared" si="227"/>
        <v>0</v>
      </c>
      <c r="AY155" s="325">
        <f t="shared" si="228"/>
        <v>0</v>
      </c>
      <c r="AZ155" s="41">
        <f t="shared" si="229"/>
        <v>160</v>
      </c>
      <c r="BA155" s="41">
        <f t="shared" si="230"/>
        <v>0</v>
      </c>
      <c r="BB155" s="41">
        <f t="shared" si="231"/>
        <v>0</v>
      </c>
      <c r="BC155" s="41">
        <f t="shared" si="232"/>
        <v>0</v>
      </c>
      <c r="BD155" s="41">
        <f t="shared" si="233"/>
        <v>0</v>
      </c>
      <c r="BE155" s="41">
        <f t="shared" si="234"/>
        <v>-160</v>
      </c>
      <c r="BF155" s="180">
        <f t="shared" si="235"/>
        <v>0</v>
      </c>
      <c r="BG155" s="27">
        <v>160</v>
      </c>
      <c r="BH155" s="27"/>
      <c r="BI155" s="324">
        <f>SUMIF('Rekapitulasi Juni'!$D$214:$D$393,APS!$B155,'Rekapitulasi Juni'!$E$214:$E$393)</f>
        <v>0</v>
      </c>
      <c r="BJ155" s="324">
        <f>SUMIF('Rekapitulasi Juni'!$D$214:$D$393,APS!$B155,'Rekapitulasi Juni'!$F$214:$F$393)</f>
        <v>0</v>
      </c>
      <c r="BK155" s="27"/>
      <c r="BL155" s="325">
        <f t="shared" si="236"/>
        <v>0</v>
      </c>
      <c r="BM155" s="325">
        <f t="shared" si="237"/>
        <v>0</v>
      </c>
      <c r="BN155" s="27"/>
      <c r="BO155" s="324">
        <f>SUMIF('Rekapitulasi Juni'!$U$214:$U$393,APS!$B155,'Rekapitulasi Juni'!$V$214:$V$393)</f>
        <v>0</v>
      </c>
      <c r="BP155" s="324">
        <f>SUMIF('Rekapitulasi Juni'!$U$214:$U$393,APS!$B155,'Rekapitulasi Juni'!$W$214:$W$393)</f>
        <v>0</v>
      </c>
      <c r="BQ155" s="27"/>
      <c r="BR155" s="325">
        <f t="shared" si="238"/>
        <v>0</v>
      </c>
      <c r="BS155" s="325">
        <f t="shared" si="239"/>
        <v>0</v>
      </c>
      <c r="BT155" s="27"/>
      <c r="BU155" s="324">
        <f>SUMIF('Rekapitulasi Juni'!$AL$214:$AL$393,APS!$B155,'Rekapitulasi Juni'!$AM$214:$AM$393)</f>
        <v>160</v>
      </c>
      <c r="BV155" s="324">
        <f>SUMIF('Rekapitulasi Juni'!$AL$214:$AL$393,APS!$B155,'Rekapitulasi Juni'!$AN$214:$AN$393)</f>
        <v>160</v>
      </c>
      <c r="BW155" s="27"/>
      <c r="BX155" s="325">
        <f t="shared" si="240"/>
        <v>0</v>
      </c>
      <c r="BY155" s="325">
        <f t="shared" si="241"/>
        <v>100</v>
      </c>
      <c r="BZ155" s="27"/>
      <c r="CA155" s="324">
        <f>SUMIF('Rekapitulasi Juni'!$BA$214:$BA$393,APS!$B155,'Rekapitulasi Juni'!$BB$214:$BB$393)</f>
        <v>0</v>
      </c>
      <c r="CB155" s="324">
        <f>SUMIF('Rekapitulasi Juni'!$BA$214:$BA$393,APS!$B155,'Rekapitulasi Juni'!$BC$214:$BC$393)</f>
        <v>0</v>
      </c>
      <c r="CC155" s="27"/>
      <c r="CD155" s="325">
        <f t="shared" si="242"/>
        <v>0</v>
      </c>
      <c r="CE155" s="325">
        <f t="shared" si="243"/>
        <v>0</v>
      </c>
      <c r="CF155" s="27"/>
      <c r="CG155" s="324">
        <f>SUMIF('Rekapitulasi Juni'!$BP$214:$BP$393,APS!$B155,'Rekapitulasi Juni'!$BQ$214:$BQ$393)</f>
        <v>0</v>
      </c>
      <c r="CH155" s="324">
        <f>SUMIF('Rekapitulasi Juni'!$BP$214:$BP$393,APS!$B155,'Rekapitulasi Juni'!$BR$214:$BR$393)</f>
        <v>0</v>
      </c>
      <c r="CI155" s="27"/>
      <c r="CJ155" s="325">
        <f t="shared" si="244"/>
        <v>0</v>
      </c>
      <c r="CK155" s="325">
        <f t="shared" si="245"/>
        <v>0</v>
      </c>
      <c r="CL155" s="41">
        <f t="shared" si="246"/>
        <v>0</v>
      </c>
      <c r="CM155" s="41">
        <f t="shared" si="247"/>
        <v>160</v>
      </c>
      <c r="CN155" s="41">
        <f t="shared" si="248"/>
        <v>160</v>
      </c>
      <c r="CO155" s="41">
        <f t="shared" si="249"/>
        <v>0</v>
      </c>
      <c r="CP155" s="41">
        <f t="shared" si="250"/>
        <v>160</v>
      </c>
      <c r="CQ155" s="41">
        <f t="shared" si="251"/>
        <v>160</v>
      </c>
      <c r="CR155" s="180">
        <f t="shared" si="252"/>
        <v>0</v>
      </c>
      <c r="CS155" s="27">
        <v>0</v>
      </c>
      <c r="CT155" s="27"/>
      <c r="CU155" s="324">
        <f>SUMIF('Rekapitulasi Juni'!$D$410:$D$588,APS!$B155,'Rekapitulasi Juni'!$E$410:$E$588)</f>
        <v>0</v>
      </c>
      <c r="CV155" s="324">
        <f>SUMIF('Rekapitulasi Juni'!$D$410:$D$588,APS!$B155,'Rekapitulasi Juni'!$F$410:$F$588)</f>
        <v>0</v>
      </c>
      <c r="CW155" s="27"/>
      <c r="CX155" s="325">
        <f t="shared" si="253"/>
        <v>0</v>
      </c>
      <c r="CY155" s="325">
        <f t="shared" si="254"/>
        <v>0</v>
      </c>
      <c r="CZ155" s="27"/>
      <c r="DA155" s="324">
        <f>SUMIF('Rekapitulasi Juni'!$U$410:$U$588,APS!$B155,'Rekapitulasi Juni'!$V$410:$V$588)</f>
        <v>0</v>
      </c>
      <c r="DB155" s="324">
        <f>SUMIF('Rekapitulasi Juni'!$U$410:$U$588,APS!$B155,'Rekapitulasi Juni'!$W$410:$W$588)</f>
        <v>0</v>
      </c>
      <c r="DC155" s="27"/>
      <c r="DD155" s="325">
        <f t="shared" si="255"/>
        <v>0</v>
      </c>
      <c r="DE155" s="325">
        <f t="shared" si="256"/>
        <v>0</v>
      </c>
      <c r="DF155" s="27"/>
      <c r="DG155" s="324">
        <f>SUMIF('Rekapitulasi Juni'!$AL$410:$AL$588,APS!$B155,'Rekapitulasi Juni'!$AM$410:$AM$588)</f>
        <v>0</v>
      </c>
      <c r="DH155" s="324">
        <f>SUMIF('Rekapitulasi Juni'!$AL$410:$AL$588,APS!$B155,'Rekapitulasi Juni'!$AN$410:$AN$588)</f>
        <v>0</v>
      </c>
      <c r="DI155" s="27"/>
      <c r="DJ155" s="325">
        <f t="shared" si="257"/>
        <v>0</v>
      </c>
      <c r="DK155" s="325">
        <f t="shared" si="258"/>
        <v>0</v>
      </c>
      <c r="DL155" s="27"/>
      <c r="DM155" s="324">
        <f>SUMIF('Rekapitulasi Juni'!$BA$410:$BA$588,APS!$B155,'Rekapitulasi Juni'!$BB$410:$BB$588)</f>
        <v>0</v>
      </c>
      <c r="DN155" s="324">
        <f>SUMIF('Rekapitulasi Juni'!$BA$410:$BA$588,APS!$B155,'Rekapitulasi Juni'!$BC$410:$BC$588)</f>
        <v>0</v>
      </c>
      <c r="DO155" s="324">
        <f>SUMIF('Rekapitulasi Juni'!$BA$410:$BA$588,APS!$B155,'Rekapitulasi Juni'!$BF$410:$BF$588)</f>
        <v>0</v>
      </c>
      <c r="DP155" s="325">
        <f t="shared" si="259"/>
        <v>0</v>
      </c>
      <c r="DQ155" s="325">
        <f t="shared" si="260"/>
        <v>0</v>
      </c>
      <c r="DR155" s="27"/>
      <c r="DS155" s="324">
        <f>SUMIF('Rekapitulasi Juni'!$BP$410:$BP$588,APS!$B155,'Rekapitulasi Juni'!$BQ$410:$BQ$588)</f>
        <v>0</v>
      </c>
      <c r="DT155" s="324">
        <f>SUMIF('Rekapitulasi Juni'!$BP$410:$BP$588,APS!$B155,'Rekapitulasi Juni'!$BR$410:$BR$588)</f>
        <v>0</v>
      </c>
      <c r="DU155" s="27"/>
      <c r="DV155" s="325">
        <f t="shared" si="261"/>
        <v>0</v>
      </c>
      <c r="DW155" s="325">
        <f t="shared" si="262"/>
        <v>0</v>
      </c>
      <c r="DX155" s="41">
        <f t="shared" si="263"/>
        <v>0</v>
      </c>
      <c r="DY155" s="41">
        <f t="shared" si="264"/>
        <v>0</v>
      </c>
      <c r="DZ155" s="41">
        <f t="shared" si="265"/>
        <v>0</v>
      </c>
      <c r="EA155" s="41">
        <f t="shared" si="266"/>
        <v>0</v>
      </c>
      <c r="EB155" s="41">
        <f t="shared" si="267"/>
        <v>0</v>
      </c>
      <c r="EC155" s="41">
        <f t="shared" si="268"/>
        <v>0</v>
      </c>
      <c r="ED155" s="180">
        <f t="shared" si="269"/>
        <v>0</v>
      </c>
      <c r="EE155" s="27">
        <v>0</v>
      </c>
      <c r="EF155" s="27"/>
      <c r="EG155" s="324">
        <f>SUMIF('Rekapitulasi Juni'!$D$608:$D$786,APS!$B155,'Rekapitulasi Juni'!$E$608:$E$786)</f>
        <v>0</v>
      </c>
      <c r="EH155" s="324">
        <f>SUMIF('Rekapitulasi Juni'!$D$608:$D$786,APS!$B155,'Rekapitulasi Juni'!$F$608:$F$786)</f>
        <v>0</v>
      </c>
      <c r="EI155" s="27"/>
      <c r="EJ155" s="325">
        <f t="shared" si="270"/>
        <v>0</v>
      </c>
      <c r="EK155" s="325">
        <f t="shared" si="271"/>
        <v>0</v>
      </c>
      <c r="EL155" s="27"/>
      <c r="EM155" s="324">
        <f>SUMIF('Rekapitulasi Juni'!$U$608:$U$786,APS!$B155,'Rekapitulasi Juni'!$V$608:$V$786)</f>
        <v>0</v>
      </c>
      <c r="EN155" s="324">
        <f>SUMIF('Rekapitulasi Juni'!$U$608:$U$786,APS!$B155,'Rekapitulasi Juni'!$W$608:$W$786)</f>
        <v>0</v>
      </c>
      <c r="EO155" s="27"/>
      <c r="EP155" s="325">
        <f t="shared" si="272"/>
        <v>0</v>
      </c>
      <c r="EQ155" s="325">
        <f t="shared" si="273"/>
        <v>0</v>
      </c>
      <c r="ER155" s="27"/>
      <c r="ES155" s="324">
        <f>SUMIF('Rekapitulasi Juni'!$AL$608:$AL$786,APS!$B155,'Rekapitulasi Juni'!$AM$608:$AM$786)</f>
        <v>0</v>
      </c>
      <c r="ET155" s="324">
        <f>SUMIF('Rekapitulasi Juni'!$AL$608:$AL$786,APS!$B155,'Rekapitulasi Juni'!$AN$608:$AN$786)</f>
        <v>0</v>
      </c>
      <c r="EU155" s="27"/>
      <c r="EV155" s="325">
        <f t="shared" si="274"/>
        <v>0</v>
      </c>
      <c r="EW155" s="325">
        <f t="shared" si="275"/>
        <v>0</v>
      </c>
      <c r="EX155" s="27"/>
      <c r="EY155" s="324">
        <f>SUMIF('Rekapitulasi Juni'!$BA$608:$BA$786,APS!$B155,'Rekapitulasi Juni'!$BB$608:$BB$786)</f>
        <v>0</v>
      </c>
      <c r="EZ155" s="324">
        <f>SUMIF('Rekapitulasi Juni'!$BA$608:$BA$786,APS!$B155,'Rekapitulasi Juni'!$BC$608:$BC$786)</f>
        <v>0</v>
      </c>
      <c r="FA155" s="324">
        <f>SUMIF('Rekapitulasi Juni'!$BA$608:$BA$786,APS!$B155,'Rekapitulasi Juni'!$BF$608:$BF$786)</f>
        <v>0</v>
      </c>
      <c r="FB155" s="325">
        <f t="shared" si="276"/>
        <v>0</v>
      </c>
      <c r="FC155" s="325">
        <f t="shared" si="277"/>
        <v>0</v>
      </c>
      <c r="FD155" s="27"/>
      <c r="FE155" s="27"/>
      <c r="FF155" s="27"/>
      <c r="FG155" s="27"/>
      <c r="FH155" s="27"/>
      <c r="FI155" s="27"/>
      <c r="FJ155" s="41">
        <f t="shared" si="278"/>
        <v>0</v>
      </c>
      <c r="FK155" s="41">
        <f t="shared" si="279"/>
        <v>0</v>
      </c>
      <c r="FL155" s="41">
        <f t="shared" si="280"/>
        <v>0</v>
      </c>
      <c r="FM155" s="41">
        <f t="shared" si="281"/>
        <v>0</v>
      </c>
      <c r="FN155" s="41">
        <f t="shared" si="282"/>
        <v>0</v>
      </c>
      <c r="FO155" s="41">
        <f t="shared" si="283"/>
        <v>0</v>
      </c>
      <c r="FP155" s="180">
        <f t="shared" si="284"/>
        <v>0</v>
      </c>
      <c r="FQ155" s="27"/>
      <c r="FR155" s="27"/>
      <c r="FS155" s="324">
        <f>SUMIF('Rekapitulasi Juni'!$D$804:$D$984,APS!$B155,'Rekapitulasi Juni'!$E$804:$E$984)</f>
        <v>0</v>
      </c>
      <c r="FT155" s="324">
        <f>SUMIF('Rekapitulasi Juni'!$D$804:$D$984,APS!$B155,'Rekapitulasi Juni'!$F$804:$F$984)</f>
        <v>0</v>
      </c>
      <c r="FU155" s="27"/>
      <c r="FV155" s="325">
        <f t="shared" si="285"/>
        <v>0</v>
      </c>
      <c r="FW155" s="325">
        <f t="shared" si="286"/>
        <v>0</v>
      </c>
      <c r="FX155" s="27"/>
      <c r="FY155" s="324">
        <f>SUMIF('Rekapitulasi Juni'!$U$804:$U$984,APS!$B155,'Rekapitulasi Juni'!$V$804:$V$984)</f>
        <v>0</v>
      </c>
      <c r="FZ155" s="324">
        <f>SUMIF('Rekapitulasi Juni'!$U$804:$U$984,APS!$B155,'Rekapitulasi Juni'!$W$804:$W$984)</f>
        <v>0</v>
      </c>
      <c r="GA155" s="27"/>
      <c r="GB155" s="325">
        <f t="shared" si="287"/>
        <v>0</v>
      </c>
      <c r="GC155" s="325">
        <f t="shared" si="288"/>
        <v>0</v>
      </c>
      <c r="GD155" s="27"/>
      <c r="GE155" s="324">
        <f>SUMIF('Rekapitulasi Juni'!$AL$804:$AL$984,APS!$B155,'Rekapitulasi Juni'!$AM$804:$AM$984)</f>
        <v>0</v>
      </c>
      <c r="GF155" s="324">
        <f>SUMIF('Rekapitulasi Juni'!$AL$804:$AL$984,APS!$B155,'Rekapitulasi Juni'!$AN$804:$AN$984)</f>
        <v>0</v>
      </c>
      <c r="GG155" s="27"/>
      <c r="GH155" s="325">
        <f t="shared" si="213"/>
        <v>0</v>
      </c>
      <c r="GI155" s="325">
        <f t="shared" si="214"/>
        <v>0</v>
      </c>
      <c r="GJ155" s="27"/>
      <c r="GK155" s="27"/>
      <c r="GL155" s="41">
        <f t="shared" si="289"/>
        <v>0</v>
      </c>
      <c r="GM155" s="41">
        <f t="shared" si="290"/>
        <v>0</v>
      </c>
      <c r="GN155" s="41">
        <f t="shared" si="291"/>
        <v>0</v>
      </c>
      <c r="GO155" s="41">
        <f t="shared" si="292"/>
        <v>0</v>
      </c>
      <c r="GP155" s="41">
        <f t="shared" si="293"/>
        <v>0</v>
      </c>
      <c r="GQ155" s="41">
        <f t="shared" si="294"/>
        <v>0</v>
      </c>
      <c r="GR155" s="180">
        <f t="shared" si="295"/>
        <v>0</v>
      </c>
      <c r="GS155" s="41">
        <f t="shared" si="215"/>
        <v>160</v>
      </c>
      <c r="GT155" s="41">
        <f t="shared" si="216"/>
        <v>160</v>
      </c>
      <c r="GU155" s="41">
        <f t="shared" si="217"/>
        <v>160</v>
      </c>
      <c r="GV155" s="41">
        <f t="shared" si="218"/>
        <v>0</v>
      </c>
      <c r="GW155" s="41">
        <f t="shared" si="219"/>
        <v>160</v>
      </c>
      <c r="GX155" s="41">
        <f t="shared" si="220"/>
        <v>0</v>
      </c>
      <c r="GY155" s="180">
        <f t="shared" si="221"/>
        <v>100</v>
      </c>
      <c r="GZ155" s="41">
        <v>138</v>
      </c>
      <c r="HA155" s="32"/>
      <c r="HB155" s="42">
        <f t="shared" si="296"/>
        <v>0</v>
      </c>
      <c r="HC155" s="44"/>
    </row>
    <row r="156" spans="1:211" ht="15" hidden="1" customHeight="1">
      <c r="A156" s="54" t="s">
        <v>321</v>
      </c>
      <c r="B156" s="32" t="s">
        <v>322</v>
      </c>
      <c r="C156" s="31" t="s">
        <v>318</v>
      </c>
      <c r="D156" s="31" t="s">
        <v>1259</v>
      </c>
      <c r="E156" s="31" t="s">
        <v>43</v>
      </c>
      <c r="F156" s="31" t="s">
        <v>152</v>
      </c>
      <c r="G156" s="33">
        <v>0</v>
      </c>
      <c r="H156" s="33">
        <v>0</v>
      </c>
      <c r="I156" s="33">
        <v>0</v>
      </c>
      <c r="J156" s="34">
        <f>IFERROR(VLOOKUP(A156,#REF!,3,0),0)</f>
        <v>0</v>
      </c>
      <c r="K156" s="34">
        <f t="shared" si="118"/>
        <v>0</v>
      </c>
      <c r="L156" s="34">
        <v>0</v>
      </c>
      <c r="M156" s="34">
        <v>0</v>
      </c>
      <c r="N156" s="35">
        <f t="shared" si="119"/>
        <v>0</v>
      </c>
      <c r="O156" s="35">
        <f t="shared" si="120"/>
        <v>0</v>
      </c>
      <c r="P156" s="36">
        <v>0</v>
      </c>
      <c r="Q156" s="36">
        <f t="shared" si="222"/>
        <v>0</v>
      </c>
      <c r="R156" s="36"/>
      <c r="S156" s="37">
        <f ca="1">SUMIF(ROP!$D$6:$H$65536,A156,ROP!$J$6:$J$65536)</f>
        <v>0</v>
      </c>
      <c r="T156" s="37">
        <f>SUMIF(HASIL!$B:$B,APS!$B156&amp;RIGHT(APS!T$9,2),HASIL!$I:$I)</f>
        <v>0</v>
      </c>
      <c r="U156" s="37">
        <f>SUMIF(HASIL!$B:$B,APS!$B156&amp;RIGHT(APS!U$9,2),HASIL!$I:$I)</f>
        <v>0</v>
      </c>
      <c r="V156" s="37">
        <f>SUMIF(HASIL!$B:$B,APS!$B156&amp;RIGHT(APS!V$9,2),HASIL!$I:$I)</f>
        <v>0</v>
      </c>
      <c r="W156" s="37">
        <f>SUMIF(HASIL!$B:$B,APS!$B156&amp;RIGHT(APS!W$9,2),HASIL!$I:$I)</f>
        <v>0</v>
      </c>
      <c r="X156" s="38">
        <f t="shared" si="121"/>
        <v>0</v>
      </c>
      <c r="Y156" s="38">
        <f t="shared" si="122"/>
        <v>0</v>
      </c>
      <c r="Z156" s="39">
        <f t="shared" si="297"/>
        <v>0</v>
      </c>
      <c r="AA156" s="39">
        <f t="shared" si="212"/>
        <v>0</v>
      </c>
      <c r="AB156" s="40">
        <f t="shared" si="298"/>
        <v>0</v>
      </c>
      <c r="AC156" s="27">
        <v>0</v>
      </c>
      <c r="AD156" s="27"/>
      <c r="AE156" s="27"/>
      <c r="AF156" s="27"/>
      <c r="AG156" s="27"/>
      <c r="AH156" s="27"/>
      <c r="AI156" s="324">
        <f>SUMIF('Rekapitulasi Juni'!$D$9:$D$192,APS!$B156,'Rekapitulasi Juni'!$E$9:$E$192)</f>
        <v>0</v>
      </c>
      <c r="AJ156" s="324">
        <f>SUMIF('Rekapitulasi Juni'!$D$9:$D$192,APS!$B156,'Rekapitulasi Juni'!$F$9:$F$192)</f>
        <v>0</v>
      </c>
      <c r="AK156" s="324">
        <f>SUMIF('Rekapitulasi Juni'!$D$9:$D$192,APS!$B156,'Rekapitulasi Juni'!$K$9:$K$192)</f>
        <v>0</v>
      </c>
      <c r="AL156" s="325">
        <f t="shared" si="223"/>
        <v>0</v>
      </c>
      <c r="AM156" s="325">
        <f t="shared" si="224"/>
        <v>0</v>
      </c>
      <c r="AN156" s="27"/>
      <c r="AO156" s="324">
        <f>SUMIF('Rekapitulasi Juni'!$U$9:$U$192,APS!$B156,'Rekapitulasi Juni'!$V$9:$V$192)</f>
        <v>0</v>
      </c>
      <c r="AP156" s="324">
        <f>SUMIF('Rekapitulasi Juni'!$U$9:$U$192,APS!$B156,'Rekapitulasi Juni'!$W$9:$W$192)</f>
        <v>0</v>
      </c>
      <c r="AQ156" s="27"/>
      <c r="AR156" s="325">
        <f t="shared" si="225"/>
        <v>0</v>
      </c>
      <c r="AS156" s="325">
        <f t="shared" si="226"/>
        <v>0</v>
      </c>
      <c r="AT156" s="27"/>
      <c r="AU156" s="324">
        <f>SUMIF('Rekapitulasi Juni'!$AL$9:$AL$192,APS!$B156,'Rekapitulasi Juni'!$AM$9:$AM$192)</f>
        <v>0</v>
      </c>
      <c r="AV156" s="324">
        <f>SUMIF('Rekapitulasi Juni'!$AL$9:$AL$192,APS!$B156,'Rekapitulasi Juni'!$AN$9:$AN$192)</f>
        <v>0</v>
      </c>
      <c r="AW156" s="27"/>
      <c r="AX156" s="325">
        <f t="shared" si="227"/>
        <v>0</v>
      </c>
      <c r="AY156" s="325">
        <f t="shared" si="228"/>
        <v>0</v>
      </c>
      <c r="AZ156" s="41">
        <f t="shared" si="229"/>
        <v>0</v>
      </c>
      <c r="BA156" s="41">
        <f t="shared" si="230"/>
        <v>0</v>
      </c>
      <c r="BB156" s="41">
        <f t="shared" si="231"/>
        <v>0</v>
      </c>
      <c r="BC156" s="41">
        <f t="shared" si="232"/>
        <v>0</v>
      </c>
      <c r="BD156" s="41">
        <f t="shared" si="233"/>
        <v>0</v>
      </c>
      <c r="BE156" s="41">
        <f t="shared" si="234"/>
        <v>0</v>
      </c>
      <c r="BF156" s="180">
        <f t="shared" si="235"/>
        <v>0</v>
      </c>
      <c r="BG156" s="27">
        <v>0</v>
      </c>
      <c r="BH156" s="27"/>
      <c r="BI156" s="324">
        <f>SUMIF('Rekapitulasi Juni'!$D$214:$D$393,APS!$B156,'Rekapitulasi Juni'!$E$214:$E$393)</f>
        <v>0</v>
      </c>
      <c r="BJ156" s="324">
        <f>SUMIF('Rekapitulasi Juni'!$D$214:$D$393,APS!$B156,'Rekapitulasi Juni'!$F$214:$F$393)</f>
        <v>0</v>
      </c>
      <c r="BK156" s="27"/>
      <c r="BL156" s="325">
        <f t="shared" si="236"/>
        <v>0</v>
      </c>
      <c r="BM156" s="325">
        <f t="shared" si="237"/>
        <v>0</v>
      </c>
      <c r="BN156" s="27"/>
      <c r="BO156" s="324">
        <f>SUMIF('Rekapitulasi Juni'!$U$214:$U$393,APS!$B156,'Rekapitulasi Juni'!$V$214:$V$393)</f>
        <v>0</v>
      </c>
      <c r="BP156" s="324">
        <f>SUMIF('Rekapitulasi Juni'!$U$214:$U$393,APS!$B156,'Rekapitulasi Juni'!$W$214:$W$393)</f>
        <v>0</v>
      </c>
      <c r="BQ156" s="27"/>
      <c r="BR156" s="325">
        <f t="shared" si="238"/>
        <v>0</v>
      </c>
      <c r="BS156" s="325">
        <f t="shared" si="239"/>
        <v>0</v>
      </c>
      <c r="BT156" s="27"/>
      <c r="BU156" s="324">
        <f>SUMIF('Rekapitulasi Juni'!$AL$214:$AL$393,APS!$B156,'Rekapitulasi Juni'!$AM$214:$AM$393)</f>
        <v>0</v>
      </c>
      <c r="BV156" s="324">
        <f>SUMIF('Rekapitulasi Juni'!$AL$214:$AL$393,APS!$B156,'Rekapitulasi Juni'!$AN$214:$AN$393)</f>
        <v>0</v>
      </c>
      <c r="BW156" s="27"/>
      <c r="BX156" s="325">
        <f t="shared" si="240"/>
        <v>0</v>
      </c>
      <c r="BY156" s="325">
        <f t="shared" si="241"/>
        <v>0</v>
      </c>
      <c r="BZ156" s="27"/>
      <c r="CA156" s="324">
        <f>SUMIF('Rekapitulasi Juni'!$BA$214:$BA$393,APS!$B156,'Rekapitulasi Juni'!$BB$214:$BB$393)</f>
        <v>0</v>
      </c>
      <c r="CB156" s="324">
        <f>SUMIF('Rekapitulasi Juni'!$BA$214:$BA$393,APS!$B156,'Rekapitulasi Juni'!$BC$214:$BC$393)</f>
        <v>0</v>
      </c>
      <c r="CC156" s="27"/>
      <c r="CD156" s="325">
        <f t="shared" si="242"/>
        <v>0</v>
      </c>
      <c r="CE156" s="325">
        <f t="shared" si="243"/>
        <v>0</v>
      </c>
      <c r="CF156" s="27"/>
      <c r="CG156" s="324">
        <f>SUMIF('Rekapitulasi Juni'!$BP$214:$BP$393,APS!$B156,'Rekapitulasi Juni'!$BQ$214:$BQ$393)</f>
        <v>0</v>
      </c>
      <c r="CH156" s="324">
        <f>SUMIF('Rekapitulasi Juni'!$BP$214:$BP$393,APS!$B156,'Rekapitulasi Juni'!$BR$214:$BR$393)</f>
        <v>0</v>
      </c>
      <c r="CI156" s="27"/>
      <c r="CJ156" s="325">
        <f t="shared" si="244"/>
        <v>0</v>
      </c>
      <c r="CK156" s="325">
        <f t="shared" si="245"/>
        <v>0</v>
      </c>
      <c r="CL156" s="41">
        <f t="shared" si="246"/>
        <v>0</v>
      </c>
      <c r="CM156" s="41">
        <f t="shared" si="247"/>
        <v>0</v>
      </c>
      <c r="CN156" s="41">
        <f t="shared" si="248"/>
        <v>0</v>
      </c>
      <c r="CO156" s="41">
        <f t="shared" si="249"/>
        <v>0</v>
      </c>
      <c r="CP156" s="41">
        <f t="shared" si="250"/>
        <v>0</v>
      </c>
      <c r="CQ156" s="41">
        <f t="shared" si="251"/>
        <v>0</v>
      </c>
      <c r="CR156" s="180">
        <f t="shared" si="252"/>
        <v>0</v>
      </c>
      <c r="CS156" s="27">
        <v>0</v>
      </c>
      <c r="CT156" s="27"/>
      <c r="CU156" s="324">
        <f>SUMIF('Rekapitulasi Juni'!$D$410:$D$588,APS!$B156,'Rekapitulasi Juni'!$E$410:$E$588)</f>
        <v>0</v>
      </c>
      <c r="CV156" s="324">
        <f>SUMIF('Rekapitulasi Juni'!$D$410:$D$588,APS!$B156,'Rekapitulasi Juni'!$F$410:$F$588)</f>
        <v>0</v>
      </c>
      <c r="CW156" s="27"/>
      <c r="CX156" s="325">
        <f t="shared" si="253"/>
        <v>0</v>
      </c>
      <c r="CY156" s="325">
        <f t="shared" si="254"/>
        <v>0</v>
      </c>
      <c r="CZ156" s="27"/>
      <c r="DA156" s="324">
        <f>SUMIF('Rekapitulasi Juni'!$U$410:$U$588,APS!$B156,'Rekapitulasi Juni'!$V$410:$V$588)</f>
        <v>0</v>
      </c>
      <c r="DB156" s="324">
        <f>SUMIF('Rekapitulasi Juni'!$U$410:$U$588,APS!$B156,'Rekapitulasi Juni'!$W$410:$W$588)</f>
        <v>0</v>
      </c>
      <c r="DC156" s="27"/>
      <c r="DD156" s="325">
        <f t="shared" si="255"/>
        <v>0</v>
      </c>
      <c r="DE156" s="325">
        <f t="shared" si="256"/>
        <v>0</v>
      </c>
      <c r="DF156" s="27"/>
      <c r="DG156" s="324">
        <f>SUMIF('Rekapitulasi Juni'!$AL$410:$AL$588,APS!$B156,'Rekapitulasi Juni'!$AM$410:$AM$588)</f>
        <v>0</v>
      </c>
      <c r="DH156" s="324">
        <f>SUMIF('Rekapitulasi Juni'!$AL$410:$AL$588,APS!$B156,'Rekapitulasi Juni'!$AN$410:$AN$588)</f>
        <v>0</v>
      </c>
      <c r="DI156" s="27"/>
      <c r="DJ156" s="325">
        <f t="shared" si="257"/>
        <v>0</v>
      </c>
      <c r="DK156" s="325">
        <f t="shared" si="258"/>
        <v>0</v>
      </c>
      <c r="DL156" s="27"/>
      <c r="DM156" s="324">
        <f>SUMIF('Rekapitulasi Juni'!$BA$410:$BA$588,APS!$B156,'Rekapitulasi Juni'!$BB$410:$BB$588)</f>
        <v>0</v>
      </c>
      <c r="DN156" s="324">
        <f>SUMIF('Rekapitulasi Juni'!$BA$410:$BA$588,APS!$B156,'Rekapitulasi Juni'!$BC$410:$BC$588)</f>
        <v>0</v>
      </c>
      <c r="DO156" s="324">
        <f>SUMIF('Rekapitulasi Juni'!$BA$410:$BA$588,APS!$B156,'Rekapitulasi Juni'!$BF$410:$BF$588)</f>
        <v>0</v>
      </c>
      <c r="DP156" s="325">
        <f t="shared" si="259"/>
        <v>0</v>
      </c>
      <c r="DQ156" s="325">
        <f t="shared" si="260"/>
        <v>0</v>
      </c>
      <c r="DR156" s="27"/>
      <c r="DS156" s="324">
        <f>SUMIF('Rekapitulasi Juni'!$BP$410:$BP$588,APS!$B156,'Rekapitulasi Juni'!$BQ$410:$BQ$588)</f>
        <v>0</v>
      </c>
      <c r="DT156" s="324">
        <f>SUMIF('Rekapitulasi Juni'!$BP$410:$BP$588,APS!$B156,'Rekapitulasi Juni'!$BR$410:$BR$588)</f>
        <v>0</v>
      </c>
      <c r="DU156" s="27"/>
      <c r="DV156" s="325">
        <f t="shared" si="261"/>
        <v>0</v>
      </c>
      <c r="DW156" s="325">
        <f t="shared" si="262"/>
        <v>0</v>
      </c>
      <c r="DX156" s="41">
        <f t="shared" si="263"/>
        <v>0</v>
      </c>
      <c r="DY156" s="41">
        <f t="shared" si="264"/>
        <v>0</v>
      </c>
      <c r="DZ156" s="41">
        <f t="shared" si="265"/>
        <v>0</v>
      </c>
      <c r="EA156" s="41">
        <f t="shared" si="266"/>
        <v>0</v>
      </c>
      <c r="EB156" s="41">
        <f t="shared" si="267"/>
        <v>0</v>
      </c>
      <c r="EC156" s="41">
        <f t="shared" si="268"/>
        <v>0</v>
      </c>
      <c r="ED156" s="180">
        <f t="shared" si="269"/>
        <v>0</v>
      </c>
      <c r="EE156" s="27">
        <v>0</v>
      </c>
      <c r="EF156" s="27"/>
      <c r="EG156" s="324">
        <f>SUMIF('Rekapitulasi Juni'!$D$608:$D$786,APS!$B156,'Rekapitulasi Juni'!$E$608:$E$786)</f>
        <v>0</v>
      </c>
      <c r="EH156" s="324">
        <f>SUMIF('Rekapitulasi Juni'!$D$608:$D$786,APS!$B156,'Rekapitulasi Juni'!$F$608:$F$786)</f>
        <v>0</v>
      </c>
      <c r="EI156" s="27"/>
      <c r="EJ156" s="325">
        <f t="shared" si="270"/>
        <v>0</v>
      </c>
      <c r="EK156" s="325">
        <f t="shared" si="271"/>
        <v>0</v>
      </c>
      <c r="EL156" s="27"/>
      <c r="EM156" s="324">
        <f>SUMIF('Rekapitulasi Juni'!$U$608:$U$786,APS!$B156,'Rekapitulasi Juni'!$V$608:$V$786)</f>
        <v>0</v>
      </c>
      <c r="EN156" s="324">
        <f>SUMIF('Rekapitulasi Juni'!$U$608:$U$786,APS!$B156,'Rekapitulasi Juni'!$W$608:$W$786)</f>
        <v>0</v>
      </c>
      <c r="EO156" s="27"/>
      <c r="EP156" s="325">
        <f t="shared" si="272"/>
        <v>0</v>
      </c>
      <c r="EQ156" s="325">
        <f t="shared" si="273"/>
        <v>0</v>
      </c>
      <c r="ER156" s="27"/>
      <c r="ES156" s="324">
        <f>SUMIF('Rekapitulasi Juni'!$AL$608:$AL$786,APS!$B156,'Rekapitulasi Juni'!$AM$608:$AM$786)</f>
        <v>0</v>
      </c>
      <c r="ET156" s="324">
        <f>SUMIF('Rekapitulasi Juni'!$AL$608:$AL$786,APS!$B156,'Rekapitulasi Juni'!$AN$608:$AN$786)</f>
        <v>0</v>
      </c>
      <c r="EU156" s="27"/>
      <c r="EV156" s="325">
        <f t="shared" si="274"/>
        <v>0</v>
      </c>
      <c r="EW156" s="325">
        <f t="shared" si="275"/>
        <v>0</v>
      </c>
      <c r="EX156" s="27"/>
      <c r="EY156" s="324">
        <f>SUMIF('Rekapitulasi Juni'!$BA$608:$BA$786,APS!$B156,'Rekapitulasi Juni'!$BB$608:$BB$786)</f>
        <v>0</v>
      </c>
      <c r="EZ156" s="324">
        <f>SUMIF('Rekapitulasi Juni'!$BA$608:$BA$786,APS!$B156,'Rekapitulasi Juni'!$BC$608:$BC$786)</f>
        <v>0</v>
      </c>
      <c r="FA156" s="324">
        <f>SUMIF('Rekapitulasi Juni'!$BA$608:$BA$786,APS!$B156,'Rekapitulasi Juni'!$BF$608:$BF$786)</f>
        <v>0</v>
      </c>
      <c r="FB156" s="325">
        <f t="shared" si="276"/>
        <v>0</v>
      </c>
      <c r="FC156" s="325">
        <f t="shared" si="277"/>
        <v>0</v>
      </c>
      <c r="FD156" s="27"/>
      <c r="FE156" s="27"/>
      <c r="FF156" s="27"/>
      <c r="FG156" s="27"/>
      <c r="FH156" s="27"/>
      <c r="FI156" s="27"/>
      <c r="FJ156" s="41">
        <f t="shared" si="278"/>
        <v>0</v>
      </c>
      <c r="FK156" s="41">
        <f t="shared" si="279"/>
        <v>0</v>
      </c>
      <c r="FL156" s="41">
        <f t="shared" si="280"/>
        <v>0</v>
      </c>
      <c r="FM156" s="41">
        <f t="shared" si="281"/>
        <v>0</v>
      </c>
      <c r="FN156" s="41">
        <f t="shared" si="282"/>
        <v>0</v>
      </c>
      <c r="FO156" s="41">
        <f t="shared" si="283"/>
        <v>0</v>
      </c>
      <c r="FP156" s="180">
        <f t="shared" si="284"/>
        <v>0</v>
      </c>
      <c r="FQ156" s="27"/>
      <c r="FR156" s="27"/>
      <c r="FS156" s="324">
        <f>SUMIF('Rekapitulasi Juni'!$D$804:$D$984,APS!$B156,'Rekapitulasi Juni'!$E$804:$E$984)</f>
        <v>0</v>
      </c>
      <c r="FT156" s="324">
        <f>SUMIF('Rekapitulasi Juni'!$D$804:$D$984,APS!$B156,'Rekapitulasi Juni'!$F$804:$F$984)</f>
        <v>0</v>
      </c>
      <c r="FU156" s="27"/>
      <c r="FV156" s="325">
        <f t="shared" si="285"/>
        <v>0</v>
      </c>
      <c r="FW156" s="325">
        <f t="shared" si="286"/>
        <v>0</v>
      </c>
      <c r="FX156" s="27"/>
      <c r="FY156" s="324">
        <f>SUMIF('Rekapitulasi Juni'!$U$804:$U$984,APS!$B156,'Rekapitulasi Juni'!$V$804:$V$984)</f>
        <v>0</v>
      </c>
      <c r="FZ156" s="324">
        <f>SUMIF('Rekapitulasi Juni'!$U$804:$U$984,APS!$B156,'Rekapitulasi Juni'!$W$804:$W$984)</f>
        <v>0</v>
      </c>
      <c r="GA156" s="27"/>
      <c r="GB156" s="325">
        <f t="shared" si="287"/>
        <v>0</v>
      </c>
      <c r="GC156" s="325">
        <f t="shared" si="288"/>
        <v>0</v>
      </c>
      <c r="GD156" s="27"/>
      <c r="GE156" s="324">
        <f>SUMIF('Rekapitulasi Juni'!$AL$804:$AL$984,APS!$B156,'Rekapitulasi Juni'!$AM$804:$AM$984)</f>
        <v>0</v>
      </c>
      <c r="GF156" s="324">
        <f>SUMIF('Rekapitulasi Juni'!$AL$804:$AL$984,APS!$B156,'Rekapitulasi Juni'!$AN$804:$AN$984)</f>
        <v>0</v>
      </c>
      <c r="GG156" s="27"/>
      <c r="GH156" s="325">
        <f t="shared" si="213"/>
        <v>0</v>
      </c>
      <c r="GI156" s="325">
        <f t="shared" si="214"/>
        <v>0</v>
      </c>
      <c r="GJ156" s="27"/>
      <c r="GK156" s="27"/>
      <c r="GL156" s="41">
        <f t="shared" si="289"/>
        <v>0</v>
      </c>
      <c r="GM156" s="41">
        <f t="shared" si="290"/>
        <v>0</v>
      </c>
      <c r="GN156" s="41">
        <f t="shared" si="291"/>
        <v>0</v>
      </c>
      <c r="GO156" s="41">
        <f t="shared" si="292"/>
        <v>0</v>
      </c>
      <c r="GP156" s="41">
        <f t="shared" si="293"/>
        <v>0</v>
      </c>
      <c r="GQ156" s="41">
        <f t="shared" si="294"/>
        <v>0</v>
      </c>
      <c r="GR156" s="180">
        <f t="shared" si="295"/>
        <v>0</v>
      </c>
      <c r="GS156" s="41">
        <f t="shared" si="215"/>
        <v>0</v>
      </c>
      <c r="GT156" s="41">
        <f t="shared" si="216"/>
        <v>0</v>
      </c>
      <c r="GU156" s="41">
        <f t="shared" si="217"/>
        <v>0</v>
      </c>
      <c r="GV156" s="41">
        <f t="shared" si="218"/>
        <v>0</v>
      </c>
      <c r="GW156" s="41">
        <f t="shared" si="219"/>
        <v>0</v>
      </c>
      <c r="GX156" s="41">
        <f t="shared" si="220"/>
        <v>0</v>
      </c>
      <c r="GY156" s="180">
        <f t="shared" si="221"/>
        <v>0</v>
      </c>
      <c r="GZ156" s="41">
        <v>139</v>
      </c>
      <c r="HA156" s="32"/>
      <c r="HB156" s="42">
        <f t="shared" si="296"/>
        <v>0</v>
      </c>
      <c r="HC156" s="44"/>
    </row>
    <row r="157" spans="1:211" ht="15" hidden="1" customHeight="1">
      <c r="A157" s="55" t="s">
        <v>323</v>
      </c>
      <c r="B157" s="32" t="s">
        <v>324</v>
      </c>
      <c r="C157" s="31" t="s">
        <v>318</v>
      </c>
      <c r="D157" s="31" t="s">
        <v>1259</v>
      </c>
      <c r="E157" s="31" t="s">
        <v>43</v>
      </c>
      <c r="F157" s="31" t="s">
        <v>152</v>
      </c>
      <c r="G157" s="33">
        <v>0</v>
      </c>
      <c r="H157" s="33">
        <v>0</v>
      </c>
      <c r="I157" s="33">
        <v>0</v>
      </c>
      <c r="J157" s="34">
        <f>IFERROR(VLOOKUP(A157,#REF!,3,0),0)</f>
        <v>0</v>
      </c>
      <c r="K157" s="34">
        <f t="shared" si="118"/>
        <v>0</v>
      </c>
      <c r="L157" s="34">
        <v>0</v>
      </c>
      <c r="M157" s="34">
        <v>0</v>
      </c>
      <c r="N157" s="35">
        <f t="shared" si="119"/>
        <v>0</v>
      </c>
      <c r="O157" s="35">
        <f t="shared" si="120"/>
        <v>0</v>
      </c>
      <c r="P157" s="36">
        <v>0</v>
      </c>
      <c r="Q157" s="36">
        <f t="shared" si="222"/>
        <v>0</v>
      </c>
      <c r="R157" s="36"/>
      <c r="S157" s="37">
        <f ca="1">SUMIF(ROP!$D$6:$H$65536,A157,ROP!$J$6:$J$65536)</f>
        <v>0</v>
      </c>
      <c r="T157" s="37">
        <f>SUMIF(HASIL!$B:$B,APS!$B157&amp;RIGHT(APS!T$9,2),HASIL!$I:$I)</f>
        <v>0</v>
      </c>
      <c r="U157" s="37">
        <f>SUMIF(HASIL!$B:$B,APS!$B157&amp;RIGHT(APS!U$9,2),HASIL!$I:$I)</f>
        <v>0</v>
      </c>
      <c r="V157" s="37">
        <f>SUMIF(HASIL!$B:$B,APS!$B157&amp;RIGHT(APS!V$9,2),HASIL!$I:$I)</f>
        <v>0</v>
      </c>
      <c r="W157" s="37">
        <f>SUMIF(HASIL!$B:$B,APS!$B157&amp;RIGHT(APS!W$9,2),HASIL!$I:$I)</f>
        <v>0</v>
      </c>
      <c r="X157" s="38">
        <f t="shared" si="121"/>
        <v>0</v>
      </c>
      <c r="Y157" s="38">
        <f t="shared" si="122"/>
        <v>0</v>
      </c>
      <c r="Z157" s="39">
        <f t="shared" si="297"/>
        <v>0</v>
      </c>
      <c r="AA157" s="39">
        <f t="shared" si="212"/>
        <v>0</v>
      </c>
      <c r="AB157" s="40">
        <f t="shared" si="298"/>
        <v>0</v>
      </c>
      <c r="AC157" s="27">
        <v>0</v>
      </c>
      <c r="AD157" s="27"/>
      <c r="AE157" s="27"/>
      <c r="AF157" s="27"/>
      <c r="AG157" s="27"/>
      <c r="AH157" s="27"/>
      <c r="AI157" s="324">
        <f>SUMIF('Rekapitulasi Juni'!$D$9:$D$192,APS!$B157,'Rekapitulasi Juni'!$E$9:$E$192)</f>
        <v>0</v>
      </c>
      <c r="AJ157" s="324">
        <f>SUMIF('Rekapitulasi Juni'!$D$9:$D$192,APS!$B157,'Rekapitulasi Juni'!$F$9:$F$192)</f>
        <v>0</v>
      </c>
      <c r="AK157" s="324">
        <f>SUMIF('Rekapitulasi Juni'!$D$9:$D$192,APS!$B157,'Rekapitulasi Juni'!$K$9:$K$192)</f>
        <v>0</v>
      </c>
      <c r="AL157" s="325">
        <f t="shared" si="223"/>
        <v>0</v>
      </c>
      <c r="AM157" s="325">
        <f t="shared" si="224"/>
        <v>0</v>
      </c>
      <c r="AN157" s="27"/>
      <c r="AO157" s="324">
        <f>SUMIF('Rekapitulasi Juni'!$U$9:$U$192,APS!$B157,'Rekapitulasi Juni'!$V$9:$V$192)</f>
        <v>0</v>
      </c>
      <c r="AP157" s="324">
        <f>SUMIF('Rekapitulasi Juni'!$U$9:$U$192,APS!$B157,'Rekapitulasi Juni'!$W$9:$W$192)</f>
        <v>0</v>
      </c>
      <c r="AQ157" s="27"/>
      <c r="AR157" s="325">
        <f t="shared" si="225"/>
        <v>0</v>
      </c>
      <c r="AS157" s="325">
        <f t="shared" si="226"/>
        <v>0</v>
      </c>
      <c r="AT157" s="27"/>
      <c r="AU157" s="324">
        <f>SUMIF('Rekapitulasi Juni'!$AL$9:$AL$192,APS!$B157,'Rekapitulasi Juni'!$AM$9:$AM$192)</f>
        <v>0</v>
      </c>
      <c r="AV157" s="324">
        <f>SUMIF('Rekapitulasi Juni'!$AL$9:$AL$192,APS!$B157,'Rekapitulasi Juni'!$AN$9:$AN$192)</f>
        <v>0</v>
      </c>
      <c r="AW157" s="27"/>
      <c r="AX157" s="325">
        <f t="shared" si="227"/>
        <v>0</v>
      </c>
      <c r="AY157" s="325">
        <f t="shared" si="228"/>
        <v>0</v>
      </c>
      <c r="AZ157" s="41">
        <f t="shared" si="229"/>
        <v>0</v>
      </c>
      <c r="BA157" s="41">
        <f t="shared" si="230"/>
        <v>0</v>
      </c>
      <c r="BB157" s="41">
        <f t="shared" si="231"/>
        <v>0</v>
      </c>
      <c r="BC157" s="41">
        <f t="shared" si="232"/>
        <v>0</v>
      </c>
      <c r="BD157" s="41">
        <f t="shared" si="233"/>
        <v>0</v>
      </c>
      <c r="BE157" s="41">
        <f t="shared" si="234"/>
        <v>0</v>
      </c>
      <c r="BF157" s="180">
        <f t="shared" si="235"/>
        <v>0</v>
      </c>
      <c r="BG157" s="27">
        <v>0</v>
      </c>
      <c r="BH157" s="27"/>
      <c r="BI157" s="324">
        <f>SUMIF('Rekapitulasi Juni'!$D$214:$D$393,APS!$B157,'Rekapitulasi Juni'!$E$214:$E$393)</f>
        <v>0</v>
      </c>
      <c r="BJ157" s="324">
        <f>SUMIF('Rekapitulasi Juni'!$D$214:$D$393,APS!$B157,'Rekapitulasi Juni'!$F$214:$F$393)</f>
        <v>0</v>
      </c>
      <c r="BK157" s="27"/>
      <c r="BL157" s="325">
        <f t="shared" si="236"/>
        <v>0</v>
      </c>
      <c r="BM157" s="325">
        <f t="shared" si="237"/>
        <v>0</v>
      </c>
      <c r="BN157" s="27"/>
      <c r="BO157" s="324">
        <f>SUMIF('Rekapitulasi Juni'!$U$214:$U$393,APS!$B157,'Rekapitulasi Juni'!$V$214:$V$393)</f>
        <v>0</v>
      </c>
      <c r="BP157" s="324">
        <f>SUMIF('Rekapitulasi Juni'!$U$214:$U$393,APS!$B157,'Rekapitulasi Juni'!$W$214:$W$393)</f>
        <v>0</v>
      </c>
      <c r="BQ157" s="27"/>
      <c r="BR157" s="325">
        <f t="shared" si="238"/>
        <v>0</v>
      </c>
      <c r="BS157" s="325">
        <f t="shared" si="239"/>
        <v>0</v>
      </c>
      <c r="BT157" s="27"/>
      <c r="BU157" s="324">
        <f>SUMIF('Rekapitulasi Juni'!$AL$214:$AL$393,APS!$B157,'Rekapitulasi Juni'!$AM$214:$AM$393)</f>
        <v>0</v>
      </c>
      <c r="BV157" s="324">
        <f>SUMIF('Rekapitulasi Juni'!$AL$214:$AL$393,APS!$B157,'Rekapitulasi Juni'!$AN$214:$AN$393)</f>
        <v>0</v>
      </c>
      <c r="BW157" s="27"/>
      <c r="BX157" s="325">
        <f t="shared" si="240"/>
        <v>0</v>
      </c>
      <c r="BY157" s="325">
        <f t="shared" si="241"/>
        <v>0</v>
      </c>
      <c r="BZ157" s="27"/>
      <c r="CA157" s="324">
        <f>SUMIF('Rekapitulasi Juni'!$BA$214:$BA$393,APS!$B157,'Rekapitulasi Juni'!$BB$214:$BB$393)</f>
        <v>0</v>
      </c>
      <c r="CB157" s="324">
        <f>SUMIF('Rekapitulasi Juni'!$BA$214:$BA$393,APS!$B157,'Rekapitulasi Juni'!$BC$214:$BC$393)</f>
        <v>0</v>
      </c>
      <c r="CC157" s="27"/>
      <c r="CD157" s="325">
        <f t="shared" si="242"/>
        <v>0</v>
      </c>
      <c r="CE157" s="325">
        <f t="shared" si="243"/>
        <v>0</v>
      </c>
      <c r="CF157" s="27"/>
      <c r="CG157" s="324">
        <f>SUMIF('Rekapitulasi Juni'!$BP$214:$BP$393,APS!$B157,'Rekapitulasi Juni'!$BQ$214:$BQ$393)</f>
        <v>0</v>
      </c>
      <c r="CH157" s="324">
        <f>SUMIF('Rekapitulasi Juni'!$BP$214:$BP$393,APS!$B157,'Rekapitulasi Juni'!$BR$214:$BR$393)</f>
        <v>0</v>
      </c>
      <c r="CI157" s="27"/>
      <c r="CJ157" s="325">
        <f t="shared" si="244"/>
        <v>0</v>
      </c>
      <c r="CK157" s="325">
        <f t="shared" si="245"/>
        <v>0</v>
      </c>
      <c r="CL157" s="41">
        <f t="shared" si="246"/>
        <v>0</v>
      </c>
      <c r="CM157" s="41">
        <f t="shared" si="247"/>
        <v>0</v>
      </c>
      <c r="CN157" s="41">
        <f t="shared" si="248"/>
        <v>0</v>
      </c>
      <c r="CO157" s="41">
        <f t="shared" si="249"/>
        <v>0</v>
      </c>
      <c r="CP157" s="41">
        <f t="shared" si="250"/>
        <v>0</v>
      </c>
      <c r="CQ157" s="41">
        <f t="shared" si="251"/>
        <v>0</v>
      </c>
      <c r="CR157" s="180">
        <f t="shared" si="252"/>
        <v>0</v>
      </c>
      <c r="CS157" s="27">
        <v>0</v>
      </c>
      <c r="CT157" s="27"/>
      <c r="CU157" s="324">
        <f>SUMIF('Rekapitulasi Juni'!$D$410:$D$588,APS!$B157,'Rekapitulasi Juni'!$E$410:$E$588)</f>
        <v>0</v>
      </c>
      <c r="CV157" s="324">
        <f>SUMIF('Rekapitulasi Juni'!$D$410:$D$588,APS!$B157,'Rekapitulasi Juni'!$F$410:$F$588)</f>
        <v>0</v>
      </c>
      <c r="CW157" s="27"/>
      <c r="CX157" s="325">
        <f t="shared" si="253"/>
        <v>0</v>
      </c>
      <c r="CY157" s="325">
        <f t="shared" si="254"/>
        <v>0</v>
      </c>
      <c r="CZ157" s="27"/>
      <c r="DA157" s="324">
        <f>SUMIF('Rekapitulasi Juni'!$U$410:$U$588,APS!$B157,'Rekapitulasi Juni'!$V$410:$V$588)</f>
        <v>0</v>
      </c>
      <c r="DB157" s="324">
        <f>SUMIF('Rekapitulasi Juni'!$U$410:$U$588,APS!$B157,'Rekapitulasi Juni'!$W$410:$W$588)</f>
        <v>0</v>
      </c>
      <c r="DC157" s="27"/>
      <c r="DD157" s="325">
        <f t="shared" si="255"/>
        <v>0</v>
      </c>
      <c r="DE157" s="325">
        <f t="shared" si="256"/>
        <v>0</v>
      </c>
      <c r="DF157" s="27"/>
      <c r="DG157" s="324">
        <f>SUMIF('Rekapitulasi Juni'!$AL$410:$AL$588,APS!$B157,'Rekapitulasi Juni'!$AM$410:$AM$588)</f>
        <v>0</v>
      </c>
      <c r="DH157" s="324">
        <f>SUMIF('Rekapitulasi Juni'!$AL$410:$AL$588,APS!$B157,'Rekapitulasi Juni'!$AN$410:$AN$588)</f>
        <v>0</v>
      </c>
      <c r="DI157" s="27"/>
      <c r="DJ157" s="325">
        <f t="shared" si="257"/>
        <v>0</v>
      </c>
      <c r="DK157" s="325">
        <f t="shared" si="258"/>
        <v>0</v>
      </c>
      <c r="DL157" s="27"/>
      <c r="DM157" s="324">
        <f>SUMIF('Rekapitulasi Juni'!$BA$410:$BA$588,APS!$B157,'Rekapitulasi Juni'!$BB$410:$BB$588)</f>
        <v>0</v>
      </c>
      <c r="DN157" s="324">
        <f>SUMIF('Rekapitulasi Juni'!$BA$410:$BA$588,APS!$B157,'Rekapitulasi Juni'!$BC$410:$BC$588)</f>
        <v>0</v>
      </c>
      <c r="DO157" s="324">
        <f>SUMIF('Rekapitulasi Juni'!$BA$410:$BA$588,APS!$B157,'Rekapitulasi Juni'!$BF$410:$BF$588)</f>
        <v>0</v>
      </c>
      <c r="DP157" s="325">
        <f t="shared" si="259"/>
        <v>0</v>
      </c>
      <c r="DQ157" s="325">
        <f t="shared" si="260"/>
        <v>0</v>
      </c>
      <c r="DR157" s="27"/>
      <c r="DS157" s="324">
        <f>SUMIF('Rekapitulasi Juni'!$BP$410:$BP$588,APS!$B157,'Rekapitulasi Juni'!$BQ$410:$BQ$588)</f>
        <v>0</v>
      </c>
      <c r="DT157" s="324">
        <f>SUMIF('Rekapitulasi Juni'!$BP$410:$BP$588,APS!$B157,'Rekapitulasi Juni'!$BR$410:$BR$588)</f>
        <v>0</v>
      </c>
      <c r="DU157" s="27"/>
      <c r="DV157" s="325">
        <f t="shared" si="261"/>
        <v>0</v>
      </c>
      <c r="DW157" s="325">
        <f t="shared" si="262"/>
        <v>0</v>
      </c>
      <c r="DX157" s="41">
        <f t="shared" si="263"/>
        <v>0</v>
      </c>
      <c r="DY157" s="41">
        <f t="shared" si="264"/>
        <v>0</v>
      </c>
      <c r="DZ157" s="41">
        <f t="shared" si="265"/>
        <v>0</v>
      </c>
      <c r="EA157" s="41">
        <f t="shared" si="266"/>
        <v>0</v>
      </c>
      <c r="EB157" s="41">
        <f t="shared" si="267"/>
        <v>0</v>
      </c>
      <c r="EC157" s="41">
        <f t="shared" si="268"/>
        <v>0</v>
      </c>
      <c r="ED157" s="180">
        <f t="shared" si="269"/>
        <v>0</v>
      </c>
      <c r="EE157" s="27">
        <v>0</v>
      </c>
      <c r="EF157" s="27"/>
      <c r="EG157" s="324">
        <f>SUMIF('Rekapitulasi Juni'!$D$608:$D$786,APS!$B157,'Rekapitulasi Juni'!$E$608:$E$786)</f>
        <v>0</v>
      </c>
      <c r="EH157" s="324">
        <f>SUMIF('Rekapitulasi Juni'!$D$608:$D$786,APS!$B157,'Rekapitulasi Juni'!$F$608:$F$786)</f>
        <v>0</v>
      </c>
      <c r="EI157" s="27"/>
      <c r="EJ157" s="325">
        <f t="shared" si="270"/>
        <v>0</v>
      </c>
      <c r="EK157" s="325">
        <f t="shared" si="271"/>
        <v>0</v>
      </c>
      <c r="EL157" s="27"/>
      <c r="EM157" s="324">
        <f>SUMIF('Rekapitulasi Juni'!$U$608:$U$786,APS!$B157,'Rekapitulasi Juni'!$V$608:$V$786)</f>
        <v>0</v>
      </c>
      <c r="EN157" s="324">
        <f>SUMIF('Rekapitulasi Juni'!$U$608:$U$786,APS!$B157,'Rekapitulasi Juni'!$W$608:$W$786)</f>
        <v>0</v>
      </c>
      <c r="EO157" s="27"/>
      <c r="EP157" s="325">
        <f t="shared" si="272"/>
        <v>0</v>
      </c>
      <c r="EQ157" s="325">
        <f t="shared" si="273"/>
        <v>0</v>
      </c>
      <c r="ER157" s="27"/>
      <c r="ES157" s="324">
        <f>SUMIF('Rekapitulasi Juni'!$AL$608:$AL$786,APS!$B157,'Rekapitulasi Juni'!$AM$608:$AM$786)</f>
        <v>0</v>
      </c>
      <c r="ET157" s="324">
        <f>SUMIF('Rekapitulasi Juni'!$AL$608:$AL$786,APS!$B157,'Rekapitulasi Juni'!$AN$608:$AN$786)</f>
        <v>0</v>
      </c>
      <c r="EU157" s="27"/>
      <c r="EV157" s="325">
        <f t="shared" si="274"/>
        <v>0</v>
      </c>
      <c r="EW157" s="325">
        <f t="shared" si="275"/>
        <v>0</v>
      </c>
      <c r="EX157" s="27"/>
      <c r="EY157" s="324">
        <f>SUMIF('Rekapitulasi Juni'!$BA$608:$BA$786,APS!$B157,'Rekapitulasi Juni'!$BB$608:$BB$786)</f>
        <v>0</v>
      </c>
      <c r="EZ157" s="324">
        <f>SUMIF('Rekapitulasi Juni'!$BA$608:$BA$786,APS!$B157,'Rekapitulasi Juni'!$BC$608:$BC$786)</f>
        <v>0</v>
      </c>
      <c r="FA157" s="324">
        <f>SUMIF('Rekapitulasi Juni'!$BA$608:$BA$786,APS!$B157,'Rekapitulasi Juni'!$BF$608:$BF$786)</f>
        <v>0</v>
      </c>
      <c r="FB157" s="325">
        <f t="shared" si="276"/>
        <v>0</v>
      </c>
      <c r="FC157" s="325">
        <f t="shared" si="277"/>
        <v>0</v>
      </c>
      <c r="FD157" s="27"/>
      <c r="FE157" s="27"/>
      <c r="FF157" s="27"/>
      <c r="FG157" s="27"/>
      <c r="FH157" s="27"/>
      <c r="FI157" s="27"/>
      <c r="FJ157" s="41">
        <f t="shared" si="278"/>
        <v>0</v>
      </c>
      <c r="FK157" s="41">
        <f t="shared" si="279"/>
        <v>0</v>
      </c>
      <c r="FL157" s="41">
        <f t="shared" si="280"/>
        <v>0</v>
      </c>
      <c r="FM157" s="41">
        <f t="shared" si="281"/>
        <v>0</v>
      </c>
      <c r="FN157" s="41">
        <f t="shared" si="282"/>
        <v>0</v>
      </c>
      <c r="FO157" s="41">
        <f t="shared" si="283"/>
        <v>0</v>
      </c>
      <c r="FP157" s="180">
        <f t="shared" si="284"/>
        <v>0</v>
      </c>
      <c r="FQ157" s="27"/>
      <c r="FR157" s="27"/>
      <c r="FS157" s="324">
        <f>SUMIF('Rekapitulasi Juni'!$D$804:$D$984,APS!$B157,'Rekapitulasi Juni'!$E$804:$E$984)</f>
        <v>0</v>
      </c>
      <c r="FT157" s="324">
        <f>SUMIF('Rekapitulasi Juni'!$D$804:$D$984,APS!$B157,'Rekapitulasi Juni'!$F$804:$F$984)</f>
        <v>0</v>
      </c>
      <c r="FU157" s="27"/>
      <c r="FV157" s="325">
        <f t="shared" si="285"/>
        <v>0</v>
      </c>
      <c r="FW157" s="325">
        <f t="shared" si="286"/>
        <v>0</v>
      </c>
      <c r="FX157" s="27"/>
      <c r="FY157" s="324">
        <f>SUMIF('Rekapitulasi Juni'!$U$804:$U$984,APS!$B157,'Rekapitulasi Juni'!$V$804:$V$984)</f>
        <v>0</v>
      </c>
      <c r="FZ157" s="324">
        <f>SUMIF('Rekapitulasi Juni'!$U$804:$U$984,APS!$B157,'Rekapitulasi Juni'!$W$804:$W$984)</f>
        <v>0</v>
      </c>
      <c r="GA157" s="27"/>
      <c r="GB157" s="325">
        <f t="shared" si="287"/>
        <v>0</v>
      </c>
      <c r="GC157" s="325">
        <f t="shared" si="288"/>
        <v>0</v>
      </c>
      <c r="GD157" s="27"/>
      <c r="GE157" s="324">
        <f>SUMIF('Rekapitulasi Juni'!$AL$804:$AL$984,APS!$B157,'Rekapitulasi Juni'!$AM$804:$AM$984)</f>
        <v>0</v>
      </c>
      <c r="GF157" s="324">
        <f>SUMIF('Rekapitulasi Juni'!$AL$804:$AL$984,APS!$B157,'Rekapitulasi Juni'!$AN$804:$AN$984)</f>
        <v>0</v>
      </c>
      <c r="GG157" s="27"/>
      <c r="GH157" s="325">
        <f t="shared" si="213"/>
        <v>0</v>
      </c>
      <c r="GI157" s="325">
        <f t="shared" si="214"/>
        <v>0</v>
      </c>
      <c r="GJ157" s="27"/>
      <c r="GK157" s="27"/>
      <c r="GL157" s="41">
        <f t="shared" si="289"/>
        <v>0</v>
      </c>
      <c r="GM157" s="41">
        <f t="shared" si="290"/>
        <v>0</v>
      </c>
      <c r="GN157" s="41">
        <f t="shared" si="291"/>
        <v>0</v>
      </c>
      <c r="GO157" s="41">
        <f t="shared" si="292"/>
        <v>0</v>
      </c>
      <c r="GP157" s="41">
        <f t="shared" si="293"/>
        <v>0</v>
      </c>
      <c r="GQ157" s="41">
        <f t="shared" si="294"/>
        <v>0</v>
      </c>
      <c r="GR157" s="180">
        <f t="shared" si="295"/>
        <v>0</v>
      </c>
      <c r="GS157" s="41">
        <f t="shared" si="215"/>
        <v>0</v>
      </c>
      <c r="GT157" s="41">
        <f t="shared" si="216"/>
        <v>0</v>
      </c>
      <c r="GU157" s="41">
        <f t="shared" si="217"/>
        <v>0</v>
      </c>
      <c r="GV157" s="41">
        <f t="shared" si="218"/>
        <v>0</v>
      </c>
      <c r="GW157" s="41">
        <f t="shared" si="219"/>
        <v>0</v>
      </c>
      <c r="GX157" s="41">
        <f t="shared" si="220"/>
        <v>0</v>
      </c>
      <c r="GY157" s="180">
        <f t="shared" si="221"/>
        <v>0</v>
      </c>
      <c r="GZ157" s="41">
        <v>140</v>
      </c>
      <c r="HA157" s="32"/>
      <c r="HB157" s="42">
        <f t="shared" si="296"/>
        <v>0</v>
      </c>
      <c r="HC157" s="44"/>
    </row>
    <row r="158" spans="1:211" ht="15" customHeight="1">
      <c r="A158" s="31" t="s">
        <v>325</v>
      </c>
      <c r="B158" s="32" t="s">
        <v>326</v>
      </c>
      <c r="C158" s="31" t="s">
        <v>318</v>
      </c>
      <c r="D158" s="31" t="s">
        <v>1259</v>
      </c>
      <c r="E158" s="31" t="s">
        <v>43</v>
      </c>
      <c r="F158" s="31" t="s">
        <v>152</v>
      </c>
      <c r="G158" s="33">
        <v>50</v>
      </c>
      <c r="H158" s="33">
        <v>0</v>
      </c>
      <c r="I158" s="33">
        <v>0</v>
      </c>
      <c r="J158" s="34">
        <f>IFERROR(VLOOKUP(A158,#REF!,3,0),0)</f>
        <v>0</v>
      </c>
      <c r="K158" s="34">
        <f t="shared" si="118"/>
        <v>0</v>
      </c>
      <c r="L158" s="34">
        <v>0</v>
      </c>
      <c r="M158" s="34">
        <v>0</v>
      </c>
      <c r="N158" s="35">
        <f t="shared" si="119"/>
        <v>50</v>
      </c>
      <c r="O158" s="35">
        <f t="shared" si="120"/>
        <v>50</v>
      </c>
      <c r="P158" s="36">
        <v>50</v>
      </c>
      <c r="Q158" s="36">
        <f t="shared" si="222"/>
        <v>50</v>
      </c>
      <c r="R158" s="36"/>
      <c r="S158" s="37">
        <f ca="1">SUMIF(ROP!$D$6:$H$65536,A158,ROP!$J$6:$J$65536)</f>
        <v>0</v>
      </c>
      <c r="T158" s="37">
        <f>SUMIF(HASIL!$B:$B,APS!$B158&amp;RIGHT(APS!T$9,2),HASIL!$I:$I)</f>
        <v>0</v>
      </c>
      <c r="U158" s="37">
        <f>SUMIF(HASIL!$B:$B,APS!$B158&amp;RIGHT(APS!U$9,2),HASIL!$I:$I)</f>
        <v>0</v>
      </c>
      <c r="V158" s="37">
        <f>SUMIF(HASIL!$B:$B,APS!$B158&amp;RIGHT(APS!V$9,2),HASIL!$I:$I)</f>
        <v>0</v>
      </c>
      <c r="W158" s="37">
        <f>SUMIF(HASIL!$B:$B,APS!$B158&amp;RIGHT(APS!W$9,2),HASIL!$I:$I)</f>
        <v>0</v>
      </c>
      <c r="X158" s="38">
        <f t="shared" si="121"/>
        <v>0</v>
      </c>
      <c r="Y158" s="38">
        <f t="shared" si="122"/>
        <v>-50</v>
      </c>
      <c r="Z158" s="39">
        <f t="shared" si="297"/>
        <v>0</v>
      </c>
      <c r="AA158" s="39">
        <f t="shared" si="212"/>
        <v>50</v>
      </c>
      <c r="AB158" s="40">
        <f t="shared" si="298"/>
        <v>50</v>
      </c>
      <c r="AC158" s="27">
        <v>0</v>
      </c>
      <c r="AD158" s="27"/>
      <c r="AE158" s="27"/>
      <c r="AF158" s="27"/>
      <c r="AG158" s="27"/>
      <c r="AH158" s="27"/>
      <c r="AI158" s="324">
        <f>SUMIF('Rekapitulasi Juni'!$D$9:$D$192,APS!$B158,'Rekapitulasi Juni'!$E$9:$E$192)</f>
        <v>0</v>
      </c>
      <c r="AJ158" s="324">
        <f>SUMIF('Rekapitulasi Juni'!$D$9:$D$192,APS!$B158,'Rekapitulasi Juni'!$F$9:$F$192)</f>
        <v>0</v>
      </c>
      <c r="AK158" s="324">
        <f>SUMIF('Rekapitulasi Juni'!$D$9:$D$192,APS!$B158,'Rekapitulasi Juni'!$K$9:$K$192)</f>
        <v>0</v>
      </c>
      <c r="AL158" s="325">
        <f t="shared" si="223"/>
        <v>0</v>
      </c>
      <c r="AM158" s="325">
        <f t="shared" si="224"/>
        <v>0</v>
      </c>
      <c r="AN158" s="27"/>
      <c r="AO158" s="324">
        <f>SUMIF('Rekapitulasi Juni'!$U$9:$U$192,APS!$B158,'Rekapitulasi Juni'!$V$9:$V$192)</f>
        <v>0</v>
      </c>
      <c r="AP158" s="324">
        <f>SUMIF('Rekapitulasi Juni'!$U$9:$U$192,APS!$B158,'Rekapitulasi Juni'!$W$9:$W$192)</f>
        <v>0</v>
      </c>
      <c r="AQ158" s="27"/>
      <c r="AR158" s="325">
        <f t="shared" si="225"/>
        <v>0</v>
      </c>
      <c r="AS158" s="325">
        <f t="shared" si="226"/>
        <v>0</v>
      </c>
      <c r="AT158" s="27"/>
      <c r="AU158" s="324">
        <f>SUMIF('Rekapitulasi Juni'!$AL$9:$AL$192,APS!$B158,'Rekapitulasi Juni'!$AM$9:$AM$192)</f>
        <v>0</v>
      </c>
      <c r="AV158" s="324">
        <f>SUMIF('Rekapitulasi Juni'!$AL$9:$AL$192,APS!$B158,'Rekapitulasi Juni'!$AN$9:$AN$192)</f>
        <v>0</v>
      </c>
      <c r="AW158" s="27"/>
      <c r="AX158" s="325">
        <f t="shared" si="227"/>
        <v>0</v>
      </c>
      <c r="AY158" s="325">
        <f t="shared" si="228"/>
        <v>0</v>
      </c>
      <c r="AZ158" s="41">
        <f t="shared" si="229"/>
        <v>0</v>
      </c>
      <c r="BA158" s="41">
        <f t="shared" si="230"/>
        <v>0</v>
      </c>
      <c r="BB158" s="41">
        <f t="shared" si="231"/>
        <v>0</v>
      </c>
      <c r="BC158" s="41">
        <f t="shared" si="232"/>
        <v>0</v>
      </c>
      <c r="BD158" s="41">
        <f t="shared" si="233"/>
        <v>0</v>
      </c>
      <c r="BE158" s="41">
        <f t="shared" si="234"/>
        <v>0</v>
      </c>
      <c r="BF158" s="180">
        <f t="shared" si="235"/>
        <v>0</v>
      </c>
      <c r="BG158" s="27">
        <v>50</v>
      </c>
      <c r="BH158" s="27"/>
      <c r="BI158" s="324">
        <f>SUMIF('Rekapitulasi Juni'!$D$214:$D$393,APS!$B158,'Rekapitulasi Juni'!$E$214:$E$393)</f>
        <v>0</v>
      </c>
      <c r="BJ158" s="324">
        <f>SUMIF('Rekapitulasi Juni'!$D$214:$D$393,APS!$B158,'Rekapitulasi Juni'!$F$214:$F$393)</f>
        <v>0</v>
      </c>
      <c r="BK158" s="27"/>
      <c r="BL158" s="325">
        <f t="shared" si="236"/>
        <v>0</v>
      </c>
      <c r="BM158" s="325">
        <f t="shared" si="237"/>
        <v>0</v>
      </c>
      <c r="BN158" s="27"/>
      <c r="BO158" s="324">
        <f>SUMIF('Rekapitulasi Juni'!$U$214:$U$393,APS!$B158,'Rekapitulasi Juni'!$V$214:$V$393)</f>
        <v>0</v>
      </c>
      <c r="BP158" s="324">
        <f>SUMIF('Rekapitulasi Juni'!$U$214:$U$393,APS!$B158,'Rekapitulasi Juni'!$W$214:$W$393)</f>
        <v>0</v>
      </c>
      <c r="BQ158" s="27"/>
      <c r="BR158" s="325">
        <f t="shared" si="238"/>
        <v>0</v>
      </c>
      <c r="BS158" s="325">
        <f t="shared" si="239"/>
        <v>0</v>
      </c>
      <c r="BT158" s="27"/>
      <c r="BU158" s="324">
        <f>SUMIF('Rekapitulasi Juni'!$AL$214:$AL$393,APS!$B158,'Rekapitulasi Juni'!$AM$214:$AM$393)</f>
        <v>0</v>
      </c>
      <c r="BV158" s="324">
        <f>SUMIF('Rekapitulasi Juni'!$AL$214:$AL$393,APS!$B158,'Rekapitulasi Juni'!$AN$214:$AN$393)</f>
        <v>0</v>
      </c>
      <c r="BW158" s="27"/>
      <c r="BX158" s="325">
        <f t="shared" si="240"/>
        <v>0</v>
      </c>
      <c r="BY158" s="325">
        <f t="shared" si="241"/>
        <v>0</v>
      </c>
      <c r="BZ158" s="27">
        <v>50</v>
      </c>
      <c r="CA158" s="324">
        <f>SUMIF('Rekapitulasi Juni'!$BA$214:$BA$393,APS!$B158,'Rekapitulasi Juni'!$BB$214:$BB$393)</f>
        <v>0</v>
      </c>
      <c r="CB158" s="324">
        <f>SUMIF('Rekapitulasi Juni'!$BA$214:$BA$393,APS!$B158,'Rekapitulasi Juni'!$BC$214:$BC$393)</f>
        <v>0</v>
      </c>
      <c r="CC158" s="27"/>
      <c r="CD158" s="325">
        <f t="shared" si="242"/>
        <v>0</v>
      </c>
      <c r="CE158" s="325">
        <f t="shared" si="243"/>
        <v>0</v>
      </c>
      <c r="CF158" s="27"/>
      <c r="CG158" s="324">
        <f>SUMIF('Rekapitulasi Juni'!$BP$214:$BP$393,APS!$B158,'Rekapitulasi Juni'!$BQ$214:$BQ$393)</f>
        <v>0</v>
      </c>
      <c r="CH158" s="324">
        <f>SUMIF('Rekapitulasi Juni'!$BP$214:$BP$393,APS!$B158,'Rekapitulasi Juni'!$BR$214:$BR$393)</f>
        <v>0</v>
      </c>
      <c r="CI158" s="27"/>
      <c r="CJ158" s="325">
        <f t="shared" si="244"/>
        <v>0</v>
      </c>
      <c r="CK158" s="325">
        <f t="shared" si="245"/>
        <v>0</v>
      </c>
      <c r="CL158" s="41">
        <f t="shared" si="246"/>
        <v>50</v>
      </c>
      <c r="CM158" s="41">
        <f t="shared" si="247"/>
        <v>0</v>
      </c>
      <c r="CN158" s="41">
        <f t="shared" si="248"/>
        <v>0</v>
      </c>
      <c r="CO158" s="41">
        <f t="shared" si="249"/>
        <v>0</v>
      </c>
      <c r="CP158" s="41">
        <f t="shared" si="250"/>
        <v>0</v>
      </c>
      <c r="CQ158" s="41">
        <f t="shared" si="251"/>
        <v>-50</v>
      </c>
      <c r="CR158" s="180">
        <f t="shared" si="252"/>
        <v>0</v>
      </c>
      <c r="CS158" s="27">
        <v>0</v>
      </c>
      <c r="CT158" s="27"/>
      <c r="CU158" s="324">
        <f>SUMIF('Rekapitulasi Juni'!$D$410:$D$588,APS!$B158,'Rekapitulasi Juni'!$E$410:$E$588)</f>
        <v>0</v>
      </c>
      <c r="CV158" s="324">
        <f>SUMIF('Rekapitulasi Juni'!$D$410:$D$588,APS!$B158,'Rekapitulasi Juni'!$F$410:$F$588)</f>
        <v>0</v>
      </c>
      <c r="CW158" s="27"/>
      <c r="CX158" s="325">
        <f t="shared" si="253"/>
        <v>0</v>
      </c>
      <c r="CY158" s="325">
        <f t="shared" si="254"/>
        <v>0</v>
      </c>
      <c r="CZ158" s="27"/>
      <c r="DA158" s="324">
        <f>SUMIF('Rekapitulasi Juni'!$U$410:$U$588,APS!$B158,'Rekapitulasi Juni'!$V$410:$V$588)</f>
        <v>0</v>
      </c>
      <c r="DB158" s="324">
        <f>SUMIF('Rekapitulasi Juni'!$U$410:$U$588,APS!$B158,'Rekapitulasi Juni'!$W$410:$W$588)</f>
        <v>0</v>
      </c>
      <c r="DC158" s="27"/>
      <c r="DD158" s="325">
        <f t="shared" si="255"/>
        <v>0</v>
      </c>
      <c r="DE158" s="325">
        <f t="shared" si="256"/>
        <v>0</v>
      </c>
      <c r="DF158" s="27"/>
      <c r="DG158" s="324">
        <f>SUMIF('Rekapitulasi Juni'!$AL$410:$AL$588,APS!$B158,'Rekapitulasi Juni'!$AM$410:$AM$588)</f>
        <v>0</v>
      </c>
      <c r="DH158" s="324">
        <f>SUMIF('Rekapitulasi Juni'!$AL$410:$AL$588,APS!$B158,'Rekapitulasi Juni'!$AN$410:$AN$588)</f>
        <v>0</v>
      </c>
      <c r="DI158" s="27"/>
      <c r="DJ158" s="325">
        <f t="shared" si="257"/>
        <v>0</v>
      </c>
      <c r="DK158" s="325">
        <f t="shared" si="258"/>
        <v>0</v>
      </c>
      <c r="DL158" s="27"/>
      <c r="DM158" s="324">
        <f>SUMIF('Rekapitulasi Juni'!$BA$410:$BA$588,APS!$B158,'Rekapitulasi Juni'!$BB$410:$BB$588)</f>
        <v>0</v>
      </c>
      <c r="DN158" s="324">
        <f>SUMIF('Rekapitulasi Juni'!$BA$410:$BA$588,APS!$B158,'Rekapitulasi Juni'!$BC$410:$BC$588)</f>
        <v>0</v>
      </c>
      <c r="DO158" s="324">
        <f>SUMIF('Rekapitulasi Juni'!$BA$410:$BA$588,APS!$B158,'Rekapitulasi Juni'!$BF$410:$BF$588)</f>
        <v>0</v>
      </c>
      <c r="DP158" s="325">
        <f t="shared" si="259"/>
        <v>0</v>
      </c>
      <c r="DQ158" s="325">
        <f t="shared" si="260"/>
        <v>0</v>
      </c>
      <c r="DR158" s="27"/>
      <c r="DS158" s="324">
        <f>SUMIF('Rekapitulasi Juni'!$BP$410:$BP$588,APS!$B158,'Rekapitulasi Juni'!$BQ$410:$BQ$588)</f>
        <v>0</v>
      </c>
      <c r="DT158" s="324">
        <f>SUMIF('Rekapitulasi Juni'!$BP$410:$BP$588,APS!$B158,'Rekapitulasi Juni'!$BR$410:$BR$588)</f>
        <v>0</v>
      </c>
      <c r="DU158" s="27"/>
      <c r="DV158" s="325">
        <f t="shared" si="261"/>
        <v>0</v>
      </c>
      <c r="DW158" s="325">
        <f t="shared" si="262"/>
        <v>0</v>
      </c>
      <c r="DX158" s="41">
        <f t="shared" si="263"/>
        <v>0</v>
      </c>
      <c r="DY158" s="41">
        <f t="shared" si="264"/>
        <v>0</v>
      </c>
      <c r="DZ158" s="41">
        <f t="shared" si="265"/>
        <v>0</v>
      </c>
      <c r="EA158" s="41">
        <f t="shared" si="266"/>
        <v>0</v>
      </c>
      <c r="EB158" s="41">
        <f t="shared" si="267"/>
        <v>0</v>
      </c>
      <c r="EC158" s="41">
        <f t="shared" si="268"/>
        <v>0</v>
      </c>
      <c r="ED158" s="180">
        <f t="shared" si="269"/>
        <v>0</v>
      </c>
      <c r="EE158" s="27">
        <v>0</v>
      </c>
      <c r="EF158" s="27"/>
      <c r="EG158" s="324">
        <f>SUMIF('Rekapitulasi Juni'!$D$608:$D$786,APS!$B158,'Rekapitulasi Juni'!$E$608:$E$786)</f>
        <v>0</v>
      </c>
      <c r="EH158" s="324">
        <f>SUMIF('Rekapitulasi Juni'!$D$608:$D$786,APS!$B158,'Rekapitulasi Juni'!$F$608:$F$786)</f>
        <v>0</v>
      </c>
      <c r="EI158" s="27"/>
      <c r="EJ158" s="325">
        <f t="shared" si="270"/>
        <v>0</v>
      </c>
      <c r="EK158" s="325">
        <f t="shared" si="271"/>
        <v>0</v>
      </c>
      <c r="EL158" s="27"/>
      <c r="EM158" s="324">
        <f>SUMIF('Rekapitulasi Juni'!$U$608:$U$786,APS!$B158,'Rekapitulasi Juni'!$V$608:$V$786)</f>
        <v>0</v>
      </c>
      <c r="EN158" s="324">
        <f>SUMIF('Rekapitulasi Juni'!$U$608:$U$786,APS!$B158,'Rekapitulasi Juni'!$W$608:$W$786)</f>
        <v>0</v>
      </c>
      <c r="EO158" s="27"/>
      <c r="EP158" s="325">
        <f t="shared" si="272"/>
        <v>0</v>
      </c>
      <c r="EQ158" s="325">
        <f t="shared" si="273"/>
        <v>0</v>
      </c>
      <c r="ER158" s="27"/>
      <c r="ES158" s="324">
        <f>SUMIF('Rekapitulasi Juni'!$AL$608:$AL$786,APS!$B158,'Rekapitulasi Juni'!$AM$608:$AM$786)</f>
        <v>0</v>
      </c>
      <c r="ET158" s="324">
        <f>SUMIF('Rekapitulasi Juni'!$AL$608:$AL$786,APS!$B158,'Rekapitulasi Juni'!$AN$608:$AN$786)</f>
        <v>0</v>
      </c>
      <c r="EU158" s="27"/>
      <c r="EV158" s="325">
        <f t="shared" si="274"/>
        <v>0</v>
      </c>
      <c r="EW158" s="325">
        <f t="shared" si="275"/>
        <v>0</v>
      </c>
      <c r="EX158" s="27"/>
      <c r="EY158" s="324">
        <f>SUMIF('Rekapitulasi Juni'!$BA$608:$BA$786,APS!$B158,'Rekapitulasi Juni'!$BB$608:$BB$786)</f>
        <v>0</v>
      </c>
      <c r="EZ158" s="324">
        <f>SUMIF('Rekapitulasi Juni'!$BA$608:$BA$786,APS!$B158,'Rekapitulasi Juni'!$BC$608:$BC$786)</f>
        <v>0</v>
      </c>
      <c r="FA158" s="324">
        <f>SUMIF('Rekapitulasi Juni'!$BA$608:$BA$786,APS!$B158,'Rekapitulasi Juni'!$BF$608:$BF$786)</f>
        <v>0</v>
      </c>
      <c r="FB158" s="325">
        <f t="shared" si="276"/>
        <v>0</v>
      </c>
      <c r="FC158" s="325">
        <f t="shared" si="277"/>
        <v>0</v>
      </c>
      <c r="FD158" s="27"/>
      <c r="FE158" s="27"/>
      <c r="FF158" s="27"/>
      <c r="FG158" s="27"/>
      <c r="FH158" s="27"/>
      <c r="FI158" s="27"/>
      <c r="FJ158" s="41">
        <f t="shared" si="278"/>
        <v>0</v>
      </c>
      <c r="FK158" s="41">
        <f t="shared" si="279"/>
        <v>0</v>
      </c>
      <c r="FL158" s="41">
        <f t="shared" si="280"/>
        <v>0</v>
      </c>
      <c r="FM158" s="41">
        <f t="shared" si="281"/>
        <v>0</v>
      </c>
      <c r="FN158" s="41">
        <f t="shared" si="282"/>
        <v>0</v>
      </c>
      <c r="FO158" s="41">
        <f t="shared" si="283"/>
        <v>0</v>
      </c>
      <c r="FP158" s="180">
        <f t="shared" si="284"/>
        <v>0</v>
      </c>
      <c r="FQ158" s="27"/>
      <c r="FR158" s="27"/>
      <c r="FS158" s="324">
        <f>SUMIF('Rekapitulasi Juni'!$D$804:$D$984,APS!$B158,'Rekapitulasi Juni'!$E$804:$E$984)</f>
        <v>0</v>
      </c>
      <c r="FT158" s="324">
        <f>SUMIF('Rekapitulasi Juni'!$D$804:$D$984,APS!$B158,'Rekapitulasi Juni'!$F$804:$F$984)</f>
        <v>0</v>
      </c>
      <c r="FU158" s="27"/>
      <c r="FV158" s="325">
        <f t="shared" si="285"/>
        <v>0</v>
      </c>
      <c r="FW158" s="325">
        <f t="shared" si="286"/>
        <v>0</v>
      </c>
      <c r="FX158" s="27"/>
      <c r="FY158" s="324">
        <f>SUMIF('Rekapitulasi Juni'!$U$804:$U$984,APS!$B158,'Rekapitulasi Juni'!$V$804:$V$984)</f>
        <v>50</v>
      </c>
      <c r="FZ158" s="324">
        <f>SUMIF('Rekapitulasi Juni'!$U$804:$U$984,APS!$B158,'Rekapitulasi Juni'!$W$804:$W$984)</f>
        <v>0</v>
      </c>
      <c r="GA158" s="27"/>
      <c r="GB158" s="325">
        <f t="shared" si="287"/>
        <v>0</v>
      </c>
      <c r="GC158" s="325">
        <f t="shared" si="288"/>
        <v>0</v>
      </c>
      <c r="GD158" s="27"/>
      <c r="GE158" s="324">
        <f>SUMIF('Rekapitulasi Juni'!$AL$804:$AL$984,APS!$B158,'Rekapitulasi Juni'!$AM$804:$AM$984)</f>
        <v>0</v>
      </c>
      <c r="GF158" s="324">
        <f>SUMIF('Rekapitulasi Juni'!$AL$804:$AL$984,APS!$B158,'Rekapitulasi Juni'!$AN$804:$AN$984)</f>
        <v>30</v>
      </c>
      <c r="GG158" s="27"/>
      <c r="GH158" s="325">
        <f t="shared" si="213"/>
        <v>0</v>
      </c>
      <c r="GI158" s="325">
        <f t="shared" si="214"/>
        <v>0</v>
      </c>
      <c r="GJ158" s="27"/>
      <c r="GK158" s="27"/>
      <c r="GL158" s="41">
        <f t="shared" si="289"/>
        <v>0</v>
      </c>
      <c r="GM158" s="41">
        <f t="shared" si="290"/>
        <v>50</v>
      </c>
      <c r="GN158" s="41">
        <f t="shared" si="291"/>
        <v>30</v>
      </c>
      <c r="GO158" s="41">
        <f t="shared" si="292"/>
        <v>0</v>
      </c>
      <c r="GP158" s="41">
        <f t="shared" si="293"/>
        <v>30</v>
      </c>
      <c r="GQ158" s="41">
        <f t="shared" si="294"/>
        <v>30</v>
      </c>
      <c r="GR158" s="180">
        <f t="shared" si="295"/>
        <v>0</v>
      </c>
      <c r="GS158" s="41">
        <f t="shared" si="215"/>
        <v>50</v>
      </c>
      <c r="GT158" s="41">
        <f t="shared" si="216"/>
        <v>50</v>
      </c>
      <c r="GU158" s="41">
        <f t="shared" si="217"/>
        <v>30</v>
      </c>
      <c r="GV158" s="41">
        <f t="shared" si="218"/>
        <v>0</v>
      </c>
      <c r="GW158" s="41">
        <f t="shared" si="219"/>
        <v>30</v>
      </c>
      <c r="GX158" s="41">
        <f t="shared" si="220"/>
        <v>-20</v>
      </c>
      <c r="GY158" s="180">
        <f t="shared" si="221"/>
        <v>60</v>
      </c>
      <c r="GZ158" s="41">
        <v>141</v>
      </c>
      <c r="HA158" s="32"/>
      <c r="HB158" s="42">
        <f t="shared" si="296"/>
        <v>0</v>
      </c>
      <c r="HC158" s="44"/>
    </row>
    <row r="159" spans="1:211" ht="15" hidden="1" customHeight="1">
      <c r="A159" s="31" t="s">
        <v>327</v>
      </c>
      <c r="B159" s="32" t="s">
        <v>328</v>
      </c>
      <c r="C159" s="31" t="s">
        <v>318</v>
      </c>
      <c r="D159" s="31" t="s">
        <v>1259</v>
      </c>
      <c r="E159" s="31" t="s">
        <v>43</v>
      </c>
      <c r="F159" s="31" t="s">
        <v>152</v>
      </c>
      <c r="G159" s="33">
        <v>0</v>
      </c>
      <c r="H159" s="33">
        <v>0</v>
      </c>
      <c r="I159" s="33">
        <v>0</v>
      </c>
      <c r="J159" s="34">
        <f>IFERROR(VLOOKUP(A159,#REF!,3,0),0)</f>
        <v>0</v>
      </c>
      <c r="K159" s="34">
        <f t="shared" si="118"/>
        <v>0</v>
      </c>
      <c r="L159" s="34">
        <v>0</v>
      </c>
      <c r="M159" s="34">
        <v>0</v>
      </c>
      <c r="N159" s="35">
        <f t="shared" si="119"/>
        <v>0</v>
      </c>
      <c r="O159" s="35">
        <f t="shared" si="120"/>
        <v>0</v>
      </c>
      <c r="P159" s="36">
        <v>0</v>
      </c>
      <c r="Q159" s="36">
        <f t="shared" si="222"/>
        <v>0</v>
      </c>
      <c r="R159" s="36"/>
      <c r="S159" s="37">
        <f ca="1">SUMIF(ROP!$D$6:$H$65536,A159,ROP!$J$6:$J$65536)</f>
        <v>0</v>
      </c>
      <c r="T159" s="37">
        <f>SUMIF(HASIL!$B:$B,APS!$B159&amp;RIGHT(APS!T$9,2),HASIL!$I:$I)</f>
        <v>0</v>
      </c>
      <c r="U159" s="37">
        <f>SUMIF(HASIL!$B:$B,APS!$B159&amp;RIGHT(APS!U$9,2),HASIL!$I:$I)</f>
        <v>0</v>
      </c>
      <c r="V159" s="37">
        <f>SUMIF(HASIL!$B:$B,APS!$B159&amp;RIGHT(APS!V$9,2),HASIL!$I:$I)</f>
        <v>0</v>
      </c>
      <c r="W159" s="37">
        <f>SUMIF(HASIL!$B:$B,APS!$B159&amp;RIGHT(APS!W$9,2),HASIL!$I:$I)</f>
        <v>0</v>
      </c>
      <c r="X159" s="38">
        <f t="shared" si="121"/>
        <v>0</v>
      </c>
      <c r="Y159" s="38">
        <f t="shared" si="122"/>
        <v>0</v>
      </c>
      <c r="Z159" s="39">
        <f t="shared" si="297"/>
        <v>0</v>
      </c>
      <c r="AA159" s="39">
        <f t="shared" si="212"/>
        <v>0</v>
      </c>
      <c r="AB159" s="40">
        <f t="shared" si="298"/>
        <v>0</v>
      </c>
      <c r="AC159" s="27">
        <v>0</v>
      </c>
      <c r="AD159" s="27"/>
      <c r="AE159" s="27"/>
      <c r="AF159" s="27"/>
      <c r="AG159" s="27"/>
      <c r="AH159" s="27"/>
      <c r="AI159" s="324">
        <f>SUMIF('Rekapitulasi Juni'!$D$9:$D$192,APS!$B159,'Rekapitulasi Juni'!$E$9:$E$192)</f>
        <v>0</v>
      </c>
      <c r="AJ159" s="324">
        <f>SUMIF('Rekapitulasi Juni'!$D$9:$D$192,APS!$B159,'Rekapitulasi Juni'!$F$9:$F$192)</f>
        <v>0</v>
      </c>
      <c r="AK159" s="324">
        <f>SUMIF('Rekapitulasi Juni'!$D$9:$D$192,APS!$B159,'Rekapitulasi Juni'!$K$9:$K$192)</f>
        <v>0</v>
      </c>
      <c r="AL159" s="325">
        <f t="shared" si="223"/>
        <v>0</v>
      </c>
      <c r="AM159" s="325">
        <f t="shared" si="224"/>
        <v>0</v>
      </c>
      <c r="AN159" s="27"/>
      <c r="AO159" s="324">
        <f>SUMIF('Rekapitulasi Juni'!$U$9:$U$192,APS!$B159,'Rekapitulasi Juni'!$V$9:$V$192)</f>
        <v>0</v>
      </c>
      <c r="AP159" s="324">
        <f>SUMIF('Rekapitulasi Juni'!$U$9:$U$192,APS!$B159,'Rekapitulasi Juni'!$W$9:$W$192)</f>
        <v>0</v>
      </c>
      <c r="AQ159" s="27"/>
      <c r="AR159" s="325">
        <f t="shared" si="225"/>
        <v>0</v>
      </c>
      <c r="AS159" s="325">
        <f t="shared" si="226"/>
        <v>0</v>
      </c>
      <c r="AT159" s="27"/>
      <c r="AU159" s="324">
        <f>SUMIF('Rekapitulasi Juni'!$AL$9:$AL$192,APS!$B159,'Rekapitulasi Juni'!$AM$9:$AM$192)</f>
        <v>0</v>
      </c>
      <c r="AV159" s="324">
        <f>SUMIF('Rekapitulasi Juni'!$AL$9:$AL$192,APS!$B159,'Rekapitulasi Juni'!$AN$9:$AN$192)</f>
        <v>0</v>
      </c>
      <c r="AW159" s="27"/>
      <c r="AX159" s="325">
        <f t="shared" si="227"/>
        <v>0</v>
      </c>
      <c r="AY159" s="325">
        <f t="shared" si="228"/>
        <v>0</v>
      </c>
      <c r="AZ159" s="41">
        <f t="shared" si="229"/>
        <v>0</v>
      </c>
      <c r="BA159" s="41">
        <f t="shared" si="230"/>
        <v>0</v>
      </c>
      <c r="BB159" s="41">
        <f t="shared" si="231"/>
        <v>0</v>
      </c>
      <c r="BC159" s="41">
        <f t="shared" si="232"/>
        <v>0</v>
      </c>
      <c r="BD159" s="41">
        <f t="shared" si="233"/>
        <v>0</v>
      </c>
      <c r="BE159" s="41">
        <f t="shared" si="234"/>
        <v>0</v>
      </c>
      <c r="BF159" s="180">
        <f t="shared" si="235"/>
        <v>0</v>
      </c>
      <c r="BG159" s="27">
        <v>0</v>
      </c>
      <c r="BH159" s="27"/>
      <c r="BI159" s="324">
        <f>SUMIF('Rekapitulasi Juni'!$D$214:$D$393,APS!$B159,'Rekapitulasi Juni'!$E$214:$E$393)</f>
        <v>0</v>
      </c>
      <c r="BJ159" s="324">
        <f>SUMIF('Rekapitulasi Juni'!$D$214:$D$393,APS!$B159,'Rekapitulasi Juni'!$F$214:$F$393)</f>
        <v>0</v>
      </c>
      <c r="BK159" s="27"/>
      <c r="BL159" s="325">
        <f t="shared" si="236"/>
        <v>0</v>
      </c>
      <c r="BM159" s="325">
        <f t="shared" si="237"/>
        <v>0</v>
      </c>
      <c r="BN159" s="27"/>
      <c r="BO159" s="324">
        <f>SUMIF('Rekapitulasi Juni'!$U$214:$U$393,APS!$B159,'Rekapitulasi Juni'!$V$214:$V$393)</f>
        <v>0</v>
      </c>
      <c r="BP159" s="324">
        <f>SUMIF('Rekapitulasi Juni'!$U$214:$U$393,APS!$B159,'Rekapitulasi Juni'!$W$214:$W$393)</f>
        <v>0</v>
      </c>
      <c r="BQ159" s="27"/>
      <c r="BR159" s="325">
        <f t="shared" si="238"/>
        <v>0</v>
      </c>
      <c r="BS159" s="325">
        <f t="shared" si="239"/>
        <v>0</v>
      </c>
      <c r="BT159" s="27"/>
      <c r="BU159" s="324">
        <f>SUMIF('Rekapitulasi Juni'!$AL$214:$AL$393,APS!$B159,'Rekapitulasi Juni'!$AM$214:$AM$393)</f>
        <v>0</v>
      </c>
      <c r="BV159" s="324">
        <f>SUMIF('Rekapitulasi Juni'!$AL$214:$AL$393,APS!$B159,'Rekapitulasi Juni'!$AN$214:$AN$393)</f>
        <v>0</v>
      </c>
      <c r="BW159" s="27"/>
      <c r="BX159" s="325">
        <f t="shared" si="240"/>
        <v>0</v>
      </c>
      <c r="BY159" s="325">
        <f t="shared" si="241"/>
        <v>0</v>
      </c>
      <c r="BZ159" s="27"/>
      <c r="CA159" s="324">
        <f>SUMIF('Rekapitulasi Juni'!$BA$214:$BA$393,APS!$B159,'Rekapitulasi Juni'!$BB$214:$BB$393)</f>
        <v>0</v>
      </c>
      <c r="CB159" s="324">
        <f>SUMIF('Rekapitulasi Juni'!$BA$214:$BA$393,APS!$B159,'Rekapitulasi Juni'!$BC$214:$BC$393)</f>
        <v>0</v>
      </c>
      <c r="CC159" s="27"/>
      <c r="CD159" s="325">
        <f t="shared" si="242"/>
        <v>0</v>
      </c>
      <c r="CE159" s="325">
        <f t="shared" si="243"/>
        <v>0</v>
      </c>
      <c r="CF159" s="27"/>
      <c r="CG159" s="324">
        <f>SUMIF('Rekapitulasi Juni'!$BP$214:$BP$393,APS!$B159,'Rekapitulasi Juni'!$BQ$214:$BQ$393)</f>
        <v>0</v>
      </c>
      <c r="CH159" s="324">
        <f>SUMIF('Rekapitulasi Juni'!$BP$214:$BP$393,APS!$B159,'Rekapitulasi Juni'!$BR$214:$BR$393)</f>
        <v>0</v>
      </c>
      <c r="CI159" s="27"/>
      <c r="CJ159" s="325">
        <f t="shared" si="244"/>
        <v>0</v>
      </c>
      <c r="CK159" s="325">
        <f t="shared" si="245"/>
        <v>0</v>
      </c>
      <c r="CL159" s="41">
        <f t="shared" si="246"/>
        <v>0</v>
      </c>
      <c r="CM159" s="41">
        <f t="shared" si="247"/>
        <v>0</v>
      </c>
      <c r="CN159" s="41">
        <f t="shared" si="248"/>
        <v>0</v>
      </c>
      <c r="CO159" s="41">
        <f t="shared" si="249"/>
        <v>0</v>
      </c>
      <c r="CP159" s="41">
        <f t="shared" si="250"/>
        <v>0</v>
      </c>
      <c r="CQ159" s="41">
        <f t="shared" si="251"/>
        <v>0</v>
      </c>
      <c r="CR159" s="180">
        <f t="shared" si="252"/>
        <v>0</v>
      </c>
      <c r="CS159" s="27">
        <v>0</v>
      </c>
      <c r="CT159" s="27"/>
      <c r="CU159" s="324">
        <f>SUMIF('Rekapitulasi Juni'!$D$410:$D$588,APS!$B159,'Rekapitulasi Juni'!$E$410:$E$588)</f>
        <v>0</v>
      </c>
      <c r="CV159" s="324">
        <f>SUMIF('Rekapitulasi Juni'!$D$410:$D$588,APS!$B159,'Rekapitulasi Juni'!$F$410:$F$588)</f>
        <v>0</v>
      </c>
      <c r="CW159" s="27"/>
      <c r="CX159" s="325">
        <f t="shared" si="253"/>
        <v>0</v>
      </c>
      <c r="CY159" s="325">
        <f t="shared" si="254"/>
        <v>0</v>
      </c>
      <c r="CZ159" s="27"/>
      <c r="DA159" s="324">
        <f>SUMIF('Rekapitulasi Juni'!$U$410:$U$588,APS!$B159,'Rekapitulasi Juni'!$V$410:$V$588)</f>
        <v>0</v>
      </c>
      <c r="DB159" s="324">
        <f>SUMIF('Rekapitulasi Juni'!$U$410:$U$588,APS!$B159,'Rekapitulasi Juni'!$W$410:$W$588)</f>
        <v>0</v>
      </c>
      <c r="DC159" s="27"/>
      <c r="DD159" s="325">
        <f t="shared" si="255"/>
        <v>0</v>
      </c>
      <c r="DE159" s="325">
        <f t="shared" si="256"/>
        <v>0</v>
      </c>
      <c r="DF159" s="27"/>
      <c r="DG159" s="324">
        <f>SUMIF('Rekapitulasi Juni'!$AL$410:$AL$588,APS!$B159,'Rekapitulasi Juni'!$AM$410:$AM$588)</f>
        <v>0</v>
      </c>
      <c r="DH159" s="324">
        <f>SUMIF('Rekapitulasi Juni'!$AL$410:$AL$588,APS!$B159,'Rekapitulasi Juni'!$AN$410:$AN$588)</f>
        <v>0</v>
      </c>
      <c r="DI159" s="27"/>
      <c r="DJ159" s="325">
        <f t="shared" si="257"/>
        <v>0</v>
      </c>
      <c r="DK159" s="325">
        <f t="shared" si="258"/>
        <v>0</v>
      </c>
      <c r="DL159" s="27"/>
      <c r="DM159" s="324">
        <f>SUMIF('Rekapitulasi Juni'!$BA$410:$BA$588,APS!$B159,'Rekapitulasi Juni'!$BB$410:$BB$588)</f>
        <v>0</v>
      </c>
      <c r="DN159" s="324">
        <f>SUMIF('Rekapitulasi Juni'!$BA$410:$BA$588,APS!$B159,'Rekapitulasi Juni'!$BC$410:$BC$588)</f>
        <v>0</v>
      </c>
      <c r="DO159" s="324">
        <f>SUMIF('Rekapitulasi Juni'!$BA$410:$BA$588,APS!$B159,'Rekapitulasi Juni'!$BF$410:$BF$588)</f>
        <v>0</v>
      </c>
      <c r="DP159" s="325">
        <f t="shared" si="259"/>
        <v>0</v>
      </c>
      <c r="DQ159" s="325">
        <f t="shared" si="260"/>
        <v>0</v>
      </c>
      <c r="DR159" s="27"/>
      <c r="DS159" s="324">
        <f>SUMIF('Rekapitulasi Juni'!$BP$410:$BP$588,APS!$B159,'Rekapitulasi Juni'!$BQ$410:$BQ$588)</f>
        <v>0</v>
      </c>
      <c r="DT159" s="324">
        <f>SUMIF('Rekapitulasi Juni'!$BP$410:$BP$588,APS!$B159,'Rekapitulasi Juni'!$BR$410:$BR$588)</f>
        <v>0</v>
      </c>
      <c r="DU159" s="27"/>
      <c r="DV159" s="325">
        <f t="shared" si="261"/>
        <v>0</v>
      </c>
      <c r="DW159" s="325">
        <f t="shared" si="262"/>
        <v>0</v>
      </c>
      <c r="DX159" s="41">
        <f t="shared" si="263"/>
        <v>0</v>
      </c>
      <c r="DY159" s="41">
        <f t="shared" si="264"/>
        <v>0</v>
      </c>
      <c r="DZ159" s="41">
        <f t="shared" si="265"/>
        <v>0</v>
      </c>
      <c r="EA159" s="41">
        <f t="shared" si="266"/>
        <v>0</v>
      </c>
      <c r="EB159" s="41">
        <f t="shared" si="267"/>
        <v>0</v>
      </c>
      <c r="EC159" s="41">
        <f t="shared" si="268"/>
        <v>0</v>
      </c>
      <c r="ED159" s="180">
        <f t="shared" si="269"/>
        <v>0</v>
      </c>
      <c r="EE159" s="27">
        <v>0</v>
      </c>
      <c r="EF159" s="27"/>
      <c r="EG159" s="324">
        <f>SUMIF('Rekapitulasi Juni'!$D$608:$D$786,APS!$B159,'Rekapitulasi Juni'!$E$608:$E$786)</f>
        <v>0</v>
      </c>
      <c r="EH159" s="324">
        <f>SUMIF('Rekapitulasi Juni'!$D$608:$D$786,APS!$B159,'Rekapitulasi Juni'!$F$608:$F$786)</f>
        <v>0</v>
      </c>
      <c r="EI159" s="27"/>
      <c r="EJ159" s="325">
        <f t="shared" si="270"/>
        <v>0</v>
      </c>
      <c r="EK159" s="325">
        <f t="shared" si="271"/>
        <v>0</v>
      </c>
      <c r="EL159" s="27"/>
      <c r="EM159" s="324">
        <f>SUMIF('Rekapitulasi Juni'!$U$608:$U$786,APS!$B159,'Rekapitulasi Juni'!$V$608:$V$786)</f>
        <v>0</v>
      </c>
      <c r="EN159" s="324">
        <f>SUMIF('Rekapitulasi Juni'!$U$608:$U$786,APS!$B159,'Rekapitulasi Juni'!$W$608:$W$786)</f>
        <v>0</v>
      </c>
      <c r="EO159" s="27"/>
      <c r="EP159" s="325">
        <f t="shared" si="272"/>
        <v>0</v>
      </c>
      <c r="EQ159" s="325">
        <f t="shared" si="273"/>
        <v>0</v>
      </c>
      <c r="ER159" s="27"/>
      <c r="ES159" s="324">
        <f>SUMIF('Rekapitulasi Juni'!$AL$608:$AL$786,APS!$B159,'Rekapitulasi Juni'!$AM$608:$AM$786)</f>
        <v>0</v>
      </c>
      <c r="ET159" s="324">
        <f>SUMIF('Rekapitulasi Juni'!$AL$608:$AL$786,APS!$B159,'Rekapitulasi Juni'!$AN$608:$AN$786)</f>
        <v>0</v>
      </c>
      <c r="EU159" s="27"/>
      <c r="EV159" s="325">
        <f t="shared" si="274"/>
        <v>0</v>
      </c>
      <c r="EW159" s="325">
        <f t="shared" si="275"/>
        <v>0</v>
      </c>
      <c r="EX159" s="27"/>
      <c r="EY159" s="324">
        <f>SUMIF('Rekapitulasi Juni'!$BA$608:$BA$786,APS!$B159,'Rekapitulasi Juni'!$BB$608:$BB$786)</f>
        <v>0</v>
      </c>
      <c r="EZ159" s="324">
        <f>SUMIF('Rekapitulasi Juni'!$BA$608:$BA$786,APS!$B159,'Rekapitulasi Juni'!$BC$608:$BC$786)</f>
        <v>0</v>
      </c>
      <c r="FA159" s="324">
        <f>SUMIF('Rekapitulasi Juni'!$BA$608:$BA$786,APS!$B159,'Rekapitulasi Juni'!$BF$608:$BF$786)</f>
        <v>0</v>
      </c>
      <c r="FB159" s="325">
        <f t="shared" si="276"/>
        <v>0</v>
      </c>
      <c r="FC159" s="325">
        <f t="shared" si="277"/>
        <v>0</v>
      </c>
      <c r="FD159" s="27"/>
      <c r="FE159" s="27"/>
      <c r="FF159" s="27"/>
      <c r="FG159" s="27"/>
      <c r="FH159" s="27"/>
      <c r="FI159" s="27"/>
      <c r="FJ159" s="41">
        <f t="shared" si="278"/>
        <v>0</v>
      </c>
      <c r="FK159" s="41">
        <f t="shared" si="279"/>
        <v>0</v>
      </c>
      <c r="FL159" s="41">
        <f t="shared" si="280"/>
        <v>0</v>
      </c>
      <c r="FM159" s="41">
        <f t="shared" si="281"/>
        <v>0</v>
      </c>
      <c r="FN159" s="41">
        <f t="shared" si="282"/>
        <v>0</v>
      </c>
      <c r="FO159" s="41">
        <f t="shared" si="283"/>
        <v>0</v>
      </c>
      <c r="FP159" s="180">
        <f t="shared" si="284"/>
        <v>0</v>
      </c>
      <c r="FQ159" s="27"/>
      <c r="FR159" s="27"/>
      <c r="FS159" s="324">
        <f>SUMIF('Rekapitulasi Juni'!$D$804:$D$984,APS!$B159,'Rekapitulasi Juni'!$E$804:$E$984)</f>
        <v>0</v>
      </c>
      <c r="FT159" s="324">
        <f>SUMIF('Rekapitulasi Juni'!$D$804:$D$984,APS!$B159,'Rekapitulasi Juni'!$F$804:$F$984)</f>
        <v>0</v>
      </c>
      <c r="FU159" s="27"/>
      <c r="FV159" s="325">
        <f t="shared" si="285"/>
        <v>0</v>
      </c>
      <c r="FW159" s="325">
        <f t="shared" si="286"/>
        <v>0</v>
      </c>
      <c r="FX159" s="27"/>
      <c r="FY159" s="324">
        <f>SUMIF('Rekapitulasi Juni'!$U$804:$U$984,APS!$B159,'Rekapitulasi Juni'!$V$804:$V$984)</f>
        <v>0</v>
      </c>
      <c r="FZ159" s="324">
        <f>SUMIF('Rekapitulasi Juni'!$U$804:$U$984,APS!$B159,'Rekapitulasi Juni'!$W$804:$W$984)</f>
        <v>0</v>
      </c>
      <c r="GA159" s="27"/>
      <c r="GB159" s="325">
        <f t="shared" si="287"/>
        <v>0</v>
      </c>
      <c r="GC159" s="325">
        <f t="shared" si="288"/>
        <v>0</v>
      </c>
      <c r="GD159" s="27"/>
      <c r="GE159" s="324">
        <f>SUMIF('Rekapitulasi Juni'!$AL$804:$AL$984,APS!$B159,'Rekapitulasi Juni'!$AM$804:$AM$984)</f>
        <v>0</v>
      </c>
      <c r="GF159" s="324">
        <f>SUMIF('Rekapitulasi Juni'!$AL$804:$AL$984,APS!$B159,'Rekapitulasi Juni'!$AN$804:$AN$984)</f>
        <v>0</v>
      </c>
      <c r="GG159" s="27"/>
      <c r="GH159" s="325">
        <f t="shared" si="213"/>
        <v>0</v>
      </c>
      <c r="GI159" s="325">
        <f t="shared" si="214"/>
        <v>0</v>
      </c>
      <c r="GJ159" s="27"/>
      <c r="GK159" s="27"/>
      <c r="GL159" s="41">
        <f t="shared" si="289"/>
        <v>0</v>
      </c>
      <c r="GM159" s="41">
        <f t="shared" si="290"/>
        <v>0</v>
      </c>
      <c r="GN159" s="41">
        <f t="shared" si="291"/>
        <v>0</v>
      </c>
      <c r="GO159" s="41">
        <f t="shared" si="292"/>
        <v>0</v>
      </c>
      <c r="GP159" s="41">
        <f t="shared" si="293"/>
        <v>0</v>
      </c>
      <c r="GQ159" s="41">
        <f t="shared" si="294"/>
        <v>0</v>
      </c>
      <c r="GR159" s="180">
        <f t="shared" si="295"/>
        <v>0</v>
      </c>
      <c r="GS159" s="41">
        <f t="shared" si="215"/>
        <v>0</v>
      </c>
      <c r="GT159" s="41">
        <f t="shared" si="216"/>
        <v>0</v>
      </c>
      <c r="GU159" s="41">
        <f t="shared" si="217"/>
        <v>0</v>
      </c>
      <c r="GV159" s="41">
        <f t="shared" si="218"/>
        <v>0</v>
      </c>
      <c r="GW159" s="41">
        <f t="shared" si="219"/>
        <v>0</v>
      </c>
      <c r="GX159" s="41">
        <f t="shared" si="220"/>
        <v>0</v>
      </c>
      <c r="GY159" s="180">
        <f t="shared" si="221"/>
        <v>0</v>
      </c>
      <c r="GZ159" s="41">
        <v>142</v>
      </c>
      <c r="HA159" s="32"/>
      <c r="HB159" s="42">
        <f t="shared" si="296"/>
        <v>0</v>
      </c>
      <c r="HC159" s="44"/>
    </row>
    <row r="160" spans="1:211" ht="15" customHeight="1">
      <c r="A160" s="31" t="s">
        <v>329</v>
      </c>
      <c r="B160" s="32" t="s">
        <v>330</v>
      </c>
      <c r="C160" s="31" t="s">
        <v>318</v>
      </c>
      <c r="D160" s="31" t="s">
        <v>1259</v>
      </c>
      <c r="E160" s="31" t="s">
        <v>43</v>
      </c>
      <c r="F160" s="31" t="s">
        <v>152</v>
      </c>
      <c r="G160" s="33">
        <v>50</v>
      </c>
      <c r="H160" s="33">
        <v>0</v>
      </c>
      <c r="I160" s="33">
        <v>0</v>
      </c>
      <c r="J160" s="34">
        <f>IFERROR(VLOOKUP(A160,#REF!,3,0),0)</f>
        <v>0</v>
      </c>
      <c r="K160" s="34">
        <f t="shared" si="118"/>
        <v>50</v>
      </c>
      <c r="L160" s="34">
        <v>0</v>
      </c>
      <c r="M160" s="34">
        <v>50</v>
      </c>
      <c r="N160" s="35">
        <f t="shared" si="119"/>
        <v>0</v>
      </c>
      <c r="O160" s="35">
        <f t="shared" si="120"/>
        <v>0</v>
      </c>
      <c r="P160" s="36">
        <v>0</v>
      </c>
      <c r="Q160" s="36">
        <f t="shared" si="222"/>
        <v>50</v>
      </c>
      <c r="R160" s="36"/>
      <c r="S160" s="37">
        <f ca="1">SUMIF(ROP!$D$6:$H$65536,A160,ROP!$J$6:$J$65536)</f>
        <v>0</v>
      </c>
      <c r="T160" s="37">
        <f>SUMIF(HASIL!$B:$B,APS!$B160&amp;RIGHT(APS!T$9,2),HASIL!$I:$I)</f>
        <v>0</v>
      </c>
      <c r="U160" s="37">
        <f>SUMIF(HASIL!$B:$B,APS!$B160&amp;RIGHT(APS!U$9,2),HASIL!$I:$I)</f>
        <v>0</v>
      </c>
      <c r="V160" s="37">
        <f>SUMIF(HASIL!$B:$B,APS!$B160&amp;RIGHT(APS!V$9,2),HASIL!$I:$I)</f>
        <v>0</v>
      </c>
      <c r="W160" s="37">
        <f>SUMIF(HASIL!$B:$B,APS!$B160&amp;RIGHT(APS!W$9,2),HASIL!$I:$I)</f>
        <v>0</v>
      </c>
      <c r="X160" s="38">
        <f t="shared" si="121"/>
        <v>0</v>
      </c>
      <c r="Y160" s="38">
        <f t="shared" si="122"/>
        <v>-50</v>
      </c>
      <c r="Z160" s="39">
        <f t="shared" si="297"/>
        <v>0</v>
      </c>
      <c r="AA160" s="39">
        <f t="shared" si="212"/>
        <v>50</v>
      </c>
      <c r="AB160" s="40">
        <f t="shared" si="298"/>
        <v>0</v>
      </c>
      <c r="AC160" s="27">
        <v>0</v>
      </c>
      <c r="AD160" s="27"/>
      <c r="AE160" s="27"/>
      <c r="AF160" s="27"/>
      <c r="AG160" s="27"/>
      <c r="AH160" s="27"/>
      <c r="AI160" s="324">
        <f>SUMIF('Rekapitulasi Juni'!$D$9:$D$192,APS!$B160,'Rekapitulasi Juni'!$E$9:$E$192)</f>
        <v>0</v>
      </c>
      <c r="AJ160" s="324">
        <f>SUMIF('Rekapitulasi Juni'!$D$9:$D$192,APS!$B160,'Rekapitulasi Juni'!$F$9:$F$192)</f>
        <v>0</v>
      </c>
      <c r="AK160" s="324">
        <f>SUMIF('Rekapitulasi Juni'!$D$9:$D$192,APS!$B160,'Rekapitulasi Juni'!$K$9:$K$192)</f>
        <v>0</v>
      </c>
      <c r="AL160" s="325">
        <f t="shared" si="223"/>
        <v>0</v>
      </c>
      <c r="AM160" s="325">
        <f t="shared" si="224"/>
        <v>0</v>
      </c>
      <c r="AN160" s="27"/>
      <c r="AO160" s="324">
        <f>SUMIF('Rekapitulasi Juni'!$U$9:$U$192,APS!$B160,'Rekapitulasi Juni'!$V$9:$V$192)</f>
        <v>0</v>
      </c>
      <c r="AP160" s="324">
        <f>SUMIF('Rekapitulasi Juni'!$U$9:$U$192,APS!$B160,'Rekapitulasi Juni'!$W$9:$W$192)</f>
        <v>0</v>
      </c>
      <c r="AQ160" s="27"/>
      <c r="AR160" s="325">
        <f t="shared" si="225"/>
        <v>0</v>
      </c>
      <c r="AS160" s="325">
        <f t="shared" si="226"/>
        <v>0</v>
      </c>
      <c r="AT160" s="27"/>
      <c r="AU160" s="324">
        <f>SUMIF('Rekapitulasi Juni'!$AL$9:$AL$192,APS!$B160,'Rekapitulasi Juni'!$AM$9:$AM$192)</f>
        <v>0</v>
      </c>
      <c r="AV160" s="324">
        <f>SUMIF('Rekapitulasi Juni'!$AL$9:$AL$192,APS!$B160,'Rekapitulasi Juni'!$AN$9:$AN$192)</f>
        <v>0</v>
      </c>
      <c r="AW160" s="27"/>
      <c r="AX160" s="325">
        <f t="shared" si="227"/>
        <v>0</v>
      </c>
      <c r="AY160" s="325">
        <f t="shared" si="228"/>
        <v>0</v>
      </c>
      <c r="AZ160" s="41">
        <f t="shared" si="229"/>
        <v>0</v>
      </c>
      <c r="BA160" s="41">
        <f t="shared" si="230"/>
        <v>0</v>
      </c>
      <c r="BB160" s="41">
        <f t="shared" si="231"/>
        <v>0</v>
      </c>
      <c r="BC160" s="41">
        <f t="shared" si="232"/>
        <v>0</v>
      </c>
      <c r="BD160" s="41">
        <f t="shared" si="233"/>
        <v>0</v>
      </c>
      <c r="BE160" s="41">
        <f t="shared" si="234"/>
        <v>0</v>
      </c>
      <c r="BF160" s="180">
        <f t="shared" si="235"/>
        <v>0</v>
      </c>
      <c r="BG160" s="27">
        <v>0</v>
      </c>
      <c r="BH160" s="27"/>
      <c r="BI160" s="324">
        <f>SUMIF('Rekapitulasi Juni'!$D$214:$D$393,APS!$B160,'Rekapitulasi Juni'!$E$214:$E$393)</f>
        <v>0</v>
      </c>
      <c r="BJ160" s="324">
        <f>SUMIF('Rekapitulasi Juni'!$D$214:$D$393,APS!$B160,'Rekapitulasi Juni'!$F$214:$F$393)</f>
        <v>0</v>
      </c>
      <c r="BK160" s="27"/>
      <c r="BL160" s="325">
        <f t="shared" si="236"/>
        <v>0</v>
      </c>
      <c r="BM160" s="325">
        <f t="shared" si="237"/>
        <v>0</v>
      </c>
      <c r="BN160" s="27"/>
      <c r="BO160" s="324">
        <f>SUMIF('Rekapitulasi Juni'!$U$214:$U$393,APS!$B160,'Rekapitulasi Juni'!$V$214:$V$393)</f>
        <v>0</v>
      </c>
      <c r="BP160" s="324">
        <f>SUMIF('Rekapitulasi Juni'!$U$214:$U$393,APS!$B160,'Rekapitulasi Juni'!$W$214:$W$393)</f>
        <v>0</v>
      </c>
      <c r="BQ160" s="27"/>
      <c r="BR160" s="325">
        <f t="shared" si="238"/>
        <v>0</v>
      </c>
      <c r="BS160" s="325">
        <f t="shared" si="239"/>
        <v>0</v>
      </c>
      <c r="BT160" s="27"/>
      <c r="BU160" s="324">
        <f>SUMIF('Rekapitulasi Juni'!$AL$214:$AL$393,APS!$B160,'Rekapitulasi Juni'!$AM$214:$AM$393)</f>
        <v>0</v>
      </c>
      <c r="BV160" s="324">
        <f>SUMIF('Rekapitulasi Juni'!$AL$214:$AL$393,APS!$B160,'Rekapitulasi Juni'!$AN$214:$AN$393)</f>
        <v>0</v>
      </c>
      <c r="BW160" s="27"/>
      <c r="BX160" s="325">
        <f t="shared" si="240"/>
        <v>0</v>
      </c>
      <c r="BY160" s="325">
        <f t="shared" si="241"/>
        <v>0</v>
      </c>
      <c r="BZ160" s="27"/>
      <c r="CA160" s="324">
        <f>SUMIF('Rekapitulasi Juni'!$BA$214:$BA$393,APS!$B160,'Rekapitulasi Juni'!$BB$214:$BB$393)</f>
        <v>0</v>
      </c>
      <c r="CB160" s="324">
        <f>SUMIF('Rekapitulasi Juni'!$BA$214:$BA$393,APS!$B160,'Rekapitulasi Juni'!$BC$214:$BC$393)</f>
        <v>0</v>
      </c>
      <c r="CC160" s="27"/>
      <c r="CD160" s="325">
        <f t="shared" si="242"/>
        <v>0</v>
      </c>
      <c r="CE160" s="325">
        <f t="shared" si="243"/>
        <v>0</v>
      </c>
      <c r="CF160" s="27"/>
      <c r="CG160" s="324">
        <f>SUMIF('Rekapitulasi Juni'!$BP$214:$BP$393,APS!$B160,'Rekapitulasi Juni'!$BQ$214:$BQ$393)</f>
        <v>0</v>
      </c>
      <c r="CH160" s="324">
        <f>SUMIF('Rekapitulasi Juni'!$BP$214:$BP$393,APS!$B160,'Rekapitulasi Juni'!$BR$214:$BR$393)</f>
        <v>0</v>
      </c>
      <c r="CI160" s="27"/>
      <c r="CJ160" s="325">
        <f t="shared" si="244"/>
        <v>0</v>
      </c>
      <c r="CK160" s="325">
        <f t="shared" si="245"/>
        <v>0</v>
      </c>
      <c r="CL160" s="41">
        <f t="shared" si="246"/>
        <v>0</v>
      </c>
      <c r="CM160" s="41">
        <f t="shared" si="247"/>
        <v>0</v>
      </c>
      <c r="CN160" s="41">
        <f t="shared" si="248"/>
        <v>0</v>
      </c>
      <c r="CO160" s="41">
        <f t="shared" si="249"/>
        <v>0</v>
      </c>
      <c r="CP160" s="41">
        <f t="shared" si="250"/>
        <v>0</v>
      </c>
      <c r="CQ160" s="41">
        <f t="shared" si="251"/>
        <v>0</v>
      </c>
      <c r="CR160" s="180">
        <f t="shared" si="252"/>
        <v>0</v>
      </c>
      <c r="CS160" s="27">
        <v>0</v>
      </c>
      <c r="CT160" s="27"/>
      <c r="CU160" s="324">
        <f>SUMIF('Rekapitulasi Juni'!$D$410:$D$588,APS!$B160,'Rekapitulasi Juni'!$E$410:$E$588)</f>
        <v>0</v>
      </c>
      <c r="CV160" s="324">
        <f>SUMIF('Rekapitulasi Juni'!$D$410:$D$588,APS!$B160,'Rekapitulasi Juni'!$F$410:$F$588)</f>
        <v>0</v>
      </c>
      <c r="CW160" s="27"/>
      <c r="CX160" s="325">
        <f t="shared" si="253"/>
        <v>0</v>
      </c>
      <c r="CY160" s="325">
        <f t="shared" si="254"/>
        <v>0</v>
      </c>
      <c r="CZ160" s="27"/>
      <c r="DA160" s="324">
        <f>SUMIF('Rekapitulasi Juni'!$U$410:$U$588,APS!$B160,'Rekapitulasi Juni'!$V$410:$V$588)</f>
        <v>0</v>
      </c>
      <c r="DB160" s="324">
        <f>SUMIF('Rekapitulasi Juni'!$U$410:$U$588,APS!$B160,'Rekapitulasi Juni'!$W$410:$W$588)</f>
        <v>0</v>
      </c>
      <c r="DC160" s="27"/>
      <c r="DD160" s="325">
        <f t="shared" si="255"/>
        <v>0</v>
      </c>
      <c r="DE160" s="325">
        <f t="shared" si="256"/>
        <v>0</v>
      </c>
      <c r="DF160" s="27">
        <v>50</v>
      </c>
      <c r="DG160" s="324">
        <f>SUMIF('Rekapitulasi Juni'!$AL$410:$AL$588,APS!$B160,'Rekapitulasi Juni'!$AM$410:$AM$588)</f>
        <v>0</v>
      </c>
      <c r="DH160" s="324">
        <f>SUMIF('Rekapitulasi Juni'!$AL$410:$AL$588,APS!$B160,'Rekapitulasi Juni'!$AN$410:$AN$588)</f>
        <v>0</v>
      </c>
      <c r="DI160" s="27"/>
      <c r="DJ160" s="325">
        <f t="shared" si="257"/>
        <v>0</v>
      </c>
      <c r="DK160" s="325">
        <f t="shared" si="258"/>
        <v>0</v>
      </c>
      <c r="DL160" s="27"/>
      <c r="DM160" s="324">
        <f>SUMIF('Rekapitulasi Juni'!$BA$410:$BA$588,APS!$B160,'Rekapitulasi Juni'!$BB$410:$BB$588)</f>
        <v>0</v>
      </c>
      <c r="DN160" s="324">
        <f>SUMIF('Rekapitulasi Juni'!$BA$410:$BA$588,APS!$B160,'Rekapitulasi Juni'!$BC$410:$BC$588)</f>
        <v>0</v>
      </c>
      <c r="DO160" s="324">
        <f>SUMIF('Rekapitulasi Juni'!$BA$410:$BA$588,APS!$B160,'Rekapitulasi Juni'!$BF$410:$BF$588)</f>
        <v>0</v>
      </c>
      <c r="DP160" s="325">
        <f t="shared" si="259"/>
        <v>0</v>
      </c>
      <c r="DQ160" s="325">
        <f t="shared" si="260"/>
        <v>0</v>
      </c>
      <c r="DR160" s="27"/>
      <c r="DS160" s="324">
        <f>SUMIF('Rekapitulasi Juni'!$BP$410:$BP$588,APS!$B160,'Rekapitulasi Juni'!$BQ$410:$BQ$588)</f>
        <v>0</v>
      </c>
      <c r="DT160" s="324">
        <f>SUMIF('Rekapitulasi Juni'!$BP$410:$BP$588,APS!$B160,'Rekapitulasi Juni'!$BR$410:$BR$588)</f>
        <v>0</v>
      </c>
      <c r="DU160" s="27"/>
      <c r="DV160" s="325">
        <f t="shared" si="261"/>
        <v>0</v>
      </c>
      <c r="DW160" s="325">
        <f t="shared" si="262"/>
        <v>0</v>
      </c>
      <c r="DX160" s="41">
        <f t="shared" si="263"/>
        <v>50</v>
      </c>
      <c r="DY160" s="41">
        <f t="shared" si="264"/>
        <v>0</v>
      </c>
      <c r="DZ160" s="41">
        <f t="shared" si="265"/>
        <v>0</v>
      </c>
      <c r="EA160" s="41">
        <f t="shared" si="266"/>
        <v>0</v>
      </c>
      <c r="EB160" s="41">
        <f t="shared" si="267"/>
        <v>0</v>
      </c>
      <c r="EC160" s="41">
        <f t="shared" si="268"/>
        <v>-50</v>
      </c>
      <c r="ED160" s="180">
        <f t="shared" si="269"/>
        <v>0</v>
      </c>
      <c r="EE160" s="27">
        <v>0</v>
      </c>
      <c r="EF160" s="27"/>
      <c r="EG160" s="324">
        <f>SUMIF('Rekapitulasi Juni'!$D$608:$D$786,APS!$B160,'Rekapitulasi Juni'!$E$608:$E$786)</f>
        <v>0</v>
      </c>
      <c r="EH160" s="324">
        <f>SUMIF('Rekapitulasi Juni'!$D$608:$D$786,APS!$B160,'Rekapitulasi Juni'!$F$608:$F$786)</f>
        <v>0</v>
      </c>
      <c r="EI160" s="27"/>
      <c r="EJ160" s="325">
        <f t="shared" si="270"/>
        <v>0</v>
      </c>
      <c r="EK160" s="325">
        <f t="shared" si="271"/>
        <v>0</v>
      </c>
      <c r="EL160" s="27"/>
      <c r="EM160" s="324">
        <f>SUMIF('Rekapitulasi Juni'!$U$608:$U$786,APS!$B160,'Rekapitulasi Juni'!$V$608:$V$786)</f>
        <v>0</v>
      </c>
      <c r="EN160" s="324">
        <f>SUMIF('Rekapitulasi Juni'!$U$608:$U$786,APS!$B160,'Rekapitulasi Juni'!$W$608:$W$786)</f>
        <v>0</v>
      </c>
      <c r="EO160" s="27"/>
      <c r="EP160" s="325">
        <f t="shared" si="272"/>
        <v>0</v>
      </c>
      <c r="EQ160" s="325">
        <f t="shared" si="273"/>
        <v>0</v>
      </c>
      <c r="ER160" s="27"/>
      <c r="ES160" s="324">
        <f>SUMIF('Rekapitulasi Juni'!$AL$608:$AL$786,APS!$B160,'Rekapitulasi Juni'!$AM$608:$AM$786)</f>
        <v>0</v>
      </c>
      <c r="ET160" s="324">
        <f>SUMIF('Rekapitulasi Juni'!$AL$608:$AL$786,APS!$B160,'Rekapitulasi Juni'!$AN$608:$AN$786)</f>
        <v>0</v>
      </c>
      <c r="EU160" s="27"/>
      <c r="EV160" s="325">
        <f t="shared" si="274"/>
        <v>0</v>
      </c>
      <c r="EW160" s="325">
        <f t="shared" si="275"/>
        <v>0</v>
      </c>
      <c r="EX160" s="27"/>
      <c r="EY160" s="324">
        <f>SUMIF('Rekapitulasi Juni'!$BA$608:$BA$786,APS!$B160,'Rekapitulasi Juni'!$BB$608:$BB$786)</f>
        <v>0</v>
      </c>
      <c r="EZ160" s="324">
        <f>SUMIF('Rekapitulasi Juni'!$BA$608:$BA$786,APS!$B160,'Rekapitulasi Juni'!$BC$608:$BC$786)</f>
        <v>0</v>
      </c>
      <c r="FA160" s="324">
        <f>SUMIF('Rekapitulasi Juni'!$BA$608:$BA$786,APS!$B160,'Rekapitulasi Juni'!$BF$608:$BF$786)</f>
        <v>0</v>
      </c>
      <c r="FB160" s="325">
        <f t="shared" si="276"/>
        <v>0</v>
      </c>
      <c r="FC160" s="325">
        <f t="shared" si="277"/>
        <v>0</v>
      </c>
      <c r="FD160" s="27"/>
      <c r="FE160" s="27"/>
      <c r="FF160" s="27"/>
      <c r="FG160" s="27"/>
      <c r="FH160" s="27"/>
      <c r="FI160" s="27"/>
      <c r="FJ160" s="41">
        <f t="shared" si="278"/>
        <v>0</v>
      </c>
      <c r="FK160" s="41">
        <f t="shared" si="279"/>
        <v>0</v>
      </c>
      <c r="FL160" s="41">
        <f t="shared" si="280"/>
        <v>0</v>
      </c>
      <c r="FM160" s="41">
        <f t="shared" si="281"/>
        <v>0</v>
      </c>
      <c r="FN160" s="41">
        <f t="shared" si="282"/>
        <v>0</v>
      </c>
      <c r="FO160" s="41">
        <f t="shared" si="283"/>
        <v>0</v>
      </c>
      <c r="FP160" s="180">
        <f t="shared" si="284"/>
        <v>0</v>
      </c>
      <c r="FQ160" s="27"/>
      <c r="FR160" s="27"/>
      <c r="FS160" s="324">
        <f>SUMIF('Rekapitulasi Juni'!$D$804:$D$984,APS!$B160,'Rekapitulasi Juni'!$E$804:$E$984)</f>
        <v>0</v>
      </c>
      <c r="FT160" s="324">
        <f>SUMIF('Rekapitulasi Juni'!$D$804:$D$984,APS!$B160,'Rekapitulasi Juni'!$F$804:$F$984)</f>
        <v>0</v>
      </c>
      <c r="FU160" s="27"/>
      <c r="FV160" s="325">
        <f t="shared" si="285"/>
        <v>0</v>
      </c>
      <c r="FW160" s="325">
        <f t="shared" si="286"/>
        <v>0</v>
      </c>
      <c r="FX160" s="27"/>
      <c r="FY160" s="324">
        <f>SUMIF('Rekapitulasi Juni'!$U$804:$U$984,APS!$B160,'Rekapitulasi Juni'!$V$804:$V$984)</f>
        <v>0</v>
      </c>
      <c r="FZ160" s="324">
        <f>SUMIF('Rekapitulasi Juni'!$U$804:$U$984,APS!$B160,'Rekapitulasi Juni'!$W$804:$W$984)</f>
        <v>0</v>
      </c>
      <c r="GA160" s="27"/>
      <c r="GB160" s="325">
        <f t="shared" si="287"/>
        <v>0</v>
      </c>
      <c r="GC160" s="325">
        <f t="shared" si="288"/>
        <v>0</v>
      </c>
      <c r="GD160" s="27"/>
      <c r="GE160" s="324">
        <f>SUMIF('Rekapitulasi Juni'!$AL$804:$AL$984,APS!$B160,'Rekapitulasi Juni'!$AM$804:$AM$984)</f>
        <v>0</v>
      </c>
      <c r="GF160" s="324">
        <f>SUMIF('Rekapitulasi Juni'!$AL$804:$AL$984,APS!$B160,'Rekapitulasi Juni'!$AN$804:$AN$984)</f>
        <v>0</v>
      </c>
      <c r="GG160" s="27"/>
      <c r="GH160" s="325">
        <f t="shared" si="213"/>
        <v>0</v>
      </c>
      <c r="GI160" s="325">
        <f t="shared" si="214"/>
        <v>0</v>
      </c>
      <c r="GJ160" s="27"/>
      <c r="GK160" s="27"/>
      <c r="GL160" s="41">
        <f t="shared" si="289"/>
        <v>0</v>
      </c>
      <c r="GM160" s="41">
        <f t="shared" si="290"/>
        <v>0</v>
      </c>
      <c r="GN160" s="41">
        <f t="shared" si="291"/>
        <v>0</v>
      </c>
      <c r="GO160" s="41">
        <f t="shared" si="292"/>
        <v>0</v>
      </c>
      <c r="GP160" s="41">
        <f t="shared" si="293"/>
        <v>0</v>
      </c>
      <c r="GQ160" s="41">
        <f t="shared" si="294"/>
        <v>0</v>
      </c>
      <c r="GR160" s="180">
        <f t="shared" si="295"/>
        <v>0</v>
      </c>
      <c r="GS160" s="41">
        <f t="shared" si="215"/>
        <v>50</v>
      </c>
      <c r="GT160" s="41">
        <f t="shared" si="216"/>
        <v>0</v>
      </c>
      <c r="GU160" s="41">
        <f t="shared" si="217"/>
        <v>0</v>
      </c>
      <c r="GV160" s="41">
        <f t="shared" si="218"/>
        <v>0</v>
      </c>
      <c r="GW160" s="41">
        <f t="shared" si="219"/>
        <v>0</v>
      </c>
      <c r="GX160" s="41">
        <f t="shared" si="220"/>
        <v>-50</v>
      </c>
      <c r="GY160" s="180">
        <f t="shared" si="221"/>
        <v>0</v>
      </c>
      <c r="GZ160" s="41">
        <v>143</v>
      </c>
      <c r="HA160" s="32"/>
      <c r="HB160" s="42">
        <f t="shared" si="296"/>
        <v>0</v>
      </c>
      <c r="HC160" s="44"/>
    </row>
    <row r="161" spans="1:211" ht="15" customHeight="1">
      <c r="A161" s="31" t="s">
        <v>331</v>
      </c>
      <c r="B161" s="31" t="s">
        <v>332</v>
      </c>
      <c r="C161" s="31" t="s">
        <v>333</v>
      </c>
      <c r="D161" s="31" t="s">
        <v>1257</v>
      </c>
      <c r="E161" s="31" t="s">
        <v>333</v>
      </c>
      <c r="F161" s="31" t="s">
        <v>152</v>
      </c>
      <c r="G161" s="33">
        <v>810</v>
      </c>
      <c r="H161" s="33">
        <v>0</v>
      </c>
      <c r="I161" s="33">
        <v>0</v>
      </c>
      <c r="J161" s="34">
        <f>IFERROR(VLOOKUP(A161,#REF!,3,0),0)</f>
        <v>0</v>
      </c>
      <c r="K161" s="34">
        <f t="shared" si="118"/>
        <v>157</v>
      </c>
      <c r="L161" s="34">
        <v>1749</v>
      </c>
      <c r="M161" s="34">
        <v>1906</v>
      </c>
      <c r="N161" s="35">
        <f t="shared" si="119"/>
        <v>653</v>
      </c>
      <c r="O161" s="35">
        <f t="shared" si="120"/>
        <v>653</v>
      </c>
      <c r="P161" s="36">
        <v>1000</v>
      </c>
      <c r="Q161" s="36">
        <f t="shared" si="222"/>
        <v>1157</v>
      </c>
      <c r="R161" s="36"/>
      <c r="S161" s="37">
        <f ca="1">SUMIF(ROP!$D$6:$H$65536,A161,ROP!$J$6:$J$65536)</f>
        <v>0</v>
      </c>
      <c r="T161" s="37">
        <f>SUMIF(HASIL!$B:$B,APS!$B161&amp;RIGHT(APS!T$9,2),HASIL!$I:$I)</f>
        <v>350</v>
      </c>
      <c r="U161" s="37">
        <f>SUMIF(HASIL!$B:$B,APS!$B161&amp;RIGHT(APS!U$9,2),HASIL!$I:$I)</f>
        <v>0</v>
      </c>
      <c r="V161" s="37">
        <f>SUMIF(HASIL!$B:$B,APS!$B161&amp;RIGHT(APS!V$9,2),HASIL!$I:$I)</f>
        <v>0</v>
      </c>
      <c r="W161" s="37">
        <f>SUMIF(HASIL!$B:$B,APS!$B161&amp;RIGHT(APS!W$9,2),HASIL!$I:$I)</f>
        <v>0</v>
      </c>
      <c r="X161" s="38">
        <f t="shared" si="121"/>
        <v>350</v>
      </c>
      <c r="Y161" s="38">
        <f t="shared" si="122"/>
        <v>-807</v>
      </c>
      <c r="Z161" s="39">
        <f t="shared" si="297"/>
        <v>0</v>
      </c>
      <c r="AA161" s="39">
        <f t="shared" si="212"/>
        <v>1157</v>
      </c>
      <c r="AB161" s="40">
        <f t="shared" si="298"/>
        <v>1000</v>
      </c>
      <c r="AC161" s="27">
        <v>0</v>
      </c>
      <c r="AD161" s="27"/>
      <c r="AE161" s="27"/>
      <c r="AF161" s="27"/>
      <c r="AG161" s="27"/>
      <c r="AH161" s="27"/>
      <c r="AI161" s="324">
        <f>SUMIF('Rekapitulasi Juni'!$D$9:$D$192,APS!$B161,'Rekapitulasi Juni'!$E$9:$E$192)</f>
        <v>0</v>
      </c>
      <c r="AJ161" s="324">
        <f>SUMIF('Rekapitulasi Juni'!$D$9:$D$192,APS!$B161,'Rekapitulasi Juni'!$F$9:$F$192)</f>
        <v>0</v>
      </c>
      <c r="AK161" s="324">
        <f>SUMIF('Rekapitulasi Juni'!$D$9:$D$192,APS!$B161,'Rekapitulasi Juni'!$K$9:$K$192)</f>
        <v>0</v>
      </c>
      <c r="AL161" s="325">
        <f t="shared" si="223"/>
        <v>0</v>
      </c>
      <c r="AM161" s="325">
        <f t="shared" si="224"/>
        <v>0</v>
      </c>
      <c r="AN161" s="27">
        <v>410</v>
      </c>
      <c r="AO161" s="324">
        <f>SUMIF('Rekapitulasi Juni'!$U$9:$U$192,APS!$B161,'Rekapitulasi Juni'!$V$9:$V$192)</f>
        <v>281</v>
      </c>
      <c r="AP161" s="324">
        <f>SUMIF('Rekapitulasi Juni'!$U$9:$U$192,APS!$B161,'Rekapitulasi Juni'!$W$9:$W$192)</f>
        <v>350</v>
      </c>
      <c r="AQ161" s="27"/>
      <c r="AR161" s="325">
        <f t="shared" si="225"/>
        <v>85.365853658536579</v>
      </c>
      <c r="AS161" s="325">
        <f t="shared" si="226"/>
        <v>124.55516014234875</v>
      </c>
      <c r="AT161" s="27"/>
      <c r="AU161" s="324">
        <f>SUMIF('Rekapitulasi Juni'!$AL$9:$AL$192,APS!$B161,'Rekapitulasi Juni'!$AM$9:$AM$192)</f>
        <v>400</v>
      </c>
      <c r="AV161" s="324">
        <f>SUMIF('Rekapitulasi Juni'!$AL$9:$AL$192,APS!$B161,'Rekapitulasi Juni'!$AN$9:$AN$192)</f>
        <v>170</v>
      </c>
      <c r="AW161" s="27"/>
      <c r="AX161" s="325">
        <f t="shared" si="227"/>
        <v>0</v>
      </c>
      <c r="AY161" s="325">
        <f t="shared" si="228"/>
        <v>42.5</v>
      </c>
      <c r="AZ161" s="41">
        <f t="shared" si="229"/>
        <v>410</v>
      </c>
      <c r="BA161" s="41">
        <f t="shared" si="230"/>
        <v>681</v>
      </c>
      <c r="BB161" s="41">
        <f t="shared" si="231"/>
        <v>520</v>
      </c>
      <c r="BC161" s="41">
        <f t="shared" si="232"/>
        <v>0</v>
      </c>
      <c r="BD161" s="41">
        <f t="shared" si="233"/>
        <v>520</v>
      </c>
      <c r="BE161" s="41">
        <f t="shared" si="234"/>
        <v>110</v>
      </c>
      <c r="BF161" s="180">
        <f t="shared" si="235"/>
        <v>126.82926829268293</v>
      </c>
      <c r="BG161" s="27">
        <v>0</v>
      </c>
      <c r="BH161" s="27"/>
      <c r="BI161" s="324">
        <f>SUMIF('Rekapitulasi Juni'!$D$214:$D$393,APS!$B161,'Rekapitulasi Juni'!$E$214:$E$393)</f>
        <v>0</v>
      </c>
      <c r="BJ161" s="324">
        <f>SUMIF('Rekapitulasi Juni'!$D$214:$D$393,APS!$B161,'Rekapitulasi Juni'!$F$214:$F$393)</f>
        <v>0</v>
      </c>
      <c r="BK161" s="27"/>
      <c r="BL161" s="325">
        <f t="shared" si="236"/>
        <v>0</v>
      </c>
      <c r="BM161" s="325">
        <f t="shared" si="237"/>
        <v>0</v>
      </c>
      <c r="BN161" s="27">
        <f>600-561</f>
        <v>39</v>
      </c>
      <c r="BO161" s="324">
        <f>SUMIF('Rekapitulasi Juni'!$U$214:$U$393,APS!$B161,'Rekapitulasi Juni'!$V$214:$V$393)</f>
        <v>0</v>
      </c>
      <c r="BP161" s="324">
        <f>SUMIF('Rekapitulasi Juni'!$U$214:$U$393,APS!$B161,'Rekapitulasi Juni'!$W$214:$W$393)</f>
        <v>0</v>
      </c>
      <c r="BQ161" s="27"/>
      <c r="BR161" s="325">
        <f t="shared" si="238"/>
        <v>0</v>
      </c>
      <c r="BS161" s="325">
        <f t="shared" si="239"/>
        <v>0</v>
      </c>
      <c r="BT161" s="27">
        <v>608</v>
      </c>
      <c r="BU161" s="324">
        <f>SUMIF('Rekapitulasi Juni'!$AL$214:$AL$393,APS!$B161,'Rekapitulasi Juni'!$AM$214:$AM$393)</f>
        <v>186</v>
      </c>
      <c r="BV161" s="324">
        <f>SUMIF('Rekapitulasi Juni'!$AL$214:$AL$393,APS!$B161,'Rekapitulasi Juni'!$AN$214:$AN$393)</f>
        <v>0</v>
      </c>
      <c r="BW161" s="27"/>
      <c r="BX161" s="325">
        <f t="shared" si="240"/>
        <v>0</v>
      </c>
      <c r="BY161" s="325">
        <f t="shared" si="241"/>
        <v>0</v>
      </c>
      <c r="BZ161" s="27">
        <v>100</v>
      </c>
      <c r="CA161" s="324">
        <f>SUMIF('Rekapitulasi Juni'!$BA$214:$BA$393,APS!$B161,'Rekapitulasi Juni'!$BB$214:$BB$393)</f>
        <v>300</v>
      </c>
      <c r="CB161" s="324">
        <f>SUMIF('Rekapitulasi Juni'!$BA$214:$BA$393,APS!$B161,'Rekapitulasi Juni'!$BC$214:$BC$393)</f>
        <v>239</v>
      </c>
      <c r="CC161" s="27"/>
      <c r="CD161" s="325">
        <f t="shared" si="242"/>
        <v>239</v>
      </c>
      <c r="CE161" s="325">
        <f t="shared" si="243"/>
        <v>79.666666666666657</v>
      </c>
      <c r="CF161" s="27"/>
      <c r="CG161" s="324">
        <f>SUMIF('Rekapitulasi Juni'!$BP$214:$BP$393,APS!$B161,'Rekapitulasi Juni'!$BQ$214:$BQ$393)</f>
        <v>350</v>
      </c>
      <c r="CH161" s="324">
        <f>SUMIF('Rekapitulasi Juni'!$BP$214:$BP$393,APS!$B161,'Rekapitulasi Juni'!$BR$214:$BR$393)</f>
        <v>60</v>
      </c>
      <c r="CI161" s="27"/>
      <c r="CJ161" s="325">
        <f t="shared" si="244"/>
        <v>0</v>
      </c>
      <c r="CK161" s="325">
        <f t="shared" si="245"/>
        <v>17.142857142857142</v>
      </c>
      <c r="CL161" s="41">
        <f t="shared" si="246"/>
        <v>747</v>
      </c>
      <c r="CM161" s="41">
        <f t="shared" si="247"/>
        <v>836</v>
      </c>
      <c r="CN161" s="41">
        <f t="shared" si="248"/>
        <v>299</v>
      </c>
      <c r="CO161" s="41">
        <f t="shared" si="249"/>
        <v>0</v>
      </c>
      <c r="CP161" s="41">
        <f t="shared" si="250"/>
        <v>299</v>
      </c>
      <c r="CQ161" s="41">
        <f t="shared" si="251"/>
        <v>-448</v>
      </c>
      <c r="CR161" s="180">
        <f t="shared" si="252"/>
        <v>40.026773761713521</v>
      </c>
      <c r="CS161" s="27">
        <v>1000</v>
      </c>
      <c r="CT161" s="27"/>
      <c r="CU161" s="324">
        <f>SUMIF('Rekapitulasi Juni'!$D$410:$D$588,APS!$B161,'Rekapitulasi Juni'!$E$410:$E$588)</f>
        <v>0</v>
      </c>
      <c r="CV161" s="324">
        <f>SUMIF('Rekapitulasi Juni'!$D$410:$D$588,APS!$B161,'Rekapitulasi Juni'!$F$410:$F$588)</f>
        <v>0</v>
      </c>
      <c r="CW161" s="27"/>
      <c r="CX161" s="325">
        <f t="shared" si="253"/>
        <v>0</v>
      </c>
      <c r="CY161" s="325">
        <f t="shared" si="254"/>
        <v>0</v>
      </c>
      <c r="CZ161" s="27"/>
      <c r="DA161" s="324">
        <f>SUMIF('Rekapitulasi Juni'!$U$410:$U$588,APS!$B161,'Rekapitulasi Juni'!$V$410:$V$588)</f>
        <v>200</v>
      </c>
      <c r="DB161" s="324">
        <f>SUMIF('Rekapitulasi Juni'!$U$410:$U$588,APS!$B161,'Rekapitulasi Juni'!$W$410:$W$588)</f>
        <v>0</v>
      </c>
      <c r="DC161" s="27"/>
      <c r="DD161" s="325">
        <f t="shared" si="255"/>
        <v>0</v>
      </c>
      <c r="DE161" s="325">
        <f t="shared" si="256"/>
        <v>0</v>
      </c>
      <c r="DF161" s="27"/>
      <c r="DG161" s="324">
        <f>SUMIF('Rekapitulasi Juni'!$AL$410:$AL$588,APS!$B161,'Rekapitulasi Juni'!$AM$410:$AM$588)</f>
        <v>100</v>
      </c>
      <c r="DH161" s="324">
        <f>SUMIF('Rekapitulasi Juni'!$AL$410:$AL$588,APS!$B161,'Rekapitulasi Juni'!$AN$410:$AN$588)</f>
        <v>103</v>
      </c>
      <c r="DI161" s="27"/>
      <c r="DJ161" s="325">
        <f t="shared" si="257"/>
        <v>0</v>
      </c>
      <c r="DK161" s="325">
        <f t="shared" si="258"/>
        <v>103</v>
      </c>
      <c r="DL161" s="27"/>
      <c r="DM161" s="324">
        <f>SUMIF('Rekapitulasi Juni'!$BA$410:$BA$588,APS!$B161,'Rekapitulasi Juni'!$BB$410:$BB$588)</f>
        <v>0</v>
      </c>
      <c r="DN161" s="324">
        <f>SUMIF('Rekapitulasi Juni'!$BA$410:$BA$588,APS!$B161,'Rekapitulasi Juni'!$BC$410:$BC$588)</f>
        <v>0</v>
      </c>
      <c r="DO161" s="324">
        <f>SUMIF('Rekapitulasi Juni'!$BA$410:$BA$588,APS!$B161,'Rekapitulasi Juni'!$BF$410:$BF$588)</f>
        <v>0</v>
      </c>
      <c r="DP161" s="325">
        <f t="shared" si="259"/>
        <v>0</v>
      </c>
      <c r="DQ161" s="325">
        <f t="shared" si="260"/>
        <v>0</v>
      </c>
      <c r="DR161" s="27"/>
      <c r="DS161" s="324">
        <f>SUMIF('Rekapitulasi Juni'!$BP$410:$BP$588,APS!$B161,'Rekapitulasi Juni'!$BQ$410:$BQ$588)</f>
        <v>0</v>
      </c>
      <c r="DT161" s="324">
        <f>SUMIF('Rekapitulasi Juni'!$BP$410:$BP$588,APS!$B161,'Rekapitulasi Juni'!$BR$410:$BR$588)</f>
        <v>0</v>
      </c>
      <c r="DU161" s="27"/>
      <c r="DV161" s="325">
        <f t="shared" si="261"/>
        <v>0</v>
      </c>
      <c r="DW161" s="325">
        <f t="shared" si="262"/>
        <v>0</v>
      </c>
      <c r="DX161" s="41">
        <f t="shared" si="263"/>
        <v>0</v>
      </c>
      <c r="DY161" s="41">
        <f t="shared" si="264"/>
        <v>300</v>
      </c>
      <c r="DZ161" s="41">
        <f t="shared" si="265"/>
        <v>103</v>
      </c>
      <c r="EA161" s="41">
        <f t="shared" si="266"/>
        <v>0</v>
      </c>
      <c r="EB161" s="41">
        <f t="shared" si="267"/>
        <v>103</v>
      </c>
      <c r="EC161" s="41">
        <f t="shared" si="268"/>
        <v>103</v>
      </c>
      <c r="ED161" s="180">
        <f t="shared" si="269"/>
        <v>0</v>
      </c>
      <c r="EE161" s="27">
        <v>0</v>
      </c>
      <c r="EF161" s="27"/>
      <c r="EG161" s="324">
        <f>SUMIF('Rekapitulasi Juni'!$D$608:$D$786,APS!$B161,'Rekapitulasi Juni'!$E$608:$E$786)</f>
        <v>199</v>
      </c>
      <c r="EH161" s="324">
        <f>SUMIF('Rekapitulasi Juni'!$D$608:$D$786,APS!$B161,'Rekapitulasi Juni'!$F$608:$F$786)</f>
        <v>108</v>
      </c>
      <c r="EI161" s="27"/>
      <c r="EJ161" s="325">
        <f t="shared" si="270"/>
        <v>0</v>
      </c>
      <c r="EK161" s="325">
        <f t="shared" si="271"/>
        <v>54.2713567839196</v>
      </c>
      <c r="EL161" s="27"/>
      <c r="EM161" s="324">
        <f>SUMIF('Rekapitulasi Juni'!$U$608:$U$786,APS!$B161,'Rekapitulasi Juni'!$V$608:$V$786)</f>
        <v>0</v>
      </c>
      <c r="EN161" s="324">
        <f>SUMIF('Rekapitulasi Juni'!$U$608:$U$786,APS!$B161,'Rekapitulasi Juni'!$W$608:$W$786)</f>
        <v>0</v>
      </c>
      <c r="EO161" s="27"/>
      <c r="EP161" s="325">
        <f t="shared" si="272"/>
        <v>0</v>
      </c>
      <c r="EQ161" s="325">
        <f t="shared" si="273"/>
        <v>0</v>
      </c>
      <c r="ER161" s="27"/>
      <c r="ES161" s="324">
        <f>SUMIF('Rekapitulasi Juni'!$AL$608:$AL$786,APS!$B161,'Rekapitulasi Juni'!$AM$608:$AM$786)</f>
        <v>0</v>
      </c>
      <c r="ET161" s="324">
        <f>SUMIF('Rekapitulasi Juni'!$AL$608:$AL$786,APS!$B161,'Rekapitulasi Juni'!$AN$608:$AN$786)</f>
        <v>0</v>
      </c>
      <c r="EU161" s="27"/>
      <c r="EV161" s="325">
        <f t="shared" si="274"/>
        <v>0</v>
      </c>
      <c r="EW161" s="325">
        <f t="shared" si="275"/>
        <v>0</v>
      </c>
      <c r="EX161" s="27"/>
      <c r="EY161" s="324">
        <f>SUMIF('Rekapitulasi Juni'!$BA$608:$BA$786,APS!$B161,'Rekapitulasi Juni'!$BB$608:$BB$786)</f>
        <v>69</v>
      </c>
      <c r="EZ161" s="324">
        <f>SUMIF('Rekapitulasi Juni'!$BA$608:$BA$786,APS!$B161,'Rekapitulasi Juni'!$BC$608:$BC$786)</f>
        <v>118</v>
      </c>
      <c r="FA161" s="324">
        <f>SUMIF('Rekapitulasi Juni'!$BA$608:$BA$786,APS!$B161,'Rekapitulasi Juni'!$BF$608:$BF$786)</f>
        <v>0</v>
      </c>
      <c r="FB161" s="325">
        <f t="shared" si="276"/>
        <v>0</v>
      </c>
      <c r="FC161" s="325">
        <f t="shared" si="277"/>
        <v>171.01449275362319</v>
      </c>
      <c r="FD161" s="27"/>
      <c r="FE161" s="27"/>
      <c r="FF161" s="27"/>
      <c r="FG161" s="27"/>
      <c r="FH161" s="27"/>
      <c r="FI161" s="27"/>
      <c r="FJ161" s="41">
        <f t="shared" si="278"/>
        <v>0</v>
      </c>
      <c r="FK161" s="41">
        <f t="shared" si="279"/>
        <v>268</v>
      </c>
      <c r="FL161" s="41">
        <f t="shared" si="280"/>
        <v>226</v>
      </c>
      <c r="FM161" s="41">
        <f t="shared" si="281"/>
        <v>0</v>
      </c>
      <c r="FN161" s="41">
        <f t="shared" si="282"/>
        <v>226</v>
      </c>
      <c r="FO161" s="41">
        <f t="shared" si="283"/>
        <v>226</v>
      </c>
      <c r="FP161" s="180">
        <f t="shared" si="284"/>
        <v>0</v>
      </c>
      <c r="FQ161" s="27"/>
      <c r="FR161" s="27"/>
      <c r="FS161" s="324">
        <f>SUMIF('Rekapitulasi Juni'!$D$804:$D$984,APS!$B161,'Rekapitulasi Juni'!$E$804:$E$984)</f>
        <v>0</v>
      </c>
      <c r="FT161" s="324">
        <f>SUMIF('Rekapitulasi Juni'!$D$804:$D$984,APS!$B161,'Rekapitulasi Juni'!$F$804:$F$984)</f>
        <v>0</v>
      </c>
      <c r="FU161" s="27"/>
      <c r="FV161" s="325">
        <f t="shared" si="285"/>
        <v>0</v>
      </c>
      <c r="FW161" s="325">
        <f t="shared" si="286"/>
        <v>0</v>
      </c>
      <c r="FX161" s="27"/>
      <c r="FY161" s="324">
        <f>SUMIF('Rekapitulasi Juni'!$U$804:$U$984,APS!$B161,'Rekapitulasi Juni'!$V$804:$V$984)</f>
        <v>0</v>
      </c>
      <c r="FZ161" s="324">
        <f>SUMIF('Rekapitulasi Juni'!$U$804:$U$984,APS!$B161,'Rekapitulasi Juni'!$W$804:$W$984)</f>
        <v>0</v>
      </c>
      <c r="GA161" s="27"/>
      <c r="GB161" s="325">
        <f t="shared" si="287"/>
        <v>0</v>
      </c>
      <c r="GC161" s="325">
        <f t="shared" si="288"/>
        <v>0</v>
      </c>
      <c r="GD161" s="27"/>
      <c r="GE161" s="324">
        <f>SUMIF('Rekapitulasi Juni'!$AL$804:$AL$984,APS!$B161,'Rekapitulasi Juni'!$AM$804:$AM$984)</f>
        <v>233</v>
      </c>
      <c r="GF161" s="324">
        <f>SUMIF('Rekapitulasi Juni'!$AL$804:$AL$984,APS!$B161,'Rekapitulasi Juni'!$AN$804:$AN$984)</f>
        <v>225</v>
      </c>
      <c r="GG161" s="27"/>
      <c r="GH161" s="325">
        <f t="shared" si="213"/>
        <v>0</v>
      </c>
      <c r="GI161" s="325">
        <f t="shared" si="214"/>
        <v>96.566523605150209</v>
      </c>
      <c r="GJ161" s="27"/>
      <c r="GK161" s="27"/>
      <c r="GL161" s="41">
        <f t="shared" si="289"/>
        <v>0</v>
      </c>
      <c r="GM161" s="41">
        <f t="shared" si="290"/>
        <v>233</v>
      </c>
      <c r="GN161" s="41">
        <f t="shared" si="291"/>
        <v>225</v>
      </c>
      <c r="GO161" s="41">
        <f t="shared" si="292"/>
        <v>0</v>
      </c>
      <c r="GP161" s="41">
        <f t="shared" si="293"/>
        <v>225</v>
      </c>
      <c r="GQ161" s="41">
        <f t="shared" si="294"/>
        <v>225</v>
      </c>
      <c r="GR161" s="180">
        <f t="shared" si="295"/>
        <v>0</v>
      </c>
      <c r="GS161" s="41">
        <f t="shared" si="215"/>
        <v>1157</v>
      </c>
      <c r="GT161" s="41">
        <f t="shared" si="216"/>
        <v>2318</v>
      </c>
      <c r="GU161" s="41">
        <f t="shared" si="217"/>
        <v>1373</v>
      </c>
      <c r="GV161" s="41">
        <f t="shared" si="218"/>
        <v>0</v>
      </c>
      <c r="GW161" s="41">
        <f t="shared" si="219"/>
        <v>1373</v>
      </c>
      <c r="GX161" s="41">
        <f t="shared" si="220"/>
        <v>216</v>
      </c>
      <c r="GY161" s="180">
        <f t="shared" si="221"/>
        <v>118.66897147796026</v>
      </c>
      <c r="GZ161" s="41">
        <v>144</v>
      </c>
      <c r="HA161" s="32" t="s">
        <v>1310</v>
      </c>
      <c r="HB161" s="42">
        <f t="shared" si="296"/>
        <v>2096</v>
      </c>
      <c r="HC161" s="44"/>
    </row>
    <row r="162" spans="1:211" ht="15" customHeight="1">
      <c r="A162" s="31" t="s">
        <v>334</v>
      </c>
      <c r="B162" s="31" t="s">
        <v>335</v>
      </c>
      <c r="C162" s="31" t="s">
        <v>333</v>
      </c>
      <c r="D162" s="31" t="s">
        <v>1257</v>
      </c>
      <c r="E162" s="31" t="s">
        <v>333</v>
      </c>
      <c r="F162" s="31" t="s">
        <v>152</v>
      </c>
      <c r="G162" s="33">
        <v>1966</v>
      </c>
      <c r="H162" s="33">
        <v>0</v>
      </c>
      <c r="I162" s="33">
        <v>0</v>
      </c>
      <c r="J162" s="34">
        <f>IFERROR(VLOOKUP(A162,#REF!,3,0),0)</f>
        <v>0</v>
      </c>
      <c r="K162" s="34">
        <f t="shared" si="118"/>
        <v>651</v>
      </c>
      <c r="L162" s="34">
        <v>315</v>
      </c>
      <c r="M162" s="34">
        <v>966</v>
      </c>
      <c r="N162" s="35">
        <f t="shared" si="119"/>
        <v>1315</v>
      </c>
      <c r="O162" s="35">
        <f t="shared" si="120"/>
        <v>1315</v>
      </c>
      <c r="P162" s="36">
        <v>1000</v>
      </c>
      <c r="Q162" s="36">
        <f t="shared" si="222"/>
        <v>1651</v>
      </c>
      <c r="R162" s="36"/>
      <c r="S162" s="37">
        <f ca="1">SUMIF(ROP!$D$6:$H$65536,A162,ROP!$J$6:$J$65536)</f>
        <v>0</v>
      </c>
      <c r="T162" s="37">
        <f>SUMIF(HASIL!$B:$B,APS!$B162&amp;RIGHT(APS!T$9,2),HASIL!$I:$I)</f>
        <v>124</v>
      </c>
      <c r="U162" s="37">
        <f>SUMIF(HASIL!$B:$B,APS!$B162&amp;RIGHT(APS!U$9,2),HASIL!$I:$I)</f>
        <v>0</v>
      </c>
      <c r="V162" s="37">
        <f>SUMIF(HASIL!$B:$B,APS!$B162&amp;RIGHT(APS!V$9,2),HASIL!$I:$I)</f>
        <v>0</v>
      </c>
      <c r="W162" s="37">
        <f>SUMIF(HASIL!$B:$B,APS!$B162&amp;RIGHT(APS!W$9,2),HASIL!$I:$I)</f>
        <v>0</v>
      </c>
      <c r="X162" s="38">
        <f t="shared" si="121"/>
        <v>124</v>
      </c>
      <c r="Y162" s="38">
        <f t="shared" si="122"/>
        <v>-1527</v>
      </c>
      <c r="Z162" s="39">
        <f t="shared" si="297"/>
        <v>0</v>
      </c>
      <c r="AA162" s="39">
        <f t="shared" si="212"/>
        <v>1651</v>
      </c>
      <c r="AB162" s="40">
        <f t="shared" si="298"/>
        <v>1000</v>
      </c>
      <c r="AC162" s="27">
        <v>0</v>
      </c>
      <c r="AD162" s="27"/>
      <c r="AE162" s="27"/>
      <c r="AF162" s="27"/>
      <c r="AG162" s="27"/>
      <c r="AH162" s="27"/>
      <c r="AI162" s="324">
        <f>SUMIF('Rekapitulasi Juni'!$D$9:$D$192,APS!$B162,'Rekapitulasi Juni'!$E$9:$E$192)</f>
        <v>0</v>
      </c>
      <c r="AJ162" s="324">
        <f>SUMIF('Rekapitulasi Juni'!$D$9:$D$192,APS!$B162,'Rekapitulasi Juni'!$F$9:$F$192)</f>
        <v>124</v>
      </c>
      <c r="AK162" s="324">
        <f>SUMIF('Rekapitulasi Juni'!$D$9:$D$192,APS!$B162,'Rekapitulasi Juni'!$K$9:$K$192)</f>
        <v>0</v>
      </c>
      <c r="AL162" s="325">
        <f t="shared" si="223"/>
        <v>0</v>
      </c>
      <c r="AM162" s="325">
        <f t="shared" si="224"/>
        <v>0</v>
      </c>
      <c r="AN162" s="27"/>
      <c r="AO162" s="324">
        <f>SUMIF('Rekapitulasi Juni'!$U$9:$U$192,APS!$B162,'Rekapitulasi Juni'!$V$9:$V$192)</f>
        <v>125</v>
      </c>
      <c r="AP162" s="324">
        <f>SUMIF('Rekapitulasi Juni'!$U$9:$U$192,APS!$B162,'Rekapitulasi Juni'!$W$9:$W$192)</f>
        <v>0</v>
      </c>
      <c r="AQ162" s="27"/>
      <c r="AR162" s="325">
        <f t="shared" si="225"/>
        <v>0</v>
      </c>
      <c r="AS162" s="325">
        <f t="shared" si="226"/>
        <v>0</v>
      </c>
      <c r="AT162" s="27">
        <v>490</v>
      </c>
      <c r="AU162" s="324">
        <f>SUMIF('Rekapitulasi Juni'!$AL$9:$AL$192,APS!$B162,'Rekapitulasi Juni'!$AM$9:$AM$192)</f>
        <v>0</v>
      </c>
      <c r="AV162" s="324">
        <f>SUMIF('Rekapitulasi Juni'!$AL$9:$AL$192,APS!$B162,'Rekapitulasi Juni'!$AN$9:$AN$192)</f>
        <v>180</v>
      </c>
      <c r="AW162" s="27"/>
      <c r="AX162" s="325">
        <f t="shared" si="227"/>
        <v>36.734693877551024</v>
      </c>
      <c r="AY162" s="325">
        <f t="shared" si="228"/>
        <v>0</v>
      </c>
      <c r="AZ162" s="41">
        <f t="shared" si="229"/>
        <v>490</v>
      </c>
      <c r="BA162" s="41">
        <f t="shared" si="230"/>
        <v>125</v>
      </c>
      <c r="BB162" s="41">
        <f t="shared" si="231"/>
        <v>304</v>
      </c>
      <c r="BC162" s="41">
        <f t="shared" si="232"/>
        <v>0</v>
      </c>
      <c r="BD162" s="41">
        <f t="shared" si="233"/>
        <v>304</v>
      </c>
      <c r="BE162" s="41">
        <f t="shared" si="234"/>
        <v>-186</v>
      </c>
      <c r="BF162" s="180">
        <f t="shared" si="235"/>
        <v>62.04081632653061</v>
      </c>
      <c r="BG162" s="27">
        <v>0</v>
      </c>
      <c r="BH162" s="27">
        <v>600</v>
      </c>
      <c r="BI162" s="324">
        <f>SUMIF('Rekapitulasi Juni'!$D$214:$D$393,APS!$B162,'Rekapitulasi Juni'!$E$214:$E$393)</f>
        <v>0</v>
      </c>
      <c r="BJ162" s="324">
        <f>SUMIF('Rekapitulasi Juni'!$D$214:$D$393,APS!$B162,'Rekapitulasi Juni'!$F$214:$F$393)</f>
        <v>0</v>
      </c>
      <c r="BK162" s="27"/>
      <c r="BL162" s="325">
        <f t="shared" si="236"/>
        <v>0</v>
      </c>
      <c r="BM162" s="325">
        <f t="shared" si="237"/>
        <v>0</v>
      </c>
      <c r="BN162" s="27">
        <v>561</v>
      </c>
      <c r="BO162" s="324">
        <f>SUMIF('Rekapitulasi Juni'!$U$214:$U$393,APS!$B162,'Rekapitulasi Juni'!$V$214:$V$393)</f>
        <v>600</v>
      </c>
      <c r="BP162" s="324">
        <f>SUMIF('Rekapitulasi Juni'!$U$214:$U$393,APS!$B162,'Rekapitulasi Juni'!$W$214:$W$393)</f>
        <v>322</v>
      </c>
      <c r="BQ162" s="27"/>
      <c r="BR162" s="325">
        <f t="shared" si="238"/>
        <v>57.397504456327987</v>
      </c>
      <c r="BS162" s="325">
        <f t="shared" si="239"/>
        <v>53.666666666666664</v>
      </c>
      <c r="BT162" s="27"/>
      <c r="BU162" s="324">
        <f>SUMIF('Rekapitulasi Juni'!$AL$214:$AL$393,APS!$B162,'Rekapitulasi Juni'!$AM$214:$AM$393)</f>
        <v>340</v>
      </c>
      <c r="BV162" s="324">
        <f>SUMIF('Rekapitulasi Juni'!$AL$214:$AL$393,APS!$B162,'Rekapitulasi Juni'!$AN$214:$AN$393)</f>
        <v>430</v>
      </c>
      <c r="BW162" s="27"/>
      <c r="BX162" s="325">
        <f t="shared" si="240"/>
        <v>0</v>
      </c>
      <c r="BY162" s="325">
        <f t="shared" si="241"/>
        <v>126.47058823529412</v>
      </c>
      <c r="BZ162" s="27"/>
      <c r="CA162" s="324">
        <f>SUMIF('Rekapitulasi Juni'!$BA$214:$BA$393,APS!$B162,'Rekapitulasi Juni'!$BB$214:$BB$393)</f>
        <v>300</v>
      </c>
      <c r="CB162" s="324">
        <f>SUMIF('Rekapitulasi Juni'!$BA$214:$BA$393,APS!$B162,'Rekapitulasi Juni'!$BC$214:$BC$393)</f>
        <v>323</v>
      </c>
      <c r="CC162" s="27"/>
      <c r="CD162" s="325">
        <f t="shared" si="242"/>
        <v>0</v>
      </c>
      <c r="CE162" s="325">
        <f t="shared" si="243"/>
        <v>107.66666666666667</v>
      </c>
      <c r="CF162" s="27"/>
      <c r="CG162" s="324">
        <f>SUMIF('Rekapitulasi Juni'!$BP$214:$BP$393,APS!$B162,'Rekapitulasi Juni'!$BQ$214:$BQ$393)</f>
        <v>0</v>
      </c>
      <c r="CH162" s="324">
        <f>SUMIF('Rekapitulasi Juni'!$BP$214:$BP$393,APS!$B162,'Rekapitulasi Juni'!$BR$214:$BR$393)</f>
        <v>0</v>
      </c>
      <c r="CI162" s="27"/>
      <c r="CJ162" s="325">
        <f t="shared" si="244"/>
        <v>0</v>
      </c>
      <c r="CK162" s="325">
        <f t="shared" si="245"/>
        <v>0</v>
      </c>
      <c r="CL162" s="41">
        <f t="shared" si="246"/>
        <v>1161</v>
      </c>
      <c r="CM162" s="41">
        <f t="shared" si="247"/>
        <v>1240</v>
      </c>
      <c r="CN162" s="41">
        <f t="shared" si="248"/>
        <v>1075</v>
      </c>
      <c r="CO162" s="41">
        <f t="shared" si="249"/>
        <v>0</v>
      </c>
      <c r="CP162" s="41">
        <f t="shared" si="250"/>
        <v>1075</v>
      </c>
      <c r="CQ162" s="41">
        <f t="shared" si="251"/>
        <v>-86</v>
      </c>
      <c r="CR162" s="180">
        <f t="shared" si="252"/>
        <v>92.592592592592595</v>
      </c>
      <c r="CS162" s="27">
        <v>0</v>
      </c>
      <c r="CT162" s="27"/>
      <c r="CU162" s="324">
        <f>SUMIF('Rekapitulasi Juni'!$D$410:$D$588,APS!$B162,'Rekapitulasi Juni'!$E$410:$E$588)</f>
        <v>0</v>
      </c>
      <c r="CV162" s="324">
        <f>SUMIF('Rekapitulasi Juni'!$D$410:$D$588,APS!$B162,'Rekapitulasi Juni'!$F$410:$F$588)</f>
        <v>0</v>
      </c>
      <c r="CW162" s="27"/>
      <c r="CX162" s="325">
        <f t="shared" si="253"/>
        <v>0</v>
      </c>
      <c r="CY162" s="325">
        <f t="shared" si="254"/>
        <v>0</v>
      </c>
      <c r="CZ162" s="27"/>
      <c r="DA162" s="324">
        <f>SUMIF('Rekapitulasi Juni'!$U$410:$U$588,APS!$B162,'Rekapitulasi Juni'!$V$410:$V$588)</f>
        <v>48</v>
      </c>
      <c r="DB162" s="324">
        <f>SUMIF('Rekapitulasi Juni'!$U$410:$U$588,APS!$B162,'Rekapitulasi Juni'!$W$410:$W$588)</f>
        <v>0</v>
      </c>
      <c r="DC162" s="27"/>
      <c r="DD162" s="325">
        <f t="shared" si="255"/>
        <v>0</v>
      </c>
      <c r="DE162" s="325">
        <f t="shared" si="256"/>
        <v>0</v>
      </c>
      <c r="DF162" s="27"/>
      <c r="DG162" s="324">
        <f>SUMIF('Rekapitulasi Juni'!$AL$410:$AL$588,APS!$B162,'Rekapitulasi Juni'!$AM$410:$AM$588)</f>
        <v>48</v>
      </c>
      <c r="DH162" s="324">
        <f>SUMIF('Rekapitulasi Juni'!$AL$410:$AL$588,APS!$B162,'Rekapitulasi Juni'!$AN$410:$AN$588)</f>
        <v>41</v>
      </c>
      <c r="DI162" s="27"/>
      <c r="DJ162" s="325">
        <f t="shared" si="257"/>
        <v>0</v>
      </c>
      <c r="DK162" s="325">
        <f t="shared" si="258"/>
        <v>85.416666666666657</v>
      </c>
      <c r="DL162" s="27"/>
      <c r="DM162" s="324">
        <f>SUMIF('Rekapitulasi Juni'!$BA$410:$BA$588,APS!$B162,'Rekapitulasi Juni'!$BB$410:$BB$588)</f>
        <v>0</v>
      </c>
      <c r="DN162" s="324">
        <f>SUMIF('Rekapitulasi Juni'!$BA$410:$BA$588,APS!$B162,'Rekapitulasi Juni'!$BC$410:$BC$588)</f>
        <v>0</v>
      </c>
      <c r="DO162" s="324">
        <f>SUMIF('Rekapitulasi Juni'!$BA$410:$BA$588,APS!$B162,'Rekapitulasi Juni'!$BF$410:$BF$588)</f>
        <v>0</v>
      </c>
      <c r="DP162" s="325">
        <f t="shared" si="259"/>
        <v>0</v>
      </c>
      <c r="DQ162" s="325">
        <f t="shared" si="260"/>
        <v>0</v>
      </c>
      <c r="DR162" s="27"/>
      <c r="DS162" s="324">
        <f>SUMIF('Rekapitulasi Juni'!$BP$410:$BP$588,APS!$B162,'Rekapitulasi Juni'!$BQ$410:$BQ$588)</f>
        <v>0</v>
      </c>
      <c r="DT162" s="324">
        <f>SUMIF('Rekapitulasi Juni'!$BP$410:$BP$588,APS!$B162,'Rekapitulasi Juni'!$BR$410:$BR$588)</f>
        <v>0</v>
      </c>
      <c r="DU162" s="27"/>
      <c r="DV162" s="325">
        <f t="shared" si="261"/>
        <v>0</v>
      </c>
      <c r="DW162" s="325">
        <f t="shared" si="262"/>
        <v>0</v>
      </c>
      <c r="DX162" s="41">
        <f t="shared" si="263"/>
        <v>0</v>
      </c>
      <c r="DY162" s="41">
        <f t="shared" si="264"/>
        <v>96</v>
      </c>
      <c r="DZ162" s="41">
        <f t="shared" si="265"/>
        <v>41</v>
      </c>
      <c r="EA162" s="41">
        <f t="shared" si="266"/>
        <v>0</v>
      </c>
      <c r="EB162" s="41">
        <f t="shared" si="267"/>
        <v>41</v>
      </c>
      <c r="EC162" s="41">
        <f t="shared" si="268"/>
        <v>41</v>
      </c>
      <c r="ED162" s="180">
        <f t="shared" si="269"/>
        <v>0</v>
      </c>
      <c r="EE162" s="27">
        <v>1000</v>
      </c>
      <c r="EF162" s="27"/>
      <c r="EG162" s="324">
        <f>SUMIF('Rekapitulasi Juni'!$D$608:$D$786,APS!$B162,'Rekapitulasi Juni'!$E$608:$E$786)</f>
        <v>7</v>
      </c>
      <c r="EH162" s="324">
        <f>SUMIF('Rekapitulasi Juni'!$D$608:$D$786,APS!$B162,'Rekapitulasi Juni'!$F$608:$F$786)</f>
        <v>0</v>
      </c>
      <c r="EI162" s="27"/>
      <c r="EJ162" s="325">
        <f t="shared" si="270"/>
        <v>0</v>
      </c>
      <c r="EK162" s="325">
        <f t="shared" si="271"/>
        <v>0</v>
      </c>
      <c r="EL162" s="27"/>
      <c r="EM162" s="324">
        <f>SUMIF('Rekapitulasi Juni'!$U$608:$U$786,APS!$B162,'Rekapitulasi Juni'!$V$608:$V$786)</f>
        <v>0</v>
      </c>
      <c r="EN162" s="324">
        <f>SUMIF('Rekapitulasi Juni'!$U$608:$U$786,APS!$B162,'Rekapitulasi Juni'!$W$608:$W$786)</f>
        <v>0</v>
      </c>
      <c r="EO162" s="27"/>
      <c r="EP162" s="325">
        <f t="shared" si="272"/>
        <v>0</v>
      </c>
      <c r="EQ162" s="325">
        <f t="shared" si="273"/>
        <v>0</v>
      </c>
      <c r="ER162" s="27"/>
      <c r="ES162" s="324">
        <f>SUMIF('Rekapitulasi Juni'!$AL$608:$AL$786,APS!$B162,'Rekapitulasi Juni'!$AM$608:$AM$786)</f>
        <v>0</v>
      </c>
      <c r="ET162" s="324">
        <f>SUMIF('Rekapitulasi Juni'!$AL$608:$AL$786,APS!$B162,'Rekapitulasi Juni'!$AN$608:$AN$786)</f>
        <v>0</v>
      </c>
      <c r="EU162" s="27"/>
      <c r="EV162" s="325">
        <f t="shared" si="274"/>
        <v>0</v>
      </c>
      <c r="EW162" s="325">
        <f t="shared" si="275"/>
        <v>0</v>
      </c>
      <c r="EX162" s="27"/>
      <c r="EY162" s="324">
        <f>SUMIF('Rekapitulasi Juni'!$BA$608:$BA$786,APS!$B162,'Rekapitulasi Juni'!$BB$608:$BB$786)</f>
        <v>0</v>
      </c>
      <c r="EZ162" s="324">
        <f>SUMIF('Rekapitulasi Juni'!$BA$608:$BA$786,APS!$B162,'Rekapitulasi Juni'!$BC$608:$BC$786)</f>
        <v>0</v>
      </c>
      <c r="FA162" s="324">
        <f>SUMIF('Rekapitulasi Juni'!$BA$608:$BA$786,APS!$B162,'Rekapitulasi Juni'!$BF$608:$BF$786)</f>
        <v>0</v>
      </c>
      <c r="FB162" s="325">
        <f t="shared" si="276"/>
        <v>0</v>
      </c>
      <c r="FC162" s="325">
        <f t="shared" si="277"/>
        <v>0</v>
      </c>
      <c r="FD162" s="27"/>
      <c r="FE162" s="27"/>
      <c r="FF162" s="27"/>
      <c r="FG162" s="27"/>
      <c r="FH162" s="27"/>
      <c r="FI162" s="27"/>
      <c r="FJ162" s="41">
        <f t="shared" si="278"/>
        <v>0</v>
      </c>
      <c r="FK162" s="41">
        <f t="shared" si="279"/>
        <v>7</v>
      </c>
      <c r="FL162" s="41">
        <f t="shared" si="280"/>
        <v>0</v>
      </c>
      <c r="FM162" s="41">
        <f t="shared" si="281"/>
        <v>0</v>
      </c>
      <c r="FN162" s="41">
        <f t="shared" si="282"/>
        <v>0</v>
      </c>
      <c r="FO162" s="41">
        <f t="shared" si="283"/>
        <v>0</v>
      </c>
      <c r="FP162" s="180">
        <f t="shared" si="284"/>
        <v>0</v>
      </c>
      <c r="FQ162" s="27"/>
      <c r="FR162" s="27"/>
      <c r="FS162" s="324">
        <f>SUMIF('Rekapitulasi Juni'!$D$804:$D$984,APS!$B162,'Rekapitulasi Juni'!$E$804:$E$984)</f>
        <v>7</v>
      </c>
      <c r="FT162" s="324">
        <f>SUMIF('Rekapitulasi Juni'!$D$804:$D$984,APS!$B162,'Rekapitulasi Juni'!$F$804:$F$984)</f>
        <v>0</v>
      </c>
      <c r="FU162" s="27"/>
      <c r="FV162" s="325">
        <f t="shared" si="285"/>
        <v>0</v>
      </c>
      <c r="FW162" s="325">
        <f t="shared" si="286"/>
        <v>0</v>
      </c>
      <c r="FX162" s="27"/>
      <c r="FY162" s="324">
        <f>SUMIF('Rekapitulasi Juni'!$U$804:$U$984,APS!$B162,'Rekapitulasi Juni'!$V$804:$V$984)</f>
        <v>0</v>
      </c>
      <c r="FZ162" s="324">
        <f>SUMIF('Rekapitulasi Juni'!$U$804:$U$984,APS!$B162,'Rekapitulasi Juni'!$W$804:$W$984)</f>
        <v>0</v>
      </c>
      <c r="GA162" s="27"/>
      <c r="GB162" s="325">
        <f t="shared" si="287"/>
        <v>0</v>
      </c>
      <c r="GC162" s="325">
        <f t="shared" si="288"/>
        <v>0</v>
      </c>
      <c r="GD162" s="27"/>
      <c r="GE162" s="324">
        <f>SUMIF('Rekapitulasi Juni'!$AL$804:$AL$984,APS!$B162,'Rekapitulasi Juni'!$AM$804:$AM$984)</f>
        <v>7</v>
      </c>
      <c r="GF162" s="324">
        <f>SUMIF('Rekapitulasi Juni'!$AL$804:$AL$984,APS!$B162,'Rekapitulasi Juni'!$AN$804:$AN$984)</f>
        <v>0</v>
      </c>
      <c r="GG162" s="27"/>
      <c r="GH162" s="325">
        <f t="shared" si="213"/>
        <v>0</v>
      </c>
      <c r="GI162" s="325">
        <f t="shared" si="214"/>
        <v>0</v>
      </c>
      <c r="GJ162" s="27"/>
      <c r="GK162" s="27"/>
      <c r="GL162" s="41">
        <f t="shared" si="289"/>
        <v>0</v>
      </c>
      <c r="GM162" s="41">
        <f t="shared" si="290"/>
        <v>14</v>
      </c>
      <c r="GN162" s="41">
        <f t="shared" si="291"/>
        <v>0</v>
      </c>
      <c r="GO162" s="41">
        <f t="shared" si="292"/>
        <v>0</v>
      </c>
      <c r="GP162" s="41">
        <f t="shared" si="293"/>
        <v>0</v>
      </c>
      <c r="GQ162" s="41">
        <f t="shared" si="294"/>
        <v>0</v>
      </c>
      <c r="GR162" s="180">
        <f t="shared" si="295"/>
        <v>0</v>
      </c>
      <c r="GS162" s="41">
        <f t="shared" si="215"/>
        <v>1651</v>
      </c>
      <c r="GT162" s="41">
        <f t="shared" si="216"/>
        <v>1482</v>
      </c>
      <c r="GU162" s="41">
        <f t="shared" si="217"/>
        <v>1420</v>
      </c>
      <c r="GV162" s="41">
        <f t="shared" si="218"/>
        <v>0</v>
      </c>
      <c r="GW162" s="41">
        <f t="shared" si="219"/>
        <v>1420</v>
      </c>
      <c r="GX162" s="41">
        <f t="shared" si="220"/>
        <v>-231</v>
      </c>
      <c r="GY162" s="180">
        <f t="shared" si="221"/>
        <v>86.008479709267121</v>
      </c>
      <c r="GZ162" s="41">
        <v>145</v>
      </c>
      <c r="HA162" s="32" t="s">
        <v>1310</v>
      </c>
      <c r="HB162" s="42">
        <f t="shared" si="296"/>
        <v>0</v>
      </c>
      <c r="HC162" s="44"/>
    </row>
    <row r="163" spans="1:211" ht="15" customHeight="1">
      <c r="A163" s="31"/>
      <c r="B163" s="31" t="s">
        <v>336</v>
      </c>
      <c r="C163" s="31" t="s">
        <v>333</v>
      </c>
      <c r="D163" s="31" t="s">
        <v>1257</v>
      </c>
      <c r="E163" s="31" t="s">
        <v>333</v>
      </c>
      <c r="F163" s="31" t="s">
        <v>152</v>
      </c>
      <c r="G163" s="33">
        <v>300</v>
      </c>
      <c r="H163" s="33">
        <v>0</v>
      </c>
      <c r="I163" s="33">
        <v>0</v>
      </c>
      <c r="J163" s="34">
        <f>IFERROR(VLOOKUP(A163,#REF!,3,0),0)</f>
        <v>0</v>
      </c>
      <c r="K163" s="34">
        <f t="shared" si="118"/>
        <v>0</v>
      </c>
      <c r="L163" s="34">
        <v>0</v>
      </c>
      <c r="M163" s="34">
        <v>0</v>
      </c>
      <c r="N163" s="35">
        <f t="shared" si="119"/>
        <v>300</v>
      </c>
      <c r="O163" s="35">
        <f t="shared" si="120"/>
        <v>300</v>
      </c>
      <c r="P163" s="36">
        <v>300</v>
      </c>
      <c r="Q163" s="36">
        <f t="shared" si="222"/>
        <v>300</v>
      </c>
      <c r="R163" s="36"/>
      <c r="S163" s="37">
        <f ca="1">SUMIF(ROP!$D$6:$H$65536,A163,ROP!$J$6:$J$65536)</f>
        <v>0</v>
      </c>
      <c r="T163" s="37">
        <f>SUMIF(HASIL!$B:$B,APS!$B163&amp;RIGHT(APS!T$9,2),HASIL!$I:$I)</f>
        <v>0</v>
      </c>
      <c r="U163" s="37">
        <f>SUMIF(HASIL!$B:$B,APS!$B163&amp;RIGHT(APS!U$9,2),HASIL!$I:$I)</f>
        <v>0</v>
      </c>
      <c r="V163" s="37">
        <f>SUMIF(HASIL!$B:$B,APS!$B163&amp;RIGHT(APS!V$9,2),HASIL!$I:$I)</f>
        <v>0</v>
      </c>
      <c r="W163" s="37">
        <f>SUMIF(HASIL!$B:$B,APS!$B163&amp;RIGHT(APS!W$9,2),HASIL!$I:$I)</f>
        <v>0</v>
      </c>
      <c r="X163" s="38">
        <f t="shared" si="121"/>
        <v>0</v>
      </c>
      <c r="Y163" s="38">
        <f t="shared" si="122"/>
        <v>-300</v>
      </c>
      <c r="Z163" s="39">
        <f t="shared" si="297"/>
        <v>0</v>
      </c>
      <c r="AA163" s="39">
        <f t="shared" si="212"/>
        <v>300</v>
      </c>
      <c r="AB163" s="40">
        <f t="shared" si="298"/>
        <v>300</v>
      </c>
      <c r="AC163" s="27">
        <v>0</v>
      </c>
      <c r="AD163" s="27"/>
      <c r="AE163" s="27"/>
      <c r="AF163" s="27"/>
      <c r="AG163" s="27"/>
      <c r="AH163" s="27"/>
      <c r="AI163" s="324">
        <f>SUMIF('Rekapitulasi Juni'!$D$9:$D$192,APS!$B163,'Rekapitulasi Juni'!$E$9:$E$192)</f>
        <v>0</v>
      </c>
      <c r="AJ163" s="324">
        <f>SUMIF('Rekapitulasi Juni'!$D$9:$D$192,APS!$B163,'Rekapitulasi Juni'!$F$9:$F$192)</f>
        <v>0</v>
      </c>
      <c r="AK163" s="324">
        <f>SUMIF('Rekapitulasi Juni'!$D$9:$D$192,APS!$B163,'Rekapitulasi Juni'!$K$9:$K$192)</f>
        <v>0</v>
      </c>
      <c r="AL163" s="325">
        <f t="shared" si="223"/>
        <v>0</v>
      </c>
      <c r="AM163" s="325">
        <f t="shared" si="224"/>
        <v>0</v>
      </c>
      <c r="AN163" s="27">
        <v>190</v>
      </c>
      <c r="AO163" s="324">
        <f>SUMIF('Rekapitulasi Juni'!$U$9:$U$192,APS!$B163,'Rekapitulasi Juni'!$V$9:$V$192)</f>
        <v>0</v>
      </c>
      <c r="AP163" s="324">
        <f>SUMIF('Rekapitulasi Juni'!$U$9:$U$192,APS!$B163,'Rekapitulasi Juni'!$W$9:$W$192)</f>
        <v>0</v>
      </c>
      <c r="AQ163" s="27"/>
      <c r="AR163" s="325">
        <f t="shared" si="225"/>
        <v>0</v>
      </c>
      <c r="AS163" s="325">
        <f t="shared" si="226"/>
        <v>0</v>
      </c>
      <c r="AT163" s="27">
        <v>110</v>
      </c>
      <c r="AU163" s="324">
        <f>SUMIF('Rekapitulasi Juni'!$AL$9:$AL$192,APS!$B163,'Rekapitulasi Juni'!$AM$9:$AM$192)</f>
        <v>0</v>
      </c>
      <c r="AV163" s="324">
        <f>SUMIF('Rekapitulasi Juni'!$AL$9:$AL$192,APS!$B163,'Rekapitulasi Juni'!$AN$9:$AN$192)</f>
        <v>0</v>
      </c>
      <c r="AW163" s="27"/>
      <c r="AX163" s="325">
        <f t="shared" si="227"/>
        <v>0</v>
      </c>
      <c r="AY163" s="325">
        <f t="shared" si="228"/>
        <v>0</v>
      </c>
      <c r="AZ163" s="41">
        <f t="shared" si="229"/>
        <v>300</v>
      </c>
      <c r="BA163" s="41">
        <f t="shared" si="230"/>
        <v>0</v>
      </c>
      <c r="BB163" s="41">
        <f t="shared" si="231"/>
        <v>0</v>
      </c>
      <c r="BC163" s="41">
        <f t="shared" si="232"/>
        <v>0</v>
      </c>
      <c r="BD163" s="41">
        <f t="shared" si="233"/>
        <v>0</v>
      </c>
      <c r="BE163" s="41">
        <f t="shared" si="234"/>
        <v>-300</v>
      </c>
      <c r="BF163" s="180">
        <f t="shared" si="235"/>
        <v>0</v>
      </c>
      <c r="BG163" s="27">
        <v>0</v>
      </c>
      <c r="BH163" s="27"/>
      <c r="BI163" s="324">
        <f>SUMIF('Rekapitulasi Juni'!$D$214:$D$393,APS!$B163,'Rekapitulasi Juni'!$E$214:$E$393)</f>
        <v>0</v>
      </c>
      <c r="BJ163" s="324">
        <f>SUMIF('Rekapitulasi Juni'!$D$214:$D$393,APS!$B163,'Rekapitulasi Juni'!$F$214:$F$393)</f>
        <v>0</v>
      </c>
      <c r="BK163" s="27"/>
      <c r="BL163" s="325">
        <f t="shared" si="236"/>
        <v>0</v>
      </c>
      <c r="BM163" s="325">
        <f t="shared" si="237"/>
        <v>0</v>
      </c>
      <c r="BN163" s="27"/>
      <c r="BO163" s="324">
        <f>SUMIF('Rekapitulasi Juni'!$U$214:$U$393,APS!$B163,'Rekapitulasi Juni'!$V$214:$V$393)</f>
        <v>0</v>
      </c>
      <c r="BP163" s="324">
        <f>SUMIF('Rekapitulasi Juni'!$U$214:$U$393,APS!$B163,'Rekapitulasi Juni'!$W$214:$W$393)</f>
        <v>0</v>
      </c>
      <c r="BQ163" s="27"/>
      <c r="BR163" s="325">
        <f t="shared" si="238"/>
        <v>0</v>
      </c>
      <c r="BS163" s="325">
        <f t="shared" si="239"/>
        <v>0</v>
      </c>
      <c r="BT163" s="27"/>
      <c r="BU163" s="324">
        <f>SUMIF('Rekapitulasi Juni'!$AL$214:$AL$393,APS!$B163,'Rekapitulasi Juni'!$AM$214:$AM$393)</f>
        <v>0</v>
      </c>
      <c r="BV163" s="324">
        <f>SUMIF('Rekapitulasi Juni'!$AL$214:$AL$393,APS!$B163,'Rekapitulasi Juni'!$AN$214:$AN$393)</f>
        <v>0</v>
      </c>
      <c r="BW163" s="27"/>
      <c r="BX163" s="325">
        <f t="shared" si="240"/>
        <v>0</v>
      </c>
      <c r="BY163" s="325">
        <f t="shared" si="241"/>
        <v>0</v>
      </c>
      <c r="BZ163" s="27"/>
      <c r="CA163" s="324">
        <f>SUMIF('Rekapitulasi Juni'!$BA$214:$BA$393,APS!$B163,'Rekapitulasi Juni'!$BB$214:$BB$393)</f>
        <v>0</v>
      </c>
      <c r="CB163" s="324">
        <f>SUMIF('Rekapitulasi Juni'!$BA$214:$BA$393,APS!$B163,'Rekapitulasi Juni'!$BC$214:$BC$393)</f>
        <v>0</v>
      </c>
      <c r="CC163" s="27"/>
      <c r="CD163" s="325">
        <f t="shared" si="242"/>
        <v>0</v>
      </c>
      <c r="CE163" s="325">
        <f t="shared" si="243"/>
        <v>0</v>
      </c>
      <c r="CF163" s="27"/>
      <c r="CG163" s="324">
        <f>SUMIF('Rekapitulasi Juni'!$BP$214:$BP$393,APS!$B163,'Rekapitulasi Juni'!$BQ$214:$BQ$393)</f>
        <v>0</v>
      </c>
      <c r="CH163" s="324">
        <f>SUMIF('Rekapitulasi Juni'!$BP$214:$BP$393,APS!$B163,'Rekapitulasi Juni'!$BR$214:$BR$393)</f>
        <v>0</v>
      </c>
      <c r="CI163" s="27"/>
      <c r="CJ163" s="325">
        <f t="shared" si="244"/>
        <v>0</v>
      </c>
      <c r="CK163" s="325">
        <f t="shared" si="245"/>
        <v>0</v>
      </c>
      <c r="CL163" s="41">
        <f t="shared" si="246"/>
        <v>0</v>
      </c>
      <c r="CM163" s="41">
        <f t="shared" si="247"/>
        <v>0</v>
      </c>
      <c r="CN163" s="41">
        <f t="shared" si="248"/>
        <v>0</v>
      </c>
      <c r="CO163" s="41">
        <f t="shared" si="249"/>
        <v>0</v>
      </c>
      <c r="CP163" s="41">
        <f t="shared" si="250"/>
        <v>0</v>
      </c>
      <c r="CQ163" s="41">
        <f t="shared" si="251"/>
        <v>0</v>
      </c>
      <c r="CR163" s="180">
        <f t="shared" si="252"/>
        <v>0</v>
      </c>
      <c r="CS163" s="27">
        <v>0</v>
      </c>
      <c r="CT163" s="27"/>
      <c r="CU163" s="324">
        <f>SUMIF('Rekapitulasi Juni'!$D$410:$D$588,APS!$B163,'Rekapitulasi Juni'!$E$410:$E$588)</f>
        <v>0</v>
      </c>
      <c r="CV163" s="324">
        <f>SUMIF('Rekapitulasi Juni'!$D$410:$D$588,APS!$B163,'Rekapitulasi Juni'!$F$410:$F$588)</f>
        <v>0</v>
      </c>
      <c r="CW163" s="27"/>
      <c r="CX163" s="325">
        <f t="shared" si="253"/>
        <v>0</v>
      </c>
      <c r="CY163" s="325">
        <f t="shared" si="254"/>
        <v>0</v>
      </c>
      <c r="CZ163" s="27"/>
      <c r="DA163" s="324">
        <f>SUMIF('Rekapitulasi Juni'!$U$410:$U$588,APS!$B163,'Rekapitulasi Juni'!$V$410:$V$588)</f>
        <v>0</v>
      </c>
      <c r="DB163" s="324">
        <f>SUMIF('Rekapitulasi Juni'!$U$410:$U$588,APS!$B163,'Rekapitulasi Juni'!$W$410:$W$588)</f>
        <v>0</v>
      </c>
      <c r="DC163" s="27"/>
      <c r="DD163" s="325">
        <f t="shared" si="255"/>
        <v>0</v>
      </c>
      <c r="DE163" s="325">
        <f t="shared" si="256"/>
        <v>0</v>
      </c>
      <c r="DF163" s="27"/>
      <c r="DG163" s="324">
        <f>SUMIF('Rekapitulasi Juni'!$AL$410:$AL$588,APS!$B163,'Rekapitulasi Juni'!$AM$410:$AM$588)</f>
        <v>0</v>
      </c>
      <c r="DH163" s="324">
        <f>SUMIF('Rekapitulasi Juni'!$AL$410:$AL$588,APS!$B163,'Rekapitulasi Juni'!$AN$410:$AN$588)</f>
        <v>0</v>
      </c>
      <c r="DI163" s="27"/>
      <c r="DJ163" s="325">
        <f t="shared" si="257"/>
        <v>0</v>
      </c>
      <c r="DK163" s="325">
        <f t="shared" si="258"/>
        <v>0</v>
      </c>
      <c r="DL163" s="27"/>
      <c r="DM163" s="324">
        <f>SUMIF('Rekapitulasi Juni'!$BA$410:$BA$588,APS!$B163,'Rekapitulasi Juni'!$BB$410:$BB$588)</f>
        <v>0</v>
      </c>
      <c r="DN163" s="324">
        <f>SUMIF('Rekapitulasi Juni'!$BA$410:$BA$588,APS!$B163,'Rekapitulasi Juni'!$BC$410:$BC$588)</f>
        <v>0</v>
      </c>
      <c r="DO163" s="324">
        <f>SUMIF('Rekapitulasi Juni'!$BA$410:$BA$588,APS!$B163,'Rekapitulasi Juni'!$BF$410:$BF$588)</f>
        <v>0</v>
      </c>
      <c r="DP163" s="325">
        <f t="shared" si="259"/>
        <v>0</v>
      </c>
      <c r="DQ163" s="325">
        <f t="shared" si="260"/>
        <v>0</v>
      </c>
      <c r="DR163" s="27"/>
      <c r="DS163" s="324">
        <f>SUMIF('Rekapitulasi Juni'!$BP$410:$BP$588,APS!$B163,'Rekapitulasi Juni'!$BQ$410:$BQ$588)</f>
        <v>0</v>
      </c>
      <c r="DT163" s="324">
        <f>SUMIF('Rekapitulasi Juni'!$BP$410:$BP$588,APS!$B163,'Rekapitulasi Juni'!$BR$410:$BR$588)</f>
        <v>0</v>
      </c>
      <c r="DU163" s="27"/>
      <c r="DV163" s="325">
        <f t="shared" si="261"/>
        <v>0</v>
      </c>
      <c r="DW163" s="325">
        <f t="shared" si="262"/>
        <v>0</v>
      </c>
      <c r="DX163" s="41">
        <f t="shared" si="263"/>
        <v>0</v>
      </c>
      <c r="DY163" s="41">
        <f t="shared" si="264"/>
        <v>0</v>
      </c>
      <c r="DZ163" s="41">
        <f t="shared" si="265"/>
        <v>0</v>
      </c>
      <c r="EA163" s="41">
        <f t="shared" si="266"/>
        <v>0</v>
      </c>
      <c r="EB163" s="41">
        <f t="shared" si="267"/>
        <v>0</v>
      </c>
      <c r="EC163" s="41">
        <f t="shared" si="268"/>
        <v>0</v>
      </c>
      <c r="ED163" s="180">
        <f t="shared" si="269"/>
        <v>0</v>
      </c>
      <c r="EE163" s="27">
        <v>300</v>
      </c>
      <c r="EF163" s="27"/>
      <c r="EG163" s="324">
        <f>SUMIF('Rekapitulasi Juni'!$D$608:$D$786,APS!$B163,'Rekapitulasi Juni'!$E$608:$E$786)</f>
        <v>0</v>
      </c>
      <c r="EH163" s="324">
        <f>SUMIF('Rekapitulasi Juni'!$D$608:$D$786,APS!$B163,'Rekapitulasi Juni'!$F$608:$F$786)</f>
        <v>0</v>
      </c>
      <c r="EI163" s="27"/>
      <c r="EJ163" s="325">
        <f t="shared" si="270"/>
        <v>0</v>
      </c>
      <c r="EK163" s="325">
        <f t="shared" si="271"/>
        <v>0</v>
      </c>
      <c r="EL163" s="27"/>
      <c r="EM163" s="324">
        <f>SUMIF('Rekapitulasi Juni'!$U$608:$U$786,APS!$B163,'Rekapitulasi Juni'!$V$608:$V$786)</f>
        <v>0</v>
      </c>
      <c r="EN163" s="324">
        <f>SUMIF('Rekapitulasi Juni'!$U$608:$U$786,APS!$B163,'Rekapitulasi Juni'!$W$608:$W$786)</f>
        <v>0</v>
      </c>
      <c r="EO163" s="27"/>
      <c r="EP163" s="325">
        <f t="shared" si="272"/>
        <v>0</v>
      </c>
      <c r="EQ163" s="325">
        <f t="shared" si="273"/>
        <v>0</v>
      </c>
      <c r="ER163" s="27"/>
      <c r="ES163" s="324">
        <f>SUMIF('Rekapitulasi Juni'!$AL$608:$AL$786,APS!$B163,'Rekapitulasi Juni'!$AM$608:$AM$786)</f>
        <v>0</v>
      </c>
      <c r="ET163" s="324">
        <f>SUMIF('Rekapitulasi Juni'!$AL$608:$AL$786,APS!$B163,'Rekapitulasi Juni'!$AN$608:$AN$786)</f>
        <v>0</v>
      </c>
      <c r="EU163" s="27"/>
      <c r="EV163" s="325">
        <f t="shared" si="274"/>
        <v>0</v>
      </c>
      <c r="EW163" s="325">
        <f t="shared" si="275"/>
        <v>0</v>
      </c>
      <c r="EX163" s="27"/>
      <c r="EY163" s="324">
        <f>SUMIF('Rekapitulasi Juni'!$BA$608:$BA$786,APS!$B163,'Rekapitulasi Juni'!$BB$608:$BB$786)</f>
        <v>109</v>
      </c>
      <c r="EZ163" s="324">
        <f>SUMIF('Rekapitulasi Juni'!$BA$608:$BA$786,APS!$B163,'Rekapitulasi Juni'!$BC$608:$BC$786)</f>
        <v>0</v>
      </c>
      <c r="FA163" s="324">
        <f>SUMIF('Rekapitulasi Juni'!$BA$608:$BA$786,APS!$B163,'Rekapitulasi Juni'!$BF$608:$BF$786)</f>
        <v>0</v>
      </c>
      <c r="FB163" s="325">
        <f t="shared" si="276"/>
        <v>0</v>
      </c>
      <c r="FC163" s="325">
        <f t="shared" si="277"/>
        <v>0</v>
      </c>
      <c r="FD163" s="27"/>
      <c r="FE163" s="27"/>
      <c r="FF163" s="27"/>
      <c r="FG163" s="27"/>
      <c r="FH163" s="27"/>
      <c r="FI163" s="27"/>
      <c r="FJ163" s="41">
        <f t="shared" si="278"/>
        <v>0</v>
      </c>
      <c r="FK163" s="41">
        <f t="shared" si="279"/>
        <v>109</v>
      </c>
      <c r="FL163" s="41">
        <f t="shared" si="280"/>
        <v>0</v>
      </c>
      <c r="FM163" s="41">
        <f t="shared" si="281"/>
        <v>0</v>
      </c>
      <c r="FN163" s="41">
        <f t="shared" si="282"/>
        <v>0</v>
      </c>
      <c r="FO163" s="41">
        <f t="shared" si="283"/>
        <v>0</v>
      </c>
      <c r="FP163" s="180">
        <f t="shared" si="284"/>
        <v>0</v>
      </c>
      <c r="FQ163" s="27"/>
      <c r="FR163" s="27"/>
      <c r="FS163" s="324">
        <f>SUMIF('Rekapitulasi Juni'!$D$804:$D$984,APS!$B163,'Rekapitulasi Juni'!$E$804:$E$984)</f>
        <v>282</v>
      </c>
      <c r="FT163" s="324">
        <f>SUMIF('Rekapitulasi Juni'!$D$804:$D$984,APS!$B163,'Rekapitulasi Juni'!$F$804:$F$984)</f>
        <v>60</v>
      </c>
      <c r="FU163" s="27"/>
      <c r="FV163" s="325">
        <f t="shared" si="285"/>
        <v>0</v>
      </c>
      <c r="FW163" s="325">
        <f t="shared" si="286"/>
        <v>21.276595744680851</v>
      </c>
      <c r="FX163" s="27"/>
      <c r="FY163" s="324">
        <f>SUMIF('Rekapitulasi Juni'!$U$804:$U$984,APS!$B163,'Rekapitulasi Juni'!$V$804:$V$984)</f>
        <v>0</v>
      </c>
      <c r="FZ163" s="324">
        <f>SUMIF('Rekapitulasi Juni'!$U$804:$U$984,APS!$B163,'Rekapitulasi Juni'!$W$804:$W$984)</f>
        <v>116</v>
      </c>
      <c r="GA163" s="27"/>
      <c r="GB163" s="325">
        <f t="shared" si="287"/>
        <v>0</v>
      </c>
      <c r="GC163" s="325">
        <f t="shared" si="288"/>
        <v>0</v>
      </c>
      <c r="GD163" s="27"/>
      <c r="GE163" s="324">
        <f>SUMIF('Rekapitulasi Juni'!$AL$804:$AL$984,APS!$B163,'Rekapitulasi Juni'!$AM$804:$AM$984)</f>
        <v>0</v>
      </c>
      <c r="GF163" s="324">
        <f>SUMIF('Rekapitulasi Juni'!$AL$804:$AL$984,APS!$B163,'Rekapitulasi Juni'!$AN$804:$AN$984)</f>
        <v>0</v>
      </c>
      <c r="GG163" s="27"/>
      <c r="GH163" s="325">
        <f t="shared" si="213"/>
        <v>0</v>
      </c>
      <c r="GI163" s="325">
        <f t="shared" si="214"/>
        <v>0</v>
      </c>
      <c r="GJ163" s="27"/>
      <c r="GK163" s="27"/>
      <c r="GL163" s="41">
        <f t="shared" si="289"/>
        <v>0</v>
      </c>
      <c r="GM163" s="41">
        <f t="shared" si="290"/>
        <v>282</v>
      </c>
      <c r="GN163" s="41">
        <f t="shared" si="291"/>
        <v>176</v>
      </c>
      <c r="GO163" s="41">
        <f t="shared" si="292"/>
        <v>0</v>
      </c>
      <c r="GP163" s="41">
        <f t="shared" si="293"/>
        <v>176</v>
      </c>
      <c r="GQ163" s="41">
        <f t="shared" si="294"/>
        <v>176</v>
      </c>
      <c r="GR163" s="180">
        <f t="shared" si="295"/>
        <v>0</v>
      </c>
      <c r="GS163" s="41">
        <f t="shared" si="215"/>
        <v>300</v>
      </c>
      <c r="GT163" s="41">
        <f t="shared" si="216"/>
        <v>391</v>
      </c>
      <c r="GU163" s="41">
        <f t="shared" si="217"/>
        <v>176</v>
      </c>
      <c r="GV163" s="41">
        <f t="shared" si="218"/>
        <v>0</v>
      </c>
      <c r="GW163" s="41">
        <f t="shared" si="219"/>
        <v>176</v>
      </c>
      <c r="GX163" s="41">
        <f t="shared" si="220"/>
        <v>-124</v>
      </c>
      <c r="GY163" s="180">
        <f t="shared" si="221"/>
        <v>58.666666666666664</v>
      </c>
      <c r="GZ163" s="41">
        <v>146</v>
      </c>
      <c r="HA163" s="32"/>
      <c r="HB163" s="42">
        <f t="shared" si="296"/>
        <v>0</v>
      </c>
      <c r="HC163" s="44"/>
    </row>
    <row r="164" spans="1:211" ht="15" hidden="1" customHeight="1">
      <c r="A164" s="31" t="s">
        <v>337</v>
      </c>
      <c r="B164" s="32" t="s">
        <v>338</v>
      </c>
      <c r="C164" s="31" t="s">
        <v>333</v>
      </c>
      <c r="D164" s="31" t="s">
        <v>1257</v>
      </c>
      <c r="E164" s="31" t="s">
        <v>43</v>
      </c>
      <c r="F164" s="31" t="s">
        <v>152</v>
      </c>
      <c r="G164" s="33">
        <v>0</v>
      </c>
      <c r="H164" s="33">
        <v>0</v>
      </c>
      <c r="I164" s="33">
        <v>0</v>
      </c>
      <c r="J164" s="34">
        <f>IFERROR(VLOOKUP(A164,#REF!,3,0),0)</f>
        <v>0</v>
      </c>
      <c r="K164" s="34">
        <f t="shared" si="118"/>
        <v>0</v>
      </c>
      <c r="L164" s="34">
        <v>0</v>
      </c>
      <c r="M164" s="34">
        <v>0</v>
      </c>
      <c r="N164" s="35">
        <f t="shared" si="119"/>
        <v>0</v>
      </c>
      <c r="O164" s="35">
        <f t="shared" si="120"/>
        <v>0</v>
      </c>
      <c r="P164" s="36">
        <v>0</v>
      </c>
      <c r="Q164" s="36">
        <f t="shared" si="222"/>
        <v>0</v>
      </c>
      <c r="R164" s="36"/>
      <c r="S164" s="37">
        <f ca="1">SUMIF(ROP!$D$6:$H$65536,A164,ROP!$J$6:$J$65536)</f>
        <v>0</v>
      </c>
      <c r="T164" s="37">
        <f>SUMIF(HASIL!$B:$B,APS!$B164&amp;RIGHT(APS!T$9,2),HASIL!$I:$I)</f>
        <v>0</v>
      </c>
      <c r="U164" s="37">
        <f>SUMIF(HASIL!$B:$B,APS!$B164&amp;RIGHT(APS!U$9,2),HASIL!$I:$I)</f>
        <v>0</v>
      </c>
      <c r="V164" s="37">
        <f>SUMIF(HASIL!$B:$B,APS!$B164&amp;RIGHT(APS!V$9,2),HASIL!$I:$I)</f>
        <v>0</v>
      </c>
      <c r="W164" s="37">
        <f>SUMIF(HASIL!$B:$B,APS!$B164&amp;RIGHT(APS!W$9,2),HASIL!$I:$I)</f>
        <v>0</v>
      </c>
      <c r="X164" s="38">
        <f t="shared" si="121"/>
        <v>0</v>
      </c>
      <c r="Y164" s="38">
        <f t="shared" si="122"/>
        <v>0</v>
      </c>
      <c r="Z164" s="39">
        <f t="shared" si="297"/>
        <v>0</v>
      </c>
      <c r="AA164" s="39">
        <f t="shared" si="212"/>
        <v>0</v>
      </c>
      <c r="AB164" s="40">
        <f t="shared" si="298"/>
        <v>0</v>
      </c>
      <c r="AC164" s="27">
        <v>0</v>
      </c>
      <c r="AD164" s="27"/>
      <c r="AE164" s="27"/>
      <c r="AF164" s="27"/>
      <c r="AG164" s="27"/>
      <c r="AH164" s="27"/>
      <c r="AI164" s="324">
        <f>SUMIF('Rekapitulasi Juni'!$D$9:$D$192,APS!$B164,'Rekapitulasi Juni'!$E$9:$E$192)</f>
        <v>0</v>
      </c>
      <c r="AJ164" s="324">
        <f>SUMIF('Rekapitulasi Juni'!$D$9:$D$192,APS!$B164,'Rekapitulasi Juni'!$F$9:$F$192)</f>
        <v>0</v>
      </c>
      <c r="AK164" s="324">
        <f>SUMIF('Rekapitulasi Juni'!$D$9:$D$192,APS!$B164,'Rekapitulasi Juni'!$K$9:$K$192)</f>
        <v>0</v>
      </c>
      <c r="AL164" s="325">
        <f t="shared" si="223"/>
        <v>0</v>
      </c>
      <c r="AM164" s="325">
        <f t="shared" si="224"/>
        <v>0</v>
      </c>
      <c r="AN164" s="27"/>
      <c r="AO164" s="324">
        <f>SUMIF('Rekapitulasi Juni'!$U$9:$U$192,APS!$B164,'Rekapitulasi Juni'!$V$9:$V$192)</f>
        <v>0</v>
      </c>
      <c r="AP164" s="324">
        <f>SUMIF('Rekapitulasi Juni'!$U$9:$U$192,APS!$B164,'Rekapitulasi Juni'!$W$9:$W$192)</f>
        <v>0</v>
      </c>
      <c r="AQ164" s="27"/>
      <c r="AR164" s="325">
        <f t="shared" si="225"/>
        <v>0</v>
      </c>
      <c r="AS164" s="325">
        <f t="shared" si="226"/>
        <v>0</v>
      </c>
      <c r="AT164" s="27"/>
      <c r="AU164" s="324">
        <f>SUMIF('Rekapitulasi Juni'!$AL$9:$AL$192,APS!$B164,'Rekapitulasi Juni'!$AM$9:$AM$192)</f>
        <v>0</v>
      </c>
      <c r="AV164" s="324">
        <f>SUMIF('Rekapitulasi Juni'!$AL$9:$AL$192,APS!$B164,'Rekapitulasi Juni'!$AN$9:$AN$192)</f>
        <v>0</v>
      </c>
      <c r="AW164" s="27"/>
      <c r="AX164" s="325">
        <f t="shared" si="227"/>
        <v>0</v>
      </c>
      <c r="AY164" s="325">
        <f t="shared" si="228"/>
        <v>0</v>
      </c>
      <c r="AZ164" s="41">
        <f t="shared" si="229"/>
        <v>0</v>
      </c>
      <c r="BA164" s="41">
        <f t="shared" si="230"/>
        <v>0</v>
      </c>
      <c r="BB164" s="41">
        <f t="shared" si="231"/>
        <v>0</v>
      </c>
      <c r="BC164" s="41">
        <f t="shared" si="232"/>
        <v>0</v>
      </c>
      <c r="BD164" s="41">
        <f t="shared" si="233"/>
        <v>0</v>
      </c>
      <c r="BE164" s="41">
        <f t="shared" si="234"/>
        <v>0</v>
      </c>
      <c r="BF164" s="180">
        <f t="shared" si="235"/>
        <v>0</v>
      </c>
      <c r="BG164" s="27">
        <v>0</v>
      </c>
      <c r="BH164" s="27"/>
      <c r="BI164" s="324">
        <f>SUMIF('Rekapitulasi Juni'!$D$214:$D$393,APS!$B164,'Rekapitulasi Juni'!$E$214:$E$393)</f>
        <v>0</v>
      </c>
      <c r="BJ164" s="324">
        <f>SUMIF('Rekapitulasi Juni'!$D$214:$D$393,APS!$B164,'Rekapitulasi Juni'!$F$214:$F$393)</f>
        <v>0</v>
      </c>
      <c r="BK164" s="27"/>
      <c r="BL164" s="325">
        <f t="shared" si="236"/>
        <v>0</v>
      </c>
      <c r="BM164" s="325">
        <f t="shared" si="237"/>
        <v>0</v>
      </c>
      <c r="BN164" s="27"/>
      <c r="BO164" s="324">
        <f>SUMIF('Rekapitulasi Juni'!$U$214:$U$393,APS!$B164,'Rekapitulasi Juni'!$V$214:$V$393)</f>
        <v>0</v>
      </c>
      <c r="BP164" s="324">
        <f>SUMIF('Rekapitulasi Juni'!$U$214:$U$393,APS!$B164,'Rekapitulasi Juni'!$W$214:$W$393)</f>
        <v>0</v>
      </c>
      <c r="BQ164" s="27"/>
      <c r="BR164" s="325">
        <f t="shared" si="238"/>
        <v>0</v>
      </c>
      <c r="BS164" s="325">
        <f t="shared" si="239"/>
        <v>0</v>
      </c>
      <c r="BT164" s="27"/>
      <c r="BU164" s="324">
        <f>SUMIF('Rekapitulasi Juni'!$AL$214:$AL$393,APS!$B164,'Rekapitulasi Juni'!$AM$214:$AM$393)</f>
        <v>0</v>
      </c>
      <c r="BV164" s="324">
        <f>SUMIF('Rekapitulasi Juni'!$AL$214:$AL$393,APS!$B164,'Rekapitulasi Juni'!$AN$214:$AN$393)</f>
        <v>0</v>
      </c>
      <c r="BW164" s="27"/>
      <c r="BX164" s="325">
        <f t="shared" si="240"/>
        <v>0</v>
      </c>
      <c r="BY164" s="325">
        <f t="shared" si="241"/>
        <v>0</v>
      </c>
      <c r="BZ164" s="27"/>
      <c r="CA164" s="324">
        <f>SUMIF('Rekapitulasi Juni'!$BA$214:$BA$393,APS!$B164,'Rekapitulasi Juni'!$BB$214:$BB$393)</f>
        <v>0</v>
      </c>
      <c r="CB164" s="324">
        <f>SUMIF('Rekapitulasi Juni'!$BA$214:$BA$393,APS!$B164,'Rekapitulasi Juni'!$BC$214:$BC$393)</f>
        <v>0</v>
      </c>
      <c r="CC164" s="27"/>
      <c r="CD164" s="325">
        <f t="shared" si="242"/>
        <v>0</v>
      </c>
      <c r="CE164" s="325">
        <f t="shared" si="243"/>
        <v>0</v>
      </c>
      <c r="CF164" s="27"/>
      <c r="CG164" s="324">
        <f>SUMIF('Rekapitulasi Juni'!$BP$214:$BP$393,APS!$B164,'Rekapitulasi Juni'!$BQ$214:$BQ$393)</f>
        <v>0</v>
      </c>
      <c r="CH164" s="324">
        <f>SUMIF('Rekapitulasi Juni'!$BP$214:$BP$393,APS!$B164,'Rekapitulasi Juni'!$BR$214:$BR$393)</f>
        <v>0</v>
      </c>
      <c r="CI164" s="27"/>
      <c r="CJ164" s="325">
        <f t="shared" si="244"/>
        <v>0</v>
      </c>
      <c r="CK164" s="325">
        <f t="shared" si="245"/>
        <v>0</v>
      </c>
      <c r="CL164" s="41">
        <f t="shared" si="246"/>
        <v>0</v>
      </c>
      <c r="CM164" s="41">
        <f t="shared" si="247"/>
        <v>0</v>
      </c>
      <c r="CN164" s="41">
        <f t="shared" si="248"/>
        <v>0</v>
      </c>
      <c r="CO164" s="41">
        <f t="shared" si="249"/>
        <v>0</v>
      </c>
      <c r="CP164" s="41">
        <f t="shared" si="250"/>
        <v>0</v>
      </c>
      <c r="CQ164" s="41">
        <f t="shared" si="251"/>
        <v>0</v>
      </c>
      <c r="CR164" s="180">
        <f t="shared" si="252"/>
        <v>0</v>
      </c>
      <c r="CS164" s="27">
        <v>0</v>
      </c>
      <c r="CT164" s="27"/>
      <c r="CU164" s="324">
        <f>SUMIF('Rekapitulasi Juni'!$D$410:$D$588,APS!$B164,'Rekapitulasi Juni'!$E$410:$E$588)</f>
        <v>0</v>
      </c>
      <c r="CV164" s="324">
        <f>SUMIF('Rekapitulasi Juni'!$D$410:$D$588,APS!$B164,'Rekapitulasi Juni'!$F$410:$F$588)</f>
        <v>0</v>
      </c>
      <c r="CW164" s="27"/>
      <c r="CX164" s="325">
        <f t="shared" si="253"/>
        <v>0</v>
      </c>
      <c r="CY164" s="325">
        <f t="shared" si="254"/>
        <v>0</v>
      </c>
      <c r="CZ164" s="27"/>
      <c r="DA164" s="324">
        <f>SUMIF('Rekapitulasi Juni'!$U$410:$U$588,APS!$B164,'Rekapitulasi Juni'!$V$410:$V$588)</f>
        <v>0</v>
      </c>
      <c r="DB164" s="324">
        <f>SUMIF('Rekapitulasi Juni'!$U$410:$U$588,APS!$B164,'Rekapitulasi Juni'!$W$410:$W$588)</f>
        <v>0</v>
      </c>
      <c r="DC164" s="27"/>
      <c r="DD164" s="325">
        <f t="shared" si="255"/>
        <v>0</v>
      </c>
      <c r="DE164" s="325">
        <f t="shared" si="256"/>
        <v>0</v>
      </c>
      <c r="DF164" s="27"/>
      <c r="DG164" s="324">
        <f>SUMIF('Rekapitulasi Juni'!$AL$410:$AL$588,APS!$B164,'Rekapitulasi Juni'!$AM$410:$AM$588)</f>
        <v>0</v>
      </c>
      <c r="DH164" s="324">
        <f>SUMIF('Rekapitulasi Juni'!$AL$410:$AL$588,APS!$B164,'Rekapitulasi Juni'!$AN$410:$AN$588)</f>
        <v>0</v>
      </c>
      <c r="DI164" s="27"/>
      <c r="DJ164" s="325">
        <f t="shared" si="257"/>
        <v>0</v>
      </c>
      <c r="DK164" s="325">
        <f t="shared" si="258"/>
        <v>0</v>
      </c>
      <c r="DL164" s="27"/>
      <c r="DM164" s="324">
        <f>SUMIF('Rekapitulasi Juni'!$BA$410:$BA$588,APS!$B164,'Rekapitulasi Juni'!$BB$410:$BB$588)</f>
        <v>0</v>
      </c>
      <c r="DN164" s="324">
        <f>SUMIF('Rekapitulasi Juni'!$BA$410:$BA$588,APS!$B164,'Rekapitulasi Juni'!$BC$410:$BC$588)</f>
        <v>0</v>
      </c>
      <c r="DO164" s="324">
        <f>SUMIF('Rekapitulasi Juni'!$BA$410:$BA$588,APS!$B164,'Rekapitulasi Juni'!$BF$410:$BF$588)</f>
        <v>0</v>
      </c>
      <c r="DP164" s="325">
        <f t="shared" si="259"/>
        <v>0</v>
      </c>
      <c r="DQ164" s="325">
        <f t="shared" si="260"/>
        <v>0</v>
      </c>
      <c r="DR164" s="27"/>
      <c r="DS164" s="324">
        <f>SUMIF('Rekapitulasi Juni'!$BP$410:$BP$588,APS!$B164,'Rekapitulasi Juni'!$BQ$410:$BQ$588)</f>
        <v>0</v>
      </c>
      <c r="DT164" s="324">
        <f>SUMIF('Rekapitulasi Juni'!$BP$410:$BP$588,APS!$B164,'Rekapitulasi Juni'!$BR$410:$BR$588)</f>
        <v>0</v>
      </c>
      <c r="DU164" s="27"/>
      <c r="DV164" s="325">
        <f t="shared" si="261"/>
        <v>0</v>
      </c>
      <c r="DW164" s="325">
        <f t="shared" si="262"/>
        <v>0</v>
      </c>
      <c r="DX164" s="41">
        <f t="shared" si="263"/>
        <v>0</v>
      </c>
      <c r="DY164" s="41">
        <f t="shared" si="264"/>
        <v>0</v>
      </c>
      <c r="DZ164" s="41">
        <f t="shared" si="265"/>
        <v>0</v>
      </c>
      <c r="EA164" s="41">
        <f t="shared" si="266"/>
        <v>0</v>
      </c>
      <c r="EB164" s="41">
        <f t="shared" si="267"/>
        <v>0</v>
      </c>
      <c r="EC164" s="41">
        <f t="shared" si="268"/>
        <v>0</v>
      </c>
      <c r="ED164" s="180">
        <f t="shared" si="269"/>
        <v>0</v>
      </c>
      <c r="EE164" s="27">
        <v>0</v>
      </c>
      <c r="EF164" s="27"/>
      <c r="EG164" s="324">
        <f>SUMIF('Rekapitulasi Juni'!$D$608:$D$786,APS!$B164,'Rekapitulasi Juni'!$E$608:$E$786)</f>
        <v>0</v>
      </c>
      <c r="EH164" s="324">
        <f>SUMIF('Rekapitulasi Juni'!$D$608:$D$786,APS!$B164,'Rekapitulasi Juni'!$F$608:$F$786)</f>
        <v>0</v>
      </c>
      <c r="EI164" s="27"/>
      <c r="EJ164" s="325">
        <f t="shared" si="270"/>
        <v>0</v>
      </c>
      <c r="EK164" s="325">
        <f t="shared" si="271"/>
        <v>0</v>
      </c>
      <c r="EL164" s="27"/>
      <c r="EM164" s="324">
        <f>SUMIF('Rekapitulasi Juni'!$U$608:$U$786,APS!$B164,'Rekapitulasi Juni'!$V$608:$V$786)</f>
        <v>0</v>
      </c>
      <c r="EN164" s="324">
        <f>SUMIF('Rekapitulasi Juni'!$U$608:$U$786,APS!$B164,'Rekapitulasi Juni'!$W$608:$W$786)</f>
        <v>0</v>
      </c>
      <c r="EO164" s="27"/>
      <c r="EP164" s="325">
        <f t="shared" si="272"/>
        <v>0</v>
      </c>
      <c r="EQ164" s="325">
        <f t="shared" si="273"/>
        <v>0</v>
      </c>
      <c r="ER164" s="27"/>
      <c r="ES164" s="324">
        <f>SUMIF('Rekapitulasi Juni'!$AL$608:$AL$786,APS!$B164,'Rekapitulasi Juni'!$AM$608:$AM$786)</f>
        <v>0</v>
      </c>
      <c r="ET164" s="324">
        <f>SUMIF('Rekapitulasi Juni'!$AL$608:$AL$786,APS!$B164,'Rekapitulasi Juni'!$AN$608:$AN$786)</f>
        <v>0</v>
      </c>
      <c r="EU164" s="27"/>
      <c r="EV164" s="325">
        <f t="shared" si="274"/>
        <v>0</v>
      </c>
      <c r="EW164" s="325">
        <f t="shared" si="275"/>
        <v>0</v>
      </c>
      <c r="EX164" s="27"/>
      <c r="EY164" s="324">
        <f>SUMIF('Rekapitulasi Juni'!$BA$608:$BA$786,APS!$B164,'Rekapitulasi Juni'!$BB$608:$BB$786)</f>
        <v>0</v>
      </c>
      <c r="EZ164" s="324">
        <f>SUMIF('Rekapitulasi Juni'!$BA$608:$BA$786,APS!$B164,'Rekapitulasi Juni'!$BC$608:$BC$786)</f>
        <v>0</v>
      </c>
      <c r="FA164" s="324">
        <f>SUMIF('Rekapitulasi Juni'!$BA$608:$BA$786,APS!$B164,'Rekapitulasi Juni'!$BF$608:$BF$786)</f>
        <v>0</v>
      </c>
      <c r="FB164" s="325">
        <f t="shared" si="276"/>
        <v>0</v>
      </c>
      <c r="FC164" s="325">
        <f t="shared" si="277"/>
        <v>0</v>
      </c>
      <c r="FD164" s="27"/>
      <c r="FE164" s="27"/>
      <c r="FF164" s="27"/>
      <c r="FG164" s="27"/>
      <c r="FH164" s="27"/>
      <c r="FI164" s="27"/>
      <c r="FJ164" s="41">
        <f t="shared" si="278"/>
        <v>0</v>
      </c>
      <c r="FK164" s="41">
        <f t="shared" si="279"/>
        <v>0</v>
      </c>
      <c r="FL164" s="41">
        <f t="shared" si="280"/>
        <v>0</v>
      </c>
      <c r="FM164" s="41">
        <f t="shared" si="281"/>
        <v>0</v>
      </c>
      <c r="FN164" s="41">
        <f t="shared" si="282"/>
        <v>0</v>
      </c>
      <c r="FO164" s="41">
        <f t="shared" si="283"/>
        <v>0</v>
      </c>
      <c r="FP164" s="180">
        <f t="shared" si="284"/>
        <v>0</v>
      </c>
      <c r="FQ164" s="27"/>
      <c r="FR164" s="27"/>
      <c r="FS164" s="324">
        <f>SUMIF('Rekapitulasi Juni'!$D$804:$D$984,APS!$B164,'Rekapitulasi Juni'!$E$804:$E$984)</f>
        <v>0</v>
      </c>
      <c r="FT164" s="324">
        <f>SUMIF('Rekapitulasi Juni'!$D$804:$D$984,APS!$B164,'Rekapitulasi Juni'!$F$804:$F$984)</f>
        <v>0</v>
      </c>
      <c r="FU164" s="27"/>
      <c r="FV164" s="325">
        <f t="shared" si="285"/>
        <v>0</v>
      </c>
      <c r="FW164" s="325">
        <f t="shared" si="286"/>
        <v>0</v>
      </c>
      <c r="FX164" s="27"/>
      <c r="FY164" s="324">
        <f>SUMIF('Rekapitulasi Juni'!$U$804:$U$984,APS!$B164,'Rekapitulasi Juni'!$V$804:$V$984)</f>
        <v>0</v>
      </c>
      <c r="FZ164" s="324">
        <f>SUMIF('Rekapitulasi Juni'!$U$804:$U$984,APS!$B164,'Rekapitulasi Juni'!$W$804:$W$984)</f>
        <v>0</v>
      </c>
      <c r="GA164" s="27"/>
      <c r="GB164" s="325">
        <f t="shared" si="287"/>
        <v>0</v>
      </c>
      <c r="GC164" s="325">
        <f t="shared" si="288"/>
        <v>0</v>
      </c>
      <c r="GD164" s="27"/>
      <c r="GE164" s="324">
        <f>SUMIF('Rekapitulasi Juni'!$AL$804:$AL$984,APS!$B164,'Rekapitulasi Juni'!$AM$804:$AM$984)</f>
        <v>0</v>
      </c>
      <c r="GF164" s="324">
        <f>SUMIF('Rekapitulasi Juni'!$AL$804:$AL$984,APS!$B164,'Rekapitulasi Juni'!$AN$804:$AN$984)</f>
        <v>0</v>
      </c>
      <c r="GG164" s="27"/>
      <c r="GH164" s="325">
        <f t="shared" si="213"/>
        <v>0</v>
      </c>
      <c r="GI164" s="325">
        <f t="shared" si="214"/>
        <v>0</v>
      </c>
      <c r="GJ164" s="27"/>
      <c r="GK164" s="27"/>
      <c r="GL164" s="41">
        <f t="shared" si="289"/>
        <v>0</v>
      </c>
      <c r="GM164" s="41">
        <f t="shared" si="290"/>
        <v>0</v>
      </c>
      <c r="GN164" s="41">
        <f t="shared" si="291"/>
        <v>0</v>
      </c>
      <c r="GO164" s="41">
        <f t="shared" si="292"/>
        <v>0</v>
      </c>
      <c r="GP164" s="41">
        <f t="shared" si="293"/>
        <v>0</v>
      </c>
      <c r="GQ164" s="41">
        <f t="shared" si="294"/>
        <v>0</v>
      </c>
      <c r="GR164" s="180">
        <f t="shared" si="295"/>
        <v>0</v>
      </c>
      <c r="GS164" s="41">
        <f t="shared" si="215"/>
        <v>0</v>
      </c>
      <c r="GT164" s="41">
        <f t="shared" si="216"/>
        <v>0</v>
      </c>
      <c r="GU164" s="41">
        <f t="shared" si="217"/>
        <v>0</v>
      </c>
      <c r="GV164" s="41">
        <f t="shared" si="218"/>
        <v>0</v>
      </c>
      <c r="GW164" s="41">
        <f t="shared" si="219"/>
        <v>0</v>
      </c>
      <c r="GX164" s="41">
        <f t="shared" si="220"/>
        <v>0</v>
      </c>
      <c r="GY164" s="180">
        <f t="shared" si="221"/>
        <v>0</v>
      </c>
      <c r="GZ164" s="41">
        <v>147</v>
      </c>
      <c r="HA164" s="32"/>
      <c r="HB164" s="42">
        <f t="shared" si="296"/>
        <v>0</v>
      </c>
      <c r="HC164" s="44"/>
    </row>
    <row r="165" spans="1:211" ht="15" hidden="1" customHeight="1">
      <c r="A165" s="31" t="s">
        <v>339</v>
      </c>
      <c r="B165" s="32" t="s">
        <v>340</v>
      </c>
      <c r="C165" s="31" t="s">
        <v>333</v>
      </c>
      <c r="D165" s="31" t="s">
        <v>1257</v>
      </c>
      <c r="E165" s="31" t="s">
        <v>43</v>
      </c>
      <c r="F165" s="31" t="s">
        <v>152</v>
      </c>
      <c r="G165" s="33">
        <v>0</v>
      </c>
      <c r="H165" s="33">
        <v>0</v>
      </c>
      <c r="I165" s="33">
        <v>0</v>
      </c>
      <c r="J165" s="34">
        <f>IFERROR(VLOOKUP(A165,#REF!,3,0),0)</f>
        <v>0</v>
      </c>
      <c r="K165" s="34">
        <f t="shared" si="118"/>
        <v>0</v>
      </c>
      <c r="L165" s="34">
        <v>0</v>
      </c>
      <c r="M165" s="34">
        <v>0</v>
      </c>
      <c r="N165" s="35">
        <f t="shared" si="119"/>
        <v>0</v>
      </c>
      <c r="O165" s="35">
        <f t="shared" si="120"/>
        <v>0</v>
      </c>
      <c r="P165" s="36">
        <v>0</v>
      </c>
      <c r="Q165" s="36">
        <f t="shared" si="222"/>
        <v>0</v>
      </c>
      <c r="R165" s="36"/>
      <c r="S165" s="37">
        <f ca="1">SUMIF(ROP!$D$6:$H$65536,A165,ROP!$J$6:$J$65536)</f>
        <v>0</v>
      </c>
      <c r="T165" s="37">
        <f>SUMIF(HASIL!$B:$B,APS!$B165&amp;RIGHT(APS!T$9,2),HASIL!$I:$I)</f>
        <v>0</v>
      </c>
      <c r="U165" s="37">
        <f>SUMIF(HASIL!$B:$B,APS!$B165&amp;RIGHT(APS!U$9,2),HASIL!$I:$I)</f>
        <v>0</v>
      </c>
      <c r="V165" s="37">
        <f>SUMIF(HASIL!$B:$B,APS!$B165&amp;RIGHT(APS!V$9,2),HASIL!$I:$I)</f>
        <v>0</v>
      </c>
      <c r="W165" s="37">
        <f>SUMIF(HASIL!$B:$B,APS!$B165&amp;RIGHT(APS!W$9,2),HASIL!$I:$I)</f>
        <v>0</v>
      </c>
      <c r="X165" s="38">
        <f t="shared" si="121"/>
        <v>0</v>
      </c>
      <c r="Y165" s="38">
        <f t="shared" si="122"/>
        <v>0</v>
      </c>
      <c r="Z165" s="39">
        <f t="shared" si="297"/>
        <v>0</v>
      </c>
      <c r="AA165" s="39">
        <f t="shared" si="212"/>
        <v>0</v>
      </c>
      <c r="AB165" s="40">
        <f t="shared" si="298"/>
        <v>0</v>
      </c>
      <c r="AC165" s="27">
        <v>0</v>
      </c>
      <c r="AD165" s="27"/>
      <c r="AE165" s="27"/>
      <c r="AF165" s="27"/>
      <c r="AG165" s="27"/>
      <c r="AH165" s="27"/>
      <c r="AI165" s="324">
        <f>SUMIF('Rekapitulasi Juni'!$D$9:$D$192,APS!$B165,'Rekapitulasi Juni'!$E$9:$E$192)</f>
        <v>0</v>
      </c>
      <c r="AJ165" s="324">
        <f>SUMIF('Rekapitulasi Juni'!$D$9:$D$192,APS!$B165,'Rekapitulasi Juni'!$F$9:$F$192)</f>
        <v>0</v>
      </c>
      <c r="AK165" s="324">
        <f>SUMIF('Rekapitulasi Juni'!$D$9:$D$192,APS!$B165,'Rekapitulasi Juni'!$K$9:$K$192)</f>
        <v>0</v>
      </c>
      <c r="AL165" s="325">
        <f t="shared" si="223"/>
        <v>0</v>
      </c>
      <c r="AM165" s="325">
        <f t="shared" si="224"/>
        <v>0</v>
      </c>
      <c r="AN165" s="27"/>
      <c r="AO165" s="324">
        <f>SUMIF('Rekapitulasi Juni'!$U$9:$U$192,APS!$B165,'Rekapitulasi Juni'!$V$9:$V$192)</f>
        <v>0</v>
      </c>
      <c r="AP165" s="324">
        <f>SUMIF('Rekapitulasi Juni'!$U$9:$U$192,APS!$B165,'Rekapitulasi Juni'!$W$9:$W$192)</f>
        <v>0</v>
      </c>
      <c r="AQ165" s="27"/>
      <c r="AR165" s="325">
        <f t="shared" si="225"/>
        <v>0</v>
      </c>
      <c r="AS165" s="325">
        <f t="shared" si="226"/>
        <v>0</v>
      </c>
      <c r="AT165" s="27"/>
      <c r="AU165" s="324">
        <f>SUMIF('Rekapitulasi Juni'!$AL$9:$AL$192,APS!$B165,'Rekapitulasi Juni'!$AM$9:$AM$192)</f>
        <v>0</v>
      </c>
      <c r="AV165" s="324">
        <f>SUMIF('Rekapitulasi Juni'!$AL$9:$AL$192,APS!$B165,'Rekapitulasi Juni'!$AN$9:$AN$192)</f>
        <v>0</v>
      </c>
      <c r="AW165" s="27"/>
      <c r="AX165" s="325">
        <f t="shared" si="227"/>
        <v>0</v>
      </c>
      <c r="AY165" s="325">
        <f t="shared" si="228"/>
        <v>0</v>
      </c>
      <c r="AZ165" s="41">
        <f t="shared" si="229"/>
        <v>0</v>
      </c>
      <c r="BA165" s="41">
        <f t="shared" si="230"/>
        <v>0</v>
      </c>
      <c r="BB165" s="41">
        <f t="shared" si="231"/>
        <v>0</v>
      </c>
      <c r="BC165" s="41">
        <f t="shared" si="232"/>
        <v>0</v>
      </c>
      <c r="BD165" s="41">
        <f t="shared" si="233"/>
        <v>0</v>
      </c>
      <c r="BE165" s="41">
        <f t="shared" si="234"/>
        <v>0</v>
      </c>
      <c r="BF165" s="180">
        <f t="shared" si="235"/>
        <v>0</v>
      </c>
      <c r="BG165" s="27">
        <v>0</v>
      </c>
      <c r="BH165" s="27"/>
      <c r="BI165" s="324">
        <f>SUMIF('Rekapitulasi Juni'!$D$214:$D$393,APS!$B165,'Rekapitulasi Juni'!$E$214:$E$393)</f>
        <v>0</v>
      </c>
      <c r="BJ165" s="324">
        <f>SUMIF('Rekapitulasi Juni'!$D$214:$D$393,APS!$B165,'Rekapitulasi Juni'!$F$214:$F$393)</f>
        <v>0</v>
      </c>
      <c r="BK165" s="27"/>
      <c r="BL165" s="325">
        <f t="shared" si="236"/>
        <v>0</v>
      </c>
      <c r="BM165" s="325">
        <f t="shared" si="237"/>
        <v>0</v>
      </c>
      <c r="BN165" s="27"/>
      <c r="BO165" s="324">
        <f>SUMIF('Rekapitulasi Juni'!$U$214:$U$393,APS!$B165,'Rekapitulasi Juni'!$V$214:$V$393)</f>
        <v>0</v>
      </c>
      <c r="BP165" s="324">
        <f>SUMIF('Rekapitulasi Juni'!$U$214:$U$393,APS!$B165,'Rekapitulasi Juni'!$W$214:$W$393)</f>
        <v>0</v>
      </c>
      <c r="BQ165" s="27"/>
      <c r="BR165" s="325">
        <f t="shared" si="238"/>
        <v>0</v>
      </c>
      <c r="BS165" s="325">
        <f t="shared" si="239"/>
        <v>0</v>
      </c>
      <c r="BT165" s="27"/>
      <c r="BU165" s="324">
        <f>SUMIF('Rekapitulasi Juni'!$AL$214:$AL$393,APS!$B165,'Rekapitulasi Juni'!$AM$214:$AM$393)</f>
        <v>0</v>
      </c>
      <c r="BV165" s="324">
        <f>SUMIF('Rekapitulasi Juni'!$AL$214:$AL$393,APS!$B165,'Rekapitulasi Juni'!$AN$214:$AN$393)</f>
        <v>0</v>
      </c>
      <c r="BW165" s="27"/>
      <c r="BX165" s="325">
        <f t="shared" si="240"/>
        <v>0</v>
      </c>
      <c r="BY165" s="325">
        <f t="shared" si="241"/>
        <v>0</v>
      </c>
      <c r="BZ165" s="27"/>
      <c r="CA165" s="324">
        <f>SUMIF('Rekapitulasi Juni'!$BA$214:$BA$393,APS!$B165,'Rekapitulasi Juni'!$BB$214:$BB$393)</f>
        <v>0</v>
      </c>
      <c r="CB165" s="324">
        <f>SUMIF('Rekapitulasi Juni'!$BA$214:$BA$393,APS!$B165,'Rekapitulasi Juni'!$BC$214:$BC$393)</f>
        <v>0</v>
      </c>
      <c r="CC165" s="27"/>
      <c r="CD165" s="325">
        <f t="shared" si="242"/>
        <v>0</v>
      </c>
      <c r="CE165" s="325">
        <f t="shared" si="243"/>
        <v>0</v>
      </c>
      <c r="CF165" s="27"/>
      <c r="CG165" s="324">
        <f>SUMIF('Rekapitulasi Juni'!$BP$214:$BP$393,APS!$B165,'Rekapitulasi Juni'!$BQ$214:$BQ$393)</f>
        <v>0</v>
      </c>
      <c r="CH165" s="324">
        <f>SUMIF('Rekapitulasi Juni'!$BP$214:$BP$393,APS!$B165,'Rekapitulasi Juni'!$BR$214:$BR$393)</f>
        <v>0</v>
      </c>
      <c r="CI165" s="27"/>
      <c r="CJ165" s="325">
        <f t="shared" si="244"/>
        <v>0</v>
      </c>
      <c r="CK165" s="325">
        <f t="shared" si="245"/>
        <v>0</v>
      </c>
      <c r="CL165" s="41">
        <f t="shared" si="246"/>
        <v>0</v>
      </c>
      <c r="CM165" s="41">
        <f t="shared" si="247"/>
        <v>0</v>
      </c>
      <c r="CN165" s="41">
        <f t="shared" si="248"/>
        <v>0</v>
      </c>
      <c r="CO165" s="41">
        <f t="shared" si="249"/>
        <v>0</v>
      </c>
      <c r="CP165" s="41">
        <f t="shared" si="250"/>
        <v>0</v>
      </c>
      <c r="CQ165" s="41">
        <f t="shared" si="251"/>
        <v>0</v>
      </c>
      <c r="CR165" s="180">
        <f t="shared" si="252"/>
        <v>0</v>
      </c>
      <c r="CS165" s="27">
        <v>0</v>
      </c>
      <c r="CT165" s="27"/>
      <c r="CU165" s="324">
        <f>SUMIF('Rekapitulasi Juni'!$D$410:$D$588,APS!$B165,'Rekapitulasi Juni'!$E$410:$E$588)</f>
        <v>0</v>
      </c>
      <c r="CV165" s="324">
        <f>SUMIF('Rekapitulasi Juni'!$D$410:$D$588,APS!$B165,'Rekapitulasi Juni'!$F$410:$F$588)</f>
        <v>0</v>
      </c>
      <c r="CW165" s="27"/>
      <c r="CX165" s="325">
        <f t="shared" si="253"/>
        <v>0</v>
      </c>
      <c r="CY165" s="325">
        <f t="shared" si="254"/>
        <v>0</v>
      </c>
      <c r="CZ165" s="27"/>
      <c r="DA165" s="324">
        <f>SUMIF('Rekapitulasi Juni'!$U$410:$U$588,APS!$B165,'Rekapitulasi Juni'!$V$410:$V$588)</f>
        <v>0</v>
      </c>
      <c r="DB165" s="324">
        <f>SUMIF('Rekapitulasi Juni'!$U$410:$U$588,APS!$B165,'Rekapitulasi Juni'!$W$410:$W$588)</f>
        <v>0</v>
      </c>
      <c r="DC165" s="27"/>
      <c r="DD165" s="325">
        <f t="shared" si="255"/>
        <v>0</v>
      </c>
      <c r="DE165" s="325">
        <f t="shared" si="256"/>
        <v>0</v>
      </c>
      <c r="DF165" s="27"/>
      <c r="DG165" s="324">
        <f>SUMIF('Rekapitulasi Juni'!$AL$410:$AL$588,APS!$B165,'Rekapitulasi Juni'!$AM$410:$AM$588)</f>
        <v>0</v>
      </c>
      <c r="DH165" s="324">
        <f>SUMIF('Rekapitulasi Juni'!$AL$410:$AL$588,APS!$B165,'Rekapitulasi Juni'!$AN$410:$AN$588)</f>
        <v>0</v>
      </c>
      <c r="DI165" s="27"/>
      <c r="DJ165" s="325">
        <f t="shared" si="257"/>
        <v>0</v>
      </c>
      <c r="DK165" s="325">
        <f t="shared" si="258"/>
        <v>0</v>
      </c>
      <c r="DL165" s="27"/>
      <c r="DM165" s="324">
        <f>SUMIF('Rekapitulasi Juni'!$BA$410:$BA$588,APS!$B165,'Rekapitulasi Juni'!$BB$410:$BB$588)</f>
        <v>0</v>
      </c>
      <c r="DN165" s="324">
        <f>SUMIF('Rekapitulasi Juni'!$BA$410:$BA$588,APS!$B165,'Rekapitulasi Juni'!$BC$410:$BC$588)</f>
        <v>0</v>
      </c>
      <c r="DO165" s="324">
        <f>SUMIF('Rekapitulasi Juni'!$BA$410:$BA$588,APS!$B165,'Rekapitulasi Juni'!$BF$410:$BF$588)</f>
        <v>0</v>
      </c>
      <c r="DP165" s="325">
        <f t="shared" si="259"/>
        <v>0</v>
      </c>
      <c r="DQ165" s="325">
        <f t="shared" si="260"/>
        <v>0</v>
      </c>
      <c r="DR165" s="27"/>
      <c r="DS165" s="324">
        <f>SUMIF('Rekapitulasi Juni'!$BP$410:$BP$588,APS!$B165,'Rekapitulasi Juni'!$BQ$410:$BQ$588)</f>
        <v>0</v>
      </c>
      <c r="DT165" s="324">
        <f>SUMIF('Rekapitulasi Juni'!$BP$410:$BP$588,APS!$B165,'Rekapitulasi Juni'!$BR$410:$BR$588)</f>
        <v>0</v>
      </c>
      <c r="DU165" s="27"/>
      <c r="DV165" s="325">
        <f t="shared" si="261"/>
        <v>0</v>
      </c>
      <c r="DW165" s="325">
        <f t="shared" si="262"/>
        <v>0</v>
      </c>
      <c r="DX165" s="41">
        <f t="shared" si="263"/>
        <v>0</v>
      </c>
      <c r="DY165" s="41">
        <f t="shared" si="264"/>
        <v>0</v>
      </c>
      <c r="DZ165" s="41">
        <f t="shared" si="265"/>
        <v>0</v>
      </c>
      <c r="EA165" s="41">
        <f t="shared" si="266"/>
        <v>0</v>
      </c>
      <c r="EB165" s="41">
        <f t="shared" si="267"/>
        <v>0</v>
      </c>
      <c r="EC165" s="41">
        <f t="shared" si="268"/>
        <v>0</v>
      </c>
      <c r="ED165" s="180">
        <f t="shared" si="269"/>
        <v>0</v>
      </c>
      <c r="EE165" s="27">
        <v>0</v>
      </c>
      <c r="EF165" s="27"/>
      <c r="EG165" s="324">
        <f>SUMIF('Rekapitulasi Juni'!$D$608:$D$786,APS!$B165,'Rekapitulasi Juni'!$E$608:$E$786)</f>
        <v>0</v>
      </c>
      <c r="EH165" s="324">
        <f>SUMIF('Rekapitulasi Juni'!$D$608:$D$786,APS!$B165,'Rekapitulasi Juni'!$F$608:$F$786)</f>
        <v>0</v>
      </c>
      <c r="EI165" s="27"/>
      <c r="EJ165" s="325">
        <f t="shared" si="270"/>
        <v>0</v>
      </c>
      <c r="EK165" s="325">
        <f t="shared" si="271"/>
        <v>0</v>
      </c>
      <c r="EL165" s="27"/>
      <c r="EM165" s="324">
        <f>SUMIF('Rekapitulasi Juni'!$U$608:$U$786,APS!$B165,'Rekapitulasi Juni'!$V$608:$V$786)</f>
        <v>0</v>
      </c>
      <c r="EN165" s="324">
        <f>SUMIF('Rekapitulasi Juni'!$U$608:$U$786,APS!$B165,'Rekapitulasi Juni'!$W$608:$W$786)</f>
        <v>0</v>
      </c>
      <c r="EO165" s="27"/>
      <c r="EP165" s="325">
        <f t="shared" si="272"/>
        <v>0</v>
      </c>
      <c r="EQ165" s="325">
        <f t="shared" si="273"/>
        <v>0</v>
      </c>
      <c r="ER165" s="27"/>
      <c r="ES165" s="324">
        <f>SUMIF('Rekapitulasi Juni'!$AL$608:$AL$786,APS!$B165,'Rekapitulasi Juni'!$AM$608:$AM$786)</f>
        <v>0</v>
      </c>
      <c r="ET165" s="324">
        <f>SUMIF('Rekapitulasi Juni'!$AL$608:$AL$786,APS!$B165,'Rekapitulasi Juni'!$AN$608:$AN$786)</f>
        <v>0</v>
      </c>
      <c r="EU165" s="27"/>
      <c r="EV165" s="325">
        <f t="shared" si="274"/>
        <v>0</v>
      </c>
      <c r="EW165" s="325">
        <f t="shared" si="275"/>
        <v>0</v>
      </c>
      <c r="EX165" s="27"/>
      <c r="EY165" s="324">
        <f>SUMIF('Rekapitulasi Juni'!$BA$608:$BA$786,APS!$B165,'Rekapitulasi Juni'!$BB$608:$BB$786)</f>
        <v>0</v>
      </c>
      <c r="EZ165" s="324">
        <f>SUMIF('Rekapitulasi Juni'!$BA$608:$BA$786,APS!$B165,'Rekapitulasi Juni'!$BC$608:$BC$786)</f>
        <v>0</v>
      </c>
      <c r="FA165" s="324">
        <f>SUMIF('Rekapitulasi Juni'!$BA$608:$BA$786,APS!$B165,'Rekapitulasi Juni'!$BF$608:$BF$786)</f>
        <v>0</v>
      </c>
      <c r="FB165" s="325">
        <f t="shared" si="276"/>
        <v>0</v>
      </c>
      <c r="FC165" s="325">
        <f t="shared" si="277"/>
        <v>0</v>
      </c>
      <c r="FD165" s="27"/>
      <c r="FE165" s="27"/>
      <c r="FF165" s="27"/>
      <c r="FG165" s="27"/>
      <c r="FH165" s="27"/>
      <c r="FI165" s="27"/>
      <c r="FJ165" s="41">
        <f t="shared" si="278"/>
        <v>0</v>
      </c>
      <c r="FK165" s="41">
        <f t="shared" si="279"/>
        <v>0</v>
      </c>
      <c r="FL165" s="41">
        <f t="shared" si="280"/>
        <v>0</v>
      </c>
      <c r="FM165" s="41">
        <f t="shared" si="281"/>
        <v>0</v>
      </c>
      <c r="FN165" s="41">
        <f t="shared" si="282"/>
        <v>0</v>
      </c>
      <c r="FO165" s="41">
        <f t="shared" si="283"/>
        <v>0</v>
      </c>
      <c r="FP165" s="180">
        <f t="shared" si="284"/>
        <v>0</v>
      </c>
      <c r="FQ165" s="27"/>
      <c r="FR165" s="27"/>
      <c r="FS165" s="324">
        <f>SUMIF('Rekapitulasi Juni'!$D$804:$D$984,APS!$B165,'Rekapitulasi Juni'!$E$804:$E$984)</f>
        <v>0</v>
      </c>
      <c r="FT165" s="324">
        <f>SUMIF('Rekapitulasi Juni'!$D$804:$D$984,APS!$B165,'Rekapitulasi Juni'!$F$804:$F$984)</f>
        <v>0</v>
      </c>
      <c r="FU165" s="27"/>
      <c r="FV165" s="325">
        <f t="shared" si="285"/>
        <v>0</v>
      </c>
      <c r="FW165" s="325">
        <f t="shared" si="286"/>
        <v>0</v>
      </c>
      <c r="FX165" s="27"/>
      <c r="FY165" s="324">
        <f>SUMIF('Rekapitulasi Juni'!$U$804:$U$984,APS!$B165,'Rekapitulasi Juni'!$V$804:$V$984)</f>
        <v>0</v>
      </c>
      <c r="FZ165" s="324">
        <f>SUMIF('Rekapitulasi Juni'!$U$804:$U$984,APS!$B165,'Rekapitulasi Juni'!$W$804:$W$984)</f>
        <v>0</v>
      </c>
      <c r="GA165" s="27"/>
      <c r="GB165" s="325">
        <f t="shared" si="287"/>
        <v>0</v>
      </c>
      <c r="GC165" s="325">
        <f t="shared" si="288"/>
        <v>0</v>
      </c>
      <c r="GD165" s="27"/>
      <c r="GE165" s="324">
        <f>SUMIF('Rekapitulasi Juni'!$AL$804:$AL$984,APS!$B165,'Rekapitulasi Juni'!$AM$804:$AM$984)</f>
        <v>0</v>
      </c>
      <c r="GF165" s="324">
        <f>SUMIF('Rekapitulasi Juni'!$AL$804:$AL$984,APS!$B165,'Rekapitulasi Juni'!$AN$804:$AN$984)</f>
        <v>0</v>
      </c>
      <c r="GG165" s="27"/>
      <c r="GH165" s="325">
        <f t="shared" si="213"/>
        <v>0</v>
      </c>
      <c r="GI165" s="325">
        <f t="shared" si="214"/>
        <v>0</v>
      </c>
      <c r="GJ165" s="27"/>
      <c r="GK165" s="27"/>
      <c r="GL165" s="41">
        <f t="shared" si="289"/>
        <v>0</v>
      </c>
      <c r="GM165" s="41">
        <f t="shared" si="290"/>
        <v>0</v>
      </c>
      <c r="GN165" s="41">
        <f t="shared" si="291"/>
        <v>0</v>
      </c>
      <c r="GO165" s="41">
        <f t="shared" si="292"/>
        <v>0</v>
      </c>
      <c r="GP165" s="41">
        <f t="shared" si="293"/>
        <v>0</v>
      </c>
      <c r="GQ165" s="41">
        <f t="shared" si="294"/>
        <v>0</v>
      </c>
      <c r="GR165" s="180">
        <f t="shared" si="295"/>
        <v>0</v>
      </c>
      <c r="GS165" s="41">
        <f t="shared" si="215"/>
        <v>0</v>
      </c>
      <c r="GT165" s="41">
        <f t="shared" si="216"/>
        <v>0</v>
      </c>
      <c r="GU165" s="41">
        <f t="shared" si="217"/>
        <v>0</v>
      </c>
      <c r="GV165" s="41">
        <f t="shared" si="218"/>
        <v>0</v>
      </c>
      <c r="GW165" s="41">
        <f t="shared" si="219"/>
        <v>0</v>
      </c>
      <c r="GX165" s="41">
        <f t="shared" si="220"/>
        <v>0</v>
      </c>
      <c r="GY165" s="180">
        <f t="shared" si="221"/>
        <v>0</v>
      </c>
      <c r="GZ165" s="41">
        <v>148</v>
      </c>
      <c r="HA165" s="32"/>
      <c r="HB165" s="42">
        <f t="shared" si="296"/>
        <v>0</v>
      </c>
      <c r="HC165" s="44"/>
    </row>
    <row r="166" spans="1:211" ht="15" hidden="1" customHeight="1">
      <c r="A166" s="55" t="s">
        <v>341</v>
      </c>
      <c r="B166" s="56" t="s">
        <v>342</v>
      </c>
      <c r="C166" s="31" t="s">
        <v>333</v>
      </c>
      <c r="D166" s="31" t="s">
        <v>1257</v>
      </c>
      <c r="E166" s="31" t="s">
        <v>43</v>
      </c>
      <c r="F166" s="31" t="s">
        <v>152</v>
      </c>
      <c r="G166" s="33">
        <v>0</v>
      </c>
      <c r="H166" s="33">
        <v>0</v>
      </c>
      <c r="I166" s="33">
        <v>0</v>
      </c>
      <c r="J166" s="34">
        <f>IFERROR(VLOOKUP(A166,#REF!,3,0),0)</f>
        <v>0</v>
      </c>
      <c r="K166" s="34">
        <f t="shared" si="118"/>
        <v>0</v>
      </c>
      <c r="L166" s="34">
        <v>0</v>
      </c>
      <c r="M166" s="34">
        <v>0</v>
      </c>
      <c r="N166" s="35">
        <f t="shared" si="119"/>
        <v>0</v>
      </c>
      <c r="O166" s="35">
        <f t="shared" si="120"/>
        <v>0</v>
      </c>
      <c r="P166" s="36">
        <v>0</v>
      </c>
      <c r="Q166" s="36">
        <f t="shared" si="222"/>
        <v>0</v>
      </c>
      <c r="R166" s="36"/>
      <c r="S166" s="37">
        <f ca="1">SUMIF(ROP!$D$6:$H$65536,A166,ROP!$J$6:$J$65536)</f>
        <v>0</v>
      </c>
      <c r="T166" s="37">
        <f>SUMIF(HASIL!$B:$B,APS!$B166&amp;RIGHT(APS!T$9,2),HASIL!$I:$I)</f>
        <v>0</v>
      </c>
      <c r="U166" s="37">
        <f>SUMIF(HASIL!$B:$B,APS!$B166&amp;RIGHT(APS!U$9,2),HASIL!$I:$I)</f>
        <v>0</v>
      </c>
      <c r="V166" s="37">
        <f>SUMIF(HASIL!$B:$B,APS!$B166&amp;RIGHT(APS!V$9,2),HASIL!$I:$I)</f>
        <v>0</v>
      </c>
      <c r="W166" s="37">
        <f>SUMIF(HASIL!$B:$B,APS!$B166&amp;RIGHT(APS!W$9,2),HASIL!$I:$I)</f>
        <v>0</v>
      </c>
      <c r="X166" s="38">
        <f t="shared" si="121"/>
        <v>0</v>
      </c>
      <c r="Y166" s="38">
        <f t="shared" si="122"/>
        <v>0</v>
      </c>
      <c r="Z166" s="39">
        <f t="shared" si="297"/>
        <v>0</v>
      </c>
      <c r="AA166" s="39">
        <f t="shared" si="212"/>
        <v>0</v>
      </c>
      <c r="AB166" s="40">
        <f t="shared" si="298"/>
        <v>0</v>
      </c>
      <c r="AC166" s="27">
        <v>0</v>
      </c>
      <c r="AD166" s="27"/>
      <c r="AE166" s="27"/>
      <c r="AF166" s="27"/>
      <c r="AG166" s="27"/>
      <c r="AH166" s="27"/>
      <c r="AI166" s="324">
        <f>SUMIF('Rekapitulasi Juni'!$D$9:$D$192,APS!$B166,'Rekapitulasi Juni'!$E$9:$E$192)</f>
        <v>0</v>
      </c>
      <c r="AJ166" s="324">
        <f>SUMIF('Rekapitulasi Juni'!$D$9:$D$192,APS!$B166,'Rekapitulasi Juni'!$F$9:$F$192)</f>
        <v>0</v>
      </c>
      <c r="AK166" s="324">
        <f>SUMIF('Rekapitulasi Juni'!$D$9:$D$192,APS!$B166,'Rekapitulasi Juni'!$K$9:$K$192)</f>
        <v>0</v>
      </c>
      <c r="AL166" s="325">
        <f t="shared" si="223"/>
        <v>0</v>
      </c>
      <c r="AM166" s="325">
        <f t="shared" si="224"/>
        <v>0</v>
      </c>
      <c r="AN166" s="27"/>
      <c r="AO166" s="324">
        <f>SUMIF('Rekapitulasi Juni'!$U$9:$U$192,APS!$B166,'Rekapitulasi Juni'!$V$9:$V$192)</f>
        <v>0</v>
      </c>
      <c r="AP166" s="324">
        <f>SUMIF('Rekapitulasi Juni'!$U$9:$U$192,APS!$B166,'Rekapitulasi Juni'!$W$9:$W$192)</f>
        <v>0</v>
      </c>
      <c r="AQ166" s="27"/>
      <c r="AR166" s="325">
        <f t="shared" si="225"/>
        <v>0</v>
      </c>
      <c r="AS166" s="325">
        <f t="shared" si="226"/>
        <v>0</v>
      </c>
      <c r="AT166" s="27"/>
      <c r="AU166" s="324">
        <f>SUMIF('Rekapitulasi Juni'!$AL$9:$AL$192,APS!$B166,'Rekapitulasi Juni'!$AM$9:$AM$192)</f>
        <v>0</v>
      </c>
      <c r="AV166" s="324">
        <f>SUMIF('Rekapitulasi Juni'!$AL$9:$AL$192,APS!$B166,'Rekapitulasi Juni'!$AN$9:$AN$192)</f>
        <v>0</v>
      </c>
      <c r="AW166" s="27"/>
      <c r="AX166" s="325">
        <f t="shared" si="227"/>
        <v>0</v>
      </c>
      <c r="AY166" s="325">
        <f t="shared" si="228"/>
        <v>0</v>
      </c>
      <c r="AZ166" s="41">
        <f t="shared" si="229"/>
        <v>0</v>
      </c>
      <c r="BA166" s="41">
        <f t="shared" si="230"/>
        <v>0</v>
      </c>
      <c r="BB166" s="41">
        <f t="shared" si="231"/>
        <v>0</v>
      </c>
      <c r="BC166" s="41">
        <f t="shared" si="232"/>
        <v>0</v>
      </c>
      <c r="BD166" s="41">
        <f t="shared" si="233"/>
        <v>0</v>
      </c>
      <c r="BE166" s="41">
        <f t="shared" si="234"/>
        <v>0</v>
      </c>
      <c r="BF166" s="180">
        <f t="shared" si="235"/>
        <v>0</v>
      </c>
      <c r="BG166" s="27">
        <v>0</v>
      </c>
      <c r="BH166" s="27"/>
      <c r="BI166" s="324">
        <f>SUMIF('Rekapitulasi Juni'!$D$214:$D$393,APS!$B166,'Rekapitulasi Juni'!$E$214:$E$393)</f>
        <v>0</v>
      </c>
      <c r="BJ166" s="324">
        <f>SUMIF('Rekapitulasi Juni'!$D$214:$D$393,APS!$B166,'Rekapitulasi Juni'!$F$214:$F$393)</f>
        <v>0</v>
      </c>
      <c r="BK166" s="27"/>
      <c r="BL166" s="325">
        <f t="shared" si="236"/>
        <v>0</v>
      </c>
      <c r="BM166" s="325">
        <f t="shared" si="237"/>
        <v>0</v>
      </c>
      <c r="BN166" s="27"/>
      <c r="BO166" s="324">
        <f>SUMIF('Rekapitulasi Juni'!$U$214:$U$393,APS!$B166,'Rekapitulasi Juni'!$V$214:$V$393)</f>
        <v>0</v>
      </c>
      <c r="BP166" s="324">
        <f>SUMIF('Rekapitulasi Juni'!$U$214:$U$393,APS!$B166,'Rekapitulasi Juni'!$W$214:$W$393)</f>
        <v>0</v>
      </c>
      <c r="BQ166" s="27"/>
      <c r="BR166" s="325">
        <f t="shared" si="238"/>
        <v>0</v>
      </c>
      <c r="BS166" s="325">
        <f t="shared" si="239"/>
        <v>0</v>
      </c>
      <c r="BT166" s="27"/>
      <c r="BU166" s="324">
        <f>SUMIF('Rekapitulasi Juni'!$AL$214:$AL$393,APS!$B166,'Rekapitulasi Juni'!$AM$214:$AM$393)</f>
        <v>0</v>
      </c>
      <c r="BV166" s="324">
        <f>SUMIF('Rekapitulasi Juni'!$AL$214:$AL$393,APS!$B166,'Rekapitulasi Juni'!$AN$214:$AN$393)</f>
        <v>0</v>
      </c>
      <c r="BW166" s="27"/>
      <c r="BX166" s="325">
        <f t="shared" si="240"/>
        <v>0</v>
      </c>
      <c r="BY166" s="325">
        <f t="shared" si="241"/>
        <v>0</v>
      </c>
      <c r="BZ166" s="27"/>
      <c r="CA166" s="324">
        <f>SUMIF('Rekapitulasi Juni'!$BA$214:$BA$393,APS!$B166,'Rekapitulasi Juni'!$BB$214:$BB$393)</f>
        <v>0</v>
      </c>
      <c r="CB166" s="324">
        <f>SUMIF('Rekapitulasi Juni'!$BA$214:$BA$393,APS!$B166,'Rekapitulasi Juni'!$BC$214:$BC$393)</f>
        <v>0</v>
      </c>
      <c r="CC166" s="27"/>
      <c r="CD166" s="325">
        <f t="shared" si="242"/>
        <v>0</v>
      </c>
      <c r="CE166" s="325">
        <f t="shared" si="243"/>
        <v>0</v>
      </c>
      <c r="CF166" s="27"/>
      <c r="CG166" s="324">
        <f>SUMIF('Rekapitulasi Juni'!$BP$214:$BP$393,APS!$B166,'Rekapitulasi Juni'!$BQ$214:$BQ$393)</f>
        <v>0</v>
      </c>
      <c r="CH166" s="324">
        <f>SUMIF('Rekapitulasi Juni'!$BP$214:$BP$393,APS!$B166,'Rekapitulasi Juni'!$BR$214:$BR$393)</f>
        <v>0</v>
      </c>
      <c r="CI166" s="27"/>
      <c r="CJ166" s="325">
        <f t="shared" si="244"/>
        <v>0</v>
      </c>
      <c r="CK166" s="325">
        <f t="shared" si="245"/>
        <v>0</v>
      </c>
      <c r="CL166" s="41">
        <f t="shared" si="246"/>
        <v>0</v>
      </c>
      <c r="CM166" s="41">
        <f t="shared" si="247"/>
        <v>0</v>
      </c>
      <c r="CN166" s="41">
        <f t="shared" si="248"/>
        <v>0</v>
      </c>
      <c r="CO166" s="41">
        <f t="shared" si="249"/>
        <v>0</v>
      </c>
      <c r="CP166" s="41">
        <f t="shared" si="250"/>
        <v>0</v>
      </c>
      <c r="CQ166" s="41">
        <f t="shared" si="251"/>
        <v>0</v>
      </c>
      <c r="CR166" s="180">
        <f t="shared" si="252"/>
        <v>0</v>
      </c>
      <c r="CS166" s="27">
        <v>0</v>
      </c>
      <c r="CT166" s="27"/>
      <c r="CU166" s="324">
        <f>SUMIF('Rekapitulasi Juni'!$D$410:$D$588,APS!$B166,'Rekapitulasi Juni'!$E$410:$E$588)</f>
        <v>0</v>
      </c>
      <c r="CV166" s="324">
        <f>SUMIF('Rekapitulasi Juni'!$D$410:$D$588,APS!$B166,'Rekapitulasi Juni'!$F$410:$F$588)</f>
        <v>0</v>
      </c>
      <c r="CW166" s="27"/>
      <c r="CX166" s="325">
        <f t="shared" si="253"/>
        <v>0</v>
      </c>
      <c r="CY166" s="325">
        <f t="shared" si="254"/>
        <v>0</v>
      </c>
      <c r="CZ166" s="27"/>
      <c r="DA166" s="324">
        <f>SUMIF('Rekapitulasi Juni'!$U$410:$U$588,APS!$B166,'Rekapitulasi Juni'!$V$410:$V$588)</f>
        <v>0</v>
      </c>
      <c r="DB166" s="324">
        <f>SUMIF('Rekapitulasi Juni'!$U$410:$U$588,APS!$B166,'Rekapitulasi Juni'!$W$410:$W$588)</f>
        <v>0</v>
      </c>
      <c r="DC166" s="27"/>
      <c r="DD166" s="325">
        <f t="shared" si="255"/>
        <v>0</v>
      </c>
      <c r="DE166" s="325">
        <f t="shared" si="256"/>
        <v>0</v>
      </c>
      <c r="DF166" s="27"/>
      <c r="DG166" s="324">
        <f>SUMIF('Rekapitulasi Juni'!$AL$410:$AL$588,APS!$B166,'Rekapitulasi Juni'!$AM$410:$AM$588)</f>
        <v>0</v>
      </c>
      <c r="DH166" s="324">
        <f>SUMIF('Rekapitulasi Juni'!$AL$410:$AL$588,APS!$B166,'Rekapitulasi Juni'!$AN$410:$AN$588)</f>
        <v>0</v>
      </c>
      <c r="DI166" s="27"/>
      <c r="DJ166" s="325">
        <f t="shared" si="257"/>
        <v>0</v>
      </c>
      <c r="DK166" s="325">
        <f t="shared" si="258"/>
        <v>0</v>
      </c>
      <c r="DL166" s="27"/>
      <c r="DM166" s="324">
        <f>SUMIF('Rekapitulasi Juni'!$BA$410:$BA$588,APS!$B166,'Rekapitulasi Juni'!$BB$410:$BB$588)</f>
        <v>0</v>
      </c>
      <c r="DN166" s="324">
        <f>SUMIF('Rekapitulasi Juni'!$BA$410:$BA$588,APS!$B166,'Rekapitulasi Juni'!$BC$410:$BC$588)</f>
        <v>0</v>
      </c>
      <c r="DO166" s="324">
        <f>SUMIF('Rekapitulasi Juni'!$BA$410:$BA$588,APS!$B166,'Rekapitulasi Juni'!$BF$410:$BF$588)</f>
        <v>0</v>
      </c>
      <c r="DP166" s="325">
        <f t="shared" si="259"/>
        <v>0</v>
      </c>
      <c r="DQ166" s="325">
        <f t="shared" si="260"/>
        <v>0</v>
      </c>
      <c r="DR166" s="27"/>
      <c r="DS166" s="324">
        <f>SUMIF('Rekapitulasi Juni'!$BP$410:$BP$588,APS!$B166,'Rekapitulasi Juni'!$BQ$410:$BQ$588)</f>
        <v>0</v>
      </c>
      <c r="DT166" s="324">
        <f>SUMIF('Rekapitulasi Juni'!$BP$410:$BP$588,APS!$B166,'Rekapitulasi Juni'!$BR$410:$BR$588)</f>
        <v>0</v>
      </c>
      <c r="DU166" s="27"/>
      <c r="DV166" s="325">
        <f t="shared" si="261"/>
        <v>0</v>
      </c>
      <c r="DW166" s="325">
        <f t="shared" si="262"/>
        <v>0</v>
      </c>
      <c r="DX166" s="41">
        <f t="shared" si="263"/>
        <v>0</v>
      </c>
      <c r="DY166" s="41">
        <f t="shared" si="264"/>
        <v>0</v>
      </c>
      <c r="DZ166" s="41">
        <f t="shared" si="265"/>
        <v>0</v>
      </c>
      <c r="EA166" s="41">
        <f t="shared" si="266"/>
        <v>0</v>
      </c>
      <c r="EB166" s="41">
        <f t="shared" si="267"/>
        <v>0</v>
      </c>
      <c r="EC166" s="41">
        <f t="shared" si="268"/>
        <v>0</v>
      </c>
      <c r="ED166" s="180">
        <f t="shared" si="269"/>
        <v>0</v>
      </c>
      <c r="EE166" s="27">
        <v>0</v>
      </c>
      <c r="EF166" s="27"/>
      <c r="EG166" s="324">
        <f>SUMIF('Rekapitulasi Juni'!$D$608:$D$786,APS!$B166,'Rekapitulasi Juni'!$E$608:$E$786)</f>
        <v>0</v>
      </c>
      <c r="EH166" s="324">
        <f>SUMIF('Rekapitulasi Juni'!$D$608:$D$786,APS!$B166,'Rekapitulasi Juni'!$F$608:$F$786)</f>
        <v>0</v>
      </c>
      <c r="EI166" s="27"/>
      <c r="EJ166" s="325">
        <f t="shared" si="270"/>
        <v>0</v>
      </c>
      <c r="EK166" s="325">
        <f t="shared" si="271"/>
        <v>0</v>
      </c>
      <c r="EL166" s="27"/>
      <c r="EM166" s="324">
        <f>SUMIF('Rekapitulasi Juni'!$U$608:$U$786,APS!$B166,'Rekapitulasi Juni'!$V$608:$V$786)</f>
        <v>0</v>
      </c>
      <c r="EN166" s="324">
        <f>SUMIF('Rekapitulasi Juni'!$U$608:$U$786,APS!$B166,'Rekapitulasi Juni'!$W$608:$W$786)</f>
        <v>0</v>
      </c>
      <c r="EO166" s="27"/>
      <c r="EP166" s="325">
        <f t="shared" si="272"/>
        <v>0</v>
      </c>
      <c r="EQ166" s="325">
        <f t="shared" si="273"/>
        <v>0</v>
      </c>
      <c r="ER166" s="27"/>
      <c r="ES166" s="324">
        <f>SUMIF('Rekapitulasi Juni'!$AL$608:$AL$786,APS!$B166,'Rekapitulasi Juni'!$AM$608:$AM$786)</f>
        <v>0</v>
      </c>
      <c r="ET166" s="324">
        <f>SUMIF('Rekapitulasi Juni'!$AL$608:$AL$786,APS!$B166,'Rekapitulasi Juni'!$AN$608:$AN$786)</f>
        <v>0</v>
      </c>
      <c r="EU166" s="27"/>
      <c r="EV166" s="325">
        <f t="shared" si="274"/>
        <v>0</v>
      </c>
      <c r="EW166" s="325">
        <f t="shared" si="275"/>
        <v>0</v>
      </c>
      <c r="EX166" s="27"/>
      <c r="EY166" s="324">
        <f>SUMIF('Rekapitulasi Juni'!$BA$608:$BA$786,APS!$B166,'Rekapitulasi Juni'!$BB$608:$BB$786)</f>
        <v>0</v>
      </c>
      <c r="EZ166" s="324">
        <f>SUMIF('Rekapitulasi Juni'!$BA$608:$BA$786,APS!$B166,'Rekapitulasi Juni'!$BC$608:$BC$786)</f>
        <v>0</v>
      </c>
      <c r="FA166" s="324">
        <f>SUMIF('Rekapitulasi Juni'!$BA$608:$BA$786,APS!$B166,'Rekapitulasi Juni'!$BF$608:$BF$786)</f>
        <v>0</v>
      </c>
      <c r="FB166" s="325">
        <f t="shared" si="276"/>
        <v>0</v>
      </c>
      <c r="FC166" s="325">
        <f t="shared" si="277"/>
        <v>0</v>
      </c>
      <c r="FD166" s="27"/>
      <c r="FE166" s="27"/>
      <c r="FF166" s="27"/>
      <c r="FG166" s="27"/>
      <c r="FH166" s="27"/>
      <c r="FI166" s="27"/>
      <c r="FJ166" s="41">
        <f t="shared" si="278"/>
        <v>0</v>
      </c>
      <c r="FK166" s="41">
        <f t="shared" si="279"/>
        <v>0</v>
      </c>
      <c r="FL166" s="41">
        <f t="shared" si="280"/>
        <v>0</v>
      </c>
      <c r="FM166" s="41">
        <f t="shared" si="281"/>
        <v>0</v>
      </c>
      <c r="FN166" s="41">
        <f t="shared" si="282"/>
        <v>0</v>
      </c>
      <c r="FO166" s="41">
        <f t="shared" si="283"/>
        <v>0</v>
      </c>
      <c r="FP166" s="180">
        <f t="shared" si="284"/>
        <v>0</v>
      </c>
      <c r="FQ166" s="27"/>
      <c r="FR166" s="27"/>
      <c r="FS166" s="324">
        <f>SUMIF('Rekapitulasi Juni'!$D$804:$D$984,APS!$B166,'Rekapitulasi Juni'!$E$804:$E$984)</f>
        <v>0</v>
      </c>
      <c r="FT166" s="324">
        <f>SUMIF('Rekapitulasi Juni'!$D$804:$D$984,APS!$B166,'Rekapitulasi Juni'!$F$804:$F$984)</f>
        <v>0</v>
      </c>
      <c r="FU166" s="27"/>
      <c r="FV166" s="325">
        <f t="shared" si="285"/>
        <v>0</v>
      </c>
      <c r="FW166" s="325">
        <f t="shared" si="286"/>
        <v>0</v>
      </c>
      <c r="FX166" s="27"/>
      <c r="FY166" s="324">
        <f>SUMIF('Rekapitulasi Juni'!$U$804:$U$984,APS!$B166,'Rekapitulasi Juni'!$V$804:$V$984)</f>
        <v>0</v>
      </c>
      <c r="FZ166" s="324">
        <f>SUMIF('Rekapitulasi Juni'!$U$804:$U$984,APS!$B166,'Rekapitulasi Juni'!$W$804:$W$984)</f>
        <v>0</v>
      </c>
      <c r="GA166" s="27"/>
      <c r="GB166" s="325">
        <f t="shared" si="287"/>
        <v>0</v>
      </c>
      <c r="GC166" s="325">
        <f t="shared" si="288"/>
        <v>0</v>
      </c>
      <c r="GD166" s="27"/>
      <c r="GE166" s="324">
        <f>SUMIF('Rekapitulasi Juni'!$AL$804:$AL$984,APS!$B166,'Rekapitulasi Juni'!$AM$804:$AM$984)</f>
        <v>0</v>
      </c>
      <c r="GF166" s="324">
        <f>SUMIF('Rekapitulasi Juni'!$AL$804:$AL$984,APS!$B166,'Rekapitulasi Juni'!$AN$804:$AN$984)</f>
        <v>0</v>
      </c>
      <c r="GG166" s="27"/>
      <c r="GH166" s="325">
        <f t="shared" si="213"/>
        <v>0</v>
      </c>
      <c r="GI166" s="325">
        <f t="shared" si="214"/>
        <v>0</v>
      </c>
      <c r="GJ166" s="27"/>
      <c r="GK166" s="27"/>
      <c r="GL166" s="41">
        <f t="shared" si="289"/>
        <v>0</v>
      </c>
      <c r="GM166" s="41">
        <f t="shared" si="290"/>
        <v>0</v>
      </c>
      <c r="GN166" s="41">
        <f t="shared" si="291"/>
        <v>0</v>
      </c>
      <c r="GO166" s="41">
        <f t="shared" si="292"/>
        <v>0</v>
      </c>
      <c r="GP166" s="41">
        <f t="shared" si="293"/>
        <v>0</v>
      </c>
      <c r="GQ166" s="41">
        <f t="shared" si="294"/>
        <v>0</v>
      </c>
      <c r="GR166" s="180">
        <f t="shared" si="295"/>
        <v>0</v>
      </c>
      <c r="GS166" s="41">
        <f t="shared" si="215"/>
        <v>0</v>
      </c>
      <c r="GT166" s="41">
        <f t="shared" si="216"/>
        <v>0</v>
      </c>
      <c r="GU166" s="41">
        <f t="shared" si="217"/>
        <v>0</v>
      </c>
      <c r="GV166" s="41">
        <f t="shared" si="218"/>
        <v>0</v>
      </c>
      <c r="GW166" s="41">
        <f t="shared" si="219"/>
        <v>0</v>
      </c>
      <c r="GX166" s="41">
        <f t="shared" si="220"/>
        <v>0</v>
      </c>
      <c r="GY166" s="180">
        <f t="shared" si="221"/>
        <v>0</v>
      </c>
      <c r="GZ166" s="41">
        <v>149</v>
      </c>
      <c r="HA166" s="32"/>
      <c r="HB166" s="42">
        <f t="shared" si="296"/>
        <v>0</v>
      </c>
      <c r="HC166" s="44"/>
    </row>
    <row r="167" spans="1:211" ht="30" hidden="1" customHeight="1">
      <c r="A167" s="31" t="s">
        <v>343</v>
      </c>
      <c r="B167" s="32" t="s">
        <v>344</v>
      </c>
      <c r="C167" s="31" t="s">
        <v>333</v>
      </c>
      <c r="D167" s="31" t="s">
        <v>1257</v>
      </c>
      <c r="E167" s="31" t="s">
        <v>43</v>
      </c>
      <c r="F167" s="31" t="s">
        <v>152</v>
      </c>
      <c r="G167" s="33">
        <v>0</v>
      </c>
      <c r="H167" s="33">
        <v>0</v>
      </c>
      <c r="I167" s="33">
        <v>0</v>
      </c>
      <c r="J167" s="34">
        <f>IFERROR(VLOOKUP(A167,#REF!,3,0),0)</f>
        <v>0</v>
      </c>
      <c r="K167" s="34">
        <f t="shared" si="118"/>
        <v>0</v>
      </c>
      <c r="L167" s="34">
        <v>0</v>
      </c>
      <c r="M167" s="34">
        <v>0</v>
      </c>
      <c r="N167" s="35">
        <f t="shared" si="119"/>
        <v>0</v>
      </c>
      <c r="O167" s="35">
        <f t="shared" si="120"/>
        <v>0</v>
      </c>
      <c r="P167" s="36">
        <v>0</v>
      </c>
      <c r="Q167" s="36">
        <f t="shared" si="222"/>
        <v>0</v>
      </c>
      <c r="R167" s="36"/>
      <c r="S167" s="37">
        <f ca="1">SUMIF(ROP!$D$6:$H$65536,A167,ROP!$J$6:$J$65536)</f>
        <v>0</v>
      </c>
      <c r="T167" s="37">
        <f>SUMIF(HASIL!$B:$B,APS!$B167&amp;RIGHT(APS!T$9,2),HASIL!$I:$I)</f>
        <v>0</v>
      </c>
      <c r="U167" s="37">
        <f>SUMIF(HASIL!$B:$B,APS!$B167&amp;RIGHT(APS!U$9,2),HASIL!$I:$I)</f>
        <v>0</v>
      </c>
      <c r="V167" s="37">
        <f>SUMIF(HASIL!$B:$B,APS!$B167&amp;RIGHT(APS!V$9,2),HASIL!$I:$I)</f>
        <v>0</v>
      </c>
      <c r="W167" s="37">
        <f>SUMIF(HASIL!$B:$B,APS!$B167&amp;RIGHT(APS!W$9,2),HASIL!$I:$I)</f>
        <v>0</v>
      </c>
      <c r="X167" s="38">
        <f t="shared" si="121"/>
        <v>0</v>
      </c>
      <c r="Y167" s="38">
        <f t="shared" si="122"/>
        <v>0</v>
      </c>
      <c r="Z167" s="39">
        <f t="shared" si="297"/>
        <v>0</v>
      </c>
      <c r="AA167" s="39">
        <f t="shared" si="212"/>
        <v>0</v>
      </c>
      <c r="AB167" s="40">
        <f t="shared" si="298"/>
        <v>0</v>
      </c>
      <c r="AC167" s="27">
        <v>0</v>
      </c>
      <c r="AD167" s="27"/>
      <c r="AE167" s="27"/>
      <c r="AF167" s="27"/>
      <c r="AG167" s="27"/>
      <c r="AH167" s="27"/>
      <c r="AI167" s="324">
        <f>SUMIF('Rekapitulasi Juni'!$D$9:$D$192,APS!$B167,'Rekapitulasi Juni'!$E$9:$E$192)</f>
        <v>0</v>
      </c>
      <c r="AJ167" s="324">
        <f>SUMIF('Rekapitulasi Juni'!$D$9:$D$192,APS!$B167,'Rekapitulasi Juni'!$F$9:$F$192)</f>
        <v>0</v>
      </c>
      <c r="AK167" s="324">
        <f>SUMIF('Rekapitulasi Juni'!$D$9:$D$192,APS!$B167,'Rekapitulasi Juni'!$K$9:$K$192)</f>
        <v>0</v>
      </c>
      <c r="AL167" s="325">
        <f t="shared" si="223"/>
        <v>0</v>
      </c>
      <c r="AM167" s="325">
        <f t="shared" si="224"/>
        <v>0</v>
      </c>
      <c r="AN167" s="27"/>
      <c r="AO167" s="324">
        <f>SUMIF('Rekapitulasi Juni'!$U$9:$U$192,APS!$B167,'Rekapitulasi Juni'!$V$9:$V$192)</f>
        <v>0</v>
      </c>
      <c r="AP167" s="324">
        <f>SUMIF('Rekapitulasi Juni'!$U$9:$U$192,APS!$B167,'Rekapitulasi Juni'!$W$9:$W$192)</f>
        <v>0</v>
      </c>
      <c r="AQ167" s="27"/>
      <c r="AR167" s="325">
        <f t="shared" si="225"/>
        <v>0</v>
      </c>
      <c r="AS167" s="325">
        <f t="shared" si="226"/>
        <v>0</v>
      </c>
      <c r="AT167" s="27"/>
      <c r="AU167" s="324">
        <f>SUMIF('Rekapitulasi Juni'!$AL$9:$AL$192,APS!$B167,'Rekapitulasi Juni'!$AM$9:$AM$192)</f>
        <v>0</v>
      </c>
      <c r="AV167" s="324">
        <f>SUMIF('Rekapitulasi Juni'!$AL$9:$AL$192,APS!$B167,'Rekapitulasi Juni'!$AN$9:$AN$192)</f>
        <v>0</v>
      </c>
      <c r="AW167" s="27"/>
      <c r="AX167" s="325">
        <f t="shared" si="227"/>
        <v>0</v>
      </c>
      <c r="AY167" s="325">
        <f t="shared" si="228"/>
        <v>0</v>
      </c>
      <c r="AZ167" s="41">
        <f t="shared" si="229"/>
        <v>0</v>
      </c>
      <c r="BA167" s="41">
        <f t="shared" si="230"/>
        <v>0</v>
      </c>
      <c r="BB167" s="41">
        <f t="shared" si="231"/>
        <v>0</v>
      </c>
      <c r="BC167" s="41">
        <f t="shared" si="232"/>
        <v>0</v>
      </c>
      <c r="BD167" s="41">
        <f t="shared" si="233"/>
        <v>0</v>
      </c>
      <c r="BE167" s="41">
        <f t="shared" si="234"/>
        <v>0</v>
      </c>
      <c r="BF167" s="180">
        <f t="shared" si="235"/>
        <v>0</v>
      </c>
      <c r="BG167" s="27">
        <v>0</v>
      </c>
      <c r="BH167" s="27"/>
      <c r="BI167" s="324">
        <f>SUMIF('Rekapitulasi Juni'!$D$214:$D$393,APS!$B167,'Rekapitulasi Juni'!$E$214:$E$393)</f>
        <v>0</v>
      </c>
      <c r="BJ167" s="324">
        <f>SUMIF('Rekapitulasi Juni'!$D$214:$D$393,APS!$B167,'Rekapitulasi Juni'!$F$214:$F$393)</f>
        <v>0</v>
      </c>
      <c r="BK167" s="27"/>
      <c r="BL167" s="325">
        <f t="shared" si="236"/>
        <v>0</v>
      </c>
      <c r="BM167" s="325">
        <f t="shared" si="237"/>
        <v>0</v>
      </c>
      <c r="BN167" s="27"/>
      <c r="BO167" s="324">
        <f>SUMIF('Rekapitulasi Juni'!$U$214:$U$393,APS!$B167,'Rekapitulasi Juni'!$V$214:$V$393)</f>
        <v>0</v>
      </c>
      <c r="BP167" s="324">
        <f>SUMIF('Rekapitulasi Juni'!$U$214:$U$393,APS!$B167,'Rekapitulasi Juni'!$W$214:$W$393)</f>
        <v>0</v>
      </c>
      <c r="BQ167" s="27"/>
      <c r="BR167" s="325">
        <f t="shared" si="238"/>
        <v>0</v>
      </c>
      <c r="BS167" s="325">
        <f t="shared" si="239"/>
        <v>0</v>
      </c>
      <c r="BT167" s="27"/>
      <c r="BU167" s="324">
        <f>SUMIF('Rekapitulasi Juni'!$AL$214:$AL$393,APS!$B167,'Rekapitulasi Juni'!$AM$214:$AM$393)</f>
        <v>0</v>
      </c>
      <c r="BV167" s="324">
        <f>SUMIF('Rekapitulasi Juni'!$AL$214:$AL$393,APS!$B167,'Rekapitulasi Juni'!$AN$214:$AN$393)</f>
        <v>0</v>
      </c>
      <c r="BW167" s="27"/>
      <c r="BX167" s="325">
        <f t="shared" si="240"/>
        <v>0</v>
      </c>
      <c r="BY167" s="325">
        <f t="shared" si="241"/>
        <v>0</v>
      </c>
      <c r="BZ167" s="27"/>
      <c r="CA167" s="324">
        <f>SUMIF('Rekapitulasi Juni'!$BA$214:$BA$393,APS!$B167,'Rekapitulasi Juni'!$BB$214:$BB$393)</f>
        <v>0</v>
      </c>
      <c r="CB167" s="324">
        <f>SUMIF('Rekapitulasi Juni'!$BA$214:$BA$393,APS!$B167,'Rekapitulasi Juni'!$BC$214:$BC$393)</f>
        <v>0</v>
      </c>
      <c r="CC167" s="27"/>
      <c r="CD167" s="325">
        <f t="shared" si="242"/>
        <v>0</v>
      </c>
      <c r="CE167" s="325">
        <f t="shared" si="243"/>
        <v>0</v>
      </c>
      <c r="CF167" s="27"/>
      <c r="CG167" s="324">
        <f>SUMIF('Rekapitulasi Juni'!$BP$214:$BP$393,APS!$B167,'Rekapitulasi Juni'!$BQ$214:$BQ$393)</f>
        <v>0</v>
      </c>
      <c r="CH167" s="324">
        <f>SUMIF('Rekapitulasi Juni'!$BP$214:$BP$393,APS!$B167,'Rekapitulasi Juni'!$BR$214:$BR$393)</f>
        <v>0</v>
      </c>
      <c r="CI167" s="27"/>
      <c r="CJ167" s="325">
        <f t="shared" si="244"/>
        <v>0</v>
      </c>
      <c r="CK167" s="325">
        <f t="shared" si="245"/>
        <v>0</v>
      </c>
      <c r="CL167" s="41">
        <f t="shared" si="246"/>
        <v>0</v>
      </c>
      <c r="CM167" s="41">
        <f t="shared" si="247"/>
        <v>0</v>
      </c>
      <c r="CN167" s="41">
        <f t="shared" si="248"/>
        <v>0</v>
      </c>
      <c r="CO167" s="41">
        <f t="shared" si="249"/>
        <v>0</v>
      </c>
      <c r="CP167" s="41">
        <f t="shared" si="250"/>
        <v>0</v>
      </c>
      <c r="CQ167" s="41">
        <f t="shared" si="251"/>
        <v>0</v>
      </c>
      <c r="CR167" s="180">
        <f t="shared" si="252"/>
        <v>0</v>
      </c>
      <c r="CS167" s="27">
        <v>0</v>
      </c>
      <c r="CT167" s="27"/>
      <c r="CU167" s="324">
        <f>SUMIF('Rekapitulasi Juni'!$D$410:$D$588,APS!$B167,'Rekapitulasi Juni'!$E$410:$E$588)</f>
        <v>0</v>
      </c>
      <c r="CV167" s="324">
        <f>SUMIF('Rekapitulasi Juni'!$D$410:$D$588,APS!$B167,'Rekapitulasi Juni'!$F$410:$F$588)</f>
        <v>0</v>
      </c>
      <c r="CW167" s="27"/>
      <c r="CX167" s="325">
        <f t="shared" si="253"/>
        <v>0</v>
      </c>
      <c r="CY167" s="325">
        <f t="shared" si="254"/>
        <v>0</v>
      </c>
      <c r="CZ167" s="27"/>
      <c r="DA167" s="324">
        <f>SUMIF('Rekapitulasi Juni'!$U$410:$U$588,APS!$B167,'Rekapitulasi Juni'!$V$410:$V$588)</f>
        <v>0</v>
      </c>
      <c r="DB167" s="324">
        <f>SUMIF('Rekapitulasi Juni'!$U$410:$U$588,APS!$B167,'Rekapitulasi Juni'!$W$410:$W$588)</f>
        <v>0</v>
      </c>
      <c r="DC167" s="27"/>
      <c r="DD167" s="325">
        <f t="shared" si="255"/>
        <v>0</v>
      </c>
      <c r="DE167" s="325">
        <f t="shared" si="256"/>
        <v>0</v>
      </c>
      <c r="DF167" s="27"/>
      <c r="DG167" s="324">
        <f>SUMIF('Rekapitulasi Juni'!$AL$410:$AL$588,APS!$B167,'Rekapitulasi Juni'!$AM$410:$AM$588)</f>
        <v>0</v>
      </c>
      <c r="DH167" s="324">
        <f>SUMIF('Rekapitulasi Juni'!$AL$410:$AL$588,APS!$B167,'Rekapitulasi Juni'!$AN$410:$AN$588)</f>
        <v>0</v>
      </c>
      <c r="DI167" s="27"/>
      <c r="DJ167" s="325">
        <f t="shared" si="257"/>
        <v>0</v>
      </c>
      <c r="DK167" s="325">
        <f t="shared" si="258"/>
        <v>0</v>
      </c>
      <c r="DL167" s="27"/>
      <c r="DM167" s="324">
        <f>SUMIF('Rekapitulasi Juni'!$BA$410:$BA$588,APS!$B167,'Rekapitulasi Juni'!$BB$410:$BB$588)</f>
        <v>0</v>
      </c>
      <c r="DN167" s="324">
        <f>SUMIF('Rekapitulasi Juni'!$BA$410:$BA$588,APS!$B167,'Rekapitulasi Juni'!$BC$410:$BC$588)</f>
        <v>0</v>
      </c>
      <c r="DO167" s="324">
        <f>SUMIF('Rekapitulasi Juni'!$BA$410:$BA$588,APS!$B167,'Rekapitulasi Juni'!$BF$410:$BF$588)</f>
        <v>0</v>
      </c>
      <c r="DP167" s="325">
        <f t="shared" si="259"/>
        <v>0</v>
      </c>
      <c r="DQ167" s="325">
        <f t="shared" si="260"/>
        <v>0</v>
      </c>
      <c r="DR167" s="27"/>
      <c r="DS167" s="324">
        <f>SUMIF('Rekapitulasi Juni'!$BP$410:$BP$588,APS!$B167,'Rekapitulasi Juni'!$BQ$410:$BQ$588)</f>
        <v>0</v>
      </c>
      <c r="DT167" s="324">
        <f>SUMIF('Rekapitulasi Juni'!$BP$410:$BP$588,APS!$B167,'Rekapitulasi Juni'!$BR$410:$BR$588)</f>
        <v>0</v>
      </c>
      <c r="DU167" s="27"/>
      <c r="DV167" s="325">
        <f t="shared" si="261"/>
        <v>0</v>
      </c>
      <c r="DW167" s="325">
        <f t="shared" si="262"/>
        <v>0</v>
      </c>
      <c r="DX167" s="41">
        <f t="shared" si="263"/>
        <v>0</v>
      </c>
      <c r="DY167" s="41">
        <f t="shared" si="264"/>
        <v>0</v>
      </c>
      <c r="DZ167" s="41">
        <f t="shared" si="265"/>
        <v>0</v>
      </c>
      <c r="EA167" s="41">
        <f t="shared" si="266"/>
        <v>0</v>
      </c>
      <c r="EB167" s="41">
        <f t="shared" si="267"/>
        <v>0</v>
      </c>
      <c r="EC167" s="41">
        <f t="shared" si="268"/>
        <v>0</v>
      </c>
      <c r="ED167" s="180">
        <f t="shared" si="269"/>
        <v>0</v>
      </c>
      <c r="EE167" s="27">
        <v>0</v>
      </c>
      <c r="EF167" s="27"/>
      <c r="EG167" s="324">
        <f>SUMIF('Rekapitulasi Juni'!$D$608:$D$786,APS!$B167,'Rekapitulasi Juni'!$E$608:$E$786)</f>
        <v>0</v>
      </c>
      <c r="EH167" s="324">
        <f>SUMIF('Rekapitulasi Juni'!$D$608:$D$786,APS!$B167,'Rekapitulasi Juni'!$F$608:$F$786)</f>
        <v>0</v>
      </c>
      <c r="EI167" s="27"/>
      <c r="EJ167" s="325">
        <f t="shared" si="270"/>
        <v>0</v>
      </c>
      <c r="EK167" s="325">
        <f t="shared" si="271"/>
        <v>0</v>
      </c>
      <c r="EL167" s="27"/>
      <c r="EM167" s="324">
        <f>SUMIF('Rekapitulasi Juni'!$U$608:$U$786,APS!$B167,'Rekapitulasi Juni'!$V$608:$V$786)</f>
        <v>0</v>
      </c>
      <c r="EN167" s="324">
        <f>SUMIF('Rekapitulasi Juni'!$U$608:$U$786,APS!$B167,'Rekapitulasi Juni'!$W$608:$W$786)</f>
        <v>0</v>
      </c>
      <c r="EO167" s="27"/>
      <c r="EP167" s="325">
        <f t="shared" si="272"/>
        <v>0</v>
      </c>
      <c r="EQ167" s="325">
        <f t="shared" si="273"/>
        <v>0</v>
      </c>
      <c r="ER167" s="27"/>
      <c r="ES167" s="324">
        <f>SUMIF('Rekapitulasi Juni'!$AL$608:$AL$786,APS!$B167,'Rekapitulasi Juni'!$AM$608:$AM$786)</f>
        <v>0</v>
      </c>
      <c r="ET167" s="324">
        <f>SUMIF('Rekapitulasi Juni'!$AL$608:$AL$786,APS!$B167,'Rekapitulasi Juni'!$AN$608:$AN$786)</f>
        <v>0</v>
      </c>
      <c r="EU167" s="27"/>
      <c r="EV167" s="325">
        <f t="shared" si="274"/>
        <v>0</v>
      </c>
      <c r="EW167" s="325">
        <f t="shared" si="275"/>
        <v>0</v>
      </c>
      <c r="EX167" s="27"/>
      <c r="EY167" s="324">
        <f>SUMIF('Rekapitulasi Juni'!$BA$608:$BA$786,APS!$B167,'Rekapitulasi Juni'!$BB$608:$BB$786)</f>
        <v>0</v>
      </c>
      <c r="EZ167" s="324">
        <f>SUMIF('Rekapitulasi Juni'!$BA$608:$BA$786,APS!$B167,'Rekapitulasi Juni'!$BC$608:$BC$786)</f>
        <v>0</v>
      </c>
      <c r="FA167" s="324">
        <f>SUMIF('Rekapitulasi Juni'!$BA$608:$BA$786,APS!$B167,'Rekapitulasi Juni'!$BF$608:$BF$786)</f>
        <v>0</v>
      </c>
      <c r="FB167" s="325">
        <f t="shared" si="276"/>
        <v>0</v>
      </c>
      <c r="FC167" s="325">
        <f t="shared" si="277"/>
        <v>0</v>
      </c>
      <c r="FD167" s="27"/>
      <c r="FE167" s="27"/>
      <c r="FF167" s="27"/>
      <c r="FG167" s="27"/>
      <c r="FH167" s="27"/>
      <c r="FI167" s="27"/>
      <c r="FJ167" s="41">
        <f t="shared" si="278"/>
        <v>0</v>
      </c>
      <c r="FK167" s="41">
        <f t="shared" si="279"/>
        <v>0</v>
      </c>
      <c r="FL167" s="41">
        <f t="shared" si="280"/>
        <v>0</v>
      </c>
      <c r="FM167" s="41">
        <f t="shared" si="281"/>
        <v>0</v>
      </c>
      <c r="FN167" s="41">
        <f t="shared" si="282"/>
        <v>0</v>
      </c>
      <c r="FO167" s="41">
        <f t="shared" si="283"/>
        <v>0</v>
      </c>
      <c r="FP167" s="180">
        <f t="shared" si="284"/>
        <v>0</v>
      </c>
      <c r="FQ167" s="27"/>
      <c r="FR167" s="27"/>
      <c r="FS167" s="324">
        <f>SUMIF('Rekapitulasi Juni'!$D$804:$D$984,APS!$B167,'Rekapitulasi Juni'!$E$804:$E$984)</f>
        <v>0</v>
      </c>
      <c r="FT167" s="324">
        <f>SUMIF('Rekapitulasi Juni'!$D$804:$D$984,APS!$B167,'Rekapitulasi Juni'!$F$804:$F$984)</f>
        <v>0</v>
      </c>
      <c r="FU167" s="27"/>
      <c r="FV167" s="325">
        <f t="shared" si="285"/>
        <v>0</v>
      </c>
      <c r="FW167" s="325">
        <f t="shared" si="286"/>
        <v>0</v>
      </c>
      <c r="FX167" s="27"/>
      <c r="FY167" s="324">
        <f>SUMIF('Rekapitulasi Juni'!$U$804:$U$984,APS!$B167,'Rekapitulasi Juni'!$V$804:$V$984)</f>
        <v>0</v>
      </c>
      <c r="FZ167" s="324">
        <f>SUMIF('Rekapitulasi Juni'!$U$804:$U$984,APS!$B167,'Rekapitulasi Juni'!$W$804:$W$984)</f>
        <v>0</v>
      </c>
      <c r="GA167" s="27"/>
      <c r="GB167" s="325">
        <f t="shared" si="287"/>
        <v>0</v>
      </c>
      <c r="GC167" s="325">
        <f t="shared" si="288"/>
        <v>0</v>
      </c>
      <c r="GD167" s="27"/>
      <c r="GE167" s="324">
        <f>SUMIF('Rekapitulasi Juni'!$AL$804:$AL$984,APS!$B167,'Rekapitulasi Juni'!$AM$804:$AM$984)</f>
        <v>0</v>
      </c>
      <c r="GF167" s="324">
        <f>SUMIF('Rekapitulasi Juni'!$AL$804:$AL$984,APS!$B167,'Rekapitulasi Juni'!$AN$804:$AN$984)</f>
        <v>0</v>
      </c>
      <c r="GG167" s="27"/>
      <c r="GH167" s="325">
        <f t="shared" si="213"/>
        <v>0</v>
      </c>
      <c r="GI167" s="325">
        <f t="shared" si="214"/>
        <v>0</v>
      </c>
      <c r="GJ167" s="27"/>
      <c r="GK167" s="27"/>
      <c r="GL167" s="41">
        <f t="shared" si="289"/>
        <v>0</v>
      </c>
      <c r="GM167" s="41">
        <f t="shared" si="290"/>
        <v>0</v>
      </c>
      <c r="GN167" s="41">
        <f t="shared" si="291"/>
        <v>0</v>
      </c>
      <c r="GO167" s="41">
        <f t="shared" si="292"/>
        <v>0</v>
      </c>
      <c r="GP167" s="41">
        <f t="shared" si="293"/>
        <v>0</v>
      </c>
      <c r="GQ167" s="41">
        <f t="shared" si="294"/>
        <v>0</v>
      </c>
      <c r="GR167" s="180">
        <f t="shared" si="295"/>
        <v>0</v>
      </c>
      <c r="GS167" s="41">
        <f t="shared" si="215"/>
        <v>0</v>
      </c>
      <c r="GT167" s="41">
        <f t="shared" si="216"/>
        <v>0</v>
      </c>
      <c r="GU167" s="41">
        <f t="shared" si="217"/>
        <v>0</v>
      </c>
      <c r="GV167" s="41">
        <f t="shared" si="218"/>
        <v>0</v>
      </c>
      <c r="GW167" s="41">
        <f t="shared" si="219"/>
        <v>0</v>
      </c>
      <c r="GX167" s="41">
        <f t="shared" si="220"/>
        <v>0</v>
      </c>
      <c r="GY167" s="180">
        <f t="shared" si="221"/>
        <v>0</v>
      </c>
      <c r="GZ167" s="41">
        <v>150</v>
      </c>
      <c r="HA167" s="32"/>
      <c r="HB167" s="42">
        <f t="shared" si="296"/>
        <v>0</v>
      </c>
      <c r="HC167" s="44"/>
    </row>
    <row r="168" spans="1:211" ht="15" hidden="1" customHeight="1">
      <c r="A168" s="31" t="s">
        <v>345</v>
      </c>
      <c r="B168" s="32" t="s">
        <v>346</v>
      </c>
      <c r="C168" s="31" t="s">
        <v>333</v>
      </c>
      <c r="D168" s="31" t="s">
        <v>1257</v>
      </c>
      <c r="E168" s="31" t="s">
        <v>43</v>
      </c>
      <c r="F168" s="31" t="s">
        <v>152</v>
      </c>
      <c r="G168" s="33">
        <v>0</v>
      </c>
      <c r="H168" s="33">
        <v>0</v>
      </c>
      <c r="I168" s="33">
        <v>0</v>
      </c>
      <c r="J168" s="34">
        <f>IFERROR(VLOOKUP(A168,#REF!,3,0),0)</f>
        <v>0</v>
      </c>
      <c r="K168" s="34">
        <f t="shared" si="118"/>
        <v>0</v>
      </c>
      <c r="L168" s="34">
        <v>0</v>
      </c>
      <c r="M168" s="34">
        <v>0</v>
      </c>
      <c r="N168" s="35">
        <f t="shared" si="119"/>
        <v>0</v>
      </c>
      <c r="O168" s="35">
        <f t="shared" si="120"/>
        <v>0</v>
      </c>
      <c r="P168" s="36">
        <v>0</v>
      </c>
      <c r="Q168" s="36">
        <f t="shared" si="222"/>
        <v>0</v>
      </c>
      <c r="R168" s="36"/>
      <c r="S168" s="37">
        <f ca="1">SUMIF(ROP!$D$6:$H$65536,A168,ROP!$J$6:$J$65536)</f>
        <v>0</v>
      </c>
      <c r="T168" s="37">
        <f>SUMIF(HASIL!$B:$B,APS!$B168&amp;RIGHT(APS!T$9,2),HASIL!$I:$I)</f>
        <v>0</v>
      </c>
      <c r="U168" s="37">
        <f>SUMIF(HASIL!$B:$B,APS!$B168&amp;RIGHT(APS!U$9,2),HASIL!$I:$I)</f>
        <v>0</v>
      </c>
      <c r="V168" s="37">
        <f>SUMIF(HASIL!$B:$B,APS!$B168&amp;RIGHT(APS!V$9,2),HASIL!$I:$I)</f>
        <v>0</v>
      </c>
      <c r="W168" s="37">
        <f>SUMIF(HASIL!$B:$B,APS!$B168&amp;RIGHT(APS!W$9,2),HASIL!$I:$I)</f>
        <v>0</v>
      </c>
      <c r="X168" s="38">
        <f t="shared" si="121"/>
        <v>0</v>
      </c>
      <c r="Y168" s="38">
        <f t="shared" si="122"/>
        <v>0</v>
      </c>
      <c r="Z168" s="39">
        <f t="shared" si="297"/>
        <v>0</v>
      </c>
      <c r="AA168" s="39">
        <f t="shared" si="212"/>
        <v>0</v>
      </c>
      <c r="AB168" s="40">
        <f t="shared" si="298"/>
        <v>0</v>
      </c>
      <c r="AC168" s="27">
        <v>0</v>
      </c>
      <c r="AD168" s="27"/>
      <c r="AE168" s="27"/>
      <c r="AF168" s="27"/>
      <c r="AG168" s="27"/>
      <c r="AH168" s="27"/>
      <c r="AI168" s="324">
        <f>SUMIF('Rekapitulasi Juni'!$D$9:$D$192,APS!$B168,'Rekapitulasi Juni'!$E$9:$E$192)</f>
        <v>0</v>
      </c>
      <c r="AJ168" s="324">
        <f>SUMIF('Rekapitulasi Juni'!$D$9:$D$192,APS!$B168,'Rekapitulasi Juni'!$F$9:$F$192)</f>
        <v>0</v>
      </c>
      <c r="AK168" s="324">
        <f>SUMIF('Rekapitulasi Juni'!$D$9:$D$192,APS!$B168,'Rekapitulasi Juni'!$K$9:$K$192)</f>
        <v>0</v>
      </c>
      <c r="AL168" s="325">
        <f t="shared" si="223"/>
        <v>0</v>
      </c>
      <c r="AM168" s="325">
        <f t="shared" si="224"/>
        <v>0</v>
      </c>
      <c r="AN168" s="27"/>
      <c r="AO168" s="324">
        <f>SUMIF('Rekapitulasi Juni'!$U$9:$U$192,APS!$B168,'Rekapitulasi Juni'!$V$9:$V$192)</f>
        <v>0</v>
      </c>
      <c r="AP168" s="324">
        <f>SUMIF('Rekapitulasi Juni'!$U$9:$U$192,APS!$B168,'Rekapitulasi Juni'!$W$9:$W$192)</f>
        <v>0</v>
      </c>
      <c r="AQ168" s="27"/>
      <c r="AR168" s="325">
        <f t="shared" si="225"/>
        <v>0</v>
      </c>
      <c r="AS168" s="325">
        <f t="shared" si="226"/>
        <v>0</v>
      </c>
      <c r="AT168" s="27"/>
      <c r="AU168" s="324">
        <f>SUMIF('Rekapitulasi Juni'!$AL$9:$AL$192,APS!$B168,'Rekapitulasi Juni'!$AM$9:$AM$192)</f>
        <v>0</v>
      </c>
      <c r="AV168" s="324">
        <f>SUMIF('Rekapitulasi Juni'!$AL$9:$AL$192,APS!$B168,'Rekapitulasi Juni'!$AN$9:$AN$192)</f>
        <v>0</v>
      </c>
      <c r="AW168" s="27"/>
      <c r="AX168" s="325">
        <f t="shared" si="227"/>
        <v>0</v>
      </c>
      <c r="AY168" s="325">
        <f t="shared" si="228"/>
        <v>0</v>
      </c>
      <c r="AZ168" s="41">
        <f t="shared" si="229"/>
        <v>0</v>
      </c>
      <c r="BA168" s="41">
        <f t="shared" si="230"/>
        <v>0</v>
      </c>
      <c r="BB168" s="41">
        <f t="shared" si="231"/>
        <v>0</v>
      </c>
      <c r="BC168" s="41">
        <f t="shared" si="232"/>
        <v>0</v>
      </c>
      <c r="BD168" s="41">
        <f t="shared" si="233"/>
        <v>0</v>
      </c>
      <c r="BE168" s="41">
        <f t="shared" si="234"/>
        <v>0</v>
      </c>
      <c r="BF168" s="180">
        <f t="shared" si="235"/>
        <v>0</v>
      </c>
      <c r="BG168" s="27">
        <v>0</v>
      </c>
      <c r="BH168" s="27"/>
      <c r="BI168" s="324">
        <f>SUMIF('Rekapitulasi Juni'!$D$214:$D$393,APS!$B168,'Rekapitulasi Juni'!$E$214:$E$393)</f>
        <v>0</v>
      </c>
      <c r="BJ168" s="324">
        <f>SUMIF('Rekapitulasi Juni'!$D$214:$D$393,APS!$B168,'Rekapitulasi Juni'!$F$214:$F$393)</f>
        <v>0</v>
      </c>
      <c r="BK168" s="27"/>
      <c r="BL168" s="325">
        <f t="shared" si="236"/>
        <v>0</v>
      </c>
      <c r="BM168" s="325">
        <f t="shared" si="237"/>
        <v>0</v>
      </c>
      <c r="BN168" s="27"/>
      <c r="BO168" s="324">
        <f>SUMIF('Rekapitulasi Juni'!$U$214:$U$393,APS!$B168,'Rekapitulasi Juni'!$V$214:$V$393)</f>
        <v>0</v>
      </c>
      <c r="BP168" s="324">
        <f>SUMIF('Rekapitulasi Juni'!$U$214:$U$393,APS!$B168,'Rekapitulasi Juni'!$W$214:$W$393)</f>
        <v>0</v>
      </c>
      <c r="BQ168" s="27"/>
      <c r="BR168" s="325">
        <f t="shared" si="238"/>
        <v>0</v>
      </c>
      <c r="BS168" s="325">
        <f t="shared" si="239"/>
        <v>0</v>
      </c>
      <c r="BT168" s="27"/>
      <c r="BU168" s="324">
        <f>SUMIF('Rekapitulasi Juni'!$AL$214:$AL$393,APS!$B168,'Rekapitulasi Juni'!$AM$214:$AM$393)</f>
        <v>0</v>
      </c>
      <c r="BV168" s="324">
        <f>SUMIF('Rekapitulasi Juni'!$AL$214:$AL$393,APS!$B168,'Rekapitulasi Juni'!$AN$214:$AN$393)</f>
        <v>0</v>
      </c>
      <c r="BW168" s="27"/>
      <c r="BX168" s="325">
        <f t="shared" si="240"/>
        <v>0</v>
      </c>
      <c r="BY168" s="325">
        <f t="shared" si="241"/>
        <v>0</v>
      </c>
      <c r="BZ168" s="27"/>
      <c r="CA168" s="324">
        <f>SUMIF('Rekapitulasi Juni'!$BA$214:$BA$393,APS!$B168,'Rekapitulasi Juni'!$BB$214:$BB$393)</f>
        <v>0</v>
      </c>
      <c r="CB168" s="324">
        <f>SUMIF('Rekapitulasi Juni'!$BA$214:$BA$393,APS!$B168,'Rekapitulasi Juni'!$BC$214:$BC$393)</f>
        <v>0</v>
      </c>
      <c r="CC168" s="27"/>
      <c r="CD168" s="325">
        <f t="shared" si="242"/>
        <v>0</v>
      </c>
      <c r="CE168" s="325">
        <f t="shared" si="243"/>
        <v>0</v>
      </c>
      <c r="CF168" s="27"/>
      <c r="CG168" s="324">
        <f>SUMIF('Rekapitulasi Juni'!$BP$214:$BP$393,APS!$B168,'Rekapitulasi Juni'!$BQ$214:$BQ$393)</f>
        <v>0</v>
      </c>
      <c r="CH168" s="324">
        <f>SUMIF('Rekapitulasi Juni'!$BP$214:$BP$393,APS!$B168,'Rekapitulasi Juni'!$BR$214:$BR$393)</f>
        <v>0</v>
      </c>
      <c r="CI168" s="27"/>
      <c r="CJ168" s="325">
        <f t="shared" si="244"/>
        <v>0</v>
      </c>
      <c r="CK168" s="325">
        <f t="shared" si="245"/>
        <v>0</v>
      </c>
      <c r="CL168" s="41">
        <f t="shared" si="246"/>
        <v>0</v>
      </c>
      <c r="CM168" s="41">
        <f t="shared" si="247"/>
        <v>0</v>
      </c>
      <c r="CN168" s="41">
        <f t="shared" si="248"/>
        <v>0</v>
      </c>
      <c r="CO168" s="41">
        <f t="shared" si="249"/>
        <v>0</v>
      </c>
      <c r="CP168" s="41">
        <f t="shared" si="250"/>
        <v>0</v>
      </c>
      <c r="CQ168" s="41">
        <f t="shared" si="251"/>
        <v>0</v>
      </c>
      <c r="CR168" s="180">
        <f t="shared" si="252"/>
        <v>0</v>
      </c>
      <c r="CS168" s="27">
        <v>0</v>
      </c>
      <c r="CT168" s="27"/>
      <c r="CU168" s="324">
        <f>SUMIF('Rekapitulasi Juni'!$D$410:$D$588,APS!$B168,'Rekapitulasi Juni'!$E$410:$E$588)</f>
        <v>0</v>
      </c>
      <c r="CV168" s="324">
        <f>SUMIF('Rekapitulasi Juni'!$D$410:$D$588,APS!$B168,'Rekapitulasi Juni'!$F$410:$F$588)</f>
        <v>0</v>
      </c>
      <c r="CW168" s="27"/>
      <c r="CX168" s="325">
        <f t="shared" si="253"/>
        <v>0</v>
      </c>
      <c r="CY168" s="325">
        <f t="shared" si="254"/>
        <v>0</v>
      </c>
      <c r="CZ168" s="27"/>
      <c r="DA168" s="324">
        <f>SUMIF('Rekapitulasi Juni'!$U$410:$U$588,APS!$B168,'Rekapitulasi Juni'!$V$410:$V$588)</f>
        <v>0</v>
      </c>
      <c r="DB168" s="324">
        <f>SUMIF('Rekapitulasi Juni'!$U$410:$U$588,APS!$B168,'Rekapitulasi Juni'!$W$410:$W$588)</f>
        <v>0</v>
      </c>
      <c r="DC168" s="27"/>
      <c r="DD168" s="325">
        <f t="shared" si="255"/>
        <v>0</v>
      </c>
      <c r="DE168" s="325">
        <f t="shared" si="256"/>
        <v>0</v>
      </c>
      <c r="DF168" s="27"/>
      <c r="DG168" s="324">
        <f>SUMIF('Rekapitulasi Juni'!$AL$410:$AL$588,APS!$B168,'Rekapitulasi Juni'!$AM$410:$AM$588)</f>
        <v>0</v>
      </c>
      <c r="DH168" s="324">
        <f>SUMIF('Rekapitulasi Juni'!$AL$410:$AL$588,APS!$B168,'Rekapitulasi Juni'!$AN$410:$AN$588)</f>
        <v>0</v>
      </c>
      <c r="DI168" s="27"/>
      <c r="DJ168" s="325">
        <f t="shared" si="257"/>
        <v>0</v>
      </c>
      <c r="DK168" s="325">
        <f t="shared" si="258"/>
        <v>0</v>
      </c>
      <c r="DL168" s="27"/>
      <c r="DM168" s="324">
        <f>SUMIF('Rekapitulasi Juni'!$BA$410:$BA$588,APS!$B168,'Rekapitulasi Juni'!$BB$410:$BB$588)</f>
        <v>0</v>
      </c>
      <c r="DN168" s="324">
        <f>SUMIF('Rekapitulasi Juni'!$BA$410:$BA$588,APS!$B168,'Rekapitulasi Juni'!$BC$410:$BC$588)</f>
        <v>0</v>
      </c>
      <c r="DO168" s="324">
        <f>SUMIF('Rekapitulasi Juni'!$BA$410:$BA$588,APS!$B168,'Rekapitulasi Juni'!$BF$410:$BF$588)</f>
        <v>0</v>
      </c>
      <c r="DP168" s="325">
        <f t="shared" si="259"/>
        <v>0</v>
      </c>
      <c r="DQ168" s="325">
        <f t="shared" si="260"/>
        <v>0</v>
      </c>
      <c r="DR168" s="27"/>
      <c r="DS168" s="324">
        <f>SUMIF('Rekapitulasi Juni'!$BP$410:$BP$588,APS!$B168,'Rekapitulasi Juni'!$BQ$410:$BQ$588)</f>
        <v>0</v>
      </c>
      <c r="DT168" s="324">
        <f>SUMIF('Rekapitulasi Juni'!$BP$410:$BP$588,APS!$B168,'Rekapitulasi Juni'!$BR$410:$BR$588)</f>
        <v>0</v>
      </c>
      <c r="DU168" s="27"/>
      <c r="DV168" s="325">
        <f t="shared" si="261"/>
        <v>0</v>
      </c>
      <c r="DW168" s="325">
        <f t="shared" si="262"/>
        <v>0</v>
      </c>
      <c r="DX168" s="41">
        <f t="shared" si="263"/>
        <v>0</v>
      </c>
      <c r="DY168" s="41">
        <f t="shared" si="264"/>
        <v>0</v>
      </c>
      <c r="DZ168" s="41">
        <f t="shared" si="265"/>
        <v>0</v>
      </c>
      <c r="EA168" s="41">
        <f t="shared" si="266"/>
        <v>0</v>
      </c>
      <c r="EB168" s="41">
        <f t="shared" si="267"/>
        <v>0</v>
      </c>
      <c r="EC168" s="41">
        <f t="shared" si="268"/>
        <v>0</v>
      </c>
      <c r="ED168" s="180">
        <f t="shared" si="269"/>
        <v>0</v>
      </c>
      <c r="EE168" s="27">
        <v>0</v>
      </c>
      <c r="EF168" s="27"/>
      <c r="EG168" s="324">
        <f>SUMIF('Rekapitulasi Juni'!$D$608:$D$786,APS!$B168,'Rekapitulasi Juni'!$E$608:$E$786)</f>
        <v>0</v>
      </c>
      <c r="EH168" s="324">
        <f>SUMIF('Rekapitulasi Juni'!$D$608:$D$786,APS!$B168,'Rekapitulasi Juni'!$F$608:$F$786)</f>
        <v>0</v>
      </c>
      <c r="EI168" s="27"/>
      <c r="EJ168" s="325">
        <f t="shared" si="270"/>
        <v>0</v>
      </c>
      <c r="EK168" s="325">
        <f t="shared" si="271"/>
        <v>0</v>
      </c>
      <c r="EL168" s="27"/>
      <c r="EM168" s="324">
        <f>SUMIF('Rekapitulasi Juni'!$U$608:$U$786,APS!$B168,'Rekapitulasi Juni'!$V$608:$V$786)</f>
        <v>0</v>
      </c>
      <c r="EN168" s="324">
        <f>SUMIF('Rekapitulasi Juni'!$U$608:$U$786,APS!$B168,'Rekapitulasi Juni'!$W$608:$W$786)</f>
        <v>0</v>
      </c>
      <c r="EO168" s="27"/>
      <c r="EP168" s="325">
        <f t="shared" si="272"/>
        <v>0</v>
      </c>
      <c r="EQ168" s="325">
        <f t="shared" si="273"/>
        <v>0</v>
      </c>
      <c r="ER168" s="27"/>
      <c r="ES168" s="324">
        <f>SUMIF('Rekapitulasi Juni'!$AL$608:$AL$786,APS!$B168,'Rekapitulasi Juni'!$AM$608:$AM$786)</f>
        <v>0</v>
      </c>
      <c r="ET168" s="324">
        <f>SUMIF('Rekapitulasi Juni'!$AL$608:$AL$786,APS!$B168,'Rekapitulasi Juni'!$AN$608:$AN$786)</f>
        <v>0</v>
      </c>
      <c r="EU168" s="27"/>
      <c r="EV168" s="325">
        <f t="shared" si="274"/>
        <v>0</v>
      </c>
      <c r="EW168" s="325">
        <f t="shared" si="275"/>
        <v>0</v>
      </c>
      <c r="EX168" s="27"/>
      <c r="EY168" s="324">
        <f>SUMIF('Rekapitulasi Juni'!$BA$608:$BA$786,APS!$B168,'Rekapitulasi Juni'!$BB$608:$BB$786)</f>
        <v>0</v>
      </c>
      <c r="EZ168" s="324">
        <f>SUMIF('Rekapitulasi Juni'!$BA$608:$BA$786,APS!$B168,'Rekapitulasi Juni'!$BC$608:$BC$786)</f>
        <v>0</v>
      </c>
      <c r="FA168" s="324">
        <f>SUMIF('Rekapitulasi Juni'!$BA$608:$BA$786,APS!$B168,'Rekapitulasi Juni'!$BF$608:$BF$786)</f>
        <v>0</v>
      </c>
      <c r="FB168" s="325">
        <f t="shared" si="276"/>
        <v>0</v>
      </c>
      <c r="FC168" s="325">
        <f t="shared" si="277"/>
        <v>0</v>
      </c>
      <c r="FD168" s="27"/>
      <c r="FE168" s="27"/>
      <c r="FF168" s="27"/>
      <c r="FG168" s="27"/>
      <c r="FH168" s="27"/>
      <c r="FI168" s="27"/>
      <c r="FJ168" s="41">
        <f t="shared" si="278"/>
        <v>0</v>
      </c>
      <c r="FK168" s="41">
        <f t="shared" si="279"/>
        <v>0</v>
      </c>
      <c r="FL168" s="41">
        <f t="shared" si="280"/>
        <v>0</v>
      </c>
      <c r="FM168" s="41">
        <f t="shared" si="281"/>
        <v>0</v>
      </c>
      <c r="FN168" s="41">
        <f t="shared" si="282"/>
        <v>0</v>
      </c>
      <c r="FO168" s="41">
        <f t="shared" si="283"/>
        <v>0</v>
      </c>
      <c r="FP168" s="180">
        <f t="shared" si="284"/>
        <v>0</v>
      </c>
      <c r="FQ168" s="27"/>
      <c r="FR168" s="27"/>
      <c r="FS168" s="324">
        <f>SUMIF('Rekapitulasi Juni'!$D$804:$D$984,APS!$B168,'Rekapitulasi Juni'!$E$804:$E$984)</f>
        <v>0</v>
      </c>
      <c r="FT168" s="324">
        <f>SUMIF('Rekapitulasi Juni'!$D$804:$D$984,APS!$B168,'Rekapitulasi Juni'!$F$804:$F$984)</f>
        <v>0</v>
      </c>
      <c r="FU168" s="27"/>
      <c r="FV168" s="325">
        <f t="shared" si="285"/>
        <v>0</v>
      </c>
      <c r="FW168" s="325">
        <f t="shared" si="286"/>
        <v>0</v>
      </c>
      <c r="FX168" s="27"/>
      <c r="FY168" s="324">
        <f>SUMIF('Rekapitulasi Juni'!$U$804:$U$984,APS!$B168,'Rekapitulasi Juni'!$V$804:$V$984)</f>
        <v>0</v>
      </c>
      <c r="FZ168" s="324">
        <f>SUMIF('Rekapitulasi Juni'!$U$804:$U$984,APS!$B168,'Rekapitulasi Juni'!$W$804:$W$984)</f>
        <v>0</v>
      </c>
      <c r="GA168" s="27"/>
      <c r="GB168" s="325">
        <f t="shared" si="287"/>
        <v>0</v>
      </c>
      <c r="GC168" s="325">
        <f t="shared" si="288"/>
        <v>0</v>
      </c>
      <c r="GD168" s="27"/>
      <c r="GE168" s="324">
        <f>SUMIF('Rekapitulasi Juni'!$AL$804:$AL$984,APS!$B168,'Rekapitulasi Juni'!$AM$804:$AM$984)</f>
        <v>0</v>
      </c>
      <c r="GF168" s="324">
        <f>SUMIF('Rekapitulasi Juni'!$AL$804:$AL$984,APS!$B168,'Rekapitulasi Juni'!$AN$804:$AN$984)</f>
        <v>0</v>
      </c>
      <c r="GG168" s="27"/>
      <c r="GH168" s="325">
        <f t="shared" si="213"/>
        <v>0</v>
      </c>
      <c r="GI168" s="325">
        <f t="shared" si="214"/>
        <v>0</v>
      </c>
      <c r="GJ168" s="27"/>
      <c r="GK168" s="27"/>
      <c r="GL168" s="41">
        <f t="shared" si="289"/>
        <v>0</v>
      </c>
      <c r="GM168" s="41">
        <f t="shared" si="290"/>
        <v>0</v>
      </c>
      <c r="GN168" s="41">
        <f t="shared" si="291"/>
        <v>0</v>
      </c>
      <c r="GO168" s="41">
        <f t="shared" si="292"/>
        <v>0</v>
      </c>
      <c r="GP168" s="41">
        <f t="shared" si="293"/>
        <v>0</v>
      </c>
      <c r="GQ168" s="41">
        <f t="shared" si="294"/>
        <v>0</v>
      </c>
      <c r="GR168" s="180">
        <f t="shared" si="295"/>
        <v>0</v>
      </c>
      <c r="GS168" s="41">
        <f t="shared" si="215"/>
        <v>0</v>
      </c>
      <c r="GT168" s="41">
        <f t="shared" si="216"/>
        <v>0</v>
      </c>
      <c r="GU168" s="41">
        <f t="shared" si="217"/>
        <v>0</v>
      </c>
      <c r="GV168" s="41">
        <f t="shared" si="218"/>
        <v>0</v>
      </c>
      <c r="GW168" s="41">
        <f t="shared" si="219"/>
        <v>0</v>
      </c>
      <c r="GX168" s="41">
        <f t="shared" si="220"/>
        <v>0</v>
      </c>
      <c r="GY168" s="180">
        <f t="shared" si="221"/>
        <v>0</v>
      </c>
      <c r="GZ168" s="41">
        <v>151</v>
      </c>
      <c r="HA168" s="32"/>
      <c r="HB168" s="42">
        <f t="shared" si="296"/>
        <v>0</v>
      </c>
      <c r="HC168" s="44"/>
    </row>
    <row r="169" spans="1:211" ht="15" hidden="1" customHeight="1">
      <c r="A169" s="31" t="s">
        <v>347</v>
      </c>
      <c r="B169" s="32" t="s">
        <v>348</v>
      </c>
      <c r="C169" s="31" t="s">
        <v>333</v>
      </c>
      <c r="D169" s="31" t="s">
        <v>1257</v>
      </c>
      <c r="E169" s="31" t="s">
        <v>43</v>
      </c>
      <c r="F169" s="31" t="s">
        <v>152</v>
      </c>
      <c r="G169" s="33">
        <v>0</v>
      </c>
      <c r="H169" s="33">
        <v>0</v>
      </c>
      <c r="I169" s="33">
        <v>0</v>
      </c>
      <c r="J169" s="34">
        <f>IFERROR(VLOOKUP(A169,#REF!,3,0),0)</f>
        <v>0</v>
      </c>
      <c r="K169" s="34">
        <f t="shared" si="118"/>
        <v>0</v>
      </c>
      <c r="L169" s="34">
        <v>0</v>
      </c>
      <c r="M169" s="34">
        <v>0</v>
      </c>
      <c r="N169" s="35">
        <f t="shared" si="119"/>
        <v>0</v>
      </c>
      <c r="O169" s="35">
        <f t="shared" si="120"/>
        <v>0</v>
      </c>
      <c r="P169" s="36">
        <v>0</v>
      </c>
      <c r="Q169" s="36">
        <f t="shared" si="222"/>
        <v>0</v>
      </c>
      <c r="R169" s="36"/>
      <c r="S169" s="37">
        <f ca="1">SUMIF(ROP!$D$6:$H$65536,A169,ROP!$J$6:$J$65536)</f>
        <v>0</v>
      </c>
      <c r="T169" s="37">
        <f>SUMIF(HASIL!$B:$B,APS!$B169&amp;RIGHT(APS!T$9,2),HASIL!$I:$I)</f>
        <v>0</v>
      </c>
      <c r="U169" s="37">
        <f>SUMIF(HASIL!$B:$B,APS!$B169&amp;RIGHT(APS!U$9,2),HASIL!$I:$I)</f>
        <v>0</v>
      </c>
      <c r="V169" s="37">
        <f>SUMIF(HASIL!$B:$B,APS!$B169&amp;RIGHT(APS!V$9,2),HASIL!$I:$I)</f>
        <v>0</v>
      </c>
      <c r="W169" s="37">
        <f>SUMIF(HASIL!$B:$B,APS!$B169&amp;RIGHT(APS!W$9,2),HASIL!$I:$I)</f>
        <v>0</v>
      </c>
      <c r="X169" s="38">
        <f t="shared" si="121"/>
        <v>0</v>
      </c>
      <c r="Y169" s="38">
        <f t="shared" si="122"/>
        <v>0</v>
      </c>
      <c r="Z169" s="39">
        <f t="shared" si="297"/>
        <v>0</v>
      </c>
      <c r="AA169" s="39">
        <f t="shared" si="212"/>
        <v>0</v>
      </c>
      <c r="AB169" s="40">
        <f t="shared" si="298"/>
        <v>0</v>
      </c>
      <c r="AC169" s="27">
        <v>0</v>
      </c>
      <c r="AD169" s="27"/>
      <c r="AE169" s="27"/>
      <c r="AF169" s="27"/>
      <c r="AG169" s="27"/>
      <c r="AH169" s="27"/>
      <c r="AI169" s="324">
        <f>SUMIF('Rekapitulasi Juni'!$D$9:$D$192,APS!$B169,'Rekapitulasi Juni'!$E$9:$E$192)</f>
        <v>0</v>
      </c>
      <c r="AJ169" s="324">
        <f>SUMIF('Rekapitulasi Juni'!$D$9:$D$192,APS!$B169,'Rekapitulasi Juni'!$F$9:$F$192)</f>
        <v>0</v>
      </c>
      <c r="AK169" s="324">
        <f>SUMIF('Rekapitulasi Juni'!$D$9:$D$192,APS!$B169,'Rekapitulasi Juni'!$K$9:$K$192)</f>
        <v>0</v>
      </c>
      <c r="AL169" s="325">
        <f t="shared" si="223"/>
        <v>0</v>
      </c>
      <c r="AM169" s="325">
        <f t="shared" si="224"/>
        <v>0</v>
      </c>
      <c r="AN169" s="27"/>
      <c r="AO169" s="324">
        <f>SUMIF('Rekapitulasi Juni'!$U$9:$U$192,APS!$B169,'Rekapitulasi Juni'!$V$9:$V$192)</f>
        <v>0</v>
      </c>
      <c r="AP169" s="324">
        <f>SUMIF('Rekapitulasi Juni'!$U$9:$U$192,APS!$B169,'Rekapitulasi Juni'!$W$9:$W$192)</f>
        <v>0</v>
      </c>
      <c r="AQ169" s="27"/>
      <c r="AR169" s="325">
        <f t="shared" si="225"/>
        <v>0</v>
      </c>
      <c r="AS169" s="325">
        <f t="shared" si="226"/>
        <v>0</v>
      </c>
      <c r="AT169" s="27"/>
      <c r="AU169" s="324">
        <f>SUMIF('Rekapitulasi Juni'!$AL$9:$AL$192,APS!$B169,'Rekapitulasi Juni'!$AM$9:$AM$192)</f>
        <v>0</v>
      </c>
      <c r="AV169" s="324">
        <f>SUMIF('Rekapitulasi Juni'!$AL$9:$AL$192,APS!$B169,'Rekapitulasi Juni'!$AN$9:$AN$192)</f>
        <v>0</v>
      </c>
      <c r="AW169" s="27"/>
      <c r="AX169" s="325">
        <f t="shared" si="227"/>
        <v>0</v>
      </c>
      <c r="AY169" s="325">
        <f t="shared" si="228"/>
        <v>0</v>
      </c>
      <c r="AZ169" s="41">
        <f t="shared" si="229"/>
        <v>0</v>
      </c>
      <c r="BA169" s="41">
        <f t="shared" si="230"/>
        <v>0</v>
      </c>
      <c r="BB169" s="41">
        <f t="shared" si="231"/>
        <v>0</v>
      </c>
      <c r="BC169" s="41">
        <f t="shared" si="232"/>
        <v>0</v>
      </c>
      <c r="BD169" s="41">
        <f t="shared" si="233"/>
        <v>0</v>
      </c>
      <c r="BE169" s="41">
        <f t="shared" si="234"/>
        <v>0</v>
      </c>
      <c r="BF169" s="180">
        <f t="shared" si="235"/>
        <v>0</v>
      </c>
      <c r="BG169" s="27">
        <v>0</v>
      </c>
      <c r="BH169" s="27"/>
      <c r="BI169" s="324">
        <f>SUMIF('Rekapitulasi Juni'!$D$214:$D$393,APS!$B169,'Rekapitulasi Juni'!$E$214:$E$393)</f>
        <v>0</v>
      </c>
      <c r="BJ169" s="324">
        <f>SUMIF('Rekapitulasi Juni'!$D$214:$D$393,APS!$B169,'Rekapitulasi Juni'!$F$214:$F$393)</f>
        <v>0</v>
      </c>
      <c r="BK169" s="27"/>
      <c r="BL169" s="325">
        <f t="shared" si="236"/>
        <v>0</v>
      </c>
      <c r="BM169" s="325">
        <f t="shared" si="237"/>
        <v>0</v>
      </c>
      <c r="BN169" s="27"/>
      <c r="BO169" s="324">
        <f>SUMIF('Rekapitulasi Juni'!$U$214:$U$393,APS!$B169,'Rekapitulasi Juni'!$V$214:$V$393)</f>
        <v>0</v>
      </c>
      <c r="BP169" s="324">
        <f>SUMIF('Rekapitulasi Juni'!$U$214:$U$393,APS!$B169,'Rekapitulasi Juni'!$W$214:$W$393)</f>
        <v>0</v>
      </c>
      <c r="BQ169" s="27"/>
      <c r="BR169" s="325">
        <f t="shared" si="238"/>
        <v>0</v>
      </c>
      <c r="BS169" s="325">
        <f t="shared" si="239"/>
        <v>0</v>
      </c>
      <c r="BT169" s="27"/>
      <c r="BU169" s="324">
        <f>SUMIF('Rekapitulasi Juni'!$AL$214:$AL$393,APS!$B169,'Rekapitulasi Juni'!$AM$214:$AM$393)</f>
        <v>0</v>
      </c>
      <c r="BV169" s="324">
        <f>SUMIF('Rekapitulasi Juni'!$AL$214:$AL$393,APS!$B169,'Rekapitulasi Juni'!$AN$214:$AN$393)</f>
        <v>0</v>
      </c>
      <c r="BW169" s="27"/>
      <c r="BX169" s="325">
        <f t="shared" si="240"/>
        <v>0</v>
      </c>
      <c r="BY169" s="325">
        <f t="shared" si="241"/>
        <v>0</v>
      </c>
      <c r="BZ169" s="27"/>
      <c r="CA169" s="324">
        <f>SUMIF('Rekapitulasi Juni'!$BA$214:$BA$393,APS!$B169,'Rekapitulasi Juni'!$BB$214:$BB$393)</f>
        <v>0</v>
      </c>
      <c r="CB169" s="324">
        <f>SUMIF('Rekapitulasi Juni'!$BA$214:$BA$393,APS!$B169,'Rekapitulasi Juni'!$BC$214:$BC$393)</f>
        <v>0</v>
      </c>
      <c r="CC169" s="27"/>
      <c r="CD169" s="325">
        <f t="shared" si="242"/>
        <v>0</v>
      </c>
      <c r="CE169" s="325">
        <f t="shared" si="243"/>
        <v>0</v>
      </c>
      <c r="CF169" s="27"/>
      <c r="CG169" s="324">
        <f>SUMIF('Rekapitulasi Juni'!$BP$214:$BP$393,APS!$B169,'Rekapitulasi Juni'!$BQ$214:$BQ$393)</f>
        <v>0</v>
      </c>
      <c r="CH169" s="324">
        <f>SUMIF('Rekapitulasi Juni'!$BP$214:$BP$393,APS!$B169,'Rekapitulasi Juni'!$BR$214:$BR$393)</f>
        <v>0</v>
      </c>
      <c r="CI169" s="27"/>
      <c r="CJ169" s="325">
        <f t="shared" si="244"/>
        <v>0</v>
      </c>
      <c r="CK169" s="325">
        <f t="shared" si="245"/>
        <v>0</v>
      </c>
      <c r="CL169" s="41">
        <f t="shared" si="246"/>
        <v>0</v>
      </c>
      <c r="CM169" s="41">
        <f t="shared" si="247"/>
        <v>0</v>
      </c>
      <c r="CN169" s="41">
        <f t="shared" si="248"/>
        <v>0</v>
      </c>
      <c r="CO169" s="41">
        <f t="shared" si="249"/>
        <v>0</v>
      </c>
      <c r="CP169" s="41">
        <f t="shared" si="250"/>
        <v>0</v>
      </c>
      <c r="CQ169" s="41">
        <f t="shared" si="251"/>
        <v>0</v>
      </c>
      <c r="CR169" s="180">
        <f t="shared" si="252"/>
        <v>0</v>
      </c>
      <c r="CS169" s="27">
        <v>0</v>
      </c>
      <c r="CT169" s="27"/>
      <c r="CU169" s="324">
        <f>SUMIF('Rekapitulasi Juni'!$D$410:$D$588,APS!$B169,'Rekapitulasi Juni'!$E$410:$E$588)</f>
        <v>0</v>
      </c>
      <c r="CV169" s="324">
        <f>SUMIF('Rekapitulasi Juni'!$D$410:$D$588,APS!$B169,'Rekapitulasi Juni'!$F$410:$F$588)</f>
        <v>0</v>
      </c>
      <c r="CW169" s="27"/>
      <c r="CX169" s="325">
        <f t="shared" si="253"/>
        <v>0</v>
      </c>
      <c r="CY169" s="325">
        <f t="shared" si="254"/>
        <v>0</v>
      </c>
      <c r="CZ169" s="27"/>
      <c r="DA169" s="324">
        <f>SUMIF('Rekapitulasi Juni'!$U$410:$U$588,APS!$B169,'Rekapitulasi Juni'!$V$410:$V$588)</f>
        <v>0</v>
      </c>
      <c r="DB169" s="324">
        <f>SUMIF('Rekapitulasi Juni'!$U$410:$U$588,APS!$B169,'Rekapitulasi Juni'!$W$410:$W$588)</f>
        <v>0</v>
      </c>
      <c r="DC169" s="27"/>
      <c r="DD169" s="325">
        <f t="shared" si="255"/>
        <v>0</v>
      </c>
      <c r="DE169" s="325">
        <f t="shared" si="256"/>
        <v>0</v>
      </c>
      <c r="DF169" s="27"/>
      <c r="DG169" s="324">
        <f>SUMIF('Rekapitulasi Juni'!$AL$410:$AL$588,APS!$B169,'Rekapitulasi Juni'!$AM$410:$AM$588)</f>
        <v>0</v>
      </c>
      <c r="DH169" s="324">
        <f>SUMIF('Rekapitulasi Juni'!$AL$410:$AL$588,APS!$B169,'Rekapitulasi Juni'!$AN$410:$AN$588)</f>
        <v>0</v>
      </c>
      <c r="DI169" s="27"/>
      <c r="DJ169" s="325">
        <f t="shared" si="257"/>
        <v>0</v>
      </c>
      <c r="DK169" s="325">
        <f t="shared" si="258"/>
        <v>0</v>
      </c>
      <c r="DL169" s="27"/>
      <c r="DM169" s="324">
        <f>SUMIF('Rekapitulasi Juni'!$BA$410:$BA$588,APS!$B169,'Rekapitulasi Juni'!$BB$410:$BB$588)</f>
        <v>0</v>
      </c>
      <c r="DN169" s="324">
        <f>SUMIF('Rekapitulasi Juni'!$BA$410:$BA$588,APS!$B169,'Rekapitulasi Juni'!$BC$410:$BC$588)</f>
        <v>0</v>
      </c>
      <c r="DO169" s="324">
        <f>SUMIF('Rekapitulasi Juni'!$BA$410:$BA$588,APS!$B169,'Rekapitulasi Juni'!$BF$410:$BF$588)</f>
        <v>0</v>
      </c>
      <c r="DP169" s="325">
        <f t="shared" si="259"/>
        <v>0</v>
      </c>
      <c r="DQ169" s="325">
        <f t="shared" si="260"/>
        <v>0</v>
      </c>
      <c r="DR169" s="27"/>
      <c r="DS169" s="324">
        <f>SUMIF('Rekapitulasi Juni'!$BP$410:$BP$588,APS!$B169,'Rekapitulasi Juni'!$BQ$410:$BQ$588)</f>
        <v>0</v>
      </c>
      <c r="DT169" s="324">
        <f>SUMIF('Rekapitulasi Juni'!$BP$410:$BP$588,APS!$B169,'Rekapitulasi Juni'!$BR$410:$BR$588)</f>
        <v>0</v>
      </c>
      <c r="DU169" s="27"/>
      <c r="DV169" s="325">
        <f t="shared" si="261"/>
        <v>0</v>
      </c>
      <c r="DW169" s="325">
        <f t="shared" si="262"/>
        <v>0</v>
      </c>
      <c r="DX169" s="41">
        <f t="shared" si="263"/>
        <v>0</v>
      </c>
      <c r="DY169" s="41">
        <f t="shared" si="264"/>
        <v>0</v>
      </c>
      <c r="DZ169" s="41">
        <f t="shared" si="265"/>
        <v>0</v>
      </c>
      <c r="EA169" s="41">
        <f t="shared" si="266"/>
        <v>0</v>
      </c>
      <c r="EB169" s="41">
        <f t="shared" si="267"/>
        <v>0</v>
      </c>
      <c r="EC169" s="41">
        <f t="shared" si="268"/>
        <v>0</v>
      </c>
      <c r="ED169" s="180">
        <f t="shared" si="269"/>
        <v>0</v>
      </c>
      <c r="EE169" s="27">
        <v>0</v>
      </c>
      <c r="EF169" s="27"/>
      <c r="EG169" s="324">
        <f>SUMIF('Rekapitulasi Juni'!$D$608:$D$786,APS!$B169,'Rekapitulasi Juni'!$E$608:$E$786)</f>
        <v>0</v>
      </c>
      <c r="EH169" s="324">
        <f>SUMIF('Rekapitulasi Juni'!$D$608:$D$786,APS!$B169,'Rekapitulasi Juni'!$F$608:$F$786)</f>
        <v>0</v>
      </c>
      <c r="EI169" s="27"/>
      <c r="EJ169" s="325">
        <f t="shared" si="270"/>
        <v>0</v>
      </c>
      <c r="EK169" s="325">
        <f t="shared" si="271"/>
        <v>0</v>
      </c>
      <c r="EL169" s="27"/>
      <c r="EM169" s="324">
        <f>SUMIF('Rekapitulasi Juni'!$U$608:$U$786,APS!$B169,'Rekapitulasi Juni'!$V$608:$V$786)</f>
        <v>0</v>
      </c>
      <c r="EN169" s="324">
        <f>SUMIF('Rekapitulasi Juni'!$U$608:$U$786,APS!$B169,'Rekapitulasi Juni'!$W$608:$W$786)</f>
        <v>0</v>
      </c>
      <c r="EO169" s="27"/>
      <c r="EP169" s="325">
        <f t="shared" si="272"/>
        <v>0</v>
      </c>
      <c r="EQ169" s="325">
        <f t="shared" si="273"/>
        <v>0</v>
      </c>
      <c r="ER169" s="27"/>
      <c r="ES169" s="324">
        <f>SUMIF('Rekapitulasi Juni'!$AL$608:$AL$786,APS!$B169,'Rekapitulasi Juni'!$AM$608:$AM$786)</f>
        <v>0</v>
      </c>
      <c r="ET169" s="324">
        <f>SUMIF('Rekapitulasi Juni'!$AL$608:$AL$786,APS!$B169,'Rekapitulasi Juni'!$AN$608:$AN$786)</f>
        <v>0</v>
      </c>
      <c r="EU169" s="27"/>
      <c r="EV169" s="325">
        <f t="shared" si="274"/>
        <v>0</v>
      </c>
      <c r="EW169" s="325">
        <f t="shared" si="275"/>
        <v>0</v>
      </c>
      <c r="EX169" s="27"/>
      <c r="EY169" s="324">
        <f>SUMIF('Rekapitulasi Juni'!$BA$608:$BA$786,APS!$B169,'Rekapitulasi Juni'!$BB$608:$BB$786)</f>
        <v>0</v>
      </c>
      <c r="EZ169" s="324">
        <f>SUMIF('Rekapitulasi Juni'!$BA$608:$BA$786,APS!$B169,'Rekapitulasi Juni'!$BC$608:$BC$786)</f>
        <v>0</v>
      </c>
      <c r="FA169" s="324">
        <f>SUMIF('Rekapitulasi Juni'!$BA$608:$BA$786,APS!$B169,'Rekapitulasi Juni'!$BF$608:$BF$786)</f>
        <v>0</v>
      </c>
      <c r="FB169" s="325">
        <f t="shared" si="276"/>
        <v>0</v>
      </c>
      <c r="FC169" s="325">
        <f t="shared" si="277"/>
        <v>0</v>
      </c>
      <c r="FD169" s="27"/>
      <c r="FE169" s="27"/>
      <c r="FF169" s="27"/>
      <c r="FG169" s="27"/>
      <c r="FH169" s="27"/>
      <c r="FI169" s="27"/>
      <c r="FJ169" s="41">
        <f t="shared" si="278"/>
        <v>0</v>
      </c>
      <c r="FK169" s="41">
        <f t="shared" si="279"/>
        <v>0</v>
      </c>
      <c r="FL169" s="41">
        <f t="shared" si="280"/>
        <v>0</v>
      </c>
      <c r="FM169" s="41">
        <f t="shared" si="281"/>
        <v>0</v>
      </c>
      <c r="FN169" s="41">
        <f t="shared" si="282"/>
        <v>0</v>
      </c>
      <c r="FO169" s="41">
        <f t="shared" si="283"/>
        <v>0</v>
      </c>
      <c r="FP169" s="180">
        <f t="shared" si="284"/>
        <v>0</v>
      </c>
      <c r="FQ169" s="27"/>
      <c r="FR169" s="27"/>
      <c r="FS169" s="324">
        <f>SUMIF('Rekapitulasi Juni'!$D$804:$D$984,APS!$B169,'Rekapitulasi Juni'!$E$804:$E$984)</f>
        <v>0</v>
      </c>
      <c r="FT169" s="324">
        <f>SUMIF('Rekapitulasi Juni'!$D$804:$D$984,APS!$B169,'Rekapitulasi Juni'!$F$804:$F$984)</f>
        <v>0</v>
      </c>
      <c r="FU169" s="27"/>
      <c r="FV169" s="325">
        <f t="shared" si="285"/>
        <v>0</v>
      </c>
      <c r="FW169" s="325">
        <f t="shared" si="286"/>
        <v>0</v>
      </c>
      <c r="FX169" s="27"/>
      <c r="FY169" s="324">
        <f>SUMIF('Rekapitulasi Juni'!$U$804:$U$984,APS!$B169,'Rekapitulasi Juni'!$V$804:$V$984)</f>
        <v>0</v>
      </c>
      <c r="FZ169" s="324">
        <f>SUMIF('Rekapitulasi Juni'!$U$804:$U$984,APS!$B169,'Rekapitulasi Juni'!$W$804:$W$984)</f>
        <v>0</v>
      </c>
      <c r="GA169" s="27"/>
      <c r="GB169" s="325">
        <f t="shared" si="287"/>
        <v>0</v>
      </c>
      <c r="GC169" s="325">
        <f t="shared" si="288"/>
        <v>0</v>
      </c>
      <c r="GD169" s="27"/>
      <c r="GE169" s="324">
        <f>SUMIF('Rekapitulasi Juni'!$AL$804:$AL$984,APS!$B169,'Rekapitulasi Juni'!$AM$804:$AM$984)</f>
        <v>0</v>
      </c>
      <c r="GF169" s="324">
        <f>SUMIF('Rekapitulasi Juni'!$AL$804:$AL$984,APS!$B169,'Rekapitulasi Juni'!$AN$804:$AN$984)</f>
        <v>0</v>
      </c>
      <c r="GG169" s="27"/>
      <c r="GH169" s="325">
        <f t="shared" si="213"/>
        <v>0</v>
      </c>
      <c r="GI169" s="325">
        <f t="shared" si="214"/>
        <v>0</v>
      </c>
      <c r="GJ169" s="27"/>
      <c r="GK169" s="27"/>
      <c r="GL169" s="41">
        <f t="shared" si="289"/>
        <v>0</v>
      </c>
      <c r="GM169" s="41">
        <f t="shared" si="290"/>
        <v>0</v>
      </c>
      <c r="GN169" s="41">
        <f t="shared" si="291"/>
        <v>0</v>
      </c>
      <c r="GO169" s="41">
        <f t="shared" si="292"/>
        <v>0</v>
      </c>
      <c r="GP169" s="41">
        <f t="shared" si="293"/>
        <v>0</v>
      </c>
      <c r="GQ169" s="41">
        <f t="shared" si="294"/>
        <v>0</v>
      </c>
      <c r="GR169" s="180">
        <f t="shared" si="295"/>
        <v>0</v>
      </c>
      <c r="GS169" s="41">
        <f t="shared" si="215"/>
        <v>0</v>
      </c>
      <c r="GT169" s="41">
        <f t="shared" si="216"/>
        <v>0</v>
      </c>
      <c r="GU169" s="41">
        <f t="shared" si="217"/>
        <v>0</v>
      </c>
      <c r="GV169" s="41">
        <f t="shared" si="218"/>
        <v>0</v>
      </c>
      <c r="GW169" s="41">
        <f t="shared" si="219"/>
        <v>0</v>
      </c>
      <c r="GX169" s="41">
        <f t="shared" si="220"/>
        <v>0</v>
      </c>
      <c r="GY169" s="180">
        <f t="shared" si="221"/>
        <v>0</v>
      </c>
      <c r="GZ169" s="41">
        <v>152</v>
      </c>
      <c r="HA169" s="32"/>
      <c r="HB169" s="42">
        <f t="shared" si="296"/>
        <v>0</v>
      </c>
      <c r="HC169" s="44"/>
    </row>
    <row r="170" spans="1:211" ht="30" hidden="1" customHeight="1">
      <c r="A170" s="31" t="s">
        <v>349</v>
      </c>
      <c r="B170" s="32" t="s">
        <v>350</v>
      </c>
      <c r="C170" s="31" t="s">
        <v>333</v>
      </c>
      <c r="D170" s="31" t="s">
        <v>1257</v>
      </c>
      <c r="E170" s="31" t="s">
        <v>43</v>
      </c>
      <c r="F170" s="31" t="s">
        <v>152</v>
      </c>
      <c r="G170" s="33">
        <v>0</v>
      </c>
      <c r="H170" s="33">
        <v>0</v>
      </c>
      <c r="I170" s="33">
        <v>0</v>
      </c>
      <c r="J170" s="34">
        <f>IFERROR(VLOOKUP(A170,#REF!,3,0),0)</f>
        <v>0</v>
      </c>
      <c r="K170" s="34">
        <f t="shared" si="118"/>
        <v>0</v>
      </c>
      <c r="L170" s="34">
        <v>0</v>
      </c>
      <c r="M170" s="34">
        <v>0</v>
      </c>
      <c r="N170" s="35">
        <f t="shared" si="119"/>
        <v>0</v>
      </c>
      <c r="O170" s="35">
        <f t="shared" si="120"/>
        <v>0</v>
      </c>
      <c r="P170" s="36">
        <v>0</v>
      </c>
      <c r="Q170" s="36">
        <f t="shared" si="222"/>
        <v>0</v>
      </c>
      <c r="R170" s="36"/>
      <c r="S170" s="37">
        <f ca="1">SUMIF(ROP!$D$6:$H$65536,A170,ROP!$J$6:$J$65536)</f>
        <v>0</v>
      </c>
      <c r="T170" s="37">
        <f>SUMIF(HASIL!$B:$B,APS!$B170&amp;RIGHT(APS!T$9,2),HASIL!$I:$I)</f>
        <v>0</v>
      </c>
      <c r="U170" s="37">
        <f>SUMIF(HASIL!$B:$B,APS!$B170&amp;RIGHT(APS!U$9,2),HASIL!$I:$I)</f>
        <v>0</v>
      </c>
      <c r="V170" s="37">
        <f>SUMIF(HASIL!$B:$B,APS!$B170&amp;RIGHT(APS!V$9,2),HASIL!$I:$I)</f>
        <v>0</v>
      </c>
      <c r="W170" s="37">
        <f>SUMIF(HASIL!$B:$B,APS!$B170&amp;RIGHT(APS!W$9,2),HASIL!$I:$I)</f>
        <v>0</v>
      </c>
      <c r="X170" s="38">
        <f t="shared" si="121"/>
        <v>0</v>
      </c>
      <c r="Y170" s="38">
        <f t="shared" si="122"/>
        <v>0</v>
      </c>
      <c r="Z170" s="39">
        <f t="shared" si="297"/>
        <v>0</v>
      </c>
      <c r="AA170" s="39">
        <f t="shared" si="212"/>
        <v>0</v>
      </c>
      <c r="AB170" s="40">
        <f t="shared" si="298"/>
        <v>0</v>
      </c>
      <c r="AC170" s="27">
        <v>0</v>
      </c>
      <c r="AD170" s="27"/>
      <c r="AE170" s="27"/>
      <c r="AF170" s="27"/>
      <c r="AG170" s="27"/>
      <c r="AH170" s="27"/>
      <c r="AI170" s="324">
        <f>SUMIF('Rekapitulasi Juni'!$D$9:$D$192,APS!$B170,'Rekapitulasi Juni'!$E$9:$E$192)</f>
        <v>0</v>
      </c>
      <c r="AJ170" s="324">
        <f>SUMIF('Rekapitulasi Juni'!$D$9:$D$192,APS!$B170,'Rekapitulasi Juni'!$F$9:$F$192)</f>
        <v>0</v>
      </c>
      <c r="AK170" s="324">
        <f>SUMIF('Rekapitulasi Juni'!$D$9:$D$192,APS!$B170,'Rekapitulasi Juni'!$K$9:$K$192)</f>
        <v>0</v>
      </c>
      <c r="AL170" s="325">
        <f t="shared" si="223"/>
        <v>0</v>
      </c>
      <c r="AM170" s="325">
        <f t="shared" si="224"/>
        <v>0</v>
      </c>
      <c r="AN170" s="27"/>
      <c r="AO170" s="324">
        <f>SUMIF('Rekapitulasi Juni'!$U$9:$U$192,APS!$B170,'Rekapitulasi Juni'!$V$9:$V$192)</f>
        <v>0</v>
      </c>
      <c r="AP170" s="324">
        <f>SUMIF('Rekapitulasi Juni'!$U$9:$U$192,APS!$B170,'Rekapitulasi Juni'!$W$9:$W$192)</f>
        <v>0</v>
      </c>
      <c r="AQ170" s="27"/>
      <c r="AR170" s="325">
        <f t="shared" si="225"/>
        <v>0</v>
      </c>
      <c r="AS170" s="325">
        <f t="shared" si="226"/>
        <v>0</v>
      </c>
      <c r="AT170" s="27"/>
      <c r="AU170" s="324">
        <f>SUMIF('Rekapitulasi Juni'!$AL$9:$AL$192,APS!$B170,'Rekapitulasi Juni'!$AM$9:$AM$192)</f>
        <v>0</v>
      </c>
      <c r="AV170" s="324">
        <f>SUMIF('Rekapitulasi Juni'!$AL$9:$AL$192,APS!$B170,'Rekapitulasi Juni'!$AN$9:$AN$192)</f>
        <v>0</v>
      </c>
      <c r="AW170" s="27"/>
      <c r="AX170" s="325">
        <f t="shared" si="227"/>
        <v>0</v>
      </c>
      <c r="AY170" s="325">
        <f t="shared" si="228"/>
        <v>0</v>
      </c>
      <c r="AZ170" s="41">
        <f t="shared" si="229"/>
        <v>0</v>
      </c>
      <c r="BA170" s="41">
        <f t="shared" si="230"/>
        <v>0</v>
      </c>
      <c r="BB170" s="41">
        <f t="shared" si="231"/>
        <v>0</v>
      </c>
      <c r="BC170" s="41">
        <f t="shared" si="232"/>
        <v>0</v>
      </c>
      <c r="BD170" s="41">
        <f t="shared" si="233"/>
        <v>0</v>
      </c>
      <c r="BE170" s="41">
        <f t="shared" si="234"/>
        <v>0</v>
      </c>
      <c r="BF170" s="180">
        <f t="shared" si="235"/>
        <v>0</v>
      </c>
      <c r="BG170" s="27">
        <v>0</v>
      </c>
      <c r="BH170" s="27"/>
      <c r="BI170" s="324">
        <f>SUMIF('Rekapitulasi Juni'!$D$214:$D$393,APS!$B170,'Rekapitulasi Juni'!$E$214:$E$393)</f>
        <v>0</v>
      </c>
      <c r="BJ170" s="324">
        <f>SUMIF('Rekapitulasi Juni'!$D$214:$D$393,APS!$B170,'Rekapitulasi Juni'!$F$214:$F$393)</f>
        <v>0</v>
      </c>
      <c r="BK170" s="27"/>
      <c r="BL170" s="325">
        <f t="shared" si="236"/>
        <v>0</v>
      </c>
      <c r="BM170" s="325">
        <f t="shared" si="237"/>
        <v>0</v>
      </c>
      <c r="BN170" s="27"/>
      <c r="BO170" s="324">
        <f>SUMIF('Rekapitulasi Juni'!$U$214:$U$393,APS!$B170,'Rekapitulasi Juni'!$V$214:$V$393)</f>
        <v>0</v>
      </c>
      <c r="BP170" s="324">
        <f>SUMIF('Rekapitulasi Juni'!$U$214:$U$393,APS!$B170,'Rekapitulasi Juni'!$W$214:$W$393)</f>
        <v>0</v>
      </c>
      <c r="BQ170" s="27"/>
      <c r="BR170" s="325">
        <f t="shared" si="238"/>
        <v>0</v>
      </c>
      <c r="BS170" s="325">
        <f t="shared" si="239"/>
        <v>0</v>
      </c>
      <c r="BT170" s="27"/>
      <c r="BU170" s="324">
        <f>SUMIF('Rekapitulasi Juni'!$AL$214:$AL$393,APS!$B170,'Rekapitulasi Juni'!$AM$214:$AM$393)</f>
        <v>0</v>
      </c>
      <c r="BV170" s="324">
        <f>SUMIF('Rekapitulasi Juni'!$AL$214:$AL$393,APS!$B170,'Rekapitulasi Juni'!$AN$214:$AN$393)</f>
        <v>0</v>
      </c>
      <c r="BW170" s="27"/>
      <c r="BX170" s="325">
        <f t="shared" si="240"/>
        <v>0</v>
      </c>
      <c r="BY170" s="325">
        <f t="shared" si="241"/>
        <v>0</v>
      </c>
      <c r="BZ170" s="27"/>
      <c r="CA170" s="324">
        <f>SUMIF('Rekapitulasi Juni'!$BA$214:$BA$393,APS!$B170,'Rekapitulasi Juni'!$BB$214:$BB$393)</f>
        <v>0</v>
      </c>
      <c r="CB170" s="324">
        <f>SUMIF('Rekapitulasi Juni'!$BA$214:$BA$393,APS!$B170,'Rekapitulasi Juni'!$BC$214:$BC$393)</f>
        <v>0</v>
      </c>
      <c r="CC170" s="27"/>
      <c r="CD170" s="325">
        <f t="shared" si="242"/>
        <v>0</v>
      </c>
      <c r="CE170" s="325">
        <f t="shared" si="243"/>
        <v>0</v>
      </c>
      <c r="CF170" s="27"/>
      <c r="CG170" s="324">
        <f>SUMIF('Rekapitulasi Juni'!$BP$214:$BP$393,APS!$B170,'Rekapitulasi Juni'!$BQ$214:$BQ$393)</f>
        <v>0</v>
      </c>
      <c r="CH170" s="324">
        <f>SUMIF('Rekapitulasi Juni'!$BP$214:$BP$393,APS!$B170,'Rekapitulasi Juni'!$BR$214:$BR$393)</f>
        <v>0</v>
      </c>
      <c r="CI170" s="27"/>
      <c r="CJ170" s="325">
        <f t="shared" si="244"/>
        <v>0</v>
      </c>
      <c r="CK170" s="325">
        <f t="shared" si="245"/>
        <v>0</v>
      </c>
      <c r="CL170" s="41">
        <f t="shared" si="246"/>
        <v>0</v>
      </c>
      <c r="CM170" s="41">
        <f t="shared" si="247"/>
        <v>0</v>
      </c>
      <c r="CN170" s="41">
        <f t="shared" si="248"/>
        <v>0</v>
      </c>
      <c r="CO170" s="41">
        <f t="shared" si="249"/>
        <v>0</v>
      </c>
      <c r="CP170" s="41">
        <f t="shared" si="250"/>
        <v>0</v>
      </c>
      <c r="CQ170" s="41">
        <f t="shared" si="251"/>
        <v>0</v>
      </c>
      <c r="CR170" s="180">
        <f t="shared" si="252"/>
        <v>0</v>
      </c>
      <c r="CS170" s="27">
        <v>0</v>
      </c>
      <c r="CT170" s="27"/>
      <c r="CU170" s="324">
        <f>SUMIF('Rekapitulasi Juni'!$D$410:$D$588,APS!$B170,'Rekapitulasi Juni'!$E$410:$E$588)</f>
        <v>0</v>
      </c>
      <c r="CV170" s="324">
        <f>SUMIF('Rekapitulasi Juni'!$D$410:$D$588,APS!$B170,'Rekapitulasi Juni'!$F$410:$F$588)</f>
        <v>0</v>
      </c>
      <c r="CW170" s="27"/>
      <c r="CX170" s="325">
        <f t="shared" si="253"/>
        <v>0</v>
      </c>
      <c r="CY170" s="325">
        <f t="shared" si="254"/>
        <v>0</v>
      </c>
      <c r="CZ170" s="27"/>
      <c r="DA170" s="324">
        <f>SUMIF('Rekapitulasi Juni'!$U$410:$U$588,APS!$B170,'Rekapitulasi Juni'!$V$410:$V$588)</f>
        <v>0</v>
      </c>
      <c r="DB170" s="324">
        <f>SUMIF('Rekapitulasi Juni'!$U$410:$U$588,APS!$B170,'Rekapitulasi Juni'!$W$410:$W$588)</f>
        <v>0</v>
      </c>
      <c r="DC170" s="27"/>
      <c r="DD170" s="325">
        <f t="shared" si="255"/>
        <v>0</v>
      </c>
      <c r="DE170" s="325">
        <f t="shared" si="256"/>
        <v>0</v>
      </c>
      <c r="DF170" s="27"/>
      <c r="DG170" s="324">
        <f>SUMIF('Rekapitulasi Juni'!$AL$410:$AL$588,APS!$B170,'Rekapitulasi Juni'!$AM$410:$AM$588)</f>
        <v>0</v>
      </c>
      <c r="DH170" s="324">
        <f>SUMIF('Rekapitulasi Juni'!$AL$410:$AL$588,APS!$B170,'Rekapitulasi Juni'!$AN$410:$AN$588)</f>
        <v>0</v>
      </c>
      <c r="DI170" s="27"/>
      <c r="DJ170" s="325">
        <f t="shared" si="257"/>
        <v>0</v>
      </c>
      <c r="DK170" s="325">
        <f t="shared" si="258"/>
        <v>0</v>
      </c>
      <c r="DL170" s="27"/>
      <c r="DM170" s="324">
        <f>SUMIF('Rekapitulasi Juni'!$BA$410:$BA$588,APS!$B170,'Rekapitulasi Juni'!$BB$410:$BB$588)</f>
        <v>0</v>
      </c>
      <c r="DN170" s="324">
        <f>SUMIF('Rekapitulasi Juni'!$BA$410:$BA$588,APS!$B170,'Rekapitulasi Juni'!$BC$410:$BC$588)</f>
        <v>0</v>
      </c>
      <c r="DO170" s="324">
        <f>SUMIF('Rekapitulasi Juni'!$BA$410:$BA$588,APS!$B170,'Rekapitulasi Juni'!$BF$410:$BF$588)</f>
        <v>0</v>
      </c>
      <c r="DP170" s="325">
        <f t="shared" si="259"/>
        <v>0</v>
      </c>
      <c r="DQ170" s="325">
        <f t="shared" si="260"/>
        <v>0</v>
      </c>
      <c r="DR170" s="27"/>
      <c r="DS170" s="324">
        <f>SUMIF('Rekapitulasi Juni'!$BP$410:$BP$588,APS!$B170,'Rekapitulasi Juni'!$BQ$410:$BQ$588)</f>
        <v>0</v>
      </c>
      <c r="DT170" s="324">
        <f>SUMIF('Rekapitulasi Juni'!$BP$410:$BP$588,APS!$B170,'Rekapitulasi Juni'!$BR$410:$BR$588)</f>
        <v>0</v>
      </c>
      <c r="DU170" s="27"/>
      <c r="DV170" s="325">
        <f t="shared" si="261"/>
        <v>0</v>
      </c>
      <c r="DW170" s="325">
        <f t="shared" si="262"/>
        <v>0</v>
      </c>
      <c r="DX170" s="41">
        <f t="shared" si="263"/>
        <v>0</v>
      </c>
      <c r="DY170" s="41">
        <f t="shared" si="264"/>
        <v>0</v>
      </c>
      <c r="DZ170" s="41">
        <f t="shared" si="265"/>
        <v>0</v>
      </c>
      <c r="EA170" s="41">
        <f t="shared" si="266"/>
        <v>0</v>
      </c>
      <c r="EB170" s="41">
        <f t="shared" si="267"/>
        <v>0</v>
      </c>
      <c r="EC170" s="41">
        <f t="shared" si="268"/>
        <v>0</v>
      </c>
      <c r="ED170" s="180">
        <f t="shared" si="269"/>
        <v>0</v>
      </c>
      <c r="EE170" s="27">
        <v>0</v>
      </c>
      <c r="EF170" s="27"/>
      <c r="EG170" s="324">
        <f>SUMIF('Rekapitulasi Juni'!$D$608:$D$786,APS!$B170,'Rekapitulasi Juni'!$E$608:$E$786)</f>
        <v>0</v>
      </c>
      <c r="EH170" s="324">
        <f>SUMIF('Rekapitulasi Juni'!$D$608:$D$786,APS!$B170,'Rekapitulasi Juni'!$F$608:$F$786)</f>
        <v>0</v>
      </c>
      <c r="EI170" s="27"/>
      <c r="EJ170" s="325">
        <f t="shared" si="270"/>
        <v>0</v>
      </c>
      <c r="EK170" s="325">
        <f t="shared" si="271"/>
        <v>0</v>
      </c>
      <c r="EL170" s="27"/>
      <c r="EM170" s="324">
        <f>SUMIF('Rekapitulasi Juni'!$U$608:$U$786,APS!$B170,'Rekapitulasi Juni'!$V$608:$V$786)</f>
        <v>0</v>
      </c>
      <c r="EN170" s="324">
        <f>SUMIF('Rekapitulasi Juni'!$U$608:$U$786,APS!$B170,'Rekapitulasi Juni'!$W$608:$W$786)</f>
        <v>0</v>
      </c>
      <c r="EO170" s="27"/>
      <c r="EP170" s="325">
        <f t="shared" si="272"/>
        <v>0</v>
      </c>
      <c r="EQ170" s="325">
        <f t="shared" si="273"/>
        <v>0</v>
      </c>
      <c r="ER170" s="27"/>
      <c r="ES170" s="324">
        <f>SUMIF('Rekapitulasi Juni'!$AL$608:$AL$786,APS!$B170,'Rekapitulasi Juni'!$AM$608:$AM$786)</f>
        <v>0</v>
      </c>
      <c r="ET170" s="324">
        <f>SUMIF('Rekapitulasi Juni'!$AL$608:$AL$786,APS!$B170,'Rekapitulasi Juni'!$AN$608:$AN$786)</f>
        <v>0</v>
      </c>
      <c r="EU170" s="27"/>
      <c r="EV170" s="325">
        <f t="shared" si="274"/>
        <v>0</v>
      </c>
      <c r="EW170" s="325">
        <f t="shared" si="275"/>
        <v>0</v>
      </c>
      <c r="EX170" s="27"/>
      <c r="EY170" s="324">
        <f>SUMIF('Rekapitulasi Juni'!$BA$608:$BA$786,APS!$B170,'Rekapitulasi Juni'!$BB$608:$BB$786)</f>
        <v>0</v>
      </c>
      <c r="EZ170" s="324">
        <f>SUMIF('Rekapitulasi Juni'!$BA$608:$BA$786,APS!$B170,'Rekapitulasi Juni'!$BC$608:$BC$786)</f>
        <v>0</v>
      </c>
      <c r="FA170" s="324">
        <f>SUMIF('Rekapitulasi Juni'!$BA$608:$BA$786,APS!$B170,'Rekapitulasi Juni'!$BF$608:$BF$786)</f>
        <v>0</v>
      </c>
      <c r="FB170" s="325">
        <f t="shared" si="276"/>
        <v>0</v>
      </c>
      <c r="FC170" s="325">
        <f t="shared" si="277"/>
        <v>0</v>
      </c>
      <c r="FD170" s="27"/>
      <c r="FE170" s="27"/>
      <c r="FF170" s="27"/>
      <c r="FG170" s="27"/>
      <c r="FH170" s="27"/>
      <c r="FI170" s="27"/>
      <c r="FJ170" s="41">
        <f t="shared" si="278"/>
        <v>0</v>
      </c>
      <c r="FK170" s="41">
        <f t="shared" si="279"/>
        <v>0</v>
      </c>
      <c r="FL170" s="41">
        <f t="shared" si="280"/>
        <v>0</v>
      </c>
      <c r="FM170" s="41">
        <f t="shared" si="281"/>
        <v>0</v>
      </c>
      <c r="FN170" s="41">
        <f t="shared" si="282"/>
        <v>0</v>
      </c>
      <c r="FO170" s="41">
        <f t="shared" si="283"/>
        <v>0</v>
      </c>
      <c r="FP170" s="180">
        <f t="shared" si="284"/>
        <v>0</v>
      </c>
      <c r="FQ170" s="27"/>
      <c r="FR170" s="27"/>
      <c r="FS170" s="324">
        <f>SUMIF('Rekapitulasi Juni'!$D$804:$D$984,APS!$B170,'Rekapitulasi Juni'!$E$804:$E$984)</f>
        <v>0</v>
      </c>
      <c r="FT170" s="324">
        <f>SUMIF('Rekapitulasi Juni'!$D$804:$D$984,APS!$B170,'Rekapitulasi Juni'!$F$804:$F$984)</f>
        <v>0</v>
      </c>
      <c r="FU170" s="27"/>
      <c r="FV170" s="325">
        <f t="shared" si="285"/>
        <v>0</v>
      </c>
      <c r="FW170" s="325">
        <f t="shared" si="286"/>
        <v>0</v>
      </c>
      <c r="FX170" s="27"/>
      <c r="FY170" s="324">
        <f>SUMIF('Rekapitulasi Juni'!$U$804:$U$984,APS!$B170,'Rekapitulasi Juni'!$V$804:$V$984)</f>
        <v>0</v>
      </c>
      <c r="FZ170" s="324">
        <f>SUMIF('Rekapitulasi Juni'!$U$804:$U$984,APS!$B170,'Rekapitulasi Juni'!$W$804:$W$984)</f>
        <v>0</v>
      </c>
      <c r="GA170" s="27"/>
      <c r="GB170" s="325">
        <f t="shared" si="287"/>
        <v>0</v>
      </c>
      <c r="GC170" s="325">
        <f t="shared" si="288"/>
        <v>0</v>
      </c>
      <c r="GD170" s="27"/>
      <c r="GE170" s="324">
        <f>SUMIF('Rekapitulasi Juni'!$AL$804:$AL$984,APS!$B170,'Rekapitulasi Juni'!$AM$804:$AM$984)</f>
        <v>0</v>
      </c>
      <c r="GF170" s="324">
        <f>SUMIF('Rekapitulasi Juni'!$AL$804:$AL$984,APS!$B170,'Rekapitulasi Juni'!$AN$804:$AN$984)</f>
        <v>0</v>
      </c>
      <c r="GG170" s="27"/>
      <c r="GH170" s="325">
        <f t="shared" si="213"/>
        <v>0</v>
      </c>
      <c r="GI170" s="325">
        <f t="shared" si="214"/>
        <v>0</v>
      </c>
      <c r="GJ170" s="27"/>
      <c r="GK170" s="27"/>
      <c r="GL170" s="41">
        <f t="shared" si="289"/>
        <v>0</v>
      </c>
      <c r="GM170" s="41">
        <f t="shared" si="290"/>
        <v>0</v>
      </c>
      <c r="GN170" s="41">
        <f t="shared" si="291"/>
        <v>0</v>
      </c>
      <c r="GO170" s="41">
        <f t="shared" si="292"/>
        <v>0</v>
      </c>
      <c r="GP170" s="41">
        <f t="shared" si="293"/>
        <v>0</v>
      </c>
      <c r="GQ170" s="41">
        <f t="shared" si="294"/>
        <v>0</v>
      </c>
      <c r="GR170" s="180">
        <f t="shared" si="295"/>
        <v>0</v>
      </c>
      <c r="GS170" s="41">
        <f t="shared" si="215"/>
        <v>0</v>
      </c>
      <c r="GT170" s="41">
        <f t="shared" si="216"/>
        <v>0</v>
      </c>
      <c r="GU170" s="41">
        <f t="shared" si="217"/>
        <v>0</v>
      </c>
      <c r="GV170" s="41">
        <f t="shared" si="218"/>
        <v>0</v>
      </c>
      <c r="GW170" s="41">
        <f t="shared" si="219"/>
        <v>0</v>
      </c>
      <c r="GX170" s="41">
        <f t="shared" si="220"/>
        <v>0</v>
      </c>
      <c r="GY170" s="180">
        <f t="shared" si="221"/>
        <v>0</v>
      </c>
      <c r="GZ170" s="41">
        <v>153</v>
      </c>
      <c r="HA170" s="32"/>
      <c r="HB170" s="42">
        <f t="shared" si="296"/>
        <v>0</v>
      </c>
      <c r="HC170" s="44"/>
    </row>
    <row r="171" spans="1:211" ht="15" hidden="1" customHeight="1">
      <c r="A171" s="31" t="s">
        <v>351</v>
      </c>
      <c r="B171" s="32" t="s">
        <v>352</v>
      </c>
      <c r="C171" s="31" t="s">
        <v>333</v>
      </c>
      <c r="D171" s="31" t="s">
        <v>1257</v>
      </c>
      <c r="E171" s="31" t="s">
        <v>43</v>
      </c>
      <c r="F171" s="31" t="s">
        <v>152</v>
      </c>
      <c r="G171" s="33">
        <v>0</v>
      </c>
      <c r="H171" s="33">
        <v>0</v>
      </c>
      <c r="I171" s="33">
        <v>0</v>
      </c>
      <c r="J171" s="34">
        <f>IFERROR(VLOOKUP(A171,#REF!,3,0),0)</f>
        <v>0</v>
      </c>
      <c r="K171" s="34">
        <f t="shared" si="118"/>
        <v>0</v>
      </c>
      <c r="L171" s="34">
        <v>0</v>
      </c>
      <c r="M171" s="34">
        <v>0</v>
      </c>
      <c r="N171" s="35">
        <f t="shared" si="119"/>
        <v>0</v>
      </c>
      <c r="O171" s="35">
        <f t="shared" si="120"/>
        <v>0</v>
      </c>
      <c r="P171" s="36">
        <v>0</v>
      </c>
      <c r="Q171" s="36">
        <f t="shared" si="222"/>
        <v>0</v>
      </c>
      <c r="R171" s="36"/>
      <c r="S171" s="37">
        <f ca="1">SUMIF(ROP!$D$6:$H$65536,A171,ROP!$J$6:$J$65536)</f>
        <v>0</v>
      </c>
      <c r="T171" s="37">
        <f>SUMIF(HASIL!$B:$B,APS!$B171&amp;RIGHT(APS!T$9,2),HASIL!$I:$I)</f>
        <v>0</v>
      </c>
      <c r="U171" s="37">
        <f>SUMIF(HASIL!$B:$B,APS!$B171&amp;RIGHT(APS!U$9,2),HASIL!$I:$I)</f>
        <v>0</v>
      </c>
      <c r="V171" s="37">
        <f>SUMIF(HASIL!$B:$B,APS!$B171&amp;RIGHT(APS!V$9,2),HASIL!$I:$I)</f>
        <v>0</v>
      </c>
      <c r="W171" s="37">
        <f>SUMIF(HASIL!$B:$B,APS!$B171&amp;RIGHT(APS!W$9,2),HASIL!$I:$I)</f>
        <v>0</v>
      </c>
      <c r="X171" s="38">
        <f t="shared" si="121"/>
        <v>0</v>
      </c>
      <c r="Y171" s="38">
        <f t="shared" si="122"/>
        <v>0</v>
      </c>
      <c r="Z171" s="39">
        <f t="shared" si="297"/>
        <v>0</v>
      </c>
      <c r="AA171" s="39">
        <f t="shared" si="212"/>
        <v>0</v>
      </c>
      <c r="AB171" s="40">
        <f t="shared" si="298"/>
        <v>0</v>
      </c>
      <c r="AC171" s="27">
        <v>0</v>
      </c>
      <c r="AD171" s="27"/>
      <c r="AE171" s="27"/>
      <c r="AF171" s="27"/>
      <c r="AG171" s="27"/>
      <c r="AH171" s="27"/>
      <c r="AI171" s="324">
        <f>SUMIF('Rekapitulasi Juni'!$D$9:$D$192,APS!$B171,'Rekapitulasi Juni'!$E$9:$E$192)</f>
        <v>0</v>
      </c>
      <c r="AJ171" s="324">
        <f>SUMIF('Rekapitulasi Juni'!$D$9:$D$192,APS!$B171,'Rekapitulasi Juni'!$F$9:$F$192)</f>
        <v>0</v>
      </c>
      <c r="AK171" s="324">
        <f>SUMIF('Rekapitulasi Juni'!$D$9:$D$192,APS!$B171,'Rekapitulasi Juni'!$K$9:$K$192)</f>
        <v>0</v>
      </c>
      <c r="AL171" s="325">
        <f t="shared" si="223"/>
        <v>0</v>
      </c>
      <c r="AM171" s="325">
        <f t="shared" si="224"/>
        <v>0</v>
      </c>
      <c r="AN171" s="27"/>
      <c r="AO171" s="324">
        <f>SUMIF('Rekapitulasi Juni'!$U$9:$U$192,APS!$B171,'Rekapitulasi Juni'!$V$9:$V$192)</f>
        <v>0</v>
      </c>
      <c r="AP171" s="324">
        <f>SUMIF('Rekapitulasi Juni'!$U$9:$U$192,APS!$B171,'Rekapitulasi Juni'!$W$9:$W$192)</f>
        <v>0</v>
      </c>
      <c r="AQ171" s="27"/>
      <c r="AR171" s="325">
        <f t="shared" si="225"/>
        <v>0</v>
      </c>
      <c r="AS171" s="325">
        <f t="shared" si="226"/>
        <v>0</v>
      </c>
      <c r="AT171" s="27"/>
      <c r="AU171" s="324">
        <f>SUMIF('Rekapitulasi Juni'!$AL$9:$AL$192,APS!$B171,'Rekapitulasi Juni'!$AM$9:$AM$192)</f>
        <v>0</v>
      </c>
      <c r="AV171" s="324">
        <f>SUMIF('Rekapitulasi Juni'!$AL$9:$AL$192,APS!$B171,'Rekapitulasi Juni'!$AN$9:$AN$192)</f>
        <v>0</v>
      </c>
      <c r="AW171" s="27"/>
      <c r="AX171" s="325">
        <f t="shared" si="227"/>
        <v>0</v>
      </c>
      <c r="AY171" s="325">
        <f t="shared" si="228"/>
        <v>0</v>
      </c>
      <c r="AZ171" s="41">
        <f t="shared" si="229"/>
        <v>0</v>
      </c>
      <c r="BA171" s="41">
        <f t="shared" si="230"/>
        <v>0</v>
      </c>
      <c r="BB171" s="41">
        <f t="shared" si="231"/>
        <v>0</v>
      </c>
      <c r="BC171" s="41">
        <f t="shared" si="232"/>
        <v>0</v>
      </c>
      <c r="BD171" s="41">
        <f t="shared" si="233"/>
        <v>0</v>
      </c>
      <c r="BE171" s="41">
        <f t="shared" si="234"/>
        <v>0</v>
      </c>
      <c r="BF171" s="180">
        <f t="shared" si="235"/>
        <v>0</v>
      </c>
      <c r="BG171" s="27">
        <v>0</v>
      </c>
      <c r="BH171" s="27"/>
      <c r="BI171" s="324">
        <f>SUMIF('Rekapitulasi Juni'!$D$214:$D$393,APS!$B171,'Rekapitulasi Juni'!$E$214:$E$393)</f>
        <v>0</v>
      </c>
      <c r="BJ171" s="324">
        <f>SUMIF('Rekapitulasi Juni'!$D$214:$D$393,APS!$B171,'Rekapitulasi Juni'!$F$214:$F$393)</f>
        <v>0</v>
      </c>
      <c r="BK171" s="27"/>
      <c r="BL171" s="325">
        <f t="shared" si="236"/>
        <v>0</v>
      </c>
      <c r="BM171" s="325">
        <f t="shared" si="237"/>
        <v>0</v>
      </c>
      <c r="BN171" s="27"/>
      <c r="BO171" s="324">
        <f>SUMIF('Rekapitulasi Juni'!$U$214:$U$393,APS!$B171,'Rekapitulasi Juni'!$V$214:$V$393)</f>
        <v>0</v>
      </c>
      <c r="BP171" s="324">
        <f>SUMIF('Rekapitulasi Juni'!$U$214:$U$393,APS!$B171,'Rekapitulasi Juni'!$W$214:$W$393)</f>
        <v>0</v>
      </c>
      <c r="BQ171" s="27"/>
      <c r="BR171" s="325">
        <f t="shared" si="238"/>
        <v>0</v>
      </c>
      <c r="BS171" s="325">
        <f t="shared" si="239"/>
        <v>0</v>
      </c>
      <c r="BT171" s="27"/>
      <c r="BU171" s="324">
        <f>SUMIF('Rekapitulasi Juni'!$AL$214:$AL$393,APS!$B171,'Rekapitulasi Juni'!$AM$214:$AM$393)</f>
        <v>0</v>
      </c>
      <c r="BV171" s="324">
        <f>SUMIF('Rekapitulasi Juni'!$AL$214:$AL$393,APS!$B171,'Rekapitulasi Juni'!$AN$214:$AN$393)</f>
        <v>0</v>
      </c>
      <c r="BW171" s="27"/>
      <c r="BX171" s="325">
        <f t="shared" si="240"/>
        <v>0</v>
      </c>
      <c r="BY171" s="325">
        <f t="shared" si="241"/>
        <v>0</v>
      </c>
      <c r="BZ171" s="27"/>
      <c r="CA171" s="324">
        <f>SUMIF('Rekapitulasi Juni'!$BA$214:$BA$393,APS!$B171,'Rekapitulasi Juni'!$BB$214:$BB$393)</f>
        <v>0</v>
      </c>
      <c r="CB171" s="324">
        <f>SUMIF('Rekapitulasi Juni'!$BA$214:$BA$393,APS!$B171,'Rekapitulasi Juni'!$BC$214:$BC$393)</f>
        <v>0</v>
      </c>
      <c r="CC171" s="27"/>
      <c r="CD171" s="325">
        <f t="shared" si="242"/>
        <v>0</v>
      </c>
      <c r="CE171" s="325">
        <f t="shared" si="243"/>
        <v>0</v>
      </c>
      <c r="CF171" s="27"/>
      <c r="CG171" s="324">
        <f>SUMIF('Rekapitulasi Juni'!$BP$214:$BP$393,APS!$B171,'Rekapitulasi Juni'!$BQ$214:$BQ$393)</f>
        <v>0</v>
      </c>
      <c r="CH171" s="324">
        <f>SUMIF('Rekapitulasi Juni'!$BP$214:$BP$393,APS!$B171,'Rekapitulasi Juni'!$BR$214:$BR$393)</f>
        <v>0</v>
      </c>
      <c r="CI171" s="27"/>
      <c r="CJ171" s="325">
        <f t="shared" si="244"/>
        <v>0</v>
      </c>
      <c r="CK171" s="325">
        <f t="shared" si="245"/>
        <v>0</v>
      </c>
      <c r="CL171" s="41">
        <f t="shared" si="246"/>
        <v>0</v>
      </c>
      <c r="CM171" s="41">
        <f t="shared" si="247"/>
        <v>0</v>
      </c>
      <c r="CN171" s="41">
        <f t="shared" si="248"/>
        <v>0</v>
      </c>
      <c r="CO171" s="41">
        <f t="shared" si="249"/>
        <v>0</v>
      </c>
      <c r="CP171" s="41">
        <f t="shared" si="250"/>
        <v>0</v>
      </c>
      <c r="CQ171" s="41">
        <f t="shared" si="251"/>
        <v>0</v>
      </c>
      <c r="CR171" s="180">
        <f t="shared" si="252"/>
        <v>0</v>
      </c>
      <c r="CS171" s="27">
        <v>0</v>
      </c>
      <c r="CT171" s="27"/>
      <c r="CU171" s="324">
        <f>SUMIF('Rekapitulasi Juni'!$D$410:$D$588,APS!$B171,'Rekapitulasi Juni'!$E$410:$E$588)</f>
        <v>0</v>
      </c>
      <c r="CV171" s="324">
        <f>SUMIF('Rekapitulasi Juni'!$D$410:$D$588,APS!$B171,'Rekapitulasi Juni'!$F$410:$F$588)</f>
        <v>0</v>
      </c>
      <c r="CW171" s="27"/>
      <c r="CX171" s="325">
        <f t="shared" si="253"/>
        <v>0</v>
      </c>
      <c r="CY171" s="325">
        <f t="shared" si="254"/>
        <v>0</v>
      </c>
      <c r="CZ171" s="27"/>
      <c r="DA171" s="324">
        <f>SUMIF('Rekapitulasi Juni'!$U$410:$U$588,APS!$B171,'Rekapitulasi Juni'!$V$410:$V$588)</f>
        <v>0</v>
      </c>
      <c r="DB171" s="324">
        <f>SUMIF('Rekapitulasi Juni'!$U$410:$U$588,APS!$B171,'Rekapitulasi Juni'!$W$410:$W$588)</f>
        <v>0</v>
      </c>
      <c r="DC171" s="27"/>
      <c r="DD171" s="325">
        <f t="shared" si="255"/>
        <v>0</v>
      </c>
      <c r="DE171" s="325">
        <f t="shared" si="256"/>
        <v>0</v>
      </c>
      <c r="DF171" s="27"/>
      <c r="DG171" s="324">
        <f>SUMIF('Rekapitulasi Juni'!$AL$410:$AL$588,APS!$B171,'Rekapitulasi Juni'!$AM$410:$AM$588)</f>
        <v>0</v>
      </c>
      <c r="DH171" s="324">
        <f>SUMIF('Rekapitulasi Juni'!$AL$410:$AL$588,APS!$B171,'Rekapitulasi Juni'!$AN$410:$AN$588)</f>
        <v>0</v>
      </c>
      <c r="DI171" s="27"/>
      <c r="DJ171" s="325">
        <f t="shared" si="257"/>
        <v>0</v>
      </c>
      <c r="DK171" s="325">
        <f t="shared" si="258"/>
        <v>0</v>
      </c>
      <c r="DL171" s="27"/>
      <c r="DM171" s="324">
        <f>SUMIF('Rekapitulasi Juni'!$BA$410:$BA$588,APS!$B171,'Rekapitulasi Juni'!$BB$410:$BB$588)</f>
        <v>0</v>
      </c>
      <c r="DN171" s="324">
        <f>SUMIF('Rekapitulasi Juni'!$BA$410:$BA$588,APS!$B171,'Rekapitulasi Juni'!$BC$410:$BC$588)</f>
        <v>0</v>
      </c>
      <c r="DO171" s="324">
        <f>SUMIF('Rekapitulasi Juni'!$BA$410:$BA$588,APS!$B171,'Rekapitulasi Juni'!$BF$410:$BF$588)</f>
        <v>0</v>
      </c>
      <c r="DP171" s="325">
        <f t="shared" si="259"/>
        <v>0</v>
      </c>
      <c r="DQ171" s="325">
        <f t="shared" si="260"/>
        <v>0</v>
      </c>
      <c r="DR171" s="27"/>
      <c r="DS171" s="324">
        <f>SUMIF('Rekapitulasi Juni'!$BP$410:$BP$588,APS!$B171,'Rekapitulasi Juni'!$BQ$410:$BQ$588)</f>
        <v>0</v>
      </c>
      <c r="DT171" s="324">
        <f>SUMIF('Rekapitulasi Juni'!$BP$410:$BP$588,APS!$B171,'Rekapitulasi Juni'!$BR$410:$BR$588)</f>
        <v>0</v>
      </c>
      <c r="DU171" s="27"/>
      <c r="DV171" s="325">
        <f t="shared" si="261"/>
        <v>0</v>
      </c>
      <c r="DW171" s="325">
        <f t="shared" si="262"/>
        <v>0</v>
      </c>
      <c r="DX171" s="41">
        <f t="shared" si="263"/>
        <v>0</v>
      </c>
      <c r="DY171" s="41">
        <f t="shared" si="264"/>
        <v>0</v>
      </c>
      <c r="DZ171" s="41">
        <f t="shared" si="265"/>
        <v>0</v>
      </c>
      <c r="EA171" s="41">
        <f t="shared" si="266"/>
        <v>0</v>
      </c>
      <c r="EB171" s="41">
        <f t="shared" si="267"/>
        <v>0</v>
      </c>
      <c r="EC171" s="41">
        <f t="shared" si="268"/>
        <v>0</v>
      </c>
      <c r="ED171" s="180">
        <f t="shared" si="269"/>
        <v>0</v>
      </c>
      <c r="EE171" s="27">
        <v>0</v>
      </c>
      <c r="EF171" s="27"/>
      <c r="EG171" s="324">
        <f>SUMIF('Rekapitulasi Juni'!$D$608:$D$786,APS!$B171,'Rekapitulasi Juni'!$E$608:$E$786)</f>
        <v>0</v>
      </c>
      <c r="EH171" s="324">
        <f>SUMIF('Rekapitulasi Juni'!$D$608:$D$786,APS!$B171,'Rekapitulasi Juni'!$F$608:$F$786)</f>
        <v>0</v>
      </c>
      <c r="EI171" s="27"/>
      <c r="EJ171" s="325">
        <f t="shared" si="270"/>
        <v>0</v>
      </c>
      <c r="EK171" s="325">
        <f t="shared" si="271"/>
        <v>0</v>
      </c>
      <c r="EL171" s="27"/>
      <c r="EM171" s="324">
        <f>SUMIF('Rekapitulasi Juni'!$U$608:$U$786,APS!$B171,'Rekapitulasi Juni'!$V$608:$V$786)</f>
        <v>0</v>
      </c>
      <c r="EN171" s="324">
        <f>SUMIF('Rekapitulasi Juni'!$U$608:$U$786,APS!$B171,'Rekapitulasi Juni'!$W$608:$W$786)</f>
        <v>0</v>
      </c>
      <c r="EO171" s="27"/>
      <c r="EP171" s="325">
        <f t="shared" si="272"/>
        <v>0</v>
      </c>
      <c r="EQ171" s="325">
        <f t="shared" si="273"/>
        <v>0</v>
      </c>
      <c r="ER171" s="27"/>
      <c r="ES171" s="324">
        <f>SUMIF('Rekapitulasi Juni'!$AL$608:$AL$786,APS!$B171,'Rekapitulasi Juni'!$AM$608:$AM$786)</f>
        <v>0</v>
      </c>
      <c r="ET171" s="324">
        <f>SUMIF('Rekapitulasi Juni'!$AL$608:$AL$786,APS!$B171,'Rekapitulasi Juni'!$AN$608:$AN$786)</f>
        <v>0</v>
      </c>
      <c r="EU171" s="27"/>
      <c r="EV171" s="325">
        <f t="shared" si="274"/>
        <v>0</v>
      </c>
      <c r="EW171" s="325">
        <f t="shared" si="275"/>
        <v>0</v>
      </c>
      <c r="EX171" s="27"/>
      <c r="EY171" s="324">
        <f>SUMIF('Rekapitulasi Juni'!$BA$608:$BA$786,APS!$B171,'Rekapitulasi Juni'!$BB$608:$BB$786)</f>
        <v>0</v>
      </c>
      <c r="EZ171" s="324">
        <f>SUMIF('Rekapitulasi Juni'!$BA$608:$BA$786,APS!$B171,'Rekapitulasi Juni'!$BC$608:$BC$786)</f>
        <v>0</v>
      </c>
      <c r="FA171" s="324">
        <f>SUMIF('Rekapitulasi Juni'!$BA$608:$BA$786,APS!$B171,'Rekapitulasi Juni'!$BF$608:$BF$786)</f>
        <v>0</v>
      </c>
      <c r="FB171" s="325">
        <f t="shared" si="276"/>
        <v>0</v>
      </c>
      <c r="FC171" s="325">
        <f t="shared" si="277"/>
        <v>0</v>
      </c>
      <c r="FD171" s="27"/>
      <c r="FE171" s="27"/>
      <c r="FF171" s="27"/>
      <c r="FG171" s="27"/>
      <c r="FH171" s="27"/>
      <c r="FI171" s="27"/>
      <c r="FJ171" s="41">
        <f t="shared" si="278"/>
        <v>0</v>
      </c>
      <c r="FK171" s="41">
        <f t="shared" si="279"/>
        <v>0</v>
      </c>
      <c r="FL171" s="41">
        <f t="shared" si="280"/>
        <v>0</v>
      </c>
      <c r="FM171" s="41">
        <f t="shared" si="281"/>
        <v>0</v>
      </c>
      <c r="FN171" s="41">
        <f t="shared" si="282"/>
        <v>0</v>
      </c>
      <c r="FO171" s="41">
        <f t="shared" si="283"/>
        <v>0</v>
      </c>
      <c r="FP171" s="180">
        <f t="shared" si="284"/>
        <v>0</v>
      </c>
      <c r="FQ171" s="27"/>
      <c r="FR171" s="27"/>
      <c r="FS171" s="324">
        <f>SUMIF('Rekapitulasi Juni'!$D$804:$D$984,APS!$B171,'Rekapitulasi Juni'!$E$804:$E$984)</f>
        <v>0</v>
      </c>
      <c r="FT171" s="324">
        <f>SUMIF('Rekapitulasi Juni'!$D$804:$D$984,APS!$B171,'Rekapitulasi Juni'!$F$804:$F$984)</f>
        <v>0</v>
      </c>
      <c r="FU171" s="27"/>
      <c r="FV171" s="325">
        <f t="shared" si="285"/>
        <v>0</v>
      </c>
      <c r="FW171" s="325">
        <f t="shared" si="286"/>
        <v>0</v>
      </c>
      <c r="FX171" s="27"/>
      <c r="FY171" s="324">
        <f>SUMIF('Rekapitulasi Juni'!$U$804:$U$984,APS!$B171,'Rekapitulasi Juni'!$V$804:$V$984)</f>
        <v>0</v>
      </c>
      <c r="FZ171" s="324">
        <f>SUMIF('Rekapitulasi Juni'!$U$804:$U$984,APS!$B171,'Rekapitulasi Juni'!$W$804:$W$984)</f>
        <v>0</v>
      </c>
      <c r="GA171" s="27"/>
      <c r="GB171" s="325">
        <f t="shared" si="287"/>
        <v>0</v>
      </c>
      <c r="GC171" s="325">
        <f t="shared" si="288"/>
        <v>0</v>
      </c>
      <c r="GD171" s="27"/>
      <c r="GE171" s="324">
        <f>SUMIF('Rekapitulasi Juni'!$AL$804:$AL$984,APS!$B171,'Rekapitulasi Juni'!$AM$804:$AM$984)</f>
        <v>0</v>
      </c>
      <c r="GF171" s="324">
        <f>SUMIF('Rekapitulasi Juni'!$AL$804:$AL$984,APS!$B171,'Rekapitulasi Juni'!$AN$804:$AN$984)</f>
        <v>0</v>
      </c>
      <c r="GG171" s="27"/>
      <c r="GH171" s="325">
        <f t="shared" si="213"/>
        <v>0</v>
      </c>
      <c r="GI171" s="325">
        <f t="shared" si="214"/>
        <v>0</v>
      </c>
      <c r="GJ171" s="27"/>
      <c r="GK171" s="27"/>
      <c r="GL171" s="41">
        <f t="shared" si="289"/>
        <v>0</v>
      </c>
      <c r="GM171" s="41">
        <f t="shared" si="290"/>
        <v>0</v>
      </c>
      <c r="GN171" s="41">
        <f t="shared" si="291"/>
        <v>0</v>
      </c>
      <c r="GO171" s="41">
        <f t="shared" si="292"/>
        <v>0</v>
      </c>
      <c r="GP171" s="41">
        <f t="shared" si="293"/>
        <v>0</v>
      </c>
      <c r="GQ171" s="41">
        <f t="shared" si="294"/>
        <v>0</v>
      </c>
      <c r="GR171" s="180">
        <f t="shared" si="295"/>
        <v>0</v>
      </c>
      <c r="GS171" s="41">
        <f t="shared" si="215"/>
        <v>0</v>
      </c>
      <c r="GT171" s="41">
        <f t="shared" si="216"/>
        <v>0</v>
      </c>
      <c r="GU171" s="41">
        <f t="shared" si="217"/>
        <v>0</v>
      </c>
      <c r="GV171" s="41">
        <f t="shared" si="218"/>
        <v>0</v>
      </c>
      <c r="GW171" s="41">
        <f t="shared" si="219"/>
        <v>0</v>
      </c>
      <c r="GX171" s="41">
        <f t="shared" si="220"/>
        <v>0</v>
      </c>
      <c r="GY171" s="180">
        <f t="shared" si="221"/>
        <v>0</v>
      </c>
      <c r="GZ171" s="41">
        <v>154</v>
      </c>
      <c r="HA171" s="32"/>
      <c r="HB171" s="42">
        <f t="shared" si="296"/>
        <v>0</v>
      </c>
      <c r="HC171" s="44"/>
    </row>
    <row r="172" spans="1:211" ht="15" hidden="1" customHeight="1">
      <c r="A172" s="55" t="s">
        <v>353</v>
      </c>
      <c r="B172" s="56" t="s">
        <v>354</v>
      </c>
      <c r="C172" s="31" t="s">
        <v>333</v>
      </c>
      <c r="D172" s="31" t="s">
        <v>1257</v>
      </c>
      <c r="E172" s="31" t="s">
        <v>43</v>
      </c>
      <c r="F172" s="31" t="s">
        <v>152</v>
      </c>
      <c r="G172" s="33">
        <v>0</v>
      </c>
      <c r="H172" s="33">
        <v>0</v>
      </c>
      <c r="I172" s="33">
        <v>0</v>
      </c>
      <c r="J172" s="34">
        <f>IFERROR(VLOOKUP(A172,#REF!,3,0),0)</f>
        <v>0</v>
      </c>
      <c r="K172" s="34">
        <f t="shared" si="118"/>
        <v>0</v>
      </c>
      <c r="L172" s="34">
        <v>0</v>
      </c>
      <c r="M172" s="34">
        <v>0</v>
      </c>
      <c r="N172" s="35">
        <f t="shared" si="119"/>
        <v>0</v>
      </c>
      <c r="O172" s="35">
        <f t="shared" si="120"/>
        <v>0</v>
      </c>
      <c r="P172" s="36">
        <v>0</v>
      </c>
      <c r="Q172" s="36">
        <f t="shared" si="222"/>
        <v>0</v>
      </c>
      <c r="R172" s="36"/>
      <c r="S172" s="37">
        <f ca="1">SUMIF(ROP!$D$6:$H$65536,A172,ROP!$J$6:$J$65536)</f>
        <v>0</v>
      </c>
      <c r="T172" s="37">
        <f>SUMIF(HASIL!$B:$B,APS!$B172&amp;RIGHT(APS!T$9,2),HASIL!$I:$I)</f>
        <v>0</v>
      </c>
      <c r="U172" s="37">
        <f>SUMIF(HASIL!$B:$B,APS!$B172&amp;RIGHT(APS!U$9,2),HASIL!$I:$I)</f>
        <v>0</v>
      </c>
      <c r="V172" s="37">
        <f>SUMIF(HASIL!$B:$B,APS!$B172&amp;RIGHT(APS!V$9,2),HASIL!$I:$I)</f>
        <v>0</v>
      </c>
      <c r="W172" s="37">
        <f>SUMIF(HASIL!$B:$B,APS!$B172&amp;RIGHT(APS!W$9,2),HASIL!$I:$I)</f>
        <v>0</v>
      </c>
      <c r="X172" s="38">
        <f t="shared" si="121"/>
        <v>0</v>
      </c>
      <c r="Y172" s="38">
        <f t="shared" si="122"/>
        <v>0</v>
      </c>
      <c r="Z172" s="39">
        <f t="shared" si="297"/>
        <v>0</v>
      </c>
      <c r="AA172" s="39">
        <f t="shared" si="212"/>
        <v>0</v>
      </c>
      <c r="AB172" s="40">
        <f t="shared" si="298"/>
        <v>0</v>
      </c>
      <c r="AC172" s="27">
        <v>0</v>
      </c>
      <c r="AD172" s="27"/>
      <c r="AE172" s="27"/>
      <c r="AF172" s="27"/>
      <c r="AG172" s="27"/>
      <c r="AH172" s="27"/>
      <c r="AI172" s="324">
        <f>SUMIF('Rekapitulasi Juni'!$D$9:$D$192,APS!$B172,'Rekapitulasi Juni'!$E$9:$E$192)</f>
        <v>0</v>
      </c>
      <c r="AJ172" s="324">
        <f>SUMIF('Rekapitulasi Juni'!$D$9:$D$192,APS!$B172,'Rekapitulasi Juni'!$F$9:$F$192)</f>
        <v>0</v>
      </c>
      <c r="AK172" s="324">
        <f>SUMIF('Rekapitulasi Juni'!$D$9:$D$192,APS!$B172,'Rekapitulasi Juni'!$K$9:$K$192)</f>
        <v>0</v>
      </c>
      <c r="AL172" s="325">
        <f t="shared" si="223"/>
        <v>0</v>
      </c>
      <c r="AM172" s="325">
        <f t="shared" si="224"/>
        <v>0</v>
      </c>
      <c r="AN172" s="27"/>
      <c r="AO172" s="324">
        <f>SUMIF('Rekapitulasi Juni'!$U$9:$U$192,APS!$B172,'Rekapitulasi Juni'!$V$9:$V$192)</f>
        <v>0</v>
      </c>
      <c r="AP172" s="324">
        <f>SUMIF('Rekapitulasi Juni'!$U$9:$U$192,APS!$B172,'Rekapitulasi Juni'!$W$9:$W$192)</f>
        <v>0</v>
      </c>
      <c r="AQ172" s="27"/>
      <c r="AR172" s="325">
        <f t="shared" si="225"/>
        <v>0</v>
      </c>
      <c r="AS172" s="325">
        <f t="shared" si="226"/>
        <v>0</v>
      </c>
      <c r="AT172" s="27"/>
      <c r="AU172" s="324">
        <f>SUMIF('Rekapitulasi Juni'!$AL$9:$AL$192,APS!$B172,'Rekapitulasi Juni'!$AM$9:$AM$192)</f>
        <v>0</v>
      </c>
      <c r="AV172" s="324">
        <f>SUMIF('Rekapitulasi Juni'!$AL$9:$AL$192,APS!$B172,'Rekapitulasi Juni'!$AN$9:$AN$192)</f>
        <v>0</v>
      </c>
      <c r="AW172" s="27"/>
      <c r="AX172" s="325">
        <f t="shared" si="227"/>
        <v>0</v>
      </c>
      <c r="AY172" s="325">
        <f t="shared" si="228"/>
        <v>0</v>
      </c>
      <c r="AZ172" s="41">
        <f t="shared" si="229"/>
        <v>0</v>
      </c>
      <c r="BA172" s="41">
        <f t="shared" si="230"/>
        <v>0</v>
      </c>
      <c r="BB172" s="41">
        <f t="shared" si="231"/>
        <v>0</v>
      </c>
      <c r="BC172" s="41">
        <f t="shared" si="232"/>
        <v>0</v>
      </c>
      <c r="BD172" s="41">
        <f t="shared" si="233"/>
        <v>0</v>
      </c>
      <c r="BE172" s="41">
        <f t="shared" si="234"/>
        <v>0</v>
      </c>
      <c r="BF172" s="180">
        <f t="shared" si="235"/>
        <v>0</v>
      </c>
      <c r="BG172" s="27">
        <v>0</v>
      </c>
      <c r="BH172" s="27"/>
      <c r="BI172" s="324">
        <f>SUMIF('Rekapitulasi Juni'!$D$214:$D$393,APS!$B172,'Rekapitulasi Juni'!$E$214:$E$393)</f>
        <v>0</v>
      </c>
      <c r="BJ172" s="324">
        <f>SUMIF('Rekapitulasi Juni'!$D$214:$D$393,APS!$B172,'Rekapitulasi Juni'!$F$214:$F$393)</f>
        <v>0</v>
      </c>
      <c r="BK172" s="27"/>
      <c r="BL172" s="325">
        <f t="shared" si="236"/>
        <v>0</v>
      </c>
      <c r="BM172" s="325">
        <f t="shared" si="237"/>
        <v>0</v>
      </c>
      <c r="BN172" s="27"/>
      <c r="BO172" s="324">
        <f>SUMIF('Rekapitulasi Juni'!$U$214:$U$393,APS!$B172,'Rekapitulasi Juni'!$V$214:$V$393)</f>
        <v>0</v>
      </c>
      <c r="BP172" s="324">
        <f>SUMIF('Rekapitulasi Juni'!$U$214:$U$393,APS!$B172,'Rekapitulasi Juni'!$W$214:$W$393)</f>
        <v>0</v>
      </c>
      <c r="BQ172" s="27"/>
      <c r="BR172" s="325">
        <f t="shared" si="238"/>
        <v>0</v>
      </c>
      <c r="BS172" s="325">
        <f t="shared" si="239"/>
        <v>0</v>
      </c>
      <c r="BT172" s="27"/>
      <c r="BU172" s="324">
        <f>SUMIF('Rekapitulasi Juni'!$AL$214:$AL$393,APS!$B172,'Rekapitulasi Juni'!$AM$214:$AM$393)</f>
        <v>0</v>
      </c>
      <c r="BV172" s="324">
        <f>SUMIF('Rekapitulasi Juni'!$AL$214:$AL$393,APS!$B172,'Rekapitulasi Juni'!$AN$214:$AN$393)</f>
        <v>0</v>
      </c>
      <c r="BW172" s="27"/>
      <c r="BX172" s="325">
        <f t="shared" si="240"/>
        <v>0</v>
      </c>
      <c r="BY172" s="325">
        <f t="shared" si="241"/>
        <v>0</v>
      </c>
      <c r="BZ172" s="27"/>
      <c r="CA172" s="324">
        <f>SUMIF('Rekapitulasi Juni'!$BA$214:$BA$393,APS!$B172,'Rekapitulasi Juni'!$BB$214:$BB$393)</f>
        <v>0</v>
      </c>
      <c r="CB172" s="324">
        <f>SUMIF('Rekapitulasi Juni'!$BA$214:$BA$393,APS!$B172,'Rekapitulasi Juni'!$BC$214:$BC$393)</f>
        <v>0</v>
      </c>
      <c r="CC172" s="27"/>
      <c r="CD172" s="325">
        <f t="shared" si="242"/>
        <v>0</v>
      </c>
      <c r="CE172" s="325">
        <f t="shared" si="243"/>
        <v>0</v>
      </c>
      <c r="CF172" s="27"/>
      <c r="CG172" s="324">
        <f>SUMIF('Rekapitulasi Juni'!$BP$214:$BP$393,APS!$B172,'Rekapitulasi Juni'!$BQ$214:$BQ$393)</f>
        <v>0</v>
      </c>
      <c r="CH172" s="324">
        <f>SUMIF('Rekapitulasi Juni'!$BP$214:$BP$393,APS!$B172,'Rekapitulasi Juni'!$BR$214:$BR$393)</f>
        <v>0</v>
      </c>
      <c r="CI172" s="27"/>
      <c r="CJ172" s="325">
        <f t="shared" si="244"/>
        <v>0</v>
      </c>
      <c r="CK172" s="325">
        <f t="shared" si="245"/>
        <v>0</v>
      </c>
      <c r="CL172" s="41">
        <f t="shared" si="246"/>
        <v>0</v>
      </c>
      <c r="CM172" s="41">
        <f t="shared" si="247"/>
        <v>0</v>
      </c>
      <c r="CN172" s="41">
        <f t="shared" si="248"/>
        <v>0</v>
      </c>
      <c r="CO172" s="41">
        <f t="shared" si="249"/>
        <v>0</v>
      </c>
      <c r="CP172" s="41">
        <f t="shared" si="250"/>
        <v>0</v>
      </c>
      <c r="CQ172" s="41">
        <f t="shared" si="251"/>
        <v>0</v>
      </c>
      <c r="CR172" s="180">
        <f t="shared" si="252"/>
        <v>0</v>
      </c>
      <c r="CS172" s="27">
        <v>0</v>
      </c>
      <c r="CT172" s="27"/>
      <c r="CU172" s="324">
        <f>SUMIF('Rekapitulasi Juni'!$D$410:$D$588,APS!$B172,'Rekapitulasi Juni'!$E$410:$E$588)</f>
        <v>0</v>
      </c>
      <c r="CV172" s="324">
        <f>SUMIF('Rekapitulasi Juni'!$D$410:$D$588,APS!$B172,'Rekapitulasi Juni'!$F$410:$F$588)</f>
        <v>0</v>
      </c>
      <c r="CW172" s="27"/>
      <c r="CX172" s="325">
        <f t="shared" si="253"/>
        <v>0</v>
      </c>
      <c r="CY172" s="325">
        <f t="shared" si="254"/>
        <v>0</v>
      </c>
      <c r="CZ172" s="27"/>
      <c r="DA172" s="324">
        <f>SUMIF('Rekapitulasi Juni'!$U$410:$U$588,APS!$B172,'Rekapitulasi Juni'!$V$410:$V$588)</f>
        <v>0</v>
      </c>
      <c r="DB172" s="324">
        <f>SUMIF('Rekapitulasi Juni'!$U$410:$U$588,APS!$B172,'Rekapitulasi Juni'!$W$410:$W$588)</f>
        <v>0</v>
      </c>
      <c r="DC172" s="27"/>
      <c r="DD172" s="325">
        <f t="shared" si="255"/>
        <v>0</v>
      </c>
      <c r="DE172" s="325">
        <f t="shared" si="256"/>
        <v>0</v>
      </c>
      <c r="DF172" s="27"/>
      <c r="DG172" s="324">
        <f>SUMIF('Rekapitulasi Juni'!$AL$410:$AL$588,APS!$B172,'Rekapitulasi Juni'!$AM$410:$AM$588)</f>
        <v>0</v>
      </c>
      <c r="DH172" s="324">
        <f>SUMIF('Rekapitulasi Juni'!$AL$410:$AL$588,APS!$B172,'Rekapitulasi Juni'!$AN$410:$AN$588)</f>
        <v>0</v>
      </c>
      <c r="DI172" s="27"/>
      <c r="DJ172" s="325">
        <f t="shared" si="257"/>
        <v>0</v>
      </c>
      <c r="DK172" s="325">
        <f t="shared" si="258"/>
        <v>0</v>
      </c>
      <c r="DL172" s="27"/>
      <c r="DM172" s="324">
        <f>SUMIF('Rekapitulasi Juni'!$BA$410:$BA$588,APS!$B172,'Rekapitulasi Juni'!$BB$410:$BB$588)</f>
        <v>0</v>
      </c>
      <c r="DN172" s="324">
        <f>SUMIF('Rekapitulasi Juni'!$BA$410:$BA$588,APS!$B172,'Rekapitulasi Juni'!$BC$410:$BC$588)</f>
        <v>0</v>
      </c>
      <c r="DO172" s="324">
        <f>SUMIF('Rekapitulasi Juni'!$BA$410:$BA$588,APS!$B172,'Rekapitulasi Juni'!$BF$410:$BF$588)</f>
        <v>0</v>
      </c>
      <c r="DP172" s="325">
        <f t="shared" si="259"/>
        <v>0</v>
      </c>
      <c r="DQ172" s="325">
        <f t="shared" si="260"/>
        <v>0</v>
      </c>
      <c r="DR172" s="27"/>
      <c r="DS172" s="324">
        <f>SUMIF('Rekapitulasi Juni'!$BP$410:$BP$588,APS!$B172,'Rekapitulasi Juni'!$BQ$410:$BQ$588)</f>
        <v>0</v>
      </c>
      <c r="DT172" s="324">
        <f>SUMIF('Rekapitulasi Juni'!$BP$410:$BP$588,APS!$B172,'Rekapitulasi Juni'!$BR$410:$BR$588)</f>
        <v>0</v>
      </c>
      <c r="DU172" s="27"/>
      <c r="DV172" s="325">
        <f t="shared" si="261"/>
        <v>0</v>
      </c>
      <c r="DW172" s="325">
        <f t="shared" si="262"/>
        <v>0</v>
      </c>
      <c r="DX172" s="41">
        <f t="shared" si="263"/>
        <v>0</v>
      </c>
      <c r="DY172" s="41">
        <f t="shared" si="264"/>
        <v>0</v>
      </c>
      <c r="DZ172" s="41">
        <f t="shared" si="265"/>
        <v>0</v>
      </c>
      <c r="EA172" s="41">
        <f t="shared" si="266"/>
        <v>0</v>
      </c>
      <c r="EB172" s="41">
        <f t="shared" si="267"/>
        <v>0</v>
      </c>
      <c r="EC172" s="41">
        <f t="shared" si="268"/>
        <v>0</v>
      </c>
      <c r="ED172" s="180">
        <f t="shared" si="269"/>
        <v>0</v>
      </c>
      <c r="EE172" s="27">
        <v>0</v>
      </c>
      <c r="EF172" s="27"/>
      <c r="EG172" s="324">
        <f>SUMIF('Rekapitulasi Juni'!$D$608:$D$786,APS!$B172,'Rekapitulasi Juni'!$E$608:$E$786)</f>
        <v>0</v>
      </c>
      <c r="EH172" s="324">
        <f>SUMIF('Rekapitulasi Juni'!$D$608:$D$786,APS!$B172,'Rekapitulasi Juni'!$F$608:$F$786)</f>
        <v>0</v>
      </c>
      <c r="EI172" s="27"/>
      <c r="EJ172" s="325">
        <f t="shared" si="270"/>
        <v>0</v>
      </c>
      <c r="EK172" s="325">
        <f t="shared" si="271"/>
        <v>0</v>
      </c>
      <c r="EL172" s="27"/>
      <c r="EM172" s="324">
        <f>SUMIF('Rekapitulasi Juni'!$U$608:$U$786,APS!$B172,'Rekapitulasi Juni'!$V$608:$V$786)</f>
        <v>0</v>
      </c>
      <c r="EN172" s="324">
        <f>SUMIF('Rekapitulasi Juni'!$U$608:$U$786,APS!$B172,'Rekapitulasi Juni'!$W$608:$W$786)</f>
        <v>0</v>
      </c>
      <c r="EO172" s="27"/>
      <c r="EP172" s="325">
        <f t="shared" si="272"/>
        <v>0</v>
      </c>
      <c r="EQ172" s="325">
        <f t="shared" si="273"/>
        <v>0</v>
      </c>
      <c r="ER172" s="27"/>
      <c r="ES172" s="324">
        <f>SUMIF('Rekapitulasi Juni'!$AL$608:$AL$786,APS!$B172,'Rekapitulasi Juni'!$AM$608:$AM$786)</f>
        <v>0</v>
      </c>
      <c r="ET172" s="324">
        <f>SUMIF('Rekapitulasi Juni'!$AL$608:$AL$786,APS!$B172,'Rekapitulasi Juni'!$AN$608:$AN$786)</f>
        <v>0</v>
      </c>
      <c r="EU172" s="27"/>
      <c r="EV172" s="325">
        <f t="shared" si="274"/>
        <v>0</v>
      </c>
      <c r="EW172" s="325">
        <f t="shared" si="275"/>
        <v>0</v>
      </c>
      <c r="EX172" s="27"/>
      <c r="EY172" s="324">
        <f>SUMIF('Rekapitulasi Juni'!$BA$608:$BA$786,APS!$B172,'Rekapitulasi Juni'!$BB$608:$BB$786)</f>
        <v>0</v>
      </c>
      <c r="EZ172" s="324">
        <f>SUMIF('Rekapitulasi Juni'!$BA$608:$BA$786,APS!$B172,'Rekapitulasi Juni'!$BC$608:$BC$786)</f>
        <v>0</v>
      </c>
      <c r="FA172" s="324">
        <f>SUMIF('Rekapitulasi Juni'!$BA$608:$BA$786,APS!$B172,'Rekapitulasi Juni'!$BF$608:$BF$786)</f>
        <v>0</v>
      </c>
      <c r="FB172" s="325">
        <f t="shared" si="276"/>
        <v>0</v>
      </c>
      <c r="FC172" s="325">
        <f t="shared" si="277"/>
        <v>0</v>
      </c>
      <c r="FD172" s="27"/>
      <c r="FE172" s="27"/>
      <c r="FF172" s="27"/>
      <c r="FG172" s="27"/>
      <c r="FH172" s="27"/>
      <c r="FI172" s="27"/>
      <c r="FJ172" s="41">
        <f t="shared" si="278"/>
        <v>0</v>
      </c>
      <c r="FK172" s="41">
        <f t="shared" si="279"/>
        <v>0</v>
      </c>
      <c r="FL172" s="41">
        <f t="shared" si="280"/>
        <v>0</v>
      </c>
      <c r="FM172" s="41">
        <f t="shared" si="281"/>
        <v>0</v>
      </c>
      <c r="FN172" s="41">
        <f t="shared" si="282"/>
        <v>0</v>
      </c>
      <c r="FO172" s="41">
        <f t="shared" si="283"/>
        <v>0</v>
      </c>
      <c r="FP172" s="180">
        <f t="shared" si="284"/>
        <v>0</v>
      </c>
      <c r="FQ172" s="27"/>
      <c r="FR172" s="27"/>
      <c r="FS172" s="324">
        <f>SUMIF('Rekapitulasi Juni'!$D$804:$D$984,APS!$B172,'Rekapitulasi Juni'!$E$804:$E$984)</f>
        <v>0</v>
      </c>
      <c r="FT172" s="324">
        <f>SUMIF('Rekapitulasi Juni'!$D$804:$D$984,APS!$B172,'Rekapitulasi Juni'!$F$804:$F$984)</f>
        <v>0</v>
      </c>
      <c r="FU172" s="27"/>
      <c r="FV172" s="325">
        <f t="shared" si="285"/>
        <v>0</v>
      </c>
      <c r="FW172" s="325">
        <f t="shared" si="286"/>
        <v>0</v>
      </c>
      <c r="FX172" s="27"/>
      <c r="FY172" s="324">
        <f>SUMIF('Rekapitulasi Juni'!$U$804:$U$984,APS!$B172,'Rekapitulasi Juni'!$V$804:$V$984)</f>
        <v>0</v>
      </c>
      <c r="FZ172" s="324">
        <f>SUMIF('Rekapitulasi Juni'!$U$804:$U$984,APS!$B172,'Rekapitulasi Juni'!$W$804:$W$984)</f>
        <v>0</v>
      </c>
      <c r="GA172" s="27"/>
      <c r="GB172" s="325">
        <f t="shared" si="287"/>
        <v>0</v>
      </c>
      <c r="GC172" s="325">
        <f t="shared" si="288"/>
        <v>0</v>
      </c>
      <c r="GD172" s="27"/>
      <c r="GE172" s="324">
        <f>SUMIF('Rekapitulasi Juni'!$AL$804:$AL$984,APS!$B172,'Rekapitulasi Juni'!$AM$804:$AM$984)</f>
        <v>0</v>
      </c>
      <c r="GF172" s="324">
        <f>SUMIF('Rekapitulasi Juni'!$AL$804:$AL$984,APS!$B172,'Rekapitulasi Juni'!$AN$804:$AN$984)</f>
        <v>0</v>
      </c>
      <c r="GG172" s="27"/>
      <c r="GH172" s="325">
        <f t="shared" si="213"/>
        <v>0</v>
      </c>
      <c r="GI172" s="325">
        <f t="shared" si="214"/>
        <v>0</v>
      </c>
      <c r="GJ172" s="27"/>
      <c r="GK172" s="27"/>
      <c r="GL172" s="41">
        <f t="shared" si="289"/>
        <v>0</v>
      </c>
      <c r="GM172" s="41">
        <f t="shared" si="290"/>
        <v>0</v>
      </c>
      <c r="GN172" s="41">
        <f t="shared" si="291"/>
        <v>0</v>
      </c>
      <c r="GO172" s="41">
        <f t="shared" si="292"/>
        <v>0</v>
      </c>
      <c r="GP172" s="41">
        <f t="shared" si="293"/>
        <v>0</v>
      </c>
      <c r="GQ172" s="41">
        <f t="shared" si="294"/>
        <v>0</v>
      </c>
      <c r="GR172" s="180">
        <f t="shared" si="295"/>
        <v>0</v>
      </c>
      <c r="GS172" s="41">
        <f t="shared" si="215"/>
        <v>0</v>
      </c>
      <c r="GT172" s="41">
        <f t="shared" si="216"/>
        <v>0</v>
      </c>
      <c r="GU172" s="41">
        <f t="shared" si="217"/>
        <v>0</v>
      </c>
      <c r="GV172" s="41">
        <f t="shared" si="218"/>
        <v>0</v>
      </c>
      <c r="GW172" s="41">
        <f t="shared" si="219"/>
        <v>0</v>
      </c>
      <c r="GX172" s="41">
        <f t="shared" si="220"/>
        <v>0</v>
      </c>
      <c r="GY172" s="180">
        <f t="shared" si="221"/>
        <v>0</v>
      </c>
      <c r="GZ172" s="41">
        <v>155</v>
      </c>
      <c r="HA172" s="32"/>
      <c r="HB172" s="42">
        <f t="shared" si="296"/>
        <v>0</v>
      </c>
      <c r="HC172" s="44"/>
    </row>
    <row r="173" spans="1:211" ht="30" hidden="1" customHeight="1">
      <c r="A173" s="54" t="s">
        <v>355</v>
      </c>
      <c r="B173" s="56" t="s">
        <v>356</v>
      </c>
      <c r="C173" s="31" t="s">
        <v>333</v>
      </c>
      <c r="D173" s="31" t="s">
        <v>1257</v>
      </c>
      <c r="E173" s="31" t="s">
        <v>43</v>
      </c>
      <c r="F173" s="31" t="s">
        <v>152</v>
      </c>
      <c r="G173" s="33">
        <v>0</v>
      </c>
      <c r="H173" s="33">
        <v>0</v>
      </c>
      <c r="I173" s="33">
        <v>0</v>
      </c>
      <c r="J173" s="34">
        <f>IFERROR(VLOOKUP(A173,#REF!,3,0),0)</f>
        <v>0</v>
      </c>
      <c r="K173" s="34">
        <f t="shared" si="118"/>
        <v>0</v>
      </c>
      <c r="L173" s="34">
        <v>0</v>
      </c>
      <c r="M173" s="34">
        <v>0</v>
      </c>
      <c r="N173" s="35">
        <f t="shared" si="119"/>
        <v>0</v>
      </c>
      <c r="O173" s="35">
        <f t="shared" si="120"/>
        <v>0</v>
      </c>
      <c r="P173" s="36">
        <v>0</v>
      </c>
      <c r="Q173" s="36">
        <f t="shared" si="222"/>
        <v>0</v>
      </c>
      <c r="R173" s="36"/>
      <c r="S173" s="37">
        <f ca="1">SUMIF(ROP!$D$6:$H$65536,A173,ROP!$J$6:$J$65536)</f>
        <v>0</v>
      </c>
      <c r="T173" s="37">
        <f>SUMIF(HASIL!$B:$B,APS!$B173&amp;RIGHT(APS!T$9,2),HASIL!$I:$I)</f>
        <v>0</v>
      </c>
      <c r="U173" s="37">
        <f>SUMIF(HASIL!$B:$B,APS!$B173&amp;RIGHT(APS!U$9,2),HASIL!$I:$I)</f>
        <v>0</v>
      </c>
      <c r="V173" s="37">
        <f>SUMIF(HASIL!$B:$B,APS!$B173&amp;RIGHT(APS!V$9,2),HASIL!$I:$I)</f>
        <v>0</v>
      </c>
      <c r="W173" s="37">
        <f>SUMIF(HASIL!$B:$B,APS!$B173&amp;RIGHT(APS!W$9,2),HASIL!$I:$I)</f>
        <v>0</v>
      </c>
      <c r="X173" s="38">
        <f t="shared" si="121"/>
        <v>0</v>
      </c>
      <c r="Y173" s="38">
        <f t="shared" si="122"/>
        <v>0</v>
      </c>
      <c r="Z173" s="39">
        <f t="shared" si="297"/>
        <v>0</v>
      </c>
      <c r="AA173" s="39">
        <f t="shared" si="212"/>
        <v>0</v>
      </c>
      <c r="AB173" s="40">
        <f t="shared" si="298"/>
        <v>0</v>
      </c>
      <c r="AC173" s="27">
        <v>0</v>
      </c>
      <c r="AD173" s="27"/>
      <c r="AE173" s="27"/>
      <c r="AF173" s="27"/>
      <c r="AG173" s="27"/>
      <c r="AH173" s="27"/>
      <c r="AI173" s="324">
        <f>SUMIF('Rekapitulasi Juni'!$D$9:$D$192,APS!$B173,'Rekapitulasi Juni'!$E$9:$E$192)</f>
        <v>0</v>
      </c>
      <c r="AJ173" s="324">
        <f>SUMIF('Rekapitulasi Juni'!$D$9:$D$192,APS!$B173,'Rekapitulasi Juni'!$F$9:$F$192)</f>
        <v>0</v>
      </c>
      <c r="AK173" s="324">
        <f>SUMIF('Rekapitulasi Juni'!$D$9:$D$192,APS!$B173,'Rekapitulasi Juni'!$K$9:$K$192)</f>
        <v>0</v>
      </c>
      <c r="AL173" s="325">
        <f t="shared" si="223"/>
        <v>0</v>
      </c>
      <c r="AM173" s="325">
        <f t="shared" si="224"/>
        <v>0</v>
      </c>
      <c r="AN173" s="27"/>
      <c r="AO173" s="324">
        <f>SUMIF('Rekapitulasi Juni'!$U$9:$U$192,APS!$B173,'Rekapitulasi Juni'!$V$9:$V$192)</f>
        <v>0</v>
      </c>
      <c r="AP173" s="324">
        <f>SUMIF('Rekapitulasi Juni'!$U$9:$U$192,APS!$B173,'Rekapitulasi Juni'!$W$9:$W$192)</f>
        <v>0</v>
      </c>
      <c r="AQ173" s="27"/>
      <c r="AR173" s="325">
        <f t="shared" si="225"/>
        <v>0</v>
      </c>
      <c r="AS173" s="325">
        <f t="shared" si="226"/>
        <v>0</v>
      </c>
      <c r="AT173" s="27"/>
      <c r="AU173" s="324">
        <f>SUMIF('Rekapitulasi Juni'!$AL$9:$AL$192,APS!$B173,'Rekapitulasi Juni'!$AM$9:$AM$192)</f>
        <v>0</v>
      </c>
      <c r="AV173" s="324">
        <f>SUMIF('Rekapitulasi Juni'!$AL$9:$AL$192,APS!$B173,'Rekapitulasi Juni'!$AN$9:$AN$192)</f>
        <v>0</v>
      </c>
      <c r="AW173" s="27"/>
      <c r="AX173" s="325">
        <f t="shared" si="227"/>
        <v>0</v>
      </c>
      <c r="AY173" s="325">
        <f t="shared" si="228"/>
        <v>0</v>
      </c>
      <c r="AZ173" s="41">
        <f t="shared" si="229"/>
        <v>0</v>
      </c>
      <c r="BA173" s="41">
        <f t="shared" si="230"/>
        <v>0</v>
      </c>
      <c r="BB173" s="41">
        <f t="shared" si="231"/>
        <v>0</v>
      </c>
      <c r="BC173" s="41">
        <f t="shared" si="232"/>
        <v>0</v>
      </c>
      <c r="BD173" s="41">
        <f t="shared" si="233"/>
        <v>0</v>
      </c>
      <c r="BE173" s="41">
        <f t="shared" si="234"/>
        <v>0</v>
      </c>
      <c r="BF173" s="180">
        <f t="shared" si="235"/>
        <v>0</v>
      </c>
      <c r="BG173" s="27">
        <v>0</v>
      </c>
      <c r="BH173" s="27"/>
      <c r="BI173" s="324">
        <f>SUMIF('Rekapitulasi Juni'!$D$214:$D$393,APS!$B173,'Rekapitulasi Juni'!$E$214:$E$393)</f>
        <v>0</v>
      </c>
      <c r="BJ173" s="324">
        <f>SUMIF('Rekapitulasi Juni'!$D$214:$D$393,APS!$B173,'Rekapitulasi Juni'!$F$214:$F$393)</f>
        <v>0</v>
      </c>
      <c r="BK173" s="27"/>
      <c r="BL173" s="325">
        <f t="shared" si="236"/>
        <v>0</v>
      </c>
      <c r="BM173" s="325">
        <f t="shared" si="237"/>
        <v>0</v>
      </c>
      <c r="BN173" s="27"/>
      <c r="BO173" s="324">
        <f>SUMIF('Rekapitulasi Juni'!$U$214:$U$393,APS!$B173,'Rekapitulasi Juni'!$V$214:$V$393)</f>
        <v>0</v>
      </c>
      <c r="BP173" s="324">
        <f>SUMIF('Rekapitulasi Juni'!$U$214:$U$393,APS!$B173,'Rekapitulasi Juni'!$W$214:$W$393)</f>
        <v>0</v>
      </c>
      <c r="BQ173" s="27"/>
      <c r="BR173" s="325">
        <f t="shared" si="238"/>
        <v>0</v>
      </c>
      <c r="BS173" s="325">
        <f t="shared" si="239"/>
        <v>0</v>
      </c>
      <c r="BT173" s="27"/>
      <c r="BU173" s="324">
        <f>SUMIF('Rekapitulasi Juni'!$AL$214:$AL$393,APS!$B173,'Rekapitulasi Juni'!$AM$214:$AM$393)</f>
        <v>0</v>
      </c>
      <c r="BV173" s="324">
        <f>SUMIF('Rekapitulasi Juni'!$AL$214:$AL$393,APS!$B173,'Rekapitulasi Juni'!$AN$214:$AN$393)</f>
        <v>0</v>
      </c>
      <c r="BW173" s="27"/>
      <c r="BX173" s="325">
        <f t="shared" si="240"/>
        <v>0</v>
      </c>
      <c r="BY173" s="325">
        <f t="shared" si="241"/>
        <v>0</v>
      </c>
      <c r="BZ173" s="27"/>
      <c r="CA173" s="324">
        <f>SUMIF('Rekapitulasi Juni'!$BA$214:$BA$393,APS!$B173,'Rekapitulasi Juni'!$BB$214:$BB$393)</f>
        <v>0</v>
      </c>
      <c r="CB173" s="324">
        <f>SUMIF('Rekapitulasi Juni'!$BA$214:$BA$393,APS!$B173,'Rekapitulasi Juni'!$BC$214:$BC$393)</f>
        <v>0</v>
      </c>
      <c r="CC173" s="27"/>
      <c r="CD173" s="325">
        <f t="shared" si="242"/>
        <v>0</v>
      </c>
      <c r="CE173" s="325">
        <f t="shared" si="243"/>
        <v>0</v>
      </c>
      <c r="CF173" s="27"/>
      <c r="CG173" s="324">
        <f>SUMIF('Rekapitulasi Juni'!$BP$214:$BP$393,APS!$B173,'Rekapitulasi Juni'!$BQ$214:$BQ$393)</f>
        <v>0</v>
      </c>
      <c r="CH173" s="324">
        <f>SUMIF('Rekapitulasi Juni'!$BP$214:$BP$393,APS!$B173,'Rekapitulasi Juni'!$BR$214:$BR$393)</f>
        <v>0</v>
      </c>
      <c r="CI173" s="27"/>
      <c r="CJ173" s="325">
        <f t="shared" si="244"/>
        <v>0</v>
      </c>
      <c r="CK173" s="325">
        <f t="shared" si="245"/>
        <v>0</v>
      </c>
      <c r="CL173" s="41">
        <f t="shared" si="246"/>
        <v>0</v>
      </c>
      <c r="CM173" s="41">
        <f t="shared" si="247"/>
        <v>0</v>
      </c>
      <c r="CN173" s="41">
        <f t="shared" si="248"/>
        <v>0</v>
      </c>
      <c r="CO173" s="41">
        <f t="shared" si="249"/>
        <v>0</v>
      </c>
      <c r="CP173" s="41">
        <f t="shared" si="250"/>
        <v>0</v>
      </c>
      <c r="CQ173" s="41">
        <f t="shared" si="251"/>
        <v>0</v>
      </c>
      <c r="CR173" s="180">
        <f t="shared" si="252"/>
        <v>0</v>
      </c>
      <c r="CS173" s="27">
        <v>0</v>
      </c>
      <c r="CT173" s="27"/>
      <c r="CU173" s="324">
        <f>SUMIF('Rekapitulasi Juni'!$D$410:$D$588,APS!$B173,'Rekapitulasi Juni'!$E$410:$E$588)</f>
        <v>0</v>
      </c>
      <c r="CV173" s="324">
        <f>SUMIF('Rekapitulasi Juni'!$D$410:$D$588,APS!$B173,'Rekapitulasi Juni'!$F$410:$F$588)</f>
        <v>0</v>
      </c>
      <c r="CW173" s="27"/>
      <c r="CX173" s="325">
        <f t="shared" si="253"/>
        <v>0</v>
      </c>
      <c r="CY173" s="325">
        <f t="shared" si="254"/>
        <v>0</v>
      </c>
      <c r="CZ173" s="27"/>
      <c r="DA173" s="324">
        <f>SUMIF('Rekapitulasi Juni'!$U$410:$U$588,APS!$B173,'Rekapitulasi Juni'!$V$410:$V$588)</f>
        <v>0</v>
      </c>
      <c r="DB173" s="324">
        <f>SUMIF('Rekapitulasi Juni'!$U$410:$U$588,APS!$B173,'Rekapitulasi Juni'!$W$410:$W$588)</f>
        <v>0</v>
      </c>
      <c r="DC173" s="27"/>
      <c r="DD173" s="325">
        <f t="shared" si="255"/>
        <v>0</v>
      </c>
      <c r="DE173" s="325">
        <f t="shared" si="256"/>
        <v>0</v>
      </c>
      <c r="DF173" s="27"/>
      <c r="DG173" s="324">
        <f>SUMIF('Rekapitulasi Juni'!$AL$410:$AL$588,APS!$B173,'Rekapitulasi Juni'!$AM$410:$AM$588)</f>
        <v>0</v>
      </c>
      <c r="DH173" s="324">
        <f>SUMIF('Rekapitulasi Juni'!$AL$410:$AL$588,APS!$B173,'Rekapitulasi Juni'!$AN$410:$AN$588)</f>
        <v>0</v>
      </c>
      <c r="DI173" s="27"/>
      <c r="DJ173" s="325">
        <f t="shared" si="257"/>
        <v>0</v>
      </c>
      <c r="DK173" s="325">
        <f t="shared" si="258"/>
        <v>0</v>
      </c>
      <c r="DL173" s="27"/>
      <c r="DM173" s="324">
        <f>SUMIF('Rekapitulasi Juni'!$BA$410:$BA$588,APS!$B173,'Rekapitulasi Juni'!$BB$410:$BB$588)</f>
        <v>0</v>
      </c>
      <c r="DN173" s="324">
        <f>SUMIF('Rekapitulasi Juni'!$BA$410:$BA$588,APS!$B173,'Rekapitulasi Juni'!$BC$410:$BC$588)</f>
        <v>0</v>
      </c>
      <c r="DO173" s="324">
        <f>SUMIF('Rekapitulasi Juni'!$BA$410:$BA$588,APS!$B173,'Rekapitulasi Juni'!$BF$410:$BF$588)</f>
        <v>0</v>
      </c>
      <c r="DP173" s="325">
        <f t="shared" si="259"/>
        <v>0</v>
      </c>
      <c r="DQ173" s="325">
        <f t="shared" si="260"/>
        <v>0</v>
      </c>
      <c r="DR173" s="27"/>
      <c r="DS173" s="324">
        <f>SUMIF('Rekapitulasi Juni'!$BP$410:$BP$588,APS!$B173,'Rekapitulasi Juni'!$BQ$410:$BQ$588)</f>
        <v>0</v>
      </c>
      <c r="DT173" s="324">
        <f>SUMIF('Rekapitulasi Juni'!$BP$410:$BP$588,APS!$B173,'Rekapitulasi Juni'!$BR$410:$BR$588)</f>
        <v>0</v>
      </c>
      <c r="DU173" s="27"/>
      <c r="DV173" s="325">
        <f t="shared" si="261"/>
        <v>0</v>
      </c>
      <c r="DW173" s="325">
        <f t="shared" si="262"/>
        <v>0</v>
      </c>
      <c r="DX173" s="41">
        <f t="shared" si="263"/>
        <v>0</v>
      </c>
      <c r="DY173" s="41">
        <f t="shared" si="264"/>
        <v>0</v>
      </c>
      <c r="DZ173" s="41">
        <f t="shared" si="265"/>
        <v>0</v>
      </c>
      <c r="EA173" s="41">
        <f t="shared" si="266"/>
        <v>0</v>
      </c>
      <c r="EB173" s="41">
        <f t="shared" si="267"/>
        <v>0</v>
      </c>
      <c r="EC173" s="41">
        <f t="shared" si="268"/>
        <v>0</v>
      </c>
      <c r="ED173" s="180">
        <f t="shared" si="269"/>
        <v>0</v>
      </c>
      <c r="EE173" s="27">
        <v>0</v>
      </c>
      <c r="EF173" s="27"/>
      <c r="EG173" s="324">
        <f>SUMIF('Rekapitulasi Juni'!$D$608:$D$786,APS!$B173,'Rekapitulasi Juni'!$E$608:$E$786)</f>
        <v>0</v>
      </c>
      <c r="EH173" s="324">
        <f>SUMIF('Rekapitulasi Juni'!$D$608:$D$786,APS!$B173,'Rekapitulasi Juni'!$F$608:$F$786)</f>
        <v>0</v>
      </c>
      <c r="EI173" s="27"/>
      <c r="EJ173" s="325">
        <f t="shared" si="270"/>
        <v>0</v>
      </c>
      <c r="EK173" s="325">
        <f t="shared" si="271"/>
        <v>0</v>
      </c>
      <c r="EL173" s="27"/>
      <c r="EM173" s="324">
        <f>SUMIF('Rekapitulasi Juni'!$U$608:$U$786,APS!$B173,'Rekapitulasi Juni'!$V$608:$V$786)</f>
        <v>0</v>
      </c>
      <c r="EN173" s="324">
        <f>SUMIF('Rekapitulasi Juni'!$U$608:$U$786,APS!$B173,'Rekapitulasi Juni'!$W$608:$W$786)</f>
        <v>0</v>
      </c>
      <c r="EO173" s="27"/>
      <c r="EP173" s="325">
        <f t="shared" si="272"/>
        <v>0</v>
      </c>
      <c r="EQ173" s="325">
        <f t="shared" si="273"/>
        <v>0</v>
      </c>
      <c r="ER173" s="27"/>
      <c r="ES173" s="324">
        <f>SUMIF('Rekapitulasi Juni'!$AL$608:$AL$786,APS!$B173,'Rekapitulasi Juni'!$AM$608:$AM$786)</f>
        <v>0</v>
      </c>
      <c r="ET173" s="324">
        <f>SUMIF('Rekapitulasi Juni'!$AL$608:$AL$786,APS!$B173,'Rekapitulasi Juni'!$AN$608:$AN$786)</f>
        <v>0</v>
      </c>
      <c r="EU173" s="27"/>
      <c r="EV173" s="325">
        <f t="shared" si="274"/>
        <v>0</v>
      </c>
      <c r="EW173" s="325">
        <f t="shared" si="275"/>
        <v>0</v>
      </c>
      <c r="EX173" s="27"/>
      <c r="EY173" s="324">
        <f>SUMIF('Rekapitulasi Juni'!$BA$608:$BA$786,APS!$B173,'Rekapitulasi Juni'!$BB$608:$BB$786)</f>
        <v>0</v>
      </c>
      <c r="EZ173" s="324">
        <f>SUMIF('Rekapitulasi Juni'!$BA$608:$BA$786,APS!$B173,'Rekapitulasi Juni'!$BC$608:$BC$786)</f>
        <v>0</v>
      </c>
      <c r="FA173" s="324">
        <f>SUMIF('Rekapitulasi Juni'!$BA$608:$BA$786,APS!$B173,'Rekapitulasi Juni'!$BF$608:$BF$786)</f>
        <v>0</v>
      </c>
      <c r="FB173" s="325">
        <f t="shared" si="276"/>
        <v>0</v>
      </c>
      <c r="FC173" s="325">
        <f t="shared" si="277"/>
        <v>0</v>
      </c>
      <c r="FD173" s="27"/>
      <c r="FE173" s="27"/>
      <c r="FF173" s="27"/>
      <c r="FG173" s="27"/>
      <c r="FH173" s="27"/>
      <c r="FI173" s="27"/>
      <c r="FJ173" s="41">
        <f t="shared" si="278"/>
        <v>0</v>
      </c>
      <c r="FK173" s="41">
        <f t="shared" si="279"/>
        <v>0</v>
      </c>
      <c r="FL173" s="41">
        <f t="shared" si="280"/>
        <v>0</v>
      </c>
      <c r="FM173" s="41">
        <f t="shared" si="281"/>
        <v>0</v>
      </c>
      <c r="FN173" s="41">
        <f t="shared" si="282"/>
        <v>0</v>
      </c>
      <c r="FO173" s="41">
        <f t="shared" si="283"/>
        <v>0</v>
      </c>
      <c r="FP173" s="180">
        <f t="shared" si="284"/>
        <v>0</v>
      </c>
      <c r="FQ173" s="27"/>
      <c r="FR173" s="27"/>
      <c r="FS173" s="324">
        <f>SUMIF('Rekapitulasi Juni'!$D$804:$D$984,APS!$B173,'Rekapitulasi Juni'!$E$804:$E$984)</f>
        <v>0</v>
      </c>
      <c r="FT173" s="324">
        <f>SUMIF('Rekapitulasi Juni'!$D$804:$D$984,APS!$B173,'Rekapitulasi Juni'!$F$804:$F$984)</f>
        <v>0</v>
      </c>
      <c r="FU173" s="27"/>
      <c r="FV173" s="325">
        <f t="shared" si="285"/>
        <v>0</v>
      </c>
      <c r="FW173" s="325">
        <f t="shared" si="286"/>
        <v>0</v>
      </c>
      <c r="FX173" s="27"/>
      <c r="FY173" s="324">
        <f>SUMIF('Rekapitulasi Juni'!$U$804:$U$984,APS!$B173,'Rekapitulasi Juni'!$V$804:$V$984)</f>
        <v>0</v>
      </c>
      <c r="FZ173" s="324">
        <f>SUMIF('Rekapitulasi Juni'!$U$804:$U$984,APS!$B173,'Rekapitulasi Juni'!$W$804:$W$984)</f>
        <v>0</v>
      </c>
      <c r="GA173" s="27"/>
      <c r="GB173" s="325">
        <f t="shared" si="287"/>
        <v>0</v>
      </c>
      <c r="GC173" s="325">
        <f t="shared" si="288"/>
        <v>0</v>
      </c>
      <c r="GD173" s="27"/>
      <c r="GE173" s="324">
        <f>SUMIF('Rekapitulasi Juni'!$AL$804:$AL$984,APS!$B173,'Rekapitulasi Juni'!$AM$804:$AM$984)</f>
        <v>0</v>
      </c>
      <c r="GF173" s="324">
        <f>SUMIF('Rekapitulasi Juni'!$AL$804:$AL$984,APS!$B173,'Rekapitulasi Juni'!$AN$804:$AN$984)</f>
        <v>0</v>
      </c>
      <c r="GG173" s="27"/>
      <c r="GH173" s="325">
        <f t="shared" si="213"/>
        <v>0</v>
      </c>
      <c r="GI173" s="325">
        <f t="shared" si="214"/>
        <v>0</v>
      </c>
      <c r="GJ173" s="27"/>
      <c r="GK173" s="27"/>
      <c r="GL173" s="41">
        <f t="shared" si="289"/>
        <v>0</v>
      </c>
      <c r="GM173" s="41">
        <f t="shared" si="290"/>
        <v>0</v>
      </c>
      <c r="GN173" s="41">
        <f t="shared" si="291"/>
        <v>0</v>
      </c>
      <c r="GO173" s="41">
        <f t="shared" si="292"/>
        <v>0</v>
      </c>
      <c r="GP173" s="41">
        <f t="shared" si="293"/>
        <v>0</v>
      </c>
      <c r="GQ173" s="41">
        <f t="shared" si="294"/>
        <v>0</v>
      </c>
      <c r="GR173" s="180">
        <f t="shared" si="295"/>
        <v>0</v>
      </c>
      <c r="GS173" s="41">
        <f t="shared" si="215"/>
        <v>0</v>
      </c>
      <c r="GT173" s="41">
        <f t="shared" si="216"/>
        <v>0</v>
      </c>
      <c r="GU173" s="41">
        <f t="shared" si="217"/>
        <v>0</v>
      </c>
      <c r="GV173" s="41">
        <f t="shared" si="218"/>
        <v>0</v>
      </c>
      <c r="GW173" s="41">
        <f t="shared" si="219"/>
        <v>0</v>
      </c>
      <c r="GX173" s="41">
        <f t="shared" si="220"/>
        <v>0</v>
      </c>
      <c r="GY173" s="180">
        <f t="shared" si="221"/>
        <v>0</v>
      </c>
      <c r="GZ173" s="41">
        <v>156</v>
      </c>
      <c r="HA173" s="32"/>
      <c r="HB173" s="42">
        <f t="shared" ref="HB173:HB204" si="299">J173+M173+P173-G173</f>
        <v>0</v>
      </c>
      <c r="HC173" s="44"/>
    </row>
    <row r="174" spans="1:211" ht="15" hidden="1" customHeight="1">
      <c r="A174" s="54" t="s">
        <v>357</v>
      </c>
      <c r="B174" s="56" t="s">
        <v>358</v>
      </c>
      <c r="C174" s="31" t="s">
        <v>333</v>
      </c>
      <c r="D174" s="31" t="s">
        <v>1257</v>
      </c>
      <c r="E174" s="31" t="s">
        <v>43</v>
      </c>
      <c r="F174" s="31" t="s">
        <v>152</v>
      </c>
      <c r="G174" s="33">
        <v>0</v>
      </c>
      <c r="H174" s="33">
        <v>0</v>
      </c>
      <c r="I174" s="33">
        <v>0</v>
      </c>
      <c r="J174" s="34">
        <f>IFERROR(VLOOKUP(A174,#REF!,3,0),0)</f>
        <v>0</v>
      </c>
      <c r="K174" s="34">
        <f t="shared" si="118"/>
        <v>0</v>
      </c>
      <c r="L174" s="34">
        <v>0</v>
      </c>
      <c r="M174" s="34">
        <v>0</v>
      </c>
      <c r="N174" s="35">
        <f t="shared" si="119"/>
        <v>0</v>
      </c>
      <c r="O174" s="35">
        <f t="shared" si="120"/>
        <v>0</v>
      </c>
      <c r="P174" s="36">
        <v>0</v>
      </c>
      <c r="Q174" s="36">
        <f t="shared" si="222"/>
        <v>0</v>
      </c>
      <c r="R174" s="36"/>
      <c r="S174" s="37">
        <f ca="1">SUMIF(ROP!$D$6:$H$65536,A174,ROP!$J$6:$J$65536)</f>
        <v>0</v>
      </c>
      <c r="T174" s="37">
        <f>SUMIF(HASIL!$B:$B,APS!$B174&amp;RIGHT(APS!T$9,2),HASIL!$I:$I)</f>
        <v>0</v>
      </c>
      <c r="U174" s="37">
        <f>SUMIF(HASIL!$B:$B,APS!$B174&amp;RIGHT(APS!U$9,2),HASIL!$I:$I)</f>
        <v>0</v>
      </c>
      <c r="V174" s="37">
        <f>SUMIF(HASIL!$B:$B,APS!$B174&amp;RIGHT(APS!V$9,2),HASIL!$I:$I)</f>
        <v>0</v>
      </c>
      <c r="W174" s="37">
        <f>SUMIF(HASIL!$B:$B,APS!$B174&amp;RIGHT(APS!W$9,2),HASIL!$I:$I)</f>
        <v>0</v>
      </c>
      <c r="X174" s="38">
        <f t="shared" si="121"/>
        <v>0</v>
      </c>
      <c r="Y174" s="38">
        <f t="shared" si="122"/>
        <v>0</v>
      </c>
      <c r="Z174" s="39">
        <f t="shared" si="297"/>
        <v>0</v>
      </c>
      <c r="AA174" s="39">
        <f t="shared" si="212"/>
        <v>0</v>
      </c>
      <c r="AB174" s="40">
        <f t="shared" si="298"/>
        <v>0</v>
      </c>
      <c r="AC174" s="27">
        <v>0</v>
      </c>
      <c r="AD174" s="27"/>
      <c r="AE174" s="27"/>
      <c r="AF174" s="27"/>
      <c r="AG174" s="27"/>
      <c r="AH174" s="27"/>
      <c r="AI174" s="324">
        <f>SUMIF('Rekapitulasi Juni'!$D$9:$D$192,APS!$B174,'Rekapitulasi Juni'!$E$9:$E$192)</f>
        <v>0</v>
      </c>
      <c r="AJ174" s="324">
        <f>SUMIF('Rekapitulasi Juni'!$D$9:$D$192,APS!$B174,'Rekapitulasi Juni'!$F$9:$F$192)</f>
        <v>0</v>
      </c>
      <c r="AK174" s="324">
        <f>SUMIF('Rekapitulasi Juni'!$D$9:$D$192,APS!$B174,'Rekapitulasi Juni'!$K$9:$K$192)</f>
        <v>0</v>
      </c>
      <c r="AL174" s="325">
        <f t="shared" si="223"/>
        <v>0</v>
      </c>
      <c r="AM174" s="325">
        <f t="shared" si="224"/>
        <v>0</v>
      </c>
      <c r="AN174" s="27"/>
      <c r="AO174" s="324">
        <f>SUMIF('Rekapitulasi Juni'!$U$9:$U$192,APS!$B174,'Rekapitulasi Juni'!$V$9:$V$192)</f>
        <v>0</v>
      </c>
      <c r="AP174" s="324">
        <f>SUMIF('Rekapitulasi Juni'!$U$9:$U$192,APS!$B174,'Rekapitulasi Juni'!$W$9:$W$192)</f>
        <v>0</v>
      </c>
      <c r="AQ174" s="27"/>
      <c r="AR174" s="325">
        <f t="shared" si="225"/>
        <v>0</v>
      </c>
      <c r="AS174" s="325">
        <f t="shared" si="226"/>
        <v>0</v>
      </c>
      <c r="AT174" s="27"/>
      <c r="AU174" s="324">
        <f>SUMIF('Rekapitulasi Juni'!$AL$9:$AL$192,APS!$B174,'Rekapitulasi Juni'!$AM$9:$AM$192)</f>
        <v>0</v>
      </c>
      <c r="AV174" s="324">
        <f>SUMIF('Rekapitulasi Juni'!$AL$9:$AL$192,APS!$B174,'Rekapitulasi Juni'!$AN$9:$AN$192)</f>
        <v>0</v>
      </c>
      <c r="AW174" s="27"/>
      <c r="AX174" s="325">
        <f t="shared" si="227"/>
        <v>0</v>
      </c>
      <c r="AY174" s="325">
        <f t="shared" si="228"/>
        <v>0</v>
      </c>
      <c r="AZ174" s="41">
        <f t="shared" si="229"/>
        <v>0</v>
      </c>
      <c r="BA174" s="41">
        <f t="shared" si="230"/>
        <v>0</v>
      </c>
      <c r="BB174" s="41">
        <f t="shared" si="231"/>
        <v>0</v>
      </c>
      <c r="BC174" s="41">
        <f t="shared" si="232"/>
        <v>0</v>
      </c>
      <c r="BD174" s="41">
        <f t="shared" si="233"/>
        <v>0</v>
      </c>
      <c r="BE174" s="41">
        <f t="shared" si="234"/>
        <v>0</v>
      </c>
      <c r="BF174" s="180">
        <f t="shared" si="235"/>
        <v>0</v>
      </c>
      <c r="BG174" s="27">
        <v>0</v>
      </c>
      <c r="BH174" s="27"/>
      <c r="BI174" s="324">
        <f>SUMIF('Rekapitulasi Juni'!$D$214:$D$393,APS!$B174,'Rekapitulasi Juni'!$E$214:$E$393)</f>
        <v>0</v>
      </c>
      <c r="BJ174" s="324">
        <f>SUMIF('Rekapitulasi Juni'!$D$214:$D$393,APS!$B174,'Rekapitulasi Juni'!$F$214:$F$393)</f>
        <v>0</v>
      </c>
      <c r="BK174" s="27"/>
      <c r="BL174" s="325">
        <f t="shared" si="236"/>
        <v>0</v>
      </c>
      <c r="BM174" s="325">
        <f t="shared" si="237"/>
        <v>0</v>
      </c>
      <c r="BN174" s="27"/>
      <c r="BO174" s="324">
        <f>SUMIF('Rekapitulasi Juni'!$U$214:$U$393,APS!$B174,'Rekapitulasi Juni'!$V$214:$V$393)</f>
        <v>0</v>
      </c>
      <c r="BP174" s="324">
        <f>SUMIF('Rekapitulasi Juni'!$U$214:$U$393,APS!$B174,'Rekapitulasi Juni'!$W$214:$W$393)</f>
        <v>0</v>
      </c>
      <c r="BQ174" s="27"/>
      <c r="BR174" s="325">
        <f t="shared" si="238"/>
        <v>0</v>
      </c>
      <c r="BS174" s="325">
        <f t="shared" si="239"/>
        <v>0</v>
      </c>
      <c r="BT174" s="27"/>
      <c r="BU174" s="324">
        <f>SUMIF('Rekapitulasi Juni'!$AL$214:$AL$393,APS!$B174,'Rekapitulasi Juni'!$AM$214:$AM$393)</f>
        <v>0</v>
      </c>
      <c r="BV174" s="324">
        <f>SUMIF('Rekapitulasi Juni'!$AL$214:$AL$393,APS!$B174,'Rekapitulasi Juni'!$AN$214:$AN$393)</f>
        <v>0</v>
      </c>
      <c r="BW174" s="27"/>
      <c r="BX174" s="325">
        <f t="shared" si="240"/>
        <v>0</v>
      </c>
      <c r="BY174" s="325">
        <f t="shared" si="241"/>
        <v>0</v>
      </c>
      <c r="BZ174" s="27"/>
      <c r="CA174" s="324">
        <f>SUMIF('Rekapitulasi Juni'!$BA$214:$BA$393,APS!$B174,'Rekapitulasi Juni'!$BB$214:$BB$393)</f>
        <v>0</v>
      </c>
      <c r="CB174" s="324">
        <f>SUMIF('Rekapitulasi Juni'!$BA$214:$BA$393,APS!$B174,'Rekapitulasi Juni'!$BC$214:$BC$393)</f>
        <v>0</v>
      </c>
      <c r="CC174" s="27"/>
      <c r="CD174" s="325">
        <f t="shared" si="242"/>
        <v>0</v>
      </c>
      <c r="CE174" s="325">
        <f t="shared" si="243"/>
        <v>0</v>
      </c>
      <c r="CF174" s="27"/>
      <c r="CG174" s="324">
        <f>SUMIF('Rekapitulasi Juni'!$BP$214:$BP$393,APS!$B174,'Rekapitulasi Juni'!$BQ$214:$BQ$393)</f>
        <v>0</v>
      </c>
      <c r="CH174" s="324">
        <f>SUMIF('Rekapitulasi Juni'!$BP$214:$BP$393,APS!$B174,'Rekapitulasi Juni'!$BR$214:$BR$393)</f>
        <v>0</v>
      </c>
      <c r="CI174" s="27"/>
      <c r="CJ174" s="325">
        <f t="shared" si="244"/>
        <v>0</v>
      </c>
      <c r="CK174" s="325">
        <f t="shared" si="245"/>
        <v>0</v>
      </c>
      <c r="CL174" s="41">
        <f t="shared" si="246"/>
        <v>0</v>
      </c>
      <c r="CM174" s="41">
        <f t="shared" si="247"/>
        <v>0</v>
      </c>
      <c r="CN174" s="41">
        <f t="shared" si="248"/>
        <v>0</v>
      </c>
      <c r="CO174" s="41">
        <f t="shared" si="249"/>
        <v>0</v>
      </c>
      <c r="CP174" s="41">
        <f t="shared" si="250"/>
        <v>0</v>
      </c>
      <c r="CQ174" s="41">
        <f t="shared" si="251"/>
        <v>0</v>
      </c>
      <c r="CR174" s="180">
        <f t="shared" si="252"/>
        <v>0</v>
      </c>
      <c r="CS174" s="27">
        <v>0</v>
      </c>
      <c r="CT174" s="27"/>
      <c r="CU174" s="324">
        <f>SUMIF('Rekapitulasi Juni'!$D$410:$D$588,APS!$B174,'Rekapitulasi Juni'!$E$410:$E$588)</f>
        <v>0</v>
      </c>
      <c r="CV174" s="324">
        <f>SUMIF('Rekapitulasi Juni'!$D$410:$D$588,APS!$B174,'Rekapitulasi Juni'!$F$410:$F$588)</f>
        <v>0</v>
      </c>
      <c r="CW174" s="27"/>
      <c r="CX174" s="325">
        <f t="shared" si="253"/>
        <v>0</v>
      </c>
      <c r="CY174" s="325">
        <f t="shared" si="254"/>
        <v>0</v>
      </c>
      <c r="CZ174" s="27"/>
      <c r="DA174" s="324">
        <f>SUMIF('Rekapitulasi Juni'!$U$410:$U$588,APS!$B174,'Rekapitulasi Juni'!$V$410:$V$588)</f>
        <v>0</v>
      </c>
      <c r="DB174" s="324">
        <f>SUMIF('Rekapitulasi Juni'!$U$410:$U$588,APS!$B174,'Rekapitulasi Juni'!$W$410:$W$588)</f>
        <v>0</v>
      </c>
      <c r="DC174" s="27"/>
      <c r="DD174" s="325">
        <f t="shared" si="255"/>
        <v>0</v>
      </c>
      <c r="DE174" s="325">
        <f t="shared" si="256"/>
        <v>0</v>
      </c>
      <c r="DF174" s="27"/>
      <c r="DG174" s="324">
        <f>SUMIF('Rekapitulasi Juni'!$AL$410:$AL$588,APS!$B174,'Rekapitulasi Juni'!$AM$410:$AM$588)</f>
        <v>0</v>
      </c>
      <c r="DH174" s="324">
        <f>SUMIF('Rekapitulasi Juni'!$AL$410:$AL$588,APS!$B174,'Rekapitulasi Juni'!$AN$410:$AN$588)</f>
        <v>0</v>
      </c>
      <c r="DI174" s="27"/>
      <c r="DJ174" s="325">
        <f t="shared" si="257"/>
        <v>0</v>
      </c>
      <c r="DK174" s="325">
        <f t="shared" si="258"/>
        <v>0</v>
      </c>
      <c r="DL174" s="27"/>
      <c r="DM174" s="324">
        <f>SUMIF('Rekapitulasi Juni'!$BA$410:$BA$588,APS!$B174,'Rekapitulasi Juni'!$BB$410:$BB$588)</f>
        <v>0</v>
      </c>
      <c r="DN174" s="324">
        <f>SUMIF('Rekapitulasi Juni'!$BA$410:$BA$588,APS!$B174,'Rekapitulasi Juni'!$BC$410:$BC$588)</f>
        <v>0</v>
      </c>
      <c r="DO174" s="324">
        <f>SUMIF('Rekapitulasi Juni'!$BA$410:$BA$588,APS!$B174,'Rekapitulasi Juni'!$BF$410:$BF$588)</f>
        <v>0</v>
      </c>
      <c r="DP174" s="325">
        <f t="shared" si="259"/>
        <v>0</v>
      </c>
      <c r="DQ174" s="325">
        <f t="shared" si="260"/>
        <v>0</v>
      </c>
      <c r="DR174" s="27"/>
      <c r="DS174" s="324">
        <f>SUMIF('Rekapitulasi Juni'!$BP$410:$BP$588,APS!$B174,'Rekapitulasi Juni'!$BQ$410:$BQ$588)</f>
        <v>0</v>
      </c>
      <c r="DT174" s="324">
        <f>SUMIF('Rekapitulasi Juni'!$BP$410:$BP$588,APS!$B174,'Rekapitulasi Juni'!$BR$410:$BR$588)</f>
        <v>0</v>
      </c>
      <c r="DU174" s="27"/>
      <c r="DV174" s="325">
        <f t="shared" si="261"/>
        <v>0</v>
      </c>
      <c r="DW174" s="325">
        <f t="shared" si="262"/>
        <v>0</v>
      </c>
      <c r="DX174" s="41">
        <f t="shared" si="263"/>
        <v>0</v>
      </c>
      <c r="DY174" s="41">
        <f t="shared" si="264"/>
        <v>0</v>
      </c>
      <c r="DZ174" s="41">
        <f t="shared" si="265"/>
        <v>0</v>
      </c>
      <c r="EA174" s="41">
        <f t="shared" si="266"/>
        <v>0</v>
      </c>
      <c r="EB174" s="41">
        <f t="shared" si="267"/>
        <v>0</v>
      </c>
      <c r="EC174" s="41">
        <f t="shared" si="268"/>
        <v>0</v>
      </c>
      <c r="ED174" s="180">
        <f t="shared" si="269"/>
        <v>0</v>
      </c>
      <c r="EE174" s="27">
        <v>0</v>
      </c>
      <c r="EF174" s="27"/>
      <c r="EG174" s="324">
        <f>SUMIF('Rekapitulasi Juni'!$D$608:$D$786,APS!$B174,'Rekapitulasi Juni'!$E$608:$E$786)</f>
        <v>0</v>
      </c>
      <c r="EH174" s="324">
        <f>SUMIF('Rekapitulasi Juni'!$D$608:$D$786,APS!$B174,'Rekapitulasi Juni'!$F$608:$F$786)</f>
        <v>0</v>
      </c>
      <c r="EI174" s="27"/>
      <c r="EJ174" s="325">
        <f t="shared" si="270"/>
        <v>0</v>
      </c>
      <c r="EK174" s="325">
        <f t="shared" si="271"/>
        <v>0</v>
      </c>
      <c r="EL174" s="27"/>
      <c r="EM174" s="324">
        <f>SUMIF('Rekapitulasi Juni'!$U$608:$U$786,APS!$B174,'Rekapitulasi Juni'!$V$608:$V$786)</f>
        <v>0</v>
      </c>
      <c r="EN174" s="324">
        <f>SUMIF('Rekapitulasi Juni'!$U$608:$U$786,APS!$B174,'Rekapitulasi Juni'!$W$608:$W$786)</f>
        <v>0</v>
      </c>
      <c r="EO174" s="27"/>
      <c r="EP174" s="325">
        <f t="shared" si="272"/>
        <v>0</v>
      </c>
      <c r="EQ174" s="325">
        <f t="shared" si="273"/>
        <v>0</v>
      </c>
      <c r="ER174" s="27"/>
      <c r="ES174" s="324">
        <f>SUMIF('Rekapitulasi Juni'!$AL$608:$AL$786,APS!$B174,'Rekapitulasi Juni'!$AM$608:$AM$786)</f>
        <v>0</v>
      </c>
      <c r="ET174" s="324">
        <f>SUMIF('Rekapitulasi Juni'!$AL$608:$AL$786,APS!$B174,'Rekapitulasi Juni'!$AN$608:$AN$786)</f>
        <v>0</v>
      </c>
      <c r="EU174" s="27"/>
      <c r="EV174" s="325">
        <f t="shared" si="274"/>
        <v>0</v>
      </c>
      <c r="EW174" s="325">
        <f t="shared" si="275"/>
        <v>0</v>
      </c>
      <c r="EX174" s="27"/>
      <c r="EY174" s="324">
        <f>SUMIF('Rekapitulasi Juni'!$BA$608:$BA$786,APS!$B174,'Rekapitulasi Juni'!$BB$608:$BB$786)</f>
        <v>0</v>
      </c>
      <c r="EZ174" s="324">
        <f>SUMIF('Rekapitulasi Juni'!$BA$608:$BA$786,APS!$B174,'Rekapitulasi Juni'!$BC$608:$BC$786)</f>
        <v>0</v>
      </c>
      <c r="FA174" s="324">
        <f>SUMIF('Rekapitulasi Juni'!$BA$608:$BA$786,APS!$B174,'Rekapitulasi Juni'!$BF$608:$BF$786)</f>
        <v>0</v>
      </c>
      <c r="FB174" s="325">
        <f t="shared" si="276"/>
        <v>0</v>
      </c>
      <c r="FC174" s="325">
        <f t="shared" si="277"/>
        <v>0</v>
      </c>
      <c r="FD174" s="27"/>
      <c r="FE174" s="27"/>
      <c r="FF174" s="27"/>
      <c r="FG174" s="27"/>
      <c r="FH174" s="27"/>
      <c r="FI174" s="27"/>
      <c r="FJ174" s="41">
        <f t="shared" si="278"/>
        <v>0</v>
      </c>
      <c r="FK174" s="41">
        <f t="shared" si="279"/>
        <v>0</v>
      </c>
      <c r="FL174" s="41">
        <f t="shared" si="280"/>
        <v>0</v>
      </c>
      <c r="FM174" s="41">
        <f t="shared" si="281"/>
        <v>0</v>
      </c>
      <c r="FN174" s="41">
        <f t="shared" si="282"/>
        <v>0</v>
      </c>
      <c r="FO174" s="41">
        <f t="shared" si="283"/>
        <v>0</v>
      </c>
      <c r="FP174" s="180">
        <f t="shared" si="284"/>
        <v>0</v>
      </c>
      <c r="FQ174" s="27"/>
      <c r="FR174" s="27"/>
      <c r="FS174" s="324">
        <f>SUMIF('Rekapitulasi Juni'!$D$804:$D$984,APS!$B174,'Rekapitulasi Juni'!$E$804:$E$984)</f>
        <v>0</v>
      </c>
      <c r="FT174" s="324">
        <f>SUMIF('Rekapitulasi Juni'!$D$804:$D$984,APS!$B174,'Rekapitulasi Juni'!$F$804:$F$984)</f>
        <v>0</v>
      </c>
      <c r="FU174" s="27"/>
      <c r="FV174" s="325">
        <f t="shared" si="285"/>
        <v>0</v>
      </c>
      <c r="FW174" s="325">
        <f t="shared" si="286"/>
        <v>0</v>
      </c>
      <c r="FX174" s="27"/>
      <c r="FY174" s="324">
        <f>SUMIF('Rekapitulasi Juni'!$U$804:$U$984,APS!$B174,'Rekapitulasi Juni'!$V$804:$V$984)</f>
        <v>0</v>
      </c>
      <c r="FZ174" s="324">
        <f>SUMIF('Rekapitulasi Juni'!$U$804:$U$984,APS!$B174,'Rekapitulasi Juni'!$W$804:$W$984)</f>
        <v>0</v>
      </c>
      <c r="GA174" s="27"/>
      <c r="GB174" s="325">
        <f t="shared" si="287"/>
        <v>0</v>
      </c>
      <c r="GC174" s="325">
        <f t="shared" si="288"/>
        <v>0</v>
      </c>
      <c r="GD174" s="27"/>
      <c r="GE174" s="324">
        <f>SUMIF('Rekapitulasi Juni'!$AL$804:$AL$984,APS!$B174,'Rekapitulasi Juni'!$AM$804:$AM$984)</f>
        <v>0</v>
      </c>
      <c r="GF174" s="324">
        <f>SUMIF('Rekapitulasi Juni'!$AL$804:$AL$984,APS!$B174,'Rekapitulasi Juni'!$AN$804:$AN$984)</f>
        <v>0</v>
      </c>
      <c r="GG174" s="27"/>
      <c r="GH174" s="325">
        <f t="shared" si="213"/>
        <v>0</v>
      </c>
      <c r="GI174" s="325">
        <f t="shared" si="214"/>
        <v>0</v>
      </c>
      <c r="GJ174" s="27"/>
      <c r="GK174" s="27"/>
      <c r="GL174" s="41">
        <f t="shared" si="289"/>
        <v>0</v>
      </c>
      <c r="GM174" s="41">
        <f t="shared" si="290"/>
        <v>0</v>
      </c>
      <c r="GN174" s="41">
        <f t="shared" si="291"/>
        <v>0</v>
      </c>
      <c r="GO174" s="41">
        <f t="shared" si="292"/>
        <v>0</v>
      </c>
      <c r="GP174" s="41">
        <f t="shared" si="293"/>
        <v>0</v>
      </c>
      <c r="GQ174" s="41">
        <f t="shared" si="294"/>
        <v>0</v>
      </c>
      <c r="GR174" s="180">
        <f t="shared" si="295"/>
        <v>0</v>
      </c>
      <c r="GS174" s="41">
        <f t="shared" si="215"/>
        <v>0</v>
      </c>
      <c r="GT174" s="41">
        <f t="shared" si="216"/>
        <v>0</v>
      </c>
      <c r="GU174" s="41">
        <f t="shared" si="217"/>
        <v>0</v>
      </c>
      <c r="GV174" s="41">
        <f t="shared" si="218"/>
        <v>0</v>
      </c>
      <c r="GW174" s="41">
        <f t="shared" si="219"/>
        <v>0</v>
      </c>
      <c r="GX174" s="41">
        <f t="shared" si="220"/>
        <v>0</v>
      </c>
      <c r="GY174" s="180">
        <f t="shared" si="221"/>
        <v>0</v>
      </c>
      <c r="GZ174" s="41">
        <v>157</v>
      </c>
      <c r="HA174" s="32"/>
      <c r="HB174" s="42">
        <f t="shared" si="299"/>
        <v>0</v>
      </c>
      <c r="HC174" s="44"/>
    </row>
    <row r="175" spans="1:211" ht="15" hidden="1" customHeight="1">
      <c r="A175" s="55" t="s">
        <v>359</v>
      </c>
      <c r="B175" s="56" t="s">
        <v>360</v>
      </c>
      <c r="C175" s="31" t="s">
        <v>333</v>
      </c>
      <c r="D175" s="31" t="s">
        <v>1257</v>
      </c>
      <c r="E175" s="31" t="s">
        <v>43</v>
      </c>
      <c r="F175" s="31" t="s">
        <v>152</v>
      </c>
      <c r="G175" s="33">
        <v>0</v>
      </c>
      <c r="H175" s="33">
        <v>0</v>
      </c>
      <c r="I175" s="33">
        <v>0</v>
      </c>
      <c r="J175" s="34">
        <f>IFERROR(VLOOKUP(A175,#REF!,3,0),0)</f>
        <v>0</v>
      </c>
      <c r="K175" s="34">
        <f t="shared" si="118"/>
        <v>0</v>
      </c>
      <c r="L175" s="34">
        <v>0</v>
      </c>
      <c r="M175" s="34">
        <v>0</v>
      </c>
      <c r="N175" s="35">
        <f t="shared" si="119"/>
        <v>0</v>
      </c>
      <c r="O175" s="35">
        <f t="shared" si="120"/>
        <v>0</v>
      </c>
      <c r="P175" s="36">
        <v>0</v>
      </c>
      <c r="Q175" s="36">
        <f t="shared" si="222"/>
        <v>0</v>
      </c>
      <c r="R175" s="36"/>
      <c r="S175" s="37">
        <f ca="1">SUMIF(ROP!$D$6:$H$65536,A175,ROP!$J$6:$J$65536)</f>
        <v>0</v>
      </c>
      <c r="T175" s="37">
        <f>SUMIF(HASIL!$B:$B,APS!$B175&amp;RIGHT(APS!T$9,2),HASIL!$I:$I)</f>
        <v>0</v>
      </c>
      <c r="U175" s="37">
        <f>SUMIF(HASIL!$B:$B,APS!$B175&amp;RIGHT(APS!U$9,2),HASIL!$I:$I)</f>
        <v>0</v>
      </c>
      <c r="V175" s="37">
        <f>SUMIF(HASIL!$B:$B,APS!$B175&amp;RIGHT(APS!V$9,2),HASIL!$I:$I)</f>
        <v>0</v>
      </c>
      <c r="W175" s="37">
        <f>SUMIF(HASIL!$B:$B,APS!$B175&amp;RIGHT(APS!W$9,2),HASIL!$I:$I)</f>
        <v>0</v>
      </c>
      <c r="X175" s="38">
        <f t="shared" si="121"/>
        <v>0</v>
      </c>
      <c r="Y175" s="38">
        <f t="shared" si="122"/>
        <v>0</v>
      </c>
      <c r="Z175" s="39">
        <f t="shared" si="297"/>
        <v>0</v>
      </c>
      <c r="AA175" s="39">
        <f t="shared" si="212"/>
        <v>0</v>
      </c>
      <c r="AB175" s="40">
        <f t="shared" si="298"/>
        <v>0</v>
      </c>
      <c r="AC175" s="27">
        <v>0</v>
      </c>
      <c r="AD175" s="27"/>
      <c r="AE175" s="27"/>
      <c r="AF175" s="27"/>
      <c r="AG175" s="27"/>
      <c r="AH175" s="27"/>
      <c r="AI175" s="324">
        <f>SUMIF('Rekapitulasi Juni'!$D$9:$D$192,APS!$B175,'Rekapitulasi Juni'!$E$9:$E$192)</f>
        <v>0</v>
      </c>
      <c r="AJ175" s="324">
        <f>SUMIF('Rekapitulasi Juni'!$D$9:$D$192,APS!$B175,'Rekapitulasi Juni'!$F$9:$F$192)</f>
        <v>0</v>
      </c>
      <c r="AK175" s="324">
        <f>SUMIF('Rekapitulasi Juni'!$D$9:$D$192,APS!$B175,'Rekapitulasi Juni'!$K$9:$K$192)</f>
        <v>0</v>
      </c>
      <c r="AL175" s="325">
        <f t="shared" si="223"/>
        <v>0</v>
      </c>
      <c r="AM175" s="325">
        <f t="shared" si="224"/>
        <v>0</v>
      </c>
      <c r="AN175" s="27"/>
      <c r="AO175" s="324">
        <f>SUMIF('Rekapitulasi Juni'!$U$9:$U$192,APS!$B175,'Rekapitulasi Juni'!$V$9:$V$192)</f>
        <v>0</v>
      </c>
      <c r="AP175" s="324">
        <f>SUMIF('Rekapitulasi Juni'!$U$9:$U$192,APS!$B175,'Rekapitulasi Juni'!$W$9:$W$192)</f>
        <v>0</v>
      </c>
      <c r="AQ175" s="27"/>
      <c r="AR175" s="325">
        <f t="shared" si="225"/>
        <v>0</v>
      </c>
      <c r="AS175" s="325">
        <f t="shared" si="226"/>
        <v>0</v>
      </c>
      <c r="AT175" s="27"/>
      <c r="AU175" s="324">
        <f>SUMIF('Rekapitulasi Juni'!$AL$9:$AL$192,APS!$B175,'Rekapitulasi Juni'!$AM$9:$AM$192)</f>
        <v>0</v>
      </c>
      <c r="AV175" s="324">
        <f>SUMIF('Rekapitulasi Juni'!$AL$9:$AL$192,APS!$B175,'Rekapitulasi Juni'!$AN$9:$AN$192)</f>
        <v>0</v>
      </c>
      <c r="AW175" s="27"/>
      <c r="AX175" s="325">
        <f t="shared" si="227"/>
        <v>0</v>
      </c>
      <c r="AY175" s="325">
        <f t="shared" si="228"/>
        <v>0</v>
      </c>
      <c r="AZ175" s="41">
        <f t="shared" si="229"/>
        <v>0</v>
      </c>
      <c r="BA175" s="41">
        <f t="shared" si="230"/>
        <v>0</v>
      </c>
      <c r="BB175" s="41">
        <f t="shared" si="231"/>
        <v>0</v>
      </c>
      <c r="BC175" s="41">
        <f t="shared" si="232"/>
        <v>0</v>
      </c>
      <c r="BD175" s="41">
        <f t="shared" si="233"/>
        <v>0</v>
      </c>
      <c r="BE175" s="41">
        <f t="shared" si="234"/>
        <v>0</v>
      </c>
      <c r="BF175" s="180">
        <f t="shared" si="235"/>
        <v>0</v>
      </c>
      <c r="BG175" s="27">
        <v>0</v>
      </c>
      <c r="BH175" s="27"/>
      <c r="BI175" s="324">
        <f>SUMIF('Rekapitulasi Juni'!$D$214:$D$393,APS!$B175,'Rekapitulasi Juni'!$E$214:$E$393)</f>
        <v>0</v>
      </c>
      <c r="BJ175" s="324">
        <f>SUMIF('Rekapitulasi Juni'!$D$214:$D$393,APS!$B175,'Rekapitulasi Juni'!$F$214:$F$393)</f>
        <v>0</v>
      </c>
      <c r="BK175" s="27"/>
      <c r="BL175" s="325">
        <f t="shared" si="236"/>
        <v>0</v>
      </c>
      <c r="BM175" s="325">
        <f t="shared" si="237"/>
        <v>0</v>
      </c>
      <c r="BN175" s="27"/>
      <c r="BO175" s="324">
        <f>SUMIF('Rekapitulasi Juni'!$U$214:$U$393,APS!$B175,'Rekapitulasi Juni'!$V$214:$V$393)</f>
        <v>0</v>
      </c>
      <c r="BP175" s="324">
        <f>SUMIF('Rekapitulasi Juni'!$U$214:$U$393,APS!$B175,'Rekapitulasi Juni'!$W$214:$W$393)</f>
        <v>0</v>
      </c>
      <c r="BQ175" s="27"/>
      <c r="BR175" s="325">
        <f t="shared" si="238"/>
        <v>0</v>
      </c>
      <c r="BS175" s="325">
        <f t="shared" si="239"/>
        <v>0</v>
      </c>
      <c r="BT175" s="27"/>
      <c r="BU175" s="324">
        <f>SUMIF('Rekapitulasi Juni'!$AL$214:$AL$393,APS!$B175,'Rekapitulasi Juni'!$AM$214:$AM$393)</f>
        <v>0</v>
      </c>
      <c r="BV175" s="324">
        <f>SUMIF('Rekapitulasi Juni'!$AL$214:$AL$393,APS!$B175,'Rekapitulasi Juni'!$AN$214:$AN$393)</f>
        <v>0</v>
      </c>
      <c r="BW175" s="27"/>
      <c r="BX175" s="325">
        <f t="shared" si="240"/>
        <v>0</v>
      </c>
      <c r="BY175" s="325">
        <f t="shared" si="241"/>
        <v>0</v>
      </c>
      <c r="BZ175" s="27"/>
      <c r="CA175" s="324">
        <f>SUMIF('Rekapitulasi Juni'!$BA$214:$BA$393,APS!$B175,'Rekapitulasi Juni'!$BB$214:$BB$393)</f>
        <v>0</v>
      </c>
      <c r="CB175" s="324">
        <f>SUMIF('Rekapitulasi Juni'!$BA$214:$BA$393,APS!$B175,'Rekapitulasi Juni'!$BC$214:$BC$393)</f>
        <v>0</v>
      </c>
      <c r="CC175" s="27"/>
      <c r="CD175" s="325">
        <f t="shared" si="242"/>
        <v>0</v>
      </c>
      <c r="CE175" s="325">
        <f t="shared" si="243"/>
        <v>0</v>
      </c>
      <c r="CF175" s="27"/>
      <c r="CG175" s="324">
        <f>SUMIF('Rekapitulasi Juni'!$BP$214:$BP$393,APS!$B175,'Rekapitulasi Juni'!$BQ$214:$BQ$393)</f>
        <v>0</v>
      </c>
      <c r="CH175" s="324">
        <f>SUMIF('Rekapitulasi Juni'!$BP$214:$BP$393,APS!$B175,'Rekapitulasi Juni'!$BR$214:$BR$393)</f>
        <v>0</v>
      </c>
      <c r="CI175" s="27"/>
      <c r="CJ175" s="325">
        <f t="shared" si="244"/>
        <v>0</v>
      </c>
      <c r="CK175" s="325">
        <f t="shared" si="245"/>
        <v>0</v>
      </c>
      <c r="CL175" s="41">
        <f t="shared" si="246"/>
        <v>0</v>
      </c>
      <c r="CM175" s="41">
        <f t="shared" si="247"/>
        <v>0</v>
      </c>
      <c r="CN175" s="41">
        <f t="shared" si="248"/>
        <v>0</v>
      </c>
      <c r="CO175" s="41">
        <f t="shared" si="249"/>
        <v>0</v>
      </c>
      <c r="CP175" s="41">
        <f t="shared" si="250"/>
        <v>0</v>
      </c>
      <c r="CQ175" s="41">
        <f t="shared" si="251"/>
        <v>0</v>
      </c>
      <c r="CR175" s="180">
        <f t="shared" si="252"/>
        <v>0</v>
      </c>
      <c r="CS175" s="27">
        <v>0</v>
      </c>
      <c r="CT175" s="27"/>
      <c r="CU175" s="324">
        <f>SUMIF('Rekapitulasi Juni'!$D$410:$D$588,APS!$B175,'Rekapitulasi Juni'!$E$410:$E$588)</f>
        <v>0</v>
      </c>
      <c r="CV175" s="324">
        <f>SUMIF('Rekapitulasi Juni'!$D$410:$D$588,APS!$B175,'Rekapitulasi Juni'!$F$410:$F$588)</f>
        <v>0</v>
      </c>
      <c r="CW175" s="27"/>
      <c r="CX175" s="325">
        <f t="shared" si="253"/>
        <v>0</v>
      </c>
      <c r="CY175" s="325">
        <f t="shared" si="254"/>
        <v>0</v>
      </c>
      <c r="CZ175" s="27"/>
      <c r="DA175" s="324">
        <f>SUMIF('Rekapitulasi Juni'!$U$410:$U$588,APS!$B175,'Rekapitulasi Juni'!$V$410:$V$588)</f>
        <v>0</v>
      </c>
      <c r="DB175" s="324">
        <f>SUMIF('Rekapitulasi Juni'!$U$410:$U$588,APS!$B175,'Rekapitulasi Juni'!$W$410:$W$588)</f>
        <v>0</v>
      </c>
      <c r="DC175" s="27"/>
      <c r="DD175" s="325">
        <f t="shared" si="255"/>
        <v>0</v>
      </c>
      <c r="DE175" s="325">
        <f t="shared" si="256"/>
        <v>0</v>
      </c>
      <c r="DF175" s="27"/>
      <c r="DG175" s="324">
        <f>SUMIF('Rekapitulasi Juni'!$AL$410:$AL$588,APS!$B175,'Rekapitulasi Juni'!$AM$410:$AM$588)</f>
        <v>0</v>
      </c>
      <c r="DH175" s="324">
        <f>SUMIF('Rekapitulasi Juni'!$AL$410:$AL$588,APS!$B175,'Rekapitulasi Juni'!$AN$410:$AN$588)</f>
        <v>0</v>
      </c>
      <c r="DI175" s="27"/>
      <c r="DJ175" s="325">
        <f t="shared" si="257"/>
        <v>0</v>
      </c>
      <c r="DK175" s="325">
        <f t="shared" si="258"/>
        <v>0</v>
      </c>
      <c r="DL175" s="27"/>
      <c r="DM175" s="324">
        <f>SUMIF('Rekapitulasi Juni'!$BA$410:$BA$588,APS!$B175,'Rekapitulasi Juni'!$BB$410:$BB$588)</f>
        <v>0</v>
      </c>
      <c r="DN175" s="324">
        <f>SUMIF('Rekapitulasi Juni'!$BA$410:$BA$588,APS!$B175,'Rekapitulasi Juni'!$BC$410:$BC$588)</f>
        <v>0</v>
      </c>
      <c r="DO175" s="324">
        <f>SUMIF('Rekapitulasi Juni'!$BA$410:$BA$588,APS!$B175,'Rekapitulasi Juni'!$BF$410:$BF$588)</f>
        <v>0</v>
      </c>
      <c r="DP175" s="325">
        <f t="shared" si="259"/>
        <v>0</v>
      </c>
      <c r="DQ175" s="325">
        <f t="shared" si="260"/>
        <v>0</v>
      </c>
      <c r="DR175" s="27"/>
      <c r="DS175" s="324">
        <f>SUMIF('Rekapitulasi Juni'!$BP$410:$BP$588,APS!$B175,'Rekapitulasi Juni'!$BQ$410:$BQ$588)</f>
        <v>0</v>
      </c>
      <c r="DT175" s="324">
        <f>SUMIF('Rekapitulasi Juni'!$BP$410:$BP$588,APS!$B175,'Rekapitulasi Juni'!$BR$410:$BR$588)</f>
        <v>0</v>
      </c>
      <c r="DU175" s="27"/>
      <c r="DV175" s="325">
        <f t="shared" si="261"/>
        <v>0</v>
      </c>
      <c r="DW175" s="325">
        <f t="shared" si="262"/>
        <v>0</v>
      </c>
      <c r="DX175" s="41">
        <f t="shared" si="263"/>
        <v>0</v>
      </c>
      <c r="DY175" s="41">
        <f t="shared" si="264"/>
        <v>0</v>
      </c>
      <c r="DZ175" s="41">
        <f t="shared" si="265"/>
        <v>0</v>
      </c>
      <c r="EA175" s="41">
        <f t="shared" si="266"/>
        <v>0</v>
      </c>
      <c r="EB175" s="41">
        <f t="shared" si="267"/>
        <v>0</v>
      </c>
      <c r="EC175" s="41">
        <f t="shared" si="268"/>
        <v>0</v>
      </c>
      <c r="ED175" s="180">
        <f t="shared" si="269"/>
        <v>0</v>
      </c>
      <c r="EE175" s="27">
        <v>0</v>
      </c>
      <c r="EF175" s="27"/>
      <c r="EG175" s="324">
        <f>SUMIF('Rekapitulasi Juni'!$D$608:$D$786,APS!$B175,'Rekapitulasi Juni'!$E$608:$E$786)</f>
        <v>0</v>
      </c>
      <c r="EH175" s="324">
        <f>SUMIF('Rekapitulasi Juni'!$D$608:$D$786,APS!$B175,'Rekapitulasi Juni'!$F$608:$F$786)</f>
        <v>0</v>
      </c>
      <c r="EI175" s="27"/>
      <c r="EJ175" s="325">
        <f t="shared" si="270"/>
        <v>0</v>
      </c>
      <c r="EK175" s="325">
        <f t="shared" si="271"/>
        <v>0</v>
      </c>
      <c r="EL175" s="27"/>
      <c r="EM175" s="324">
        <f>SUMIF('Rekapitulasi Juni'!$U$608:$U$786,APS!$B175,'Rekapitulasi Juni'!$V$608:$V$786)</f>
        <v>0</v>
      </c>
      <c r="EN175" s="324">
        <f>SUMIF('Rekapitulasi Juni'!$U$608:$U$786,APS!$B175,'Rekapitulasi Juni'!$W$608:$W$786)</f>
        <v>0</v>
      </c>
      <c r="EO175" s="27"/>
      <c r="EP175" s="325">
        <f t="shared" si="272"/>
        <v>0</v>
      </c>
      <c r="EQ175" s="325">
        <f t="shared" si="273"/>
        <v>0</v>
      </c>
      <c r="ER175" s="27"/>
      <c r="ES175" s="324">
        <f>SUMIF('Rekapitulasi Juni'!$AL$608:$AL$786,APS!$B175,'Rekapitulasi Juni'!$AM$608:$AM$786)</f>
        <v>0</v>
      </c>
      <c r="ET175" s="324">
        <f>SUMIF('Rekapitulasi Juni'!$AL$608:$AL$786,APS!$B175,'Rekapitulasi Juni'!$AN$608:$AN$786)</f>
        <v>0</v>
      </c>
      <c r="EU175" s="27"/>
      <c r="EV175" s="325">
        <f t="shared" si="274"/>
        <v>0</v>
      </c>
      <c r="EW175" s="325">
        <f t="shared" si="275"/>
        <v>0</v>
      </c>
      <c r="EX175" s="27"/>
      <c r="EY175" s="324">
        <f>SUMIF('Rekapitulasi Juni'!$BA$608:$BA$786,APS!$B175,'Rekapitulasi Juni'!$BB$608:$BB$786)</f>
        <v>0</v>
      </c>
      <c r="EZ175" s="324">
        <f>SUMIF('Rekapitulasi Juni'!$BA$608:$BA$786,APS!$B175,'Rekapitulasi Juni'!$BC$608:$BC$786)</f>
        <v>0</v>
      </c>
      <c r="FA175" s="324">
        <f>SUMIF('Rekapitulasi Juni'!$BA$608:$BA$786,APS!$B175,'Rekapitulasi Juni'!$BF$608:$BF$786)</f>
        <v>0</v>
      </c>
      <c r="FB175" s="325">
        <f t="shared" si="276"/>
        <v>0</v>
      </c>
      <c r="FC175" s="325">
        <f t="shared" si="277"/>
        <v>0</v>
      </c>
      <c r="FD175" s="27"/>
      <c r="FE175" s="27"/>
      <c r="FF175" s="27"/>
      <c r="FG175" s="27"/>
      <c r="FH175" s="27"/>
      <c r="FI175" s="27"/>
      <c r="FJ175" s="41">
        <f t="shared" si="278"/>
        <v>0</v>
      </c>
      <c r="FK175" s="41">
        <f t="shared" si="279"/>
        <v>0</v>
      </c>
      <c r="FL175" s="41">
        <f t="shared" si="280"/>
        <v>0</v>
      </c>
      <c r="FM175" s="41">
        <f t="shared" si="281"/>
        <v>0</v>
      </c>
      <c r="FN175" s="41">
        <f t="shared" si="282"/>
        <v>0</v>
      </c>
      <c r="FO175" s="41">
        <f t="shared" si="283"/>
        <v>0</v>
      </c>
      <c r="FP175" s="180">
        <f t="shared" si="284"/>
        <v>0</v>
      </c>
      <c r="FQ175" s="27"/>
      <c r="FR175" s="27"/>
      <c r="FS175" s="324">
        <f>SUMIF('Rekapitulasi Juni'!$D$804:$D$984,APS!$B175,'Rekapitulasi Juni'!$E$804:$E$984)</f>
        <v>0</v>
      </c>
      <c r="FT175" s="324">
        <f>SUMIF('Rekapitulasi Juni'!$D$804:$D$984,APS!$B175,'Rekapitulasi Juni'!$F$804:$F$984)</f>
        <v>0</v>
      </c>
      <c r="FU175" s="27"/>
      <c r="FV175" s="325">
        <f t="shared" si="285"/>
        <v>0</v>
      </c>
      <c r="FW175" s="325">
        <f t="shared" si="286"/>
        <v>0</v>
      </c>
      <c r="FX175" s="27"/>
      <c r="FY175" s="324">
        <f>SUMIF('Rekapitulasi Juni'!$U$804:$U$984,APS!$B175,'Rekapitulasi Juni'!$V$804:$V$984)</f>
        <v>0</v>
      </c>
      <c r="FZ175" s="324">
        <f>SUMIF('Rekapitulasi Juni'!$U$804:$U$984,APS!$B175,'Rekapitulasi Juni'!$W$804:$W$984)</f>
        <v>0</v>
      </c>
      <c r="GA175" s="27"/>
      <c r="GB175" s="325">
        <f t="shared" si="287"/>
        <v>0</v>
      </c>
      <c r="GC175" s="325">
        <f t="shared" si="288"/>
        <v>0</v>
      </c>
      <c r="GD175" s="27"/>
      <c r="GE175" s="324">
        <f>SUMIF('Rekapitulasi Juni'!$AL$804:$AL$984,APS!$B175,'Rekapitulasi Juni'!$AM$804:$AM$984)</f>
        <v>0</v>
      </c>
      <c r="GF175" s="324">
        <f>SUMIF('Rekapitulasi Juni'!$AL$804:$AL$984,APS!$B175,'Rekapitulasi Juni'!$AN$804:$AN$984)</f>
        <v>0</v>
      </c>
      <c r="GG175" s="27"/>
      <c r="GH175" s="325">
        <f t="shared" si="213"/>
        <v>0</v>
      </c>
      <c r="GI175" s="325">
        <f t="shared" si="214"/>
        <v>0</v>
      </c>
      <c r="GJ175" s="27"/>
      <c r="GK175" s="27"/>
      <c r="GL175" s="41">
        <f t="shared" si="289"/>
        <v>0</v>
      </c>
      <c r="GM175" s="41">
        <f t="shared" si="290"/>
        <v>0</v>
      </c>
      <c r="GN175" s="41">
        <f t="shared" si="291"/>
        <v>0</v>
      </c>
      <c r="GO175" s="41">
        <f t="shared" si="292"/>
        <v>0</v>
      </c>
      <c r="GP175" s="41">
        <f t="shared" si="293"/>
        <v>0</v>
      </c>
      <c r="GQ175" s="41">
        <f t="shared" si="294"/>
        <v>0</v>
      </c>
      <c r="GR175" s="180">
        <f t="shared" si="295"/>
        <v>0</v>
      </c>
      <c r="GS175" s="41">
        <f t="shared" si="215"/>
        <v>0</v>
      </c>
      <c r="GT175" s="41">
        <f t="shared" si="216"/>
        <v>0</v>
      </c>
      <c r="GU175" s="41">
        <f t="shared" si="217"/>
        <v>0</v>
      </c>
      <c r="GV175" s="41">
        <f t="shared" si="218"/>
        <v>0</v>
      </c>
      <c r="GW175" s="41">
        <f t="shared" si="219"/>
        <v>0</v>
      </c>
      <c r="GX175" s="41">
        <f t="shared" si="220"/>
        <v>0</v>
      </c>
      <c r="GY175" s="180">
        <f t="shared" si="221"/>
        <v>0</v>
      </c>
      <c r="GZ175" s="41">
        <v>158</v>
      </c>
      <c r="HA175" s="32"/>
      <c r="HB175" s="42">
        <f t="shared" si="299"/>
        <v>0</v>
      </c>
      <c r="HC175" s="44"/>
    </row>
    <row r="176" spans="1:211" ht="30" hidden="1" customHeight="1">
      <c r="A176" s="54" t="s">
        <v>361</v>
      </c>
      <c r="B176" s="56" t="s">
        <v>362</v>
      </c>
      <c r="C176" s="31" t="s">
        <v>333</v>
      </c>
      <c r="D176" s="31" t="s">
        <v>1257</v>
      </c>
      <c r="E176" s="31" t="s">
        <v>43</v>
      </c>
      <c r="F176" s="31" t="s">
        <v>152</v>
      </c>
      <c r="G176" s="33">
        <v>0</v>
      </c>
      <c r="H176" s="33">
        <v>0</v>
      </c>
      <c r="I176" s="33">
        <v>0</v>
      </c>
      <c r="J176" s="34">
        <f>IFERROR(VLOOKUP(A176,#REF!,3,0),0)</f>
        <v>0</v>
      </c>
      <c r="K176" s="34">
        <f t="shared" si="118"/>
        <v>0</v>
      </c>
      <c r="L176" s="34">
        <v>0</v>
      </c>
      <c r="M176" s="34">
        <v>0</v>
      </c>
      <c r="N176" s="35">
        <f t="shared" si="119"/>
        <v>0</v>
      </c>
      <c r="O176" s="35">
        <f t="shared" si="120"/>
        <v>0</v>
      </c>
      <c r="P176" s="36">
        <v>0</v>
      </c>
      <c r="Q176" s="36">
        <f t="shared" si="222"/>
        <v>0</v>
      </c>
      <c r="R176" s="36"/>
      <c r="S176" s="37">
        <f ca="1">SUMIF(ROP!$D$6:$H$65536,A176,ROP!$J$6:$J$65536)</f>
        <v>0</v>
      </c>
      <c r="T176" s="37">
        <f>SUMIF(HASIL!$B:$B,APS!$B176&amp;RIGHT(APS!T$9,2),HASIL!$I:$I)</f>
        <v>0</v>
      </c>
      <c r="U176" s="37">
        <f>SUMIF(HASIL!$B:$B,APS!$B176&amp;RIGHT(APS!U$9,2),HASIL!$I:$I)</f>
        <v>0</v>
      </c>
      <c r="V176" s="37">
        <f>SUMIF(HASIL!$B:$B,APS!$B176&amp;RIGHT(APS!V$9,2),HASIL!$I:$I)</f>
        <v>0</v>
      </c>
      <c r="W176" s="37">
        <f>SUMIF(HASIL!$B:$B,APS!$B176&amp;RIGHT(APS!W$9,2),HASIL!$I:$I)</f>
        <v>0</v>
      </c>
      <c r="X176" s="38">
        <f t="shared" si="121"/>
        <v>0</v>
      </c>
      <c r="Y176" s="38">
        <f t="shared" si="122"/>
        <v>0</v>
      </c>
      <c r="Z176" s="39">
        <f t="shared" si="297"/>
        <v>0</v>
      </c>
      <c r="AA176" s="39">
        <f t="shared" si="212"/>
        <v>0</v>
      </c>
      <c r="AB176" s="40">
        <f t="shared" si="298"/>
        <v>0</v>
      </c>
      <c r="AC176" s="27">
        <v>0</v>
      </c>
      <c r="AD176" s="27"/>
      <c r="AE176" s="27"/>
      <c r="AF176" s="27"/>
      <c r="AG176" s="27"/>
      <c r="AH176" s="27"/>
      <c r="AI176" s="324">
        <f>SUMIF('Rekapitulasi Juni'!$D$9:$D$192,APS!$B176,'Rekapitulasi Juni'!$E$9:$E$192)</f>
        <v>0</v>
      </c>
      <c r="AJ176" s="324">
        <f>SUMIF('Rekapitulasi Juni'!$D$9:$D$192,APS!$B176,'Rekapitulasi Juni'!$F$9:$F$192)</f>
        <v>0</v>
      </c>
      <c r="AK176" s="324">
        <f>SUMIF('Rekapitulasi Juni'!$D$9:$D$192,APS!$B176,'Rekapitulasi Juni'!$K$9:$K$192)</f>
        <v>0</v>
      </c>
      <c r="AL176" s="325">
        <f t="shared" si="223"/>
        <v>0</v>
      </c>
      <c r="AM176" s="325">
        <f t="shared" si="224"/>
        <v>0</v>
      </c>
      <c r="AN176" s="27"/>
      <c r="AO176" s="324">
        <f>SUMIF('Rekapitulasi Juni'!$U$9:$U$192,APS!$B176,'Rekapitulasi Juni'!$V$9:$V$192)</f>
        <v>0</v>
      </c>
      <c r="AP176" s="324">
        <f>SUMIF('Rekapitulasi Juni'!$U$9:$U$192,APS!$B176,'Rekapitulasi Juni'!$W$9:$W$192)</f>
        <v>0</v>
      </c>
      <c r="AQ176" s="27"/>
      <c r="AR176" s="325">
        <f t="shared" si="225"/>
        <v>0</v>
      </c>
      <c r="AS176" s="325">
        <f t="shared" si="226"/>
        <v>0</v>
      </c>
      <c r="AT176" s="27"/>
      <c r="AU176" s="324">
        <f>SUMIF('Rekapitulasi Juni'!$AL$9:$AL$192,APS!$B176,'Rekapitulasi Juni'!$AM$9:$AM$192)</f>
        <v>0</v>
      </c>
      <c r="AV176" s="324">
        <f>SUMIF('Rekapitulasi Juni'!$AL$9:$AL$192,APS!$B176,'Rekapitulasi Juni'!$AN$9:$AN$192)</f>
        <v>0</v>
      </c>
      <c r="AW176" s="27"/>
      <c r="AX176" s="325">
        <f t="shared" si="227"/>
        <v>0</v>
      </c>
      <c r="AY176" s="325">
        <f t="shared" si="228"/>
        <v>0</v>
      </c>
      <c r="AZ176" s="41">
        <f t="shared" si="229"/>
        <v>0</v>
      </c>
      <c r="BA176" s="41">
        <f t="shared" si="230"/>
        <v>0</v>
      </c>
      <c r="BB176" s="41">
        <f t="shared" si="231"/>
        <v>0</v>
      </c>
      <c r="BC176" s="41">
        <f t="shared" si="232"/>
        <v>0</v>
      </c>
      <c r="BD176" s="41">
        <f t="shared" si="233"/>
        <v>0</v>
      </c>
      <c r="BE176" s="41">
        <f t="shared" si="234"/>
        <v>0</v>
      </c>
      <c r="BF176" s="180">
        <f t="shared" si="235"/>
        <v>0</v>
      </c>
      <c r="BG176" s="27">
        <v>0</v>
      </c>
      <c r="BH176" s="27"/>
      <c r="BI176" s="324">
        <f>SUMIF('Rekapitulasi Juni'!$D$214:$D$393,APS!$B176,'Rekapitulasi Juni'!$E$214:$E$393)</f>
        <v>0</v>
      </c>
      <c r="BJ176" s="324">
        <f>SUMIF('Rekapitulasi Juni'!$D$214:$D$393,APS!$B176,'Rekapitulasi Juni'!$F$214:$F$393)</f>
        <v>0</v>
      </c>
      <c r="BK176" s="27"/>
      <c r="BL176" s="325">
        <f t="shared" si="236"/>
        <v>0</v>
      </c>
      <c r="BM176" s="325">
        <f t="shared" si="237"/>
        <v>0</v>
      </c>
      <c r="BN176" s="27"/>
      <c r="BO176" s="324">
        <f>SUMIF('Rekapitulasi Juni'!$U$214:$U$393,APS!$B176,'Rekapitulasi Juni'!$V$214:$V$393)</f>
        <v>0</v>
      </c>
      <c r="BP176" s="324">
        <f>SUMIF('Rekapitulasi Juni'!$U$214:$U$393,APS!$B176,'Rekapitulasi Juni'!$W$214:$W$393)</f>
        <v>0</v>
      </c>
      <c r="BQ176" s="27"/>
      <c r="BR176" s="325">
        <f t="shared" si="238"/>
        <v>0</v>
      </c>
      <c r="BS176" s="325">
        <f t="shared" si="239"/>
        <v>0</v>
      </c>
      <c r="BT176" s="27"/>
      <c r="BU176" s="324">
        <f>SUMIF('Rekapitulasi Juni'!$AL$214:$AL$393,APS!$B176,'Rekapitulasi Juni'!$AM$214:$AM$393)</f>
        <v>0</v>
      </c>
      <c r="BV176" s="324">
        <f>SUMIF('Rekapitulasi Juni'!$AL$214:$AL$393,APS!$B176,'Rekapitulasi Juni'!$AN$214:$AN$393)</f>
        <v>0</v>
      </c>
      <c r="BW176" s="27"/>
      <c r="BX176" s="325">
        <f t="shared" si="240"/>
        <v>0</v>
      </c>
      <c r="BY176" s="325">
        <f t="shared" si="241"/>
        <v>0</v>
      </c>
      <c r="BZ176" s="27"/>
      <c r="CA176" s="324">
        <f>SUMIF('Rekapitulasi Juni'!$BA$214:$BA$393,APS!$B176,'Rekapitulasi Juni'!$BB$214:$BB$393)</f>
        <v>0</v>
      </c>
      <c r="CB176" s="324">
        <f>SUMIF('Rekapitulasi Juni'!$BA$214:$BA$393,APS!$B176,'Rekapitulasi Juni'!$BC$214:$BC$393)</f>
        <v>0</v>
      </c>
      <c r="CC176" s="27"/>
      <c r="CD176" s="325">
        <f t="shared" si="242"/>
        <v>0</v>
      </c>
      <c r="CE176" s="325">
        <f t="shared" si="243"/>
        <v>0</v>
      </c>
      <c r="CF176" s="27"/>
      <c r="CG176" s="324">
        <f>SUMIF('Rekapitulasi Juni'!$BP$214:$BP$393,APS!$B176,'Rekapitulasi Juni'!$BQ$214:$BQ$393)</f>
        <v>0</v>
      </c>
      <c r="CH176" s="324">
        <f>SUMIF('Rekapitulasi Juni'!$BP$214:$BP$393,APS!$B176,'Rekapitulasi Juni'!$BR$214:$BR$393)</f>
        <v>0</v>
      </c>
      <c r="CI176" s="27"/>
      <c r="CJ176" s="325">
        <f t="shared" si="244"/>
        <v>0</v>
      </c>
      <c r="CK176" s="325">
        <f t="shared" si="245"/>
        <v>0</v>
      </c>
      <c r="CL176" s="41">
        <f t="shared" si="246"/>
        <v>0</v>
      </c>
      <c r="CM176" s="41">
        <f t="shared" si="247"/>
        <v>0</v>
      </c>
      <c r="CN176" s="41">
        <f t="shared" si="248"/>
        <v>0</v>
      </c>
      <c r="CO176" s="41">
        <f t="shared" si="249"/>
        <v>0</v>
      </c>
      <c r="CP176" s="41">
        <f t="shared" si="250"/>
        <v>0</v>
      </c>
      <c r="CQ176" s="41">
        <f t="shared" si="251"/>
        <v>0</v>
      </c>
      <c r="CR176" s="180">
        <f t="shared" si="252"/>
        <v>0</v>
      </c>
      <c r="CS176" s="27">
        <v>0</v>
      </c>
      <c r="CT176" s="27"/>
      <c r="CU176" s="324">
        <f>SUMIF('Rekapitulasi Juni'!$D$410:$D$588,APS!$B176,'Rekapitulasi Juni'!$E$410:$E$588)</f>
        <v>0</v>
      </c>
      <c r="CV176" s="324">
        <f>SUMIF('Rekapitulasi Juni'!$D$410:$D$588,APS!$B176,'Rekapitulasi Juni'!$F$410:$F$588)</f>
        <v>0</v>
      </c>
      <c r="CW176" s="27"/>
      <c r="CX176" s="325">
        <f t="shared" si="253"/>
        <v>0</v>
      </c>
      <c r="CY176" s="325">
        <f t="shared" si="254"/>
        <v>0</v>
      </c>
      <c r="CZ176" s="27"/>
      <c r="DA176" s="324">
        <f>SUMIF('Rekapitulasi Juni'!$U$410:$U$588,APS!$B176,'Rekapitulasi Juni'!$V$410:$V$588)</f>
        <v>0</v>
      </c>
      <c r="DB176" s="324">
        <f>SUMIF('Rekapitulasi Juni'!$U$410:$U$588,APS!$B176,'Rekapitulasi Juni'!$W$410:$W$588)</f>
        <v>0</v>
      </c>
      <c r="DC176" s="27"/>
      <c r="DD176" s="325">
        <f t="shared" si="255"/>
        <v>0</v>
      </c>
      <c r="DE176" s="325">
        <f t="shared" si="256"/>
        <v>0</v>
      </c>
      <c r="DF176" s="27"/>
      <c r="DG176" s="324">
        <f>SUMIF('Rekapitulasi Juni'!$AL$410:$AL$588,APS!$B176,'Rekapitulasi Juni'!$AM$410:$AM$588)</f>
        <v>0</v>
      </c>
      <c r="DH176" s="324">
        <f>SUMIF('Rekapitulasi Juni'!$AL$410:$AL$588,APS!$B176,'Rekapitulasi Juni'!$AN$410:$AN$588)</f>
        <v>0</v>
      </c>
      <c r="DI176" s="27"/>
      <c r="DJ176" s="325">
        <f t="shared" si="257"/>
        <v>0</v>
      </c>
      <c r="DK176" s="325">
        <f t="shared" si="258"/>
        <v>0</v>
      </c>
      <c r="DL176" s="27"/>
      <c r="DM176" s="324">
        <f>SUMIF('Rekapitulasi Juni'!$BA$410:$BA$588,APS!$B176,'Rekapitulasi Juni'!$BB$410:$BB$588)</f>
        <v>0</v>
      </c>
      <c r="DN176" s="324">
        <f>SUMIF('Rekapitulasi Juni'!$BA$410:$BA$588,APS!$B176,'Rekapitulasi Juni'!$BC$410:$BC$588)</f>
        <v>0</v>
      </c>
      <c r="DO176" s="324">
        <f>SUMIF('Rekapitulasi Juni'!$BA$410:$BA$588,APS!$B176,'Rekapitulasi Juni'!$BF$410:$BF$588)</f>
        <v>0</v>
      </c>
      <c r="DP176" s="325">
        <f t="shared" si="259"/>
        <v>0</v>
      </c>
      <c r="DQ176" s="325">
        <f t="shared" si="260"/>
        <v>0</v>
      </c>
      <c r="DR176" s="27"/>
      <c r="DS176" s="324">
        <f>SUMIF('Rekapitulasi Juni'!$BP$410:$BP$588,APS!$B176,'Rekapitulasi Juni'!$BQ$410:$BQ$588)</f>
        <v>0</v>
      </c>
      <c r="DT176" s="324">
        <f>SUMIF('Rekapitulasi Juni'!$BP$410:$BP$588,APS!$B176,'Rekapitulasi Juni'!$BR$410:$BR$588)</f>
        <v>0</v>
      </c>
      <c r="DU176" s="27"/>
      <c r="DV176" s="325">
        <f t="shared" si="261"/>
        <v>0</v>
      </c>
      <c r="DW176" s="325">
        <f t="shared" si="262"/>
        <v>0</v>
      </c>
      <c r="DX176" s="41">
        <f t="shared" si="263"/>
        <v>0</v>
      </c>
      <c r="DY176" s="41">
        <f t="shared" si="264"/>
        <v>0</v>
      </c>
      <c r="DZ176" s="41">
        <f t="shared" si="265"/>
        <v>0</v>
      </c>
      <c r="EA176" s="41">
        <f t="shared" si="266"/>
        <v>0</v>
      </c>
      <c r="EB176" s="41">
        <f t="shared" si="267"/>
        <v>0</v>
      </c>
      <c r="EC176" s="41">
        <f t="shared" si="268"/>
        <v>0</v>
      </c>
      <c r="ED176" s="180">
        <f t="shared" si="269"/>
        <v>0</v>
      </c>
      <c r="EE176" s="27">
        <v>0</v>
      </c>
      <c r="EF176" s="27"/>
      <c r="EG176" s="324">
        <f>SUMIF('Rekapitulasi Juni'!$D$608:$D$786,APS!$B176,'Rekapitulasi Juni'!$E$608:$E$786)</f>
        <v>0</v>
      </c>
      <c r="EH176" s="324">
        <f>SUMIF('Rekapitulasi Juni'!$D$608:$D$786,APS!$B176,'Rekapitulasi Juni'!$F$608:$F$786)</f>
        <v>0</v>
      </c>
      <c r="EI176" s="27"/>
      <c r="EJ176" s="325">
        <f t="shared" si="270"/>
        <v>0</v>
      </c>
      <c r="EK176" s="325">
        <f t="shared" si="271"/>
        <v>0</v>
      </c>
      <c r="EL176" s="27"/>
      <c r="EM176" s="324">
        <f>SUMIF('Rekapitulasi Juni'!$U$608:$U$786,APS!$B176,'Rekapitulasi Juni'!$V$608:$V$786)</f>
        <v>0</v>
      </c>
      <c r="EN176" s="324">
        <f>SUMIF('Rekapitulasi Juni'!$U$608:$U$786,APS!$B176,'Rekapitulasi Juni'!$W$608:$W$786)</f>
        <v>0</v>
      </c>
      <c r="EO176" s="27"/>
      <c r="EP176" s="325">
        <f t="shared" si="272"/>
        <v>0</v>
      </c>
      <c r="EQ176" s="325">
        <f t="shared" si="273"/>
        <v>0</v>
      </c>
      <c r="ER176" s="27"/>
      <c r="ES176" s="324">
        <f>SUMIF('Rekapitulasi Juni'!$AL$608:$AL$786,APS!$B176,'Rekapitulasi Juni'!$AM$608:$AM$786)</f>
        <v>0</v>
      </c>
      <c r="ET176" s="324">
        <f>SUMIF('Rekapitulasi Juni'!$AL$608:$AL$786,APS!$B176,'Rekapitulasi Juni'!$AN$608:$AN$786)</f>
        <v>0</v>
      </c>
      <c r="EU176" s="27"/>
      <c r="EV176" s="325">
        <f t="shared" si="274"/>
        <v>0</v>
      </c>
      <c r="EW176" s="325">
        <f t="shared" si="275"/>
        <v>0</v>
      </c>
      <c r="EX176" s="27"/>
      <c r="EY176" s="324">
        <f>SUMIF('Rekapitulasi Juni'!$BA$608:$BA$786,APS!$B176,'Rekapitulasi Juni'!$BB$608:$BB$786)</f>
        <v>0</v>
      </c>
      <c r="EZ176" s="324">
        <f>SUMIF('Rekapitulasi Juni'!$BA$608:$BA$786,APS!$B176,'Rekapitulasi Juni'!$BC$608:$BC$786)</f>
        <v>0</v>
      </c>
      <c r="FA176" s="324">
        <f>SUMIF('Rekapitulasi Juni'!$BA$608:$BA$786,APS!$B176,'Rekapitulasi Juni'!$BF$608:$BF$786)</f>
        <v>0</v>
      </c>
      <c r="FB176" s="325">
        <f t="shared" si="276"/>
        <v>0</v>
      </c>
      <c r="FC176" s="325">
        <f t="shared" si="277"/>
        <v>0</v>
      </c>
      <c r="FD176" s="27"/>
      <c r="FE176" s="27"/>
      <c r="FF176" s="27"/>
      <c r="FG176" s="27"/>
      <c r="FH176" s="27"/>
      <c r="FI176" s="27"/>
      <c r="FJ176" s="41">
        <f t="shared" si="278"/>
        <v>0</v>
      </c>
      <c r="FK176" s="41">
        <f t="shared" si="279"/>
        <v>0</v>
      </c>
      <c r="FL176" s="41">
        <f t="shared" si="280"/>
        <v>0</v>
      </c>
      <c r="FM176" s="41">
        <f t="shared" si="281"/>
        <v>0</v>
      </c>
      <c r="FN176" s="41">
        <f t="shared" si="282"/>
        <v>0</v>
      </c>
      <c r="FO176" s="41">
        <f t="shared" si="283"/>
        <v>0</v>
      </c>
      <c r="FP176" s="180">
        <f t="shared" si="284"/>
        <v>0</v>
      </c>
      <c r="FQ176" s="27"/>
      <c r="FR176" s="27"/>
      <c r="FS176" s="324">
        <f>SUMIF('Rekapitulasi Juni'!$D$804:$D$984,APS!$B176,'Rekapitulasi Juni'!$E$804:$E$984)</f>
        <v>0</v>
      </c>
      <c r="FT176" s="324">
        <f>SUMIF('Rekapitulasi Juni'!$D$804:$D$984,APS!$B176,'Rekapitulasi Juni'!$F$804:$F$984)</f>
        <v>0</v>
      </c>
      <c r="FU176" s="27"/>
      <c r="FV176" s="325">
        <f t="shared" si="285"/>
        <v>0</v>
      </c>
      <c r="FW176" s="325">
        <f t="shared" si="286"/>
        <v>0</v>
      </c>
      <c r="FX176" s="27"/>
      <c r="FY176" s="324">
        <f>SUMIF('Rekapitulasi Juni'!$U$804:$U$984,APS!$B176,'Rekapitulasi Juni'!$V$804:$V$984)</f>
        <v>0</v>
      </c>
      <c r="FZ176" s="324">
        <f>SUMIF('Rekapitulasi Juni'!$U$804:$U$984,APS!$B176,'Rekapitulasi Juni'!$W$804:$W$984)</f>
        <v>0</v>
      </c>
      <c r="GA176" s="27"/>
      <c r="GB176" s="325">
        <f t="shared" si="287"/>
        <v>0</v>
      </c>
      <c r="GC176" s="325">
        <f t="shared" si="288"/>
        <v>0</v>
      </c>
      <c r="GD176" s="27"/>
      <c r="GE176" s="324">
        <f>SUMIF('Rekapitulasi Juni'!$AL$804:$AL$984,APS!$B176,'Rekapitulasi Juni'!$AM$804:$AM$984)</f>
        <v>0</v>
      </c>
      <c r="GF176" s="324">
        <f>SUMIF('Rekapitulasi Juni'!$AL$804:$AL$984,APS!$B176,'Rekapitulasi Juni'!$AN$804:$AN$984)</f>
        <v>0</v>
      </c>
      <c r="GG176" s="27"/>
      <c r="GH176" s="325">
        <f t="shared" si="213"/>
        <v>0</v>
      </c>
      <c r="GI176" s="325">
        <f t="shared" si="214"/>
        <v>0</v>
      </c>
      <c r="GJ176" s="27"/>
      <c r="GK176" s="27"/>
      <c r="GL176" s="41">
        <f t="shared" si="289"/>
        <v>0</v>
      </c>
      <c r="GM176" s="41">
        <f t="shared" si="290"/>
        <v>0</v>
      </c>
      <c r="GN176" s="41">
        <f t="shared" si="291"/>
        <v>0</v>
      </c>
      <c r="GO176" s="41">
        <f t="shared" si="292"/>
        <v>0</v>
      </c>
      <c r="GP176" s="41">
        <f t="shared" si="293"/>
        <v>0</v>
      </c>
      <c r="GQ176" s="41">
        <f t="shared" si="294"/>
        <v>0</v>
      </c>
      <c r="GR176" s="180">
        <f t="shared" si="295"/>
        <v>0</v>
      </c>
      <c r="GS176" s="41">
        <f t="shared" si="215"/>
        <v>0</v>
      </c>
      <c r="GT176" s="41">
        <f t="shared" si="216"/>
        <v>0</v>
      </c>
      <c r="GU176" s="41">
        <f t="shared" si="217"/>
        <v>0</v>
      </c>
      <c r="GV176" s="41">
        <f t="shared" si="218"/>
        <v>0</v>
      </c>
      <c r="GW176" s="41">
        <f t="shared" si="219"/>
        <v>0</v>
      </c>
      <c r="GX176" s="41">
        <f t="shared" si="220"/>
        <v>0</v>
      </c>
      <c r="GY176" s="180">
        <f t="shared" si="221"/>
        <v>0</v>
      </c>
      <c r="GZ176" s="41">
        <v>159</v>
      </c>
      <c r="HA176" s="32"/>
      <c r="HB176" s="42">
        <f t="shared" si="299"/>
        <v>0</v>
      </c>
      <c r="HC176" s="44"/>
    </row>
    <row r="177" spans="1:211" ht="15" hidden="1" customHeight="1">
      <c r="A177" s="55" t="s">
        <v>363</v>
      </c>
      <c r="B177" s="56" t="s">
        <v>364</v>
      </c>
      <c r="C177" s="31" t="s">
        <v>333</v>
      </c>
      <c r="D177" s="31" t="s">
        <v>1257</v>
      </c>
      <c r="E177" s="31" t="s">
        <v>43</v>
      </c>
      <c r="F177" s="31" t="s">
        <v>152</v>
      </c>
      <c r="G177" s="33">
        <v>0</v>
      </c>
      <c r="H177" s="33">
        <v>0</v>
      </c>
      <c r="I177" s="33">
        <v>0</v>
      </c>
      <c r="J177" s="34">
        <f>IFERROR(VLOOKUP(A177,#REF!,3,0),0)</f>
        <v>0</v>
      </c>
      <c r="K177" s="34">
        <f t="shared" si="118"/>
        <v>0</v>
      </c>
      <c r="L177" s="34">
        <v>0</v>
      </c>
      <c r="M177" s="34">
        <v>0</v>
      </c>
      <c r="N177" s="35">
        <f t="shared" si="119"/>
        <v>0</v>
      </c>
      <c r="O177" s="35">
        <f t="shared" si="120"/>
        <v>0</v>
      </c>
      <c r="P177" s="36">
        <v>0</v>
      </c>
      <c r="Q177" s="36">
        <f t="shared" si="222"/>
        <v>0</v>
      </c>
      <c r="R177" s="36"/>
      <c r="S177" s="37">
        <f ca="1">SUMIF(ROP!$D$6:$H$65536,A177,ROP!$J$6:$J$65536)</f>
        <v>0</v>
      </c>
      <c r="T177" s="37">
        <f>SUMIF(HASIL!$B:$B,APS!$B177&amp;RIGHT(APS!T$9,2),HASIL!$I:$I)</f>
        <v>0</v>
      </c>
      <c r="U177" s="37">
        <f>SUMIF(HASIL!$B:$B,APS!$B177&amp;RIGHT(APS!U$9,2),HASIL!$I:$I)</f>
        <v>0</v>
      </c>
      <c r="V177" s="37">
        <f>SUMIF(HASIL!$B:$B,APS!$B177&amp;RIGHT(APS!V$9,2),HASIL!$I:$I)</f>
        <v>0</v>
      </c>
      <c r="W177" s="37">
        <f>SUMIF(HASIL!$B:$B,APS!$B177&amp;RIGHT(APS!W$9,2),HASIL!$I:$I)</f>
        <v>0</v>
      </c>
      <c r="X177" s="38">
        <f t="shared" si="121"/>
        <v>0</v>
      </c>
      <c r="Y177" s="38">
        <f t="shared" si="122"/>
        <v>0</v>
      </c>
      <c r="Z177" s="39">
        <f t="shared" si="297"/>
        <v>0</v>
      </c>
      <c r="AA177" s="39">
        <f t="shared" si="212"/>
        <v>0</v>
      </c>
      <c r="AB177" s="40">
        <f t="shared" si="298"/>
        <v>0</v>
      </c>
      <c r="AC177" s="27">
        <v>0</v>
      </c>
      <c r="AD177" s="27"/>
      <c r="AE177" s="27"/>
      <c r="AF177" s="27"/>
      <c r="AG177" s="27"/>
      <c r="AH177" s="27"/>
      <c r="AI177" s="324">
        <f>SUMIF('Rekapitulasi Juni'!$D$9:$D$192,APS!$B177,'Rekapitulasi Juni'!$E$9:$E$192)</f>
        <v>0</v>
      </c>
      <c r="AJ177" s="324">
        <f>SUMIF('Rekapitulasi Juni'!$D$9:$D$192,APS!$B177,'Rekapitulasi Juni'!$F$9:$F$192)</f>
        <v>0</v>
      </c>
      <c r="AK177" s="324">
        <f>SUMIF('Rekapitulasi Juni'!$D$9:$D$192,APS!$B177,'Rekapitulasi Juni'!$K$9:$K$192)</f>
        <v>0</v>
      </c>
      <c r="AL177" s="325">
        <f t="shared" si="223"/>
        <v>0</v>
      </c>
      <c r="AM177" s="325">
        <f t="shared" si="224"/>
        <v>0</v>
      </c>
      <c r="AN177" s="27"/>
      <c r="AO177" s="324">
        <f>SUMIF('Rekapitulasi Juni'!$U$9:$U$192,APS!$B177,'Rekapitulasi Juni'!$V$9:$V$192)</f>
        <v>0</v>
      </c>
      <c r="AP177" s="324">
        <f>SUMIF('Rekapitulasi Juni'!$U$9:$U$192,APS!$B177,'Rekapitulasi Juni'!$W$9:$W$192)</f>
        <v>0</v>
      </c>
      <c r="AQ177" s="27"/>
      <c r="AR177" s="325">
        <f t="shared" si="225"/>
        <v>0</v>
      </c>
      <c r="AS177" s="325">
        <f t="shared" si="226"/>
        <v>0</v>
      </c>
      <c r="AT177" s="27"/>
      <c r="AU177" s="324">
        <f>SUMIF('Rekapitulasi Juni'!$AL$9:$AL$192,APS!$B177,'Rekapitulasi Juni'!$AM$9:$AM$192)</f>
        <v>0</v>
      </c>
      <c r="AV177" s="324">
        <f>SUMIF('Rekapitulasi Juni'!$AL$9:$AL$192,APS!$B177,'Rekapitulasi Juni'!$AN$9:$AN$192)</f>
        <v>0</v>
      </c>
      <c r="AW177" s="27"/>
      <c r="AX177" s="325">
        <f t="shared" si="227"/>
        <v>0</v>
      </c>
      <c r="AY177" s="325">
        <f t="shared" si="228"/>
        <v>0</v>
      </c>
      <c r="AZ177" s="41">
        <f t="shared" si="229"/>
        <v>0</v>
      </c>
      <c r="BA177" s="41">
        <f t="shared" si="230"/>
        <v>0</v>
      </c>
      <c r="BB177" s="41">
        <f t="shared" si="231"/>
        <v>0</v>
      </c>
      <c r="BC177" s="41">
        <f t="shared" si="232"/>
        <v>0</v>
      </c>
      <c r="BD177" s="41">
        <f t="shared" si="233"/>
        <v>0</v>
      </c>
      <c r="BE177" s="41">
        <f t="shared" si="234"/>
        <v>0</v>
      </c>
      <c r="BF177" s="180">
        <f t="shared" si="235"/>
        <v>0</v>
      </c>
      <c r="BG177" s="27">
        <v>0</v>
      </c>
      <c r="BH177" s="27"/>
      <c r="BI177" s="324">
        <f>SUMIF('Rekapitulasi Juni'!$D$214:$D$393,APS!$B177,'Rekapitulasi Juni'!$E$214:$E$393)</f>
        <v>0</v>
      </c>
      <c r="BJ177" s="324">
        <f>SUMIF('Rekapitulasi Juni'!$D$214:$D$393,APS!$B177,'Rekapitulasi Juni'!$F$214:$F$393)</f>
        <v>0</v>
      </c>
      <c r="BK177" s="27"/>
      <c r="BL177" s="325">
        <f t="shared" si="236"/>
        <v>0</v>
      </c>
      <c r="BM177" s="325">
        <f t="shared" si="237"/>
        <v>0</v>
      </c>
      <c r="BN177" s="27"/>
      <c r="BO177" s="324">
        <f>SUMIF('Rekapitulasi Juni'!$U$214:$U$393,APS!$B177,'Rekapitulasi Juni'!$V$214:$V$393)</f>
        <v>0</v>
      </c>
      <c r="BP177" s="324">
        <f>SUMIF('Rekapitulasi Juni'!$U$214:$U$393,APS!$B177,'Rekapitulasi Juni'!$W$214:$W$393)</f>
        <v>0</v>
      </c>
      <c r="BQ177" s="27"/>
      <c r="BR177" s="325">
        <f t="shared" si="238"/>
        <v>0</v>
      </c>
      <c r="BS177" s="325">
        <f t="shared" si="239"/>
        <v>0</v>
      </c>
      <c r="BT177" s="27"/>
      <c r="BU177" s="324">
        <f>SUMIF('Rekapitulasi Juni'!$AL$214:$AL$393,APS!$B177,'Rekapitulasi Juni'!$AM$214:$AM$393)</f>
        <v>0</v>
      </c>
      <c r="BV177" s="324">
        <f>SUMIF('Rekapitulasi Juni'!$AL$214:$AL$393,APS!$B177,'Rekapitulasi Juni'!$AN$214:$AN$393)</f>
        <v>0</v>
      </c>
      <c r="BW177" s="27"/>
      <c r="BX177" s="325">
        <f t="shared" si="240"/>
        <v>0</v>
      </c>
      <c r="BY177" s="325">
        <f t="shared" si="241"/>
        <v>0</v>
      </c>
      <c r="BZ177" s="27"/>
      <c r="CA177" s="324">
        <f>SUMIF('Rekapitulasi Juni'!$BA$214:$BA$393,APS!$B177,'Rekapitulasi Juni'!$BB$214:$BB$393)</f>
        <v>0</v>
      </c>
      <c r="CB177" s="324">
        <f>SUMIF('Rekapitulasi Juni'!$BA$214:$BA$393,APS!$B177,'Rekapitulasi Juni'!$BC$214:$BC$393)</f>
        <v>0</v>
      </c>
      <c r="CC177" s="27"/>
      <c r="CD177" s="325">
        <f t="shared" si="242"/>
        <v>0</v>
      </c>
      <c r="CE177" s="325">
        <f t="shared" si="243"/>
        <v>0</v>
      </c>
      <c r="CF177" s="27"/>
      <c r="CG177" s="324">
        <f>SUMIF('Rekapitulasi Juni'!$BP$214:$BP$393,APS!$B177,'Rekapitulasi Juni'!$BQ$214:$BQ$393)</f>
        <v>0</v>
      </c>
      <c r="CH177" s="324">
        <f>SUMIF('Rekapitulasi Juni'!$BP$214:$BP$393,APS!$B177,'Rekapitulasi Juni'!$BR$214:$BR$393)</f>
        <v>0</v>
      </c>
      <c r="CI177" s="27"/>
      <c r="CJ177" s="325">
        <f t="shared" si="244"/>
        <v>0</v>
      </c>
      <c r="CK177" s="325">
        <f t="shared" si="245"/>
        <v>0</v>
      </c>
      <c r="CL177" s="41">
        <f t="shared" si="246"/>
        <v>0</v>
      </c>
      <c r="CM177" s="41">
        <f t="shared" si="247"/>
        <v>0</v>
      </c>
      <c r="CN177" s="41">
        <f t="shared" si="248"/>
        <v>0</v>
      </c>
      <c r="CO177" s="41">
        <f t="shared" si="249"/>
        <v>0</v>
      </c>
      <c r="CP177" s="41">
        <f t="shared" si="250"/>
        <v>0</v>
      </c>
      <c r="CQ177" s="41">
        <f t="shared" si="251"/>
        <v>0</v>
      </c>
      <c r="CR177" s="180">
        <f t="shared" si="252"/>
        <v>0</v>
      </c>
      <c r="CS177" s="27">
        <v>0</v>
      </c>
      <c r="CT177" s="27"/>
      <c r="CU177" s="324">
        <f>SUMIF('Rekapitulasi Juni'!$D$410:$D$588,APS!$B177,'Rekapitulasi Juni'!$E$410:$E$588)</f>
        <v>0</v>
      </c>
      <c r="CV177" s="324">
        <f>SUMIF('Rekapitulasi Juni'!$D$410:$D$588,APS!$B177,'Rekapitulasi Juni'!$F$410:$F$588)</f>
        <v>0</v>
      </c>
      <c r="CW177" s="27"/>
      <c r="CX177" s="325">
        <f t="shared" si="253"/>
        <v>0</v>
      </c>
      <c r="CY177" s="325">
        <f t="shared" si="254"/>
        <v>0</v>
      </c>
      <c r="CZ177" s="27"/>
      <c r="DA177" s="324">
        <f>SUMIF('Rekapitulasi Juni'!$U$410:$U$588,APS!$B177,'Rekapitulasi Juni'!$V$410:$V$588)</f>
        <v>0</v>
      </c>
      <c r="DB177" s="324">
        <f>SUMIF('Rekapitulasi Juni'!$U$410:$U$588,APS!$B177,'Rekapitulasi Juni'!$W$410:$W$588)</f>
        <v>0</v>
      </c>
      <c r="DC177" s="27"/>
      <c r="DD177" s="325">
        <f t="shared" si="255"/>
        <v>0</v>
      </c>
      <c r="DE177" s="325">
        <f t="shared" si="256"/>
        <v>0</v>
      </c>
      <c r="DF177" s="27"/>
      <c r="DG177" s="324">
        <f>SUMIF('Rekapitulasi Juni'!$AL$410:$AL$588,APS!$B177,'Rekapitulasi Juni'!$AM$410:$AM$588)</f>
        <v>0</v>
      </c>
      <c r="DH177" s="324">
        <f>SUMIF('Rekapitulasi Juni'!$AL$410:$AL$588,APS!$B177,'Rekapitulasi Juni'!$AN$410:$AN$588)</f>
        <v>0</v>
      </c>
      <c r="DI177" s="27"/>
      <c r="DJ177" s="325">
        <f t="shared" si="257"/>
        <v>0</v>
      </c>
      <c r="DK177" s="325">
        <f t="shared" si="258"/>
        <v>0</v>
      </c>
      <c r="DL177" s="27"/>
      <c r="DM177" s="324">
        <f>SUMIF('Rekapitulasi Juni'!$BA$410:$BA$588,APS!$B177,'Rekapitulasi Juni'!$BB$410:$BB$588)</f>
        <v>0</v>
      </c>
      <c r="DN177" s="324">
        <f>SUMIF('Rekapitulasi Juni'!$BA$410:$BA$588,APS!$B177,'Rekapitulasi Juni'!$BC$410:$BC$588)</f>
        <v>0</v>
      </c>
      <c r="DO177" s="324">
        <f>SUMIF('Rekapitulasi Juni'!$BA$410:$BA$588,APS!$B177,'Rekapitulasi Juni'!$BF$410:$BF$588)</f>
        <v>0</v>
      </c>
      <c r="DP177" s="325">
        <f t="shared" si="259"/>
        <v>0</v>
      </c>
      <c r="DQ177" s="325">
        <f t="shared" si="260"/>
        <v>0</v>
      </c>
      <c r="DR177" s="27"/>
      <c r="DS177" s="324">
        <f>SUMIF('Rekapitulasi Juni'!$BP$410:$BP$588,APS!$B177,'Rekapitulasi Juni'!$BQ$410:$BQ$588)</f>
        <v>0</v>
      </c>
      <c r="DT177" s="324">
        <f>SUMIF('Rekapitulasi Juni'!$BP$410:$BP$588,APS!$B177,'Rekapitulasi Juni'!$BR$410:$BR$588)</f>
        <v>0</v>
      </c>
      <c r="DU177" s="27"/>
      <c r="DV177" s="325">
        <f t="shared" si="261"/>
        <v>0</v>
      </c>
      <c r="DW177" s="325">
        <f t="shared" si="262"/>
        <v>0</v>
      </c>
      <c r="DX177" s="41">
        <f t="shared" si="263"/>
        <v>0</v>
      </c>
      <c r="DY177" s="41">
        <f t="shared" si="264"/>
        <v>0</v>
      </c>
      <c r="DZ177" s="41">
        <f t="shared" si="265"/>
        <v>0</v>
      </c>
      <c r="EA177" s="41">
        <f t="shared" si="266"/>
        <v>0</v>
      </c>
      <c r="EB177" s="41">
        <f t="shared" si="267"/>
        <v>0</v>
      </c>
      <c r="EC177" s="41">
        <f t="shared" si="268"/>
        <v>0</v>
      </c>
      <c r="ED177" s="180">
        <f t="shared" si="269"/>
        <v>0</v>
      </c>
      <c r="EE177" s="27">
        <v>0</v>
      </c>
      <c r="EF177" s="27"/>
      <c r="EG177" s="324">
        <f>SUMIF('Rekapitulasi Juni'!$D$608:$D$786,APS!$B177,'Rekapitulasi Juni'!$E$608:$E$786)</f>
        <v>0</v>
      </c>
      <c r="EH177" s="324">
        <f>SUMIF('Rekapitulasi Juni'!$D$608:$D$786,APS!$B177,'Rekapitulasi Juni'!$F$608:$F$786)</f>
        <v>0</v>
      </c>
      <c r="EI177" s="27"/>
      <c r="EJ177" s="325">
        <f t="shared" si="270"/>
        <v>0</v>
      </c>
      <c r="EK177" s="325">
        <f t="shared" si="271"/>
        <v>0</v>
      </c>
      <c r="EL177" s="27"/>
      <c r="EM177" s="324">
        <f>SUMIF('Rekapitulasi Juni'!$U$608:$U$786,APS!$B177,'Rekapitulasi Juni'!$V$608:$V$786)</f>
        <v>0</v>
      </c>
      <c r="EN177" s="324">
        <f>SUMIF('Rekapitulasi Juni'!$U$608:$U$786,APS!$B177,'Rekapitulasi Juni'!$W$608:$W$786)</f>
        <v>0</v>
      </c>
      <c r="EO177" s="27"/>
      <c r="EP177" s="325">
        <f t="shared" si="272"/>
        <v>0</v>
      </c>
      <c r="EQ177" s="325">
        <f t="shared" si="273"/>
        <v>0</v>
      </c>
      <c r="ER177" s="27"/>
      <c r="ES177" s="324">
        <f>SUMIF('Rekapitulasi Juni'!$AL$608:$AL$786,APS!$B177,'Rekapitulasi Juni'!$AM$608:$AM$786)</f>
        <v>0</v>
      </c>
      <c r="ET177" s="324">
        <f>SUMIF('Rekapitulasi Juni'!$AL$608:$AL$786,APS!$B177,'Rekapitulasi Juni'!$AN$608:$AN$786)</f>
        <v>0</v>
      </c>
      <c r="EU177" s="27"/>
      <c r="EV177" s="325">
        <f t="shared" si="274"/>
        <v>0</v>
      </c>
      <c r="EW177" s="325">
        <f t="shared" si="275"/>
        <v>0</v>
      </c>
      <c r="EX177" s="27"/>
      <c r="EY177" s="324">
        <f>SUMIF('Rekapitulasi Juni'!$BA$608:$BA$786,APS!$B177,'Rekapitulasi Juni'!$BB$608:$BB$786)</f>
        <v>0</v>
      </c>
      <c r="EZ177" s="324">
        <f>SUMIF('Rekapitulasi Juni'!$BA$608:$BA$786,APS!$B177,'Rekapitulasi Juni'!$BC$608:$BC$786)</f>
        <v>0</v>
      </c>
      <c r="FA177" s="324">
        <f>SUMIF('Rekapitulasi Juni'!$BA$608:$BA$786,APS!$B177,'Rekapitulasi Juni'!$BF$608:$BF$786)</f>
        <v>0</v>
      </c>
      <c r="FB177" s="325">
        <f t="shared" si="276"/>
        <v>0</v>
      </c>
      <c r="FC177" s="325">
        <f t="shared" si="277"/>
        <v>0</v>
      </c>
      <c r="FD177" s="27"/>
      <c r="FE177" s="27"/>
      <c r="FF177" s="27"/>
      <c r="FG177" s="27"/>
      <c r="FH177" s="27"/>
      <c r="FI177" s="27"/>
      <c r="FJ177" s="41">
        <f t="shared" si="278"/>
        <v>0</v>
      </c>
      <c r="FK177" s="41">
        <f t="shared" si="279"/>
        <v>0</v>
      </c>
      <c r="FL177" s="41">
        <f t="shared" si="280"/>
        <v>0</v>
      </c>
      <c r="FM177" s="41">
        <f t="shared" si="281"/>
        <v>0</v>
      </c>
      <c r="FN177" s="41">
        <f t="shared" si="282"/>
        <v>0</v>
      </c>
      <c r="FO177" s="41">
        <f t="shared" si="283"/>
        <v>0</v>
      </c>
      <c r="FP177" s="180">
        <f t="shared" si="284"/>
        <v>0</v>
      </c>
      <c r="FQ177" s="27"/>
      <c r="FR177" s="27"/>
      <c r="FS177" s="324">
        <f>SUMIF('Rekapitulasi Juni'!$D$804:$D$984,APS!$B177,'Rekapitulasi Juni'!$E$804:$E$984)</f>
        <v>0</v>
      </c>
      <c r="FT177" s="324">
        <f>SUMIF('Rekapitulasi Juni'!$D$804:$D$984,APS!$B177,'Rekapitulasi Juni'!$F$804:$F$984)</f>
        <v>0</v>
      </c>
      <c r="FU177" s="27"/>
      <c r="FV177" s="325">
        <f t="shared" si="285"/>
        <v>0</v>
      </c>
      <c r="FW177" s="325">
        <f t="shared" si="286"/>
        <v>0</v>
      </c>
      <c r="FX177" s="27"/>
      <c r="FY177" s="324">
        <f>SUMIF('Rekapitulasi Juni'!$U$804:$U$984,APS!$B177,'Rekapitulasi Juni'!$V$804:$V$984)</f>
        <v>0</v>
      </c>
      <c r="FZ177" s="324">
        <f>SUMIF('Rekapitulasi Juni'!$U$804:$U$984,APS!$B177,'Rekapitulasi Juni'!$W$804:$W$984)</f>
        <v>0</v>
      </c>
      <c r="GA177" s="27"/>
      <c r="GB177" s="325">
        <f t="shared" si="287"/>
        <v>0</v>
      </c>
      <c r="GC177" s="325">
        <f t="shared" si="288"/>
        <v>0</v>
      </c>
      <c r="GD177" s="27"/>
      <c r="GE177" s="324">
        <f>SUMIF('Rekapitulasi Juni'!$AL$804:$AL$984,APS!$B177,'Rekapitulasi Juni'!$AM$804:$AM$984)</f>
        <v>0</v>
      </c>
      <c r="GF177" s="324">
        <f>SUMIF('Rekapitulasi Juni'!$AL$804:$AL$984,APS!$B177,'Rekapitulasi Juni'!$AN$804:$AN$984)</f>
        <v>0</v>
      </c>
      <c r="GG177" s="27"/>
      <c r="GH177" s="325">
        <f t="shared" si="213"/>
        <v>0</v>
      </c>
      <c r="GI177" s="325">
        <f t="shared" si="214"/>
        <v>0</v>
      </c>
      <c r="GJ177" s="27"/>
      <c r="GK177" s="27"/>
      <c r="GL177" s="41">
        <f t="shared" si="289"/>
        <v>0</v>
      </c>
      <c r="GM177" s="41">
        <f t="shared" si="290"/>
        <v>0</v>
      </c>
      <c r="GN177" s="41">
        <f t="shared" si="291"/>
        <v>0</v>
      </c>
      <c r="GO177" s="41">
        <f t="shared" si="292"/>
        <v>0</v>
      </c>
      <c r="GP177" s="41">
        <f t="shared" si="293"/>
        <v>0</v>
      </c>
      <c r="GQ177" s="41">
        <f t="shared" si="294"/>
        <v>0</v>
      </c>
      <c r="GR177" s="180">
        <f t="shared" si="295"/>
        <v>0</v>
      </c>
      <c r="GS177" s="41">
        <f t="shared" si="215"/>
        <v>0</v>
      </c>
      <c r="GT177" s="41">
        <f t="shared" si="216"/>
        <v>0</v>
      </c>
      <c r="GU177" s="41">
        <f t="shared" si="217"/>
        <v>0</v>
      </c>
      <c r="GV177" s="41">
        <f t="shared" si="218"/>
        <v>0</v>
      </c>
      <c r="GW177" s="41">
        <f t="shared" si="219"/>
        <v>0</v>
      </c>
      <c r="GX177" s="41">
        <f t="shared" si="220"/>
        <v>0</v>
      </c>
      <c r="GY177" s="180">
        <f t="shared" si="221"/>
        <v>0</v>
      </c>
      <c r="GZ177" s="41">
        <v>160</v>
      </c>
      <c r="HA177" s="32"/>
      <c r="HB177" s="42">
        <f t="shared" si="299"/>
        <v>0</v>
      </c>
      <c r="HC177" s="44"/>
    </row>
    <row r="178" spans="1:211" ht="15.75">
      <c r="A178" s="31" t="s">
        <v>365</v>
      </c>
      <c r="B178" s="32" t="s">
        <v>366</v>
      </c>
      <c r="C178" s="31" t="s">
        <v>333</v>
      </c>
      <c r="D178" s="31" t="s">
        <v>1259</v>
      </c>
      <c r="E178" s="31" t="s">
        <v>333</v>
      </c>
      <c r="F178" s="31" t="s">
        <v>152</v>
      </c>
      <c r="G178" s="33">
        <v>50</v>
      </c>
      <c r="H178" s="33">
        <v>0</v>
      </c>
      <c r="I178" s="33">
        <v>0</v>
      </c>
      <c r="J178" s="34">
        <f>IFERROR(VLOOKUP(A178,#REF!,3,0),0)</f>
        <v>0</v>
      </c>
      <c r="K178" s="34">
        <f t="shared" si="118"/>
        <v>0</v>
      </c>
      <c r="L178" s="34">
        <v>0</v>
      </c>
      <c r="M178" s="34">
        <v>0</v>
      </c>
      <c r="N178" s="35">
        <f t="shared" si="119"/>
        <v>50</v>
      </c>
      <c r="O178" s="35">
        <f t="shared" si="120"/>
        <v>50</v>
      </c>
      <c r="P178" s="36">
        <v>50</v>
      </c>
      <c r="Q178" s="36">
        <f t="shared" si="222"/>
        <v>50</v>
      </c>
      <c r="R178" s="36"/>
      <c r="S178" s="37">
        <f ca="1">SUMIF(ROP!$D$6:$H$65536,A178,ROP!$J$6:$J$65536)</f>
        <v>0</v>
      </c>
      <c r="T178" s="37">
        <f>SUMIF(HASIL!$B:$B,APS!$B178&amp;RIGHT(APS!T$9,2),HASIL!$I:$I)</f>
        <v>0</v>
      </c>
      <c r="U178" s="37">
        <f>SUMIF(HASIL!$B:$B,APS!$B178&amp;RIGHT(APS!U$9,2),HASIL!$I:$I)</f>
        <v>0</v>
      </c>
      <c r="V178" s="37">
        <f>SUMIF(HASIL!$B:$B,APS!$B178&amp;RIGHT(APS!V$9,2),HASIL!$I:$I)</f>
        <v>0</v>
      </c>
      <c r="W178" s="37">
        <f>SUMIF(HASIL!$B:$B,APS!$B178&amp;RIGHT(APS!W$9,2),HASIL!$I:$I)</f>
        <v>0</v>
      </c>
      <c r="X178" s="38">
        <f t="shared" si="121"/>
        <v>0</v>
      </c>
      <c r="Y178" s="38">
        <f t="shared" si="122"/>
        <v>-50</v>
      </c>
      <c r="Z178" s="39">
        <f t="shared" si="297"/>
        <v>0</v>
      </c>
      <c r="AA178" s="39">
        <f t="shared" si="212"/>
        <v>50</v>
      </c>
      <c r="AB178" s="40">
        <f t="shared" si="298"/>
        <v>50</v>
      </c>
      <c r="AC178" s="27">
        <v>50</v>
      </c>
      <c r="AD178" s="27"/>
      <c r="AE178" s="27"/>
      <c r="AF178" s="27"/>
      <c r="AG178" s="27"/>
      <c r="AH178" s="27"/>
      <c r="AI178" s="324">
        <f>SUMIF('Rekapitulasi Juni'!$D$9:$D$192,APS!$B178,'Rekapitulasi Juni'!$E$9:$E$192)</f>
        <v>0</v>
      </c>
      <c r="AJ178" s="324">
        <f>SUMIF('Rekapitulasi Juni'!$D$9:$D$192,APS!$B178,'Rekapitulasi Juni'!$F$9:$F$192)</f>
        <v>0</v>
      </c>
      <c r="AK178" s="324">
        <f>SUMIF('Rekapitulasi Juni'!$D$9:$D$192,APS!$B178,'Rekapitulasi Juni'!$K$9:$K$192)</f>
        <v>0</v>
      </c>
      <c r="AL178" s="325">
        <f t="shared" si="223"/>
        <v>0</v>
      </c>
      <c r="AM178" s="325">
        <f t="shared" si="224"/>
        <v>0</v>
      </c>
      <c r="AN178" s="27"/>
      <c r="AO178" s="324">
        <f>SUMIF('Rekapitulasi Juni'!$U$9:$U$192,APS!$B178,'Rekapitulasi Juni'!$V$9:$V$192)</f>
        <v>0</v>
      </c>
      <c r="AP178" s="324">
        <f>SUMIF('Rekapitulasi Juni'!$U$9:$U$192,APS!$B178,'Rekapitulasi Juni'!$W$9:$W$192)</f>
        <v>0</v>
      </c>
      <c r="AQ178" s="27"/>
      <c r="AR178" s="325">
        <f t="shared" si="225"/>
        <v>0</v>
      </c>
      <c r="AS178" s="325">
        <f t="shared" si="226"/>
        <v>0</v>
      </c>
      <c r="AT178" s="27"/>
      <c r="AU178" s="324">
        <f>SUMIF('Rekapitulasi Juni'!$AL$9:$AL$192,APS!$B178,'Rekapitulasi Juni'!$AM$9:$AM$192)</f>
        <v>0</v>
      </c>
      <c r="AV178" s="324">
        <f>SUMIF('Rekapitulasi Juni'!$AL$9:$AL$192,APS!$B178,'Rekapitulasi Juni'!$AN$9:$AN$192)</f>
        <v>0</v>
      </c>
      <c r="AW178" s="27"/>
      <c r="AX178" s="325">
        <f t="shared" si="227"/>
        <v>0</v>
      </c>
      <c r="AY178" s="325">
        <f t="shared" si="228"/>
        <v>0</v>
      </c>
      <c r="AZ178" s="41">
        <f t="shared" si="229"/>
        <v>0</v>
      </c>
      <c r="BA178" s="41">
        <f t="shared" si="230"/>
        <v>0</v>
      </c>
      <c r="BB178" s="41">
        <f t="shared" si="231"/>
        <v>0</v>
      </c>
      <c r="BC178" s="41">
        <f t="shared" si="232"/>
        <v>0</v>
      </c>
      <c r="BD178" s="41">
        <f t="shared" si="233"/>
        <v>0</v>
      </c>
      <c r="BE178" s="41">
        <f t="shared" si="234"/>
        <v>0</v>
      </c>
      <c r="BF178" s="180">
        <f t="shared" si="235"/>
        <v>0</v>
      </c>
      <c r="BG178" s="27">
        <v>0</v>
      </c>
      <c r="BH178" s="27"/>
      <c r="BI178" s="324">
        <f>SUMIF('Rekapitulasi Juni'!$D$214:$D$393,APS!$B178,'Rekapitulasi Juni'!$E$214:$E$393)</f>
        <v>0</v>
      </c>
      <c r="BJ178" s="324">
        <f>SUMIF('Rekapitulasi Juni'!$D$214:$D$393,APS!$B178,'Rekapitulasi Juni'!$F$214:$F$393)</f>
        <v>0</v>
      </c>
      <c r="BK178" s="27"/>
      <c r="BL178" s="325">
        <f t="shared" si="236"/>
        <v>0</v>
      </c>
      <c r="BM178" s="325">
        <f t="shared" si="237"/>
        <v>0</v>
      </c>
      <c r="BN178" s="27"/>
      <c r="BO178" s="324">
        <f>SUMIF('Rekapitulasi Juni'!$U$214:$U$393,APS!$B178,'Rekapitulasi Juni'!$V$214:$V$393)</f>
        <v>0</v>
      </c>
      <c r="BP178" s="324">
        <f>SUMIF('Rekapitulasi Juni'!$U$214:$U$393,APS!$B178,'Rekapitulasi Juni'!$W$214:$W$393)</f>
        <v>0</v>
      </c>
      <c r="BQ178" s="27"/>
      <c r="BR178" s="325">
        <f t="shared" si="238"/>
        <v>0</v>
      </c>
      <c r="BS178" s="325">
        <f t="shared" si="239"/>
        <v>0</v>
      </c>
      <c r="BT178" s="27"/>
      <c r="BU178" s="324">
        <f>SUMIF('Rekapitulasi Juni'!$AL$214:$AL$393,APS!$B178,'Rekapitulasi Juni'!$AM$214:$AM$393)</f>
        <v>0</v>
      </c>
      <c r="BV178" s="324">
        <f>SUMIF('Rekapitulasi Juni'!$AL$214:$AL$393,APS!$B178,'Rekapitulasi Juni'!$AN$214:$AN$393)</f>
        <v>0</v>
      </c>
      <c r="BW178" s="27"/>
      <c r="BX178" s="325">
        <f t="shared" si="240"/>
        <v>0</v>
      </c>
      <c r="BY178" s="325">
        <f t="shared" si="241"/>
        <v>0</v>
      </c>
      <c r="BZ178" s="27">
        <v>50</v>
      </c>
      <c r="CA178" s="324">
        <f>SUMIF('Rekapitulasi Juni'!$BA$214:$BA$393,APS!$B178,'Rekapitulasi Juni'!$BB$214:$BB$393)</f>
        <v>0</v>
      </c>
      <c r="CB178" s="324">
        <f>SUMIF('Rekapitulasi Juni'!$BA$214:$BA$393,APS!$B178,'Rekapitulasi Juni'!$BC$214:$BC$393)</f>
        <v>0</v>
      </c>
      <c r="CC178" s="27"/>
      <c r="CD178" s="325">
        <f t="shared" si="242"/>
        <v>0</v>
      </c>
      <c r="CE178" s="325">
        <f t="shared" si="243"/>
        <v>0</v>
      </c>
      <c r="CF178" s="27"/>
      <c r="CG178" s="324">
        <f>SUMIF('Rekapitulasi Juni'!$BP$214:$BP$393,APS!$B178,'Rekapitulasi Juni'!$BQ$214:$BQ$393)</f>
        <v>0</v>
      </c>
      <c r="CH178" s="324">
        <f>SUMIF('Rekapitulasi Juni'!$BP$214:$BP$393,APS!$B178,'Rekapitulasi Juni'!$BR$214:$BR$393)</f>
        <v>0</v>
      </c>
      <c r="CI178" s="27"/>
      <c r="CJ178" s="325">
        <f t="shared" si="244"/>
        <v>0</v>
      </c>
      <c r="CK178" s="325">
        <f t="shared" si="245"/>
        <v>0</v>
      </c>
      <c r="CL178" s="41">
        <f t="shared" si="246"/>
        <v>50</v>
      </c>
      <c r="CM178" s="41">
        <f t="shared" si="247"/>
        <v>0</v>
      </c>
      <c r="CN178" s="41">
        <f t="shared" si="248"/>
        <v>0</v>
      </c>
      <c r="CO178" s="41">
        <f t="shared" si="249"/>
        <v>0</v>
      </c>
      <c r="CP178" s="41">
        <f t="shared" si="250"/>
        <v>0</v>
      </c>
      <c r="CQ178" s="41">
        <f t="shared" si="251"/>
        <v>-50</v>
      </c>
      <c r="CR178" s="180">
        <f t="shared" si="252"/>
        <v>0</v>
      </c>
      <c r="CS178" s="27">
        <v>0</v>
      </c>
      <c r="CT178" s="27"/>
      <c r="CU178" s="324">
        <f>SUMIF('Rekapitulasi Juni'!$D$410:$D$588,APS!$B178,'Rekapitulasi Juni'!$E$410:$E$588)</f>
        <v>0</v>
      </c>
      <c r="CV178" s="324">
        <f>SUMIF('Rekapitulasi Juni'!$D$410:$D$588,APS!$B178,'Rekapitulasi Juni'!$F$410:$F$588)</f>
        <v>0</v>
      </c>
      <c r="CW178" s="27"/>
      <c r="CX178" s="325">
        <f t="shared" si="253"/>
        <v>0</v>
      </c>
      <c r="CY178" s="325">
        <f t="shared" si="254"/>
        <v>0</v>
      </c>
      <c r="CZ178" s="27"/>
      <c r="DA178" s="324">
        <f>SUMIF('Rekapitulasi Juni'!$U$410:$U$588,APS!$B178,'Rekapitulasi Juni'!$V$410:$V$588)</f>
        <v>0</v>
      </c>
      <c r="DB178" s="324">
        <f>SUMIF('Rekapitulasi Juni'!$U$410:$U$588,APS!$B178,'Rekapitulasi Juni'!$W$410:$W$588)</f>
        <v>0</v>
      </c>
      <c r="DC178" s="27"/>
      <c r="DD178" s="325">
        <f t="shared" si="255"/>
        <v>0</v>
      </c>
      <c r="DE178" s="325">
        <f t="shared" si="256"/>
        <v>0</v>
      </c>
      <c r="DF178" s="27"/>
      <c r="DG178" s="324">
        <f>SUMIF('Rekapitulasi Juni'!$AL$410:$AL$588,APS!$B178,'Rekapitulasi Juni'!$AM$410:$AM$588)</f>
        <v>0</v>
      </c>
      <c r="DH178" s="324">
        <f>SUMIF('Rekapitulasi Juni'!$AL$410:$AL$588,APS!$B178,'Rekapitulasi Juni'!$AN$410:$AN$588)</f>
        <v>0</v>
      </c>
      <c r="DI178" s="27"/>
      <c r="DJ178" s="325">
        <f t="shared" si="257"/>
        <v>0</v>
      </c>
      <c r="DK178" s="325">
        <f t="shared" si="258"/>
        <v>0</v>
      </c>
      <c r="DL178" s="27"/>
      <c r="DM178" s="324">
        <f>SUMIF('Rekapitulasi Juni'!$BA$410:$BA$588,APS!$B178,'Rekapitulasi Juni'!$BB$410:$BB$588)</f>
        <v>0</v>
      </c>
      <c r="DN178" s="324">
        <f>SUMIF('Rekapitulasi Juni'!$BA$410:$BA$588,APS!$B178,'Rekapitulasi Juni'!$BC$410:$BC$588)</f>
        <v>0</v>
      </c>
      <c r="DO178" s="324">
        <f>SUMIF('Rekapitulasi Juni'!$BA$410:$BA$588,APS!$B178,'Rekapitulasi Juni'!$BF$410:$BF$588)</f>
        <v>0</v>
      </c>
      <c r="DP178" s="325">
        <f t="shared" si="259"/>
        <v>0</v>
      </c>
      <c r="DQ178" s="325">
        <f t="shared" si="260"/>
        <v>0</v>
      </c>
      <c r="DR178" s="27"/>
      <c r="DS178" s="324">
        <f>SUMIF('Rekapitulasi Juni'!$BP$410:$BP$588,APS!$B178,'Rekapitulasi Juni'!$BQ$410:$BQ$588)</f>
        <v>0</v>
      </c>
      <c r="DT178" s="324">
        <f>SUMIF('Rekapitulasi Juni'!$BP$410:$BP$588,APS!$B178,'Rekapitulasi Juni'!$BR$410:$BR$588)</f>
        <v>0</v>
      </c>
      <c r="DU178" s="27"/>
      <c r="DV178" s="325">
        <f t="shared" si="261"/>
        <v>0</v>
      </c>
      <c r="DW178" s="325">
        <f t="shared" si="262"/>
        <v>0</v>
      </c>
      <c r="DX178" s="41">
        <f t="shared" si="263"/>
        <v>0</v>
      </c>
      <c r="DY178" s="41">
        <f t="shared" si="264"/>
        <v>0</v>
      </c>
      <c r="DZ178" s="41">
        <f t="shared" si="265"/>
        <v>0</v>
      </c>
      <c r="EA178" s="41">
        <f t="shared" si="266"/>
        <v>0</v>
      </c>
      <c r="EB178" s="41">
        <f t="shared" si="267"/>
        <v>0</v>
      </c>
      <c r="EC178" s="41">
        <f t="shared" si="268"/>
        <v>0</v>
      </c>
      <c r="ED178" s="180">
        <f t="shared" si="269"/>
        <v>0</v>
      </c>
      <c r="EE178" s="27">
        <v>0</v>
      </c>
      <c r="EF178" s="27"/>
      <c r="EG178" s="324">
        <f>SUMIF('Rekapitulasi Juni'!$D$608:$D$786,APS!$B178,'Rekapitulasi Juni'!$E$608:$E$786)</f>
        <v>0</v>
      </c>
      <c r="EH178" s="324">
        <f>SUMIF('Rekapitulasi Juni'!$D$608:$D$786,APS!$B178,'Rekapitulasi Juni'!$F$608:$F$786)</f>
        <v>0</v>
      </c>
      <c r="EI178" s="27"/>
      <c r="EJ178" s="325">
        <f t="shared" si="270"/>
        <v>0</v>
      </c>
      <c r="EK178" s="325">
        <f t="shared" si="271"/>
        <v>0</v>
      </c>
      <c r="EL178" s="27"/>
      <c r="EM178" s="324">
        <f>SUMIF('Rekapitulasi Juni'!$U$608:$U$786,APS!$B178,'Rekapitulasi Juni'!$V$608:$V$786)</f>
        <v>0</v>
      </c>
      <c r="EN178" s="324">
        <f>SUMIF('Rekapitulasi Juni'!$U$608:$U$786,APS!$B178,'Rekapitulasi Juni'!$W$608:$W$786)</f>
        <v>0</v>
      </c>
      <c r="EO178" s="27"/>
      <c r="EP178" s="325">
        <f t="shared" si="272"/>
        <v>0</v>
      </c>
      <c r="EQ178" s="325">
        <f t="shared" si="273"/>
        <v>0</v>
      </c>
      <c r="ER178" s="27"/>
      <c r="ES178" s="324">
        <f>SUMIF('Rekapitulasi Juni'!$AL$608:$AL$786,APS!$B178,'Rekapitulasi Juni'!$AM$608:$AM$786)</f>
        <v>0</v>
      </c>
      <c r="ET178" s="324">
        <f>SUMIF('Rekapitulasi Juni'!$AL$608:$AL$786,APS!$B178,'Rekapitulasi Juni'!$AN$608:$AN$786)</f>
        <v>0</v>
      </c>
      <c r="EU178" s="27"/>
      <c r="EV178" s="325">
        <f t="shared" si="274"/>
        <v>0</v>
      </c>
      <c r="EW178" s="325">
        <f t="shared" si="275"/>
        <v>0</v>
      </c>
      <c r="EX178" s="27"/>
      <c r="EY178" s="324">
        <f>SUMIF('Rekapitulasi Juni'!$BA$608:$BA$786,APS!$B178,'Rekapitulasi Juni'!$BB$608:$BB$786)</f>
        <v>0</v>
      </c>
      <c r="EZ178" s="324">
        <f>SUMIF('Rekapitulasi Juni'!$BA$608:$BA$786,APS!$B178,'Rekapitulasi Juni'!$BC$608:$BC$786)</f>
        <v>0</v>
      </c>
      <c r="FA178" s="324">
        <f>SUMIF('Rekapitulasi Juni'!$BA$608:$BA$786,APS!$B178,'Rekapitulasi Juni'!$BF$608:$BF$786)</f>
        <v>0</v>
      </c>
      <c r="FB178" s="325">
        <f t="shared" si="276"/>
        <v>0</v>
      </c>
      <c r="FC178" s="325">
        <f t="shared" si="277"/>
        <v>0</v>
      </c>
      <c r="FD178" s="27"/>
      <c r="FE178" s="27"/>
      <c r="FF178" s="27"/>
      <c r="FG178" s="27"/>
      <c r="FH178" s="27"/>
      <c r="FI178" s="27"/>
      <c r="FJ178" s="41">
        <f t="shared" si="278"/>
        <v>0</v>
      </c>
      <c r="FK178" s="41">
        <f t="shared" si="279"/>
        <v>0</v>
      </c>
      <c r="FL178" s="41">
        <f t="shared" si="280"/>
        <v>0</v>
      </c>
      <c r="FM178" s="41">
        <f t="shared" si="281"/>
        <v>0</v>
      </c>
      <c r="FN178" s="41">
        <f t="shared" si="282"/>
        <v>0</v>
      </c>
      <c r="FO178" s="41">
        <f t="shared" si="283"/>
        <v>0</v>
      </c>
      <c r="FP178" s="180">
        <f t="shared" si="284"/>
        <v>0</v>
      </c>
      <c r="FQ178" s="27"/>
      <c r="FR178" s="27"/>
      <c r="FS178" s="324">
        <f>SUMIF('Rekapitulasi Juni'!$D$804:$D$984,APS!$B178,'Rekapitulasi Juni'!$E$804:$E$984)</f>
        <v>0</v>
      </c>
      <c r="FT178" s="324">
        <f>SUMIF('Rekapitulasi Juni'!$D$804:$D$984,APS!$B178,'Rekapitulasi Juni'!$F$804:$F$984)</f>
        <v>0</v>
      </c>
      <c r="FU178" s="27"/>
      <c r="FV178" s="325">
        <f t="shared" si="285"/>
        <v>0</v>
      </c>
      <c r="FW178" s="325">
        <f t="shared" si="286"/>
        <v>0</v>
      </c>
      <c r="FX178" s="27"/>
      <c r="FY178" s="324">
        <f>SUMIF('Rekapitulasi Juni'!$U$804:$U$984,APS!$B178,'Rekapitulasi Juni'!$V$804:$V$984)</f>
        <v>0</v>
      </c>
      <c r="FZ178" s="324">
        <f>SUMIF('Rekapitulasi Juni'!$U$804:$U$984,APS!$B178,'Rekapitulasi Juni'!$W$804:$W$984)</f>
        <v>0</v>
      </c>
      <c r="GA178" s="27"/>
      <c r="GB178" s="325">
        <f t="shared" si="287"/>
        <v>0</v>
      </c>
      <c r="GC178" s="325">
        <f t="shared" si="288"/>
        <v>0</v>
      </c>
      <c r="GD178" s="27"/>
      <c r="GE178" s="324">
        <f>SUMIF('Rekapitulasi Juni'!$AL$804:$AL$984,APS!$B178,'Rekapitulasi Juni'!$AM$804:$AM$984)</f>
        <v>0</v>
      </c>
      <c r="GF178" s="324">
        <f>SUMIF('Rekapitulasi Juni'!$AL$804:$AL$984,APS!$B178,'Rekapitulasi Juni'!$AN$804:$AN$984)</f>
        <v>0</v>
      </c>
      <c r="GG178" s="27"/>
      <c r="GH178" s="325">
        <f t="shared" si="213"/>
        <v>0</v>
      </c>
      <c r="GI178" s="325">
        <f t="shared" si="214"/>
        <v>0</v>
      </c>
      <c r="GJ178" s="27"/>
      <c r="GK178" s="27"/>
      <c r="GL178" s="41">
        <f t="shared" si="289"/>
        <v>0</v>
      </c>
      <c r="GM178" s="41">
        <f t="shared" si="290"/>
        <v>0</v>
      </c>
      <c r="GN178" s="41">
        <f t="shared" si="291"/>
        <v>0</v>
      </c>
      <c r="GO178" s="41">
        <f t="shared" si="292"/>
        <v>0</v>
      </c>
      <c r="GP178" s="41">
        <f t="shared" si="293"/>
        <v>0</v>
      </c>
      <c r="GQ178" s="41">
        <f t="shared" si="294"/>
        <v>0</v>
      </c>
      <c r="GR178" s="180">
        <f t="shared" si="295"/>
        <v>0</v>
      </c>
      <c r="GS178" s="41">
        <f t="shared" si="215"/>
        <v>50</v>
      </c>
      <c r="GT178" s="41">
        <f t="shared" si="216"/>
        <v>0</v>
      </c>
      <c r="GU178" s="41">
        <f t="shared" si="217"/>
        <v>0</v>
      </c>
      <c r="GV178" s="41">
        <f t="shared" si="218"/>
        <v>0</v>
      </c>
      <c r="GW178" s="41">
        <f t="shared" si="219"/>
        <v>0</v>
      </c>
      <c r="GX178" s="41">
        <f t="shared" si="220"/>
        <v>-50</v>
      </c>
      <c r="GY178" s="180">
        <f t="shared" si="221"/>
        <v>0</v>
      </c>
      <c r="GZ178" s="41">
        <v>161</v>
      </c>
      <c r="HA178" s="32" t="s">
        <v>1318</v>
      </c>
      <c r="HB178" s="42">
        <f t="shared" si="299"/>
        <v>0</v>
      </c>
      <c r="HC178" s="44"/>
    </row>
    <row r="179" spans="1:211" ht="15" customHeight="1">
      <c r="A179" s="31" t="s">
        <v>367</v>
      </c>
      <c r="B179" s="32" t="s">
        <v>368</v>
      </c>
      <c r="C179" s="31" t="s">
        <v>333</v>
      </c>
      <c r="D179" s="31" t="s">
        <v>1259</v>
      </c>
      <c r="E179" s="31" t="s">
        <v>43</v>
      </c>
      <c r="F179" s="31" t="s">
        <v>152</v>
      </c>
      <c r="G179" s="33">
        <v>50</v>
      </c>
      <c r="H179" s="33">
        <v>0</v>
      </c>
      <c r="I179" s="33">
        <v>0</v>
      </c>
      <c r="J179" s="34">
        <f>IFERROR(VLOOKUP(A179,#REF!,3,0),0)</f>
        <v>0</v>
      </c>
      <c r="K179" s="34">
        <f t="shared" si="118"/>
        <v>50</v>
      </c>
      <c r="L179" s="34">
        <v>0</v>
      </c>
      <c r="M179" s="53">
        <f>70-20</f>
        <v>50</v>
      </c>
      <c r="N179" s="35">
        <f t="shared" si="119"/>
        <v>0</v>
      </c>
      <c r="O179" s="35">
        <f t="shared" si="120"/>
        <v>0</v>
      </c>
      <c r="P179" s="36">
        <v>0</v>
      </c>
      <c r="Q179" s="36">
        <f t="shared" si="222"/>
        <v>50</v>
      </c>
      <c r="R179" s="36"/>
      <c r="S179" s="37">
        <f ca="1">SUMIF(ROP!$D$6:$H$65536,A179,ROP!$J$6:$J$65536)</f>
        <v>0</v>
      </c>
      <c r="T179" s="37">
        <f>SUMIF(HASIL!$B:$B,APS!$B179&amp;RIGHT(APS!T$9,2),HASIL!$I:$I)</f>
        <v>0</v>
      </c>
      <c r="U179" s="37">
        <f>SUMIF(HASIL!$B:$B,APS!$B179&amp;RIGHT(APS!U$9,2),HASIL!$I:$I)</f>
        <v>0</v>
      </c>
      <c r="V179" s="37">
        <f>SUMIF(HASIL!$B:$B,APS!$B179&amp;RIGHT(APS!V$9,2),HASIL!$I:$I)</f>
        <v>0</v>
      </c>
      <c r="W179" s="37">
        <f>SUMIF(HASIL!$B:$B,APS!$B179&amp;RIGHT(APS!W$9,2),HASIL!$I:$I)</f>
        <v>0</v>
      </c>
      <c r="X179" s="38">
        <f t="shared" si="121"/>
        <v>0</v>
      </c>
      <c r="Y179" s="38">
        <f t="shared" si="122"/>
        <v>-50</v>
      </c>
      <c r="Z179" s="39">
        <f t="shared" si="297"/>
        <v>0</v>
      </c>
      <c r="AA179" s="39">
        <f t="shared" si="212"/>
        <v>50</v>
      </c>
      <c r="AB179" s="40">
        <f t="shared" si="298"/>
        <v>0</v>
      </c>
      <c r="AC179" s="27">
        <v>0</v>
      </c>
      <c r="AD179" s="27"/>
      <c r="AE179" s="27"/>
      <c r="AF179" s="27"/>
      <c r="AG179" s="27"/>
      <c r="AH179" s="27"/>
      <c r="AI179" s="324">
        <f>SUMIF('Rekapitulasi Juni'!$D$9:$D$192,APS!$B179,'Rekapitulasi Juni'!$E$9:$E$192)</f>
        <v>0</v>
      </c>
      <c r="AJ179" s="324">
        <f>SUMIF('Rekapitulasi Juni'!$D$9:$D$192,APS!$B179,'Rekapitulasi Juni'!$F$9:$F$192)</f>
        <v>0</v>
      </c>
      <c r="AK179" s="324">
        <f>SUMIF('Rekapitulasi Juni'!$D$9:$D$192,APS!$B179,'Rekapitulasi Juni'!$K$9:$K$192)</f>
        <v>0</v>
      </c>
      <c r="AL179" s="325">
        <f t="shared" si="223"/>
        <v>0</v>
      </c>
      <c r="AM179" s="325">
        <f t="shared" si="224"/>
        <v>0</v>
      </c>
      <c r="AN179" s="27"/>
      <c r="AO179" s="324">
        <f>SUMIF('Rekapitulasi Juni'!$U$9:$U$192,APS!$B179,'Rekapitulasi Juni'!$V$9:$V$192)</f>
        <v>0</v>
      </c>
      <c r="AP179" s="324">
        <f>SUMIF('Rekapitulasi Juni'!$U$9:$U$192,APS!$B179,'Rekapitulasi Juni'!$W$9:$W$192)</f>
        <v>0</v>
      </c>
      <c r="AQ179" s="27"/>
      <c r="AR179" s="325">
        <f t="shared" si="225"/>
        <v>0</v>
      </c>
      <c r="AS179" s="325">
        <f t="shared" si="226"/>
        <v>0</v>
      </c>
      <c r="AT179" s="27"/>
      <c r="AU179" s="324">
        <f>SUMIF('Rekapitulasi Juni'!$AL$9:$AL$192,APS!$B179,'Rekapitulasi Juni'!$AM$9:$AM$192)</f>
        <v>0</v>
      </c>
      <c r="AV179" s="324">
        <f>SUMIF('Rekapitulasi Juni'!$AL$9:$AL$192,APS!$B179,'Rekapitulasi Juni'!$AN$9:$AN$192)</f>
        <v>0</v>
      </c>
      <c r="AW179" s="27"/>
      <c r="AX179" s="325">
        <f t="shared" si="227"/>
        <v>0</v>
      </c>
      <c r="AY179" s="325">
        <f t="shared" si="228"/>
        <v>0</v>
      </c>
      <c r="AZ179" s="41">
        <f t="shared" si="229"/>
        <v>0</v>
      </c>
      <c r="BA179" s="41">
        <f t="shared" si="230"/>
        <v>0</v>
      </c>
      <c r="BB179" s="41">
        <f t="shared" si="231"/>
        <v>0</v>
      </c>
      <c r="BC179" s="41">
        <f t="shared" si="232"/>
        <v>0</v>
      </c>
      <c r="BD179" s="41">
        <f t="shared" si="233"/>
        <v>0</v>
      </c>
      <c r="BE179" s="41">
        <f t="shared" si="234"/>
        <v>0</v>
      </c>
      <c r="BF179" s="180">
        <f t="shared" si="235"/>
        <v>0</v>
      </c>
      <c r="BG179" s="27">
        <v>0</v>
      </c>
      <c r="BH179" s="27"/>
      <c r="BI179" s="324">
        <f>SUMIF('Rekapitulasi Juni'!$D$214:$D$393,APS!$B179,'Rekapitulasi Juni'!$E$214:$E$393)</f>
        <v>0</v>
      </c>
      <c r="BJ179" s="324">
        <f>SUMIF('Rekapitulasi Juni'!$D$214:$D$393,APS!$B179,'Rekapitulasi Juni'!$F$214:$F$393)</f>
        <v>0</v>
      </c>
      <c r="BK179" s="27"/>
      <c r="BL179" s="325">
        <f t="shared" si="236"/>
        <v>0</v>
      </c>
      <c r="BM179" s="325">
        <f t="shared" si="237"/>
        <v>0</v>
      </c>
      <c r="BN179" s="27"/>
      <c r="BO179" s="324">
        <f>SUMIF('Rekapitulasi Juni'!$U$214:$U$393,APS!$B179,'Rekapitulasi Juni'!$V$214:$V$393)</f>
        <v>0</v>
      </c>
      <c r="BP179" s="324">
        <f>SUMIF('Rekapitulasi Juni'!$U$214:$U$393,APS!$B179,'Rekapitulasi Juni'!$W$214:$W$393)</f>
        <v>0</v>
      </c>
      <c r="BQ179" s="27"/>
      <c r="BR179" s="325">
        <f t="shared" si="238"/>
        <v>0</v>
      </c>
      <c r="BS179" s="325">
        <f t="shared" si="239"/>
        <v>0</v>
      </c>
      <c r="BT179" s="27"/>
      <c r="BU179" s="324">
        <f>SUMIF('Rekapitulasi Juni'!$AL$214:$AL$393,APS!$B179,'Rekapitulasi Juni'!$AM$214:$AM$393)</f>
        <v>0</v>
      </c>
      <c r="BV179" s="324">
        <f>SUMIF('Rekapitulasi Juni'!$AL$214:$AL$393,APS!$B179,'Rekapitulasi Juni'!$AN$214:$AN$393)</f>
        <v>0</v>
      </c>
      <c r="BW179" s="27"/>
      <c r="BX179" s="325">
        <f t="shared" si="240"/>
        <v>0</v>
      </c>
      <c r="BY179" s="325">
        <f t="shared" si="241"/>
        <v>0</v>
      </c>
      <c r="BZ179" s="27"/>
      <c r="CA179" s="324">
        <f>SUMIF('Rekapitulasi Juni'!$BA$214:$BA$393,APS!$B179,'Rekapitulasi Juni'!$BB$214:$BB$393)</f>
        <v>0</v>
      </c>
      <c r="CB179" s="324">
        <f>SUMIF('Rekapitulasi Juni'!$BA$214:$BA$393,APS!$B179,'Rekapitulasi Juni'!$BC$214:$BC$393)</f>
        <v>0</v>
      </c>
      <c r="CC179" s="27"/>
      <c r="CD179" s="325">
        <f t="shared" si="242"/>
        <v>0</v>
      </c>
      <c r="CE179" s="325">
        <f t="shared" si="243"/>
        <v>0</v>
      </c>
      <c r="CF179" s="27"/>
      <c r="CG179" s="324">
        <f>SUMIF('Rekapitulasi Juni'!$BP$214:$BP$393,APS!$B179,'Rekapitulasi Juni'!$BQ$214:$BQ$393)</f>
        <v>0</v>
      </c>
      <c r="CH179" s="324">
        <f>SUMIF('Rekapitulasi Juni'!$BP$214:$BP$393,APS!$B179,'Rekapitulasi Juni'!$BR$214:$BR$393)</f>
        <v>0</v>
      </c>
      <c r="CI179" s="27"/>
      <c r="CJ179" s="325">
        <f t="shared" si="244"/>
        <v>0</v>
      </c>
      <c r="CK179" s="325">
        <f t="shared" si="245"/>
        <v>0</v>
      </c>
      <c r="CL179" s="41">
        <f t="shared" si="246"/>
        <v>0</v>
      </c>
      <c r="CM179" s="41">
        <f t="shared" si="247"/>
        <v>0</v>
      </c>
      <c r="CN179" s="41">
        <f t="shared" si="248"/>
        <v>0</v>
      </c>
      <c r="CO179" s="41">
        <f t="shared" si="249"/>
        <v>0</v>
      </c>
      <c r="CP179" s="41">
        <f t="shared" si="250"/>
        <v>0</v>
      </c>
      <c r="CQ179" s="41">
        <f t="shared" si="251"/>
        <v>0</v>
      </c>
      <c r="CR179" s="180">
        <f t="shared" si="252"/>
        <v>0</v>
      </c>
      <c r="CS179" s="27">
        <v>0</v>
      </c>
      <c r="CT179" s="27"/>
      <c r="CU179" s="324">
        <f>SUMIF('Rekapitulasi Juni'!$D$410:$D$588,APS!$B179,'Rekapitulasi Juni'!$E$410:$E$588)</f>
        <v>0</v>
      </c>
      <c r="CV179" s="324">
        <f>SUMIF('Rekapitulasi Juni'!$D$410:$D$588,APS!$B179,'Rekapitulasi Juni'!$F$410:$F$588)</f>
        <v>0</v>
      </c>
      <c r="CW179" s="27"/>
      <c r="CX179" s="325">
        <f t="shared" si="253"/>
        <v>0</v>
      </c>
      <c r="CY179" s="325">
        <f t="shared" si="254"/>
        <v>0</v>
      </c>
      <c r="CZ179" s="27"/>
      <c r="DA179" s="324">
        <f>SUMIF('Rekapitulasi Juni'!$U$410:$U$588,APS!$B179,'Rekapitulasi Juni'!$V$410:$V$588)</f>
        <v>0</v>
      </c>
      <c r="DB179" s="324">
        <f>SUMIF('Rekapitulasi Juni'!$U$410:$U$588,APS!$B179,'Rekapitulasi Juni'!$W$410:$W$588)</f>
        <v>0</v>
      </c>
      <c r="DC179" s="27"/>
      <c r="DD179" s="325">
        <f t="shared" si="255"/>
        <v>0</v>
      </c>
      <c r="DE179" s="325">
        <f t="shared" si="256"/>
        <v>0</v>
      </c>
      <c r="DF179" s="27">
        <v>50</v>
      </c>
      <c r="DG179" s="324">
        <f>SUMIF('Rekapitulasi Juni'!$AL$410:$AL$588,APS!$B179,'Rekapitulasi Juni'!$AM$410:$AM$588)</f>
        <v>0</v>
      </c>
      <c r="DH179" s="324">
        <f>SUMIF('Rekapitulasi Juni'!$AL$410:$AL$588,APS!$B179,'Rekapitulasi Juni'!$AN$410:$AN$588)</f>
        <v>0</v>
      </c>
      <c r="DI179" s="27"/>
      <c r="DJ179" s="325">
        <f t="shared" si="257"/>
        <v>0</v>
      </c>
      <c r="DK179" s="325">
        <f t="shared" si="258"/>
        <v>0</v>
      </c>
      <c r="DL179" s="27"/>
      <c r="DM179" s="324">
        <f>SUMIF('Rekapitulasi Juni'!$BA$410:$BA$588,APS!$B179,'Rekapitulasi Juni'!$BB$410:$BB$588)</f>
        <v>0</v>
      </c>
      <c r="DN179" s="324">
        <f>SUMIF('Rekapitulasi Juni'!$BA$410:$BA$588,APS!$B179,'Rekapitulasi Juni'!$BC$410:$BC$588)</f>
        <v>0</v>
      </c>
      <c r="DO179" s="324">
        <f>SUMIF('Rekapitulasi Juni'!$BA$410:$BA$588,APS!$B179,'Rekapitulasi Juni'!$BF$410:$BF$588)</f>
        <v>0</v>
      </c>
      <c r="DP179" s="325">
        <f t="shared" si="259"/>
        <v>0</v>
      </c>
      <c r="DQ179" s="325">
        <f t="shared" si="260"/>
        <v>0</v>
      </c>
      <c r="DR179" s="27"/>
      <c r="DS179" s="324">
        <f>SUMIF('Rekapitulasi Juni'!$BP$410:$BP$588,APS!$B179,'Rekapitulasi Juni'!$BQ$410:$BQ$588)</f>
        <v>0</v>
      </c>
      <c r="DT179" s="324">
        <f>SUMIF('Rekapitulasi Juni'!$BP$410:$BP$588,APS!$B179,'Rekapitulasi Juni'!$BR$410:$BR$588)</f>
        <v>0</v>
      </c>
      <c r="DU179" s="27"/>
      <c r="DV179" s="325">
        <f t="shared" si="261"/>
        <v>0</v>
      </c>
      <c r="DW179" s="325">
        <f t="shared" si="262"/>
        <v>0</v>
      </c>
      <c r="DX179" s="41">
        <f t="shared" si="263"/>
        <v>50</v>
      </c>
      <c r="DY179" s="41">
        <f t="shared" si="264"/>
        <v>0</v>
      </c>
      <c r="DZ179" s="41">
        <f t="shared" si="265"/>
        <v>0</v>
      </c>
      <c r="EA179" s="41">
        <f t="shared" si="266"/>
        <v>0</v>
      </c>
      <c r="EB179" s="41">
        <f t="shared" si="267"/>
        <v>0</v>
      </c>
      <c r="EC179" s="41">
        <f t="shared" si="268"/>
        <v>-50</v>
      </c>
      <c r="ED179" s="180">
        <f t="shared" si="269"/>
        <v>0</v>
      </c>
      <c r="EE179" s="27">
        <v>0</v>
      </c>
      <c r="EF179" s="27"/>
      <c r="EG179" s="324">
        <f>SUMIF('Rekapitulasi Juni'!$D$608:$D$786,APS!$B179,'Rekapitulasi Juni'!$E$608:$E$786)</f>
        <v>0</v>
      </c>
      <c r="EH179" s="324">
        <f>SUMIF('Rekapitulasi Juni'!$D$608:$D$786,APS!$B179,'Rekapitulasi Juni'!$F$608:$F$786)</f>
        <v>0</v>
      </c>
      <c r="EI179" s="27"/>
      <c r="EJ179" s="325">
        <f t="shared" si="270"/>
        <v>0</v>
      </c>
      <c r="EK179" s="325">
        <f t="shared" si="271"/>
        <v>0</v>
      </c>
      <c r="EL179" s="27"/>
      <c r="EM179" s="324">
        <f>SUMIF('Rekapitulasi Juni'!$U$608:$U$786,APS!$B179,'Rekapitulasi Juni'!$V$608:$V$786)</f>
        <v>0</v>
      </c>
      <c r="EN179" s="324">
        <f>SUMIF('Rekapitulasi Juni'!$U$608:$U$786,APS!$B179,'Rekapitulasi Juni'!$W$608:$W$786)</f>
        <v>0</v>
      </c>
      <c r="EO179" s="27"/>
      <c r="EP179" s="325">
        <f t="shared" si="272"/>
        <v>0</v>
      </c>
      <c r="EQ179" s="325">
        <f t="shared" si="273"/>
        <v>0</v>
      </c>
      <c r="ER179" s="27"/>
      <c r="ES179" s="324">
        <f>SUMIF('Rekapitulasi Juni'!$AL$608:$AL$786,APS!$B179,'Rekapitulasi Juni'!$AM$608:$AM$786)</f>
        <v>0</v>
      </c>
      <c r="ET179" s="324">
        <f>SUMIF('Rekapitulasi Juni'!$AL$608:$AL$786,APS!$B179,'Rekapitulasi Juni'!$AN$608:$AN$786)</f>
        <v>0</v>
      </c>
      <c r="EU179" s="27"/>
      <c r="EV179" s="325">
        <f t="shared" si="274"/>
        <v>0</v>
      </c>
      <c r="EW179" s="325">
        <f t="shared" si="275"/>
        <v>0</v>
      </c>
      <c r="EX179" s="27"/>
      <c r="EY179" s="324">
        <f>SUMIF('Rekapitulasi Juni'!$BA$608:$BA$786,APS!$B179,'Rekapitulasi Juni'!$BB$608:$BB$786)</f>
        <v>0</v>
      </c>
      <c r="EZ179" s="324">
        <f>SUMIF('Rekapitulasi Juni'!$BA$608:$BA$786,APS!$B179,'Rekapitulasi Juni'!$BC$608:$BC$786)</f>
        <v>0</v>
      </c>
      <c r="FA179" s="324">
        <f>SUMIF('Rekapitulasi Juni'!$BA$608:$BA$786,APS!$B179,'Rekapitulasi Juni'!$BF$608:$BF$786)</f>
        <v>0</v>
      </c>
      <c r="FB179" s="325">
        <f t="shared" si="276"/>
        <v>0</v>
      </c>
      <c r="FC179" s="325">
        <f t="shared" si="277"/>
        <v>0</v>
      </c>
      <c r="FD179" s="27"/>
      <c r="FE179" s="27"/>
      <c r="FF179" s="27"/>
      <c r="FG179" s="27"/>
      <c r="FH179" s="27"/>
      <c r="FI179" s="27"/>
      <c r="FJ179" s="41">
        <f t="shared" si="278"/>
        <v>0</v>
      </c>
      <c r="FK179" s="41">
        <f t="shared" si="279"/>
        <v>0</v>
      </c>
      <c r="FL179" s="41">
        <f t="shared" si="280"/>
        <v>0</v>
      </c>
      <c r="FM179" s="41">
        <f t="shared" si="281"/>
        <v>0</v>
      </c>
      <c r="FN179" s="41">
        <f t="shared" si="282"/>
        <v>0</v>
      </c>
      <c r="FO179" s="41">
        <f t="shared" si="283"/>
        <v>0</v>
      </c>
      <c r="FP179" s="180">
        <f t="shared" si="284"/>
        <v>0</v>
      </c>
      <c r="FQ179" s="27"/>
      <c r="FR179" s="27"/>
      <c r="FS179" s="324">
        <f>SUMIF('Rekapitulasi Juni'!$D$804:$D$984,APS!$B179,'Rekapitulasi Juni'!$E$804:$E$984)</f>
        <v>0</v>
      </c>
      <c r="FT179" s="324">
        <f>SUMIF('Rekapitulasi Juni'!$D$804:$D$984,APS!$B179,'Rekapitulasi Juni'!$F$804:$F$984)</f>
        <v>0</v>
      </c>
      <c r="FU179" s="27"/>
      <c r="FV179" s="325">
        <f t="shared" si="285"/>
        <v>0</v>
      </c>
      <c r="FW179" s="325">
        <f t="shared" si="286"/>
        <v>0</v>
      </c>
      <c r="FX179" s="27"/>
      <c r="FY179" s="324">
        <f>SUMIF('Rekapitulasi Juni'!$U$804:$U$984,APS!$B179,'Rekapitulasi Juni'!$V$804:$V$984)</f>
        <v>0</v>
      </c>
      <c r="FZ179" s="324">
        <f>SUMIF('Rekapitulasi Juni'!$U$804:$U$984,APS!$B179,'Rekapitulasi Juni'!$W$804:$W$984)</f>
        <v>0</v>
      </c>
      <c r="GA179" s="27"/>
      <c r="GB179" s="325">
        <f t="shared" si="287"/>
        <v>0</v>
      </c>
      <c r="GC179" s="325">
        <f t="shared" si="288"/>
        <v>0</v>
      </c>
      <c r="GD179" s="27"/>
      <c r="GE179" s="324">
        <f>SUMIF('Rekapitulasi Juni'!$AL$804:$AL$984,APS!$B179,'Rekapitulasi Juni'!$AM$804:$AM$984)</f>
        <v>0</v>
      </c>
      <c r="GF179" s="324">
        <f>SUMIF('Rekapitulasi Juni'!$AL$804:$AL$984,APS!$B179,'Rekapitulasi Juni'!$AN$804:$AN$984)</f>
        <v>0</v>
      </c>
      <c r="GG179" s="27"/>
      <c r="GH179" s="325">
        <f t="shared" si="213"/>
        <v>0</v>
      </c>
      <c r="GI179" s="325">
        <f t="shared" si="214"/>
        <v>0</v>
      </c>
      <c r="GJ179" s="27"/>
      <c r="GK179" s="27"/>
      <c r="GL179" s="41">
        <f t="shared" si="289"/>
        <v>0</v>
      </c>
      <c r="GM179" s="41">
        <f t="shared" si="290"/>
        <v>0</v>
      </c>
      <c r="GN179" s="41">
        <f t="shared" si="291"/>
        <v>0</v>
      </c>
      <c r="GO179" s="41">
        <f t="shared" si="292"/>
        <v>0</v>
      </c>
      <c r="GP179" s="41">
        <f t="shared" si="293"/>
        <v>0</v>
      </c>
      <c r="GQ179" s="41">
        <f t="shared" si="294"/>
        <v>0</v>
      </c>
      <c r="GR179" s="180">
        <f t="shared" si="295"/>
        <v>0</v>
      </c>
      <c r="GS179" s="41">
        <f t="shared" si="215"/>
        <v>50</v>
      </c>
      <c r="GT179" s="41">
        <f t="shared" si="216"/>
        <v>0</v>
      </c>
      <c r="GU179" s="41">
        <f t="shared" si="217"/>
        <v>0</v>
      </c>
      <c r="GV179" s="41">
        <f t="shared" si="218"/>
        <v>0</v>
      </c>
      <c r="GW179" s="41">
        <f t="shared" si="219"/>
        <v>0</v>
      </c>
      <c r="GX179" s="41">
        <f t="shared" si="220"/>
        <v>-50</v>
      </c>
      <c r="GY179" s="180">
        <f t="shared" si="221"/>
        <v>0</v>
      </c>
      <c r="GZ179" s="41">
        <v>162</v>
      </c>
      <c r="HA179" s="32"/>
      <c r="HB179" s="42">
        <f t="shared" si="299"/>
        <v>0</v>
      </c>
      <c r="HC179" s="44"/>
    </row>
    <row r="180" spans="1:211" ht="15" customHeight="1">
      <c r="A180" s="51" t="s">
        <v>369</v>
      </c>
      <c r="B180" s="52" t="s">
        <v>370</v>
      </c>
      <c r="C180" s="31" t="s">
        <v>333</v>
      </c>
      <c r="D180" s="31" t="s">
        <v>1259</v>
      </c>
      <c r="E180" s="31" t="s">
        <v>43</v>
      </c>
      <c r="F180" s="31" t="s">
        <v>152</v>
      </c>
      <c r="G180" s="33">
        <v>2</v>
      </c>
      <c r="H180" s="33">
        <v>0</v>
      </c>
      <c r="I180" s="33">
        <v>0</v>
      </c>
      <c r="J180" s="34">
        <f>IFERROR(VLOOKUP(A180,#REF!,3,0),0)</f>
        <v>0</v>
      </c>
      <c r="K180" s="34">
        <f t="shared" si="118"/>
        <v>2</v>
      </c>
      <c r="L180" s="34">
        <v>0</v>
      </c>
      <c r="M180" s="53">
        <f>32-30</f>
        <v>2</v>
      </c>
      <c r="N180" s="35">
        <f t="shared" si="119"/>
        <v>0</v>
      </c>
      <c r="O180" s="35">
        <f t="shared" si="120"/>
        <v>0</v>
      </c>
      <c r="P180" s="36">
        <v>0</v>
      </c>
      <c r="Q180" s="36">
        <f t="shared" si="222"/>
        <v>2</v>
      </c>
      <c r="R180" s="36"/>
      <c r="S180" s="37">
        <f ca="1">SUMIF(ROP!$D$6:$H$65536,A180,ROP!$J$6:$J$65536)</f>
        <v>0</v>
      </c>
      <c r="T180" s="37">
        <f>SUMIF(HASIL!$B:$B,APS!$B180&amp;RIGHT(APS!T$9,2),HASIL!$I:$I)</f>
        <v>0</v>
      </c>
      <c r="U180" s="37">
        <f>SUMIF(HASIL!$B:$B,APS!$B180&amp;RIGHT(APS!U$9,2),HASIL!$I:$I)</f>
        <v>0</v>
      </c>
      <c r="V180" s="37">
        <f>SUMIF(HASIL!$B:$B,APS!$B180&amp;RIGHT(APS!V$9,2),HASIL!$I:$I)</f>
        <v>0</v>
      </c>
      <c r="W180" s="37">
        <f>SUMIF(HASIL!$B:$B,APS!$B180&amp;RIGHT(APS!W$9,2),HASIL!$I:$I)</f>
        <v>0</v>
      </c>
      <c r="X180" s="38">
        <f t="shared" si="121"/>
        <v>0</v>
      </c>
      <c r="Y180" s="38">
        <f t="shared" si="122"/>
        <v>-2</v>
      </c>
      <c r="Z180" s="39">
        <f t="shared" si="297"/>
        <v>0</v>
      </c>
      <c r="AA180" s="39">
        <f t="shared" si="212"/>
        <v>2</v>
      </c>
      <c r="AB180" s="40">
        <f t="shared" si="298"/>
        <v>0</v>
      </c>
      <c r="AC180" s="27">
        <v>0</v>
      </c>
      <c r="AD180" s="27"/>
      <c r="AE180" s="27"/>
      <c r="AF180" s="27"/>
      <c r="AG180" s="27"/>
      <c r="AH180" s="27"/>
      <c r="AI180" s="324">
        <f>SUMIF('Rekapitulasi Juni'!$D$9:$D$192,APS!$B180,'Rekapitulasi Juni'!$E$9:$E$192)</f>
        <v>0</v>
      </c>
      <c r="AJ180" s="324">
        <f>SUMIF('Rekapitulasi Juni'!$D$9:$D$192,APS!$B180,'Rekapitulasi Juni'!$F$9:$F$192)</f>
        <v>0</v>
      </c>
      <c r="AK180" s="324">
        <f>SUMIF('Rekapitulasi Juni'!$D$9:$D$192,APS!$B180,'Rekapitulasi Juni'!$K$9:$K$192)</f>
        <v>0</v>
      </c>
      <c r="AL180" s="325">
        <f t="shared" si="223"/>
        <v>0</v>
      </c>
      <c r="AM180" s="325">
        <f t="shared" si="224"/>
        <v>0</v>
      </c>
      <c r="AN180" s="27"/>
      <c r="AO180" s="324">
        <f>SUMIF('Rekapitulasi Juni'!$U$9:$U$192,APS!$B180,'Rekapitulasi Juni'!$V$9:$V$192)</f>
        <v>0</v>
      </c>
      <c r="AP180" s="324">
        <f>SUMIF('Rekapitulasi Juni'!$U$9:$U$192,APS!$B180,'Rekapitulasi Juni'!$W$9:$W$192)</f>
        <v>0</v>
      </c>
      <c r="AQ180" s="27"/>
      <c r="AR180" s="325">
        <f t="shared" si="225"/>
        <v>0</v>
      </c>
      <c r="AS180" s="325">
        <f t="shared" si="226"/>
        <v>0</v>
      </c>
      <c r="AT180" s="27"/>
      <c r="AU180" s="324">
        <f>SUMIF('Rekapitulasi Juni'!$AL$9:$AL$192,APS!$B180,'Rekapitulasi Juni'!$AM$9:$AM$192)</f>
        <v>0</v>
      </c>
      <c r="AV180" s="324">
        <f>SUMIF('Rekapitulasi Juni'!$AL$9:$AL$192,APS!$B180,'Rekapitulasi Juni'!$AN$9:$AN$192)</f>
        <v>0</v>
      </c>
      <c r="AW180" s="27"/>
      <c r="AX180" s="325">
        <f t="shared" si="227"/>
        <v>0</v>
      </c>
      <c r="AY180" s="325">
        <f t="shared" si="228"/>
        <v>0</v>
      </c>
      <c r="AZ180" s="41">
        <f t="shared" si="229"/>
        <v>0</v>
      </c>
      <c r="BA180" s="41">
        <f t="shared" si="230"/>
        <v>0</v>
      </c>
      <c r="BB180" s="41">
        <f t="shared" si="231"/>
        <v>0</v>
      </c>
      <c r="BC180" s="41">
        <f t="shared" si="232"/>
        <v>0</v>
      </c>
      <c r="BD180" s="41">
        <f t="shared" si="233"/>
        <v>0</v>
      </c>
      <c r="BE180" s="41">
        <f t="shared" si="234"/>
        <v>0</v>
      </c>
      <c r="BF180" s="180">
        <f t="shared" si="235"/>
        <v>0</v>
      </c>
      <c r="BG180" s="27">
        <v>0</v>
      </c>
      <c r="BH180" s="27"/>
      <c r="BI180" s="324">
        <f>SUMIF('Rekapitulasi Juni'!$D$214:$D$393,APS!$B180,'Rekapitulasi Juni'!$E$214:$E$393)</f>
        <v>0</v>
      </c>
      <c r="BJ180" s="324">
        <f>SUMIF('Rekapitulasi Juni'!$D$214:$D$393,APS!$B180,'Rekapitulasi Juni'!$F$214:$F$393)</f>
        <v>0</v>
      </c>
      <c r="BK180" s="27"/>
      <c r="BL180" s="325">
        <f t="shared" si="236"/>
        <v>0</v>
      </c>
      <c r="BM180" s="325">
        <f t="shared" si="237"/>
        <v>0</v>
      </c>
      <c r="BN180" s="27"/>
      <c r="BO180" s="324">
        <f>SUMIF('Rekapitulasi Juni'!$U$214:$U$393,APS!$B180,'Rekapitulasi Juni'!$V$214:$V$393)</f>
        <v>0</v>
      </c>
      <c r="BP180" s="324">
        <f>SUMIF('Rekapitulasi Juni'!$U$214:$U$393,APS!$B180,'Rekapitulasi Juni'!$W$214:$W$393)</f>
        <v>0</v>
      </c>
      <c r="BQ180" s="27"/>
      <c r="BR180" s="325">
        <f t="shared" si="238"/>
        <v>0</v>
      </c>
      <c r="BS180" s="325">
        <f t="shared" si="239"/>
        <v>0</v>
      </c>
      <c r="BT180" s="27"/>
      <c r="BU180" s="324">
        <f>SUMIF('Rekapitulasi Juni'!$AL$214:$AL$393,APS!$B180,'Rekapitulasi Juni'!$AM$214:$AM$393)</f>
        <v>0</v>
      </c>
      <c r="BV180" s="324">
        <f>SUMIF('Rekapitulasi Juni'!$AL$214:$AL$393,APS!$B180,'Rekapitulasi Juni'!$AN$214:$AN$393)</f>
        <v>0</v>
      </c>
      <c r="BW180" s="27"/>
      <c r="BX180" s="325">
        <f t="shared" si="240"/>
        <v>0</v>
      </c>
      <c r="BY180" s="325">
        <f t="shared" si="241"/>
        <v>0</v>
      </c>
      <c r="BZ180" s="27"/>
      <c r="CA180" s="324">
        <f>SUMIF('Rekapitulasi Juni'!$BA$214:$BA$393,APS!$B180,'Rekapitulasi Juni'!$BB$214:$BB$393)</f>
        <v>0</v>
      </c>
      <c r="CB180" s="324">
        <f>SUMIF('Rekapitulasi Juni'!$BA$214:$BA$393,APS!$B180,'Rekapitulasi Juni'!$BC$214:$BC$393)</f>
        <v>0</v>
      </c>
      <c r="CC180" s="27"/>
      <c r="CD180" s="325">
        <f t="shared" si="242"/>
        <v>0</v>
      </c>
      <c r="CE180" s="325">
        <f t="shared" si="243"/>
        <v>0</v>
      </c>
      <c r="CF180" s="27"/>
      <c r="CG180" s="324">
        <f>SUMIF('Rekapitulasi Juni'!$BP$214:$BP$393,APS!$B180,'Rekapitulasi Juni'!$BQ$214:$BQ$393)</f>
        <v>0</v>
      </c>
      <c r="CH180" s="324">
        <f>SUMIF('Rekapitulasi Juni'!$BP$214:$BP$393,APS!$B180,'Rekapitulasi Juni'!$BR$214:$BR$393)</f>
        <v>0</v>
      </c>
      <c r="CI180" s="27"/>
      <c r="CJ180" s="325">
        <f t="shared" si="244"/>
        <v>0</v>
      </c>
      <c r="CK180" s="325">
        <f t="shared" si="245"/>
        <v>0</v>
      </c>
      <c r="CL180" s="41">
        <f t="shared" si="246"/>
        <v>0</v>
      </c>
      <c r="CM180" s="41">
        <f t="shared" si="247"/>
        <v>0</v>
      </c>
      <c r="CN180" s="41">
        <f t="shared" si="248"/>
        <v>0</v>
      </c>
      <c r="CO180" s="41">
        <f t="shared" si="249"/>
        <v>0</v>
      </c>
      <c r="CP180" s="41">
        <f t="shared" si="250"/>
        <v>0</v>
      </c>
      <c r="CQ180" s="41">
        <f t="shared" si="251"/>
        <v>0</v>
      </c>
      <c r="CR180" s="180">
        <f t="shared" si="252"/>
        <v>0</v>
      </c>
      <c r="CS180" s="27">
        <v>0</v>
      </c>
      <c r="CT180" s="27"/>
      <c r="CU180" s="324">
        <f>SUMIF('Rekapitulasi Juni'!$D$410:$D$588,APS!$B180,'Rekapitulasi Juni'!$E$410:$E$588)</f>
        <v>0</v>
      </c>
      <c r="CV180" s="324">
        <f>SUMIF('Rekapitulasi Juni'!$D$410:$D$588,APS!$B180,'Rekapitulasi Juni'!$F$410:$F$588)</f>
        <v>0</v>
      </c>
      <c r="CW180" s="27"/>
      <c r="CX180" s="325">
        <f t="shared" si="253"/>
        <v>0</v>
      </c>
      <c r="CY180" s="325">
        <f t="shared" si="254"/>
        <v>0</v>
      </c>
      <c r="CZ180" s="27"/>
      <c r="DA180" s="324">
        <f>SUMIF('Rekapitulasi Juni'!$U$410:$U$588,APS!$B180,'Rekapitulasi Juni'!$V$410:$V$588)</f>
        <v>0</v>
      </c>
      <c r="DB180" s="324">
        <f>SUMIF('Rekapitulasi Juni'!$U$410:$U$588,APS!$B180,'Rekapitulasi Juni'!$W$410:$W$588)</f>
        <v>0</v>
      </c>
      <c r="DC180" s="27"/>
      <c r="DD180" s="325">
        <f t="shared" si="255"/>
        <v>0</v>
      </c>
      <c r="DE180" s="325">
        <f t="shared" si="256"/>
        <v>0</v>
      </c>
      <c r="DF180" s="27"/>
      <c r="DG180" s="324">
        <f>SUMIF('Rekapitulasi Juni'!$AL$410:$AL$588,APS!$B180,'Rekapitulasi Juni'!$AM$410:$AM$588)</f>
        <v>0</v>
      </c>
      <c r="DH180" s="324">
        <f>SUMIF('Rekapitulasi Juni'!$AL$410:$AL$588,APS!$B180,'Rekapitulasi Juni'!$AN$410:$AN$588)</f>
        <v>0</v>
      </c>
      <c r="DI180" s="27"/>
      <c r="DJ180" s="325">
        <f t="shared" si="257"/>
        <v>0</v>
      </c>
      <c r="DK180" s="325">
        <f t="shared" si="258"/>
        <v>0</v>
      </c>
      <c r="DL180" s="27"/>
      <c r="DM180" s="324">
        <f>SUMIF('Rekapitulasi Juni'!$BA$410:$BA$588,APS!$B180,'Rekapitulasi Juni'!$BB$410:$BB$588)</f>
        <v>0</v>
      </c>
      <c r="DN180" s="324">
        <f>SUMIF('Rekapitulasi Juni'!$BA$410:$BA$588,APS!$B180,'Rekapitulasi Juni'!$BC$410:$BC$588)</f>
        <v>0</v>
      </c>
      <c r="DO180" s="324">
        <f>SUMIF('Rekapitulasi Juni'!$BA$410:$BA$588,APS!$B180,'Rekapitulasi Juni'!$BF$410:$BF$588)</f>
        <v>0</v>
      </c>
      <c r="DP180" s="325">
        <f t="shared" si="259"/>
        <v>0</v>
      </c>
      <c r="DQ180" s="325">
        <f t="shared" si="260"/>
        <v>0</v>
      </c>
      <c r="DR180" s="27">
        <v>2</v>
      </c>
      <c r="DS180" s="324">
        <f>SUMIF('Rekapitulasi Juni'!$BP$410:$BP$588,APS!$B180,'Rekapitulasi Juni'!$BQ$410:$BQ$588)</f>
        <v>0</v>
      </c>
      <c r="DT180" s="324">
        <f>SUMIF('Rekapitulasi Juni'!$BP$410:$BP$588,APS!$B180,'Rekapitulasi Juni'!$BR$410:$BR$588)</f>
        <v>0</v>
      </c>
      <c r="DU180" s="27"/>
      <c r="DV180" s="325">
        <f t="shared" si="261"/>
        <v>0</v>
      </c>
      <c r="DW180" s="325">
        <f t="shared" si="262"/>
        <v>0</v>
      </c>
      <c r="DX180" s="41">
        <f t="shared" si="263"/>
        <v>2</v>
      </c>
      <c r="DY180" s="41">
        <f t="shared" si="264"/>
        <v>0</v>
      </c>
      <c r="DZ180" s="41">
        <f t="shared" si="265"/>
        <v>0</v>
      </c>
      <c r="EA180" s="41">
        <f t="shared" si="266"/>
        <v>0</v>
      </c>
      <c r="EB180" s="41">
        <f t="shared" si="267"/>
        <v>0</v>
      </c>
      <c r="EC180" s="41">
        <f t="shared" si="268"/>
        <v>-2</v>
      </c>
      <c r="ED180" s="180">
        <f t="shared" si="269"/>
        <v>0</v>
      </c>
      <c r="EE180" s="27">
        <v>0</v>
      </c>
      <c r="EF180" s="27"/>
      <c r="EG180" s="324">
        <f>SUMIF('Rekapitulasi Juni'!$D$608:$D$786,APS!$B180,'Rekapitulasi Juni'!$E$608:$E$786)</f>
        <v>0</v>
      </c>
      <c r="EH180" s="324">
        <f>SUMIF('Rekapitulasi Juni'!$D$608:$D$786,APS!$B180,'Rekapitulasi Juni'!$F$608:$F$786)</f>
        <v>0</v>
      </c>
      <c r="EI180" s="27"/>
      <c r="EJ180" s="325">
        <f t="shared" si="270"/>
        <v>0</v>
      </c>
      <c r="EK180" s="325">
        <f t="shared" si="271"/>
        <v>0</v>
      </c>
      <c r="EL180" s="27"/>
      <c r="EM180" s="324">
        <f>SUMIF('Rekapitulasi Juni'!$U$608:$U$786,APS!$B180,'Rekapitulasi Juni'!$V$608:$V$786)</f>
        <v>0</v>
      </c>
      <c r="EN180" s="324">
        <f>SUMIF('Rekapitulasi Juni'!$U$608:$U$786,APS!$B180,'Rekapitulasi Juni'!$W$608:$W$786)</f>
        <v>0</v>
      </c>
      <c r="EO180" s="27"/>
      <c r="EP180" s="325">
        <f t="shared" si="272"/>
        <v>0</v>
      </c>
      <c r="EQ180" s="325">
        <f t="shared" si="273"/>
        <v>0</v>
      </c>
      <c r="ER180" s="27"/>
      <c r="ES180" s="324">
        <f>SUMIF('Rekapitulasi Juni'!$AL$608:$AL$786,APS!$B180,'Rekapitulasi Juni'!$AM$608:$AM$786)</f>
        <v>0</v>
      </c>
      <c r="ET180" s="324">
        <f>SUMIF('Rekapitulasi Juni'!$AL$608:$AL$786,APS!$B180,'Rekapitulasi Juni'!$AN$608:$AN$786)</f>
        <v>0</v>
      </c>
      <c r="EU180" s="27"/>
      <c r="EV180" s="325">
        <f t="shared" si="274"/>
        <v>0</v>
      </c>
      <c r="EW180" s="325">
        <f t="shared" si="275"/>
        <v>0</v>
      </c>
      <c r="EX180" s="27"/>
      <c r="EY180" s="324">
        <f>SUMIF('Rekapitulasi Juni'!$BA$608:$BA$786,APS!$B180,'Rekapitulasi Juni'!$BB$608:$BB$786)</f>
        <v>0</v>
      </c>
      <c r="EZ180" s="324">
        <f>SUMIF('Rekapitulasi Juni'!$BA$608:$BA$786,APS!$B180,'Rekapitulasi Juni'!$BC$608:$BC$786)</f>
        <v>0</v>
      </c>
      <c r="FA180" s="324">
        <f>SUMIF('Rekapitulasi Juni'!$BA$608:$BA$786,APS!$B180,'Rekapitulasi Juni'!$BF$608:$BF$786)</f>
        <v>0</v>
      </c>
      <c r="FB180" s="325">
        <f t="shared" si="276"/>
        <v>0</v>
      </c>
      <c r="FC180" s="325">
        <f t="shared" si="277"/>
        <v>0</v>
      </c>
      <c r="FD180" s="27"/>
      <c r="FE180" s="27"/>
      <c r="FF180" s="27"/>
      <c r="FG180" s="27"/>
      <c r="FH180" s="27"/>
      <c r="FI180" s="27"/>
      <c r="FJ180" s="41">
        <f t="shared" si="278"/>
        <v>0</v>
      </c>
      <c r="FK180" s="41">
        <f t="shared" si="279"/>
        <v>0</v>
      </c>
      <c r="FL180" s="41">
        <f t="shared" si="280"/>
        <v>0</v>
      </c>
      <c r="FM180" s="41">
        <f t="shared" si="281"/>
        <v>0</v>
      </c>
      <c r="FN180" s="41">
        <f t="shared" si="282"/>
        <v>0</v>
      </c>
      <c r="FO180" s="41">
        <f t="shared" si="283"/>
        <v>0</v>
      </c>
      <c r="FP180" s="180">
        <f t="shared" si="284"/>
        <v>0</v>
      </c>
      <c r="FQ180" s="27"/>
      <c r="FR180" s="27"/>
      <c r="FS180" s="324">
        <f>SUMIF('Rekapitulasi Juni'!$D$804:$D$984,APS!$B180,'Rekapitulasi Juni'!$E$804:$E$984)</f>
        <v>0</v>
      </c>
      <c r="FT180" s="324">
        <f>SUMIF('Rekapitulasi Juni'!$D$804:$D$984,APS!$B180,'Rekapitulasi Juni'!$F$804:$F$984)</f>
        <v>0</v>
      </c>
      <c r="FU180" s="27"/>
      <c r="FV180" s="325">
        <f t="shared" si="285"/>
        <v>0</v>
      </c>
      <c r="FW180" s="325">
        <f t="shared" si="286"/>
        <v>0</v>
      </c>
      <c r="FX180" s="27"/>
      <c r="FY180" s="324">
        <f>SUMIF('Rekapitulasi Juni'!$U$804:$U$984,APS!$B180,'Rekapitulasi Juni'!$V$804:$V$984)</f>
        <v>0</v>
      </c>
      <c r="FZ180" s="324">
        <f>SUMIF('Rekapitulasi Juni'!$U$804:$U$984,APS!$B180,'Rekapitulasi Juni'!$W$804:$W$984)</f>
        <v>0</v>
      </c>
      <c r="GA180" s="27"/>
      <c r="GB180" s="325">
        <f t="shared" si="287"/>
        <v>0</v>
      </c>
      <c r="GC180" s="325">
        <f t="shared" si="288"/>
        <v>0</v>
      </c>
      <c r="GD180" s="27"/>
      <c r="GE180" s="324">
        <f>SUMIF('Rekapitulasi Juni'!$AL$804:$AL$984,APS!$B180,'Rekapitulasi Juni'!$AM$804:$AM$984)</f>
        <v>0</v>
      </c>
      <c r="GF180" s="324">
        <f>SUMIF('Rekapitulasi Juni'!$AL$804:$AL$984,APS!$B180,'Rekapitulasi Juni'!$AN$804:$AN$984)</f>
        <v>0</v>
      </c>
      <c r="GG180" s="27"/>
      <c r="GH180" s="325">
        <f t="shared" si="213"/>
        <v>0</v>
      </c>
      <c r="GI180" s="325">
        <f t="shared" si="214"/>
        <v>0</v>
      </c>
      <c r="GJ180" s="27"/>
      <c r="GK180" s="27"/>
      <c r="GL180" s="41">
        <f t="shared" si="289"/>
        <v>0</v>
      </c>
      <c r="GM180" s="41">
        <f t="shared" si="290"/>
        <v>0</v>
      </c>
      <c r="GN180" s="41">
        <f t="shared" si="291"/>
        <v>0</v>
      </c>
      <c r="GO180" s="41">
        <f t="shared" si="292"/>
        <v>0</v>
      </c>
      <c r="GP180" s="41">
        <f t="shared" si="293"/>
        <v>0</v>
      </c>
      <c r="GQ180" s="41">
        <f t="shared" si="294"/>
        <v>0</v>
      </c>
      <c r="GR180" s="180">
        <f t="shared" si="295"/>
        <v>0</v>
      </c>
      <c r="GS180" s="41">
        <f t="shared" si="215"/>
        <v>2</v>
      </c>
      <c r="GT180" s="41">
        <f t="shared" si="216"/>
        <v>0</v>
      </c>
      <c r="GU180" s="41">
        <f t="shared" si="217"/>
        <v>0</v>
      </c>
      <c r="GV180" s="41">
        <f t="shared" si="218"/>
        <v>0</v>
      </c>
      <c r="GW180" s="41">
        <f t="shared" si="219"/>
        <v>0</v>
      </c>
      <c r="GX180" s="41">
        <f t="shared" si="220"/>
        <v>-2</v>
      </c>
      <c r="GY180" s="180">
        <f t="shared" si="221"/>
        <v>0</v>
      </c>
      <c r="GZ180" s="41">
        <v>163</v>
      </c>
      <c r="HA180" s="32"/>
      <c r="HB180" s="42">
        <f t="shared" si="299"/>
        <v>0</v>
      </c>
      <c r="HC180" s="44"/>
    </row>
    <row r="181" spans="1:211" ht="15" hidden="1" customHeight="1">
      <c r="A181" s="31" t="s">
        <v>371</v>
      </c>
      <c r="B181" s="32" t="s">
        <v>372</v>
      </c>
      <c r="C181" s="31" t="s">
        <v>373</v>
      </c>
      <c r="D181" s="31" t="s">
        <v>1259</v>
      </c>
      <c r="E181" s="31" t="s">
        <v>43</v>
      </c>
      <c r="F181" s="31" t="s">
        <v>152</v>
      </c>
      <c r="G181" s="33">
        <v>0</v>
      </c>
      <c r="H181" s="33">
        <v>0</v>
      </c>
      <c r="I181" s="33">
        <v>0</v>
      </c>
      <c r="J181" s="34">
        <f>IFERROR(VLOOKUP(A181,#REF!,3,0),0)</f>
        <v>0</v>
      </c>
      <c r="K181" s="34">
        <f t="shared" si="118"/>
        <v>0</v>
      </c>
      <c r="L181" s="34">
        <v>0</v>
      </c>
      <c r="M181" s="34">
        <v>0</v>
      </c>
      <c r="N181" s="35">
        <f t="shared" si="119"/>
        <v>0</v>
      </c>
      <c r="O181" s="35">
        <f t="shared" si="120"/>
        <v>0</v>
      </c>
      <c r="P181" s="36">
        <v>0</v>
      </c>
      <c r="Q181" s="36">
        <f t="shared" si="222"/>
        <v>0</v>
      </c>
      <c r="R181" s="36"/>
      <c r="S181" s="37">
        <f ca="1">SUMIF(ROP!$D$6:$H$65536,A181,ROP!$J$6:$J$65536)</f>
        <v>0</v>
      </c>
      <c r="T181" s="37">
        <f>SUMIF(HASIL!$B:$B,APS!$B181&amp;RIGHT(APS!T$9,2),HASIL!$I:$I)</f>
        <v>0</v>
      </c>
      <c r="U181" s="37">
        <f>SUMIF(HASIL!$B:$B,APS!$B181&amp;RIGHT(APS!U$9,2),HASIL!$I:$I)</f>
        <v>0</v>
      </c>
      <c r="V181" s="37">
        <f>SUMIF(HASIL!$B:$B,APS!$B181&amp;RIGHT(APS!V$9,2),HASIL!$I:$I)</f>
        <v>0</v>
      </c>
      <c r="W181" s="37">
        <f>SUMIF(HASIL!$B:$B,APS!$B181&amp;RIGHT(APS!W$9,2),HASIL!$I:$I)</f>
        <v>0</v>
      </c>
      <c r="X181" s="38">
        <f t="shared" si="121"/>
        <v>0</v>
      </c>
      <c r="Y181" s="38">
        <f t="shared" si="122"/>
        <v>0</v>
      </c>
      <c r="Z181" s="39">
        <f t="shared" si="297"/>
        <v>0</v>
      </c>
      <c r="AA181" s="39">
        <f t="shared" si="212"/>
        <v>0</v>
      </c>
      <c r="AB181" s="40">
        <f t="shared" si="298"/>
        <v>0</v>
      </c>
      <c r="AC181" s="27">
        <v>0</v>
      </c>
      <c r="AD181" s="27"/>
      <c r="AE181" s="27"/>
      <c r="AF181" s="27"/>
      <c r="AG181" s="27"/>
      <c r="AH181" s="27"/>
      <c r="AI181" s="324">
        <f>SUMIF('Rekapitulasi Juni'!$D$9:$D$192,APS!$B181,'Rekapitulasi Juni'!$E$9:$E$192)</f>
        <v>0</v>
      </c>
      <c r="AJ181" s="324">
        <f>SUMIF('Rekapitulasi Juni'!$D$9:$D$192,APS!$B181,'Rekapitulasi Juni'!$F$9:$F$192)</f>
        <v>0</v>
      </c>
      <c r="AK181" s="324">
        <f>SUMIF('Rekapitulasi Juni'!$D$9:$D$192,APS!$B181,'Rekapitulasi Juni'!$K$9:$K$192)</f>
        <v>0</v>
      </c>
      <c r="AL181" s="325">
        <f t="shared" si="223"/>
        <v>0</v>
      </c>
      <c r="AM181" s="325">
        <f t="shared" si="224"/>
        <v>0</v>
      </c>
      <c r="AN181" s="27"/>
      <c r="AO181" s="324">
        <f>SUMIF('Rekapitulasi Juni'!$U$9:$U$192,APS!$B181,'Rekapitulasi Juni'!$V$9:$V$192)</f>
        <v>0</v>
      </c>
      <c r="AP181" s="324">
        <f>SUMIF('Rekapitulasi Juni'!$U$9:$U$192,APS!$B181,'Rekapitulasi Juni'!$W$9:$W$192)</f>
        <v>0</v>
      </c>
      <c r="AQ181" s="27"/>
      <c r="AR181" s="325">
        <f t="shared" si="225"/>
        <v>0</v>
      </c>
      <c r="AS181" s="325">
        <f t="shared" si="226"/>
        <v>0</v>
      </c>
      <c r="AT181" s="27"/>
      <c r="AU181" s="324">
        <f>SUMIF('Rekapitulasi Juni'!$AL$9:$AL$192,APS!$B181,'Rekapitulasi Juni'!$AM$9:$AM$192)</f>
        <v>0</v>
      </c>
      <c r="AV181" s="324">
        <f>SUMIF('Rekapitulasi Juni'!$AL$9:$AL$192,APS!$B181,'Rekapitulasi Juni'!$AN$9:$AN$192)</f>
        <v>0</v>
      </c>
      <c r="AW181" s="27"/>
      <c r="AX181" s="325">
        <f t="shared" si="227"/>
        <v>0</v>
      </c>
      <c r="AY181" s="325">
        <f t="shared" si="228"/>
        <v>0</v>
      </c>
      <c r="AZ181" s="41">
        <f t="shared" si="229"/>
        <v>0</v>
      </c>
      <c r="BA181" s="41">
        <f t="shared" si="230"/>
        <v>0</v>
      </c>
      <c r="BB181" s="41">
        <f t="shared" si="231"/>
        <v>0</v>
      </c>
      <c r="BC181" s="41">
        <f t="shared" si="232"/>
        <v>0</v>
      </c>
      <c r="BD181" s="41">
        <f t="shared" si="233"/>
        <v>0</v>
      </c>
      <c r="BE181" s="41">
        <f t="shared" si="234"/>
        <v>0</v>
      </c>
      <c r="BF181" s="180">
        <f t="shared" si="235"/>
        <v>0</v>
      </c>
      <c r="BG181" s="27">
        <v>0</v>
      </c>
      <c r="BH181" s="27"/>
      <c r="BI181" s="324">
        <f>SUMIF('Rekapitulasi Juni'!$D$214:$D$393,APS!$B181,'Rekapitulasi Juni'!$E$214:$E$393)</f>
        <v>0</v>
      </c>
      <c r="BJ181" s="324">
        <f>SUMIF('Rekapitulasi Juni'!$D$214:$D$393,APS!$B181,'Rekapitulasi Juni'!$F$214:$F$393)</f>
        <v>0</v>
      </c>
      <c r="BK181" s="27"/>
      <c r="BL181" s="325">
        <f t="shared" si="236"/>
        <v>0</v>
      </c>
      <c r="BM181" s="325">
        <f t="shared" si="237"/>
        <v>0</v>
      </c>
      <c r="BN181" s="27"/>
      <c r="BO181" s="324">
        <f>SUMIF('Rekapitulasi Juni'!$U$214:$U$393,APS!$B181,'Rekapitulasi Juni'!$V$214:$V$393)</f>
        <v>0</v>
      </c>
      <c r="BP181" s="324">
        <f>SUMIF('Rekapitulasi Juni'!$U$214:$U$393,APS!$B181,'Rekapitulasi Juni'!$W$214:$W$393)</f>
        <v>0</v>
      </c>
      <c r="BQ181" s="27"/>
      <c r="BR181" s="325">
        <f t="shared" si="238"/>
        <v>0</v>
      </c>
      <c r="BS181" s="325">
        <f t="shared" si="239"/>
        <v>0</v>
      </c>
      <c r="BT181" s="27"/>
      <c r="BU181" s="324">
        <f>SUMIF('Rekapitulasi Juni'!$AL$214:$AL$393,APS!$B181,'Rekapitulasi Juni'!$AM$214:$AM$393)</f>
        <v>0</v>
      </c>
      <c r="BV181" s="324">
        <f>SUMIF('Rekapitulasi Juni'!$AL$214:$AL$393,APS!$B181,'Rekapitulasi Juni'!$AN$214:$AN$393)</f>
        <v>0</v>
      </c>
      <c r="BW181" s="27"/>
      <c r="BX181" s="325">
        <f t="shared" si="240"/>
        <v>0</v>
      </c>
      <c r="BY181" s="325">
        <f t="shared" si="241"/>
        <v>0</v>
      </c>
      <c r="BZ181" s="27"/>
      <c r="CA181" s="324">
        <f>SUMIF('Rekapitulasi Juni'!$BA$214:$BA$393,APS!$B181,'Rekapitulasi Juni'!$BB$214:$BB$393)</f>
        <v>0</v>
      </c>
      <c r="CB181" s="324">
        <f>SUMIF('Rekapitulasi Juni'!$BA$214:$BA$393,APS!$B181,'Rekapitulasi Juni'!$BC$214:$BC$393)</f>
        <v>0</v>
      </c>
      <c r="CC181" s="27"/>
      <c r="CD181" s="325">
        <f t="shared" si="242"/>
        <v>0</v>
      </c>
      <c r="CE181" s="325">
        <f t="shared" si="243"/>
        <v>0</v>
      </c>
      <c r="CF181" s="27"/>
      <c r="CG181" s="324">
        <f>SUMIF('Rekapitulasi Juni'!$BP$214:$BP$393,APS!$B181,'Rekapitulasi Juni'!$BQ$214:$BQ$393)</f>
        <v>0</v>
      </c>
      <c r="CH181" s="324">
        <f>SUMIF('Rekapitulasi Juni'!$BP$214:$BP$393,APS!$B181,'Rekapitulasi Juni'!$BR$214:$BR$393)</f>
        <v>0</v>
      </c>
      <c r="CI181" s="27"/>
      <c r="CJ181" s="325">
        <f t="shared" si="244"/>
        <v>0</v>
      </c>
      <c r="CK181" s="325">
        <f t="shared" si="245"/>
        <v>0</v>
      </c>
      <c r="CL181" s="41">
        <f t="shared" si="246"/>
        <v>0</v>
      </c>
      <c r="CM181" s="41">
        <f t="shared" si="247"/>
        <v>0</v>
      </c>
      <c r="CN181" s="41">
        <f t="shared" si="248"/>
        <v>0</v>
      </c>
      <c r="CO181" s="41">
        <f t="shared" si="249"/>
        <v>0</v>
      </c>
      <c r="CP181" s="41">
        <f t="shared" si="250"/>
        <v>0</v>
      </c>
      <c r="CQ181" s="41">
        <f t="shared" si="251"/>
        <v>0</v>
      </c>
      <c r="CR181" s="180">
        <f t="shared" si="252"/>
        <v>0</v>
      </c>
      <c r="CS181" s="27">
        <v>0</v>
      </c>
      <c r="CT181" s="27"/>
      <c r="CU181" s="324">
        <f>SUMIF('Rekapitulasi Juni'!$D$410:$D$588,APS!$B181,'Rekapitulasi Juni'!$E$410:$E$588)</f>
        <v>0</v>
      </c>
      <c r="CV181" s="324">
        <f>SUMIF('Rekapitulasi Juni'!$D$410:$D$588,APS!$B181,'Rekapitulasi Juni'!$F$410:$F$588)</f>
        <v>0</v>
      </c>
      <c r="CW181" s="27"/>
      <c r="CX181" s="325">
        <f t="shared" si="253"/>
        <v>0</v>
      </c>
      <c r="CY181" s="325">
        <f t="shared" si="254"/>
        <v>0</v>
      </c>
      <c r="CZ181" s="27"/>
      <c r="DA181" s="324">
        <f>SUMIF('Rekapitulasi Juni'!$U$410:$U$588,APS!$B181,'Rekapitulasi Juni'!$V$410:$V$588)</f>
        <v>0</v>
      </c>
      <c r="DB181" s="324">
        <f>SUMIF('Rekapitulasi Juni'!$U$410:$U$588,APS!$B181,'Rekapitulasi Juni'!$W$410:$W$588)</f>
        <v>0</v>
      </c>
      <c r="DC181" s="27"/>
      <c r="DD181" s="325">
        <f t="shared" si="255"/>
        <v>0</v>
      </c>
      <c r="DE181" s="325">
        <f t="shared" si="256"/>
        <v>0</v>
      </c>
      <c r="DF181" s="27"/>
      <c r="DG181" s="324">
        <f>SUMIF('Rekapitulasi Juni'!$AL$410:$AL$588,APS!$B181,'Rekapitulasi Juni'!$AM$410:$AM$588)</f>
        <v>0</v>
      </c>
      <c r="DH181" s="324">
        <f>SUMIF('Rekapitulasi Juni'!$AL$410:$AL$588,APS!$B181,'Rekapitulasi Juni'!$AN$410:$AN$588)</f>
        <v>0</v>
      </c>
      <c r="DI181" s="27"/>
      <c r="DJ181" s="325">
        <f t="shared" si="257"/>
        <v>0</v>
      </c>
      <c r="DK181" s="325">
        <f t="shared" si="258"/>
        <v>0</v>
      </c>
      <c r="DL181" s="27"/>
      <c r="DM181" s="324">
        <f>SUMIF('Rekapitulasi Juni'!$BA$410:$BA$588,APS!$B181,'Rekapitulasi Juni'!$BB$410:$BB$588)</f>
        <v>0</v>
      </c>
      <c r="DN181" s="324">
        <f>SUMIF('Rekapitulasi Juni'!$BA$410:$BA$588,APS!$B181,'Rekapitulasi Juni'!$BC$410:$BC$588)</f>
        <v>0</v>
      </c>
      <c r="DO181" s="324">
        <f>SUMIF('Rekapitulasi Juni'!$BA$410:$BA$588,APS!$B181,'Rekapitulasi Juni'!$BF$410:$BF$588)</f>
        <v>0</v>
      </c>
      <c r="DP181" s="325">
        <f t="shared" si="259"/>
        <v>0</v>
      </c>
      <c r="DQ181" s="325">
        <f t="shared" si="260"/>
        <v>0</v>
      </c>
      <c r="DR181" s="27"/>
      <c r="DS181" s="324">
        <f>SUMIF('Rekapitulasi Juni'!$BP$410:$BP$588,APS!$B181,'Rekapitulasi Juni'!$BQ$410:$BQ$588)</f>
        <v>0</v>
      </c>
      <c r="DT181" s="324">
        <f>SUMIF('Rekapitulasi Juni'!$BP$410:$BP$588,APS!$B181,'Rekapitulasi Juni'!$BR$410:$BR$588)</f>
        <v>0</v>
      </c>
      <c r="DU181" s="27"/>
      <c r="DV181" s="325">
        <f t="shared" si="261"/>
        <v>0</v>
      </c>
      <c r="DW181" s="325">
        <f t="shared" si="262"/>
        <v>0</v>
      </c>
      <c r="DX181" s="41">
        <f t="shared" si="263"/>
        <v>0</v>
      </c>
      <c r="DY181" s="41">
        <f t="shared" si="264"/>
        <v>0</v>
      </c>
      <c r="DZ181" s="41">
        <f t="shared" si="265"/>
        <v>0</v>
      </c>
      <c r="EA181" s="41">
        <f t="shared" si="266"/>
        <v>0</v>
      </c>
      <c r="EB181" s="41">
        <f t="shared" si="267"/>
        <v>0</v>
      </c>
      <c r="EC181" s="41">
        <f t="shared" si="268"/>
        <v>0</v>
      </c>
      <c r="ED181" s="180">
        <f t="shared" si="269"/>
        <v>0</v>
      </c>
      <c r="EE181" s="27">
        <v>0</v>
      </c>
      <c r="EF181" s="27"/>
      <c r="EG181" s="324">
        <f>SUMIF('Rekapitulasi Juni'!$D$608:$D$786,APS!$B181,'Rekapitulasi Juni'!$E$608:$E$786)</f>
        <v>0</v>
      </c>
      <c r="EH181" s="324">
        <f>SUMIF('Rekapitulasi Juni'!$D$608:$D$786,APS!$B181,'Rekapitulasi Juni'!$F$608:$F$786)</f>
        <v>0</v>
      </c>
      <c r="EI181" s="27"/>
      <c r="EJ181" s="325">
        <f t="shared" si="270"/>
        <v>0</v>
      </c>
      <c r="EK181" s="325">
        <f t="shared" si="271"/>
        <v>0</v>
      </c>
      <c r="EL181" s="27"/>
      <c r="EM181" s="324">
        <f>SUMIF('Rekapitulasi Juni'!$U$608:$U$786,APS!$B181,'Rekapitulasi Juni'!$V$608:$V$786)</f>
        <v>0</v>
      </c>
      <c r="EN181" s="324">
        <f>SUMIF('Rekapitulasi Juni'!$U$608:$U$786,APS!$B181,'Rekapitulasi Juni'!$W$608:$W$786)</f>
        <v>0</v>
      </c>
      <c r="EO181" s="27"/>
      <c r="EP181" s="325">
        <f t="shared" si="272"/>
        <v>0</v>
      </c>
      <c r="EQ181" s="325">
        <f t="shared" si="273"/>
        <v>0</v>
      </c>
      <c r="ER181" s="27"/>
      <c r="ES181" s="324">
        <f>SUMIF('Rekapitulasi Juni'!$AL$608:$AL$786,APS!$B181,'Rekapitulasi Juni'!$AM$608:$AM$786)</f>
        <v>0</v>
      </c>
      <c r="ET181" s="324">
        <f>SUMIF('Rekapitulasi Juni'!$AL$608:$AL$786,APS!$B181,'Rekapitulasi Juni'!$AN$608:$AN$786)</f>
        <v>0</v>
      </c>
      <c r="EU181" s="27"/>
      <c r="EV181" s="325">
        <f t="shared" si="274"/>
        <v>0</v>
      </c>
      <c r="EW181" s="325">
        <f t="shared" si="275"/>
        <v>0</v>
      </c>
      <c r="EX181" s="27"/>
      <c r="EY181" s="324">
        <f>SUMIF('Rekapitulasi Juni'!$BA$608:$BA$786,APS!$B181,'Rekapitulasi Juni'!$BB$608:$BB$786)</f>
        <v>0</v>
      </c>
      <c r="EZ181" s="324">
        <f>SUMIF('Rekapitulasi Juni'!$BA$608:$BA$786,APS!$B181,'Rekapitulasi Juni'!$BC$608:$BC$786)</f>
        <v>0</v>
      </c>
      <c r="FA181" s="324">
        <f>SUMIF('Rekapitulasi Juni'!$BA$608:$BA$786,APS!$B181,'Rekapitulasi Juni'!$BF$608:$BF$786)</f>
        <v>0</v>
      </c>
      <c r="FB181" s="325">
        <f t="shared" si="276"/>
        <v>0</v>
      </c>
      <c r="FC181" s="325">
        <f t="shared" si="277"/>
        <v>0</v>
      </c>
      <c r="FD181" s="27"/>
      <c r="FE181" s="27"/>
      <c r="FF181" s="27"/>
      <c r="FG181" s="27"/>
      <c r="FH181" s="27"/>
      <c r="FI181" s="27"/>
      <c r="FJ181" s="41">
        <f t="shared" si="278"/>
        <v>0</v>
      </c>
      <c r="FK181" s="41">
        <f t="shared" si="279"/>
        <v>0</v>
      </c>
      <c r="FL181" s="41">
        <f t="shared" si="280"/>
        <v>0</v>
      </c>
      <c r="FM181" s="41">
        <f t="shared" si="281"/>
        <v>0</v>
      </c>
      <c r="FN181" s="41">
        <f t="shared" si="282"/>
        <v>0</v>
      </c>
      <c r="FO181" s="41">
        <f t="shared" si="283"/>
        <v>0</v>
      </c>
      <c r="FP181" s="180">
        <f t="shared" si="284"/>
        <v>0</v>
      </c>
      <c r="FQ181" s="27"/>
      <c r="FR181" s="27"/>
      <c r="FS181" s="324">
        <f>SUMIF('Rekapitulasi Juni'!$D$804:$D$984,APS!$B181,'Rekapitulasi Juni'!$E$804:$E$984)</f>
        <v>0</v>
      </c>
      <c r="FT181" s="324">
        <f>SUMIF('Rekapitulasi Juni'!$D$804:$D$984,APS!$B181,'Rekapitulasi Juni'!$F$804:$F$984)</f>
        <v>0</v>
      </c>
      <c r="FU181" s="27"/>
      <c r="FV181" s="325">
        <f t="shared" si="285"/>
        <v>0</v>
      </c>
      <c r="FW181" s="325">
        <f t="shared" si="286"/>
        <v>0</v>
      </c>
      <c r="FX181" s="27"/>
      <c r="FY181" s="324">
        <f>SUMIF('Rekapitulasi Juni'!$U$804:$U$984,APS!$B181,'Rekapitulasi Juni'!$V$804:$V$984)</f>
        <v>0</v>
      </c>
      <c r="FZ181" s="324">
        <f>SUMIF('Rekapitulasi Juni'!$U$804:$U$984,APS!$B181,'Rekapitulasi Juni'!$W$804:$W$984)</f>
        <v>0</v>
      </c>
      <c r="GA181" s="27"/>
      <c r="GB181" s="325">
        <f t="shared" si="287"/>
        <v>0</v>
      </c>
      <c r="GC181" s="325">
        <f t="shared" si="288"/>
        <v>0</v>
      </c>
      <c r="GD181" s="27"/>
      <c r="GE181" s="324">
        <f>SUMIF('Rekapitulasi Juni'!$AL$804:$AL$984,APS!$B181,'Rekapitulasi Juni'!$AM$804:$AM$984)</f>
        <v>0</v>
      </c>
      <c r="GF181" s="324">
        <f>SUMIF('Rekapitulasi Juni'!$AL$804:$AL$984,APS!$B181,'Rekapitulasi Juni'!$AN$804:$AN$984)</f>
        <v>0</v>
      </c>
      <c r="GG181" s="27"/>
      <c r="GH181" s="325">
        <f t="shared" si="213"/>
        <v>0</v>
      </c>
      <c r="GI181" s="325">
        <f t="shared" si="214"/>
        <v>0</v>
      </c>
      <c r="GJ181" s="27"/>
      <c r="GK181" s="27"/>
      <c r="GL181" s="41">
        <f t="shared" si="289"/>
        <v>0</v>
      </c>
      <c r="GM181" s="41">
        <f t="shared" si="290"/>
        <v>0</v>
      </c>
      <c r="GN181" s="41">
        <f t="shared" si="291"/>
        <v>0</v>
      </c>
      <c r="GO181" s="41">
        <f t="shared" si="292"/>
        <v>0</v>
      </c>
      <c r="GP181" s="41">
        <f t="shared" si="293"/>
        <v>0</v>
      </c>
      <c r="GQ181" s="41">
        <f t="shared" si="294"/>
        <v>0</v>
      </c>
      <c r="GR181" s="180">
        <f t="shared" si="295"/>
        <v>0</v>
      </c>
      <c r="GS181" s="41">
        <f t="shared" si="215"/>
        <v>0</v>
      </c>
      <c r="GT181" s="41">
        <f t="shared" si="216"/>
        <v>0</v>
      </c>
      <c r="GU181" s="41">
        <f t="shared" si="217"/>
        <v>0</v>
      </c>
      <c r="GV181" s="41">
        <f t="shared" si="218"/>
        <v>0</v>
      </c>
      <c r="GW181" s="41">
        <f t="shared" si="219"/>
        <v>0</v>
      </c>
      <c r="GX181" s="41">
        <f t="shared" si="220"/>
        <v>0</v>
      </c>
      <c r="GY181" s="180">
        <f t="shared" si="221"/>
        <v>0</v>
      </c>
      <c r="GZ181" s="41">
        <v>164</v>
      </c>
      <c r="HA181" s="32"/>
      <c r="HB181" s="42">
        <f t="shared" si="299"/>
        <v>0</v>
      </c>
      <c r="HC181" s="44"/>
    </row>
    <row r="182" spans="1:211" ht="15" hidden="1" customHeight="1">
      <c r="A182" s="31" t="s">
        <v>380</v>
      </c>
      <c r="B182" s="32" t="s">
        <v>381</v>
      </c>
      <c r="C182" s="31" t="s">
        <v>373</v>
      </c>
      <c r="D182" s="31" t="s">
        <v>1259</v>
      </c>
      <c r="E182" s="31" t="s">
        <v>43</v>
      </c>
      <c r="F182" s="31" t="s">
        <v>152</v>
      </c>
      <c r="G182" s="33">
        <v>0</v>
      </c>
      <c r="H182" s="33">
        <v>0</v>
      </c>
      <c r="I182" s="33">
        <v>0</v>
      </c>
      <c r="J182" s="34">
        <f>IFERROR(VLOOKUP(A182,#REF!,3,0),0)</f>
        <v>0</v>
      </c>
      <c r="K182" s="34">
        <f>M182-L182</f>
        <v>0</v>
      </c>
      <c r="L182" s="34">
        <v>0</v>
      </c>
      <c r="M182" s="34">
        <v>0</v>
      </c>
      <c r="N182" s="35">
        <f>(G182+H182+I182)-(J182+K182)</f>
        <v>0</v>
      </c>
      <c r="O182" s="35">
        <f>IF(N182&gt;0,N182,0)</f>
        <v>0</v>
      </c>
      <c r="P182" s="36">
        <v>0</v>
      </c>
      <c r="Q182" s="36">
        <f t="shared" si="222"/>
        <v>0</v>
      </c>
      <c r="R182" s="36"/>
      <c r="S182" s="37">
        <f ca="1">SUMIF(ROP!$D$6:$H$65536,A182,ROP!$J$6:$J$65536)</f>
        <v>0</v>
      </c>
      <c r="T182" s="37">
        <f>SUMIF(HASIL!$B:$B,APS!$B182&amp;RIGHT(APS!T$9,2),HASIL!$I:$I)</f>
        <v>0</v>
      </c>
      <c r="U182" s="37">
        <f>SUMIF(HASIL!$B:$B,APS!$B182&amp;RIGHT(APS!U$9,2),HASIL!$I:$I)</f>
        <v>0</v>
      </c>
      <c r="V182" s="37">
        <f>SUMIF(HASIL!$B:$B,APS!$B182&amp;RIGHT(APS!V$9,2),HASIL!$I:$I)</f>
        <v>0</v>
      </c>
      <c r="W182" s="37">
        <f>SUMIF(HASIL!$B:$B,APS!$B182&amp;RIGHT(APS!W$9,2),HASIL!$I:$I)</f>
        <v>0</v>
      </c>
      <c r="X182" s="38">
        <f>SUM(T182:W182)</f>
        <v>0</v>
      </c>
      <c r="Y182" s="38">
        <f>X182-Q182</f>
        <v>0</v>
      </c>
      <c r="Z182" s="39">
        <f>+AA182-Q182</f>
        <v>0</v>
      </c>
      <c r="AA182" s="39">
        <f t="shared" si="212"/>
        <v>0</v>
      </c>
      <c r="AB182" s="40">
        <f>+AC182+BG182+CS182+EE182+FQ182</f>
        <v>0</v>
      </c>
      <c r="AC182" s="27">
        <v>0</v>
      </c>
      <c r="AD182" s="27"/>
      <c r="AE182" s="27"/>
      <c r="AF182" s="27"/>
      <c r="AG182" s="27"/>
      <c r="AH182" s="27"/>
      <c r="AI182" s="324">
        <f>SUMIF('Rekapitulasi Juni'!$D$9:$D$192,APS!$B182,'Rekapitulasi Juni'!$E$9:$E$192)</f>
        <v>0</v>
      </c>
      <c r="AJ182" s="324">
        <f>SUMIF('Rekapitulasi Juni'!$D$9:$D$192,APS!$B182,'Rekapitulasi Juni'!$F$9:$F$192)</f>
        <v>0</v>
      </c>
      <c r="AK182" s="324">
        <f>SUMIF('Rekapitulasi Juni'!$D$9:$D$192,APS!$B182,'Rekapitulasi Juni'!$K$9:$K$192)</f>
        <v>0</v>
      </c>
      <c r="AL182" s="325">
        <f t="shared" si="223"/>
        <v>0</v>
      </c>
      <c r="AM182" s="325">
        <f t="shared" si="224"/>
        <v>0</v>
      </c>
      <c r="AN182" s="27"/>
      <c r="AO182" s="324">
        <f>SUMIF('Rekapitulasi Juni'!$U$9:$U$192,APS!$B182,'Rekapitulasi Juni'!$V$9:$V$192)</f>
        <v>0</v>
      </c>
      <c r="AP182" s="324">
        <f>SUMIF('Rekapitulasi Juni'!$U$9:$U$192,APS!$B182,'Rekapitulasi Juni'!$W$9:$W$192)</f>
        <v>0</v>
      </c>
      <c r="AQ182" s="27"/>
      <c r="AR182" s="325">
        <f t="shared" si="225"/>
        <v>0</v>
      </c>
      <c r="AS182" s="325">
        <f t="shared" si="226"/>
        <v>0</v>
      </c>
      <c r="AT182" s="27"/>
      <c r="AU182" s="324">
        <f>SUMIF('Rekapitulasi Juni'!$AL$9:$AL$192,APS!$B182,'Rekapitulasi Juni'!$AM$9:$AM$192)</f>
        <v>0</v>
      </c>
      <c r="AV182" s="324">
        <f>SUMIF('Rekapitulasi Juni'!$AL$9:$AL$192,APS!$B182,'Rekapitulasi Juni'!$AN$9:$AN$192)</f>
        <v>0</v>
      </c>
      <c r="AW182" s="27"/>
      <c r="AX182" s="325">
        <f t="shared" si="227"/>
        <v>0</v>
      </c>
      <c r="AY182" s="325">
        <f t="shared" si="228"/>
        <v>0</v>
      </c>
      <c r="AZ182" s="41">
        <f t="shared" si="229"/>
        <v>0</v>
      </c>
      <c r="BA182" s="41">
        <f t="shared" si="230"/>
        <v>0</v>
      </c>
      <c r="BB182" s="41">
        <f t="shared" si="231"/>
        <v>0</v>
      </c>
      <c r="BC182" s="41">
        <f t="shared" si="232"/>
        <v>0</v>
      </c>
      <c r="BD182" s="41">
        <f t="shared" si="233"/>
        <v>0</v>
      </c>
      <c r="BE182" s="41">
        <f t="shared" si="234"/>
        <v>0</v>
      </c>
      <c r="BF182" s="180">
        <f t="shared" si="235"/>
        <v>0</v>
      </c>
      <c r="BG182" s="27">
        <v>0</v>
      </c>
      <c r="BH182" s="27"/>
      <c r="BI182" s="324">
        <f>SUMIF('Rekapitulasi Juni'!$D$214:$D$393,APS!$B182,'Rekapitulasi Juni'!$E$214:$E$393)</f>
        <v>0</v>
      </c>
      <c r="BJ182" s="324">
        <f>SUMIF('Rekapitulasi Juni'!$D$214:$D$393,APS!$B182,'Rekapitulasi Juni'!$F$214:$F$393)</f>
        <v>0</v>
      </c>
      <c r="BK182" s="27"/>
      <c r="BL182" s="325">
        <f t="shared" si="236"/>
        <v>0</v>
      </c>
      <c r="BM182" s="325">
        <f t="shared" si="237"/>
        <v>0</v>
      </c>
      <c r="BN182" s="27"/>
      <c r="BO182" s="324">
        <f>SUMIF('Rekapitulasi Juni'!$U$214:$U$393,APS!$B182,'Rekapitulasi Juni'!$V$214:$V$393)</f>
        <v>0</v>
      </c>
      <c r="BP182" s="324">
        <f>SUMIF('Rekapitulasi Juni'!$U$214:$U$393,APS!$B182,'Rekapitulasi Juni'!$W$214:$W$393)</f>
        <v>0</v>
      </c>
      <c r="BQ182" s="27"/>
      <c r="BR182" s="325">
        <f t="shared" si="238"/>
        <v>0</v>
      </c>
      <c r="BS182" s="325">
        <f t="shared" si="239"/>
        <v>0</v>
      </c>
      <c r="BT182" s="27"/>
      <c r="BU182" s="324">
        <f>SUMIF('Rekapitulasi Juni'!$AL$214:$AL$393,APS!$B182,'Rekapitulasi Juni'!$AM$214:$AM$393)</f>
        <v>0</v>
      </c>
      <c r="BV182" s="324">
        <f>SUMIF('Rekapitulasi Juni'!$AL$214:$AL$393,APS!$B182,'Rekapitulasi Juni'!$AN$214:$AN$393)</f>
        <v>0</v>
      </c>
      <c r="BW182" s="27"/>
      <c r="BX182" s="325">
        <f t="shared" si="240"/>
        <v>0</v>
      </c>
      <c r="BY182" s="325">
        <f t="shared" si="241"/>
        <v>0</v>
      </c>
      <c r="BZ182" s="27"/>
      <c r="CA182" s="324">
        <f>SUMIF('Rekapitulasi Juni'!$BA$214:$BA$393,APS!$B182,'Rekapitulasi Juni'!$BB$214:$BB$393)</f>
        <v>0</v>
      </c>
      <c r="CB182" s="324">
        <f>SUMIF('Rekapitulasi Juni'!$BA$214:$BA$393,APS!$B182,'Rekapitulasi Juni'!$BC$214:$BC$393)</f>
        <v>0</v>
      </c>
      <c r="CC182" s="27"/>
      <c r="CD182" s="325">
        <f t="shared" si="242"/>
        <v>0</v>
      </c>
      <c r="CE182" s="325">
        <f t="shared" si="243"/>
        <v>0</v>
      </c>
      <c r="CF182" s="27"/>
      <c r="CG182" s="324">
        <f>SUMIF('Rekapitulasi Juni'!$BP$214:$BP$393,APS!$B182,'Rekapitulasi Juni'!$BQ$214:$BQ$393)</f>
        <v>0</v>
      </c>
      <c r="CH182" s="324">
        <f>SUMIF('Rekapitulasi Juni'!$BP$214:$BP$393,APS!$B182,'Rekapitulasi Juni'!$BR$214:$BR$393)</f>
        <v>0</v>
      </c>
      <c r="CI182" s="27"/>
      <c r="CJ182" s="325">
        <f t="shared" si="244"/>
        <v>0</v>
      </c>
      <c r="CK182" s="325">
        <f t="shared" si="245"/>
        <v>0</v>
      </c>
      <c r="CL182" s="41">
        <f t="shared" si="246"/>
        <v>0</v>
      </c>
      <c r="CM182" s="41">
        <f t="shared" si="247"/>
        <v>0</v>
      </c>
      <c r="CN182" s="41">
        <f t="shared" si="248"/>
        <v>0</v>
      </c>
      <c r="CO182" s="41">
        <f t="shared" si="249"/>
        <v>0</v>
      </c>
      <c r="CP182" s="41">
        <f t="shared" si="250"/>
        <v>0</v>
      </c>
      <c r="CQ182" s="41">
        <f t="shared" si="251"/>
        <v>0</v>
      </c>
      <c r="CR182" s="180">
        <f t="shared" si="252"/>
        <v>0</v>
      </c>
      <c r="CS182" s="27">
        <v>0</v>
      </c>
      <c r="CT182" s="27"/>
      <c r="CU182" s="324">
        <f>SUMIF('Rekapitulasi Juni'!$D$410:$D$588,APS!$B182,'Rekapitulasi Juni'!$E$410:$E$588)</f>
        <v>0</v>
      </c>
      <c r="CV182" s="324">
        <f>SUMIF('Rekapitulasi Juni'!$D$410:$D$588,APS!$B182,'Rekapitulasi Juni'!$F$410:$F$588)</f>
        <v>0</v>
      </c>
      <c r="CW182" s="27"/>
      <c r="CX182" s="325">
        <f t="shared" si="253"/>
        <v>0</v>
      </c>
      <c r="CY182" s="325">
        <f t="shared" si="254"/>
        <v>0</v>
      </c>
      <c r="CZ182" s="27"/>
      <c r="DA182" s="324">
        <f>SUMIF('Rekapitulasi Juni'!$U$410:$U$588,APS!$B182,'Rekapitulasi Juni'!$V$410:$V$588)</f>
        <v>0</v>
      </c>
      <c r="DB182" s="324">
        <f>SUMIF('Rekapitulasi Juni'!$U$410:$U$588,APS!$B182,'Rekapitulasi Juni'!$W$410:$W$588)</f>
        <v>0</v>
      </c>
      <c r="DC182" s="27"/>
      <c r="DD182" s="325">
        <f t="shared" si="255"/>
        <v>0</v>
      </c>
      <c r="DE182" s="325">
        <f t="shared" si="256"/>
        <v>0</v>
      </c>
      <c r="DF182" s="27"/>
      <c r="DG182" s="324">
        <f>SUMIF('Rekapitulasi Juni'!$AL$410:$AL$588,APS!$B182,'Rekapitulasi Juni'!$AM$410:$AM$588)</f>
        <v>0</v>
      </c>
      <c r="DH182" s="324">
        <f>SUMIF('Rekapitulasi Juni'!$AL$410:$AL$588,APS!$B182,'Rekapitulasi Juni'!$AN$410:$AN$588)</f>
        <v>0</v>
      </c>
      <c r="DI182" s="27"/>
      <c r="DJ182" s="325">
        <f t="shared" si="257"/>
        <v>0</v>
      </c>
      <c r="DK182" s="325">
        <f t="shared" si="258"/>
        <v>0</v>
      </c>
      <c r="DL182" s="27"/>
      <c r="DM182" s="324">
        <f>SUMIF('Rekapitulasi Juni'!$BA$410:$BA$588,APS!$B182,'Rekapitulasi Juni'!$BB$410:$BB$588)</f>
        <v>0</v>
      </c>
      <c r="DN182" s="324">
        <f>SUMIF('Rekapitulasi Juni'!$BA$410:$BA$588,APS!$B182,'Rekapitulasi Juni'!$BC$410:$BC$588)</f>
        <v>0</v>
      </c>
      <c r="DO182" s="324">
        <f>SUMIF('Rekapitulasi Juni'!$BA$410:$BA$588,APS!$B182,'Rekapitulasi Juni'!$BF$410:$BF$588)</f>
        <v>0</v>
      </c>
      <c r="DP182" s="325">
        <f t="shared" si="259"/>
        <v>0</v>
      </c>
      <c r="DQ182" s="325">
        <f t="shared" si="260"/>
        <v>0</v>
      </c>
      <c r="DR182" s="27"/>
      <c r="DS182" s="324">
        <f>SUMIF('Rekapitulasi Juni'!$BP$410:$BP$588,APS!$B182,'Rekapitulasi Juni'!$BQ$410:$BQ$588)</f>
        <v>0</v>
      </c>
      <c r="DT182" s="324">
        <f>SUMIF('Rekapitulasi Juni'!$BP$410:$BP$588,APS!$B182,'Rekapitulasi Juni'!$BR$410:$BR$588)</f>
        <v>0</v>
      </c>
      <c r="DU182" s="27"/>
      <c r="DV182" s="325">
        <f t="shared" si="261"/>
        <v>0</v>
      </c>
      <c r="DW182" s="325">
        <f t="shared" si="262"/>
        <v>0</v>
      </c>
      <c r="DX182" s="41">
        <f t="shared" si="263"/>
        <v>0</v>
      </c>
      <c r="DY182" s="41">
        <f t="shared" si="264"/>
        <v>0</v>
      </c>
      <c r="DZ182" s="41">
        <f t="shared" si="265"/>
        <v>0</v>
      </c>
      <c r="EA182" s="41">
        <f t="shared" si="266"/>
        <v>0</v>
      </c>
      <c r="EB182" s="41">
        <f t="shared" si="267"/>
        <v>0</v>
      </c>
      <c r="EC182" s="41">
        <f t="shared" si="268"/>
        <v>0</v>
      </c>
      <c r="ED182" s="180">
        <f t="shared" si="269"/>
        <v>0</v>
      </c>
      <c r="EE182" s="27">
        <v>0</v>
      </c>
      <c r="EF182" s="27"/>
      <c r="EG182" s="324">
        <f>SUMIF('Rekapitulasi Juni'!$D$608:$D$786,APS!$B182,'Rekapitulasi Juni'!$E$608:$E$786)</f>
        <v>0</v>
      </c>
      <c r="EH182" s="324">
        <f>SUMIF('Rekapitulasi Juni'!$D$608:$D$786,APS!$B182,'Rekapitulasi Juni'!$F$608:$F$786)</f>
        <v>0</v>
      </c>
      <c r="EI182" s="27"/>
      <c r="EJ182" s="325">
        <f t="shared" si="270"/>
        <v>0</v>
      </c>
      <c r="EK182" s="325">
        <f t="shared" si="271"/>
        <v>0</v>
      </c>
      <c r="EL182" s="27"/>
      <c r="EM182" s="324">
        <f>SUMIF('Rekapitulasi Juni'!$U$608:$U$786,APS!$B182,'Rekapitulasi Juni'!$V$608:$V$786)</f>
        <v>0</v>
      </c>
      <c r="EN182" s="324">
        <f>SUMIF('Rekapitulasi Juni'!$U$608:$U$786,APS!$B182,'Rekapitulasi Juni'!$W$608:$W$786)</f>
        <v>0</v>
      </c>
      <c r="EO182" s="27"/>
      <c r="EP182" s="325">
        <f t="shared" si="272"/>
        <v>0</v>
      </c>
      <c r="EQ182" s="325">
        <f t="shared" si="273"/>
        <v>0</v>
      </c>
      <c r="ER182" s="27"/>
      <c r="ES182" s="324">
        <f>SUMIF('Rekapitulasi Juni'!$AL$608:$AL$786,APS!$B182,'Rekapitulasi Juni'!$AM$608:$AM$786)</f>
        <v>0</v>
      </c>
      <c r="ET182" s="324">
        <f>SUMIF('Rekapitulasi Juni'!$AL$608:$AL$786,APS!$B182,'Rekapitulasi Juni'!$AN$608:$AN$786)</f>
        <v>0</v>
      </c>
      <c r="EU182" s="27"/>
      <c r="EV182" s="325">
        <f t="shared" si="274"/>
        <v>0</v>
      </c>
      <c r="EW182" s="325">
        <f t="shared" si="275"/>
        <v>0</v>
      </c>
      <c r="EX182" s="27"/>
      <c r="EY182" s="324">
        <f>SUMIF('Rekapitulasi Juni'!$BA$608:$BA$786,APS!$B182,'Rekapitulasi Juni'!$BB$608:$BB$786)</f>
        <v>0</v>
      </c>
      <c r="EZ182" s="324">
        <f>SUMIF('Rekapitulasi Juni'!$BA$608:$BA$786,APS!$B182,'Rekapitulasi Juni'!$BC$608:$BC$786)</f>
        <v>0</v>
      </c>
      <c r="FA182" s="324">
        <f>SUMIF('Rekapitulasi Juni'!$BA$608:$BA$786,APS!$B182,'Rekapitulasi Juni'!$BF$608:$BF$786)</f>
        <v>0</v>
      </c>
      <c r="FB182" s="325">
        <f t="shared" si="276"/>
        <v>0</v>
      </c>
      <c r="FC182" s="325">
        <f t="shared" si="277"/>
        <v>0</v>
      </c>
      <c r="FD182" s="27"/>
      <c r="FE182" s="27"/>
      <c r="FF182" s="27"/>
      <c r="FG182" s="27"/>
      <c r="FH182" s="27"/>
      <c r="FI182" s="27"/>
      <c r="FJ182" s="41">
        <f t="shared" si="278"/>
        <v>0</v>
      </c>
      <c r="FK182" s="41">
        <f t="shared" si="279"/>
        <v>0</v>
      </c>
      <c r="FL182" s="41">
        <f t="shared" si="280"/>
        <v>0</v>
      </c>
      <c r="FM182" s="41">
        <f t="shared" si="281"/>
        <v>0</v>
      </c>
      <c r="FN182" s="41">
        <f t="shared" si="282"/>
        <v>0</v>
      </c>
      <c r="FO182" s="41">
        <f t="shared" si="283"/>
        <v>0</v>
      </c>
      <c r="FP182" s="180">
        <f t="shared" si="284"/>
        <v>0</v>
      </c>
      <c r="FQ182" s="27"/>
      <c r="FR182" s="27"/>
      <c r="FS182" s="324">
        <f>SUMIF('Rekapitulasi Juni'!$D$804:$D$984,APS!$B182,'Rekapitulasi Juni'!$E$804:$E$984)</f>
        <v>0</v>
      </c>
      <c r="FT182" s="324">
        <f>SUMIF('Rekapitulasi Juni'!$D$804:$D$984,APS!$B182,'Rekapitulasi Juni'!$F$804:$F$984)</f>
        <v>0</v>
      </c>
      <c r="FU182" s="27"/>
      <c r="FV182" s="325">
        <f t="shared" si="285"/>
        <v>0</v>
      </c>
      <c r="FW182" s="325">
        <f t="shared" si="286"/>
        <v>0</v>
      </c>
      <c r="FX182" s="27"/>
      <c r="FY182" s="324">
        <f>SUMIF('Rekapitulasi Juni'!$U$804:$U$984,APS!$B182,'Rekapitulasi Juni'!$V$804:$V$984)</f>
        <v>0</v>
      </c>
      <c r="FZ182" s="324">
        <f>SUMIF('Rekapitulasi Juni'!$U$804:$U$984,APS!$B182,'Rekapitulasi Juni'!$W$804:$W$984)</f>
        <v>0</v>
      </c>
      <c r="GA182" s="27"/>
      <c r="GB182" s="325">
        <f t="shared" si="287"/>
        <v>0</v>
      </c>
      <c r="GC182" s="325">
        <f t="shared" si="288"/>
        <v>0</v>
      </c>
      <c r="GD182" s="27"/>
      <c r="GE182" s="324">
        <f>SUMIF('Rekapitulasi Juni'!$AL$804:$AL$984,APS!$B182,'Rekapitulasi Juni'!$AM$804:$AM$984)</f>
        <v>0</v>
      </c>
      <c r="GF182" s="324">
        <f>SUMIF('Rekapitulasi Juni'!$AL$804:$AL$984,APS!$B182,'Rekapitulasi Juni'!$AN$804:$AN$984)</f>
        <v>0</v>
      </c>
      <c r="GG182" s="27"/>
      <c r="GH182" s="325">
        <f t="shared" si="213"/>
        <v>0</v>
      </c>
      <c r="GI182" s="325">
        <f t="shared" si="214"/>
        <v>0</v>
      </c>
      <c r="GJ182" s="27"/>
      <c r="GK182" s="27"/>
      <c r="GL182" s="41">
        <f t="shared" si="289"/>
        <v>0</v>
      </c>
      <c r="GM182" s="41">
        <f t="shared" si="290"/>
        <v>0</v>
      </c>
      <c r="GN182" s="41">
        <f t="shared" si="291"/>
        <v>0</v>
      </c>
      <c r="GO182" s="41">
        <f t="shared" si="292"/>
        <v>0</v>
      </c>
      <c r="GP182" s="41">
        <f t="shared" si="293"/>
        <v>0</v>
      </c>
      <c r="GQ182" s="41">
        <f t="shared" si="294"/>
        <v>0</v>
      </c>
      <c r="GR182" s="180">
        <f t="shared" si="295"/>
        <v>0</v>
      </c>
      <c r="GS182" s="41">
        <f t="shared" si="215"/>
        <v>0</v>
      </c>
      <c r="GT182" s="41">
        <f t="shared" si="216"/>
        <v>0</v>
      </c>
      <c r="GU182" s="41">
        <f t="shared" si="217"/>
        <v>0</v>
      </c>
      <c r="GV182" s="41">
        <f t="shared" si="218"/>
        <v>0</v>
      </c>
      <c r="GW182" s="41">
        <f t="shared" si="219"/>
        <v>0</v>
      </c>
      <c r="GX182" s="41">
        <f t="shared" si="220"/>
        <v>0</v>
      </c>
      <c r="GY182" s="180">
        <f t="shared" si="221"/>
        <v>0</v>
      </c>
      <c r="GZ182" s="41">
        <v>168</v>
      </c>
      <c r="HA182" s="32"/>
      <c r="HB182" s="42">
        <f t="shared" si="299"/>
        <v>0</v>
      </c>
      <c r="HC182" s="44"/>
    </row>
    <row r="183" spans="1:211" ht="15" hidden="1" customHeight="1">
      <c r="A183" s="31" t="s">
        <v>374</v>
      </c>
      <c r="B183" s="32" t="s">
        <v>375</v>
      </c>
      <c r="C183" s="31" t="s">
        <v>373</v>
      </c>
      <c r="D183" s="31" t="s">
        <v>1259</v>
      </c>
      <c r="E183" s="31" t="s">
        <v>43</v>
      </c>
      <c r="F183" s="31" t="s">
        <v>152</v>
      </c>
      <c r="G183" s="33">
        <v>0</v>
      </c>
      <c r="H183" s="33">
        <v>0</v>
      </c>
      <c r="I183" s="33">
        <v>0</v>
      </c>
      <c r="J183" s="34">
        <f>IFERROR(VLOOKUP(A183,#REF!,3,0),0)</f>
        <v>0</v>
      </c>
      <c r="K183" s="34">
        <f t="shared" si="118"/>
        <v>0</v>
      </c>
      <c r="L183" s="34">
        <v>0</v>
      </c>
      <c r="M183" s="34">
        <v>0</v>
      </c>
      <c r="N183" s="35">
        <f t="shared" si="119"/>
        <v>0</v>
      </c>
      <c r="O183" s="35">
        <f t="shared" si="120"/>
        <v>0</v>
      </c>
      <c r="P183" s="36">
        <v>0</v>
      </c>
      <c r="Q183" s="36">
        <f t="shared" si="222"/>
        <v>0</v>
      </c>
      <c r="R183" s="36"/>
      <c r="S183" s="37">
        <f ca="1">SUMIF(ROP!$D$6:$H$65536,A183,ROP!$J$6:$J$65536)</f>
        <v>0</v>
      </c>
      <c r="T183" s="37">
        <f>SUMIF(HASIL!$B:$B,APS!$B183&amp;RIGHT(APS!T$9,2),HASIL!$I:$I)</f>
        <v>0</v>
      </c>
      <c r="U183" s="37">
        <f>SUMIF(HASIL!$B:$B,APS!$B183&amp;RIGHT(APS!U$9,2),HASIL!$I:$I)</f>
        <v>0</v>
      </c>
      <c r="V183" s="37">
        <f>SUMIF(HASIL!$B:$B,APS!$B183&amp;RIGHT(APS!V$9,2),HASIL!$I:$I)</f>
        <v>0</v>
      </c>
      <c r="W183" s="37">
        <f>SUMIF(HASIL!$B:$B,APS!$B183&amp;RIGHT(APS!W$9,2),HASIL!$I:$I)</f>
        <v>0</v>
      </c>
      <c r="X183" s="38">
        <f t="shared" si="121"/>
        <v>0</v>
      </c>
      <c r="Y183" s="38">
        <f t="shared" si="122"/>
        <v>0</v>
      </c>
      <c r="Z183" s="39">
        <f t="shared" si="297"/>
        <v>0</v>
      </c>
      <c r="AA183" s="39">
        <f t="shared" si="212"/>
        <v>0</v>
      </c>
      <c r="AB183" s="40">
        <f t="shared" si="298"/>
        <v>0</v>
      </c>
      <c r="AC183" s="27">
        <v>0</v>
      </c>
      <c r="AD183" s="27"/>
      <c r="AE183" s="27"/>
      <c r="AF183" s="27"/>
      <c r="AG183" s="27"/>
      <c r="AH183" s="27"/>
      <c r="AI183" s="324">
        <f>SUMIF('Rekapitulasi Juni'!$D$9:$D$192,APS!$B183,'Rekapitulasi Juni'!$E$9:$E$192)</f>
        <v>0</v>
      </c>
      <c r="AJ183" s="324">
        <f>SUMIF('Rekapitulasi Juni'!$D$9:$D$192,APS!$B183,'Rekapitulasi Juni'!$F$9:$F$192)</f>
        <v>0</v>
      </c>
      <c r="AK183" s="324">
        <f>SUMIF('Rekapitulasi Juni'!$D$9:$D$192,APS!$B183,'Rekapitulasi Juni'!$K$9:$K$192)</f>
        <v>0</v>
      </c>
      <c r="AL183" s="325">
        <f t="shared" si="223"/>
        <v>0</v>
      </c>
      <c r="AM183" s="325">
        <f t="shared" si="224"/>
        <v>0</v>
      </c>
      <c r="AN183" s="27"/>
      <c r="AO183" s="324">
        <f>SUMIF('Rekapitulasi Juni'!$U$9:$U$192,APS!$B183,'Rekapitulasi Juni'!$V$9:$V$192)</f>
        <v>0</v>
      </c>
      <c r="AP183" s="324">
        <f>SUMIF('Rekapitulasi Juni'!$U$9:$U$192,APS!$B183,'Rekapitulasi Juni'!$W$9:$W$192)</f>
        <v>0</v>
      </c>
      <c r="AQ183" s="27"/>
      <c r="AR183" s="325">
        <f t="shared" si="225"/>
        <v>0</v>
      </c>
      <c r="AS183" s="325">
        <f t="shared" si="226"/>
        <v>0</v>
      </c>
      <c r="AT183" s="27"/>
      <c r="AU183" s="324">
        <f>SUMIF('Rekapitulasi Juni'!$AL$9:$AL$192,APS!$B183,'Rekapitulasi Juni'!$AM$9:$AM$192)</f>
        <v>0</v>
      </c>
      <c r="AV183" s="324">
        <f>SUMIF('Rekapitulasi Juni'!$AL$9:$AL$192,APS!$B183,'Rekapitulasi Juni'!$AN$9:$AN$192)</f>
        <v>0</v>
      </c>
      <c r="AW183" s="27"/>
      <c r="AX183" s="325">
        <f t="shared" si="227"/>
        <v>0</v>
      </c>
      <c r="AY183" s="325">
        <f t="shared" si="228"/>
        <v>0</v>
      </c>
      <c r="AZ183" s="41">
        <f t="shared" si="229"/>
        <v>0</v>
      </c>
      <c r="BA183" s="41">
        <f t="shared" si="230"/>
        <v>0</v>
      </c>
      <c r="BB183" s="41">
        <f t="shared" si="231"/>
        <v>0</v>
      </c>
      <c r="BC183" s="41">
        <f t="shared" si="232"/>
        <v>0</v>
      </c>
      <c r="BD183" s="41">
        <f t="shared" si="233"/>
        <v>0</v>
      </c>
      <c r="BE183" s="41">
        <f t="shared" si="234"/>
        <v>0</v>
      </c>
      <c r="BF183" s="180">
        <f t="shared" si="235"/>
        <v>0</v>
      </c>
      <c r="BG183" s="27">
        <v>0</v>
      </c>
      <c r="BH183" s="27"/>
      <c r="BI183" s="324">
        <f>SUMIF('Rekapitulasi Juni'!$D$214:$D$393,APS!$B183,'Rekapitulasi Juni'!$E$214:$E$393)</f>
        <v>0</v>
      </c>
      <c r="BJ183" s="324">
        <f>SUMIF('Rekapitulasi Juni'!$D$214:$D$393,APS!$B183,'Rekapitulasi Juni'!$F$214:$F$393)</f>
        <v>0</v>
      </c>
      <c r="BK183" s="27"/>
      <c r="BL183" s="325">
        <f t="shared" si="236"/>
        <v>0</v>
      </c>
      <c r="BM183" s="325">
        <f t="shared" si="237"/>
        <v>0</v>
      </c>
      <c r="BN183" s="27"/>
      <c r="BO183" s="324">
        <f>SUMIF('Rekapitulasi Juni'!$U$214:$U$393,APS!$B183,'Rekapitulasi Juni'!$V$214:$V$393)</f>
        <v>0</v>
      </c>
      <c r="BP183" s="324">
        <f>SUMIF('Rekapitulasi Juni'!$U$214:$U$393,APS!$B183,'Rekapitulasi Juni'!$W$214:$W$393)</f>
        <v>0</v>
      </c>
      <c r="BQ183" s="27"/>
      <c r="BR183" s="325">
        <f t="shared" si="238"/>
        <v>0</v>
      </c>
      <c r="BS183" s="325">
        <f t="shared" si="239"/>
        <v>0</v>
      </c>
      <c r="BT183" s="27"/>
      <c r="BU183" s="324">
        <f>SUMIF('Rekapitulasi Juni'!$AL$214:$AL$393,APS!$B183,'Rekapitulasi Juni'!$AM$214:$AM$393)</f>
        <v>0</v>
      </c>
      <c r="BV183" s="324">
        <f>SUMIF('Rekapitulasi Juni'!$AL$214:$AL$393,APS!$B183,'Rekapitulasi Juni'!$AN$214:$AN$393)</f>
        <v>0</v>
      </c>
      <c r="BW183" s="27"/>
      <c r="BX183" s="325">
        <f t="shared" si="240"/>
        <v>0</v>
      </c>
      <c r="BY183" s="325">
        <f t="shared" si="241"/>
        <v>0</v>
      </c>
      <c r="BZ183" s="27"/>
      <c r="CA183" s="324">
        <f>SUMIF('Rekapitulasi Juni'!$BA$214:$BA$393,APS!$B183,'Rekapitulasi Juni'!$BB$214:$BB$393)</f>
        <v>0</v>
      </c>
      <c r="CB183" s="324">
        <f>SUMIF('Rekapitulasi Juni'!$BA$214:$BA$393,APS!$B183,'Rekapitulasi Juni'!$BC$214:$BC$393)</f>
        <v>0</v>
      </c>
      <c r="CC183" s="27"/>
      <c r="CD183" s="325">
        <f t="shared" si="242"/>
        <v>0</v>
      </c>
      <c r="CE183" s="325">
        <f t="shared" si="243"/>
        <v>0</v>
      </c>
      <c r="CF183" s="27"/>
      <c r="CG183" s="324">
        <f>SUMIF('Rekapitulasi Juni'!$BP$214:$BP$393,APS!$B183,'Rekapitulasi Juni'!$BQ$214:$BQ$393)</f>
        <v>0</v>
      </c>
      <c r="CH183" s="324">
        <f>SUMIF('Rekapitulasi Juni'!$BP$214:$BP$393,APS!$B183,'Rekapitulasi Juni'!$BR$214:$BR$393)</f>
        <v>0</v>
      </c>
      <c r="CI183" s="27"/>
      <c r="CJ183" s="325">
        <f t="shared" si="244"/>
        <v>0</v>
      </c>
      <c r="CK183" s="325">
        <f t="shared" si="245"/>
        <v>0</v>
      </c>
      <c r="CL183" s="41">
        <f t="shared" si="246"/>
        <v>0</v>
      </c>
      <c r="CM183" s="41">
        <f t="shared" si="247"/>
        <v>0</v>
      </c>
      <c r="CN183" s="41">
        <f t="shared" si="248"/>
        <v>0</v>
      </c>
      <c r="CO183" s="41">
        <f t="shared" si="249"/>
        <v>0</v>
      </c>
      <c r="CP183" s="41">
        <f t="shared" si="250"/>
        <v>0</v>
      </c>
      <c r="CQ183" s="41">
        <f t="shared" si="251"/>
        <v>0</v>
      </c>
      <c r="CR183" s="180">
        <f t="shared" si="252"/>
        <v>0</v>
      </c>
      <c r="CS183" s="27">
        <v>0</v>
      </c>
      <c r="CT183" s="27"/>
      <c r="CU183" s="324">
        <f>SUMIF('Rekapitulasi Juni'!$D$410:$D$588,APS!$B183,'Rekapitulasi Juni'!$E$410:$E$588)</f>
        <v>0</v>
      </c>
      <c r="CV183" s="324">
        <f>SUMIF('Rekapitulasi Juni'!$D$410:$D$588,APS!$B183,'Rekapitulasi Juni'!$F$410:$F$588)</f>
        <v>0</v>
      </c>
      <c r="CW183" s="27"/>
      <c r="CX183" s="325">
        <f t="shared" si="253"/>
        <v>0</v>
      </c>
      <c r="CY183" s="325">
        <f t="shared" si="254"/>
        <v>0</v>
      </c>
      <c r="CZ183" s="27"/>
      <c r="DA183" s="324">
        <f>SUMIF('Rekapitulasi Juni'!$U$410:$U$588,APS!$B183,'Rekapitulasi Juni'!$V$410:$V$588)</f>
        <v>0</v>
      </c>
      <c r="DB183" s="324">
        <f>SUMIF('Rekapitulasi Juni'!$U$410:$U$588,APS!$B183,'Rekapitulasi Juni'!$W$410:$W$588)</f>
        <v>0</v>
      </c>
      <c r="DC183" s="27"/>
      <c r="DD183" s="325">
        <f t="shared" si="255"/>
        <v>0</v>
      </c>
      <c r="DE183" s="325">
        <f t="shared" si="256"/>
        <v>0</v>
      </c>
      <c r="DF183" s="27"/>
      <c r="DG183" s="324">
        <f>SUMIF('Rekapitulasi Juni'!$AL$410:$AL$588,APS!$B183,'Rekapitulasi Juni'!$AM$410:$AM$588)</f>
        <v>0</v>
      </c>
      <c r="DH183" s="324">
        <f>SUMIF('Rekapitulasi Juni'!$AL$410:$AL$588,APS!$B183,'Rekapitulasi Juni'!$AN$410:$AN$588)</f>
        <v>0</v>
      </c>
      <c r="DI183" s="27"/>
      <c r="DJ183" s="325">
        <f t="shared" si="257"/>
        <v>0</v>
      </c>
      <c r="DK183" s="325">
        <f t="shared" si="258"/>
        <v>0</v>
      </c>
      <c r="DL183" s="27"/>
      <c r="DM183" s="324">
        <f>SUMIF('Rekapitulasi Juni'!$BA$410:$BA$588,APS!$B183,'Rekapitulasi Juni'!$BB$410:$BB$588)</f>
        <v>0</v>
      </c>
      <c r="DN183" s="324">
        <f>SUMIF('Rekapitulasi Juni'!$BA$410:$BA$588,APS!$B183,'Rekapitulasi Juni'!$BC$410:$BC$588)</f>
        <v>0</v>
      </c>
      <c r="DO183" s="324">
        <f>SUMIF('Rekapitulasi Juni'!$BA$410:$BA$588,APS!$B183,'Rekapitulasi Juni'!$BF$410:$BF$588)</f>
        <v>0</v>
      </c>
      <c r="DP183" s="325">
        <f t="shared" si="259"/>
        <v>0</v>
      </c>
      <c r="DQ183" s="325">
        <f t="shared" si="260"/>
        <v>0</v>
      </c>
      <c r="DR183" s="27"/>
      <c r="DS183" s="324">
        <f>SUMIF('Rekapitulasi Juni'!$BP$410:$BP$588,APS!$B183,'Rekapitulasi Juni'!$BQ$410:$BQ$588)</f>
        <v>0</v>
      </c>
      <c r="DT183" s="324">
        <f>SUMIF('Rekapitulasi Juni'!$BP$410:$BP$588,APS!$B183,'Rekapitulasi Juni'!$BR$410:$BR$588)</f>
        <v>0</v>
      </c>
      <c r="DU183" s="27"/>
      <c r="DV183" s="325">
        <f t="shared" si="261"/>
        <v>0</v>
      </c>
      <c r="DW183" s="325">
        <f t="shared" si="262"/>
        <v>0</v>
      </c>
      <c r="DX183" s="41">
        <f t="shared" si="263"/>
        <v>0</v>
      </c>
      <c r="DY183" s="41">
        <f t="shared" si="264"/>
        <v>0</v>
      </c>
      <c r="DZ183" s="41">
        <f t="shared" si="265"/>
        <v>0</v>
      </c>
      <c r="EA183" s="41">
        <f t="shared" si="266"/>
        <v>0</v>
      </c>
      <c r="EB183" s="41">
        <f t="shared" si="267"/>
        <v>0</v>
      </c>
      <c r="EC183" s="41">
        <f t="shared" si="268"/>
        <v>0</v>
      </c>
      <c r="ED183" s="180">
        <f t="shared" si="269"/>
        <v>0</v>
      </c>
      <c r="EE183" s="27">
        <v>0</v>
      </c>
      <c r="EF183" s="27"/>
      <c r="EG183" s="324">
        <f>SUMIF('Rekapitulasi Juni'!$D$608:$D$786,APS!$B183,'Rekapitulasi Juni'!$E$608:$E$786)</f>
        <v>0</v>
      </c>
      <c r="EH183" s="324">
        <f>SUMIF('Rekapitulasi Juni'!$D$608:$D$786,APS!$B183,'Rekapitulasi Juni'!$F$608:$F$786)</f>
        <v>0</v>
      </c>
      <c r="EI183" s="27"/>
      <c r="EJ183" s="325">
        <f t="shared" si="270"/>
        <v>0</v>
      </c>
      <c r="EK183" s="325">
        <f t="shared" si="271"/>
        <v>0</v>
      </c>
      <c r="EL183" s="27"/>
      <c r="EM183" s="324">
        <f>SUMIF('Rekapitulasi Juni'!$U$608:$U$786,APS!$B183,'Rekapitulasi Juni'!$V$608:$V$786)</f>
        <v>0</v>
      </c>
      <c r="EN183" s="324">
        <f>SUMIF('Rekapitulasi Juni'!$U$608:$U$786,APS!$B183,'Rekapitulasi Juni'!$W$608:$W$786)</f>
        <v>0</v>
      </c>
      <c r="EO183" s="27"/>
      <c r="EP183" s="325">
        <f t="shared" si="272"/>
        <v>0</v>
      </c>
      <c r="EQ183" s="325">
        <f t="shared" si="273"/>
        <v>0</v>
      </c>
      <c r="ER183" s="27"/>
      <c r="ES183" s="324">
        <f>SUMIF('Rekapitulasi Juni'!$AL$608:$AL$786,APS!$B183,'Rekapitulasi Juni'!$AM$608:$AM$786)</f>
        <v>0</v>
      </c>
      <c r="ET183" s="324">
        <f>SUMIF('Rekapitulasi Juni'!$AL$608:$AL$786,APS!$B183,'Rekapitulasi Juni'!$AN$608:$AN$786)</f>
        <v>0</v>
      </c>
      <c r="EU183" s="27"/>
      <c r="EV183" s="325">
        <f t="shared" si="274"/>
        <v>0</v>
      </c>
      <c r="EW183" s="325">
        <f t="shared" si="275"/>
        <v>0</v>
      </c>
      <c r="EX183" s="27"/>
      <c r="EY183" s="324">
        <f>SUMIF('Rekapitulasi Juni'!$BA$608:$BA$786,APS!$B183,'Rekapitulasi Juni'!$BB$608:$BB$786)</f>
        <v>0</v>
      </c>
      <c r="EZ183" s="324">
        <f>SUMIF('Rekapitulasi Juni'!$BA$608:$BA$786,APS!$B183,'Rekapitulasi Juni'!$BC$608:$BC$786)</f>
        <v>0</v>
      </c>
      <c r="FA183" s="324">
        <f>SUMIF('Rekapitulasi Juni'!$BA$608:$BA$786,APS!$B183,'Rekapitulasi Juni'!$BF$608:$BF$786)</f>
        <v>0</v>
      </c>
      <c r="FB183" s="325">
        <f t="shared" si="276"/>
        <v>0</v>
      </c>
      <c r="FC183" s="325">
        <f t="shared" si="277"/>
        <v>0</v>
      </c>
      <c r="FD183" s="27"/>
      <c r="FE183" s="27"/>
      <c r="FF183" s="27"/>
      <c r="FG183" s="27"/>
      <c r="FH183" s="27"/>
      <c r="FI183" s="27"/>
      <c r="FJ183" s="41">
        <f t="shared" si="278"/>
        <v>0</v>
      </c>
      <c r="FK183" s="41">
        <f t="shared" si="279"/>
        <v>0</v>
      </c>
      <c r="FL183" s="41">
        <f t="shared" si="280"/>
        <v>0</v>
      </c>
      <c r="FM183" s="41">
        <f t="shared" si="281"/>
        <v>0</v>
      </c>
      <c r="FN183" s="41">
        <f t="shared" si="282"/>
        <v>0</v>
      </c>
      <c r="FO183" s="41">
        <f t="shared" si="283"/>
        <v>0</v>
      </c>
      <c r="FP183" s="180">
        <f t="shared" si="284"/>
        <v>0</v>
      </c>
      <c r="FQ183" s="27"/>
      <c r="FR183" s="27"/>
      <c r="FS183" s="324">
        <f>SUMIF('Rekapitulasi Juni'!$D$804:$D$984,APS!$B183,'Rekapitulasi Juni'!$E$804:$E$984)</f>
        <v>0</v>
      </c>
      <c r="FT183" s="324">
        <f>SUMIF('Rekapitulasi Juni'!$D$804:$D$984,APS!$B183,'Rekapitulasi Juni'!$F$804:$F$984)</f>
        <v>0</v>
      </c>
      <c r="FU183" s="27"/>
      <c r="FV183" s="325">
        <f t="shared" si="285"/>
        <v>0</v>
      </c>
      <c r="FW183" s="325">
        <f t="shared" si="286"/>
        <v>0</v>
      </c>
      <c r="FX183" s="27"/>
      <c r="FY183" s="324">
        <f>SUMIF('Rekapitulasi Juni'!$U$804:$U$984,APS!$B183,'Rekapitulasi Juni'!$V$804:$V$984)</f>
        <v>0</v>
      </c>
      <c r="FZ183" s="324">
        <f>SUMIF('Rekapitulasi Juni'!$U$804:$U$984,APS!$B183,'Rekapitulasi Juni'!$W$804:$W$984)</f>
        <v>0</v>
      </c>
      <c r="GA183" s="27"/>
      <c r="GB183" s="325">
        <f t="shared" si="287"/>
        <v>0</v>
      </c>
      <c r="GC183" s="325">
        <f t="shared" si="288"/>
        <v>0</v>
      </c>
      <c r="GD183" s="27"/>
      <c r="GE183" s="324">
        <f>SUMIF('Rekapitulasi Juni'!$AL$804:$AL$984,APS!$B183,'Rekapitulasi Juni'!$AM$804:$AM$984)</f>
        <v>0</v>
      </c>
      <c r="GF183" s="324">
        <f>SUMIF('Rekapitulasi Juni'!$AL$804:$AL$984,APS!$B183,'Rekapitulasi Juni'!$AN$804:$AN$984)</f>
        <v>0</v>
      </c>
      <c r="GG183" s="27"/>
      <c r="GH183" s="325">
        <f t="shared" si="213"/>
        <v>0</v>
      </c>
      <c r="GI183" s="325">
        <f t="shared" si="214"/>
        <v>0</v>
      </c>
      <c r="GJ183" s="27"/>
      <c r="GK183" s="27"/>
      <c r="GL183" s="41">
        <f t="shared" si="289"/>
        <v>0</v>
      </c>
      <c r="GM183" s="41">
        <f t="shared" si="290"/>
        <v>0</v>
      </c>
      <c r="GN183" s="41">
        <f t="shared" si="291"/>
        <v>0</v>
      </c>
      <c r="GO183" s="41">
        <f t="shared" si="292"/>
        <v>0</v>
      </c>
      <c r="GP183" s="41">
        <f t="shared" si="293"/>
        <v>0</v>
      </c>
      <c r="GQ183" s="41">
        <f t="shared" si="294"/>
        <v>0</v>
      </c>
      <c r="GR183" s="180">
        <f t="shared" si="295"/>
        <v>0</v>
      </c>
      <c r="GS183" s="41">
        <f t="shared" si="215"/>
        <v>0</v>
      </c>
      <c r="GT183" s="41">
        <f t="shared" si="216"/>
        <v>0</v>
      </c>
      <c r="GU183" s="41">
        <f t="shared" si="217"/>
        <v>0</v>
      </c>
      <c r="GV183" s="41">
        <f t="shared" si="218"/>
        <v>0</v>
      </c>
      <c r="GW183" s="41">
        <f t="shared" si="219"/>
        <v>0</v>
      </c>
      <c r="GX183" s="41">
        <f t="shared" si="220"/>
        <v>0</v>
      </c>
      <c r="GY183" s="180">
        <f t="shared" si="221"/>
        <v>0</v>
      </c>
      <c r="GZ183" s="41">
        <v>165</v>
      </c>
      <c r="HA183" s="32"/>
      <c r="HB183" s="42">
        <f t="shared" si="299"/>
        <v>0</v>
      </c>
      <c r="HC183" s="44"/>
    </row>
    <row r="184" spans="1:211" ht="15" hidden="1" customHeight="1">
      <c r="A184" s="31" t="s">
        <v>382</v>
      </c>
      <c r="B184" s="32" t="s">
        <v>383</v>
      </c>
      <c r="C184" s="31" t="s">
        <v>373</v>
      </c>
      <c r="D184" s="31" t="s">
        <v>1259</v>
      </c>
      <c r="E184" s="31" t="s">
        <v>43</v>
      </c>
      <c r="F184" s="31" t="s">
        <v>152</v>
      </c>
      <c r="G184" s="33">
        <v>0</v>
      </c>
      <c r="H184" s="33">
        <v>0</v>
      </c>
      <c r="I184" s="33">
        <v>0</v>
      </c>
      <c r="J184" s="34">
        <f>IFERROR(VLOOKUP(A184,#REF!,3,0),0)</f>
        <v>0</v>
      </c>
      <c r="K184" s="34">
        <f>M184-L184</f>
        <v>0</v>
      </c>
      <c r="L184" s="34">
        <v>0</v>
      </c>
      <c r="M184" s="34">
        <v>0</v>
      </c>
      <c r="N184" s="35">
        <f>(G184+H184+I184)-(J184+K184)</f>
        <v>0</v>
      </c>
      <c r="O184" s="35">
        <f>IF(N184&gt;0,N184,0)</f>
        <v>0</v>
      </c>
      <c r="P184" s="36">
        <v>0</v>
      </c>
      <c r="Q184" s="36">
        <f t="shared" si="222"/>
        <v>0</v>
      </c>
      <c r="R184" s="36"/>
      <c r="S184" s="37">
        <f ca="1">SUMIF(ROP!$D$6:$H$65536,A184,ROP!$J$6:$J$65536)</f>
        <v>0</v>
      </c>
      <c r="T184" s="37">
        <f>SUMIF(HASIL!$B:$B,APS!$B184&amp;RIGHT(APS!T$9,2),HASIL!$I:$I)</f>
        <v>0</v>
      </c>
      <c r="U184" s="37">
        <f>SUMIF(HASIL!$B:$B,APS!$B184&amp;RIGHT(APS!U$9,2),HASIL!$I:$I)</f>
        <v>0</v>
      </c>
      <c r="V184" s="37">
        <f>SUMIF(HASIL!$B:$B,APS!$B184&amp;RIGHT(APS!V$9,2),HASIL!$I:$I)</f>
        <v>0</v>
      </c>
      <c r="W184" s="37">
        <f>SUMIF(HASIL!$B:$B,APS!$B184&amp;RIGHT(APS!W$9,2),HASIL!$I:$I)</f>
        <v>0</v>
      </c>
      <c r="X184" s="38">
        <f>SUM(T184:W184)</f>
        <v>0</v>
      </c>
      <c r="Y184" s="38">
        <f>X184-Q184</f>
        <v>0</v>
      </c>
      <c r="Z184" s="39">
        <f>+AA184-Q184</f>
        <v>0</v>
      </c>
      <c r="AA184" s="39">
        <f t="shared" si="212"/>
        <v>0</v>
      </c>
      <c r="AB184" s="40">
        <f>+AC184+BG184+CS184+EE184+FQ184</f>
        <v>0</v>
      </c>
      <c r="AC184" s="27">
        <v>0</v>
      </c>
      <c r="AD184" s="27"/>
      <c r="AE184" s="27"/>
      <c r="AF184" s="27"/>
      <c r="AG184" s="27"/>
      <c r="AH184" s="27"/>
      <c r="AI184" s="324">
        <f>SUMIF('Rekapitulasi Juni'!$D$9:$D$192,APS!$B184,'Rekapitulasi Juni'!$E$9:$E$192)</f>
        <v>0</v>
      </c>
      <c r="AJ184" s="324">
        <f>SUMIF('Rekapitulasi Juni'!$D$9:$D$192,APS!$B184,'Rekapitulasi Juni'!$F$9:$F$192)</f>
        <v>0</v>
      </c>
      <c r="AK184" s="324">
        <f>SUMIF('Rekapitulasi Juni'!$D$9:$D$192,APS!$B184,'Rekapitulasi Juni'!$K$9:$K$192)</f>
        <v>0</v>
      </c>
      <c r="AL184" s="325">
        <f t="shared" si="223"/>
        <v>0</v>
      </c>
      <c r="AM184" s="325">
        <f t="shared" si="224"/>
        <v>0</v>
      </c>
      <c r="AN184" s="27"/>
      <c r="AO184" s="324">
        <f>SUMIF('Rekapitulasi Juni'!$U$9:$U$192,APS!$B184,'Rekapitulasi Juni'!$V$9:$V$192)</f>
        <v>0</v>
      </c>
      <c r="AP184" s="324">
        <f>SUMIF('Rekapitulasi Juni'!$U$9:$U$192,APS!$B184,'Rekapitulasi Juni'!$W$9:$W$192)</f>
        <v>0</v>
      </c>
      <c r="AQ184" s="27"/>
      <c r="AR184" s="325">
        <f t="shared" si="225"/>
        <v>0</v>
      </c>
      <c r="AS184" s="325">
        <f t="shared" si="226"/>
        <v>0</v>
      </c>
      <c r="AT184" s="27"/>
      <c r="AU184" s="324">
        <f>SUMIF('Rekapitulasi Juni'!$AL$9:$AL$192,APS!$B184,'Rekapitulasi Juni'!$AM$9:$AM$192)</f>
        <v>0</v>
      </c>
      <c r="AV184" s="324">
        <f>SUMIF('Rekapitulasi Juni'!$AL$9:$AL$192,APS!$B184,'Rekapitulasi Juni'!$AN$9:$AN$192)</f>
        <v>0</v>
      </c>
      <c r="AW184" s="27"/>
      <c r="AX184" s="325">
        <f t="shared" si="227"/>
        <v>0</v>
      </c>
      <c r="AY184" s="325">
        <f t="shared" si="228"/>
        <v>0</v>
      </c>
      <c r="AZ184" s="41">
        <f t="shared" si="229"/>
        <v>0</v>
      </c>
      <c r="BA184" s="41">
        <f t="shared" si="230"/>
        <v>0</v>
      </c>
      <c r="BB184" s="41">
        <f t="shared" si="231"/>
        <v>0</v>
      </c>
      <c r="BC184" s="41">
        <f t="shared" si="232"/>
        <v>0</v>
      </c>
      <c r="BD184" s="41">
        <f t="shared" si="233"/>
        <v>0</v>
      </c>
      <c r="BE184" s="41">
        <f t="shared" si="234"/>
        <v>0</v>
      </c>
      <c r="BF184" s="180">
        <f t="shared" si="235"/>
        <v>0</v>
      </c>
      <c r="BG184" s="27">
        <v>0</v>
      </c>
      <c r="BH184" s="27"/>
      <c r="BI184" s="324">
        <f>SUMIF('Rekapitulasi Juni'!$D$214:$D$393,APS!$B184,'Rekapitulasi Juni'!$E$214:$E$393)</f>
        <v>0</v>
      </c>
      <c r="BJ184" s="324">
        <f>SUMIF('Rekapitulasi Juni'!$D$214:$D$393,APS!$B184,'Rekapitulasi Juni'!$F$214:$F$393)</f>
        <v>0</v>
      </c>
      <c r="BK184" s="27"/>
      <c r="BL184" s="325">
        <f t="shared" si="236"/>
        <v>0</v>
      </c>
      <c r="BM184" s="325">
        <f t="shared" si="237"/>
        <v>0</v>
      </c>
      <c r="BN184" s="27"/>
      <c r="BO184" s="324">
        <f>SUMIF('Rekapitulasi Juni'!$U$214:$U$393,APS!$B184,'Rekapitulasi Juni'!$V$214:$V$393)</f>
        <v>0</v>
      </c>
      <c r="BP184" s="324">
        <f>SUMIF('Rekapitulasi Juni'!$U$214:$U$393,APS!$B184,'Rekapitulasi Juni'!$W$214:$W$393)</f>
        <v>0</v>
      </c>
      <c r="BQ184" s="27"/>
      <c r="BR184" s="325">
        <f t="shared" si="238"/>
        <v>0</v>
      </c>
      <c r="BS184" s="325">
        <f t="shared" si="239"/>
        <v>0</v>
      </c>
      <c r="BT184" s="27"/>
      <c r="BU184" s="324">
        <f>SUMIF('Rekapitulasi Juni'!$AL$214:$AL$393,APS!$B184,'Rekapitulasi Juni'!$AM$214:$AM$393)</f>
        <v>0</v>
      </c>
      <c r="BV184" s="324">
        <f>SUMIF('Rekapitulasi Juni'!$AL$214:$AL$393,APS!$B184,'Rekapitulasi Juni'!$AN$214:$AN$393)</f>
        <v>0</v>
      </c>
      <c r="BW184" s="27"/>
      <c r="BX184" s="325">
        <f t="shared" si="240"/>
        <v>0</v>
      </c>
      <c r="BY184" s="325">
        <f t="shared" si="241"/>
        <v>0</v>
      </c>
      <c r="BZ184" s="27"/>
      <c r="CA184" s="324">
        <f>SUMIF('Rekapitulasi Juni'!$BA$214:$BA$393,APS!$B184,'Rekapitulasi Juni'!$BB$214:$BB$393)</f>
        <v>0</v>
      </c>
      <c r="CB184" s="324">
        <f>SUMIF('Rekapitulasi Juni'!$BA$214:$BA$393,APS!$B184,'Rekapitulasi Juni'!$BC$214:$BC$393)</f>
        <v>0</v>
      </c>
      <c r="CC184" s="27"/>
      <c r="CD184" s="325">
        <f t="shared" si="242"/>
        <v>0</v>
      </c>
      <c r="CE184" s="325">
        <f t="shared" si="243"/>
        <v>0</v>
      </c>
      <c r="CF184" s="27"/>
      <c r="CG184" s="324">
        <f>SUMIF('Rekapitulasi Juni'!$BP$214:$BP$393,APS!$B184,'Rekapitulasi Juni'!$BQ$214:$BQ$393)</f>
        <v>0</v>
      </c>
      <c r="CH184" s="324">
        <f>SUMIF('Rekapitulasi Juni'!$BP$214:$BP$393,APS!$B184,'Rekapitulasi Juni'!$BR$214:$BR$393)</f>
        <v>0</v>
      </c>
      <c r="CI184" s="27"/>
      <c r="CJ184" s="325">
        <f t="shared" si="244"/>
        <v>0</v>
      </c>
      <c r="CK184" s="325">
        <f t="shared" si="245"/>
        <v>0</v>
      </c>
      <c r="CL184" s="41">
        <f t="shared" si="246"/>
        <v>0</v>
      </c>
      <c r="CM184" s="41">
        <f t="shared" si="247"/>
        <v>0</v>
      </c>
      <c r="CN184" s="41">
        <f t="shared" si="248"/>
        <v>0</v>
      </c>
      <c r="CO184" s="41">
        <f t="shared" si="249"/>
        <v>0</v>
      </c>
      <c r="CP184" s="41">
        <f t="shared" si="250"/>
        <v>0</v>
      </c>
      <c r="CQ184" s="41">
        <f t="shared" si="251"/>
        <v>0</v>
      </c>
      <c r="CR184" s="180">
        <f t="shared" si="252"/>
        <v>0</v>
      </c>
      <c r="CS184" s="27">
        <v>0</v>
      </c>
      <c r="CT184" s="27"/>
      <c r="CU184" s="324">
        <f>SUMIF('Rekapitulasi Juni'!$D$410:$D$588,APS!$B184,'Rekapitulasi Juni'!$E$410:$E$588)</f>
        <v>0</v>
      </c>
      <c r="CV184" s="324">
        <f>SUMIF('Rekapitulasi Juni'!$D$410:$D$588,APS!$B184,'Rekapitulasi Juni'!$F$410:$F$588)</f>
        <v>0</v>
      </c>
      <c r="CW184" s="27"/>
      <c r="CX184" s="325">
        <f t="shared" si="253"/>
        <v>0</v>
      </c>
      <c r="CY184" s="325">
        <f t="shared" si="254"/>
        <v>0</v>
      </c>
      <c r="CZ184" s="27"/>
      <c r="DA184" s="324">
        <f>SUMIF('Rekapitulasi Juni'!$U$410:$U$588,APS!$B184,'Rekapitulasi Juni'!$V$410:$V$588)</f>
        <v>0</v>
      </c>
      <c r="DB184" s="324">
        <f>SUMIF('Rekapitulasi Juni'!$U$410:$U$588,APS!$B184,'Rekapitulasi Juni'!$W$410:$W$588)</f>
        <v>0</v>
      </c>
      <c r="DC184" s="27"/>
      <c r="DD184" s="325">
        <f t="shared" si="255"/>
        <v>0</v>
      </c>
      <c r="DE184" s="325">
        <f t="shared" si="256"/>
        <v>0</v>
      </c>
      <c r="DF184" s="27"/>
      <c r="DG184" s="324">
        <f>SUMIF('Rekapitulasi Juni'!$AL$410:$AL$588,APS!$B184,'Rekapitulasi Juni'!$AM$410:$AM$588)</f>
        <v>0</v>
      </c>
      <c r="DH184" s="324">
        <f>SUMIF('Rekapitulasi Juni'!$AL$410:$AL$588,APS!$B184,'Rekapitulasi Juni'!$AN$410:$AN$588)</f>
        <v>0</v>
      </c>
      <c r="DI184" s="27"/>
      <c r="DJ184" s="325">
        <f t="shared" si="257"/>
        <v>0</v>
      </c>
      <c r="DK184" s="325">
        <f t="shared" si="258"/>
        <v>0</v>
      </c>
      <c r="DL184" s="27"/>
      <c r="DM184" s="324">
        <f>SUMIF('Rekapitulasi Juni'!$BA$410:$BA$588,APS!$B184,'Rekapitulasi Juni'!$BB$410:$BB$588)</f>
        <v>0</v>
      </c>
      <c r="DN184" s="324">
        <f>SUMIF('Rekapitulasi Juni'!$BA$410:$BA$588,APS!$B184,'Rekapitulasi Juni'!$BC$410:$BC$588)</f>
        <v>0</v>
      </c>
      <c r="DO184" s="324">
        <f>SUMIF('Rekapitulasi Juni'!$BA$410:$BA$588,APS!$B184,'Rekapitulasi Juni'!$BF$410:$BF$588)</f>
        <v>0</v>
      </c>
      <c r="DP184" s="325">
        <f t="shared" si="259"/>
        <v>0</v>
      </c>
      <c r="DQ184" s="325">
        <f t="shared" si="260"/>
        <v>0</v>
      </c>
      <c r="DR184" s="27"/>
      <c r="DS184" s="324">
        <f>SUMIF('Rekapitulasi Juni'!$BP$410:$BP$588,APS!$B184,'Rekapitulasi Juni'!$BQ$410:$BQ$588)</f>
        <v>0</v>
      </c>
      <c r="DT184" s="324">
        <f>SUMIF('Rekapitulasi Juni'!$BP$410:$BP$588,APS!$B184,'Rekapitulasi Juni'!$BR$410:$BR$588)</f>
        <v>0</v>
      </c>
      <c r="DU184" s="27"/>
      <c r="DV184" s="325">
        <f t="shared" si="261"/>
        <v>0</v>
      </c>
      <c r="DW184" s="325">
        <f t="shared" si="262"/>
        <v>0</v>
      </c>
      <c r="DX184" s="41">
        <f t="shared" si="263"/>
        <v>0</v>
      </c>
      <c r="DY184" s="41">
        <f t="shared" si="264"/>
        <v>0</v>
      </c>
      <c r="DZ184" s="41">
        <f t="shared" si="265"/>
        <v>0</v>
      </c>
      <c r="EA184" s="41">
        <f t="shared" si="266"/>
        <v>0</v>
      </c>
      <c r="EB184" s="41">
        <f t="shared" si="267"/>
        <v>0</v>
      </c>
      <c r="EC184" s="41">
        <f t="shared" si="268"/>
        <v>0</v>
      </c>
      <c r="ED184" s="180">
        <f t="shared" si="269"/>
        <v>0</v>
      </c>
      <c r="EE184" s="27">
        <v>0</v>
      </c>
      <c r="EF184" s="27"/>
      <c r="EG184" s="324">
        <f>SUMIF('Rekapitulasi Juni'!$D$608:$D$786,APS!$B184,'Rekapitulasi Juni'!$E$608:$E$786)</f>
        <v>0</v>
      </c>
      <c r="EH184" s="324">
        <f>SUMIF('Rekapitulasi Juni'!$D$608:$D$786,APS!$B184,'Rekapitulasi Juni'!$F$608:$F$786)</f>
        <v>0</v>
      </c>
      <c r="EI184" s="27"/>
      <c r="EJ184" s="325">
        <f t="shared" si="270"/>
        <v>0</v>
      </c>
      <c r="EK184" s="325">
        <f t="shared" si="271"/>
        <v>0</v>
      </c>
      <c r="EL184" s="27"/>
      <c r="EM184" s="324">
        <f>SUMIF('Rekapitulasi Juni'!$U$608:$U$786,APS!$B184,'Rekapitulasi Juni'!$V$608:$V$786)</f>
        <v>0</v>
      </c>
      <c r="EN184" s="324">
        <f>SUMIF('Rekapitulasi Juni'!$U$608:$U$786,APS!$B184,'Rekapitulasi Juni'!$W$608:$W$786)</f>
        <v>0</v>
      </c>
      <c r="EO184" s="27"/>
      <c r="EP184" s="325">
        <f t="shared" si="272"/>
        <v>0</v>
      </c>
      <c r="EQ184" s="325">
        <f t="shared" si="273"/>
        <v>0</v>
      </c>
      <c r="ER184" s="27"/>
      <c r="ES184" s="324">
        <f>SUMIF('Rekapitulasi Juni'!$AL$608:$AL$786,APS!$B184,'Rekapitulasi Juni'!$AM$608:$AM$786)</f>
        <v>0</v>
      </c>
      <c r="ET184" s="324">
        <f>SUMIF('Rekapitulasi Juni'!$AL$608:$AL$786,APS!$B184,'Rekapitulasi Juni'!$AN$608:$AN$786)</f>
        <v>0</v>
      </c>
      <c r="EU184" s="27"/>
      <c r="EV184" s="325">
        <f t="shared" si="274"/>
        <v>0</v>
      </c>
      <c r="EW184" s="325">
        <f t="shared" si="275"/>
        <v>0</v>
      </c>
      <c r="EX184" s="27"/>
      <c r="EY184" s="324">
        <f>SUMIF('Rekapitulasi Juni'!$BA$608:$BA$786,APS!$B184,'Rekapitulasi Juni'!$BB$608:$BB$786)</f>
        <v>0</v>
      </c>
      <c r="EZ184" s="324">
        <f>SUMIF('Rekapitulasi Juni'!$BA$608:$BA$786,APS!$B184,'Rekapitulasi Juni'!$BC$608:$BC$786)</f>
        <v>0</v>
      </c>
      <c r="FA184" s="324">
        <f>SUMIF('Rekapitulasi Juni'!$BA$608:$BA$786,APS!$B184,'Rekapitulasi Juni'!$BF$608:$BF$786)</f>
        <v>0</v>
      </c>
      <c r="FB184" s="325">
        <f t="shared" si="276"/>
        <v>0</v>
      </c>
      <c r="FC184" s="325">
        <f t="shared" si="277"/>
        <v>0</v>
      </c>
      <c r="FD184" s="27"/>
      <c r="FE184" s="27"/>
      <c r="FF184" s="27"/>
      <c r="FG184" s="27"/>
      <c r="FH184" s="27"/>
      <c r="FI184" s="27"/>
      <c r="FJ184" s="41">
        <f t="shared" si="278"/>
        <v>0</v>
      </c>
      <c r="FK184" s="41">
        <f t="shared" si="279"/>
        <v>0</v>
      </c>
      <c r="FL184" s="41">
        <f t="shared" si="280"/>
        <v>0</v>
      </c>
      <c r="FM184" s="41">
        <f t="shared" si="281"/>
        <v>0</v>
      </c>
      <c r="FN184" s="41">
        <f t="shared" si="282"/>
        <v>0</v>
      </c>
      <c r="FO184" s="41">
        <f t="shared" si="283"/>
        <v>0</v>
      </c>
      <c r="FP184" s="180">
        <f t="shared" si="284"/>
        <v>0</v>
      </c>
      <c r="FQ184" s="27"/>
      <c r="FR184" s="27"/>
      <c r="FS184" s="324">
        <f>SUMIF('Rekapitulasi Juni'!$D$804:$D$984,APS!$B184,'Rekapitulasi Juni'!$E$804:$E$984)</f>
        <v>0</v>
      </c>
      <c r="FT184" s="324">
        <f>SUMIF('Rekapitulasi Juni'!$D$804:$D$984,APS!$B184,'Rekapitulasi Juni'!$F$804:$F$984)</f>
        <v>0</v>
      </c>
      <c r="FU184" s="27"/>
      <c r="FV184" s="325">
        <f t="shared" si="285"/>
        <v>0</v>
      </c>
      <c r="FW184" s="325">
        <f t="shared" si="286"/>
        <v>0</v>
      </c>
      <c r="FX184" s="27"/>
      <c r="FY184" s="324">
        <f>SUMIF('Rekapitulasi Juni'!$U$804:$U$984,APS!$B184,'Rekapitulasi Juni'!$V$804:$V$984)</f>
        <v>0</v>
      </c>
      <c r="FZ184" s="324">
        <f>SUMIF('Rekapitulasi Juni'!$U$804:$U$984,APS!$B184,'Rekapitulasi Juni'!$W$804:$W$984)</f>
        <v>0</v>
      </c>
      <c r="GA184" s="27"/>
      <c r="GB184" s="325">
        <f t="shared" si="287"/>
        <v>0</v>
      </c>
      <c r="GC184" s="325">
        <f t="shared" si="288"/>
        <v>0</v>
      </c>
      <c r="GD184" s="27"/>
      <c r="GE184" s="324">
        <f>SUMIF('Rekapitulasi Juni'!$AL$804:$AL$984,APS!$B184,'Rekapitulasi Juni'!$AM$804:$AM$984)</f>
        <v>0</v>
      </c>
      <c r="GF184" s="324">
        <f>SUMIF('Rekapitulasi Juni'!$AL$804:$AL$984,APS!$B184,'Rekapitulasi Juni'!$AN$804:$AN$984)</f>
        <v>0</v>
      </c>
      <c r="GG184" s="27"/>
      <c r="GH184" s="325">
        <f t="shared" si="213"/>
        <v>0</v>
      </c>
      <c r="GI184" s="325">
        <f t="shared" si="214"/>
        <v>0</v>
      </c>
      <c r="GJ184" s="27"/>
      <c r="GK184" s="27"/>
      <c r="GL184" s="41">
        <f t="shared" si="289"/>
        <v>0</v>
      </c>
      <c r="GM184" s="41">
        <f t="shared" si="290"/>
        <v>0</v>
      </c>
      <c r="GN184" s="41">
        <f t="shared" si="291"/>
        <v>0</v>
      </c>
      <c r="GO184" s="41">
        <f t="shared" si="292"/>
        <v>0</v>
      </c>
      <c r="GP184" s="41">
        <f t="shared" si="293"/>
        <v>0</v>
      </c>
      <c r="GQ184" s="41">
        <f t="shared" si="294"/>
        <v>0</v>
      </c>
      <c r="GR184" s="180">
        <f t="shared" si="295"/>
        <v>0</v>
      </c>
      <c r="GS184" s="41">
        <f t="shared" si="215"/>
        <v>0</v>
      </c>
      <c r="GT184" s="41">
        <f t="shared" si="216"/>
        <v>0</v>
      </c>
      <c r="GU184" s="41">
        <f t="shared" si="217"/>
        <v>0</v>
      </c>
      <c r="GV184" s="41">
        <f t="shared" si="218"/>
        <v>0</v>
      </c>
      <c r="GW184" s="41">
        <f t="shared" si="219"/>
        <v>0</v>
      </c>
      <c r="GX184" s="41">
        <f t="shared" si="220"/>
        <v>0</v>
      </c>
      <c r="GY184" s="180">
        <f t="shared" si="221"/>
        <v>0</v>
      </c>
      <c r="GZ184" s="41">
        <v>169</v>
      </c>
      <c r="HA184" s="32"/>
      <c r="HB184" s="42">
        <f t="shared" si="299"/>
        <v>0</v>
      </c>
      <c r="HC184" s="44"/>
    </row>
    <row r="185" spans="1:211" ht="15" hidden="1" customHeight="1">
      <c r="A185" s="31" t="s">
        <v>376</v>
      </c>
      <c r="B185" s="32" t="s">
        <v>377</v>
      </c>
      <c r="C185" s="31" t="s">
        <v>373</v>
      </c>
      <c r="D185" s="31" t="s">
        <v>1256</v>
      </c>
      <c r="E185" s="31" t="s">
        <v>333</v>
      </c>
      <c r="F185" s="31" t="s">
        <v>152</v>
      </c>
      <c r="G185" s="33">
        <v>200</v>
      </c>
      <c r="H185" s="33">
        <v>0</v>
      </c>
      <c r="I185" s="33">
        <v>0</v>
      </c>
      <c r="J185" s="34">
        <f>IFERROR(VLOOKUP(A185,#REF!,3,0),0)</f>
        <v>0</v>
      </c>
      <c r="K185" s="34">
        <f t="shared" si="118"/>
        <v>-258</v>
      </c>
      <c r="L185" s="34">
        <v>306</v>
      </c>
      <c r="M185" s="34">
        <v>48</v>
      </c>
      <c r="N185" s="35">
        <f t="shared" si="119"/>
        <v>458</v>
      </c>
      <c r="O185" s="35">
        <f t="shared" si="120"/>
        <v>458</v>
      </c>
      <c r="P185" s="36">
        <v>1500</v>
      </c>
      <c r="Q185" s="36">
        <f t="shared" si="222"/>
        <v>0</v>
      </c>
      <c r="R185" s="36">
        <v>-1242</v>
      </c>
      <c r="S185" s="37">
        <f ca="1">SUMIF(ROP!$D$6:$H$65536,A185,ROP!$J$6:$J$65536)</f>
        <v>0</v>
      </c>
      <c r="T185" s="37">
        <f>SUMIF(HASIL!$B:$B,APS!$B185&amp;RIGHT(APS!T$9,2),HASIL!$I:$I)</f>
        <v>100</v>
      </c>
      <c r="U185" s="37">
        <f>SUMIF(HASIL!$B:$B,APS!$B185&amp;RIGHT(APS!U$9,2),HASIL!$I:$I)</f>
        <v>0</v>
      </c>
      <c r="V185" s="37">
        <f>SUMIF(HASIL!$B:$B,APS!$B185&amp;RIGHT(APS!V$9,2),HASIL!$I:$I)</f>
        <v>0</v>
      </c>
      <c r="W185" s="37">
        <f>SUMIF(HASIL!$B:$B,APS!$B185&amp;RIGHT(APS!W$9,2),HASIL!$I:$I)</f>
        <v>0</v>
      </c>
      <c r="X185" s="38">
        <f t="shared" si="121"/>
        <v>100</v>
      </c>
      <c r="Y185" s="38">
        <f t="shared" si="122"/>
        <v>100</v>
      </c>
      <c r="Z185" s="39">
        <f t="shared" si="297"/>
        <v>0</v>
      </c>
      <c r="AA185" s="39">
        <f t="shared" si="212"/>
        <v>0</v>
      </c>
      <c r="AB185" s="40">
        <f t="shared" si="298"/>
        <v>1000</v>
      </c>
      <c r="AC185" s="27">
        <v>0</v>
      </c>
      <c r="AD185" s="27"/>
      <c r="AE185" s="27"/>
      <c r="AF185" s="27"/>
      <c r="AG185" s="27"/>
      <c r="AH185" s="27"/>
      <c r="AI185" s="324">
        <f>SUMIF('Rekapitulasi Juni'!$D$9:$D$192,APS!$B185,'Rekapitulasi Juni'!$E$9:$E$192)</f>
        <v>0</v>
      </c>
      <c r="AJ185" s="324">
        <f>SUMIF('Rekapitulasi Juni'!$D$9:$D$192,APS!$B185,'Rekapitulasi Juni'!$F$9:$F$192)</f>
        <v>0</v>
      </c>
      <c r="AK185" s="324">
        <f>SUMIF('Rekapitulasi Juni'!$D$9:$D$192,APS!$B185,'Rekapitulasi Juni'!$K$9:$K$192)</f>
        <v>0</v>
      </c>
      <c r="AL185" s="325">
        <f t="shared" si="223"/>
        <v>0</v>
      </c>
      <c r="AM185" s="325">
        <f t="shared" si="224"/>
        <v>0</v>
      </c>
      <c r="AN185" s="27"/>
      <c r="AO185" s="324">
        <f>SUMIF('Rekapitulasi Juni'!$U$9:$U$192,APS!$B185,'Rekapitulasi Juni'!$V$9:$V$192)</f>
        <v>100</v>
      </c>
      <c r="AP185" s="324">
        <f>SUMIF('Rekapitulasi Juni'!$U$9:$U$192,APS!$B185,'Rekapitulasi Juni'!$W$9:$W$192)</f>
        <v>100</v>
      </c>
      <c r="AQ185" s="27"/>
      <c r="AR185" s="325">
        <f t="shared" si="225"/>
        <v>0</v>
      </c>
      <c r="AS185" s="325">
        <f t="shared" si="226"/>
        <v>100</v>
      </c>
      <c r="AT185" s="27"/>
      <c r="AU185" s="324">
        <f>SUMIF('Rekapitulasi Juni'!$AL$9:$AL$192,APS!$B185,'Rekapitulasi Juni'!$AM$9:$AM$192)</f>
        <v>0</v>
      </c>
      <c r="AV185" s="324">
        <f>SUMIF('Rekapitulasi Juni'!$AL$9:$AL$192,APS!$B185,'Rekapitulasi Juni'!$AN$9:$AN$192)</f>
        <v>0</v>
      </c>
      <c r="AW185" s="27"/>
      <c r="AX185" s="325">
        <f t="shared" si="227"/>
        <v>0</v>
      </c>
      <c r="AY185" s="325">
        <f t="shared" si="228"/>
        <v>0</v>
      </c>
      <c r="AZ185" s="41">
        <f t="shared" si="229"/>
        <v>0</v>
      </c>
      <c r="BA185" s="41">
        <f t="shared" si="230"/>
        <v>100</v>
      </c>
      <c r="BB185" s="41">
        <f t="shared" si="231"/>
        <v>100</v>
      </c>
      <c r="BC185" s="41">
        <f t="shared" si="232"/>
        <v>0</v>
      </c>
      <c r="BD185" s="41">
        <f t="shared" si="233"/>
        <v>100</v>
      </c>
      <c r="BE185" s="41">
        <f t="shared" si="234"/>
        <v>100</v>
      </c>
      <c r="BF185" s="180">
        <f t="shared" si="235"/>
        <v>0</v>
      </c>
      <c r="BG185" s="27">
        <v>500</v>
      </c>
      <c r="BH185" s="27"/>
      <c r="BI185" s="324">
        <f>SUMIF('Rekapitulasi Juni'!$D$214:$D$393,APS!$B185,'Rekapitulasi Juni'!$E$214:$E$393)</f>
        <v>0</v>
      </c>
      <c r="BJ185" s="324">
        <f>SUMIF('Rekapitulasi Juni'!$D$214:$D$393,APS!$B185,'Rekapitulasi Juni'!$F$214:$F$393)</f>
        <v>0</v>
      </c>
      <c r="BK185" s="27"/>
      <c r="BL185" s="325">
        <f t="shared" si="236"/>
        <v>0</v>
      </c>
      <c r="BM185" s="325">
        <f t="shared" si="237"/>
        <v>0</v>
      </c>
      <c r="BN185" s="27"/>
      <c r="BO185" s="324">
        <f>SUMIF('Rekapitulasi Juni'!$U$214:$U$393,APS!$B185,'Rekapitulasi Juni'!$V$214:$V$393)</f>
        <v>0</v>
      </c>
      <c r="BP185" s="324">
        <f>SUMIF('Rekapitulasi Juni'!$U$214:$U$393,APS!$B185,'Rekapitulasi Juni'!$W$214:$W$393)</f>
        <v>0</v>
      </c>
      <c r="BQ185" s="27"/>
      <c r="BR185" s="325">
        <f t="shared" si="238"/>
        <v>0</v>
      </c>
      <c r="BS185" s="325">
        <f t="shared" si="239"/>
        <v>0</v>
      </c>
      <c r="BT185" s="27"/>
      <c r="BU185" s="324">
        <f>SUMIF('Rekapitulasi Juni'!$AL$214:$AL$393,APS!$B185,'Rekapitulasi Juni'!$AM$214:$AM$393)</f>
        <v>0</v>
      </c>
      <c r="BV185" s="324">
        <f>SUMIF('Rekapitulasi Juni'!$AL$214:$AL$393,APS!$B185,'Rekapitulasi Juni'!$AN$214:$AN$393)</f>
        <v>0</v>
      </c>
      <c r="BW185" s="27"/>
      <c r="BX185" s="325">
        <f t="shared" si="240"/>
        <v>0</v>
      </c>
      <c r="BY185" s="325">
        <f t="shared" si="241"/>
        <v>0</v>
      </c>
      <c r="BZ185" s="27"/>
      <c r="CA185" s="324">
        <f>SUMIF('Rekapitulasi Juni'!$BA$214:$BA$393,APS!$B185,'Rekapitulasi Juni'!$BB$214:$BB$393)</f>
        <v>0</v>
      </c>
      <c r="CB185" s="324">
        <f>SUMIF('Rekapitulasi Juni'!$BA$214:$BA$393,APS!$B185,'Rekapitulasi Juni'!$BC$214:$BC$393)</f>
        <v>0</v>
      </c>
      <c r="CC185" s="27"/>
      <c r="CD185" s="325">
        <f t="shared" si="242"/>
        <v>0</v>
      </c>
      <c r="CE185" s="325">
        <f t="shared" si="243"/>
        <v>0</v>
      </c>
      <c r="CF185" s="27"/>
      <c r="CG185" s="324">
        <f>SUMIF('Rekapitulasi Juni'!$BP$214:$BP$393,APS!$B185,'Rekapitulasi Juni'!$BQ$214:$BQ$393)</f>
        <v>0</v>
      </c>
      <c r="CH185" s="324">
        <f>SUMIF('Rekapitulasi Juni'!$BP$214:$BP$393,APS!$B185,'Rekapitulasi Juni'!$BR$214:$BR$393)</f>
        <v>0</v>
      </c>
      <c r="CI185" s="27"/>
      <c r="CJ185" s="325">
        <f t="shared" si="244"/>
        <v>0</v>
      </c>
      <c r="CK185" s="325">
        <f t="shared" si="245"/>
        <v>0</v>
      </c>
      <c r="CL185" s="41">
        <f t="shared" si="246"/>
        <v>0</v>
      </c>
      <c r="CM185" s="41">
        <f t="shared" si="247"/>
        <v>0</v>
      </c>
      <c r="CN185" s="41">
        <f t="shared" si="248"/>
        <v>0</v>
      </c>
      <c r="CO185" s="41">
        <f t="shared" si="249"/>
        <v>0</v>
      </c>
      <c r="CP185" s="41">
        <f t="shared" si="250"/>
        <v>0</v>
      </c>
      <c r="CQ185" s="41">
        <f t="shared" si="251"/>
        <v>0</v>
      </c>
      <c r="CR185" s="180">
        <f t="shared" si="252"/>
        <v>0</v>
      </c>
      <c r="CS185" s="27"/>
      <c r="CT185" s="27"/>
      <c r="CU185" s="324">
        <f>SUMIF('Rekapitulasi Juni'!$D$410:$D$588,APS!$B185,'Rekapitulasi Juni'!$E$410:$E$588)</f>
        <v>0</v>
      </c>
      <c r="CV185" s="324">
        <f>SUMIF('Rekapitulasi Juni'!$D$410:$D$588,APS!$B185,'Rekapitulasi Juni'!$F$410:$F$588)</f>
        <v>0</v>
      </c>
      <c r="CW185" s="27"/>
      <c r="CX185" s="325">
        <f t="shared" si="253"/>
        <v>0</v>
      </c>
      <c r="CY185" s="325">
        <f t="shared" si="254"/>
        <v>0</v>
      </c>
      <c r="CZ185" s="27"/>
      <c r="DA185" s="324">
        <f>SUMIF('Rekapitulasi Juni'!$U$410:$U$588,APS!$B185,'Rekapitulasi Juni'!$V$410:$V$588)</f>
        <v>0</v>
      </c>
      <c r="DB185" s="324">
        <f>SUMIF('Rekapitulasi Juni'!$U$410:$U$588,APS!$B185,'Rekapitulasi Juni'!$W$410:$W$588)</f>
        <v>0</v>
      </c>
      <c r="DC185" s="27"/>
      <c r="DD185" s="325">
        <f t="shared" si="255"/>
        <v>0</v>
      </c>
      <c r="DE185" s="325">
        <f t="shared" si="256"/>
        <v>0</v>
      </c>
      <c r="DF185" s="27"/>
      <c r="DG185" s="324">
        <f>SUMIF('Rekapitulasi Juni'!$AL$410:$AL$588,APS!$B185,'Rekapitulasi Juni'!$AM$410:$AM$588)</f>
        <v>0</v>
      </c>
      <c r="DH185" s="324">
        <f>SUMIF('Rekapitulasi Juni'!$AL$410:$AL$588,APS!$B185,'Rekapitulasi Juni'!$AN$410:$AN$588)</f>
        <v>0</v>
      </c>
      <c r="DI185" s="27"/>
      <c r="DJ185" s="325">
        <f t="shared" si="257"/>
        <v>0</v>
      </c>
      <c r="DK185" s="325">
        <f t="shared" si="258"/>
        <v>0</v>
      </c>
      <c r="DL185" s="27"/>
      <c r="DM185" s="324">
        <f>SUMIF('Rekapitulasi Juni'!$BA$410:$BA$588,APS!$B185,'Rekapitulasi Juni'!$BB$410:$BB$588)</f>
        <v>0</v>
      </c>
      <c r="DN185" s="324">
        <f>SUMIF('Rekapitulasi Juni'!$BA$410:$BA$588,APS!$B185,'Rekapitulasi Juni'!$BC$410:$BC$588)</f>
        <v>0</v>
      </c>
      <c r="DO185" s="324">
        <f>SUMIF('Rekapitulasi Juni'!$BA$410:$BA$588,APS!$B185,'Rekapitulasi Juni'!$BF$410:$BF$588)</f>
        <v>0</v>
      </c>
      <c r="DP185" s="325">
        <f t="shared" si="259"/>
        <v>0</v>
      </c>
      <c r="DQ185" s="325">
        <f t="shared" si="260"/>
        <v>0</v>
      </c>
      <c r="DR185" s="27"/>
      <c r="DS185" s="324">
        <f>SUMIF('Rekapitulasi Juni'!$BP$410:$BP$588,APS!$B185,'Rekapitulasi Juni'!$BQ$410:$BQ$588)</f>
        <v>0</v>
      </c>
      <c r="DT185" s="324">
        <f>SUMIF('Rekapitulasi Juni'!$BP$410:$BP$588,APS!$B185,'Rekapitulasi Juni'!$BR$410:$BR$588)</f>
        <v>0</v>
      </c>
      <c r="DU185" s="27"/>
      <c r="DV185" s="325">
        <f t="shared" si="261"/>
        <v>0</v>
      </c>
      <c r="DW185" s="325">
        <f t="shared" si="262"/>
        <v>0</v>
      </c>
      <c r="DX185" s="41">
        <f t="shared" si="263"/>
        <v>0</v>
      </c>
      <c r="DY185" s="41">
        <f t="shared" si="264"/>
        <v>0</v>
      </c>
      <c r="DZ185" s="41">
        <f t="shared" si="265"/>
        <v>0</v>
      </c>
      <c r="EA185" s="41">
        <f t="shared" si="266"/>
        <v>0</v>
      </c>
      <c r="EB185" s="41">
        <f t="shared" si="267"/>
        <v>0</v>
      </c>
      <c r="EC185" s="41">
        <f t="shared" si="268"/>
        <v>0</v>
      </c>
      <c r="ED185" s="180">
        <f t="shared" si="269"/>
        <v>0</v>
      </c>
      <c r="EE185" s="27">
        <v>500</v>
      </c>
      <c r="EF185" s="27"/>
      <c r="EG185" s="324">
        <f>SUMIF('Rekapitulasi Juni'!$D$608:$D$786,APS!$B185,'Rekapitulasi Juni'!$E$608:$E$786)</f>
        <v>0</v>
      </c>
      <c r="EH185" s="324">
        <f>SUMIF('Rekapitulasi Juni'!$D$608:$D$786,APS!$B185,'Rekapitulasi Juni'!$F$608:$F$786)</f>
        <v>0</v>
      </c>
      <c r="EI185" s="27"/>
      <c r="EJ185" s="325">
        <f t="shared" si="270"/>
        <v>0</v>
      </c>
      <c r="EK185" s="325">
        <f t="shared" si="271"/>
        <v>0</v>
      </c>
      <c r="EL185" s="27"/>
      <c r="EM185" s="324">
        <f>SUMIF('Rekapitulasi Juni'!$U$608:$U$786,APS!$B185,'Rekapitulasi Juni'!$V$608:$V$786)</f>
        <v>0</v>
      </c>
      <c r="EN185" s="324">
        <f>SUMIF('Rekapitulasi Juni'!$U$608:$U$786,APS!$B185,'Rekapitulasi Juni'!$W$608:$W$786)</f>
        <v>0</v>
      </c>
      <c r="EO185" s="27"/>
      <c r="EP185" s="325">
        <f t="shared" si="272"/>
        <v>0</v>
      </c>
      <c r="EQ185" s="325">
        <f t="shared" si="273"/>
        <v>0</v>
      </c>
      <c r="ER185" s="27"/>
      <c r="ES185" s="324">
        <f>SUMIF('Rekapitulasi Juni'!$AL$608:$AL$786,APS!$B185,'Rekapitulasi Juni'!$AM$608:$AM$786)</f>
        <v>0</v>
      </c>
      <c r="ET185" s="324">
        <f>SUMIF('Rekapitulasi Juni'!$AL$608:$AL$786,APS!$B185,'Rekapitulasi Juni'!$AN$608:$AN$786)</f>
        <v>0</v>
      </c>
      <c r="EU185" s="27"/>
      <c r="EV185" s="325">
        <f t="shared" si="274"/>
        <v>0</v>
      </c>
      <c r="EW185" s="325">
        <f t="shared" si="275"/>
        <v>0</v>
      </c>
      <c r="EX185" s="27"/>
      <c r="EY185" s="324">
        <f>SUMIF('Rekapitulasi Juni'!$BA$608:$BA$786,APS!$B185,'Rekapitulasi Juni'!$BB$608:$BB$786)</f>
        <v>0</v>
      </c>
      <c r="EZ185" s="324">
        <f>SUMIF('Rekapitulasi Juni'!$BA$608:$BA$786,APS!$B185,'Rekapitulasi Juni'!$BC$608:$BC$786)</f>
        <v>0</v>
      </c>
      <c r="FA185" s="324">
        <f>SUMIF('Rekapitulasi Juni'!$BA$608:$BA$786,APS!$B185,'Rekapitulasi Juni'!$BF$608:$BF$786)</f>
        <v>0</v>
      </c>
      <c r="FB185" s="325">
        <f t="shared" si="276"/>
        <v>0</v>
      </c>
      <c r="FC185" s="325">
        <f t="shared" si="277"/>
        <v>0</v>
      </c>
      <c r="FD185" s="27"/>
      <c r="FE185" s="27"/>
      <c r="FF185" s="27"/>
      <c r="FG185" s="27"/>
      <c r="FH185" s="27"/>
      <c r="FI185" s="27"/>
      <c r="FJ185" s="41">
        <f t="shared" si="278"/>
        <v>0</v>
      </c>
      <c r="FK185" s="41">
        <f t="shared" si="279"/>
        <v>0</v>
      </c>
      <c r="FL185" s="41">
        <f t="shared" si="280"/>
        <v>0</v>
      </c>
      <c r="FM185" s="41">
        <f t="shared" si="281"/>
        <v>0</v>
      </c>
      <c r="FN185" s="41">
        <f t="shared" si="282"/>
        <v>0</v>
      </c>
      <c r="FO185" s="41">
        <f t="shared" si="283"/>
        <v>0</v>
      </c>
      <c r="FP185" s="180">
        <f t="shared" si="284"/>
        <v>0</v>
      </c>
      <c r="FQ185" s="27"/>
      <c r="FR185" s="27"/>
      <c r="FS185" s="324">
        <f>SUMIF('Rekapitulasi Juni'!$D$804:$D$984,APS!$B185,'Rekapitulasi Juni'!$E$804:$E$984)</f>
        <v>0</v>
      </c>
      <c r="FT185" s="324">
        <f>SUMIF('Rekapitulasi Juni'!$D$804:$D$984,APS!$B185,'Rekapitulasi Juni'!$F$804:$F$984)</f>
        <v>0</v>
      </c>
      <c r="FU185" s="27"/>
      <c r="FV185" s="325">
        <f t="shared" si="285"/>
        <v>0</v>
      </c>
      <c r="FW185" s="325">
        <f t="shared" si="286"/>
        <v>0</v>
      </c>
      <c r="FX185" s="27"/>
      <c r="FY185" s="324">
        <f>SUMIF('Rekapitulasi Juni'!$U$804:$U$984,APS!$B185,'Rekapitulasi Juni'!$V$804:$V$984)</f>
        <v>0</v>
      </c>
      <c r="FZ185" s="324">
        <f>SUMIF('Rekapitulasi Juni'!$U$804:$U$984,APS!$B185,'Rekapitulasi Juni'!$W$804:$W$984)</f>
        <v>0</v>
      </c>
      <c r="GA185" s="27"/>
      <c r="GB185" s="325">
        <f t="shared" si="287"/>
        <v>0</v>
      </c>
      <c r="GC185" s="325">
        <f t="shared" si="288"/>
        <v>0</v>
      </c>
      <c r="GD185" s="27"/>
      <c r="GE185" s="324">
        <f>SUMIF('Rekapitulasi Juni'!$AL$804:$AL$984,APS!$B185,'Rekapitulasi Juni'!$AM$804:$AM$984)</f>
        <v>0</v>
      </c>
      <c r="GF185" s="324">
        <f>SUMIF('Rekapitulasi Juni'!$AL$804:$AL$984,APS!$B185,'Rekapitulasi Juni'!$AN$804:$AN$984)</f>
        <v>0</v>
      </c>
      <c r="GG185" s="27"/>
      <c r="GH185" s="325">
        <f t="shared" si="213"/>
        <v>0</v>
      </c>
      <c r="GI185" s="325">
        <f t="shared" si="214"/>
        <v>0</v>
      </c>
      <c r="GJ185" s="27"/>
      <c r="GK185" s="27"/>
      <c r="GL185" s="41">
        <f t="shared" si="289"/>
        <v>0</v>
      </c>
      <c r="GM185" s="41">
        <f t="shared" si="290"/>
        <v>0</v>
      </c>
      <c r="GN185" s="41">
        <f t="shared" si="291"/>
        <v>0</v>
      </c>
      <c r="GO185" s="41">
        <f t="shared" si="292"/>
        <v>0</v>
      </c>
      <c r="GP185" s="41">
        <f t="shared" si="293"/>
        <v>0</v>
      </c>
      <c r="GQ185" s="41">
        <f t="shared" si="294"/>
        <v>0</v>
      </c>
      <c r="GR185" s="180">
        <f t="shared" si="295"/>
        <v>0</v>
      </c>
      <c r="GS185" s="41">
        <f t="shared" si="215"/>
        <v>0</v>
      </c>
      <c r="GT185" s="41">
        <f t="shared" si="216"/>
        <v>100</v>
      </c>
      <c r="GU185" s="41">
        <f t="shared" si="217"/>
        <v>100</v>
      </c>
      <c r="GV185" s="41">
        <f t="shared" si="218"/>
        <v>0</v>
      </c>
      <c r="GW185" s="41">
        <f t="shared" si="219"/>
        <v>100</v>
      </c>
      <c r="GX185" s="41">
        <f t="shared" si="220"/>
        <v>100</v>
      </c>
      <c r="GY185" s="180">
        <f t="shared" si="221"/>
        <v>0</v>
      </c>
      <c r="GZ185" s="41">
        <v>166</v>
      </c>
      <c r="HA185" s="32"/>
      <c r="HB185" s="42">
        <f t="shared" si="299"/>
        <v>1348</v>
      </c>
      <c r="HC185" s="44"/>
    </row>
    <row r="186" spans="1:211" ht="15" hidden="1" customHeight="1">
      <c r="A186" s="31" t="s">
        <v>378</v>
      </c>
      <c r="B186" s="32" t="s">
        <v>379</v>
      </c>
      <c r="C186" s="31" t="s">
        <v>373</v>
      </c>
      <c r="D186" s="31" t="s">
        <v>1256</v>
      </c>
      <c r="E186" s="31" t="s">
        <v>333</v>
      </c>
      <c r="F186" s="31" t="s">
        <v>152</v>
      </c>
      <c r="G186" s="33">
        <v>120</v>
      </c>
      <c r="H186" s="33">
        <v>0</v>
      </c>
      <c r="I186" s="33">
        <v>0</v>
      </c>
      <c r="J186" s="34">
        <f>IFERROR(VLOOKUP(A186,#REF!,3,0),0)</f>
        <v>0</v>
      </c>
      <c r="K186" s="34">
        <f t="shared" si="118"/>
        <v>-470</v>
      </c>
      <c r="L186" s="34">
        <v>470</v>
      </c>
      <c r="M186" s="34">
        <v>0</v>
      </c>
      <c r="N186" s="35">
        <f t="shared" si="119"/>
        <v>590</v>
      </c>
      <c r="O186" s="35">
        <f t="shared" si="120"/>
        <v>590</v>
      </c>
      <c r="P186" s="36">
        <v>500</v>
      </c>
      <c r="Q186" s="36">
        <f t="shared" si="222"/>
        <v>0</v>
      </c>
      <c r="R186" s="36">
        <v>-30</v>
      </c>
      <c r="S186" s="37">
        <f ca="1">SUMIF(ROP!$D$6:$H$65536,A186,ROP!$J$6:$J$65536)</f>
        <v>0</v>
      </c>
      <c r="T186" s="37">
        <f>SUMIF(HASIL!$B:$B,APS!$B186&amp;RIGHT(APS!T$9,2),HASIL!$I:$I)</f>
        <v>100</v>
      </c>
      <c r="U186" s="37">
        <f>SUMIF(HASIL!$B:$B,APS!$B186&amp;RIGHT(APS!U$9,2),HASIL!$I:$I)</f>
        <v>0</v>
      </c>
      <c r="V186" s="37">
        <f>SUMIF(HASIL!$B:$B,APS!$B186&amp;RIGHT(APS!V$9,2),HASIL!$I:$I)</f>
        <v>0</v>
      </c>
      <c r="W186" s="37">
        <f>SUMIF(HASIL!$B:$B,APS!$B186&amp;RIGHT(APS!W$9,2),HASIL!$I:$I)</f>
        <v>0</v>
      </c>
      <c r="X186" s="38">
        <f t="shared" si="121"/>
        <v>100</v>
      </c>
      <c r="Y186" s="38">
        <f t="shared" si="122"/>
        <v>100</v>
      </c>
      <c r="Z186" s="39">
        <f t="shared" si="297"/>
        <v>0</v>
      </c>
      <c r="AA186" s="39">
        <f t="shared" si="212"/>
        <v>0</v>
      </c>
      <c r="AB186" s="40">
        <f t="shared" si="298"/>
        <v>500</v>
      </c>
      <c r="AC186" s="27">
        <v>200</v>
      </c>
      <c r="AD186" s="27"/>
      <c r="AE186" s="27"/>
      <c r="AF186" s="27"/>
      <c r="AG186" s="27"/>
      <c r="AH186" s="27"/>
      <c r="AI186" s="324">
        <f>SUMIF('Rekapitulasi Juni'!$D$9:$D$192,APS!$B186,'Rekapitulasi Juni'!$E$9:$E$192)</f>
        <v>0</v>
      </c>
      <c r="AJ186" s="324">
        <f>SUMIF('Rekapitulasi Juni'!$D$9:$D$192,APS!$B186,'Rekapitulasi Juni'!$F$9:$F$192)</f>
        <v>0</v>
      </c>
      <c r="AK186" s="324">
        <f>SUMIF('Rekapitulasi Juni'!$D$9:$D$192,APS!$B186,'Rekapitulasi Juni'!$K$9:$K$192)</f>
        <v>0</v>
      </c>
      <c r="AL186" s="325">
        <f t="shared" si="223"/>
        <v>0</v>
      </c>
      <c r="AM186" s="325">
        <f t="shared" si="224"/>
        <v>0</v>
      </c>
      <c r="AN186" s="27"/>
      <c r="AO186" s="324">
        <f>SUMIF('Rekapitulasi Juni'!$U$9:$U$192,APS!$B186,'Rekapitulasi Juni'!$V$9:$V$192)</f>
        <v>100</v>
      </c>
      <c r="AP186" s="324">
        <f>SUMIF('Rekapitulasi Juni'!$U$9:$U$192,APS!$B186,'Rekapitulasi Juni'!$W$9:$W$192)</f>
        <v>100</v>
      </c>
      <c r="AQ186" s="27"/>
      <c r="AR186" s="325">
        <f t="shared" si="225"/>
        <v>0</v>
      </c>
      <c r="AS186" s="325">
        <f t="shared" si="226"/>
        <v>100</v>
      </c>
      <c r="AT186" s="27"/>
      <c r="AU186" s="324">
        <f>SUMIF('Rekapitulasi Juni'!$AL$9:$AL$192,APS!$B186,'Rekapitulasi Juni'!$AM$9:$AM$192)</f>
        <v>0</v>
      </c>
      <c r="AV186" s="324">
        <f>SUMIF('Rekapitulasi Juni'!$AL$9:$AL$192,APS!$B186,'Rekapitulasi Juni'!$AN$9:$AN$192)</f>
        <v>0</v>
      </c>
      <c r="AW186" s="27"/>
      <c r="AX186" s="325">
        <f t="shared" si="227"/>
        <v>0</v>
      </c>
      <c r="AY186" s="325">
        <f t="shared" si="228"/>
        <v>0</v>
      </c>
      <c r="AZ186" s="41">
        <f t="shared" si="229"/>
        <v>0</v>
      </c>
      <c r="BA186" s="41">
        <f t="shared" si="230"/>
        <v>100</v>
      </c>
      <c r="BB186" s="41">
        <f t="shared" si="231"/>
        <v>100</v>
      </c>
      <c r="BC186" s="41">
        <f t="shared" si="232"/>
        <v>0</v>
      </c>
      <c r="BD186" s="41">
        <f t="shared" si="233"/>
        <v>100</v>
      </c>
      <c r="BE186" s="41">
        <f t="shared" si="234"/>
        <v>100</v>
      </c>
      <c r="BF186" s="180">
        <f t="shared" si="235"/>
        <v>0</v>
      </c>
      <c r="BG186" s="27">
        <v>100</v>
      </c>
      <c r="BH186" s="27"/>
      <c r="BI186" s="324">
        <f>SUMIF('Rekapitulasi Juni'!$D$214:$D$393,APS!$B186,'Rekapitulasi Juni'!$E$214:$E$393)</f>
        <v>0</v>
      </c>
      <c r="BJ186" s="324">
        <f>SUMIF('Rekapitulasi Juni'!$D$214:$D$393,APS!$B186,'Rekapitulasi Juni'!$F$214:$F$393)</f>
        <v>0</v>
      </c>
      <c r="BK186" s="27"/>
      <c r="BL186" s="325">
        <f t="shared" si="236"/>
        <v>0</v>
      </c>
      <c r="BM186" s="325">
        <f t="shared" si="237"/>
        <v>0</v>
      </c>
      <c r="BN186" s="27"/>
      <c r="BO186" s="324">
        <f>SUMIF('Rekapitulasi Juni'!$U$214:$U$393,APS!$B186,'Rekapitulasi Juni'!$V$214:$V$393)</f>
        <v>0</v>
      </c>
      <c r="BP186" s="324">
        <f>SUMIF('Rekapitulasi Juni'!$U$214:$U$393,APS!$B186,'Rekapitulasi Juni'!$W$214:$W$393)</f>
        <v>0</v>
      </c>
      <c r="BQ186" s="27"/>
      <c r="BR186" s="325">
        <f t="shared" si="238"/>
        <v>0</v>
      </c>
      <c r="BS186" s="325">
        <f t="shared" si="239"/>
        <v>0</v>
      </c>
      <c r="BT186" s="27"/>
      <c r="BU186" s="324">
        <f>SUMIF('Rekapitulasi Juni'!$AL$214:$AL$393,APS!$B186,'Rekapitulasi Juni'!$AM$214:$AM$393)</f>
        <v>0</v>
      </c>
      <c r="BV186" s="324">
        <f>SUMIF('Rekapitulasi Juni'!$AL$214:$AL$393,APS!$B186,'Rekapitulasi Juni'!$AN$214:$AN$393)</f>
        <v>0</v>
      </c>
      <c r="BW186" s="27"/>
      <c r="BX186" s="325">
        <f t="shared" si="240"/>
        <v>0</v>
      </c>
      <c r="BY186" s="325">
        <f t="shared" si="241"/>
        <v>0</v>
      </c>
      <c r="BZ186" s="27"/>
      <c r="CA186" s="324">
        <f>SUMIF('Rekapitulasi Juni'!$BA$214:$BA$393,APS!$B186,'Rekapitulasi Juni'!$BB$214:$BB$393)</f>
        <v>0</v>
      </c>
      <c r="CB186" s="324">
        <f>SUMIF('Rekapitulasi Juni'!$BA$214:$BA$393,APS!$B186,'Rekapitulasi Juni'!$BC$214:$BC$393)</f>
        <v>0</v>
      </c>
      <c r="CC186" s="27"/>
      <c r="CD186" s="325">
        <f t="shared" si="242"/>
        <v>0</v>
      </c>
      <c r="CE186" s="325">
        <f t="shared" si="243"/>
        <v>0</v>
      </c>
      <c r="CF186" s="27"/>
      <c r="CG186" s="324">
        <f>SUMIF('Rekapitulasi Juni'!$BP$214:$BP$393,APS!$B186,'Rekapitulasi Juni'!$BQ$214:$BQ$393)</f>
        <v>0</v>
      </c>
      <c r="CH186" s="324">
        <f>SUMIF('Rekapitulasi Juni'!$BP$214:$BP$393,APS!$B186,'Rekapitulasi Juni'!$BR$214:$BR$393)</f>
        <v>0</v>
      </c>
      <c r="CI186" s="27"/>
      <c r="CJ186" s="325">
        <f t="shared" si="244"/>
        <v>0</v>
      </c>
      <c r="CK186" s="325">
        <f t="shared" si="245"/>
        <v>0</v>
      </c>
      <c r="CL186" s="41">
        <f t="shared" si="246"/>
        <v>0</v>
      </c>
      <c r="CM186" s="41">
        <f t="shared" si="247"/>
        <v>0</v>
      </c>
      <c r="CN186" s="41">
        <f t="shared" si="248"/>
        <v>0</v>
      </c>
      <c r="CO186" s="41">
        <f t="shared" si="249"/>
        <v>0</v>
      </c>
      <c r="CP186" s="41">
        <f t="shared" si="250"/>
        <v>0</v>
      </c>
      <c r="CQ186" s="41">
        <f t="shared" si="251"/>
        <v>0</v>
      </c>
      <c r="CR186" s="180">
        <f t="shared" si="252"/>
        <v>0</v>
      </c>
      <c r="CS186" s="27">
        <v>200</v>
      </c>
      <c r="CT186" s="27"/>
      <c r="CU186" s="324">
        <f>SUMIF('Rekapitulasi Juni'!$D$410:$D$588,APS!$B186,'Rekapitulasi Juni'!$E$410:$E$588)</f>
        <v>0</v>
      </c>
      <c r="CV186" s="324">
        <f>SUMIF('Rekapitulasi Juni'!$D$410:$D$588,APS!$B186,'Rekapitulasi Juni'!$F$410:$F$588)</f>
        <v>0</v>
      </c>
      <c r="CW186" s="27"/>
      <c r="CX186" s="325">
        <f t="shared" si="253"/>
        <v>0</v>
      </c>
      <c r="CY186" s="325">
        <f t="shared" si="254"/>
        <v>0</v>
      </c>
      <c r="CZ186" s="27"/>
      <c r="DA186" s="324">
        <f>SUMIF('Rekapitulasi Juni'!$U$410:$U$588,APS!$B186,'Rekapitulasi Juni'!$V$410:$V$588)</f>
        <v>0</v>
      </c>
      <c r="DB186" s="324">
        <f>SUMIF('Rekapitulasi Juni'!$U$410:$U$588,APS!$B186,'Rekapitulasi Juni'!$W$410:$W$588)</f>
        <v>0</v>
      </c>
      <c r="DC186" s="27"/>
      <c r="DD186" s="325">
        <f t="shared" si="255"/>
        <v>0</v>
      </c>
      <c r="DE186" s="325">
        <f t="shared" si="256"/>
        <v>0</v>
      </c>
      <c r="DF186" s="27"/>
      <c r="DG186" s="324">
        <f>SUMIF('Rekapitulasi Juni'!$AL$410:$AL$588,APS!$B186,'Rekapitulasi Juni'!$AM$410:$AM$588)</f>
        <v>0</v>
      </c>
      <c r="DH186" s="324">
        <f>SUMIF('Rekapitulasi Juni'!$AL$410:$AL$588,APS!$B186,'Rekapitulasi Juni'!$AN$410:$AN$588)</f>
        <v>0</v>
      </c>
      <c r="DI186" s="27"/>
      <c r="DJ186" s="325">
        <f t="shared" si="257"/>
        <v>0</v>
      </c>
      <c r="DK186" s="325">
        <f t="shared" si="258"/>
        <v>0</v>
      </c>
      <c r="DL186" s="27"/>
      <c r="DM186" s="324">
        <f>SUMIF('Rekapitulasi Juni'!$BA$410:$BA$588,APS!$B186,'Rekapitulasi Juni'!$BB$410:$BB$588)</f>
        <v>0</v>
      </c>
      <c r="DN186" s="324">
        <f>SUMIF('Rekapitulasi Juni'!$BA$410:$BA$588,APS!$B186,'Rekapitulasi Juni'!$BC$410:$BC$588)</f>
        <v>0</v>
      </c>
      <c r="DO186" s="324">
        <f>SUMIF('Rekapitulasi Juni'!$BA$410:$BA$588,APS!$B186,'Rekapitulasi Juni'!$BF$410:$BF$588)</f>
        <v>0</v>
      </c>
      <c r="DP186" s="325">
        <f t="shared" si="259"/>
        <v>0</v>
      </c>
      <c r="DQ186" s="325">
        <f t="shared" si="260"/>
        <v>0</v>
      </c>
      <c r="DR186" s="27"/>
      <c r="DS186" s="324">
        <f>SUMIF('Rekapitulasi Juni'!$BP$410:$BP$588,APS!$B186,'Rekapitulasi Juni'!$BQ$410:$BQ$588)</f>
        <v>0</v>
      </c>
      <c r="DT186" s="324">
        <f>SUMIF('Rekapitulasi Juni'!$BP$410:$BP$588,APS!$B186,'Rekapitulasi Juni'!$BR$410:$BR$588)</f>
        <v>0</v>
      </c>
      <c r="DU186" s="27"/>
      <c r="DV186" s="325">
        <f t="shared" si="261"/>
        <v>0</v>
      </c>
      <c r="DW186" s="325">
        <f t="shared" si="262"/>
        <v>0</v>
      </c>
      <c r="DX186" s="41">
        <f t="shared" si="263"/>
        <v>0</v>
      </c>
      <c r="DY186" s="41">
        <f t="shared" si="264"/>
        <v>0</v>
      </c>
      <c r="DZ186" s="41">
        <f t="shared" si="265"/>
        <v>0</v>
      </c>
      <c r="EA186" s="41">
        <f t="shared" si="266"/>
        <v>0</v>
      </c>
      <c r="EB186" s="41">
        <f t="shared" si="267"/>
        <v>0</v>
      </c>
      <c r="EC186" s="41">
        <f t="shared" si="268"/>
        <v>0</v>
      </c>
      <c r="ED186" s="180">
        <f t="shared" si="269"/>
        <v>0</v>
      </c>
      <c r="EE186" s="27">
        <v>0</v>
      </c>
      <c r="EF186" s="27"/>
      <c r="EG186" s="324">
        <f>SUMIF('Rekapitulasi Juni'!$D$608:$D$786,APS!$B186,'Rekapitulasi Juni'!$E$608:$E$786)</f>
        <v>0</v>
      </c>
      <c r="EH186" s="324">
        <f>SUMIF('Rekapitulasi Juni'!$D$608:$D$786,APS!$B186,'Rekapitulasi Juni'!$F$608:$F$786)</f>
        <v>0</v>
      </c>
      <c r="EI186" s="27"/>
      <c r="EJ186" s="325">
        <f t="shared" si="270"/>
        <v>0</v>
      </c>
      <c r="EK186" s="325">
        <f t="shared" si="271"/>
        <v>0</v>
      </c>
      <c r="EL186" s="27"/>
      <c r="EM186" s="324">
        <f>SUMIF('Rekapitulasi Juni'!$U$608:$U$786,APS!$B186,'Rekapitulasi Juni'!$V$608:$V$786)</f>
        <v>0</v>
      </c>
      <c r="EN186" s="324">
        <f>SUMIF('Rekapitulasi Juni'!$U$608:$U$786,APS!$B186,'Rekapitulasi Juni'!$W$608:$W$786)</f>
        <v>0</v>
      </c>
      <c r="EO186" s="27"/>
      <c r="EP186" s="325">
        <f t="shared" si="272"/>
        <v>0</v>
      </c>
      <c r="EQ186" s="325">
        <f t="shared" si="273"/>
        <v>0</v>
      </c>
      <c r="ER186" s="27"/>
      <c r="ES186" s="324">
        <f>SUMIF('Rekapitulasi Juni'!$AL$608:$AL$786,APS!$B186,'Rekapitulasi Juni'!$AM$608:$AM$786)</f>
        <v>0</v>
      </c>
      <c r="ET186" s="324">
        <f>SUMIF('Rekapitulasi Juni'!$AL$608:$AL$786,APS!$B186,'Rekapitulasi Juni'!$AN$608:$AN$786)</f>
        <v>0</v>
      </c>
      <c r="EU186" s="27"/>
      <c r="EV186" s="325">
        <f t="shared" si="274"/>
        <v>0</v>
      </c>
      <c r="EW186" s="325">
        <f t="shared" si="275"/>
        <v>0</v>
      </c>
      <c r="EX186" s="27"/>
      <c r="EY186" s="324">
        <f>SUMIF('Rekapitulasi Juni'!$BA$608:$BA$786,APS!$B186,'Rekapitulasi Juni'!$BB$608:$BB$786)</f>
        <v>0</v>
      </c>
      <c r="EZ186" s="324">
        <f>SUMIF('Rekapitulasi Juni'!$BA$608:$BA$786,APS!$B186,'Rekapitulasi Juni'!$BC$608:$BC$786)</f>
        <v>0</v>
      </c>
      <c r="FA186" s="324">
        <f>SUMIF('Rekapitulasi Juni'!$BA$608:$BA$786,APS!$B186,'Rekapitulasi Juni'!$BF$608:$BF$786)</f>
        <v>0</v>
      </c>
      <c r="FB186" s="325">
        <f t="shared" si="276"/>
        <v>0</v>
      </c>
      <c r="FC186" s="325">
        <f t="shared" si="277"/>
        <v>0</v>
      </c>
      <c r="FD186" s="27"/>
      <c r="FE186" s="27"/>
      <c r="FF186" s="27"/>
      <c r="FG186" s="27"/>
      <c r="FH186" s="27"/>
      <c r="FI186" s="27"/>
      <c r="FJ186" s="41">
        <f t="shared" si="278"/>
        <v>0</v>
      </c>
      <c r="FK186" s="41">
        <f t="shared" si="279"/>
        <v>0</v>
      </c>
      <c r="FL186" s="41">
        <f t="shared" si="280"/>
        <v>0</v>
      </c>
      <c r="FM186" s="41">
        <f t="shared" si="281"/>
        <v>0</v>
      </c>
      <c r="FN186" s="41">
        <f t="shared" si="282"/>
        <v>0</v>
      </c>
      <c r="FO186" s="41">
        <f t="shared" si="283"/>
        <v>0</v>
      </c>
      <c r="FP186" s="180">
        <f t="shared" si="284"/>
        <v>0</v>
      </c>
      <c r="FQ186" s="27"/>
      <c r="FR186" s="27"/>
      <c r="FS186" s="324">
        <f>SUMIF('Rekapitulasi Juni'!$D$804:$D$984,APS!$B186,'Rekapitulasi Juni'!$E$804:$E$984)</f>
        <v>0</v>
      </c>
      <c r="FT186" s="324">
        <f>SUMIF('Rekapitulasi Juni'!$D$804:$D$984,APS!$B186,'Rekapitulasi Juni'!$F$804:$F$984)</f>
        <v>0</v>
      </c>
      <c r="FU186" s="27"/>
      <c r="FV186" s="325">
        <f t="shared" si="285"/>
        <v>0</v>
      </c>
      <c r="FW186" s="325">
        <f t="shared" si="286"/>
        <v>0</v>
      </c>
      <c r="FX186" s="27"/>
      <c r="FY186" s="324">
        <f>SUMIF('Rekapitulasi Juni'!$U$804:$U$984,APS!$B186,'Rekapitulasi Juni'!$V$804:$V$984)</f>
        <v>0</v>
      </c>
      <c r="FZ186" s="324">
        <f>SUMIF('Rekapitulasi Juni'!$U$804:$U$984,APS!$B186,'Rekapitulasi Juni'!$W$804:$W$984)</f>
        <v>0</v>
      </c>
      <c r="GA186" s="27"/>
      <c r="GB186" s="325">
        <f t="shared" si="287"/>
        <v>0</v>
      </c>
      <c r="GC186" s="325">
        <f t="shared" si="288"/>
        <v>0</v>
      </c>
      <c r="GD186" s="27"/>
      <c r="GE186" s="324">
        <f>SUMIF('Rekapitulasi Juni'!$AL$804:$AL$984,APS!$B186,'Rekapitulasi Juni'!$AM$804:$AM$984)</f>
        <v>0</v>
      </c>
      <c r="GF186" s="324">
        <f>SUMIF('Rekapitulasi Juni'!$AL$804:$AL$984,APS!$B186,'Rekapitulasi Juni'!$AN$804:$AN$984)</f>
        <v>0</v>
      </c>
      <c r="GG186" s="27"/>
      <c r="GH186" s="325">
        <f t="shared" si="213"/>
        <v>0</v>
      </c>
      <c r="GI186" s="325">
        <f t="shared" si="214"/>
        <v>0</v>
      </c>
      <c r="GJ186" s="27"/>
      <c r="GK186" s="27"/>
      <c r="GL186" s="41">
        <f t="shared" si="289"/>
        <v>0</v>
      </c>
      <c r="GM186" s="41">
        <f t="shared" si="290"/>
        <v>0</v>
      </c>
      <c r="GN186" s="41">
        <f t="shared" si="291"/>
        <v>0</v>
      </c>
      <c r="GO186" s="41">
        <f t="shared" si="292"/>
        <v>0</v>
      </c>
      <c r="GP186" s="41">
        <f t="shared" si="293"/>
        <v>0</v>
      </c>
      <c r="GQ186" s="41">
        <f t="shared" si="294"/>
        <v>0</v>
      </c>
      <c r="GR186" s="180">
        <f t="shared" si="295"/>
        <v>0</v>
      </c>
      <c r="GS186" s="41">
        <f t="shared" si="215"/>
        <v>0</v>
      </c>
      <c r="GT186" s="41">
        <f t="shared" si="216"/>
        <v>100</v>
      </c>
      <c r="GU186" s="41">
        <f t="shared" si="217"/>
        <v>100</v>
      </c>
      <c r="GV186" s="41">
        <f t="shared" si="218"/>
        <v>0</v>
      </c>
      <c r="GW186" s="41">
        <f t="shared" si="219"/>
        <v>100</v>
      </c>
      <c r="GX186" s="41">
        <f t="shared" si="220"/>
        <v>100</v>
      </c>
      <c r="GY186" s="180">
        <f t="shared" si="221"/>
        <v>0</v>
      </c>
      <c r="GZ186" s="41">
        <v>167</v>
      </c>
      <c r="HA186" s="32"/>
      <c r="HB186" s="42">
        <f t="shared" si="299"/>
        <v>380</v>
      </c>
      <c r="HC186" s="44"/>
    </row>
    <row r="187" spans="1:211" ht="23.25" customHeight="1">
      <c r="A187" s="31" t="s">
        <v>384</v>
      </c>
      <c r="B187" s="52" t="s">
        <v>385</v>
      </c>
      <c r="C187" s="31" t="s">
        <v>373</v>
      </c>
      <c r="D187" s="31" t="s">
        <v>1259</v>
      </c>
      <c r="E187" s="31" t="s">
        <v>43</v>
      </c>
      <c r="F187" s="31" t="s">
        <v>152</v>
      </c>
      <c r="G187" s="33">
        <v>30</v>
      </c>
      <c r="H187" s="33">
        <v>0</v>
      </c>
      <c r="I187" s="33">
        <v>0</v>
      </c>
      <c r="J187" s="34">
        <f>IFERROR(VLOOKUP(A187,#REF!,3,0),0)</f>
        <v>0</v>
      </c>
      <c r="K187" s="34">
        <f t="shared" si="118"/>
        <v>0</v>
      </c>
      <c r="L187" s="34">
        <v>0</v>
      </c>
      <c r="M187" s="34">
        <v>0</v>
      </c>
      <c r="N187" s="35">
        <f t="shared" si="119"/>
        <v>30</v>
      </c>
      <c r="O187" s="35">
        <f t="shared" si="120"/>
        <v>30</v>
      </c>
      <c r="P187" s="36">
        <v>30</v>
      </c>
      <c r="Q187" s="36">
        <f t="shared" si="222"/>
        <v>30</v>
      </c>
      <c r="R187" s="36"/>
      <c r="S187" s="37">
        <f ca="1">SUMIF(ROP!$D$6:$H$65536,A187,ROP!$J$6:$J$65536)</f>
        <v>0</v>
      </c>
      <c r="T187" s="37">
        <f>SUMIF(HASIL!$B:$B,APS!$B187&amp;RIGHT(APS!T$9,2),HASIL!$I:$I)</f>
        <v>0</v>
      </c>
      <c r="U187" s="37">
        <f>SUMIF(HASIL!$B:$B,APS!$B187&amp;RIGHT(APS!U$9,2),HASIL!$I:$I)</f>
        <v>0</v>
      </c>
      <c r="V187" s="37">
        <f>SUMIF(HASIL!$B:$B,APS!$B187&amp;RIGHT(APS!V$9,2),HASIL!$I:$I)</f>
        <v>0</v>
      </c>
      <c r="W187" s="37">
        <f>SUMIF(HASIL!$B:$B,APS!$B187&amp;RIGHT(APS!W$9,2),HASIL!$I:$I)</f>
        <v>0</v>
      </c>
      <c r="X187" s="38">
        <f t="shared" si="121"/>
        <v>0</v>
      </c>
      <c r="Y187" s="38">
        <f t="shared" si="122"/>
        <v>-30</v>
      </c>
      <c r="Z187" s="39">
        <f t="shared" si="297"/>
        <v>0</v>
      </c>
      <c r="AA187" s="39">
        <f t="shared" si="212"/>
        <v>30</v>
      </c>
      <c r="AB187" s="40">
        <f t="shared" si="298"/>
        <v>30</v>
      </c>
      <c r="AC187" s="27">
        <v>0</v>
      </c>
      <c r="AD187" s="27"/>
      <c r="AE187" s="27"/>
      <c r="AF187" s="27"/>
      <c r="AG187" s="27"/>
      <c r="AH187" s="27"/>
      <c r="AI187" s="324">
        <f>SUMIF('Rekapitulasi Juni'!$D$9:$D$192,APS!$B187,'Rekapitulasi Juni'!$E$9:$E$192)</f>
        <v>0</v>
      </c>
      <c r="AJ187" s="324">
        <f>SUMIF('Rekapitulasi Juni'!$D$9:$D$192,APS!$B187,'Rekapitulasi Juni'!$F$9:$F$192)</f>
        <v>0</v>
      </c>
      <c r="AK187" s="324">
        <f>SUMIF('Rekapitulasi Juni'!$D$9:$D$192,APS!$B187,'Rekapitulasi Juni'!$K$9:$K$192)</f>
        <v>0</v>
      </c>
      <c r="AL187" s="325">
        <f t="shared" si="223"/>
        <v>0</v>
      </c>
      <c r="AM187" s="325">
        <f t="shared" si="224"/>
        <v>0</v>
      </c>
      <c r="AN187" s="27"/>
      <c r="AO187" s="324">
        <f>SUMIF('Rekapitulasi Juni'!$U$9:$U$192,APS!$B187,'Rekapitulasi Juni'!$V$9:$V$192)</f>
        <v>0</v>
      </c>
      <c r="AP187" s="324">
        <f>SUMIF('Rekapitulasi Juni'!$U$9:$U$192,APS!$B187,'Rekapitulasi Juni'!$W$9:$W$192)</f>
        <v>0</v>
      </c>
      <c r="AQ187" s="27"/>
      <c r="AR187" s="325">
        <f t="shared" si="225"/>
        <v>0</v>
      </c>
      <c r="AS187" s="325">
        <f t="shared" si="226"/>
        <v>0</v>
      </c>
      <c r="AT187" s="27"/>
      <c r="AU187" s="324">
        <f>SUMIF('Rekapitulasi Juni'!$AL$9:$AL$192,APS!$B187,'Rekapitulasi Juni'!$AM$9:$AM$192)</f>
        <v>0</v>
      </c>
      <c r="AV187" s="324">
        <f>SUMIF('Rekapitulasi Juni'!$AL$9:$AL$192,APS!$B187,'Rekapitulasi Juni'!$AN$9:$AN$192)</f>
        <v>0</v>
      </c>
      <c r="AW187" s="27"/>
      <c r="AX187" s="325">
        <f t="shared" si="227"/>
        <v>0</v>
      </c>
      <c r="AY187" s="325">
        <f t="shared" si="228"/>
        <v>0</v>
      </c>
      <c r="AZ187" s="41">
        <f t="shared" si="229"/>
        <v>0</v>
      </c>
      <c r="BA187" s="41">
        <f t="shared" si="230"/>
        <v>0</v>
      </c>
      <c r="BB187" s="41">
        <f t="shared" si="231"/>
        <v>0</v>
      </c>
      <c r="BC187" s="41">
        <f t="shared" si="232"/>
        <v>0</v>
      </c>
      <c r="BD187" s="41">
        <f t="shared" si="233"/>
        <v>0</v>
      </c>
      <c r="BE187" s="41">
        <f t="shared" si="234"/>
        <v>0</v>
      </c>
      <c r="BF187" s="180">
        <f t="shared" si="235"/>
        <v>0</v>
      </c>
      <c r="BG187" s="27">
        <v>30</v>
      </c>
      <c r="BH187" s="27"/>
      <c r="BI187" s="324">
        <f>SUMIF('Rekapitulasi Juni'!$D$214:$D$393,APS!$B187,'Rekapitulasi Juni'!$E$214:$E$393)</f>
        <v>0</v>
      </c>
      <c r="BJ187" s="324">
        <f>SUMIF('Rekapitulasi Juni'!$D$214:$D$393,APS!$B187,'Rekapitulasi Juni'!$F$214:$F$393)</f>
        <v>0</v>
      </c>
      <c r="BK187" s="27"/>
      <c r="BL187" s="325">
        <f t="shared" si="236"/>
        <v>0</v>
      </c>
      <c r="BM187" s="325">
        <f t="shared" si="237"/>
        <v>0</v>
      </c>
      <c r="BN187" s="27"/>
      <c r="BO187" s="324">
        <f>SUMIF('Rekapitulasi Juni'!$U$214:$U$393,APS!$B187,'Rekapitulasi Juni'!$V$214:$V$393)</f>
        <v>0</v>
      </c>
      <c r="BP187" s="324">
        <f>SUMIF('Rekapitulasi Juni'!$U$214:$U$393,APS!$B187,'Rekapitulasi Juni'!$W$214:$W$393)</f>
        <v>0</v>
      </c>
      <c r="BQ187" s="27"/>
      <c r="BR187" s="325">
        <f t="shared" si="238"/>
        <v>0</v>
      </c>
      <c r="BS187" s="325">
        <f t="shared" si="239"/>
        <v>0</v>
      </c>
      <c r="BT187" s="27"/>
      <c r="BU187" s="324">
        <f>SUMIF('Rekapitulasi Juni'!$AL$214:$AL$393,APS!$B187,'Rekapitulasi Juni'!$AM$214:$AM$393)</f>
        <v>0</v>
      </c>
      <c r="BV187" s="324">
        <f>SUMIF('Rekapitulasi Juni'!$AL$214:$AL$393,APS!$B187,'Rekapitulasi Juni'!$AN$214:$AN$393)</f>
        <v>0</v>
      </c>
      <c r="BW187" s="27"/>
      <c r="BX187" s="325">
        <f t="shared" si="240"/>
        <v>0</v>
      </c>
      <c r="BY187" s="325">
        <f t="shared" si="241"/>
        <v>0</v>
      </c>
      <c r="BZ187" s="27"/>
      <c r="CA187" s="324">
        <f>SUMIF('Rekapitulasi Juni'!$BA$214:$BA$393,APS!$B187,'Rekapitulasi Juni'!$BB$214:$BB$393)</f>
        <v>0</v>
      </c>
      <c r="CB187" s="324">
        <f>SUMIF('Rekapitulasi Juni'!$BA$214:$BA$393,APS!$B187,'Rekapitulasi Juni'!$BC$214:$BC$393)</f>
        <v>0</v>
      </c>
      <c r="CC187" s="27"/>
      <c r="CD187" s="325">
        <f t="shared" si="242"/>
        <v>0</v>
      </c>
      <c r="CE187" s="325">
        <f t="shared" si="243"/>
        <v>0</v>
      </c>
      <c r="CF187" s="27">
        <v>30</v>
      </c>
      <c r="CG187" s="324">
        <f>SUMIF('Rekapitulasi Juni'!$BP$214:$BP$393,APS!$B187,'Rekapitulasi Juni'!$BQ$214:$BQ$393)</f>
        <v>0</v>
      </c>
      <c r="CH187" s="324">
        <f>SUMIF('Rekapitulasi Juni'!$BP$214:$BP$393,APS!$B187,'Rekapitulasi Juni'!$BR$214:$BR$393)</f>
        <v>0</v>
      </c>
      <c r="CI187" s="27"/>
      <c r="CJ187" s="325">
        <f t="shared" si="244"/>
        <v>0</v>
      </c>
      <c r="CK187" s="325">
        <f t="shared" si="245"/>
        <v>0</v>
      </c>
      <c r="CL187" s="41">
        <f t="shared" si="246"/>
        <v>30</v>
      </c>
      <c r="CM187" s="41">
        <f t="shared" si="247"/>
        <v>0</v>
      </c>
      <c r="CN187" s="41">
        <f t="shared" si="248"/>
        <v>0</v>
      </c>
      <c r="CO187" s="41">
        <f t="shared" si="249"/>
        <v>0</v>
      </c>
      <c r="CP187" s="41">
        <f t="shared" si="250"/>
        <v>0</v>
      </c>
      <c r="CQ187" s="41">
        <f t="shared" si="251"/>
        <v>-30</v>
      </c>
      <c r="CR187" s="180">
        <f t="shared" si="252"/>
        <v>0</v>
      </c>
      <c r="CS187" s="27">
        <v>0</v>
      </c>
      <c r="CT187" s="27"/>
      <c r="CU187" s="324">
        <f>SUMIF('Rekapitulasi Juni'!$D$410:$D$588,APS!$B187,'Rekapitulasi Juni'!$E$410:$E$588)</f>
        <v>0</v>
      </c>
      <c r="CV187" s="324">
        <f>SUMIF('Rekapitulasi Juni'!$D$410:$D$588,APS!$B187,'Rekapitulasi Juni'!$F$410:$F$588)</f>
        <v>0</v>
      </c>
      <c r="CW187" s="27"/>
      <c r="CX187" s="325">
        <f t="shared" si="253"/>
        <v>0</v>
      </c>
      <c r="CY187" s="325">
        <f t="shared" si="254"/>
        <v>0</v>
      </c>
      <c r="CZ187" s="27"/>
      <c r="DA187" s="324">
        <f>SUMIF('Rekapitulasi Juni'!$U$410:$U$588,APS!$B187,'Rekapitulasi Juni'!$V$410:$V$588)</f>
        <v>0</v>
      </c>
      <c r="DB187" s="324">
        <f>SUMIF('Rekapitulasi Juni'!$U$410:$U$588,APS!$B187,'Rekapitulasi Juni'!$W$410:$W$588)</f>
        <v>0</v>
      </c>
      <c r="DC187" s="27"/>
      <c r="DD187" s="325">
        <f t="shared" si="255"/>
        <v>0</v>
      </c>
      <c r="DE187" s="325">
        <f t="shared" si="256"/>
        <v>0</v>
      </c>
      <c r="DF187" s="27"/>
      <c r="DG187" s="324">
        <f>SUMIF('Rekapitulasi Juni'!$AL$410:$AL$588,APS!$B187,'Rekapitulasi Juni'!$AM$410:$AM$588)</f>
        <v>30</v>
      </c>
      <c r="DH187" s="324">
        <f>SUMIF('Rekapitulasi Juni'!$AL$410:$AL$588,APS!$B187,'Rekapitulasi Juni'!$AN$410:$AN$588)</f>
        <v>0</v>
      </c>
      <c r="DI187" s="27"/>
      <c r="DJ187" s="325">
        <f t="shared" si="257"/>
        <v>0</v>
      </c>
      <c r="DK187" s="325">
        <f t="shared" si="258"/>
        <v>0</v>
      </c>
      <c r="DL187" s="27"/>
      <c r="DM187" s="324">
        <f>SUMIF('Rekapitulasi Juni'!$BA$410:$BA$588,APS!$B187,'Rekapitulasi Juni'!$BB$410:$BB$588)</f>
        <v>30</v>
      </c>
      <c r="DN187" s="324">
        <f>SUMIF('Rekapitulasi Juni'!$BA$410:$BA$588,APS!$B187,'Rekapitulasi Juni'!$BC$410:$BC$588)</f>
        <v>0</v>
      </c>
      <c r="DO187" s="324">
        <f>SUMIF('Rekapitulasi Juni'!$BA$410:$BA$588,APS!$B187,'Rekapitulasi Juni'!$BF$410:$BF$588)</f>
        <v>0</v>
      </c>
      <c r="DP187" s="325">
        <f t="shared" si="259"/>
        <v>0</v>
      </c>
      <c r="DQ187" s="325">
        <f t="shared" si="260"/>
        <v>0</v>
      </c>
      <c r="DR187" s="27"/>
      <c r="DS187" s="324">
        <f>SUMIF('Rekapitulasi Juni'!$BP$410:$BP$588,APS!$B187,'Rekapitulasi Juni'!$BQ$410:$BQ$588)</f>
        <v>0</v>
      </c>
      <c r="DT187" s="324">
        <f>SUMIF('Rekapitulasi Juni'!$BP$410:$BP$588,APS!$B187,'Rekapitulasi Juni'!$BR$410:$BR$588)</f>
        <v>0</v>
      </c>
      <c r="DU187" s="27"/>
      <c r="DV187" s="325">
        <f t="shared" si="261"/>
        <v>0</v>
      </c>
      <c r="DW187" s="325">
        <f t="shared" si="262"/>
        <v>0</v>
      </c>
      <c r="DX187" s="41">
        <f t="shared" si="263"/>
        <v>0</v>
      </c>
      <c r="DY187" s="41">
        <f t="shared" si="264"/>
        <v>60</v>
      </c>
      <c r="DZ187" s="41">
        <f t="shared" si="265"/>
        <v>0</v>
      </c>
      <c r="EA187" s="41">
        <f t="shared" si="266"/>
        <v>0</v>
      </c>
      <c r="EB187" s="41">
        <f t="shared" si="267"/>
        <v>0</v>
      </c>
      <c r="EC187" s="41">
        <f t="shared" si="268"/>
        <v>0</v>
      </c>
      <c r="ED187" s="180">
        <f t="shared" si="269"/>
        <v>0</v>
      </c>
      <c r="EE187" s="27">
        <v>0</v>
      </c>
      <c r="EF187" s="27"/>
      <c r="EG187" s="324">
        <f>SUMIF('Rekapitulasi Juni'!$D$608:$D$786,APS!$B187,'Rekapitulasi Juni'!$E$608:$E$786)</f>
        <v>30</v>
      </c>
      <c r="EH187" s="324">
        <f>SUMIF('Rekapitulasi Juni'!$D$608:$D$786,APS!$B187,'Rekapitulasi Juni'!$F$608:$F$786)</f>
        <v>0</v>
      </c>
      <c r="EI187" s="27"/>
      <c r="EJ187" s="325">
        <f t="shared" si="270"/>
        <v>0</v>
      </c>
      <c r="EK187" s="325">
        <f t="shared" si="271"/>
        <v>0</v>
      </c>
      <c r="EL187" s="27"/>
      <c r="EM187" s="324">
        <f>SUMIF('Rekapitulasi Juni'!$U$608:$U$786,APS!$B187,'Rekapitulasi Juni'!$V$608:$V$786)</f>
        <v>0</v>
      </c>
      <c r="EN187" s="324">
        <f>SUMIF('Rekapitulasi Juni'!$U$608:$U$786,APS!$B187,'Rekapitulasi Juni'!$W$608:$W$786)</f>
        <v>0</v>
      </c>
      <c r="EO187" s="27"/>
      <c r="EP187" s="325">
        <f t="shared" si="272"/>
        <v>0</v>
      </c>
      <c r="EQ187" s="325">
        <f t="shared" si="273"/>
        <v>0</v>
      </c>
      <c r="ER187" s="27"/>
      <c r="ES187" s="324">
        <f>SUMIF('Rekapitulasi Juni'!$AL$608:$AL$786,APS!$B187,'Rekapitulasi Juni'!$AM$608:$AM$786)</f>
        <v>0</v>
      </c>
      <c r="ET187" s="324">
        <f>SUMIF('Rekapitulasi Juni'!$AL$608:$AL$786,APS!$B187,'Rekapitulasi Juni'!$AN$608:$AN$786)</f>
        <v>0</v>
      </c>
      <c r="EU187" s="27"/>
      <c r="EV187" s="325">
        <f t="shared" si="274"/>
        <v>0</v>
      </c>
      <c r="EW187" s="325">
        <f t="shared" si="275"/>
        <v>0</v>
      </c>
      <c r="EX187" s="27"/>
      <c r="EY187" s="324">
        <f>SUMIF('Rekapitulasi Juni'!$BA$608:$BA$786,APS!$B187,'Rekapitulasi Juni'!$BB$608:$BB$786)</f>
        <v>0</v>
      </c>
      <c r="EZ187" s="324">
        <f>SUMIF('Rekapitulasi Juni'!$BA$608:$BA$786,APS!$B187,'Rekapitulasi Juni'!$BC$608:$BC$786)</f>
        <v>0</v>
      </c>
      <c r="FA187" s="324">
        <f>SUMIF('Rekapitulasi Juni'!$BA$608:$BA$786,APS!$B187,'Rekapitulasi Juni'!$BF$608:$BF$786)</f>
        <v>0</v>
      </c>
      <c r="FB187" s="325">
        <f t="shared" si="276"/>
        <v>0</v>
      </c>
      <c r="FC187" s="325">
        <f t="shared" si="277"/>
        <v>0</v>
      </c>
      <c r="FD187" s="27"/>
      <c r="FE187" s="27"/>
      <c r="FF187" s="27"/>
      <c r="FG187" s="27"/>
      <c r="FH187" s="27"/>
      <c r="FI187" s="27"/>
      <c r="FJ187" s="41">
        <f t="shared" si="278"/>
        <v>0</v>
      </c>
      <c r="FK187" s="41">
        <f t="shared" si="279"/>
        <v>30</v>
      </c>
      <c r="FL187" s="41">
        <f t="shared" si="280"/>
        <v>0</v>
      </c>
      <c r="FM187" s="41">
        <f t="shared" si="281"/>
        <v>0</v>
      </c>
      <c r="FN187" s="41">
        <f t="shared" si="282"/>
        <v>0</v>
      </c>
      <c r="FO187" s="41">
        <f t="shared" si="283"/>
        <v>0</v>
      </c>
      <c r="FP187" s="180">
        <f t="shared" si="284"/>
        <v>0</v>
      </c>
      <c r="FQ187" s="27"/>
      <c r="FR187" s="27"/>
      <c r="FS187" s="324">
        <f>SUMIF('Rekapitulasi Juni'!$D$804:$D$984,APS!$B187,'Rekapitulasi Juni'!$E$804:$E$984)</f>
        <v>0</v>
      </c>
      <c r="FT187" s="324">
        <f>SUMIF('Rekapitulasi Juni'!$D$804:$D$984,APS!$B187,'Rekapitulasi Juni'!$F$804:$F$984)</f>
        <v>0</v>
      </c>
      <c r="FU187" s="27"/>
      <c r="FV187" s="325">
        <f t="shared" si="285"/>
        <v>0</v>
      </c>
      <c r="FW187" s="325">
        <f t="shared" si="286"/>
        <v>0</v>
      </c>
      <c r="FX187" s="27"/>
      <c r="FY187" s="324">
        <f>SUMIF('Rekapitulasi Juni'!$U$804:$U$984,APS!$B187,'Rekapitulasi Juni'!$V$804:$V$984)</f>
        <v>30</v>
      </c>
      <c r="FZ187" s="324">
        <f>SUMIF('Rekapitulasi Juni'!$U$804:$U$984,APS!$B187,'Rekapitulasi Juni'!$W$804:$W$984)</f>
        <v>0</v>
      </c>
      <c r="GA187" s="27"/>
      <c r="GB187" s="325">
        <f t="shared" si="287"/>
        <v>0</v>
      </c>
      <c r="GC187" s="325">
        <f t="shared" si="288"/>
        <v>0</v>
      </c>
      <c r="GD187" s="27"/>
      <c r="GE187" s="324">
        <f>SUMIF('Rekapitulasi Juni'!$AL$804:$AL$984,APS!$B187,'Rekapitulasi Juni'!$AM$804:$AM$984)</f>
        <v>0</v>
      </c>
      <c r="GF187" s="324">
        <f>SUMIF('Rekapitulasi Juni'!$AL$804:$AL$984,APS!$B187,'Rekapitulasi Juni'!$AN$804:$AN$984)</f>
        <v>0</v>
      </c>
      <c r="GG187" s="27"/>
      <c r="GH187" s="325">
        <f t="shared" si="213"/>
        <v>0</v>
      </c>
      <c r="GI187" s="325">
        <f t="shared" si="214"/>
        <v>0</v>
      </c>
      <c r="GJ187" s="27"/>
      <c r="GK187" s="27"/>
      <c r="GL187" s="41">
        <f t="shared" si="289"/>
        <v>0</v>
      </c>
      <c r="GM187" s="41">
        <f t="shared" si="290"/>
        <v>30</v>
      </c>
      <c r="GN187" s="41">
        <f t="shared" si="291"/>
        <v>0</v>
      </c>
      <c r="GO187" s="41">
        <f t="shared" si="292"/>
        <v>0</v>
      </c>
      <c r="GP187" s="41">
        <f t="shared" si="293"/>
        <v>0</v>
      </c>
      <c r="GQ187" s="41">
        <f t="shared" si="294"/>
        <v>0</v>
      </c>
      <c r="GR187" s="180">
        <f t="shared" si="295"/>
        <v>0</v>
      </c>
      <c r="GS187" s="41">
        <f t="shared" si="215"/>
        <v>30</v>
      </c>
      <c r="GT187" s="41">
        <f t="shared" si="216"/>
        <v>120</v>
      </c>
      <c r="GU187" s="41">
        <f t="shared" si="217"/>
        <v>0</v>
      </c>
      <c r="GV187" s="41">
        <f t="shared" si="218"/>
        <v>0</v>
      </c>
      <c r="GW187" s="41">
        <f t="shared" si="219"/>
        <v>0</v>
      </c>
      <c r="GX187" s="41">
        <f t="shared" si="220"/>
        <v>-30</v>
      </c>
      <c r="GY187" s="180">
        <f t="shared" si="221"/>
        <v>0</v>
      </c>
      <c r="GZ187" s="41">
        <v>170</v>
      </c>
      <c r="HA187" s="57" t="s">
        <v>1319</v>
      </c>
      <c r="HB187" s="42">
        <f t="shared" si="299"/>
        <v>0</v>
      </c>
      <c r="HC187" s="44"/>
    </row>
    <row r="188" spans="1:211" ht="15" hidden="1" customHeight="1">
      <c r="A188" s="31" t="s">
        <v>386</v>
      </c>
      <c r="B188" s="32" t="s">
        <v>387</v>
      </c>
      <c r="C188" s="31" t="s">
        <v>373</v>
      </c>
      <c r="D188" s="31" t="s">
        <v>1259</v>
      </c>
      <c r="E188" s="31" t="s">
        <v>43</v>
      </c>
      <c r="F188" s="31" t="s">
        <v>152</v>
      </c>
      <c r="G188" s="33">
        <v>0</v>
      </c>
      <c r="H188" s="33">
        <v>0</v>
      </c>
      <c r="I188" s="33">
        <v>0</v>
      </c>
      <c r="J188" s="34">
        <f>IFERROR(VLOOKUP(A188,#REF!,3,0),0)</f>
        <v>0</v>
      </c>
      <c r="K188" s="34">
        <f t="shared" si="118"/>
        <v>0</v>
      </c>
      <c r="L188" s="34">
        <v>0</v>
      </c>
      <c r="M188" s="34">
        <v>0</v>
      </c>
      <c r="N188" s="35">
        <f t="shared" si="119"/>
        <v>0</v>
      </c>
      <c r="O188" s="35">
        <f t="shared" si="120"/>
        <v>0</v>
      </c>
      <c r="P188" s="36">
        <v>0</v>
      </c>
      <c r="Q188" s="36">
        <f t="shared" si="222"/>
        <v>0</v>
      </c>
      <c r="R188" s="36"/>
      <c r="S188" s="37">
        <f ca="1">SUMIF(ROP!$D$6:$H$65536,A188,ROP!$J$6:$J$65536)</f>
        <v>0</v>
      </c>
      <c r="T188" s="37">
        <f>SUMIF(HASIL!$B:$B,APS!$B188&amp;RIGHT(APS!T$9,2),HASIL!$I:$I)</f>
        <v>0</v>
      </c>
      <c r="U188" s="37">
        <f>SUMIF(HASIL!$B:$B,APS!$B188&amp;RIGHT(APS!U$9,2),HASIL!$I:$I)</f>
        <v>0</v>
      </c>
      <c r="V188" s="37">
        <f>SUMIF(HASIL!$B:$B,APS!$B188&amp;RIGHT(APS!V$9,2),HASIL!$I:$I)</f>
        <v>0</v>
      </c>
      <c r="W188" s="37">
        <f>SUMIF(HASIL!$B:$B,APS!$B188&amp;RIGHT(APS!W$9,2),HASIL!$I:$I)</f>
        <v>0</v>
      </c>
      <c r="X188" s="38">
        <f t="shared" si="121"/>
        <v>0</v>
      </c>
      <c r="Y188" s="38">
        <f t="shared" si="122"/>
        <v>0</v>
      </c>
      <c r="Z188" s="39">
        <f t="shared" si="297"/>
        <v>0</v>
      </c>
      <c r="AA188" s="39">
        <f t="shared" si="212"/>
        <v>0</v>
      </c>
      <c r="AB188" s="40">
        <f t="shared" si="298"/>
        <v>0</v>
      </c>
      <c r="AC188" s="27">
        <v>0</v>
      </c>
      <c r="AD188" s="27"/>
      <c r="AE188" s="27"/>
      <c r="AF188" s="27"/>
      <c r="AG188" s="27"/>
      <c r="AH188" s="27"/>
      <c r="AI188" s="324">
        <f>SUMIF('Rekapitulasi Juni'!$D$9:$D$192,APS!$B188,'Rekapitulasi Juni'!$E$9:$E$192)</f>
        <v>0</v>
      </c>
      <c r="AJ188" s="324">
        <f>SUMIF('Rekapitulasi Juni'!$D$9:$D$192,APS!$B188,'Rekapitulasi Juni'!$F$9:$F$192)</f>
        <v>0</v>
      </c>
      <c r="AK188" s="324">
        <f>SUMIF('Rekapitulasi Juni'!$D$9:$D$192,APS!$B188,'Rekapitulasi Juni'!$K$9:$K$192)</f>
        <v>0</v>
      </c>
      <c r="AL188" s="325">
        <f t="shared" si="223"/>
        <v>0</v>
      </c>
      <c r="AM188" s="325">
        <f t="shared" si="224"/>
        <v>0</v>
      </c>
      <c r="AN188" s="27"/>
      <c r="AO188" s="324">
        <f>SUMIF('Rekapitulasi Juni'!$U$9:$U$192,APS!$B188,'Rekapitulasi Juni'!$V$9:$V$192)</f>
        <v>0</v>
      </c>
      <c r="AP188" s="324">
        <f>SUMIF('Rekapitulasi Juni'!$U$9:$U$192,APS!$B188,'Rekapitulasi Juni'!$W$9:$W$192)</f>
        <v>0</v>
      </c>
      <c r="AQ188" s="27"/>
      <c r="AR188" s="325">
        <f t="shared" si="225"/>
        <v>0</v>
      </c>
      <c r="AS188" s="325">
        <f t="shared" si="226"/>
        <v>0</v>
      </c>
      <c r="AT188" s="27"/>
      <c r="AU188" s="324">
        <f>SUMIF('Rekapitulasi Juni'!$AL$9:$AL$192,APS!$B188,'Rekapitulasi Juni'!$AM$9:$AM$192)</f>
        <v>0</v>
      </c>
      <c r="AV188" s="324">
        <f>SUMIF('Rekapitulasi Juni'!$AL$9:$AL$192,APS!$B188,'Rekapitulasi Juni'!$AN$9:$AN$192)</f>
        <v>0</v>
      </c>
      <c r="AW188" s="27"/>
      <c r="AX188" s="325">
        <f t="shared" si="227"/>
        <v>0</v>
      </c>
      <c r="AY188" s="325">
        <f t="shared" si="228"/>
        <v>0</v>
      </c>
      <c r="AZ188" s="41">
        <f t="shared" si="229"/>
        <v>0</v>
      </c>
      <c r="BA188" s="41">
        <f t="shared" si="230"/>
        <v>0</v>
      </c>
      <c r="BB188" s="41">
        <f t="shared" si="231"/>
        <v>0</v>
      </c>
      <c r="BC188" s="41">
        <f t="shared" si="232"/>
        <v>0</v>
      </c>
      <c r="BD188" s="41">
        <f t="shared" si="233"/>
        <v>0</v>
      </c>
      <c r="BE188" s="41">
        <f t="shared" si="234"/>
        <v>0</v>
      </c>
      <c r="BF188" s="180">
        <f t="shared" si="235"/>
        <v>0</v>
      </c>
      <c r="BG188" s="27">
        <v>0</v>
      </c>
      <c r="BH188" s="27"/>
      <c r="BI188" s="324">
        <f>SUMIF('Rekapitulasi Juni'!$D$214:$D$393,APS!$B188,'Rekapitulasi Juni'!$E$214:$E$393)</f>
        <v>0</v>
      </c>
      <c r="BJ188" s="324">
        <f>SUMIF('Rekapitulasi Juni'!$D$214:$D$393,APS!$B188,'Rekapitulasi Juni'!$F$214:$F$393)</f>
        <v>0</v>
      </c>
      <c r="BK188" s="27"/>
      <c r="BL188" s="325">
        <f t="shared" si="236"/>
        <v>0</v>
      </c>
      <c r="BM188" s="325">
        <f t="shared" si="237"/>
        <v>0</v>
      </c>
      <c r="BN188" s="27"/>
      <c r="BO188" s="324">
        <f>SUMIF('Rekapitulasi Juni'!$U$214:$U$393,APS!$B188,'Rekapitulasi Juni'!$V$214:$V$393)</f>
        <v>0</v>
      </c>
      <c r="BP188" s="324">
        <f>SUMIF('Rekapitulasi Juni'!$U$214:$U$393,APS!$B188,'Rekapitulasi Juni'!$W$214:$W$393)</f>
        <v>0</v>
      </c>
      <c r="BQ188" s="27"/>
      <c r="BR188" s="325">
        <f t="shared" si="238"/>
        <v>0</v>
      </c>
      <c r="BS188" s="325">
        <f t="shared" si="239"/>
        <v>0</v>
      </c>
      <c r="BT188" s="27"/>
      <c r="BU188" s="324">
        <f>SUMIF('Rekapitulasi Juni'!$AL$214:$AL$393,APS!$B188,'Rekapitulasi Juni'!$AM$214:$AM$393)</f>
        <v>0</v>
      </c>
      <c r="BV188" s="324">
        <f>SUMIF('Rekapitulasi Juni'!$AL$214:$AL$393,APS!$B188,'Rekapitulasi Juni'!$AN$214:$AN$393)</f>
        <v>0</v>
      </c>
      <c r="BW188" s="27"/>
      <c r="BX188" s="325">
        <f t="shared" si="240"/>
        <v>0</v>
      </c>
      <c r="BY188" s="325">
        <f t="shared" si="241"/>
        <v>0</v>
      </c>
      <c r="BZ188" s="27"/>
      <c r="CA188" s="324">
        <f>SUMIF('Rekapitulasi Juni'!$BA$214:$BA$393,APS!$B188,'Rekapitulasi Juni'!$BB$214:$BB$393)</f>
        <v>0</v>
      </c>
      <c r="CB188" s="324">
        <f>SUMIF('Rekapitulasi Juni'!$BA$214:$BA$393,APS!$B188,'Rekapitulasi Juni'!$BC$214:$BC$393)</f>
        <v>0</v>
      </c>
      <c r="CC188" s="27"/>
      <c r="CD188" s="325">
        <f t="shared" si="242"/>
        <v>0</v>
      </c>
      <c r="CE188" s="325">
        <f t="shared" si="243"/>
        <v>0</v>
      </c>
      <c r="CF188" s="27"/>
      <c r="CG188" s="324">
        <f>SUMIF('Rekapitulasi Juni'!$BP$214:$BP$393,APS!$B188,'Rekapitulasi Juni'!$BQ$214:$BQ$393)</f>
        <v>0</v>
      </c>
      <c r="CH188" s="324">
        <f>SUMIF('Rekapitulasi Juni'!$BP$214:$BP$393,APS!$B188,'Rekapitulasi Juni'!$BR$214:$BR$393)</f>
        <v>0</v>
      </c>
      <c r="CI188" s="27"/>
      <c r="CJ188" s="325">
        <f t="shared" si="244"/>
        <v>0</v>
      </c>
      <c r="CK188" s="325">
        <f t="shared" si="245"/>
        <v>0</v>
      </c>
      <c r="CL188" s="41">
        <f t="shared" si="246"/>
        <v>0</v>
      </c>
      <c r="CM188" s="41">
        <f t="shared" si="247"/>
        <v>0</v>
      </c>
      <c r="CN188" s="41">
        <f t="shared" si="248"/>
        <v>0</v>
      </c>
      <c r="CO188" s="41">
        <f t="shared" si="249"/>
        <v>0</v>
      </c>
      <c r="CP188" s="41">
        <f t="shared" si="250"/>
        <v>0</v>
      </c>
      <c r="CQ188" s="41">
        <f t="shared" si="251"/>
        <v>0</v>
      </c>
      <c r="CR188" s="180">
        <f t="shared" si="252"/>
        <v>0</v>
      </c>
      <c r="CS188" s="27">
        <v>0</v>
      </c>
      <c r="CT188" s="27"/>
      <c r="CU188" s="324">
        <f>SUMIF('Rekapitulasi Juni'!$D$410:$D$588,APS!$B188,'Rekapitulasi Juni'!$E$410:$E$588)</f>
        <v>0</v>
      </c>
      <c r="CV188" s="324">
        <f>SUMIF('Rekapitulasi Juni'!$D$410:$D$588,APS!$B188,'Rekapitulasi Juni'!$F$410:$F$588)</f>
        <v>0</v>
      </c>
      <c r="CW188" s="27"/>
      <c r="CX188" s="325">
        <f t="shared" si="253"/>
        <v>0</v>
      </c>
      <c r="CY188" s="325">
        <f t="shared" si="254"/>
        <v>0</v>
      </c>
      <c r="CZ188" s="27"/>
      <c r="DA188" s="324">
        <f>SUMIF('Rekapitulasi Juni'!$U$410:$U$588,APS!$B188,'Rekapitulasi Juni'!$V$410:$V$588)</f>
        <v>0</v>
      </c>
      <c r="DB188" s="324">
        <f>SUMIF('Rekapitulasi Juni'!$U$410:$U$588,APS!$B188,'Rekapitulasi Juni'!$W$410:$W$588)</f>
        <v>0</v>
      </c>
      <c r="DC188" s="27"/>
      <c r="DD188" s="325">
        <f t="shared" si="255"/>
        <v>0</v>
      </c>
      <c r="DE188" s="325">
        <f t="shared" si="256"/>
        <v>0</v>
      </c>
      <c r="DF188" s="27"/>
      <c r="DG188" s="324">
        <f>SUMIF('Rekapitulasi Juni'!$AL$410:$AL$588,APS!$B188,'Rekapitulasi Juni'!$AM$410:$AM$588)</f>
        <v>0</v>
      </c>
      <c r="DH188" s="324">
        <f>SUMIF('Rekapitulasi Juni'!$AL$410:$AL$588,APS!$B188,'Rekapitulasi Juni'!$AN$410:$AN$588)</f>
        <v>0</v>
      </c>
      <c r="DI188" s="27"/>
      <c r="DJ188" s="325">
        <f t="shared" si="257"/>
        <v>0</v>
      </c>
      <c r="DK188" s="325">
        <f t="shared" si="258"/>
        <v>0</v>
      </c>
      <c r="DL188" s="27"/>
      <c r="DM188" s="324">
        <f>SUMIF('Rekapitulasi Juni'!$BA$410:$BA$588,APS!$B188,'Rekapitulasi Juni'!$BB$410:$BB$588)</f>
        <v>0</v>
      </c>
      <c r="DN188" s="324">
        <f>SUMIF('Rekapitulasi Juni'!$BA$410:$BA$588,APS!$B188,'Rekapitulasi Juni'!$BC$410:$BC$588)</f>
        <v>0</v>
      </c>
      <c r="DO188" s="324">
        <f>SUMIF('Rekapitulasi Juni'!$BA$410:$BA$588,APS!$B188,'Rekapitulasi Juni'!$BF$410:$BF$588)</f>
        <v>0</v>
      </c>
      <c r="DP188" s="325">
        <f t="shared" si="259"/>
        <v>0</v>
      </c>
      <c r="DQ188" s="325">
        <f t="shared" si="260"/>
        <v>0</v>
      </c>
      <c r="DR188" s="27"/>
      <c r="DS188" s="324">
        <f>SUMIF('Rekapitulasi Juni'!$BP$410:$BP$588,APS!$B188,'Rekapitulasi Juni'!$BQ$410:$BQ$588)</f>
        <v>0</v>
      </c>
      <c r="DT188" s="324">
        <f>SUMIF('Rekapitulasi Juni'!$BP$410:$BP$588,APS!$B188,'Rekapitulasi Juni'!$BR$410:$BR$588)</f>
        <v>0</v>
      </c>
      <c r="DU188" s="27"/>
      <c r="DV188" s="325">
        <f t="shared" si="261"/>
        <v>0</v>
      </c>
      <c r="DW188" s="325">
        <f t="shared" si="262"/>
        <v>0</v>
      </c>
      <c r="DX188" s="41">
        <f t="shared" si="263"/>
        <v>0</v>
      </c>
      <c r="DY188" s="41">
        <f t="shared" si="264"/>
        <v>0</v>
      </c>
      <c r="DZ188" s="41">
        <f t="shared" si="265"/>
        <v>0</v>
      </c>
      <c r="EA188" s="41">
        <f t="shared" si="266"/>
        <v>0</v>
      </c>
      <c r="EB188" s="41">
        <f t="shared" si="267"/>
        <v>0</v>
      </c>
      <c r="EC188" s="41">
        <f t="shared" si="268"/>
        <v>0</v>
      </c>
      <c r="ED188" s="180">
        <f t="shared" si="269"/>
        <v>0</v>
      </c>
      <c r="EE188" s="27">
        <v>0</v>
      </c>
      <c r="EF188" s="27"/>
      <c r="EG188" s="324">
        <f>SUMIF('Rekapitulasi Juni'!$D$608:$D$786,APS!$B188,'Rekapitulasi Juni'!$E$608:$E$786)</f>
        <v>0</v>
      </c>
      <c r="EH188" s="324">
        <f>SUMIF('Rekapitulasi Juni'!$D$608:$D$786,APS!$B188,'Rekapitulasi Juni'!$F$608:$F$786)</f>
        <v>0</v>
      </c>
      <c r="EI188" s="27"/>
      <c r="EJ188" s="325">
        <f t="shared" si="270"/>
        <v>0</v>
      </c>
      <c r="EK188" s="325">
        <f t="shared" si="271"/>
        <v>0</v>
      </c>
      <c r="EL188" s="27"/>
      <c r="EM188" s="324">
        <f>SUMIF('Rekapitulasi Juni'!$U$608:$U$786,APS!$B188,'Rekapitulasi Juni'!$V$608:$V$786)</f>
        <v>0</v>
      </c>
      <c r="EN188" s="324">
        <f>SUMIF('Rekapitulasi Juni'!$U$608:$U$786,APS!$B188,'Rekapitulasi Juni'!$W$608:$W$786)</f>
        <v>0</v>
      </c>
      <c r="EO188" s="27"/>
      <c r="EP188" s="325">
        <f t="shared" si="272"/>
        <v>0</v>
      </c>
      <c r="EQ188" s="325">
        <f t="shared" si="273"/>
        <v>0</v>
      </c>
      <c r="ER188" s="27"/>
      <c r="ES188" s="324">
        <f>SUMIF('Rekapitulasi Juni'!$AL$608:$AL$786,APS!$B188,'Rekapitulasi Juni'!$AM$608:$AM$786)</f>
        <v>0</v>
      </c>
      <c r="ET188" s="324">
        <f>SUMIF('Rekapitulasi Juni'!$AL$608:$AL$786,APS!$B188,'Rekapitulasi Juni'!$AN$608:$AN$786)</f>
        <v>0</v>
      </c>
      <c r="EU188" s="27"/>
      <c r="EV188" s="325">
        <f t="shared" si="274"/>
        <v>0</v>
      </c>
      <c r="EW188" s="325">
        <f t="shared" si="275"/>
        <v>0</v>
      </c>
      <c r="EX188" s="27"/>
      <c r="EY188" s="324">
        <f>SUMIF('Rekapitulasi Juni'!$BA$608:$BA$786,APS!$B188,'Rekapitulasi Juni'!$BB$608:$BB$786)</f>
        <v>0</v>
      </c>
      <c r="EZ188" s="324">
        <f>SUMIF('Rekapitulasi Juni'!$BA$608:$BA$786,APS!$B188,'Rekapitulasi Juni'!$BC$608:$BC$786)</f>
        <v>0</v>
      </c>
      <c r="FA188" s="324">
        <f>SUMIF('Rekapitulasi Juni'!$BA$608:$BA$786,APS!$B188,'Rekapitulasi Juni'!$BF$608:$BF$786)</f>
        <v>0</v>
      </c>
      <c r="FB188" s="325">
        <f t="shared" si="276"/>
        <v>0</v>
      </c>
      <c r="FC188" s="325">
        <f t="shared" si="277"/>
        <v>0</v>
      </c>
      <c r="FD188" s="27"/>
      <c r="FE188" s="27"/>
      <c r="FF188" s="27"/>
      <c r="FG188" s="27"/>
      <c r="FH188" s="27"/>
      <c r="FI188" s="27"/>
      <c r="FJ188" s="41">
        <f t="shared" si="278"/>
        <v>0</v>
      </c>
      <c r="FK188" s="41">
        <f t="shared" si="279"/>
        <v>0</v>
      </c>
      <c r="FL188" s="41">
        <f t="shared" si="280"/>
        <v>0</v>
      </c>
      <c r="FM188" s="41">
        <f t="shared" si="281"/>
        <v>0</v>
      </c>
      <c r="FN188" s="41">
        <f t="shared" si="282"/>
        <v>0</v>
      </c>
      <c r="FO188" s="41">
        <f t="shared" si="283"/>
        <v>0</v>
      </c>
      <c r="FP188" s="180">
        <f t="shared" si="284"/>
        <v>0</v>
      </c>
      <c r="FQ188" s="27"/>
      <c r="FR188" s="27"/>
      <c r="FS188" s="324">
        <f>SUMIF('Rekapitulasi Juni'!$D$804:$D$984,APS!$B188,'Rekapitulasi Juni'!$E$804:$E$984)</f>
        <v>0</v>
      </c>
      <c r="FT188" s="324">
        <f>SUMIF('Rekapitulasi Juni'!$D$804:$D$984,APS!$B188,'Rekapitulasi Juni'!$F$804:$F$984)</f>
        <v>0</v>
      </c>
      <c r="FU188" s="27"/>
      <c r="FV188" s="325">
        <f t="shared" si="285"/>
        <v>0</v>
      </c>
      <c r="FW188" s="325">
        <f t="shared" si="286"/>
        <v>0</v>
      </c>
      <c r="FX188" s="27"/>
      <c r="FY188" s="324">
        <f>SUMIF('Rekapitulasi Juni'!$U$804:$U$984,APS!$B188,'Rekapitulasi Juni'!$V$804:$V$984)</f>
        <v>0</v>
      </c>
      <c r="FZ188" s="324">
        <f>SUMIF('Rekapitulasi Juni'!$U$804:$U$984,APS!$B188,'Rekapitulasi Juni'!$W$804:$W$984)</f>
        <v>0</v>
      </c>
      <c r="GA188" s="27"/>
      <c r="GB188" s="325">
        <f t="shared" si="287"/>
        <v>0</v>
      </c>
      <c r="GC188" s="325">
        <f t="shared" si="288"/>
        <v>0</v>
      </c>
      <c r="GD188" s="27"/>
      <c r="GE188" s="324">
        <f>SUMIF('Rekapitulasi Juni'!$AL$804:$AL$984,APS!$B188,'Rekapitulasi Juni'!$AM$804:$AM$984)</f>
        <v>0</v>
      </c>
      <c r="GF188" s="324">
        <f>SUMIF('Rekapitulasi Juni'!$AL$804:$AL$984,APS!$B188,'Rekapitulasi Juni'!$AN$804:$AN$984)</f>
        <v>0</v>
      </c>
      <c r="GG188" s="27"/>
      <c r="GH188" s="325">
        <f t="shared" si="213"/>
        <v>0</v>
      </c>
      <c r="GI188" s="325">
        <f t="shared" si="214"/>
        <v>0</v>
      </c>
      <c r="GJ188" s="27"/>
      <c r="GK188" s="27"/>
      <c r="GL188" s="41">
        <f t="shared" si="289"/>
        <v>0</v>
      </c>
      <c r="GM188" s="41">
        <f t="shared" si="290"/>
        <v>0</v>
      </c>
      <c r="GN188" s="41">
        <f t="shared" si="291"/>
        <v>0</v>
      </c>
      <c r="GO188" s="41">
        <f t="shared" si="292"/>
        <v>0</v>
      </c>
      <c r="GP188" s="41">
        <f t="shared" si="293"/>
        <v>0</v>
      </c>
      <c r="GQ188" s="41">
        <f t="shared" si="294"/>
        <v>0</v>
      </c>
      <c r="GR188" s="180">
        <f t="shared" si="295"/>
        <v>0</v>
      </c>
      <c r="GS188" s="41">
        <f t="shared" si="215"/>
        <v>0</v>
      </c>
      <c r="GT188" s="41">
        <f t="shared" si="216"/>
        <v>0</v>
      </c>
      <c r="GU188" s="41">
        <f t="shared" si="217"/>
        <v>0</v>
      </c>
      <c r="GV188" s="41">
        <f t="shared" si="218"/>
        <v>0</v>
      </c>
      <c r="GW188" s="41">
        <f t="shared" si="219"/>
        <v>0</v>
      </c>
      <c r="GX188" s="41">
        <f t="shared" si="220"/>
        <v>0</v>
      </c>
      <c r="GY188" s="180">
        <f t="shared" si="221"/>
        <v>0</v>
      </c>
      <c r="GZ188" s="41">
        <v>171</v>
      </c>
      <c r="HA188" s="32"/>
      <c r="HB188" s="42">
        <f t="shared" si="299"/>
        <v>0</v>
      </c>
      <c r="HC188" s="44"/>
    </row>
    <row r="189" spans="1:211" ht="15" hidden="1" customHeight="1">
      <c r="A189" s="31" t="s">
        <v>388</v>
      </c>
      <c r="B189" s="32" t="s">
        <v>389</v>
      </c>
      <c r="C189" s="31" t="s">
        <v>373</v>
      </c>
      <c r="D189" s="31" t="s">
        <v>1259</v>
      </c>
      <c r="E189" s="31" t="s">
        <v>43</v>
      </c>
      <c r="F189" s="31" t="s">
        <v>152</v>
      </c>
      <c r="G189" s="33">
        <v>30</v>
      </c>
      <c r="H189" s="33">
        <v>0</v>
      </c>
      <c r="I189" s="33">
        <v>0</v>
      </c>
      <c r="J189" s="34">
        <f>IFERROR(VLOOKUP(A189,#REF!,3,0),0)</f>
        <v>0</v>
      </c>
      <c r="K189" s="34">
        <f t="shared" si="118"/>
        <v>0</v>
      </c>
      <c r="L189" s="34">
        <v>31</v>
      </c>
      <c r="M189" s="34">
        <v>31</v>
      </c>
      <c r="N189" s="35">
        <f t="shared" si="119"/>
        <v>30</v>
      </c>
      <c r="O189" s="35">
        <f t="shared" si="120"/>
        <v>30</v>
      </c>
      <c r="P189" s="36">
        <v>0</v>
      </c>
      <c r="Q189" s="36">
        <f t="shared" si="222"/>
        <v>0</v>
      </c>
      <c r="R189" s="36"/>
      <c r="S189" s="37">
        <f ca="1">SUMIF(ROP!$D$6:$H$65536,A189,ROP!$J$6:$J$65536)</f>
        <v>0</v>
      </c>
      <c r="T189" s="37">
        <f>SUMIF(HASIL!$B:$B,APS!$B189&amp;RIGHT(APS!T$9,2),HASIL!$I:$I)</f>
        <v>0</v>
      </c>
      <c r="U189" s="37">
        <f>SUMIF(HASIL!$B:$B,APS!$B189&amp;RIGHT(APS!U$9,2),HASIL!$I:$I)</f>
        <v>0</v>
      </c>
      <c r="V189" s="37">
        <f>SUMIF(HASIL!$B:$B,APS!$B189&amp;RIGHT(APS!V$9,2),HASIL!$I:$I)</f>
        <v>0</v>
      </c>
      <c r="W189" s="37">
        <f>SUMIF(HASIL!$B:$B,APS!$B189&amp;RIGHT(APS!W$9,2),HASIL!$I:$I)</f>
        <v>0</v>
      </c>
      <c r="X189" s="38">
        <f t="shared" si="121"/>
        <v>0</v>
      </c>
      <c r="Y189" s="38">
        <f t="shared" si="122"/>
        <v>0</v>
      </c>
      <c r="Z189" s="39">
        <f t="shared" si="297"/>
        <v>0</v>
      </c>
      <c r="AA189" s="39">
        <f t="shared" si="212"/>
        <v>0</v>
      </c>
      <c r="AB189" s="40">
        <f t="shared" si="298"/>
        <v>0</v>
      </c>
      <c r="AC189" s="27">
        <v>0</v>
      </c>
      <c r="AD189" s="27"/>
      <c r="AE189" s="27"/>
      <c r="AF189" s="27"/>
      <c r="AG189" s="27"/>
      <c r="AH189" s="27"/>
      <c r="AI189" s="324">
        <f>SUMIF('Rekapitulasi Juni'!$D$9:$D$192,APS!$B189,'Rekapitulasi Juni'!$E$9:$E$192)</f>
        <v>0</v>
      </c>
      <c r="AJ189" s="324">
        <f>SUMIF('Rekapitulasi Juni'!$D$9:$D$192,APS!$B189,'Rekapitulasi Juni'!$F$9:$F$192)</f>
        <v>0</v>
      </c>
      <c r="AK189" s="324">
        <f>SUMIF('Rekapitulasi Juni'!$D$9:$D$192,APS!$B189,'Rekapitulasi Juni'!$K$9:$K$192)</f>
        <v>0</v>
      </c>
      <c r="AL189" s="325">
        <f t="shared" si="223"/>
        <v>0</v>
      </c>
      <c r="AM189" s="325">
        <f t="shared" si="224"/>
        <v>0</v>
      </c>
      <c r="AN189" s="27"/>
      <c r="AO189" s="324">
        <f>SUMIF('Rekapitulasi Juni'!$U$9:$U$192,APS!$B189,'Rekapitulasi Juni'!$V$9:$V$192)</f>
        <v>0</v>
      </c>
      <c r="AP189" s="324">
        <f>SUMIF('Rekapitulasi Juni'!$U$9:$U$192,APS!$B189,'Rekapitulasi Juni'!$W$9:$W$192)</f>
        <v>0</v>
      </c>
      <c r="AQ189" s="27"/>
      <c r="AR189" s="325">
        <f t="shared" si="225"/>
        <v>0</v>
      </c>
      <c r="AS189" s="325">
        <f t="shared" si="226"/>
        <v>0</v>
      </c>
      <c r="AT189" s="27"/>
      <c r="AU189" s="324">
        <f>SUMIF('Rekapitulasi Juni'!$AL$9:$AL$192,APS!$B189,'Rekapitulasi Juni'!$AM$9:$AM$192)</f>
        <v>0</v>
      </c>
      <c r="AV189" s="324">
        <f>SUMIF('Rekapitulasi Juni'!$AL$9:$AL$192,APS!$B189,'Rekapitulasi Juni'!$AN$9:$AN$192)</f>
        <v>0</v>
      </c>
      <c r="AW189" s="27"/>
      <c r="AX189" s="325">
        <f t="shared" si="227"/>
        <v>0</v>
      </c>
      <c r="AY189" s="325">
        <f t="shared" si="228"/>
        <v>0</v>
      </c>
      <c r="AZ189" s="41">
        <f t="shared" si="229"/>
        <v>0</v>
      </c>
      <c r="BA189" s="41">
        <f t="shared" si="230"/>
        <v>0</v>
      </c>
      <c r="BB189" s="41">
        <f t="shared" si="231"/>
        <v>0</v>
      </c>
      <c r="BC189" s="41">
        <f t="shared" si="232"/>
        <v>0</v>
      </c>
      <c r="BD189" s="41">
        <f t="shared" si="233"/>
        <v>0</v>
      </c>
      <c r="BE189" s="41">
        <f t="shared" si="234"/>
        <v>0</v>
      </c>
      <c r="BF189" s="180">
        <f t="shared" si="235"/>
        <v>0</v>
      </c>
      <c r="BG189" s="27">
        <v>0</v>
      </c>
      <c r="BH189" s="27"/>
      <c r="BI189" s="324">
        <f>SUMIF('Rekapitulasi Juni'!$D$214:$D$393,APS!$B189,'Rekapitulasi Juni'!$E$214:$E$393)</f>
        <v>0</v>
      </c>
      <c r="BJ189" s="324">
        <f>SUMIF('Rekapitulasi Juni'!$D$214:$D$393,APS!$B189,'Rekapitulasi Juni'!$F$214:$F$393)</f>
        <v>0</v>
      </c>
      <c r="BK189" s="27"/>
      <c r="BL189" s="325">
        <f t="shared" si="236"/>
        <v>0</v>
      </c>
      <c r="BM189" s="325">
        <f t="shared" si="237"/>
        <v>0</v>
      </c>
      <c r="BN189" s="27"/>
      <c r="BO189" s="324">
        <f>SUMIF('Rekapitulasi Juni'!$U$214:$U$393,APS!$B189,'Rekapitulasi Juni'!$V$214:$V$393)</f>
        <v>0</v>
      </c>
      <c r="BP189" s="324">
        <f>SUMIF('Rekapitulasi Juni'!$U$214:$U$393,APS!$B189,'Rekapitulasi Juni'!$W$214:$W$393)</f>
        <v>0</v>
      </c>
      <c r="BQ189" s="27"/>
      <c r="BR189" s="325">
        <f t="shared" si="238"/>
        <v>0</v>
      </c>
      <c r="BS189" s="325">
        <f t="shared" si="239"/>
        <v>0</v>
      </c>
      <c r="BT189" s="27"/>
      <c r="BU189" s="324">
        <f>SUMIF('Rekapitulasi Juni'!$AL$214:$AL$393,APS!$B189,'Rekapitulasi Juni'!$AM$214:$AM$393)</f>
        <v>0</v>
      </c>
      <c r="BV189" s="324">
        <f>SUMIF('Rekapitulasi Juni'!$AL$214:$AL$393,APS!$B189,'Rekapitulasi Juni'!$AN$214:$AN$393)</f>
        <v>0</v>
      </c>
      <c r="BW189" s="27"/>
      <c r="BX189" s="325">
        <f t="shared" si="240"/>
        <v>0</v>
      </c>
      <c r="BY189" s="325">
        <f t="shared" si="241"/>
        <v>0</v>
      </c>
      <c r="BZ189" s="27"/>
      <c r="CA189" s="324">
        <f>SUMIF('Rekapitulasi Juni'!$BA$214:$BA$393,APS!$B189,'Rekapitulasi Juni'!$BB$214:$BB$393)</f>
        <v>0</v>
      </c>
      <c r="CB189" s="324">
        <f>SUMIF('Rekapitulasi Juni'!$BA$214:$BA$393,APS!$B189,'Rekapitulasi Juni'!$BC$214:$BC$393)</f>
        <v>0</v>
      </c>
      <c r="CC189" s="27"/>
      <c r="CD189" s="325">
        <f t="shared" si="242"/>
        <v>0</v>
      </c>
      <c r="CE189" s="325">
        <f t="shared" si="243"/>
        <v>0</v>
      </c>
      <c r="CF189" s="27"/>
      <c r="CG189" s="324">
        <f>SUMIF('Rekapitulasi Juni'!$BP$214:$BP$393,APS!$B189,'Rekapitulasi Juni'!$BQ$214:$BQ$393)</f>
        <v>0</v>
      </c>
      <c r="CH189" s="324">
        <f>SUMIF('Rekapitulasi Juni'!$BP$214:$BP$393,APS!$B189,'Rekapitulasi Juni'!$BR$214:$BR$393)</f>
        <v>0</v>
      </c>
      <c r="CI189" s="27"/>
      <c r="CJ189" s="325">
        <f t="shared" si="244"/>
        <v>0</v>
      </c>
      <c r="CK189" s="325">
        <f t="shared" si="245"/>
        <v>0</v>
      </c>
      <c r="CL189" s="41">
        <f t="shared" si="246"/>
        <v>0</v>
      </c>
      <c r="CM189" s="41">
        <f t="shared" si="247"/>
        <v>0</v>
      </c>
      <c r="CN189" s="41">
        <f t="shared" si="248"/>
        <v>0</v>
      </c>
      <c r="CO189" s="41">
        <f t="shared" si="249"/>
        <v>0</v>
      </c>
      <c r="CP189" s="41">
        <f t="shared" si="250"/>
        <v>0</v>
      </c>
      <c r="CQ189" s="41">
        <f t="shared" si="251"/>
        <v>0</v>
      </c>
      <c r="CR189" s="180">
        <f t="shared" si="252"/>
        <v>0</v>
      </c>
      <c r="CS189" s="27">
        <v>0</v>
      </c>
      <c r="CT189" s="27"/>
      <c r="CU189" s="324">
        <f>SUMIF('Rekapitulasi Juni'!$D$410:$D$588,APS!$B189,'Rekapitulasi Juni'!$E$410:$E$588)</f>
        <v>0</v>
      </c>
      <c r="CV189" s="324">
        <f>SUMIF('Rekapitulasi Juni'!$D$410:$D$588,APS!$B189,'Rekapitulasi Juni'!$F$410:$F$588)</f>
        <v>0</v>
      </c>
      <c r="CW189" s="27"/>
      <c r="CX189" s="325">
        <f t="shared" si="253"/>
        <v>0</v>
      </c>
      <c r="CY189" s="325">
        <f t="shared" si="254"/>
        <v>0</v>
      </c>
      <c r="CZ189" s="27"/>
      <c r="DA189" s="324">
        <f>SUMIF('Rekapitulasi Juni'!$U$410:$U$588,APS!$B189,'Rekapitulasi Juni'!$V$410:$V$588)</f>
        <v>0</v>
      </c>
      <c r="DB189" s="324">
        <f>SUMIF('Rekapitulasi Juni'!$U$410:$U$588,APS!$B189,'Rekapitulasi Juni'!$W$410:$W$588)</f>
        <v>0</v>
      </c>
      <c r="DC189" s="27"/>
      <c r="DD189" s="325">
        <f t="shared" si="255"/>
        <v>0</v>
      </c>
      <c r="DE189" s="325">
        <f t="shared" si="256"/>
        <v>0</v>
      </c>
      <c r="DF189" s="27"/>
      <c r="DG189" s="324">
        <f>SUMIF('Rekapitulasi Juni'!$AL$410:$AL$588,APS!$B189,'Rekapitulasi Juni'!$AM$410:$AM$588)</f>
        <v>0</v>
      </c>
      <c r="DH189" s="324">
        <f>SUMIF('Rekapitulasi Juni'!$AL$410:$AL$588,APS!$B189,'Rekapitulasi Juni'!$AN$410:$AN$588)</f>
        <v>0</v>
      </c>
      <c r="DI189" s="27"/>
      <c r="DJ189" s="325">
        <f t="shared" si="257"/>
        <v>0</v>
      </c>
      <c r="DK189" s="325">
        <f t="shared" si="258"/>
        <v>0</v>
      </c>
      <c r="DL189" s="27"/>
      <c r="DM189" s="324">
        <f>SUMIF('Rekapitulasi Juni'!$BA$410:$BA$588,APS!$B189,'Rekapitulasi Juni'!$BB$410:$BB$588)</f>
        <v>0</v>
      </c>
      <c r="DN189" s="324">
        <f>SUMIF('Rekapitulasi Juni'!$BA$410:$BA$588,APS!$B189,'Rekapitulasi Juni'!$BC$410:$BC$588)</f>
        <v>0</v>
      </c>
      <c r="DO189" s="324">
        <f>SUMIF('Rekapitulasi Juni'!$BA$410:$BA$588,APS!$B189,'Rekapitulasi Juni'!$BF$410:$BF$588)</f>
        <v>0</v>
      </c>
      <c r="DP189" s="325">
        <f t="shared" si="259"/>
        <v>0</v>
      </c>
      <c r="DQ189" s="325">
        <f t="shared" si="260"/>
        <v>0</v>
      </c>
      <c r="DR189" s="27"/>
      <c r="DS189" s="324">
        <f>SUMIF('Rekapitulasi Juni'!$BP$410:$BP$588,APS!$B189,'Rekapitulasi Juni'!$BQ$410:$BQ$588)</f>
        <v>0</v>
      </c>
      <c r="DT189" s="324">
        <f>SUMIF('Rekapitulasi Juni'!$BP$410:$BP$588,APS!$B189,'Rekapitulasi Juni'!$BR$410:$BR$588)</f>
        <v>0</v>
      </c>
      <c r="DU189" s="27"/>
      <c r="DV189" s="325">
        <f t="shared" si="261"/>
        <v>0</v>
      </c>
      <c r="DW189" s="325">
        <f t="shared" si="262"/>
        <v>0</v>
      </c>
      <c r="DX189" s="41">
        <f t="shared" si="263"/>
        <v>0</v>
      </c>
      <c r="DY189" s="41">
        <f t="shared" si="264"/>
        <v>0</v>
      </c>
      <c r="DZ189" s="41">
        <f t="shared" si="265"/>
        <v>0</v>
      </c>
      <c r="EA189" s="41">
        <f t="shared" si="266"/>
        <v>0</v>
      </c>
      <c r="EB189" s="41">
        <f t="shared" si="267"/>
        <v>0</v>
      </c>
      <c r="EC189" s="41">
        <f t="shared" si="268"/>
        <v>0</v>
      </c>
      <c r="ED189" s="180">
        <f t="shared" si="269"/>
        <v>0</v>
      </c>
      <c r="EE189" s="27">
        <v>0</v>
      </c>
      <c r="EF189" s="27"/>
      <c r="EG189" s="324">
        <f>SUMIF('Rekapitulasi Juni'!$D$608:$D$786,APS!$B189,'Rekapitulasi Juni'!$E$608:$E$786)</f>
        <v>0</v>
      </c>
      <c r="EH189" s="324">
        <f>SUMIF('Rekapitulasi Juni'!$D$608:$D$786,APS!$B189,'Rekapitulasi Juni'!$F$608:$F$786)</f>
        <v>0</v>
      </c>
      <c r="EI189" s="27"/>
      <c r="EJ189" s="325">
        <f t="shared" si="270"/>
        <v>0</v>
      </c>
      <c r="EK189" s="325">
        <f t="shared" si="271"/>
        <v>0</v>
      </c>
      <c r="EL189" s="27"/>
      <c r="EM189" s="324">
        <f>SUMIF('Rekapitulasi Juni'!$U$608:$U$786,APS!$B189,'Rekapitulasi Juni'!$V$608:$V$786)</f>
        <v>0</v>
      </c>
      <c r="EN189" s="324">
        <f>SUMIF('Rekapitulasi Juni'!$U$608:$U$786,APS!$B189,'Rekapitulasi Juni'!$W$608:$W$786)</f>
        <v>0</v>
      </c>
      <c r="EO189" s="27"/>
      <c r="EP189" s="325">
        <f t="shared" si="272"/>
        <v>0</v>
      </c>
      <c r="EQ189" s="325">
        <f t="shared" si="273"/>
        <v>0</v>
      </c>
      <c r="ER189" s="27"/>
      <c r="ES189" s="324">
        <f>SUMIF('Rekapitulasi Juni'!$AL$608:$AL$786,APS!$B189,'Rekapitulasi Juni'!$AM$608:$AM$786)</f>
        <v>0</v>
      </c>
      <c r="ET189" s="324">
        <f>SUMIF('Rekapitulasi Juni'!$AL$608:$AL$786,APS!$B189,'Rekapitulasi Juni'!$AN$608:$AN$786)</f>
        <v>0</v>
      </c>
      <c r="EU189" s="27"/>
      <c r="EV189" s="325">
        <f t="shared" si="274"/>
        <v>0</v>
      </c>
      <c r="EW189" s="325">
        <f t="shared" si="275"/>
        <v>0</v>
      </c>
      <c r="EX189" s="27"/>
      <c r="EY189" s="324">
        <f>SUMIF('Rekapitulasi Juni'!$BA$608:$BA$786,APS!$B189,'Rekapitulasi Juni'!$BB$608:$BB$786)</f>
        <v>0</v>
      </c>
      <c r="EZ189" s="324">
        <f>SUMIF('Rekapitulasi Juni'!$BA$608:$BA$786,APS!$B189,'Rekapitulasi Juni'!$BC$608:$BC$786)</f>
        <v>0</v>
      </c>
      <c r="FA189" s="324">
        <f>SUMIF('Rekapitulasi Juni'!$BA$608:$BA$786,APS!$B189,'Rekapitulasi Juni'!$BF$608:$BF$786)</f>
        <v>0</v>
      </c>
      <c r="FB189" s="325">
        <f t="shared" si="276"/>
        <v>0</v>
      </c>
      <c r="FC189" s="325">
        <f t="shared" si="277"/>
        <v>0</v>
      </c>
      <c r="FD189" s="27"/>
      <c r="FE189" s="27"/>
      <c r="FF189" s="27"/>
      <c r="FG189" s="27"/>
      <c r="FH189" s="27"/>
      <c r="FI189" s="27"/>
      <c r="FJ189" s="41">
        <f t="shared" si="278"/>
        <v>0</v>
      </c>
      <c r="FK189" s="41">
        <f t="shared" si="279"/>
        <v>0</v>
      </c>
      <c r="FL189" s="41">
        <f t="shared" si="280"/>
        <v>0</v>
      </c>
      <c r="FM189" s="41">
        <f t="shared" si="281"/>
        <v>0</v>
      </c>
      <c r="FN189" s="41">
        <f t="shared" si="282"/>
        <v>0</v>
      </c>
      <c r="FO189" s="41">
        <f t="shared" si="283"/>
        <v>0</v>
      </c>
      <c r="FP189" s="180">
        <f t="shared" si="284"/>
        <v>0</v>
      </c>
      <c r="FQ189" s="27"/>
      <c r="FR189" s="27"/>
      <c r="FS189" s="324">
        <f>SUMIF('Rekapitulasi Juni'!$D$804:$D$984,APS!$B189,'Rekapitulasi Juni'!$E$804:$E$984)</f>
        <v>0</v>
      </c>
      <c r="FT189" s="324">
        <f>SUMIF('Rekapitulasi Juni'!$D$804:$D$984,APS!$B189,'Rekapitulasi Juni'!$F$804:$F$984)</f>
        <v>0</v>
      </c>
      <c r="FU189" s="27"/>
      <c r="FV189" s="325">
        <f t="shared" si="285"/>
        <v>0</v>
      </c>
      <c r="FW189" s="325">
        <f t="shared" si="286"/>
        <v>0</v>
      </c>
      <c r="FX189" s="27"/>
      <c r="FY189" s="324">
        <f>SUMIF('Rekapitulasi Juni'!$U$804:$U$984,APS!$B189,'Rekapitulasi Juni'!$V$804:$V$984)</f>
        <v>0</v>
      </c>
      <c r="FZ189" s="324">
        <f>SUMIF('Rekapitulasi Juni'!$U$804:$U$984,APS!$B189,'Rekapitulasi Juni'!$W$804:$W$984)</f>
        <v>0</v>
      </c>
      <c r="GA189" s="27"/>
      <c r="GB189" s="325">
        <f t="shared" si="287"/>
        <v>0</v>
      </c>
      <c r="GC189" s="325">
        <f t="shared" si="288"/>
        <v>0</v>
      </c>
      <c r="GD189" s="27"/>
      <c r="GE189" s="324">
        <f>SUMIF('Rekapitulasi Juni'!$AL$804:$AL$984,APS!$B189,'Rekapitulasi Juni'!$AM$804:$AM$984)</f>
        <v>0</v>
      </c>
      <c r="GF189" s="324">
        <f>SUMIF('Rekapitulasi Juni'!$AL$804:$AL$984,APS!$B189,'Rekapitulasi Juni'!$AN$804:$AN$984)</f>
        <v>0</v>
      </c>
      <c r="GG189" s="27"/>
      <c r="GH189" s="325">
        <f t="shared" si="213"/>
        <v>0</v>
      </c>
      <c r="GI189" s="325">
        <f t="shared" si="214"/>
        <v>0</v>
      </c>
      <c r="GJ189" s="27"/>
      <c r="GK189" s="27"/>
      <c r="GL189" s="41">
        <f t="shared" si="289"/>
        <v>0</v>
      </c>
      <c r="GM189" s="41">
        <f t="shared" si="290"/>
        <v>0</v>
      </c>
      <c r="GN189" s="41">
        <f t="shared" si="291"/>
        <v>0</v>
      </c>
      <c r="GO189" s="41">
        <f t="shared" si="292"/>
        <v>0</v>
      </c>
      <c r="GP189" s="41">
        <f t="shared" si="293"/>
        <v>0</v>
      </c>
      <c r="GQ189" s="41">
        <f t="shared" si="294"/>
        <v>0</v>
      </c>
      <c r="GR189" s="180">
        <f t="shared" si="295"/>
        <v>0</v>
      </c>
      <c r="GS189" s="41">
        <f t="shared" si="215"/>
        <v>0</v>
      </c>
      <c r="GT189" s="41">
        <f t="shared" si="216"/>
        <v>0</v>
      </c>
      <c r="GU189" s="41">
        <f t="shared" si="217"/>
        <v>0</v>
      </c>
      <c r="GV189" s="41">
        <f t="shared" si="218"/>
        <v>0</v>
      </c>
      <c r="GW189" s="41">
        <f t="shared" si="219"/>
        <v>0</v>
      </c>
      <c r="GX189" s="41">
        <f t="shared" si="220"/>
        <v>0</v>
      </c>
      <c r="GY189" s="180">
        <f t="shared" si="221"/>
        <v>0</v>
      </c>
      <c r="GZ189" s="41">
        <v>172</v>
      </c>
      <c r="HA189" s="32"/>
      <c r="HB189" s="42">
        <f t="shared" si="299"/>
        <v>1</v>
      </c>
      <c r="HC189" s="44"/>
    </row>
    <row r="190" spans="1:211" ht="15" customHeight="1">
      <c r="A190" s="31" t="s">
        <v>390</v>
      </c>
      <c r="B190" s="32" t="s">
        <v>391</v>
      </c>
      <c r="C190" s="31" t="s">
        <v>373</v>
      </c>
      <c r="D190" s="31" t="s">
        <v>1259</v>
      </c>
      <c r="E190" s="31" t="s">
        <v>43</v>
      </c>
      <c r="F190" s="31" t="s">
        <v>152</v>
      </c>
      <c r="G190" s="33">
        <v>30</v>
      </c>
      <c r="H190" s="33">
        <v>0</v>
      </c>
      <c r="I190" s="33">
        <v>0</v>
      </c>
      <c r="J190" s="34">
        <f>IFERROR(VLOOKUP(A190,#REF!,3,0),0)</f>
        <v>0</v>
      </c>
      <c r="K190" s="34">
        <f t="shared" si="118"/>
        <v>0</v>
      </c>
      <c r="L190" s="34">
        <v>0</v>
      </c>
      <c r="M190" s="34">
        <v>0</v>
      </c>
      <c r="N190" s="35">
        <f t="shared" si="119"/>
        <v>30</v>
      </c>
      <c r="O190" s="35">
        <f t="shared" si="120"/>
        <v>30</v>
      </c>
      <c r="P190" s="46">
        <v>30</v>
      </c>
      <c r="Q190" s="36">
        <f t="shared" si="222"/>
        <v>30</v>
      </c>
      <c r="R190" s="36"/>
      <c r="S190" s="37">
        <f ca="1">SUMIF(ROP!$D$6:$H$65536,A190,ROP!$J$6:$J$65536)</f>
        <v>0</v>
      </c>
      <c r="T190" s="37">
        <f>SUMIF(HASIL!$B:$B,APS!$B190&amp;RIGHT(APS!T$9,2),HASIL!$I:$I)</f>
        <v>0</v>
      </c>
      <c r="U190" s="37">
        <f>SUMIF(HASIL!$B:$B,APS!$B190&amp;RIGHT(APS!U$9,2),HASIL!$I:$I)</f>
        <v>0</v>
      </c>
      <c r="V190" s="37">
        <f>SUMIF(HASIL!$B:$B,APS!$B190&amp;RIGHT(APS!V$9,2),HASIL!$I:$I)</f>
        <v>0</v>
      </c>
      <c r="W190" s="37">
        <f>SUMIF(HASIL!$B:$B,APS!$B190&amp;RIGHT(APS!W$9,2),HASIL!$I:$I)</f>
        <v>0</v>
      </c>
      <c r="X190" s="38">
        <f t="shared" si="121"/>
        <v>0</v>
      </c>
      <c r="Y190" s="38">
        <f t="shared" si="122"/>
        <v>-30</v>
      </c>
      <c r="Z190" s="39">
        <f t="shared" si="297"/>
        <v>0</v>
      </c>
      <c r="AA190" s="39">
        <f t="shared" si="212"/>
        <v>30</v>
      </c>
      <c r="AB190" s="40">
        <f t="shared" si="298"/>
        <v>30</v>
      </c>
      <c r="AC190" s="27">
        <v>30</v>
      </c>
      <c r="AD190" s="27"/>
      <c r="AE190" s="27"/>
      <c r="AF190" s="27"/>
      <c r="AG190" s="27"/>
      <c r="AH190" s="27"/>
      <c r="AI190" s="324">
        <f>SUMIF('Rekapitulasi Juni'!$D$9:$D$192,APS!$B190,'Rekapitulasi Juni'!$E$9:$E$192)</f>
        <v>0</v>
      </c>
      <c r="AJ190" s="324">
        <f>SUMIF('Rekapitulasi Juni'!$D$9:$D$192,APS!$B190,'Rekapitulasi Juni'!$F$9:$F$192)</f>
        <v>0</v>
      </c>
      <c r="AK190" s="324">
        <f>SUMIF('Rekapitulasi Juni'!$D$9:$D$192,APS!$B190,'Rekapitulasi Juni'!$K$9:$K$192)</f>
        <v>0</v>
      </c>
      <c r="AL190" s="325">
        <f t="shared" si="223"/>
        <v>0</v>
      </c>
      <c r="AM190" s="325">
        <f t="shared" si="224"/>
        <v>0</v>
      </c>
      <c r="AN190" s="27"/>
      <c r="AO190" s="324">
        <f>SUMIF('Rekapitulasi Juni'!$U$9:$U$192,APS!$B190,'Rekapitulasi Juni'!$V$9:$V$192)</f>
        <v>0</v>
      </c>
      <c r="AP190" s="324">
        <f>SUMIF('Rekapitulasi Juni'!$U$9:$U$192,APS!$B190,'Rekapitulasi Juni'!$W$9:$W$192)</f>
        <v>0</v>
      </c>
      <c r="AQ190" s="27"/>
      <c r="AR190" s="325">
        <f t="shared" si="225"/>
        <v>0</v>
      </c>
      <c r="AS190" s="325">
        <f t="shared" si="226"/>
        <v>0</v>
      </c>
      <c r="AT190" s="27"/>
      <c r="AU190" s="324">
        <f>SUMIF('Rekapitulasi Juni'!$AL$9:$AL$192,APS!$B190,'Rekapitulasi Juni'!$AM$9:$AM$192)</f>
        <v>0</v>
      </c>
      <c r="AV190" s="324">
        <f>SUMIF('Rekapitulasi Juni'!$AL$9:$AL$192,APS!$B190,'Rekapitulasi Juni'!$AN$9:$AN$192)</f>
        <v>0</v>
      </c>
      <c r="AW190" s="27"/>
      <c r="AX190" s="325">
        <f t="shared" si="227"/>
        <v>0</v>
      </c>
      <c r="AY190" s="325">
        <f t="shared" si="228"/>
        <v>0</v>
      </c>
      <c r="AZ190" s="41">
        <f t="shared" si="229"/>
        <v>0</v>
      </c>
      <c r="BA190" s="41">
        <f t="shared" si="230"/>
        <v>0</v>
      </c>
      <c r="BB190" s="41">
        <f t="shared" si="231"/>
        <v>0</v>
      </c>
      <c r="BC190" s="41">
        <f t="shared" si="232"/>
        <v>0</v>
      </c>
      <c r="BD190" s="41">
        <f t="shared" si="233"/>
        <v>0</v>
      </c>
      <c r="BE190" s="41">
        <f t="shared" si="234"/>
        <v>0</v>
      </c>
      <c r="BF190" s="180">
        <f t="shared" si="235"/>
        <v>0</v>
      </c>
      <c r="BG190" s="27">
        <v>0</v>
      </c>
      <c r="BH190" s="27"/>
      <c r="BI190" s="324">
        <f>SUMIF('Rekapitulasi Juni'!$D$214:$D$393,APS!$B190,'Rekapitulasi Juni'!$E$214:$E$393)</f>
        <v>0</v>
      </c>
      <c r="BJ190" s="324">
        <f>SUMIF('Rekapitulasi Juni'!$D$214:$D$393,APS!$B190,'Rekapitulasi Juni'!$F$214:$F$393)</f>
        <v>0</v>
      </c>
      <c r="BK190" s="27"/>
      <c r="BL190" s="325">
        <f t="shared" si="236"/>
        <v>0</v>
      </c>
      <c r="BM190" s="325">
        <f t="shared" si="237"/>
        <v>0</v>
      </c>
      <c r="BN190" s="27">
        <v>30</v>
      </c>
      <c r="BO190" s="324">
        <f>SUMIF('Rekapitulasi Juni'!$U$214:$U$393,APS!$B190,'Rekapitulasi Juni'!$V$214:$V$393)</f>
        <v>0</v>
      </c>
      <c r="BP190" s="324">
        <f>SUMIF('Rekapitulasi Juni'!$U$214:$U$393,APS!$B190,'Rekapitulasi Juni'!$W$214:$W$393)</f>
        <v>0</v>
      </c>
      <c r="BQ190" s="27"/>
      <c r="BR190" s="325">
        <f t="shared" si="238"/>
        <v>0</v>
      </c>
      <c r="BS190" s="325">
        <f t="shared" si="239"/>
        <v>0</v>
      </c>
      <c r="BT190" s="27"/>
      <c r="BU190" s="324">
        <f>SUMIF('Rekapitulasi Juni'!$AL$214:$AL$393,APS!$B190,'Rekapitulasi Juni'!$AM$214:$AM$393)</f>
        <v>0</v>
      </c>
      <c r="BV190" s="324">
        <f>SUMIF('Rekapitulasi Juni'!$AL$214:$AL$393,APS!$B190,'Rekapitulasi Juni'!$AN$214:$AN$393)</f>
        <v>0</v>
      </c>
      <c r="BW190" s="27"/>
      <c r="BX190" s="325">
        <f t="shared" si="240"/>
        <v>0</v>
      </c>
      <c r="BY190" s="325">
        <f t="shared" si="241"/>
        <v>0</v>
      </c>
      <c r="BZ190" s="27"/>
      <c r="CA190" s="324">
        <f>SUMIF('Rekapitulasi Juni'!$BA$214:$BA$393,APS!$B190,'Rekapitulasi Juni'!$BB$214:$BB$393)</f>
        <v>0</v>
      </c>
      <c r="CB190" s="324">
        <f>SUMIF('Rekapitulasi Juni'!$BA$214:$BA$393,APS!$B190,'Rekapitulasi Juni'!$BC$214:$BC$393)</f>
        <v>0</v>
      </c>
      <c r="CC190" s="27"/>
      <c r="CD190" s="325">
        <f t="shared" si="242"/>
        <v>0</v>
      </c>
      <c r="CE190" s="325">
        <f t="shared" si="243"/>
        <v>0</v>
      </c>
      <c r="CF190" s="27"/>
      <c r="CG190" s="324">
        <f>SUMIF('Rekapitulasi Juni'!$BP$214:$BP$393,APS!$B190,'Rekapitulasi Juni'!$BQ$214:$BQ$393)</f>
        <v>0</v>
      </c>
      <c r="CH190" s="324">
        <f>SUMIF('Rekapitulasi Juni'!$BP$214:$BP$393,APS!$B190,'Rekapitulasi Juni'!$BR$214:$BR$393)</f>
        <v>0</v>
      </c>
      <c r="CI190" s="27"/>
      <c r="CJ190" s="325">
        <f t="shared" si="244"/>
        <v>0</v>
      </c>
      <c r="CK190" s="325">
        <f t="shared" si="245"/>
        <v>0</v>
      </c>
      <c r="CL190" s="41">
        <f t="shared" si="246"/>
        <v>30</v>
      </c>
      <c r="CM190" s="41">
        <f t="shared" si="247"/>
        <v>0</v>
      </c>
      <c r="CN190" s="41">
        <f t="shared" si="248"/>
        <v>0</v>
      </c>
      <c r="CO190" s="41">
        <f t="shared" si="249"/>
        <v>0</v>
      </c>
      <c r="CP190" s="41">
        <f t="shared" si="250"/>
        <v>0</v>
      </c>
      <c r="CQ190" s="41">
        <f t="shared" si="251"/>
        <v>-30</v>
      </c>
      <c r="CR190" s="180">
        <f t="shared" si="252"/>
        <v>0</v>
      </c>
      <c r="CS190" s="27">
        <v>0</v>
      </c>
      <c r="CT190" s="27"/>
      <c r="CU190" s="324">
        <f>SUMIF('Rekapitulasi Juni'!$D$410:$D$588,APS!$B190,'Rekapitulasi Juni'!$E$410:$E$588)</f>
        <v>30</v>
      </c>
      <c r="CV190" s="324">
        <f>SUMIF('Rekapitulasi Juni'!$D$410:$D$588,APS!$B190,'Rekapitulasi Juni'!$F$410:$F$588)</f>
        <v>0</v>
      </c>
      <c r="CW190" s="27"/>
      <c r="CX190" s="325">
        <f t="shared" si="253"/>
        <v>0</v>
      </c>
      <c r="CY190" s="325">
        <f t="shared" si="254"/>
        <v>0</v>
      </c>
      <c r="CZ190" s="27"/>
      <c r="DA190" s="324">
        <f>SUMIF('Rekapitulasi Juni'!$U$410:$U$588,APS!$B190,'Rekapitulasi Juni'!$V$410:$V$588)</f>
        <v>0</v>
      </c>
      <c r="DB190" s="324">
        <f>SUMIF('Rekapitulasi Juni'!$U$410:$U$588,APS!$B190,'Rekapitulasi Juni'!$W$410:$W$588)</f>
        <v>0</v>
      </c>
      <c r="DC190" s="27"/>
      <c r="DD190" s="325">
        <f t="shared" si="255"/>
        <v>0</v>
      </c>
      <c r="DE190" s="325">
        <f t="shared" si="256"/>
        <v>0</v>
      </c>
      <c r="DF190" s="27"/>
      <c r="DG190" s="324">
        <f>SUMIF('Rekapitulasi Juni'!$AL$410:$AL$588,APS!$B190,'Rekapitulasi Juni'!$AM$410:$AM$588)</f>
        <v>0</v>
      </c>
      <c r="DH190" s="324">
        <f>SUMIF('Rekapitulasi Juni'!$AL$410:$AL$588,APS!$B190,'Rekapitulasi Juni'!$AN$410:$AN$588)</f>
        <v>0</v>
      </c>
      <c r="DI190" s="27"/>
      <c r="DJ190" s="325">
        <f t="shared" si="257"/>
        <v>0</v>
      </c>
      <c r="DK190" s="325">
        <f t="shared" si="258"/>
        <v>0</v>
      </c>
      <c r="DL190" s="27"/>
      <c r="DM190" s="324">
        <f>SUMIF('Rekapitulasi Juni'!$BA$410:$BA$588,APS!$B190,'Rekapitulasi Juni'!$BB$410:$BB$588)</f>
        <v>0</v>
      </c>
      <c r="DN190" s="324">
        <f>SUMIF('Rekapitulasi Juni'!$BA$410:$BA$588,APS!$B190,'Rekapitulasi Juni'!$BC$410:$BC$588)</f>
        <v>0</v>
      </c>
      <c r="DO190" s="324">
        <f>SUMIF('Rekapitulasi Juni'!$BA$410:$BA$588,APS!$B190,'Rekapitulasi Juni'!$BF$410:$BF$588)</f>
        <v>0</v>
      </c>
      <c r="DP190" s="325">
        <f t="shared" si="259"/>
        <v>0</v>
      </c>
      <c r="DQ190" s="325">
        <f t="shared" si="260"/>
        <v>0</v>
      </c>
      <c r="DR190" s="27"/>
      <c r="DS190" s="324">
        <f>SUMIF('Rekapitulasi Juni'!$BP$410:$BP$588,APS!$B190,'Rekapitulasi Juni'!$BQ$410:$BQ$588)</f>
        <v>0</v>
      </c>
      <c r="DT190" s="324">
        <f>SUMIF('Rekapitulasi Juni'!$BP$410:$BP$588,APS!$B190,'Rekapitulasi Juni'!$BR$410:$BR$588)</f>
        <v>0</v>
      </c>
      <c r="DU190" s="27"/>
      <c r="DV190" s="325">
        <f t="shared" si="261"/>
        <v>0</v>
      </c>
      <c r="DW190" s="325">
        <f t="shared" si="262"/>
        <v>0</v>
      </c>
      <c r="DX190" s="41">
        <f t="shared" si="263"/>
        <v>0</v>
      </c>
      <c r="DY190" s="41">
        <f t="shared" si="264"/>
        <v>30</v>
      </c>
      <c r="DZ190" s="41">
        <f t="shared" si="265"/>
        <v>0</v>
      </c>
      <c r="EA190" s="41">
        <f t="shared" si="266"/>
        <v>0</v>
      </c>
      <c r="EB190" s="41">
        <f t="shared" si="267"/>
        <v>0</v>
      </c>
      <c r="EC190" s="41">
        <f t="shared" si="268"/>
        <v>0</v>
      </c>
      <c r="ED190" s="180">
        <f t="shared" si="269"/>
        <v>0</v>
      </c>
      <c r="EE190" s="27">
        <v>0</v>
      </c>
      <c r="EF190" s="27"/>
      <c r="EG190" s="324">
        <f>SUMIF('Rekapitulasi Juni'!$D$608:$D$786,APS!$B190,'Rekapitulasi Juni'!$E$608:$E$786)</f>
        <v>30</v>
      </c>
      <c r="EH190" s="324">
        <f>SUMIF('Rekapitulasi Juni'!$D$608:$D$786,APS!$B190,'Rekapitulasi Juni'!$F$608:$F$786)</f>
        <v>30</v>
      </c>
      <c r="EI190" s="27"/>
      <c r="EJ190" s="325">
        <f t="shared" si="270"/>
        <v>0</v>
      </c>
      <c r="EK190" s="325">
        <f t="shared" si="271"/>
        <v>100</v>
      </c>
      <c r="EL190" s="27"/>
      <c r="EM190" s="324">
        <f>SUMIF('Rekapitulasi Juni'!$U$608:$U$786,APS!$B190,'Rekapitulasi Juni'!$V$608:$V$786)</f>
        <v>0</v>
      </c>
      <c r="EN190" s="324">
        <f>SUMIF('Rekapitulasi Juni'!$U$608:$U$786,APS!$B190,'Rekapitulasi Juni'!$W$608:$W$786)</f>
        <v>0</v>
      </c>
      <c r="EO190" s="27"/>
      <c r="EP190" s="325">
        <f t="shared" si="272"/>
        <v>0</v>
      </c>
      <c r="EQ190" s="325">
        <f t="shared" si="273"/>
        <v>0</v>
      </c>
      <c r="ER190" s="27"/>
      <c r="ES190" s="324">
        <f>SUMIF('Rekapitulasi Juni'!$AL$608:$AL$786,APS!$B190,'Rekapitulasi Juni'!$AM$608:$AM$786)</f>
        <v>0</v>
      </c>
      <c r="ET190" s="324">
        <f>SUMIF('Rekapitulasi Juni'!$AL$608:$AL$786,APS!$B190,'Rekapitulasi Juni'!$AN$608:$AN$786)</f>
        <v>0</v>
      </c>
      <c r="EU190" s="27"/>
      <c r="EV190" s="325">
        <f t="shared" si="274"/>
        <v>0</v>
      </c>
      <c r="EW190" s="325">
        <f t="shared" si="275"/>
        <v>0</v>
      </c>
      <c r="EX190" s="27"/>
      <c r="EY190" s="324">
        <f>SUMIF('Rekapitulasi Juni'!$BA$608:$BA$786,APS!$B190,'Rekapitulasi Juni'!$BB$608:$BB$786)</f>
        <v>0</v>
      </c>
      <c r="EZ190" s="324">
        <f>SUMIF('Rekapitulasi Juni'!$BA$608:$BA$786,APS!$B190,'Rekapitulasi Juni'!$BC$608:$BC$786)</f>
        <v>0</v>
      </c>
      <c r="FA190" s="324">
        <f>SUMIF('Rekapitulasi Juni'!$BA$608:$BA$786,APS!$B190,'Rekapitulasi Juni'!$BF$608:$BF$786)</f>
        <v>0</v>
      </c>
      <c r="FB190" s="325">
        <f t="shared" si="276"/>
        <v>0</v>
      </c>
      <c r="FC190" s="325">
        <f t="shared" si="277"/>
        <v>0</v>
      </c>
      <c r="FD190" s="27"/>
      <c r="FE190" s="27"/>
      <c r="FF190" s="27"/>
      <c r="FG190" s="27"/>
      <c r="FH190" s="27"/>
      <c r="FI190" s="27"/>
      <c r="FJ190" s="41">
        <f t="shared" si="278"/>
        <v>0</v>
      </c>
      <c r="FK190" s="41">
        <f t="shared" si="279"/>
        <v>30</v>
      </c>
      <c r="FL190" s="41">
        <f t="shared" si="280"/>
        <v>30</v>
      </c>
      <c r="FM190" s="41">
        <f t="shared" si="281"/>
        <v>0</v>
      </c>
      <c r="FN190" s="41">
        <f t="shared" si="282"/>
        <v>30</v>
      </c>
      <c r="FO190" s="41">
        <f t="shared" si="283"/>
        <v>30</v>
      </c>
      <c r="FP190" s="180">
        <f t="shared" si="284"/>
        <v>0</v>
      </c>
      <c r="FQ190" s="27"/>
      <c r="FR190" s="27"/>
      <c r="FS190" s="324">
        <f>SUMIF('Rekapitulasi Juni'!$D$804:$D$984,APS!$B190,'Rekapitulasi Juni'!$E$804:$E$984)</f>
        <v>0</v>
      </c>
      <c r="FT190" s="324">
        <f>SUMIF('Rekapitulasi Juni'!$D$804:$D$984,APS!$B190,'Rekapitulasi Juni'!$F$804:$F$984)</f>
        <v>0</v>
      </c>
      <c r="FU190" s="27"/>
      <c r="FV190" s="325">
        <f t="shared" si="285"/>
        <v>0</v>
      </c>
      <c r="FW190" s="325">
        <f t="shared" si="286"/>
        <v>0</v>
      </c>
      <c r="FX190" s="27"/>
      <c r="FY190" s="324">
        <f>SUMIF('Rekapitulasi Juni'!$U$804:$U$984,APS!$B190,'Rekapitulasi Juni'!$V$804:$V$984)</f>
        <v>0</v>
      </c>
      <c r="FZ190" s="324">
        <f>SUMIF('Rekapitulasi Juni'!$U$804:$U$984,APS!$B190,'Rekapitulasi Juni'!$W$804:$W$984)</f>
        <v>0</v>
      </c>
      <c r="GA190" s="27"/>
      <c r="GB190" s="325">
        <f t="shared" si="287"/>
        <v>0</v>
      </c>
      <c r="GC190" s="325">
        <f t="shared" si="288"/>
        <v>0</v>
      </c>
      <c r="GD190" s="27"/>
      <c r="GE190" s="324">
        <f>SUMIF('Rekapitulasi Juni'!$AL$804:$AL$984,APS!$B190,'Rekapitulasi Juni'!$AM$804:$AM$984)</f>
        <v>0</v>
      </c>
      <c r="GF190" s="324">
        <f>SUMIF('Rekapitulasi Juni'!$AL$804:$AL$984,APS!$B190,'Rekapitulasi Juni'!$AN$804:$AN$984)</f>
        <v>0</v>
      </c>
      <c r="GG190" s="27"/>
      <c r="GH190" s="325">
        <f t="shared" si="213"/>
        <v>0</v>
      </c>
      <c r="GI190" s="325">
        <f t="shared" si="214"/>
        <v>0</v>
      </c>
      <c r="GJ190" s="27"/>
      <c r="GK190" s="27"/>
      <c r="GL190" s="41">
        <f t="shared" si="289"/>
        <v>0</v>
      </c>
      <c r="GM190" s="41">
        <f t="shared" si="290"/>
        <v>0</v>
      </c>
      <c r="GN190" s="41">
        <f t="shared" si="291"/>
        <v>0</v>
      </c>
      <c r="GO190" s="41">
        <f t="shared" si="292"/>
        <v>0</v>
      </c>
      <c r="GP190" s="41">
        <f t="shared" si="293"/>
        <v>0</v>
      </c>
      <c r="GQ190" s="41">
        <f t="shared" si="294"/>
        <v>0</v>
      </c>
      <c r="GR190" s="180">
        <f t="shared" si="295"/>
        <v>0</v>
      </c>
      <c r="GS190" s="41">
        <f t="shared" si="215"/>
        <v>30</v>
      </c>
      <c r="GT190" s="41">
        <f t="shared" si="216"/>
        <v>60</v>
      </c>
      <c r="GU190" s="41">
        <f t="shared" si="217"/>
        <v>30</v>
      </c>
      <c r="GV190" s="41">
        <f t="shared" si="218"/>
        <v>0</v>
      </c>
      <c r="GW190" s="41">
        <f t="shared" si="219"/>
        <v>30</v>
      </c>
      <c r="GX190" s="41">
        <f t="shared" si="220"/>
        <v>0</v>
      </c>
      <c r="GY190" s="180">
        <f t="shared" si="221"/>
        <v>100</v>
      </c>
      <c r="GZ190" s="41">
        <v>173</v>
      </c>
      <c r="HA190" s="32" t="s">
        <v>1310</v>
      </c>
      <c r="HB190" s="42">
        <f t="shared" si="299"/>
        <v>0</v>
      </c>
      <c r="HC190" s="44" t="s">
        <v>235</v>
      </c>
    </row>
    <row r="191" spans="1:211" ht="15" customHeight="1">
      <c r="A191" s="31" t="s">
        <v>392</v>
      </c>
      <c r="B191" s="32" t="s">
        <v>393</v>
      </c>
      <c r="C191" s="31" t="s">
        <v>373</v>
      </c>
      <c r="D191" s="31" t="s">
        <v>1259</v>
      </c>
      <c r="E191" s="31" t="s">
        <v>43</v>
      </c>
      <c r="F191" s="31" t="s">
        <v>152</v>
      </c>
      <c r="G191" s="33">
        <v>0</v>
      </c>
      <c r="H191" s="33">
        <v>0</v>
      </c>
      <c r="I191" s="33">
        <v>0</v>
      </c>
      <c r="J191" s="34">
        <f>IFERROR(VLOOKUP(A191,#REF!,3,0),0)</f>
        <v>0</v>
      </c>
      <c r="K191" s="34">
        <f t="shared" si="118"/>
        <v>0</v>
      </c>
      <c r="L191" s="34">
        <v>0</v>
      </c>
      <c r="M191" s="34">
        <v>0</v>
      </c>
      <c r="N191" s="35">
        <f t="shared" si="119"/>
        <v>0</v>
      </c>
      <c r="O191" s="35">
        <f t="shared" si="120"/>
        <v>0</v>
      </c>
      <c r="P191" s="36">
        <v>0</v>
      </c>
      <c r="Q191" s="36">
        <f t="shared" si="222"/>
        <v>0</v>
      </c>
      <c r="R191" s="36"/>
      <c r="S191" s="37">
        <f ca="1">SUMIF(ROP!$D$6:$H$65536,A191,ROP!$J$6:$J$65536)</f>
        <v>0</v>
      </c>
      <c r="T191" s="37">
        <f>SUMIF(HASIL!$B:$B,APS!$B191&amp;RIGHT(APS!T$9,2),HASIL!$I:$I)</f>
        <v>0</v>
      </c>
      <c r="U191" s="37">
        <f>SUMIF(HASIL!$B:$B,APS!$B191&amp;RIGHT(APS!U$9,2),HASIL!$I:$I)</f>
        <v>0</v>
      </c>
      <c r="V191" s="37">
        <f>SUMIF(HASIL!$B:$B,APS!$B191&amp;RIGHT(APS!V$9,2),HASIL!$I:$I)</f>
        <v>0</v>
      </c>
      <c r="W191" s="37">
        <f>SUMIF(HASIL!$B:$B,APS!$B191&amp;RIGHT(APS!W$9,2),HASIL!$I:$I)</f>
        <v>0</v>
      </c>
      <c r="X191" s="38">
        <f t="shared" si="121"/>
        <v>0</v>
      </c>
      <c r="Y191" s="38">
        <f t="shared" si="122"/>
        <v>0</v>
      </c>
      <c r="Z191" s="39">
        <f t="shared" si="297"/>
        <v>0</v>
      </c>
      <c r="AA191" s="39">
        <f t="shared" si="212"/>
        <v>0</v>
      </c>
      <c r="AB191" s="40">
        <f t="shared" si="298"/>
        <v>0</v>
      </c>
      <c r="AC191" s="27">
        <v>0</v>
      </c>
      <c r="AD191" s="27"/>
      <c r="AE191" s="27"/>
      <c r="AF191" s="27"/>
      <c r="AG191" s="27"/>
      <c r="AH191" s="27"/>
      <c r="AI191" s="324">
        <f>SUMIF('Rekapitulasi Juni'!$D$9:$D$192,APS!$B191,'Rekapitulasi Juni'!$E$9:$E$192)</f>
        <v>0</v>
      </c>
      <c r="AJ191" s="324">
        <f>SUMIF('Rekapitulasi Juni'!$D$9:$D$192,APS!$B191,'Rekapitulasi Juni'!$F$9:$F$192)</f>
        <v>0</v>
      </c>
      <c r="AK191" s="324">
        <f>SUMIF('Rekapitulasi Juni'!$D$9:$D$192,APS!$B191,'Rekapitulasi Juni'!$K$9:$K$192)</f>
        <v>0</v>
      </c>
      <c r="AL191" s="325">
        <f t="shared" si="223"/>
        <v>0</v>
      </c>
      <c r="AM191" s="325">
        <f t="shared" si="224"/>
        <v>0</v>
      </c>
      <c r="AN191" s="27"/>
      <c r="AO191" s="324">
        <f>SUMIF('Rekapitulasi Juni'!$U$9:$U$192,APS!$B191,'Rekapitulasi Juni'!$V$9:$V$192)</f>
        <v>0</v>
      </c>
      <c r="AP191" s="324">
        <f>SUMIF('Rekapitulasi Juni'!$U$9:$U$192,APS!$B191,'Rekapitulasi Juni'!$W$9:$W$192)</f>
        <v>0</v>
      </c>
      <c r="AQ191" s="27"/>
      <c r="AR191" s="325">
        <f t="shared" si="225"/>
        <v>0</v>
      </c>
      <c r="AS191" s="325">
        <f t="shared" si="226"/>
        <v>0</v>
      </c>
      <c r="AT191" s="27"/>
      <c r="AU191" s="324">
        <f>SUMIF('Rekapitulasi Juni'!$AL$9:$AL$192,APS!$B191,'Rekapitulasi Juni'!$AM$9:$AM$192)</f>
        <v>0</v>
      </c>
      <c r="AV191" s="324">
        <f>SUMIF('Rekapitulasi Juni'!$AL$9:$AL$192,APS!$B191,'Rekapitulasi Juni'!$AN$9:$AN$192)</f>
        <v>0</v>
      </c>
      <c r="AW191" s="27"/>
      <c r="AX191" s="325">
        <f t="shared" si="227"/>
        <v>0</v>
      </c>
      <c r="AY191" s="325">
        <f t="shared" si="228"/>
        <v>0</v>
      </c>
      <c r="AZ191" s="41">
        <f t="shared" si="229"/>
        <v>0</v>
      </c>
      <c r="BA191" s="41">
        <f t="shared" si="230"/>
        <v>0</v>
      </c>
      <c r="BB191" s="41">
        <f t="shared" si="231"/>
        <v>0</v>
      </c>
      <c r="BC191" s="41">
        <f t="shared" si="232"/>
        <v>0</v>
      </c>
      <c r="BD191" s="41">
        <f t="shared" si="233"/>
        <v>0</v>
      </c>
      <c r="BE191" s="41">
        <f t="shared" si="234"/>
        <v>0</v>
      </c>
      <c r="BF191" s="180">
        <f t="shared" si="235"/>
        <v>0</v>
      </c>
      <c r="BG191" s="27">
        <v>0</v>
      </c>
      <c r="BH191" s="27"/>
      <c r="BI191" s="324">
        <f>SUMIF('Rekapitulasi Juni'!$D$214:$D$393,APS!$B191,'Rekapitulasi Juni'!$E$214:$E$393)</f>
        <v>0</v>
      </c>
      <c r="BJ191" s="324">
        <f>SUMIF('Rekapitulasi Juni'!$D$214:$D$393,APS!$B191,'Rekapitulasi Juni'!$F$214:$F$393)</f>
        <v>0</v>
      </c>
      <c r="BK191" s="27"/>
      <c r="BL191" s="325">
        <f t="shared" si="236"/>
        <v>0</v>
      </c>
      <c r="BM191" s="325">
        <f t="shared" si="237"/>
        <v>0</v>
      </c>
      <c r="BN191" s="27"/>
      <c r="BO191" s="324">
        <f>SUMIF('Rekapitulasi Juni'!$U$214:$U$393,APS!$B191,'Rekapitulasi Juni'!$V$214:$V$393)</f>
        <v>0</v>
      </c>
      <c r="BP191" s="324">
        <f>SUMIF('Rekapitulasi Juni'!$U$214:$U$393,APS!$B191,'Rekapitulasi Juni'!$W$214:$W$393)</f>
        <v>0</v>
      </c>
      <c r="BQ191" s="27"/>
      <c r="BR191" s="325">
        <f t="shared" si="238"/>
        <v>0</v>
      </c>
      <c r="BS191" s="325">
        <f t="shared" si="239"/>
        <v>0</v>
      </c>
      <c r="BT191" s="27"/>
      <c r="BU191" s="324">
        <f>SUMIF('Rekapitulasi Juni'!$AL$214:$AL$393,APS!$B191,'Rekapitulasi Juni'!$AM$214:$AM$393)</f>
        <v>0</v>
      </c>
      <c r="BV191" s="324">
        <f>SUMIF('Rekapitulasi Juni'!$AL$214:$AL$393,APS!$B191,'Rekapitulasi Juni'!$AN$214:$AN$393)</f>
        <v>0</v>
      </c>
      <c r="BW191" s="27"/>
      <c r="BX191" s="325">
        <f t="shared" si="240"/>
        <v>0</v>
      </c>
      <c r="BY191" s="325">
        <f t="shared" si="241"/>
        <v>0</v>
      </c>
      <c r="BZ191" s="27"/>
      <c r="CA191" s="324">
        <f>SUMIF('Rekapitulasi Juni'!$BA$214:$BA$393,APS!$B191,'Rekapitulasi Juni'!$BB$214:$BB$393)</f>
        <v>0</v>
      </c>
      <c r="CB191" s="324">
        <f>SUMIF('Rekapitulasi Juni'!$BA$214:$BA$393,APS!$B191,'Rekapitulasi Juni'!$BC$214:$BC$393)</f>
        <v>0</v>
      </c>
      <c r="CC191" s="27"/>
      <c r="CD191" s="325">
        <f t="shared" si="242"/>
        <v>0</v>
      </c>
      <c r="CE191" s="325">
        <f t="shared" si="243"/>
        <v>0</v>
      </c>
      <c r="CF191" s="27"/>
      <c r="CG191" s="324">
        <f>SUMIF('Rekapitulasi Juni'!$BP$214:$BP$393,APS!$B191,'Rekapitulasi Juni'!$BQ$214:$BQ$393)</f>
        <v>0</v>
      </c>
      <c r="CH191" s="324">
        <f>SUMIF('Rekapitulasi Juni'!$BP$214:$BP$393,APS!$B191,'Rekapitulasi Juni'!$BR$214:$BR$393)</f>
        <v>0</v>
      </c>
      <c r="CI191" s="27"/>
      <c r="CJ191" s="325">
        <f t="shared" si="244"/>
        <v>0</v>
      </c>
      <c r="CK191" s="325">
        <f t="shared" si="245"/>
        <v>0</v>
      </c>
      <c r="CL191" s="41">
        <f t="shared" si="246"/>
        <v>0</v>
      </c>
      <c r="CM191" s="41">
        <f t="shared" si="247"/>
        <v>0</v>
      </c>
      <c r="CN191" s="41">
        <f t="shared" si="248"/>
        <v>0</v>
      </c>
      <c r="CO191" s="41">
        <f t="shared" si="249"/>
        <v>0</v>
      </c>
      <c r="CP191" s="41">
        <f t="shared" si="250"/>
        <v>0</v>
      </c>
      <c r="CQ191" s="41">
        <f t="shared" si="251"/>
        <v>0</v>
      </c>
      <c r="CR191" s="180">
        <f t="shared" si="252"/>
        <v>0</v>
      </c>
      <c r="CS191" s="27">
        <v>0</v>
      </c>
      <c r="CT191" s="27"/>
      <c r="CU191" s="324">
        <f>SUMIF('Rekapitulasi Juni'!$D$410:$D$588,APS!$B191,'Rekapitulasi Juni'!$E$410:$E$588)</f>
        <v>0</v>
      </c>
      <c r="CV191" s="324">
        <f>SUMIF('Rekapitulasi Juni'!$D$410:$D$588,APS!$B191,'Rekapitulasi Juni'!$F$410:$F$588)</f>
        <v>0</v>
      </c>
      <c r="CW191" s="27"/>
      <c r="CX191" s="325">
        <f t="shared" si="253"/>
        <v>0</v>
      </c>
      <c r="CY191" s="325">
        <f t="shared" si="254"/>
        <v>0</v>
      </c>
      <c r="CZ191" s="27"/>
      <c r="DA191" s="324">
        <f>SUMIF('Rekapitulasi Juni'!$U$410:$U$588,APS!$B191,'Rekapitulasi Juni'!$V$410:$V$588)</f>
        <v>0</v>
      </c>
      <c r="DB191" s="324">
        <f>SUMIF('Rekapitulasi Juni'!$U$410:$U$588,APS!$B191,'Rekapitulasi Juni'!$W$410:$W$588)</f>
        <v>0</v>
      </c>
      <c r="DC191" s="27"/>
      <c r="DD191" s="325">
        <f t="shared" si="255"/>
        <v>0</v>
      </c>
      <c r="DE191" s="325">
        <f t="shared" si="256"/>
        <v>0</v>
      </c>
      <c r="DF191" s="27"/>
      <c r="DG191" s="324">
        <f>SUMIF('Rekapitulasi Juni'!$AL$410:$AL$588,APS!$B191,'Rekapitulasi Juni'!$AM$410:$AM$588)</f>
        <v>0</v>
      </c>
      <c r="DH191" s="324">
        <f>SUMIF('Rekapitulasi Juni'!$AL$410:$AL$588,APS!$B191,'Rekapitulasi Juni'!$AN$410:$AN$588)</f>
        <v>0</v>
      </c>
      <c r="DI191" s="27"/>
      <c r="DJ191" s="325">
        <f t="shared" si="257"/>
        <v>0</v>
      </c>
      <c r="DK191" s="325">
        <f t="shared" si="258"/>
        <v>0</v>
      </c>
      <c r="DL191" s="27"/>
      <c r="DM191" s="324">
        <f>SUMIF('Rekapitulasi Juni'!$BA$410:$BA$588,APS!$B191,'Rekapitulasi Juni'!$BB$410:$BB$588)</f>
        <v>0</v>
      </c>
      <c r="DN191" s="324">
        <f>SUMIF('Rekapitulasi Juni'!$BA$410:$BA$588,APS!$B191,'Rekapitulasi Juni'!$BC$410:$BC$588)</f>
        <v>0</v>
      </c>
      <c r="DO191" s="324">
        <f>SUMIF('Rekapitulasi Juni'!$BA$410:$BA$588,APS!$B191,'Rekapitulasi Juni'!$BF$410:$BF$588)</f>
        <v>0</v>
      </c>
      <c r="DP191" s="325">
        <f t="shared" si="259"/>
        <v>0</v>
      </c>
      <c r="DQ191" s="325">
        <f t="shared" si="260"/>
        <v>0</v>
      </c>
      <c r="DR191" s="27"/>
      <c r="DS191" s="324">
        <f>SUMIF('Rekapitulasi Juni'!$BP$410:$BP$588,APS!$B191,'Rekapitulasi Juni'!$BQ$410:$BQ$588)</f>
        <v>0</v>
      </c>
      <c r="DT191" s="324">
        <f>SUMIF('Rekapitulasi Juni'!$BP$410:$BP$588,APS!$B191,'Rekapitulasi Juni'!$BR$410:$BR$588)</f>
        <v>0</v>
      </c>
      <c r="DU191" s="27"/>
      <c r="DV191" s="325">
        <f t="shared" si="261"/>
        <v>0</v>
      </c>
      <c r="DW191" s="325">
        <f t="shared" si="262"/>
        <v>0</v>
      </c>
      <c r="DX191" s="41">
        <f t="shared" si="263"/>
        <v>0</v>
      </c>
      <c r="DY191" s="41">
        <f t="shared" si="264"/>
        <v>0</v>
      </c>
      <c r="DZ191" s="41">
        <f t="shared" si="265"/>
        <v>0</v>
      </c>
      <c r="EA191" s="41">
        <f t="shared" si="266"/>
        <v>0</v>
      </c>
      <c r="EB191" s="41">
        <f t="shared" si="267"/>
        <v>0</v>
      </c>
      <c r="EC191" s="41">
        <f t="shared" si="268"/>
        <v>0</v>
      </c>
      <c r="ED191" s="180">
        <f t="shared" si="269"/>
        <v>0</v>
      </c>
      <c r="EE191" s="27">
        <v>0</v>
      </c>
      <c r="EF191" s="27"/>
      <c r="EG191" s="324">
        <f>SUMIF('Rekapitulasi Juni'!$D$608:$D$786,APS!$B191,'Rekapitulasi Juni'!$E$608:$E$786)</f>
        <v>0</v>
      </c>
      <c r="EH191" s="324">
        <f>SUMIF('Rekapitulasi Juni'!$D$608:$D$786,APS!$B191,'Rekapitulasi Juni'!$F$608:$F$786)</f>
        <v>0</v>
      </c>
      <c r="EI191" s="27"/>
      <c r="EJ191" s="325">
        <f t="shared" si="270"/>
        <v>0</v>
      </c>
      <c r="EK191" s="325">
        <f t="shared" si="271"/>
        <v>0</v>
      </c>
      <c r="EL191" s="27"/>
      <c r="EM191" s="324">
        <f>SUMIF('Rekapitulasi Juni'!$U$608:$U$786,APS!$B191,'Rekapitulasi Juni'!$V$608:$V$786)</f>
        <v>0</v>
      </c>
      <c r="EN191" s="324">
        <f>SUMIF('Rekapitulasi Juni'!$U$608:$U$786,APS!$B191,'Rekapitulasi Juni'!$W$608:$W$786)</f>
        <v>0</v>
      </c>
      <c r="EO191" s="27"/>
      <c r="EP191" s="325">
        <f t="shared" si="272"/>
        <v>0</v>
      </c>
      <c r="EQ191" s="325">
        <f t="shared" si="273"/>
        <v>0</v>
      </c>
      <c r="ER191" s="27"/>
      <c r="ES191" s="324">
        <f>SUMIF('Rekapitulasi Juni'!$AL$608:$AL$786,APS!$B191,'Rekapitulasi Juni'!$AM$608:$AM$786)</f>
        <v>0</v>
      </c>
      <c r="ET191" s="324">
        <f>SUMIF('Rekapitulasi Juni'!$AL$608:$AL$786,APS!$B191,'Rekapitulasi Juni'!$AN$608:$AN$786)</f>
        <v>0</v>
      </c>
      <c r="EU191" s="27"/>
      <c r="EV191" s="325">
        <f t="shared" si="274"/>
        <v>0</v>
      </c>
      <c r="EW191" s="325">
        <f t="shared" si="275"/>
        <v>0</v>
      </c>
      <c r="EX191" s="27"/>
      <c r="EY191" s="324">
        <f>SUMIF('Rekapitulasi Juni'!$BA$608:$BA$786,APS!$B191,'Rekapitulasi Juni'!$BB$608:$BB$786)</f>
        <v>0</v>
      </c>
      <c r="EZ191" s="324">
        <f>SUMIF('Rekapitulasi Juni'!$BA$608:$BA$786,APS!$B191,'Rekapitulasi Juni'!$BC$608:$BC$786)</f>
        <v>0</v>
      </c>
      <c r="FA191" s="324">
        <f>SUMIF('Rekapitulasi Juni'!$BA$608:$BA$786,APS!$B191,'Rekapitulasi Juni'!$BF$608:$BF$786)</f>
        <v>0</v>
      </c>
      <c r="FB191" s="325">
        <f t="shared" si="276"/>
        <v>0</v>
      </c>
      <c r="FC191" s="325">
        <f t="shared" si="277"/>
        <v>0</v>
      </c>
      <c r="FD191" s="27"/>
      <c r="FE191" s="27"/>
      <c r="FF191" s="27"/>
      <c r="FG191" s="27"/>
      <c r="FH191" s="27"/>
      <c r="FI191" s="27"/>
      <c r="FJ191" s="41">
        <f t="shared" si="278"/>
        <v>0</v>
      </c>
      <c r="FK191" s="41">
        <f t="shared" si="279"/>
        <v>0</v>
      </c>
      <c r="FL191" s="41">
        <f t="shared" si="280"/>
        <v>0</v>
      </c>
      <c r="FM191" s="41">
        <f t="shared" si="281"/>
        <v>0</v>
      </c>
      <c r="FN191" s="41">
        <f t="shared" si="282"/>
        <v>0</v>
      </c>
      <c r="FO191" s="41">
        <f t="shared" si="283"/>
        <v>0</v>
      </c>
      <c r="FP191" s="180">
        <f t="shared" si="284"/>
        <v>0</v>
      </c>
      <c r="FQ191" s="27"/>
      <c r="FR191" s="27"/>
      <c r="FS191" s="324">
        <f>SUMIF('Rekapitulasi Juni'!$D$804:$D$984,APS!$B191,'Rekapitulasi Juni'!$E$804:$E$984)</f>
        <v>0</v>
      </c>
      <c r="FT191" s="324">
        <f>SUMIF('Rekapitulasi Juni'!$D$804:$D$984,APS!$B191,'Rekapitulasi Juni'!$F$804:$F$984)</f>
        <v>0</v>
      </c>
      <c r="FU191" s="27"/>
      <c r="FV191" s="325">
        <f t="shared" si="285"/>
        <v>0</v>
      </c>
      <c r="FW191" s="325">
        <f t="shared" si="286"/>
        <v>0</v>
      </c>
      <c r="FX191" s="27"/>
      <c r="FY191" s="324">
        <f>SUMIF('Rekapitulasi Juni'!$U$804:$U$984,APS!$B191,'Rekapitulasi Juni'!$V$804:$V$984)</f>
        <v>0</v>
      </c>
      <c r="FZ191" s="324">
        <f>SUMIF('Rekapitulasi Juni'!$U$804:$U$984,APS!$B191,'Rekapitulasi Juni'!$W$804:$W$984)</f>
        <v>0</v>
      </c>
      <c r="GA191" s="27"/>
      <c r="GB191" s="325">
        <f t="shared" si="287"/>
        <v>0</v>
      </c>
      <c r="GC191" s="325">
        <f t="shared" si="288"/>
        <v>0</v>
      </c>
      <c r="GD191" s="27"/>
      <c r="GE191" s="324">
        <f>SUMIF('Rekapitulasi Juni'!$AL$804:$AL$984,APS!$B191,'Rekapitulasi Juni'!$AM$804:$AM$984)</f>
        <v>0</v>
      </c>
      <c r="GF191" s="324">
        <f>SUMIF('Rekapitulasi Juni'!$AL$804:$AL$984,APS!$B191,'Rekapitulasi Juni'!$AN$804:$AN$984)</f>
        <v>0</v>
      </c>
      <c r="GG191" s="27"/>
      <c r="GH191" s="325">
        <f t="shared" si="213"/>
        <v>0</v>
      </c>
      <c r="GI191" s="325">
        <f t="shared" si="214"/>
        <v>0</v>
      </c>
      <c r="GJ191" s="27"/>
      <c r="GK191" s="27"/>
      <c r="GL191" s="41">
        <f t="shared" si="289"/>
        <v>0</v>
      </c>
      <c r="GM191" s="41">
        <f t="shared" si="290"/>
        <v>0</v>
      </c>
      <c r="GN191" s="41">
        <f t="shared" si="291"/>
        <v>0</v>
      </c>
      <c r="GO191" s="41">
        <f t="shared" si="292"/>
        <v>0</v>
      </c>
      <c r="GP191" s="41">
        <f t="shared" si="293"/>
        <v>0</v>
      </c>
      <c r="GQ191" s="41">
        <f t="shared" si="294"/>
        <v>0</v>
      </c>
      <c r="GR191" s="180">
        <f t="shared" si="295"/>
        <v>0</v>
      </c>
      <c r="GS191" s="41">
        <f t="shared" si="215"/>
        <v>0</v>
      </c>
      <c r="GT191" s="41">
        <f t="shared" si="216"/>
        <v>0</v>
      </c>
      <c r="GU191" s="41">
        <f t="shared" si="217"/>
        <v>0</v>
      </c>
      <c r="GV191" s="41">
        <f t="shared" si="218"/>
        <v>0</v>
      </c>
      <c r="GW191" s="41">
        <f t="shared" si="219"/>
        <v>0</v>
      </c>
      <c r="GX191" s="41">
        <f t="shared" si="220"/>
        <v>0</v>
      </c>
      <c r="GY191" s="180">
        <f t="shared" si="221"/>
        <v>0</v>
      </c>
      <c r="GZ191" s="41">
        <v>174</v>
      </c>
      <c r="HA191" s="32"/>
      <c r="HB191" s="42">
        <f t="shared" si="299"/>
        <v>0</v>
      </c>
      <c r="HC191" s="44"/>
    </row>
    <row r="192" spans="1:211" ht="15" customHeight="1">
      <c r="A192" s="31" t="s">
        <v>394</v>
      </c>
      <c r="B192" s="32" t="s">
        <v>395</v>
      </c>
      <c r="C192" s="31" t="s">
        <v>373</v>
      </c>
      <c r="D192" s="31" t="s">
        <v>1259</v>
      </c>
      <c r="E192" s="31" t="s">
        <v>43</v>
      </c>
      <c r="F192" s="31" t="s">
        <v>152</v>
      </c>
      <c r="G192" s="33">
        <v>24</v>
      </c>
      <c r="H192" s="33">
        <v>0</v>
      </c>
      <c r="I192" s="33">
        <v>0</v>
      </c>
      <c r="J192" s="34">
        <f>IFERROR(VLOOKUP(A192,#REF!,3,0),0)</f>
        <v>0</v>
      </c>
      <c r="K192" s="34">
        <f t="shared" si="118"/>
        <v>0</v>
      </c>
      <c r="L192" s="34">
        <v>0</v>
      </c>
      <c r="M192" s="34">
        <v>0</v>
      </c>
      <c r="N192" s="35">
        <f t="shared" si="119"/>
        <v>24</v>
      </c>
      <c r="O192" s="35">
        <f t="shared" si="120"/>
        <v>24</v>
      </c>
      <c r="P192" s="36">
        <v>0</v>
      </c>
      <c r="Q192" s="36">
        <f t="shared" si="222"/>
        <v>24</v>
      </c>
      <c r="R192" s="36">
        <v>24</v>
      </c>
      <c r="S192" s="37">
        <f ca="1">SUMIF(ROP!$D$6:$H$65536,A192,ROP!$J$6:$J$65536)</f>
        <v>0</v>
      </c>
      <c r="T192" s="37">
        <f>SUMIF(HASIL!$B:$B,APS!$B192&amp;RIGHT(APS!T$9,2),HASIL!$I:$I)</f>
        <v>0</v>
      </c>
      <c r="U192" s="37">
        <f>SUMIF(HASIL!$B:$B,APS!$B192&amp;RIGHT(APS!U$9,2),HASIL!$I:$I)</f>
        <v>0</v>
      </c>
      <c r="V192" s="37">
        <f>SUMIF(HASIL!$B:$B,APS!$B192&amp;RIGHT(APS!V$9,2),HASIL!$I:$I)</f>
        <v>0</v>
      </c>
      <c r="W192" s="37">
        <f>SUMIF(HASIL!$B:$B,APS!$B192&amp;RIGHT(APS!W$9,2),HASIL!$I:$I)</f>
        <v>0</v>
      </c>
      <c r="X192" s="38">
        <f t="shared" si="121"/>
        <v>0</v>
      </c>
      <c r="Y192" s="38">
        <f t="shared" si="122"/>
        <v>-24</v>
      </c>
      <c r="Z192" s="39">
        <f t="shared" si="297"/>
        <v>0</v>
      </c>
      <c r="AA192" s="39">
        <f t="shared" si="212"/>
        <v>24</v>
      </c>
      <c r="AB192" s="40">
        <f t="shared" si="298"/>
        <v>0</v>
      </c>
      <c r="AC192" s="27">
        <v>0</v>
      </c>
      <c r="AD192" s="27"/>
      <c r="AE192" s="27"/>
      <c r="AF192" s="27"/>
      <c r="AG192" s="27"/>
      <c r="AH192" s="27"/>
      <c r="AI192" s="324">
        <f>SUMIF('Rekapitulasi Juni'!$D$9:$D$192,APS!$B192,'Rekapitulasi Juni'!$E$9:$E$192)</f>
        <v>0</v>
      </c>
      <c r="AJ192" s="324">
        <f>SUMIF('Rekapitulasi Juni'!$D$9:$D$192,APS!$B192,'Rekapitulasi Juni'!$F$9:$F$192)</f>
        <v>0</v>
      </c>
      <c r="AK192" s="324">
        <f>SUMIF('Rekapitulasi Juni'!$D$9:$D$192,APS!$B192,'Rekapitulasi Juni'!$K$9:$K$192)</f>
        <v>0</v>
      </c>
      <c r="AL192" s="325">
        <f t="shared" si="223"/>
        <v>0</v>
      </c>
      <c r="AM192" s="325">
        <f t="shared" si="224"/>
        <v>0</v>
      </c>
      <c r="AN192" s="27"/>
      <c r="AO192" s="324">
        <f>SUMIF('Rekapitulasi Juni'!$U$9:$U$192,APS!$B192,'Rekapitulasi Juni'!$V$9:$V$192)</f>
        <v>0</v>
      </c>
      <c r="AP192" s="324">
        <f>SUMIF('Rekapitulasi Juni'!$U$9:$U$192,APS!$B192,'Rekapitulasi Juni'!$W$9:$W$192)</f>
        <v>0</v>
      </c>
      <c r="AQ192" s="27"/>
      <c r="AR192" s="325">
        <f t="shared" si="225"/>
        <v>0</v>
      </c>
      <c r="AS192" s="325">
        <f t="shared" si="226"/>
        <v>0</v>
      </c>
      <c r="AT192" s="27"/>
      <c r="AU192" s="324">
        <f>SUMIF('Rekapitulasi Juni'!$AL$9:$AL$192,APS!$B192,'Rekapitulasi Juni'!$AM$9:$AM$192)</f>
        <v>0</v>
      </c>
      <c r="AV192" s="324">
        <f>SUMIF('Rekapitulasi Juni'!$AL$9:$AL$192,APS!$B192,'Rekapitulasi Juni'!$AN$9:$AN$192)</f>
        <v>0</v>
      </c>
      <c r="AW192" s="27"/>
      <c r="AX192" s="325">
        <f t="shared" si="227"/>
        <v>0</v>
      </c>
      <c r="AY192" s="325">
        <f t="shared" si="228"/>
        <v>0</v>
      </c>
      <c r="AZ192" s="41">
        <f t="shared" si="229"/>
        <v>0</v>
      </c>
      <c r="BA192" s="41">
        <f t="shared" si="230"/>
        <v>0</v>
      </c>
      <c r="BB192" s="41">
        <f t="shared" si="231"/>
        <v>0</v>
      </c>
      <c r="BC192" s="41">
        <f t="shared" si="232"/>
        <v>0</v>
      </c>
      <c r="BD192" s="41">
        <f t="shared" si="233"/>
        <v>0</v>
      </c>
      <c r="BE192" s="41">
        <f t="shared" si="234"/>
        <v>0</v>
      </c>
      <c r="BF192" s="180">
        <f t="shared" si="235"/>
        <v>0</v>
      </c>
      <c r="BG192" s="27">
        <v>0</v>
      </c>
      <c r="BH192" s="27"/>
      <c r="BI192" s="324">
        <f>SUMIF('Rekapitulasi Juni'!$D$214:$D$393,APS!$B192,'Rekapitulasi Juni'!$E$214:$E$393)</f>
        <v>0</v>
      </c>
      <c r="BJ192" s="324">
        <f>SUMIF('Rekapitulasi Juni'!$D$214:$D$393,APS!$B192,'Rekapitulasi Juni'!$F$214:$F$393)</f>
        <v>0</v>
      </c>
      <c r="BK192" s="27"/>
      <c r="BL192" s="325">
        <f t="shared" si="236"/>
        <v>0</v>
      </c>
      <c r="BM192" s="325">
        <f t="shared" si="237"/>
        <v>0</v>
      </c>
      <c r="BN192" s="27"/>
      <c r="BO192" s="324">
        <f>SUMIF('Rekapitulasi Juni'!$U$214:$U$393,APS!$B192,'Rekapitulasi Juni'!$V$214:$V$393)</f>
        <v>0</v>
      </c>
      <c r="BP192" s="324">
        <f>SUMIF('Rekapitulasi Juni'!$U$214:$U$393,APS!$B192,'Rekapitulasi Juni'!$W$214:$W$393)</f>
        <v>0</v>
      </c>
      <c r="BQ192" s="27"/>
      <c r="BR192" s="325">
        <f t="shared" si="238"/>
        <v>0</v>
      </c>
      <c r="BS192" s="325">
        <f t="shared" si="239"/>
        <v>0</v>
      </c>
      <c r="BT192" s="27"/>
      <c r="BU192" s="324">
        <f>SUMIF('Rekapitulasi Juni'!$AL$214:$AL$393,APS!$B192,'Rekapitulasi Juni'!$AM$214:$AM$393)</f>
        <v>0</v>
      </c>
      <c r="BV192" s="324">
        <f>SUMIF('Rekapitulasi Juni'!$AL$214:$AL$393,APS!$B192,'Rekapitulasi Juni'!$AN$214:$AN$393)</f>
        <v>0</v>
      </c>
      <c r="BW192" s="27"/>
      <c r="BX192" s="325">
        <f t="shared" si="240"/>
        <v>0</v>
      </c>
      <c r="BY192" s="325">
        <f t="shared" si="241"/>
        <v>0</v>
      </c>
      <c r="BZ192" s="27">
        <v>24</v>
      </c>
      <c r="CA192" s="324">
        <f>SUMIF('Rekapitulasi Juni'!$BA$214:$BA$393,APS!$B192,'Rekapitulasi Juni'!$BB$214:$BB$393)</f>
        <v>0</v>
      </c>
      <c r="CB192" s="324">
        <f>SUMIF('Rekapitulasi Juni'!$BA$214:$BA$393,APS!$B192,'Rekapitulasi Juni'!$BC$214:$BC$393)</f>
        <v>0</v>
      </c>
      <c r="CC192" s="27"/>
      <c r="CD192" s="325">
        <f t="shared" si="242"/>
        <v>0</v>
      </c>
      <c r="CE192" s="325">
        <f t="shared" si="243"/>
        <v>0</v>
      </c>
      <c r="CF192" s="27"/>
      <c r="CG192" s="324">
        <f>SUMIF('Rekapitulasi Juni'!$BP$214:$BP$393,APS!$B192,'Rekapitulasi Juni'!$BQ$214:$BQ$393)</f>
        <v>0</v>
      </c>
      <c r="CH192" s="324">
        <f>SUMIF('Rekapitulasi Juni'!$BP$214:$BP$393,APS!$B192,'Rekapitulasi Juni'!$BR$214:$BR$393)</f>
        <v>0</v>
      </c>
      <c r="CI192" s="27"/>
      <c r="CJ192" s="325">
        <f t="shared" si="244"/>
        <v>0</v>
      </c>
      <c r="CK192" s="325">
        <f t="shared" si="245"/>
        <v>0</v>
      </c>
      <c r="CL192" s="41">
        <f t="shared" si="246"/>
        <v>24</v>
      </c>
      <c r="CM192" s="41">
        <f t="shared" si="247"/>
        <v>0</v>
      </c>
      <c r="CN192" s="41">
        <f t="shared" si="248"/>
        <v>0</v>
      </c>
      <c r="CO192" s="41">
        <f t="shared" si="249"/>
        <v>0</v>
      </c>
      <c r="CP192" s="41">
        <f t="shared" si="250"/>
        <v>0</v>
      </c>
      <c r="CQ192" s="41">
        <f t="shared" si="251"/>
        <v>-24</v>
      </c>
      <c r="CR192" s="180">
        <f t="shared" si="252"/>
        <v>0</v>
      </c>
      <c r="CS192" s="27">
        <v>0</v>
      </c>
      <c r="CT192" s="27"/>
      <c r="CU192" s="324">
        <f>SUMIF('Rekapitulasi Juni'!$D$410:$D$588,APS!$B192,'Rekapitulasi Juni'!$E$410:$E$588)</f>
        <v>0</v>
      </c>
      <c r="CV192" s="324">
        <f>SUMIF('Rekapitulasi Juni'!$D$410:$D$588,APS!$B192,'Rekapitulasi Juni'!$F$410:$F$588)</f>
        <v>0</v>
      </c>
      <c r="CW192" s="27"/>
      <c r="CX192" s="325">
        <f t="shared" si="253"/>
        <v>0</v>
      </c>
      <c r="CY192" s="325">
        <f t="shared" si="254"/>
        <v>0</v>
      </c>
      <c r="CZ192" s="27"/>
      <c r="DA192" s="324">
        <f>SUMIF('Rekapitulasi Juni'!$U$410:$U$588,APS!$B192,'Rekapitulasi Juni'!$V$410:$V$588)</f>
        <v>0</v>
      </c>
      <c r="DB192" s="324">
        <f>SUMIF('Rekapitulasi Juni'!$U$410:$U$588,APS!$B192,'Rekapitulasi Juni'!$W$410:$W$588)</f>
        <v>0</v>
      </c>
      <c r="DC192" s="27"/>
      <c r="DD192" s="325">
        <f t="shared" si="255"/>
        <v>0</v>
      </c>
      <c r="DE192" s="325">
        <f t="shared" si="256"/>
        <v>0</v>
      </c>
      <c r="DF192" s="27"/>
      <c r="DG192" s="324">
        <f>SUMIF('Rekapitulasi Juni'!$AL$410:$AL$588,APS!$B192,'Rekapitulasi Juni'!$AM$410:$AM$588)</f>
        <v>0</v>
      </c>
      <c r="DH192" s="324">
        <f>SUMIF('Rekapitulasi Juni'!$AL$410:$AL$588,APS!$B192,'Rekapitulasi Juni'!$AN$410:$AN$588)</f>
        <v>0</v>
      </c>
      <c r="DI192" s="27"/>
      <c r="DJ192" s="325">
        <f t="shared" si="257"/>
        <v>0</v>
      </c>
      <c r="DK192" s="325">
        <f t="shared" si="258"/>
        <v>0</v>
      </c>
      <c r="DL192" s="27"/>
      <c r="DM192" s="324">
        <f>SUMIF('Rekapitulasi Juni'!$BA$410:$BA$588,APS!$B192,'Rekapitulasi Juni'!$BB$410:$BB$588)</f>
        <v>0</v>
      </c>
      <c r="DN192" s="324">
        <f>SUMIF('Rekapitulasi Juni'!$BA$410:$BA$588,APS!$B192,'Rekapitulasi Juni'!$BC$410:$BC$588)</f>
        <v>0</v>
      </c>
      <c r="DO192" s="324">
        <f>SUMIF('Rekapitulasi Juni'!$BA$410:$BA$588,APS!$B192,'Rekapitulasi Juni'!$BF$410:$BF$588)</f>
        <v>0</v>
      </c>
      <c r="DP192" s="325">
        <f t="shared" si="259"/>
        <v>0</v>
      </c>
      <c r="DQ192" s="325">
        <f t="shared" si="260"/>
        <v>0</v>
      </c>
      <c r="DR192" s="27"/>
      <c r="DS192" s="324">
        <f>SUMIF('Rekapitulasi Juni'!$BP$410:$BP$588,APS!$B192,'Rekapitulasi Juni'!$BQ$410:$BQ$588)</f>
        <v>0</v>
      </c>
      <c r="DT192" s="324">
        <f>SUMIF('Rekapitulasi Juni'!$BP$410:$BP$588,APS!$B192,'Rekapitulasi Juni'!$BR$410:$BR$588)</f>
        <v>0</v>
      </c>
      <c r="DU192" s="27"/>
      <c r="DV192" s="325">
        <f t="shared" si="261"/>
        <v>0</v>
      </c>
      <c r="DW192" s="325">
        <f t="shared" si="262"/>
        <v>0</v>
      </c>
      <c r="DX192" s="41">
        <f t="shared" si="263"/>
        <v>0</v>
      </c>
      <c r="DY192" s="41">
        <f t="shared" si="264"/>
        <v>0</v>
      </c>
      <c r="DZ192" s="41">
        <f t="shared" si="265"/>
        <v>0</v>
      </c>
      <c r="EA192" s="41">
        <f t="shared" si="266"/>
        <v>0</v>
      </c>
      <c r="EB192" s="41">
        <f t="shared" si="267"/>
        <v>0</v>
      </c>
      <c r="EC192" s="41">
        <f t="shared" si="268"/>
        <v>0</v>
      </c>
      <c r="ED192" s="180">
        <f t="shared" si="269"/>
        <v>0</v>
      </c>
      <c r="EE192" s="27">
        <v>0</v>
      </c>
      <c r="EF192" s="27"/>
      <c r="EG192" s="324">
        <f>SUMIF('Rekapitulasi Juni'!$D$608:$D$786,APS!$B192,'Rekapitulasi Juni'!$E$608:$E$786)</f>
        <v>0</v>
      </c>
      <c r="EH192" s="324">
        <f>SUMIF('Rekapitulasi Juni'!$D$608:$D$786,APS!$B192,'Rekapitulasi Juni'!$F$608:$F$786)</f>
        <v>0</v>
      </c>
      <c r="EI192" s="27"/>
      <c r="EJ192" s="325">
        <f t="shared" si="270"/>
        <v>0</v>
      </c>
      <c r="EK192" s="325">
        <f t="shared" si="271"/>
        <v>0</v>
      </c>
      <c r="EL192" s="27"/>
      <c r="EM192" s="324">
        <f>SUMIF('Rekapitulasi Juni'!$U$608:$U$786,APS!$B192,'Rekapitulasi Juni'!$V$608:$V$786)</f>
        <v>0</v>
      </c>
      <c r="EN192" s="324">
        <f>SUMIF('Rekapitulasi Juni'!$U$608:$U$786,APS!$B192,'Rekapitulasi Juni'!$W$608:$W$786)</f>
        <v>0</v>
      </c>
      <c r="EO192" s="27"/>
      <c r="EP192" s="325">
        <f t="shared" si="272"/>
        <v>0</v>
      </c>
      <c r="EQ192" s="325">
        <f t="shared" si="273"/>
        <v>0</v>
      </c>
      <c r="ER192" s="27"/>
      <c r="ES192" s="324">
        <f>SUMIF('Rekapitulasi Juni'!$AL$608:$AL$786,APS!$B192,'Rekapitulasi Juni'!$AM$608:$AM$786)</f>
        <v>0</v>
      </c>
      <c r="ET192" s="324">
        <f>SUMIF('Rekapitulasi Juni'!$AL$608:$AL$786,APS!$B192,'Rekapitulasi Juni'!$AN$608:$AN$786)</f>
        <v>0</v>
      </c>
      <c r="EU192" s="27"/>
      <c r="EV192" s="325">
        <f t="shared" si="274"/>
        <v>0</v>
      </c>
      <c r="EW192" s="325">
        <f t="shared" si="275"/>
        <v>0</v>
      </c>
      <c r="EX192" s="27"/>
      <c r="EY192" s="324">
        <f>SUMIF('Rekapitulasi Juni'!$BA$608:$BA$786,APS!$B192,'Rekapitulasi Juni'!$BB$608:$BB$786)</f>
        <v>0</v>
      </c>
      <c r="EZ192" s="324">
        <f>SUMIF('Rekapitulasi Juni'!$BA$608:$BA$786,APS!$B192,'Rekapitulasi Juni'!$BC$608:$BC$786)</f>
        <v>0</v>
      </c>
      <c r="FA192" s="324">
        <f>SUMIF('Rekapitulasi Juni'!$BA$608:$BA$786,APS!$B192,'Rekapitulasi Juni'!$BF$608:$BF$786)</f>
        <v>0</v>
      </c>
      <c r="FB192" s="325">
        <f t="shared" si="276"/>
        <v>0</v>
      </c>
      <c r="FC192" s="325">
        <f t="shared" si="277"/>
        <v>0</v>
      </c>
      <c r="FD192" s="27"/>
      <c r="FE192" s="27"/>
      <c r="FF192" s="27"/>
      <c r="FG192" s="27"/>
      <c r="FH192" s="27"/>
      <c r="FI192" s="27"/>
      <c r="FJ192" s="41">
        <f t="shared" si="278"/>
        <v>0</v>
      </c>
      <c r="FK192" s="41">
        <f t="shared" si="279"/>
        <v>0</v>
      </c>
      <c r="FL192" s="41">
        <f t="shared" si="280"/>
        <v>0</v>
      </c>
      <c r="FM192" s="41">
        <f t="shared" si="281"/>
        <v>0</v>
      </c>
      <c r="FN192" s="41">
        <f t="shared" si="282"/>
        <v>0</v>
      </c>
      <c r="FO192" s="41">
        <f t="shared" si="283"/>
        <v>0</v>
      </c>
      <c r="FP192" s="180">
        <f t="shared" si="284"/>
        <v>0</v>
      </c>
      <c r="FQ192" s="27"/>
      <c r="FR192" s="27"/>
      <c r="FS192" s="324">
        <f>SUMIF('Rekapitulasi Juni'!$D$804:$D$984,APS!$B192,'Rekapitulasi Juni'!$E$804:$E$984)</f>
        <v>0</v>
      </c>
      <c r="FT192" s="324">
        <f>SUMIF('Rekapitulasi Juni'!$D$804:$D$984,APS!$B192,'Rekapitulasi Juni'!$F$804:$F$984)</f>
        <v>0</v>
      </c>
      <c r="FU192" s="27"/>
      <c r="FV192" s="325">
        <f t="shared" si="285"/>
        <v>0</v>
      </c>
      <c r="FW192" s="325">
        <f t="shared" si="286"/>
        <v>0</v>
      </c>
      <c r="FX192" s="27"/>
      <c r="FY192" s="324">
        <f>SUMIF('Rekapitulasi Juni'!$U$804:$U$984,APS!$B192,'Rekapitulasi Juni'!$V$804:$V$984)</f>
        <v>16</v>
      </c>
      <c r="FZ192" s="324">
        <f>SUMIF('Rekapitulasi Juni'!$U$804:$U$984,APS!$B192,'Rekapitulasi Juni'!$W$804:$W$984)</f>
        <v>12</v>
      </c>
      <c r="GA192" s="27"/>
      <c r="GB192" s="325">
        <f t="shared" si="287"/>
        <v>0</v>
      </c>
      <c r="GC192" s="325">
        <f t="shared" si="288"/>
        <v>75</v>
      </c>
      <c r="GD192" s="27"/>
      <c r="GE192" s="324">
        <f>SUMIF('Rekapitulasi Juni'!$AL$804:$AL$984,APS!$B192,'Rekapitulasi Juni'!$AM$804:$AM$984)</f>
        <v>0</v>
      </c>
      <c r="GF192" s="324">
        <f>SUMIF('Rekapitulasi Juni'!$AL$804:$AL$984,APS!$B192,'Rekapitulasi Juni'!$AN$804:$AN$984)</f>
        <v>4</v>
      </c>
      <c r="GG192" s="27"/>
      <c r="GH192" s="325">
        <f t="shared" si="213"/>
        <v>0</v>
      </c>
      <c r="GI192" s="325">
        <f t="shared" si="214"/>
        <v>0</v>
      </c>
      <c r="GJ192" s="27"/>
      <c r="GK192" s="27"/>
      <c r="GL192" s="41">
        <f t="shared" si="289"/>
        <v>0</v>
      </c>
      <c r="GM192" s="41">
        <f t="shared" si="290"/>
        <v>16</v>
      </c>
      <c r="GN192" s="41">
        <f t="shared" si="291"/>
        <v>16</v>
      </c>
      <c r="GO192" s="41">
        <f t="shared" si="292"/>
        <v>0</v>
      </c>
      <c r="GP192" s="41">
        <f t="shared" si="293"/>
        <v>16</v>
      </c>
      <c r="GQ192" s="41">
        <f t="shared" si="294"/>
        <v>16</v>
      </c>
      <c r="GR192" s="180">
        <f t="shared" si="295"/>
        <v>0</v>
      </c>
      <c r="GS192" s="41">
        <f t="shared" si="215"/>
        <v>24</v>
      </c>
      <c r="GT192" s="41">
        <f t="shared" si="216"/>
        <v>16</v>
      </c>
      <c r="GU192" s="41">
        <f t="shared" si="217"/>
        <v>16</v>
      </c>
      <c r="GV192" s="41">
        <f t="shared" si="218"/>
        <v>0</v>
      </c>
      <c r="GW192" s="41">
        <f t="shared" si="219"/>
        <v>16</v>
      </c>
      <c r="GX192" s="41">
        <f t="shared" si="220"/>
        <v>-8</v>
      </c>
      <c r="GY192" s="180">
        <f t="shared" si="221"/>
        <v>66.666666666666657</v>
      </c>
      <c r="GZ192" s="41">
        <v>175</v>
      </c>
      <c r="HA192" s="32"/>
      <c r="HB192" s="42">
        <f t="shared" si="299"/>
        <v>-24</v>
      </c>
      <c r="HC192" s="44"/>
    </row>
    <row r="193" spans="1:211" ht="15" hidden="1" customHeight="1">
      <c r="A193" s="31" t="s">
        <v>396</v>
      </c>
      <c r="B193" s="32" t="s">
        <v>397</v>
      </c>
      <c r="C193" s="31" t="s">
        <v>373</v>
      </c>
      <c r="D193" s="31" t="s">
        <v>1259</v>
      </c>
      <c r="E193" s="31" t="s">
        <v>43</v>
      </c>
      <c r="F193" s="31" t="s">
        <v>152</v>
      </c>
      <c r="G193" s="33">
        <v>0</v>
      </c>
      <c r="H193" s="33">
        <v>0</v>
      </c>
      <c r="I193" s="33">
        <v>0</v>
      </c>
      <c r="J193" s="34">
        <f>IFERROR(VLOOKUP(A193,#REF!,3,0),0)</f>
        <v>0</v>
      </c>
      <c r="K193" s="34">
        <f t="shared" si="118"/>
        <v>0</v>
      </c>
      <c r="L193" s="34">
        <v>0</v>
      </c>
      <c r="M193" s="34">
        <v>0</v>
      </c>
      <c r="N193" s="35">
        <f t="shared" si="119"/>
        <v>0</v>
      </c>
      <c r="O193" s="35">
        <f t="shared" si="120"/>
        <v>0</v>
      </c>
      <c r="P193" s="36">
        <v>0</v>
      </c>
      <c r="Q193" s="36">
        <f t="shared" si="222"/>
        <v>0</v>
      </c>
      <c r="R193" s="36"/>
      <c r="S193" s="37">
        <f ca="1">SUMIF(ROP!$D$6:$H$65536,A193,ROP!$J$6:$J$65536)</f>
        <v>0</v>
      </c>
      <c r="T193" s="37">
        <f>SUMIF(HASIL!$B:$B,APS!$B193&amp;RIGHT(APS!T$9,2),HASIL!$I:$I)</f>
        <v>0</v>
      </c>
      <c r="U193" s="37">
        <f>SUMIF(HASIL!$B:$B,APS!$B193&amp;RIGHT(APS!U$9,2),HASIL!$I:$I)</f>
        <v>0</v>
      </c>
      <c r="V193" s="37">
        <f>SUMIF(HASIL!$B:$B,APS!$B193&amp;RIGHT(APS!V$9,2),HASIL!$I:$I)</f>
        <v>0</v>
      </c>
      <c r="W193" s="37">
        <f>SUMIF(HASIL!$B:$B,APS!$B193&amp;RIGHT(APS!W$9,2),HASIL!$I:$I)</f>
        <v>0</v>
      </c>
      <c r="X193" s="38">
        <f t="shared" si="121"/>
        <v>0</v>
      </c>
      <c r="Y193" s="38">
        <f t="shared" si="122"/>
        <v>0</v>
      </c>
      <c r="Z193" s="39">
        <f t="shared" si="297"/>
        <v>0</v>
      </c>
      <c r="AA193" s="39">
        <f t="shared" si="212"/>
        <v>0</v>
      </c>
      <c r="AB193" s="40">
        <f t="shared" si="298"/>
        <v>0</v>
      </c>
      <c r="AC193" s="27">
        <v>0</v>
      </c>
      <c r="AD193" s="27"/>
      <c r="AE193" s="27"/>
      <c r="AF193" s="27"/>
      <c r="AG193" s="27"/>
      <c r="AH193" s="27"/>
      <c r="AI193" s="324">
        <f>SUMIF('Rekapitulasi Juni'!$D$9:$D$192,APS!$B193,'Rekapitulasi Juni'!$E$9:$E$192)</f>
        <v>0</v>
      </c>
      <c r="AJ193" s="324">
        <f>SUMIF('Rekapitulasi Juni'!$D$9:$D$192,APS!$B193,'Rekapitulasi Juni'!$F$9:$F$192)</f>
        <v>0</v>
      </c>
      <c r="AK193" s="324">
        <f>SUMIF('Rekapitulasi Juni'!$D$9:$D$192,APS!$B193,'Rekapitulasi Juni'!$K$9:$K$192)</f>
        <v>0</v>
      </c>
      <c r="AL193" s="325">
        <f t="shared" si="223"/>
        <v>0</v>
      </c>
      <c r="AM193" s="325">
        <f t="shared" si="224"/>
        <v>0</v>
      </c>
      <c r="AN193" s="27"/>
      <c r="AO193" s="324">
        <f>SUMIF('Rekapitulasi Juni'!$U$9:$U$192,APS!$B193,'Rekapitulasi Juni'!$V$9:$V$192)</f>
        <v>0</v>
      </c>
      <c r="AP193" s="324">
        <f>SUMIF('Rekapitulasi Juni'!$U$9:$U$192,APS!$B193,'Rekapitulasi Juni'!$W$9:$W$192)</f>
        <v>0</v>
      </c>
      <c r="AQ193" s="27"/>
      <c r="AR193" s="325">
        <f t="shared" si="225"/>
        <v>0</v>
      </c>
      <c r="AS193" s="325">
        <f t="shared" si="226"/>
        <v>0</v>
      </c>
      <c r="AT193" s="27"/>
      <c r="AU193" s="324">
        <f>SUMIF('Rekapitulasi Juni'!$AL$9:$AL$192,APS!$B193,'Rekapitulasi Juni'!$AM$9:$AM$192)</f>
        <v>0</v>
      </c>
      <c r="AV193" s="324">
        <f>SUMIF('Rekapitulasi Juni'!$AL$9:$AL$192,APS!$B193,'Rekapitulasi Juni'!$AN$9:$AN$192)</f>
        <v>0</v>
      </c>
      <c r="AW193" s="27"/>
      <c r="AX193" s="325">
        <f t="shared" si="227"/>
        <v>0</v>
      </c>
      <c r="AY193" s="325">
        <f t="shared" si="228"/>
        <v>0</v>
      </c>
      <c r="AZ193" s="41">
        <f t="shared" si="229"/>
        <v>0</v>
      </c>
      <c r="BA193" s="41">
        <f t="shared" si="230"/>
        <v>0</v>
      </c>
      <c r="BB193" s="41">
        <f t="shared" si="231"/>
        <v>0</v>
      </c>
      <c r="BC193" s="41">
        <f t="shared" si="232"/>
        <v>0</v>
      </c>
      <c r="BD193" s="41">
        <f t="shared" si="233"/>
        <v>0</v>
      </c>
      <c r="BE193" s="41">
        <f t="shared" si="234"/>
        <v>0</v>
      </c>
      <c r="BF193" s="180">
        <f t="shared" si="235"/>
        <v>0</v>
      </c>
      <c r="BG193" s="27">
        <v>0</v>
      </c>
      <c r="BH193" s="27"/>
      <c r="BI193" s="324">
        <f>SUMIF('Rekapitulasi Juni'!$D$214:$D$393,APS!$B193,'Rekapitulasi Juni'!$E$214:$E$393)</f>
        <v>0</v>
      </c>
      <c r="BJ193" s="324">
        <f>SUMIF('Rekapitulasi Juni'!$D$214:$D$393,APS!$B193,'Rekapitulasi Juni'!$F$214:$F$393)</f>
        <v>0</v>
      </c>
      <c r="BK193" s="27"/>
      <c r="BL193" s="325">
        <f t="shared" si="236"/>
        <v>0</v>
      </c>
      <c r="BM193" s="325">
        <f t="shared" si="237"/>
        <v>0</v>
      </c>
      <c r="BN193" s="27"/>
      <c r="BO193" s="324">
        <f>SUMIF('Rekapitulasi Juni'!$U$214:$U$393,APS!$B193,'Rekapitulasi Juni'!$V$214:$V$393)</f>
        <v>0</v>
      </c>
      <c r="BP193" s="324">
        <f>SUMIF('Rekapitulasi Juni'!$U$214:$U$393,APS!$B193,'Rekapitulasi Juni'!$W$214:$W$393)</f>
        <v>0</v>
      </c>
      <c r="BQ193" s="27"/>
      <c r="BR193" s="325">
        <f t="shared" si="238"/>
        <v>0</v>
      </c>
      <c r="BS193" s="325">
        <f t="shared" si="239"/>
        <v>0</v>
      </c>
      <c r="BT193" s="27"/>
      <c r="BU193" s="324">
        <f>SUMIF('Rekapitulasi Juni'!$AL$214:$AL$393,APS!$B193,'Rekapitulasi Juni'!$AM$214:$AM$393)</f>
        <v>0</v>
      </c>
      <c r="BV193" s="324">
        <f>SUMIF('Rekapitulasi Juni'!$AL$214:$AL$393,APS!$B193,'Rekapitulasi Juni'!$AN$214:$AN$393)</f>
        <v>0</v>
      </c>
      <c r="BW193" s="27"/>
      <c r="BX193" s="325">
        <f t="shared" si="240"/>
        <v>0</v>
      </c>
      <c r="BY193" s="325">
        <f t="shared" si="241"/>
        <v>0</v>
      </c>
      <c r="BZ193" s="27"/>
      <c r="CA193" s="324">
        <f>SUMIF('Rekapitulasi Juni'!$BA$214:$BA$393,APS!$B193,'Rekapitulasi Juni'!$BB$214:$BB$393)</f>
        <v>0</v>
      </c>
      <c r="CB193" s="324">
        <f>SUMIF('Rekapitulasi Juni'!$BA$214:$BA$393,APS!$B193,'Rekapitulasi Juni'!$BC$214:$BC$393)</f>
        <v>0</v>
      </c>
      <c r="CC193" s="27"/>
      <c r="CD193" s="325">
        <f t="shared" si="242"/>
        <v>0</v>
      </c>
      <c r="CE193" s="325">
        <f t="shared" si="243"/>
        <v>0</v>
      </c>
      <c r="CF193" s="27"/>
      <c r="CG193" s="324">
        <f>SUMIF('Rekapitulasi Juni'!$BP$214:$BP$393,APS!$B193,'Rekapitulasi Juni'!$BQ$214:$BQ$393)</f>
        <v>0</v>
      </c>
      <c r="CH193" s="324">
        <f>SUMIF('Rekapitulasi Juni'!$BP$214:$BP$393,APS!$B193,'Rekapitulasi Juni'!$BR$214:$BR$393)</f>
        <v>0</v>
      </c>
      <c r="CI193" s="27"/>
      <c r="CJ193" s="325">
        <f t="shared" si="244"/>
        <v>0</v>
      </c>
      <c r="CK193" s="325">
        <f t="shared" si="245"/>
        <v>0</v>
      </c>
      <c r="CL193" s="41">
        <f t="shared" si="246"/>
        <v>0</v>
      </c>
      <c r="CM193" s="41">
        <f t="shared" si="247"/>
        <v>0</v>
      </c>
      <c r="CN193" s="41">
        <f t="shared" si="248"/>
        <v>0</v>
      </c>
      <c r="CO193" s="41">
        <f t="shared" si="249"/>
        <v>0</v>
      </c>
      <c r="CP193" s="41">
        <f t="shared" si="250"/>
        <v>0</v>
      </c>
      <c r="CQ193" s="41">
        <f t="shared" si="251"/>
        <v>0</v>
      </c>
      <c r="CR193" s="180">
        <f t="shared" si="252"/>
        <v>0</v>
      </c>
      <c r="CS193" s="27">
        <v>0</v>
      </c>
      <c r="CT193" s="27"/>
      <c r="CU193" s="324">
        <f>SUMIF('Rekapitulasi Juni'!$D$410:$D$588,APS!$B193,'Rekapitulasi Juni'!$E$410:$E$588)</f>
        <v>0</v>
      </c>
      <c r="CV193" s="324">
        <f>SUMIF('Rekapitulasi Juni'!$D$410:$D$588,APS!$B193,'Rekapitulasi Juni'!$F$410:$F$588)</f>
        <v>0</v>
      </c>
      <c r="CW193" s="27"/>
      <c r="CX193" s="325">
        <f t="shared" si="253"/>
        <v>0</v>
      </c>
      <c r="CY193" s="325">
        <f t="shared" si="254"/>
        <v>0</v>
      </c>
      <c r="CZ193" s="27"/>
      <c r="DA193" s="324">
        <f>SUMIF('Rekapitulasi Juni'!$U$410:$U$588,APS!$B193,'Rekapitulasi Juni'!$V$410:$V$588)</f>
        <v>0</v>
      </c>
      <c r="DB193" s="324">
        <f>SUMIF('Rekapitulasi Juni'!$U$410:$U$588,APS!$B193,'Rekapitulasi Juni'!$W$410:$W$588)</f>
        <v>0</v>
      </c>
      <c r="DC193" s="27"/>
      <c r="DD193" s="325">
        <f t="shared" si="255"/>
        <v>0</v>
      </c>
      <c r="DE193" s="325">
        <f t="shared" si="256"/>
        <v>0</v>
      </c>
      <c r="DF193" s="27"/>
      <c r="DG193" s="324">
        <f>SUMIF('Rekapitulasi Juni'!$AL$410:$AL$588,APS!$B193,'Rekapitulasi Juni'!$AM$410:$AM$588)</f>
        <v>0</v>
      </c>
      <c r="DH193" s="324">
        <f>SUMIF('Rekapitulasi Juni'!$AL$410:$AL$588,APS!$B193,'Rekapitulasi Juni'!$AN$410:$AN$588)</f>
        <v>0</v>
      </c>
      <c r="DI193" s="27"/>
      <c r="DJ193" s="325">
        <f t="shared" si="257"/>
        <v>0</v>
      </c>
      <c r="DK193" s="325">
        <f t="shared" si="258"/>
        <v>0</v>
      </c>
      <c r="DL193" s="27"/>
      <c r="DM193" s="324">
        <f>SUMIF('Rekapitulasi Juni'!$BA$410:$BA$588,APS!$B193,'Rekapitulasi Juni'!$BB$410:$BB$588)</f>
        <v>0</v>
      </c>
      <c r="DN193" s="324">
        <f>SUMIF('Rekapitulasi Juni'!$BA$410:$BA$588,APS!$B193,'Rekapitulasi Juni'!$BC$410:$BC$588)</f>
        <v>0</v>
      </c>
      <c r="DO193" s="324">
        <f>SUMIF('Rekapitulasi Juni'!$BA$410:$BA$588,APS!$B193,'Rekapitulasi Juni'!$BF$410:$BF$588)</f>
        <v>0</v>
      </c>
      <c r="DP193" s="325">
        <f t="shared" si="259"/>
        <v>0</v>
      </c>
      <c r="DQ193" s="325">
        <f t="shared" si="260"/>
        <v>0</v>
      </c>
      <c r="DR193" s="27"/>
      <c r="DS193" s="324">
        <f>SUMIF('Rekapitulasi Juni'!$BP$410:$BP$588,APS!$B193,'Rekapitulasi Juni'!$BQ$410:$BQ$588)</f>
        <v>0</v>
      </c>
      <c r="DT193" s="324">
        <f>SUMIF('Rekapitulasi Juni'!$BP$410:$BP$588,APS!$B193,'Rekapitulasi Juni'!$BR$410:$BR$588)</f>
        <v>0</v>
      </c>
      <c r="DU193" s="27"/>
      <c r="DV193" s="325">
        <f t="shared" si="261"/>
        <v>0</v>
      </c>
      <c r="DW193" s="325">
        <f t="shared" si="262"/>
        <v>0</v>
      </c>
      <c r="DX193" s="41">
        <f t="shared" si="263"/>
        <v>0</v>
      </c>
      <c r="DY193" s="41">
        <f t="shared" si="264"/>
        <v>0</v>
      </c>
      <c r="DZ193" s="41">
        <f t="shared" si="265"/>
        <v>0</v>
      </c>
      <c r="EA193" s="41">
        <f t="shared" si="266"/>
        <v>0</v>
      </c>
      <c r="EB193" s="41">
        <f t="shared" si="267"/>
        <v>0</v>
      </c>
      <c r="EC193" s="41">
        <f t="shared" si="268"/>
        <v>0</v>
      </c>
      <c r="ED193" s="180">
        <f t="shared" si="269"/>
        <v>0</v>
      </c>
      <c r="EE193" s="27">
        <v>0</v>
      </c>
      <c r="EF193" s="27"/>
      <c r="EG193" s="324">
        <f>SUMIF('Rekapitulasi Juni'!$D$608:$D$786,APS!$B193,'Rekapitulasi Juni'!$E$608:$E$786)</f>
        <v>0</v>
      </c>
      <c r="EH193" s="324">
        <f>SUMIF('Rekapitulasi Juni'!$D$608:$D$786,APS!$B193,'Rekapitulasi Juni'!$F$608:$F$786)</f>
        <v>0</v>
      </c>
      <c r="EI193" s="27"/>
      <c r="EJ193" s="325">
        <f t="shared" si="270"/>
        <v>0</v>
      </c>
      <c r="EK193" s="325">
        <f t="shared" si="271"/>
        <v>0</v>
      </c>
      <c r="EL193" s="27"/>
      <c r="EM193" s="324">
        <f>SUMIF('Rekapitulasi Juni'!$U$608:$U$786,APS!$B193,'Rekapitulasi Juni'!$V$608:$V$786)</f>
        <v>0</v>
      </c>
      <c r="EN193" s="324">
        <f>SUMIF('Rekapitulasi Juni'!$U$608:$U$786,APS!$B193,'Rekapitulasi Juni'!$W$608:$W$786)</f>
        <v>0</v>
      </c>
      <c r="EO193" s="27"/>
      <c r="EP193" s="325">
        <f t="shared" si="272"/>
        <v>0</v>
      </c>
      <c r="EQ193" s="325">
        <f t="shared" si="273"/>
        <v>0</v>
      </c>
      <c r="ER193" s="27"/>
      <c r="ES193" s="324">
        <f>SUMIF('Rekapitulasi Juni'!$AL$608:$AL$786,APS!$B193,'Rekapitulasi Juni'!$AM$608:$AM$786)</f>
        <v>0</v>
      </c>
      <c r="ET193" s="324">
        <f>SUMIF('Rekapitulasi Juni'!$AL$608:$AL$786,APS!$B193,'Rekapitulasi Juni'!$AN$608:$AN$786)</f>
        <v>0</v>
      </c>
      <c r="EU193" s="27"/>
      <c r="EV193" s="325">
        <f t="shared" si="274"/>
        <v>0</v>
      </c>
      <c r="EW193" s="325">
        <f t="shared" si="275"/>
        <v>0</v>
      </c>
      <c r="EX193" s="27"/>
      <c r="EY193" s="324">
        <f>SUMIF('Rekapitulasi Juni'!$BA$608:$BA$786,APS!$B193,'Rekapitulasi Juni'!$BB$608:$BB$786)</f>
        <v>0</v>
      </c>
      <c r="EZ193" s="324">
        <f>SUMIF('Rekapitulasi Juni'!$BA$608:$BA$786,APS!$B193,'Rekapitulasi Juni'!$BC$608:$BC$786)</f>
        <v>0</v>
      </c>
      <c r="FA193" s="324">
        <f>SUMIF('Rekapitulasi Juni'!$BA$608:$BA$786,APS!$B193,'Rekapitulasi Juni'!$BF$608:$BF$786)</f>
        <v>0</v>
      </c>
      <c r="FB193" s="325">
        <f t="shared" si="276"/>
        <v>0</v>
      </c>
      <c r="FC193" s="325">
        <f t="shared" si="277"/>
        <v>0</v>
      </c>
      <c r="FD193" s="27"/>
      <c r="FE193" s="27"/>
      <c r="FF193" s="27"/>
      <c r="FG193" s="27"/>
      <c r="FH193" s="27"/>
      <c r="FI193" s="27"/>
      <c r="FJ193" s="41">
        <f t="shared" si="278"/>
        <v>0</v>
      </c>
      <c r="FK193" s="41">
        <f t="shared" si="279"/>
        <v>0</v>
      </c>
      <c r="FL193" s="41">
        <f t="shared" si="280"/>
        <v>0</v>
      </c>
      <c r="FM193" s="41">
        <f t="shared" si="281"/>
        <v>0</v>
      </c>
      <c r="FN193" s="41">
        <f t="shared" si="282"/>
        <v>0</v>
      </c>
      <c r="FO193" s="41">
        <f t="shared" si="283"/>
        <v>0</v>
      </c>
      <c r="FP193" s="180">
        <f t="shared" si="284"/>
        <v>0</v>
      </c>
      <c r="FQ193" s="27"/>
      <c r="FR193" s="27"/>
      <c r="FS193" s="324">
        <f>SUMIF('Rekapitulasi Juni'!$D$804:$D$984,APS!$B193,'Rekapitulasi Juni'!$E$804:$E$984)</f>
        <v>0</v>
      </c>
      <c r="FT193" s="324">
        <f>SUMIF('Rekapitulasi Juni'!$D$804:$D$984,APS!$B193,'Rekapitulasi Juni'!$F$804:$F$984)</f>
        <v>0</v>
      </c>
      <c r="FU193" s="27"/>
      <c r="FV193" s="325">
        <f t="shared" si="285"/>
        <v>0</v>
      </c>
      <c r="FW193" s="325">
        <f t="shared" si="286"/>
        <v>0</v>
      </c>
      <c r="FX193" s="27"/>
      <c r="FY193" s="324">
        <f>SUMIF('Rekapitulasi Juni'!$U$804:$U$984,APS!$B193,'Rekapitulasi Juni'!$V$804:$V$984)</f>
        <v>0</v>
      </c>
      <c r="FZ193" s="324">
        <f>SUMIF('Rekapitulasi Juni'!$U$804:$U$984,APS!$B193,'Rekapitulasi Juni'!$W$804:$W$984)</f>
        <v>0</v>
      </c>
      <c r="GA193" s="27"/>
      <c r="GB193" s="325">
        <f t="shared" si="287"/>
        <v>0</v>
      </c>
      <c r="GC193" s="325">
        <f t="shared" si="288"/>
        <v>0</v>
      </c>
      <c r="GD193" s="27"/>
      <c r="GE193" s="324">
        <f>SUMIF('Rekapitulasi Juni'!$AL$804:$AL$984,APS!$B193,'Rekapitulasi Juni'!$AM$804:$AM$984)</f>
        <v>0</v>
      </c>
      <c r="GF193" s="324">
        <f>SUMIF('Rekapitulasi Juni'!$AL$804:$AL$984,APS!$B193,'Rekapitulasi Juni'!$AN$804:$AN$984)</f>
        <v>0</v>
      </c>
      <c r="GG193" s="27"/>
      <c r="GH193" s="325">
        <f t="shared" si="213"/>
        <v>0</v>
      </c>
      <c r="GI193" s="325">
        <f t="shared" si="214"/>
        <v>0</v>
      </c>
      <c r="GJ193" s="27"/>
      <c r="GK193" s="27"/>
      <c r="GL193" s="41">
        <f t="shared" si="289"/>
        <v>0</v>
      </c>
      <c r="GM193" s="41">
        <f t="shared" si="290"/>
        <v>0</v>
      </c>
      <c r="GN193" s="41">
        <f t="shared" si="291"/>
        <v>0</v>
      </c>
      <c r="GO193" s="41">
        <f t="shared" si="292"/>
        <v>0</v>
      </c>
      <c r="GP193" s="41">
        <f t="shared" si="293"/>
        <v>0</v>
      </c>
      <c r="GQ193" s="41">
        <f t="shared" si="294"/>
        <v>0</v>
      </c>
      <c r="GR193" s="180">
        <f t="shared" si="295"/>
        <v>0</v>
      </c>
      <c r="GS193" s="41">
        <f t="shared" si="215"/>
        <v>0</v>
      </c>
      <c r="GT193" s="41">
        <f t="shared" si="216"/>
        <v>0</v>
      </c>
      <c r="GU193" s="41">
        <f t="shared" si="217"/>
        <v>0</v>
      </c>
      <c r="GV193" s="41">
        <f t="shared" si="218"/>
        <v>0</v>
      </c>
      <c r="GW193" s="41">
        <f t="shared" si="219"/>
        <v>0</v>
      </c>
      <c r="GX193" s="41">
        <f t="shared" si="220"/>
        <v>0</v>
      </c>
      <c r="GY193" s="180">
        <f t="shared" si="221"/>
        <v>0</v>
      </c>
      <c r="GZ193" s="41">
        <v>176</v>
      </c>
      <c r="HA193" s="32"/>
      <c r="HB193" s="42">
        <f t="shared" si="299"/>
        <v>0</v>
      </c>
      <c r="HC193" s="44"/>
    </row>
    <row r="194" spans="1:211" ht="15" hidden="1" customHeight="1">
      <c r="A194" s="31" t="s">
        <v>398</v>
      </c>
      <c r="B194" s="32" t="s">
        <v>399</v>
      </c>
      <c r="C194" s="31" t="s">
        <v>373</v>
      </c>
      <c r="D194" s="31" t="s">
        <v>1259</v>
      </c>
      <c r="E194" s="31" t="s">
        <v>43</v>
      </c>
      <c r="F194" s="31" t="s">
        <v>152</v>
      </c>
      <c r="G194" s="33">
        <v>0</v>
      </c>
      <c r="H194" s="33">
        <v>0</v>
      </c>
      <c r="I194" s="33">
        <v>0</v>
      </c>
      <c r="J194" s="34">
        <f>IFERROR(VLOOKUP(A194,#REF!,3,0),0)</f>
        <v>0</v>
      </c>
      <c r="K194" s="34">
        <f t="shared" si="118"/>
        <v>0</v>
      </c>
      <c r="L194" s="34">
        <v>0</v>
      </c>
      <c r="M194" s="34">
        <v>0</v>
      </c>
      <c r="N194" s="35">
        <f t="shared" si="119"/>
        <v>0</v>
      </c>
      <c r="O194" s="35">
        <f t="shared" si="120"/>
        <v>0</v>
      </c>
      <c r="P194" s="36">
        <v>0</v>
      </c>
      <c r="Q194" s="36">
        <f t="shared" si="222"/>
        <v>0</v>
      </c>
      <c r="R194" s="36"/>
      <c r="S194" s="37">
        <f ca="1">SUMIF(ROP!$D$6:$H$65536,A194,ROP!$J$6:$J$65536)</f>
        <v>0</v>
      </c>
      <c r="T194" s="37">
        <f>SUMIF(HASIL!$B:$B,APS!$B194&amp;RIGHT(APS!T$9,2),HASIL!$I:$I)</f>
        <v>0</v>
      </c>
      <c r="U194" s="37">
        <f>SUMIF(HASIL!$B:$B,APS!$B194&amp;RIGHT(APS!U$9,2),HASIL!$I:$I)</f>
        <v>0</v>
      </c>
      <c r="V194" s="37">
        <f>SUMIF(HASIL!$B:$B,APS!$B194&amp;RIGHT(APS!V$9,2),HASIL!$I:$I)</f>
        <v>0</v>
      </c>
      <c r="W194" s="37">
        <f>SUMIF(HASIL!$B:$B,APS!$B194&amp;RIGHT(APS!W$9,2),HASIL!$I:$I)</f>
        <v>0</v>
      </c>
      <c r="X194" s="38">
        <f t="shared" si="121"/>
        <v>0</v>
      </c>
      <c r="Y194" s="38">
        <f t="shared" si="122"/>
        <v>0</v>
      </c>
      <c r="Z194" s="39">
        <f t="shared" si="297"/>
        <v>0</v>
      </c>
      <c r="AA194" s="39">
        <f t="shared" si="212"/>
        <v>0</v>
      </c>
      <c r="AB194" s="40">
        <f t="shared" si="298"/>
        <v>0</v>
      </c>
      <c r="AC194" s="27">
        <v>0</v>
      </c>
      <c r="AD194" s="27"/>
      <c r="AE194" s="27"/>
      <c r="AF194" s="27"/>
      <c r="AG194" s="27"/>
      <c r="AH194" s="27"/>
      <c r="AI194" s="324">
        <f>SUMIF('Rekapitulasi Juni'!$D$9:$D$192,APS!$B194,'Rekapitulasi Juni'!$E$9:$E$192)</f>
        <v>0</v>
      </c>
      <c r="AJ194" s="324">
        <f>SUMIF('Rekapitulasi Juni'!$D$9:$D$192,APS!$B194,'Rekapitulasi Juni'!$F$9:$F$192)</f>
        <v>0</v>
      </c>
      <c r="AK194" s="324">
        <f>SUMIF('Rekapitulasi Juni'!$D$9:$D$192,APS!$B194,'Rekapitulasi Juni'!$K$9:$K$192)</f>
        <v>0</v>
      </c>
      <c r="AL194" s="325">
        <f t="shared" si="223"/>
        <v>0</v>
      </c>
      <c r="AM194" s="325">
        <f t="shared" si="224"/>
        <v>0</v>
      </c>
      <c r="AN194" s="27"/>
      <c r="AO194" s="324">
        <f>SUMIF('Rekapitulasi Juni'!$U$9:$U$192,APS!$B194,'Rekapitulasi Juni'!$V$9:$V$192)</f>
        <v>0</v>
      </c>
      <c r="AP194" s="324">
        <f>SUMIF('Rekapitulasi Juni'!$U$9:$U$192,APS!$B194,'Rekapitulasi Juni'!$W$9:$W$192)</f>
        <v>0</v>
      </c>
      <c r="AQ194" s="27"/>
      <c r="AR194" s="325">
        <f t="shared" si="225"/>
        <v>0</v>
      </c>
      <c r="AS194" s="325">
        <f t="shared" si="226"/>
        <v>0</v>
      </c>
      <c r="AT194" s="27"/>
      <c r="AU194" s="324">
        <f>SUMIF('Rekapitulasi Juni'!$AL$9:$AL$192,APS!$B194,'Rekapitulasi Juni'!$AM$9:$AM$192)</f>
        <v>0</v>
      </c>
      <c r="AV194" s="324">
        <f>SUMIF('Rekapitulasi Juni'!$AL$9:$AL$192,APS!$B194,'Rekapitulasi Juni'!$AN$9:$AN$192)</f>
        <v>0</v>
      </c>
      <c r="AW194" s="27"/>
      <c r="AX194" s="325">
        <f t="shared" si="227"/>
        <v>0</v>
      </c>
      <c r="AY194" s="325">
        <f t="shared" si="228"/>
        <v>0</v>
      </c>
      <c r="AZ194" s="41">
        <f t="shared" si="229"/>
        <v>0</v>
      </c>
      <c r="BA194" s="41">
        <f t="shared" si="230"/>
        <v>0</v>
      </c>
      <c r="BB194" s="41">
        <f t="shared" si="231"/>
        <v>0</v>
      </c>
      <c r="BC194" s="41">
        <f t="shared" si="232"/>
        <v>0</v>
      </c>
      <c r="BD194" s="41">
        <f t="shared" si="233"/>
        <v>0</v>
      </c>
      <c r="BE194" s="41">
        <f t="shared" si="234"/>
        <v>0</v>
      </c>
      <c r="BF194" s="180">
        <f t="shared" si="235"/>
        <v>0</v>
      </c>
      <c r="BG194" s="27">
        <v>0</v>
      </c>
      <c r="BH194" s="27"/>
      <c r="BI194" s="324">
        <f>SUMIF('Rekapitulasi Juni'!$D$214:$D$393,APS!$B194,'Rekapitulasi Juni'!$E$214:$E$393)</f>
        <v>0</v>
      </c>
      <c r="BJ194" s="324">
        <f>SUMIF('Rekapitulasi Juni'!$D$214:$D$393,APS!$B194,'Rekapitulasi Juni'!$F$214:$F$393)</f>
        <v>0</v>
      </c>
      <c r="BK194" s="27"/>
      <c r="BL194" s="325">
        <f t="shared" si="236"/>
        <v>0</v>
      </c>
      <c r="BM194" s="325">
        <f t="shared" si="237"/>
        <v>0</v>
      </c>
      <c r="BN194" s="27"/>
      <c r="BO194" s="324">
        <f>SUMIF('Rekapitulasi Juni'!$U$214:$U$393,APS!$B194,'Rekapitulasi Juni'!$V$214:$V$393)</f>
        <v>0</v>
      </c>
      <c r="BP194" s="324">
        <f>SUMIF('Rekapitulasi Juni'!$U$214:$U$393,APS!$B194,'Rekapitulasi Juni'!$W$214:$W$393)</f>
        <v>0</v>
      </c>
      <c r="BQ194" s="27"/>
      <c r="BR194" s="325">
        <f t="shared" si="238"/>
        <v>0</v>
      </c>
      <c r="BS194" s="325">
        <f t="shared" si="239"/>
        <v>0</v>
      </c>
      <c r="BT194" s="27"/>
      <c r="BU194" s="324">
        <f>SUMIF('Rekapitulasi Juni'!$AL$214:$AL$393,APS!$B194,'Rekapitulasi Juni'!$AM$214:$AM$393)</f>
        <v>0</v>
      </c>
      <c r="BV194" s="324">
        <f>SUMIF('Rekapitulasi Juni'!$AL$214:$AL$393,APS!$B194,'Rekapitulasi Juni'!$AN$214:$AN$393)</f>
        <v>0</v>
      </c>
      <c r="BW194" s="27"/>
      <c r="BX194" s="325">
        <f t="shared" si="240"/>
        <v>0</v>
      </c>
      <c r="BY194" s="325">
        <f t="shared" si="241"/>
        <v>0</v>
      </c>
      <c r="BZ194" s="27"/>
      <c r="CA194" s="324">
        <f>SUMIF('Rekapitulasi Juni'!$BA$214:$BA$393,APS!$B194,'Rekapitulasi Juni'!$BB$214:$BB$393)</f>
        <v>0</v>
      </c>
      <c r="CB194" s="324">
        <f>SUMIF('Rekapitulasi Juni'!$BA$214:$BA$393,APS!$B194,'Rekapitulasi Juni'!$BC$214:$BC$393)</f>
        <v>0</v>
      </c>
      <c r="CC194" s="27"/>
      <c r="CD194" s="325">
        <f t="shared" si="242"/>
        <v>0</v>
      </c>
      <c r="CE194" s="325">
        <f t="shared" si="243"/>
        <v>0</v>
      </c>
      <c r="CF194" s="27"/>
      <c r="CG194" s="324">
        <f>SUMIF('Rekapitulasi Juni'!$BP$214:$BP$393,APS!$B194,'Rekapitulasi Juni'!$BQ$214:$BQ$393)</f>
        <v>0</v>
      </c>
      <c r="CH194" s="324">
        <f>SUMIF('Rekapitulasi Juni'!$BP$214:$BP$393,APS!$B194,'Rekapitulasi Juni'!$BR$214:$BR$393)</f>
        <v>0</v>
      </c>
      <c r="CI194" s="27"/>
      <c r="CJ194" s="325">
        <f t="shared" si="244"/>
        <v>0</v>
      </c>
      <c r="CK194" s="325">
        <f t="shared" si="245"/>
        <v>0</v>
      </c>
      <c r="CL194" s="41">
        <f t="shared" si="246"/>
        <v>0</v>
      </c>
      <c r="CM194" s="41">
        <f t="shared" si="247"/>
        <v>0</v>
      </c>
      <c r="CN194" s="41">
        <f t="shared" si="248"/>
        <v>0</v>
      </c>
      <c r="CO194" s="41">
        <f t="shared" si="249"/>
        <v>0</v>
      </c>
      <c r="CP194" s="41">
        <f t="shared" si="250"/>
        <v>0</v>
      </c>
      <c r="CQ194" s="41">
        <f t="shared" si="251"/>
        <v>0</v>
      </c>
      <c r="CR194" s="180">
        <f t="shared" si="252"/>
        <v>0</v>
      </c>
      <c r="CS194" s="27">
        <v>0</v>
      </c>
      <c r="CT194" s="27"/>
      <c r="CU194" s="324">
        <f>SUMIF('Rekapitulasi Juni'!$D$410:$D$588,APS!$B194,'Rekapitulasi Juni'!$E$410:$E$588)</f>
        <v>0</v>
      </c>
      <c r="CV194" s="324">
        <f>SUMIF('Rekapitulasi Juni'!$D$410:$D$588,APS!$B194,'Rekapitulasi Juni'!$F$410:$F$588)</f>
        <v>0</v>
      </c>
      <c r="CW194" s="27"/>
      <c r="CX194" s="325">
        <f t="shared" si="253"/>
        <v>0</v>
      </c>
      <c r="CY194" s="325">
        <f t="shared" si="254"/>
        <v>0</v>
      </c>
      <c r="CZ194" s="27"/>
      <c r="DA194" s="324">
        <f>SUMIF('Rekapitulasi Juni'!$U$410:$U$588,APS!$B194,'Rekapitulasi Juni'!$V$410:$V$588)</f>
        <v>0</v>
      </c>
      <c r="DB194" s="324">
        <f>SUMIF('Rekapitulasi Juni'!$U$410:$U$588,APS!$B194,'Rekapitulasi Juni'!$W$410:$W$588)</f>
        <v>0</v>
      </c>
      <c r="DC194" s="27"/>
      <c r="DD194" s="325">
        <f t="shared" si="255"/>
        <v>0</v>
      </c>
      <c r="DE194" s="325">
        <f t="shared" si="256"/>
        <v>0</v>
      </c>
      <c r="DF194" s="27"/>
      <c r="DG194" s="324">
        <f>SUMIF('Rekapitulasi Juni'!$AL$410:$AL$588,APS!$B194,'Rekapitulasi Juni'!$AM$410:$AM$588)</f>
        <v>0</v>
      </c>
      <c r="DH194" s="324">
        <f>SUMIF('Rekapitulasi Juni'!$AL$410:$AL$588,APS!$B194,'Rekapitulasi Juni'!$AN$410:$AN$588)</f>
        <v>0</v>
      </c>
      <c r="DI194" s="27"/>
      <c r="DJ194" s="325">
        <f t="shared" si="257"/>
        <v>0</v>
      </c>
      <c r="DK194" s="325">
        <f t="shared" si="258"/>
        <v>0</v>
      </c>
      <c r="DL194" s="27"/>
      <c r="DM194" s="324">
        <f>SUMIF('Rekapitulasi Juni'!$BA$410:$BA$588,APS!$B194,'Rekapitulasi Juni'!$BB$410:$BB$588)</f>
        <v>0</v>
      </c>
      <c r="DN194" s="324">
        <f>SUMIF('Rekapitulasi Juni'!$BA$410:$BA$588,APS!$B194,'Rekapitulasi Juni'!$BC$410:$BC$588)</f>
        <v>0</v>
      </c>
      <c r="DO194" s="324">
        <f>SUMIF('Rekapitulasi Juni'!$BA$410:$BA$588,APS!$B194,'Rekapitulasi Juni'!$BF$410:$BF$588)</f>
        <v>0</v>
      </c>
      <c r="DP194" s="325">
        <f t="shared" si="259"/>
        <v>0</v>
      </c>
      <c r="DQ194" s="325">
        <f t="shared" si="260"/>
        <v>0</v>
      </c>
      <c r="DR194" s="27"/>
      <c r="DS194" s="324">
        <f>SUMIF('Rekapitulasi Juni'!$BP$410:$BP$588,APS!$B194,'Rekapitulasi Juni'!$BQ$410:$BQ$588)</f>
        <v>0</v>
      </c>
      <c r="DT194" s="324">
        <f>SUMIF('Rekapitulasi Juni'!$BP$410:$BP$588,APS!$B194,'Rekapitulasi Juni'!$BR$410:$BR$588)</f>
        <v>0</v>
      </c>
      <c r="DU194" s="27"/>
      <c r="DV194" s="325">
        <f t="shared" si="261"/>
        <v>0</v>
      </c>
      <c r="DW194" s="325">
        <f t="shared" si="262"/>
        <v>0</v>
      </c>
      <c r="DX194" s="41">
        <f t="shared" si="263"/>
        <v>0</v>
      </c>
      <c r="DY194" s="41">
        <f t="shared" si="264"/>
        <v>0</v>
      </c>
      <c r="DZ194" s="41">
        <f t="shared" si="265"/>
        <v>0</v>
      </c>
      <c r="EA194" s="41">
        <f t="shared" si="266"/>
        <v>0</v>
      </c>
      <c r="EB194" s="41">
        <f t="shared" si="267"/>
        <v>0</v>
      </c>
      <c r="EC194" s="41">
        <f t="shared" si="268"/>
        <v>0</v>
      </c>
      <c r="ED194" s="180">
        <f t="shared" si="269"/>
        <v>0</v>
      </c>
      <c r="EE194" s="27">
        <v>0</v>
      </c>
      <c r="EF194" s="27"/>
      <c r="EG194" s="324">
        <f>SUMIF('Rekapitulasi Juni'!$D$608:$D$786,APS!$B194,'Rekapitulasi Juni'!$E$608:$E$786)</f>
        <v>0</v>
      </c>
      <c r="EH194" s="324">
        <f>SUMIF('Rekapitulasi Juni'!$D$608:$D$786,APS!$B194,'Rekapitulasi Juni'!$F$608:$F$786)</f>
        <v>0</v>
      </c>
      <c r="EI194" s="27"/>
      <c r="EJ194" s="325">
        <f t="shared" si="270"/>
        <v>0</v>
      </c>
      <c r="EK194" s="325">
        <f t="shared" si="271"/>
        <v>0</v>
      </c>
      <c r="EL194" s="27"/>
      <c r="EM194" s="324">
        <f>SUMIF('Rekapitulasi Juni'!$U$608:$U$786,APS!$B194,'Rekapitulasi Juni'!$V$608:$V$786)</f>
        <v>0</v>
      </c>
      <c r="EN194" s="324">
        <f>SUMIF('Rekapitulasi Juni'!$U$608:$U$786,APS!$B194,'Rekapitulasi Juni'!$W$608:$W$786)</f>
        <v>0</v>
      </c>
      <c r="EO194" s="27"/>
      <c r="EP194" s="325">
        <f t="shared" si="272"/>
        <v>0</v>
      </c>
      <c r="EQ194" s="325">
        <f t="shared" si="273"/>
        <v>0</v>
      </c>
      <c r="ER194" s="27"/>
      <c r="ES194" s="324">
        <f>SUMIF('Rekapitulasi Juni'!$AL$608:$AL$786,APS!$B194,'Rekapitulasi Juni'!$AM$608:$AM$786)</f>
        <v>0</v>
      </c>
      <c r="ET194" s="324">
        <f>SUMIF('Rekapitulasi Juni'!$AL$608:$AL$786,APS!$B194,'Rekapitulasi Juni'!$AN$608:$AN$786)</f>
        <v>0</v>
      </c>
      <c r="EU194" s="27"/>
      <c r="EV194" s="325">
        <f t="shared" si="274"/>
        <v>0</v>
      </c>
      <c r="EW194" s="325">
        <f t="shared" si="275"/>
        <v>0</v>
      </c>
      <c r="EX194" s="27"/>
      <c r="EY194" s="324">
        <f>SUMIF('Rekapitulasi Juni'!$BA$608:$BA$786,APS!$B194,'Rekapitulasi Juni'!$BB$608:$BB$786)</f>
        <v>0</v>
      </c>
      <c r="EZ194" s="324">
        <f>SUMIF('Rekapitulasi Juni'!$BA$608:$BA$786,APS!$B194,'Rekapitulasi Juni'!$BC$608:$BC$786)</f>
        <v>0</v>
      </c>
      <c r="FA194" s="324">
        <f>SUMIF('Rekapitulasi Juni'!$BA$608:$BA$786,APS!$B194,'Rekapitulasi Juni'!$BF$608:$BF$786)</f>
        <v>0</v>
      </c>
      <c r="FB194" s="325">
        <f t="shared" si="276"/>
        <v>0</v>
      </c>
      <c r="FC194" s="325">
        <f t="shared" si="277"/>
        <v>0</v>
      </c>
      <c r="FD194" s="27"/>
      <c r="FE194" s="27"/>
      <c r="FF194" s="27"/>
      <c r="FG194" s="27"/>
      <c r="FH194" s="27"/>
      <c r="FI194" s="27"/>
      <c r="FJ194" s="41">
        <f t="shared" si="278"/>
        <v>0</v>
      </c>
      <c r="FK194" s="41">
        <f t="shared" si="279"/>
        <v>0</v>
      </c>
      <c r="FL194" s="41">
        <f t="shared" si="280"/>
        <v>0</v>
      </c>
      <c r="FM194" s="41">
        <f t="shared" si="281"/>
        <v>0</v>
      </c>
      <c r="FN194" s="41">
        <f t="shared" si="282"/>
        <v>0</v>
      </c>
      <c r="FO194" s="41">
        <f t="shared" si="283"/>
        <v>0</v>
      </c>
      <c r="FP194" s="180">
        <f t="shared" si="284"/>
        <v>0</v>
      </c>
      <c r="FQ194" s="27"/>
      <c r="FR194" s="27"/>
      <c r="FS194" s="324">
        <f>SUMIF('Rekapitulasi Juni'!$D$804:$D$984,APS!$B194,'Rekapitulasi Juni'!$E$804:$E$984)</f>
        <v>0</v>
      </c>
      <c r="FT194" s="324">
        <f>SUMIF('Rekapitulasi Juni'!$D$804:$D$984,APS!$B194,'Rekapitulasi Juni'!$F$804:$F$984)</f>
        <v>0</v>
      </c>
      <c r="FU194" s="27"/>
      <c r="FV194" s="325">
        <f t="shared" si="285"/>
        <v>0</v>
      </c>
      <c r="FW194" s="325">
        <f t="shared" si="286"/>
        <v>0</v>
      </c>
      <c r="FX194" s="27"/>
      <c r="FY194" s="324">
        <f>SUMIF('Rekapitulasi Juni'!$U$804:$U$984,APS!$B194,'Rekapitulasi Juni'!$V$804:$V$984)</f>
        <v>0</v>
      </c>
      <c r="FZ194" s="324">
        <f>SUMIF('Rekapitulasi Juni'!$U$804:$U$984,APS!$B194,'Rekapitulasi Juni'!$W$804:$W$984)</f>
        <v>0</v>
      </c>
      <c r="GA194" s="27"/>
      <c r="GB194" s="325">
        <f t="shared" si="287"/>
        <v>0</v>
      </c>
      <c r="GC194" s="325">
        <f t="shared" si="288"/>
        <v>0</v>
      </c>
      <c r="GD194" s="27"/>
      <c r="GE194" s="324">
        <f>SUMIF('Rekapitulasi Juni'!$AL$804:$AL$984,APS!$B194,'Rekapitulasi Juni'!$AM$804:$AM$984)</f>
        <v>0</v>
      </c>
      <c r="GF194" s="324">
        <f>SUMIF('Rekapitulasi Juni'!$AL$804:$AL$984,APS!$B194,'Rekapitulasi Juni'!$AN$804:$AN$984)</f>
        <v>0</v>
      </c>
      <c r="GG194" s="27"/>
      <c r="GH194" s="325">
        <f t="shared" si="213"/>
        <v>0</v>
      </c>
      <c r="GI194" s="325">
        <f t="shared" si="214"/>
        <v>0</v>
      </c>
      <c r="GJ194" s="27"/>
      <c r="GK194" s="27"/>
      <c r="GL194" s="41">
        <f t="shared" si="289"/>
        <v>0</v>
      </c>
      <c r="GM194" s="41">
        <f t="shared" si="290"/>
        <v>0</v>
      </c>
      <c r="GN194" s="41">
        <f t="shared" si="291"/>
        <v>0</v>
      </c>
      <c r="GO194" s="41">
        <f t="shared" si="292"/>
        <v>0</v>
      </c>
      <c r="GP194" s="41">
        <f t="shared" si="293"/>
        <v>0</v>
      </c>
      <c r="GQ194" s="41">
        <f t="shared" si="294"/>
        <v>0</v>
      </c>
      <c r="GR194" s="180">
        <f t="shared" si="295"/>
        <v>0</v>
      </c>
      <c r="GS194" s="41">
        <f t="shared" si="215"/>
        <v>0</v>
      </c>
      <c r="GT194" s="41">
        <f t="shared" si="216"/>
        <v>0</v>
      </c>
      <c r="GU194" s="41">
        <f t="shared" si="217"/>
        <v>0</v>
      </c>
      <c r="GV194" s="41">
        <f t="shared" si="218"/>
        <v>0</v>
      </c>
      <c r="GW194" s="41">
        <f t="shared" si="219"/>
        <v>0</v>
      </c>
      <c r="GX194" s="41">
        <f t="shared" si="220"/>
        <v>0</v>
      </c>
      <c r="GY194" s="180">
        <f t="shared" si="221"/>
        <v>0</v>
      </c>
      <c r="GZ194" s="41">
        <v>177</v>
      </c>
      <c r="HA194" s="32"/>
      <c r="HB194" s="42">
        <f t="shared" si="299"/>
        <v>0</v>
      </c>
      <c r="HC194" s="44"/>
    </row>
    <row r="195" spans="1:211" ht="15.75">
      <c r="A195" s="31" t="s">
        <v>400</v>
      </c>
      <c r="B195" s="32" t="s">
        <v>401</v>
      </c>
      <c r="C195" s="31" t="s">
        <v>373</v>
      </c>
      <c r="D195" s="31" t="s">
        <v>1255</v>
      </c>
      <c r="E195" s="31" t="s">
        <v>333</v>
      </c>
      <c r="F195" s="31" t="s">
        <v>152</v>
      </c>
      <c r="G195" s="33">
        <v>320</v>
      </c>
      <c r="H195" s="33">
        <v>0</v>
      </c>
      <c r="I195" s="33">
        <v>0</v>
      </c>
      <c r="J195" s="34">
        <f>IFERROR(VLOOKUP(A195,#REF!,3,0),0)</f>
        <v>0</v>
      </c>
      <c r="K195" s="34">
        <f t="shared" si="118"/>
        <v>250</v>
      </c>
      <c r="L195" s="34">
        <v>394</v>
      </c>
      <c r="M195" s="34">
        <v>644</v>
      </c>
      <c r="N195" s="35">
        <f t="shared" si="119"/>
        <v>70</v>
      </c>
      <c r="O195" s="35">
        <f t="shared" si="120"/>
        <v>70</v>
      </c>
      <c r="P195" s="36">
        <v>0</v>
      </c>
      <c r="Q195" s="36">
        <f t="shared" si="222"/>
        <v>0</v>
      </c>
      <c r="R195" s="36">
        <v>-250</v>
      </c>
      <c r="S195" s="37">
        <f ca="1">SUMIF(ROP!$D$6:$H$65536,A195,ROP!$J$6:$J$65536)</f>
        <v>0</v>
      </c>
      <c r="T195" s="37">
        <f>SUMIF(HASIL!$B:$B,APS!$B195&amp;RIGHT(APS!T$9,2),HASIL!$I:$I)</f>
        <v>0</v>
      </c>
      <c r="U195" s="37">
        <f>SUMIF(HASIL!$B:$B,APS!$B195&amp;RIGHT(APS!U$9,2),HASIL!$I:$I)</f>
        <v>0</v>
      </c>
      <c r="V195" s="37">
        <f>SUMIF(HASIL!$B:$B,APS!$B195&amp;RIGHT(APS!V$9,2),HASIL!$I:$I)</f>
        <v>0</v>
      </c>
      <c r="W195" s="37">
        <f>SUMIF(HASIL!$B:$B,APS!$B195&amp;RIGHT(APS!W$9,2),HASIL!$I:$I)</f>
        <v>0</v>
      </c>
      <c r="X195" s="38">
        <f t="shared" si="121"/>
        <v>0</v>
      </c>
      <c r="Y195" s="38">
        <f t="shared" si="122"/>
        <v>0</v>
      </c>
      <c r="Z195" s="39">
        <f t="shared" si="297"/>
        <v>0</v>
      </c>
      <c r="AA195" s="39">
        <f t="shared" si="212"/>
        <v>0</v>
      </c>
      <c r="AB195" s="40">
        <f t="shared" si="298"/>
        <v>0</v>
      </c>
      <c r="AC195" s="27">
        <v>0</v>
      </c>
      <c r="AD195" s="27"/>
      <c r="AE195" s="27"/>
      <c r="AF195" s="27"/>
      <c r="AG195" s="27"/>
      <c r="AH195" s="27"/>
      <c r="AI195" s="324">
        <f>SUMIF('Rekapitulasi Juni'!$D$9:$D$192,APS!$B195,'Rekapitulasi Juni'!$E$9:$E$192)</f>
        <v>0</v>
      </c>
      <c r="AJ195" s="324">
        <f>SUMIF('Rekapitulasi Juni'!$D$9:$D$192,APS!$B195,'Rekapitulasi Juni'!$F$9:$F$192)</f>
        <v>0</v>
      </c>
      <c r="AK195" s="324">
        <f>SUMIF('Rekapitulasi Juni'!$D$9:$D$192,APS!$B195,'Rekapitulasi Juni'!$K$9:$K$192)</f>
        <v>0</v>
      </c>
      <c r="AL195" s="325">
        <f t="shared" si="223"/>
        <v>0</v>
      </c>
      <c r="AM195" s="325">
        <f t="shared" si="224"/>
        <v>0</v>
      </c>
      <c r="AN195" s="27"/>
      <c r="AO195" s="324">
        <f>SUMIF('Rekapitulasi Juni'!$U$9:$U$192,APS!$B195,'Rekapitulasi Juni'!$V$9:$V$192)</f>
        <v>0</v>
      </c>
      <c r="AP195" s="324">
        <f>SUMIF('Rekapitulasi Juni'!$U$9:$U$192,APS!$B195,'Rekapitulasi Juni'!$W$9:$W$192)</f>
        <v>0</v>
      </c>
      <c r="AQ195" s="27"/>
      <c r="AR195" s="325">
        <f t="shared" si="225"/>
        <v>0</v>
      </c>
      <c r="AS195" s="325">
        <f t="shared" si="226"/>
        <v>0</v>
      </c>
      <c r="AT195" s="27"/>
      <c r="AU195" s="324">
        <f>SUMIF('Rekapitulasi Juni'!$AL$9:$AL$192,APS!$B195,'Rekapitulasi Juni'!$AM$9:$AM$192)</f>
        <v>0</v>
      </c>
      <c r="AV195" s="324">
        <f>SUMIF('Rekapitulasi Juni'!$AL$9:$AL$192,APS!$B195,'Rekapitulasi Juni'!$AN$9:$AN$192)</f>
        <v>0</v>
      </c>
      <c r="AW195" s="27"/>
      <c r="AX195" s="325">
        <f t="shared" si="227"/>
        <v>0</v>
      </c>
      <c r="AY195" s="325">
        <f t="shared" si="228"/>
        <v>0</v>
      </c>
      <c r="AZ195" s="41">
        <f t="shared" si="229"/>
        <v>0</v>
      </c>
      <c r="BA195" s="41">
        <f t="shared" si="230"/>
        <v>0</v>
      </c>
      <c r="BB195" s="41">
        <f t="shared" si="231"/>
        <v>0</v>
      </c>
      <c r="BC195" s="41">
        <f t="shared" si="232"/>
        <v>0</v>
      </c>
      <c r="BD195" s="41">
        <f t="shared" si="233"/>
        <v>0</v>
      </c>
      <c r="BE195" s="41">
        <f t="shared" si="234"/>
        <v>0</v>
      </c>
      <c r="BF195" s="180">
        <f t="shared" si="235"/>
        <v>0</v>
      </c>
      <c r="BG195" s="27">
        <v>0</v>
      </c>
      <c r="BH195" s="27"/>
      <c r="BI195" s="324">
        <f>SUMIF('Rekapitulasi Juni'!$D$214:$D$393,APS!$B195,'Rekapitulasi Juni'!$E$214:$E$393)</f>
        <v>0</v>
      </c>
      <c r="BJ195" s="324">
        <f>SUMIF('Rekapitulasi Juni'!$D$214:$D$393,APS!$B195,'Rekapitulasi Juni'!$F$214:$F$393)</f>
        <v>0</v>
      </c>
      <c r="BK195" s="27"/>
      <c r="BL195" s="325">
        <f t="shared" si="236"/>
        <v>0</v>
      </c>
      <c r="BM195" s="325">
        <f t="shared" si="237"/>
        <v>0</v>
      </c>
      <c r="BN195" s="27"/>
      <c r="BO195" s="324">
        <f>SUMIF('Rekapitulasi Juni'!$U$214:$U$393,APS!$B195,'Rekapitulasi Juni'!$V$214:$V$393)</f>
        <v>0</v>
      </c>
      <c r="BP195" s="324">
        <f>SUMIF('Rekapitulasi Juni'!$U$214:$U$393,APS!$B195,'Rekapitulasi Juni'!$W$214:$W$393)</f>
        <v>0</v>
      </c>
      <c r="BQ195" s="27"/>
      <c r="BR195" s="325">
        <f t="shared" si="238"/>
        <v>0</v>
      </c>
      <c r="BS195" s="325">
        <f t="shared" si="239"/>
        <v>0</v>
      </c>
      <c r="BT195" s="27"/>
      <c r="BU195" s="324">
        <f>SUMIF('Rekapitulasi Juni'!$AL$214:$AL$393,APS!$B195,'Rekapitulasi Juni'!$AM$214:$AM$393)</f>
        <v>0</v>
      </c>
      <c r="BV195" s="324">
        <f>SUMIF('Rekapitulasi Juni'!$AL$214:$AL$393,APS!$B195,'Rekapitulasi Juni'!$AN$214:$AN$393)</f>
        <v>0</v>
      </c>
      <c r="BW195" s="27"/>
      <c r="BX195" s="325">
        <f t="shared" si="240"/>
        <v>0</v>
      </c>
      <c r="BY195" s="325">
        <f t="shared" si="241"/>
        <v>0</v>
      </c>
      <c r="BZ195" s="27"/>
      <c r="CA195" s="324">
        <f>SUMIF('Rekapitulasi Juni'!$BA$214:$BA$393,APS!$B195,'Rekapitulasi Juni'!$BB$214:$BB$393)</f>
        <v>0</v>
      </c>
      <c r="CB195" s="324">
        <f>SUMIF('Rekapitulasi Juni'!$BA$214:$BA$393,APS!$B195,'Rekapitulasi Juni'!$BC$214:$BC$393)</f>
        <v>0</v>
      </c>
      <c r="CC195" s="27"/>
      <c r="CD195" s="325">
        <f t="shared" si="242"/>
        <v>0</v>
      </c>
      <c r="CE195" s="325">
        <f t="shared" si="243"/>
        <v>0</v>
      </c>
      <c r="CF195" s="27"/>
      <c r="CG195" s="324">
        <f>SUMIF('Rekapitulasi Juni'!$BP$214:$BP$393,APS!$B195,'Rekapitulasi Juni'!$BQ$214:$BQ$393)</f>
        <v>0</v>
      </c>
      <c r="CH195" s="324">
        <f>SUMIF('Rekapitulasi Juni'!$BP$214:$BP$393,APS!$B195,'Rekapitulasi Juni'!$BR$214:$BR$393)</f>
        <v>0</v>
      </c>
      <c r="CI195" s="27"/>
      <c r="CJ195" s="325">
        <f t="shared" si="244"/>
        <v>0</v>
      </c>
      <c r="CK195" s="325">
        <f t="shared" si="245"/>
        <v>0</v>
      </c>
      <c r="CL195" s="41">
        <f t="shared" si="246"/>
        <v>0</v>
      </c>
      <c r="CM195" s="41">
        <f t="shared" si="247"/>
        <v>0</v>
      </c>
      <c r="CN195" s="41">
        <f t="shared" si="248"/>
        <v>0</v>
      </c>
      <c r="CO195" s="41">
        <f t="shared" si="249"/>
        <v>0</v>
      </c>
      <c r="CP195" s="41">
        <f t="shared" si="250"/>
        <v>0</v>
      </c>
      <c r="CQ195" s="41">
        <f t="shared" si="251"/>
        <v>0</v>
      </c>
      <c r="CR195" s="180">
        <f t="shared" si="252"/>
        <v>0</v>
      </c>
      <c r="CS195" s="27">
        <v>0</v>
      </c>
      <c r="CT195" s="27"/>
      <c r="CU195" s="324">
        <f>SUMIF('Rekapitulasi Juni'!$D$410:$D$588,APS!$B195,'Rekapitulasi Juni'!$E$410:$E$588)</f>
        <v>0</v>
      </c>
      <c r="CV195" s="324">
        <f>SUMIF('Rekapitulasi Juni'!$D$410:$D$588,APS!$B195,'Rekapitulasi Juni'!$F$410:$F$588)</f>
        <v>0</v>
      </c>
      <c r="CW195" s="27"/>
      <c r="CX195" s="325">
        <f t="shared" si="253"/>
        <v>0</v>
      </c>
      <c r="CY195" s="325">
        <f t="shared" si="254"/>
        <v>0</v>
      </c>
      <c r="CZ195" s="27"/>
      <c r="DA195" s="324">
        <f>SUMIF('Rekapitulasi Juni'!$U$410:$U$588,APS!$B195,'Rekapitulasi Juni'!$V$410:$V$588)</f>
        <v>350</v>
      </c>
      <c r="DB195" s="324">
        <f>SUMIF('Rekapitulasi Juni'!$U$410:$U$588,APS!$B195,'Rekapitulasi Juni'!$W$410:$W$588)</f>
        <v>296</v>
      </c>
      <c r="DC195" s="27"/>
      <c r="DD195" s="325">
        <f t="shared" si="255"/>
        <v>0</v>
      </c>
      <c r="DE195" s="325">
        <f t="shared" si="256"/>
        <v>84.571428571428569</v>
      </c>
      <c r="DF195" s="27"/>
      <c r="DG195" s="324">
        <f>SUMIF('Rekapitulasi Juni'!$AL$410:$AL$588,APS!$B195,'Rekapitulasi Juni'!$AM$410:$AM$588)</f>
        <v>191</v>
      </c>
      <c r="DH195" s="324">
        <f>SUMIF('Rekapitulasi Juni'!$AL$410:$AL$588,APS!$B195,'Rekapitulasi Juni'!$AN$410:$AN$588)</f>
        <v>200</v>
      </c>
      <c r="DI195" s="27"/>
      <c r="DJ195" s="325">
        <f t="shared" si="257"/>
        <v>0</v>
      </c>
      <c r="DK195" s="325">
        <f t="shared" si="258"/>
        <v>104.71204188481676</v>
      </c>
      <c r="DL195" s="27"/>
      <c r="DM195" s="324">
        <f>SUMIF('Rekapitulasi Juni'!$BA$410:$BA$588,APS!$B195,'Rekapitulasi Juni'!$BB$410:$BB$588)</f>
        <v>0</v>
      </c>
      <c r="DN195" s="324">
        <f>SUMIF('Rekapitulasi Juni'!$BA$410:$BA$588,APS!$B195,'Rekapitulasi Juni'!$BC$410:$BC$588)</f>
        <v>80</v>
      </c>
      <c r="DO195" s="324">
        <f>SUMIF('Rekapitulasi Juni'!$BA$410:$BA$588,APS!$B195,'Rekapitulasi Juni'!$BF$410:$BF$588)</f>
        <v>0</v>
      </c>
      <c r="DP195" s="325">
        <f t="shared" si="259"/>
        <v>0</v>
      </c>
      <c r="DQ195" s="325">
        <f t="shared" si="260"/>
        <v>0</v>
      </c>
      <c r="DR195" s="27"/>
      <c r="DS195" s="324">
        <f>SUMIF('Rekapitulasi Juni'!$BP$410:$BP$588,APS!$B195,'Rekapitulasi Juni'!$BQ$410:$BQ$588)</f>
        <v>0</v>
      </c>
      <c r="DT195" s="324">
        <f>SUMIF('Rekapitulasi Juni'!$BP$410:$BP$588,APS!$B195,'Rekapitulasi Juni'!$BR$410:$BR$588)</f>
        <v>0</v>
      </c>
      <c r="DU195" s="27"/>
      <c r="DV195" s="325">
        <f t="shared" si="261"/>
        <v>0</v>
      </c>
      <c r="DW195" s="325">
        <f t="shared" si="262"/>
        <v>0</v>
      </c>
      <c r="DX195" s="41">
        <f t="shared" si="263"/>
        <v>0</v>
      </c>
      <c r="DY195" s="41">
        <f t="shared" si="264"/>
        <v>541</v>
      </c>
      <c r="DZ195" s="41">
        <f t="shared" si="265"/>
        <v>576</v>
      </c>
      <c r="EA195" s="41">
        <f t="shared" si="266"/>
        <v>0</v>
      </c>
      <c r="EB195" s="41">
        <f t="shared" si="267"/>
        <v>576</v>
      </c>
      <c r="EC195" s="41">
        <f t="shared" si="268"/>
        <v>576</v>
      </c>
      <c r="ED195" s="180">
        <f t="shared" si="269"/>
        <v>0</v>
      </c>
      <c r="EE195" s="27">
        <v>0</v>
      </c>
      <c r="EF195" s="27"/>
      <c r="EG195" s="324">
        <f>SUMIF('Rekapitulasi Juni'!$D$608:$D$786,APS!$B195,'Rekapitulasi Juni'!$E$608:$E$786)</f>
        <v>0</v>
      </c>
      <c r="EH195" s="324">
        <f>SUMIF('Rekapitulasi Juni'!$D$608:$D$786,APS!$B195,'Rekapitulasi Juni'!$F$608:$F$786)</f>
        <v>0</v>
      </c>
      <c r="EI195" s="27"/>
      <c r="EJ195" s="325">
        <f t="shared" si="270"/>
        <v>0</v>
      </c>
      <c r="EK195" s="325">
        <f t="shared" si="271"/>
        <v>0</v>
      </c>
      <c r="EL195" s="27"/>
      <c r="EM195" s="324">
        <f>SUMIF('Rekapitulasi Juni'!$U$608:$U$786,APS!$B195,'Rekapitulasi Juni'!$V$608:$V$786)</f>
        <v>0</v>
      </c>
      <c r="EN195" s="324">
        <f>SUMIF('Rekapitulasi Juni'!$U$608:$U$786,APS!$B195,'Rekapitulasi Juni'!$W$608:$W$786)</f>
        <v>0</v>
      </c>
      <c r="EO195" s="27"/>
      <c r="EP195" s="325">
        <f t="shared" si="272"/>
        <v>0</v>
      </c>
      <c r="EQ195" s="325">
        <f t="shared" si="273"/>
        <v>0</v>
      </c>
      <c r="ER195" s="27"/>
      <c r="ES195" s="324">
        <f>SUMIF('Rekapitulasi Juni'!$AL$608:$AL$786,APS!$B195,'Rekapitulasi Juni'!$AM$608:$AM$786)</f>
        <v>0</v>
      </c>
      <c r="ET195" s="324">
        <f>SUMIF('Rekapitulasi Juni'!$AL$608:$AL$786,APS!$B195,'Rekapitulasi Juni'!$AN$608:$AN$786)</f>
        <v>0</v>
      </c>
      <c r="EU195" s="27"/>
      <c r="EV195" s="325">
        <f t="shared" si="274"/>
        <v>0</v>
      </c>
      <c r="EW195" s="325">
        <f t="shared" si="275"/>
        <v>0</v>
      </c>
      <c r="EX195" s="27"/>
      <c r="EY195" s="324">
        <f>SUMIF('Rekapitulasi Juni'!$BA$608:$BA$786,APS!$B195,'Rekapitulasi Juni'!$BB$608:$BB$786)</f>
        <v>0</v>
      </c>
      <c r="EZ195" s="324">
        <f>SUMIF('Rekapitulasi Juni'!$BA$608:$BA$786,APS!$B195,'Rekapitulasi Juni'!$BC$608:$BC$786)</f>
        <v>0</v>
      </c>
      <c r="FA195" s="324">
        <f>SUMIF('Rekapitulasi Juni'!$BA$608:$BA$786,APS!$B195,'Rekapitulasi Juni'!$BF$608:$BF$786)</f>
        <v>0</v>
      </c>
      <c r="FB195" s="325">
        <f t="shared" si="276"/>
        <v>0</v>
      </c>
      <c r="FC195" s="325">
        <f t="shared" si="277"/>
        <v>0</v>
      </c>
      <c r="FD195" s="27"/>
      <c r="FE195" s="27"/>
      <c r="FF195" s="27"/>
      <c r="FG195" s="27"/>
      <c r="FH195" s="27"/>
      <c r="FI195" s="27"/>
      <c r="FJ195" s="41">
        <f t="shared" si="278"/>
        <v>0</v>
      </c>
      <c r="FK195" s="41">
        <f t="shared" si="279"/>
        <v>0</v>
      </c>
      <c r="FL195" s="41">
        <f t="shared" si="280"/>
        <v>0</v>
      </c>
      <c r="FM195" s="41">
        <f t="shared" si="281"/>
        <v>0</v>
      </c>
      <c r="FN195" s="41">
        <f t="shared" si="282"/>
        <v>0</v>
      </c>
      <c r="FO195" s="41">
        <f t="shared" si="283"/>
        <v>0</v>
      </c>
      <c r="FP195" s="180">
        <f t="shared" si="284"/>
        <v>0</v>
      </c>
      <c r="FQ195" s="27"/>
      <c r="FR195" s="27"/>
      <c r="FS195" s="324">
        <f>SUMIF('Rekapitulasi Juni'!$D$804:$D$984,APS!$B195,'Rekapitulasi Juni'!$E$804:$E$984)</f>
        <v>0</v>
      </c>
      <c r="FT195" s="324">
        <f>SUMIF('Rekapitulasi Juni'!$D$804:$D$984,APS!$B195,'Rekapitulasi Juni'!$F$804:$F$984)</f>
        <v>0</v>
      </c>
      <c r="FU195" s="27"/>
      <c r="FV195" s="325">
        <f t="shared" si="285"/>
        <v>0</v>
      </c>
      <c r="FW195" s="325">
        <f t="shared" si="286"/>
        <v>0</v>
      </c>
      <c r="FX195" s="27"/>
      <c r="FY195" s="324">
        <f>SUMIF('Rekapitulasi Juni'!$U$804:$U$984,APS!$B195,'Rekapitulasi Juni'!$V$804:$V$984)</f>
        <v>0</v>
      </c>
      <c r="FZ195" s="324">
        <f>SUMIF('Rekapitulasi Juni'!$U$804:$U$984,APS!$B195,'Rekapitulasi Juni'!$W$804:$W$984)</f>
        <v>0</v>
      </c>
      <c r="GA195" s="27"/>
      <c r="GB195" s="325">
        <f t="shared" si="287"/>
        <v>0</v>
      </c>
      <c r="GC195" s="325">
        <f t="shared" si="288"/>
        <v>0</v>
      </c>
      <c r="GD195" s="27"/>
      <c r="GE195" s="324">
        <f>SUMIF('Rekapitulasi Juni'!$AL$804:$AL$984,APS!$B195,'Rekapitulasi Juni'!$AM$804:$AM$984)</f>
        <v>0</v>
      </c>
      <c r="GF195" s="324">
        <f>SUMIF('Rekapitulasi Juni'!$AL$804:$AL$984,APS!$B195,'Rekapitulasi Juni'!$AN$804:$AN$984)</f>
        <v>0</v>
      </c>
      <c r="GG195" s="27"/>
      <c r="GH195" s="325">
        <f t="shared" si="213"/>
        <v>0</v>
      </c>
      <c r="GI195" s="325">
        <f t="shared" si="214"/>
        <v>0</v>
      </c>
      <c r="GJ195" s="27"/>
      <c r="GK195" s="27"/>
      <c r="GL195" s="41">
        <f t="shared" si="289"/>
        <v>0</v>
      </c>
      <c r="GM195" s="41">
        <f t="shared" si="290"/>
        <v>0</v>
      </c>
      <c r="GN195" s="41">
        <f t="shared" si="291"/>
        <v>0</v>
      </c>
      <c r="GO195" s="41">
        <f t="shared" si="292"/>
        <v>0</v>
      </c>
      <c r="GP195" s="41">
        <f t="shared" si="293"/>
        <v>0</v>
      </c>
      <c r="GQ195" s="41">
        <f t="shared" si="294"/>
        <v>0</v>
      </c>
      <c r="GR195" s="180">
        <f t="shared" si="295"/>
        <v>0</v>
      </c>
      <c r="GS195" s="41">
        <f t="shared" si="215"/>
        <v>0</v>
      </c>
      <c r="GT195" s="41">
        <f t="shared" si="216"/>
        <v>541</v>
      </c>
      <c r="GU195" s="41">
        <f t="shared" si="217"/>
        <v>576</v>
      </c>
      <c r="GV195" s="41">
        <f t="shared" si="218"/>
        <v>0</v>
      </c>
      <c r="GW195" s="41">
        <f t="shared" si="219"/>
        <v>576</v>
      </c>
      <c r="GX195" s="41">
        <f t="shared" si="220"/>
        <v>576</v>
      </c>
      <c r="GY195" s="180">
        <f t="shared" si="221"/>
        <v>0</v>
      </c>
      <c r="GZ195" s="41">
        <v>178</v>
      </c>
      <c r="HA195" s="32"/>
      <c r="HB195" s="42">
        <f t="shared" si="299"/>
        <v>324</v>
      </c>
      <c r="HC195" s="44"/>
    </row>
    <row r="196" spans="1:211" ht="15" customHeight="1">
      <c r="A196" s="31" t="s">
        <v>402</v>
      </c>
      <c r="B196" s="32" t="s">
        <v>403</v>
      </c>
      <c r="C196" s="31" t="s">
        <v>373</v>
      </c>
      <c r="D196" s="31" t="s">
        <v>1255</v>
      </c>
      <c r="E196" s="31" t="s">
        <v>333</v>
      </c>
      <c r="F196" s="31" t="s">
        <v>152</v>
      </c>
      <c r="G196" s="33">
        <v>348</v>
      </c>
      <c r="H196" s="33">
        <v>0</v>
      </c>
      <c r="I196" s="33">
        <v>0</v>
      </c>
      <c r="J196" s="34">
        <f>IFERROR(VLOOKUP(A196,#REF!,3,0),0)</f>
        <v>0</v>
      </c>
      <c r="K196" s="34">
        <f t="shared" si="118"/>
        <v>308</v>
      </c>
      <c r="L196" s="34">
        <v>472</v>
      </c>
      <c r="M196" s="34">
        <v>780</v>
      </c>
      <c r="N196" s="35">
        <f t="shared" si="119"/>
        <v>40</v>
      </c>
      <c r="O196" s="35">
        <f t="shared" si="120"/>
        <v>40</v>
      </c>
      <c r="P196" s="36">
        <v>0</v>
      </c>
      <c r="Q196" s="36">
        <f t="shared" si="222"/>
        <v>0</v>
      </c>
      <c r="R196" s="36">
        <v>-308</v>
      </c>
      <c r="S196" s="37">
        <f ca="1">SUMIF(ROP!$D$6:$H$65536,A196,ROP!$J$6:$J$65536)</f>
        <v>0</v>
      </c>
      <c r="T196" s="37">
        <f>SUMIF(HASIL!$B:$B,APS!$B196&amp;RIGHT(APS!T$9,2),HASIL!$I:$I)</f>
        <v>0</v>
      </c>
      <c r="U196" s="37">
        <f>SUMIF(HASIL!$B:$B,APS!$B196&amp;RIGHT(APS!U$9,2),HASIL!$I:$I)</f>
        <v>0</v>
      </c>
      <c r="V196" s="37">
        <f>SUMIF(HASIL!$B:$B,APS!$B196&amp;RIGHT(APS!V$9,2),HASIL!$I:$I)</f>
        <v>0</v>
      </c>
      <c r="W196" s="37">
        <f>SUMIF(HASIL!$B:$B,APS!$B196&amp;RIGHT(APS!W$9,2),HASIL!$I:$I)</f>
        <v>0</v>
      </c>
      <c r="X196" s="38">
        <f t="shared" si="121"/>
        <v>0</v>
      </c>
      <c r="Y196" s="38">
        <f t="shared" si="122"/>
        <v>0</v>
      </c>
      <c r="Z196" s="39">
        <f t="shared" si="297"/>
        <v>0</v>
      </c>
      <c r="AA196" s="39">
        <f t="shared" si="212"/>
        <v>0</v>
      </c>
      <c r="AB196" s="40">
        <f t="shared" si="298"/>
        <v>0</v>
      </c>
      <c r="AC196" s="27">
        <v>0</v>
      </c>
      <c r="AD196" s="27"/>
      <c r="AE196" s="27"/>
      <c r="AF196" s="27"/>
      <c r="AG196" s="27"/>
      <c r="AH196" s="27"/>
      <c r="AI196" s="324">
        <f>SUMIF('Rekapitulasi Juni'!$D$9:$D$192,APS!$B196,'Rekapitulasi Juni'!$E$9:$E$192)</f>
        <v>0</v>
      </c>
      <c r="AJ196" s="324">
        <f>SUMIF('Rekapitulasi Juni'!$D$9:$D$192,APS!$B196,'Rekapitulasi Juni'!$F$9:$F$192)</f>
        <v>0</v>
      </c>
      <c r="AK196" s="324">
        <f>SUMIF('Rekapitulasi Juni'!$D$9:$D$192,APS!$B196,'Rekapitulasi Juni'!$K$9:$K$192)</f>
        <v>0</v>
      </c>
      <c r="AL196" s="325">
        <f t="shared" si="223"/>
        <v>0</v>
      </c>
      <c r="AM196" s="325">
        <f t="shared" si="224"/>
        <v>0</v>
      </c>
      <c r="AN196" s="27"/>
      <c r="AO196" s="324">
        <f>SUMIF('Rekapitulasi Juni'!$U$9:$U$192,APS!$B196,'Rekapitulasi Juni'!$V$9:$V$192)</f>
        <v>0</v>
      </c>
      <c r="AP196" s="324">
        <f>SUMIF('Rekapitulasi Juni'!$U$9:$U$192,APS!$B196,'Rekapitulasi Juni'!$W$9:$W$192)</f>
        <v>0</v>
      </c>
      <c r="AQ196" s="27"/>
      <c r="AR196" s="325">
        <f t="shared" si="225"/>
        <v>0</v>
      </c>
      <c r="AS196" s="325">
        <f t="shared" si="226"/>
        <v>0</v>
      </c>
      <c r="AT196" s="27"/>
      <c r="AU196" s="324">
        <f>SUMIF('Rekapitulasi Juni'!$AL$9:$AL$192,APS!$B196,'Rekapitulasi Juni'!$AM$9:$AM$192)</f>
        <v>0</v>
      </c>
      <c r="AV196" s="324">
        <f>SUMIF('Rekapitulasi Juni'!$AL$9:$AL$192,APS!$B196,'Rekapitulasi Juni'!$AN$9:$AN$192)</f>
        <v>0</v>
      </c>
      <c r="AW196" s="27"/>
      <c r="AX196" s="325">
        <f t="shared" si="227"/>
        <v>0</v>
      </c>
      <c r="AY196" s="325">
        <f t="shared" si="228"/>
        <v>0</v>
      </c>
      <c r="AZ196" s="41">
        <f t="shared" si="229"/>
        <v>0</v>
      </c>
      <c r="BA196" s="41">
        <f t="shared" si="230"/>
        <v>0</v>
      </c>
      <c r="BB196" s="41">
        <f t="shared" si="231"/>
        <v>0</v>
      </c>
      <c r="BC196" s="41">
        <f t="shared" si="232"/>
        <v>0</v>
      </c>
      <c r="BD196" s="41">
        <f t="shared" si="233"/>
        <v>0</v>
      </c>
      <c r="BE196" s="41">
        <f t="shared" si="234"/>
        <v>0</v>
      </c>
      <c r="BF196" s="180">
        <f t="shared" si="235"/>
        <v>0</v>
      </c>
      <c r="BG196" s="27">
        <v>0</v>
      </c>
      <c r="BH196" s="27"/>
      <c r="BI196" s="324">
        <f>SUMIF('Rekapitulasi Juni'!$D$214:$D$393,APS!$B196,'Rekapitulasi Juni'!$E$214:$E$393)</f>
        <v>0</v>
      </c>
      <c r="BJ196" s="324">
        <f>SUMIF('Rekapitulasi Juni'!$D$214:$D$393,APS!$B196,'Rekapitulasi Juni'!$F$214:$F$393)</f>
        <v>0</v>
      </c>
      <c r="BK196" s="27"/>
      <c r="BL196" s="325">
        <f t="shared" si="236"/>
        <v>0</v>
      </c>
      <c r="BM196" s="325">
        <f t="shared" si="237"/>
        <v>0</v>
      </c>
      <c r="BN196" s="27"/>
      <c r="BO196" s="324">
        <f>SUMIF('Rekapitulasi Juni'!$U$214:$U$393,APS!$B196,'Rekapitulasi Juni'!$V$214:$V$393)</f>
        <v>0</v>
      </c>
      <c r="BP196" s="324">
        <f>SUMIF('Rekapitulasi Juni'!$U$214:$U$393,APS!$B196,'Rekapitulasi Juni'!$W$214:$W$393)</f>
        <v>0</v>
      </c>
      <c r="BQ196" s="27"/>
      <c r="BR196" s="325">
        <f t="shared" si="238"/>
        <v>0</v>
      </c>
      <c r="BS196" s="325">
        <f t="shared" si="239"/>
        <v>0</v>
      </c>
      <c r="BT196" s="27"/>
      <c r="BU196" s="324">
        <f>SUMIF('Rekapitulasi Juni'!$AL$214:$AL$393,APS!$B196,'Rekapitulasi Juni'!$AM$214:$AM$393)</f>
        <v>0</v>
      </c>
      <c r="BV196" s="324">
        <f>SUMIF('Rekapitulasi Juni'!$AL$214:$AL$393,APS!$B196,'Rekapitulasi Juni'!$AN$214:$AN$393)</f>
        <v>0</v>
      </c>
      <c r="BW196" s="27"/>
      <c r="BX196" s="325">
        <f t="shared" si="240"/>
        <v>0</v>
      </c>
      <c r="BY196" s="325">
        <f t="shared" si="241"/>
        <v>0</v>
      </c>
      <c r="BZ196" s="27"/>
      <c r="CA196" s="324">
        <f>SUMIF('Rekapitulasi Juni'!$BA$214:$BA$393,APS!$B196,'Rekapitulasi Juni'!$BB$214:$BB$393)</f>
        <v>0</v>
      </c>
      <c r="CB196" s="324">
        <f>SUMIF('Rekapitulasi Juni'!$BA$214:$BA$393,APS!$B196,'Rekapitulasi Juni'!$BC$214:$BC$393)</f>
        <v>0</v>
      </c>
      <c r="CC196" s="27"/>
      <c r="CD196" s="325">
        <f t="shared" si="242"/>
        <v>0</v>
      </c>
      <c r="CE196" s="325">
        <f t="shared" si="243"/>
        <v>0</v>
      </c>
      <c r="CF196" s="27"/>
      <c r="CG196" s="324">
        <f>SUMIF('Rekapitulasi Juni'!$BP$214:$BP$393,APS!$B196,'Rekapitulasi Juni'!$BQ$214:$BQ$393)</f>
        <v>0</v>
      </c>
      <c r="CH196" s="324">
        <f>SUMIF('Rekapitulasi Juni'!$BP$214:$BP$393,APS!$B196,'Rekapitulasi Juni'!$BR$214:$BR$393)</f>
        <v>0</v>
      </c>
      <c r="CI196" s="27"/>
      <c r="CJ196" s="325">
        <f t="shared" si="244"/>
        <v>0</v>
      </c>
      <c r="CK196" s="325">
        <f t="shared" si="245"/>
        <v>0</v>
      </c>
      <c r="CL196" s="41">
        <f t="shared" si="246"/>
        <v>0</v>
      </c>
      <c r="CM196" s="41">
        <f t="shared" si="247"/>
        <v>0</v>
      </c>
      <c r="CN196" s="41">
        <f t="shared" si="248"/>
        <v>0</v>
      </c>
      <c r="CO196" s="41">
        <f t="shared" si="249"/>
        <v>0</v>
      </c>
      <c r="CP196" s="41">
        <f t="shared" si="250"/>
        <v>0</v>
      </c>
      <c r="CQ196" s="41">
        <f t="shared" si="251"/>
        <v>0</v>
      </c>
      <c r="CR196" s="180">
        <f t="shared" si="252"/>
        <v>0</v>
      </c>
      <c r="CS196" s="27">
        <v>0</v>
      </c>
      <c r="CT196" s="27"/>
      <c r="CU196" s="324">
        <f>SUMIF('Rekapitulasi Juni'!$D$410:$D$588,APS!$B196,'Rekapitulasi Juni'!$E$410:$E$588)</f>
        <v>0</v>
      </c>
      <c r="CV196" s="324">
        <f>SUMIF('Rekapitulasi Juni'!$D$410:$D$588,APS!$B196,'Rekapitulasi Juni'!$F$410:$F$588)</f>
        <v>0</v>
      </c>
      <c r="CW196" s="27"/>
      <c r="CX196" s="325">
        <f t="shared" si="253"/>
        <v>0</v>
      </c>
      <c r="CY196" s="325">
        <f t="shared" si="254"/>
        <v>0</v>
      </c>
      <c r="CZ196" s="27"/>
      <c r="DA196" s="324">
        <f>SUMIF('Rekapitulasi Juni'!$U$410:$U$588,APS!$B196,'Rekapitulasi Juni'!$V$410:$V$588)</f>
        <v>0</v>
      </c>
      <c r="DB196" s="324">
        <f>SUMIF('Rekapitulasi Juni'!$U$410:$U$588,APS!$B196,'Rekapitulasi Juni'!$W$410:$W$588)</f>
        <v>0</v>
      </c>
      <c r="DC196" s="27"/>
      <c r="DD196" s="325">
        <f t="shared" si="255"/>
        <v>0</v>
      </c>
      <c r="DE196" s="325">
        <f t="shared" si="256"/>
        <v>0</v>
      </c>
      <c r="DF196" s="27"/>
      <c r="DG196" s="324">
        <f>SUMIF('Rekapitulasi Juni'!$AL$410:$AL$588,APS!$B196,'Rekapitulasi Juni'!$AM$410:$AM$588)</f>
        <v>99</v>
      </c>
      <c r="DH196" s="324">
        <f>SUMIF('Rekapitulasi Juni'!$AL$410:$AL$588,APS!$B196,'Rekapitulasi Juni'!$AN$410:$AN$588)</f>
        <v>96</v>
      </c>
      <c r="DI196" s="27"/>
      <c r="DJ196" s="325">
        <f t="shared" si="257"/>
        <v>0</v>
      </c>
      <c r="DK196" s="325">
        <f t="shared" si="258"/>
        <v>96.969696969696969</v>
      </c>
      <c r="DL196" s="27"/>
      <c r="DM196" s="324">
        <f>SUMIF('Rekapitulasi Juni'!$BA$410:$BA$588,APS!$B196,'Rekapitulasi Juni'!$BB$410:$BB$588)</f>
        <v>0</v>
      </c>
      <c r="DN196" s="324">
        <f>SUMIF('Rekapitulasi Juni'!$BA$410:$BA$588,APS!$B196,'Rekapitulasi Juni'!$BC$410:$BC$588)</f>
        <v>0</v>
      </c>
      <c r="DO196" s="324">
        <f>SUMIF('Rekapitulasi Juni'!$BA$410:$BA$588,APS!$B196,'Rekapitulasi Juni'!$BF$410:$BF$588)</f>
        <v>0</v>
      </c>
      <c r="DP196" s="325">
        <f t="shared" si="259"/>
        <v>0</v>
      </c>
      <c r="DQ196" s="325">
        <f t="shared" si="260"/>
        <v>0</v>
      </c>
      <c r="DR196" s="27"/>
      <c r="DS196" s="324">
        <f>SUMIF('Rekapitulasi Juni'!$BP$410:$BP$588,APS!$B196,'Rekapitulasi Juni'!$BQ$410:$BQ$588)</f>
        <v>0</v>
      </c>
      <c r="DT196" s="324">
        <f>SUMIF('Rekapitulasi Juni'!$BP$410:$BP$588,APS!$B196,'Rekapitulasi Juni'!$BR$410:$BR$588)</f>
        <v>0</v>
      </c>
      <c r="DU196" s="27"/>
      <c r="DV196" s="325">
        <f t="shared" si="261"/>
        <v>0</v>
      </c>
      <c r="DW196" s="325">
        <f t="shared" si="262"/>
        <v>0</v>
      </c>
      <c r="DX196" s="41">
        <f t="shared" si="263"/>
        <v>0</v>
      </c>
      <c r="DY196" s="41">
        <f t="shared" si="264"/>
        <v>99</v>
      </c>
      <c r="DZ196" s="41">
        <f t="shared" si="265"/>
        <v>96</v>
      </c>
      <c r="EA196" s="41">
        <f t="shared" si="266"/>
        <v>0</v>
      </c>
      <c r="EB196" s="41">
        <f t="shared" si="267"/>
        <v>96</v>
      </c>
      <c r="EC196" s="41">
        <f t="shared" si="268"/>
        <v>96</v>
      </c>
      <c r="ED196" s="180">
        <f t="shared" si="269"/>
        <v>0</v>
      </c>
      <c r="EE196" s="27">
        <v>0</v>
      </c>
      <c r="EF196" s="27"/>
      <c r="EG196" s="324">
        <f>SUMIF('Rekapitulasi Juni'!$D$608:$D$786,APS!$B196,'Rekapitulasi Juni'!$E$608:$E$786)</f>
        <v>0</v>
      </c>
      <c r="EH196" s="324">
        <f>SUMIF('Rekapitulasi Juni'!$D$608:$D$786,APS!$B196,'Rekapitulasi Juni'!$F$608:$F$786)</f>
        <v>0</v>
      </c>
      <c r="EI196" s="27"/>
      <c r="EJ196" s="325">
        <f t="shared" si="270"/>
        <v>0</v>
      </c>
      <c r="EK196" s="325">
        <f t="shared" si="271"/>
        <v>0</v>
      </c>
      <c r="EL196" s="27"/>
      <c r="EM196" s="324">
        <f>SUMIF('Rekapitulasi Juni'!$U$608:$U$786,APS!$B196,'Rekapitulasi Juni'!$V$608:$V$786)</f>
        <v>0</v>
      </c>
      <c r="EN196" s="324">
        <f>SUMIF('Rekapitulasi Juni'!$U$608:$U$786,APS!$B196,'Rekapitulasi Juni'!$W$608:$W$786)</f>
        <v>0</v>
      </c>
      <c r="EO196" s="27"/>
      <c r="EP196" s="325">
        <f t="shared" si="272"/>
        <v>0</v>
      </c>
      <c r="EQ196" s="325">
        <f t="shared" si="273"/>
        <v>0</v>
      </c>
      <c r="ER196" s="27"/>
      <c r="ES196" s="324">
        <f>SUMIF('Rekapitulasi Juni'!$AL$608:$AL$786,APS!$B196,'Rekapitulasi Juni'!$AM$608:$AM$786)</f>
        <v>0</v>
      </c>
      <c r="ET196" s="324">
        <f>SUMIF('Rekapitulasi Juni'!$AL$608:$AL$786,APS!$B196,'Rekapitulasi Juni'!$AN$608:$AN$786)</f>
        <v>0</v>
      </c>
      <c r="EU196" s="27"/>
      <c r="EV196" s="325">
        <f t="shared" si="274"/>
        <v>0</v>
      </c>
      <c r="EW196" s="325">
        <f t="shared" si="275"/>
        <v>0</v>
      </c>
      <c r="EX196" s="27"/>
      <c r="EY196" s="324">
        <f>SUMIF('Rekapitulasi Juni'!$BA$608:$BA$786,APS!$B196,'Rekapitulasi Juni'!$BB$608:$BB$786)</f>
        <v>0</v>
      </c>
      <c r="EZ196" s="324">
        <f>SUMIF('Rekapitulasi Juni'!$BA$608:$BA$786,APS!$B196,'Rekapitulasi Juni'!$BC$608:$BC$786)</f>
        <v>0</v>
      </c>
      <c r="FA196" s="324">
        <f>SUMIF('Rekapitulasi Juni'!$BA$608:$BA$786,APS!$B196,'Rekapitulasi Juni'!$BF$608:$BF$786)</f>
        <v>0</v>
      </c>
      <c r="FB196" s="325">
        <f t="shared" si="276"/>
        <v>0</v>
      </c>
      <c r="FC196" s="325">
        <f t="shared" si="277"/>
        <v>0</v>
      </c>
      <c r="FD196" s="27"/>
      <c r="FE196" s="27"/>
      <c r="FF196" s="27"/>
      <c r="FG196" s="27"/>
      <c r="FH196" s="27"/>
      <c r="FI196" s="27"/>
      <c r="FJ196" s="41">
        <f t="shared" si="278"/>
        <v>0</v>
      </c>
      <c r="FK196" s="41">
        <f t="shared" si="279"/>
        <v>0</v>
      </c>
      <c r="FL196" s="41">
        <f t="shared" si="280"/>
        <v>0</v>
      </c>
      <c r="FM196" s="41">
        <f t="shared" si="281"/>
        <v>0</v>
      </c>
      <c r="FN196" s="41">
        <f t="shared" si="282"/>
        <v>0</v>
      </c>
      <c r="FO196" s="41">
        <f t="shared" si="283"/>
        <v>0</v>
      </c>
      <c r="FP196" s="180">
        <f t="shared" si="284"/>
        <v>0</v>
      </c>
      <c r="FQ196" s="27"/>
      <c r="FR196" s="27"/>
      <c r="FS196" s="324">
        <f>SUMIF('Rekapitulasi Juni'!$D$804:$D$984,APS!$B196,'Rekapitulasi Juni'!$E$804:$E$984)</f>
        <v>0</v>
      </c>
      <c r="FT196" s="324">
        <f>SUMIF('Rekapitulasi Juni'!$D$804:$D$984,APS!$B196,'Rekapitulasi Juni'!$F$804:$F$984)</f>
        <v>0</v>
      </c>
      <c r="FU196" s="27"/>
      <c r="FV196" s="325">
        <f t="shared" si="285"/>
        <v>0</v>
      </c>
      <c r="FW196" s="325">
        <f t="shared" si="286"/>
        <v>0</v>
      </c>
      <c r="FX196" s="27"/>
      <c r="FY196" s="324">
        <f>SUMIF('Rekapitulasi Juni'!$U$804:$U$984,APS!$B196,'Rekapitulasi Juni'!$V$804:$V$984)</f>
        <v>0</v>
      </c>
      <c r="FZ196" s="324">
        <f>SUMIF('Rekapitulasi Juni'!$U$804:$U$984,APS!$B196,'Rekapitulasi Juni'!$W$804:$W$984)</f>
        <v>0</v>
      </c>
      <c r="GA196" s="27"/>
      <c r="GB196" s="325">
        <f t="shared" si="287"/>
        <v>0</v>
      </c>
      <c r="GC196" s="325">
        <f t="shared" si="288"/>
        <v>0</v>
      </c>
      <c r="GD196" s="27"/>
      <c r="GE196" s="324">
        <f>SUMIF('Rekapitulasi Juni'!$AL$804:$AL$984,APS!$B196,'Rekapitulasi Juni'!$AM$804:$AM$984)</f>
        <v>0</v>
      </c>
      <c r="GF196" s="324">
        <f>SUMIF('Rekapitulasi Juni'!$AL$804:$AL$984,APS!$B196,'Rekapitulasi Juni'!$AN$804:$AN$984)</f>
        <v>0</v>
      </c>
      <c r="GG196" s="27"/>
      <c r="GH196" s="325">
        <f t="shared" si="213"/>
        <v>0</v>
      </c>
      <c r="GI196" s="325">
        <f t="shared" si="214"/>
        <v>0</v>
      </c>
      <c r="GJ196" s="27"/>
      <c r="GK196" s="27"/>
      <c r="GL196" s="41">
        <f t="shared" si="289"/>
        <v>0</v>
      </c>
      <c r="GM196" s="41">
        <f t="shared" si="290"/>
        <v>0</v>
      </c>
      <c r="GN196" s="41">
        <f t="shared" si="291"/>
        <v>0</v>
      </c>
      <c r="GO196" s="41">
        <f t="shared" si="292"/>
        <v>0</v>
      </c>
      <c r="GP196" s="41">
        <f t="shared" si="293"/>
        <v>0</v>
      </c>
      <c r="GQ196" s="41">
        <f t="shared" si="294"/>
        <v>0</v>
      </c>
      <c r="GR196" s="180">
        <f t="shared" si="295"/>
        <v>0</v>
      </c>
      <c r="GS196" s="41">
        <f t="shared" si="215"/>
        <v>0</v>
      </c>
      <c r="GT196" s="41">
        <f t="shared" si="216"/>
        <v>99</v>
      </c>
      <c r="GU196" s="41">
        <f t="shared" si="217"/>
        <v>96</v>
      </c>
      <c r="GV196" s="41">
        <f t="shared" si="218"/>
        <v>0</v>
      </c>
      <c r="GW196" s="41">
        <f t="shared" si="219"/>
        <v>96</v>
      </c>
      <c r="GX196" s="41">
        <f t="shared" si="220"/>
        <v>96</v>
      </c>
      <c r="GY196" s="180">
        <f t="shared" si="221"/>
        <v>0</v>
      </c>
      <c r="GZ196" s="41">
        <v>179</v>
      </c>
      <c r="HA196" s="32"/>
      <c r="HB196" s="42">
        <f t="shared" si="299"/>
        <v>432</v>
      </c>
      <c r="HC196" s="44"/>
    </row>
    <row r="197" spans="1:211" ht="15" customHeight="1">
      <c r="A197" s="31" t="s">
        <v>404</v>
      </c>
      <c r="B197" s="32" t="s">
        <v>405</v>
      </c>
      <c r="C197" s="31" t="s">
        <v>373</v>
      </c>
      <c r="D197" s="31" t="s">
        <v>1259</v>
      </c>
      <c r="E197" s="31" t="s">
        <v>43</v>
      </c>
      <c r="F197" s="31" t="s">
        <v>152</v>
      </c>
      <c r="G197" s="33">
        <v>60</v>
      </c>
      <c r="H197" s="33">
        <v>0</v>
      </c>
      <c r="I197" s="33">
        <v>0</v>
      </c>
      <c r="J197" s="34">
        <f>IFERROR(VLOOKUP(A197,#REF!,3,0),0)</f>
        <v>0</v>
      </c>
      <c r="K197" s="34">
        <f t="shared" si="118"/>
        <v>0</v>
      </c>
      <c r="L197" s="34">
        <v>0</v>
      </c>
      <c r="M197" s="34">
        <v>0</v>
      </c>
      <c r="N197" s="35">
        <f t="shared" si="119"/>
        <v>60</v>
      </c>
      <c r="O197" s="35">
        <f t="shared" si="120"/>
        <v>60</v>
      </c>
      <c r="P197" s="46">
        <v>30</v>
      </c>
      <c r="Q197" s="36">
        <f t="shared" si="222"/>
        <v>30</v>
      </c>
      <c r="R197" s="36"/>
      <c r="S197" s="37">
        <f ca="1">SUMIF(ROP!$D$6:$H$65536,A197,ROP!$J$6:$J$65536)</f>
        <v>0</v>
      </c>
      <c r="T197" s="37">
        <f>SUMIF(HASIL!$B:$B,APS!$B197&amp;RIGHT(APS!T$9,2),HASIL!$I:$I)</f>
        <v>0</v>
      </c>
      <c r="U197" s="37">
        <f>SUMIF(HASIL!$B:$B,APS!$B197&amp;RIGHT(APS!U$9,2),HASIL!$I:$I)</f>
        <v>0</v>
      </c>
      <c r="V197" s="37">
        <f>SUMIF(HASIL!$B:$B,APS!$B197&amp;RIGHT(APS!V$9,2),HASIL!$I:$I)</f>
        <v>0</v>
      </c>
      <c r="W197" s="37">
        <f>SUMIF(HASIL!$B:$B,APS!$B197&amp;RIGHT(APS!W$9,2),HASIL!$I:$I)</f>
        <v>0</v>
      </c>
      <c r="X197" s="38">
        <f t="shared" si="121"/>
        <v>0</v>
      </c>
      <c r="Y197" s="38">
        <f t="shared" si="122"/>
        <v>-30</v>
      </c>
      <c r="Z197" s="39">
        <f t="shared" si="297"/>
        <v>0</v>
      </c>
      <c r="AA197" s="39">
        <f t="shared" si="212"/>
        <v>30</v>
      </c>
      <c r="AB197" s="40">
        <f t="shared" si="298"/>
        <v>30</v>
      </c>
      <c r="AC197" s="27">
        <v>30</v>
      </c>
      <c r="AD197" s="27"/>
      <c r="AE197" s="27"/>
      <c r="AF197" s="27"/>
      <c r="AG197" s="27"/>
      <c r="AH197" s="27"/>
      <c r="AI197" s="324">
        <f>SUMIF('Rekapitulasi Juni'!$D$9:$D$192,APS!$B197,'Rekapitulasi Juni'!$E$9:$E$192)</f>
        <v>0</v>
      </c>
      <c r="AJ197" s="324">
        <f>SUMIF('Rekapitulasi Juni'!$D$9:$D$192,APS!$B197,'Rekapitulasi Juni'!$F$9:$F$192)</f>
        <v>0</v>
      </c>
      <c r="AK197" s="324">
        <f>SUMIF('Rekapitulasi Juni'!$D$9:$D$192,APS!$B197,'Rekapitulasi Juni'!$K$9:$K$192)</f>
        <v>0</v>
      </c>
      <c r="AL197" s="325">
        <f t="shared" si="223"/>
        <v>0</v>
      </c>
      <c r="AM197" s="325">
        <f t="shared" si="224"/>
        <v>0</v>
      </c>
      <c r="AN197" s="27"/>
      <c r="AO197" s="324">
        <f>SUMIF('Rekapitulasi Juni'!$U$9:$U$192,APS!$B197,'Rekapitulasi Juni'!$V$9:$V$192)</f>
        <v>0</v>
      </c>
      <c r="AP197" s="324">
        <f>SUMIF('Rekapitulasi Juni'!$U$9:$U$192,APS!$B197,'Rekapitulasi Juni'!$W$9:$W$192)</f>
        <v>0</v>
      </c>
      <c r="AQ197" s="27"/>
      <c r="AR197" s="325">
        <f t="shared" si="225"/>
        <v>0</v>
      </c>
      <c r="AS197" s="325">
        <f t="shared" si="226"/>
        <v>0</v>
      </c>
      <c r="AT197" s="27"/>
      <c r="AU197" s="324">
        <f>SUMIF('Rekapitulasi Juni'!$AL$9:$AL$192,APS!$B197,'Rekapitulasi Juni'!$AM$9:$AM$192)</f>
        <v>0</v>
      </c>
      <c r="AV197" s="324">
        <f>SUMIF('Rekapitulasi Juni'!$AL$9:$AL$192,APS!$B197,'Rekapitulasi Juni'!$AN$9:$AN$192)</f>
        <v>0</v>
      </c>
      <c r="AW197" s="27"/>
      <c r="AX197" s="325">
        <f t="shared" si="227"/>
        <v>0</v>
      </c>
      <c r="AY197" s="325">
        <f t="shared" si="228"/>
        <v>0</v>
      </c>
      <c r="AZ197" s="41">
        <f t="shared" si="229"/>
        <v>0</v>
      </c>
      <c r="BA197" s="41">
        <f t="shared" si="230"/>
        <v>0</v>
      </c>
      <c r="BB197" s="41">
        <f t="shared" si="231"/>
        <v>0</v>
      </c>
      <c r="BC197" s="41">
        <f t="shared" si="232"/>
        <v>0</v>
      </c>
      <c r="BD197" s="41">
        <f t="shared" si="233"/>
        <v>0</v>
      </c>
      <c r="BE197" s="41">
        <f t="shared" si="234"/>
        <v>0</v>
      </c>
      <c r="BF197" s="180">
        <f t="shared" si="235"/>
        <v>0</v>
      </c>
      <c r="BG197" s="27">
        <v>0</v>
      </c>
      <c r="BH197" s="27"/>
      <c r="BI197" s="324">
        <f>SUMIF('Rekapitulasi Juni'!$D$214:$D$393,APS!$B197,'Rekapitulasi Juni'!$E$214:$E$393)</f>
        <v>0</v>
      </c>
      <c r="BJ197" s="324">
        <f>SUMIF('Rekapitulasi Juni'!$D$214:$D$393,APS!$B197,'Rekapitulasi Juni'!$F$214:$F$393)</f>
        <v>0</v>
      </c>
      <c r="BK197" s="27"/>
      <c r="BL197" s="325">
        <f t="shared" si="236"/>
        <v>0</v>
      </c>
      <c r="BM197" s="325">
        <f t="shared" si="237"/>
        <v>0</v>
      </c>
      <c r="BN197" s="27">
        <v>30</v>
      </c>
      <c r="BO197" s="324">
        <f>SUMIF('Rekapitulasi Juni'!$U$214:$U$393,APS!$B197,'Rekapitulasi Juni'!$V$214:$V$393)</f>
        <v>0</v>
      </c>
      <c r="BP197" s="324">
        <f>SUMIF('Rekapitulasi Juni'!$U$214:$U$393,APS!$B197,'Rekapitulasi Juni'!$W$214:$W$393)</f>
        <v>0</v>
      </c>
      <c r="BQ197" s="27"/>
      <c r="BR197" s="325">
        <f t="shared" si="238"/>
        <v>0</v>
      </c>
      <c r="BS197" s="325">
        <f t="shared" si="239"/>
        <v>0</v>
      </c>
      <c r="BT197" s="27"/>
      <c r="BU197" s="324">
        <f>SUMIF('Rekapitulasi Juni'!$AL$214:$AL$393,APS!$B197,'Rekapitulasi Juni'!$AM$214:$AM$393)</f>
        <v>0</v>
      </c>
      <c r="BV197" s="324">
        <f>SUMIF('Rekapitulasi Juni'!$AL$214:$AL$393,APS!$B197,'Rekapitulasi Juni'!$AN$214:$AN$393)</f>
        <v>0</v>
      </c>
      <c r="BW197" s="27"/>
      <c r="BX197" s="325">
        <f t="shared" si="240"/>
        <v>0</v>
      </c>
      <c r="BY197" s="325">
        <f t="shared" si="241"/>
        <v>0</v>
      </c>
      <c r="BZ197" s="27"/>
      <c r="CA197" s="324">
        <f>SUMIF('Rekapitulasi Juni'!$BA$214:$BA$393,APS!$B197,'Rekapitulasi Juni'!$BB$214:$BB$393)</f>
        <v>0</v>
      </c>
      <c r="CB197" s="324">
        <f>SUMIF('Rekapitulasi Juni'!$BA$214:$BA$393,APS!$B197,'Rekapitulasi Juni'!$BC$214:$BC$393)</f>
        <v>0</v>
      </c>
      <c r="CC197" s="27"/>
      <c r="CD197" s="325">
        <f t="shared" si="242"/>
        <v>0</v>
      </c>
      <c r="CE197" s="325">
        <f t="shared" si="243"/>
        <v>0</v>
      </c>
      <c r="CF197" s="27"/>
      <c r="CG197" s="324">
        <f>SUMIF('Rekapitulasi Juni'!$BP$214:$BP$393,APS!$B197,'Rekapitulasi Juni'!$BQ$214:$BQ$393)</f>
        <v>35</v>
      </c>
      <c r="CH197" s="324">
        <f>SUMIF('Rekapitulasi Juni'!$BP$214:$BP$393,APS!$B197,'Rekapitulasi Juni'!$BR$214:$BR$393)</f>
        <v>0</v>
      </c>
      <c r="CI197" s="27"/>
      <c r="CJ197" s="325">
        <f t="shared" si="244"/>
        <v>0</v>
      </c>
      <c r="CK197" s="325">
        <f t="shared" si="245"/>
        <v>0</v>
      </c>
      <c r="CL197" s="41">
        <f t="shared" si="246"/>
        <v>30</v>
      </c>
      <c r="CM197" s="41">
        <f t="shared" si="247"/>
        <v>35</v>
      </c>
      <c r="CN197" s="41">
        <f t="shared" si="248"/>
        <v>0</v>
      </c>
      <c r="CO197" s="41">
        <f t="shared" si="249"/>
        <v>0</v>
      </c>
      <c r="CP197" s="41">
        <f t="shared" si="250"/>
        <v>0</v>
      </c>
      <c r="CQ197" s="41">
        <f t="shared" si="251"/>
        <v>-30</v>
      </c>
      <c r="CR197" s="180">
        <f t="shared" si="252"/>
        <v>0</v>
      </c>
      <c r="CS197" s="27">
        <v>0</v>
      </c>
      <c r="CT197" s="27"/>
      <c r="CU197" s="324">
        <f>SUMIF('Rekapitulasi Juni'!$D$410:$D$588,APS!$B197,'Rekapitulasi Juni'!$E$410:$E$588)</f>
        <v>35</v>
      </c>
      <c r="CV197" s="324">
        <f>SUMIF('Rekapitulasi Juni'!$D$410:$D$588,APS!$B197,'Rekapitulasi Juni'!$F$410:$F$588)</f>
        <v>35</v>
      </c>
      <c r="CW197" s="27"/>
      <c r="CX197" s="325">
        <f t="shared" si="253"/>
        <v>0</v>
      </c>
      <c r="CY197" s="325">
        <f t="shared" si="254"/>
        <v>100</v>
      </c>
      <c r="CZ197" s="27"/>
      <c r="DA197" s="324">
        <f>SUMIF('Rekapitulasi Juni'!$U$410:$U$588,APS!$B197,'Rekapitulasi Juni'!$V$410:$V$588)</f>
        <v>0</v>
      </c>
      <c r="DB197" s="324">
        <f>SUMIF('Rekapitulasi Juni'!$U$410:$U$588,APS!$B197,'Rekapitulasi Juni'!$W$410:$W$588)</f>
        <v>0</v>
      </c>
      <c r="DC197" s="27"/>
      <c r="DD197" s="325">
        <f t="shared" si="255"/>
        <v>0</v>
      </c>
      <c r="DE197" s="325">
        <f t="shared" si="256"/>
        <v>0</v>
      </c>
      <c r="DF197" s="27"/>
      <c r="DG197" s="324">
        <f>SUMIF('Rekapitulasi Juni'!$AL$410:$AL$588,APS!$B197,'Rekapitulasi Juni'!$AM$410:$AM$588)</f>
        <v>0</v>
      </c>
      <c r="DH197" s="324">
        <f>SUMIF('Rekapitulasi Juni'!$AL$410:$AL$588,APS!$B197,'Rekapitulasi Juni'!$AN$410:$AN$588)</f>
        <v>0</v>
      </c>
      <c r="DI197" s="27"/>
      <c r="DJ197" s="325">
        <f t="shared" si="257"/>
        <v>0</v>
      </c>
      <c r="DK197" s="325">
        <f t="shared" si="258"/>
        <v>0</v>
      </c>
      <c r="DL197" s="27"/>
      <c r="DM197" s="324">
        <f>SUMIF('Rekapitulasi Juni'!$BA$410:$BA$588,APS!$B197,'Rekapitulasi Juni'!$BB$410:$BB$588)</f>
        <v>0</v>
      </c>
      <c r="DN197" s="324">
        <f>SUMIF('Rekapitulasi Juni'!$BA$410:$BA$588,APS!$B197,'Rekapitulasi Juni'!$BC$410:$BC$588)</f>
        <v>0</v>
      </c>
      <c r="DO197" s="324">
        <f>SUMIF('Rekapitulasi Juni'!$BA$410:$BA$588,APS!$B197,'Rekapitulasi Juni'!$BF$410:$BF$588)</f>
        <v>0</v>
      </c>
      <c r="DP197" s="325">
        <f t="shared" si="259"/>
        <v>0</v>
      </c>
      <c r="DQ197" s="325">
        <f t="shared" si="260"/>
        <v>0</v>
      </c>
      <c r="DR197" s="27"/>
      <c r="DS197" s="324">
        <f>SUMIF('Rekapitulasi Juni'!$BP$410:$BP$588,APS!$B197,'Rekapitulasi Juni'!$BQ$410:$BQ$588)</f>
        <v>0</v>
      </c>
      <c r="DT197" s="324">
        <f>SUMIF('Rekapitulasi Juni'!$BP$410:$BP$588,APS!$B197,'Rekapitulasi Juni'!$BR$410:$BR$588)</f>
        <v>0</v>
      </c>
      <c r="DU197" s="27"/>
      <c r="DV197" s="325">
        <f t="shared" si="261"/>
        <v>0</v>
      </c>
      <c r="DW197" s="325">
        <f t="shared" si="262"/>
        <v>0</v>
      </c>
      <c r="DX197" s="41">
        <f t="shared" si="263"/>
        <v>0</v>
      </c>
      <c r="DY197" s="41">
        <f t="shared" si="264"/>
        <v>35</v>
      </c>
      <c r="DZ197" s="41">
        <f t="shared" si="265"/>
        <v>35</v>
      </c>
      <c r="EA197" s="41">
        <f t="shared" si="266"/>
        <v>0</v>
      </c>
      <c r="EB197" s="41">
        <f t="shared" si="267"/>
        <v>35</v>
      </c>
      <c r="EC197" s="41">
        <f t="shared" si="268"/>
        <v>35</v>
      </c>
      <c r="ED197" s="180">
        <f t="shared" si="269"/>
        <v>0</v>
      </c>
      <c r="EE197" s="27">
        <v>0</v>
      </c>
      <c r="EF197" s="27"/>
      <c r="EG197" s="324">
        <f>SUMIF('Rekapitulasi Juni'!$D$608:$D$786,APS!$B197,'Rekapitulasi Juni'!$E$608:$E$786)</f>
        <v>0</v>
      </c>
      <c r="EH197" s="324">
        <f>SUMIF('Rekapitulasi Juni'!$D$608:$D$786,APS!$B197,'Rekapitulasi Juni'!$F$608:$F$786)</f>
        <v>0</v>
      </c>
      <c r="EI197" s="27"/>
      <c r="EJ197" s="325">
        <f t="shared" si="270"/>
        <v>0</v>
      </c>
      <c r="EK197" s="325">
        <f t="shared" si="271"/>
        <v>0</v>
      </c>
      <c r="EL197" s="27"/>
      <c r="EM197" s="324">
        <f>SUMIF('Rekapitulasi Juni'!$U$608:$U$786,APS!$B197,'Rekapitulasi Juni'!$V$608:$V$786)</f>
        <v>0</v>
      </c>
      <c r="EN197" s="324">
        <f>SUMIF('Rekapitulasi Juni'!$U$608:$U$786,APS!$B197,'Rekapitulasi Juni'!$W$608:$W$786)</f>
        <v>0</v>
      </c>
      <c r="EO197" s="27"/>
      <c r="EP197" s="325">
        <f t="shared" si="272"/>
        <v>0</v>
      </c>
      <c r="EQ197" s="325">
        <f t="shared" si="273"/>
        <v>0</v>
      </c>
      <c r="ER197" s="27"/>
      <c r="ES197" s="324">
        <f>SUMIF('Rekapitulasi Juni'!$AL$608:$AL$786,APS!$B197,'Rekapitulasi Juni'!$AM$608:$AM$786)</f>
        <v>0</v>
      </c>
      <c r="ET197" s="324">
        <f>SUMIF('Rekapitulasi Juni'!$AL$608:$AL$786,APS!$B197,'Rekapitulasi Juni'!$AN$608:$AN$786)</f>
        <v>0</v>
      </c>
      <c r="EU197" s="27"/>
      <c r="EV197" s="325">
        <f t="shared" si="274"/>
        <v>0</v>
      </c>
      <c r="EW197" s="325">
        <f t="shared" si="275"/>
        <v>0</v>
      </c>
      <c r="EX197" s="27"/>
      <c r="EY197" s="324">
        <f>SUMIF('Rekapitulasi Juni'!$BA$608:$BA$786,APS!$B197,'Rekapitulasi Juni'!$BB$608:$BB$786)</f>
        <v>0</v>
      </c>
      <c r="EZ197" s="324">
        <f>SUMIF('Rekapitulasi Juni'!$BA$608:$BA$786,APS!$B197,'Rekapitulasi Juni'!$BC$608:$BC$786)</f>
        <v>0</v>
      </c>
      <c r="FA197" s="324">
        <f>SUMIF('Rekapitulasi Juni'!$BA$608:$BA$786,APS!$B197,'Rekapitulasi Juni'!$BF$608:$BF$786)</f>
        <v>0</v>
      </c>
      <c r="FB197" s="325">
        <f t="shared" si="276"/>
        <v>0</v>
      </c>
      <c r="FC197" s="325">
        <f t="shared" si="277"/>
        <v>0</v>
      </c>
      <c r="FD197" s="27"/>
      <c r="FE197" s="27"/>
      <c r="FF197" s="27"/>
      <c r="FG197" s="27"/>
      <c r="FH197" s="27"/>
      <c r="FI197" s="27"/>
      <c r="FJ197" s="41">
        <f t="shared" si="278"/>
        <v>0</v>
      </c>
      <c r="FK197" s="41">
        <f t="shared" si="279"/>
        <v>0</v>
      </c>
      <c r="FL197" s="41">
        <f t="shared" si="280"/>
        <v>0</v>
      </c>
      <c r="FM197" s="41">
        <f t="shared" si="281"/>
        <v>0</v>
      </c>
      <c r="FN197" s="41">
        <f t="shared" si="282"/>
        <v>0</v>
      </c>
      <c r="FO197" s="41">
        <f t="shared" si="283"/>
        <v>0</v>
      </c>
      <c r="FP197" s="180">
        <f t="shared" si="284"/>
        <v>0</v>
      </c>
      <c r="FQ197" s="27"/>
      <c r="FR197" s="27"/>
      <c r="FS197" s="324">
        <f>SUMIF('Rekapitulasi Juni'!$D$804:$D$984,APS!$B197,'Rekapitulasi Juni'!$E$804:$E$984)</f>
        <v>0</v>
      </c>
      <c r="FT197" s="324">
        <f>SUMIF('Rekapitulasi Juni'!$D$804:$D$984,APS!$B197,'Rekapitulasi Juni'!$F$804:$F$984)</f>
        <v>0</v>
      </c>
      <c r="FU197" s="27"/>
      <c r="FV197" s="325">
        <f t="shared" si="285"/>
        <v>0</v>
      </c>
      <c r="FW197" s="325">
        <f t="shared" si="286"/>
        <v>0</v>
      </c>
      <c r="FX197" s="27"/>
      <c r="FY197" s="324">
        <f>SUMIF('Rekapitulasi Juni'!$U$804:$U$984,APS!$B197,'Rekapitulasi Juni'!$V$804:$V$984)</f>
        <v>0</v>
      </c>
      <c r="FZ197" s="324">
        <f>SUMIF('Rekapitulasi Juni'!$U$804:$U$984,APS!$B197,'Rekapitulasi Juni'!$W$804:$W$984)</f>
        <v>0</v>
      </c>
      <c r="GA197" s="27"/>
      <c r="GB197" s="325">
        <f t="shared" si="287"/>
        <v>0</v>
      </c>
      <c r="GC197" s="325">
        <f t="shared" si="288"/>
        <v>0</v>
      </c>
      <c r="GD197" s="27"/>
      <c r="GE197" s="324">
        <f>SUMIF('Rekapitulasi Juni'!$AL$804:$AL$984,APS!$B197,'Rekapitulasi Juni'!$AM$804:$AM$984)</f>
        <v>0</v>
      </c>
      <c r="GF197" s="324">
        <f>SUMIF('Rekapitulasi Juni'!$AL$804:$AL$984,APS!$B197,'Rekapitulasi Juni'!$AN$804:$AN$984)</f>
        <v>0</v>
      </c>
      <c r="GG197" s="27"/>
      <c r="GH197" s="325">
        <f t="shared" si="213"/>
        <v>0</v>
      </c>
      <c r="GI197" s="325">
        <f t="shared" si="214"/>
        <v>0</v>
      </c>
      <c r="GJ197" s="27"/>
      <c r="GK197" s="27"/>
      <c r="GL197" s="41">
        <f t="shared" si="289"/>
        <v>0</v>
      </c>
      <c r="GM197" s="41">
        <f t="shared" si="290"/>
        <v>0</v>
      </c>
      <c r="GN197" s="41">
        <f t="shared" si="291"/>
        <v>0</v>
      </c>
      <c r="GO197" s="41">
        <f t="shared" si="292"/>
        <v>0</v>
      </c>
      <c r="GP197" s="41">
        <f t="shared" si="293"/>
        <v>0</v>
      </c>
      <c r="GQ197" s="41">
        <f t="shared" si="294"/>
        <v>0</v>
      </c>
      <c r="GR197" s="180">
        <f t="shared" si="295"/>
        <v>0</v>
      </c>
      <c r="GS197" s="41">
        <f t="shared" si="215"/>
        <v>30</v>
      </c>
      <c r="GT197" s="41">
        <f t="shared" si="216"/>
        <v>70</v>
      </c>
      <c r="GU197" s="41">
        <f t="shared" si="217"/>
        <v>35</v>
      </c>
      <c r="GV197" s="41">
        <f t="shared" si="218"/>
        <v>0</v>
      </c>
      <c r="GW197" s="41">
        <f t="shared" si="219"/>
        <v>35</v>
      </c>
      <c r="GX197" s="41">
        <f t="shared" si="220"/>
        <v>5</v>
      </c>
      <c r="GY197" s="180">
        <f t="shared" si="221"/>
        <v>116.66666666666667</v>
      </c>
      <c r="GZ197" s="41">
        <v>180</v>
      </c>
      <c r="HA197" s="32" t="s">
        <v>1310</v>
      </c>
      <c r="HB197" s="42">
        <f t="shared" si="299"/>
        <v>-30</v>
      </c>
      <c r="HC197" s="44" t="s">
        <v>406</v>
      </c>
    </row>
    <row r="198" spans="1:211" ht="15" hidden="1" customHeight="1">
      <c r="A198" s="31" t="s">
        <v>407</v>
      </c>
      <c r="B198" s="32" t="s">
        <v>408</v>
      </c>
      <c r="C198" s="31" t="s">
        <v>373</v>
      </c>
      <c r="D198" s="31" t="s">
        <v>1259</v>
      </c>
      <c r="E198" s="31" t="s">
        <v>43</v>
      </c>
      <c r="F198" s="31" t="s">
        <v>152</v>
      </c>
      <c r="G198" s="33">
        <v>0</v>
      </c>
      <c r="H198" s="33">
        <v>0</v>
      </c>
      <c r="I198" s="33">
        <v>0</v>
      </c>
      <c r="J198" s="34">
        <f>IFERROR(VLOOKUP(A198,#REF!,3,0),0)</f>
        <v>0</v>
      </c>
      <c r="K198" s="34">
        <f t="shared" si="118"/>
        <v>0</v>
      </c>
      <c r="L198" s="34">
        <v>0</v>
      </c>
      <c r="M198" s="34">
        <v>0</v>
      </c>
      <c r="N198" s="35">
        <f t="shared" si="119"/>
        <v>0</v>
      </c>
      <c r="O198" s="35">
        <f t="shared" si="120"/>
        <v>0</v>
      </c>
      <c r="P198" s="36">
        <v>0</v>
      </c>
      <c r="Q198" s="36">
        <f t="shared" si="222"/>
        <v>0</v>
      </c>
      <c r="R198" s="36"/>
      <c r="S198" s="37">
        <f ca="1">SUMIF(ROP!$D$6:$H$65536,A198,ROP!$J$6:$J$65536)</f>
        <v>0</v>
      </c>
      <c r="T198" s="37">
        <f>SUMIF(HASIL!$B:$B,APS!$B198&amp;RIGHT(APS!T$9,2),HASIL!$I:$I)</f>
        <v>0</v>
      </c>
      <c r="U198" s="37">
        <f>SUMIF(HASIL!$B:$B,APS!$B198&amp;RIGHT(APS!U$9,2),HASIL!$I:$I)</f>
        <v>0</v>
      </c>
      <c r="V198" s="37">
        <f>SUMIF(HASIL!$B:$B,APS!$B198&amp;RIGHT(APS!V$9,2),HASIL!$I:$I)</f>
        <v>0</v>
      </c>
      <c r="W198" s="37">
        <f>SUMIF(HASIL!$B:$B,APS!$B198&amp;RIGHT(APS!W$9,2),HASIL!$I:$I)</f>
        <v>0</v>
      </c>
      <c r="X198" s="38">
        <f t="shared" si="121"/>
        <v>0</v>
      </c>
      <c r="Y198" s="38">
        <f t="shared" si="122"/>
        <v>0</v>
      </c>
      <c r="Z198" s="39">
        <f t="shared" si="297"/>
        <v>0</v>
      </c>
      <c r="AA198" s="39">
        <f t="shared" si="212"/>
        <v>0</v>
      </c>
      <c r="AB198" s="40">
        <f t="shared" si="298"/>
        <v>0</v>
      </c>
      <c r="AC198" s="27">
        <v>0</v>
      </c>
      <c r="AD198" s="27"/>
      <c r="AE198" s="27"/>
      <c r="AF198" s="27"/>
      <c r="AG198" s="27"/>
      <c r="AH198" s="27"/>
      <c r="AI198" s="324">
        <f>SUMIF('Rekapitulasi Juni'!$D$9:$D$192,APS!$B198,'Rekapitulasi Juni'!$E$9:$E$192)</f>
        <v>0</v>
      </c>
      <c r="AJ198" s="324">
        <f>SUMIF('Rekapitulasi Juni'!$D$9:$D$192,APS!$B198,'Rekapitulasi Juni'!$F$9:$F$192)</f>
        <v>0</v>
      </c>
      <c r="AK198" s="324">
        <f>SUMIF('Rekapitulasi Juni'!$D$9:$D$192,APS!$B198,'Rekapitulasi Juni'!$K$9:$K$192)</f>
        <v>0</v>
      </c>
      <c r="AL198" s="325">
        <f t="shared" si="223"/>
        <v>0</v>
      </c>
      <c r="AM198" s="325">
        <f t="shared" si="224"/>
        <v>0</v>
      </c>
      <c r="AN198" s="27"/>
      <c r="AO198" s="324">
        <f>SUMIF('Rekapitulasi Juni'!$U$9:$U$192,APS!$B198,'Rekapitulasi Juni'!$V$9:$V$192)</f>
        <v>0</v>
      </c>
      <c r="AP198" s="324">
        <f>SUMIF('Rekapitulasi Juni'!$U$9:$U$192,APS!$B198,'Rekapitulasi Juni'!$W$9:$W$192)</f>
        <v>0</v>
      </c>
      <c r="AQ198" s="27"/>
      <c r="AR198" s="325">
        <f t="shared" si="225"/>
        <v>0</v>
      </c>
      <c r="AS198" s="325">
        <f t="shared" si="226"/>
        <v>0</v>
      </c>
      <c r="AT198" s="27"/>
      <c r="AU198" s="324">
        <f>SUMIF('Rekapitulasi Juni'!$AL$9:$AL$192,APS!$B198,'Rekapitulasi Juni'!$AM$9:$AM$192)</f>
        <v>0</v>
      </c>
      <c r="AV198" s="324">
        <f>SUMIF('Rekapitulasi Juni'!$AL$9:$AL$192,APS!$B198,'Rekapitulasi Juni'!$AN$9:$AN$192)</f>
        <v>0</v>
      </c>
      <c r="AW198" s="27"/>
      <c r="AX198" s="325">
        <f t="shared" si="227"/>
        <v>0</v>
      </c>
      <c r="AY198" s="325">
        <f t="shared" si="228"/>
        <v>0</v>
      </c>
      <c r="AZ198" s="41">
        <f t="shared" si="229"/>
        <v>0</v>
      </c>
      <c r="BA198" s="41">
        <f t="shared" si="230"/>
        <v>0</v>
      </c>
      <c r="BB198" s="41">
        <f t="shared" si="231"/>
        <v>0</v>
      </c>
      <c r="BC198" s="41">
        <f t="shared" si="232"/>
        <v>0</v>
      </c>
      <c r="BD198" s="41">
        <f t="shared" si="233"/>
        <v>0</v>
      </c>
      <c r="BE198" s="41">
        <f t="shared" si="234"/>
        <v>0</v>
      </c>
      <c r="BF198" s="180">
        <f t="shared" si="235"/>
        <v>0</v>
      </c>
      <c r="BG198" s="27">
        <v>0</v>
      </c>
      <c r="BH198" s="27"/>
      <c r="BI198" s="324">
        <f>SUMIF('Rekapitulasi Juni'!$D$214:$D$393,APS!$B198,'Rekapitulasi Juni'!$E$214:$E$393)</f>
        <v>0</v>
      </c>
      <c r="BJ198" s="324">
        <f>SUMIF('Rekapitulasi Juni'!$D$214:$D$393,APS!$B198,'Rekapitulasi Juni'!$F$214:$F$393)</f>
        <v>0</v>
      </c>
      <c r="BK198" s="27"/>
      <c r="BL198" s="325">
        <f t="shared" si="236"/>
        <v>0</v>
      </c>
      <c r="BM198" s="325">
        <f t="shared" si="237"/>
        <v>0</v>
      </c>
      <c r="BN198" s="27"/>
      <c r="BO198" s="324">
        <f>SUMIF('Rekapitulasi Juni'!$U$214:$U$393,APS!$B198,'Rekapitulasi Juni'!$V$214:$V$393)</f>
        <v>0</v>
      </c>
      <c r="BP198" s="324">
        <f>SUMIF('Rekapitulasi Juni'!$U$214:$U$393,APS!$B198,'Rekapitulasi Juni'!$W$214:$W$393)</f>
        <v>0</v>
      </c>
      <c r="BQ198" s="27"/>
      <c r="BR198" s="325">
        <f t="shared" si="238"/>
        <v>0</v>
      </c>
      <c r="BS198" s="325">
        <f t="shared" si="239"/>
        <v>0</v>
      </c>
      <c r="BT198" s="27"/>
      <c r="BU198" s="324">
        <f>SUMIF('Rekapitulasi Juni'!$AL$214:$AL$393,APS!$B198,'Rekapitulasi Juni'!$AM$214:$AM$393)</f>
        <v>0</v>
      </c>
      <c r="BV198" s="324">
        <f>SUMIF('Rekapitulasi Juni'!$AL$214:$AL$393,APS!$B198,'Rekapitulasi Juni'!$AN$214:$AN$393)</f>
        <v>0</v>
      </c>
      <c r="BW198" s="27"/>
      <c r="BX198" s="325">
        <f t="shared" si="240"/>
        <v>0</v>
      </c>
      <c r="BY198" s="325">
        <f t="shared" si="241"/>
        <v>0</v>
      </c>
      <c r="BZ198" s="27"/>
      <c r="CA198" s="324">
        <f>SUMIF('Rekapitulasi Juni'!$BA$214:$BA$393,APS!$B198,'Rekapitulasi Juni'!$BB$214:$BB$393)</f>
        <v>0</v>
      </c>
      <c r="CB198" s="324">
        <f>SUMIF('Rekapitulasi Juni'!$BA$214:$BA$393,APS!$B198,'Rekapitulasi Juni'!$BC$214:$BC$393)</f>
        <v>0</v>
      </c>
      <c r="CC198" s="27"/>
      <c r="CD198" s="325">
        <f t="shared" si="242"/>
        <v>0</v>
      </c>
      <c r="CE198" s="325">
        <f t="shared" si="243"/>
        <v>0</v>
      </c>
      <c r="CF198" s="27"/>
      <c r="CG198" s="324">
        <f>SUMIF('Rekapitulasi Juni'!$BP$214:$BP$393,APS!$B198,'Rekapitulasi Juni'!$BQ$214:$BQ$393)</f>
        <v>0</v>
      </c>
      <c r="CH198" s="324">
        <f>SUMIF('Rekapitulasi Juni'!$BP$214:$BP$393,APS!$B198,'Rekapitulasi Juni'!$BR$214:$BR$393)</f>
        <v>0</v>
      </c>
      <c r="CI198" s="27"/>
      <c r="CJ198" s="325">
        <f t="shared" si="244"/>
        <v>0</v>
      </c>
      <c r="CK198" s="325">
        <f t="shared" si="245"/>
        <v>0</v>
      </c>
      <c r="CL198" s="41">
        <f t="shared" si="246"/>
        <v>0</v>
      </c>
      <c r="CM198" s="41">
        <f t="shared" si="247"/>
        <v>0</v>
      </c>
      <c r="CN198" s="41">
        <f t="shared" si="248"/>
        <v>0</v>
      </c>
      <c r="CO198" s="41">
        <f t="shared" si="249"/>
        <v>0</v>
      </c>
      <c r="CP198" s="41">
        <f t="shared" si="250"/>
        <v>0</v>
      </c>
      <c r="CQ198" s="41">
        <f t="shared" si="251"/>
        <v>0</v>
      </c>
      <c r="CR198" s="180">
        <f t="shared" si="252"/>
        <v>0</v>
      </c>
      <c r="CS198" s="27">
        <v>0</v>
      </c>
      <c r="CT198" s="27"/>
      <c r="CU198" s="324">
        <f>SUMIF('Rekapitulasi Juni'!$D$410:$D$588,APS!$B198,'Rekapitulasi Juni'!$E$410:$E$588)</f>
        <v>0</v>
      </c>
      <c r="CV198" s="324">
        <f>SUMIF('Rekapitulasi Juni'!$D$410:$D$588,APS!$B198,'Rekapitulasi Juni'!$F$410:$F$588)</f>
        <v>0</v>
      </c>
      <c r="CW198" s="27"/>
      <c r="CX198" s="325">
        <f t="shared" si="253"/>
        <v>0</v>
      </c>
      <c r="CY198" s="325">
        <f t="shared" si="254"/>
        <v>0</v>
      </c>
      <c r="CZ198" s="27"/>
      <c r="DA198" s="324">
        <f>SUMIF('Rekapitulasi Juni'!$U$410:$U$588,APS!$B198,'Rekapitulasi Juni'!$V$410:$V$588)</f>
        <v>0</v>
      </c>
      <c r="DB198" s="324">
        <f>SUMIF('Rekapitulasi Juni'!$U$410:$U$588,APS!$B198,'Rekapitulasi Juni'!$W$410:$W$588)</f>
        <v>0</v>
      </c>
      <c r="DC198" s="27"/>
      <c r="DD198" s="325">
        <f t="shared" si="255"/>
        <v>0</v>
      </c>
      <c r="DE198" s="325">
        <f t="shared" si="256"/>
        <v>0</v>
      </c>
      <c r="DF198" s="27"/>
      <c r="DG198" s="324">
        <f>SUMIF('Rekapitulasi Juni'!$AL$410:$AL$588,APS!$B198,'Rekapitulasi Juni'!$AM$410:$AM$588)</f>
        <v>0</v>
      </c>
      <c r="DH198" s="324">
        <f>SUMIF('Rekapitulasi Juni'!$AL$410:$AL$588,APS!$B198,'Rekapitulasi Juni'!$AN$410:$AN$588)</f>
        <v>0</v>
      </c>
      <c r="DI198" s="27"/>
      <c r="DJ198" s="325">
        <f t="shared" si="257"/>
        <v>0</v>
      </c>
      <c r="DK198" s="325">
        <f t="shared" si="258"/>
        <v>0</v>
      </c>
      <c r="DL198" s="27"/>
      <c r="DM198" s="324">
        <f>SUMIF('Rekapitulasi Juni'!$BA$410:$BA$588,APS!$B198,'Rekapitulasi Juni'!$BB$410:$BB$588)</f>
        <v>0</v>
      </c>
      <c r="DN198" s="324">
        <f>SUMIF('Rekapitulasi Juni'!$BA$410:$BA$588,APS!$B198,'Rekapitulasi Juni'!$BC$410:$BC$588)</f>
        <v>0</v>
      </c>
      <c r="DO198" s="324">
        <f>SUMIF('Rekapitulasi Juni'!$BA$410:$BA$588,APS!$B198,'Rekapitulasi Juni'!$BF$410:$BF$588)</f>
        <v>0</v>
      </c>
      <c r="DP198" s="325">
        <f t="shared" si="259"/>
        <v>0</v>
      </c>
      <c r="DQ198" s="325">
        <f t="shared" si="260"/>
        <v>0</v>
      </c>
      <c r="DR198" s="27"/>
      <c r="DS198" s="324">
        <f>SUMIF('Rekapitulasi Juni'!$BP$410:$BP$588,APS!$B198,'Rekapitulasi Juni'!$BQ$410:$BQ$588)</f>
        <v>0</v>
      </c>
      <c r="DT198" s="324">
        <f>SUMIF('Rekapitulasi Juni'!$BP$410:$BP$588,APS!$B198,'Rekapitulasi Juni'!$BR$410:$BR$588)</f>
        <v>0</v>
      </c>
      <c r="DU198" s="27"/>
      <c r="DV198" s="325">
        <f t="shared" si="261"/>
        <v>0</v>
      </c>
      <c r="DW198" s="325">
        <f t="shared" si="262"/>
        <v>0</v>
      </c>
      <c r="DX198" s="41">
        <f t="shared" si="263"/>
        <v>0</v>
      </c>
      <c r="DY198" s="41">
        <f t="shared" si="264"/>
        <v>0</v>
      </c>
      <c r="DZ198" s="41">
        <f t="shared" si="265"/>
        <v>0</v>
      </c>
      <c r="EA198" s="41">
        <f t="shared" si="266"/>
        <v>0</v>
      </c>
      <c r="EB198" s="41">
        <f t="shared" si="267"/>
        <v>0</v>
      </c>
      <c r="EC198" s="41">
        <f t="shared" si="268"/>
        <v>0</v>
      </c>
      <c r="ED198" s="180">
        <f t="shared" si="269"/>
        <v>0</v>
      </c>
      <c r="EE198" s="27">
        <v>0</v>
      </c>
      <c r="EF198" s="27"/>
      <c r="EG198" s="324">
        <f>SUMIF('Rekapitulasi Juni'!$D$608:$D$786,APS!$B198,'Rekapitulasi Juni'!$E$608:$E$786)</f>
        <v>0</v>
      </c>
      <c r="EH198" s="324">
        <f>SUMIF('Rekapitulasi Juni'!$D$608:$D$786,APS!$B198,'Rekapitulasi Juni'!$F$608:$F$786)</f>
        <v>0</v>
      </c>
      <c r="EI198" s="27"/>
      <c r="EJ198" s="325">
        <f t="shared" si="270"/>
        <v>0</v>
      </c>
      <c r="EK198" s="325">
        <f t="shared" si="271"/>
        <v>0</v>
      </c>
      <c r="EL198" s="27"/>
      <c r="EM198" s="324">
        <f>SUMIF('Rekapitulasi Juni'!$U$608:$U$786,APS!$B198,'Rekapitulasi Juni'!$V$608:$V$786)</f>
        <v>0</v>
      </c>
      <c r="EN198" s="324">
        <f>SUMIF('Rekapitulasi Juni'!$U$608:$U$786,APS!$B198,'Rekapitulasi Juni'!$W$608:$W$786)</f>
        <v>0</v>
      </c>
      <c r="EO198" s="27"/>
      <c r="EP198" s="325">
        <f t="shared" si="272"/>
        <v>0</v>
      </c>
      <c r="EQ198" s="325">
        <f t="shared" si="273"/>
        <v>0</v>
      </c>
      <c r="ER198" s="27"/>
      <c r="ES198" s="324">
        <f>SUMIF('Rekapitulasi Juni'!$AL$608:$AL$786,APS!$B198,'Rekapitulasi Juni'!$AM$608:$AM$786)</f>
        <v>0</v>
      </c>
      <c r="ET198" s="324">
        <f>SUMIF('Rekapitulasi Juni'!$AL$608:$AL$786,APS!$B198,'Rekapitulasi Juni'!$AN$608:$AN$786)</f>
        <v>0</v>
      </c>
      <c r="EU198" s="27"/>
      <c r="EV198" s="325">
        <f t="shared" si="274"/>
        <v>0</v>
      </c>
      <c r="EW198" s="325">
        <f t="shared" si="275"/>
        <v>0</v>
      </c>
      <c r="EX198" s="27"/>
      <c r="EY198" s="324">
        <f>SUMIF('Rekapitulasi Juni'!$BA$608:$BA$786,APS!$B198,'Rekapitulasi Juni'!$BB$608:$BB$786)</f>
        <v>0</v>
      </c>
      <c r="EZ198" s="324">
        <f>SUMIF('Rekapitulasi Juni'!$BA$608:$BA$786,APS!$B198,'Rekapitulasi Juni'!$BC$608:$BC$786)</f>
        <v>0</v>
      </c>
      <c r="FA198" s="324">
        <f>SUMIF('Rekapitulasi Juni'!$BA$608:$BA$786,APS!$B198,'Rekapitulasi Juni'!$BF$608:$BF$786)</f>
        <v>0</v>
      </c>
      <c r="FB198" s="325">
        <f t="shared" si="276"/>
        <v>0</v>
      </c>
      <c r="FC198" s="325">
        <f t="shared" si="277"/>
        <v>0</v>
      </c>
      <c r="FD198" s="27"/>
      <c r="FE198" s="27"/>
      <c r="FF198" s="27"/>
      <c r="FG198" s="27"/>
      <c r="FH198" s="27"/>
      <c r="FI198" s="27"/>
      <c r="FJ198" s="41">
        <f t="shared" si="278"/>
        <v>0</v>
      </c>
      <c r="FK198" s="41">
        <f t="shared" si="279"/>
        <v>0</v>
      </c>
      <c r="FL198" s="41">
        <f t="shared" si="280"/>
        <v>0</v>
      </c>
      <c r="FM198" s="41">
        <f t="shared" si="281"/>
        <v>0</v>
      </c>
      <c r="FN198" s="41">
        <f t="shared" si="282"/>
        <v>0</v>
      </c>
      <c r="FO198" s="41">
        <f t="shared" si="283"/>
        <v>0</v>
      </c>
      <c r="FP198" s="180">
        <f t="shared" si="284"/>
        <v>0</v>
      </c>
      <c r="FQ198" s="27"/>
      <c r="FR198" s="27"/>
      <c r="FS198" s="324">
        <f>SUMIF('Rekapitulasi Juni'!$D$804:$D$984,APS!$B198,'Rekapitulasi Juni'!$E$804:$E$984)</f>
        <v>0</v>
      </c>
      <c r="FT198" s="324">
        <f>SUMIF('Rekapitulasi Juni'!$D$804:$D$984,APS!$B198,'Rekapitulasi Juni'!$F$804:$F$984)</f>
        <v>0</v>
      </c>
      <c r="FU198" s="27"/>
      <c r="FV198" s="325">
        <f t="shared" si="285"/>
        <v>0</v>
      </c>
      <c r="FW198" s="325">
        <f t="shared" si="286"/>
        <v>0</v>
      </c>
      <c r="FX198" s="27"/>
      <c r="FY198" s="324">
        <f>SUMIF('Rekapitulasi Juni'!$U$804:$U$984,APS!$B198,'Rekapitulasi Juni'!$V$804:$V$984)</f>
        <v>0</v>
      </c>
      <c r="FZ198" s="324">
        <f>SUMIF('Rekapitulasi Juni'!$U$804:$U$984,APS!$B198,'Rekapitulasi Juni'!$W$804:$W$984)</f>
        <v>0</v>
      </c>
      <c r="GA198" s="27"/>
      <c r="GB198" s="325">
        <f t="shared" si="287"/>
        <v>0</v>
      </c>
      <c r="GC198" s="325">
        <f t="shared" si="288"/>
        <v>0</v>
      </c>
      <c r="GD198" s="27"/>
      <c r="GE198" s="324">
        <f>SUMIF('Rekapitulasi Juni'!$AL$804:$AL$984,APS!$B198,'Rekapitulasi Juni'!$AM$804:$AM$984)</f>
        <v>0</v>
      </c>
      <c r="GF198" s="324">
        <f>SUMIF('Rekapitulasi Juni'!$AL$804:$AL$984,APS!$B198,'Rekapitulasi Juni'!$AN$804:$AN$984)</f>
        <v>0</v>
      </c>
      <c r="GG198" s="27"/>
      <c r="GH198" s="325">
        <f t="shared" si="213"/>
        <v>0</v>
      </c>
      <c r="GI198" s="325">
        <f t="shared" si="214"/>
        <v>0</v>
      </c>
      <c r="GJ198" s="27"/>
      <c r="GK198" s="27"/>
      <c r="GL198" s="41">
        <f t="shared" si="289"/>
        <v>0</v>
      </c>
      <c r="GM198" s="41">
        <f t="shared" si="290"/>
        <v>0</v>
      </c>
      <c r="GN198" s="41">
        <f t="shared" si="291"/>
        <v>0</v>
      </c>
      <c r="GO198" s="41">
        <f t="shared" si="292"/>
        <v>0</v>
      </c>
      <c r="GP198" s="41">
        <f t="shared" si="293"/>
        <v>0</v>
      </c>
      <c r="GQ198" s="41">
        <f t="shared" si="294"/>
        <v>0</v>
      </c>
      <c r="GR198" s="180">
        <f t="shared" si="295"/>
        <v>0</v>
      </c>
      <c r="GS198" s="41">
        <f t="shared" si="215"/>
        <v>0</v>
      </c>
      <c r="GT198" s="41">
        <f t="shared" si="216"/>
        <v>0</v>
      </c>
      <c r="GU198" s="41">
        <f t="shared" si="217"/>
        <v>0</v>
      </c>
      <c r="GV198" s="41">
        <f t="shared" si="218"/>
        <v>0</v>
      </c>
      <c r="GW198" s="41">
        <f t="shared" si="219"/>
        <v>0</v>
      </c>
      <c r="GX198" s="41">
        <f t="shared" si="220"/>
        <v>0</v>
      </c>
      <c r="GY198" s="180">
        <f t="shared" si="221"/>
        <v>0</v>
      </c>
      <c r="GZ198" s="41">
        <v>181</v>
      </c>
      <c r="HA198" s="32"/>
      <c r="HB198" s="42">
        <f t="shared" si="299"/>
        <v>0</v>
      </c>
      <c r="HC198" s="44"/>
    </row>
    <row r="199" spans="1:211" ht="15" hidden="1" customHeight="1">
      <c r="A199" s="31" t="s">
        <v>409</v>
      </c>
      <c r="B199" s="32" t="s">
        <v>410</v>
      </c>
      <c r="C199" s="31" t="s">
        <v>373</v>
      </c>
      <c r="D199" s="31" t="s">
        <v>1259</v>
      </c>
      <c r="E199" s="31" t="s">
        <v>43</v>
      </c>
      <c r="F199" s="31" t="s">
        <v>152</v>
      </c>
      <c r="G199" s="33">
        <v>0</v>
      </c>
      <c r="H199" s="33">
        <v>0</v>
      </c>
      <c r="I199" s="33">
        <v>0</v>
      </c>
      <c r="J199" s="34">
        <f>IFERROR(VLOOKUP(A199,#REF!,3,0),0)</f>
        <v>0</v>
      </c>
      <c r="K199" s="34">
        <f t="shared" si="118"/>
        <v>0</v>
      </c>
      <c r="L199" s="34">
        <v>0</v>
      </c>
      <c r="M199" s="34">
        <v>0</v>
      </c>
      <c r="N199" s="35">
        <f t="shared" si="119"/>
        <v>0</v>
      </c>
      <c r="O199" s="35">
        <f t="shared" si="120"/>
        <v>0</v>
      </c>
      <c r="P199" s="36">
        <v>0</v>
      </c>
      <c r="Q199" s="36">
        <f t="shared" si="222"/>
        <v>0</v>
      </c>
      <c r="R199" s="36"/>
      <c r="S199" s="37">
        <f ca="1">SUMIF(ROP!$D$6:$H$65536,A199,ROP!$J$6:$J$65536)</f>
        <v>0</v>
      </c>
      <c r="T199" s="37">
        <f>SUMIF(HASIL!$B:$B,APS!$B199&amp;RIGHT(APS!T$9,2),HASIL!$I:$I)</f>
        <v>0</v>
      </c>
      <c r="U199" s="37">
        <f>SUMIF(HASIL!$B:$B,APS!$B199&amp;RIGHT(APS!U$9,2),HASIL!$I:$I)</f>
        <v>0</v>
      </c>
      <c r="V199" s="37">
        <f>SUMIF(HASIL!$B:$B,APS!$B199&amp;RIGHT(APS!V$9,2),HASIL!$I:$I)</f>
        <v>0</v>
      </c>
      <c r="W199" s="37">
        <f>SUMIF(HASIL!$B:$B,APS!$B199&amp;RIGHT(APS!W$9,2),HASIL!$I:$I)</f>
        <v>0</v>
      </c>
      <c r="X199" s="38">
        <f t="shared" si="121"/>
        <v>0</v>
      </c>
      <c r="Y199" s="38">
        <f t="shared" si="122"/>
        <v>0</v>
      </c>
      <c r="Z199" s="39">
        <f t="shared" si="297"/>
        <v>0</v>
      </c>
      <c r="AA199" s="39">
        <f t="shared" si="212"/>
        <v>0</v>
      </c>
      <c r="AB199" s="40">
        <f t="shared" si="298"/>
        <v>0</v>
      </c>
      <c r="AC199" s="27">
        <v>0</v>
      </c>
      <c r="AD199" s="27"/>
      <c r="AE199" s="27"/>
      <c r="AF199" s="27"/>
      <c r="AG199" s="27"/>
      <c r="AH199" s="27"/>
      <c r="AI199" s="324">
        <f>SUMIF('Rekapitulasi Juni'!$D$9:$D$192,APS!$B199,'Rekapitulasi Juni'!$E$9:$E$192)</f>
        <v>0</v>
      </c>
      <c r="AJ199" s="324">
        <f>SUMIF('Rekapitulasi Juni'!$D$9:$D$192,APS!$B199,'Rekapitulasi Juni'!$F$9:$F$192)</f>
        <v>0</v>
      </c>
      <c r="AK199" s="324">
        <f>SUMIF('Rekapitulasi Juni'!$D$9:$D$192,APS!$B199,'Rekapitulasi Juni'!$K$9:$K$192)</f>
        <v>0</v>
      </c>
      <c r="AL199" s="325">
        <f t="shared" si="223"/>
        <v>0</v>
      </c>
      <c r="AM199" s="325">
        <f t="shared" si="224"/>
        <v>0</v>
      </c>
      <c r="AN199" s="27"/>
      <c r="AO199" s="324">
        <f>SUMIF('Rekapitulasi Juni'!$U$9:$U$192,APS!$B199,'Rekapitulasi Juni'!$V$9:$V$192)</f>
        <v>0</v>
      </c>
      <c r="AP199" s="324">
        <f>SUMIF('Rekapitulasi Juni'!$U$9:$U$192,APS!$B199,'Rekapitulasi Juni'!$W$9:$W$192)</f>
        <v>0</v>
      </c>
      <c r="AQ199" s="27"/>
      <c r="AR199" s="325">
        <f t="shared" si="225"/>
        <v>0</v>
      </c>
      <c r="AS199" s="325">
        <f t="shared" si="226"/>
        <v>0</v>
      </c>
      <c r="AT199" s="27"/>
      <c r="AU199" s="324">
        <f>SUMIF('Rekapitulasi Juni'!$AL$9:$AL$192,APS!$B199,'Rekapitulasi Juni'!$AM$9:$AM$192)</f>
        <v>0</v>
      </c>
      <c r="AV199" s="324">
        <f>SUMIF('Rekapitulasi Juni'!$AL$9:$AL$192,APS!$B199,'Rekapitulasi Juni'!$AN$9:$AN$192)</f>
        <v>0</v>
      </c>
      <c r="AW199" s="27"/>
      <c r="AX199" s="325">
        <f t="shared" si="227"/>
        <v>0</v>
      </c>
      <c r="AY199" s="325">
        <f t="shared" si="228"/>
        <v>0</v>
      </c>
      <c r="AZ199" s="41">
        <f t="shared" si="229"/>
        <v>0</v>
      </c>
      <c r="BA199" s="41">
        <f t="shared" si="230"/>
        <v>0</v>
      </c>
      <c r="BB199" s="41">
        <f t="shared" si="231"/>
        <v>0</v>
      </c>
      <c r="BC199" s="41">
        <f t="shared" si="232"/>
        <v>0</v>
      </c>
      <c r="BD199" s="41">
        <f t="shared" si="233"/>
        <v>0</v>
      </c>
      <c r="BE199" s="41">
        <f t="shared" si="234"/>
        <v>0</v>
      </c>
      <c r="BF199" s="180">
        <f t="shared" si="235"/>
        <v>0</v>
      </c>
      <c r="BG199" s="27">
        <v>0</v>
      </c>
      <c r="BH199" s="27"/>
      <c r="BI199" s="324">
        <f>SUMIF('Rekapitulasi Juni'!$D$214:$D$393,APS!$B199,'Rekapitulasi Juni'!$E$214:$E$393)</f>
        <v>0</v>
      </c>
      <c r="BJ199" s="324">
        <f>SUMIF('Rekapitulasi Juni'!$D$214:$D$393,APS!$B199,'Rekapitulasi Juni'!$F$214:$F$393)</f>
        <v>0</v>
      </c>
      <c r="BK199" s="27"/>
      <c r="BL199" s="325">
        <f t="shared" si="236"/>
        <v>0</v>
      </c>
      <c r="BM199" s="325">
        <f t="shared" si="237"/>
        <v>0</v>
      </c>
      <c r="BN199" s="27"/>
      <c r="BO199" s="324">
        <f>SUMIF('Rekapitulasi Juni'!$U$214:$U$393,APS!$B199,'Rekapitulasi Juni'!$V$214:$V$393)</f>
        <v>0</v>
      </c>
      <c r="BP199" s="324">
        <f>SUMIF('Rekapitulasi Juni'!$U$214:$U$393,APS!$B199,'Rekapitulasi Juni'!$W$214:$W$393)</f>
        <v>0</v>
      </c>
      <c r="BQ199" s="27"/>
      <c r="BR199" s="325">
        <f t="shared" si="238"/>
        <v>0</v>
      </c>
      <c r="BS199" s="325">
        <f t="shared" si="239"/>
        <v>0</v>
      </c>
      <c r="BT199" s="27"/>
      <c r="BU199" s="324">
        <f>SUMIF('Rekapitulasi Juni'!$AL$214:$AL$393,APS!$B199,'Rekapitulasi Juni'!$AM$214:$AM$393)</f>
        <v>0</v>
      </c>
      <c r="BV199" s="324">
        <f>SUMIF('Rekapitulasi Juni'!$AL$214:$AL$393,APS!$B199,'Rekapitulasi Juni'!$AN$214:$AN$393)</f>
        <v>0</v>
      </c>
      <c r="BW199" s="27"/>
      <c r="BX199" s="325">
        <f t="shared" si="240"/>
        <v>0</v>
      </c>
      <c r="BY199" s="325">
        <f t="shared" si="241"/>
        <v>0</v>
      </c>
      <c r="BZ199" s="27"/>
      <c r="CA199" s="324">
        <f>SUMIF('Rekapitulasi Juni'!$BA$214:$BA$393,APS!$B199,'Rekapitulasi Juni'!$BB$214:$BB$393)</f>
        <v>0</v>
      </c>
      <c r="CB199" s="324">
        <f>SUMIF('Rekapitulasi Juni'!$BA$214:$BA$393,APS!$B199,'Rekapitulasi Juni'!$BC$214:$BC$393)</f>
        <v>0</v>
      </c>
      <c r="CC199" s="27"/>
      <c r="CD199" s="325">
        <f t="shared" si="242"/>
        <v>0</v>
      </c>
      <c r="CE199" s="325">
        <f t="shared" si="243"/>
        <v>0</v>
      </c>
      <c r="CF199" s="27"/>
      <c r="CG199" s="324">
        <f>SUMIF('Rekapitulasi Juni'!$BP$214:$BP$393,APS!$B199,'Rekapitulasi Juni'!$BQ$214:$BQ$393)</f>
        <v>0</v>
      </c>
      <c r="CH199" s="324">
        <f>SUMIF('Rekapitulasi Juni'!$BP$214:$BP$393,APS!$B199,'Rekapitulasi Juni'!$BR$214:$BR$393)</f>
        <v>0</v>
      </c>
      <c r="CI199" s="27"/>
      <c r="CJ199" s="325">
        <f t="shared" si="244"/>
        <v>0</v>
      </c>
      <c r="CK199" s="325">
        <f t="shared" si="245"/>
        <v>0</v>
      </c>
      <c r="CL199" s="41">
        <f t="shared" si="246"/>
        <v>0</v>
      </c>
      <c r="CM199" s="41">
        <f t="shared" si="247"/>
        <v>0</v>
      </c>
      <c r="CN199" s="41">
        <f t="shared" si="248"/>
        <v>0</v>
      </c>
      <c r="CO199" s="41">
        <f t="shared" si="249"/>
        <v>0</v>
      </c>
      <c r="CP199" s="41">
        <f t="shared" si="250"/>
        <v>0</v>
      </c>
      <c r="CQ199" s="41">
        <f t="shared" si="251"/>
        <v>0</v>
      </c>
      <c r="CR199" s="180">
        <f t="shared" si="252"/>
        <v>0</v>
      </c>
      <c r="CS199" s="27">
        <v>0</v>
      </c>
      <c r="CT199" s="27"/>
      <c r="CU199" s="324">
        <f>SUMIF('Rekapitulasi Juni'!$D$410:$D$588,APS!$B199,'Rekapitulasi Juni'!$E$410:$E$588)</f>
        <v>0</v>
      </c>
      <c r="CV199" s="324">
        <f>SUMIF('Rekapitulasi Juni'!$D$410:$D$588,APS!$B199,'Rekapitulasi Juni'!$F$410:$F$588)</f>
        <v>0</v>
      </c>
      <c r="CW199" s="27"/>
      <c r="CX199" s="325">
        <f t="shared" si="253"/>
        <v>0</v>
      </c>
      <c r="CY199" s="325">
        <f t="shared" si="254"/>
        <v>0</v>
      </c>
      <c r="CZ199" s="27"/>
      <c r="DA199" s="324">
        <f>SUMIF('Rekapitulasi Juni'!$U$410:$U$588,APS!$B199,'Rekapitulasi Juni'!$V$410:$V$588)</f>
        <v>0</v>
      </c>
      <c r="DB199" s="324">
        <f>SUMIF('Rekapitulasi Juni'!$U$410:$U$588,APS!$B199,'Rekapitulasi Juni'!$W$410:$W$588)</f>
        <v>0</v>
      </c>
      <c r="DC199" s="27"/>
      <c r="DD199" s="325">
        <f t="shared" si="255"/>
        <v>0</v>
      </c>
      <c r="DE199" s="325">
        <f t="shared" si="256"/>
        <v>0</v>
      </c>
      <c r="DF199" s="27"/>
      <c r="DG199" s="324">
        <f>SUMIF('Rekapitulasi Juni'!$AL$410:$AL$588,APS!$B199,'Rekapitulasi Juni'!$AM$410:$AM$588)</f>
        <v>0</v>
      </c>
      <c r="DH199" s="324">
        <f>SUMIF('Rekapitulasi Juni'!$AL$410:$AL$588,APS!$B199,'Rekapitulasi Juni'!$AN$410:$AN$588)</f>
        <v>0</v>
      </c>
      <c r="DI199" s="27"/>
      <c r="DJ199" s="325">
        <f t="shared" si="257"/>
        <v>0</v>
      </c>
      <c r="DK199" s="325">
        <f t="shared" si="258"/>
        <v>0</v>
      </c>
      <c r="DL199" s="27"/>
      <c r="DM199" s="324">
        <f>SUMIF('Rekapitulasi Juni'!$BA$410:$BA$588,APS!$B199,'Rekapitulasi Juni'!$BB$410:$BB$588)</f>
        <v>0</v>
      </c>
      <c r="DN199" s="324">
        <f>SUMIF('Rekapitulasi Juni'!$BA$410:$BA$588,APS!$B199,'Rekapitulasi Juni'!$BC$410:$BC$588)</f>
        <v>0</v>
      </c>
      <c r="DO199" s="324">
        <f>SUMIF('Rekapitulasi Juni'!$BA$410:$BA$588,APS!$B199,'Rekapitulasi Juni'!$BF$410:$BF$588)</f>
        <v>0</v>
      </c>
      <c r="DP199" s="325">
        <f t="shared" si="259"/>
        <v>0</v>
      </c>
      <c r="DQ199" s="325">
        <f t="shared" si="260"/>
        <v>0</v>
      </c>
      <c r="DR199" s="27"/>
      <c r="DS199" s="324">
        <f>SUMIF('Rekapitulasi Juni'!$BP$410:$BP$588,APS!$B199,'Rekapitulasi Juni'!$BQ$410:$BQ$588)</f>
        <v>0</v>
      </c>
      <c r="DT199" s="324">
        <f>SUMIF('Rekapitulasi Juni'!$BP$410:$BP$588,APS!$B199,'Rekapitulasi Juni'!$BR$410:$BR$588)</f>
        <v>0</v>
      </c>
      <c r="DU199" s="27"/>
      <c r="DV199" s="325">
        <f t="shared" si="261"/>
        <v>0</v>
      </c>
      <c r="DW199" s="325">
        <f t="shared" si="262"/>
        <v>0</v>
      </c>
      <c r="DX199" s="41">
        <f t="shared" si="263"/>
        <v>0</v>
      </c>
      <c r="DY199" s="41">
        <f t="shared" si="264"/>
        <v>0</v>
      </c>
      <c r="DZ199" s="41">
        <f t="shared" si="265"/>
        <v>0</v>
      </c>
      <c r="EA199" s="41">
        <f t="shared" si="266"/>
        <v>0</v>
      </c>
      <c r="EB199" s="41">
        <f t="shared" si="267"/>
        <v>0</v>
      </c>
      <c r="EC199" s="41">
        <f t="shared" si="268"/>
        <v>0</v>
      </c>
      <c r="ED199" s="180">
        <f t="shared" si="269"/>
        <v>0</v>
      </c>
      <c r="EE199" s="27">
        <v>0</v>
      </c>
      <c r="EF199" s="27"/>
      <c r="EG199" s="324">
        <f>SUMIF('Rekapitulasi Juni'!$D$608:$D$786,APS!$B199,'Rekapitulasi Juni'!$E$608:$E$786)</f>
        <v>0</v>
      </c>
      <c r="EH199" s="324">
        <f>SUMIF('Rekapitulasi Juni'!$D$608:$D$786,APS!$B199,'Rekapitulasi Juni'!$F$608:$F$786)</f>
        <v>0</v>
      </c>
      <c r="EI199" s="27"/>
      <c r="EJ199" s="325">
        <f t="shared" si="270"/>
        <v>0</v>
      </c>
      <c r="EK199" s="325">
        <f t="shared" si="271"/>
        <v>0</v>
      </c>
      <c r="EL199" s="27"/>
      <c r="EM199" s="324">
        <f>SUMIF('Rekapitulasi Juni'!$U$608:$U$786,APS!$B199,'Rekapitulasi Juni'!$V$608:$V$786)</f>
        <v>0</v>
      </c>
      <c r="EN199" s="324">
        <f>SUMIF('Rekapitulasi Juni'!$U$608:$U$786,APS!$B199,'Rekapitulasi Juni'!$W$608:$W$786)</f>
        <v>0</v>
      </c>
      <c r="EO199" s="27"/>
      <c r="EP199" s="325">
        <f t="shared" si="272"/>
        <v>0</v>
      </c>
      <c r="EQ199" s="325">
        <f t="shared" si="273"/>
        <v>0</v>
      </c>
      <c r="ER199" s="27"/>
      <c r="ES199" s="324">
        <f>SUMIF('Rekapitulasi Juni'!$AL$608:$AL$786,APS!$B199,'Rekapitulasi Juni'!$AM$608:$AM$786)</f>
        <v>0</v>
      </c>
      <c r="ET199" s="324">
        <f>SUMIF('Rekapitulasi Juni'!$AL$608:$AL$786,APS!$B199,'Rekapitulasi Juni'!$AN$608:$AN$786)</f>
        <v>0</v>
      </c>
      <c r="EU199" s="27"/>
      <c r="EV199" s="325">
        <f t="shared" si="274"/>
        <v>0</v>
      </c>
      <c r="EW199" s="325">
        <f t="shared" si="275"/>
        <v>0</v>
      </c>
      <c r="EX199" s="27"/>
      <c r="EY199" s="324">
        <f>SUMIF('Rekapitulasi Juni'!$BA$608:$BA$786,APS!$B199,'Rekapitulasi Juni'!$BB$608:$BB$786)</f>
        <v>0</v>
      </c>
      <c r="EZ199" s="324">
        <f>SUMIF('Rekapitulasi Juni'!$BA$608:$BA$786,APS!$B199,'Rekapitulasi Juni'!$BC$608:$BC$786)</f>
        <v>0</v>
      </c>
      <c r="FA199" s="324">
        <f>SUMIF('Rekapitulasi Juni'!$BA$608:$BA$786,APS!$B199,'Rekapitulasi Juni'!$BF$608:$BF$786)</f>
        <v>0</v>
      </c>
      <c r="FB199" s="325">
        <f t="shared" si="276"/>
        <v>0</v>
      </c>
      <c r="FC199" s="325">
        <f t="shared" si="277"/>
        <v>0</v>
      </c>
      <c r="FD199" s="27"/>
      <c r="FE199" s="27"/>
      <c r="FF199" s="27"/>
      <c r="FG199" s="27"/>
      <c r="FH199" s="27"/>
      <c r="FI199" s="27"/>
      <c r="FJ199" s="41">
        <f t="shared" si="278"/>
        <v>0</v>
      </c>
      <c r="FK199" s="41">
        <f t="shared" si="279"/>
        <v>0</v>
      </c>
      <c r="FL199" s="41">
        <f t="shared" si="280"/>
        <v>0</v>
      </c>
      <c r="FM199" s="41">
        <f t="shared" si="281"/>
        <v>0</v>
      </c>
      <c r="FN199" s="41">
        <f t="shared" si="282"/>
        <v>0</v>
      </c>
      <c r="FO199" s="41">
        <f t="shared" si="283"/>
        <v>0</v>
      </c>
      <c r="FP199" s="180">
        <f t="shared" si="284"/>
        <v>0</v>
      </c>
      <c r="FQ199" s="27"/>
      <c r="FR199" s="27"/>
      <c r="FS199" s="324">
        <f>SUMIF('Rekapitulasi Juni'!$D$804:$D$984,APS!$B199,'Rekapitulasi Juni'!$E$804:$E$984)</f>
        <v>0</v>
      </c>
      <c r="FT199" s="324">
        <f>SUMIF('Rekapitulasi Juni'!$D$804:$D$984,APS!$B199,'Rekapitulasi Juni'!$F$804:$F$984)</f>
        <v>0</v>
      </c>
      <c r="FU199" s="27"/>
      <c r="FV199" s="325">
        <f t="shared" si="285"/>
        <v>0</v>
      </c>
      <c r="FW199" s="325">
        <f t="shared" si="286"/>
        <v>0</v>
      </c>
      <c r="FX199" s="27"/>
      <c r="FY199" s="324">
        <f>SUMIF('Rekapitulasi Juni'!$U$804:$U$984,APS!$B199,'Rekapitulasi Juni'!$V$804:$V$984)</f>
        <v>0</v>
      </c>
      <c r="FZ199" s="324">
        <f>SUMIF('Rekapitulasi Juni'!$U$804:$U$984,APS!$B199,'Rekapitulasi Juni'!$W$804:$W$984)</f>
        <v>0</v>
      </c>
      <c r="GA199" s="27"/>
      <c r="GB199" s="325">
        <f t="shared" si="287"/>
        <v>0</v>
      </c>
      <c r="GC199" s="325">
        <f t="shared" si="288"/>
        <v>0</v>
      </c>
      <c r="GD199" s="27"/>
      <c r="GE199" s="324">
        <f>SUMIF('Rekapitulasi Juni'!$AL$804:$AL$984,APS!$B199,'Rekapitulasi Juni'!$AM$804:$AM$984)</f>
        <v>0</v>
      </c>
      <c r="GF199" s="324">
        <f>SUMIF('Rekapitulasi Juni'!$AL$804:$AL$984,APS!$B199,'Rekapitulasi Juni'!$AN$804:$AN$984)</f>
        <v>0</v>
      </c>
      <c r="GG199" s="27"/>
      <c r="GH199" s="325">
        <f t="shared" si="213"/>
        <v>0</v>
      </c>
      <c r="GI199" s="325">
        <f t="shared" si="214"/>
        <v>0</v>
      </c>
      <c r="GJ199" s="27"/>
      <c r="GK199" s="27"/>
      <c r="GL199" s="41">
        <f t="shared" si="289"/>
        <v>0</v>
      </c>
      <c r="GM199" s="41">
        <f t="shared" si="290"/>
        <v>0</v>
      </c>
      <c r="GN199" s="41">
        <f t="shared" si="291"/>
        <v>0</v>
      </c>
      <c r="GO199" s="41">
        <f t="shared" si="292"/>
        <v>0</v>
      </c>
      <c r="GP199" s="41">
        <f t="shared" si="293"/>
        <v>0</v>
      </c>
      <c r="GQ199" s="41">
        <f t="shared" si="294"/>
        <v>0</v>
      </c>
      <c r="GR199" s="180">
        <f t="shared" si="295"/>
        <v>0</v>
      </c>
      <c r="GS199" s="41">
        <f t="shared" si="215"/>
        <v>0</v>
      </c>
      <c r="GT199" s="41">
        <f t="shared" si="216"/>
        <v>0</v>
      </c>
      <c r="GU199" s="41">
        <f t="shared" si="217"/>
        <v>0</v>
      </c>
      <c r="GV199" s="41">
        <f t="shared" si="218"/>
        <v>0</v>
      </c>
      <c r="GW199" s="41">
        <f t="shared" si="219"/>
        <v>0</v>
      </c>
      <c r="GX199" s="41">
        <f t="shared" si="220"/>
        <v>0</v>
      </c>
      <c r="GY199" s="180">
        <f t="shared" si="221"/>
        <v>0</v>
      </c>
      <c r="GZ199" s="41">
        <v>182</v>
      </c>
      <c r="HA199" s="32"/>
      <c r="HB199" s="42">
        <f t="shared" si="299"/>
        <v>0</v>
      </c>
      <c r="HC199" s="44"/>
    </row>
    <row r="200" spans="1:211" ht="15" hidden="1" customHeight="1">
      <c r="A200" s="31" t="s">
        <v>411</v>
      </c>
      <c r="B200" s="32" t="s">
        <v>412</v>
      </c>
      <c r="C200" s="31" t="s">
        <v>373</v>
      </c>
      <c r="D200" s="31" t="s">
        <v>1259</v>
      </c>
      <c r="E200" s="31" t="s">
        <v>43</v>
      </c>
      <c r="F200" s="31" t="s">
        <v>152</v>
      </c>
      <c r="G200" s="33">
        <v>0</v>
      </c>
      <c r="H200" s="33">
        <v>0</v>
      </c>
      <c r="I200" s="33">
        <v>0</v>
      </c>
      <c r="J200" s="34">
        <f>IFERROR(VLOOKUP(A200,#REF!,3,0),0)</f>
        <v>0</v>
      </c>
      <c r="K200" s="34">
        <f t="shared" si="118"/>
        <v>0</v>
      </c>
      <c r="L200" s="34">
        <v>0</v>
      </c>
      <c r="M200" s="34">
        <v>0</v>
      </c>
      <c r="N200" s="35">
        <f t="shared" si="119"/>
        <v>0</v>
      </c>
      <c r="O200" s="35">
        <f t="shared" si="120"/>
        <v>0</v>
      </c>
      <c r="P200" s="36">
        <v>0</v>
      </c>
      <c r="Q200" s="36">
        <f t="shared" si="222"/>
        <v>0</v>
      </c>
      <c r="R200" s="36"/>
      <c r="S200" s="37">
        <f ca="1">SUMIF(ROP!$D$6:$H$65536,A200,ROP!$J$6:$J$65536)</f>
        <v>0</v>
      </c>
      <c r="T200" s="37">
        <f>SUMIF(HASIL!$B:$B,APS!$B200&amp;RIGHT(APS!T$9,2),HASIL!$I:$I)</f>
        <v>0</v>
      </c>
      <c r="U200" s="37">
        <f>SUMIF(HASIL!$B:$B,APS!$B200&amp;RIGHT(APS!U$9,2),HASIL!$I:$I)</f>
        <v>0</v>
      </c>
      <c r="V200" s="37">
        <f>SUMIF(HASIL!$B:$B,APS!$B200&amp;RIGHT(APS!V$9,2),HASIL!$I:$I)</f>
        <v>0</v>
      </c>
      <c r="W200" s="37">
        <f>SUMIF(HASIL!$B:$B,APS!$B200&amp;RIGHT(APS!W$9,2),HASIL!$I:$I)</f>
        <v>0</v>
      </c>
      <c r="X200" s="38">
        <f t="shared" si="121"/>
        <v>0</v>
      </c>
      <c r="Y200" s="38">
        <f t="shared" si="122"/>
        <v>0</v>
      </c>
      <c r="Z200" s="39">
        <f t="shared" si="297"/>
        <v>0</v>
      </c>
      <c r="AA200" s="39">
        <f t="shared" si="212"/>
        <v>0</v>
      </c>
      <c r="AB200" s="40">
        <f t="shared" si="298"/>
        <v>0</v>
      </c>
      <c r="AC200" s="27">
        <v>0</v>
      </c>
      <c r="AD200" s="27"/>
      <c r="AE200" s="27"/>
      <c r="AF200" s="27"/>
      <c r="AG200" s="27"/>
      <c r="AH200" s="27"/>
      <c r="AI200" s="324">
        <f>SUMIF('Rekapitulasi Juni'!$D$9:$D$192,APS!$B200,'Rekapitulasi Juni'!$E$9:$E$192)</f>
        <v>0</v>
      </c>
      <c r="AJ200" s="324">
        <f>SUMIF('Rekapitulasi Juni'!$D$9:$D$192,APS!$B200,'Rekapitulasi Juni'!$F$9:$F$192)</f>
        <v>0</v>
      </c>
      <c r="AK200" s="324">
        <f>SUMIF('Rekapitulasi Juni'!$D$9:$D$192,APS!$B200,'Rekapitulasi Juni'!$K$9:$K$192)</f>
        <v>0</v>
      </c>
      <c r="AL200" s="325">
        <f t="shared" si="223"/>
        <v>0</v>
      </c>
      <c r="AM200" s="325">
        <f t="shared" si="224"/>
        <v>0</v>
      </c>
      <c r="AN200" s="27"/>
      <c r="AO200" s="324">
        <f>SUMIF('Rekapitulasi Juni'!$U$9:$U$192,APS!$B200,'Rekapitulasi Juni'!$V$9:$V$192)</f>
        <v>0</v>
      </c>
      <c r="AP200" s="324">
        <f>SUMIF('Rekapitulasi Juni'!$U$9:$U$192,APS!$B200,'Rekapitulasi Juni'!$W$9:$W$192)</f>
        <v>0</v>
      </c>
      <c r="AQ200" s="27"/>
      <c r="AR200" s="325">
        <f t="shared" si="225"/>
        <v>0</v>
      </c>
      <c r="AS200" s="325">
        <f t="shared" si="226"/>
        <v>0</v>
      </c>
      <c r="AT200" s="27"/>
      <c r="AU200" s="324">
        <f>SUMIF('Rekapitulasi Juni'!$AL$9:$AL$192,APS!$B200,'Rekapitulasi Juni'!$AM$9:$AM$192)</f>
        <v>0</v>
      </c>
      <c r="AV200" s="324">
        <f>SUMIF('Rekapitulasi Juni'!$AL$9:$AL$192,APS!$B200,'Rekapitulasi Juni'!$AN$9:$AN$192)</f>
        <v>0</v>
      </c>
      <c r="AW200" s="27"/>
      <c r="AX200" s="325">
        <f t="shared" si="227"/>
        <v>0</v>
      </c>
      <c r="AY200" s="325">
        <f t="shared" si="228"/>
        <v>0</v>
      </c>
      <c r="AZ200" s="41">
        <f t="shared" si="229"/>
        <v>0</v>
      </c>
      <c r="BA200" s="41">
        <f t="shared" si="230"/>
        <v>0</v>
      </c>
      <c r="BB200" s="41">
        <f t="shared" si="231"/>
        <v>0</v>
      </c>
      <c r="BC200" s="41">
        <f t="shared" si="232"/>
        <v>0</v>
      </c>
      <c r="BD200" s="41">
        <f t="shared" si="233"/>
        <v>0</v>
      </c>
      <c r="BE200" s="41">
        <f t="shared" si="234"/>
        <v>0</v>
      </c>
      <c r="BF200" s="180">
        <f t="shared" si="235"/>
        <v>0</v>
      </c>
      <c r="BG200" s="27">
        <v>0</v>
      </c>
      <c r="BH200" s="27"/>
      <c r="BI200" s="324">
        <f>SUMIF('Rekapitulasi Juni'!$D$214:$D$393,APS!$B200,'Rekapitulasi Juni'!$E$214:$E$393)</f>
        <v>0</v>
      </c>
      <c r="BJ200" s="324">
        <f>SUMIF('Rekapitulasi Juni'!$D$214:$D$393,APS!$B200,'Rekapitulasi Juni'!$F$214:$F$393)</f>
        <v>0</v>
      </c>
      <c r="BK200" s="27"/>
      <c r="BL200" s="325">
        <f t="shared" si="236"/>
        <v>0</v>
      </c>
      <c r="BM200" s="325">
        <f t="shared" si="237"/>
        <v>0</v>
      </c>
      <c r="BN200" s="27"/>
      <c r="BO200" s="324">
        <f>SUMIF('Rekapitulasi Juni'!$U$214:$U$393,APS!$B200,'Rekapitulasi Juni'!$V$214:$V$393)</f>
        <v>0</v>
      </c>
      <c r="BP200" s="324">
        <f>SUMIF('Rekapitulasi Juni'!$U$214:$U$393,APS!$B200,'Rekapitulasi Juni'!$W$214:$W$393)</f>
        <v>0</v>
      </c>
      <c r="BQ200" s="27"/>
      <c r="BR200" s="325">
        <f t="shared" si="238"/>
        <v>0</v>
      </c>
      <c r="BS200" s="325">
        <f t="shared" si="239"/>
        <v>0</v>
      </c>
      <c r="BT200" s="27"/>
      <c r="BU200" s="324">
        <f>SUMIF('Rekapitulasi Juni'!$AL$214:$AL$393,APS!$B200,'Rekapitulasi Juni'!$AM$214:$AM$393)</f>
        <v>0</v>
      </c>
      <c r="BV200" s="324">
        <f>SUMIF('Rekapitulasi Juni'!$AL$214:$AL$393,APS!$B200,'Rekapitulasi Juni'!$AN$214:$AN$393)</f>
        <v>0</v>
      </c>
      <c r="BW200" s="27"/>
      <c r="BX200" s="325">
        <f t="shared" si="240"/>
        <v>0</v>
      </c>
      <c r="BY200" s="325">
        <f t="shared" si="241"/>
        <v>0</v>
      </c>
      <c r="BZ200" s="27"/>
      <c r="CA200" s="324">
        <f>SUMIF('Rekapitulasi Juni'!$BA$214:$BA$393,APS!$B200,'Rekapitulasi Juni'!$BB$214:$BB$393)</f>
        <v>0</v>
      </c>
      <c r="CB200" s="324">
        <f>SUMIF('Rekapitulasi Juni'!$BA$214:$BA$393,APS!$B200,'Rekapitulasi Juni'!$BC$214:$BC$393)</f>
        <v>0</v>
      </c>
      <c r="CC200" s="27"/>
      <c r="CD200" s="325">
        <f t="shared" si="242"/>
        <v>0</v>
      </c>
      <c r="CE200" s="325">
        <f t="shared" si="243"/>
        <v>0</v>
      </c>
      <c r="CF200" s="27"/>
      <c r="CG200" s="324">
        <f>SUMIF('Rekapitulasi Juni'!$BP$214:$BP$393,APS!$B200,'Rekapitulasi Juni'!$BQ$214:$BQ$393)</f>
        <v>0</v>
      </c>
      <c r="CH200" s="324">
        <f>SUMIF('Rekapitulasi Juni'!$BP$214:$BP$393,APS!$B200,'Rekapitulasi Juni'!$BR$214:$BR$393)</f>
        <v>0</v>
      </c>
      <c r="CI200" s="27"/>
      <c r="CJ200" s="325">
        <f t="shared" si="244"/>
        <v>0</v>
      </c>
      <c r="CK200" s="325">
        <f t="shared" si="245"/>
        <v>0</v>
      </c>
      <c r="CL200" s="41">
        <f t="shared" si="246"/>
        <v>0</v>
      </c>
      <c r="CM200" s="41">
        <f t="shared" si="247"/>
        <v>0</v>
      </c>
      <c r="CN200" s="41">
        <f t="shared" si="248"/>
        <v>0</v>
      </c>
      <c r="CO200" s="41">
        <f t="shared" si="249"/>
        <v>0</v>
      </c>
      <c r="CP200" s="41">
        <f t="shared" si="250"/>
        <v>0</v>
      </c>
      <c r="CQ200" s="41">
        <f t="shared" si="251"/>
        <v>0</v>
      </c>
      <c r="CR200" s="180">
        <f t="shared" si="252"/>
        <v>0</v>
      </c>
      <c r="CS200" s="27">
        <v>0</v>
      </c>
      <c r="CT200" s="27"/>
      <c r="CU200" s="324">
        <f>SUMIF('Rekapitulasi Juni'!$D$410:$D$588,APS!$B200,'Rekapitulasi Juni'!$E$410:$E$588)</f>
        <v>0</v>
      </c>
      <c r="CV200" s="324">
        <f>SUMIF('Rekapitulasi Juni'!$D$410:$D$588,APS!$B200,'Rekapitulasi Juni'!$F$410:$F$588)</f>
        <v>0</v>
      </c>
      <c r="CW200" s="27"/>
      <c r="CX200" s="325">
        <f t="shared" si="253"/>
        <v>0</v>
      </c>
      <c r="CY200" s="325">
        <f t="shared" si="254"/>
        <v>0</v>
      </c>
      <c r="CZ200" s="27"/>
      <c r="DA200" s="324">
        <f>SUMIF('Rekapitulasi Juni'!$U$410:$U$588,APS!$B200,'Rekapitulasi Juni'!$V$410:$V$588)</f>
        <v>0</v>
      </c>
      <c r="DB200" s="324">
        <f>SUMIF('Rekapitulasi Juni'!$U$410:$U$588,APS!$B200,'Rekapitulasi Juni'!$W$410:$W$588)</f>
        <v>0</v>
      </c>
      <c r="DC200" s="27"/>
      <c r="DD200" s="325">
        <f t="shared" si="255"/>
        <v>0</v>
      </c>
      <c r="DE200" s="325">
        <f t="shared" si="256"/>
        <v>0</v>
      </c>
      <c r="DF200" s="27"/>
      <c r="DG200" s="324">
        <f>SUMIF('Rekapitulasi Juni'!$AL$410:$AL$588,APS!$B200,'Rekapitulasi Juni'!$AM$410:$AM$588)</f>
        <v>0</v>
      </c>
      <c r="DH200" s="324">
        <f>SUMIF('Rekapitulasi Juni'!$AL$410:$AL$588,APS!$B200,'Rekapitulasi Juni'!$AN$410:$AN$588)</f>
        <v>0</v>
      </c>
      <c r="DI200" s="27"/>
      <c r="DJ200" s="325">
        <f t="shared" si="257"/>
        <v>0</v>
      </c>
      <c r="DK200" s="325">
        <f t="shared" si="258"/>
        <v>0</v>
      </c>
      <c r="DL200" s="27"/>
      <c r="DM200" s="324">
        <f>SUMIF('Rekapitulasi Juni'!$BA$410:$BA$588,APS!$B200,'Rekapitulasi Juni'!$BB$410:$BB$588)</f>
        <v>0</v>
      </c>
      <c r="DN200" s="324">
        <f>SUMIF('Rekapitulasi Juni'!$BA$410:$BA$588,APS!$B200,'Rekapitulasi Juni'!$BC$410:$BC$588)</f>
        <v>0</v>
      </c>
      <c r="DO200" s="324">
        <f>SUMIF('Rekapitulasi Juni'!$BA$410:$BA$588,APS!$B200,'Rekapitulasi Juni'!$BF$410:$BF$588)</f>
        <v>0</v>
      </c>
      <c r="DP200" s="325">
        <f t="shared" si="259"/>
        <v>0</v>
      </c>
      <c r="DQ200" s="325">
        <f t="shared" si="260"/>
        <v>0</v>
      </c>
      <c r="DR200" s="27"/>
      <c r="DS200" s="324">
        <f>SUMIF('Rekapitulasi Juni'!$BP$410:$BP$588,APS!$B200,'Rekapitulasi Juni'!$BQ$410:$BQ$588)</f>
        <v>0</v>
      </c>
      <c r="DT200" s="324">
        <f>SUMIF('Rekapitulasi Juni'!$BP$410:$BP$588,APS!$B200,'Rekapitulasi Juni'!$BR$410:$BR$588)</f>
        <v>0</v>
      </c>
      <c r="DU200" s="27"/>
      <c r="DV200" s="325">
        <f t="shared" si="261"/>
        <v>0</v>
      </c>
      <c r="DW200" s="325">
        <f t="shared" si="262"/>
        <v>0</v>
      </c>
      <c r="DX200" s="41">
        <f t="shared" si="263"/>
        <v>0</v>
      </c>
      <c r="DY200" s="41">
        <f t="shared" si="264"/>
        <v>0</v>
      </c>
      <c r="DZ200" s="41">
        <f t="shared" si="265"/>
        <v>0</v>
      </c>
      <c r="EA200" s="41">
        <f t="shared" si="266"/>
        <v>0</v>
      </c>
      <c r="EB200" s="41">
        <f t="shared" si="267"/>
        <v>0</v>
      </c>
      <c r="EC200" s="41">
        <f t="shared" si="268"/>
        <v>0</v>
      </c>
      <c r="ED200" s="180">
        <f t="shared" si="269"/>
        <v>0</v>
      </c>
      <c r="EE200" s="27">
        <v>0</v>
      </c>
      <c r="EF200" s="27"/>
      <c r="EG200" s="324">
        <f>SUMIF('Rekapitulasi Juni'!$D$608:$D$786,APS!$B200,'Rekapitulasi Juni'!$E$608:$E$786)</f>
        <v>0</v>
      </c>
      <c r="EH200" s="324">
        <f>SUMIF('Rekapitulasi Juni'!$D$608:$D$786,APS!$B200,'Rekapitulasi Juni'!$F$608:$F$786)</f>
        <v>0</v>
      </c>
      <c r="EI200" s="27"/>
      <c r="EJ200" s="325">
        <f t="shared" si="270"/>
        <v>0</v>
      </c>
      <c r="EK200" s="325">
        <f t="shared" si="271"/>
        <v>0</v>
      </c>
      <c r="EL200" s="27"/>
      <c r="EM200" s="324">
        <f>SUMIF('Rekapitulasi Juni'!$U$608:$U$786,APS!$B200,'Rekapitulasi Juni'!$V$608:$V$786)</f>
        <v>0</v>
      </c>
      <c r="EN200" s="324">
        <f>SUMIF('Rekapitulasi Juni'!$U$608:$U$786,APS!$B200,'Rekapitulasi Juni'!$W$608:$W$786)</f>
        <v>0</v>
      </c>
      <c r="EO200" s="27"/>
      <c r="EP200" s="325">
        <f t="shared" si="272"/>
        <v>0</v>
      </c>
      <c r="EQ200" s="325">
        <f t="shared" si="273"/>
        <v>0</v>
      </c>
      <c r="ER200" s="27"/>
      <c r="ES200" s="324">
        <f>SUMIF('Rekapitulasi Juni'!$AL$608:$AL$786,APS!$B200,'Rekapitulasi Juni'!$AM$608:$AM$786)</f>
        <v>0</v>
      </c>
      <c r="ET200" s="324">
        <f>SUMIF('Rekapitulasi Juni'!$AL$608:$AL$786,APS!$B200,'Rekapitulasi Juni'!$AN$608:$AN$786)</f>
        <v>0</v>
      </c>
      <c r="EU200" s="27"/>
      <c r="EV200" s="325">
        <f t="shared" si="274"/>
        <v>0</v>
      </c>
      <c r="EW200" s="325">
        <f t="shared" si="275"/>
        <v>0</v>
      </c>
      <c r="EX200" s="27"/>
      <c r="EY200" s="324">
        <f>SUMIF('Rekapitulasi Juni'!$BA$608:$BA$786,APS!$B200,'Rekapitulasi Juni'!$BB$608:$BB$786)</f>
        <v>0</v>
      </c>
      <c r="EZ200" s="324">
        <f>SUMIF('Rekapitulasi Juni'!$BA$608:$BA$786,APS!$B200,'Rekapitulasi Juni'!$BC$608:$BC$786)</f>
        <v>0</v>
      </c>
      <c r="FA200" s="324">
        <f>SUMIF('Rekapitulasi Juni'!$BA$608:$BA$786,APS!$B200,'Rekapitulasi Juni'!$BF$608:$BF$786)</f>
        <v>0</v>
      </c>
      <c r="FB200" s="325">
        <f t="shared" si="276"/>
        <v>0</v>
      </c>
      <c r="FC200" s="325">
        <f t="shared" si="277"/>
        <v>0</v>
      </c>
      <c r="FD200" s="27"/>
      <c r="FE200" s="27"/>
      <c r="FF200" s="27"/>
      <c r="FG200" s="27"/>
      <c r="FH200" s="27"/>
      <c r="FI200" s="27"/>
      <c r="FJ200" s="41">
        <f t="shared" si="278"/>
        <v>0</v>
      </c>
      <c r="FK200" s="41">
        <f t="shared" si="279"/>
        <v>0</v>
      </c>
      <c r="FL200" s="41">
        <f t="shared" si="280"/>
        <v>0</v>
      </c>
      <c r="FM200" s="41">
        <f t="shared" si="281"/>
        <v>0</v>
      </c>
      <c r="FN200" s="41">
        <f t="shared" si="282"/>
        <v>0</v>
      </c>
      <c r="FO200" s="41">
        <f t="shared" si="283"/>
        <v>0</v>
      </c>
      <c r="FP200" s="180">
        <f t="shared" si="284"/>
        <v>0</v>
      </c>
      <c r="FQ200" s="27"/>
      <c r="FR200" s="27"/>
      <c r="FS200" s="324">
        <f>SUMIF('Rekapitulasi Juni'!$D$804:$D$984,APS!$B200,'Rekapitulasi Juni'!$E$804:$E$984)</f>
        <v>0</v>
      </c>
      <c r="FT200" s="324">
        <f>SUMIF('Rekapitulasi Juni'!$D$804:$D$984,APS!$B200,'Rekapitulasi Juni'!$F$804:$F$984)</f>
        <v>0</v>
      </c>
      <c r="FU200" s="27"/>
      <c r="FV200" s="325">
        <f t="shared" si="285"/>
        <v>0</v>
      </c>
      <c r="FW200" s="325">
        <f t="shared" si="286"/>
        <v>0</v>
      </c>
      <c r="FX200" s="27"/>
      <c r="FY200" s="324">
        <f>SUMIF('Rekapitulasi Juni'!$U$804:$U$984,APS!$B200,'Rekapitulasi Juni'!$V$804:$V$984)</f>
        <v>0</v>
      </c>
      <c r="FZ200" s="324">
        <f>SUMIF('Rekapitulasi Juni'!$U$804:$U$984,APS!$B200,'Rekapitulasi Juni'!$W$804:$W$984)</f>
        <v>0</v>
      </c>
      <c r="GA200" s="27"/>
      <c r="GB200" s="325">
        <f t="shared" si="287"/>
        <v>0</v>
      </c>
      <c r="GC200" s="325">
        <f t="shared" si="288"/>
        <v>0</v>
      </c>
      <c r="GD200" s="27"/>
      <c r="GE200" s="324">
        <f>SUMIF('Rekapitulasi Juni'!$AL$804:$AL$984,APS!$B200,'Rekapitulasi Juni'!$AM$804:$AM$984)</f>
        <v>0</v>
      </c>
      <c r="GF200" s="324">
        <f>SUMIF('Rekapitulasi Juni'!$AL$804:$AL$984,APS!$B200,'Rekapitulasi Juni'!$AN$804:$AN$984)</f>
        <v>0</v>
      </c>
      <c r="GG200" s="27"/>
      <c r="GH200" s="325">
        <f t="shared" si="213"/>
        <v>0</v>
      </c>
      <c r="GI200" s="325">
        <f t="shared" si="214"/>
        <v>0</v>
      </c>
      <c r="GJ200" s="27"/>
      <c r="GK200" s="27"/>
      <c r="GL200" s="41">
        <f t="shared" si="289"/>
        <v>0</v>
      </c>
      <c r="GM200" s="41">
        <f t="shared" si="290"/>
        <v>0</v>
      </c>
      <c r="GN200" s="41">
        <f t="shared" si="291"/>
        <v>0</v>
      </c>
      <c r="GO200" s="41">
        <f t="shared" si="292"/>
        <v>0</v>
      </c>
      <c r="GP200" s="41">
        <f t="shared" si="293"/>
        <v>0</v>
      </c>
      <c r="GQ200" s="41">
        <f t="shared" si="294"/>
        <v>0</v>
      </c>
      <c r="GR200" s="180">
        <f t="shared" si="295"/>
        <v>0</v>
      </c>
      <c r="GS200" s="41">
        <f t="shared" si="215"/>
        <v>0</v>
      </c>
      <c r="GT200" s="41">
        <f t="shared" si="216"/>
        <v>0</v>
      </c>
      <c r="GU200" s="41">
        <f t="shared" si="217"/>
        <v>0</v>
      </c>
      <c r="GV200" s="41">
        <f t="shared" si="218"/>
        <v>0</v>
      </c>
      <c r="GW200" s="41">
        <f t="shared" si="219"/>
        <v>0</v>
      </c>
      <c r="GX200" s="41">
        <f t="shared" si="220"/>
        <v>0</v>
      </c>
      <c r="GY200" s="180">
        <f t="shared" si="221"/>
        <v>0</v>
      </c>
      <c r="GZ200" s="41">
        <v>183</v>
      </c>
      <c r="HA200" s="32"/>
      <c r="HB200" s="42">
        <f t="shared" si="299"/>
        <v>0</v>
      </c>
      <c r="HC200" s="44"/>
    </row>
    <row r="201" spans="1:211" ht="15" customHeight="1">
      <c r="A201" s="31" t="s">
        <v>413</v>
      </c>
      <c r="B201" s="32" t="s">
        <v>414</v>
      </c>
      <c r="C201" s="31" t="s">
        <v>373</v>
      </c>
      <c r="D201" s="31" t="s">
        <v>1259</v>
      </c>
      <c r="E201" s="31" t="s">
        <v>43</v>
      </c>
      <c r="F201" s="31" t="s">
        <v>152</v>
      </c>
      <c r="G201" s="33">
        <v>364</v>
      </c>
      <c r="H201" s="33">
        <v>0</v>
      </c>
      <c r="I201" s="33">
        <v>0</v>
      </c>
      <c r="J201" s="34">
        <f>IFERROR(VLOOKUP(A201,#REF!,3,0),0)</f>
        <v>0</v>
      </c>
      <c r="K201" s="34">
        <f t="shared" si="118"/>
        <v>-100</v>
      </c>
      <c r="L201" s="34">
        <v>100</v>
      </c>
      <c r="M201" s="34">
        <v>0</v>
      </c>
      <c r="N201" s="35">
        <f t="shared" si="119"/>
        <v>464</v>
      </c>
      <c r="O201" s="35">
        <f t="shared" si="120"/>
        <v>464</v>
      </c>
      <c r="P201" s="36">
        <v>500</v>
      </c>
      <c r="Q201" s="36">
        <f t="shared" si="222"/>
        <v>400</v>
      </c>
      <c r="R201" s="36"/>
      <c r="S201" s="37">
        <f ca="1">SUMIF(ROP!$D$6:$H$65536,A201,ROP!$J$6:$J$65536)</f>
        <v>0</v>
      </c>
      <c r="T201" s="37">
        <f>SUMIF(HASIL!$B:$B,APS!$B201&amp;RIGHT(APS!T$9,2),HASIL!$I:$I)</f>
        <v>76</v>
      </c>
      <c r="U201" s="37">
        <f>SUMIF(HASIL!$B:$B,APS!$B201&amp;RIGHT(APS!U$9,2),HASIL!$I:$I)</f>
        <v>0</v>
      </c>
      <c r="V201" s="37">
        <f>SUMIF(HASIL!$B:$B,APS!$B201&amp;RIGHT(APS!V$9,2),HASIL!$I:$I)</f>
        <v>0</v>
      </c>
      <c r="W201" s="37">
        <f>SUMIF(HASIL!$B:$B,APS!$B201&amp;RIGHT(APS!W$9,2),HASIL!$I:$I)</f>
        <v>0</v>
      </c>
      <c r="X201" s="38">
        <f t="shared" si="121"/>
        <v>76</v>
      </c>
      <c r="Y201" s="38">
        <f t="shared" si="122"/>
        <v>-324</v>
      </c>
      <c r="Z201" s="39">
        <f t="shared" si="297"/>
        <v>0</v>
      </c>
      <c r="AA201" s="39">
        <f t="shared" si="212"/>
        <v>400</v>
      </c>
      <c r="AB201" s="40">
        <f t="shared" si="298"/>
        <v>500</v>
      </c>
      <c r="AC201" s="27">
        <v>200</v>
      </c>
      <c r="AD201" s="27"/>
      <c r="AE201" s="27"/>
      <c r="AF201" s="27"/>
      <c r="AG201" s="27"/>
      <c r="AH201" s="27"/>
      <c r="AI201" s="324">
        <f>SUMIF('Rekapitulasi Juni'!$D$9:$D$192,APS!$B201,'Rekapitulasi Juni'!$E$9:$E$192)</f>
        <v>0</v>
      </c>
      <c r="AJ201" s="324">
        <f>SUMIF('Rekapitulasi Juni'!$D$9:$D$192,APS!$B201,'Rekapitulasi Juni'!$F$9:$F$192)</f>
        <v>0</v>
      </c>
      <c r="AK201" s="324">
        <f>SUMIF('Rekapitulasi Juni'!$D$9:$D$192,APS!$B201,'Rekapitulasi Juni'!$K$9:$K$192)</f>
        <v>0</v>
      </c>
      <c r="AL201" s="325">
        <f t="shared" si="223"/>
        <v>0</v>
      </c>
      <c r="AM201" s="325">
        <f t="shared" si="224"/>
        <v>0</v>
      </c>
      <c r="AN201" s="27">
        <v>100</v>
      </c>
      <c r="AO201" s="324">
        <f>SUMIF('Rekapitulasi Juni'!$U$9:$U$192,APS!$B201,'Rekapitulasi Juni'!$V$9:$V$192)</f>
        <v>112</v>
      </c>
      <c r="AP201" s="324">
        <f>SUMIF('Rekapitulasi Juni'!$U$9:$U$192,APS!$B201,'Rekapitulasi Juni'!$W$9:$W$192)</f>
        <v>76</v>
      </c>
      <c r="AQ201" s="27"/>
      <c r="AR201" s="325">
        <f t="shared" si="225"/>
        <v>76</v>
      </c>
      <c r="AS201" s="325">
        <f t="shared" si="226"/>
        <v>67.857142857142861</v>
      </c>
      <c r="AT201" s="27">
        <v>100</v>
      </c>
      <c r="AU201" s="324">
        <f>SUMIF('Rekapitulasi Juni'!$AL$9:$AL$192,APS!$B201,'Rekapitulasi Juni'!$AM$9:$AM$192)</f>
        <v>288</v>
      </c>
      <c r="AV201" s="324">
        <f>SUMIF('Rekapitulasi Juni'!$AL$9:$AL$192,APS!$B201,'Rekapitulasi Juni'!$AN$9:$AN$192)</f>
        <v>0</v>
      </c>
      <c r="AW201" s="27"/>
      <c r="AX201" s="325">
        <f t="shared" si="227"/>
        <v>0</v>
      </c>
      <c r="AY201" s="325">
        <f t="shared" si="228"/>
        <v>0</v>
      </c>
      <c r="AZ201" s="41">
        <f t="shared" si="229"/>
        <v>200</v>
      </c>
      <c r="BA201" s="41">
        <f t="shared" si="230"/>
        <v>400</v>
      </c>
      <c r="BB201" s="41">
        <f t="shared" si="231"/>
        <v>76</v>
      </c>
      <c r="BC201" s="41">
        <f t="shared" si="232"/>
        <v>0</v>
      </c>
      <c r="BD201" s="41">
        <f t="shared" si="233"/>
        <v>76</v>
      </c>
      <c r="BE201" s="41">
        <f t="shared" si="234"/>
        <v>-124</v>
      </c>
      <c r="BF201" s="180">
        <f t="shared" si="235"/>
        <v>38</v>
      </c>
      <c r="BG201" s="27">
        <v>0</v>
      </c>
      <c r="BH201" s="27"/>
      <c r="BI201" s="324">
        <f>SUMIF('Rekapitulasi Juni'!$D$214:$D$393,APS!$B201,'Rekapitulasi Juni'!$E$214:$E$393)</f>
        <v>0</v>
      </c>
      <c r="BJ201" s="324">
        <f>SUMIF('Rekapitulasi Juni'!$D$214:$D$393,APS!$B201,'Rekapitulasi Juni'!$F$214:$F$393)</f>
        <v>0</v>
      </c>
      <c r="BK201" s="27"/>
      <c r="BL201" s="325">
        <f t="shared" si="236"/>
        <v>0</v>
      </c>
      <c r="BM201" s="325">
        <f t="shared" si="237"/>
        <v>0</v>
      </c>
      <c r="BN201" s="27"/>
      <c r="BO201" s="324">
        <f>SUMIF('Rekapitulasi Juni'!$U$214:$U$393,APS!$B201,'Rekapitulasi Juni'!$V$214:$V$393)</f>
        <v>0</v>
      </c>
      <c r="BP201" s="324">
        <f>SUMIF('Rekapitulasi Juni'!$U$214:$U$393,APS!$B201,'Rekapitulasi Juni'!$W$214:$W$393)</f>
        <v>0</v>
      </c>
      <c r="BQ201" s="27"/>
      <c r="BR201" s="325">
        <f t="shared" si="238"/>
        <v>0</v>
      </c>
      <c r="BS201" s="325">
        <f t="shared" si="239"/>
        <v>0</v>
      </c>
      <c r="BT201" s="27"/>
      <c r="BU201" s="324">
        <f>SUMIF('Rekapitulasi Juni'!$AL$214:$AL$393,APS!$B201,'Rekapitulasi Juni'!$AM$214:$AM$393)</f>
        <v>110</v>
      </c>
      <c r="BV201" s="324">
        <f>SUMIF('Rekapitulasi Juni'!$AL$214:$AL$393,APS!$B201,'Rekapitulasi Juni'!$AN$214:$AN$393)</f>
        <v>110</v>
      </c>
      <c r="BW201" s="27"/>
      <c r="BX201" s="325">
        <f t="shared" si="240"/>
        <v>0</v>
      </c>
      <c r="BY201" s="325">
        <f t="shared" si="241"/>
        <v>100</v>
      </c>
      <c r="BZ201" s="27"/>
      <c r="CA201" s="324">
        <f>SUMIF('Rekapitulasi Juni'!$BA$214:$BA$393,APS!$B201,'Rekapitulasi Juni'!$BB$214:$BB$393)</f>
        <v>214</v>
      </c>
      <c r="CB201" s="324">
        <f>SUMIF('Rekapitulasi Juni'!$BA$214:$BA$393,APS!$B201,'Rekapitulasi Juni'!$BC$214:$BC$393)</f>
        <v>216</v>
      </c>
      <c r="CC201" s="27"/>
      <c r="CD201" s="325">
        <f t="shared" si="242"/>
        <v>0</v>
      </c>
      <c r="CE201" s="325">
        <f t="shared" si="243"/>
        <v>100.93457943925233</v>
      </c>
      <c r="CF201" s="27">
        <v>100</v>
      </c>
      <c r="CG201" s="324">
        <f>SUMIF('Rekapitulasi Juni'!$BP$214:$BP$393,APS!$B201,'Rekapitulasi Juni'!$BQ$214:$BQ$393)</f>
        <v>0</v>
      </c>
      <c r="CH201" s="324">
        <f>SUMIF('Rekapitulasi Juni'!$BP$214:$BP$393,APS!$B201,'Rekapitulasi Juni'!$BR$214:$BR$393)</f>
        <v>0</v>
      </c>
      <c r="CI201" s="27"/>
      <c r="CJ201" s="325">
        <f t="shared" si="244"/>
        <v>0</v>
      </c>
      <c r="CK201" s="325">
        <f t="shared" si="245"/>
        <v>0</v>
      </c>
      <c r="CL201" s="41">
        <f t="shared" si="246"/>
        <v>100</v>
      </c>
      <c r="CM201" s="41">
        <f t="shared" si="247"/>
        <v>324</v>
      </c>
      <c r="CN201" s="41">
        <f t="shared" si="248"/>
        <v>326</v>
      </c>
      <c r="CO201" s="41">
        <f t="shared" si="249"/>
        <v>0</v>
      </c>
      <c r="CP201" s="41">
        <f t="shared" si="250"/>
        <v>326</v>
      </c>
      <c r="CQ201" s="41">
        <f t="shared" si="251"/>
        <v>226</v>
      </c>
      <c r="CR201" s="180">
        <f t="shared" si="252"/>
        <v>326</v>
      </c>
      <c r="CS201" s="27">
        <v>100</v>
      </c>
      <c r="CT201" s="27">
        <v>100</v>
      </c>
      <c r="CU201" s="324">
        <f>SUMIF('Rekapitulasi Juni'!$D$410:$D$588,APS!$B201,'Rekapitulasi Juni'!$E$410:$E$588)</f>
        <v>0</v>
      </c>
      <c r="CV201" s="324">
        <f>SUMIF('Rekapitulasi Juni'!$D$410:$D$588,APS!$B201,'Rekapitulasi Juni'!$F$410:$F$588)</f>
        <v>0</v>
      </c>
      <c r="CW201" s="27"/>
      <c r="CX201" s="325">
        <f t="shared" si="253"/>
        <v>0</v>
      </c>
      <c r="CY201" s="325">
        <f t="shared" si="254"/>
        <v>0</v>
      </c>
      <c r="CZ201" s="27"/>
      <c r="DA201" s="324">
        <f>SUMIF('Rekapitulasi Juni'!$U$410:$U$588,APS!$B201,'Rekapitulasi Juni'!$V$410:$V$588)</f>
        <v>0</v>
      </c>
      <c r="DB201" s="324">
        <f>SUMIF('Rekapitulasi Juni'!$U$410:$U$588,APS!$B201,'Rekapitulasi Juni'!$W$410:$W$588)</f>
        <v>0</v>
      </c>
      <c r="DC201" s="27"/>
      <c r="DD201" s="325">
        <f t="shared" si="255"/>
        <v>0</v>
      </c>
      <c r="DE201" s="325">
        <f t="shared" si="256"/>
        <v>0</v>
      </c>
      <c r="DF201" s="27"/>
      <c r="DG201" s="324">
        <f>SUMIF('Rekapitulasi Juni'!$AL$410:$AL$588,APS!$B201,'Rekapitulasi Juni'!$AM$410:$AM$588)</f>
        <v>0</v>
      </c>
      <c r="DH201" s="324">
        <f>SUMIF('Rekapitulasi Juni'!$AL$410:$AL$588,APS!$B201,'Rekapitulasi Juni'!$AN$410:$AN$588)</f>
        <v>0</v>
      </c>
      <c r="DI201" s="27"/>
      <c r="DJ201" s="325">
        <f t="shared" si="257"/>
        <v>0</v>
      </c>
      <c r="DK201" s="325">
        <f t="shared" si="258"/>
        <v>0</v>
      </c>
      <c r="DL201" s="27"/>
      <c r="DM201" s="324">
        <f>SUMIF('Rekapitulasi Juni'!$BA$410:$BA$588,APS!$B201,'Rekapitulasi Juni'!$BB$410:$BB$588)</f>
        <v>0</v>
      </c>
      <c r="DN201" s="324">
        <f>SUMIF('Rekapitulasi Juni'!$BA$410:$BA$588,APS!$B201,'Rekapitulasi Juni'!$BC$410:$BC$588)</f>
        <v>0</v>
      </c>
      <c r="DO201" s="324">
        <f>SUMIF('Rekapitulasi Juni'!$BA$410:$BA$588,APS!$B201,'Rekapitulasi Juni'!$BF$410:$BF$588)</f>
        <v>0</v>
      </c>
      <c r="DP201" s="325">
        <f t="shared" si="259"/>
        <v>0</v>
      </c>
      <c r="DQ201" s="325">
        <f t="shared" si="260"/>
        <v>0</v>
      </c>
      <c r="DR201" s="27"/>
      <c r="DS201" s="324">
        <f>SUMIF('Rekapitulasi Juni'!$BP$410:$BP$588,APS!$B201,'Rekapitulasi Juni'!$BQ$410:$BQ$588)</f>
        <v>0</v>
      </c>
      <c r="DT201" s="324">
        <f>SUMIF('Rekapitulasi Juni'!$BP$410:$BP$588,APS!$B201,'Rekapitulasi Juni'!$BR$410:$BR$588)</f>
        <v>0</v>
      </c>
      <c r="DU201" s="27"/>
      <c r="DV201" s="325">
        <f t="shared" si="261"/>
        <v>0</v>
      </c>
      <c r="DW201" s="325">
        <f t="shared" si="262"/>
        <v>0</v>
      </c>
      <c r="DX201" s="41">
        <f t="shared" si="263"/>
        <v>100</v>
      </c>
      <c r="DY201" s="41">
        <f t="shared" si="264"/>
        <v>0</v>
      </c>
      <c r="DZ201" s="41">
        <f t="shared" si="265"/>
        <v>0</v>
      </c>
      <c r="EA201" s="41">
        <f t="shared" si="266"/>
        <v>0</v>
      </c>
      <c r="EB201" s="41">
        <f t="shared" si="267"/>
        <v>0</v>
      </c>
      <c r="EC201" s="41">
        <f t="shared" si="268"/>
        <v>-100</v>
      </c>
      <c r="ED201" s="180">
        <f t="shared" si="269"/>
        <v>0</v>
      </c>
      <c r="EE201" s="27">
        <v>200</v>
      </c>
      <c r="EF201" s="27"/>
      <c r="EG201" s="324">
        <f>SUMIF('Rekapitulasi Juni'!$D$608:$D$786,APS!$B201,'Rekapitulasi Juni'!$E$608:$E$786)</f>
        <v>0</v>
      </c>
      <c r="EH201" s="324">
        <f>SUMIF('Rekapitulasi Juni'!$D$608:$D$786,APS!$B201,'Rekapitulasi Juni'!$F$608:$F$786)</f>
        <v>0</v>
      </c>
      <c r="EI201" s="27"/>
      <c r="EJ201" s="325">
        <f t="shared" si="270"/>
        <v>0</v>
      </c>
      <c r="EK201" s="325">
        <f t="shared" si="271"/>
        <v>0</v>
      </c>
      <c r="EL201" s="27"/>
      <c r="EM201" s="324">
        <f>SUMIF('Rekapitulasi Juni'!$U$608:$U$786,APS!$B201,'Rekapitulasi Juni'!$V$608:$V$786)</f>
        <v>0</v>
      </c>
      <c r="EN201" s="324">
        <f>SUMIF('Rekapitulasi Juni'!$U$608:$U$786,APS!$B201,'Rekapitulasi Juni'!$W$608:$W$786)</f>
        <v>0</v>
      </c>
      <c r="EO201" s="27"/>
      <c r="EP201" s="325">
        <f t="shared" si="272"/>
        <v>0</v>
      </c>
      <c r="EQ201" s="325">
        <f t="shared" si="273"/>
        <v>0</v>
      </c>
      <c r="ER201" s="27"/>
      <c r="ES201" s="324">
        <f>SUMIF('Rekapitulasi Juni'!$AL$608:$AL$786,APS!$B201,'Rekapitulasi Juni'!$AM$608:$AM$786)</f>
        <v>0</v>
      </c>
      <c r="ET201" s="324">
        <f>SUMIF('Rekapitulasi Juni'!$AL$608:$AL$786,APS!$B201,'Rekapitulasi Juni'!$AN$608:$AN$786)</f>
        <v>0</v>
      </c>
      <c r="EU201" s="27"/>
      <c r="EV201" s="325">
        <f t="shared" si="274"/>
        <v>0</v>
      </c>
      <c r="EW201" s="325">
        <f t="shared" si="275"/>
        <v>0</v>
      </c>
      <c r="EX201" s="27"/>
      <c r="EY201" s="324">
        <f>SUMIF('Rekapitulasi Juni'!$BA$608:$BA$786,APS!$B201,'Rekapitulasi Juni'!$BB$608:$BB$786)</f>
        <v>0</v>
      </c>
      <c r="EZ201" s="324">
        <f>SUMIF('Rekapitulasi Juni'!$BA$608:$BA$786,APS!$B201,'Rekapitulasi Juni'!$BC$608:$BC$786)</f>
        <v>0</v>
      </c>
      <c r="FA201" s="324">
        <f>SUMIF('Rekapitulasi Juni'!$BA$608:$BA$786,APS!$B201,'Rekapitulasi Juni'!$BF$608:$BF$786)</f>
        <v>0</v>
      </c>
      <c r="FB201" s="325">
        <f t="shared" si="276"/>
        <v>0</v>
      </c>
      <c r="FC201" s="325">
        <f t="shared" si="277"/>
        <v>0</v>
      </c>
      <c r="FD201" s="27"/>
      <c r="FE201" s="27"/>
      <c r="FF201" s="27"/>
      <c r="FG201" s="27"/>
      <c r="FH201" s="27"/>
      <c r="FI201" s="27"/>
      <c r="FJ201" s="41">
        <f t="shared" si="278"/>
        <v>0</v>
      </c>
      <c r="FK201" s="41">
        <f t="shared" si="279"/>
        <v>0</v>
      </c>
      <c r="FL201" s="41">
        <f t="shared" si="280"/>
        <v>0</v>
      </c>
      <c r="FM201" s="41">
        <f t="shared" si="281"/>
        <v>0</v>
      </c>
      <c r="FN201" s="41">
        <f t="shared" si="282"/>
        <v>0</v>
      </c>
      <c r="FO201" s="41">
        <f t="shared" si="283"/>
        <v>0</v>
      </c>
      <c r="FP201" s="180">
        <f t="shared" si="284"/>
        <v>0</v>
      </c>
      <c r="FQ201" s="27"/>
      <c r="FR201" s="27"/>
      <c r="FS201" s="324">
        <f>SUMIF('Rekapitulasi Juni'!$D$804:$D$984,APS!$B201,'Rekapitulasi Juni'!$E$804:$E$984)</f>
        <v>0</v>
      </c>
      <c r="FT201" s="324">
        <f>SUMIF('Rekapitulasi Juni'!$D$804:$D$984,APS!$B201,'Rekapitulasi Juni'!$F$804:$F$984)</f>
        <v>0</v>
      </c>
      <c r="FU201" s="27"/>
      <c r="FV201" s="325">
        <f t="shared" si="285"/>
        <v>0</v>
      </c>
      <c r="FW201" s="325">
        <f t="shared" si="286"/>
        <v>0</v>
      </c>
      <c r="FX201" s="27"/>
      <c r="FY201" s="324">
        <f>SUMIF('Rekapitulasi Juni'!$U$804:$U$984,APS!$B201,'Rekapitulasi Juni'!$V$804:$V$984)</f>
        <v>0</v>
      </c>
      <c r="FZ201" s="324">
        <f>SUMIF('Rekapitulasi Juni'!$U$804:$U$984,APS!$B201,'Rekapitulasi Juni'!$W$804:$W$984)</f>
        <v>0</v>
      </c>
      <c r="GA201" s="27"/>
      <c r="GB201" s="325">
        <f t="shared" si="287"/>
        <v>0</v>
      </c>
      <c r="GC201" s="325">
        <f t="shared" si="288"/>
        <v>0</v>
      </c>
      <c r="GD201" s="27"/>
      <c r="GE201" s="324">
        <f>SUMIF('Rekapitulasi Juni'!$AL$804:$AL$984,APS!$B201,'Rekapitulasi Juni'!$AM$804:$AM$984)</f>
        <v>0</v>
      </c>
      <c r="GF201" s="324">
        <f>SUMIF('Rekapitulasi Juni'!$AL$804:$AL$984,APS!$B201,'Rekapitulasi Juni'!$AN$804:$AN$984)</f>
        <v>0</v>
      </c>
      <c r="GG201" s="27"/>
      <c r="GH201" s="325">
        <f t="shared" si="213"/>
        <v>0</v>
      </c>
      <c r="GI201" s="325">
        <f t="shared" si="214"/>
        <v>0</v>
      </c>
      <c r="GJ201" s="27"/>
      <c r="GK201" s="27"/>
      <c r="GL201" s="41">
        <f t="shared" si="289"/>
        <v>0</v>
      </c>
      <c r="GM201" s="41">
        <f t="shared" si="290"/>
        <v>0</v>
      </c>
      <c r="GN201" s="41">
        <f t="shared" si="291"/>
        <v>0</v>
      </c>
      <c r="GO201" s="41">
        <f t="shared" si="292"/>
        <v>0</v>
      </c>
      <c r="GP201" s="41">
        <f t="shared" si="293"/>
        <v>0</v>
      </c>
      <c r="GQ201" s="41">
        <f t="shared" si="294"/>
        <v>0</v>
      </c>
      <c r="GR201" s="180">
        <f t="shared" si="295"/>
        <v>0</v>
      </c>
      <c r="GS201" s="41">
        <f t="shared" si="215"/>
        <v>400</v>
      </c>
      <c r="GT201" s="41">
        <f t="shared" si="216"/>
        <v>724</v>
      </c>
      <c r="GU201" s="41">
        <f t="shared" si="217"/>
        <v>402</v>
      </c>
      <c r="GV201" s="41">
        <f t="shared" si="218"/>
        <v>0</v>
      </c>
      <c r="GW201" s="41">
        <f t="shared" si="219"/>
        <v>402</v>
      </c>
      <c r="GX201" s="41">
        <f t="shared" si="220"/>
        <v>2</v>
      </c>
      <c r="GY201" s="180">
        <f t="shared" si="221"/>
        <v>100.49999999999999</v>
      </c>
      <c r="GZ201" s="41">
        <v>184</v>
      </c>
      <c r="HA201" s="32" t="s">
        <v>1320</v>
      </c>
      <c r="HB201" s="42">
        <f t="shared" si="299"/>
        <v>136</v>
      </c>
      <c r="HC201" s="44"/>
    </row>
    <row r="202" spans="1:211" ht="30" hidden="1" customHeight="1">
      <c r="A202" s="31" t="s">
        <v>415</v>
      </c>
      <c r="B202" s="32" t="s">
        <v>416</v>
      </c>
      <c r="C202" s="31" t="s">
        <v>373</v>
      </c>
      <c r="D202" s="31" t="s">
        <v>1259</v>
      </c>
      <c r="E202" s="31" t="s">
        <v>43</v>
      </c>
      <c r="F202" s="31" t="s">
        <v>152</v>
      </c>
      <c r="G202" s="33">
        <v>0</v>
      </c>
      <c r="H202" s="33">
        <v>0</v>
      </c>
      <c r="I202" s="33">
        <v>0</v>
      </c>
      <c r="J202" s="34">
        <f>IFERROR(VLOOKUP(A202,#REF!,3,0),0)</f>
        <v>0</v>
      </c>
      <c r="K202" s="34">
        <f t="shared" si="118"/>
        <v>0</v>
      </c>
      <c r="L202" s="34">
        <v>0</v>
      </c>
      <c r="M202" s="34">
        <v>0</v>
      </c>
      <c r="N202" s="35">
        <f t="shared" si="119"/>
        <v>0</v>
      </c>
      <c r="O202" s="35">
        <f t="shared" si="120"/>
        <v>0</v>
      </c>
      <c r="P202" s="36">
        <v>0</v>
      </c>
      <c r="Q202" s="36">
        <f t="shared" si="222"/>
        <v>0</v>
      </c>
      <c r="R202" s="36"/>
      <c r="S202" s="37">
        <f ca="1">SUMIF(ROP!$D$6:$H$65536,A202,ROP!$J$6:$J$65536)</f>
        <v>0</v>
      </c>
      <c r="T202" s="37">
        <f>SUMIF(HASIL!$B:$B,APS!$B202&amp;RIGHT(APS!T$9,2),HASIL!$I:$I)</f>
        <v>0</v>
      </c>
      <c r="U202" s="37">
        <f>SUMIF(HASIL!$B:$B,APS!$B202&amp;RIGHT(APS!U$9,2),HASIL!$I:$I)</f>
        <v>0</v>
      </c>
      <c r="V202" s="37">
        <f>SUMIF(HASIL!$B:$B,APS!$B202&amp;RIGHT(APS!V$9,2),HASIL!$I:$I)</f>
        <v>0</v>
      </c>
      <c r="W202" s="37">
        <f>SUMIF(HASIL!$B:$B,APS!$B202&amp;RIGHT(APS!W$9,2),HASIL!$I:$I)</f>
        <v>0</v>
      </c>
      <c r="X202" s="38">
        <f t="shared" si="121"/>
        <v>0</v>
      </c>
      <c r="Y202" s="38">
        <f t="shared" si="122"/>
        <v>0</v>
      </c>
      <c r="Z202" s="39">
        <f t="shared" si="297"/>
        <v>0</v>
      </c>
      <c r="AA202" s="39">
        <f t="shared" si="212"/>
        <v>0</v>
      </c>
      <c r="AB202" s="40">
        <f t="shared" si="298"/>
        <v>0</v>
      </c>
      <c r="AC202" s="27">
        <v>0</v>
      </c>
      <c r="AD202" s="27"/>
      <c r="AE202" s="27"/>
      <c r="AF202" s="27"/>
      <c r="AG202" s="27"/>
      <c r="AH202" s="27"/>
      <c r="AI202" s="324">
        <f>SUMIF('Rekapitulasi Juni'!$D$9:$D$192,APS!$B202,'Rekapitulasi Juni'!$E$9:$E$192)</f>
        <v>0</v>
      </c>
      <c r="AJ202" s="324">
        <f>SUMIF('Rekapitulasi Juni'!$D$9:$D$192,APS!$B202,'Rekapitulasi Juni'!$F$9:$F$192)</f>
        <v>0</v>
      </c>
      <c r="AK202" s="324">
        <f>SUMIF('Rekapitulasi Juni'!$D$9:$D$192,APS!$B202,'Rekapitulasi Juni'!$K$9:$K$192)</f>
        <v>0</v>
      </c>
      <c r="AL202" s="325">
        <f t="shared" si="223"/>
        <v>0</v>
      </c>
      <c r="AM202" s="325">
        <f t="shared" si="224"/>
        <v>0</v>
      </c>
      <c r="AN202" s="27"/>
      <c r="AO202" s="324">
        <f>SUMIF('Rekapitulasi Juni'!$U$9:$U$192,APS!$B202,'Rekapitulasi Juni'!$V$9:$V$192)</f>
        <v>0</v>
      </c>
      <c r="AP202" s="324">
        <f>SUMIF('Rekapitulasi Juni'!$U$9:$U$192,APS!$B202,'Rekapitulasi Juni'!$W$9:$W$192)</f>
        <v>0</v>
      </c>
      <c r="AQ202" s="27"/>
      <c r="AR202" s="325">
        <f t="shared" si="225"/>
        <v>0</v>
      </c>
      <c r="AS202" s="325">
        <f t="shared" si="226"/>
        <v>0</v>
      </c>
      <c r="AT202" s="27"/>
      <c r="AU202" s="324">
        <f>SUMIF('Rekapitulasi Juni'!$AL$9:$AL$192,APS!$B202,'Rekapitulasi Juni'!$AM$9:$AM$192)</f>
        <v>0</v>
      </c>
      <c r="AV202" s="324">
        <f>SUMIF('Rekapitulasi Juni'!$AL$9:$AL$192,APS!$B202,'Rekapitulasi Juni'!$AN$9:$AN$192)</f>
        <v>0</v>
      </c>
      <c r="AW202" s="27"/>
      <c r="AX202" s="325">
        <f t="shared" si="227"/>
        <v>0</v>
      </c>
      <c r="AY202" s="325">
        <f t="shared" si="228"/>
        <v>0</v>
      </c>
      <c r="AZ202" s="41">
        <f t="shared" si="229"/>
        <v>0</v>
      </c>
      <c r="BA202" s="41">
        <f t="shared" si="230"/>
        <v>0</v>
      </c>
      <c r="BB202" s="41">
        <f t="shared" si="231"/>
        <v>0</v>
      </c>
      <c r="BC202" s="41">
        <f t="shared" si="232"/>
        <v>0</v>
      </c>
      <c r="BD202" s="41">
        <f t="shared" si="233"/>
        <v>0</v>
      </c>
      <c r="BE202" s="41">
        <f t="shared" si="234"/>
        <v>0</v>
      </c>
      <c r="BF202" s="180">
        <f t="shared" si="235"/>
        <v>0</v>
      </c>
      <c r="BG202" s="27">
        <v>0</v>
      </c>
      <c r="BH202" s="27"/>
      <c r="BI202" s="324">
        <f>SUMIF('Rekapitulasi Juni'!$D$214:$D$393,APS!$B202,'Rekapitulasi Juni'!$E$214:$E$393)</f>
        <v>0</v>
      </c>
      <c r="BJ202" s="324">
        <f>SUMIF('Rekapitulasi Juni'!$D$214:$D$393,APS!$B202,'Rekapitulasi Juni'!$F$214:$F$393)</f>
        <v>0</v>
      </c>
      <c r="BK202" s="27"/>
      <c r="BL202" s="325">
        <f t="shared" si="236"/>
        <v>0</v>
      </c>
      <c r="BM202" s="325">
        <f t="shared" si="237"/>
        <v>0</v>
      </c>
      <c r="BN202" s="27"/>
      <c r="BO202" s="324">
        <f>SUMIF('Rekapitulasi Juni'!$U$214:$U$393,APS!$B202,'Rekapitulasi Juni'!$V$214:$V$393)</f>
        <v>0</v>
      </c>
      <c r="BP202" s="324">
        <f>SUMIF('Rekapitulasi Juni'!$U$214:$U$393,APS!$B202,'Rekapitulasi Juni'!$W$214:$W$393)</f>
        <v>0</v>
      </c>
      <c r="BQ202" s="27"/>
      <c r="BR202" s="325">
        <f t="shared" si="238"/>
        <v>0</v>
      </c>
      <c r="BS202" s="325">
        <f t="shared" si="239"/>
        <v>0</v>
      </c>
      <c r="BT202" s="27"/>
      <c r="BU202" s="324">
        <f>SUMIF('Rekapitulasi Juni'!$AL$214:$AL$393,APS!$B202,'Rekapitulasi Juni'!$AM$214:$AM$393)</f>
        <v>0</v>
      </c>
      <c r="BV202" s="324">
        <f>SUMIF('Rekapitulasi Juni'!$AL$214:$AL$393,APS!$B202,'Rekapitulasi Juni'!$AN$214:$AN$393)</f>
        <v>0</v>
      </c>
      <c r="BW202" s="27"/>
      <c r="BX202" s="325">
        <f t="shared" si="240"/>
        <v>0</v>
      </c>
      <c r="BY202" s="325">
        <f t="shared" si="241"/>
        <v>0</v>
      </c>
      <c r="BZ202" s="27"/>
      <c r="CA202" s="324">
        <f>SUMIF('Rekapitulasi Juni'!$BA$214:$BA$393,APS!$B202,'Rekapitulasi Juni'!$BB$214:$BB$393)</f>
        <v>0</v>
      </c>
      <c r="CB202" s="324">
        <f>SUMIF('Rekapitulasi Juni'!$BA$214:$BA$393,APS!$B202,'Rekapitulasi Juni'!$BC$214:$BC$393)</f>
        <v>0</v>
      </c>
      <c r="CC202" s="27"/>
      <c r="CD202" s="325">
        <f t="shared" si="242"/>
        <v>0</v>
      </c>
      <c r="CE202" s="325">
        <f t="shared" si="243"/>
        <v>0</v>
      </c>
      <c r="CF202" s="27"/>
      <c r="CG202" s="324">
        <f>SUMIF('Rekapitulasi Juni'!$BP$214:$BP$393,APS!$B202,'Rekapitulasi Juni'!$BQ$214:$BQ$393)</f>
        <v>0</v>
      </c>
      <c r="CH202" s="324">
        <f>SUMIF('Rekapitulasi Juni'!$BP$214:$BP$393,APS!$B202,'Rekapitulasi Juni'!$BR$214:$BR$393)</f>
        <v>0</v>
      </c>
      <c r="CI202" s="27"/>
      <c r="CJ202" s="325">
        <f t="shared" si="244"/>
        <v>0</v>
      </c>
      <c r="CK202" s="325">
        <f t="shared" si="245"/>
        <v>0</v>
      </c>
      <c r="CL202" s="41">
        <f t="shared" si="246"/>
        <v>0</v>
      </c>
      <c r="CM202" s="41">
        <f t="shared" si="247"/>
        <v>0</v>
      </c>
      <c r="CN202" s="41">
        <f t="shared" si="248"/>
        <v>0</v>
      </c>
      <c r="CO202" s="41">
        <f t="shared" si="249"/>
        <v>0</v>
      </c>
      <c r="CP202" s="41">
        <f t="shared" si="250"/>
        <v>0</v>
      </c>
      <c r="CQ202" s="41">
        <f t="shared" si="251"/>
        <v>0</v>
      </c>
      <c r="CR202" s="180">
        <f t="shared" si="252"/>
        <v>0</v>
      </c>
      <c r="CS202" s="27">
        <v>0</v>
      </c>
      <c r="CT202" s="27"/>
      <c r="CU202" s="324">
        <f>SUMIF('Rekapitulasi Juni'!$D$410:$D$588,APS!$B202,'Rekapitulasi Juni'!$E$410:$E$588)</f>
        <v>0</v>
      </c>
      <c r="CV202" s="324">
        <f>SUMIF('Rekapitulasi Juni'!$D$410:$D$588,APS!$B202,'Rekapitulasi Juni'!$F$410:$F$588)</f>
        <v>0</v>
      </c>
      <c r="CW202" s="27"/>
      <c r="CX202" s="325">
        <f t="shared" si="253"/>
        <v>0</v>
      </c>
      <c r="CY202" s="325">
        <f t="shared" si="254"/>
        <v>0</v>
      </c>
      <c r="CZ202" s="27"/>
      <c r="DA202" s="324">
        <f>SUMIF('Rekapitulasi Juni'!$U$410:$U$588,APS!$B202,'Rekapitulasi Juni'!$V$410:$V$588)</f>
        <v>0</v>
      </c>
      <c r="DB202" s="324">
        <f>SUMIF('Rekapitulasi Juni'!$U$410:$U$588,APS!$B202,'Rekapitulasi Juni'!$W$410:$W$588)</f>
        <v>0</v>
      </c>
      <c r="DC202" s="27"/>
      <c r="DD202" s="325">
        <f t="shared" si="255"/>
        <v>0</v>
      </c>
      <c r="DE202" s="325">
        <f t="shared" si="256"/>
        <v>0</v>
      </c>
      <c r="DF202" s="27"/>
      <c r="DG202" s="324">
        <f>SUMIF('Rekapitulasi Juni'!$AL$410:$AL$588,APS!$B202,'Rekapitulasi Juni'!$AM$410:$AM$588)</f>
        <v>0</v>
      </c>
      <c r="DH202" s="324">
        <f>SUMIF('Rekapitulasi Juni'!$AL$410:$AL$588,APS!$B202,'Rekapitulasi Juni'!$AN$410:$AN$588)</f>
        <v>0</v>
      </c>
      <c r="DI202" s="27"/>
      <c r="DJ202" s="325">
        <f t="shared" si="257"/>
        <v>0</v>
      </c>
      <c r="DK202" s="325">
        <f t="shared" si="258"/>
        <v>0</v>
      </c>
      <c r="DL202" s="27"/>
      <c r="DM202" s="324">
        <f>SUMIF('Rekapitulasi Juni'!$BA$410:$BA$588,APS!$B202,'Rekapitulasi Juni'!$BB$410:$BB$588)</f>
        <v>0</v>
      </c>
      <c r="DN202" s="324">
        <f>SUMIF('Rekapitulasi Juni'!$BA$410:$BA$588,APS!$B202,'Rekapitulasi Juni'!$BC$410:$BC$588)</f>
        <v>0</v>
      </c>
      <c r="DO202" s="324">
        <f>SUMIF('Rekapitulasi Juni'!$BA$410:$BA$588,APS!$B202,'Rekapitulasi Juni'!$BF$410:$BF$588)</f>
        <v>0</v>
      </c>
      <c r="DP202" s="325">
        <f t="shared" si="259"/>
        <v>0</v>
      </c>
      <c r="DQ202" s="325">
        <f t="shared" si="260"/>
        <v>0</v>
      </c>
      <c r="DR202" s="27"/>
      <c r="DS202" s="324">
        <f>SUMIF('Rekapitulasi Juni'!$BP$410:$BP$588,APS!$B202,'Rekapitulasi Juni'!$BQ$410:$BQ$588)</f>
        <v>0</v>
      </c>
      <c r="DT202" s="324">
        <f>SUMIF('Rekapitulasi Juni'!$BP$410:$BP$588,APS!$B202,'Rekapitulasi Juni'!$BR$410:$BR$588)</f>
        <v>0</v>
      </c>
      <c r="DU202" s="27"/>
      <c r="DV202" s="325">
        <f t="shared" si="261"/>
        <v>0</v>
      </c>
      <c r="DW202" s="325">
        <f t="shared" si="262"/>
        <v>0</v>
      </c>
      <c r="DX202" s="41">
        <f t="shared" si="263"/>
        <v>0</v>
      </c>
      <c r="DY202" s="41">
        <f t="shared" si="264"/>
        <v>0</v>
      </c>
      <c r="DZ202" s="41">
        <f t="shared" si="265"/>
        <v>0</v>
      </c>
      <c r="EA202" s="41">
        <f t="shared" si="266"/>
        <v>0</v>
      </c>
      <c r="EB202" s="41">
        <f t="shared" si="267"/>
        <v>0</v>
      </c>
      <c r="EC202" s="41">
        <f t="shared" si="268"/>
        <v>0</v>
      </c>
      <c r="ED202" s="180">
        <f t="shared" si="269"/>
        <v>0</v>
      </c>
      <c r="EE202" s="27">
        <v>0</v>
      </c>
      <c r="EF202" s="27"/>
      <c r="EG202" s="324">
        <f>SUMIF('Rekapitulasi Juni'!$D$608:$D$786,APS!$B202,'Rekapitulasi Juni'!$E$608:$E$786)</f>
        <v>0</v>
      </c>
      <c r="EH202" s="324">
        <f>SUMIF('Rekapitulasi Juni'!$D$608:$D$786,APS!$B202,'Rekapitulasi Juni'!$F$608:$F$786)</f>
        <v>0</v>
      </c>
      <c r="EI202" s="27"/>
      <c r="EJ202" s="325">
        <f t="shared" si="270"/>
        <v>0</v>
      </c>
      <c r="EK202" s="325">
        <f t="shared" si="271"/>
        <v>0</v>
      </c>
      <c r="EL202" s="27"/>
      <c r="EM202" s="324">
        <f>SUMIF('Rekapitulasi Juni'!$U$608:$U$786,APS!$B202,'Rekapitulasi Juni'!$V$608:$V$786)</f>
        <v>0</v>
      </c>
      <c r="EN202" s="324">
        <f>SUMIF('Rekapitulasi Juni'!$U$608:$U$786,APS!$B202,'Rekapitulasi Juni'!$W$608:$W$786)</f>
        <v>0</v>
      </c>
      <c r="EO202" s="27"/>
      <c r="EP202" s="325">
        <f t="shared" si="272"/>
        <v>0</v>
      </c>
      <c r="EQ202" s="325">
        <f t="shared" si="273"/>
        <v>0</v>
      </c>
      <c r="ER202" s="27"/>
      <c r="ES202" s="324">
        <f>SUMIF('Rekapitulasi Juni'!$AL$608:$AL$786,APS!$B202,'Rekapitulasi Juni'!$AM$608:$AM$786)</f>
        <v>0</v>
      </c>
      <c r="ET202" s="324">
        <f>SUMIF('Rekapitulasi Juni'!$AL$608:$AL$786,APS!$B202,'Rekapitulasi Juni'!$AN$608:$AN$786)</f>
        <v>0</v>
      </c>
      <c r="EU202" s="27"/>
      <c r="EV202" s="325">
        <f t="shared" si="274"/>
        <v>0</v>
      </c>
      <c r="EW202" s="325">
        <f t="shared" si="275"/>
        <v>0</v>
      </c>
      <c r="EX202" s="27"/>
      <c r="EY202" s="324">
        <f>SUMIF('Rekapitulasi Juni'!$BA$608:$BA$786,APS!$B202,'Rekapitulasi Juni'!$BB$608:$BB$786)</f>
        <v>0</v>
      </c>
      <c r="EZ202" s="324">
        <f>SUMIF('Rekapitulasi Juni'!$BA$608:$BA$786,APS!$B202,'Rekapitulasi Juni'!$BC$608:$BC$786)</f>
        <v>0</v>
      </c>
      <c r="FA202" s="324">
        <f>SUMIF('Rekapitulasi Juni'!$BA$608:$BA$786,APS!$B202,'Rekapitulasi Juni'!$BF$608:$BF$786)</f>
        <v>0</v>
      </c>
      <c r="FB202" s="325">
        <f t="shared" si="276"/>
        <v>0</v>
      </c>
      <c r="FC202" s="325">
        <f t="shared" si="277"/>
        <v>0</v>
      </c>
      <c r="FD202" s="27"/>
      <c r="FE202" s="27"/>
      <c r="FF202" s="27"/>
      <c r="FG202" s="27"/>
      <c r="FH202" s="27"/>
      <c r="FI202" s="27"/>
      <c r="FJ202" s="41">
        <f t="shared" si="278"/>
        <v>0</v>
      </c>
      <c r="FK202" s="41">
        <f t="shared" si="279"/>
        <v>0</v>
      </c>
      <c r="FL202" s="41">
        <f t="shared" si="280"/>
        <v>0</v>
      </c>
      <c r="FM202" s="41">
        <f t="shared" si="281"/>
        <v>0</v>
      </c>
      <c r="FN202" s="41">
        <f t="shared" si="282"/>
        <v>0</v>
      </c>
      <c r="FO202" s="41">
        <f t="shared" si="283"/>
        <v>0</v>
      </c>
      <c r="FP202" s="180">
        <f t="shared" si="284"/>
        <v>0</v>
      </c>
      <c r="FQ202" s="27"/>
      <c r="FR202" s="27"/>
      <c r="FS202" s="324">
        <f>SUMIF('Rekapitulasi Juni'!$D$804:$D$984,APS!$B202,'Rekapitulasi Juni'!$E$804:$E$984)</f>
        <v>0</v>
      </c>
      <c r="FT202" s="324">
        <f>SUMIF('Rekapitulasi Juni'!$D$804:$D$984,APS!$B202,'Rekapitulasi Juni'!$F$804:$F$984)</f>
        <v>0</v>
      </c>
      <c r="FU202" s="27"/>
      <c r="FV202" s="325">
        <f t="shared" si="285"/>
        <v>0</v>
      </c>
      <c r="FW202" s="325">
        <f t="shared" si="286"/>
        <v>0</v>
      </c>
      <c r="FX202" s="27"/>
      <c r="FY202" s="324">
        <f>SUMIF('Rekapitulasi Juni'!$U$804:$U$984,APS!$B202,'Rekapitulasi Juni'!$V$804:$V$984)</f>
        <v>0</v>
      </c>
      <c r="FZ202" s="324">
        <f>SUMIF('Rekapitulasi Juni'!$U$804:$U$984,APS!$B202,'Rekapitulasi Juni'!$W$804:$W$984)</f>
        <v>0</v>
      </c>
      <c r="GA202" s="27"/>
      <c r="GB202" s="325">
        <f t="shared" si="287"/>
        <v>0</v>
      </c>
      <c r="GC202" s="325">
        <f t="shared" si="288"/>
        <v>0</v>
      </c>
      <c r="GD202" s="27"/>
      <c r="GE202" s="324">
        <f>SUMIF('Rekapitulasi Juni'!$AL$804:$AL$984,APS!$B202,'Rekapitulasi Juni'!$AM$804:$AM$984)</f>
        <v>0</v>
      </c>
      <c r="GF202" s="324">
        <f>SUMIF('Rekapitulasi Juni'!$AL$804:$AL$984,APS!$B202,'Rekapitulasi Juni'!$AN$804:$AN$984)</f>
        <v>0</v>
      </c>
      <c r="GG202" s="27"/>
      <c r="GH202" s="325">
        <f t="shared" si="213"/>
        <v>0</v>
      </c>
      <c r="GI202" s="325">
        <f t="shared" si="214"/>
        <v>0</v>
      </c>
      <c r="GJ202" s="27"/>
      <c r="GK202" s="27"/>
      <c r="GL202" s="41">
        <f t="shared" si="289"/>
        <v>0</v>
      </c>
      <c r="GM202" s="41">
        <f t="shared" si="290"/>
        <v>0</v>
      </c>
      <c r="GN202" s="41">
        <f t="shared" si="291"/>
        <v>0</v>
      </c>
      <c r="GO202" s="41">
        <f t="shared" si="292"/>
        <v>0</v>
      </c>
      <c r="GP202" s="41">
        <f t="shared" si="293"/>
        <v>0</v>
      </c>
      <c r="GQ202" s="41">
        <f t="shared" si="294"/>
        <v>0</v>
      </c>
      <c r="GR202" s="180">
        <f t="shared" si="295"/>
        <v>0</v>
      </c>
      <c r="GS202" s="41">
        <f t="shared" si="215"/>
        <v>0</v>
      </c>
      <c r="GT202" s="41">
        <f t="shared" si="216"/>
        <v>0</v>
      </c>
      <c r="GU202" s="41">
        <f t="shared" si="217"/>
        <v>0</v>
      </c>
      <c r="GV202" s="41">
        <f t="shared" si="218"/>
        <v>0</v>
      </c>
      <c r="GW202" s="41">
        <f t="shared" si="219"/>
        <v>0</v>
      </c>
      <c r="GX202" s="41">
        <f t="shared" si="220"/>
        <v>0</v>
      </c>
      <c r="GY202" s="180">
        <f t="shared" si="221"/>
        <v>0</v>
      </c>
      <c r="GZ202" s="41">
        <v>185</v>
      </c>
      <c r="HA202" s="32"/>
      <c r="HB202" s="42">
        <f t="shared" si="299"/>
        <v>0</v>
      </c>
      <c r="HC202" s="44"/>
    </row>
    <row r="203" spans="1:211" ht="15" hidden="1" customHeight="1">
      <c r="A203" s="31" t="s">
        <v>417</v>
      </c>
      <c r="B203" s="32" t="s">
        <v>418</v>
      </c>
      <c r="C203" s="31" t="s">
        <v>373</v>
      </c>
      <c r="D203" s="31" t="s">
        <v>1259</v>
      </c>
      <c r="E203" s="31" t="s">
        <v>43</v>
      </c>
      <c r="F203" s="31" t="s">
        <v>152</v>
      </c>
      <c r="G203" s="33">
        <v>0</v>
      </c>
      <c r="H203" s="33">
        <v>0</v>
      </c>
      <c r="I203" s="33">
        <v>0</v>
      </c>
      <c r="J203" s="34">
        <f>IFERROR(VLOOKUP(A203,#REF!,3,0),0)</f>
        <v>0</v>
      </c>
      <c r="K203" s="34">
        <f t="shared" si="118"/>
        <v>0</v>
      </c>
      <c r="L203" s="34">
        <v>0</v>
      </c>
      <c r="M203" s="34">
        <v>0</v>
      </c>
      <c r="N203" s="35">
        <f t="shared" si="119"/>
        <v>0</v>
      </c>
      <c r="O203" s="35">
        <f t="shared" si="120"/>
        <v>0</v>
      </c>
      <c r="P203" s="36">
        <v>0</v>
      </c>
      <c r="Q203" s="36">
        <f t="shared" si="222"/>
        <v>0</v>
      </c>
      <c r="R203" s="36"/>
      <c r="S203" s="37">
        <f ca="1">SUMIF(ROP!$D$6:$H$65536,A203,ROP!$J$6:$J$65536)</f>
        <v>0</v>
      </c>
      <c r="T203" s="37">
        <f>SUMIF(HASIL!$B:$B,APS!$B203&amp;RIGHT(APS!T$9,2),HASIL!$I:$I)</f>
        <v>0</v>
      </c>
      <c r="U203" s="37">
        <f>SUMIF(HASIL!$B:$B,APS!$B203&amp;RIGHT(APS!U$9,2),HASIL!$I:$I)</f>
        <v>0</v>
      </c>
      <c r="V203" s="37">
        <f>SUMIF(HASIL!$B:$B,APS!$B203&amp;RIGHT(APS!V$9,2),HASIL!$I:$I)</f>
        <v>0</v>
      </c>
      <c r="W203" s="37">
        <f>SUMIF(HASIL!$B:$B,APS!$B203&amp;RIGHT(APS!W$9,2),HASIL!$I:$I)</f>
        <v>0</v>
      </c>
      <c r="X203" s="38">
        <f t="shared" si="121"/>
        <v>0</v>
      </c>
      <c r="Y203" s="38">
        <f t="shared" si="122"/>
        <v>0</v>
      </c>
      <c r="Z203" s="39">
        <f t="shared" si="297"/>
        <v>0</v>
      </c>
      <c r="AA203" s="39">
        <f t="shared" si="212"/>
        <v>0</v>
      </c>
      <c r="AB203" s="40">
        <f t="shared" si="298"/>
        <v>0</v>
      </c>
      <c r="AC203" s="27">
        <v>0</v>
      </c>
      <c r="AD203" s="27"/>
      <c r="AE203" s="27"/>
      <c r="AF203" s="27"/>
      <c r="AG203" s="27"/>
      <c r="AH203" s="27"/>
      <c r="AI203" s="324">
        <f>SUMIF('Rekapitulasi Juni'!$D$9:$D$192,APS!$B203,'Rekapitulasi Juni'!$E$9:$E$192)</f>
        <v>0</v>
      </c>
      <c r="AJ203" s="324">
        <f>SUMIF('Rekapitulasi Juni'!$D$9:$D$192,APS!$B203,'Rekapitulasi Juni'!$F$9:$F$192)</f>
        <v>0</v>
      </c>
      <c r="AK203" s="324">
        <f>SUMIF('Rekapitulasi Juni'!$D$9:$D$192,APS!$B203,'Rekapitulasi Juni'!$K$9:$K$192)</f>
        <v>0</v>
      </c>
      <c r="AL203" s="325">
        <f t="shared" si="223"/>
        <v>0</v>
      </c>
      <c r="AM203" s="325">
        <f t="shared" si="224"/>
        <v>0</v>
      </c>
      <c r="AN203" s="27"/>
      <c r="AO203" s="324">
        <f>SUMIF('Rekapitulasi Juni'!$U$9:$U$192,APS!$B203,'Rekapitulasi Juni'!$V$9:$V$192)</f>
        <v>0</v>
      </c>
      <c r="AP203" s="324">
        <f>SUMIF('Rekapitulasi Juni'!$U$9:$U$192,APS!$B203,'Rekapitulasi Juni'!$W$9:$W$192)</f>
        <v>0</v>
      </c>
      <c r="AQ203" s="27"/>
      <c r="AR203" s="325">
        <f t="shared" si="225"/>
        <v>0</v>
      </c>
      <c r="AS203" s="325">
        <f t="shared" si="226"/>
        <v>0</v>
      </c>
      <c r="AT203" s="27"/>
      <c r="AU203" s="324">
        <f>SUMIF('Rekapitulasi Juni'!$AL$9:$AL$192,APS!$B203,'Rekapitulasi Juni'!$AM$9:$AM$192)</f>
        <v>0</v>
      </c>
      <c r="AV203" s="324">
        <f>SUMIF('Rekapitulasi Juni'!$AL$9:$AL$192,APS!$B203,'Rekapitulasi Juni'!$AN$9:$AN$192)</f>
        <v>0</v>
      </c>
      <c r="AW203" s="27"/>
      <c r="AX203" s="325">
        <f t="shared" si="227"/>
        <v>0</v>
      </c>
      <c r="AY203" s="325">
        <f t="shared" si="228"/>
        <v>0</v>
      </c>
      <c r="AZ203" s="41">
        <f t="shared" si="229"/>
        <v>0</v>
      </c>
      <c r="BA203" s="41">
        <f t="shared" si="230"/>
        <v>0</v>
      </c>
      <c r="BB203" s="41">
        <f t="shared" si="231"/>
        <v>0</v>
      </c>
      <c r="BC203" s="41">
        <f t="shared" si="232"/>
        <v>0</v>
      </c>
      <c r="BD203" s="41">
        <f t="shared" si="233"/>
        <v>0</v>
      </c>
      <c r="BE203" s="41">
        <f t="shared" si="234"/>
        <v>0</v>
      </c>
      <c r="BF203" s="180">
        <f t="shared" si="235"/>
        <v>0</v>
      </c>
      <c r="BG203" s="27">
        <v>0</v>
      </c>
      <c r="BH203" s="27"/>
      <c r="BI203" s="324">
        <f>SUMIF('Rekapitulasi Juni'!$D$214:$D$393,APS!$B203,'Rekapitulasi Juni'!$E$214:$E$393)</f>
        <v>0</v>
      </c>
      <c r="BJ203" s="324">
        <f>SUMIF('Rekapitulasi Juni'!$D$214:$D$393,APS!$B203,'Rekapitulasi Juni'!$F$214:$F$393)</f>
        <v>0</v>
      </c>
      <c r="BK203" s="27"/>
      <c r="BL203" s="325">
        <f t="shared" si="236"/>
        <v>0</v>
      </c>
      <c r="BM203" s="325">
        <f t="shared" si="237"/>
        <v>0</v>
      </c>
      <c r="BN203" s="27"/>
      <c r="BO203" s="324">
        <f>SUMIF('Rekapitulasi Juni'!$U$214:$U$393,APS!$B203,'Rekapitulasi Juni'!$V$214:$V$393)</f>
        <v>0</v>
      </c>
      <c r="BP203" s="324">
        <f>SUMIF('Rekapitulasi Juni'!$U$214:$U$393,APS!$B203,'Rekapitulasi Juni'!$W$214:$W$393)</f>
        <v>0</v>
      </c>
      <c r="BQ203" s="27"/>
      <c r="BR203" s="325">
        <f t="shared" si="238"/>
        <v>0</v>
      </c>
      <c r="BS203" s="325">
        <f t="shared" si="239"/>
        <v>0</v>
      </c>
      <c r="BT203" s="27"/>
      <c r="BU203" s="324">
        <f>SUMIF('Rekapitulasi Juni'!$AL$214:$AL$393,APS!$B203,'Rekapitulasi Juni'!$AM$214:$AM$393)</f>
        <v>0</v>
      </c>
      <c r="BV203" s="324">
        <f>SUMIF('Rekapitulasi Juni'!$AL$214:$AL$393,APS!$B203,'Rekapitulasi Juni'!$AN$214:$AN$393)</f>
        <v>0</v>
      </c>
      <c r="BW203" s="27"/>
      <c r="BX203" s="325">
        <f t="shared" si="240"/>
        <v>0</v>
      </c>
      <c r="BY203" s="325">
        <f t="shared" si="241"/>
        <v>0</v>
      </c>
      <c r="BZ203" s="27"/>
      <c r="CA203" s="324">
        <f>SUMIF('Rekapitulasi Juni'!$BA$214:$BA$393,APS!$B203,'Rekapitulasi Juni'!$BB$214:$BB$393)</f>
        <v>0</v>
      </c>
      <c r="CB203" s="324">
        <f>SUMIF('Rekapitulasi Juni'!$BA$214:$BA$393,APS!$B203,'Rekapitulasi Juni'!$BC$214:$BC$393)</f>
        <v>0</v>
      </c>
      <c r="CC203" s="27"/>
      <c r="CD203" s="325">
        <f t="shared" si="242"/>
        <v>0</v>
      </c>
      <c r="CE203" s="325">
        <f t="shared" si="243"/>
        <v>0</v>
      </c>
      <c r="CF203" s="27"/>
      <c r="CG203" s="324">
        <f>SUMIF('Rekapitulasi Juni'!$BP$214:$BP$393,APS!$B203,'Rekapitulasi Juni'!$BQ$214:$BQ$393)</f>
        <v>0</v>
      </c>
      <c r="CH203" s="324">
        <f>SUMIF('Rekapitulasi Juni'!$BP$214:$BP$393,APS!$B203,'Rekapitulasi Juni'!$BR$214:$BR$393)</f>
        <v>0</v>
      </c>
      <c r="CI203" s="27"/>
      <c r="CJ203" s="325">
        <f t="shared" si="244"/>
        <v>0</v>
      </c>
      <c r="CK203" s="325">
        <f t="shared" si="245"/>
        <v>0</v>
      </c>
      <c r="CL203" s="41">
        <f t="shared" si="246"/>
        <v>0</v>
      </c>
      <c r="CM203" s="41">
        <f t="shared" si="247"/>
        <v>0</v>
      </c>
      <c r="CN203" s="41">
        <f t="shared" si="248"/>
        <v>0</v>
      </c>
      <c r="CO203" s="41">
        <f t="shared" si="249"/>
        <v>0</v>
      </c>
      <c r="CP203" s="41">
        <f t="shared" si="250"/>
        <v>0</v>
      </c>
      <c r="CQ203" s="41">
        <f t="shared" si="251"/>
        <v>0</v>
      </c>
      <c r="CR203" s="180">
        <f t="shared" si="252"/>
        <v>0</v>
      </c>
      <c r="CS203" s="27">
        <v>0</v>
      </c>
      <c r="CT203" s="27"/>
      <c r="CU203" s="324">
        <f>SUMIF('Rekapitulasi Juni'!$D$410:$D$588,APS!$B203,'Rekapitulasi Juni'!$E$410:$E$588)</f>
        <v>0</v>
      </c>
      <c r="CV203" s="324">
        <f>SUMIF('Rekapitulasi Juni'!$D$410:$D$588,APS!$B203,'Rekapitulasi Juni'!$F$410:$F$588)</f>
        <v>0</v>
      </c>
      <c r="CW203" s="27"/>
      <c r="CX203" s="325">
        <f t="shared" si="253"/>
        <v>0</v>
      </c>
      <c r="CY203" s="325">
        <f t="shared" si="254"/>
        <v>0</v>
      </c>
      <c r="CZ203" s="27"/>
      <c r="DA203" s="324">
        <f>SUMIF('Rekapitulasi Juni'!$U$410:$U$588,APS!$B203,'Rekapitulasi Juni'!$V$410:$V$588)</f>
        <v>0</v>
      </c>
      <c r="DB203" s="324">
        <f>SUMIF('Rekapitulasi Juni'!$U$410:$U$588,APS!$B203,'Rekapitulasi Juni'!$W$410:$W$588)</f>
        <v>0</v>
      </c>
      <c r="DC203" s="27"/>
      <c r="DD203" s="325">
        <f t="shared" si="255"/>
        <v>0</v>
      </c>
      <c r="DE203" s="325">
        <f t="shared" si="256"/>
        <v>0</v>
      </c>
      <c r="DF203" s="27"/>
      <c r="DG203" s="324">
        <f>SUMIF('Rekapitulasi Juni'!$AL$410:$AL$588,APS!$B203,'Rekapitulasi Juni'!$AM$410:$AM$588)</f>
        <v>0</v>
      </c>
      <c r="DH203" s="324">
        <f>SUMIF('Rekapitulasi Juni'!$AL$410:$AL$588,APS!$B203,'Rekapitulasi Juni'!$AN$410:$AN$588)</f>
        <v>0</v>
      </c>
      <c r="DI203" s="27"/>
      <c r="DJ203" s="325">
        <f t="shared" si="257"/>
        <v>0</v>
      </c>
      <c r="DK203" s="325">
        <f t="shared" si="258"/>
        <v>0</v>
      </c>
      <c r="DL203" s="27"/>
      <c r="DM203" s="324">
        <f>SUMIF('Rekapitulasi Juni'!$BA$410:$BA$588,APS!$B203,'Rekapitulasi Juni'!$BB$410:$BB$588)</f>
        <v>0</v>
      </c>
      <c r="DN203" s="324">
        <f>SUMIF('Rekapitulasi Juni'!$BA$410:$BA$588,APS!$B203,'Rekapitulasi Juni'!$BC$410:$BC$588)</f>
        <v>0</v>
      </c>
      <c r="DO203" s="324">
        <f>SUMIF('Rekapitulasi Juni'!$BA$410:$BA$588,APS!$B203,'Rekapitulasi Juni'!$BF$410:$BF$588)</f>
        <v>0</v>
      </c>
      <c r="DP203" s="325">
        <f t="shared" si="259"/>
        <v>0</v>
      </c>
      <c r="DQ203" s="325">
        <f t="shared" si="260"/>
        <v>0</v>
      </c>
      <c r="DR203" s="27"/>
      <c r="DS203" s="324">
        <f>SUMIF('Rekapitulasi Juni'!$BP$410:$BP$588,APS!$B203,'Rekapitulasi Juni'!$BQ$410:$BQ$588)</f>
        <v>0</v>
      </c>
      <c r="DT203" s="324">
        <f>SUMIF('Rekapitulasi Juni'!$BP$410:$BP$588,APS!$B203,'Rekapitulasi Juni'!$BR$410:$BR$588)</f>
        <v>0</v>
      </c>
      <c r="DU203" s="27"/>
      <c r="DV203" s="325">
        <f t="shared" si="261"/>
        <v>0</v>
      </c>
      <c r="DW203" s="325">
        <f t="shared" si="262"/>
        <v>0</v>
      </c>
      <c r="DX203" s="41">
        <f t="shared" si="263"/>
        <v>0</v>
      </c>
      <c r="DY203" s="41">
        <f t="shared" si="264"/>
        <v>0</v>
      </c>
      <c r="DZ203" s="41">
        <f t="shared" si="265"/>
        <v>0</v>
      </c>
      <c r="EA203" s="41">
        <f t="shared" si="266"/>
        <v>0</v>
      </c>
      <c r="EB203" s="41">
        <f t="shared" si="267"/>
        <v>0</v>
      </c>
      <c r="EC203" s="41">
        <f t="shared" si="268"/>
        <v>0</v>
      </c>
      <c r="ED203" s="180">
        <f t="shared" si="269"/>
        <v>0</v>
      </c>
      <c r="EE203" s="27">
        <v>0</v>
      </c>
      <c r="EF203" s="27"/>
      <c r="EG203" s="324">
        <f>SUMIF('Rekapitulasi Juni'!$D$608:$D$786,APS!$B203,'Rekapitulasi Juni'!$E$608:$E$786)</f>
        <v>0</v>
      </c>
      <c r="EH203" s="324">
        <f>SUMIF('Rekapitulasi Juni'!$D$608:$D$786,APS!$B203,'Rekapitulasi Juni'!$F$608:$F$786)</f>
        <v>0</v>
      </c>
      <c r="EI203" s="27"/>
      <c r="EJ203" s="325">
        <f t="shared" si="270"/>
        <v>0</v>
      </c>
      <c r="EK203" s="325">
        <f t="shared" si="271"/>
        <v>0</v>
      </c>
      <c r="EL203" s="27"/>
      <c r="EM203" s="324">
        <f>SUMIF('Rekapitulasi Juni'!$U$608:$U$786,APS!$B203,'Rekapitulasi Juni'!$V$608:$V$786)</f>
        <v>0</v>
      </c>
      <c r="EN203" s="324">
        <f>SUMIF('Rekapitulasi Juni'!$U$608:$U$786,APS!$B203,'Rekapitulasi Juni'!$W$608:$W$786)</f>
        <v>0</v>
      </c>
      <c r="EO203" s="27"/>
      <c r="EP203" s="325">
        <f t="shared" si="272"/>
        <v>0</v>
      </c>
      <c r="EQ203" s="325">
        <f t="shared" si="273"/>
        <v>0</v>
      </c>
      <c r="ER203" s="27"/>
      <c r="ES203" s="324">
        <f>SUMIF('Rekapitulasi Juni'!$AL$608:$AL$786,APS!$B203,'Rekapitulasi Juni'!$AM$608:$AM$786)</f>
        <v>0</v>
      </c>
      <c r="ET203" s="324">
        <f>SUMIF('Rekapitulasi Juni'!$AL$608:$AL$786,APS!$B203,'Rekapitulasi Juni'!$AN$608:$AN$786)</f>
        <v>0</v>
      </c>
      <c r="EU203" s="27"/>
      <c r="EV203" s="325">
        <f t="shared" si="274"/>
        <v>0</v>
      </c>
      <c r="EW203" s="325">
        <f t="shared" si="275"/>
        <v>0</v>
      </c>
      <c r="EX203" s="27"/>
      <c r="EY203" s="324">
        <f>SUMIF('Rekapitulasi Juni'!$BA$608:$BA$786,APS!$B203,'Rekapitulasi Juni'!$BB$608:$BB$786)</f>
        <v>0</v>
      </c>
      <c r="EZ203" s="324">
        <f>SUMIF('Rekapitulasi Juni'!$BA$608:$BA$786,APS!$B203,'Rekapitulasi Juni'!$BC$608:$BC$786)</f>
        <v>0</v>
      </c>
      <c r="FA203" s="324">
        <f>SUMIF('Rekapitulasi Juni'!$BA$608:$BA$786,APS!$B203,'Rekapitulasi Juni'!$BF$608:$BF$786)</f>
        <v>0</v>
      </c>
      <c r="FB203" s="325">
        <f t="shared" si="276"/>
        <v>0</v>
      </c>
      <c r="FC203" s="325">
        <f t="shared" si="277"/>
        <v>0</v>
      </c>
      <c r="FD203" s="27"/>
      <c r="FE203" s="27"/>
      <c r="FF203" s="27"/>
      <c r="FG203" s="27"/>
      <c r="FH203" s="27"/>
      <c r="FI203" s="27"/>
      <c r="FJ203" s="41">
        <f t="shared" si="278"/>
        <v>0</v>
      </c>
      <c r="FK203" s="41">
        <f t="shared" si="279"/>
        <v>0</v>
      </c>
      <c r="FL203" s="41">
        <f t="shared" si="280"/>
        <v>0</v>
      </c>
      <c r="FM203" s="41">
        <f t="shared" si="281"/>
        <v>0</v>
      </c>
      <c r="FN203" s="41">
        <f t="shared" si="282"/>
        <v>0</v>
      </c>
      <c r="FO203" s="41">
        <f t="shared" si="283"/>
        <v>0</v>
      </c>
      <c r="FP203" s="180">
        <f t="shared" si="284"/>
        <v>0</v>
      </c>
      <c r="FQ203" s="27"/>
      <c r="FR203" s="27"/>
      <c r="FS203" s="324">
        <f>SUMIF('Rekapitulasi Juni'!$D$804:$D$984,APS!$B203,'Rekapitulasi Juni'!$E$804:$E$984)</f>
        <v>0</v>
      </c>
      <c r="FT203" s="324">
        <f>SUMIF('Rekapitulasi Juni'!$D$804:$D$984,APS!$B203,'Rekapitulasi Juni'!$F$804:$F$984)</f>
        <v>0</v>
      </c>
      <c r="FU203" s="27"/>
      <c r="FV203" s="325">
        <f t="shared" si="285"/>
        <v>0</v>
      </c>
      <c r="FW203" s="325">
        <f t="shared" si="286"/>
        <v>0</v>
      </c>
      <c r="FX203" s="27"/>
      <c r="FY203" s="324">
        <f>SUMIF('Rekapitulasi Juni'!$U$804:$U$984,APS!$B203,'Rekapitulasi Juni'!$V$804:$V$984)</f>
        <v>0</v>
      </c>
      <c r="FZ203" s="324">
        <f>SUMIF('Rekapitulasi Juni'!$U$804:$U$984,APS!$B203,'Rekapitulasi Juni'!$W$804:$W$984)</f>
        <v>0</v>
      </c>
      <c r="GA203" s="27"/>
      <c r="GB203" s="325">
        <f t="shared" si="287"/>
        <v>0</v>
      </c>
      <c r="GC203" s="325">
        <f t="shared" si="288"/>
        <v>0</v>
      </c>
      <c r="GD203" s="27"/>
      <c r="GE203" s="324">
        <f>SUMIF('Rekapitulasi Juni'!$AL$804:$AL$984,APS!$B203,'Rekapitulasi Juni'!$AM$804:$AM$984)</f>
        <v>0</v>
      </c>
      <c r="GF203" s="324">
        <f>SUMIF('Rekapitulasi Juni'!$AL$804:$AL$984,APS!$B203,'Rekapitulasi Juni'!$AN$804:$AN$984)</f>
        <v>0</v>
      </c>
      <c r="GG203" s="27"/>
      <c r="GH203" s="325">
        <f t="shared" si="213"/>
        <v>0</v>
      </c>
      <c r="GI203" s="325">
        <f t="shared" si="214"/>
        <v>0</v>
      </c>
      <c r="GJ203" s="27"/>
      <c r="GK203" s="27"/>
      <c r="GL203" s="41">
        <f t="shared" si="289"/>
        <v>0</v>
      </c>
      <c r="GM203" s="41">
        <f t="shared" si="290"/>
        <v>0</v>
      </c>
      <c r="GN203" s="41">
        <f t="shared" si="291"/>
        <v>0</v>
      </c>
      <c r="GO203" s="41">
        <f t="shared" si="292"/>
        <v>0</v>
      </c>
      <c r="GP203" s="41">
        <f t="shared" si="293"/>
        <v>0</v>
      </c>
      <c r="GQ203" s="41">
        <f t="shared" si="294"/>
        <v>0</v>
      </c>
      <c r="GR203" s="180">
        <f t="shared" si="295"/>
        <v>0</v>
      </c>
      <c r="GS203" s="41">
        <f t="shared" si="215"/>
        <v>0</v>
      </c>
      <c r="GT203" s="41">
        <f t="shared" si="216"/>
        <v>0</v>
      </c>
      <c r="GU203" s="41">
        <f t="shared" si="217"/>
        <v>0</v>
      </c>
      <c r="GV203" s="41">
        <f t="shared" si="218"/>
        <v>0</v>
      </c>
      <c r="GW203" s="41">
        <f t="shared" si="219"/>
        <v>0</v>
      </c>
      <c r="GX203" s="41">
        <f t="shared" si="220"/>
        <v>0</v>
      </c>
      <c r="GY203" s="180">
        <f t="shared" si="221"/>
        <v>0</v>
      </c>
      <c r="GZ203" s="41">
        <v>186</v>
      </c>
      <c r="HA203" s="32"/>
      <c r="HB203" s="42">
        <f t="shared" si="299"/>
        <v>0</v>
      </c>
      <c r="HC203" s="44"/>
    </row>
    <row r="204" spans="1:211" ht="15" customHeight="1">
      <c r="A204" s="31" t="s">
        <v>419</v>
      </c>
      <c r="B204" s="32" t="s">
        <v>420</v>
      </c>
      <c r="C204" s="31" t="s">
        <v>373</v>
      </c>
      <c r="D204" s="31" t="s">
        <v>1259</v>
      </c>
      <c r="E204" s="31" t="s">
        <v>43</v>
      </c>
      <c r="F204" s="31" t="s">
        <v>152</v>
      </c>
      <c r="G204" s="33">
        <v>170</v>
      </c>
      <c r="H204" s="33">
        <v>0</v>
      </c>
      <c r="I204" s="33">
        <v>0</v>
      </c>
      <c r="J204" s="34">
        <f>IFERROR(VLOOKUP(A204,#REF!,3,0),0)</f>
        <v>0</v>
      </c>
      <c r="K204" s="34">
        <f t="shared" si="118"/>
        <v>0</v>
      </c>
      <c r="L204" s="34">
        <v>0</v>
      </c>
      <c r="M204" s="34">
        <v>0</v>
      </c>
      <c r="N204" s="35">
        <f t="shared" si="119"/>
        <v>170</v>
      </c>
      <c r="O204" s="35">
        <f t="shared" si="120"/>
        <v>170</v>
      </c>
      <c r="P204" s="36">
        <v>170</v>
      </c>
      <c r="Q204" s="36">
        <f t="shared" si="222"/>
        <v>170</v>
      </c>
      <c r="R204" s="36"/>
      <c r="S204" s="37">
        <f ca="1">SUMIF(ROP!$D$6:$H$65536,A204,ROP!$J$6:$J$65536)</f>
        <v>0</v>
      </c>
      <c r="T204" s="37">
        <f>SUMIF(HASIL!$B:$B,APS!$B204&amp;RIGHT(APS!T$9,2),HASIL!$I:$I)</f>
        <v>0</v>
      </c>
      <c r="U204" s="37">
        <f>SUMIF(HASIL!$B:$B,APS!$B204&amp;RIGHT(APS!U$9,2),HASIL!$I:$I)</f>
        <v>0</v>
      </c>
      <c r="V204" s="37">
        <f>SUMIF(HASIL!$B:$B,APS!$B204&amp;RIGHT(APS!V$9,2),HASIL!$I:$I)</f>
        <v>0</v>
      </c>
      <c r="W204" s="37">
        <f>SUMIF(HASIL!$B:$B,APS!$B204&amp;RIGHT(APS!W$9,2),HASIL!$I:$I)</f>
        <v>0</v>
      </c>
      <c r="X204" s="38">
        <f t="shared" si="121"/>
        <v>0</v>
      </c>
      <c r="Y204" s="38">
        <f t="shared" si="122"/>
        <v>-170</v>
      </c>
      <c r="Z204" s="39">
        <f t="shared" si="297"/>
        <v>0</v>
      </c>
      <c r="AA204" s="39">
        <f t="shared" ref="AA204:AA246" si="300">AZ204+CL204+DX204+FJ204+GL204</f>
        <v>170</v>
      </c>
      <c r="AB204" s="40">
        <f t="shared" si="298"/>
        <v>170</v>
      </c>
      <c r="AC204" s="27">
        <v>0</v>
      </c>
      <c r="AD204" s="27"/>
      <c r="AE204" s="27"/>
      <c r="AF204" s="27"/>
      <c r="AG204" s="27"/>
      <c r="AH204" s="27"/>
      <c r="AI204" s="324">
        <f>SUMIF('Rekapitulasi Juni'!$D$9:$D$192,APS!$B204,'Rekapitulasi Juni'!$E$9:$E$192)</f>
        <v>0</v>
      </c>
      <c r="AJ204" s="324">
        <f>SUMIF('Rekapitulasi Juni'!$D$9:$D$192,APS!$B204,'Rekapitulasi Juni'!$F$9:$F$192)</f>
        <v>0</v>
      </c>
      <c r="AK204" s="324">
        <f>SUMIF('Rekapitulasi Juni'!$D$9:$D$192,APS!$B204,'Rekapitulasi Juni'!$K$9:$K$192)</f>
        <v>0</v>
      </c>
      <c r="AL204" s="325">
        <f t="shared" si="223"/>
        <v>0</v>
      </c>
      <c r="AM204" s="325">
        <f t="shared" si="224"/>
        <v>0</v>
      </c>
      <c r="AN204" s="27"/>
      <c r="AO204" s="324">
        <f>SUMIF('Rekapitulasi Juni'!$U$9:$U$192,APS!$B204,'Rekapitulasi Juni'!$V$9:$V$192)</f>
        <v>0</v>
      </c>
      <c r="AP204" s="324">
        <f>SUMIF('Rekapitulasi Juni'!$U$9:$U$192,APS!$B204,'Rekapitulasi Juni'!$W$9:$W$192)</f>
        <v>0</v>
      </c>
      <c r="AQ204" s="27"/>
      <c r="AR204" s="325">
        <f t="shared" si="225"/>
        <v>0</v>
      </c>
      <c r="AS204" s="325">
        <f t="shared" si="226"/>
        <v>0</v>
      </c>
      <c r="AT204" s="27"/>
      <c r="AU204" s="324">
        <f>SUMIF('Rekapitulasi Juni'!$AL$9:$AL$192,APS!$B204,'Rekapitulasi Juni'!$AM$9:$AM$192)</f>
        <v>0</v>
      </c>
      <c r="AV204" s="324">
        <f>SUMIF('Rekapitulasi Juni'!$AL$9:$AL$192,APS!$B204,'Rekapitulasi Juni'!$AN$9:$AN$192)</f>
        <v>0</v>
      </c>
      <c r="AW204" s="27"/>
      <c r="AX204" s="325">
        <f t="shared" si="227"/>
        <v>0</v>
      </c>
      <c r="AY204" s="325">
        <f t="shared" si="228"/>
        <v>0</v>
      </c>
      <c r="AZ204" s="41">
        <f t="shared" si="229"/>
        <v>0</v>
      </c>
      <c r="BA204" s="41">
        <f t="shared" si="230"/>
        <v>0</v>
      </c>
      <c r="BB204" s="41">
        <f t="shared" si="231"/>
        <v>0</v>
      </c>
      <c r="BC204" s="41">
        <f t="shared" si="232"/>
        <v>0</v>
      </c>
      <c r="BD204" s="41">
        <f t="shared" si="233"/>
        <v>0</v>
      </c>
      <c r="BE204" s="41">
        <f t="shared" si="234"/>
        <v>0</v>
      </c>
      <c r="BF204" s="180">
        <f t="shared" si="235"/>
        <v>0</v>
      </c>
      <c r="BG204" s="27">
        <v>0</v>
      </c>
      <c r="BH204" s="27"/>
      <c r="BI204" s="324">
        <f>SUMIF('Rekapitulasi Juni'!$D$214:$D$393,APS!$B204,'Rekapitulasi Juni'!$E$214:$E$393)</f>
        <v>0</v>
      </c>
      <c r="BJ204" s="324">
        <f>SUMIF('Rekapitulasi Juni'!$D$214:$D$393,APS!$B204,'Rekapitulasi Juni'!$F$214:$F$393)</f>
        <v>0</v>
      </c>
      <c r="BK204" s="27"/>
      <c r="BL204" s="325">
        <f t="shared" si="236"/>
        <v>0</v>
      </c>
      <c r="BM204" s="325">
        <f t="shared" si="237"/>
        <v>0</v>
      </c>
      <c r="BN204" s="27"/>
      <c r="BO204" s="324">
        <f>SUMIF('Rekapitulasi Juni'!$U$214:$U$393,APS!$B204,'Rekapitulasi Juni'!$V$214:$V$393)</f>
        <v>0</v>
      </c>
      <c r="BP204" s="324">
        <f>SUMIF('Rekapitulasi Juni'!$U$214:$U$393,APS!$B204,'Rekapitulasi Juni'!$W$214:$W$393)</f>
        <v>0</v>
      </c>
      <c r="BQ204" s="27"/>
      <c r="BR204" s="325">
        <f t="shared" si="238"/>
        <v>0</v>
      </c>
      <c r="BS204" s="325">
        <f t="shared" si="239"/>
        <v>0</v>
      </c>
      <c r="BT204" s="27"/>
      <c r="BU204" s="324">
        <f>SUMIF('Rekapitulasi Juni'!$AL$214:$AL$393,APS!$B204,'Rekapitulasi Juni'!$AM$214:$AM$393)</f>
        <v>0</v>
      </c>
      <c r="BV204" s="324">
        <f>SUMIF('Rekapitulasi Juni'!$AL$214:$AL$393,APS!$B204,'Rekapitulasi Juni'!$AN$214:$AN$393)</f>
        <v>0</v>
      </c>
      <c r="BW204" s="27"/>
      <c r="BX204" s="325">
        <f t="shared" si="240"/>
        <v>0</v>
      </c>
      <c r="BY204" s="325">
        <f t="shared" si="241"/>
        <v>0</v>
      </c>
      <c r="BZ204" s="27">
        <v>100</v>
      </c>
      <c r="CA204" s="324">
        <f>SUMIF('Rekapitulasi Juni'!$BA$214:$BA$393,APS!$B204,'Rekapitulasi Juni'!$BB$214:$BB$393)</f>
        <v>0</v>
      </c>
      <c r="CB204" s="324">
        <f>SUMIF('Rekapitulasi Juni'!$BA$214:$BA$393,APS!$B204,'Rekapitulasi Juni'!$BC$214:$BC$393)</f>
        <v>0</v>
      </c>
      <c r="CC204" s="27"/>
      <c r="CD204" s="325">
        <f t="shared" si="242"/>
        <v>0</v>
      </c>
      <c r="CE204" s="325">
        <f t="shared" si="243"/>
        <v>0</v>
      </c>
      <c r="CF204" s="27">
        <v>70</v>
      </c>
      <c r="CG204" s="324">
        <f>SUMIF('Rekapitulasi Juni'!$BP$214:$BP$393,APS!$B204,'Rekapitulasi Juni'!$BQ$214:$BQ$393)</f>
        <v>0</v>
      </c>
      <c r="CH204" s="324">
        <f>SUMIF('Rekapitulasi Juni'!$BP$214:$BP$393,APS!$B204,'Rekapitulasi Juni'!$BR$214:$BR$393)</f>
        <v>0</v>
      </c>
      <c r="CI204" s="27"/>
      <c r="CJ204" s="325">
        <f t="shared" si="244"/>
        <v>0</v>
      </c>
      <c r="CK204" s="325">
        <f t="shared" si="245"/>
        <v>0</v>
      </c>
      <c r="CL204" s="41">
        <f t="shared" si="246"/>
        <v>170</v>
      </c>
      <c r="CM204" s="41">
        <f t="shared" si="247"/>
        <v>0</v>
      </c>
      <c r="CN204" s="41">
        <f t="shared" si="248"/>
        <v>0</v>
      </c>
      <c r="CO204" s="41">
        <f t="shared" si="249"/>
        <v>0</v>
      </c>
      <c r="CP204" s="41">
        <f t="shared" si="250"/>
        <v>0</v>
      </c>
      <c r="CQ204" s="41">
        <f t="shared" si="251"/>
        <v>-170</v>
      </c>
      <c r="CR204" s="180">
        <f t="shared" si="252"/>
        <v>0</v>
      </c>
      <c r="CS204" s="27">
        <v>170</v>
      </c>
      <c r="CT204" s="27"/>
      <c r="CU204" s="324">
        <f>SUMIF('Rekapitulasi Juni'!$D$410:$D$588,APS!$B204,'Rekapitulasi Juni'!$E$410:$E$588)</f>
        <v>0</v>
      </c>
      <c r="CV204" s="324">
        <f>SUMIF('Rekapitulasi Juni'!$D$410:$D$588,APS!$B204,'Rekapitulasi Juni'!$F$410:$F$588)</f>
        <v>0</v>
      </c>
      <c r="CW204" s="27"/>
      <c r="CX204" s="325">
        <f t="shared" si="253"/>
        <v>0</v>
      </c>
      <c r="CY204" s="325">
        <f t="shared" si="254"/>
        <v>0</v>
      </c>
      <c r="CZ204" s="27"/>
      <c r="DA204" s="324">
        <f>SUMIF('Rekapitulasi Juni'!$U$410:$U$588,APS!$B204,'Rekapitulasi Juni'!$V$410:$V$588)</f>
        <v>17</v>
      </c>
      <c r="DB204" s="324">
        <f>SUMIF('Rekapitulasi Juni'!$U$410:$U$588,APS!$B204,'Rekapitulasi Juni'!$W$410:$W$588)</f>
        <v>0</v>
      </c>
      <c r="DC204" s="27"/>
      <c r="DD204" s="325">
        <f t="shared" si="255"/>
        <v>0</v>
      </c>
      <c r="DE204" s="325">
        <f t="shared" si="256"/>
        <v>0</v>
      </c>
      <c r="DF204" s="27"/>
      <c r="DG204" s="324">
        <f>SUMIF('Rekapitulasi Juni'!$AL$410:$AL$588,APS!$B204,'Rekapitulasi Juni'!$AM$410:$AM$588)</f>
        <v>0</v>
      </c>
      <c r="DH204" s="324">
        <f>SUMIF('Rekapitulasi Juni'!$AL$410:$AL$588,APS!$B204,'Rekapitulasi Juni'!$AN$410:$AN$588)</f>
        <v>0</v>
      </c>
      <c r="DI204" s="27"/>
      <c r="DJ204" s="325">
        <f t="shared" si="257"/>
        <v>0</v>
      </c>
      <c r="DK204" s="325">
        <f t="shared" si="258"/>
        <v>0</v>
      </c>
      <c r="DL204" s="27"/>
      <c r="DM204" s="324">
        <f>SUMIF('Rekapitulasi Juni'!$BA$410:$BA$588,APS!$B204,'Rekapitulasi Juni'!$BB$410:$BB$588)</f>
        <v>0</v>
      </c>
      <c r="DN204" s="324">
        <f>SUMIF('Rekapitulasi Juni'!$BA$410:$BA$588,APS!$B204,'Rekapitulasi Juni'!$BC$410:$BC$588)</f>
        <v>0</v>
      </c>
      <c r="DO204" s="324">
        <f>SUMIF('Rekapitulasi Juni'!$BA$410:$BA$588,APS!$B204,'Rekapitulasi Juni'!$BF$410:$BF$588)</f>
        <v>0</v>
      </c>
      <c r="DP204" s="325">
        <f t="shared" si="259"/>
        <v>0</v>
      </c>
      <c r="DQ204" s="325">
        <f t="shared" si="260"/>
        <v>0</v>
      </c>
      <c r="DR204" s="27"/>
      <c r="DS204" s="324">
        <f>SUMIF('Rekapitulasi Juni'!$BP$410:$BP$588,APS!$B204,'Rekapitulasi Juni'!$BQ$410:$BQ$588)</f>
        <v>0</v>
      </c>
      <c r="DT204" s="324">
        <f>SUMIF('Rekapitulasi Juni'!$BP$410:$BP$588,APS!$B204,'Rekapitulasi Juni'!$BR$410:$BR$588)</f>
        <v>0</v>
      </c>
      <c r="DU204" s="27"/>
      <c r="DV204" s="325">
        <f t="shared" si="261"/>
        <v>0</v>
      </c>
      <c r="DW204" s="325">
        <f t="shared" si="262"/>
        <v>0</v>
      </c>
      <c r="DX204" s="41">
        <f t="shared" si="263"/>
        <v>0</v>
      </c>
      <c r="DY204" s="41">
        <f t="shared" si="264"/>
        <v>17</v>
      </c>
      <c r="DZ204" s="41">
        <f t="shared" si="265"/>
        <v>0</v>
      </c>
      <c r="EA204" s="41">
        <f t="shared" si="266"/>
        <v>0</v>
      </c>
      <c r="EB204" s="41">
        <f t="shared" si="267"/>
        <v>0</v>
      </c>
      <c r="EC204" s="41">
        <f t="shared" si="268"/>
        <v>0</v>
      </c>
      <c r="ED204" s="180">
        <f t="shared" si="269"/>
        <v>0</v>
      </c>
      <c r="EE204" s="27">
        <v>0</v>
      </c>
      <c r="EF204" s="27"/>
      <c r="EG204" s="324">
        <f>SUMIF('Rekapitulasi Juni'!$D$608:$D$786,APS!$B204,'Rekapitulasi Juni'!$E$608:$E$786)</f>
        <v>170</v>
      </c>
      <c r="EH204" s="324">
        <f>SUMIF('Rekapitulasi Juni'!$D$608:$D$786,APS!$B204,'Rekapitulasi Juni'!$F$608:$F$786)</f>
        <v>170</v>
      </c>
      <c r="EI204" s="27"/>
      <c r="EJ204" s="325">
        <f t="shared" si="270"/>
        <v>0</v>
      </c>
      <c r="EK204" s="325">
        <f t="shared" si="271"/>
        <v>100</v>
      </c>
      <c r="EL204" s="27"/>
      <c r="EM204" s="324">
        <f>SUMIF('Rekapitulasi Juni'!$U$608:$U$786,APS!$B204,'Rekapitulasi Juni'!$V$608:$V$786)</f>
        <v>0</v>
      </c>
      <c r="EN204" s="324">
        <f>SUMIF('Rekapitulasi Juni'!$U$608:$U$786,APS!$B204,'Rekapitulasi Juni'!$W$608:$W$786)</f>
        <v>0</v>
      </c>
      <c r="EO204" s="27"/>
      <c r="EP204" s="325">
        <f t="shared" si="272"/>
        <v>0</v>
      </c>
      <c r="EQ204" s="325">
        <f t="shared" si="273"/>
        <v>0</v>
      </c>
      <c r="ER204" s="27"/>
      <c r="ES204" s="324">
        <f>SUMIF('Rekapitulasi Juni'!$AL$608:$AL$786,APS!$B204,'Rekapitulasi Juni'!$AM$608:$AM$786)</f>
        <v>0</v>
      </c>
      <c r="ET204" s="324">
        <f>SUMIF('Rekapitulasi Juni'!$AL$608:$AL$786,APS!$B204,'Rekapitulasi Juni'!$AN$608:$AN$786)</f>
        <v>0</v>
      </c>
      <c r="EU204" s="27"/>
      <c r="EV204" s="325">
        <f t="shared" si="274"/>
        <v>0</v>
      </c>
      <c r="EW204" s="325">
        <f t="shared" si="275"/>
        <v>0</v>
      </c>
      <c r="EX204" s="27"/>
      <c r="EY204" s="324">
        <f>SUMIF('Rekapitulasi Juni'!$BA$608:$BA$786,APS!$B204,'Rekapitulasi Juni'!$BB$608:$BB$786)</f>
        <v>0</v>
      </c>
      <c r="EZ204" s="324">
        <f>SUMIF('Rekapitulasi Juni'!$BA$608:$BA$786,APS!$B204,'Rekapitulasi Juni'!$BC$608:$BC$786)</f>
        <v>0</v>
      </c>
      <c r="FA204" s="324">
        <f>SUMIF('Rekapitulasi Juni'!$BA$608:$BA$786,APS!$B204,'Rekapitulasi Juni'!$BF$608:$BF$786)</f>
        <v>0</v>
      </c>
      <c r="FB204" s="325">
        <f t="shared" si="276"/>
        <v>0</v>
      </c>
      <c r="FC204" s="325">
        <f t="shared" si="277"/>
        <v>0</v>
      </c>
      <c r="FD204" s="27"/>
      <c r="FE204" s="27"/>
      <c r="FF204" s="27"/>
      <c r="FG204" s="27"/>
      <c r="FH204" s="27"/>
      <c r="FI204" s="27"/>
      <c r="FJ204" s="41">
        <f t="shared" si="278"/>
        <v>0</v>
      </c>
      <c r="FK204" s="41">
        <f t="shared" si="279"/>
        <v>170</v>
      </c>
      <c r="FL204" s="41">
        <f t="shared" si="280"/>
        <v>170</v>
      </c>
      <c r="FM204" s="41">
        <f t="shared" si="281"/>
        <v>0</v>
      </c>
      <c r="FN204" s="41">
        <f t="shared" si="282"/>
        <v>170</v>
      </c>
      <c r="FO204" s="41">
        <f t="shared" si="283"/>
        <v>170</v>
      </c>
      <c r="FP204" s="180">
        <f t="shared" si="284"/>
        <v>0</v>
      </c>
      <c r="FQ204" s="27"/>
      <c r="FR204" s="27"/>
      <c r="FS204" s="324">
        <f>SUMIF('Rekapitulasi Juni'!$D$804:$D$984,APS!$B204,'Rekapitulasi Juni'!$E$804:$E$984)</f>
        <v>0</v>
      </c>
      <c r="FT204" s="324">
        <f>SUMIF('Rekapitulasi Juni'!$D$804:$D$984,APS!$B204,'Rekapitulasi Juni'!$F$804:$F$984)</f>
        <v>0</v>
      </c>
      <c r="FU204" s="27"/>
      <c r="FV204" s="325">
        <f t="shared" si="285"/>
        <v>0</v>
      </c>
      <c r="FW204" s="325">
        <f t="shared" si="286"/>
        <v>0</v>
      </c>
      <c r="FX204" s="27"/>
      <c r="FY204" s="324">
        <f>SUMIF('Rekapitulasi Juni'!$U$804:$U$984,APS!$B204,'Rekapitulasi Juni'!$V$804:$V$984)</f>
        <v>0</v>
      </c>
      <c r="FZ204" s="324">
        <f>SUMIF('Rekapitulasi Juni'!$U$804:$U$984,APS!$B204,'Rekapitulasi Juni'!$W$804:$W$984)</f>
        <v>0</v>
      </c>
      <c r="GA204" s="27"/>
      <c r="GB204" s="325">
        <f t="shared" si="287"/>
        <v>0</v>
      </c>
      <c r="GC204" s="325">
        <f t="shared" si="288"/>
        <v>0</v>
      </c>
      <c r="GD204" s="27"/>
      <c r="GE204" s="324">
        <f>SUMIF('Rekapitulasi Juni'!$AL$804:$AL$984,APS!$B204,'Rekapitulasi Juni'!$AM$804:$AM$984)</f>
        <v>0</v>
      </c>
      <c r="GF204" s="324">
        <f>SUMIF('Rekapitulasi Juni'!$AL$804:$AL$984,APS!$B204,'Rekapitulasi Juni'!$AN$804:$AN$984)</f>
        <v>0</v>
      </c>
      <c r="GG204" s="27"/>
      <c r="GH204" s="325">
        <f t="shared" ref="GH204:GH267" si="301">IF(GD204=0,0,((GF204+GG204)/GD204)*100)</f>
        <v>0</v>
      </c>
      <c r="GI204" s="325">
        <f t="shared" ref="GI204:GI267" si="302">IF(GE204=0,0,((GF204+GG204)/GE204)*100)</f>
        <v>0</v>
      </c>
      <c r="GJ204" s="27"/>
      <c r="GK204" s="27"/>
      <c r="GL204" s="41">
        <f t="shared" si="289"/>
        <v>0</v>
      </c>
      <c r="GM204" s="41">
        <f t="shared" si="290"/>
        <v>0</v>
      </c>
      <c r="GN204" s="41">
        <f t="shared" si="291"/>
        <v>0</v>
      </c>
      <c r="GO204" s="41">
        <f t="shared" si="292"/>
        <v>0</v>
      </c>
      <c r="GP204" s="41">
        <f t="shared" si="293"/>
        <v>0</v>
      </c>
      <c r="GQ204" s="41">
        <f t="shared" si="294"/>
        <v>0</v>
      </c>
      <c r="GR204" s="180">
        <f t="shared" si="295"/>
        <v>0</v>
      </c>
      <c r="GS204" s="41">
        <f t="shared" ref="GS204:GS267" si="303">AZ204+CL204+DX204+FJ204+GL204</f>
        <v>170</v>
      </c>
      <c r="GT204" s="41">
        <f t="shared" ref="GT204:GT267" si="304">BA204+CM204+DY204+FK204+GM204</f>
        <v>187</v>
      </c>
      <c r="GU204" s="41">
        <f t="shared" ref="GU204:GU267" si="305">BB204+CN204+DZ204+FL204+GN204</f>
        <v>170</v>
      </c>
      <c r="GV204" s="41">
        <f t="shared" ref="GV204:GV267" si="306">BC204+CO204+EA204+FM204+GO204</f>
        <v>0</v>
      </c>
      <c r="GW204" s="41">
        <f t="shared" ref="GW204:GW267" si="307">BD204+CP204+EB204+FN204+GP204</f>
        <v>170</v>
      </c>
      <c r="GX204" s="41">
        <f t="shared" ref="GX204:GX267" si="308">GW204-Q204</f>
        <v>0</v>
      </c>
      <c r="GY204" s="180">
        <f t="shared" ref="GY204:GY267" si="309">IF(Q204=0,0,((GW204)/Q204)*100)</f>
        <v>100</v>
      </c>
      <c r="GZ204" s="41">
        <v>187</v>
      </c>
      <c r="HA204" s="32"/>
      <c r="HB204" s="42">
        <f t="shared" si="299"/>
        <v>0</v>
      </c>
      <c r="HC204" s="44"/>
    </row>
    <row r="205" spans="1:211" ht="15" customHeight="1">
      <c r="A205" s="31" t="s">
        <v>419</v>
      </c>
      <c r="B205" s="32" t="s">
        <v>1293</v>
      </c>
      <c r="C205" s="31" t="s">
        <v>373</v>
      </c>
      <c r="D205" s="31" t="s">
        <v>1259</v>
      </c>
      <c r="E205" s="31" t="s">
        <v>43</v>
      </c>
      <c r="F205" s="31" t="s">
        <v>152</v>
      </c>
      <c r="G205" s="33">
        <v>28</v>
      </c>
      <c r="H205" s="33">
        <v>0</v>
      </c>
      <c r="I205" s="33">
        <v>0</v>
      </c>
      <c r="J205" s="34">
        <f>IFERROR(VLOOKUP(A205,#REF!,3,0),0)</f>
        <v>0</v>
      </c>
      <c r="K205" s="34">
        <f>M205-L205</f>
        <v>0</v>
      </c>
      <c r="L205" s="34">
        <v>0</v>
      </c>
      <c r="M205" s="34">
        <v>0</v>
      </c>
      <c r="N205" s="35">
        <f>(G205+H205+I205)-(J205+K205)</f>
        <v>28</v>
      </c>
      <c r="O205" s="35">
        <f>IF(N205&gt;0,N205,0)</f>
        <v>28</v>
      </c>
      <c r="P205" s="36"/>
      <c r="Q205" s="36">
        <f t="shared" ref="Q205:Q272" si="310">IF(P205+K205&lt;0,0,P205+K205)+R205</f>
        <v>28</v>
      </c>
      <c r="R205" s="36">
        <v>28</v>
      </c>
      <c r="S205" s="37">
        <f ca="1">SUMIF(ROP!$D$6:$H$65536,A205,ROP!$J$6:$J$65536)</f>
        <v>0</v>
      </c>
      <c r="T205" s="37">
        <f>SUMIF(HASIL!$B:$B,APS!$B205&amp;RIGHT(APS!T$9,2),HASIL!$I:$I)</f>
        <v>0</v>
      </c>
      <c r="U205" s="37">
        <f>SUMIF(HASIL!$B:$B,APS!$B205&amp;RIGHT(APS!U$9,2),HASIL!$I:$I)</f>
        <v>0</v>
      </c>
      <c r="V205" s="37">
        <f>SUMIF(HASIL!$B:$B,APS!$B205&amp;RIGHT(APS!V$9,2),HASIL!$I:$I)</f>
        <v>0</v>
      </c>
      <c r="W205" s="37">
        <f>SUMIF(HASIL!$B:$B,APS!$B205&amp;RIGHT(APS!W$9,2),HASIL!$I:$I)</f>
        <v>0</v>
      </c>
      <c r="X205" s="38">
        <f>SUM(T205:W205)</f>
        <v>0</v>
      </c>
      <c r="Y205" s="38">
        <f>X205-Q205</f>
        <v>-28</v>
      </c>
      <c r="Z205" s="39">
        <f>+AA205-Q205</f>
        <v>0</v>
      </c>
      <c r="AA205" s="39">
        <f t="shared" si="300"/>
        <v>28</v>
      </c>
      <c r="AB205" s="40">
        <f>+AC205+BG205+CS205+EE205+FQ205</f>
        <v>170</v>
      </c>
      <c r="AC205" s="27">
        <v>0</v>
      </c>
      <c r="AD205" s="27"/>
      <c r="AE205" s="27"/>
      <c r="AF205" s="27"/>
      <c r="AG205" s="27"/>
      <c r="AH205" s="27"/>
      <c r="AI205" s="324">
        <f>SUMIF('Rekapitulasi Juni'!$D$9:$D$192,APS!$B205,'Rekapitulasi Juni'!$E$9:$E$192)</f>
        <v>0</v>
      </c>
      <c r="AJ205" s="324">
        <f>SUMIF('Rekapitulasi Juni'!$D$9:$D$192,APS!$B205,'Rekapitulasi Juni'!$F$9:$F$192)</f>
        <v>0</v>
      </c>
      <c r="AK205" s="324">
        <f>SUMIF('Rekapitulasi Juni'!$D$9:$D$192,APS!$B205,'Rekapitulasi Juni'!$K$9:$K$192)</f>
        <v>0</v>
      </c>
      <c r="AL205" s="325">
        <f t="shared" ref="AL205:AL272" si="311">IF(AH205=0,0,((AJ205+AK205)/AH205)*100)</f>
        <v>0</v>
      </c>
      <c r="AM205" s="325">
        <f t="shared" ref="AM205:AM272" si="312">IF(AI205=0,0,((AJ205+AK205)/AI205)*100)</f>
        <v>0</v>
      </c>
      <c r="AN205" s="27"/>
      <c r="AO205" s="324">
        <f>SUMIF('Rekapitulasi Juni'!$U$9:$U$192,APS!$B205,'Rekapitulasi Juni'!$V$9:$V$192)</f>
        <v>0</v>
      </c>
      <c r="AP205" s="324">
        <f>SUMIF('Rekapitulasi Juni'!$U$9:$U$192,APS!$B205,'Rekapitulasi Juni'!$W$9:$W$192)</f>
        <v>0</v>
      </c>
      <c r="AQ205" s="27"/>
      <c r="AR205" s="325">
        <f t="shared" ref="AR205:AR272" si="313">IF(AN205=0,0,((AP205+AQ205)/AN205)*100)</f>
        <v>0</v>
      </c>
      <c r="AS205" s="325">
        <f t="shared" ref="AS205:AS272" si="314">IF(AO205=0,0,((AP205+AQ205)/AO205)*100)</f>
        <v>0</v>
      </c>
      <c r="AT205" s="27"/>
      <c r="AU205" s="324">
        <f>SUMIF('Rekapitulasi Juni'!$AL$9:$AL$192,APS!$B205,'Rekapitulasi Juni'!$AM$9:$AM$192)</f>
        <v>0</v>
      </c>
      <c r="AV205" s="324">
        <f>SUMIF('Rekapitulasi Juni'!$AL$9:$AL$192,APS!$B205,'Rekapitulasi Juni'!$AN$9:$AN$192)</f>
        <v>0</v>
      </c>
      <c r="AW205" s="27"/>
      <c r="AX205" s="325">
        <f t="shared" ref="AX205:AX272" si="315">IF(AT205=0,0,((AV205+AW205)/AT205)*100)</f>
        <v>0</v>
      </c>
      <c r="AY205" s="325">
        <f t="shared" ref="AY205:AY272" si="316">IF(AU205=0,0,((AV205+AW205)/AU205)*100)</f>
        <v>0</v>
      </c>
      <c r="AZ205" s="41">
        <f t="shared" ref="AZ205:AZ272" si="317">AH205+AN205+AT205</f>
        <v>0</v>
      </c>
      <c r="BA205" s="41">
        <f t="shared" ref="BA205:BA272" si="318">AI205+AO205+AU205</f>
        <v>0</v>
      </c>
      <c r="BB205" s="41">
        <f t="shared" ref="BB205:BB272" si="319">AJ205+AP205+AV205</f>
        <v>0</v>
      </c>
      <c r="BC205" s="41">
        <f t="shared" ref="BC205:BC272" si="320">AK205+AQ205+AW205</f>
        <v>0</v>
      </c>
      <c r="BD205" s="41">
        <f t="shared" ref="BD205:BD272" si="321">BB205+BC205</f>
        <v>0</v>
      </c>
      <c r="BE205" s="41">
        <f t="shared" ref="BE205:BE272" si="322">BD205-AZ205</f>
        <v>0</v>
      </c>
      <c r="BF205" s="180">
        <f t="shared" ref="BF205:BF272" si="323">IF(AZ205=0,0,((BD205)/AZ205)*100)</f>
        <v>0</v>
      </c>
      <c r="BG205" s="27">
        <v>0</v>
      </c>
      <c r="BH205" s="27"/>
      <c r="BI205" s="324">
        <f>SUMIF('Rekapitulasi Juni'!$D$214:$D$393,APS!$B205,'Rekapitulasi Juni'!$E$214:$E$393)</f>
        <v>0</v>
      </c>
      <c r="BJ205" s="324">
        <f>SUMIF('Rekapitulasi Juni'!$D$214:$D$393,APS!$B205,'Rekapitulasi Juni'!$F$214:$F$393)</f>
        <v>0</v>
      </c>
      <c r="BK205" s="27"/>
      <c r="BL205" s="325">
        <f t="shared" ref="BL205:BL272" si="324">IF(BH205=0,0,((BJ205+BK205)/BH205)*100)</f>
        <v>0</v>
      </c>
      <c r="BM205" s="325">
        <f t="shared" ref="BM205:BM272" si="325">IF(BI205=0,0,((BJ205+BK205)/BI205)*100)</f>
        <v>0</v>
      </c>
      <c r="BN205" s="27"/>
      <c r="BO205" s="324">
        <f>SUMIF('Rekapitulasi Juni'!$U$214:$U$393,APS!$B205,'Rekapitulasi Juni'!$V$214:$V$393)</f>
        <v>0</v>
      </c>
      <c r="BP205" s="324">
        <f>SUMIF('Rekapitulasi Juni'!$U$214:$U$393,APS!$B205,'Rekapitulasi Juni'!$W$214:$W$393)</f>
        <v>0</v>
      </c>
      <c r="BQ205" s="27"/>
      <c r="BR205" s="325">
        <f t="shared" ref="BR205:BR272" si="326">IF(BN205=0,0,((BP205+BQ205)/BN205)*100)</f>
        <v>0</v>
      </c>
      <c r="BS205" s="325">
        <f t="shared" ref="BS205:BS272" si="327">IF(BO205=0,0,((BP205+BQ205)/BO205)*100)</f>
        <v>0</v>
      </c>
      <c r="BT205" s="27"/>
      <c r="BU205" s="324">
        <f>SUMIF('Rekapitulasi Juni'!$AL$214:$AL$393,APS!$B205,'Rekapitulasi Juni'!$AM$214:$AM$393)</f>
        <v>0</v>
      </c>
      <c r="BV205" s="324">
        <f>SUMIF('Rekapitulasi Juni'!$AL$214:$AL$393,APS!$B205,'Rekapitulasi Juni'!$AN$214:$AN$393)</f>
        <v>0</v>
      </c>
      <c r="BW205" s="27"/>
      <c r="BX205" s="325">
        <f t="shared" ref="BX205:BX272" si="328">IF(BT205=0,0,((BV205+BW205)/BT205)*100)</f>
        <v>0</v>
      </c>
      <c r="BY205" s="325">
        <f t="shared" ref="BY205:BY272" si="329">IF(BU205=0,0,((BV205+BW205)/BU205)*100)</f>
        <v>0</v>
      </c>
      <c r="BZ205" s="27">
        <v>28</v>
      </c>
      <c r="CA205" s="324">
        <f>SUMIF('Rekapitulasi Juni'!$BA$214:$BA$393,APS!$B205,'Rekapitulasi Juni'!$BB$214:$BB$393)</f>
        <v>0</v>
      </c>
      <c r="CB205" s="324">
        <f>SUMIF('Rekapitulasi Juni'!$BA$214:$BA$393,APS!$B205,'Rekapitulasi Juni'!$BC$214:$BC$393)</f>
        <v>0</v>
      </c>
      <c r="CC205" s="27"/>
      <c r="CD205" s="325">
        <f t="shared" ref="CD205:CD272" si="330">IF(BZ205=0,0,((CB205+CC205)/BZ205)*100)</f>
        <v>0</v>
      </c>
      <c r="CE205" s="325">
        <f t="shared" ref="CE205:CE272" si="331">IF(CA205=0,0,((CB205+CC205)/CA205)*100)</f>
        <v>0</v>
      </c>
      <c r="CF205" s="27"/>
      <c r="CG205" s="324">
        <f>SUMIF('Rekapitulasi Juni'!$BP$214:$BP$393,APS!$B205,'Rekapitulasi Juni'!$BQ$214:$BQ$393)</f>
        <v>0</v>
      </c>
      <c r="CH205" s="324">
        <f>SUMIF('Rekapitulasi Juni'!$BP$214:$BP$393,APS!$B205,'Rekapitulasi Juni'!$BR$214:$BR$393)</f>
        <v>0</v>
      </c>
      <c r="CI205" s="27"/>
      <c r="CJ205" s="325">
        <f t="shared" ref="CJ205:CJ272" si="332">IF(CF205=0,0,((CH205+CI205)/CF205)*100)</f>
        <v>0</v>
      </c>
      <c r="CK205" s="325">
        <f t="shared" ref="CK205:CK272" si="333">IF(CG205=0,0,((CH205+CI205)/CG205)*100)</f>
        <v>0</v>
      </c>
      <c r="CL205" s="41">
        <f t="shared" ref="CL205:CL272" si="334">BH205+BN205+BT205+BZ205+CF205</f>
        <v>28</v>
      </c>
      <c r="CM205" s="41">
        <f t="shared" ref="CM205:CM272" si="335">BI205+BO205+BU205+CA205+CG205</f>
        <v>0</v>
      </c>
      <c r="CN205" s="41">
        <f t="shared" ref="CN205:CN272" si="336">BJ205+BP205+BV205+CB205+CH205</f>
        <v>0</v>
      </c>
      <c r="CO205" s="41">
        <f t="shared" ref="CO205:CO272" si="337">BK205+BQ205+BW205+CC205+CI205</f>
        <v>0</v>
      </c>
      <c r="CP205" s="41">
        <f t="shared" ref="CP205:CP272" si="338">CN205+CO205</f>
        <v>0</v>
      </c>
      <c r="CQ205" s="41">
        <f t="shared" ref="CQ205:CQ272" si="339">CP205-CL205</f>
        <v>-28</v>
      </c>
      <c r="CR205" s="180">
        <f t="shared" ref="CR205:CR272" si="340">IF(CL205=0,0,((CP205)/CL205)*100)</f>
        <v>0</v>
      </c>
      <c r="CS205" s="27">
        <v>170</v>
      </c>
      <c r="CT205" s="27"/>
      <c r="CU205" s="324">
        <f>SUMIF('Rekapitulasi Juni'!$D$410:$D$588,APS!$B205,'Rekapitulasi Juni'!$E$410:$E$588)</f>
        <v>0</v>
      </c>
      <c r="CV205" s="324">
        <f>SUMIF('Rekapitulasi Juni'!$D$410:$D$588,APS!$B205,'Rekapitulasi Juni'!$F$410:$F$588)</f>
        <v>0</v>
      </c>
      <c r="CW205" s="27"/>
      <c r="CX205" s="325">
        <f t="shared" ref="CX205:CX272" si="341">IF(CT205=0,0,((CV205+CW205)/CT205)*100)</f>
        <v>0</v>
      </c>
      <c r="CY205" s="325">
        <f t="shared" ref="CY205:CY272" si="342">IF(CU205=0,0,((CV205+CW205)/CU205)*100)</f>
        <v>0</v>
      </c>
      <c r="CZ205" s="27"/>
      <c r="DA205" s="324">
        <f>SUMIF('Rekapitulasi Juni'!$U$410:$U$588,APS!$B205,'Rekapitulasi Juni'!$V$410:$V$588)</f>
        <v>0</v>
      </c>
      <c r="DB205" s="324">
        <f>SUMIF('Rekapitulasi Juni'!$U$410:$U$588,APS!$B205,'Rekapitulasi Juni'!$W$410:$W$588)</f>
        <v>0</v>
      </c>
      <c r="DC205" s="27"/>
      <c r="DD205" s="325">
        <f t="shared" ref="DD205:DD272" si="343">IF(CZ205=0,0,((DB205+DC205)/CZ205)*100)</f>
        <v>0</v>
      </c>
      <c r="DE205" s="325">
        <f t="shared" ref="DE205:DE272" si="344">IF(DA205=0,0,((DB205+DC205)/DA205)*100)</f>
        <v>0</v>
      </c>
      <c r="DF205" s="27"/>
      <c r="DG205" s="324">
        <f>SUMIF('Rekapitulasi Juni'!$AL$410:$AL$588,APS!$B205,'Rekapitulasi Juni'!$AM$410:$AM$588)</f>
        <v>0</v>
      </c>
      <c r="DH205" s="324">
        <f>SUMIF('Rekapitulasi Juni'!$AL$410:$AL$588,APS!$B205,'Rekapitulasi Juni'!$AN$410:$AN$588)</f>
        <v>0</v>
      </c>
      <c r="DI205" s="27"/>
      <c r="DJ205" s="325">
        <f t="shared" ref="DJ205:DJ272" si="345">IF(DF205=0,0,((DH205+DI205)/DF205)*100)</f>
        <v>0</v>
      </c>
      <c r="DK205" s="325">
        <f t="shared" ref="DK205:DK272" si="346">IF(DG205=0,0,((DH205+DI205)/DG205)*100)</f>
        <v>0</v>
      </c>
      <c r="DL205" s="27"/>
      <c r="DM205" s="324">
        <f>SUMIF('Rekapitulasi Juni'!$BA$410:$BA$588,APS!$B205,'Rekapitulasi Juni'!$BB$410:$BB$588)</f>
        <v>0</v>
      </c>
      <c r="DN205" s="324">
        <f>SUMIF('Rekapitulasi Juni'!$BA$410:$BA$588,APS!$B205,'Rekapitulasi Juni'!$BC$410:$BC$588)</f>
        <v>0</v>
      </c>
      <c r="DO205" s="324">
        <f>SUMIF('Rekapitulasi Juni'!$BA$410:$BA$588,APS!$B205,'Rekapitulasi Juni'!$BF$410:$BF$588)</f>
        <v>0</v>
      </c>
      <c r="DP205" s="325">
        <f t="shared" ref="DP205:DP272" si="347">IF(DL205=0,0,((DN205+DO205)/DL205)*100)</f>
        <v>0</v>
      </c>
      <c r="DQ205" s="325">
        <f t="shared" ref="DQ205:DQ272" si="348">IF(DM205=0,0,((DN205+DO205)/DM205)*100)</f>
        <v>0</v>
      </c>
      <c r="DR205" s="27"/>
      <c r="DS205" s="324">
        <f>SUMIF('Rekapitulasi Juni'!$BP$410:$BP$588,APS!$B205,'Rekapitulasi Juni'!$BQ$410:$BQ$588)</f>
        <v>0</v>
      </c>
      <c r="DT205" s="324">
        <f>SUMIF('Rekapitulasi Juni'!$BP$410:$BP$588,APS!$B205,'Rekapitulasi Juni'!$BR$410:$BR$588)</f>
        <v>0</v>
      </c>
      <c r="DU205" s="27"/>
      <c r="DV205" s="325">
        <f t="shared" ref="DV205:DV272" si="349">IF(DR205=0,0,((DT205+DU205)/DR205)*100)</f>
        <v>0</v>
      </c>
      <c r="DW205" s="325">
        <f t="shared" ref="DW205:DW272" si="350">IF(DS205=0,0,((DT205+DU205)/DS205)*100)</f>
        <v>0</v>
      </c>
      <c r="DX205" s="41">
        <f t="shared" ref="DX205:DX272" si="351">CT205+CZ205+DF205+DL205+DR205</f>
        <v>0</v>
      </c>
      <c r="DY205" s="41">
        <f t="shared" ref="DY205:DY272" si="352">CU205+DA205+DG205+DM205+DS205</f>
        <v>0</v>
      </c>
      <c r="DZ205" s="41">
        <f t="shared" ref="DZ205:DZ272" si="353">CV205+DB205+DH205+DN205+DT205</f>
        <v>0</v>
      </c>
      <c r="EA205" s="41">
        <f t="shared" ref="EA205:EA272" si="354">CW205+DC205+DI205+DO205+DU205</f>
        <v>0</v>
      </c>
      <c r="EB205" s="41">
        <f t="shared" ref="EB205:EB272" si="355">DZ205+EA205</f>
        <v>0</v>
      </c>
      <c r="EC205" s="41">
        <f t="shared" ref="EC205:EC272" si="356">EB205-DX205</f>
        <v>0</v>
      </c>
      <c r="ED205" s="180">
        <f t="shared" ref="ED205:ED272" si="357">IF(DX205=0,0,((EB205)/DX205)*100)</f>
        <v>0</v>
      </c>
      <c r="EE205" s="27">
        <v>0</v>
      </c>
      <c r="EF205" s="27"/>
      <c r="EG205" s="324">
        <f>SUMIF('Rekapitulasi Juni'!$D$608:$D$786,APS!$B205,'Rekapitulasi Juni'!$E$608:$E$786)</f>
        <v>28</v>
      </c>
      <c r="EH205" s="324">
        <f>SUMIF('Rekapitulasi Juni'!$D$608:$D$786,APS!$B205,'Rekapitulasi Juni'!$F$608:$F$786)</f>
        <v>28</v>
      </c>
      <c r="EI205" s="27"/>
      <c r="EJ205" s="325">
        <f t="shared" ref="EJ205:EJ272" si="358">IF(EF205=0,0,((EH205+EI205)/EF205)*100)</f>
        <v>0</v>
      </c>
      <c r="EK205" s="325">
        <f t="shared" ref="EK205:EK272" si="359">IF(EG205=0,0,((EH205+EI205)/EG205)*100)</f>
        <v>100</v>
      </c>
      <c r="EL205" s="27"/>
      <c r="EM205" s="324">
        <f>SUMIF('Rekapitulasi Juni'!$U$608:$U$786,APS!$B205,'Rekapitulasi Juni'!$V$608:$V$786)</f>
        <v>0</v>
      </c>
      <c r="EN205" s="324">
        <f>SUMIF('Rekapitulasi Juni'!$U$608:$U$786,APS!$B205,'Rekapitulasi Juni'!$W$608:$W$786)</f>
        <v>24</v>
      </c>
      <c r="EO205" s="27"/>
      <c r="EP205" s="325">
        <f t="shared" ref="EP205:EP272" si="360">IF(EL205=0,0,((EN205+EO205)/EL205)*100)</f>
        <v>0</v>
      </c>
      <c r="EQ205" s="325">
        <f t="shared" ref="EQ205:EQ272" si="361">IF(EM205=0,0,((EN205+EO205)/EM205)*100)</f>
        <v>0</v>
      </c>
      <c r="ER205" s="27"/>
      <c r="ES205" s="324">
        <f>SUMIF('Rekapitulasi Juni'!$AL$608:$AL$786,APS!$B205,'Rekapitulasi Juni'!$AM$608:$AM$786)</f>
        <v>0</v>
      </c>
      <c r="ET205" s="324">
        <f>SUMIF('Rekapitulasi Juni'!$AL$608:$AL$786,APS!$B205,'Rekapitulasi Juni'!$AN$608:$AN$786)</f>
        <v>0</v>
      </c>
      <c r="EU205" s="27"/>
      <c r="EV205" s="325">
        <f t="shared" ref="EV205:EV270" si="362">IF(ER205=0,0,((ET205+EU205)/ER205)*100)</f>
        <v>0</v>
      </c>
      <c r="EW205" s="325">
        <f t="shared" ref="EW205:EW270" si="363">IF(ES205=0,0,((ET205+EU205)/ES205)*100)</f>
        <v>0</v>
      </c>
      <c r="EX205" s="27"/>
      <c r="EY205" s="324">
        <f>SUMIF('Rekapitulasi Juni'!$BA$608:$BA$786,APS!$B205,'Rekapitulasi Juni'!$BB$608:$BB$786)</f>
        <v>0</v>
      </c>
      <c r="EZ205" s="324">
        <f>SUMIF('Rekapitulasi Juni'!$BA$608:$BA$786,APS!$B205,'Rekapitulasi Juni'!$BC$608:$BC$786)</f>
        <v>0</v>
      </c>
      <c r="FA205" s="324">
        <f>SUMIF('Rekapitulasi Juni'!$BA$608:$BA$786,APS!$B205,'Rekapitulasi Juni'!$BF$608:$BF$786)</f>
        <v>0</v>
      </c>
      <c r="FB205" s="325">
        <f t="shared" ref="FB205:FB270" si="364">IF(EX205=0,0,((EZ205+FA205)/EX205)*100)</f>
        <v>0</v>
      </c>
      <c r="FC205" s="325">
        <f t="shared" ref="FC205:FC270" si="365">IF(EY205=0,0,((EZ205+FA205)/EY205)*100)</f>
        <v>0</v>
      </c>
      <c r="FD205" s="27"/>
      <c r="FE205" s="27"/>
      <c r="FF205" s="27"/>
      <c r="FG205" s="27"/>
      <c r="FH205" s="27"/>
      <c r="FI205" s="27"/>
      <c r="FJ205" s="41">
        <f t="shared" ref="FJ205:FJ272" si="366">EF205+EL205+ER205+EX205+FD205</f>
        <v>0</v>
      </c>
      <c r="FK205" s="41">
        <f t="shared" ref="FK205:FK272" si="367">EG205+EM205+ES205+EY205+FE205</f>
        <v>28</v>
      </c>
      <c r="FL205" s="41">
        <f t="shared" ref="FL205:FL272" si="368">EH205+EN205+ET205+EZ205+FF205</f>
        <v>52</v>
      </c>
      <c r="FM205" s="41">
        <f t="shared" ref="FM205:FM272" si="369">EI205+EO205+EU205+FA205+FG205</f>
        <v>0</v>
      </c>
      <c r="FN205" s="41">
        <f t="shared" ref="FN205:FN272" si="370">FL205+FM205</f>
        <v>52</v>
      </c>
      <c r="FO205" s="41">
        <f t="shared" ref="FO205:FO272" si="371">FN205-FJ205</f>
        <v>52</v>
      </c>
      <c r="FP205" s="180">
        <f t="shared" ref="FP205:FP272" si="372">IF(FJ205=0,0,((FN205)/FJ205)*100)</f>
        <v>0</v>
      </c>
      <c r="FQ205" s="27"/>
      <c r="FR205" s="27"/>
      <c r="FS205" s="324">
        <f>SUMIF('Rekapitulasi Juni'!$D$804:$D$984,APS!$B205,'Rekapitulasi Juni'!$E$804:$E$984)</f>
        <v>0</v>
      </c>
      <c r="FT205" s="324">
        <f>SUMIF('Rekapitulasi Juni'!$D$804:$D$984,APS!$B205,'Rekapitulasi Juni'!$F$804:$F$984)</f>
        <v>0</v>
      </c>
      <c r="FU205" s="27"/>
      <c r="FV205" s="325">
        <f t="shared" ref="FV205:FV270" si="373">IF(FR205=0,0,((FT205+FU205)/FR205)*100)</f>
        <v>0</v>
      </c>
      <c r="FW205" s="325">
        <f t="shared" ref="FW205:FW270" si="374">IF(FS205=0,0,((FT205+FU205)/FS205)*100)</f>
        <v>0</v>
      </c>
      <c r="FX205" s="27"/>
      <c r="FY205" s="324">
        <f>SUMIF('Rekapitulasi Juni'!$U$804:$U$984,APS!$B205,'Rekapitulasi Juni'!$V$804:$V$984)</f>
        <v>0</v>
      </c>
      <c r="FZ205" s="324">
        <f>SUMIF('Rekapitulasi Juni'!$U$804:$U$984,APS!$B205,'Rekapitulasi Juni'!$W$804:$W$984)</f>
        <v>0</v>
      </c>
      <c r="GA205" s="27"/>
      <c r="GB205" s="325">
        <f t="shared" ref="GB205:GB269" si="375">IF(FX205=0,0,((FZ205+GA205)/FX205)*100)</f>
        <v>0</v>
      </c>
      <c r="GC205" s="325">
        <f t="shared" ref="GC205:GC269" si="376">IF(FY205=0,0,((FZ205+GA205)/FY205)*100)</f>
        <v>0</v>
      </c>
      <c r="GD205" s="27"/>
      <c r="GE205" s="324">
        <f>SUMIF('Rekapitulasi Juni'!$AL$804:$AL$984,APS!$B205,'Rekapitulasi Juni'!$AM$804:$AM$984)</f>
        <v>0</v>
      </c>
      <c r="GF205" s="324">
        <f>SUMIF('Rekapitulasi Juni'!$AL$804:$AL$984,APS!$B205,'Rekapitulasi Juni'!$AN$804:$AN$984)</f>
        <v>0</v>
      </c>
      <c r="GG205" s="27"/>
      <c r="GH205" s="325">
        <f t="shared" si="301"/>
        <v>0</v>
      </c>
      <c r="GI205" s="325">
        <f t="shared" si="302"/>
        <v>0</v>
      </c>
      <c r="GJ205" s="27"/>
      <c r="GK205" s="27"/>
      <c r="GL205" s="41">
        <f t="shared" ref="GL205:GL272" si="377">FR205+FX205+GD205</f>
        <v>0</v>
      </c>
      <c r="GM205" s="41">
        <f t="shared" ref="GM205:GM272" si="378">FS205+FY205+GE205</f>
        <v>0</v>
      </c>
      <c r="GN205" s="41">
        <f t="shared" ref="GN205:GN272" si="379">FT205+FZ205+GF205</f>
        <v>0</v>
      </c>
      <c r="GO205" s="41">
        <f t="shared" ref="GO205:GO268" si="380">FU205+GA205+GG205</f>
        <v>0</v>
      </c>
      <c r="GP205" s="41">
        <f t="shared" ref="GP205:GP272" si="381">GN205+GO205</f>
        <v>0</v>
      </c>
      <c r="GQ205" s="41">
        <f t="shared" ref="GQ205:GQ272" si="382">GP205-GL205</f>
        <v>0</v>
      </c>
      <c r="GR205" s="180">
        <f t="shared" ref="GR205:GR272" si="383">IF(GL205=0,0,((GP205)/GL205)*100)</f>
        <v>0</v>
      </c>
      <c r="GS205" s="41">
        <f t="shared" si="303"/>
        <v>28</v>
      </c>
      <c r="GT205" s="41">
        <f t="shared" si="304"/>
        <v>28</v>
      </c>
      <c r="GU205" s="41">
        <f t="shared" si="305"/>
        <v>52</v>
      </c>
      <c r="GV205" s="41">
        <f t="shared" si="306"/>
        <v>0</v>
      </c>
      <c r="GW205" s="41">
        <f t="shared" si="307"/>
        <v>52</v>
      </c>
      <c r="GX205" s="41">
        <f t="shared" si="308"/>
        <v>24</v>
      </c>
      <c r="GY205" s="180">
        <f t="shared" si="309"/>
        <v>185.71428571428572</v>
      </c>
      <c r="GZ205" s="41">
        <v>187</v>
      </c>
      <c r="HA205" s="32"/>
      <c r="HB205" s="42">
        <f t="shared" ref="HB205:HB220" si="384">J205+M205+P205-G205</f>
        <v>-28</v>
      </c>
      <c r="HC205" s="44"/>
    </row>
    <row r="206" spans="1:211" ht="15" customHeight="1">
      <c r="A206" s="31" t="s">
        <v>421</v>
      </c>
      <c r="B206" s="32" t="s">
        <v>422</v>
      </c>
      <c r="C206" s="31" t="s">
        <v>373</v>
      </c>
      <c r="D206" s="31" t="s">
        <v>1259</v>
      </c>
      <c r="E206" s="31" t="s">
        <v>43</v>
      </c>
      <c r="F206" s="31" t="s">
        <v>152</v>
      </c>
      <c r="G206" s="33">
        <v>75</v>
      </c>
      <c r="H206" s="33">
        <v>0</v>
      </c>
      <c r="I206" s="33">
        <v>0</v>
      </c>
      <c r="J206" s="34">
        <f>IFERROR(VLOOKUP(A206,#REF!,3,0),0)</f>
        <v>0</v>
      </c>
      <c r="K206" s="34">
        <f t="shared" si="118"/>
        <v>0</v>
      </c>
      <c r="L206" s="34">
        <v>0</v>
      </c>
      <c r="M206" s="34">
        <v>0</v>
      </c>
      <c r="N206" s="35">
        <f t="shared" si="119"/>
        <v>75</v>
      </c>
      <c r="O206" s="35">
        <f t="shared" si="120"/>
        <v>75</v>
      </c>
      <c r="P206" s="36">
        <v>75</v>
      </c>
      <c r="Q206" s="36">
        <f t="shared" si="310"/>
        <v>75</v>
      </c>
      <c r="R206" s="36"/>
      <c r="S206" s="37">
        <f ca="1">SUMIF(ROP!$D$6:$H$65536,A206,ROP!$J$6:$J$65536)</f>
        <v>0</v>
      </c>
      <c r="T206" s="37">
        <f>SUMIF(HASIL!$B:$B,APS!$B206&amp;RIGHT(APS!T$9,2),HASIL!$I:$I)</f>
        <v>0</v>
      </c>
      <c r="U206" s="37">
        <f>SUMIF(HASIL!$B:$B,APS!$B206&amp;RIGHT(APS!U$9,2),HASIL!$I:$I)</f>
        <v>0</v>
      </c>
      <c r="V206" s="37">
        <f>SUMIF(HASIL!$B:$B,APS!$B206&amp;RIGHT(APS!V$9,2),HASIL!$I:$I)</f>
        <v>0</v>
      </c>
      <c r="W206" s="37">
        <f>SUMIF(HASIL!$B:$B,APS!$B206&amp;RIGHT(APS!W$9,2),HASIL!$I:$I)</f>
        <v>0</v>
      </c>
      <c r="X206" s="38">
        <f t="shared" si="121"/>
        <v>0</v>
      </c>
      <c r="Y206" s="38">
        <f t="shared" si="122"/>
        <v>-75</v>
      </c>
      <c r="Z206" s="39">
        <f t="shared" si="297"/>
        <v>0</v>
      </c>
      <c r="AA206" s="39">
        <f t="shared" si="300"/>
        <v>75</v>
      </c>
      <c r="AB206" s="40">
        <f t="shared" si="298"/>
        <v>75</v>
      </c>
      <c r="AC206" s="27">
        <v>0</v>
      </c>
      <c r="AD206" s="27"/>
      <c r="AE206" s="27"/>
      <c r="AF206" s="27"/>
      <c r="AG206" s="27"/>
      <c r="AH206" s="27"/>
      <c r="AI206" s="324">
        <f>SUMIF('Rekapitulasi Juni'!$D$9:$D$192,APS!$B206,'Rekapitulasi Juni'!$E$9:$E$192)</f>
        <v>0</v>
      </c>
      <c r="AJ206" s="324">
        <f>SUMIF('Rekapitulasi Juni'!$D$9:$D$192,APS!$B206,'Rekapitulasi Juni'!$F$9:$F$192)</f>
        <v>0</v>
      </c>
      <c r="AK206" s="324">
        <f>SUMIF('Rekapitulasi Juni'!$D$9:$D$192,APS!$B206,'Rekapitulasi Juni'!$K$9:$K$192)</f>
        <v>0</v>
      </c>
      <c r="AL206" s="325">
        <f t="shared" si="311"/>
        <v>0</v>
      </c>
      <c r="AM206" s="325">
        <f t="shared" si="312"/>
        <v>0</v>
      </c>
      <c r="AN206" s="27"/>
      <c r="AO206" s="324">
        <f>SUMIF('Rekapitulasi Juni'!$U$9:$U$192,APS!$B206,'Rekapitulasi Juni'!$V$9:$V$192)</f>
        <v>0</v>
      </c>
      <c r="AP206" s="324">
        <f>SUMIF('Rekapitulasi Juni'!$U$9:$U$192,APS!$B206,'Rekapitulasi Juni'!$W$9:$W$192)</f>
        <v>0</v>
      </c>
      <c r="AQ206" s="27"/>
      <c r="AR206" s="325">
        <f t="shared" si="313"/>
        <v>0</v>
      </c>
      <c r="AS206" s="325">
        <f t="shared" si="314"/>
        <v>0</v>
      </c>
      <c r="AT206" s="27"/>
      <c r="AU206" s="324">
        <f>SUMIF('Rekapitulasi Juni'!$AL$9:$AL$192,APS!$B206,'Rekapitulasi Juni'!$AM$9:$AM$192)</f>
        <v>0</v>
      </c>
      <c r="AV206" s="324">
        <f>SUMIF('Rekapitulasi Juni'!$AL$9:$AL$192,APS!$B206,'Rekapitulasi Juni'!$AN$9:$AN$192)</f>
        <v>0</v>
      </c>
      <c r="AW206" s="27"/>
      <c r="AX206" s="325">
        <f t="shared" si="315"/>
        <v>0</v>
      </c>
      <c r="AY206" s="325">
        <f t="shared" si="316"/>
        <v>0</v>
      </c>
      <c r="AZ206" s="41">
        <f t="shared" si="317"/>
        <v>0</v>
      </c>
      <c r="BA206" s="41">
        <f t="shared" si="318"/>
        <v>0</v>
      </c>
      <c r="BB206" s="41">
        <f t="shared" si="319"/>
        <v>0</v>
      </c>
      <c r="BC206" s="41">
        <f t="shared" si="320"/>
        <v>0</v>
      </c>
      <c r="BD206" s="41">
        <f t="shared" si="321"/>
        <v>0</v>
      </c>
      <c r="BE206" s="41">
        <f t="shared" si="322"/>
        <v>0</v>
      </c>
      <c r="BF206" s="180">
        <f t="shared" si="323"/>
        <v>0</v>
      </c>
      <c r="BG206" s="27">
        <v>0</v>
      </c>
      <c r="BH206" s="27"/>
      <c r="BI206" s="324">
        <f>SUMIF('Rekapitulasi Juni'!$D$214:$D$393,APS!$B206,'Rekapitulasi Juni'!$E$214:$E$393)</f>
        <v>0</v>
      </c>
      <c r="BJ206" s="324">
        <f>SUMIF('Rekapitulasi Juni'!$D$214:$D$393,APS!$B206,'Rekapitulasi Juni'!$F$214:$F$393)</f>
        <v>0</v>
      </c>
      <c r="BK206" s="27"/>
      <c r="BL206" s="325">
        <f t="shared" si="324"/>
        <v>0</v>
      </c>
      <c r="BM206" s="325">
        <f t="shared" si="325"/>
        <v>0</v>
      </c>
      <c r="BN206" s="27"/>
      <c r="BO206" s="324">
        <f>SUMIF('Rekapitulasi Juni'!$U$214:$U$393,APS!$B206,'Rekapitulasi Juni'!$V$214:$V$393)</f>
        <v>0</v>
      </c>
      <c r="BP206" s="324">
        <f>SUMIF('Rekapitulasi Juni'!$U$214:$U$393,APS!$B206,'Rekapitulasi Juni'!$W$214:$W$393)</f>
        <v>0</v>
      </c>
      <c r="BQ206" s="27"/>
      <c r="BR206" s="325">
        <f t="shared" si="326"/>
        <v>0</v>
      </c>
      <c r="BS206" s="325">
        <f t="shared" si="327"/>
        <v>0</v>
      </c>
      <c r="BT206" s="27">
        <v>75</v>
      </c>
      <c r="BU206" s="324">
        <f>SUMIF('Rekapitulasi Juni'!$AL$214:$AL$393,APS!$B206,'Rekapitulasi Juni'!$AM$214:$AM$393)</f>
        <v>0</v>
      </c>
      <c r="BV206" s="324">
        <f>SUMIF('Rekapitulasi Juni'!$AL$214:$AL$393,APS!$B206,'Rekapitulasi Juni'!$AN$214:$AN$393)</f>
        <v>0</v>
      </c>
      <c r="BW206" s="27"/>
      <c r="BX206" s="325">
        <f t="shared" si="328"/>
        <v>0</v>
      </c>
      <c r="BY206" s="325">
        <f t="shared" si="329"/>
        <v>0</v>
      </c>
      <c r="BZ206" s="27"/>
      <c r="CA206" s="324">
        <f>SUMIF('Rekapitulasi Juni'!$BA$214:$BA$393,APS!$B206,'Rekapitulasi Juni'!$BB$214:$BB$393)</f>
        <v>0</v>
      </c>
      <c r="CB206" s="324">
        <f>SUMIF('Rekapitulasi Juni'!$BA$214:$BA$393,APS!$B206,'Rekapitulasi Juni'!$BC$214:$BC$393)</f>
        <v>0</v>
      </c>
      <c r="CC206" s="27"/>
      <c r="CD206" s="325">
        <f t="shared" si="330"/>
        <v>0</v>
      </c>
      <c r="CE206" s="325">
        <f t="shared" si="331"/>
        <v>0</v>
      </c>
      <c r="CF206" s="27"/>
      <c r="CG206" s="324">
        <f>SUMIF('Rekapitulasi Juni'!$BP$214:$BP$393,APS!$B206,'Rekapitulasi Juni'!$BQ$214:$BQ$393)</f>
        <v>0</v>
      </c>
      <c r="CH206" s="324">
        <f>SUMIF('Rekapitulasi Juni'!$BP$214:$BP$393,APS!$B206,'Rekapitulasi Juni'!$BR$214:$BR$393)</f>
        <v>0</v>
      </c>
      <c r="CI206" s="27"/>
      <c r="CJ206" s="325">
        <f t="shared" si="332"/>
        <v>0</v>
      </c>
      <c r="CK206" s="325">
        <f t="shared" si="333"/>
        <v>0</v>
      </c>
      <c r="CL206" s="41">
        <f t="shared" si="334"/>
        <v>75</v>
      </c>
      <c r="CM206" s="41">
        <f t="shared" si="335"/>
        <v>0</v>
      </c>
      <c r="CN206" s="41">
        <f t="shared" si="336"/>
        <v>0</v>
      </c>
      <c r="CO206" s="41">
        <f t="shared" si="337"/>
        <v>0</v>
      </c>
      <c r="CP206" s="41">
        <f t="shared" si="338"/>
        <v>0</v>
      </c>
      <c r="CQ206" s="41">
        <f t="shared" si="339"/>
        <v>-75</v>
      </c>
      <c r="CR206" s="180">
        <f t="shared" si="340"/>
        <v>0</v>
      </c>
      <c r="CS206" s="27">
        <v>75</v>
      </c>
      <c r="CT206" s="27"/>
      <c r="CU206" s="324">
        <f>SUMIF('Rekapitulasi Juni'!$D$410:$D$588,APS!$B206,'Rekapitulasi Juni'!$E$410:$E$588)</f>
        <v>0</v>
      </c>
      <c r="CV206" s="324">
        <f>SUMIF('Rekapitulasi Juni'!$D$410:$D$588,APS!$B206,'Rekapitulasi Juni'!$F$410:$F$588)</f>
        <v>0</v>
      </c>
      <c r="CW206" s="27"/>
      <c r="CX206" s="325">
        <f t="shared" si="341"/>
        <v>0</v>
      </c>
      <c r="CY206" s="325">
        <f t="shared" si="342"/>
        <v>0</v>
      </c>
      <c r="CZ206" s="27"/>
      <c r="DA206" s="324">
        <f>SUMIF('Rekapitulasi Juni'!$U$410:$U$588,APS!$B206,'Rekapitulasi Juni'!$V$410:$V$588)</f>
        <v>75</v>
      </c>
      <c r="DB206" s="324">
        <f>SUMIF('Rekapitulasi Juni'!$U$410:$U$588,APS!$B206,'Rekapitulasi Juni'!$W$410:$W$588)</f>
        <v>40</v>
      </c>
      <c r="DC206" s="27"/>
      <c r="DD206" s="325">
        <f t="shared" si="343"/>
        <v>0</v>
      </c>
      <c r="DE206" s="325">
        <f t="shared" si="344"/>
        <v>53.333333333333336</v>
      </c>
      <c r="DF206" s="27"/>
      <c r="DG206" s="324">
        <f>SUMIF('Rekapitulasi Juni'!$AL$410:$AL$588,APS!$B206,'Rekapitulasi Juni'!$AM$410:$AM$588)</f>
        <v>0</v>
      </c>
      <c r="DH206" s="324">
        <f>SUMIF('Rekapitulasi Juni'!$AL$410:$AL$588,APS!$B206,'Rekapitulasi Juni'!$AN$410:$AN$588)</f>
        <v>0</v>
      </c>
      <c r="DI206" s="27"/>
      <c r="DJ206" s="325">
        <f t="shared" si="345"/>
        <v>0</v>
      </c>
      <c r="DK206" s="325">
        <f t="shared" si="346"/>
        <v>0</v>
      </c>
      <c r="DL206" s="27"/>
      <c r="DM206" s="324">
        <f>SUMIF('Rekapitulasi Juni'!$BA$410:$BA$588,APS!$B206,'Rekapitulasi Juni'!$BB$410:$BB$588)</f>
        <v>0</v>
      </c>
      <c r="DN206" s="324">
        <f>SUMIF('Rekapitulasi Juni'!$BA$410:$BA$588,APS!$B206,'Rekapitulasi Juni'!$BC$410:$BC$588)</f>
        <v>0</v>
      </c>
      <c r="DO206" s="324">
        <f>SUMIF('Rekapitulasi Juni'!$BA$410:$BA$588,APS!$B206,'Rekapitulasi Juni'!$BF$410:$BF$588)</f>
        <v>0</v>
      </c>
      <c r="DP206" s="325">
        <f t="shared" si="347"/>
        <v>0</v>
      </c>
      <c r="DQ206" s="325">
        <f t="shared" si="348"/>
        <v>0</v>
      </c>
      <c r="DR206" s="27"/>
      <c r="DS206" s="324">
        <f>SUMIF('Rekapitulasi Juni'!$BP$410:$BP$588,APS!$B206,'Rekapitulasi Juni'!$BQ$410:$BQ$588)</f>
        <v>0</v>
      </c>
      <c r="DT206" s="324">
        <f>SUMIF('Rekapitulasi Juni'!$BP$410:$BP$588,APS!$B206,'Rekapitulasi Juni'!$BR$410:$BR$588)</f>
        <v>0</v>
      </c>
      <c r="DU206" s="27"/>
      <c r="DV206" s="325">
        <f t="shared" si="349"/>
        <v>0</v>
      </c>
      <c r="DW206" s="325">
        <f t="shared" si="350"/>
        <v>0</v>
      </c>
      <c r="DX206" s="41">
        <f t="shared" si="351"/>
        <v>0</v>
      </c>
      <c r="DY206" s="41">
        <f t="shared" si="352"/>
        <v>75</v>
      </c>
      <c r="DZ206" s="41">
        <f t="shared" si="353"/>
        <v>40</v>
      </c>
      <c r="EA206" s="41">
        <f t="shared" si="354"/>
        <v>0</v>
      </c>
      <c r="EB206" s="41">
        <f t="shared" si="355"/>
        <v>40</v>
      </c>
      <c r="EC206" s="41">
        <f t="shared" si="356"/>
        <v>40</v>
      </c>
      <c r="ED206" s="180">
        <f t="shared" si="357"/>
        <v>0</v>
      </c>
      <c r="EE206" s="27">
        <v>0</v>
      </c>
      <c r="EF206" s="27"/>
      <c r="EG206" s="324">
        <f>SUMIF('Rekapitulasi Juni'!$D$608:$D$786,APS!$B206,'Rekapitulasi Juni'!$E$608:$E$786)</f>
        <v>0</v>
      </c>
      <c r="EH206" s="324">
        <f>SUMIF('Rekapitulasi Juni'!$D$608:$D$786,APS!$B206,'Rekapitulasi Juni'!$F$608:$F$786)</f>
        <v>0</v>
      </c>
      <c r="EI206" s="27"/>
      <c r="EJ206" s="325">
        <f t="shared" si="358"/>
        <v>0</v>
      </c>
      <c r="EK206" s="325">
        <f t="shared" si="359"/>
        <v>0</v>
      </c>
      <c r="EL206" s="27"/>
      <c r="EM206" s="324">
        <f>SUMIF('Rekapitulasi Juni'!$U$608:$U$786,APS!$B206,'Rekapitulasi Juni'!$V$608:$V$786)</f>
        <v>0</v>
      </c>
      <c r="EN206" s="324">
        <f>SUMIF('Rekapitulasi Juni'!$U$608:$U$786,APS!$B206,'Rekapitulasi Juni'!$W$608:$W$786)</f>
        <v>128</v>
      </c>
      <c r="EO206" s="27"/>
      <c r="EP206" s="325">
        <f t="shared" si="360"/>
        <v>0</v>
      </c>
      <c r="EQ206" s="325">
        <f t="shared" si="361"/>
        <v>0</v>
      </c>
      <c r="ER206" s="27"/>
      <c r="ES206" s="324">
        <f>SUMIF('Rekapitulasi Juni'!$AL$608:$AL$786,APS!$B206,'Rekapitulasi Juni'!$AM$608:$AM$786)</f>
        <v>0</v>
      </c>
      <c r="ET206" s="324">
        <f>SUMIF('Rekapitulasi Juni'!$AL$608:$AL$786,APS!$B206,'Rekapitulasi Juni'!$AN$608:$AN$786)</f>
        <v>0</v>
      </c>
      <c r="EU206" s="27"/>
      <c r="EV206" s="325">
        <f t="shared" si="362"/>
        <v>0</v>
      </c>
      <c r="EW206" s="325">
        <f t="shared" si="363"/>
        <v>0</v>
      </c>
      <c r="EX206" s="27"/>
      <c r="EY206" s="324">
        <f>SUMIF('Rekapitulasi Juni'!$BA$608:$BA$786,APS!$B206,'Rekapitulasi Juni'!$BB$608:$BB$786)</f>
        <v>0</v>
      </c>
      <c r="EZ206" s="324">
        <f>SUMIF('Rekapitulasi Juni'!$BA$608:$BA$786,APS!$B206,'Rekapitulasi Juni'!$BC$608:$BC$786)</f>
        <v>0</v>
      </c>
      <c r="FA206" s="324">
        <f>SUMIF('Rekapitulasi Juni'!$BA$608:$BA$786,APS!$B206,'Rekapitulasi Juni'!$BF$608:$BF$786)</f>
        <v>0</v>
      </c>
      <c r="FB206" s="325">
        <f t="shared" si="364"/>
        <v>0</v>
      </c>
      <c r="FC206" s="325">
        <f t="shared" si="365"/>
        <v>0</v>
      </c>
      <c r="FD206" s="27"/>
      <c r="FE206" s="27"/>
      <c r="FF206" s="27"/>
      <c r="FG206" s="27"/>
      <c r="FH206" s="27"/>
      <c r="FI206" s="27"/>
      <c r="FJ206" s="41">
        <f t="shared" si="366"/>
        <v>0</v>
      </c>
      <c r="FK206" s="41">
        <f t="shared" si="367"/>
        <v>0</v>
      </c>
      <c r="FL206" s="41">
        <f t="shared" si="368"/>
        <v>128</v>
      </c>
      <c r="FM206" s="41">
        <f t="shared" si="369"/>
        <v>0</v>
      </c>
      <c r="FN206" s="41">
        <f t="shared" si="370"/>
        <v>128</v>
      </c>
      <c r="FO206" s="41">
        <f t="shared" si="371"/>
        <v>128</v>
      </c>
      <c r="FP206" s="180">
        <f t="shared" si="372"/>
        <v>0</v>
      </c>
      <c r="FQ206" s="27"/>
      <c r="FR206" s="27"/>
      <c r="FS206" s="324">
        <f>SUMIF('Rekapitulasi Juni'!$D$804:$D$984,APS!$B206,'Rekapitulasi Juni'!$E$804:$E$984)</f>
        <v>0</v>
      </c>
      <c r="FT206" s="324">
        <f>SUMIF('Rekapitulasi Juni'!$D$804:$D$984,APS!$B206,'Rekapitulasi Juni'!$F$804:$F$984)</f>
        <v>0</v>
      </c>
      <c r="FU206" s="27"/>
      <c r="FV206" s="325">
        <f t="shared" si="373"/>
        <v>0</v>
      </c>
      <c r="FW206" s="325">
        <f t="shared" si="374"/>
        <v>0</v>
      </c>
      <c r="FX206" s="27"/>
      <c r="FY206" s="324">
        <f>SUMIF('Rekapitulasi Juni'!$U$804:$U$984,APS!$B206,'Rekapitulasi Juni'!$V$804:$V$984)</f>
        <v>0</v>
      </c>
      <c r="FZ206" s="324">
        <f>SUMIF('Rekapitulasi Juni'!$U$804:$U$984,APS!$B206,'Rekapitulasi Juni'!$W$804:$W$984)</f>
        <v>0</v>
      </c>
      <c r="GA206" s="27"/>
      <c r="GB206" s="325">
        <f t="shared" si="375"/>
        <v>0</v>
      </c>
      <c r="GC206" s="325">
        <f t="shared" si="376"/>
        <v>0</v>
      </c>
      <c r="GD206" s="27"/>
      <c r="GE206" s="324">
        <f>SUMIF('Rekapitulasi Juni'!$AL$804:$AL$984,APS!$B206,'Rekapitulasi Juni'!$AM$804:$AM$984)</f>
        <v>0</v>
      </c>
      <c r="GF206" s="324">
        <f>SUMIF('Rekapitulasi Juni'!$AL$804:$AL$984,APS!$B206,'Rekapitulasi Juni'!$AN$804:$AN$984)</f>
        <v>0</v>
      </c>
      <c r="GG206" s="27"/>
      <c r="GH206" s="325">
        <f t="shared" si="301"/>
        <v>0</v>
      </c>
      <c r="GI206" s="325">
        <f t="shared" si="302"/>
        <v>0</v>
      </c>
      <c r="GJ206" s="27"/>
      <c r="GK206" s="27"/>
      <c r="GL206" s="41">
        <f t="shared" si="377"/>
        <v>0</v>
      </c>
      <c r="GM206" s="41">
        <f t="shared" si="378"/>
        <v>0</v>
      </c>
      <c r="GN206" s="41">
        <f t="shared" si="379"/>
        <v>0</v>
      </c>
      <c r="GO206" s="41">
        <f t="shared" si="380"/>
        <v>0</v>
      </c>
      <c r="GP206" s="41">
        <f t="shared" si="381"/>
        <v>0</v>
      </c>
      <c r="GQ206" s="41">
        <f t="shared" si="382"/>
        <v>0</v>
      </c>
      <c r="GR206" s="180">
        <f t="shared" si="383"/>
        <v>0</v>
      </c>
      <c r="GS206" s="41">
        <f t="shared" si="303"/>
        <v>75</v>
      </c>
      <c r="GT206" s="41">
        <f t="shared" si="304"/>
        <v>75</v>
      </c>
      <c r="GU206" s="41">
        <f t="shared" si="305"/>
        <v>168</v>
      </c>
      <c r="GV206" s="41">
        <f t="shared" si="306"/>
        <v>0</v>
      </c>
      <c r="GW206" s="41">
        <f t="shared" si="307"/>
        <v>168</v>
      </c>
      <c r="GX206" s="41">
        <f t="shared" si="308"/>
        <v>93</v>
      </c>
      <c r="GY206" s="180">
        <f t="shared" si="309"/>
        <v>224.00000000000003</v>
      </c>
      <c r="GZ206" s="41">
        <v>188</v>
      </c>
      <c r="HA206" s="32" t="s">
        <v>1322</v>
      </c>
      <c r="HB206" s="42">
        <f t="shared" si="384"/>
        <v>0</v>
      </c>
      <c r="HC206" s="44"/>
    </row>
    <row r="207" spans="1:211" ht="15" customHeight="1">
      <c r="A207" s="31" t="s">
        <v>423</v>
      </c>
      <c r="B207" s="32" t="s">
        <v>424</v>
      </c>
      <c r="C207" s="31" t="s">
        <v>373</v>
      </c>
      <c r="D207" s="31" t="s">
        <v>1259</v>
      </c>
      <c r="E207" s="31" t="s">
        <v>43</v>
      </c>
      <c r="F207" s="31" t="s">
        <v>152</v>
      </c>
      <c r="G207" s="33">
        <f>12+23</f>
        <v>35</v>
      </c>
      <c r="H207" s="33">
        <v>0</v>
      </c>
      <c r="I207" s="33">
        <v>0</v>
      </c>
      <c r="J207" s="34">
        <f>IFERROR(VLOOKUP(A207,#REF!,3,0),0)</f>
        <v>0</v>
      </c>
      <c r="K207" s="34">
        <f t="shared" si="118"/>
        <v>0</v>
      </c>
      <c r="L207" s="34">
        <v>0</v>
      </c>
      <c r="M207" s="34">
        <v>0</v>
      </c>
      <c r="N207" s="35">
        <f t="shared" si="119"/>
        <v>35</v>
      </c>
      <c r="O207" s="35">
        <f t="shared" si="120"/>
        <v>35</v>
      </c>
      <c r="P207" s="36">
        <v>12</v>
      </c>
      <c r="Q207" s="36">
        <f t="shared" si="310"/>
        <v>35</v>
      </c>
      <c r="R207" s="36">
        <v>23</v>
      </c>
      <c r="S207" s="37">
        <f ca="1">SUMIF(ROP!$D$6:$H$65536,A207,ROP!$J$6:$J$65536)</f>
        <v>0</v>
      </c>
      <c r="T207" s="37">
        <f>SUMIF(HASIL!$B:$B,APS!$B207&amp;RIGHT(APS!T$9,2),HASIL!$I:$I)</f>
        <v>0</v>
      </c>
      <c r="U207" s="37">
        <f>SUMIF(HASIL!$B:$B,APS!$B207&amp;RIGHT(APS!U$9,2),HASIL!$I:$I)</f>
        <v>0</v>
      </c>
      <c r="V207" s="37">
        <f>SUMIF(HASIL!$B:$B,APS!$B207&amp;RIGHT(APS!V$9,2),HASIL!$I:$I)</f>
        <v>0</v>
      </c>
      <c r="W207" s="37">
        <f>SUMIF(HASIL!$B:$B,APS!$B207&amp;RIGHT(APS!W$9,2),HASIL!$I:$I)</f>
        <v>0</v>
      </c>
      <c r="X207" s="38">
        <f t="shared" si="121"/>
        <v>0</v>
      </c>
      <c r="Y207" s="38">
        <f t="shared" si="122"/>
        <v>-35</v>
      </c>
      <c r="Z207" s="39">
        <f t="shared" si="297"/>
        <v>0</v>
      </c>
      <c r="AA207" s="39">
        <f t="shared" si="300"/>
        <v>35</v>
      </c>
      <c r="AB207" s="40">
        <f t="shared" si="298"/>
        <v>12</v>
      </c>
      <c r="AC207" s="27">
        <v>0</v>
      </c>
      <c r="AD207" s="27"/>
      <c r="AE207" s="27"/>
      <c r="AF207" s="27"/>
      <c r="AG207" s="27"/>
      <c r="AH207" s="27"/>
      <c r="AI207" s="324">
        <f>SUMIF('Rekapitulasi Juni'!$D$9:$D$192,APS!$B207,'Rekapitulasi Juni'!$E$9:$E$192)</f>
        <v>0</v>
      </c>
      <c r="AJ207" s="324">
        <f>SUMIF('Rekapitulasi Juni'!$D$9:$D$192,APS!$B207,'Rekapitulasi Juni'!$F$9:$F$192)</f>
        <v>0</v>
      </c>
      <c r="AK207" s="324">
        <f>SUMIF('Rekapitulasi Juni'!$D$9:$D$192,APS!$B207,'Rekapitulasi Juni'!$K$9:$K$192)</f>
        <v>0</v>
      </c>
      <c r="AL207" s="325">
        <f t="shared" si="311"/>
        <v>0</v>
      </c>
      <c r="AM207" s="325">
        <f t="shared" si="312"/>
        <v>0</v>
      </c>
      <c r="AN207" s="27"/>
      <c r="AO207" s="324">
        <f>SUMIF('Rekapitulasi Juni'!$U$9:$U$192,APS!$B207,'Rekapitulasi Juni'!$V$9:$V$192)</f>
        <v>0</v>
      </c>
      <c r="AP207" s="324">
        <f>SUMIF('Rekapitulasi Juni'!$U$9:$U$192,APS!$B207,'Rekapitulasi Juni'!$W$9:$W$192)</f>
        <v>0</v>
      </c>
      <c r="AQ207" s="27"/>
      <c r="AR207" s="325">
        <f t="shared" si="313"/>
        <v>0</v>
      </c>
      <c r="AS207" s="325">
        <f t="shared" si="314"/>
        <v>0</v>
      </c>
      <c r="AT207" s="27"/>
      <c r="AU207" s="324">
        <f>SUMIF('Rekapitulasi Juni'!$AL$9:$AL$192,APS!$B207,'Rekapitulasi Juni'!$AM$9:$AM$192)</f>
        <v>0</v>
      </c>
      <c r="AV207" s="324">
        <f>SUMIF('Rekapitulasi Juni'!$AL$9:$AL$192,APS!$B207,'Rekapitulasi Juni'!$AN$9:$AN$192)</f>
        <v>0</v>
      </c>
      <c r="AW207" s="27"/>
      <c r="AX207" s="325">
        <f t="shared" si="315"/>
        <v>0</v>
      </c>
      <c r="AY207" s="325">
        <f t="shared" si="316"/>
        <v>0</v>
      </c>
      <c r="AZ207" s="41">
        <f t="shared" si="317"/>
        <v>0</v>
      </c>
      <c r="BA207" s="41">
        <f t="shared" si="318"/>
        <v>0</v>
      </c>
      <c r="BB207" s="41">
        <f t="shared" si="319"/>
        <v>0</v>
      </c>
      <c r="BC207" s="41">
        <f t="shared" si="320"/>
        <v>0</v>
      </c>
      <c r="BD207" s="41">
        <f t="shared" si="321"/>
        <v>0</v>
      </c>
      <c r="BE207" s="41">
        <f t="shared" si="322"/>
        <v>0</v>
      </c>
      <c r="BF207" s="180">
        <f t="shared" si="323"/>
        <v>0</v>
      </c>
      <c r="BG207" s="27">
        <v>12</v>
      </c>
      <c r="BH207" s="27"/>
      <c r="BI207" s="324">
        <f>SUMIF('Rekapitulasi Juni'!$D$214:$D$393,APS!$B207,'Rekapitulasi Juni'!$E$214:$E$393)</f>
        <v>0</v>
      </c>
      <c r="BJ207" s="324">
        <f>SUMIF('Rekapitulasi Juni'!$D$214:$D$393,APS!$B207,'Rekapitulasi Juni'!$F$214:$F$393)</f>
        <v>0</v>
      </c>
      <c r="BK207" s="27"/>
      <c r="BL207" s="325">
        <f t="shared" si="324"/>
        <v>0</v>
      </c>
      <c r="BM207" s="325">
        <f t="shared" si="325"/>
        <v>0</v>
      </c>
      <c r="BN207" s="27"/>
      <c r="BO207" s="324">
        <f>SUMIF('Rekapitulasi Juni'!$U$214:$U$393,APS!$B207,'Rekapitulasi Juni'!$V$214:$V$393)</f>
        <v>0</v>
      </c>
      <c r="BP207" s="324">
        <f>SUMIF('Rekapitulasi Juni'!$U$214:$U$393,APS!$B207,'Rekapitulasi Juni'!$W$214:$W$393)</f>
        <v>0</v>
      </c>
      <c r="BQ207" s="27"/>
      <c r="BR207" s="325">
        <f t="shared" si="326"/>
        <v>0</v>
      </c>
      <c r="BS207" s="325">
        <f t="shared" si="327"/>
        <v>0</v>
      </c>
      <c r="BT207" s="27"/>
      <c r="BU207" s="324">
        <f>SUMIF('Rekapitulasi Juni'!$AL$214:$AL$393,APS!$B207,'Rekapitulasi Juni'!$AM$214:$AM$393)</f>
        <v>0</v>
      </c>
      <c r="BV207" s="324">
        <f>SUMIF('Rekapitulasi Juni'!$AL$214:$AL$393,APS!$B207,'Rekapitulasi Juni'!$AN$214:$AN$393)</f>
        <v>0</v>
      </c>
      <c r="BW207" s="27"/>
      <c r="BX207" s="325">
        <f t="shared" si="328"/>
        <v>0</v>
      </c>
      <c r="BY207" s="325">
        <f t="shared" si="329"/>
        <v>0</v>
      </c>
      <c r="BZ207" s="27"/>
      <c r="CA207" s="324">
        <f>SUMIF('Rekapitulasi Juni'!$BA$214:$BA$393,APS!$B207,'Rekapitulasi Juni'!$BB$214:$BB$393)</f>
        <v>0</v>
      </c>
      <c r="CB207" s="324">
        <f>SUMIF('Rekapitulasi Juni'!$BA$214:$BA$393,APS!$B207,'Rekapitulasi Juni'!$BC$214:$BC$393)</f>
        <v>0</v>
      </c>
      <c r="CC207" s="27"/>
      <c r="CD207" s="325">
        <f t="shared" si="330"/>
        <v>0</v>
      </c>
      <c r="CE207" s="325">
        <f t="shared" si="331"/>
        <v>0</v>
      </c>
      <c r="CF207" s="27">
        <v>35</v>
      </c>
      <c r="CG207" s="324">
        <f>SUMIF('Rekapitulasi Juni'!$BP$214:$BP$393,APS!$B207,'Rekapitulasi Juni'!$BQ$214:$BQ$393)</f>
        <v>0</v>
      </c>
      <c r="CH207" s="324">
        <f>SUMIF('Rekapitulasi Juni'!$BP$214:$BP$393,APS!$B207,'Rekapitulasi Juni'!$BR$214:$BR$393)</f>
        <v>0</v>
      </c>
      <c r="CI207" s="27"/>
      <c r="CJ207" s="325">
        <f t="shared" si="332"/>
        <v>0</v>
      </c>
      <c r="CK207" s="325">
        <f t="shared" si="333"/>
        <v>0</v>
      </c>
      <c r="CL207" s="41">
        <f t="shared" si="334"/>
        <v>35</v>
      </c>
      <c r="CM207" s="41">
        <f t="shared" si="335"/>
        <v>0</v>
      </c>
      <c r="CN207" s="41">
        <f t="shared" si="336"/>
        <v>0</v>
      </c>
      <c r="CO207" s="41">
        <f t="shared" si="337"/>
        <v>0</v>
      </c>
      <c r="CP207" s="41">
        <f t="shared" si="338"/>
        <v>0</v>
      </c>
      <c r="CQ207" s="41">
        <f t="shared" si="339"/>
        <v>-35</v>
      </c>
      <c r="CR207" s="180">
        <f t="shared" si="340"/>
        <v>0</v>
      </c>
      <c r="CS207" s="27">
        <v>0</v>
      </c>
      <c r="CT207" s="27"/>
      <c r="CU207" s="324">
        <f>SUMIF('Rekapitulasi Juni'!$D$410:$D$588,APS!$B207,'Rekapitulasi Juni'!$E$410:$E$588)</f>
        <v>0</v>
      </c>
      <c r="CV207" s="324">
        <f>SUMIF('Rekapitulasi Juni'!$D$410:$D$588,APS!$B207,'Rekapitulasi Juni'!$F$410:$F$588)</f>
        <v>0</v>
      </c>
      <c r="CW207" s="27"/>
      <c r="CX207" s="325">
        <f t="shared" si="341"/>
        <v>0</v>
      </c>
      <c r="CY207" s="325">
        <f t="shared" si="342"/>
        <v>0</v>
      </c>
      <c r="CZ207" s="27"/>
      <c r="DA207" s="324">
        <f>SUMIF('Rekapitulasi Juni'!$U$410:$U$588,APS!$B207,'Rekapitulasi Juni'!$V$410:$V$588)</f>
        <v>0</v>
      </c>
      <c r="DB207" s="324">
        <f>SUMIF('Rekapitulasi Juni'!$U$410:$U$588,APS!$B207,'Rekapitulasi Juni'!$W$410:$W$588)</f>
        <v>43</v>
      </c>
      <c r="DC207" s="27"/>
      <c r="DD207" s="325">
        <f t="shared" si="343"/>
        <v>0</v>
      </c>
      <c r="DE207" s="325">
        <f t="shared" si="344"/>
        <v>0</v>
      </c>
      <c r="DF207" s="27"/>
      <c r="DG207" s="324">
        <f>SUMIF('Rekapitulasi Juni'!$AL$410:$AL$588,APS!$B207,'Rekapitulasi Juni'!$AM$410:$AM$588)</f>
        <v>0</v>
      </c>
      <c r="DH207" s="324">
        <f>SUMIF('Rekapitulasi Juni'!$AL$410:$AL$588,APS!$B207,'Rekapitulasi Juni'!$AN$410:$AN$588)</f>
        <v>0</v>
      </c>
      <c r="DI207" s="27"/>
      <c r="DJ207" s="325">
        <f t="shared" si="345"/>
        <v>0</v>
      </c>
      <c r="DK207" s="325">
        <f t="shared" si="346"/>
        <v>0</v>
      </c>
      <c r="DL207" s="27"/>
      <c r="DM207" s="324">
        <f>SUMIF('Rekapitulasi Juni'!$BA$410:$BA$588,APS!$B207,'Rekapitulasi Juni'!$BB$410:$BB$588)</f>
        <v>0</v>
      </c>
      <c r="DN207" s="324">
        <f>SUMIF('Rekapitulasi Juni'!$BA$410:$BA$588,APS!$B207,'Rekapitulasi Juni'!$BC$410:$BC$588)</f>
        <v>0</v>
      </c>
      <c r="DO207" s="324">
        <f>SUMIF('Rekapitulasi Juni'!$BA$410:$BA$588,APS!$B207,'Rekapitulasi Juni'!$BF$410:$BF$588)</f>
        <v>0</v>
      </c>
      <c r="DP207" s="325">
        <f t="shared" si="347"/>
        <v>0</v>
      </c>
      <c r="DQ207" s="325">
        <f t="shared" si="348"/>
        <v>0</v>
      </c>
      <c r="DR207" s="27"/>
      <c r="DS207" s="324">
        <f>SUMIF('Rekapitulasi Juni'!$BP$410:$BP$588,APS!$B207,'Rekapitulasi Juni'!$BQ$410:$BQ$588)</f>
        <v>0</v>
      </c>
      <c r="DT207" s="324">
        <f>SUMIF('Rekapitulasi Juni'!$BP$410:$BP$588,APS!$B207,'Rekapitulasi Juni'!$BR$410:$BR$588)</f>
        <v>0</v>
      </c>
      <c r="DU207" s="27"/>
      <c r="DV207" s="325">
        <f t="shared" si="349"/>
        <v>0</v>
      </c>
      <c r="DW207" s="325">
        <f t="shared" si="350"/>
        <v>0</v>
      </c>
      <c r="DX207" s="41">
        <f t="shared" si="351"/>
        <v>0</v>
      </c>
      <c r="DY207" s="41">
        <f t="shared" si="352"/>
        <v>0</v>
      </c>
      <c r="DZ207" s="41">
        <f t="shared" si="353"/>
        <v>43</v>
      </c>
      <c r="EA207" s="41">
        <f t="shared" si="354"/>
        <v>0</v>
      </c>
      <c r="EB207" s="41">
        <f t="shared" si="355"/>
        <v>43</v>
      </c>
      <c r="EC207" s="41">
        <f t="shared" si="356"/>
        <v>43</v>
      </c>
      <c r="ED207" s="180">
        <f t="shared" si="357"/>
        <v>0</v>
      </c>
      <c r="EE207" s="27">
        <v>0</v>
      </c>
      <c r="EF207" s="27"/>
      <c r="EG207" s="324">
        <f>SUMIF('Rekapitulasi Juni'!$D$608:$D$786,APS!$B207,'Rekapitulasi Juni'!$E$608:$E$786)</f>
        <v>0</v>
      </c>
      <c r="EH207" s="324">
        <f>SUMIF('Rekapitulasi Juni'!$D$608:$D$786,APS!$B207,'Rekapitulasi Juni'!$F$608:$F$786)</f>
        <v>0</v>
      </c>
      <c r="EI207" s="27"/>
      <c r="EJ207" s="325">
        <f t="shared" si="358"/>
        <v>0</v>
      </c>
      <c r="EK207" s="325">
        <f t="shared" si="359"/>
        <v>0</v>
      </c>
      <c r="EL207" s="27"/>
      <c r="EM207" s="324">
        <f>SUMIF('Rekapitulasi Juni'!$U$608:$U$786,APS!$B207,'Rekapitulasi Juni'!$V$608:$V$786)</f>
        <v>0</v>
      </c>
      <c r="EN207" s="324">
        <f>SUMIF('Rekapitulasi Juni'!$U$608:$U$786,APS!$B207,'Rekapitulasi Juni'!$W$608:$W$786)</f>
        <v>0</v>
      </c>
      <c r="EO207" s="27"/>
      <c r="EP207" s="325">
        <f t="shared" si="360"/>
        <v>0</v>
      </c>
      <c r="EQ207" s="325">
        <f t="shared" si="361"/>
        <v>0</v>
      </c>
      <c r="ER207" s="27"/>
      <c r="ES207" s="324">
        <f>SUMIF('Rekapitulasi Juni'!$AL$608:$AL$786,APS!$B207,'Rekapitulasi Juni'!$AM$608:$AM$786)</f>
        <v>0</v>
      </c>
      <c r="ET207" s="324">
        <f>SUMIF('Rekapitulasi Juni'!$AL$608:$AL$786,APS!$B207,'Rekapitulasi Juni'!$AN$608:$AN$786)</f>
        <v>0</v>
      </c>
      <c r="EU207" s="27"/>
      <c r="EV207" s="325">
        <f t="shared" si="362"/>
        <v>0</v>
      </c>
      <c r="EW207" s="325">
        <f t="shared" si="363"/>
        <v>0</v>
      </c>
      <c r="EX207" s="27"/>
      <c r="EY207" s="324">
        <f>SUMIF('Rekapitulasi Juni'!$BA$608:$BA$786,APS!$B207,'Rekapitulasi Juni'!$BB$608:$BB$786)</f>
        <v>0</v>
      </c>
      <c r="EZ207" s="324">
        <f>SUMIF('Rekapitulasi Juni'!$BA$608:$BA$786,APS!$B207,'Rekapitulasi Juni'!$BC$608:$BC$786)</f>
        <v>0</v>
      </c>
      <c r="FA207" s="324">
        <f>SUMIF('Rekapitulasi Juni'!$BA$608:$BA$786,APS!$B207,'Rekapitulasi Juni'!$BF$608:$BF$786)</f>
        <v>0</v>
      </c>
      <c r="FB207" s="325">
        <f t="shared" si="364"/>
        <v>0</v>
      </c>
      <c r="FC207" s="325">
        <f t="shared" si="365"/>
        <v>0</v>
      </c>
      <c r="FD207" s="27"/>
      <c r="FE207" s="27"/>
      <c r="FF207" s="27"/>
      <c r="FG207" s="27"/>
      <c r="FH207" s="27"/>
      <c r="FI207" s="27"/>
      <c r="FJ207" s="41">
        <f t="shared" si="366"/>
        <v>0</v>
      </c>
      <c r="FK207" s="41">
        <f t="shared" si="367"/>
        <v>0</v>
      </c>
      <c r="FL207" s="41">
        <f t="shared" si="368"/>
        <v>0</v>
      </c>
      <c r="FM207" s="41">
        <f t="shared" si="369"/>
        <v>0</v>
      </c>
      <c r="FN207" s="41">
        <f t="shared" si="370"/>
        <v>0</v>
      </c>
      <c r="FO207" s="41">
        <f t="shared" si="371"/>
        <v>0</v>
      </c>
      <c r="FP207" s="180">
        <f t="shared" si="372"/>
        <v>0</v>
      </c>
      <c r="FQ207" s="27"/>
      <c r="FR207" s="27"/>
      <c r="FS207" s="324">
        <f>SUMIF('Rekapitulasi Juni'!$D$804:$D$984,APS!$B207,'Rekapitulasi Juni'!$E$804:$E$984)</f>
        <v>0</v>
      </c>
      <c r="FT207" s="324">
        <f>SUMIF('Rekapitulasi Juni'!$D$804:$D$984,APS!$B207,'Rekapitulasi Juni'!$F$804:$F$984)</f>
        <v>0</v>
      </c>
      <c r="FU207" s="27"/>
      <c r="FV207" s="325">
        <f t="shared" si="373"/>
        <v>0</v>
      </c>
      <c r="FW207" s="325">
        <f t="shared" si="374"/>
        <v>0</v>
      </c>
      <c r="FX207" s="27"/>
      <c r="FY207" s="324">
        <f>SUMIF('Rekapitulasi Juni'!$U$804:$U$984,APS!$B207,'Rekapitulasi Juni'!$V$804:$V$984)</f>
        <v>0</v>
      </c>
      <c r="FZ207" s="324">
        <f>SUMIF('Rekapitulasi Juni'!$U$804:$U$984,APS!$B207,'Rekapitulasi Juni'!$W$804:$W$984)</f>
        <v>0</v>
      </c>
      <c r="GA207" s="27"/>
      <c r="GB207" s="325">
        <f t="shared" si="375"/>
        <v>0</v>
      </c>
      <c r="GC207" s="325">
        <f t="shared" si="376"/>
        <v>0</v>
      </c>
      <c r="GD207" s="27"/>
      <c r="GE207" s="324">
        <f>SUMIF('Rekapitulasi Juni'!$AL$804:$AL$984,APS!$B207,'Rekapitulasi Juni'!$AM$804:$AM$984)</f>
        <v>0</v>
      </c>
      <c r="GF207" s="324">
        <f>SUMIF('Rekapitulasi Juni'!$AL$804:$AL$984,APS!$B207,'Rekapitulasi Juni'!$AN$804:$AN$984)</f>
        <v>0</v>
      </c>
      <c r="GG207" s="27"/>
      <c r="GH207" s="325">
        <f t="shared" si="301"/>
        <v>0</v>
      </c>
      <c r="GI207" s="325">
        <f t="shared" si="302"/>
        <v>0</v>
      </c>
      <c r="GJ207" s="27"/>
      <c r="GK207" s="27"/>
      <c r="GL207" s="41">
        <f t="shared" si="377"/>
        <v>0</v>
      </c>
      <c r="GM207" s="41">
        <f t="shared" si="378"/>
        <v>0</v>
      </c>
      <c r="GN207" s="41">
        <f t="shared" si="379"/>
        <v>0</v>
      </c>
      <c r="GO207" s="41">
        <f t="shared" si="380"/>
        <v>0</v>
      </c>
      <c r="GP207" s="41">
        <f t="shared" si="381"/>
        <v>0</v>
      </c>
      <c r="GQ207" s="41">
        <f t="shared" si="382"/>
        <v>0</v>
      </c>
      <c r="GR207" s="180">
        <f t="shared" si="383"/>
        <v>0</v>
      </c>
      <c r="GS207" s="41">
        <f t="shared" si="303"/>
        <v>35</v>
      </c>
      <c r="GT207" s="41">
        <f t="shared" si="304"/>
        <v>0</v>
      </c>
      <c r="GU207" s="41">
        <f t="shared" si="305"/>
        <v>43</v>
      </c>
      <c r="GV207" s="41">
        <f t="shared" si="306"/>
        <v>0</v>
      </c>
      <c r="GW207" s="41">
        <f t="shared" si="307"/>
        <v>43</v>
      </c>
      <c r="GX207" s="41">
        <f t="shared" si="308"/>
        <v>8</v>
      </c>
      <c r="GY207" s="180">
        <f t="shared" si="309"/>
        <v>122.85714285714286</v>
      </c>
      <c r="GZ207" s="41">
        <v>189</v>
      </c>
      <c r="HA207" s="32" t="s">
        <v>1321</v>
      </c>
      <c r="HB207" s="42">
        <f t="shared" si="384"/>
        <v>-23</v>
      </c>
      <c r="HC207" s="44"/>
    </row>
    <row r="208" spans="1:211" ht="15" customHeight="1">
      <c r="A208" s="31" t="s">
        <v>425</v>
      </c>
      <c r="B208" s="32" t="s">
        <v>426</v>
      </c>
      <c r="C208" s="31" t="s">
        <v>373</v>
      </c>
      <c r="D208" s="31" t="s">
        <v>1259</v>
      </c>
      <c r="E208" s="31" t="s">
        <v>43</v>
      </c>
      <c r="F208" s="31" t="s">
        <v>152</v>
      </c>
      <c r="G208" s="33">
        <v>650</v>
      </c>
      <c r="H208" s="33">
        <v>0</v>
      </c>
      <c r="I208" s="33">
        <v>0</v>
      </c>
      <c r="J208" s="34">
        <f>IFERROR(VLOOKUP(A208,#REF!,3,0),0)</f>
        <v>0</v>
      </c>
      <c r="K208" s="34">
        <f t="shared" si="118"/>
        <v>0</v>
      </c>
      <c r="L208" s="34">
        <v>0</v>
      </c>
      <c r="M208" s="34">
        <v>0</v>
      </c>
      <c r="N208" s="35">
        <f t="shared" si="119"/>
        <v>650</v>
      </c>
      <c r="O208" s="35">
        <f t="shared" si="120"/>
        <v>650</v>
      </c>
      <c r="P208" s="36">
        <v>700</v>
      </c>
      <c r="Q208" s="36">
        <f t="shared" si="310"/>
        <v>700</v>
      </c>
      <c r="R208" s="36"/>
      <c r="S208" s="37">
        <f ca="1">SUMIF(ROP!$D$6:$H$65536,A208,ROP!$J$6:$J$65536)</f>
        <v>0</v>
      </c>
      <c r="T208" s="37">
        <f>SUMIF(HASIL!$B:$B,APS!$B208&amp;RIGHT(APS!T$9,2),HASIL!$I:$I)</f>
        <v>0</v>
      </c>
      <c r="U208" s="37">
        <f>SUMIF(HASIL!$B:$B,APS!$B208&amp;RIGHT(APS!U$9,2),HASIL!$I:$I)</f>
        <v>0</v>
      </c>
      <c r="V208" s="37">
        <f>SUMIF(HASIL!$B:$B,APS!$B208&amp;RIGHT(APS!V$9,2),HASIL!$I:$I)</f>
        <v>0</v>
      </c>
      <c r="W208" s="37">
        <f>SUMIF(HASIL!$B:$B,APS!$B208&amp;RIGHT(APS!W$9,2),HASIL!$I:$I)</f>
        <v>0</v>
      </c>
      <c r="X208" s="38">
        <f t="shared" si="121"/>
        <v>0</v>
      </c>
      <c r="Y208" s="38">
        <f t="shared" si="122"/>
        <v>-700</v>
      </c>
      <c r="Z208" s="39">
        <f t="shared" si="297"/>
        <v>0</v>
      </c>
      <c r="AA208" s="39">
        <f t="shared" si="300"/>
        <v>700</v>
      </c>
      <c r="AB208" s="40">
        <f t="shared" si="298"/>
        <v>700</v>
      </c>
      <c r="AC208" s="27">
        <v>200</v>
      </c>
      <c r="AD208" s="27"/>
      <c r="AE208" s="27"/>
      <c r="AF208" s="27"/>
      <c r="AG208" s="27"/>
      <c r="AH208" s="27"/>
      <c r="AI208" s="324">
        <f>SUMIF('Rekapitulasi Juni'!$D$9:$D$192,APS!$B208,'Rekapitulasi Juni'!$E$9:$E$192)</f>
        <v>0</v>
      </c>
      <c r="AJ208" s="324">
        <f>SUMIF('Rekapitulasi Juni'!$D$9:$D$192,APS!$B208,'Rekapitulasi Juni'!$F$9:$F$192)</f>
        <v>0</v>
      </c>
      <c r="AK208" s="324">
        <f>SUMIF('Rekapitulasi Juni'!$D$9:$D$192,APS!$B208,'Rekapitulasi Juni'!$K$9:$K$192)</f>
        <v>0</v>
      </c>
      <c r="AL208" s="325">
        <f t="shared" si="311"/>
        <v>0</v>
      </c>
      <c r="AM208" s="325">
        <f t="shared" si="312"/>
        <v>0</v>
      </c>
      <c r="AN208" s="27"/>
      <c r="AO208" s="324">
        <f>SUMIF('Rekapitulasi Juni'!$U$9:$U$192,APS!$B208,'Rekapitulasi Juni'!$V$9:$V$192)</f>
        <v>0</v>
      </c>
      <c r="AP208" s="324">
        <f>SUMIF('Rekapitulasi Juni'!$U$9:$U$192,APS!$B208,'Rekapitulasi Juni'!$W$9:$W$192)</f>
        <v>0</v>
      </c>
      <c r="AQ208" s="27"/>
      <c r="AR208" s="325">
        <f t="shared" si="313"/>
        <v>0</v>
      </c>
      <c r="AS208" s="325">
        <f t="shared" si="314"/>
        <v>0</v>
      </c>
      <c r="AT208" s="27"/>
      <c r="AU208" s="324">
        <f>SUMIF('Rekapitulasi Juni'!$AL$9:$AL$192,APS!$B208,'Rekapitulasi Juni'!$AM$9:$AM$192)</f>
        <v>0</v>
      </c>
      <c r="AV208" s="324">
        <f>SUMIF('Rekapitulasi Juni'!$AL$9:$AL$192,APS!$B208,'Rekapitulasi Juni'!$AN$9:$AN$192)</f>
        <v>0</v>
      </c>
      <c r="AW208" s="27"/>
      <c r="AX208" s="325">
        <f t="shared" si="315"/>
        <v>0</v>
      </c>
      <c r="AY208" s="325">
        <f t="shared" si="316"/>
        <v>0</v>
      </c>
      <c r="AZ208" s="41">
        <f t="shared" si="317"/>
        <v>0</v>
      </c>
      <c r="BA208" s="41">
        <f t="shared" si="318"/>
        <v>0</v>
      </c>
      <c r="BB208" s="41">
        <f t="shared" si="319"/>
        <v>0</v>
      </c>
      <c r="BC208" s="41">
        <f t="shared" si="320"/>
        <v>0</v>
      </c>
      <c r="BD208" s="41">
        <f t="shared" si="321"/>
        <v>0</v>
      </c>
      <c r="BE208" s="41">
        <f t="shared" si="322"/>
        <v>0</v>
      </c>
      <c r="BF208" s="180">
        <f t="shared" si="323"/>
        <v>0</v>
      </c>
      <c r="BG208" s="27">
        <v>100</v>
      </c>
      <c r="BH208" s="27"/>
      <c r="BI208" s="324">
        <f>SUMIF('Rekapitulasi Juni'!$D$214:$D$393,APS!$B208,'Rekapitulasi Juni'!$E$214:$E$393)</f>
        <v>0</v>
      </c>
      <c r="BJ208" s="324">
        <f>SUMIF('Rekapitulasi Juni'!$D$214:$D$393,APS!$B208,'Rekapitulasi Juni'!$F$214:$F$393)</f>
        <v>0</v>
      </c>
      <c r="BK208" s="27"/>
      <c r="BL208" s="325">
        <f t="shared" si="324"/>
        <v>0</v>
      </c>
      <c r="BM208" s="325">
        <f t="shared" si="325"/>
        <v>0</v>
      </c>
      <c r="BN208" s="27"/>
      <c r="BO208" s="324">
        <f>SUMIF('Rekapitulasi Juni'!$U$214:$U$393,APS!$B208,'Rekapitulasi Juni'!$V$214:$V$393)</f>
        <v>0</v>
      </c>
      <c r="BP208" s="324">
        <f>SUMIF('Rekapitulasi Juni'!$U$214:$U$393,APS!$B208,'Rekapitulasi Juni'!$W$214:$W$393)</f>
        <v>0</v>
      </c>
      <c r="BQ208" s="27"/>
      <c r="BR208" s="325">
        <f t="shared" si="326"/>
        <v>0</v>
      </c>
      <c r="BS208" s="325">
        <f t="shared" si="327"/>
        <v>0</v>
      </c>
      <c r="BT208" s="27"/>
      <c r="BU208" s="324">
        <f>SUMIF('Rekapitulasi Juni'!$AL$214:$AL$393,APS!$B208,'Rekapitulasi Juni'!$AM$214:$AM$393)</f>
        <v>0</v>
      </c>
      <c r="BV208" s="324">
        <f>SUMIF('Rekapitulasi Juni'!$AL$214:$AL$393,APS!$B208,'Rekapitulasi Juni'!$AN$214:$AN$393)</f>
        <v>0</v>
      </c>
      <c r="BW208" s="27"/>
      <c r="BX208" s="325">
        <f t="shared" si="328"/>
        <v>0</v>
      </c>
      <c r="BY208" s="325">
        <f t="shared" si="329"/>
        <v>0</v>
      </c>
      <c r="BZ208" s="27"/>
      <c r="CA208" s="324">
        <f>SUMIF('Rekapitulasi Juni'!$BA$214:$BA$393,APS!$B208,'Rekapitulasi Juni'!$BB$214:$BB$393)</f>
        <v>0</v>
      </c>
      <c r="CB208" s="324">
        <f>SUMIF('Rekapitulasi Juni'!$BA$214:$BA$393,APS!$B208,'Rekapitulasi Juni'!$BC$214:$BC$393)</f>
        <v>0</v>
      </c>
      <c r="CC208" s="27"/>
      <c r="CD208" s="325">
        <f t="shared" si="330"/>
        <v>0</v>
      </c>
      <c r="CE208" s="325">
        <f t="shared" si="331"/>
        <v>0</v>
      </c>
      <c r="CF208" s="27">
        <v>100</v>
      </c>
      <c r="CG208" s="324">
        <f>SUMIF('Rekapitulasi Juni'!$BP$214:$BP$393,APS!$B208,'Rekapitulasi Juni'!$BQ$214:$BQ$393)</f>
        <v>0</v>
      </c>
      <c r="CH208" s="324">
        <f>SUMIF('Rekapitulasi Juni'!$BP$214:$BP$393,APS!$B208,'Rekapitulasi Juni'!$BR$214:$BR$393)</f>
        <v>0</v>
      </c>
      <c r="CI208" s="27"/>
      <c r="CJ208" s="325">
        <f t="shared" si="332"/>
        <v>0</v>
      </c>
      <c r="CK208" s="325">
        <f t="shared" si="333"/>
        <v>0</v>
      </c>
      <c r="CL208" s="41">
        <f t="shared" si="334"/>
        <v>100</v>
      </c>
      <c r="CM208" s="41">
        <f t="shared" si="335"/>
        <v>0</v>
      </c>
      <c r="CN208" s="41">
        <f t="shared" si="336"/>
        <v>0</v>
      </c>
      <c r="CO208" s="41">
        <f t="shared" si="337"/>
        <v>0</v>
      </c>
      <c r="CP208" s="41">
        <f t="shared" si="338"/>
        <v>0</v>
      </c>
      <c r="CQ208" s="41">
        <f t="shared" si="339"/>
        <v>-100</v>
      </c>
      <c r="CR208" s="180">
        <f t="shared" si="340"/>
        <v>0</v>
      </c>
      <c r="CS208" s="27">
        <v>200</v>
      </c>
      <c r="CT208" s="27">
        <v>100</v>
      </c>
      <c r="CU208" s="324">
        <f>SUMIF('Rekapitulasi Juni'!$D$410:$D$588,APS!$B208,'Rekapitulasi Juni'!$E$410:$E$588)</f>
        <v>0</v>
      </c>
      <c r="CV208" s="324">
        <f>SUMIF('Rekapitulasi Juni'!$D$410:$D$588,APS!$B208,'Rekapitulasi Juni'!$F$410:$F$588)</f>
        <v>0</v>
      </c>
      <c r="CW208" s="27"/>
      <c r="CX208" s="325">
        <f t="shared" si="341"/>
        <v>0</v>
      </c>
      <c r="CY208" s="325">
        <f t="shared" si="342"/>
        <v>0</v>
      </c>
      <c r="CZ208" s="27">
        <v>100</v>
      </c>
      <c r="DA208" s="324">
        <f>SUMIF('Rekapitulasi Juni'!$U$410:$U$588,APS!$B208,'Rekapitulasi Juni'!$V$410:$V$588)</f>
        <v>0</v>
      </c>
      <c r="DB208" s="324">
        <f>SUMIF('Rekapitulasi Juni'!$U$410:$U$588,APS!$B208,'Rekapitulasi Juni'!$W$410:$W$588)</f>
        <v>0</v>
      </c>
      <c r="DC208" s="27"/>
      <c r="DD208" s="325">
        <f t="shared" si="343"/>
        <v>0</v>
      </c>
      <c r="DE208" s="325">
        <f t="shared" si="344"/>
        <v>0</v>
      </c>
      <c r="DF208" s="27">
        <v>100</v>
      </c>
      <c r="DG208" s="324">
        <f>SUMIF('Rekapitulasi Juni'!$AL$410:$AL$588,APS!$B208,'Rekapitulasi Juni'!$AM$410:$AM$588)</f>
        <v>0</v>
      </c>
      <c r="DH208" s="324">
        <f>SUMIF('Rekapitulasi Juni'!$AL$410:$AL$588,APS!$B208,'Rekapitulasi Juni'!$AN$410:$AN$588)</f>
        <v>0</v>
      </c>
      <c r="DI208" s="27"/>
      <c r="DJ208" s="325">
        <f t="shared" si="345"/>
        <v>0</v>
      </c>
      <c r="DK208" s="325">
        <f t="shared" si="346"/>
        <v>0</v>
      </c>
      <c r="DL208" s="27">
        <v>150</v>
      </c>
      <c r="DM208" s="324">
        <f>SUMIF('Rekapitulasi Juni'!$BA$410:$BA$588,APS!$B208,'Rekapitulasi Juni'!$BB$410:$BB$588)</f>
        <v>0</v>
      </c>
      <c r="DN208" s="324">
        <f>SUMIF('Rekapitulasi Juni'!$BA$410:$BA$588,APS!$B208,'Rekapitulasi Juni'!$BC$410:$BC$588)</f>
        <v>24</v>
      </c>
      <c r="DO208" s="324">
        <f>SUMIF('Rekapitulasi Juni'!$BA$410:$BA$588,APS!$B208,'Rekapitulasi Juni'!$BF$410:$BF$588)</f>
        <v>0</v>
      </c>
      <c r="DP208" s="325">
        <f t="shared" si="347"/>
        <v>16</v>
      </c>
      <c r="DQ208" s="325">
        <f t="shared" si="348"/>
        <v>0</v>
      </c>
      <c r="DR208" s="27">
        <v>150</v>
      </c>
      <c r="DS208" s="324">
        <f>SUMIF('Rekapitulasi Juni'!$BP$410:$BP$588,APS!$B208,'Rekapitulasi Juni'!$BQ$410:$BQ$588)</f>
        <v>0</v>
      </c>
      <c r="DT208" s="324">
        <f>SUMIF('Rekapitulasi Juni'!$BP$410:$BP$588,APS!$B208,'Rekapitulasi Juni'!$BR$410:$BR$588)</f>
        <v>0</v>
      </c>
      <c r="DU208" s="27"/>
      <c r="DV208" s="325">
        <f t="shared" si="349"/>
        <v>0</v>
      </c>
      <c r="DW208" s="325">
        <f t="shared" si="350"/>
        <v>0</v>
      </c>
      <c r="DX208" s="41">
        <f t="shared" si="351"/>
        <v>600</v>
      </c>
      <c r="DY208" s="41">
        <f t="shared" si="352"/>
        <v>0</v>
      </c>
      <c r="DZ208" s="41">
        <f t="shared" si="353"/>
        <v>24</v>
      </c>
      <c r="EA208" s="41">
        <f t="shared" si="354"/>
        <v>0</v>
      </c>
      <c r="EB208" s="41">
        <f t="shared" si="355"/>
        <v>24</v>
      </c>
      <c r="EC208" s="41">
        <f t="shared" si="356"/>
        <v>-576</v>
      </c>
      <c r="ED208" s="180">
        <f t="shared" si="357"/>
        <v>4</v>
      </c>
      <c r="EE208" s="27">
        <v>200</v>
      </c>
      <c r="EF208" s="27"/>
      <c r="EG208" s="324">
        <f>SUMIF('Rekapitulasi Juni'!$D$608:$D$786,APS!$B208,'Rekapitulasi Juni'!$E$608:$E$786)</f>
        <v>100</v>
      </c>
      <c r="EH208" s="324">
        <f>SUMIF('Rekapitulasi Juni'!$D$608:$D$786,APS!$B208,'Rekapitulasi Juni'!$F$608:$F$786)</f>
        <v>60</v>
      </c>
      <c r="EI208" s="27"/>
      <c r="EJ208" s="325">
        <f t="shared" si="358"/>
        <v>0</v>
      </c>
      <c r="EK208" s="325">
        <f t="shared" si="359"/>
        <v>60</v>
      </c>
      <c r="EL208" s="27"/>
      <c r="EM208" s="324">
        <f>SUMIF('Rekapitulasi Juni'!$U$608:$U$786,APS!$B208,'Rekapitulasi Juni'!$V$608:$V$786)</f>
        <v>400</v>
      </c>
      <c r="EN208" s="324">
        <f>SUMIF('Rekapitulasi Juni'!$U$608:$U$786,APS!$B208,'Rekapitulasi Juni'!$W$608:$W$786)</f>
        <v>436</v>
      </c>
      <c r="EO208" s="27"/>
      <c r="EP208" s="325">
        <f t="shared" si="360"/>
        <v>0</v>
      </c>
      <c r="EQ208" s="325">
        <f t="shared" si="361"/>
        <v>109.00000000000001</v>
      </c>
      <c r="ER208" s="27"/>
      <c r="ES208" s="324">
        <f>SUMIF('Rekapitulasi Juni'!$AL$608:$AL$786,APS!$B208,'Rekapitulasi Juni'!$AM$608:$AM$786)</f>
        <v>0</v>
      </c>
      <c r="ET208" s="324">
        <f>SUMIF('Rekapitulasi Juni'!$AL$608:$AL$786,APS!$B208,'Rekapitulasi Juni'!$AN$608:$AN$786)</f>
        <v>0</v>
      </c>
      <c r="EU208" s="27"/>
      <c r="EV208" s="325">
        <f t="shared" si="362"/>
        <v>0</v>
      </c>
      <c r="EW208" s="325">
        <f t="shared" si="363"/>
        <v>0</v>
      </c>
      <c r="EX208" s="27"/>
      <c r="EY208" s="324">
        <f>SUMIF('Rekapitulasi Juni'!$BA$608:$BA$786,APS!$B208,'Rekapitulasi Juni'!$BB$608:$BB$786)</f>
        <v>0</v>
      </c>
      <c r="EZ208" s="324">
        <f>SUMIF('Rekapitulasi Juni'!$BA$608:$BA$786,APS!$B208,'Rekapitulasi Juni'!$BC$608:$BC$786)</f>
        <v>0</v>
      </c>
      <c r="FA208" s="324">
        <f>SUMIF('Rekapitulasi Juni'!$BA$608:$BA$786,APS!$B208,'Rekapitulasi Juni'!$BF$608:$BF$786)</f>
        <v>0</v>
      </c>
      <c r="FB208" s="325">
        <f t="shared" si="364"/>
        <v>0</v>
      </c>
      <c r="FC208" s="325">
        <f t="shared" si="365"/>
        <v>0</v>
      </c>
      <c r="FD208" s="27"/>
      <c r="FE208" s="27"/>
      <c r="FF208" s="27"/>
      <c r="FG208" s="27"/>
      <c r="FH208" s="27"/>
      <c r="FI208" s="27"/>
      <c r="FJ208" s="41">
        <f t="shared" si="366"/>
        <v>0</v>
      </c>
      <c r="FK208" s="41">
        <f t="shared" si="367"/>
        <v>500</v>
      </c>
      <c r="FL208" s="41">
        <f t="shared" si="368"/>
        <v>496</v>
      </c>
      <c r="FM208" s="41">
        <f t="shared" si="369"/>
        <v>0</v>
      </c>
      <c r="FN208" s="41">
        <f t="shared" si="370"/>
        <v>496</v>
      </c>
      <c r="FO208" s="41">
        <f t="shared" si="371"/>
        <v>496</v>
      </c>
      <c r="FP208" s="180">
        <f t="shared" si="372"/>
        <v>0</v>
      </c>
      <c r="FQ208" s="27"/>
      <c r="FR208" s="27"/>
      <c r="FS208" s="324">
        <f>SUMIF('Rekapitulasi Juni'!$D$804:$D$984,APS!$B208,'Rekapitulasi Juni'!$E$804:$E$984)</f>
        <v>0</v>
      </c>
      <c r="FT208" s="324">
        <f>SUMIF('Rekapitulasi Juni'!$D$804:$D$984,APS!$B208,'Rekapitulasi Juni'!$F$804:$F$984)</f>
        <v>0</v>
      </c>
      <c r="FU208" s="27"/>
      <c r="FV208" s="325">
        <f t="shared" si="373"/>
        <v>0</v>
      </c>
      <c r="FW208" s="325">
        <f t="shared" si="374"/>
        <v>0</v>
      </c>
      <c r="FX208" s="27"/>
      <c r="FY208" s="324">
        <f>SUMIF('Rekapitulasi Juni'!$U$804:$U$984,APS!$B208,'Rekapitulasi Juni'!$V$804:$V$984)</f>
        <v>0</v>
      </c>
      <c r="FZ208" s="324">
        <f>SUMIF('Rekapitulasi Juni'!$U$804:$U$984,APS!$B208,'Rekapitulasi Juni'!$W$804:$W$984)</f>
        <v>0</v>
      </c>
      <c r="GA208" s="27"/>
      <c r="GB208" s="325">
        <f t="shared" si="375"/>
        <v>0</v>
      </c>
      <c r="GC208" s="325">
        <f t="shared" si="376"/>
        <v>0</v>
      </c>
      <c r="GD208" s="27"/>
      <c r="GE208" s="324">
        <f>SUMIF('Rekapitulasi Juni'!$AL$804:$AL$984,APS!$B208,'Rekapitulasi Juni'!$AM$804:$AM$984)</f>
        <v>0</v>
      </c>
      <c r="GF208" s="324">
        <f>SUMIF('Rekapitulasi Juni'!$AL$804:$AL$984,APS!$B208,'Rekapitulasi Juni'!$AN$804:$AN$984)</f>
        <v>0</v>
      </c>
      <c r="GG208" s="27"/>
      <c r="GH208" s="325">
        <f t="shared" si="301"/>
        <v>0</v>
      </c>
      <c r="GI208" s="325">
        <f t="shared" si="302"/>
        <v>0</v>
      </c>
      <c r="GJ208" s="27"/>
      <c r="GK208" s="27"/>
      <c r="GL208" s="41">
        <f t="shared" si="377"/>
        <v>0</v>
      </c>
      <c r="GM208" s="41">
        <f t="shared" si="378"/>
        <v>0</v>
      </c>
      <c r="GN208" s="41">
        <f t="shared" si="379"/>
        <v>0</v>
      </c>
      <c r="GO208" s="41">
        <f t="shared" si="380"/>
        <v>0</v>
      </c>
      <c r="GP208" s="41">
        <f t="shared" si="381"/>
        <v>0</v>
      </c>
      <c r="GQ208" s="41">
        <f t="shared" si="382"/>
        <v>0</v>
      </c>
      <c r="GR208" s="180">
        <f t="shared" si="383"/>
        <v>0</v>
      </c>
      <c r="GS208" s="41">
        <f t="shared" si="303"/>
        <v>700</v>
      </c>
      <c r="GT208" s="41">
        <f t="shared" si="304"/>
        <v>500</v>
      </c>
      <c r="GU208" s="41">
        <f t="shared" si="305"/>
        <v>520</v>
      </c>
      <c r="GV208" s="41">
        <f t="shared" si="306"/>
        <v>0</v>
      </c>
      <c r="GW208" s="41">
        <f t="shared" si="307"/>
        <v>520</v>
      </c>
      <c r="GX208" s="41">
        <f t="shared" si="308"/>
        <v>-180</v>
      </c>
      <c r="GY208" s="180">
        <f t="shared" si="309"/>
        <v>74.285714285714292</v>
      </c>
      <c r="GZ208" s="41">
        <v>190</v>
      </c>
      <c r="HA208" s="32"/>
      <c r="HB208" s="42">
        <f t="shared" si="384"/>
        <v>50</v>
      </c>
      <c r="HC208" s="44"/>
    </row>
    <row r="209" spans="1:211" ht="15" customHeight="1">
      <c r="A209" s="31" t="s">
        <v>427</v>
      </c>
      <c r="B209" s="32" t="s">
        <v>428</v>
      </c>
      <c r="C209" s="31" t="s">
        <v>373</v>
      </c>
      <c r="D209" s="31" t="s">
        <v>1259</v>
      </c>
      <c r="E209" s="31" t="s">
        <v>43</v>
      </c>
      <c r="F209" s="31" t="s">
        <v>152</v>
      </c>
      <c r="G209" s="33">
        <v>50</v>
      </c>
      <c r="H209" s="33">
        <v>0</v>
      </c>
      <c r="I209" s="33">
        <v>0</v>
      </c>
      <c r="J209" s="34">
        <f>IFERROR(VLOOKUP(A209,#REF!,3,0),0)</f>
        <v>0</v>
      </c>
      <c r="K209" s="34">
        <f t="shared" si="118"/>
        <v>30</v>
      </c>
      <c r="L209" s="34">
        <v>0</v>
      </c>
      <c r="M209" s="53">
        <f>29+1</f>
        <v>30</v>
      </c>
      <c r="N209" s="35">
        <f t="shared" si="119"/>
        <v>20</v>
      </c>
      <c r="O209" s="35">
        <f t="shared" si="120"/>
        <v>20</v>
      </c>
      <c r="P209" s="36">
        <v>50</v>
      </c>
      <c r="Q209" s="36">
        <f t="shared" si="310"/>
        <v>80</v>
      </c>
      <c r="R209" s="36"/>
      <c r="S209" s="37">
        <f ca="1">SUMIF(ROP!$D$6:$H$65536,A209,ROP!$J$6:$J$65536)</f>
        <v>0</v>
      </c>
      <c r="T209" s="37">
        <f>SUMIF(HASIL!$B:$B,APS!$B209&amp;RIGHT(APS!T$9,2),HASIL!$I:$I)</f>
        <v>0</v>
      </c>
      <c r="U209" s="37">
        <f>SUMIF(HASIL!$B:$B,APS!$B209&amp;RIGHT(APS!U$9,2),HASIL!$I:$I)</f>
        <v>0</v>
      </c>
      <c r="V209" s="37">
        <f>SUMIF(HASIL!$B:$B,APS!$B209&amp;RIGHT(APS!V$9,2),HASIL!$I:$I)</f>
        <v>0</v>
      </c>
      <c r="W209" s="37">
        <f>SUMIF(HASIL!$B:$B,APS!$B209&amp;RIGHT(APS!W$9,2),HASIL!$I:$I)</f>
        <v>0</v>
      </c>
      <c r="X209" s="38">
        <f t="shared" si="121"/>
        <v>0</v>
      </c>
      <c r="Y209" s="38">
        <f t="shared" si="122"/>
        <v>-80</v>
      </c>
      <c r="Z209" s="39">
        <f t="shared" si="297"/>
        <v>0</v>
      </c>
      <c r="AA209" s="39">
        <f t="shared" si="300"/>
        <v>80</v>
      </c>
      <c r="AB209" s="40">
        <f t="shared" si="298"/>
        <v>50</v>
      </c>
      <c r="AC209" s="27">
        <v>50</v>
      </c>
      <c r="AD209" s="27"/>
      <c r="AE209" s="27"/>
      <c r="AF209" s="27"/>
      <c r="AG209" s="27"/>
      <c r="AH209" s="27"/>
      <c r="AI209" s="324">
        <f>SUMIF('Rekapitulasi Juni'!$D$9:$D$192,APS!$B209,'Rekapitulasi Juni'!$E$9:$E$192)</f>
        <v>0</v>
      </c>
      <c r="AJ209" s="324">
        <f>SUMIF('Rekapitulasi Juni'!$D$9:$D$192,APS!$B209,'Rekapitulasi Juni'!$F$9:$F$192)</f>
        <v>0</v>
      </c>
      <c r="AK209" s="324">
        <f>SUMIF('Rekapitulasi Juni'!$D$9:$D$192,APS!$B209,'Rekapitulasi Juni'!$K$9:$K$192)</f>
        <v>0</v>
      </c>
      <c r="AL209" s="325">
        <f t="shared" si="311"/>
        <v>0</v>
      </c>
      <c r="AM209" s="325">
        <f t="shared" si="312"/>
        <v>0</v>
      </c>
      <c r="AN209" s="27"/>
      <c r="AO209" s="324">
        <f>SUMIF('Rekapitulasi Juni'!$U$9:$U$192,APS!$B209,'Rekapitulasi Juni'!$V$9:$V$192)</f>
        <v>0</v>
      </c>
      <c r="AP209" s="324">
        <f>SUMIF('Rekapitulasi Juni'!$U$9:$U$192,APS!$B209,'Rekapitulasi Juni'!$W$9:$W$192)</f>
        <v>0</v>
      </c>
      <c r="AQ209" s="27"/>
      <c r="AR209" s="325">
        <f t="shared" si="313"/>
        <v>0</v>
      </c>
      <c r="AS209" s="325">
        <f t="shared" si="314"/>
        <v>0</v>
      </c>
      <c r="AT209" s="27"/>
      <c r="AU209" s="324">
        <f>SUMIF('Rekapitulasi Juni'!$AL$9:$AL$192,APS!$B209,'Rekapitulasi Juni'!$AM$9:$AM$192)</f>
        <v>0</v>
      </c>
      <c r="AV209" s="324">
        <f>SUMIF('Rekapitulasi Juni'!$AL$9:$AL$192,APS!$B209,'Rekapitulasi Juni'!$AN$9:$AN$192)</f>
        <v>0</v>
      </c>
      <c r="AW209" s="27"/>
      <c r="AX209" s="325">
        <f t="shared" si="315"/>
        <v>0</v>
      </c>
      <c r="AY209" s="325">
        <f t="shared" si="316"/>
        <v>0</v>
      </c>
      <c r="AZ209" s="41">
        <f t="shared" si="317"/>
        <v>0</v>
      </c>
      <c r="BA209" s="41">
        <f t="shared" si="318"/>
        <v>0</v>
      </c>
      <c r="BB209" s="41">
        <f t="shared" si="319"/>
        <v>0</v>
      </c>
      <c r="BC209" s="41">
        <f t="shared" si="320"/>
        <v>0</v>
      </c>
      <c r="BD209" s="41">
        <f t="shared" si="321"/>
        <v>0</v>
      </c>
      <c r="BE209" s="41">
        <f t="shared" si="322"/>
        <v>0</v>
      </c>
      <c r="BF209" s="180">
        <f t="shared" si="323"/>
        <v>0</v>
      </c>
      <c r="BG209" s="27">
        <v>0</v>
      </c>
      <c r="BH209" s="27"/>
      <c r="BI209" s="324">
        <f>SUMIF('Rekapitulasi Juni'!$D$214:$D$393,APS!$B209,'Rekapitulasi Juni'!$E$214:$E$393)</f>
        <v>0</v>
      </c>
      <c r="BJ209" s="324">
        <f>SUMIF('Rekapitulasi Juni'!$D$214:$D$393,APS!$B209,'Rekapitulasi Juni'!$F$214:$F$393)</f>
        <v>0</v>
      </c>
      <c r="BK209" s="27"/>
      <c r="BL209" s="325">
        <f t="shared" si="324"/>
        <v>0</v>
      </c>
      <c r="BM209" s="325">
        <f t="shared" si="325"/>
        <v>0</v>
      </c>
      <c r="BN209" s="27"/>
      <c r="BO209" s="324">
        <f>SUMIF('Rekapitulasi Juni'!$U$214:$U$393,APS!$B209,'Rekapitulasi Juni'!$V$214:$V$393)</f>
        <v>0</v>
      </c>
      <c r="BP209" s="324">
        <f>SUMIF('Rekapitulasi Juni'!$U$214:$U$393,APS!$B209,'Rekapitulasi Juni'!$W$214:$W$393)</f>
        <v>0</v>
      </c>
      <c r="BQ209" s="27"/>
      <c r="BR209" s="325">
        <f t="shared" si="326"/>
        <v>0</v>
      </c>
      <c r="BS209" s="325">
        <f t="shared" si="327"/>
        <v>0</v>
      </c>
      <c r="BT209" s="27"/>
      <c r="BU209" s="324">
        <f>SUMIF('Rekapitulasi Juni'!$AL$214:$AL$393,APS!$B209,'Rekapitulasi Juni'!$AM$214:$AM$393)</f>
        <v>0</v>
      </c>
      <c r="BV209" s="324">
        <f>SUMIF('Rekapitulasi Juni'!$AL$214:$AL$393,APS!$B209,'Rekapitulasi Juni'!$AN$214:$AN$393)</f>
        <v>88</v>
      </c>
      <c r="BW209" s="27"/>
      <c r="BX209" s="325">
        <f t="shared" si="328"/>
        <v>0</v>
      </c>
      <c r="BY209" s="325">
        <f t="shared" si="329"/>
        <v>0</v>
      </c>
      <c r="BZ209" s="27"/>
      <c r="CA209" s="324">
        <f>SUMIF('Rekapitulasi Juni'!$BA$214:$BA$393,APS!$B209,'Rekapitulasi Juni'!$BB$214:$BB$393)</f>
        <v>0</v>
      </c>
      <c r="CB209" s="324">
        <f>SUMIF('Rekapitulasi Juni'!$BA$214:$BA$393,APS!$B209,'Rekapitulasi Juni'!$BC$214:$BC$393)</f>
        <v>0</v>
      </c>
      <c r="CC209" s="27"/>
      <c r="CD209" s="325">
        <f t="shared" si="330"/>
        <v>0</v>
      </c>
      <c r="CE209" s="325">
        <f t="shared" si="331"/>
        <v>0</v>
      </c>
      <c r="CF209" s="27">
        <v>80</v>
      </c>
      <c r="CG209" s="324">
        <f>SUMIF('Rekapitulasi Juni'!$BP$214:$BP$393,APS!$B209,'Rekapitulasi Juni'!$BQ$214:$BQ$393)</f>
        <v>0</v>
      </c>
      <c r="CH209" s="324">
        <f>SUMIF('Rekapitulasi Juni'!$BP$214:$BP$393,APS!$B209,'Rekapitulasi Juni'!$BR$214:$BR$393)</f>
        <v>0</v>
      </c>
      <c r="CI209" s="27"/>
      <c r="CJ209" s="325">
        <f t="shared" si="332"/>
        <v>0</v>
      </c>
      <c r="CK209" s="325">
        <f t="shared" si="333"/>
        <v>0</v>
      </c>
      <c r="CL209" s="41">
        <f t="shared" si="334"/>
        <v>80</v>
      </c>
      <c r="CM209" s="41">
        <f t="shared" si="335"/>
        <v>0</v>
      </c>
      <c r="CN209" s="41">
        <f t="shared" si="336"/>
        <v>88</v>
      </c>
      <c r="CO209" s="41">
        <f t="shared" si="337"/>
        <v>0</v>
      </c>
      <c r="CP209" s="41">
        <f t="shared" si="338"/>
        <v>88</v>
      </c>
      <c r="CQ209" s="41">
        <f t="shared" si="339"/>
        <v>8</v>
      </c>
      <c r="CR209" s="180">
        <f t="shared" si="340"/>
        <v>110.00000000000001</v>
      </c>
      <c r="CS209" s="27">
        <v>0</v>
      </c>
      <c r="CT209" s="27"/>
      <c r="CU209" s="324">
        <f>SUMIF('Rekapitulasi Juni'!$D$410:$D$588,APS!$B209,'Rekapitulasi Juni'!$E$410:$E$588)</f>
        <v>0</v>
      </c>
      <c r="CV209" s="324">
        <f>SUMIF('Rekapitulasi Juni'!$D$410:$D$588,APS!$B209,'Rekapitulasi Juni'!$F$410:$F$588)</f>
        <v>0</v>
      </c>
      <c r="CW209" s="27"/>
      <c r="CX209" s="325">
        <f t="shared" si="341"/>
        <v>0</v>
      </c>
      <c r="CY209" s="325">
        <f t="shared" si="342"/>
        <v>0</v>
      </c>
      <c r="CZ209" s="27"/>
      <c r="DA209" s="324">
        <f>SUMIF('Rekapitulasi Juni'!$U$410:$U$588,APS!$B209,'Rekapitulasi Juni'!$V$410:$V$588)</f>
        <v>0</v>
      </c>
      <c r="DB209" s="324">
        <f>SUMIF('Rekapitulasi Juni'!$U$410:$U$588,APS!$B209,'Rekapitulasi Juni'!$W$410:$W$588)</f>
        <v>0</v>
      </c>
      <c r="DC209" s="27"/>
      <c r="DD209" s="325">
        <f t="shared" si="343"/>
        <v>0</v>
      </c>
      <c r="DE209" s="325">
        <f t="shared" si="344"/>
        <v>0</v>
      </c>
      <c r="DF209" s="27"/>
      <c r="DG209" s="324">
        <f>SUMIF('Rekapitulasi Juni'!$AL$410:$AL$588,APS!$B209,'Rekapitulasi Juni'!$AM$410:$AM$588)</f>
        <v>0</v>
      </c>
      <c r="DH209" s="324">
        <f>SUMIF('Rekapitulasi Juni'!$AL$410:$AL$588,APS!$B209,'Rekapitulasi Juni'!$AN$410:$AN$588)</f>
        <v>0</v>
      </c>
      <c r="DI209" s="27"/>
      <c r="DJ209" s="325">
        <f t="shared" si="345"/>
        <v>0</v>
      </c>
      <c r="DK209" s="325">
        <f t="shared" si="346"/>
        <v>0</v>
      </c>
      <c r="DL209" s="27"/>
      <c r="DM209" s="324">
        <f>SUMIF('Rekapitulasi Juni'!$BA$410:$BA$588,APS!$B209,'Rekapitulasi Juni'!$BB$410:$BB$588)</f>
        <v>0</v>
      </c>
      <c r="DN209" s="324">
        <f>SUMIF('Rekapitulasi Juni'!$BA$410:$BA$588,APS!$B209,'Rekapitulasi Juni'!$BC$410:$BC$588)</f>
        <v>0</v>
      </c>
      <c r="DO209" s="324">
        <f>SUMIF('Rekapitulasi Juni'!$BA$410:$BA$588,APS!$B209,'Rekapitulasi Juni'!$BF$410:$BF$588)</f>
        <v>0</v>
      </c>
      <c r="DP209" s="325">
        <f t="shared" si="347"/>
        <v>0</v>
      </c>
      <c r="DQ209" s="325">
        <f t="shared" si="348"/>
        <v>0</v>
      </c>
      <c r="DR209" s="27"/>
      <c r="DS209" s="324">
        <f>SUMIF('Rekapitulasi Juni'!$BP$410:$BP$588,APS!$B209,'Rekapitulasi Juni'!$BQ$410:$BQ$588)</f>
        <v>0</v>
      </c>
      <c r="DT209" s="324">
        <f>SUMIF('Rekapitulasi Juni'!$BP$410:$BP$588,APS!$B209,'Rekapitulasi Juni'!$BR$410:$BR$588)</f>
        <v>0</v>
      </c>
      <c r="DU209" s="27"/>
      <c r="DV209" s="325">
        <f t="shared" si="349"/>
        <v>0</v>
      </c>
      <c r="DW209" s="325">
        <f t="shared" si="350"/>
        <v>0</v>
      </c>
      <c r="DX209" s="41">
        <f t="shared" si="351"/>
        <v>0</v>
      </c>
      <c r="DY209" s="41">
        <f t="shared" si="352"/>
        <v>0</v>
      </c>
      <c r="DZ209" s="41">
        <f t="shared" si="353"/>
        <v>0</v>
      </c>
      <c r="EA209" s="41">
        <f t="shared" si="354"/>
        <v>0</v>
      </c>
      <c r="EB209" s="41">
        <f t="shared" si="355"/>
        <v>0</v>
      </c>
      <c r="EC209" s="41">
        <f t="shared" si="356"/>
        <v>0</v>
      </c>
      <c r="ED209" s="180">
        <f t="shared" si="357"/>
        <v>0</v>
      </c>
      <c r="EE209" s="27">
        <v>0</v>
      </c>
      <c r="EF209" s="27"/>
      <c r="EG209" s="324">
        <f>SUMIF('Rekapitulasi Juni'!$D$608:$D$786,APS!$B209,'Rekapitulasi Juni'!$E$608:$E$786)</f>
        <v>0</v>
      </c>
      <c r="EH209" s="324">
        <f>SUMIF('Rekapitulasi Juni'!$D$608:$D$786,APS!$B209,'Rekapitulasi Juni'!$F$608:$F$786)</f>
        <v>0</v>
      </c>
      <c r="EI209" s="27"/>
      <c r="EJ209" s="325">
        <f t="shared" si="358"/>
        <v>0</v>
      </c>
      <c r="EK209" s="325">
        <f t="shared" si="359"/>
        <v>0</v>
      </c>
      <c r="EL209" s="27"/>
      <c r="EM209" s="324">
        <f>SUMIF('Rekapitulasi Juni'!$U$608:$U$786,APS!$B209,'Rekapitulasi Juni'!$V$608:$V$786)</f>
        <v>0</v>
      </c>
      <c r="EN209" s="324">
        <f>SUMIF('Rekapitulasi Juni'!$U$608:$U$786,APS!$B209,'Rekapitulasi Juni'!$W$608:$W$786)</f>
        <v>0</v>
      </c>
      <c r="EO209" s="27"/>
      <c r="EP209" s="325">
        <f t="shared" si="360"/>
        <v>0</v>
      </c>
      <c r="EQ209" s="325">
        <f t="shared" si="361"/>
        <v>0</v>
      </c>
      <c r="ER209" s="27"/>
      <c r="ES209" s="324">
        <f>SUMIF('Rekapitulasi Juni'!$AL$608:$AL$786,APS!$B209,'Rekapitulasi Juni'!$AM$608:$AM$786)</f>
        <v>0</v>
      </c>
      <c r="ET209" s="324">
        <f>SUMIF('Rekapitulasi Juni'!$AL$608:$AL$786,APS!$B209,'Rekapitulasi Juni'!$AN$608:$AN$786)</f>
        <v>0</v>
      </c>
      <c r="EU209" s="27"/>
      <c r="EV209" s="325">
        <f t="shared" si="362"/>
        <v>0</v>
      </c>
      <c r="EW209" s="325">
        <f t="shared" si="363"/>
        <v>0</v>
      </c>
      <c r="EX209" s="27"/>
      <c r="EY209" s="324">
        <f>SUMIF('Rekapitulasi Juni'!$BA$608:$BA$786,APS!$B209,'Rekapitulasi Juni'!$BB$608:$BB$786)</f>
        <v>0</v>
      </c>
      <c r="EZ209" s="324">
        <f>SUMIF('Rekapitulasi Juni'!$BA$608:$BA$786,APS!$B209,'Rekapitulasi Juni'!$BC$608:$BC$786)</f>
        <v>0</v>
      </c>
      <c r="FA209" s="324">
        <f>SUMIF('Rekapitulasi Juni'!$BA$608:$BA$786,APS!$B209,'Rekapitulasi Juni'!$BF$608:$BF$786)</f>
        <v>0</v>
      </c>
      <c r="FB209" s="325">
        <f t="shared" si="364"/>
        <v>0</v>
      </c>
      <c r="FC209" s="325">
        <f t="shared" si="365"/>
        <v>0</v>
      </c>
      <c r="FD209" s="27"/>
      <c r="FE209" s="27"/>
      <c r="FF209" s="27"/>
      <c r="FG209" s="27"/>
      <c r="FH209" s="27"/>
      <c r="FI209" s="27"/>
      <c r="FJ209" s="41">
        <f t="shared" si="366"/>
        <v>0</v>
      </c>
      <c r="FK209" s="41">
        <f t="shared" si="367"/>
        <v>0</v>
      </c>
      <c r="FL209" s="41">
        <f t="shared" si="368"/>
        <v>0</v>
      </c>
      <c r="FM209" s="41">
        <f t="shared" si="369"/>
        <v>0</v>
      </c>
      <c r="FN209" s="41">
        <f t="shared" si="370"/>
        <v>0</v>
      </c>
      <c r="FO209" s="41">
        <f t="shared" si="371"/>
        <v>0</v>
      </c>
      <c r="FP209" s="180">
        <f t="shared" si="372"/>
        <v>0</v>
      </c>
      <c r="FQ209" s="27"/>
      <c r="FR209" s="27"/>
      <c r="FS209" s="324">
        <f>SUMIF('Rekapitulasi Juni'!$D$804:$D$984,APS!$B209,'Rekapitulasi Juni'!$E$804:$E$984)</f>
        <v>0</v>
      </c>
      <c r="FT209" s="324">
        <f>SUMIF('Rekapitulasi Juni'!$D$804:$D$984,APS!$B209,'Rekapitulasi Juni'!$F$804:$F$984)</f>
        <v>0</v>
      </c>
      <c r="FU209" s="27"/>
      <c r="FV209" s="325">
        <f t="shared" si="373"/>
        <v>0</v>
      </c>
      <c r="FW209" s="325">
        <f t="shared" si="374"/>
        <v>0</v>
      </c>
      <c r="FX209" s="27"/>
      <c r="FY209" s="324">
        <f>SUMIF('Rekapitulasi Juni'!$U$804:$U$984,APS!$B209,'Rekapitulasi Juni'!$V$804:$V$984)</f>
        <v>0</v>
      </c>
      <c r="FZ209" s="324">
        <f>SUMIF('Rekapitulasi Juni'!$U$804:$U$984,APS!$B209,'Rekapitulasi Juni'!$W$804:$W$984)</f>
        <v>0</v>
      </c>
      <c r="GA209" s="27"/>
      <c r="GB209" s="325">
        <f t="shared" si="375"/>
        <v>0</v>
      </c>
      <c r="GC209" s="325">
        <f t="shared" si="376"/>
        <v>0</v>
      </c>
      <c r="GD209" s="27"/>
      <c r="GE209" s="324">
        <f>SUMIF('Rekapitulasi Juni'!$AL$804:$AL$984,APS!$B209,'Rekapitulasi Juni'!$AM$804:$AM$984)</f>
        <v>0</v>
      </c>
      <c r="GF209" s="324">
        <f>SUMIF('Rekapitulasi Juni'!$AL$804:$AL$984,APS!$B209,'Rekapitulasi Juni'!$AN$804:$AN$984)</f>
        <v>0</v>
      </c>
      <c r="GG209" s="27"/>
      <c r="GH209" s="325">
        <f t="shared" si="301"/>
        <v>0</v>
      </c>
      <c r="GI209" s="325">
        <f t="shared" si="302"/>
        <v>0</v>
      </c>
      <c r="GJ209" s="27"/>
      <c r="GK209" s="27"/>
      <c r="GL209" s="41">
        <f t="shared" si="377"/>
        <v>0</v>
      </c>
      <c r="GM209" s="41">
        <f t="shared" si="378"/>
        <v>0</v>
      </c>
      <c r="GN209" s="41">
        <f t="shared" si="379"/>
        <v>0</v>
      </c>
      <c r="GO209" s="41">
        <f t="shared" si="380"/>
        <v>0</v>
      </c>
      <c r="GP209" s="41">
        <f t="shared" si="381"/>
        <v>0</v>
      </c>
      <c r="GQ209" s="41">
        <f t="shared" si="382"/>
        <v>0</v>
      </c>
      <c r="GR209" s="180">
        <f t="shared" si="383"/>
        <v>0</v>
      </c>
      <c r="GS209" s="41">
        <f t="shared" si="303"/>
        <v>80</v>
      </c>
      <c r="GT209" s="41">
        <f t="shared" si="304"/>
        <v>0</v>
      </c>
      <c r="GU209" s="41">
        <f t="shared" si="305"/>
        <v>88</v>
      </c>
      <c r="GV209" s="41">
        <f t="shared" si="306"/>
        <v>0</v>
      </c>
      <c r="GW209" s="41">
        <f t="shared" si="307"/>
        <v>88</v>
      </c>
      <c r="GX209" s="41">
        <f t="shared" si="308"/>
        <v>8</v>
      </c>
      <c r="GY209" s="180">
        <f t="shared" si="309"/>
        <v>110.00000000000001</v>
      </c>
      <c r="GZ209" s="41">
        <v>191</v>
      </c>
      <c r="HA209" s="32" t="s">
        <v>1310</v>
      </c>
      <c r="HB209" s="42">
        <f t="shared" si="384"/>
        <v>30</v>
      </c>
      <c r="HC209" s="44"/>
    </row>
    <row r="210" spans="1:211" ht="15" customHeight="1">
      <c r="A210" s="31" t="s">
        <v>429</v>
      </c>
      <c r="B210" s="32" t="s">
        <v>430</v>
      </c>
      <c r="C210" s="31" t="s">
        <v>373</v>
      </c>
      <c r="D210" s="31" t="s">
        <v>1259</v>
      </c>
      <c r="E210" s="31" t="s">
        <v>43</v>
      </c>
      <c r="F210" s="31" t="s">
        <v>152</v>
      </c>
      <c r="G210" s="33">
        <v>35</v>
      </c>
      <c r="H210" s="33">
        <v>0</v>
      </c>
      <c r="I210" s="33">
        <v>0</v>
      </c>
      <c r="J210" s="34">
        <f>IFERROR(VLOOKUP(A210,#REF!,3,0),0)</f>
        <v>0</v>
      </c>
      <c r="K210" s="34">
        <f t="shared" si="118"/>
        <v>0</v>
      </c>
      <c r="L210" s="34">
        <v>0</v>
      </c>
      <c r="M210" s="34">
        <v>0</v>
      </c>
      <c r="N210" s="35">
        <f t="shared" si="119"/>
        <v>35</v>
      </c>
      <c r="O210" s="35">
        <f t="shared" si="120"/>
        <v>35</v>
      </c>
      <c r="P210" s="36">
        <v>0</v>
      </c>
      <c r="Q210" s="36">
        <f t="shared" si="310"/>
        <v>35</v>
      </c>
      <c r="R210" s="36">
        <v>35</v>
      </c>
      <c r="S210" s="37">
        <f ca="1">SUMIF(ROP!$D$6:$H$65536,A210,ROP!$J$6:$J$65536)</f>
        <v>0</v>
      </c>
      <c r="T210" s="37">
        <f>SUMIF(HASIL!$B:$B,APS!$B210&amp;RIGHT(APS!T$9,2),HASIL!$I:$I)</f>
        <v>0</v>
      </c>
      <c r="U210" s="37">
        <f>SUMIF(HASIL!$B:$B,APS!$B210&amp;RIGHT(APS!U$9,2),HASIL!$I:$I)</f>
        <v>0</v>
      </c>
      <c r="V210" s="37">
        <f>SUMIF(HASIL!$B:$B,APS!$B210&amp;RIGHT(APS!V$9,2),HASIL!$I:$I)</f>
        <v>0</v>
      </c>
      <c r="W210" s="37">
        <f>SUMIF(HASIL!$B:$B,APS!$B210&amp;RIGHT(APS!W$9,2),HASIL!$I:$I)</f>
        <v>0</v>
      </c>
      <c r="X210" s="38">
        <f t="shared" si="121"/>
        <v>0</v>
      </c>
      <c r="Y210" s="38">
        <f t="shared" si="122"/>
        <v>-35</v>
      </c>
      <c r="Z210" s="39">
        <f t="shared" si="297"/>
        <v>0</v>
      </c>
      <c r="AA210" s="39">
        <f t="shared" si="300"/>
        <v>35</v>
      </c>
      <c r="AB210" s="40">
        <f t="shared" si="298"/>
        <v>0</v>
      </c>
      <c r="AC210" s="27">
        <v>0</v>
      </c>
      <c r="AD210" s="27"/>
      <c r="AE210" s="27"/>
      <c r="AF210" s="27"/>
      <c r="AG210" s="27"/>
      <c r="AH210" s="27"/>
      <c r="AI210" s="324">
        <f>SUMIF('Rekapitulasi Juni'!$D$9:$D$192,APS!$B210,'Rekapitulasi Juni'!$E$9:$E$192)</f>
        <v>0</v>
      </c>
      <c r="AJ210" s="324">
        <f>SUMIF('Rekapitulasi Juni'!$D$9:$D$192,APS!$B210,'Rekapitulasi Juni'!$F$9:$F$192)</f>
        <v>0</v>
      </c>
      <c r="AK210" s="324">
        <f>SUMIF('Rekapitulasi Juni'!$D$9:$D$192,APS!$B210,'Rekapitulasi Juni'!$K$9:$K$192)</f>
        <v>0</v>
      </c>
      <c r="AL210" s="325">
        <f t="shared" si="311"/>
        <v>0</v>
      </c>
      <c r="AM210" s="325">
        <f t="shared" si="312"/>
        <v>0</v>
      </c>
      <c r="AN210" s="27"/>
      <c r="AO210" s="324">
        <f>SUMIF('Rekapitulasi Juni'!$U$9:$U$192,APS!$B210,'Rekapitulasi Juni'!$V$9:$V$192)</f>
        <v>0</v>
      </c>
      <c r="AP210" s="324">
        <f>SUMIF('Rekapitulasi Juni'!$U$9:$U$192,APS!$B210,'Rekapitulasi Juni'!$W$9:$W$192)</f>
        <v>0</v>
      </c>
      <c r="AQ210" s="27"/>
      <c r="AR210" s="325">
        <f t="shared" si="313"/>
        <v>0</v>
      </c>
      <c r="AS210" s="325">
        <f t="shared" si="314"/>
        <v>0</v>
      </c>
      <c r="AT210" s="27"/>
      <c r="AU210" s="324">
        <f>SUMIF('Rekapitulasi Juni'!$AL$9:$AL$192,APS!$B210,'Rekapitulasi Juni'!$AM$9:$AM$192)</f>
        <v>0</v>
      </c>
      <c r="AV210" s="324">
        <f>SUMIF('Rekapitulasi Juni'!$AL$9:$AL$192,APS!$B210,'Rekapitulasi Juni'!$AN$9:$AN$192)</f>
        <v>0</v>
      </c>
      <c r="AW210" s="27"/>
      <c r="AX210" s="325">
        <f t="shared" si="315"/>
        <v>0</v>
      </c>
      <c r="AY210" s="325">
        <f t="shared" si="316"/>
        <v>0</v>
      </c>
      <c r="AZ210" s="41">
        <f t="shared" si="317"/>
        <v>0</v>
      </c>
      <c r="BA210" s="41">
        <f t="shared" si="318"/>
        <v>0</v>
      </c>
      <c r="BB210" s="41">
        <f t="shared" si="319"/>
        <v>0</v>
      </c>
      <c r="BC210" s="41">
        <f t="shared" si="320"/>
        <v>0</v>
      </c>
      <c r="BD210" s="41">
        <f t="shared" si="321"/>
        <v>0</v>
      </c>
      <c r="BE210" s="41">
        <f t="shared" si="322"/>
        <v>0</v>
      </c>
      <c r="BF210" s="180">
        <f t="shared" si="323"/>
        <v>0</v>
      </c>
      <c r="BG210" s="27">
        <v>0</v>
      </c>
      <c r="BH210" s="27"/>
      <c r="BI210" s="324">
        <f>SUMIF('Rekapitulasi Juni'!$D$214:$D$393,APS!$B210,'Rekapitulasi Juni'!$E$214:$E$393)</f>
        <v>0</v>
      </c>
      <c r="BJ210" s="324">
        <f>SUMIF('Rekapitulasi Juni'!$D$214:$D$393,APS!$B210,'Rekapitulasi Juni'!$F$214:$F$393)</f>
        <v>0</v>
      </c>
      <c r="BK210" s="27"/>
      <c r="BL210" s="325">
        <f t="shared" si="324"/>
        <v>0</v>
      </c>
      <c r="BM210" s="325">
        <f t="shared" si="325"/>
        <v>0</v>
      </c>
      <c r="BN210" s="27"/>
      <c r="BO210" s="324">
        <f>SUMIF('Rekapitulasi Juni'!$U$214:$U$393,APS!$B210,'Rekapitulasi Juni'!$V$214:$V$393)</f>
        <v>0</v>
      </c>
      <c r="BP210" s="324">
        <f>SUMIF('Rekapitulasi Juni'!$U$214:$U$393,APS!$B210,'Rekapitulasi Juni'!$W$214:$W$393)</f>
        <v>0</v>
      </c>
      <c r="BQ210" s="27"/>
      <c r="BR210" s="325">
        <f t="shared" si="326"/>
        <v>0</v>
      </c>
      <c r="BS210" s="325">
        <f t="shared" si="327"/>
        <v>0</v>
      </c>
      <c r="BT210" s="27"/>
      <c r="BU210" s="324">
        <f>SUMIF('Rekapitulasi Juni'!$AL$214:$AL$393,APS!$B210,'Rekapitulasi Juni'!$AM$214:$AM$393)</f>
        <v>0</v>
      </c>
      <c r="BV210" s="324">
        <f>SUMIF('Rekapitulasi Juni'!$AL$214:$AL$393,APS!$B210,'Rekapitulasi Juni'!$AN$214:$AN$393)</f>
        <v>0</v>
      </c>
      <c r="BW210" s="27"/>
      <c r="BX210" s="325">
        <f t="shared" si="328"/>
        <v>0</v>
      </c>
      <c r="BY210" s="325">
        <f t="shared" si="329"/>
        <v>0</v>
      </c>
      <c r="BZ210" s="27"/>
      <c r="CA210" s="324">
        <f>SUMIF('Rekapitulasi Juni'!$BA$214:$BA$393,APS!$B210,'Rekapitulasi Juni'!$BB$214:$BB$393)</f>
        <v>0</v>
      </c>
      <c r="CB210" s="324">
        <f>SUMIF('Rekapitulasi Juni'!$BA$214:$BA$393,APS!$B210,'Rekapitulasi Juni'!$BC$214:$BC$393)</f>
        <v>0</v>
      </c>
      <c r="CC210" s="27"/>
      <c r="CD210" s="325">
        <f t="shared" si="330"/>
        <v>0</v>
      </c>
      <c r="CE210" s="325">
        <f t="shared" si="331"/>
        <v>0</v>
      </c>
      <c r="CF210" s="27"/>
      <c r="CG210" s="324">
        <f>SUMIF('Rekapitulasi Juni'!$BP$214:$BP$393,APS!$B210,'Rekapitulasi Juni'!$BQ$214:$BQ$393)</f>
        <v>0</v>
      </c>
      <c r="CH210" s="324">
        <f>SUMIF('Rekapitulasi Juni'!$BP$214:$BP$393,APS!$B210,'Rekapitulasi Juni'!$BR$214:$BR$393)</f>
        <v>0</v>
      </c>
      <c r="CI210" s="27"/>
      <c r="CJ210" s="325">
        <f t="shared" si="332"/>
        <v>0</v>
      </c>
      <c r="CK210" s="325">
        <f t="shared" si="333"/>
        <v>0</v>
      </c>
      <c r="CL210" s="41">
        <f t="shared" si="334"/>
        <v>0</v>
      </c>
      <c r="CM210" s="41">
        <f t="shared" si="335"/>
        <v>0</v>
      </c>
      <c r="CN210" s="41">
        <f t="shared" si="336"/>
        <v>0</v>
      </c>
      <c r="CO210" s="41">
        <f t="shared" si="337"/>
        <v>0</v>
      </c>
      <c r="CP210" s="41">
        <f t="shared" si="338"/>
        <v>0</v>
      </c>
      <c r="CQ210" s="41">
        <f t="shared" si="339"/>
        <v>0</v>
      </c>
      <c r="CR210" s="180">
        <f t="shared" si="340"/>
        <v>0</v>
      </c>
      <c r="CS210" s="27">
        <v>0</v>
      </c>
      <c r="CT210" s="27"/>
      <c r="CU210" s="324">
        <f>SUMIF('Rekapitulasi Juni'!$D$410:$D$588,APS!$B210,'Rekapitulasi Juni'!$E$410:$E$588)</f>
        <v>0</v>
      </c>
      <c r="CV210" s="324">
        <f>SUMIF('Rekapitulasi Juni'!$D$410:$D$588,APS!$B210,'Rekapitulasi Juni'!$F$410:$F$588)</f>
        <v>0</v>
      </c>
      <c r="CW210" s="27"/>
      <c r="CX210" s="325">
        <f t="shared" si="341"/>
        <v>0</v>
      </c>
      <c r="CY210" s="325">
        <f t="shared" si="342"/>
        <v>0</v>
      </c>
      <c r="CZ210" s="27"/>
      <c r="DA210" s="324">
        <f>SUMIF('Rekapitulasi Juni'!$U$410:$U$588,APS!$B210,'Rekapitulasi Juni'!$V$410:$V$588)</f>
        <v>0</v>
      </c>
      <c r="DB210" s="324">
        <f>SUMIF('Rekapitulasi Juni'!$U$410:$U$588,APS!$B210,'Rekapitulasi Juni'!$W$410:$W$588)</f>
        <v>0</v>
      </c>
      <c r="DC210" s="27"/>
      <c r="DD210" s="325">
        <f t="shared" si="343"/>
        <v>0</v>
      </c>
      <c r="DE210" s="325">
        <f t="shared" si="344"/>
        <v>0</v>
      </c>
      <c r="DF210" s="27"/>
      <c r="DG210" s="324">
        <f>SUMIF('Rekapitulasi Juni'!$AL$410:$AL$588,APS!$B210,'Rekapitulasi Juni'!$AM$410:$AM$588)</f>
        <v>35</v>
      </c>
      <c r="DH210" s="324">
        <f>SUMIF('Rekapitulasi Juni'!$AL$410:$AL$588,APS!$B210,'Rekapitulasi Juni'!$AN$410:$AN$588)</f>
        <v>36</v>
      </c>
      <c r="DI210" s="27"/>
      <c r="DJ210" s="325">
        <f t="shared" si="345"/>
        <v>0</v>
      </c>
      <c r="DK210" s="325">
        <f t="shared" si="346"/>
        <v>102.85714285714285</v>
      </c>
      <c r="DL210" s="27"/>
      <c r="DM210" s="324">
        <f>SUMIF('Rekapitulasi Juni'!$BA$410:$BA$588,APS!$B210,'Rekapitulasi Juni'!$BB$410:$BB$588)</f>
        <v>0</v>
      </c>
      <c r="DN210" s="324">
        <f>SUMIF('Rekapitulasi Juni'!$BA$410:$BA$588,APS!$B210,'Rekapitulasi Juni'!$BC$410:$BC$588)</f>
        <v>0</v>
      </c>
      <c r="DO210" s="324">
        <f>SUMIF('Rekapitulasi Juni'!$BA$410:$BA$588,APS!$B210,'Rekapitulasi Juni'!$BF$410:$BF$588)</f>
        <v>0</v>
      </c>
      <c r="DP210" s="325">
        <f t="shared" si="347"/>
        <v>0</v>
      </c>
      <c r="DQ210" s="325">
        <f t="shared" si="348"/>
        <v>0</v>
      </c>
      <c r="DR210" s="27">
        <v>35</v>
      </c>
      <c r="DS210" s="324">
        <f>SUMIF('Rekapitulasi Juni'!$BP$410:$BP$588,APS!$B210,'Rekapitulasi Juni'!$BQ$410:$BQ$588)</f>
        <v>0</v>
      </c>
      <c r="DT210" s="324">
        <f>SUMIF('Rekapitulasi Juni'!$BP$410:$BP$588,APS!$B210,'Rekapitulasi Juni'!$BR$410:$BR$588)</f>
        <v>0</v>
      </c>
      <c r="DU210" s="27"/>
      <c r="DV210" s="325">
        <f t="shared" si="349"/>
        <v>0</v>
      </c>
      <c r="DW210" s="325">
        <f t="shared" si="350"/>
        <v>0</v>
      </c>
      <c r="DX210" s="41">
        <f t="shared" si="351"/>
        <v>35</v>
      </c>
      <c r="DY210" s="41">
        <f t="shared" si="352"/>
        <v>35</v>
      </c>
      <c r="DZ210" s="41">
        <f t="shared" si="353"/>
        <v>36</v>
      </c>
      <c r="EA210" s="41">
        <f t="shared" si="354"/>
        <v>0</v>
      </c>
      <c r="EB210" s="41">
        <f t="shared" si="355"/>
        <v>36</v>
      </c>
      <c r="EC210" s="41">
        <f t="shared" si="356"/>
        <v>1</v>
      </c>
      <c r="ED210" s="180">
        <f t="shared" si="357"/>
        <v>102.85714285714285</v>
      </c>
      <c r="EE210" s="27">
        <v>0</v>
      </c>
      <c r="EF210" s="27"/>
      <c r="EG210" s="324">
        <f>SUMIF('Rekapitulasi Juni'!$D$608:$D$786,APS!$B210,'Rekapitulasi Juni'!$E$608:$E$786)</f>
        <v>0</v>
      </c>
      <c r="EH210" s="324">
        <f>SUMIF('Rekapitulasi Juni'!$D$608:$D$786,APS!$B210,'Rekapitulasi Juni'!$F$608:$F$786)</f>
        <v>0</v>
      </c>
      <c r="EI210" s="27"/>
      <c r="EJ210" s="325">
        <f t="shared" si="358"/>
        <v>0</v>
      </c>
      <c r="EK210" s="325">
        <f t="shared" si="359"/>
        <v>0</v>
      </c>
      <c r="EL210" s="27"/>
      <c r="EM210" s="324">
        <f>SUMIF('Rekapitulasi Juni'!$U$608:$U$786,APS!$B210,'Rekapitulasi Juni'!$V$608:$V$786)</f>
        <v>0</v>
      </c>
      <c r="EN210" s="324">
        <f>SUMIF('Rekapitulasi Juni'!$U$608:$U$786,APS!$B210,'Rekapitulasi Juni'!$W$608:$W$786)</f>
        <v>0</v>
      </c>
      <c r="EO210" s="27"/>
      <c r="EP210" s="325">
        <f t="shared" si="360"/>
        <v>0</v>
      </c>
      <c r="EQ210" s="325">
        <f t="shared" si="361"/>
        <v>0</v>
      </c>
      <c r="ER210" s="27"/>
      <c r="ES210" s="324">
        <f>SUMIF('Rekapitulasi Juni'!$AL$608:$AL$786,APS!$B210,'Rekapitulasi Juni'!$AM$608:$AM$786)</f>
        <v>0</v>
      </c>
      <c r="ET210" s="324">
        <f>SUMIF('Rekapitulasi Juni'!$AL$608:$AL$786,APS!$B210,'Rekapitulasi Juni'!$AN$608:$AN$786)</f>
        <v>0</v>
      </c>
      <c r="EU210" s="27"/>
      <c r="EV210" s="325">
        <f t="shared" si="362"/>
        <v>0</v>
      </c>
      <c r="EW210" s="325">
        <f t="shared" si="363"/>
        <v>0</v>
      </c>
      <c r="EX210" s="27"/>
      <c r="EY210" s="324">
        <f>SUMIF('Rekapitulasi Juni'!$BA$608:$BA$786,APS!$B210,'Rekapitulasi Juni'!$BB$608:$BB$786)</f>
        <v>0</v>
      </c>
      <c r="EZ210" s="324">
        <f>SUMIF('Rekapitulasi Juni'!$BA$608:$BA$786,APS!$B210,'Rekapitulasi Juni'!$BC$608:$BC$786)</f>
        <v>0</v>
      </c>
      <c r="FA210" s="324">
        <f>SUMIF('Rekapitulasi Juni'!$BA$608:$BA$786,APS!$B210,'Rekapitulasi Juni'!$BF$608:$BF$786)</f>
        <v>0</v>
      </c>
      <c r="FB210" s="325">
        <f t="shared" si="364"/>
        <v>0</v>
      </c>
      <c r="FC210" s="325">
        <f t="shared" si="365"/>
        <v>0</v>
      </c>
      <c r="FD210" s="27"/>
      <c r="FE210" s="27"/>
      <c r="FF210" s="27"/>
      <c r="FG210" s="27"/>
      <c r="FH210" s="27"/>
      <c r="FI210" s="27"/>
      <c r="FJ210" s="41">
        <f t="shared" si="366"/>
        <v>0</v>
      </c>
      <c r="FK210" s="41">
        <f t="shared" si="367"/>
        <v>0</v>
      </c>
      <c r="FL210" s="41">
        <f t="shared" si="368"/>
        <v>0</v>
      </c>
      <c r="FM210" s="41">
        <f t="shared" si="369"/>
        <v>0</v>
      </c>
      <c r="FN210" s="41">
        <f t="shared" si="370"/>
        <v>0</v>
      </c>
      <c r="FO210" s="41">
        <f t="shared" si="371"/>
        <v>0</v>
      </c>
      <c r="FP210" s="180">
        <f t="shared" si="372"/>
        <v>0</v>
      </c>
      <c r="FQ210" s="27"/>
      <c r="FR210" s="27"/>
      <c r="FS210" s="324">
        <f>SUMIF('Rekapitulasi Juni'!$D$804:$D$984,APS!$B210,'Rekapitulasi Juni'!$E$804:$E$984)</f>
        <v>0</v>
      </c>
      <c r="FT210" s="324">
        <f>SUMIF('Rekapitulasi Juni'!$D$804:$D$984,APS!$B210,'Rekapitulasi Juni'!$F$804:$F$984)</f>
        <v>0</v>
      </c>
      <c r="FU210" s="27"/>
      <c r="FV210" s="325">
        <f t="shared" si="373"/>
        <v>0</v>
      </c>
      <c r="FW210" s="325">
        <f t="shared" si="374"/>
        <v>0</v>
      </c>
      <c r="FX210" s="27"/>
      <c r="FY210" s="324">
        <f>SUMIF('Rekapitulasi Juni'!$U$804:$U$984,APS!$B210,'Rekapitulasi Juni'!$V$804:$V$984)</f>
        <v>0</v>
      </c>
      <c r="FZ210" s="324">
        <f>SUMIF('Rekapitulasi Juni'!$U$804:$U$984,APS!$B210,'Rekapitulasi Juni'!$W$804:$W$984)</f>
        <v>0</v>
      </c>
      <c r="GA210" s="27"/>
      <c r="GB210" s="325">
        <f t="shared" si="375"/>
        <v>0</v>
      </c>
      <c r="GC210" s="325">
        <f t="shared" si="376"/>
        <v>0</v>
      </c>
      <c r="GD210" s="27"/>
      <c r="GE210" s="324">
        <f>SUMIF('Rekapitulasi Juni'!$AL$804:$AL$984,APS!$B210,'Rekapitulasi Juni'!$AM$804:$AM$984)</f>
        <v>0</v>
      </c>
      <c r="GF210" s="324">
        <f>SUMIF('Rekapitulasi Juni'!$AL$804:$AL$984,APS!$B210,'Rekapitulasi Juni'!$AN$804:$AN$984)</f>
        <v>0</v>
      </c>
      <c r="GG210" s="27"/>
      <c r="GH210" s="325">
        <f t="shared" si="301"/>
        <v>0</v>
      </c>
      <c r="GI210" s="325">
        <f t="shared" si="302"/>
        <v>0</v>
      </c>
      <c r="GJ210" s="27"/>
      <c r="GK210" s="27"/>
      <c r="GL210" s="41">
        <f t="shared" si="377"/>
        <v>0</v>
      </c>
      <c r="GM210" s="41">
        <f t="shared" si="378"/>
        <v>0</v>
      </c>
      <c r="GN210" s="41">
        <f t="shared" si="379"/>
        <v>0</v>
      </c>
      <c r="GO210" s="41">
        <f t="shared" si="380"/>
        <v>0</v>
      </c>
      <c r="GP210" s="41">
        <f t="shared" si="381"/>
        <v>0</v>
      </c>
      <c r="GQ210" s="41">
        <f t="shared" si="382"/>
        <v>0</v>
      </c>
      <c r="GR210" s="180">
        <f t="shared" si="383"/>
        <v>0</v>
      </c>
      <c r="GS210" s="41">
        <f t="shared" si="303"/>
        <v>35</v>
      </c>
      <c r="GT210" s="41">
        <f t="shared" si="304"/>
        <v>35</v>
      </c>
      <c r="GU210" s="41">
        <f t="shared" si="305"/>
        <v>36</v>
      </c>
      <c r="GV210" s="41">
        <f t="shared" si="306"/>
        <v>0</v>
      </c>
      <c r="GW210" s="41">
        <f t="shared" si="307"/>
        <v>36</v>
      </c>
      <c r="GX210" s="41">
        <f t="shared" si="308"/>
        <v>1</v>
      </c>
      <c r="GY210" s="180">
        <f t="shared" si="309"/>
        <v>102.85714285714285</v>
      </c>
      <c r="GZ210" s="41">
        <v>192</v>
      </c>
      <c r="HA210" s="32"/>
      <c r="HB210" s="42">
        <f t="shared" si="384"/>
        <v>-35</v>
      </c>
      <c r="HC210" s="44"/>
    </row>
    <row r="211" spans="1:211" ht="15" hidden="1" customHeight="1">
      <c r="A211" s="31" t="s">
        <v>431</v>
      </c>
      <c r="B211" s="32" t="s">
        <v>432</v>
      </c>
      <c r="C211" s="31" t="s">
        <v>373</v>
      </c>
      <c r="D211" s="31" t="s">
        <v>1259</v>
      </c>
      <c r="E211" s="31" t="s">
        <v>43</v>
      </c>
      <c r="F211" s="31" t="s">
        <v>152</v>
      </c>
      <c r="G211" s="33">
        <v>0</v>
      </c>
      <c r="H211" s="33">
        <v>0</v>
      </c>
      <c r="I211" s="33">
        <v>0</v>
      </c>
      <c r="J211" s="34">
        <f>IFERROR(VLOOKUP(A211,#REF!,3,0),0)</f>
        <v>0</v>
      </c>
      <c r="K211" s="34">
        <f t="shared" si="118"/>
        <v>0</v>
      </c>
      <c r="L211" s="34">
        <v>0</v>
      </c>
      <c r="M211" s="34">
        <v>0</v>
      </c>
      <c r="N211" s="35">
        <f t="shared" si="119"/>
        <v>0</v>
      </c>
      <c r="O211" s="35">
        <f t="shared" si="120"/>
        <v>0</v>
      </c>
      <c r="P211" s="36">
        <v>0</v>
      </c>
      <c r="Q211" s="36">
        <f t="shared" si="310"/>
        <v>0</v>
      </c>
      <c r="R211" s="36"/>
      <c r="S211" s="37">
        <f ca="1">SUMIF(ROP!$D$6:$H$65536,A211,ROP!$J$6:$J$65536)</f>
        <v>0</v>
      </c>
      <c r="T211" s="37">
        <f>SUMIF(HASIL!$B:$B,APS!$B211&amp;RIGHT(APS!T$9,2),HASIL!$I:$I)</f>
        <v>0</v>
      </c>
      <c r="U211" s="37">
        <f>SUMIF(HASIL!$B:$B,APS!$B211&amp;RIGHT(APS!U$9,2),HASIL!$I:$I)</f>
        <v>0</v>
      </c>
      <c r="V211" s="37">
        <f>SUMIF(HASIL!$B:$B,APS!$B211&amp;RIGHT(APS!V$9,2),HASIL!$I:$I)</f>
        <v>0</v>
      </c>
      <c r="W211" s="37">
        <f>SUMIF(HASIL!$B:$B,APS!$B211&amp;RIGHT(APS!W$9,2),HASIL!$I:$I)</f>
        <v>0</v>
      </c>
      <c r="X211" s="38">
        <f t="shared" si="121"/>
        <v>0</v>
      </c>
      <c r="Y211" s="38">
        <f t="shared" si="122"/>
        <v>0</v>
      </c>
      <c r="Z211" s="39">
        <f t="shared" ref="Z211:Z277" si="385">+AA211-Q211</f>
        <v>0</v>
      </c>
      <c r="AA211" s="39">
        <f t="shared" si="300"/>
        <v>0</v>
      </c>
      <c r="AB211" s="40">
        <f t="shared" si="298"/>
        <v>0</v>
      </c>
      <c r="AC211" s="27">
        <v>0</v>
      </c>
      <c r="AD211" s="27"/>
      <c r="AE211" s="27"/>
      <c r="AF211" s="27"/>
      <c r="AG211" s="27"/>
      <c r="AH211" s="27"/>
      <c r="AI211" s="324">
        <f>SUMIF('Rekapitulasi Juni'!$D$9:$D$192,APS!$B211,'Rekapitulasi Juni'!$E$9:$E$192)</f>
        <v>0</v>
      </c>
      <c r="AJ211" s="324">
        <f>SUMIF('Rekapitulasi Juni'!$D$9:$D$192,APS!$B211,'Rekapitulasi Juni'!$F$9:$F$192)</f>
        <v>0</v>
      </c>
      <c r="AK211" s="324">
        <f>SUMIF('Rekapitulasi Juni'!$D$9:$D$192,APS!$B211,'Rekapitulasi Juni'!$K$9:$K$192)</f>
        <v>0</v>
      </c>
      <c r="AL211" s="325">
        <f t="shared" si="311"/>
        <v>0</v>
      </c>
      <c r="AM211" s="325">
        <f t="shared" si="312"/>
        <v>0</v>
      </c>
      <c r="AN211" s="27"/>
      <c r="AO211" s="324">
        <f>SUMIF('Rekapitulasi Juni'!$U$9:$U$192,APS!$B211,'Rekapitulasi Juni'!$V$9:$V$192)</f>
        <v>0</v>
      </c>
      <c r="AP211" s="324">
        <f>SUMIF('Rekapitulasi Juni'!$U$9:$U$192,APS!$B211,'Rekapitulasi Juni'!$W$9:$W$192)</f>
        <v>0</v>
      </c>
      <c r="AQ211" s="27"/>
      <c r="AR211" s="325">
        <f t="shared" si="313"/>
        <v>0</v>
      </c>
      <c r="AS211" s="325">
        <f t="shared" si="314"/>
        <v>0</v>
      </c>
      <c r="AT211" s="27"/>
      <c r="AU211" s="324">
        <f>SUMIF('Rekapitulasi Juni'!$AL$9:$AL$192,APS!$B211,'Rekapitulasi Juni'!$AM$9:$AM$192)</f>
        <v>0</v>
      </c>
      <c r="AV211" s="324">
        <f>SUMIF('Rekapitulasi Juni'!$AL$9:$AL$192,APS!$B211,'Rekapitulasi Juni'!$AN$9:$AN$192)</f>
        <v>0</v>
      </c>
      <c r="AW211" s="27"/>
      <c r="AX211" s="325">
        <f t="shared" si="315"/>
        <v>0</v>
      </c>
      <c r="AY211" s="325">
        <f t="shared" si="316"/>
        <v>0</v>
      </c>
      <c r="AZ211" s="41">
        <f t="shared" si="317"/>
        <v>0</v>
      </c>
      <c r="BA211" s="41">
        <f t="shared" si="318"/>
        <v>0</v>
      </c>
      <c r="BB211" s="41">
        <f t="shared" si="319"/>
        <v>0</v>
      </c>
      <c r="BC211" s="41">
        <f t="shared" si="320"/>
        <v>0</v>
      </c>
      <c r="BD211" s="41">
        <f t="shared" si="321"/>
        <v>0</v>
      </c>
      <c r="BE211" s="41">
        <f t="shared" si="322"/>
        <v>0</v>
      </c>
      <c r="BF211" s="180">
        <f t="shared" si="323"/>
        <v>0</v>
      </c>
      <c r="BG211" s="27">
        <v>0</v>
      </c>
      <c r="BH211" s="27"/>
      <c r="BI211" s="324">
        <f>SUMIF('Rekapitulasi Juni'!$D$214:$D$393,APS!$B211,'Rekapitulasi Juni'!$E$214:$E$393)</f>
        <v>0</v>
      </c>
      <c r="BJ211" s="324">
        <f>SUMIF('Rekapitulasi Juni'!$D$214:$D$393,APS!$B211,'Rekapitulasi Juni'!$F$214:$F$393)</f>
        <v>0</v>
      </c>
      <c r="BK211" s="27"/>
      <c r="BL211" s="325">
        <f t="shared" si="324"/>
        <v>0</v>
      </c>
      <c r="BM211" s="325">
        <f t="shared" si="325"/>
        <v>0</v>
      </c>
      <c r="BN211" s="27"/>
      <c r="BO211" s="324">
        <f>SUMIF('Rekapitulasi Juni'!$U$214:$U$393,APS!$B211,'Rekapitulasi Juni'!$V$214:$V$393)</f>
        <v>0</v>
      </c>
      <c r="BP211" s="324">
        <f>SUMIF('Rekapitulasi Juni'!$U$214:$U$393,APS!$B211,'Rekapitulasi Juni'!$W$214:$W$393)</f>
        <v>0</v>
      </c>
      <c r="BQ211" s="27"/>
      <c r="BR211" s="325">
        <f t="shared" si="326"/>
        <v>0</v>
      </c>
      <c r="BS211" s="325">
        <f t="shared" si="327"/>
        <v>0</v>
      </c>
      <c r="BT211" s="27"/>
      <c r="BU211" s="324">
        <f>SUMIF('Rekapitulasi Juni'!$AL$214:$AL$393,APS!$B211,'Rekapitulasi Juni'!$AM$214:$AM$393)</f>
        <v>0</v>
      </c>
      <c r="BV211" s="324">
        <f>SUMIF('Rekapitulasi Juni'!$AL$214:$AL$393,APS!$B211,'Rekapitulasi Juni'!$AN$214:$AN$393)</f>
        <v>0</v>
      </c>
      <c r="BW211" s="27"/>
      <c r="BX211" s="325">
        <f t="shared" si="328"/>
        <v>0</v>
      </c>
      <c r="BY211" s="325">
        <f t="shared" si="329"/>
        <v>0</v>
      </c>
      <c r="BZ211" s="27"/>
      <c r="CA211" s="324">
        <f>SUMIF('Rekapitulasi Juni'!$BA$214:$BA$393,APS!$B211,'Rekapitulasi Juni'!$BB$214:$BB$393)</f>
        <v>0</v>
      </c>
      <c r="CB211" s="324">
        <f>SUMIF('Rekapitulasi Juni'!$BA$214:$BA$393,APS!$B211,'Rekapitulasi Juni'!$BC$214:$BC$393)</f>
        <v>0</v>
      </c>
      <c r="CC211" s="27"/>
      <c r="CD211" s="325">
        <f t="shared" si="330"/>
        <v>0</v>
      </c>
      <c r="CE211" s="325">
        <f t="shared" si="331"/>
        <v>0</v>
      </c>
      <c r="CF211" s="27"/>
      <c r="CG211" s="324">
        <f>SUMIF('Rekapitulasi Juni'!$BP$214:$BP$393,APS!$B211,'Rekapitulasi Juni'!$BQ$214:$BQ$393)</f>
        <v>0</v>
      </c>
      <c r="CH211" s="324">
        <f>SUMIF('Rekapitulasi Juni'!$BP$214:$BP$393,APS!$B211,'Rekapitulasi Juni'!$BR$214:$BR$393)</f>
        <v>0</v>
      </c>
      <c r="CI211" s="27"/>
      <c r="CJ211" s="325">
        <f t="shared" si="332"/>
        <v>0</v>
      </c>
      <c r="CK211" s="325">
        <f t="shared" si="333"/>
        <v>0</v>
      </c>
      <c r="CL211" s="41">
        <f t="shared" si="334"/>
        <v>0</v>
      </c>
      <c r="CM211" s="41">
        <f t="shared" si="335"/>
        <v>0</v>
      </c>
      <c r="CN211" s="41">
        <f t="shared" si="336"/>
        <v>0</v>
      </c>
      <c r="CO211" s="41">
        <f t="shared" si="337"/>
        <v>0</v>
      </c>
      <c r="CP211" s="41">
        <f t="shared" si="338"/>
        <v>0</v>
      </c>
      <c r="CQ211" s="41">
        <f t="shared" si="339"/>
        <v>0</v>
      </c>
      <c r="CR211" s="180">
        <f t="shared" si="340"/>
        <v>0</v>
      </c>
      <c r="CS211" s="27">
        <v>0</v>
      </c>
      <c r="CT211" s="27"/>
      <c r="CU211" s="324">
        <f>SUMIF('Rekapitulasi Juni'!$D$410:$D$588,APS!$B211,'Rekapitulasi Juni'!$E$410:$E$588)</f>
        <v>0</v>
      </c>
      <c r="CV211" s="324">
        <f>SUMIF('Rekapitulasi Juni'!$D$410:$D$588,APS!$B211,'Rekapitulasi Juni'!$F$410:$F$588)</f>
        <v>0</v>
      </c>
      <c r="CW211" s="27"/>
      <c r="CX211" s="325">
        <f t="shared" si="341"/>
        <v>0</v>
      </c>
      <c r="CY211" s="325">
        <f t="shared" si="342"/>
        <v>0</v>
      </c>
      <c r="CZ211" s="27"/>
      <c r="DA211" s="324">
        <f>SUMIF('Rekapitulasi Juni'!$U$410:$U$588,APS!$B211,'Rekapitulasi Juni'!$V$410:$V$588)</f>
        <v>0</v>
      </c>
      <c r="DB211" s="324">
        <f>SUMIF('Rekapitulasi Juni'!$U$410:$U$588,APS!$B211,'Rekapitulasi Juni'!$W$410:$W$588)</f>
        <v>0</v>
      </c>
      <c r="DC211" s="27"/>
      <c r="DD211" s="325">
        <f t="shared" si="343"/>
        <v>0</v>
      </c>
      <c r="DE211" s="325">
        <f t="shared" si="344"/>
        <v>0</v>
      </c>
      <c r="DF211" s="27"/>
      <c r="DG211" s="324">
        <f>SUMIF('Rekapitulasi Juni'!$AL$410:$AL$588,APS!$B211,'Rekapitulasi Juni'!$AM$410:$AM$588)</f>
        <v>0</v>
      </c>
      <c r="DH211" s="324">
        <f>SUMIF('Rekapitulasi Juni'!$AL$410:$AL$588,APS!$B211,'Rekapitulasi Juni'!$AN$410:$AN$588)</f>
        <v>0</v>
      </c>
      <c r="DI211" s="27"/>
      <c r="DJ211" s="325">
        <f t="shared" si="345"/>
        <v>0</v>
      </c>
      <c r="DK211" s="325">
        <f t="shared" si="346"/>
        <v>0</v>
      </c>
      <c r="DL211" s="27"/>
      <c r="DM211" s="324">
        <f>SUMIF('Rekapitulasi Juni'!$BA$410:$BA$588,APS!$B211,'Rekapitulasi Juni'!$BB$410:$BB$588)</f>
        <v>0</v>
      </c>
      <c r="DN211" s="324">
        <f>SUMIF('Rekapitulasi Juni'!$BA$410:$BA$588,APS!$B211,'Rekapitulasi Juni'!$BC$410:$BC$588)</f>
        <v>0</v>
      </c>
      <c r="DO211" s="324">
        <f>SUMIF('Rekapitulasi Juni'!$BA$410:$BA$588,APS!$B211,'Rekapitulasi Juni'!$BF$410:$BF$588)</f>
        <v>0</v>
      </c>
      <c r="DP211" s="325">
        <f t="shared" si="347"/>
        <v>0</v>
      </c>
      <c r="DQ211" s="325">
        <f t="shared" si="348"/>
        <v>0</v>
      </c>
      <c r="DR211" s="27"/>
      <c r="DS211" s="324">
        <f>SUMIF('Rekapitulasi Juni'!$BP$410:$BP$588,APS!$B211,'Rekapitulasi Juni'!$BQ$410:$BQ$588)</f>
        <v>0</v>
      </c>
      <c r="DT211" s="324">
        <f>SUMIF('Rekapitulasi Juni'!$BP$410:$BP$588,APS!$B211,'Rekapitulasi Juni'!$BR$410:$BR$588)</f>
        <v>0</v>
      </c>
      <c r="DU211" s="27"/>
      <c r="DV211" s="325">
        <f t="shared" si="349"/>
        <v>0</v>
      </c>
      <c r="DW211" s="325">
        <f t="shared" si="350"/>
        <v>0</v>
      </c>
      <c r="DX211" s="41">
        <f t="shared" si="351"/>
        <v>0</v>
      </c>
      <c r="DY211" s="41">
        <f t="shared" si="352"/>
        <v>0</v>
      </c>
      <c r="DZ211" s="41">
        <f t="shared" si="353"/>
        <v>0</v>
      </c>
      <c r="EA211" s="41">
        <f t="shared" si="354"/>
        <v>0</v>
      </c>
      <c r="EB211" s="41">
        <f t="shared" si="355"/>
        <v>0</v>
      </c>
      <c r="EC211" s="41">
        <f t="shared" si="356"/>
        <v>0</v>
      </c>
      <c r="ED211" s="180">
        <f t="shared" si="357"/>
        <v>0</v>
      </c>
      <c r="EE211" s="27">
        <v>0</v>
      </c>
      <c r="EF211" s="27"/>
      <c r="EG211" s="324">
        <f>SUMIF('Rekapitulasi Juni'!$D$608:$D$786,APS!$B211,'Rekapitulasi Juni'!$E$608:$E$786)</f>
        <v>0</v>
      </c>
      <c r="EH211" s="324">
        <f>SUMIF('Rekapitulasi Juni'!$D$608:$D$786,APS!$B211,'Rekapitulasi Juni'!$F$608:$F$786)</f>
        <v>0</v>
      </c>
      <c r="EI211" s="27"/>
      <c r="EJ211" s="325">
        <f t="shared" si="358"/>
        <v>0</v>
      </c>
      <c r="EK211" s="325">
        <f t="shared" si="359"/>
        <v>0</v>
      </c>
      <c r="EL211" s="27"/>
      <c r="EM211" s="324">
        <f>SUMIF('Rekapitulasi Juni'!$U$608:$U$786,APS!$B211,'Rekapitulasi Juni'!$V$608:$V$786)</f>
        <v>0</v>
      </c>
      <c r="EN211" s="324">
        <f>SUMIF('Rekapitulasi Juni'!$U$608:$U$786,APS!$B211,'Rekapitulasi Juni'!$W$608:$W$786)</f>
        <v>0</v>
      </c>
      <c r="EO211" s="27"/>
      <c r="EP211" s="325">
        <f t="shared" si="360"/>
        <v>0</v>
      </c>
      <c r="EQ211" s="325">
        <f t="shared" si="361"/>
        <v>0</v>
      </c>
      <c r="ER211" s="27"/>
      <c r="ES211" s="324">
        <f>SUMIF('Rekapitulasi Juni'!$AL$608:$AL$786,APS!$B211,'Rekapitulasi Juni'!$AM$608:$AM$786)</f>
        <v>0</v>
      </c>
      <c r="ET211" s="324">
        <f>SUMIF('Rekapitulasi Juni'!$AL$608:$AL$786,APS!$B211,'Rekapitulasi Juni'!$AN$608:$AN$786)</f>
        <v>0</v>
      </c>
      <c r="EU211" s="27"/>
      <c r="EV211" s="325">
        <f t="shared" si="362"/>
        <v>0</v>
      </c>
      <c r="EW211" s="325">
        <f t="shared" si="363"/>
        <v>0</v>
      </c>
      <c r="EX211" s="27"/>
      <c r="EY211" s="324">
        <f>SUMIF('Rekapitulasi Juni'!$BA$608:$BA$786,APS!$B211,'Rekapitulasi Juni'!$BB$608:$BB$786)</f>
        <v>0</v>
      </c>
      <c r="EZ211" s="324">
        <f>SUMIF('Rekapitulasi Juni'!$BA$608:$BA$786,APS!$B211,'Rekapitulasi Juni'!$BC$608:$BC$786)</f>
        <v>0</v>
      </c>
      <c r="FA211" s="324">
        <f>SUMIF('Rekapitulasi Juni'!$BA$608:$BA$786,APS!$B211,'Rekapitulasi Juni'!$BF$608:$BF$786)</f>
        <v>0</v>
      </c>
      <c r="FB211" s="325">
        <f t="shared" si="364"/>
        <v>0</v>
      </c>
      <c r="FC211" s="325">
        <f t="shared" si="365"/>
        <v>0</v>
      </c>
      <c r="FD211" s="27"/>
      <c r="FE211" s="27"/>
      <c r="FF211" s="27"/>
      <c r="FG211" s="27"/>
      <c r="FH211" s="27"/>
      <c r="FI211" s="27"/>
      <c r="FJ211" s="41">
        <f t="shared" si="366"/>
        <v>0</v>
      </c>
      <c r="FK211" s="41">
        <f t="shared" si="367"/>
        <v>0</v>
      </c>
      <c r="FL211" s="41">
        <f t="shared" si="368"/>
        <v>0</v>
      </c>
      <c r="FM211" s="41">
        <f t="shared" si="369"/>
        <v>0</v>
      </c>
      <c r="FN211" s="41">
        <f t="shared" si="370"/>
        <v>0</v>
      </c>
      <c r="FO211" s="41">
        <f t="shared" si="371"/>
        <v>0</v>
      </c>
      <c r="FP211" s="180">
        <f t="shared" si="372"/>
        <v>0</v>
      </c>
      <c r="FQ211" s="27"/>
      <c r="FR211" s="27"/>
      <c r="FS211" s="324">
        <f>SUMIF('Rekapitulasi Juni'!$D$804:$D$984,APS!$B211,'Rekapitulasi Juni'!$E$804:$E$984)</f>
        <v>0</v>
      </c>
      <c r="FT211" s="324">
        <f>SUMIF('Rekapitulasi Juni'!$D$804:$D$984,APS!$B211,'Rekapitulasi Juni'!$F$804:$F$984)</f>
        <v>0</v>
      </c>
      <c r="FU211" s="27"/>
      <c r="FV211" s="325">
        <f t="shared" si="373"/>
        <v>0</v>
      </c>
      <c r="FW211" s="325">
        <f t="shared" si="374"/>
        <v>0</v>
      </c>
      <c r="FX211" s="27"/>
      <c r="FY211" s="324">
        <f>SUMIF('Rekapitulasi Juni'!$U$804:$U$984,APS!$B211,'Rekapitulasi Juni'!$V$804:$V$984)</f>
        <v>0</v>
      </c>
      <c r="FZ211" s="324">
        <f>SUMIF('Rekapitulasi Juni'!$U$804:$U$984,APS!$B211,'Rekapitulasi Juni'!$W$804:$W$984)</f>
        <v>0</v>
      </c>
      <c r="GA211" s="27"/>
      <c r="GB211" s="325">
        <f t="shared" si="375"/>
        <v>0</v>
      </c>
      <c r="GC211" s="325">
        <f t="shared" si="376"/>
        <v>0</v>
      </c>
      <c r="GD211" s="27"/>
      <c r="GE211" s="324">
        <f>SUMIF('Rekapitulasi Juni'!$AL$804:$AL$984,APS!$B211,'Rekapitulasi Juni'!$AM$804:$AM$984)</f>
        <v>0</v>
      </c>
      <c r="GF211" s="324">
        <f>SUMIF('Rekapitulasi Juni'!$AL$804:$AL$984,APS!$B211,'Rekapitulasi Juni'!$AN$804:$AN$984)</f>
        <v>0</v>
      </c>
      <c r="GG211" s="27"/>
      <c r="GH211" s="325">
        <f t="shared" si="301"/>
        <v>0</v>
      </c>
      <c r="GI211" s="325">
        <f t="shared" si="302"/>
        <v>0</v>
      </c>
      <c r="GJ211" s="27"/>
      <c r="GK211" s="27"/>
      <c r="GL211" s="41">
        <f t="shared" si="377"/>
        <v>0</v>
      </c>
      <c r="GM211" s="41">
        <f t="shared" si="378"/>
        <v>0</v>
      </c>
      <c r="GN211" s="41">
        <f t="shared" si="379"/>
        <v>0</v>
      </c>
      <c r="GO211" s="41">
        <f t="shared" si="380"/>
        <v>0</v>
      </c>
      <c r="GP211" s="41">
        <f t="shared" si="381"/>
        <v>0</v>
      </c>
      <c r="GQ211" s="41">
        <f t="shared" si="382"/>
        <v>0</v>
      </c>
      <c r="GR211" s="180">
        <f t="shared" si="383"/>
        <v>0</v>
      </c>
      <c r="GS211" s="41">
        <f t="shared" si="303"/>
        <v>0</v>
      </c>
      <c r="GT211" s="41">
        <f t="shared" si="304"/>
        <v>0</v>
      </c>
      <c r="GU211" s="41">
        <f t="shared" si="305"/>
        <v>0</v>
      </c>
      <c r="GV211" s="41">
        <f t="shared" si="306"/>
        <v>0</v>
      </c>
      <c r="GW211" s="41">
        <f t="shared" si="307"/>
        <v>0</v>
      </c>
      <c r="GX211" s="41">
        <f t="shared" si="308"/>
        <v>0</v>
      </c>
      <c r="GY211" s="180">
        <f t="shared" si="309"/>
        <v>0</v>
      </c>
      <c r="GZ211" s="41">
        <v>193</v>
      </c>
      <c r="HA211" s="32"/>
      <c r="HB211" s="42">
        <f t="shared" si="384"/>
        <v>0</v>
      </c>
      <c r="HC211" s="44"/>
    </row>
    <row r="212" spans="1:211" ht="15" hidden="1" customHeight="1">
      <c r="A212" s="31" t="s">
        <v>433</v>
      </c>
      <c r="B212" s="32" t="s">
        <v>434</v>
      </c>
      <c r="C212" s="31" t="s">
        <v>373</v>
      </c>
      <c r="D212" s="31" t="s">
        <v>1259</v>
      </c>
      <c r="E212" s="31" t="s">
        <v>43</v>
      </c>
      <c r="F212" s="31" t="s">
        <v>152</v>
      </c>
      <c r="G212" s="33">
        <v>0</v>
      </c>
      <c r="H212" s="33">
        <v>0</v>
      </c>
      <c r="I212" s="33">
        <v>0</v>
      </c>
      <c r="J212" s="34">
        <f>IFERROR(VLOOKUP(A212,#REF!,3,0),0)</f>
        <v>0</v>
      </c>
      <c r="K212" s="34">
        <f t="shared" si="118"/>
        <v>0</v>
      </c>
      <c r="L212" s="34">
        <v>0</v>
      </c>
      <c r="M212" s="34">
        <v>0</v>
      </c>
      <c r="N212" s="35">
        <f t="shared" si="119"/>
        <v>0</v>
      </c>
      <c r="O212" s="35">
        <f t="shared" si="120"/>
        <v>0</v>
      </c>
      <c r="P212" s="36">
        <v>0</v>
      </c>
      <c r="Q212" s="36">
        <f t="shared" si="310"/>
        <v>0</v>
      </c>
      <c r="R212" s="36"/>
      <c r="S212" s="37">
        <f ca="1">SUMIF(ROP!$D$6:$H$65536,A212,ROP!$J$6:$J$65536)</f>
        <v>0</v>
      </c>
      <c r="T212" s="37">
        <f>SUMIF(HASIL!$B:$B,APS!$B212&amp;RIGHT(APS!T$9,2),HASIL!$I:$I)</f>
        <v>0</v>
      </c>
      <c r="U212" s="37">
        <f>SUMIF(HASIL!$B:$B,APS!$B212&amp;RIGHT(APS!U$9,2),HASIL!$I:$I)</f>
        <v>0</v>
      </c>
      <c r="V212" s="37">
        <f>SUMIF(HASIL!$B:$B,APS!$B212&amp;RIGHT(APS!V$9,2),HASIL!$I:$I)</f>
        <v>0</v>
      </c>
      <c r="W212" s="37">
        <f>SUMIF(HASIL!$B:$B,APS!$B212&amp;RIGHT(APS!W$9,2),HASIL!$I:$I)</f>
        <v>0</v>
      </c>
      <c r="X212" s="38">
        <f t="shared" si="121"/>
        <v>0</v>
      </c>
      <c r="Y212" s="38">
        <f t="shared" si="122"/>
        <v>0</v>
      </c>
      <c r="Z212" s="39">
        <f t="shared" si="385"/>
        <v>0</v>
      </c>
      <c r="AA212" s="39">
        <f t="shared" si="300"/>
        <v>0</v>
      </c>
      <c r="AB212" s="40">
        <f t="shared" ref="AB212:AB278" si="386">+AC212+BG212+CS212+EE212+FQ212</f>
        <v>0</v>
      </c>
      <c r="AC212" s="27">
        <v>0</v>
      </c>
      <c r="AD212" s="27"/>
      <c r="AE212" s="27"/>
      <c r="AF212" s="27"/>
      <c r="AG212" s="27"/>
      <c r="AH212" s="27"/>
      <c r="AI212" s="324">
        <f>SUMIF('Rekapitulasi Juni'!$D$9:$D$192,APS!$B212,'Rekapitulasi Juni'!$E$9:$E$192)</f>
        <v>0</v>
      </c>
      <c r="AJ212" s="324">
        <f>SUMIF('Rekapitulasi Juni'!$D$9:$D$192,APS!$B212,'Rekapitulasi Juni'!$F$9:$F$192)</f>
        <v>0</v>
      </c>
      <c r="AK212" s="324">
        <f>SUMIF('Rekapitulasi Juni'!$D$9:$D$192,APS!$B212,'Rekapitulasi Juni'!$K$9:$K$192)</f>
        <v>0</v>
      </c>
      <c r="AL212" s="325">
        <f t="shared" si="311"/>
        <v>0</v>
      </c>
      <c r="AM212" s="325">
        <f t="shared" si="312"/>
        <v>0</v>
      </c>
      <c r="AN212" s="27"/>
      <c r="AO212" s="324">
        <f>SUMIF('Rekapitulasi Juni'!$U$9:$U$192,APS!$B212,'Rekapitulasi Juni'!$V$9:$V$192)</f>
        <v>0</v>
      </c>
      <c r="AP212" s="324">
        <f>SUMIF('Rekapitulasi Juni'!$U$9:$U$192,APS!$B212,'Rekapitulasi Juni'!$W$9:$W$192)</f>
        <v>0</v>
      </c>
      <c r="AQ212" s="27"/>
      <c r="AR212" s="325">
        <f t="shared" si="313"/>
        <v>0</v>
      </c>
      <c r="AS212" s="325">
        <f t="shared" si="314"/>
        <v>0</v>
      </c>
      <c r="AT212" s="27"/>
      <c r="AU212" s="324">
        <f>SUMIF('Rekapitulasi Juni'!$AL$9:$AL$192,APS!$B212,'Rekapitulasi Juni'!$AM$9:$AM$192)</f>
        <v>0</v>
      </c>
      <c r="AV212" s="324">
        <f>SUMIF('Rekapitulasi Juni'!$AL$9:$AL$192,APS!$B212,'Rekapitulasi Juni'!$AN$9:$AN$192)</f>
        <v>0</v>
      </c>
      <c r="AW212" s="27"/>
      <c r="AX212" s="325">
        <f t="shared" si="315"/>
        <v>0</v>
      </c>
      <c r="AY212" s="325">
        <f t="shared" si="316"/>
        <v>0</v>
      </c>
      <c r="AZ212" s="41">
        <f t="shared" si="317"/>
        <v>0</v>
      </c>
      <c r="BA212" s="41">
        <f t="shared" si="318"/>
        <v>0</v>
      </c>
      <c r="BB212" s="41">
        <f t="shared" si="319"/>
        <v>0</v>
      </c>
      <c r="BC212" s="41">
        <f t="shared" si="320"/>
        <v>0</v>
      </c>
      <c r="BD212" s="41">
        <f t="shared" si="321"/>
        <v>0</v>
      </c>
      <c r="BE212" s="41">
        <f t="shared" si="322"/>
        <v>0</v>
      </c>
      <c r="BF212" s="180">
        <f t="shared" si="323"/>
        <v>0</v>
      </c>
      <c r="BG212" s="27">
        <v>0</v>
      </c>
      <c r="BH212" s="27"/>
      <c r="BI212" s="324">
        <f>SUMIF('Rekapitulasi Juni'!$D$214:$D$393,APS!$B212,'Rekapitulasi Juni'!$E$214:$E$393)</f>
        <v>0</v>
      </c>
      <c r="BJ212" s="324">
        <f>SUMIF('Rekapitulasi Juni'!$D$214:$D$393,APS!$B212,'Rekapitulasi Juni'!$F$214:$F$393)</f>
        <v>0</v>
      </c>
      <c r="BK212" s="27"/>
      <c r="BL212" s="325">
        <f t="shared" si="324"/>
        <v>0</v>
      </c>
      <c r="BM212" s="325">
        <f t="shared" si="325"/>
        <v>0</v>
      </c>
      <c r="BN212" s="27"/>
      <c r="BO212" s="324">
        <f>SUMIF('Rekapitulasi Juni'!$U$214:$U$393,APS!$B212,'Rekapitulasi Juni'!$V$214:$V$393)</f>
        <v>0</v>
      </c>
      <c r="BP212" s="324">
        <f>SUMIF('Rekapitulasi Juni'!$U$214:$U$393,APS!$B212,'Rekapitulasi Juni'!$W$214:$W$393)</f>
        <v>0</v>
      </c>
      <c r="BQ212" s="27"/>
      <c r="BR212" s="325">
        <f t="shared" si="326"/>
        <v>0</v>
      </c>
      <c r="BS212" s="325">
        <f t="shared" si="327"/>
        <v>0</v>
      </c>
      <c r="BT212" s="27"/>
      <c r="BU212" s="324">
        <f>SUMIF('Rekapitulasi Juni'!$AL$214:$AL$393,APS!$B212,'Rekapitulasi Juni'!$AM$214:$AM$393)</f>
        <v>0</v>
      </c>
      <c r="BV212" s="324">
        <f>SUMIF('Rekapitulasi Juni'!$AL$214:$AL$393,APS!$B212,'Rekapitulasi Juni'!$AN$214:$AN$393)</f>
        <v>0</v>
      </c>
      <c r="BW212" s="27"/>
      <c r="BX212" s="325">
        <f t="shared" si="328"/>
        <v>0</v>
      </c>
      <c r="BY212" s="325">
        <f t="shared" si="329"/>
        <v>0</v>
      </c>
      <c r="BZ212" s="27"/>
      <c r="CA212" s="324">
        <f>SUMIF('Rekapitulasi Juni'!$BA$214:$BA$393,APS!$B212,'Rekapitulasi Juni'!$BB$214:$BB$393)</f>
        <v>0</v>
      </c>
      <c r="CB212" s="324">
        <f>SUMIF('Rekapitulasi Juni'!$BA$214:$BA$393,APS!$B212,'Rekapitulasi Juni'!$BC$214:$BC$393)</f>
        <v>0</v>
      </c>
      <c r="CC212" s="27"/>
      <c r="CD212" s="325">
        <f t="shared" si="330"/>
        <v>0</v>
      </c>
      <c r="CE212" s="325">
        <f t="shared" si="331"/>
        <v>0</v>
      </c>
      <c r="CF212" s="27"/>
      <c r="CG212" s="324">
        <f>SUMIF('Rekapitulasi Juni'!$BP$214:$BP$393,APS!$B212,'Rekapitulasi Juni'!$BQ$214:$BQ$393)</f>
        <v>0</v>
      </c>
      <c r="CH212" s="324">
        <f>SUMIF('Rekapitulasi Juni'!$BP$214:$BP$393,APS!$B212,'Rekapitulasi Juni'!$BR$214:$BR$393)</f>
        <v>0</v>
      </c>
      <c r="CI212" s="27"/>
      <c r="CJ212" s="325">
        <f t="shared" si="332"/>
        <v>0</v>
      </c>
      <c r="CK212" s="325">
        <f t="shared" si="333"/>
        <v>0</v>
      </c>
      <c r="CL212" s="41">
        <f t="shared" si="334"/>
        <v>0</v>
      </c>
      <c r="CM212" s="41">
        <f t="shared" si="335"/>
        <v>0</v>
      </c>
      <c r="CN212" s="41">
        <f t="shared" si="336"/>
        <v>0</v>
      </c>
      <c r="CO212" s="41">
        <f t="shared" si="337"/>
        <v>0</v>
      </c>
      <c r="CP212" s="41">
        <f t="shared" si="338"/>
        <v>0</v>
      </c>
      <c r="CQ212" s="41">
        <f t="shared" si="339"/>
        <v>0</v>
      </c>
      <c r="CR212" s="180">
        <f t="shared" si="340"/>
        <v>0</v>
      </c>
      <c r="CS212" s="27">
        <v>0</v>
      </c>
      <c r="CT212" s="27"/>
      <c r="CU212" s="324">
        <f>SUMIF('Rekapitulasi Juni'!$D$410:$D$588,APS!$B212,'Rekapitulasi Juni'!$E$410:$E$588)</f>
        <v>0</v>
      </c>
      <c r="CV212" s="324">
        <f>SUMIF('Rekapitulasi Juni'!$D$410:$D$588,APS!$B212,'Rekapitulasi Juni'!$F$410:$F$588)</f>
        <v>0</v>
      </c>
      <c r="CW212" s="27"/>
      <c r="CX212" s="325">
        <f t="shared" si="341"/>
        <v>0</v>
      </c>
      <c r="CY212" s="325">
        <f t="shared" si="342"/>
        <v>0</v>
      </c>
      <c r="CZ212" s="27"/>
      <c r="DA212" s="324">
        <f>SUMIF('Rekapitulasi Juni'!$U$410:$U$588,APS!$B212,'Rekapitulasi Juni'!$V$410:$V$588)</f>
        <v>0</v>
      </c>
      <c r="DB212" s="324">
        <f>SUMIF('Rekapitulasi Juni'!$U$410:$U$588,APS!$B212,'Rekapitulasi Juni'!$W$410:$W$588)</f>
        <v>0</v>
      </c>
      <c r="DC212" s="27"/>
      <c r="DD212" s="325">
        <f t="shared" si="343"/>
        <v>0</v>
      </c>
      <c r="DE212" s="325">
        <f t="shared" si="344"/>
        <v>0</v>
      </c>
      <c r="DF212" s="27"/>
      <c r="DG212" s="324">
        <f>SUMIF('Rekapitulasi Juni'!$AL$410:$AL$588,APS!$B212,'Rekapitulasi Juni'!$AM$410:$AM$588)</f>
        <v>0</v>
      </c>
      <c r="DH212" s="324">
        <f>SUMIF('Rekapitulasi Juni'!$AL$410:$AL$588,APS!$B212,'Rekapitulasi Juni'!$AN$410:$AN$588)</f>
        <v>0</v>
      </c>
      <c r="DI212" s="27"/>
      <c r="DJ212" s="325">
        <f t="shared" si="345"/>
        <v>0</v>
      </c>
      <c r="DK212" s="325">
        <f t="shared" si="346"/>
        <v>0</v>
      </c>
      <c r="DL212" s="27"/>
      <c r="DM212" s="324">
        <f>SUMIF('Rekapitulasi Juni'!$BA$410:$BA$588,APS!$B212,'Rekapitulasi Juni'!$BB$410:$BB$588)</f>
        <v>0</v>
      </c>
      <c r="DN212" s="324">
        <f>SUMIF('Rekapitulasi Juni'!$BA$410:$BA$588,APS!$B212,'Rekapitulasi Juni'!$BC$410:$BC$588)</f>
        <v>0</v>
      </c>
      <c r="DO212" s="324">
        <f>SUMIF('Rekapitulasi Juni'!$BA$410:$BA$588,APS!$B212,'Rekapitulasi Juni'!$BF$410:$BF$588)</f>
        <v>0</v>
      </c>
      <c r="DP212" s="325">
        <f t="shared" si="347"/>
        <v>0</v>
      </c>
      <c r="DQ212" s="325">
        <f t="shared" si="348"/>
        <v>0</v>
      </c>
      <c r="DR212" s="27"/>
      <c r="DS212" s="324">
        <f>SUMIF('Rekapitulasi Juni'!$BP$410:$BP$588,APS!$B212,'Rekapitulasi Juni'!$BQ$410:$BQ$588)</f>
        <v>0</v>
      </c>
      <c r="DT212" s="324">
        <f>SUMIF('Rekapitulasi Juni'!$BP$410:$BP$588,APS!$B212,'Rekapitulasi Juni'!$BR$410:$BR$588)</f>
        <v>0</v>
      </c>
      <c r="DU212" s="27"/>
      <c r="DV212" s="325">
        <f t="shared" si="349"/>
        <v>0</v>
      </c>
      <c r="DW212" s="325">
        <f t="shared" si="350"/>
        <v>0</v>
      </c>
      <c r="DX212" s="41">
        <f t="shared" si="351"/>
        <v>0</v>
      </c>
      <c r="DY212" s="41">
        <f t="shared" si="352"/>
        <v>0</v>
      </c>
      <c r="DZ212" s="41">
        <f t="shared" si="353"/>
        <v>0</v>
      </c>
      <c r="EA212" s="41">
        <f t="shared" si="354"/>
        <v>0</v>
      </c>
      <c r="EB212" s="41">
        <f t="shared" si="355"/>
        <v>0</v>
      </c>
      <c r="EC212" s="41">
        <f t="shared" si="356"/>
        <v>0</v>
      </c>
      <c r="ED212" s="180">
        <f t="shared" si="357"/>
        <v>0</v>
      </c>
      <c r="EE212" s="27">
        <v>0</v>
      </c>
      <c r="EF212" s="27"/>
      <c r="EG212" s="324">
        <f>SUMIF('Rekapitulasi Juni'!$D$608:$D$786,APS!$B212,'Rekapitulasi Juni'!$E$608:$E$786)</f>
        <v>0</v>
      </c>
      <c r="EH212" s="324">
        <f>SUMIF('Rekapitulasi Juni'!$D$608:$D$786,APS!$B212,'Rekapitulasi Juni'!$F$608:$F$786)</f>
        <v>0</v>
      </c>
      <c r="EI212" s="27"/>
      <c r="EJ212" s="325">
        <f t="shared" si="358"/>
        <v>0</v>
      </c>
      <c r="EK212" s="325">
        <f t="shared" si="359"/>
        <v>0</v>
      </c>
      <c r="EL212" s="27"/>
      <c r="EM212" s="324">
        <f>SUMIF('Rekapitulasi Juni'!$U$608:$U$786,APS!$B212,'Rekapitulasi Juni'!$V$608:$V$786)</f>
        <v>0</v>
      </c>
      <c r="EN212" s="324">
        <f>SUMIF('Rekapitulasi Juni'!$U$608:$U$786,APS!$B212,'Rekapitulasi Juni'!$W$608:$W$786)</f>
        <v>0</v>
      </c>
      <c r="EO212" s="27"/>
      <c r="EP212" s="325">
        <f t="shared" si="360"/>
        <v>0</v>
      </c>
      <c r="EQ212" s="325">
        <f t="shared" si="361"/>
        <v>0</v>
      </c>
      <c r="ER212" s="27"/>
      <c r="ES212" s="324">
        <f>SUMIF('Rekapitulasi Juni'!$AL$608:$AL$786,APS!$B212,'Rekapitulasi Juni'!$AM$608:$AM$786)</f>
        <v>0</v>
      </c>
      <c r="ET212" s="324">
        <f>SUMIF('Rekapitulasi Juni'!$AL$608:$AL$786,APS!$B212,'Rekapitulasi Juni'!$AN$608:$AN$786)</f>
        <v>0</v>
      </c>
      <c r="EU212" s="27"/>
      <c r="EV212" s="325">
        <f t="shared" si="362"/>
        <v>0</v>
      </c>
      <c r="EW212" s="325">
        <f t="shared" si="363"/>
        <v>0</v>
      </c>
      <c r="EX212" s="27"/>
      <c r="EY212" s="324">
        <f>SUMIF('Rekapitulasi Juni'!$BA$608:$BA$786,APS!$B212,'Rekapitulasi Juni'!$BB$608:$BB$786)</f>
        <v>0</v>
      </c>
      <c r="EZ212" s="324">
        <f>SUMIF('Rekapitulasi Juni'!$BA$608:$BA$786,APS!$B212,'Rekapitulasi Juni'!$BC$608:$BC$786)</f>
        <v>0</v>
      </c>
      <c r="FA212" s="324">
        <f>SUMIF('Rekapitulasi Juni'!$BA$608:$BA$786,APS!$B212,'Rekapitulasi Juni'!$BF$608:$BF$786)</f>
        <v>0</v>
      </c>
      <c r="FB212" s="325">
        <f t="shared" si="364"/>
        <v>0</v>
      </c>
      <c r="FC212" s="325">
        <f t="shared" si="365"/>
        <v>0</v>
      </c>
      <c r="FD212" s="27"/>
      <c r="FE212" s="27"/>
      <c r="FF212" s="27"/>
      <c r="FG212" s="27"/>
      <c r="FH212" s="27"/>
      <c r="FI212" s="27"/>
      <c r="FJ212" s="41">
        <f t="shared" si="366"/>
        <v>0</v>
      </c>
      <c r="FK212" s="41">
        <f t="shared" si="367"/>
        <v>0</v>
      </c>
      <c r="FL212" s="41">
        <f t="shared" si="368"/>
        <v>0</v>
      </c>
      <c r="FM212" s="41">
        <f t="shared" si="369"/>
        <v>0</v>
      </c>
      <c r="FN212" s="41">
        <f t="shared" si="370"/>
        <v>0</v>
      </c>
      <c r="FO212" s="41">
        <f t="shared" si="371"/>
        <v>0</v>
      </c>
      <c r="FP212" s="180">
        <f t="shared" si="372"/>
        <v>0</v>
      </c>
      <c r="FQ212" s="27"/>
      <c r="FR212" s="27"/>
      <c r="FS212" s="324">
        <f>SUMIF('Rekapitulasi Juni'!$D$804:$D$984,APS!$B212,'Rekapitulasi Juni'!$E$804:$E$984)</f>
        <v>0</v>
      </c>
      <c r="FT212" s="324">
        <f>SUMIF('Rekapitulasi Juni'!$D$804:$D$984,APS!$B212,'Rekapitulasi Juni'!$F$804:$F$984)</f>
        <v>0</v>
      </c>
      <c r="FU212" s="27"/>
      <c r="FV212" s="325">
        <f t="shared" si="373"/>
        <v>0</v>
      </c>
      <c r="FW212" s="325">
        <f t="shared" si="374"/>
        <v>0</v>
      </c>
      <c r="FX212" s="27"/>
      <c r="FY212" s="324">
        <f>SUMIF('Rekapitulasi Juni'!$U$804:$U$984,APS!$B212,'Rekapitulasi Juni'!$V$804:$V$984)</f>
        <v>0</v>
      </c>
      <c r="FZ212" s="324">
        <f>SUMIF('Rekapitulasi Juni'!$U$804:$U$984,APS!$B212,'Rekapitulasi Juni'!$W$804:$W$984)</f>
        <v>0</v>
      </c>
      <c r="GA212" s="27"/>
      <c r="GB212" s="325">
        <f t="shared" si="375"/>
        <v>0</v>
      </c>
      <c r="GC212" s="325">
        <f t="shared" si="376"/>
        <v>0</v>
      </c>
      <c r="GD212" s="27"/>
      <c r="GE212" s="324">
        <f>SUMIF('Rekapitulasi Juni'!$AL$804:$AL$984,APS!$B212,'Rekapitulasi Juni'!$AM$804:$AM$984)</f>
        <v>0</v>
      </c>
      <c r="GF212" s="324">
        <f>SUMIF('Rekapitulasi Juni'!$AL$804:$AL$984,APS!$B212,'Rekapitulasi Juni'!$AN$804:$AN$984)</f>
        <v>0</v>
      </c>
      <c r="GG212" s="27"/>
      <c r="GH212" s="325">
        <f t="shared" si="301"/>
        <v>0</v>
      </c>
      <c r="GI212" s="325">
        <f t="shared" si="302"/>
        <v>0</v>
      </c>
      <c r="GJ212" s="27"/>
      <c r="GK212" s="27"/>
      <c r="GL212" s="41">
        <f t="shared" si="377"/>
        <v>0</v>
      </c>
      <c r="GM212" s="41">
        <f t="shared" si="378"/>
        <v>0</v>
      </c>
      <c r="GN212" s="41">
        <f t="shared" si="379"/>
        <v>0</v>
      </c>
      <c r="GO212" s="41">
        <f t="shared" si="380"/>
        <v>0</v>
      </c>
      <c r="GP212" s="41">
        <f t="shared" si="381"/>
        <v>0</v>
      </c>
      <c r="GQ212" s="41">
        <f t="shared" si="382"/>
        <v>0</v>
      </c>
      <c r="GR212" s="180">
        <f t="shared" si="383"/>
        <v>0</v>
      </c>
      <c r="GS212" s="41">
        <f t="shared" si="303"/>
        <v>0</v>
      </c>
      <c r="GT212" s="41">
        <f t="shared" si="304"/>
        <v>0</v>
      </c>
      <c r="GU212" s="41">
        <f t="shared" si="305"/>
        <v>0</v>
      </c>
      <c r="GV212" s="41">
        <f t="shared" si="306"/>
        <v>0</v>
      </c>
      <c r="GW212" s="41">
        <f t="shared" si="307"/>
        <v>0</v>
      </c>
      <c r="GX212" s="41">
        <f t="shared" si="308"/>
        <v>0</v>
      </c>
      <c r="GY212" s="180">
        <f t="shared" si="309"/>
        <v>0</v>
      </c>
      <c r="GZ212" s="41">
        <v>194</v>
      </c>
      <c r="HA212" s="32"/>
      <c r="HB212" s="42">
        <f t="shared" si="384"/>
        <v>0</v>
      </c>
      <c r="HC212" s="44"/>
    </row>
    <row r="213" spans="1:211" ht="15" hidden="1" customHeight="1">
      <c r="A213" s="31" t="s">
        <v>435</v>
      </c>
      <c r="B213" s="32" t="s">
        <v>436</v>
      </c>
      <c r="C213" s="31" t="s">
        <v>373</v>
      </c>
      <c r="D213" s="31" t="s">
        <v>1259</v>
      </c>
      <c r="E213" s="31" t="s">
        <v>43</v>
      </c>
      <c r="F213" s="31" t="s">
        <v>152</v>
      </c>
      <c r="G213" s="33">
        <v>36</v>
      </c>
      <c r="H213" s="33">
        <v>0</v>
      </c>
      <c r="I213" s="33">
        <v>0</v>
      </c>
      <c r="J213" s="34">
        <f>IFERROR(VLOOKUP(A213,#REF!,3,0),0)</f>
        <v>0</v>
      </c>
      <c r="K213" s="34">
        <f t="shared" si="118"/>
        <v>0</v>
      </c>
      <c r="L213" s="34">
        <v>0</v>
      </c>
      <c r="M213" s="34">
        <v>0</v>
      </c>
      <c r="N213" s="35">
        <f t="shared" si="119"/>
        <v>36</v>
      </c>
      <c r="O213" s="35">
        <f t="shared" si="120"/>
        <v>36</v>
      </c>
      <c r="P213" s="36">
        <v>0</v>
      </c>
      <c r="Q213" s="36">
        <f t="shared" si="310"/>
        <v>0</v>
      </c>
      <c r="R213" s="36"/>
      <c r="S213" s="37">
        <f ca="1">SUMIF(ROP!$D$6:$H$65536,A213,ROP!$J$6:$J$65536)</f>
        <v>0</v>
      </c>
      <c r="T213" s="37">
        <f>SUMIF(HASIL!$B:$B,APS!$B213&amp;RIGHT(APS!T$9,2),HASIL!$I:$I)</f>
        <v>0</v>
      </c>
      <c r="U213" s="37">
        <f>SUMIF(HASIL!$B:$B,APS!$B213&amp;RIGHT(APS!U$9,2),HASIL!$I:$I)</f>
        <v>0</v>
      </c>
      <c r="V213" s="37">
        <f>SUMIF(HASIL!$B:$B,APS!$B213&amp;RIGHT(APS!V$9,2),HASIL!$I:$I)</f>
        <v>0</v>
      </c>
      <c r="W213" s="37">
        <f>SUMIF(HASIL!$B:$B,APS!$B213&amp;RIGHT(APS!W$9,2),HASIL!$I:$I)</f>
        <v>0</v>
      </c>
      <c r="X213" s="38">
        <f t="shared" si="121"/>
        <v>0</v>
      </c>
      <c r="Y213" s="38">
        <f t="shared" si="122"/>
        <v>0</v>
      </c>
      <c r="Z213" s="39">
        <f t="shared" si="385"/>
        <v>0</v>
      </c>
      <c r="AA213" s="39">
        <f t="shared" si="300"/>
        <v>0</v>
      </c>
      <c r="AB213" s="40">
        <f t="shared" si="386"/>
        <v>0</v>
      </c>
      <c r="AC213" s="27">
        <v>0</v>
      </c>
      <c r="AD213" s="27"/>
      <c r="AE213" s="27"/>
      <c r="AF213" s="27"/>
      <c r="AG213" s="27"/>
      <c r="AH213" s="27"/>
      <c r="AI213" s="324">
        <f>SUMIF('Rekapitulasi Juni'!$D$9:$D$192,APS!$B213,'Rekapitulasi Juni'!$E$9:$E$192)</f>
        <v>0</v>
      </c>
      <c r="AJ213" s="324">
        <f>SUMIF('Rekapitulasi Juni'!$D$9:$D$192,APS!$B213,'Rekapitulasi Juni'!$F$9:$F$192)</f>
        <v>0</v>
      </c>
      <c r="AK213" s="324">
        <f>SUMIF('Rekapitulasi Juni'!$D$9:$D$192,APS!$B213,'Rekapitulasi Juni'!$K$9:$K$192)</f>
        <v>0</v>
      </c>
      <c r="AL213" s="325">
        <f t="shared" si="311"/>
        <v>0</v>
      </c>
      <c r="AM213" s="325">
        <f t="shared" si="312"/>
        <v>0</v>
      </c>
      <c r="AN213" s="27"/>
      <c r="AO213" s="324">
        <f>SUMIF('Rekapitulasi Juni'!$U$9:$U$192,APS!$B213,'Rekapitulasi Juni'!$V$9:$V$192)</f>
        <v>0</v>
      </c>
      <c r="AP213" s="324">
        <f>SUMIF('Rekapitulasi Juni'!$U$9:$U$192,APS!$B213,'Rekapitulasi Juni'!$W$9:$W$192)</f>
        <v>0</v>
      </c>
      <c r="AQ213" s="27"/>
      <c r="AR213" s="325">
        <f t="shared" si="313"/>
        <v>0</v>
      </c>
      <c r="AS213" s="325">
        <f t="shared" si="314"/>
        <v>0</v>
      </c>
      <c r="AT213" s="27"/>
      <c r="AU213" s="324">
        <f>SUMIF('Rekapitulasi Juni'!$AL$9:$AL$192,APS!$B213,'Rekapitulasi Juni'!$AM$9:$AM$192)</f>
        <v>0</v>
      </c>
      <c r="AV213" s="324">
        <f>SUMIF('Rekapitulasi Juni'!$AL$9:$AL$192,APS!$B213,'Rekapitulasi Juni'!$AN$9:$AN$192)</f>
        <v>0</v>
      </c>
      <c r="AW213" s="27"/>
      <c r="AX213" s="325">
        <f t="shared" si="315"/>
        <v>0</v>
      </c>
      <c r="AY213" s="325">
        <f t="shared" si="316"/>
        <v>0</v>
      </c>
      <c r="AZ213" s="41">
        <f t="shared" si="317"/>
        <v>0</v>
      </c>
      <c r="BA213" s="41">
        <f t="shared" si="318"/>
        <v>0</v>
      </c>
      <c r="BB213" s="41">
        <f t="shared" si="319"/>
        <v>0</v>
      </c>
      <c r="BC213" s="41">
        <f t="shared" si="320"/>
        <v>0</v>
      </c>
      <c r="BD213" s="41">
        <f t="shared" si="321"/>
        <v>0</v>
      </c>
      <c r="BE213" s="41">
        <f t="shared" si="322"/>
        <v>0</v>
      </c>
      <c r="BF213" s="180">
        <f t="shared" si="323"/>
        <v>0</v>
      </c>
      <c r="BG213" s="27">
        <v>0</v>
      </c>
      <c r="BH213" s="27"/>
      <c r="BI213" s="324">
        <f>SUMIF('Rekapitulasi Juni'!$D$214:$D$393,APS!$B213,'Rekapitulasi Juni'!$E$214:$E$393)</f>
        <v>0</v>
      </c>
      <c r="BJ213" s="324">
        <f>SUMIF('Rekapitulasi Juni'!$D$214:$D$393,APS!$B213,'Rekapitulasi Juni'!$F$214:$F$393)</f>
        <v>0</v>
      </c>
      <c r="BK213" s="27"/>
      <c r="BL213" s="325">
        <f t="shared" si="324"/>
        <v>0</v>
      </c>
      <c r="BM213" s="325">
        <f t="shared" si="325"/>
        <v>0</v>
      </c>
      <c r="BN213" s="27"/>
      <c r="BO213" s="324">
        <f>SUMIF('Rekapitulasi Juni'!$U$214:$U$393,APS!$B213,'Rekapitulasi Juni'!$V$214:$V$393)</f>
        <v>0</v>
      </c>
      <c r="BP213" s="324">
        <f>SUMIF('Rekapitulasi Juni'!$U$214:$U$393,APS!$B213,'Rekapitulasi Juni'!$W$214:$W$393)</f>
        <v>0</v>
      </c>
      <c r="BQ213" s="27"/>
      <c r="BR213" s="325">
        <f t="shared" si="326"/>
        <v>0</v>
      </c>
      <c r="BS213" s="325">
        <f t="shared" si="327"/>
        <v>0</v>
      </c>
      <c r="BT213" s="27"/>
      <c r="BU213" s="324">
        <f>SUMIF('Rekapitulasi Juni'!$AL$214:$AL$393,APS!$B213,'Rekapitulasi Juni'!$AM$214:$AM$393)</f>
        <v>0</v>
      </c>
      <c r="BV213" s="324">
        <f>SUMIF('Rekapitulasi Juni'!$AL$214:$AL$393,APS!$B213,'Rekapitulasi Juni'!$AN$214:$AN$393)</f>
        <v>0</v>
      </c>
      <c r="BW213" s="27"/>
      <c r="BX213" s="325">
        <f t="shared" si="328"/>
        <v>0</v>
      </c>
      <c r="BY213" s="325">
        <f t="shared" si="329"/>
        <v>0</v>
      </c>
      <c r="BZ213" s="27"/>
      <c r="CA213" s="324">
        <f>SUMIF('Rekapitulasi Juni'!$BA$214:$BA$393,APS!$B213,'Rekapitulasi Juni'!$BB$214:$BB$393)</f>
        <v>0</v>
      </c>
      <c r="CB213" s="324">
        <f>SUMIF('Rekapitulasi Juni'!$BA$214:$BA$393,APS!$B213,'Rekapitulasi Juni'!$BC$214:$BC$393)</f>
        <v>0</v>
      </c>
      <c r="CC213" s="27"/>
      <c r="CD213" s="325">
        <f t="shared" si="330"/>
        <v>0</v>
      </c>
      <c r="CE213" s="325">
        <f t="shared" si="331"/>
        <v>0</v>
      </c>
      <c r="CF213" s="27"/>
      <c r="CG213" s="324">
        <f>SUMIF('Rekapitulasi Juni'!$BP$214:$BP$393,APS!$B213,'Rekapitulasi Juni'!$BQ$214:$BQ$393)</f>
        <v>0</v>
      </c>
      <c r="CH213" s="324">
        <f>SUMIF('Rekapitulasi Juni'!$BP$214:$BP$393,APS!$B213,'Rekapitulasi Juni'!$BR$214:$BR$393)</f>
        <v>0</v>
      </c>
      <c r="CI213" s="27"/>
      <c r="CJ213" s="325">
        <f t="shared" si="332"/>
        <v>0</v>
      </c>
      <c r="CK213" s="325">
        <f t="shared" si="333"/>
        <v>0</v>
      </c>
      <c r="CL213" s="41">
        <f t="shared" si="334"/>
        <v>0</v>
      </c>
      <c r="CM213" s="41">
        <f t="shared" si="335"/>
        <v>0</v>
      </c>
      <c r="CN213" s="41">
        <f t="shared" si="336"/>
        <v>0</v>
      </c>
      <c r="CO213" s="41">
        <f t="shared" si="337"/>
        <v>0</v>
      </c>
      <c r="CP213" s="41">
        <f t="shared" si="338"/>
        <v>0</v>
      </c>
      <c r="CQ213" s="41">
        <f t="shared" si="339"/>
        <v>0</v>
      </c>
      <c r="CR213" s="180">
        <f t="shared" si="340"/>
        <v>0</v>
      </c>
      <c r="CS213" s="27">
        <v>0</v>
      </c>
      <c r="CT213" s="27"/>
      <c r="CU213" s="324">
        <f>SUMIF('Rekapitulasi Juni'!$D$410:$D$588,APS!$B213,'Rekapitulasi Juni'!$E$410:$E$588)</f>
        <v>0</v>
      </c>
      <c r="CV213" s="324">
        <f>SUMIF('Rekapitulasi Juni'!$D$410:$D$588,APS!$B213,'Rekapitulasi Juni'!$F$410:$F$588)</f>
        <v>0</v>
      </c>
      <c r="CW213" s="27"/>
      <c r="CX213" s="325">
        <f t="shared" si="341"/>
        <v>0</v>
      </c>
      <c r="CY213" s="325">
        <f t="shared" si="342"/>
        <v>0</v>
      </c>
      <c r="CZ213" s="27"/>
      <c r="DA213" s="324">
        <f>SUMIF('Rekapitulasi Juni'!$U$410:$U$588,APS!$B213,'Rekapitulasi Juni'!$V$410:$V$588)</f>
        <v>0</v>
      </c>
      <c r="DB213" s="324">
        <f>SUMIF('Rekapitulasi Juni'!$U$410:$U$588,APS!$B213,'Rekapitulasi Juni'!$W$410:$W$588)</f>
        <v>0</v>
      </c>
      <c r="DC213" s="27"/>
      <c r="DD213" s="325">
        <f t="shared" si="343"/>
        <v>0</v>
      </c>
      <c r="DE213" s="325">
        <f t="shared" si="344"/>
        <v>0</v>
      </c>
      <c r="DF213" s="27"/>
      <c r="DG213" s="324">
        <f>SUMIF('Rekapitulasi Juni'!$AL$410:$AL$588,APS!$B213,'Rekapitulasi Juni'!$AM$410:$AM$588)</f>
        <v>0</v>
      </c>
      <c r="DH213" s="324">
        <f>SUMIF('Rekapitulasi Juni'!$AL$410:$AL$588,APS!$B213,'Rekapitulasi Juni'!$AN$410:$AN$588)</f>
        <v>0</v>
      </c>
      <c r="DI213" s="27"/>
      <c r="DJ213" s="325">
        <f t="shared" si="345"/>
        <v>0</v>
      </c>
      <c r="DK213" s="325">
        <f t="shared" si="346"/>
        <v>0</v>
      </c>
      <c r="DL213" s="27"/>
      <c r="DM213" s="324">
        <f>SUMIF('Rekapitulasi Juni'!$BA$410:$BA$588,APS!$B213,'Rekapitulasi Juni'!$BB$410:$BB$588)</f>
        <v>0</v>
      </c>
      <c r="DN213" s="324">
        <f>SUMIF('Rekapitulasi Juni'!$BA$410:$BA$588,APS!$B213,'Rekapitulasi Juni'!$BC$410:$BC$588)</f>
        <v>0</v>
      </c>
      <c r="DO213" s="324">
        <f>SUMIF('Rekapitulasi Juni'!$BA$410:$BA$588,APS!$B213,'Rekapitulasi Juni'!$BF$410:$BF$588)</f>
        <v>0</v>
      </c>
      <c r="DP213" s="325">
        <f t="shared" si="347"/>
        <v>0</v>
      </c>
      <c r="DQ213" s="325">
        <f t="shared" si="348"/>
        <v>0</v>
      </c>
      <c r="DR213" s="27"/>
      <c r="DS213" s="324">
        <f>SUMIF('Rekapitulasi Juni'!$BP$410:$BP$588,APS!$B213,'Rekapitulasi Juni'!$BQ$410:$BQ$588)</f>
        <v>0</v>
      </c>
      <c r="DT213" s="324">
        <f>SUMIF('Rekapitulasi Juni'!$BP$410:$BP$588,APS!$B213,'Rekapitulasi Juni'!$BR$410:$BR$588)</f>
        <v>0</v>
      </c>
      <c r="DU213" s="27"/>
      <c r="DV213" s="325">
        <f t="shared" si="349"/>
        <v>0</v>
      </c>
      <c r="DW213" s="325">
        <f t="shared" si="350"/>
        <v>0</v>
      </c>
      <c r="DX213" s="41">
        <f t="shared" si="351"/>
        <v>0</v>
      </c>
      <c r="DY213" s="41">
        <f t="shared" si="352"/>
        <v>0</v>
      </c>
      <c r="DZ213" s="41">
        <f t="shared" si="353"/>
        <v>0</v>
      </c>
      <c r="EA213" s="41">
        <f t="shared" si="354"/>
        <v>0</v>
      </c>
      <c r="EB213" s="41">
        <f t="shared" si="355"/>
        <v>0</v>
      </c>
      <c r="EC213" s="41">
        <f t="shared" si="356"/>
        <v>0</v>
      </c>
      <c r="ED213" s="180">
        <f t="shared" si="357"/>
        <v>0</v>
      </c>
      <c r="EE213" s="27">
        <v>0</v>
      </c>
      <c r="EF213" s="27"/>
      <c r="EG213" s="324">
        <f>SUMIF('Rekapitulasi Juni'!$D$608:$D$786,APS!$B213,'Rekapitulasi Juni'!$E$608:$E$786)</f>
        <v>0</v>
      </c>
      <c r="EH213" s="324">
        <f>SUMIF('Rekapitulasi Juni'!$D$608:$D$786,APS!$B213,'Rekapitulasi Juni'!$F$608:$F$786)</f>
        <v>0</v>
      </c>
      <c r="EI213" s="27"/>
      <c r="EJ213" s="325">
        <f t="shared" si="358"/>
        <v>0</v>
      </c>
      <c r="EK213" s="325">
        <f t="shared" si="359"/>
        <v>0</v>
      </c>
      <c r="EL213" s="27"/>
      <c r="EM213" s="324">
        <f>SUMIF('Rekapitulasi Juni'!$U$608:$U$786,APS!$B213,'Rekapitulasi Juni'!$V$608:$V$786)</f>
        <v>0</v>
      </c>
      <c r="EN213" s="324">
        <f>SUMIF('Rekapitulasi Juni'!$U$608:$U$786,APS!$B213,'Rekapitulasi Juni'!$W$608:$W$786)</f>
        <v>0</v>
      </c>
      <c r="EO213" s="27"/>
      <c r="EP213" s="325">
        <f t="shared" si="360"/>
        <v>0</v>
      </c>
      <c r="EQ213" s="325">
        <f t="shared" si="361"/>
        <v>0</v>
      </c>
      <c r="ER213" s="27"/>
      <c r="ES213" s="324">
        <f>SUMIF('Rekapitulasi Juni'!$AL$608:$AL$786,APS!$B213,'Rekapitulasi Juni'!$AM$608:$AM$786)</f>
        <v>0</v>
      </c>
      <c r="ET213" s="324">
        <f>SUMIF('Rekapitulasi Juni'!$AL$608:$AL$786,APS!$B213,'Rekapitulasi Juni'!$AN$608:$AN$786)</f>
        <v>0</v>
      </c>
      <c r="EU213" s="27"/>
      <c r="EV213" s="325">
        <f t="shared" si="362"/>
        <v>0</v>
      </c>
      <c r="EW213" s="325">
        <f t="shared" si="363"/>
        <v>0</v>
      </c>
      <c r="EX213" s="27"/>
      <c r="EY213" s="324">
        <f>SUMIF('Rekapitulasi Juni'!$BA$608:$BA$786,APS!$B213,'Rekapitulasi Juni'!$BB$608:$BB$786)</f>
        <v>0</v>
      </c>
      <c r="EZ213" s="324">
        <f>SUMIF('Rekapitulasi Juni'!$BA$608:$BA$786,APS!$B213,'Rekapitulasi Juni'!$BC$608:$BC$786)</f>
        <v>0</v>
      </c>
      <c r="FA213" s="324">
        <f>SUMIF('Rekapitulasi Juni'!$BA$608:$BA$786,APS!$B213,'Rekapitulasi Juni'!$BF$608:$BF$786)</f>
        <v>0</v>
      </c>
      <c r="FB213" s="325">
        <f t="shared" si="364"/>
        <v>0</v>
      </c>
      <c r="FC213" s="325">
        <f t="shared" si="365"/>
        <v>0</v>
      </c>
      <c r="FD213" s="27"/>
      <c r="FE213" s="27"/>
      <c r="FF213" s="27"/>
      <c r="FG213" s="27"/>
      <c r="FH213" s="27"/>
      <c r="FI213" s="27"/>
      <c r="FJ213" s="41">
        <f t="shared" si="366"/>
        <v>0</v>
      </c>
      <c r="FK213" s="41">
        <f t="shared" si="367"/>
        <v>0</v>
      </c>
      <c r="FL213" s="41">
        <f t="shared" si="368"/>
        <v>0</v>
      </c>
      <c r="FM213" s="41">
        <f t="shared" si="369"/>
        <v>0</v>
      </c>
      <c r="FN213" s="41">
        <f t="shared" si="370"/>
        <v>0</v>
      </c>
      <c r="FO213" s="41">
        <f t="shared" si="371"/>
        <v>0</v>
      </c>
      <c r="FP213" s="180">
        <f t="shared" si="372"/>
        <v>0</v>
      </c>
      <c r="FQ213" s="27"/>
      <c r="FR213" s="27"/>
      <c r="FS213" s="324">
        <f>SUMIF('Rekapitulasi Juni'!$D$804:$D$984,APS!$B213,'Rekapitulasi Juni'!$E$804:$E$984)</f>
        <v>0</v>
      </c>
      <c r="FT213" s="324">
        <f>SUMIF('Rekapitulasi Juni'!$D$804:$D$984,APS!$B213,'Rekapitulasi Juni'!$F$804:$F$984)</f>
        <v>0</v>
      </c>
      <c r="FU213" s="27"/>
      <c r="FV213" s="325">
        <f t="shared" si="373"/>
        <v>0</v>
      </c>
      <c r="FW213" s="325">
        <f t="shared" si="374"/>
        <v>0</v>
      </c>
      <c r="FX213" s="27"/>
      <c r="FY213" s="324">
        <f>SUMIF('Rekapitulasi Juni'!$U$804:$U$984,APS!$B213,'Rekapitulasi Juni'!$V$804:$V$984)</f>
        <v>0</v>
      </c>
      <c r="FZ213" s="324">
        <f>SUMIF('Rekapitulasi Juni'!$U$804:$U$984,APS!$B213,'Rekapitulasi Juni'!$W$804:$W$984)</f>
        <v>0</v>
      </c>
      <c r="GA213" s="27"/>
      <c r="GB213" s="325">
        <f t="shared" si="375"/>
        <v>0</v>
      </c>
      <c r="GC213" s="325">
        <f t="shared" si="376"/>
        <v>0</v>
      </c>
      <c r="GD213" s="27"/>
      <c r="GE213" s="324">
        <f>SUMIF('Rekapitulasi Juni'!$AL$804:$AL$984,APS!$B213,'Rekapitulasi Juni'!$AM$804:$AM$984)</f>
        <v>0</v>
      </c>
      <c r="GF213" s="324">
        <f>SUMIF('Rekapitulasi Juni'!$AL$804:$AL$984,APS!$B213,'Rekapitulasi Juni'!$AN$804:$AN$984)</f>
        <v>0</v>
      </c>
      <c r="GG213" s="27"/>
      <c r="GH213" s="325">
        <f t="shared" si="301"/>
        <v>0</v>
      </c>
      <c r="GI213" s="325">
        <f t="shared" si="302"/>
        <v>0</v>
      </c>
      <c r="GJ213" s="27"/>
      <c r="GK213" s="27"/>
      <c r="GL213" s="41">
        <f t="shared" si="377"/>
        <v>0</v>
      </c>
      <c r="GM213" s="41">
        <f t="shared" si="378"/>
        <v>0</v>
      </c>
      <c r="GN213" s="41">
        <f t="shared" si="379"/>
        <v>0</v>
      </c>
      <c r="GO213" s="41">
        <f t="shared" si="380"/>
        <v>0</v>
      </c>
      <c r="GP213" s="41">
        <f t="shared" si="381"/>
        <v>0</v>
      </c>
      <c r="GQ213" s="41">
        <f t="shared" si="382"/>
        <v>0</v>
      </c>
      <c r="GR213" s="180">
        <f t="shared" si="383"/>
        <v>0</v>
      </c>
      <c r="GS213" s="41">
        <f t="shared" si="303"/>
        <v>0</v>
      </c>
      <c r="GT213" s="41">
        <f t="shared" si="304"/>
        <v>0</v>
      </c>
      <c r="GU213" s="41">
        <f t="shared" si="305"/>
        <v>0</v>
      </c>
      <c r="GV213" s="41">
        <f t="shared" si="306"/>
        <v>0</v>
      </c>
      <c r="GW213" s="41">
        <f t="shared" si="307"/>
        <v>0</v>
      </c>
      <c r="GX213" s="41">
        <f t="shared" si="308"/>
        <v>0</v>
      </c>
      <c r="GY213" s="180">
        <f t="shared" si="309"/>
        <v>0</v>
      </c>
      <c r="GZ213" s="41">
        <v>195</v>
      </c>
      <c r="HA213" s="32"/>
      <c r="HB213" s="42">
        <f t="shared" si="384"/>
        <v>-36</v>
      </c>
      <c r="HC213" s="44"/>
    </row>
    <row r="214" spans="1:211" ht="15" hidden="1" customHeight="1">
      <c r="A214" s="31" t="s">
        <v>437</v>
      </c>
      <c r="B214" s="32" t="s">
        <v>438</v>
      </c>
      <c r="C214" s="31" t="s">
        <v>373</v>
      </c>
      <c r="D214" s="31" t="s">
        <v>1259</v>
      </c>
      <c r="E214" s="31" t="s">
        <v>43</v>
      </c>
      <c r="F214" s="31" t="s">
        <v>152</v>
      </c>
      <c r="G214" s="33">
        <v>0</v>
      </c>
      <c r="H214" s="33">
        <v>0</v>
      </c>
      <c r="I214" s="33">
        <v>0</v>
      </c>
      <c r="J214" s="34">
        <f>IFERROR(VLOOKUP(A214,#REF!,3,0),0)</f>
        <v>0</v>
      </c>
      <c r="K214" s="34">
        <f t="shared" si="118"/>
        <v>0</v>
      </c>
      <c r="L214" s="34">
        <v>0</v>
      </c>
      <c r="M214" s="34">
        <v>0</v>
      </c>
      <c r="N214" s="35">
        <f t="shared" si="119"/>
        <v>0</v>
      </c>
      <c r="O214" s="35">
        <f t="shared" si="120"/>
        <v>0</v>
      </c>
      <c r="P214" s="36">
        <v>0</v>
      </c>
      <c r="Q214" s="36">
        <f t="shared" si="310"/>
        <v>0</v>
      </c>
      <c r="R214" s="36"/>
      <c r="S214" s="37">
        <f ca="1">SUMIF(ROP!$D$6:$H$65536,A214,ROP!$J$6:$J$65536)</f>
        <v>0</v>
      </c>
      <c r="T214" s="37">
        <f>SUMIF(HASIL!$B:$B,APS!$B214&amp;RIGHT(APS!T$9,2),HASIL!$I:$I)</f>
        <v>0</v>
      </c>
      <c r="U214" s="37">
        <f>SUMIF(HASIL!$B:$B,APS!$B214&amp;RIGHT(APS!U$9,2),HASIL!$I:$I)</f>
        <v>0</v>
      </c>
      <c r="V214" s="37">
        <f>SUMIF(HASIL!$B:$B,APS!$B214&amp;RIGHT(APS!V$9,2),HASIL!$I:$I)</f>
        <v>0</v>
      </c>
      <c r="W214" s="37">
        <f>SUMIF(HASIL!$B:$B,APS!$B214&amp;RIGHT(APS!W$9,2),HASIL!$I:$I)</f>
        <v>0</v>
      </c>
      <c r="X214" s="38">
        <f t="shared" si="121"/>
        <v>0</v>
      </c>
      <c r="Y214" s="38">
        <f t="shared" si="122"/>
        <v>0</v>
      </c>
      <c r="Z214" s="39">
        <f t="shared" si="385"/>
        <v>0</v>
      </c>
      <c r="AA214" s="39">
        <f t="shared" si="300"/>
        <v>0</v>
      </c>
      <c r="AB214" s="40">
        <f t="shared" si="386"/>
        <v>0</v>
      </c>
      <c r="AC214" s="27">
        <v>0</v>
      </c>
      <c r="AD214" s="27"/>
      <c r="AE214" s="27"/>
      <c r="AF214" s="27"/>
      <c r="AG214" s="27"/>
      <c r="AH214" s="27"/>
      <c r="AI214" s="324">
        <f>SUMIF('Rekapitulasi Juni'!$D$9:$D$192,APS!$B214,'Rekapitulasi Juni'!$E$9:$E$192)</f>
        <v>0</v>
      </c>
      <c r="AJ214" s="324">
        <f>SUMIF('Rekapitulasi Juni'!$D$9:$D$192,APS!$B214,'Rekapitulasi Juni'!$F$9:$F$192)</f>
        <v>0</v>
      </c>
      <c r="AK214" s="324">
        <f>SUMIF('Rekapitulasi Juni'!$D$9:$D$192,APS!$B214,'Rekapitulasi Juni'!$K$9:$K$192)</f>
        <v>0</v>
      </c>
      <c r="AL214" s="325">
        <f t="shared" si="311"/>
        <v>0</v>
      </c>
      <c r="AM214" s="325">
        <f t="shared" si="312"/>
        <v>0</v>
      </c>
      <c r="AN214" s="27"/>
      <c r="AO214" s="324">
        <f>SUMIF('Rekapitulasi Juni'!$U$9:$U$192,APS!$B214,'Rekapitulasi Juni'!$V$9:$V$192)</f>
        <v>0</v>
      </c>
      <c r="AP214" s="324">
        <f>SUMIF('Rekapitulasi Juni'!$U$9:$U$192,APS!$B214,'Rekapitulasi Juni'!$W$9:$W$192)</f>
        <v>0</v>
      </c>
      <c r="AQ214" s="27"/>
      <c r="AR214" s="325">
        <f t="shared" si="313"/>
        <v>0</v>
      </c>
      <c r="AS214" s="325">
        <f t="shared" si="314"/>
        <v>0</v>
      </c>
      <c r="AT214" s="27"/>
      <c r="AU214" s="324">
        <f>SUMIF('Rekapitulasi Juni'!$AL$9:$AL$192,APS!$B214,'Rekapitulasi Juni'!$AM$9:$AM$192)</f>
        <v>0</v>
      </c>
      <c r="AV214" s="324">
        <f>SUMIF('Rekapitulasi Juni'!$AL$9:$AL$192,APS!$B214,'Rekapitulasi Juni'!$AN$9:$AN$192)</f>
        <v>0</v>
      </c>
      <c r="AW214" s="27"/>
      <c r="AX214" s="325">
        <f t="shared" si="315"/>
        <v>0</v>
      </c>
      <c r="AY214" s="325">
        <f t="shared" si="316"/>
        <v>0</v>
      </c>
      <c r="AZ214" s="41">
        <f t="shared" si="317"/>
        <v>0</v>
      </c>
      <c r="BA214" s="41">
        <f t="shared" si="318"/>
        <v>0</v>
      </c>
      <c r="BB214" s="41">
        <f t="shared" si="319"/>
        <v>0</v>
      </c>
      <c r="BC214" s="41">
        <f t="shared" si="320"/>
        <v>0</v>
      </c>
      <c r="BD214" s="41">
        <f t="shared" si="321"/>
        <v>0</v>
      </c>
      <c r="BE214" s="41">
        <f t="shared" si="322"/>
        <v>0</v>
      </c>
      <c r="BF214" s="180">
        <f t="shared" si="323"/>
        <v>0</v>
      </c>
      <c r="BG214" s="27">
        <v>0</v>
      </c>
      <c r="BH214" s="27"/>
      <c r="BI214" s="324">
        <f>SUMIF('Rekapitulasi Juni'!$D$214:$D$393,APS!$B214,'Rekapitulasi Juni'!$E$214:$E$393)</f>
        <v>0</v>
      </c>
      <c r="BJ214" s="324">
        <f>SUMIF('Rekapitulasi Juni'!$D$214:$D$393,APS!$B214,'Rekapitulasi Juni'!$F$214:$F$393)</f>
        <v>0</v>
      </c>
      <c r="BK214" s="27"/>
      <c r="BL214" s="325">
        <f t="shared" si="324"/>
        <v>0</v>
      </c>
      <c r="BM214" s="325">
        <f t="shared" si="325"/>
        <v>0</v>
      </c>
      <c r="BN214" s="27"/>
      <c r="BO214" s="324">
        <f>SUMIF('Rekapitulasi Juni'!$U$214:$U$393,APS!$B214,'Rekapitulasi Juni'!$V$214:$V$393)</f>
        <v>0</v>
      </c>
      <c r="BP214" s="324">
        <f>SUMIF('Rekapitulasi Juni'!$U$214:$U$393,APS!$B214,'Rekapitulasi Juni'!$W$214:$W$393)</f>
        <v>0</v>
      </c>
      <c r="BQ214" s="27"/>
      <c r="BR214" s="325">
        <f t="shared" si="326"/>
        <v>0</v>
      </c>
      <c r="BS214" s="325">
        <f t="shared" si="327"/>
        <v>0</v>
      </c>
      <c r="BT214" s="27"/>
      <c r="BU214" s="324">
        <f>SUMIF('Rekapitulasi Juni'!$AL$214:$AL$393,APS!$B214,'Rekapitulasi Juni'!$AM$214:$AM$393)</f>
        <v>0</v>
      </c>
      <c r="BV214" s="324">
        <f>SUMIF('Rekapitulasi Juni'!$AL$214:$AL$393,APS!$B214,'Rekapitulasi Juni'!$AN$214:$AN$393)</f>
        <v>0</v>
      </c>
      <c r="BW214" s="27"/>
      <c r="BX214" s="325">
        <f t="shared" si="328"/>
        <v>0</v>
      </c>
      <c r="BY214" s="325">
        <f t="shared" si="329"/>
        <v>0</v>
      </c>
      <c r="BZ214" s="27"/>
      <c r="CA214" s="324">
        <f>SUMIF('Rekapitulasi Juni'!$BA$214:$BA$393,APS!$B214,'Rekapitulasi Juni'!$BB$214:$BB$393)</f>
        <v>0</v>
      </c>
      <c r="CB214" s="324">
        <f>SUMIF('Rekapitulasi Juni'!$BA$214:$BA$393,APS!$B214,'Rekapitulasi Juni'!$BC$214:$BC$393)</f>
        <v>0</v>
      </c>
      <c r="CC214" s="27"/>
      <c r="CD214" s="325">
        <f t="shared" si="330"/>
        <v>0</v>
      </c>
      <c r="CE214" s="325">
        <f t="shared" si="331"/>
        <v>0</v>
      </c>
      <c r="CF214" s="27"/>
      <c r="CG214" s="324">
        <f>SUMIF('Rekapitulasi Juni'!$BP$214:$BP$393,APS!$B214,'Rekapitulasi Juni'!$BQ$214:$BQ$393)</f>
        <v>0</v>
      </c>
      <c r="CH214" s="324">
        <f>SUMIF('Rekapitulasi Juni'!$BP$214:$BP$393,APS!$B214,'Rekapitulasi Juni'!$BR$214:$BR$393)</f>
        <v>0</v>
      </c>
      <c r="CI214" s="27"/>
      <c r="CJ214" s="325">
        <f t="shared" si="332"/>
        <v>0</v>
      </c>
      <c r="CK214" s="325">
        <f t="shared" si="333"/>
        <v>0</v>
      </c>
      <c r="CL214" s="41">
        <f t="shared" si="334"/>
        <v>0</v>
      </c>
      <c r="CM214" s="41">
        <f t="shared" si="335"/>
        <v>0</v>
      </c>
      <c r="CN214" s="41">
        <f t="shared" si="336"/>
        <v>0</v>
      </c>
      <c r="CO214" s="41">
        <f t="shared" si="337"/>
        <v>0</v>
      </c>
      <c r="CP214" s="41">
        <f t="shared" si="338"/>
        <v>0</v>
      </c>
      <c r="CQ214" s="41">
        <f t="shared" si="339"/>
        <v>0</v>
      </c>
      <c r="CR214" s="180">
        <f t="shared" si="340"/>
        <v>0</v>
      </c>
      <c r="CS214" s="27">
        <v>0</v>
      </c>
      <c r="CT214" s="27"/>
      <c r="CU214" s="324">
        <f>SUMIF('Rekapitulasi Juni'!$D$410:$D$588,APS!$B214,'Rekapitulasi Juni'!$E$410:$E$588)</f>
        <v>0</v>
      </c>
      <c r="CV214" s="324">
        <f>SUMIF('Rekapitulasi Juni'!$D$410:$D$588,APS!$B214,'Rekapitulasi Juni'!$F$410:$F$588)</f>
        <v>0</v>
      </c>
      <c r="CW214" s="27"/>
      <c r="CX214" s="325">
        <f t="shared" si="341"/>
        <v>0</v>
      </c>
      <c r="CY214" s="325">
        <f t="shared" si="342"/>
        <v>0</v>
      </c>
      <c r="CZ214" s="27"/>
      <c r="DA214" s="324">
        <f>SUMIF('Rekapitulasi Juni'!$U$410:$U$588,APS!$B214,'Rekapitulasi Juni'!$V$410:$V$588)</f>
        <v>0</v>
      </c>
      <c r="DB214" s="324">
        <f>SUMIF('Rekapitulasi Juni'!$U$410:$U$588,APS!$B214,'Rekapitulasi Juni'!$W$410:$W$588)</f>
        <v>0</v>
      </c>
      <c r="DC214" s="27"/>
      <c r="DD214" s="325">
        <f t="shared" si="343"/>
        <v>0</v>
      </c>
      <c r="DE214" s="325">
        <f t="shared" si="344"/>
        <v>0</v>
      </c>
      <c r="DF214" s="27"/>
      <c r="DG214" s="324">
        <f>SUMIF('Rekapitulasi Juni'!$AL$410:$AL$588,APS!$B214,'Rekapitulasi Juni'!$AM$410:$AM$588)</f>
        <v>0</v>
      </c>
      <c r="DH214" s="324">
        <f>SUMIF('Rekapitulasi Juni'!$AL$410:$AL$588,APS!$B214,'Rekapitulasi Juni'!$AN$410:$AN$588)</f>
        <v>0</v>
      </c>
      <c r="DI214" s="27"/>
      <c r="DJ214" s="325">
        <f t="shared" si="345"/>
        <v>0</v>
      </c>
      <c r="DK214" s="325">
        <f t="shared" si="346"/>
        <v>0</v>
      </c>
      <c r="DL214" s="27"/>
      <c r="DM214" s="324">
        <f>SUMIF('Rekapitulasi Juni'!$BA$410:$BA$588,APS!$B214,'Rekapitulasi Juni'!$BB$410:$BB$588)</f>
        <v>0</v>
      </c>
      <c r="DN214" s="324">
        <f>SUMIF('Rekapitulasi Juni'!$BA$410:$BA$588,APS!$B214,'Rekapitulasi Juni'!$BC$410:$BC$588)</f>
        <v>0</v>
      </c>
      <c r="DO214" s="324">
        <f>SUMIF('Rekapitulasi Juni'!$BA$410:$BA$588,APS!$B214,'Rekapitulasi Juni'!$BF$410:$BF$588)</f>
        <v>0</v>
      </c>
      <c r="DP214" s="325">
        <f t="shared" si="347"/>
        <v>0</v>
      </c>
      <c r="DQ214" s="325">
        <f t="shared" si="348"/>
        <v>0</v>
      </c>
      <c r="DR214" s="27"/>
      <c r="DS214" s="324">
        <f>SUMIF('Rekapitulasi Juni'!$BP$410:$BP$588,APS!$B214,'Rekapitulasi Juni'!$BQ$410:$BQ$588)</f>
        <v>0</v>
      </c>
      <c r="DT214" s="324">
        <f>SUMIF('Rekapitulasi Juni'!$BP$410:$BP$588,APS!$B214,'Rekapitulasi Juni'!$BR$410:$BR$588)</f>
        <v>0</v>
      </c>
      <c r="DU214" s="27"/>
      <c r="DV214" s="325">
        <f t="shared" si="349"/>
        <v>0</v>
      </c>
      <c r="DW214" s="325">
        <f t="shared" si="350"/>
        <v>0</v>
      </c>
      <c r="DX214" s="41">
        <f t="shared" si="351"/>
        <v>0</v>
      </c>
      <c r="DY214" s="41">
        <f t="shared" si="352"/>
        <v>0</v>
      </c>
      <c r="DZ214" s="41">
        <f t="shared" si="353"/>
        <v>0</v>
      </c>
      <c r="EA214" s="41">
        <f t="shared" si="354"/>
        <v>0</v>
      </c>
      <c r="EB214" s="41">
        <f t="shared" si="355"/>
        <v>0</v>
      </c>
      <c r="EC214" s="41">
        <f t="shared" si="356"/>
        <v>0</v>
      </c>
      <c r="ED214" s="180">
        <f t="shared" si="357"/>
        <v>0</v>
      </c>
      <c r="EE214" s="27">
        <v>0</v>
      </c>
      <c r="EF214" s="27"/>
      <c r="EG214" s="324">
        <f>SUMIF('Rekapitulasi Juni'!$D$608:$D$786,APS!$B214,'Rekapitulasi Juni'!$E$608:$E$786)</f>
        <v>0</v>
      </c>
      <c r="EH214" s="324">
        <f>SUMIF('Rekapitulasi Juni'!$D$608:$D$786,APS!$B214,'Rekapitulasi Juni'!$F$608:$F$786)</f>
        <v>0</v>
      </c>
      <c r="EI214" s="27"/>
      <c r="EJ214" s="325">
        <f t="shared" si="358"/>
        <v>0</v>
      </c>
      <c r="EK214" s="325">
        <f t="shared" si="359"/>
        <v>0</v>
      </c>
      <c r="EL214" s="27"/>
      <c r="EM214" s="324">
        <f>SUMIF('Rekapitulasi Juni'!$U$608:$U$786,APS!$B214,'Rekapitulasi Juni'!$V$608:$V$786)</f>
        <v>0</v>
      </c>
      <c r="EN214" s="324">
        <f>SUMIF('Rekapitulasi Juni'!$U$608:$U$786,APS!$B214,'Rekapitulasi Juni'!$W$608:$W$786)</f>
        <v>0</v>
      </c>
      <c r="EO214" s="27"/>
      <c r="EP214" s="325">
        <f t="shared" si="360"/>
        <v>0</v>
      </c>
      <c r="EQ214" s="325">
        <f t="shared" si="361"/>
        <v>0</v>
      </c>
      <c r="ER214" s="27"/>
      <c r="ES214" s="324">
        <f>SUMIF('Rekapitulasi Juni'!$AL$608:$AL$786,APS!$B214,'Rekapitulasi Juni'!$AM$608:$AM$786)</f>
        <v>0</v>
      </c>
      <c r="ET214" s="324">
        <f>SUMIF('Rekapitulasi Juni'!$AL$608:$AL$786,APS!$B214,'Rekapitulasi Juni'!$AN$608:$AN$786)</f>
        <v>0</v>
      </c>
      <c r="EU214" s="27"/>
      <c r="EV214" s="325">
        <f t="shared" si="362"/>
        <v>0</v>
      </c>
      <c r="EW214" s="325">
        <f t="shared" si="363"/>
        <v>0</v>
      </c>
      <c r="EX214" s="27"/>
      <c r="EY214" s="324">
        <f>SUMIF('Rekapitulasi Juni'!$BA$608:$BA$786,APS!$B214,'Rekapitulasi Juni'!$BB$608:$BB$786)</f>
        <v>0</v>
      </c>
      <c r="EZ214" s="324">
        <f>SUMIF('Rekapitulasi Juni'!$BA$608:$BA$786,APS!$B214,'Rekapitulasi Juni'!$BC$608:$BC$786)</f>
        <v>0</v>
      </c>
      <c r="FA214" s="324">
        <f>SUMIF('Rekapitulasi Juni'!$BA$608:$BA$786,APS!$B214,'Rekapitulasi Juni'!$BF$608:$BF$786)</f>
        <v>0</v>
      </c>
      <c r="FB214" s="325">
        <f t="shared" si="364"/>
        <v>0</v>
      </c>
      <c r="FC214" s="325">
        <f t="shared" si="365"/>
        <v>0</v>
      </c>
      <c r="FD214" s="27"/>
      <c r="FE214" s="27"/>
      <c r="FF214" s="27"/>
      <c r="FG214" s="27"/>
      <c r="FH214" s="27"/>
      <c r="FI214" s="27"/>
      <c r="FJ214" s="41">
        <f t="shared" si="366"/>
        <v>0</v>
      </c>
      <c r="FK214" s="41">
        <f t="shared" si="367"/>
        <v>0</v>
      </c>
      <c r="FL214" s="41">
        <f t="shared" si="368"/>
        <v>0</v>
      </c>
      <c r="FM214" s="41">
        <f t="shared" si="369"/>
        <v>0</v>
      </c>
      <c r="FN214" s="41">
        <f t="shared" si="370"/>
        <v>0</v>
      </c>
      <c r="FO214" s="41">
        <f t="shared" si="371"/>
        <v>0</v>
      </c>
      <c r="FP214" s="180">
        <f t="shared" si="372"/>
        <v>0</v>
      </c>
      <c r="FQ214" s="27"/>
      <c r="FR214" s="27"/>
      <c r="FS214" s="324">
        <f>SUMIF('Rekapitulasi Juni'!$D$804:$D$984,APS!$B214,'Rekapitulasi Juni'!$E$804:$E$984)</f>
        <v>0</v>
      </c>
      <c r="FT214" s="324">
        <f>SUMIF('Rekapitulasi Juni'!$D$804:$D$984,APS!$B214,'Rekapitulasi Juni'!$F$804:$F$984)</f>
        <v>0</v>
      </c>
      <c r="FU214" s="27"/>
      <c r="FV214" s="325">
        <f t="shared" si="373"/>
        <v>0</v>
      </c>
      <c r="FW214" s="325">
        <f t="shared" si="374"/>
        <v>0</v>
      </c>
      <c r="FX214" s="27"/>
      <c r="FY214" s="324">
        <f>SUMIF('Rekapitulasi Juni'!$U$804:$U$984,APS!$B214,'Rekapitulasi Juni'!$V$804:$V$984)</f>
        <v>0</v>
      </c>
      <c r="FZ214" s="324">
        <f>SUMIF('Rekapitulasi Juni'!$U$804:$U$984,APS!$B214,'Rekapitulasi Juni'!$W$804:$W$984)</f>
        <v>0</v>
      </c>
      <c r="GA214" s="27"/>
      <c r="GB214" s="325">
        <f t="shared" si="375"/>
        <v>0</v>
      </c>
      <c r="GC214" s="325">
        <f t="shared" si="376"/>
        <v>0</v>
      </c>
      <c r="GD214" s="27"/>
      <c r="GE214" s="324">
        <f>SUMIF('Rekapitulasi Juni'!$AL$804:$AL$984,APS!$B214,'Rekapitulasi Juni'!$AM$804:$AM$984)</f>
        <v>0</v>
      </c>
      <c r="GF214" s="324">
        <f>SUMIF('Rekapitulasi Juni'!$AL$804:$AL$984,APS!$B214,'Rekapitulasi Juni'!$AN$804:$AN$984)</f>
        <v>0</v>
      </c>
      <c r="GG214" s="27"/>
      <c r="GH214" s="325">
        <f t="shared" si="301"/>
        <v>0</v>
      </c>
      <c r="GI214" s="325">
        <f t="shared" si="302"/>
        <v>0</v>
      </c>
      <c r="GJ214" s="27"/>
      <c r="GK214" s="27"/>
      <c r="GL214" s="41">
        <f t="shared" si="377"/>
        <v>0</v>
      </c>
      <c r="GM214" s="41">
        <f t="shared" si="378"/>
        <v>0</v>
      </c>
      <c r="GN214" s="41">
        <f t="shared" si="379"/>
        <v>0</v>
      </c>
      <c r="GO214" s="41">
        <f t="shared" si="380"/>
        <v>0</v>
      </c>
      <c r="GP214" s="41">
        <f t="shared" si="381"/>
        <v>0</v>
      </c>
      <c r="GQ214" s="41">
        <f t="shared" si="382"/>
        <v>0</v>
      </c>
      <c r="GR214" s="180">
        <f t="shared" si="383"/>
        <v>0</v>
      </c>
      <c r="GS214" s="41">
        <f t="shared" si="303"/>
        <v>0</v>
      </c>
      <c r="GT214" s="41">
        <f t="shared" si="304"/>
        <v>0</v>
      </c>
      <c r="GU214" s="41">
        <f t="shared" si="305"/>
        <v>0</v>
      </c>
      <c r="GV214" s="41">
        <f t="shared" si="306"/>
        <v>0</v>
      </c>
      <c r="GW214" s="41">
        <f t="shared" si="307"/>
        <v>0</v>
      </c>
      <c r="GX214" s="41">
        <f t="shared" si="308"/>
        <v>0</v>
      </c>
      <c r="GY214" s="180">
        <f t="shared" si="309"/>
        <v>0</v>
      </c>
      <c r="GZ214" s="41">
        <v>196</v>
      </c>
      <c r="HA214" s="32"/>
      <c r="HB214" s="42">
        <f t="shared" si="384"/>
        <v>0</v>
      </c>
      <c r="HC214" s="44"/>
    </row>
    <row r="215" spans="1:211" ht="14.25" customHeight="1">
      <c r="A215" s="31" t="s">
        <v>439</v>
      </c>
      <c r="B215" s="32" t="s">
        <v>440</v>
      </c>
      <c r="C215" s="31" t="s">
        <v>373</v>
      </c>
      <c r="D215" s="31" t="s">
        <v>1259</v>
      </c>
      <c r="E215" s="31" t="s">
        <v>43</v>
      </c>
      <c r="F215" s="31" t="s">
        <v>152</v>
      </c>
      <c r="G215" s="33">
        <v>100</v>
      </c>
      <c r="H215" s="33">
        <v>0</v>
      </c>
      <c r="I215" s="33">
        <v>0</v>
      </c>
      <c r="J215" s="34">
        <f>IFERROR(VLOOKUP(A215,#REF!,3,0),0)</f>
        <v>0</v>
      </c>
      <c r="K215" s="34">
        <f t="shared" si="118"/>
        <v>124</v>
      </c>
      <c r="L215" s="34">
        <v>0</v>
      </c>
      <c r="M215" s="34">
        <v>124</v>
      </c>
      <c r="N215" s="35">
        <f t="shared" si="119"/>
        <v>-24</v>
      </c>
      <c r="O215" s="35">
        <f t="shared" si="120"/>
        <v>0</v>
      </c>
      <c r="P215" s="36">
        <v>0</v>
      </c>
      <c r="Q215" s="36">
        <f t="shared" si="310"/>
        <v>124</v>
      </c>
      <c r="R215" s="36"/>
      <c r="S215" s="37">
        <f ca="1">SUMIF(ROP!$D$6:$H$65536,A215,ROP!$J$6:$J$65536)</f>
        <v>0</v>
      </c>
      <c r="T215" s="37">
        <f>SUMIF(HASIL!$B:$B,APS!$B215&amp;RIGHT(APS!T$9,2),HASIL!$I:$I)</f>
        <v>0</v>
      </c>
      <c r="U215" s="37">
        <f>SUMIF(HASIL!$B:$B,APS!$B215&amp;RIGHT(APS!U$9,2),HASIL!$I:$I)</f>
        <v>0</v>
      </c>
      <c r="V215" s="37">
        <f>SUMIF(HASIL!$B:$B,APS!$B215&amp;RIGHT(APS!V$9,2),HASIL!$I:$I)</f>
        <v>0</v>
      </c>
      <c r="W215" s="37">
        <f>SUMIF(HASIL!$B:$B,APS!$B215&amp;RIGHT(APS!W$9,2),HASIL!$I:$I)</f>
        <v>0</v>
      </c>
      <c r="X215" s="38">
        <f t="shared" si="121"/>
        <v>0</v>
      </c>
      <c r="Y215" s="38">
        <f t="shared" si="122"/>
        <v>-124</v>
      </c>
      <c r="Z215" s="39">
        <f t="shared" si="385"/>
        <v>0</v>
      </c>
      <c r="AA215" s="39">
        <f t="shared" si="300"/>
        <v>124</v>
      </c>
      <c r="AB215" s="40">
        <f t="shared" si="386"/>
        <v>0</v>
      </c>
      <c r="AC215" s="27">
        <v>0</v>
      </c>
      <c r="AD215" s="27"/>
      <c r="AE215" s="27"/>
      <c r="AF215" s="27"/>
      <c r="AG215" s="27"/>
      <c r="AH215" s="27"/>
      <c r="AI215" s="324">
        <f>SUMIF('Rekapitulasi Juni'!$D$9:$D$192,APS!$B215,'Rekapitulasi Juni'!$E$9:$E$192)</f>
        <v>0</v>
      </c>
      <c r="AJ215" s="324">
        <f>SUMIF('Rekapitulasi Juni'!$D$9:$D$192,APS!$B215,'Rekapitulasi Juni'!$F$9:$F$192)</f>
        <v>0</v>
      </c>
      <c r="AK215" s="324">
        <f>SUMIF('Rekapitulasi Juni'!$D$9:$D$192,APS!$B215,'Rekapitulasi Juni'!$K$9:$K$192)</f>
        <v>0</v>
      </c>
      <c r="AL215" s="325">
        <f t="shared" si="311"/>
        <v>0</v>
      </c>
      <c r="AM215" s="325">
        <f t="shared" si="312"/>
        <v>0</v>
      </c>
      <c r="AN215" s="27"/>
      <c r="AO215" s="324">
        <f>SUMIF('Rekapitulasi Juni'!$U$9:$U$192,APS!$B215,'Rekapitulasi Juni'!$V$9:$V$192)</f>
        <v>0</v>
      </c>
      <c r="AP215" s="324">
        <f>SUMIF('Rekapitulasi Juni'!$U$9:$U$192,APS!$B215,'Rekapitulasi Juni'!$W$9:$W$192)</f>
        <v>0</v>
      </c>
      <c r="AQ215" s="27"/>
      <c r="AR215" s="325">
        <f t="shared" si="313"/>
        <v>0</v>
      </c>
      <c r="AS215" s="325">
        <f t="shared" si="314"/>
        <v>0</v>
      </c>
      <c r="AT215" s="27"/>
      <c r="AU215" s="324">
        <f>SUMIF('Rekapitulasi Juni'!$AL$9:$AL$192,APS!$B215,'Rekapitulasi Juni'!$AM$9:$AM$192)</f>
        <v>0</v>
      </c>
      <c r="AV215" s="324">
        <f>SUMIF('Rekapitulasi Juni'!$AL$9:$AL$192,APS!$B215,'Rekapitulasi Juni'!$AN$9:$AN$192)</f>
        <v>0</v>
      </c>
      <c r="AW215" s="27"/>
      <c r="AX215" s="325">
        <f t="shared" si="315"/>
        <v>0</v>
      </c>
      <c r="AY215" s="325">
        <f t="shared" si="316"/>
        <v>0</v>
      </c>
      <c r="AZ215" s="41">
        <f t="shared" si="317"/>
        <v>0</v>
      </c>
      <c r="BA215" s="41">
        <f t="shared" si="318"/>
        <v>0</v>
      </c>
      <c r="BB215" s="41">
        <f t="shared" si="319"/>
        <v>0</v>
      </c>
      <c r="BC215" s="41">
        <f t="shared" si="320"/>
        <v>0</v>
      </c>
      <c r="BD215" s="41">
        <f t="shared" si="321"/>
        <v>0</v>
      </c>
      <c r="BE215" s="41">
        <f t="shared" si="322"/>
        <v>0</v>
      </c>
      <c r="BF215" s="180">
        <f t="shared" si="323"/>
        <v>0</v>
      </c>
      <c r="BG215" s="27">
        <v>0</v>
      </c>
      <c r="BH215" s="27"/>
      <c r="BI215" s="324">
        <f>SUMIF('Rekapitulasi Juni'!$D$214:$D$393,APS!$B215,'Rekapitulasi Juni'!$E$214:$E$393)</f>
        <v>0</v>
      </c>
      <c r="BJ215" s="324">
        <f>SUMIF('Rekapitulasi Juni'!$D$214:$D$393,APS!$B215,'Rekapitulasi Juni'!$F$214:$F$393)</f>
        <v>0</v>
      </c>
      <c r="BK215" s="27"/>
      <c r="BL215" s="325">
        <f t="shared" si="324"/>
        <v>0</v>
      </c>
      <c r="BM215" s="325">
        <f t="shared" si="325"/>
        <v>0</v>
      </c>
      <c r="BN215" s="27"/>
      <c r="BO215" s="324">
        <f>SUMIF('Rekapitulasi Juni'!$U$214:$U$393,APS!$B215,'Rekapitulasi Juni'!$V$214:$V$393)</f>
        <v>0</v>
      </c>
      <c r="BP215" s="324">
        <f>SUMIF('Rekapitulasi Juni'!$U$214:$U$393,APS!$B215,'Rekapitulasi Juni'!$W$214:$W$393)</f>
        <v>0</v>
      </c>
      <c r="BQ215" s="27"/>
      <c r="BR215" s="325">
        <f t="shared" si="326"/>
        <v>0</v>
      </c>
      <c r="BS215" s="325">
        <f t="shared" si="327"/>
        <v>0</v>
      </c>
      <c r="BT215" s="27"/>
      <c r="BU215" s="324">
        <f>SUMIF('Rekapitulasi Juni'!$AL$214:$AL$393,APS!$B215,'Rekapitulasi Juni'!$AM$214:$AM$393)</f>
        <v>0</v>
      </c>
      <c r="BV215" s="324">
        <f>SUMIF('Rekapitulasi Juni'!$AL$214:$AL$393,APS!$B215,'Rekapitulasi Juni'!$AN$214:$AN$393)</f>
        <v>0</v>
      </c>
      <c r="BW215" s="27"/>
      <c r="BX215" s="325">
        <f t="shared" si="328"/>
        <v>0</v>
      </c>
      <c r="BY215" s="325">
        <f t="shared" si="329"/>
        <v>0</v>
      </c>
      <c r="BZ215" s="27"/>
      <c r="CA215" s="324">
        <f>SUMIF('Rekapitulasi Juni'!$BA$214:$BA$393,APS!$B215,'Rekapitulasi Juni'!$BB$214:$BB$393)</f>
        <v>124</v>
      </c>
      <c r="CB215" s="324">
        <f>SUMIF('Rekapitulasi Juni'!$BA$214:$BA$393,APS!$B215,'Rekapitulasi Juni'!$BC$214:$BC$393)</f>
        <v>124</v>
      </c>
      <c r="CC215" s="27"/>
      <c r="CD215" s="325">
        <f t="shared" si="330"/>
        <v>0</v>
      </c>
      <c r="CE215" s="325">
        <f t="shared" si="331"/>
        <v>100</v>
      </c>
      <c r="CF215" s="27"/>
      <c r="CG215" s="324">
        <f>SUMIF('Rekapitulasi Juni'!$BP$214:$BP$393,APS!$B215,'Rekapitulasi Juni'!$BQ$214:$BQ$393)</f>
        <v>0</v>
      </c>
      <c r="CH215" s="324">
        <f>SUMIF('Rekapitulasi Juni'!$BP$214:$BP$393,APS!$B215,'Rekapitulasi Juni'!$BR$214:$BR$393)</f>
        <v>0</v>
      </c>
      <c r="CI215" s="27"/>
      <c r="CJ215" s="325">
        <f t="shared" si="332"/>
        <v>0</v>
      </c>
      <c r="CK215" s="325">
        <f t="shared" si="333"/>
        <v>0</v>
      </c>
      <c r="CL215" s="41">
        <f t="shared" si="334"/>
        <v>0</v>
      </c>
      <c r="CM215" s="41">
        <f t="shared" si="335"/>
        <v>124</v>
      </c>
      <c r="CN215" s="41">
        <f t="shared" si="336"/>
        <v>124</v>
      </c>
      <c r="CO215" s="41">
        <f t="shared" si="337"/>
        <v>0</v>
      </c>
      <c r="CP215" s="41">
        <f t="shared" si="338"/>
        <v>124</v>
      </c>
      <c r="CQ215" s="41">
        <f t="shared" si="339"/>
        <v>124</v>
      </c>
      <c r="CR215" s="180">
        <f t="shared" si="340"/>
        <v>0</v>
      </c>
      <c r="CS215" s="27">
        <v>0</v>
      </c>
      <c r="CT215" s="27"/>
      <c r="CU215" s="324">
        <f>SUMIF('Rekapitulasi Juni'!$D$410:$D$588,APS!$B215,'Rekapitulasi Juni'!$E$410:$E$588)</f>
        <v>0</v>
      </c>
      <c r="CV215" s="324">
        <f>SUMIF('Rekapitulasi Juni'!$D$410:$D$588,APS!$B215,'Rekapitulasi Juni'!$F$410:$F$588)</f>
        <v>0</v>
      </c>
      <c r="CW215" s="27"/>
      <c r="CX215" s="325">
        <f t="shared" si="341"/>
        <v>0</v>
      </c>
      <c r="CY215" s="325">
        <f t="shared" si="342"/>
        <v>0</v>
      </c>
      <c r="CZ215" s="27">
        <v>50</v>
      </c>
      <c r="DA215" s="324">
        <f>SUMIF('Rekapitulasi Juni'!$U$410:$U$588,APS!$B215,'Rekapitulasi Juni'!$V$410:$V$588)</f>
        <v>0</v>
      </c>
      <c r="DB215" s="324">
        <f>SUMIF('Rekapitulasi Juni'!$U$410:$U$588,APS!$B215,'Rekapitulasi Juni'!$W$410:$W$588)</f>
        <v>0</v>
      </c>
      <c r="DC215" s="27"/>
      <c r="DD215" s="325">
        <f t="shared" si="343"/>
        <v>0</v>
      </c>
      <c r="DE215" s="325">
        <f t="shared" si="344"/>
        <v>0</v>
      </c>
      <c r="DF215" s="27">
        <v>74</v>
      </c>
      <c r="DG215" s="324">
        <f>SUMIF('Rekapitulasi Juni'!$AL$410:$AL$588,APS!$B215,'Rekapitulasi Juni'!$AM$410:$AM$588)</f>
        <v>0</v>
      </c>
      <c r="DH215" s="324">
        <f>SUMIF('Rekapitulasi Juni'!$AL$410:$AL$588,APS!$B215,'Rekapitulasi Juni'!$AN$410:$AN$588)</f>
        <v>0</v>
      </c>
      <c r="DI215" s="27"/>
      <c r="DJ215" s="325">
        <f t="shared" si="345"/>
        <v>0</v>
      </c>
      <c r="DK215" s="325">
        <f t="shared" si="346"/>
        <v>0</v>
      </c>
      <c r="DL215" s="27"/>
      <c r="DM215" s="324">
        <f>SUMIF('Rekapitulasi Juni'!$BA$410:$BA$588,APS!$B215,'Rekapitulasi Juni'!$BB$410:$BB$588)</f>
        <v>0</v>
      </c>
      <c r="DN215" s="324">
        <f>SUMIF('Rekapitulasi Juni'!$BA$410:$BA$588,APS!$B215,'Rekapitulasi Juni'!$BC$410:$BC$588)</f>
        <v>0</v>
      </c>
      <c r="DO215" s="324">
        <f>SUMIF('Rekapitulasi Juni'!$BA$410:$BA$588,APS!$B215,'Rekapitulasi Juni'!$BF$410:$BF$588)</f>
        <v>0</v>
      </c>
      <c r="DP215" s="325">
        <f t="shared" si="347"/>
        <v>0</v>
      </c>
      <c r="DQ215" s="325">
        <f t="shared" si="348"/>
        <v>0</v>
      </c>
      <c r="DR215" s="27"/>
      <c r="DS215" s="324">
        <f>SUMIF('Rekapitulasi Juni'!$BP$410:$BP$588,APS!$B215,'Rekapitulasi Juni'!$BQ$410:$BQ$588)</f>
        <v>0</v>
      </c>
      <c r="DT215" s="324">
        <f>SUMIF('Rekapitulasi Juni'!$BP$410:$BP$588,APS!$B215,'Rekapitulasi Juni'!$BR$410:$BR$588)</f>
        <v>0</v>
      </c>
      <c r="DU215" s="27"/>
      <c r="DV215" s="325">
        <f t="shared" si="349"/>
        <v>0</v>
      </c>
      <c r="DW215" s="325">
        <f t="shared" si="350"/>
        <v>0</v>
      </c>
      <c r="DX215" s="41">
        <f t="shared" si="351"/>
        <v>124</v>
      </c>
      <c r="DY215" s="41">
        <f t="shared" si="352"/>
        <v>0</v>
      </c>
      <c r="DZ215" s="41">
        <f t="shared" si="353"/>
        <v>0</v>
      </c>
      <c r="EA215" s="41">
        <f t="shared" si="354"/>
        <v>0</v>
      </c>
      <c r="EB215" s="41">
        <f t="shared" si="355"/>
        <v>0</v>
      </c>
      <c r="EC215" s="41">
        <f t="shared" si="356"/>
        <v>-124</v>
      </c>
      <c r="ED215" s="180">
        <f t="shared" si="357"/>
        <v>0</v>
      </c>
      <c r="EE215" s="27">
        <v>0</v>
      </c>
      <c r="EF215" s="27"/>
      <c r="EG215" s="324">
        <f>SUMIF('Rekapitulasi Juni'!$D$608:$D$786,APS!$B215,'Rekapitulasi Juni'!$E$608:$E$786)</f>
        <v>0</v>
      </c>
      <c r="EH215" s="324">
        <f>SUMIF('Rekapitulasi Juni'!$D$608:$D$786,APS!$B215,'Rekapitulasi Juni'!$F$608:$F$786)</f>
        <v>0</v>
      </c>
      <c r="EI215" s="27"/>
      <c r="EJ215" s="325">
        <f t="shared" si="358"/>
        <v>0</v>
      </c>
      <c r="EK215" s="325">
        <f t="shared" si="359"/>
        <v>0</v>
      </c>
      <c r="EL215" s="27"/>
      <c r="EM215" s="324">
        <f>SUMIF('Rekapitulasi Juni'!$U$608:$U$786,APS!$B215,'Rekapitulasi Juni'!$V$608:$V$786)</f>
        <v>0</v>
      </c>
      <c r="EN215" s="324">
        <f>SUMIF('Rekapitulasi Juni'!$U$608:$U$786,APS!$B215,'Rekapitulasi Juni'!$W$608:$W$786)</f>
        <v>0</v>
      </c>
      <c r="EO215" s="27"/>
      <c r="EP215" s="325">
        <f t="shared" si="360"/>
        <v>0</v>
      </c>
      <c r="EQ215" s="325">
        <f t="shared" si="361"/>
        <v>0</v>
      </c>
      <c r="ER215" s="27"/>
      <c r="ES215" s="324">
        <f>SUMIF('Rekapitulasi Juni'!$AL$608:$AL$786,APS!$B215,'Rekapitulasi Juni'!$AM$608:$AM$786)</f>
        <v>0</v>
      </c>
      <c r="ET215" s="324">
        <f>SUMIF('Rekapitulasi Juni'!$AL$608:$AL$786,APS!$B215,'Rekapitulasi Juni'!$AN$608:$AN$786)</f>
        <v>0</v>
      </c>
      <c r="EU215" s="27"/>
      <c r="EV215" s="325">
        <f t="shared" si="362"/>
        <v>0</v>
      </c>
      <c r="EW215" s="325">
        <f t="shared" si="363"/>
        <v>0</v>
      </c>
      <c r="EX215" s="27"/>
      <c r="EY215" s="324">
        <f>SUMIF('Rekapitulasi Juni'!$BA$608:$BA$786,APS!$B215,'Rekapitulasi Juni'!$BB$608:$BB$786)</f>
        <v>0</v>
      </c>
      <c r="EZ215" s="324">
        <f>SUMIF('Rekapitulasi Juni'!$BA$608:$BA$786,APS!$B215,'Rekapitulasi Juni'!$BC$608:$BC$786)</f>
        <v>0</v>
      </c>
      <c r="FA215" s="324">
        <f>SUMIF('Rekapitulasi Juni'!$BA$608:$BA$786,APS!$B215,'Rekapitulasi Juni'!$BF$608:$BF$786)</f>
        <v>0</v>
      </c>
      <c r="FB215" s="325">
        <f t="shared" si="364"/>
        <v>0</v>
      </c>
      <c r="FC215" s="325">
        <f t="shared" si="365"/>
        <v>0</v>
      </c>
      <c r="FD215" s="27"/>
      <c r="FE215" s="27"/>
      <c r="FF215" s="27"/>
      <c r="FG215" s="27"/>
      <c r="FH215" s="27"/>
      <c r="FI215" s="27"/>
      <c r="FJ215" s="41">
        <f t="shared" si="366"/>
        <v>0</v>
      </c>
      <c r="FK215" s="41">
        <f t="shared" si="367"/>
        <v>0</v>
      </c>
      <c r="FL215" s="41">
        <f t="shared" si="368"/>
        <v>0</v>
      </c>
      <c r="FM215" s="41">
        <f t="shared" si="369"/>
        <v>0</v>
      </c>
      <c r="FN215" s="41">
        <f t="shared" si="370"/>
        <v>0</v>
      </c>
      <c r="FO215" s="41">
        <f t="shared" si="371"/>
        <v>0</v>
      </c>
      <c r="FP215" s="180">
        <f t="shared" si="372"/>
        <v>0</v>
      </c>
      <c r="FQ215" s="27"/>
      <c r="FR215" s="27"/>
      <c r="FS215" s="324">
        <f>SUMIF('Rekapitulasi Juni'!$D$804:$D$984,APS!$B215,'Rekapitulasi Juni'!$E$804:$E$984)</f>
        <v>0</v>
      </c>
      <c r="FT215" s="324">
        <f>SUMIF('Rekapitulasi Juni'!$D$804:$D$984,APS!$B215,'Rekapitulasi Juni'!$F$804:$F$984)</f>
        <v>0</v>
      </c>
      <c r="FU215" s="27"/>
      <c r="FV215" s="325">
        <f t="shared" si="373"/>
        <v>0</v>
      </c>
      <c r="FW215" s="325">
        <f t="shared" si="374"/>
        <v>0</v>
      </c>
      <c r="FX215" s="27"/>
      <c r="FY215" s="324">
        <f>SUMIF('Rekapitulasi Juni'!$U$804:$U$984,APS!$B215,'Rekapitulasi Juni'!$V$804:$V$984)</f>
        <v>0</v>
      </c>
      <c r="FZ215" s="324">
        <f>SUMIF('Rekapitulasi Juni'!$U$804:$U$984,APS!$B215,'Rekapitulasi Juni'!$W$804:$W$984)</f>
        <v>0</v>
      </c>
      <c r="GA215" s="27"/>
      <c r="GB215" s="325">
        <f t="shared" si="375"/>
        <v>0</v>
      </c>
      <c r="GC215" s="325">
        <f t="shared" si="376"/>
        <v>0</v>
      </c>
      <c r="GD215" s="27"/>
      <c r="GE215" s="324">
        <f>SUMIF('Rekapitulasi Juni'!$AL$804:$AL$984,APS!$B215,'Rekapitulasi Juni'!$AM$804:$AM$984)</f>
        <v>0</v>
      </c>
      <c r="GF215" s="324">
        <f>SUMIF('Rekapitulasi Juni'!$AL$804:$AL$984,APS!$B215,'Rekapitulasi Juni'!$AN$804:$AN$984)</f>
        <v>0</v>
      </c>
      <c r="GG215" s="27"/>
      <c r="GH215" s="325">
        <f t="shared" si="301"/>
        <v>0</v>
      </c>
      <c r="GI215" s="325">
        <f t="shared" si="302"/>
        <v>0</v>
      </c>
      <c r="GJ215" s="27"/>
      <c r="GK215" s="27"/>
      <c r="GL215" s="41">
        <f t="shared" si="377"/>
        <v>0</v>
      </c>
      <c r="GM215" s="41">
        <f t="shared" si="378"/>
        <v>0</v>
      </c>
      <c r="GN215" s="41">
        <f t="shared" si="379"/>
        <v>0</v>
      </c>
      <c r="GO215" s="41">
        <f t="shared" si="380"/>
        <v>0</v>
      </c>
      <c r="GP215" s="41">
        <f t="shared" si="381"/>
        <v>0</v>
      </c>
      <c r="GQ215" s="41">
        <f t="shared" si="382"/>
        <v>0</v>
      </c>
      <c r="GR215" s="180">
        <f t="shared" si="383"/>
        <v>0</v>
      </c>
      <c r="GS215" s="41">
        <f t="shared" si="303"/>
        <v>124</v>
      </c>
      <c r="GT215" s="41">
        <f t="shared" si="304"/>
        <v>124</v>
      </c>
      <c r="GU215" s="41">
        <f t="shared" si="305"/>
        <v>124</v>
      </c>
      <c r="GV215" s="41">
        <f t="shared" si="306"/>
        <v>0</v>
      </c>
      <c r="GW215" s="41">
        <f t="shared" si="307"/>
        <v>124</v>
      </c>
      <c r="GX215" s="41">
        <f t="shared" si="308"/>
        <v>0</v>
      </c>
      <c r="GY215" s="180">
        <f t="shared" si="309"/>
        <v>100</v>
      </c>
      <c r="GZ215" s="41">
        <v>197</v>
      </c>
      <c r="HA215" s="32"/>
      <c r="HB215" s="42">
        <f t="shared" si="384"/>
        <v>24</v>
      </c>
      <c r="HC215" s="44"/>
    </row>
    <row r="216" spans="1:211" ht="30">
      <c r="A216" s="31" t="s">
        <v>441</v>
      </c>
      <c r="B216" s="32" t="s">
        <v>442</v>
      </c>
      <c r="C216" s="31" t="s">
        <v>373</v>
      </c>
      <c r="D216" s="31" t="s">
        <v>1259</v>
      </c>
      <c r="E216" s="31" t="s">
        <v>43</v>
      </c>
      <c r="F216" s="31" t="s">
        <v>152</v>
      </c>
      <c r="G216" s="33">
        <v>170</v>
      </c>
      <c r="H216" s="33">
        <v>0</v>
      </c>
      <c r="I216" s="33">
        <v>0</v>
      </c>
      <c r="J216" s="34">
        <f>IFERROR(VLOOKUP(A216,#REF!,3,0),0)</f>
        <v>0</v>
      </c>
      <c r="K216" s="34">
        <f t="shared" si="118"/>
        <v>0</v>
      </c>
      <c r="L216" s="34">
        <v>0</v>
      </c>
      <c r="M216" s="34">
        <v>0</v>
      </c>
      <c r="N216" s="35">
        <f t="shared" si="119"/>
        <v>170</v>
      </c>
      <c r="O216" s="35">
        <f t="shared" si="120"/>
        <v>170</v>
      </c>
      <c r="P216" s="36">
        <v>170</v>
      </c>
      <c r="Q216" s="36">
        <f t="shared" si="310"/>
        <v>170</v>
      </c>
      <c r="R216" s="36"/>
      <c r="S216" s="37">
        <f ca="1">SUMIF(ROP!$D$6:$H$65536,A216,ROP!$J$6:$J$65536)</f>
        <v>0</v>
      </c>
      <c r="T216" s="37">
        <f>SUMIF(HASIL!$B:$B,APS!$B216&amp;RIGHT(APS!T$9,2),HASIL!$I:$I)</f>
        <v>0</v>
      </c>
      <c r="U216" s="37">
        <f>SUMIF(HASIL!$B:$B,APS!$B216&amp;RIGHT(APS!U$9,2),HASIL!$I:$I)</f>
        <v>0</v>
      </c>
      <c r="V216" s="37">
        <f>SUMIF(HASIL!$B:$B,APS!$B216&amp;RIGHT(APS!V$9,2),HASIL!$I:$I)</f>
        <v>0</v>
      </c>
      <c r="W216" s="37">
        <f>SUMIF(HASIL!$B:$B,APS!$B216&amp;RIGHT(APS!W$9,2),HASIL!$I:$I)</f>
        <v>0</v>
      </c>
      <c r="X216" s="38">
        <f t="shared" si="121"/>
        <v>0</v>
      </c>
      <c r="Y216" s="38">
        <f t="shared" si="122"/>
        <v>-170</v>
      </c>
      <c r="Z216" s="39">
        <f t="shared" si="385"/>
        <v>0</v>
      </c>
      <c r="AA216" s="39">
        <f t="shared" si="300"/>
        <v>170</v>
      </c>
      <c r="AB216" s="40">
        <f t="shared" si="386"/>
        <v>170</v>
      </c>
      <c r="AC216" s="27">
        <v>0</v>
      </c>
      <c r="AD216" s="27"/>
      <c r="AE216" s="27"/>
      <c r="AF216" s="27"/>
      <c r="AG216" s="27"/>
      <c r="AH216" s="27"/>
      <c r="AI216" s="324">
        <f>SUMIF('Rekapitulasi Juni'!$D$9:$D$192,APS!$B216,'Rekapitulasi Juni'!$E$9:$E$192)</f>
        <v>0</v>
      </c>
      <c r="AJ216" s="324">
        <f>SUMIF('Rekapitulasi Juni'!$D$9:$D$192,APS!$B216,'Rekapitulasi Juni'!$F$9:$F$192)</f>
        <v>0</v>
      </c>
      <c r="AK216" s="324">
        <f>SUMIF('Rekapitulasi Juni'!$D$9:$D$192,APS!$B216,'Rekapitulasi Juni'!$K$9:$K$192)</f>
        <v>0</v>
      </c>
      <c r="AL216" s="325">
        <f t="shared" si="311"/>
        <v>0</v>
      </c>
      <c r="AM216" s="325">
        <f t="shared" si="312"/>
        <v>0</v>
      </c>
      <c r="AN216" s="27"/>
      <c r="AO216" s="324">
        <f>SUMIF('Rekapitulasi Juni'!$U$9:$U$192,APS!$B216,'Rekapitulasi Juni'!$V$9:$V$192)</f>
        <v>0</v>
      </c>
      <c r="AP216" s="324">
        <f>SUMIF('Rekapitulasi Juni'!$U$9:$U$192,APS!$B216,'Rekapitulasi Juni'!$W$9:$W$192)</f>
        <v>0</v>
      </c>
      <c r="AQ216" s="27"/>
      <c r="AR216" s="325">
        <f t="shared" si="313"/>
        <v>0</v>
      </c>
      <c r="AS216" s="325">
        <f t="shared" si="314"/>
        <v>0</v>
      </c>
      <c r="AT216" s="27"/>
      <c r="AU216" s="324">
        <f>SUMIF('Rekapitulasi Juni'!$AL$9:$AL$192,APS!$B216,'Rekapitulasi Juni'!$AM$9:$AM$192)</f>
        <v>0</v>
      </c>
      <c r="AV216" s="324">
        <f>SUMIF('Rekapitulasi Juni'!$AL$9:$AL$192,APS!$B216,'Rekapitulasi Juni'!$AN$9:$AN$192)</f>
        <v>0</v>
      </c>
      <c r="AW216" s="27"/>
      <c r="AX216" s="325">
        <f t="shared" si="315"/>
        <v>0</v>
      </c>
      <c r="AY216" s="325">
        <f t="shared" si="316"/>
        <v>0</v>
      </c>
      <c r="AZ216" s="41">
        <f t="shared" si="317"/>
        <v>0</v>
      </c>
      <c r="BA216" s="41">
        <f t="shared" si="318"/>
        <v>0</v>
      </c>
      <c r="BB216" s="41">
        <f t="shared" si="319"/>
        <v>0</v>
      </c>
      <c r="BC216" s="41">
        <f t="shared" si="320"/>
        <v>0</v>
      </c>
      <c r="BD216" s="41">
        <f t="shared" si="321"/>
        <v>0</v>
      </c>
      <c r="BE216" s="41">
        <f t="shared" si="322"/>
        <v>0</v>
      </c>
      <c r="BF216" s="180">
        <f t="shared" si="323"/>
        <v>0</v>
      </c>
      <c r="BG216" s="27">
        <v>0</v>
      </c>
      <c r="BH216" s="27"/>
      <c r="BI216" s="324">
        <f>SUMIF('Rekapitulasi Juni'!$D$214:$D$393,APS!$B216,'Rekapitulasi Juni'!$E$214:$E$393)</f>
        <v>0</v>
      </c>
      <c r="BJ216" s="324">
        <f>SUMIF('Rekapitulasi Juni'!$D$214:$D$393,APS!$B216,'Rekapitulasi Juni'!$F$214:$F$393)</f>
        <v>0</v>
      </c>
      <c r="BK216" s="27"/>
      <c r="BL216" s="325">
        <f t="shared" si="324"/>
        <v>0</v>
      </c>
      <c r="BM216" s="325">
        <f t="shared" si="325"/>
        <v>0</v>
      </c>
      <c r="BN216" s="27"/>
      <c r="BO216" s="324">
        <f>SUMIF('Rekapitulasi Juni'!$U$214:$U$393,APS!$B216,'Rekapitulasi Juni'!$V$214:$V$393)</f>
        <v>0</v>
      </c>
      <c r="BP216" s="324">
        <f>SUMIF('Rekapitulasi Juni'!$U$214:$U$393,APS!$B216,'Rekapitulasi Juni'!$W$214:$W$393)</f>
        <v>0</v>
      </c>
      <c r="BQ216" s="27"/>
      <c r="BR216" s="325">
        <f t="shared" si="326"/>
        <v>0</v>
      </c>
      <c r="BS216" s="325">
        <f t="shared" si="327"/>
        <v>0</v>
      </c>
      <c r="BT216" s="27">
        <v>60</v>
      </c>
      <c r="BU216" s="324">
        <f>SUMIF('Rekapitulasi Juni'!$AL$214:$AL$393,APS!$B216,'Rekapitulasi Juni'!$AM$214:$AM$393)</f>
        <v>0</v>
      </c>
      <c r="BV216" s="324">
        <f>SUMIF('Rekapitulasi Juni'!$AL$214:$AL$393,APS!$B216,'Rekapitulasi Juni'!$AN$214:$AN$393)</f>
        <v>0</v>
      </c>
      <c r="BW216" s="27"/>
      <c r="BX216" s="325">
        <f t="shared" si="328"/>
        <v>0</v>
      </c>
      <c r="BY216" s="325">
        <f t="shared" si="329"/>
        <v>0</v>
      </c>
      <c r="BZ216" s="27">
        <v>60</v>
      </c>
      <c r="CA216" s="324">
        <f>SUMIF('Rekapitulasi Juni'!$BA$214:$BA$393,APS!$B216,'Rekapitulasi Juni'!$BB$214:$BB$393)</f>
        <v>0</v>
      </c>
      <c r="CB216" s="324">
        <f>SUMIF('Rekapitulasi Juni'!$BA$214:$BA$393,APS!$B216,'Rekapitulasi Juni'!$BC$214:$BC$393)</f>
        <v>0</v>
      </c>
      <c r="CC216" s="27"/>
      <c r="CD216" s="325">
        <f t="shared" si="330"/>
        <v>0</v>
      </c>
      <c r="CE216" s="325">
        <f t="shared" si="331"/>
        <v>0</v>
      </c>
      <c r="CF216" s="27">
        <v>50</v>
      </c>
      <c r="CG216" s="324">
        <f>SUMIF('Rekapitulasi Juni'!$BP$214:$BP$393,APS!$B216,'Rekapitulasi Juni'!$BQ$214:$BQ$393)</f>
        <v>0</v>
      </c>
      <c r="CH216" s="324">
        <f>SUMIF('Rekapitulasi Juni'!$BP$214:$BP$393,APS!$B216,'Rekapitulasi Juni'!$BR$214:$BR$393)</f>
        <v>0</v>
      </c>
      <c r="CI216" s="27"/>
      <c r="CJ216" s="325">
        <f t="shared" si="332"/>
        <v>0</v>
      </c>
      <c r="CK216" s="325">
        <f t="shared" si="333"/>
        <v>0</v>
      </c>
      <c r="CL216" s="41">
        <f t="shared" si="334"/>
        <v>170</v>
      </c>
      <c r="CM216" s="41">
        <f t="shared" si="335"/>
        <v>0</v>
      </c>
      <c r="CN216" s="41">
        <f t="shared" si="336"/>
        <v>0</v>
      </c>
      <c r="CO216" s="41">
        <f t="shared" si="337"/>
        <v>0</v>
      </c>
      <c r="CP216" s="41">
        <f t="shared" si="338"/>
        <v>0</v>
      </c>
      <c r="CQ216" s="41">
        <f t="shared" si="339"/>
        <v>-170</v>
      </c>
      <c r="CR216" s="180">
        <f t="shared" si="340"/>
        <v>0</v>
      </c>
      <c r="CS216" s="27">
        <v>170</v>
      </c>
      <c r="CT216" s="27"/>
      <c r="CU216" s="324">
        <f>SUMIF('Rekapitulasi Juni'!$D$410:$D$588,APS!$B216,'Rekapitulasi Juni'!$E$410:$E$588)</f>
        <v>0</v>
      </c>
      <c r="CV216" s="324">
        <f>SUMIF('Rekapitulasi Juni'!$D$410:$D$588,APS!$B216,'Rekapitulasi Juni'!$F$410:$F$588)</f>
        <v>0</v>
      </c>
      <c r="CW216" s="27"/>
      <c r="CX216" s="325">
        <f t="shared" si="341"/>
        <v>0</v>
      </c>
      <c r="CY216" s="325">
        <f t="shared" si="342"/>
        <v>0</v>
      </c>
      <c r="CZ216" s="27"/>
      <c r="DA216" s="324">
        <f>SUMIF('Rekapitulasi Juni'!$U$410:$U$588,APS!$B216,'Rekapitulasi Juni'!$V$410:$V$588)</f>
        <v>0</v>
      </c>
      <c r="DB216" s="324">
        <f>SUMIF('Rekapitulasi Juni'!$U$410:$U$588,APS!$B216,'Rekapitulasi Juni'!$W$410:$W$588)</f>
        <v>0</v>
      </c>
      <c r="DC216" s="27"/>
      <c r="DD216" s="325">
        <f t="shared" si="343"/>
        <v>0</v>
      </c>
      <c r="DE216" s="325">
        <f t="shared" si="344"/>
        <v>0</v>
      </c>
      <c r="DF216" s="27"/>
      <c r="DG216" s="324">
        <f>SUMIF('Rekapitulasi Juni'!$AL$410:$AL$588,APS!$B216,'Rekapitulasi Juni'!$AM$410:$AM$588)</f>
        <v>0</v>
      </c>
      <c r="DH216" s="324">
        <f>SUMIF('Rekapitulasi Juni'!$AL$410:$AL$588,APS!$B216,'Rekapitulasi Juni'!$AN$410:$AN$588)</f>
        <v>0</v>
      </c>
      <c r="DI216" s="27"/>
      <c r="DJ216" s="325">
        <f t="shared" si="345"/>
        <v>0</v>
      </c>
      <c r="DK216" s="325">
        <f t="shared" si="346"/>
        <v>0</v>
      </c>
      <c r="DL216" s="27"/>
      <c r="DM216" s="324">
        <f>SUMIF('Rekapitulasi Juni'!$BA$410:$BA$588,APS!$B216,'Rekapitulasi Juni'!$BB$410:$BB$588)</f>
        <v>0</v>
      </c>
      <c r="DN216" s="324">
        <f>SUMIF('Rekapitulasi Juni'!$BA$410:$BA$588,APS!$B216,'Rekapitulasi Juni'!$BC$410:$BC$588)</f>
        <v>0</v>
      </c>
      <c r="DO216" s="324">
        <f>SUMIF('Rekapitulasi Juni'!$BA$410:$BA$588,APS!$B216,'Rekapitulasi Juni'!$BF$410:$BF$588)</f>
        <v>0</v>
      </c>
      <c r="DP216" s="325">
        <f t="shared" si="347"/>
        <v>0</v>
      </c>
      <c r="DQ216" s="325">
        <f t="shared" si="348"/>
        <v>0</v>
      </c>
      <c r="DR216" s="27"/>
      <c r="DS216" s="324">
        <f>SUMIF('Rekapitulasi Juni'!$BP$410:$BP$588,APS!$B216,'Rekapitulasi Juni'!$BQ$410:$BQ$588)</f>
        <v>0</v>
      </c>
      <c r="DT216" s="324">
        <f>SUMIF('Rekapitulasi Juni'!$BP$410:$BP$588,APS!$B216,'Rekapitulasi Juni'!$BR$410:$BR$588)</f>
        <v>0</v>
      </c>
      <c r="DU216" s="27"/>
      <c r="DV216" s="325">
        <f t="shared" si="349"/>
        <v>0</v>
      </c>
      <c r="DW216" s="325">
        <f t="shared" si="350"/>
        <v>0</v>
      </c>
      <c r="DX216" s="41">
        <f t="shared" si="351"/>
        <v>0</v>
      </c>
      <c r="DY216" s="41">
        <f t="shared" si="352"/>
        <v>0</v>
      </c>
      <c r="DZ216" s="41">
        <f t="shared" si="353"/>
        <v>0</v>
      </c>
      <c r="EA216" s="41">
        <f t="shared" si="354"/>
        <v>0</v>
      </c>
      <c r="EB216" s="41">
        <f t="shared" si="355"/>
        <v>0</v>
      </c>
      <c r="EC216" s="41">
        <f t="shared" si="356"/>
        <v>0</v>
      </c>
      <c r="ED216" s="180">
        <f t="shared" si="357"/>
        <v>0</v>
      </c>
      <c r="EE216" s="27">
        <v>0</v>
      </c>
      <c r="EF216" s="27"/>
      <c r="EG216" s="324">
        <f>SUMIF('Rekapitulasi Juni'!$D$608:$D$786,APS!$B216,'Rekapitulasi Juni'!$E$608:$E$786)</f>
        <v>0</v>
      </c>
      <c r="EH216" s="324">
        <f>SUMIF('Rekapitulasi Juni'!$D$608:$D$786,APS!$B216,'Rekapitulasi Juni'!$F$608:$F$786)</f>
        <v>0</v>
      </c>
      <c r="EI216" s="27"/>
      <c r="EJ216" s="325">
        <f t="shared" si="358"/>
        <v>0</v>
      </c>
      <c r="EK216" s="325">
        <f t="shared" si="359"/>
        <v>0</v>
      </c>
      <c r="EL216" s="27"/>
      <c r="EM216" s="324">
        <f>SUMIF('Rekapitulasi Juni'!$U$608:$U$786,APS!$B216,'Rekapitulasi Juni'!$V$608:$V$786)</f>
        <v>0</v>
      </c>
      <c r="EN216" s="324">
        <f>SUMIF('Rekapitulasi Juni'!$U$608:$U$786,APS!$B216,'Rekapitulasi Juni'!$W$608:$W$786)</f>
        <v>0</v>
      </c>
      <c r="EO216" s="27"/>
      <c r="EP216" s="325">
        <f t="shared" si="360"/>
        <v>0</v>
      </c>
      <c r="EQ216" s="325">
        <f t="shared" si="361"/>
        <v>0</v>
      </c>
      <c r="ER216" s="27"/>
      <c r="ES216" s="324">
        <f>SUMIF('Rekapitulasi Juni'!$AL$608:$AL$786,APS!$B216,'Rekapitulasi Juni'!$AM$608:$AM$786)</f>
        <v>0</v>
      </c>
      <c r="ET216" s="324">
        <f>SUMIF('Rekapitulasi Juni'!$AL$608:$AL$786,APS!$B216,'Rekapitulasi Juni'!$AN$608:$AN$786)</f>
        <v>0</v>
      </c>
      <c r="EU216" s="27"/>
      <c r="EV216" s="325">
        <f t="shared" si="362"/>
        <v>0</v>
      </c>
      <c r="EW216" s="325">
        <f t="shared" si="363"/>
        <v>0</v>
      </c>
      <c r="EX216" s="27"/>
      <c r="EY216" s="324">
        <f>SUMIF('Rekapitulasi Juni'!$BA$608:$BA$786,APS!$B216,'Rekapitulasi Juni'!$BB$608:$BB$786)</f>
        <v>0</v>
      </c>
      <c r="EZ216" s="324">
        <f>SUMIF('Rekapitulasi Juni'!$BA$608:$BA$786,APS!$B216,'Rekapitulasi Juni'!$BC$608:$BC$786)</f>
        <v>0</v>
      </c>
      <c r="FA216" s="324">
        <f>SUMIF('Rekapitulasi Juni'!$BA$608:$BA$786,APS!$B216,'Rekapitulasi Juni'!$BF$608:$BF$786)</f>
        <v>0</v>
      </c>
      <c r="FB216" s="325">
        <f t="shared" si="364"/>
        <v>0</v>
      </c>
      <c r="FC216" s="325">
        <f t="shared" si="365"/>
        <v>0</v>
      </c>
      <c r="FD216" s="27"/>
      <c r="FE216" s="27"/>
      <c r="FF216" s="27"/>
      <c r="FG216" s="27"/>
      <c r="FH216" s="27"/>
      <c r="FI216" s="27"/>
      <c r="FJ216" s="41">
        <f t="shared" si="366"/>
        <v>0</v>
      </c>
      <c r="FK216" s="41">
        <f t="shared" si="367"/>
        <v>0</v>
      </c>
      <c r="FL216" s="41">
        <f t="shared" si="368"/>
        <v>0</v>
      </c>
      <c r="FM216" s="41">
        <f t="shared" si="369"/>
        <v>0</v>
      </c>
      <c r="FN216" s="41">
        <f t="shared" si="370"/>
        <v>0</v>
      </c>
      <c r="FO216" s="41">
        <f t="shared" si="371"/>
        <v>0</v>
      </c>
      <c r="FP216" s="180">
        <f t="shared" si="372"/>
        <v>0</v>
      </c>
      <c r="FQ216" s="27"/>
      <c r="FR216" s="27"/>
      <c r="FS216" s="324">
        <f>SUMIF('Rekapitulasi Juni'!$D$804:$D$984,APS!$B216,'Rekapitulasi Juni'!$E$804:$E$984)</f>
        <v>0</v>
      </c>
      <c r="FT216" s="324">
        <f>SUMIF('Rekapitulasi Juni'!$D$804:$D$984,APS!$B216,'Rekapitulasi Juni'!$F$804:$F$984)</f>
        <v>0</v>
      </c>
      <c r="FU216" s="27"/>
      <c r="FV216" s="325">
        <f t="shared" si="373"/>
        <v>0</v>
      </c>
      <c r="FW216" s="325">
        <f t="shared" si="374"/>
        <v>0</v>
      </c>
      <c r="FX216" s="27"/>
      <c r="FY216" s="324">
        <f>SUMIF('Rekapitulasi Juni'!$U$804:$U$984,APS!$B216,'Rekapitulasi Juni'!$V$804:$V$984)</f>
        <v>0</v>
      </c>
      <c r="FZ216" s="324">
        <f>SUMIF('Rekapitulasi Juni'!$U$804:$U$984,APS!$B216,'Rekapitulasi Juni'!$W$804:$W$984)</f>
        <v>0</v>
      </c>
      <c r="GA216" s="27"/>
      <c r="GB216" s="325">
        <f t="shared" si="375"/>
        <v>0</v>
      </c>
      <c r="GC216" s="325">
        <f t="shared" si="376"/>
        <v>0</v>
      </c>
      <c r="GD216" s="27"/>
      <c r="GE216" s="324">
        <f>SUMIF('Rekapitulasi Juni'!$AL$804:$AL$984,APS!$B216,'Rekapitulasi Juni'!$AM$804:$AM$984)</f>
        <v>170</v>
      </c>
      <c r="GF216" s="324">
        <f>SUMIF('Rekapitulasi Juni'!$AL$804:$AL$984,APS!$B216,'Rekapitulasi Juni'!$AN$804:$AN$984)</f>
        <v>170</v>
      </c>
      <c r="GG216" s="27"/>
      <c r="GH216" s="325">
        <f t="shared" si="301"/>
        <v>0</v>
      </c>
      <c r="GI216" s="325">
        <f t="shared" si="302"/>
        <v>100</v>
      </c>
      <c r="GJ216" s="27"/>
      <c r="GK216" s="27"/>
      <c r="GL216" s="41">
        <f t="shared" si="377"/>
        <v>0</v>
      </c>
      <c r="GM216" s="41">
        <f t="shared" si="378"/>
        <v>170</v>
      </c>
      <c r="GN216" s="41">
        <f t="shared" si="379"/>
        <v>170</v>
      </c>
      <c r="GO216" s="41">
        <f t="shared" si="380"/>
        <v>0</v>
      </c>
      <c r="GP216" s="41">
        <f t="shared" si="381"/>
        <v>170</v>
      </c>
      <c r="GQ216" s="41">
        <f t="shared" si="382"/>
        <v>170</v>
      </c>
      <c r="GR216" s="180">
        <f t="shared" si="383"/>
        <v>0</v>
      </c>
      <c r="GS216" s="41">
        <f t="shared" si="303"/>
        <v>170</v>
      </c>
      <c r="GT216" s="41">
        <f t="shared" si="304"/>
        <v>170</v>
      </c>
      <c r="GU216" s="41">
        <f t="shared" si="305"/>
        <v>170</v>
      </c>
      <c r="GV216" s="41">
        <f t="shared" si="306"/>
        <v>0</v>
      </c>
      <c r="GW216" s="41">
        <f t="shared" si="307"/>
        <v>170</v>
      </c>
      <c r="GX216" s="41">
        <f t="shared" si="308"/>
        <v>0</v>
      </c>
      <c r="GY216" s="180">
        <f t="shared" si="309"/>
        <v>100</v>
      </c>
      <c r="GZ216" s="41">
        <v>198</v>
      </c>
      <c r="HA216" s="32" t="s">
        <v>1323</v>
      </c>
      <c r="HB216" s="42">
        <f t="shared" si="384"/>
        <v>0</v>
      </c>
      <c r="HC216" s="44"/>
    </row>
    <row r="217" spans="1:211" ht="14.25" customHeight="1">
      <c r="A217" s="31" t="s">
        <v>443</v>
      </c>
      <c r="B217" s="32" t="s">
        <v>444</v>
      </c>
      <c r="C217" s="31" t="s">
        <v>373</v>
      </c>
      <c r="D217" s="31" t="s">
        <v>1259</v>
      </c>
      <c r="E217" s="31" t="s">
        <v>43</v>
      </c>
      <c r="F217" s="31" t="s">
        <v>152</v>
      </c>
      <c r="G217" s="33">
        <v>75</v>
      </c>
      <c r="H217" s="33">
        <v>0</v>
      </c>
      <c r="I217" s="33">
        <v>0</v>
      </c>
      <c r="J217" s="34">
        <f>IFERROR(VLOOKUP(A217,#REF!,3,0),0)</f>
        <v>0</v>
      </c>
      <c r="K217" s="34">
        <f t="shared" si="118"/>
        <v>0</v>
      </c>
      <c r="L217" s="34">
        <v>0</v>
      </c>
      <c r="M217" s="34">
        <v>0</v>
      </c>
      <c r="N217" s="35">
        <f t="shared" si="119"/>
        <v>75</v>
      </c>
      <c r="O217" s="35">
        <f t="shared" si="120"/>
        <v>75</v>
      </c>
      <c r="P217" s="36">
        <v>75</v>
      </c>
      <c r="Q217" s="36">
        <f t="shared" si="310"/>
        <v>75</v>
      </c>
      <c r="R217" s="36"/>
      <c r="S217" s="37">
        <f ca="1">SUMIF(ROP!$D$6:$H$65536,A217,ROP!$J$6:$J$65536)</f>
        <v>0</v>
      </c>
      <c r="T217" s="37">
        <f>SUMIF(HASIL!$B:$B,APS!$B217&amp;RIGHT(APS!T$9,2),HASIL!$I:$I)</f>
        <v>0</v>
      </c>
      <c r="U217" s="37">
        <f>SUMIF(HASIL!$B:$B,APS!$B217&amp;RIGHT(APS!U$9,2),HASIL!$I:$I)</f>
        <v>0</v>
      </c>
      <c r="V217" s="37">
        <f>SUMIF(HASIL!$B:$B,APS!$B217&amp;RIGHT(APS!V$9,2),HASIL!$I:$I)</f>
        <v>0</v>
      </c>
      <c r="W217" s="37">
        <f>SUMIF(HASIL!$B:$B,APS!$B217&amp;RIGHT(APS!W$9,2),HASIL!$I:$I)</f>
        <v>0</v>
      </c>
      <c r="X217" s="38">
        <f t="shared" si="121"/>
        <v>0</v>
      </c>
      <c r="Y217" s="38">
        <f t="shared" si="122"/>
        <v>-75</v>
      </c>
      <c r="Z217" s="39">
        <f t="shared" si="385"/>
        <v>0</v>
      </c>
      <c r="AA217" s="39">
        <f t="shared" si="300"/>
        <v>75</v>
      </c>
      <c r="AB217" s="40">
        <f t="shared" si="386"/>
        <v>75</v>
      </c>
      <c r="AC217" s="27">
        <v>0</v>
      </c>
      <c r="AD217" s="27"/>
      <c r="AE217" s="27"/>
      <c r="AF217" s="27"/>
      <c r="AG217" s="27"/>
      <c r="AH217" s="27"/>
      <c r="AI217" s="324">
        <f>SUMIF('Rekapitulasi Juni'!$D$9:$D$192,APS!$B217,'Rekapitulasi Juni'!$E$9:$E$192)</f>
        <v>0</v>
      </c>
      <c r="AJ217" s="324">
        <f>SUMIF('Rekapitulasi Juni'!$D$9:$D$192,APS!$B217,'Rekapitulasi Juni'!$F$9:$F$192)</f>
        <v>0</v>
      </c>
      <c r="AK217" s="324">
        <f>SUMIF('Rekapitulasi Juni'!$D$9:$D$192,APS!$B217,'Rekapitulasi Juni'!$K$9:$K$192)</f>
        <v>0</v>
      </c>
      <c r="AL217" s="325">
        <f t="shared" si="311"/>
        <v>0</v>
      </c>
      <c r="AM217" s="325">
        <f t="shared" si="312"/>
        <v>0</v>
      </c>
      <c r="AN217" s="27"/>
      <c r="AO217" s="324">
        <f>SUMIF('Rekapitulasi Juni'!$U$9:$U$192,APS!$B217,'Rekapitulasi Juni'!$V$9:$V$192)</f>
        <v>0</v>
      </c>
      <c r="AP217" s="324">
        <f>SUMIF('Rekapitulasi Juni'!$U$9:$U$192,APS!$B217,'Rekapitulasi Juni'!$W$9:$W$192)</f>
        <v>0</v>
      </c>
      <c r="AQ217" s="27"/>
      <c r="AR217" s="325">
        <f t="shared" si="313"/>
        <v>0</v>
      </c>
      <c r="AS217" s="325">
        <f t="shared" si="314"/>
        <v>0</v>
      </c>
      <c r="AT217" s="27"/>
      <c r="AU217" s="324">
        <f>SUMIF('Rekapitulasi Juni'!$AL$9:$AL$192,APS!$B217,'Rekapitulasi Juni'!$AM$9:$AM$192)</f>
        <v>0</v>
      </c>
      <c r="AV217" s="324">
        <f>SUMIF('Rekapitulasi Juni'!$AL$9:$AL$192,APS!$B217,'Rekapitulasi Juni'!$AN$9:$AN$192)</f>
        <v>0</v>
      </c>
      <c r="AW217" s="27"/>
      <c r="AX217" s="325">
        <f t="shared" si="315"/>
        <v>0</v>
      </c>
      <c r="AY217" s="325">
        <f t="shared" si="316"/>
        <v>0</v>
      </c>
      <c r="AZ217" s="41">
        <f t="shared" si="317"/>
        <v>0</v>
      </c>
      <c r="BA217" s="41">
        <f t="shared" si="318"/>
        <v>0</v>
      </c>
      <c r="BB217" s="41">
        <f t="shared" si="319"/>
        <v>0</v>
      </c>
      <c r="BC217" s="41">
        <f t="shared" si="320"/>
        <v>0</v>
      </c>
      <c r="BD217" s="41">
        <f t="shared" si="321"/>
        <v>0</v>
      </c>
      <c r="BE217" s="41">
        <f t="shared" si="322"/>
        <v>0</v>
      </c>
      <c r="BF217" s="180">
        <f t="shared" si="323"/>
        <v>0</v>
      </c>
      <c r="BG217" s="27">
        <v>0</v>
      </c>
      <c r="BH217" s="27"/>
      <c r="BI217" s="324">
        <f>SUMIF('Rekapitulasi Juni'!$D$214:$D$393,APS!$B217,'Rekapitulasi Juni'!$E$214:$E$393)</f>
        <v>0</v>
      </c>
      <c r="BJ217" s="324">
        <f>SUMIF('Rekapitulasi Juni'!$D$214:$D$393,APS!$B217,'Rekapitulasi Juni'!$F$214:$F$393)</f>
        <v>0</v>
      </c>
      <c r="BK217" s="27"/>
      <c r="BL217" s="325">
        <f t="shared" si="324"/>
        <v>0</v>
      </c>
      <c r="BM217" s="325">
        <f t="shared" si="325"/>
        <v>0</v>
      </c>
      <c r="BN217" s="27"/>
      <c r="BO217" s="324">
        <f>SUMIF('Rekapitulasi Juni'!$U$214:$U$393,APS!$B217,'Rekapitulasi Juni'!$V$214:$V$393)</f>
        <v>0</v>
      </c>
      <c r="BP217" s="324">
        <f>SUMIF('Rekapitulasi Juni'!$U$214:$U$393,APS!$B217,'Rekapitulasi Juni'!$W$214:$W$393)</f>
        <v>0</v>
      </c>
      <c r="BQ217" s="27"/>
      <c r="BR217" s="325">
        <f t="shared" si="326"/>
        <v>0</v>
      </c>
      <c r="BS217" s="325">
        <f t="shared" si="327"/>
        <v>0</v>
      </c>
      <c r="BT217" s="27"/>
      <c r="BU217" s="324">
        <f>SUMIF('Rekapitulasi Juni'!$AL$214:$AL$393,APS!$B217,'Rekapitulasi Juni'!$AM$214:$AM$393)</f>
        <v>0</v>
      </c>
      <c r="BV217" s="324">
        <f>SUMIF('Rekapitulasi Juni'!$AL$214:$AL$393,APS!$B217,'Rekapitulasi Juni'!$AN$214:$AN$393)</f>
        <v>0</v>
      </c>
      <c r="BW217" s="27"/>
      <c r="BX217" s="325">
        <f t="shared" si="328"/>
        <v>0</v>
      </c>
      <c r="BY217" s="325">
        <f t="shared" si="329"/>
        <v>0</v>
      </c>
      <c r="BZ217" s="27"/>
      <c r="CA217" s="324">
        <f>SUMIF('Rekapitulasi Juni'!$BA$214:$BA$393,APS!$B217,'Rekapitulasi Juni'!$BB$214:$BB$393)</f>
        <v>0</v>
      </c>
      <c r="CB217" s="324">
        <f>SUMIF('Rekapitulasi Juni'!$BA$214:$BA$393,APS!$B217,'Rekapitulasi Juni'!$BC$214:$BC$393)</f>
        <v>0</v>
      </c>
      <c r="CC217" s="27"/>
      <c r="CD217" s="325">
        <f t="shared" si="330"/>
        <v>0</v>
      </c>
      <c r="CE217" s="325">
        <f t="shared" si="331"/>
        <v>0</v>
      </c>
      <c r="CF217" s="27"/>
      <c r="CG217" s="324">
        <f>SUMIF('Rekapitulasi Juni'!$BP$214:$BP$393,APS!$B217,'Rekapitulasi Juni'!$BQ$214:$BQ$393)</f>
        <v>0</v>
      </c>
      <c r="CH217" s="324">
        <f>SUMIF('Rekapitulasi Juni'!$BP$214:$BP$393,APS!$B217,'Rekapitulasi Juni'!$BR$214:$BR$393)</f>
        <v>0</v>
      </c>
      <c r="CI217" s="27"/>
      <c r="CJ217" s="325">
        <f t="shared" si="332"/>
        <v>0</v>
      </c>
      <c r="CK217" s="325">
        <f t="shared" si="333"/>
        <v>0</v>
      </c>
      <c r="CL217" s="41">
        <f t="shared" si="334"/>
        <v>0</v>
      </c>
      <c r="CM217" s="41">
        <f t="shared" si="335"/>
        <v>0</v>
      </c>
      <c r="CN217" s="41">
        <f t="shared" si="336"/>
        <v>0</v>
      </c>
      <c r="CO217" s="41">
        <f t="shared" si="337"/>
        <v>0</v>
      </c>
      <c r="CP217" s="41">
        <f t="shared" si="338"/>
        <v>0</v>
      </c>
      <c r="CQ217" s="41">
        <f t="shared" si="339"/>
        <v>0</v>
      </c>
      <c r="CR217" s="180">
        <f t="shared" si="340"/>
        <v>0</v>
      </c>
      <c r="CS217" s="27">
        <v>75</v>
      </c>
      <c r="CT217" s="27">
        <v>75</v>
      </c>
      <c r="CU217" s="324">
        <f>SUMIF('Rekapitulasi Juni'!$D$410:$D$588,APS!$B217,'Rekapitulasi Juni'!$E$410:$E$588)</f>
        <v>0</v>
      </c>
      <c r="CV217" s="324">
        <f>SUMIF('Rekapitulasi Juni'!$D$410:$D$588,APS!$B217,'Rekapitulasi Juni'!$F$410:$F$588)</f>
        <v>0</v>
      </c>
      <c r="CW217" s="27"/>
      <c r="CX217" s="325">
        <f t="shared" si="341"/>
        <v>0</v>
      </c>
      <c r="CY217" s="325">
        <f t="shared" si="342"/>
        <v>0</v>
      </c>
      <c r="CZ217" s="27"/>
      <c r="DA217" s="324">
        <f>SUMIF('Rekapitulasi Juni'!$U$410:$U$588,APS!$B217,'Rekapitulasi Juni'!$V$410:$V$588)</f>
        <v>0</v>
      </c>
      <c r="DB217" s="324">
        <f>SUMIF('Rekapitulasi Juni'!$U$410:$U$588,APS!$B217,'Rekapitulasi Juni'!$W$410:$W$588)</f>
        <v>0</v>
      </c>
      <c r="DC217" s="27"/>
      <c r="DD217" s="325">
        <f t="shared" si="343"/>
        <v>0</v>
      </c>
      <c r="DE217" s="325">
        <f t="shared" si="344"/>
        <v>0</v>
      </c>
      <c r="DF217" s="27"/>
      <c r="DG217" s="324">
        <f>SUMIF('Rekapitulasi Juni'!$AL$410:$AL$588,APS!$B217,'Rekapitulasi Juni'!$AM$410:$AM$588)</f>
        <v>0</v>
      </c>
      <c r="DH217" s="324">
        <f>SUMIF('Rekapitulasi Juni'!$AL$410:$AL$588,APS!$B217,'Rekapitulasi Juni'!$AN$410:$AN$588)</f>
        <v>0</v>
      </c>
      <c r="DI217" s="27"/>
      <c r="DJ217" s="325">
        <f t="shared" si="345"/>
        <v>0</v>
      </c>
      <c r="DK217" s="325">
        <f t="shared" si="346"/>
        <v>0</v>
      </c>
      <c r="DL217" s="27"/>
      <c r="DM217" s="324">
        <f>SUMIF('Rekapitulasi Juni'!$BA$410:$BA$588,APS!$B217,'Rekapitulasi Juni'!$BB$410:$BB$588)</f>
        <v>0</v>
      </c>
      <c r="DN217" s="324">
        <f>SUMIF('Rekapitulasi Juni'!$BA$410:$BA$588,APS!$B217,'Rekapitulasi Juni'!$BC$410:$BC$588)</f>
        <v>0</v>
      </c>
      <c r="DO217" s="324">
        <f>SUMIF('Rekapitulasi Juni'!$BA$410:$BA$588,APS!$B217,'Rekapitulasi Juni'!$BF$410:$BF$588)</f>
        <v>0</v>
      </c>
      <c r="DP217" s="325">
        <f t="shared" si="347"/>
        <v>0</v>
      </c>
      <c r="DQ217" s="325">
        <f t="shared" si="348"/>
        <v>0</v>
      </c>
      <c r="DR217" s="27"/>
      <c r="DS217" s="324">
        <f>SUMIF('Rekapitulasi Juni'!$BP$410:$BP$588,APS!$B217,'Rekapitulasi Juni'!$BQ$410:$BQ$588)</f>
        <v>0</v>
      </c>
      <c r="DT217" s="324">
        <f>SUMIF('Rekapitulasi Juni'!$BP$410:$BP$588,APS!$B217,'Rekapitulasi Juni'!$BR$410:$BR$588)</f>
        <v>0</v>
      </c>
      <c r="DU217" s="27"/>
      <c r="DV217" s="325">
        <f t="shared" si="349"/>
        <v>0</v>
      </c>
      <c r="DW217" s="325">
        <f t="shared" si="350"/>
        <v>0</v>
      </c>
      <c r="DX217" s="41">
        <f t="shared" si="351"/>
        <v>75</v>
      </c>
      <c r="DY217" s="41">
        <f t="shared" si="352"/>
        <v>0</v>
      </c>
      <c r="DZ217" s="41">
        <f t="shared" si="353"/>
        <v>0</v>
      </c>
      <c r="EA217" s="41">
        <f t="shared" si="354"/>
        <v>0</v>
      </c>
      <c r="EB217" s="41">
        <f t="shared" si="355"/>
        <v>0</v>
      </c>
      <c r="EC217" s="41">
        <f t="shared" si="356"/>
        <v>-75</v>
      </c>
      <c r="ED217" s="180">
        <f t="shared" si="357"/>
        <v>0</v>
      </c>
      <c r="EE217" s="27">
        <v>0</v>
      </c>
      <c r="EF217" s="27"/>
      <c r="EG217" s="324">
        <f>SUMIF('Rekapitulasi Juni'!$D$608:$D$786,APS!$B217,'Rekapitulasi Juni'!$E$608:$E$786)</f>
        <v>0</v>
      </c>
      <c r="EH217" s="324">
        <f>SUMIF('Rekapitulasi Juni'!$D$608:$D$786,APS!$B217,'Rekapitulasi Juni'!$F$608:$F$786)</f>
        <v>0</v>
      </c>
      <c r="EI217" s="27"/>
      <c r="EJ217" s="325">
        <f t="shared" si="358"/>
        <v>0</v>
      </c>
      <c r="EK217" s="325">
        <f t="shared" si="359"/>
        <v>0</v>
      </c>
      <c r="EL217" s="27"/>
      <c r="EM217" s="324">
        <f>SUMIF('Rekapitulasi Juni'!$U$608:$U$786,APS!$B217,'Rekapitulasi Juni'!$V$608:$V$786)</f>
        <v>0</v>
      </c>
      <c r="EN217" s="324">
        <f>SUMIF('Rekapitulasi Juni'!$U$608:$U$786,APS!$B217,'Rekapitulasi Juni'!$W$608:$W$786)</f>
        <v>0</v>
      </c>
      <c r="EO217" s="27"/>
      <c r="EP217" s="325">
        <f t="shared" si="360"/>
        <v>0</v>
      </c>
      <c r="EQ217" s="325">
        <f t="shared" si="361"/>
        <v>0</v>
      </c>
      <c r="ER217" s="27"/>
      <c r="ES217" s="324">
        <f>SUMIF('Rekapitulasi Juni'!$AL$608:$AL$786,APS!$B217,'Rekapitulasi Juni'!$AM$608:$AM$786)</f>
        <v>0</v>
      </c>
      <c r="ET217" s="324">
        <f>SUMIF('Rekapitulasi Juni'!$AL$608:$AL$786,APS!$B217,'Rekapitulasi Juni'!$AN$608:$AN$786)</f>
        <v>0</v>
      </c>
      <c r="EU217" s="27"/>
      <c r="EV217" s="325">
        <f t="shared" si="362"/>
        <v>0</v>
      </c>
      <c r="EW217" s="325">
        <f t="shared" si="363"/>
        <v>0</v>
      </c>
      <c r="EX217" s="27"/>
      <c r="EY217" s="324">
        <f>SUMIF('Rekapitulasi Juni'!$BA$608:$BA$786,APS!$B217,'Rekapitulasi Juni'!$BB$608:$BB$786)</f>
        <v>0</v>
      </c>
      <c r="EZ217" s="324">
        <f>SUMIF('Rekapitulasi Juni'!$BA$608:$BA$786,APS!$B217,'Rekapitulasi Juni'!$BC$608:$BC$786)</f>
        <v>0</v>
      </c>
      <c r="FA217" s="324">
        <f>SUMIF('Rekapitulasi Juni'!$BA$608:$BA$786,APS!$B217,'Rekapitulasi Juni'!$BF$608:$BF$786)</f>
        <v>0</v>
      </c>
      <c r="FB217" s="325">
        <f t="shared" si="364"/>
        <v>0</v>
      </c>
      <c r="FC217" s="325">
        <f t="shared" si="365"/>
        <v>0</v>
      </c>
      <c r="FD217" s="27"/>
      <c r="FE217" s="27"/>
      <c r="FF217" s="27"/>
      <c r="FG217" s="27"/>
      <c r="FH217" s="27"/>
      <c r="FI217" s="27"/>
      <c r="FJ217" s="41">
        <f t="shared" si="366"/>
        <v>0</v>
      </c>
      <c r="FK217" s="41">
        <f t="shared" si="367"/>
        <v>0</v>
      </c>
      <c r="FL217" s="41">
        <f t="shared" si="368"/>
        <v>0</v>
      </c>
      <c r="FM217" s="41">
        <f t="shared" si="369"/>
        <v>0</v>
      </c>
      <c r="FN217" s="41">
        <f t="shared" si="370"/>
        <v>0</v>
      </c>
      <c r="FO217" s="41">
        <f t="shared" si="371"/>
        <v>0</v>
      </c>
      <c r="FP217" s="180">
        <f t="shared" si="372"/>
        <v>0</v>
      </c>
      <c r="FQ217" s="27"/>
      <c r="FR217" s="27"/>
      <c r="FS217" s="324">
        <f>SUMIF('Rekapitulasi Juni'!$D$804:$D$984,APS!$B217,'Rekapitulasi Juni'!$E$804:$E$984)</f>
        <v>0</v>
      </c>
      <c r="FT217" s="324">
        <f>SUMIF('Rekapitulasi Juni'!$D$804:$D$984,APS!$B217,'Rekapitulasi Juni'!$F$804:$F$984)</f>
        <v>0</v>
      </c>
      <c r="FU217" s="27"/>
      <c r="FV217" s="325">
        <f t="shared" si="373"/>
        <v>0</v>
      </c>
      <c r="FW217" s="325">
        <f t="shared" si="374"/>
        <v>0</v>
      </c>
      <c r="FX217" s="27"/>
      <c r="FY217" s="324">
        <f>SUMIF('Rekapitulasi Juni'!$U$804:$U$984,APS!$B217,'Rekapitulasi Juni'!$V$804:$V$984)</f>
        <v>73</v>
      </c>
      <c r="FZ217" s="324">
        <f>SUMIF('Rekapitulasi Juni'!$U$804:$U$984,APS!$B217,'Rekapitulasi Juni'!$W$804:$W$984)</f>
        <v>68</v>
      </c>
      <c r="GA217" s="27"/>
      <c r="GB217" s="325">
        <f t="shared" si="375"/>
        <v>0</v>
      </c>
      <c r="GC217" s="325">
        <f t="shared" si="376"/>
        <v>93.150684931506845</v>
      </c>
      <c r="GD217" s="27"/>
      <c r="GE217" s="324">
        <f>SUMIF('Rekapitulasi Juni'!$AL$804:$AL$984,APS!$B217,'Rekapitulasi Juni'!$AM$804:$AM$984)</f>
        <v>2</v>
      </c>
      <c r="GF217" s="324">
        <f>SUMIF('Rekapitulasi Juni'!$AL$804:$AL$984,APS!$B217,'Rekapitulasi Juni'!$AN$804:$AN$984)</f>
        <v>2</v>
      </c>
      <c r="GG217" s="27"/>
      <c r="GH217" s="325">
        <f t="shared" si="301"/>
        <v>0</v>
      </c>
      <c r="GI217" s="325">
        <f t="shared" si="302"/>
        <v>100</v>
      </c>
      <c r="GJ217" s="27"/>
      <c r="GK217" s="27"/>
      <c r="GL217" s="41">
        <f t="shared" si="377"/>
        <v>0</v>
      </c>
      <c r="GM217" s="41">
        <f t="shared" si="378"/>
        <v>75</v>
      </c>
      <c r="GN217" s="41">
        <f t="shared" si="379"/>
        <v>70</v>
      </c>
      <c r="GO217" s="41">
        <f t="shared" si="380"/>
        <v>0</v>
      </c>
      <c r="GP217" s="41">
        <f t="shared" si="381"/>
        <v>70</v>
      </c>
      <c r="GQ217" s="41">
        <f t="shared" si="382"/>
        <v>70</v>
      </c>
      <c r="GR217" s="180">
        <f t="shared" si="383"/>
        <v>0</v>
      </c>
      <c r="GS217" s="41">
        <f t="shared" si="303"/>
        <v>75</v>
      </c>
      <c r="GT217" s="41">
        <f t="shared" si="304"/>
        <v>75</v>
      </c>
      <c r="GU217" s="41">
        <f t="shared" si="305"/>
        <v>70</v>
      </c>
      <c r="GV217" s="41">
        <f t="shared" si="306"/>
        <v>0</v>
      </c>
      <c r="GW217" s="41">
        <f t="shared" si="307"/>
        <v>70</v>
      </c>
      <c r="GX217" s="41">
        <f t="shared" si="308"/>
        <v>-5</v>
      </c>
      <c r="GY217" s="180">
        <f t="shared" si="309"/>
        <v>93.333333333333329</v>
      </c>
      <c r="GZ217" s="41">
        <v>199</v>
      </c>
      <c r="HA217" s="32"/>
      <c r="HB217" s="42">
        <f t="shared" si="384"/>
        <v>0</v>
      </c>
      <c r="HC217" s="44"/>
    </row>
    <row r="218" spans="1:211" ht="15" hidden="1" customHeight="1">
      <c r="A218" s="31" t="s">
        <v>445</v>
      </c>
      <c r="B218" s="32" t="s">
        <v>446</v>
      </c>
      <c r="C218" s="31" t="s">
        <v>373</v>
      </c>
      <c r="D218" s="31" t="s">
        <v>1259</v>
      </c>
      <c r="E218" s="31" t="s">
        <v>43</v>
      </c>
      <c r="F218" s="31" t="s">
        <v>152</v>
      </c>
      <c r="G218" s="33">
        <v>0</v>
      </c>
      <c r="H218" s="33">
        <v>0</v>
      </c>
      <c r="I218" s="33">
        <v>0</v>
      </c>
      <c r="J218" s="34">
        <f>IFERROR(VLOOKUP(A218,#REF!,3,0),0)</f>
        <v>0</v>
      </c>
      <c r="K218" s="34">
        <f t="shared" si="118"/>
        <v>0</v>
      </c>
      <c r="L218" s="34">
        <v>0</v>
      </c>
      <c r="M218" s="34">
        <v>0</v>
      </c>
      <c r="N218" s="35">
        <f t="shared" si="119"/>
        <v>0</v>
      </c>
      <c r="O218" s="35">
        <f t="shared" si="120"/>
        <v>0</v>
      </c>
      <c r="P218" s="36">
        <v>0</v>
      </c>
      <c r="Q218" s="36">
        <f t="shared" si="310"/>
        <v>0</v>
      </c>
      <c r="R218" s="36"/>
      <c r="S218" s="37">
        <f ca="1">SUMIF(ROP!$D$6:$H$65536,A218,ROP!$J$6:$J$65536)</f>
        <v>0</v>
      </c>
      <c r="T218" s="37">
        <f>SUMIF(HASIL!$B:$B,APS!$B218&amp;RIGHT(APS!T$9,2),HASIL!$I:$I)</f>
        <v>0</v>
      </c>
      <c r="U218" s="37">
        <f>SUMIF(HASIL!$B:$B,APS!$B218&amp;RIGHT(APS!U$9,2),HASIL!$I:$I)</f>
        <v>0</v>
      </c>
      <c r="V218" s="37">
        <f>SUMIF(HASIL!$B:$B,APS!$B218&amp;RIGHT(APS!V$9,2),HASIL!$I:$I)</f>
        <v>0</v>
      </c>
      <c r="W218" s="37">
        <f>SUMIF(HASIL!$B:$B,APS!$B218&amp;RIGHT(APS!W$9,2),HASIL!$I:$I)</f>
        <v>0</v>
      </c>
      <c r="X218" s="38">
        <f t="shared" si="121"/>
        <v>0</v>
      </c>
      <c r="Y218" s="38">
        <f t="shared" si="122"/>
        <v>0</v>
      </c>
      <c r="Z218" s="39">
        <f t="shared" si="385"/>
        <v>0</v>
      </c>
      <c r="AA218" s="39">
        <f t="shared" si="300"/>
        <v>0</v>
      </c>
      <c r="AB218" s="40">
        <f t="shared" si="386"/>
        <v>0</v>
      </c>
      <c r="AC218" s="27">
        <v>0</v>
      </c>
      <c r="AD218" s="27"/>
      <c r="AE218" s="27"/>
      <c r="AF218" s="27"/>
      <c r="AG218" s="27"/>
      <c r="AH218" s="27"/>
      <c r="AI218" s="324">
        <f>SUMIF('Rekapitulasi Juni'!$D$9:$D$192,APS!$B218,'Rekapitulasi Juni'!$E$9:$E$192)</f>
        <v>0</v>
      </c>
      <c r="AJ218" s="324">
        <f>SUMIF('Rekapitulasi Juni'!$D$9:$D$192,APS!$B218,'Rekapitulasi Juni'!$F$9:$F$192)</f>
        <v>0</v>
      </c>
      <c r="AK218" s="324">
        <f>SUMIF('Rekapitulasi Juni'!$D$9:$D$192,APS!$B218,'Rekapitulasi Juni'!$K$9:$K$192)</f>
        <v>0</v>
      </c>
      <c r="AL218" s="325">
        <f t="shared" si="311"/>
        <v>0</v>
      </c>
      <c r="AM218" s="325">
        <f t="shared" si="312"/>
        <v>0</v>
      </c>
      <c r="AN218" s="27"/>
      <c r="AO218" s="324">
        <f>SUMIF('Rekapitulasi Juni'!$U$9:$U$192,APS!$B218,'Rekapitulasi Juni'!$V$9:$V$192)</f>
        <v>0</v>
      </c>
      <c r="AP218" s="324">
        <f>SUMIF('Rekapitulasi Juni'!$U$9:$U$192,APS!$B218,'Rekapitulasi Juni'!$W$9:$W$192)</f>
        <v>0</v>
      </c>
      <c r="AQ218" s="27"/>
      <c r="AR218" s="325">
        <f t="shared" si="313"/>
        <v>0</v>
      </c>
      <c r="AS218" s="325">
        <f t="shared" si="314"/>
        <v>0</v>
      </c>
      <c r="AT218" s="27"/>
      <c r="AU218" s="324">
        <f>SUMIF('Rekapitulasi Juni'!$AL$9:$AL$192,APS!$B218,'Rekapitulasi Juni'!$AM$9:$AM$192)</f>
        <v>0</v>
      </c>
      <c r="AV218" s="324">
        <f>SUMIF('Rekapitulasi Juni'!$AL$9:$AL$192,APS!$B218,'Rekapitulasi Juni'!$AN$9:$AN$192)</f>
        <v>0</v>
      </c>
      <c r="AW218" s="27"/>
      <c r="AX218" s="325">
        <f t="shared" si="315"/>
        <v>0</v>
      </c>
      <c r="AY218" s="325">
        <f t="shared" si="316"/>
        <v>0</v>
      </c>
      <c r="AZ218" s="41">
        <f t="shared" si="317"/>
        <v>0</v>
      </c>
      <c r="BA218" s="41">
        <f t="shared" si="318"/>
        <v>0</v>
      </c>
      <c r="BB218" s="41">
        <f t="shared" si="319"/>
        <v>0</v>
      </c>
      <c r="BC218" s="41">
        <f t="shared" si="320"/>
        <v>0</v>
      </c>
      <c r="BD218" s="41">
        <f t="shared" si="321"/>
        <v>0</v>
      </c>
      <c r="BE218" s="41">
        <f t="shared" si="322"/>
        <v>0</v>
      </c>
      <c r="BF218" s="180">
        <f t="shared" si="323"/>
        <v>0</v>
      </c>
      <c r="BG218" s="27">
        <v>0</v>
      </c>
      <c r="BH218" s="27"/>
      <c r="BI218" s="324">
        <f>SUMIF('Rekapitulasi Juni'!$D$214:$D$393,APS!$B218,'Rekapitulasi Juni'!$E$214:$E$393)</f>
        <v>0</v>
      </c>
      <c r="BJ218" s="324">
        <f>SUMIF('Rekapitulasi Juni'!$D$214:$D$393,APS!$B218,'Rekapitulasi Juni'!$F$214:$F$393)</f>
        <v>0</v>
      </c>
      <c r="BK218" s="27"/>
      <c r="BL218" s="325">
        <f t="shared" si="324"/>
        <v>0</v>
      </c>
      <c r="BM218" s="325">
        <f t="shared" si="325"/>
        <v>0</v>
      </c>
      <c r="BN218" s="27"/>
      <c r="BO218" s="324">
        <f>SUMIF('Rekapitulasi Juni'!$U$214:$U$393,APS!$B218,'Rekapitulasi Juni'!$V$214:$V$393)</f>
        <v>0</v>
      </c>
      <c r="BP218" s="324">
        <f>SUMIF('Rekapitulasi Juni'!$U$214:$U$393,APS!$B218,'Rekapitulasi Juni'!$W$214:$W$393)</f>
        <v>0</v>
      </c>
      <c r="BQ218" s="27"/>
      <c r="BR218" s="325">
        <f t="shared" si="326"/>
        <v>0</v>
      </c>
      <c r="BS218" s="325">
        <f t="shared" si="327"/>
        <v>0</v>
      </c>
      <c r="BT218" s="27"/>
      <c r="BU218" s="324">
        <f>SUMIF('Rekapitulasi Juni'!$AL$214:$AL$393,APS!$B218,'Rekapitulasi Juni'!$AM$214:$AM$393)</f>
        <v>0</v>
      </c>
      <c r="BV218" s="324">
        <f>SUMIF('Rekapitulasi Juni'!$AL$214:$AL$393,APS!$B218,'Rekapitulasi Juni'!$AN$214:$AN$393)</f>
        <v>0</v>
      </c>
      <c r="BW218" s="27"/>
      <c r="BX218" s="325">
        <f t="shared" si="328"/>
        <v>0</v>
      </c>
      <c r="BY218" s="325">
        <f t="shared" si="329"/>
        <v>0</v>
      </c>
      <c r="BZ218" s="27"/>
      <c r="CA218" s="324">
        <f>SUMIF('Rekapitulasi Juni'!$BA$214:$BA$393,APS!$B218,'Rekapitulasi Juni'!$BB$214:$BB$393)</f>
        <v>0</v>
      </c>
      <c r="CB218" s="324">
        <f>SUMIF('Rekapitulasi Juni'!$BA$214:$BA$393,APS!$B218,'Rekapitulasi Juni'!$BC$214:$BC$393)</f>
        <v>0</v>
      </c>
      <c r="CC218" s="27"/>
      <c r="CD218" s="325">
        <f t="shared" si="330"/>
        <v>0</v>
      </c>
      <c r="CE218" s="325">
        <f t="shared" si="331"/>
        <v>0</v>
      </c>
      <c r="CF218" s="27"/>
      <c r="CG218" s="324">
        <f>SUMIF('Rekapitulasi Juni'!$BP$214:$BP$393,APS!$B218,'Rekapitulasi Juni'!$BQ$214:$BQ$393)</f>
        <v>0</v>
      </c>
      <c r="CH218" s="324">
        <f>SUMIF('Rekapitulasi Juni'!$BP$214:$BP$393,APS!$B218,'Rekapitulasi Juni'!$BR$214:$BR$393)</f>
        <v>0</v>
      </c>
      <c r="CI218" s="27"/>
      <c r="CJ218" s="325">
        <f t="shared" si="332"/>
        <v>0</v>
      </c>
      <c r="CK218" s="325">
        <f t="shared" si="333"/>
        <v>0</v>
      </c>
      <c r="CL218" s="41">
        <f t="shared" si="334"/>
        <v>0</v>
      </c>
      <c r="CM218" s="41">
        <f t="shared" si="335"/>
        <v>0</v>
      </c>
      <c r="CN218" s="41">
        <f t="shared" si="336"/>
        <v>0</v>
      </c>
      <c r="CO218" s="41">
        <f t="shared" si="337"/>
        <v>0</v>
      </c>
      <c r="CP218" s="41">
        <f t="shared" si="338"/>
        <v>0</v>
      </c>
      <c r="CQ218" s="41">
        <f t="shared" si="339"/>
        <v>0</v>
      </c>
      <c r="CR218" s="180">
        <f t="shared" si="340"/>
        <v>0</v>
      </c>
      <c r="CS218" s="27">
        <v>0</v>
      </c>
      <c r="CT218" s="27"/>
      <c r="CU218" s="324">
        <f>SUMIF('Rekapitulasi Juni'!$D$410:$D$588,APS!$B218,'Rekapitulasi Juni'!$E$410:$E$588)</f>
        <v>0</v>
      </c>
      <c r="CV218" s="324">
        <f>SUMIF('Rekapitulasi Juni'!$D$410:$D$588,APS!$B218,'Rekapitulasi Juni'!$F$410:$F$588)</f>
        <v>0</v>
      </c>
      <c r="CW218" s="27"/>
      <c r="CX218" s="325">
        <f t="shared" si="341"/>
        <v>0</v>
      </c>
      <c r="CY218" s="325">
        <f t="shared" si="342"/>
        <v>0</v>
      </c>
      <c r="CZ218" s="27"/>
      <c r="DA218" s="324">
        <f>SUMIF('Rekapitulasi Juni'!$U$410:$U$588,APS!$B218,'Rekapitulasi Juni'!$V$410:$V$588)</f>
        <v>0</v>
      </c>
      <c r="DB218" s="324">
        <f>SUMIF('Rekapitulasi Juni'!$U$410:$U$588,APS!$B218,'Rekapitulasi Juni'!$W$410:$W$588)</f>
        <v>0</v>
      </c>
      <c r="DC218" s="27"/>
      <c r="DD218" s="325">
        <f t="shared" si="343"/>
        <v>0</v>
      </c>
      <c r="DE218" s="325">
        <f t="shared" si="344"/>
        <v>0</v>
      </c>
      <c r="DF218" s="27"/>
      <c r="DG218" s="324">
        <f>SUMIF('Rekapitulasi Juni'!$AL$410:$AL$588,APS!$B218,'Rekapitulasi Juni'!$AM$410:$AM$588)</f>
        <v>0</v>
      </c>
      <c r="DH218" s="324">
        <f>SUMIF('Rekapitulasi Juni'!$AL$410:$AL$588,APS!$B218,'Rekapitulasi Juni'!$AN$410:$AN$588)</f>
        <v>0</v>
      </c>
      <c r="DI218" s="27"/>
      <c r="DJ218" s="325">
        <f t="shared" si="345"/>
        <v>0</v>
      </c>
      <c r="DK218" s="325">
        <f t="shared" si="346"/>
        <v>0</v>
      </c>
      <c r="DL218" s="27"/>
      <c r="DM218" s="324">
        <f>SUMIF('Rekapitulasi Juni'!$BA$410:$BA$588,APS!$B218,'Rekapitulasi Juni'!$BB$410:$BB$588)</f>
        <v>0</v>
      </c>
      <c r="DN218" s="324">
        <f>SUMIF('Rekapitulasi Juni'!$BA$410:$BA$588,APS!$B218,'Rekapitulasi Juni'!$BC$410:$BC$588)</f>
        <v>0</v>
      </c>
      <c r="DO218" s="324">
        <f>SUMIF('Rekapitulasi Juni'!$BA$410:$BA$588,APS!$B218,'Rekapitulasi Juni'!$BF$410:$BF$588)</f>
        <v>0</v>
      </c>
      <c r="DP218" s="325">
        <f t="shared" si="347"/>
        <v>0</v>
      </c>
      <c r="DQ218" s="325">
        <f t="shared" si="348"/>
        <v>0</v>
      </c>
      <c r="DR218" s="27"/>
      <c r="DS218" s="324">
        <f>SUMIF('Rekapitulasi Juni'!$BP$410:$BP$588,APS!$B218,'Rekapitulasi Juni'!$BQ$410:$BQ$588)</f>
        <v>0</v>
      </c>
      <c r="DT218" s="324">
        <f>SUMIF('Rekapitulasi Juni'!$BP$410:$BP$588,APS!$B218,'Rekapitulasi Juni'!$BR$410:$BR$588)</f>
        <v>0</v>
      </c>
      <c r="DU218" s="27"/>
      <c r="DV218" s="325">
        <f t="shared" si="349"/>
        <v>0</v>
      </c>
      <c r="DW218" s="325">
        <f t="shared" si="350"/>
        <v>0</v>
      </c>
      <c r="DX218" s="41">
        <f t="shared" si="351"/>
        <v>0</v>
      </c>
      <c r="DY218" s="41">
        <f t="shared" si="352"/>
        <v>0</v>
      </c>
      <c r="DZ218" s="41">
        <f t="shared" si="353"/>
        <v>0</v>
      </c>
      <c r="EA218" s="41">
        <f t="shared" si="354"/>
        <v>0</v>
      </c>
      <c r="EB218" s="41">
        <f t="shared" si="355"/>
        <v>0</v>
      </c>
      <c r="EC218" s="41">
        <f t="shared" si="356"/>
        <v>0</v>
      </c>
      <c r="ED218" s="180">
        <f t="shared" si="357"/>
        <v>0</v>
      </c>
      <c r="EE218" s="27">
        <v>0</v>
      </c>
      <c r="EF218" s="27"/>
      <c r="EG218" s="324">
        <f>SUMIF('Rekapitulasi Juni'!$D$608:$D$786,APS!$B218,'Rekapitulasi Juni'!$E$608:$E$786)</f>
        <v>0</v>
      </c>
      <c r="EH218" s="324">
        <f>SUMIF('Rekapitulasi Juni'!$D$608:$D$786,APS!$B218,'Rekapitulasi Juni'!$F$608:$F$786)</f>
        <v>0</v>
      </c>
      <c r="EI218" s="27"/>
      <c r="EJ218" s="325">
        <f t="shared" si="358"/>
        <v>0</v>
      </c>
      <c r="EK218" s="325">
        <f t="shared" si="359"/>
        <v>0</v>
      </c>
      <c r="EL218" s="27"/>
      <c r="EM218" s="324">
        <f>SUMIF('Rekapitulasi Juni'!$U$608:$U$786,APS!$B218,'Rekapitulasi Juni'!$V$608:$V$786)</f>
        <v>0</v>
      </c>
      <c r="EN218" s="324">
        <f>SUMIF('Rekapitulasi Juni'!$U$608:$U$786,APS!$B218,'Rekapitulasi Juni'!$W$608:$W$786)</f>
        <v>0</v>
      </c>
      <c r="EO218" s="27"/>
      <c r="EP218" s="325">
        <f t="shared" si="360"/>
        <v>0</v>
      </c>
      <c r="EQ218" s="325">
        <f t="shared" si="361"/>
        <v>0</v>
      </c>
      <c r="ER218" s="27"/>
      <c r="ES218" s="324">
        <f>SUMIF('Rekapitulasi Juni'!$AL$608:$AL$786,APS!$B218,'Rekapitulasi Juni'!$AM$608:$AM$786)</f>
        <v>0</v>
      </c>
      <c r="ET218" s="324">
        <f>SUMIF('Rekapitulasi Juni'!$AL$608:$AL$786,APS!$B218,'Rekapitulasi Juni'!$AN$608:$AN$786)</f>
        <v>0</v>
      </c>
      <c r="EU218" s="27"/>
      <c r="EV218" s="325">
        <f t="shared" si="362"/>
        <v>0</v>
      </c>
      <c r="EW218" s="325">
        <f t="shared" si="363"/>
        <v>0</v>
      </c>
      <c r="EX218" s="27"/>
      <c r="EY218" s="324">
        <f>SUMIF('Rekapitulasi Juni'!$BA$608:$BA$786,APS!$B218,'Rekapitulasi Juni'!$BB$608:$BB$786)</f>
        <v>0</v>
      </c>
      <c r="EZ218" s="324">
        <f>SUMIF('Rekapitulasi Juni'!$BA$608:$BA$786,APS!$B218,'Rekapitulasi Juni'!$BC$608:$BC$786)</f>
        <v>0</v>
      </c>
      <c r="FA218" s="324">
        <f>SUMIF('Rekapitulasi Juni'!$BA$608:$BA$786,APS!$B218,'Rekapitulasi Juni'!$BF$608:$BF$786)</f>
        <v>0</v>
      </c>
      <c r="FB218" s="325">
        <f t="shared" si="364"/>
        <v>0</v>
      </c>
      <c r="FC218" s="325">
        <f t="shared" si="365"/>
        <v>0</v>
      </c>
      <c r="FD218" s="27"/>
      <c r="FE218" s="27"/>
      <c r="FF218" s="27"/>
      <c r="FG218" s="27"/>
      <c r="FH218" s="27"/>
      <c r="FI218" s="27"/>
      <c r="FJ218" s="41">
        <f t="shared" si="366"/>
        <v>0</v>
      </c>
      <c r="FK218" s="41">
        <f t="shared" si="367"/>
        <v>0</v>
      </c>
      <c r="FL218" s="41">
        <f t="shared" si="368"/>
        <v>0</v>
      </c>
      <c r="FM218" s="41">
        <f t="shared" si="369"/>
        <v>0</v>
      </c>
      <c r="FN218" s="41">
        <f t="shared" si="370"/>
        <v>0</v>
      </c>
      <c r="FO218" s="41">
        <f t="shared" si="371"/>
        <v>0</v>
      </c>
      <c r="FP218" s="180">
        <f t="shared" si="372"/>
        <v>0</v>
      </c>
      <c r="FQ218" s="27"/>
      <c r="FR218" s="27"/>
      <c r="FS218" s="324">
        <f>SUMIF('Rekapitulasi Juni'!$D$804:$D$984,APS!$B218,'Rekapitulasi Juni'!$E$804:$E$984)</f>
        <v>0</v>
      </c>
      <c r="FT218" s="324">
        <f>SUMIF('Rekapitulasi Juni'!$D$804:$D$984,APS!$B218,'Rekapitulasi Juni'!$F$804:$F$984)</f>
        <v>0</v>
      </c>
      <c r="FU218" s="27"/>
      <c r="FV218" s="325">
        <f t="shared" si="373"/>
        <v>0</v>
      </c>
      <c r="FW218" s="325">
        <f t="shared" si="374"/>
        <v>0</v>
      </c>
      <c r="FX218" s="27"/>
      <c r="FY218" s="324">
        <f>SUMIF('Rekapitulasi Juni'!$U$804:$U$984,APS!$B218,'Rekapitulasi Juni'!$V$804:$V$984)</f>
        <v>0</v>
      </c>
      <c r="FZ218" s="324">
        <f>SUMIF('Rekapitulasi Juni'!$U$804:$U$984,APS!$B218,'Rekapitulasi Juni'!$W$804:$W$984)</f>
        <v>0</v>
      </c>
      <c r="GA218" s="27"/>
      <c r="GB218" s="325">
        <f t="shared" si="375"/>
        <v>0</v>
      </c>
      <c r="GC218" s="325">
        <f t="shared" si="376"/>
        <v>0</v>
      </c>
      <c r="GD218" s="27"/>
      <c r="GE218" s="324">
        <f>SUMIF('Rekapitulasi Juni'!$AL$804:$AL$984,APS!$B218,'Rekapitulasi Juni'!$AM$804:$AM$984)</f>
        <v>0</v>
      </c>
      <c r="GF218" s="324">
        <f>SUMIF('Rekapitulasi Juni'!$AL$804:$AL$984,APS!$B218,'Rekapitulasi Juni'!$AN$804:$AN$984)</f>
        <v>0</v>
      </c>
      <c r="GG218" s="27"/>
      <c r="GH218" s="325">
        <f t="shared" si="301"/>
        <v>0</v>
      </c>
      <c r="GI218" s="325">
        <f t="shared" si="302"/>
        <v>0</v>
      </c>
      <c r="GJ218" s="27"/>
      <c r="GK218" s="27"/>
      <c r="GL218" s="41">
        <f t="shared" si="377"/>
        <v>0</v>
      </c>
      <c r="GM218" s="41">
        <f t="shared" si="378"/>
        <v>0</v>
      </c>
      <c r="GN218" s="41">
        <f t="shared" si="379"/>
        <v>0</v>
      </c>
      <c r="GO218" s="41">
        <f t="shared" si="380"/>
        <v>0</v>
      </c>
      <c r="GP218" s="41">
        <f t="shared" si="381"/>
        <v>0</v>
      </c>
      <c r="GQ218" s="41">
        <f t="shared" si="382"/>
        <v>0</v>
      </c>
      <c r="GR218" s="180">
        <f t="shared" si="383"/>
        <v>0</v>
      </c>
      <c r="GS218" s="41">
        <f t="shared" si="303"/>
        <v>0</v>
      </c>
      <c r="GT218" s="41">
        <f t="shared" si="304"/>
        <v>0</v>
      </c>
      <c r="GU218" s="41">
        <f t="shared" si="305"/>
        <v>0</v>
      </c>
      <c r="GV218" s="41">
        <f t="shared" si="306"/>
        <v>0</v>
      </c>
      <c r="GW218" s="41">
        <f t="shared" si="307"/>
        <v>0</v>
      </c>
      <c r="GX218" s="41">
        <f t="shared" si="308"/>
        <v>0</v>
      </c>
      <c r="GY218" s="180">
        <f t="shared" si="309"/>
        <v>0</v>
      </c>
      <c r="GZ218" s="41">
        <v>200</v>
      </c>
      <c r="HA218" s="32"/>
      <c r="HB218" s="42">
        <f t="shared" si="384"/>
        <v>0</v>
      </c>
      <c r="HC218" s="44"/>
    </row>
    <row r="219" spans="1:211" ht="15" hidden="1" customHeight="1">
      <c r="A219" s="31" t="s">
        <v>447</v>
      </c>
      <c r="B219" s="32" t="s">
        <v>448</v>
      </c>
      <c r="C219" s="31" t="s">
        <v>373</v>
      </c>
      <c r="D219" s="31" t="s">
        <v>1259</v>
      </c>
      <c r="E219" s="31" t="s">
        <v>333</v>
      </c>
      <c r="F219" s="31" t="s">
        <v>152</v>
      </c>
      <c r="G219" s="33">
        <v>0</v>
      </c>
      <c r="H219" s="33">
        <v>0</v>
      </c>
      <c r="I219" s="33">
        <v>0</v>
      </c>
      <c r="J219" s="34">
        <f>IFERROR(VLOOKUP(A219,#REF!,3,0),0)</f>
        <v>0</v>
      </c>
      <c r="K219" s="34">
        <f t="shared" si="118"/>
        <v>0</v>
      </c>
      <c r="L219" s="34">
        <v>0</v>
      </c>
      <c r="M219" s="34">
        <v>0</v>
      </c>
      <c r="N219" s="35">
        <f t="shared" si="119"/>
        <v>0</v>
      </c>
      <c r="O219" s="35">
        <f t="shared" si="120"/>
        <v>0</v>
      </c>
      <c r="P219" s="36">
        <v>0</v>
      </c>
      <c r="Q219" s="36">
        <f t="shared" si="310"/>
        <v>0</v>
      </c>
      <c r="R219" s="36"/>
      <c r="S219" s="37">
        <f ca="1">SUMIF(ROP!$D$6:$H$65536,A219,ROP!$J$6:$J$65536)</f>
        <v>0</v>
      </c>
      <c r="T219" s="37">
        <f>SUMIF(HASIL!$B:$B,APS!$B219&amp;RIGHT(APS!T$9,2),HASIL!$I:$I)</f>
        <v>0</v>
      </c>
      <c r="U219" s="37">
        <f>SUMIF(HASIL!$B:$B,APS!$B219&amp;RIGHT(APS!U$9,2),HASIL!$I:$I)</f>
        <v>0</v>
      </c>
      <c r="V219" s="37">
        <f>SUMIF(HASIL!$B:$B,APS!$B219&amp;RIGHT(APS!V$9,2),HASIL!$I:$I)</f>
        <v>0</v>
      </c>
      <c r="W219" s="37">
        <f>SUMIF(HASIL!$B:$B,APS!$B219&amp;RIGHT(APS!W$9,2),HASIL!$I:$I)</f>
        <v>0</v>
      </c>
      <c r="X219" s="38">
        <f t="shared" si="121"/>
        <v>0</v>
      </c>
      <c r="Y219" s="38">
        <f t="shared" si="122"/>
        <v>0</v>
      </c>
      <c r="Z219" s="39">
        <f t="shared" si="385"/>
        <v>0</v>
      </c>
      <c r="AA219" s="39">
        <f t="shared" si="300"/>
        <v>0</v>
      </c>
      <c r="AB219" s="40">
        <f t="shared" si="386"/>
        <v>0</v>
      </c>
      <c r="AC219" s="27">
        <v>0</v>
      </c>
      <c r="AD219" s="27"/>
      <c r="AE219" s="27"/>
      <c r="AF219" s="27"/>
      <c r="AG219" s="27"/>
      <c r="AH219" s="27"/>
      <c r="AI219" s="324">
        <f>SUMIF('Rekapitulasi Juni'!$D$9:$D$192,APS!$B219,'Rekapitulasi Juni'!$E$9:$E$192)</f>
        <v>0</v>
      </c>
      <c r="AJ219" s="324">
        <f>SUMIF('Rekapitulasi Juni'!$D$9:$D$192,APS!$B219,'Rekapitulasi Juni'!$F$9:$F$192)</f>
        <v>0</v>
      </c>
      <c r="AK219" s="324">
        <f>SUMIF('Rekapitulasi Juni'!$D$9:$D$192,APS!$B219,'Rekapitulasi Juni'!$K$9:$K$192)</f>
        <v>0</v>
      </c>
      <c r="AL219" s="325">
        <f t="shared" si="311"/>
        <v>0</v>
      </c>
      <c r="AM219" s="325">
        <f t="shared" si="312"/>
        <v>0</v>
      </c>
      <c r="AN219" s="27"/>
      <c r="AO219" s="324">
        <f>SUMIF('Rekapitulasi Juni'!$U$9:$U$192,APS!$B219,'Rekapitulasi Juni'!$V$9:$V$192)</f>
        <v>0</v>
      </c>
      <c r="AP219" s="324">
        <f>SUMIF('Rekapitulasi Juni'!$U$9:$U$192,APS!$B219,'Rekapitulasi Juni'!$W$9:$W$192)</f>
        <v>0</v>
      </c>
      <c r="AQ219" s="27"/>
      <c r="AR219" s="325">
        <f t="shared" si="313"/>
        <v>0</v>
      </c>
      <c r="AS219" s="325">
        <f t="shared" si="314"/>
        <v>0</v>
      </c>
      <c r="AT219" s="27"/>
      <c r="AU219" s="324">
        <f>SUMIF('Rekapitulasi Juni'!$AL$9:$AL$192,APS!$B219,'Rekapitulasi Juni'!$AM$9:$AM$192)</f>
        <v>0</v>
      </c>
      <c r="AV219" s="324">
        <f>SUMIF('Rekapitulasi Juni'!$AL$9:$AL$192,APS!$B219,'Rekapitulasi Juni'!$AN$9:$AN$192)</f>
        <v>0</v>
      </c>
      <c r="AW219" s="27"/>
      <c r="AX219" s="325">
        <f t="shared" si="315"/>
        <v>0</v>
      </c>
      <c r="AY219" s="325">
        <f t="shared" si="316"/>
        <v>0</v>
      </c>
      <c r="AZ219" s="41">
        <f t="shared" si="317"/>
        <v>0</v>
      </c>
      <c r="BA219" s="41">
        <f t="shared" si="318"/>
        <v>0</v>
      </c>
      <c r="BB219" s="41">
        <f t="shared" si="319"/>
        <v>0</v>
      </c>
      <c r="BC219" s="41">
        <f t="shared" si="320"/>
        <v>0</v>
      </c>
      <c r="BD219" s="41">
        <f t="shared" si="321"/>
        <v>0</v>
      </c>
      <c r="BE219" s="41">
        <f t="shared" si="322"/>
        <v>0</v>
      </c>
      <c r="BF219" s="180">
        <f t="shared" si="323"/>
        <v>0</v>
      </c>
      <c r="BG219" s="27">
        <v>0</v>
      </c>
      <c r="BH219" s="27"/>
      <c r="BI219" s="324">
        <f>SUMIF('Rekapitulasi Juni'!$D$214:$D$393,APS!$B219,'Rekapitulasi Juni'!$E$214:$E$393)</f>
        <v>0</v>
      </c>
      <c r="BJ219" s="324">
        <f>SUMIF('Rekapitulasi Juni'!$D$214:$D$393,APS!$B219,'Rekapitulasi Juni'!$F$214:$F$393)</f>
        <v>0</v>
      </c>
      <c r="BK219" s="27"/>
      <c r="BL219" s="325">
        <f t="shared" si="324"/>
        <v>0</v>
      </c>
      <c r="BM219" s="325">
        <f t="shared" si="325"/>
        <v>0</v>
      </c>
      <c r="BN219" s="27"/>
      <c r="BO219" s="324">
        <f>SUMIF('Rekapitulasi Juni'!$U$214:$U$393,APS!$B219,'Rekapitulasi Juni'!$V$214:$V$393)</f>
        <v>0</v>
      </c>
      <c r="BP219" s="324">
        <f>SUMIF('Rekapitulasi Juni'!$U$214:$U$393,APS!$B219,'Rekapitulasi Juni'!$W$214:$W$393)</f>
        <v>0</v>
      </c>
      <c r="BQ219" s="27"/>
      <c r="BR219" s="325">
        <f t="shared" si="326"/>
        <v>0</v>
      </c>
      <c r="BS219" s="325">
        <f t="shared" si="327"/>
        <v>0</v>
      </c>
      <c r="BT219" s="27"/>
      <c r="BU219" s="324">
        <f>SUMIF('Rekapitulasi Juni'!$AL$214:$AL$393,APS!$B219,'Rekapitulasi Juni'!$AM$214:$AM$393)</f>
        <v>0</v>
      </c>
      <c r="BV219" s="324">
        <f>SUMIF('Rekapitulasi Juni'!$AL$214:$AL$393,APS!$B219,'Rekapitulasi Juni'!$AN$214:$AN$393)</f>
        <v>0</v>
      </c>
      <c r="BW219" s="27"/>
      <c r="BX219" s="325">
        <f t="shared" si="328"/>
        <v>0</v>
      </c>
      <c r="BY219" s="325">
        <f t="shared" si="329"/>
        <v>0</v>
      </c>
      <c r="BZ219" s="27"/>
      <c r="CA219" s="324">
        <f>SUMIF('Rekapitulasi Juni'!$BA$214:$BA$393,APS!$B219,'Rekapitulasi Juni'!$BB$214:$BB$393)</f>
        <v>0</v>
      </c>
      <c r="CB219" s="324">
        <f>SUMIF('Rekapitulasi Juni'!$BA$214:$BA$393,APS!$B219,'Rekapitulasi Juni'!$BC$214:$BC$393)</f>
        <v>0</v>
      </c>
      <c r="CC219" s="27"/>
      <c r="CD219" s="325">
        <f t="shared" si="330"/>
        <v>0</v>
      </c>
      <c r="CE219" s="325">
        <f t="shared" si="331"/>
        <v>0</v>
      </c>
      <c r="CF219" s="27"/>
      <c r="CG219" s="324">
        <f>SUMIF('Rekapitulasi Juni'!$BP$214:$BP$393,APS!$B219,'Rekapitulasi Juni'!$BQ$214:$BQ$393)</f>
        <v>0</v>
      </c>
      <c r="CH219" s="324">
        <f>SUMIF('Rekapitulasi Juni'!$BP$214:$BP$393,APS!$B219,'Rekapitulasi Juni'!$BR$214:$BR$393)</f>
        <v>0</v>
      </c>
      <c r="CI219" s="27"/>
      <c r="CJ219" s="325">
        <f t="shared" si="332"/>
        <v>0</v>
      </c>
      <c r="CK219" s="325">
        <f t="shared" si="333"/>
        <v>0</v>
      </c>
      <c r="CL219" s="41">
        <f t="shared" si="334"/>
        <v>0</v>
      </c>
      <c r="CM219" s="41">
        <f t="shared" si="335"/>
        <v>0</v>
      </c>
      <c r="CN219" s="41">
        <f t="shared" si="336"/>
        <v>0</v>
      </c>
      <c r="CO219" s="41">
        <f t="shared" si="337"/>
        <v>0</v>
      </c>
      <c r="CP219" s="41">
        <f t="shared" si="338"/>
        <v>0</v>
      </c>
      <c r="CQ219" s="41">
        <f t="shared" si="339"/>
        <v>0</v>
      </c>
      <c r="CR219" s="180">
        <f t="shared" si="340"/>
        <v>0</v>
      </c>
      <c r="CS219" s="27">
        <v>0</v>
      </c>
      <c r="CT219" s="27"/>
      <c r="CU219" s="324">
        <f>SUMIF('Rekapitulasi Juni'!$D$410:$D$588,APS!$B219,'Rekapitulasi Juni'!$E$410:$E$588)</f>
        <v>0</v>
      </c>
      <c r="CV219" s="324">
        <f>SUMIF('Rekapitulasi Juni'!$D$410:$D$588,APS!$B219,'Rekapitulasi Juni'!$F$410:$F$588)</f>
        <v>0</v>
      </c>
      <c r="CW219" s="27"/>
      <c r="CX219" s="325">
        <f t="shared" si="341"/>
        <v>0</v>
      </c>
      <c r="CY219" s="325">
        <f t="shared" si="342"/>
        <v>0</v>
      </c>
      <c r="CZ219" s="27"/>
      <c r="DA219" s="324">
        <f>SUMIF('Rekapitulasi Juni'!$U$410:$U$588,APS!$B219,'Rekapitulasi Juni'!$V$410:$V$588)</f>
        <v>0</v>
      </c>
      <c r="DB219" s="324">
        <f>SUMIF('Rekapitulasi Juni'!$U$410:$U$588,APS!$B219,'Rekapitulasi Juni'!$W$410:$W$588)</f>
        <v>0</v>
      </c>
      <c r="DC219" s="27"/>
      <c r="DD219" s="325">
        <f t="shared" si="343"/>
        <v>0</v>
      </c>
      <c r="DE219" s="325">
        <f t="shared" si="344"/>
        <v>0</v>
      </c>
      <c r="DF219" s="27"/>
      <c r="DG219" s="324">
        <f>SUMIF('Rekapitulasi Juni'!$AL$410:$AL$588,APS!$B219,'Rekapitulasi Juni'!$AM$410:$AM$588)</f>
        <v>0</v>
      </c>
      <c r="DH219" s="324">
        <f>SUMIF('Rekapitulasi Juni'!$AL$410:$AL$588,APS!$B219,'Rekapitulasi Juni'!$AN$410:$AN$588)</f>
        <v>0</v>
      </c>
      <c r="DI219" s="27"/>
      <c r="DJ219" s="325">
        <f t="shared" si="345"/>
        <v>0</v>
      </c>
      <c r="DK219" s="325">
        <f t="shared" si="346"/>
        <v>0</v>
      </c>
      <c r="DL219" s="27"/>
      <c r="DM219" s="324">
        <f>SUMIF('Rekapitulasi Juni'!$BA$410:$BA$588,APS!$B219,'Rekapitulasi Juni'!$BB$410:$BB$588)</f>
        <v>0</v>
      </c>
      <c r="DN219" s="324">
        <f>SUMIF('Rekapitulasi Juni'!$BA$410:$BA$588,APS!$B219,'Rekapitulasi Juni'!$BC$410:$BC$588)</f>
        <v>0</v>
      </c>
      <c r="DO219" s="324">
        <f>SUMIF('Rekapitulasi Juni'!$BA$410:$BA$588,APS!$B219,'Rekapitulasi Juni'!$BF$410:$BF$588)</f>
        <v>0</v>
      </c>
      <c r="DP219" s="325">
        <f t="shared" si="347"/>
        <v>0</v>
      </c>
      <c r="DQ219" s="325">
        <f t="shared" si="348"/>
        <v>0</v>
      </c>
      <c r="DR219" s="27"/>
      <c r="DS219" s="324">
        <f>SUMIF('Rekapitulasi Juni'!$BP$410:$BP$588,APS!$B219,'Rekapitulasi Juni'!$BQ$410:$BQ$588)</f>
        <v>0</v>
      </c>
      <c r="DT219" s="324">
        <f>SUMIF('Rekapitulasi Juni'!$BP$410:$BP$588,APS!$B219,'Rekapitulasi Juni'!$BR$410:$BR$588)</f>
        <v>0</v>
      </c>
      <c r="DU219" s="27"/>
      <c r="DV219" s="325">
        <f t="shared" si="349"/>
        <v>0</v>
      </c>
      <c r="DW219" s="325">
        <f t="shared" si="350"/>
        <v>0</v>
      </c>
      <c r="DX219" s="41">
        <f t="shared" si="351"/>
        <v>0</v>
      </c>
      <c r="DY219" s="41">
        <f t="shared" si="352"/>
        <v>0</v>
      </c>
      <c r="DZ219" s="41">
        <f t="shared" si="353"/>
        <v>0</v>
      </c>
      <c r="EA219" s="41">
        <f t="shared" si="354"/>
        <v>0</v>
      </c>
      <c r="EB219" s="41">
        <f t="shared" si="355"/>
        <v>0</v>
      </c>
      <c r="EC219" s="41">
        <f t="shared" si="356"/>
        <v>0</v>
      </c>
      <c r="ED219" s="180">
        <f t="shared" si="357"/>
        <v>0</v>
      </c>
      <c r="EE219" s="27">
        <v>0</v>
      </c>
      <c r="EF219" s="27"/>
      <c r="EG219" s="324">
        <f>SUMIF('Rekapitulasi Juni'!$D$608:$D$786,APS!$B219,'Rekapitulasi Juni'!$E$608:$E$786)</f>
        <v>0</v>
      </c>
      <c r="EH219" s="324">
        <f>SUMIF('Rekapitulasi Juni'!$D$608:$D$786,APS!$B219,'Rekapitulasi Juni'!$F$608:$F$786)</f>
        <v>0</v>
      </c>
      <c r="EI219" s="27"/>
      <c r="EJ219" s="325">
        <f t="shared" si="358"/>
        <v>0</v>
      </c>
      <c r="EK219" s="325">
        <f t="shared" si="359"/>
        <v>0</v>
      </c>
      <c r="EL219" s="27"/>
      <c r="EM219" s="324">
        <f>SUMIF('Rekapitulasi Juni'!$U$608:$U$786,APS!$B219,'Rekapitulasi Juni'!$V$608:$V$786)</f>
        <v>0</v>
      </c>
      <c r="EN219" s="324">
        <f>SUMIF('Rekapitulasi Juni'!$U$608:$U$786,APS!$B219,'Rekapitulasi Juni'!$W$608:$W$786)</f>
        <v>0</v>
      </c>
      <c r="EO219" s="27"/>
      <c r="EP219" s="325">
        <f t="shared" si="360"/>
        <v>0</v>
      </c>
      <c r="EQ219" s="325">
        <f t="shared" si="361"/>
        <v>0</v>
      </c>
      <c r="ER219" s="27"/>
      <c r="ES219" s="324">
        <f>SUMIF('Rekapitulasi Juni'!$AL$608:$AL$786,APS!$B219,'Rekapitulasi Juni'!$AM$608:$AM$786)</f>
        <v>0</v>
      </c>
      <c r="ET219" s="324">
        <f>SUMIF('Rekapitulasi Juni'!$AL$608:$AL$786,APS!$B219,'Rekapitulasi Juni'!$AN$608:$AN$786)</f>
        <v>0</v>
      </c>
      <c r="EU219" s="27"/>
      <c r="EV219" s="325">
        <f t="shared" si="362"/>
        <v>0</v>
      </c>
      <c r="EW219" s="325">
        <f t="shared" si="363"/>
        <v>0</v>
      </c>
      <c r="EX219" s="27"/>
      <c r="EY219" s="324">
        <f>SUMIF('Rekapitulasi Juni'!$BA$608:$BA$786,APS!$B219,'Rekapitulasi Juni'!$BB$608:$BB$786)</f>
        <v>0</v>
      </c>
      <c r="EZ219" s="324">
        <f>SUMIF('Rekapitulasi Juni'!$BA$608:$BA$786,APS!$B219,'Rekapitulasi Juni'!$BC$608:$BC$786)</f>
        <v>0</v>
      </c>
      <c r="FA219" s="324">
        <f>SUMIF('Rekapitulasi Juni'!$BA$608:$BA$786,APS!$B219,'Rekapitulasi Juni'!$BF$608:$BF$786)</f>
        <v>0</v>
      </c>
      <c r="FB219" s="325">
        <f t="shared" si="364"/>
        <v>0</v>
      </c>
      <c r="FC219" s="325">
        <f t="shared" si="365"/>
        <v>0</v>
      </c>
      <c r="FD219" s="27"/>
      <c r="FE219" s="27"/>
      <c r="FF219" s="27"/>
      <c r="FG219" s="27"/>
      <c r="FH219" s="27"/>
      <c r="FI219" s="27"/>
      <c r="FJ219" s="41">
        <f t="shared" si="366"/>
        <v>0</v>
      </c>
      <c r="FK219" s="41">
        <f t="shared" si="367"/>
        <v>0</v>
      </c>
      <c r="FL219" s="41">
        <f t="shared" si="368"/>
        <v>0</v>
      </c>
      <c r="FM219" s="41">
        <f t="shared" si="369"/>
        <v>0</v>
      </c>
      <c r="FN219" s="41">
        <f t="shared" si="370"/>
        <v>0</v>
      </c>
      <c r="FO219" s="41">
        <f t="shared" si="371"/>
        <v>0</v>
      </c>
      <c r="FP219" s="180">
        <f t="shared" si="372"/>
        <v>0</v>
      </c>
      <c r="FQ219" s="27"/>
      <c r="FR219" s="27"/>
      <c r="FS219" s="324">
        <f>SUMIF('Rekapitulasi Juni'!$D$804:$D$984,APS!$B219,'Rekapitulasi Juni'!$E$804:$E$984)</f>
        <v>0</v>
      </c>
      <c r="FT219" s="324">
        <f>SUMIF('Rekapitulasi Juni'!$D$804:$D$984,APS!$B219,'Rekapitulasi Juni'!$F$804:$F$984)</f>
        <v>0</v>
      </c>
      <c r="FU219" s="27"/>
      <c r="FV219" s="325">
        <f t="shared" si="373"/>
        <v>0</v>
      </c>
      <c r="FW219" s="325">
        <f t="shared" si="374"/>
        <v>0</v>
      </c>
      <c r="FX219" s="27"/>
      <c r="FY219" s="324">
        <f>SUMIF('Rekapitulasi Juni'!$U$804:$U$984,APS!$B219,'Rekapitulasi Juni'!$V$804:$V$984)</f>
        <v>0</v>
      </c>
      <c r="FZ219" s="324">
        <f>SUMIF('Rekapitulasi Juni'!$U$804:$U$984,APS!$B219,'Rekapitulasi Juni'!$W$804:$W$984)</f>
        <v>0</v>
      </c>
      <c r="GA219" s="27"/>
      <c r="GB219" s="325">
        <f t="shared" si="375"/>
        <v>0</v>
      </c>
      <c r="GC219" s="325">
        <f t="shared" si="376"/>
        <v>0</v>
      </c>
      <c r="GD219" s="27"/>
      <c r="GE219" s="324">
        <f>SUMIF('Rekapitulasi Juni'!$AL$804:$AL$984,APS!$B219,'Rekapitulasi Juni'!$AM$804:$AM$984)</f>
        <v>0</v>
      </c>
      <c r="GF219" s="324">
        <f>SUMIF('Rekapitulasi Juni'!$AL$804:$AL$984,APS!$B219,'Rekapitulasi Juni'!$AN$804:$AN$984)</f>
        <v>0</v>
      </c>
      <c r="GG219" s="27"/>
      <c r="GH219" s="325">
        <f t="shared" si="301"/>
        <v>0</v>
      </c>
      <c r="GI219" s="325">
        <f t="shared" si="302"/>
        <v>0</v>
      </c>
      <c r="GJ219" s="27"/>
      <c r="GK219" s="27"/>
      <c r="GL219" s="41">
        <f t="shared" si="377"/>
        <v>0</v>
      </c>
      <c r="GM219" s="41">
        <f t="shared" si="378"/>
        <v>0</v>
      </c>
      <c r="GN219" s="41">
        <f t="shared" si="379"/>
        <v>0</v>
      </c>
      <c r="GO219" s="41">
        <f t="shared" si="380"/>
        <v>0</v>
      </c>
      <c r="GP219" s="41">
        <f t="shared" si="381"/>
        <v>0</v>
      </c>
      <c r="GQ219" s="41">
        <f t="shared" si="382"/>
        <v>0</v>
      </c>
      <c r="GR219" s="180">
        <f t="shared" si="383"/>
        <v>0</v>
      </c>
      <c r="GS219" s="41">
        <f t="shared" si="303"/>
        <v>0</v>
      </c>
      <c r="GT219" s="41">
        <f t="shared" si="304"/>
        <v>0</v>
      </c>
      <c r="GU219" s="41">
        <f t="shared" si="305"/>
        <v>0</v>
      </c>
      <c r="GV219" s="41">
        <f t="shared" si="306"/>
        <v>0</v>
      </c>
      <c r="GW219" s="41">
        <f t="shared" si="307"/>
        <v>0</v>
      </c>
      <c r="GX219" s="41">
        <f t="shared" si="308"/>
        <v>0</v>
      </c>
      <c r="GY219" s="180">
        <f t="shared" si="309"/>
        <v>0</v>
      </c>
      <c r="GZ219" s="41">
        <v>201</v>
      </c>
      <c r="HA219" s="32"/>
      <c r="HB219" s="42">
        <f t="shared" si="384"/>
        <v>0</v>
      </c>
      <c r="HC219" s="44"/>
    </row>
    <row r="220" spans="1:211" ht="30">
      <c r="A220" s="31" t="s">
        <v>449</v>
      </c>
      <c r="B220" s="32" t="s">
        <v>450</v>
      </c>
      <c r="C220" s="31" t="s">
        <v>373</v>
      </c>
      <c r="D220" s="31" t="s">
        <v>1259</v>
      </c>
      <c r="E220" s="31" t="s">
        <v>43</v>
      </c>
      <c r="F220" s="31" t="s">
        <v>152</v>
      </c>
      <c r="G220" s="33">
        <v>250</v>
      </c>
      <c r="H220" s="33">
        <v>0</v>
      </c>
      <c r="I220" s="33">
        <v>0</v>
      </c>
      <c r="J220" s="34">
        <f>IFERROR(VLOOKUP(A220,#REF!,3,0),0)</f>
        <v>0</v>
      </c>
      <c r="K220" s="34">
        <f t="shared" si="118"/>
        <v>0</v>
      </c>
      <c r="L220" s="34">
        <v>0</v>
      </c>
      <c r="M220" s="34">
        <v>0</v>
      </c>
      <c r="N220" s="35">
        <f t="shared" si="119"/>
        <v>250</v>
      </c>
      <c r="O220" s="35">
        <f t="shared" si="120"/>
        <v>250</v>
      </c>
      <c r="P220" s="46">
        <v>250</v>
      </c>
      <c r="Q220" s="36">
        <f t="shared" si="310"/>
        <v>250</v>
      </c>
      <c r="R220" s="36"/>
      <c r="S220" s="37">
        <f ca="1">SUMIF(ROP!$D$6:$H$65536,A220,ROP!$J$6:$J$65536)</f>
        <v>0</v>
      </c>
      <c r="T220" s="37">
        <f>SUMIF(HASIL!$B:$B,APS!$B220&amp;RIGHT(APS!T$9,2),HASIL!$I:$I)</f>
        <v>0</v>
      </c>
      <c r="U220" s="37">
        <f>SUMIF(HASIL!$B:$B,APS!$B220&amp;RIGHT(APS!U$9,2),HASIL!$I:$I)</f>
        <v>0</v>
      </c>
      <c r="V220" s="37">
        <f>SUMIF(HASIL!$B:$B,APS!$B220&amp;RIGHT(APS!V$9,2),HASIL!$I:$I)</f>
        <v>0</v>
      </c>
      <c r="W220" s="37">
        <f>SUMIF(HASIL!$B:$B,APS!$B220&amp;RIGHT(APS!W$9,2),HASIL!$I:$I)</f>
        <v>0</v>
      </c>
      <c r="X220" s="38">
        <f t="shared" si="121"/>
        <v>0</v>
      </c>
      <c r="Y220" s="38">
        <f t="shared" si="122"/>
        <v>-250</v>
      </c>
      <c r="Z220" s="39">
        <f t="shared" si="385"/>
        <v>0</v>
      </c>
      <c r="AA220" s="39">
        <f t="shared" si="300"/>
        <v>250</v>
      </c>
      <c r="AB220" s="40">
        <f t="shared" si="386"/>
        <v>250</v>
      </c>
      <c r="AC220" s="27">
        <v>0</v>
      </c>
      <c r="AD220" s="27"/>
      <c r="AE220" s="27"/>
      <c r="AF220" s="27"/>
      <c r="AG220" s="27"/>
      <c r="AH220" s="27"/>
      <c r="AI220" s="324">
        <f>SUMIF('Rekapitulasi Juni'!$D$9:$D$192,APS!$B220,'Rekapitulasi Juni'!$E$9:$E$192)</f>
        <v>0</v>
      </c>
      <c r="AJ220" s="324">
        <f>SUMIF('Rekapitulasi Juni'!$D$9:$D$192,APS!$B220,'Rekapitulasi Juni'!$F$9:$F$192)</f>
        <v>0</v>
      </c>
      <c r="AK220" s="324">
        <f>SUMIF('Rekapitulasi Juni'!$D$9:$D$192,APS!$B220,'Rekapitulasi Juni'!$K$9:$K$192)</f>
        <v>0</v>
      </c>
      <c r="AL220" s="325">
        <f t="shared" si="311"/>
        <v>0</v>
      </c>
      <c r="AM220" s="325">
        <f t="shared" si="312"/>
        <v>0</v>
      </c>
      <c r="AN220" s="27"/>
      <c r="AO220" s="324">
        <f>SUMIF('Rekapitulasi Juni'!$U$9:$U$192,APS!$B220,'Rekapitulasi Juni'!$V$9:$V$192)</f>
        <v>0</v>
      </c>
      <c r="AP220" s="324">
        <f>SUMIF('Rekapitulasi Juni'!$U$9:$U$192,APS!$B220,'Rekapitulasi Juni'!$W$9:$W$192)</f>
        <v>0</v>
      </c>
      <c r="AQ220" s="27"/>
      <c r="AR220" s="325">
        <f t="shared" si="313"/>
        <v>0</v>
      </c>
      <c r="AS220" s="325">
        <f t="shared" si="314"/>
        <v>0</v>
      </c>
      <c r="AT220" s="27"/>
      <c r="AU220" s="324">
        <f>SUMIF('Rekapitulasi Juni'!$AL$9:$AL$192,APS!$B220,'Rekapitulasi Juni'!$AM$9:$AM$192)</f>
        <v>0</v>
      </c>
      <c r="AV220" s="324">
        <f>SUMIF('Rekapitulasi Juni'!$AL$9:$AL$192,APS!$B220,'Rekapitulasi Juni'!$AN$9:$AN$192)</f>
        <v>0</v>
      </c>
      <c r="AW220" s="27"/>
      <c r="AX220" s="325">
        <f t="shared" si="315"/>
        <v>0</v>
      </c>
      <c r="AY220" s="325">
        <f t="shared" si="316"/>
        <v>0</v>
      </c>
      <c r="AZ220" s="41">
        <f t="shared" si="317"/>
        <v>0</v>
      </c>
      <c r="BA220" s="41">
        <f t="shared" si="318"/>
        <v>0</v>
      </c>
      <c r="BB220" s="41">
        <f t="shared" si="319"/>
        <v>0</v>
      </c>
      <c r="BC220" s="41">
        <f t="shared" si="320"/>
        <v>0</v>
      </c>
      <c r="BD220" s="41">
        <f t="shared" si="321"/>
        <v>0</v>
      </c>
      <c r="BE220" s="41">
        <f t="shared" si="322"/>
        <v>0</v>
      </c>
      <c r="BF220" s="180">
        <f t="shared" si="323"/>
        <v>0</v>
      </c>
      <c r="BG220" s="27">
        <v>0</v>
      </c>
      <c r="BH220" s="27"/>
      <c r="BI220" s="324">
        <f>SUMIF('Rekapitulasi Juni'!$D$214:$D$393,APS!$B220,'Rekapitulasi Juni'!$E$214:$E$393)</f>
        <v>0</v>
      </c>
      <c r="BJ220" s="324">
        <f>SUMIF('Rekapitulasi Juni'!$D$214:$D$393,APS!$B220,'Rekapitulasi Juni'!$F$214:$F$393)</f>
        <v>0</v>
      </c>
      <c r="BK220" s="27"/>
      <c r="BL220" s="325">
        <f t="shared" si="324"/>
        <v>0</v>
      </c>
      <c r="BM220" s="325">
        <f t="shared" si="325"/>
        <v>0</v>
      </c>
      <c r="BN220" s="27"/>
      <c r="BO220" s="324">
        <f>SUMIF('Rekapitulasi Juni'!$U$214:$U$393,APS!$B220,'Rekapitulasi Juni'!$V$214:$V$393)</f>
        <v>0</v>
      </c>
      <c r="BP220" s="324">
        <f>SUMIF('Rekapitulasi Juni'!$U$214:$U$393,APS!$B220,'Rekapitulasi Juni'!$W$214:$W$393)</f>
        <v>0</v>
      </c>
      <c r="BQ220" s="27"/>
      <c r="BR220" s="325">
        <f t="shared" si="326"/>
        <v>0</v>
      </c>
      <c r="BS220" s="325">
        <f t="shared" si="327"/>
        <v>0</v>
      </c>
      <c r="BT220" s="27"/>
      <c r="BU220" s="324">
        <f>SUMIF('Rekapitulasi Juni'!$AL$214:$AL$393,APS!$B220,'Rekapitulasi Juni'!$AM$214:$AM$393)</f>
        <v>0</v>
      </c>
      <c r="BV220" s="324">
        <f>SUMIF('Rekapitulasi Juni'!$AL$214:$AL$393,APS!$B220,'Rekapitulasi Juni'!$AN$214:$AN$393)</f>
        <v>0</v>
      </c>
      <c r="BW220" s="27"/>
      <c r="BX220" s="325">
        <f t="shared" si="328"/>
        <v>0</v>
      </c>
      <c r="BY220" s="325">
        <f t="shared" si="329"/>
        <v>0</v>
      </c>
      <c r="BZ220" s="27"/>
      <c r="CA220" s="324">
        <f>SUMIF('Rekapitulasi Juni'!$BA$214:$BA$393,APS!$B220,'Rekapitulasi Juni'!$BB$214:$BB$393)</f>
        <v>0</v>
      </c>
      <c r="CB220" s="324">
        <f>SUMIF('Rekapitulasi Juni'!$BA$214:$BA$393,APS!$B220,'Rekapitulasi Juni'!$BC$214:$BC$393)</f>
        <v>0</v>
      </c>
      <c r="CC220" s="27"/>
      <c r="CD220" s="325">
        <f t="shared" si="330"/>
        <v>0</v>
      </c>
      <c r="CE220" s="325">
        <f t="shared" si="331"/>
        <v>0</v>
      </c>
      <c r="CF220" s="27">
        <v>100</v>
      </c>
      <c r="CG220" s="324">
        <f>SUMIF('Rekapitulasi Juni'!$BP$214:$BP$393,APS!$B220,'Rekapitulasi Juni'!$BQ$214:$BQ$393)</f>
        <v>0</v>
      </c>
      <c r="CH220" s="324">
        <f>SUMIF('Rekapitulasi Juni'!$BP$214:$BP$393,APS!$B220,'Rekapitulasi Juni'!$BR$214:$BR$393)</f>
        <v>0</v>
      </c>
      <c r="CI220" s="27"/>
      <c r="CJ220" s="325">
        <f t="shared" si="332"/>
        <v>0</v>
      </c>
      <c r="CK220" s="325">
        <f t="shared" si="333"/>
        <v>0</v>
      </c>
      <c r="CL220" s="41">
        <f t="shared" si="334"/>
        <v>100</v>
      </c>
      <c r="CM220" s="41">
        <f t="shared" si="335"/>
        <v>0</v>
      </c>
      <c r="CN220" s="41">
        <f t="shared" si="336"/>
        <v>0</v>
      </c>
      <c r="CO220" s="41">
        <f t="shared" si="337"/>
        <v>0</v>
      </c>
      <c r="CP220" s="41">
        <f t="shared" si="338"/>
        <v>0</v>
      </c>
      <c r="CQ220" s="41">
        <f t="shared" si="339"/>
        <v>-100</v>
      </c>
      <c r="CR220" s="180">
        <f t="shared" si="340"/>
        <v>0</v>
      </c>
      <c r="CS220" s="27">
        <v>250</v>
      </c>
      <c r="CT220" s="27"/>
      <c r="CU220" s="324">
        <f>SUMIF('Rekapitulasi Juni'!$D$410:$D$588,APS!$B220,'Rekapitulasi Juni'!$E$410:$E$588)</f>
        <v>0</v>
      </c>
      <c r="CV220" s="324">
        <f>SUMIF('Rekapitulasi Juni'!$D$410:$D$588,APS!$B220,'Rekapitulasi Juni'!$F$410:$F$588)</f>
        <v>0</v>
      </c>
      <c r="CW220" s="27"/>
      <c r="CX220" s="325">
        <f t="shared" si="341"/>
        <v>0</v>
      </c>
      <c r="CY220" s="325">
        <f t="shared" si="342"/>
        <v>0</v>
      </c>
      <c r="CZ220" s="27">
        <v>150</v>
      </c>
      <c r="DA220" s="324">
        <f>SUMIF('Rekapitulasi Juni'!$U$410:$U$588,APS!$B220,'Rekapitulasi Juni'!$V$410:$V$588)</f>
        <v>0</v>
      </c>
      <c r="DB220" s="324">
        <f>SUMIF('Rekapitulasi Juni'!$U$410:$U$588,APS!$B220,'Rekapitulasi Juni'!$W$410:$W$588)</f>
        <v>0</v>
      </c>
      <c r="DC220" s="27"/>
      <c r="DD220" s="325">
        <f t="shared" si="343"/>
        <v>0</v>
      </c>
      <c r="DE220" s="325">
        <f t="shared" si="344"/>
        <v>0</v>
      </c>
      <c r="DF220" s="27"/>
      <c r="DG220" s="324">
        <f>SUMIF('Rekapitulasi Juni'!$AL$410:$AL$588,APS!$B220,'Rekapitulasi Juni'!$AM$410:$AM$588)</f>
        <v>0</v>
      </c>
      <c r="DH220" s="324">
        <f>SUMIF('Rekapitulasi Juni'!$AL$410:$AL$588,APS!$B220,'Rekapitulasi Juni'!$AN$410:$AN$588)</f>
        <v>0</v>
      </c>
      <c r="DI220" s="27"/>
      <c r="DJ220" s="325">
        <f t="shared" si="345"/>
        <v>0</v>
      </c>
      <c r="DK220" s="325">
        <f t="shared" si="346"/>
        <v>0</v>
      </c>
      <c r="DL220" s="27"/>
      <c r="DM220" s="324">
        <f>SUMIF('Rekapitulasi Juni'!$BA$410:$BA$588,APS!$B220,'Rekapitulasi Juni'!$BB$410:$BB$588)</f>
        <v>0</v>
      </c>
      <c r="DN220" s="324">
        <f>SUMIF('Rekapitulasi Juni'!$BA$410:$BA$588,APS!$B220,'Rekapitulasi Juni'!$BC$410:$BC$588)</f>
        <v>0</v>
      </c>
      <c r="DO220" s="324">
        <f>SUMIF('Rekapitulasi Juni'!$BA$410:$BA$588,APS!$B220,'Rekapitulasi Juni'!$BF$410:$BF$588)</f>
        <v>0</v>
      </c>
      <c r="DP220" s="325">
        <f t="shared" si="347"/>
        <v>0</v>
      </c>
      <c r="DQ220" s="325">
        <f t="shared" si="348"/>
        <v>0</v>
      </c>
      <c r="DR220" s="27"/>
      <c r="DS220" s="324">
        <f>SUMIF('Rekapitulasi Juni'!$BP$410:$BP$588,APS!$B220,'Rekapitulasi Juni'!$BQ$410:$BQ$588)</f>
        <v>0</v>
      </c>
      <c r="DT220" s="324">
        <f>SUMIF('Rekapitulasi Juni'!$BP$410:$BP$588,APS!$B220,'Rekapitulasi Juni'!$BR$410:$BR$588)</f>
        <v>0</v>
      </c>
      <c r="DU220" s="27"/>
      <c r="DV220" s="325">
        <f t="shared" si="349"/>
        <v>0</v>
      </c>
      <c r="DW220" s="325">
        <f t="shared" si="350"/>
        <v>0</v>
      </c>
      <c r="DX220" s="41">
        <f t="shared" si="351"/>
        <v>150</v>
      </c>
      <c r="DY220" s="41">
        <f t="shared" si="352"/>
        <v>0</v>
      </c>
      <c r="DZ220" s="41">
        <f t="shared" si="353"/>
        <v>0</v>
      </c>
      <c r="EA220" s="41">
        <f t="shared" si="354"/>
        <v>0</v>
      </c>
      <c r="EB220" s="41">
        <f t="shared" si="355"/>
        <v>0</v>
      </c>
      <c r="EC220" s="41">
        <f t="shared" si="356"/>
        <v>-150</v>
      </c>
      <c r="ED220" s="180">
        <f t="shared" si="357"/>
        <v>0</v>
      </c>
      <c r="EE220" s="27">
        <v>0</v>
      </c>
      <c r="EF220" s="27"/>
      <c r="EG220" s="324">
        <f>SUMIF('Rekapitulasi Juni'!$D$608:$D$786,APS!$B220,'Rekapitulasi Juni'!$E$608:$E$786)</f>
        <v>0</v>
      </c>
      <c r="EH220" s="324">
        <f>SUMIF('Rekapitulasi Juni'!$D$608:$D$786,APS!$B220,'Rekapitulasi Juni'!$F$608:$F$786)</f>
        <v>0</v>
      </c>
      <c r="EI220" s="27"/>
      <c r="EJ220" s="325">
        <f t="shared" si="358"/>
        <v>0</v>
      </c>
      <c r="EK220" s="325">
        <f t="shared" si="359"/>
        <v>0</v>
      </c>
      <c r="EL220" s="27"/>
      <c r="EM220" s="324">
        <f>SUMIF('Rekapitulasi Juni'!$U$608:$U$786,APS!$B220,'Rekapitulasi Juni'!$V$608:$V$786)</f>
        <v>0</v>
      </c>
      <c r="EN220" s="324">
        <f>SUMIF('Rekapitulasi Juni'!$U$608:$U$786,APS!$B220,'Rekapitulasi Juni'!$W$608:$W$786)</f>
        <v>0</v>
      </c>
      <c r="EO220" s="27"/>
      <c r="EP220" s="325">
        <f t="shared" si="360"/>
        <v>0</v>
      </c>
      <c r="EQ220" s="325">
        <f t="shared" si="361"/>
        <v>0</v>
      </c>
      <c r="ER220" s="27"/>
      <c r="ES220" s="324">
        <f>SUMIF('Rekapitulasi Juni'!$AL$608:$AL$786,APS!$B220,'Rekapitulasi Juni'!$AM$608:$AM$786)</f>
        <v>0</v>
      </c>
      <c r="ET220" s="324">
        <f>SUMIF('Rekapitulasi Juni'!$AL$608:$AL$786,APS!$B220,'Rekapitulasi Juni'!$AN$608:$AN$786)</f>
        <v>0</v>
      </c>
      <c r="EU220" s="27"/>
      <c r="EV220" s="325">
        <f t="shared" si="362"/>
        <v>0</v>
      </c>
      <c r="EW220" s="325">
        <f t="shared" si="363"/>
        <v>0</v>
      </c>
      <c r="EX220" s="27"/>
      <c r="EY220" s="324">
        <f>SUMIF('Rekapitulasi Juni'!$BA$608:$BA$786,APS!$B220,'Rekapitulasi Juni'!$BB$608:$BB$786)</f>
        <v>0</v>
      </c>
      <c r="EZ220" s="324">
        <f>SUMIF('Rekapitulasi Juni'!$BA$608:$BA$786,APS!$B220,'Rekapitulasi Juni'!$BC$608:$BC$786)</f>
        <v>0</v>
      </c>
      <c r="FA220" s="324">
        <f>SUMIF('Rekapitulasi Juni'!$BA$608:$BA$786,APS!$B220,'Rekapitulasi Juni'!$BF$608:$BF$786)</f>
        <v>0</v>
      </c>
      <c r="FB220" s="325">
        <f t="shared" si="364"/>
        <v>0</v>
      </c>
      <c r="FC220" s="325">
        <f t="shared" si="365"/>
        <v>0</v>
      </c>
      <c r="FD220" s="27"/>
      <c r="FE220" s="27"/>
      <c r="FF220" s="27"/>
      <c r="FG220" s="27"/>
      <c r="FH220" s="27"/>
      <c r="FI220" s="27"/>
      <c r="FJ220" s="41">
        <f t="shared" si="366"/>
        <v>0</v>
      </c>
      <c r="FK220" s="41">
        <f t="shared" si="367"/>
        <v>0</v>
      </c>
      <c r="FL220" s="41">
        <f t="shared" si="368"/>
        <v>0</v>
      </c>
      <c r="FM220" s="41">
        <f t="shared" si="369"/>
        <v>0</v>
      </c>
      <c r="FN220" s="41">
        <f t="shared" si="370"/>
        <v>0</v>
      </c>
      <c r="FO220" s="41">
        <f t="shared" si="371"/>
        <v>0</v>
      </c>
      <c r="FP220" s="180">
        <f t="shared" si="372"/>
        <v>0</v>
      </c>
      <c r="FQ220" s="27"/>
      <c r="FR220" s="27"/>
      <c r="FS220" s="324">
        <f>SUMIF('Rekapitulasi Juni'!$D$804:$D$984,APS!$B220,'Rekapitulasi Juni'!$E$804:$E$984)</f>
        <v>0</v>
      </c>
      <c r="FT220" s="324">
        <f>SUMIF('Rekapitulasi Juni'!$D$804:$D$984,APS!$B220,'Rekapitulasi Juni'!$F$804:$F$984)</f>
        <v>0</v>
      </c>
      <c r="FU220" s="27"/>
      <c r="FV220" s="325">
        <f t="shared" si="373"/>
        <v>0</v>
      </c>
      <c r="FW220" s="325">
        <f t="shared" si="374"/>
        <v>0</v>
      </c>
      <c r="FX220" s="27"/>
      <c r="FY220" s="324">
        <f>SUMIF('Rekapitulasi Juni'!$U$804:$U$984,APS!$B220,'Rekapitulasi Juni'!$V$804:$V$984)</f>
        <v>0</v>
      </c>
      <c r="FZ220" s="324">
        <f>SUMIF('Rekapitulasi Juni'!$U$804:$U$984,APS!$B220,'Rekapitulasi Juni'!$W$804:$W$984)</f>
        <v>0</v>
      </c>
      <c r="GA220" s="27"/>
      <c r="GB220" s="325">
        <f t="shared" si="375"/>
        <v>0</v>
      </c>
      <c r="GC220" s="325">
        <f t="shared" si="376"/>
        <v>0</v>
      </c>
      <c r="GD220" s="27"/>
      <c r="GE220" s="324">
        <f>SUMIF('Rekapitulasi Juni'!$AL$804:$AL$984,APS!$B220,'Rekapitulasi Juni'!$AM$804:$AM$984)</f>
        <v>0</v>
      </c>
      <c r="GF220" s="324">
        <f>SUMIF('Rekapitulasi Juni'!$AL$804:$AL$984,APS!$B220,'Rekapitulasi Juni'!$AN$804:$AN$984)</f>
        <v>0</v>
      </c>
      <c r="GG220" s="27"/>
      <c r="GH220" s="325">
        <f t="shared" si="301"/>
        <v>0</v>
      </c>
      <c r="GI220" s="325">
        <f t="shared" si="302"/>
        <v>0</v>
      </c>
      <c r="GJ220" s="27"/>
      <c r="GK220" s="27"/>
      <c r="GL220" s="41">
        <f t="shared" si="377"/>
        <v>0</v>
      </c>
      <c r="GM220" s="41">
        <f t="shared" si="378"/>
        <v>0</v>
      </c>
      <c r="GN220" s="41">
        <f t="shared" si="379"/>
        <v>0</v>
      </c>
      <c r="GO220" s="41">
        <f t="shared" si="380"/>
        <v>0</v>
      </c>
      <c r="GP220" s="41">
        <f t="shared" si="381"/>
        <v>0</v>
      </c>
      <c r="GQ220" s="41">
        <f t="shared" si="382"/>
        <v>0</v>
      </c>
      <c r="GR220" s="180">
        <f t="shared" si="383"/>
        <v>0</v>
      </c>
      <c r="GS220" s="41">
        <f t="shared" si="303"/>
        <v>250</v>
      </c>
      <c r="GT220" s="41">
        <f t="shared" si="304"/>
        <v>0</v>
      </c>
      <c r="GU220" s="41">
        <f t="shared" si="305"/>
        <v>0</v>
      </c>
      <c r="GV220" s="41">
        <f t="shared" si="306"/>
        <v>0</v>
      </c>
      <c r="GW220" s="41">
        <f t="shared" si="307"/>
        <v>0</v>
      </c>
      <c r="GX220" s="41">
        <f t="shared" si="308"/>
        <v>-250</v>
      </c>
      <c r="GY220" s="180">
        <f t="shared" si="309"/>
        <v>0</v>
      </c>
      <c r="GZ220" s="41">
        <v>202</v>
      </c>
      <c r="HA220" s="32" t="s">
        <v>1324</v>
      </c>
      <c r="HB220" s="42">
        <f t="shared" si="384"/>
        <v>0</v>
      </c>
      <c r="HC220" s="44" t="s">
        <v>97</v>
      </c>
    </row>
    <row r="221" spans="1:211" ht="30">
      <c r="A221" s="135"/>
      <c r="B221" s="136" t="s">
        <v>451</v>
      </c>
      <c r="C221" s="31" t="s">
        <v>373</v>
      </c>
      <c r="D221" s="31" t="s">
        <v>1259</v>
      </c>
      <c r="E221" s="31" t="s">
        <v>43</v>
      </c>
      <c r="F221" s="31" t="s">
        <v>152</v>
      </c>
      <c r="G221" s="33">
        <v>250</v>
      </c>
      <c r="H221" s="33"/>
      <c r="I221" s="33"/>
      <c r="J221" s="34">
        <f>IFERROR(VLOOKUP(A221,#REF!,3,0),0)</f>
        <v>0</v>
      </c>
      <c r="K221" s="34">
        <f t="shared" si="118"/>
        <v>0</v>
      </c>
      <c r="L221" s="34">
        <v>0</v>
      </c>
      <c r="M221" s="34">
        <v>0</v>
      </c>
      <c r="N221" s="35"/>
      <c r="O221" s="35"/>
      <c r="P221" s="46">
        <v>250</v>
      </c>
      <c r="Q221" s="36">
        <f>IF(P221+K221&lt;0,0,P221+K221)+R221</f>
        <v>250</v>
      </c>
      <c r="R221" s="36"/>
      <c r="S221" s="37">
        <f ca="1">SUMIF(ROP!$D$6:$H$65536,A221,ROP!$J$6:$J$65536)</f>
        <v>0</v>
      </c>
      <c r="T221" s="37">
        <f>SUMIF(HASIL!$B:$B,APS!$B221&amp;RIGHT(APS!T$9,2),HASIL!$I:$I)</f>
        <v>0</v>
      </c>
      <c r="U221" s="37">
        <f>SUMIF(HASIL!$B:$B,APS!$B221&amp;RIGHT(APS!U$9,2),HASIL!$I:$I)</f>
        <v>0</v>
      </c>
      <c r="V221" s="37">
        <f>SUMIF(HASIL!$B:$B,APS!$B221&amp;RIGHT(APS!V$9,2),HASIL!$I:$I)</f>
        <v>0</v>
      </c>
      <c r="W221" s="37">
        <f>SUMIF(HASIL!$B:$B,APS!$B221&amp;RIGHT(APS!W$9,2),HASIL!$I:$I)</f>
        <v>0</v>
      </c>
      <c r="X221" s="38">
        <f>SUM(T221:W221)</f>
        <v>0</v>
      </c>
      <c r="Y221" s="38">
        <f>X221-Q221</f>
        <v>-250</v>
      </c>
      <c r="Z221" s="39">
        <f>+AA221-Q221</f>
        <v>0</v>
      </c>
      <c r="AA221" s="39">
        <f t="shared" si="300"/>
        <v>250</v>
      </c>
      <c r="AB221" s="40">
        <f t="shared" si="386"/>
        <v>250</v>
      </c>
      <c r="AC221" s="27">
        <v>0</v>
      </c>
      <c r="AD221" s="27"/>
      <c r="AE221" s="27"/>
      <c r="AF221" s="27"/>
      <c r="AG221" s="27"/>
      <c r="AH221" s="27"/>
      <c r="AI221" s="324">
        <f>SUMIF('Rekapitulasi Juni'!$D$9:$D$192,APS!$B221,'Rekapitulasi Juni'!$E$9:$E$192)</f>
        <v>0</v>
      </c>
      <c r="AJ221" s="324">
        <f>SUMIF('Rekapitulasi Juni'!$D$9:$D$192,APS!$B221,'Rekapitulasi Juni'!$F$9:$F$192)</f>
        <v>0</v>
      </c>
      <c r="AK221" s="324">
        <f>SUMIF('Rekapitulasi Juni'!$D$9:$D$192,APS!$B221,'Rekapitulasi Juni'!$K$9:$K$192)</f>
        <v>0</v>
      </c>
      <c r="AL221" s="325">
        <f t="shared" si="311"/>
        <v>0</v>
      </c>
      <c r="AM221" s="325">
        <f t="shared" si="312"/>
        <v>0</v>
      </c>
      <c r="AN221" s="27"/>
      <c r="AO221" s="324">
        <f>SUMIF('Rekapitulasi Juni'!$U$9:$U$192,APS!$B221,'Rekapitulasi Juni'!$V$9:$V$192)</f>
        <v>0</v>
      </c>
      <c r="AP221" s="324">
        <f>SUMIF('Rekapitulasi Juni'!$U$9:$U$192,APS!$B221,'Rekapitulasi Juni'!$W$9:$W$192)</f>
        <v>0</v>
      </c>
      <c r="AQ221" s="27"/>
      <c r="AR221" s="325">
        <f t="shared" si="313"/>
        <v>0</v>
      </c>
      <c r="AS221" s="325">
        <f t="shared" si="314"/>
        <v>0</v>
      </c>
      <c r="AT221" s="27"/>
      <c r="AU221" s="324">
        <f>SUMIF('Rekapitulasi Juni'!$AL$9:$AL$192,APS!$B221,'Rekapitulasi Juni'!$AM$9:$AM$192)</f>
        <v>0</v>
      </c>
      <c r="AV221" s="324">
        <f>SUMIF('Rekapitulasi Juni'!$AL$9:$AL$192,APS!$B221,'Rekapitulasi Juni'!$AN$9:$AN$192)</f>
        <v>0</v>
      </c>
      <c r="AW221" s="27"/>
      <c r="AX221" s="325">
        <f t="shared" si="315"/>
        <v>0</v>
      </c>
      <c r="AY221" s="325">
        <f t="shared" si="316"/>
        <v>0</v>
      </c>
      <c r="AZ221" s="41">
        <f t="shared" si="317"/>
        <v>0</v>
      </c>
      <c r="BA221" s="41">
        <f t="shared" si="318"/>
        <v>0</v>
      </c>
      <c r="BB221" s="41">
        <f t="shared" si="319"/>
        <v>0</v>
      </c>
      <c r="BC221" s="41">
        <f t="shared" si="320"/>
        <v>0</v>
      </c>
      <c r="BD221" s="41">
        <f t="shared" si="321"/>
        <v>0</v>
      </c>
      <c r="BE221" s="41">
        <f t="shared" si="322"/>
        <v>0</v>
      </c>
      <c r="BF221" s="180">
        <f t="shared" si="323"/>
        <v>0</v>
      </c>
      <c r="BG221" s="27">
        <v>0</v>
      </c>
      <c r="BH221" s="27"/>
      <c r="BI221" s="324">
        <f>SUMIF('Rekapitulasi Juni'!$D$214:$D$393,APS!$B221,'Rekapitulasi Juni'!$E$214:$E$393)</f>
        <v>0</v>
      </c>
      <c r="BJ221" s="324">
        <f>SUMIF('Rekapitulasi Juni'!$D$214:$D$393,APS!$B221,'Rekapitulasi Juni'!$F$214:$F$393)</f>
        <v>0</v>
      </c>
      <c r="BK221" s="27"/>
      <c r="BL221" s="325">
        <f t="shared" si="324"/>
        <v>0</v>
      </c>
      <c r="BM221" s="325">
        <f t="shared" si="325"/>
        <v>0</v>
      </c>
      <c r="BN221" s="27"/>
      <c r="BO221" s="324">
        <f>SUMIF('Rekapitulasi Juni'!$U$214:$U$393,APS!$B221,'Rekapitulasi Juni'!$V$214:$V$393)</f>
        <v>0</v>
      </c>
      <c r="BP221" s="324">
        <f>SUMIF('Rekapitulasi Juni'!$U$214:$U$393,APS!$B221,'Rekapitulasi Juni'!$W$214:$W$393)</f>
        <v>0</v>
      </c>
      <c r="BQ221" s="27"/>
      <c r="BR221" s="325">
        <f t="shared" si="326"/>
        <v>0</v>
      </c>
      <c r="BS221" s="325">
        <f t="shared" si="327"/>
        <v>0</v>
      </c>
      <c r="BT221" s="27"/>
      <c r="BU221" s="324">
        <f>SUMIF('Rekapitulasi Juni'!$AL$214:$AL$393,APS!$B221,'Rekapitulasi Juni'!$AM$214:$AM$393)</f>
        <v>0</v>
      </c>
      <c r="BV221" s="324">
        <f>SUMIF('Rekapitulasi Juni'!$AL$214:$AL$393,APS!$B221,'Rekapitulasi Juni'!$AN$214:$AN$393)</f>
        <v>0</v>
      </c>
      <c r="BW221" s="27"/>
      <c r="BX221" s="325">
        <f t="shared" si="328"/>
        <v>0</v>
      </c>
      <c r="BY221" s="325">
        <f t="shared" si="329"/>
        <v>0</v>
      </c>
      <c r="BZ221" s="27">
        <v>50</v>
      </c>
      <c r="CA221" s="324">
        <f>SUMIF('Rekapitulasi Juni'!$BA$214:$BA$393,APS!$B221,'Rekapitulasi Juni'!$BB$214:$BB$393)</f>
        <v>0</v>
      </c>
      <c r="CB221" s="324">
        <f>SUMIF('Rekapitulasi Juni'!$BA$214:$BA$393,APS!$B221,'Rekapitulasi Juni'!$BC$214:$BC$393)</f>
        <v>0</v>
      </c>
      <c r="CC221" s="27"/>
      <c r="CD221" s="325">
        <f t="shared" si="330"/>
        <v>0</v>
      </c>
      <c r="CE221" s="325">
        <f t="shared" si="331"/>
        <v>0</v>
      </c>
      <c r="CF221" s="27">
        <v>100</v>
      </c>
      <c r="CG221" s="324">
        <f>SUMIF('Rekapitulasi Juni'!$BP$214:$BP$393,APS!$B221,'Rekapitulasi Juni'!$BQ$214:$BQ$393)</f>
        <v>0</v>
      </c>
      <c r="CH221" s="324">
        <f>SUMIF('Rekapitulasi Juni'!$BP$214:$BP$393,APS!$B221,'Rekapitulasi Juni'!$BR$214:$BR$393)</f>
        <v>0</v>
      </c>
      <c r="CI221" s="27"/>
      <c r="CJ221" s="325">
        <f t="shared" si="332"/>
        <v>0</v>
      </c>
      <c r="CK221" s="325">
        <f t="shared" si="333"/>
        <v>0</v>
      </c>
      <c r="CL221" s="41">
        <f t="shared" si="334"/>
        <v>150</v>
      </c>
      <c r="CM221" s="41">
        <f t="shared" si="335"/>
        <v>0</v>
      </c>
      <c r="CN221" s="41">
        <f t="shared" si="336"/>
        <v>0</v>
      </c>
      <c r="CO221" s="41">
        <f t="shared" si="337"/>
        <v>0</v>
      </c>
      <c r="CP221" s="41">
        <f t="shared" si="338"/>
        <v>0</v>
      </c>
      <c r="CQ221" s="41">
        <f t="shared" si="339"/>
        <v>-150</v>
      </c>
      <c r="CR221" s="180">
        <f t="shared" si="340"/>
        <v>0</v>
      </c>
      <c r="CS221" s="27">
        <v>250</v>
      </c>
      <c r="CT221" s="27">
        <v>100</v>
      </c>
      <c r="CU221" s="324">
        <f>SUMIF('Rekapitulasi Juni'!$D$410:$D$588,APS!$B221,'Rekapitulasi Juni'!$E$410:$E$588)</f>
        <v>0</v>
      </c>
      <c r="CV221" s="324">
        <f>SUMIF('Rekapitulasi Juni'!$D$410:$D$588,APS!$B221,'Rekapitulasi Juni'!$F$410:$F$588)</f>
        <v>0</v>
      </c>
      <c r="CW221" s="27"/>
      <c r="CX221" s="325">
        <f t="shared" si="341"/>
        <v>0</v>
      </c>
      <c r="CY221" s="325">
        <f t="shared" si="342"/>
        <v>0</v>
      </c>
      <c r="CZ221" s="27"/>
      <c r="DA221" s="324">
        <f>SUMIF('Rekapitulasi Juni'!$U$410:$U$588,APS!$B221,'Rekapitulasi Juni'!$V$410:$V$588)</f>
        <v>250</v>
      </c>
      <c r="DB221" s="324">
        <f>SUMIF('Rekapitulasi Juni'!$U$410:$U$588,APS!$B221,'Rekapitulasi Juni'!$W$410:$W$588)</f>
        <v>0</v>
      </c>
      <c r="DC221" s="27"/>
      <c r="DD221" s="325">
        <f t="shared" si="343"/>
        <v>0</v>
      </c>
      <c r="DE221" s="325">
        <f t="shared" si="344"/>
        <v>0</v>
      </c>
      <c r="DF221" s="27"/>
      <c r="DG221" s="324">
        <f>SUMIF('Rekapitulasi Juni'!$AL$410:$AL$588,APS!$B221,'Rekapitulasi Juni'!$AM$410:$AM$588)</f>
        <v>0</v>
      </c>
      <c r="DH221" s="324">
        <f>SUMIF('Rekapitulasi Juni'!$AL$410:$AL$588,APS!$B221,'Rekapitulasi Juni'!$AN$410:$AN$588)</f>
        <v>0</v>
      </c>
      <c r="DI221" s="27"/>
      <c r="DJ221" s="325">
        <f t="shared" si="345"/>
        <v>0</v>
      </c>
      <c r="DK221" s="325">
        <f t="shared" si="346"/>
        <v>0</v>
      </c>
      <c r="DL221" s="27"/>
      <c r="DM221" s="324">
        <f>SUMIF('Rekapitulasi Juni'!$BA$410:$BA$588,APS!$B221,'Rekapitulasi Juni'!$BB$410:$BB$588)</f>
        <v>250</v>
      </c>
      <c r="DN221" s="324">
        <f>SUMIF('Rekapitulasi Juni'!$BA$410:$BA$588,APS!$B221,'Rekapitulasi Juni'!$BC$410:$BC$588)</f>
        <v>124</v>
      </c>
      <c r="DO221" s="324">
        <f>SUMIF('Rekapitulasi Juni'!$BA$410:$BA$588,APS!$B221,'Rekapitulasi Juni'!$BF$410:$BF$588)</f>
        <v>0</v>
      </c>
      <c r="DP221" s="325">
        <f t="shared" si="347"/>
        <v>0</v>
      </c>
      <c r="DQ221" s="325">
        <f t="shared" si="348"/>
        <v>49.6</v>
      </c>
      <c r="DR221" s="27"/>
      <c r="DS221" s="324">
        <f>SUMIF('Rekapitulasi Juni'!$BP$410:$BP$588,APS!$B221,'Rekapitulasi Juni'!$BQ$410:$BQ$588)</f>
        <v>0</v>
      </c>
      <c r="DT221" s="324">
        <f>SUMIF('Rekapitulasi Juni'!$BP$410:$BP$588,APS!$B221,'Rekapitulasi Juni'!$BR$410:$BR$588)</f>
        <v>0</v>
      </c>
      <c r="DU221" s="27"/>
      <c r="DV221" s="325">
        <f t="shared" si="349"/>
        <v>0</v>
      </c>
      <c r="DW221" s="325">
        <f t="shared" si="350"/>
        <v>0</v>
      </c>
      <c r="DX221" s="41">
        <f t="shared" si="351"/>
        <v>100</v>
      </c>
      <c r="DY221" s="41">
        <f t="shared" si="352"/>
        <v>500</v>
      </c>
      <c r="DZ221" s="41">
        <f t="shared" si="353"/>
        <v>124</v>
      </c>
      <c r="EA221" s="41">
        <f t="shared" si="354"/>
        <v>0</v>
      </c>
      <c r="EB221" s="41">
        <f t="shared" si="355"/>
        <v>124</v>
      </c>
      <c r="EC221" s="41">
        <f t="shared" si="356"/>
        <v>24</v>
      </c>
      <c r="ED221" s="180">
        <f t="shared" si="357"/>
        <v>124</v>
      </c>
      <c r="EE221" s="27">
        <v>0</v>
      </c>
      <c r="EF221" s="27"/>
      <c r="EG221" s="324">
        <f>SUMIF('Rekapitulasi Juni'!$D$608:$D$786,APS!$B221,'Rekapitulasi Juni'!$E$608:$E$786)</f>
        <v>126</v>
      </c>
      <c r="EH221" s="324">
        <f>SUMIF('Rekapitulasi Juni'!$D$608:$D$786,APS!$B221,'Rekapitulasi Juni'!$F$608:$F$786)</f>
        <v>152</v>
      </c>
      <c r="EI221" s="27"/>
      <c r="EJ221" s="325">
        <f t="shared" si="358"/>
        <v>0</v>
      </c>
      <c r="EK221" s="325">
        <f t="shared" si="359"/>
        <v>120.63492063492063</v>
      </c>
      <c r="EL221" s="27"/>
      <c r="EM221" s="324">
        <f>SUMIF('Rekapitulasi Juni'!$U$608:$U$786,APS!$B221,'Rekapitulasi Juni'!$V$608:$V$786)</f>
        <v>0</v>
      </c>
      <c r="EN221" s="324">
        <f>SUMIF('Rekapitulasi Juni'!$U$608:$U$786,APS!$B221,'Rekapitulasi Juni'!$W$608:$W$786)</f>
        <v>0</v>
      </c>
      <c r="EO221" s="27"/>
      <c r="EP221" s="325">
        <f t="shared" si="360"/>
        <v>0</v>
      </c>
      <c r="EQ221" s="325">
        <f t="shared" si="361"/>
        <v>0</v>
      </c>
      <c r="ER221" s="27"/>
      <c r="ES221" s="324">
        <f>SUMIF('Rekapitulasi Juni'!$AL$608:$AL$786,APS!$B221,'Rekapitulasi Juni'!$AM$608:$AM$786)</f>
        <v>0</v>
      </c>
      <c r="ET221" s="324">
        <f>SUMIF('Rekapitulasi Juni'!$AL$608:$AL$786,APS!$B221,'Rekapitulasi Juni'!$AN$608:$AN$786)</f>
        <v>0</v>
      </c>
      <c r="EU221" s="27"/>
      <c r="EV221" s="325">
        <f t="shared" si="362"/>
        <v>0</v>
      </c>
      <c r="EW221" s="325">
        <f t="shared" si="363"/>
        <v>0</v>
      </c>
      <c r="EX221" s="27"/>
      <c r="EY221" s="324">
        <f>SUMIF('Rekapitulasi Juni'!$BA$608:$BA$786,APS!$B221,'Rekapitulasi Juni'!$BB$608:$BB$786)</f>
        <v>0</v>
      </c>
      <c r="EZ221" s="324">
        <f>SUMIF('Rekapitulasi Juni'!$BA$608:$BA$786,APS!$B221,'Rekapitulasi Juni'!$BC$608:$BC$786)</f>
        <v>0</v>
      </c>
      <c r="FA221" s="324">
        <f>SUMIF('Rekapitulasi Juni'!$BA$608:$BA$786,APS!$B221,'Rekapitulasi Juni'!$BF$608:$BF$786)</f>
        <v>0</v>
      </c>
      <c r="FB221" s="325">
        <f t="shared" si="364"/>
        <v>0</v>
      </c>
      <c r="FC221" s="325">
        <f t="shared" si="365"/>
        <v>0</v>
      </c>
      <c r="FD221" s="27"/>
      <c r="FE221" s="27"/>
      <c r="FF221" s="27"/>
      <c r="FG221" s="27"/>
      <c r="FH221" s="27"/>
      <c r="FI221" s="27"/>
      <c r="FJ221" s="41">
        <f t="shared" si="366"/>
        <v>0</v>
      </c>
      <c r="FK221" s="41">
        <f t="shared" si="367"/>
        <v>126</v>
      </c>
      <c r="FL221" s="41">
        <f t="shared" si="368"/>
        <v>152</v>
      </c>
      <c r="FM221" s="41">
        <f t="shared" si="369"/>
        <v>0</v>
      </c>
      <c r="FN221" s="41">
        <f t="shared" si="370"/>
        <v>152</v>
      </c>
      <c r="FO221" s="41">
        <f t="shared" si="371"/>
        <v>152</v>
      </c>
      <c r="FP221" s="180">
        <f t="shared" si="372"/>
        <v>0</v>
      </c>
      <c r="FQ221" s="27"/>
      <c r="FR221" s="27"/>
      <c r="FS221" s="324">
        <f>SUMIF('Rekapitulasi Juni'!$D$804:$D$984,APS!$B221,'Rekapitulasi Juni'!$E$804:$E$984)</f>
        <v>0</v>
      </c>
      <c r="FT221" s="324">
        <f>SUMIF('Rekapitulasi Juni'!$D$804:$D$984,APS!$B221,'Rekapitulasi Juni'!$F$804:$F$984)</f>
        <v>0</v>
      </c>
      <c r="FU221" s="27"/>
      <c r="FV221" s="325">
        <f t="shared" si="373"/>
        <v>0</v>
      </c>
      <c r="FW221" s="325">
        <f t="shared" si="374"/>
        <v>0</v>
      </c>
      <c r="FX221" s="27"/>
      <c r="FY221" s="324">
        <f>SUMIF('Rekapitulasi Juni'!$U$804:$U$984,APS!$B221,'Rekapitulasi Juni'!$V$804:$V$984)</f>
        <v>0</v>
      </c>
      <c r="FZ221" s="324">
        <f>SUMIF('Rekapitulasi Juni'!$U$804:$U$984,APS!$B221,'Rekapitulasi Juni'!$W$804:$W$984)</f>
        <v>0</v>
      </c>
      <c r="GA221" s="27"/>
      <c r="GB221" s="325">
        <f t="shared" si="375"/>
        <v>0</v>
      </c>
      <c r="GC221" s="325">
        <f t="shared" si="376"/>
        <v>0</v>
      </c>
      <c r="GD221" s="27"/>
      <c r="GE221" s="324">
        <f>SUMIF('Rekapitulasi Juni'!$AL$804:$AL$984,APS!$B221,'Rekapitulasi Juni'!$AM$804:$AM$984)</f>
        <v>0</v>
      </c>
      <c r="GF221" s="324">
        <f>SUMIF('Rekapitulasi Juni'!$AL$804:$AL$984,APS!$B221,'Rekapitulasi Juni'!$AN$804:$AN$984)</f>
        <v>0</v>
      </c>
      <c r="GG221" s="27"/>
      <c r="GH221" s="325">
        <f t="shared" si="301"/>
        <v>0</v>
      </c>
      <c r="GI221" s="325">
        <f t="shared" si="302"/>
        <v>0</v>
      </c>
      <c r="GJ221" s="27"/>
      <c r="GK221" s="27"/>
      <c r="GL221" s="41">
        <f t="shared" si="377"/>
        <v>0</v>
      </c>
      <c r="GM221" s="41">
        <f t="shared" si="378"/>
        <v>0</v>
      </c>
      <c r="GN221" s="41">
        <f t="shared" si="379"/>
        <v>0</v>
      </c>
      <c r="GO221" s="41">
        <f t="shared" si="380"/>
        <v>0</v>
      </c>
      <c r="GP221" s="41">
        <f t="shared" si="381"/>
        <v>0</v>
      </c>
      <c r="GQ221" s="41">
        <f t="shared" si="382"/>
        <v>0</v>
      </c>
      <c r="GR221" s="180">
        <f t="shared" si="383"/>
        <v>0</v>
      </c>
      <c r="GS221" s="41">
        <f t="shared" si="303"/>
        <v>250</v>
      </c>
      <c r="GT221" s="41">
        <f t="shared" si="304"/>
        <v>626</v>
      </c>
      <c r="GU221" s="41">
        <f t="shared" si="305"/>
        <v>276</v>
      </c>
      <c r="GV221" s="41">
        <f t="shared" si="306"/>
        <v>0</v>
      </c>
      <c r="GW221" s="41">
        <f t="shared" si="307"/>
        <v>276</v>
      </c>
      <c r="GX221" s="41">
        <f t="shared" si="308"/>
        <v>26</v>
      </c>
      <c r="GY221" s="180">
        <f t="shared" si="309"/>
        <v>110.4</v>
      </c>
      <c r="GZ221" s="41">
        <v>203</v>
      </c>
      <c r="HA221" s="32" t="s">
        <v>1325</v>
      </c>
      <c r="HB221" s="42"/>
      <c r="HC221" s="44" t="s">
        <v>97</v>
      </c>
    </row>
    <row r="222" spans="1:211" ht="30" hidden="1" customHeight="1">
      <c r="A222" s="31" t="s">
        <v>452</v>
      </c>
      <c r="B222" s="32" t="s">
        <v>453</v>
      </c>
      <c r="C222" s="31" t="s">
        <v>373</v>
      </c>
      <c r="D222" s="31" t="s">
        <v>1259</v>
      </c>
      <c r="E222" s="31" t="s">
        <v>43</v>
      </c>
      <c r="F222" s="31" t="s">
        <v>152</v>
      </c>
      <c r="G222" s="33">
        <v>0</v>
      </c>
      <c r="H222" s="33">
        <v>0</v>
      </c>
      <c r="I222" s="33">
        <v>0</v>
      </c>
      <c r="J222" s="34">
        <f>IFERROR(VLOOKUP(A222,#REF!,3,0),0)</f>
        <v>0</v>
      </c>
      <c r="K222" s="34">
        <f t="shared" ref="K222:K241" si="387">M222-L222</f>
        <v>0</v>
      </c>
      <c r="L222" s="34">
        <v>0</v>
      </c>
      <c r="M222" s="34">
        <v>0</v>
      </c>
      <c r="N222" s="35">
        <f t="shared" ref="N222:N240" si="388">(G222+H222+I222)-(J222+K222)</f>
        <v>0</v>
      </c>
      <c r="O222" s="35">
        <f t="shared" ref="O222:O240" si="389">IF(N222&gt;0,N222,0)</f>
        <v>0</v>
      </c>
      <c r="P222" s="36">
        <v>0</v>
      </c>
      <c r="Q222" s="36">
        <f t="shared" si="310"/>
        <v>0</v>
      </c>
      <c r="R222" s="36"/>
      <c r="S222" s="37">
        <f ca="1">SUMIF(ROP!$D$6:$H$65536,A222,ROP!$J$6:$J$65536)</f>
        <v>0</v>
      </c>
      <c r="T222" s="37">
        <f>SUMIF(HASIL!$B:$B,APS!$B222&amp;RIGHT(APS!T$9,2),HASIL!$I:$I)</f>
        <v>0</v>
      </c>
      <c r="U222" s="37">
        <f>SUMIF(HASIL!$B:$B,APS!$B222&amp;RIGHT(APS!U$9,2),HASIL!$I:$I)</f>
        <v>0</v>
      </c>
      <c r="V222" s="37">
        <f>SUMIF(HASIL!$B:$B,APS!$B222&amp;RIGHT(APS!V$9,2),HASIL!$I:$I)</f>
        <v>0</v>
      </c>
      <c r="W222" s="37">
        <f>SUMIF(HASIL!$B:$B,APS!$B222&amp;RIGHT(APS!W$9,2),HASIL!$I:$I)</f>
        <v>0</v>
      </c>
      <c r="X222" s="38">
        <f t="shared" ref="X222:X240" si="390">SUM(T222:W222)</f>
        <v>0</v>
      </c>
      <c r="Y222" s="38">
        <f t="shared" ref="Y222:Y240" si="391">X222-Q222</f>
        <v>0</v>
      </c>
      <c r="Z222" s="39">
        <f t="shared" si="385"/>
        <v>0</v>
      </c>
      <c r="AA222" s="39">
        <f t="shared" si="300"/>
        <v>0</v>
      </c>
      <c r="AB222" s="40">
        <f t="shared" si="386"/>
        <v>0</v>
      </c>
      <c r="AC222" s="27">
        <v>0</v>
      </c>
      <c r="AD222" s="27"/>
      <c r="AE222" s="27"/>
      <c r="AF222" s="27"/>
      <c r="AG222" s="27"/>
      <c r="AH222" s="27"/>
      <c r="AI222" s="324">
        <f>SUMIF('Rekapitulasi Juni'!$D$9:$D$192,APS!$B222,'Rekapitulasi Juni'!$E$9:$E$192)</f>
        <v>0</v>
      </c>
      <c r="AJ222" s="324">
        <f>SUMIF('Rekapitulasi Juni'!$D$9:$D$192,APS!$B222,'Rekapitulasi Juni'!$F$9:$F$192)</f>
        <v>0</v>
      </c>
      <c r="AK222" s="324">
        <f>SUMIF('Rekapitulasi Juni'!$D$9:$D$192,APS!$B222,'Rekapitulasi Juni'!$K$9:$K$192)</f>
        <v>0</v>
      </c>
      <c r="AL222" s="325">
        <f t="shared" si="311"/>
        <v>0</v>
      </c>
      <c r="AM222" s="325">
        <f t="shared" si="312"/>
        <v>0</v>
      </c>
      <c r="AN222" s="27"/>
      <c r="AO222" s="324">
        <f>SUMIF('Rekapitulasi Juni'!$U$9:$U$192,APS!$B222,'Rekapitulasi Juni'!$V$9:$V$192)</f>
        <v>0</v>
      </c>
      <c r="AP222" s="324">
        <f>SUMIF('Rekapitulasi Juni'!$U$9:$U$192,APS!$B222,'Rekapitulasi Juni'!$W$9:$W$192)</f>
        <v>0</v>
      </c>
      <c r="AQ222" s="27"/>
      <c r="AR222" s="325">
        <f t="shared" si="313"/>
        <v>0</v>
      </c>
      <c r="AS222" s="325">
        <f t="shared" si="314"/>
        <v>0</v>
      </c>
      <c r="AT222" s="27"/>
      <c r="AU222" s="324">
        <f>SUMIF('Rekapitulasi Juni'!$AL$9:$AL$192,APS!$B222,'Rekapitulasi Juni'!$AM$9:$AM$192)</f>
        <v>0</v>
      </c>
      <c r="AV222" s="324">
        <f>SUMIF('Rekapitulasi Juni'!$AL$9:$AL$192,APS!$B222,'Rekapitulasi Juni'!$AN$9:$AN$192)</f>
        <v>0</v>
      </c>
      <c r="AW222" s="27"/>
      <c r="AX222" s="325">
        <f t="shared" si="315"/>
        <v>0</v>
      </c>
      <c r="AY222" s="325">
        <f t="shared" si="316"/>
        <v>0</v>
      </c>
      <c r="AZ222" s="41">
        <f t="shared" si="317"/>
        <v>0</v>
      </c>
      <c r="BA222" s="41">
        <f t="shared" si="318"/>
        <v>0</v>
      </c>
      <c r="BB222" s="41">
        <f t="shared" si="319"/>
        <v>0</v>
      </c>
      <c r="BC222" s="41">
        <f t="shared" si="320"/>
        <v>0</v>
      </c>
      <c r="BD222" s="41">
        <f t="shared" si="321"/>
        <v>0</v>
      </c>
      <c r="BE222" s="41">
        <f t="shared" si="322"/>
        <v>0</v>
      </c>
      <c r="BF222" s="180">
        <f t="shared" si="323"/>
        <v>0</v>
      </c>
      <c r="BG222" s="27">
        <v>0</v>
      </c>
      <c r="BH222" s="27"/>
      <c r="BI222" s="324">
        <f>SUMIF('Rekapitulasi Juni'!$D$214:$D$393,APS!$B222,'Rekapitulasi Juni'!$E$214:$E$393)</f>
        <v>0</v>
      </c>
      <c r="BJ222" s="324">
        <f>SUMIF('Rekapitulasi Juni'!$D$214:$D$393,APS!$B222,'Rekapitulasi Juni'!$F$214:$F$393)</f>
        <v>0</v>
      </c>
      <c r="BK222" s="27"/>
      <c r="BL222" s="325">
        <f t="shared" si="324"/>
        <v>0</v>
      </c>
      <c r="BM222" s="325">
        <f t="shared" si="325"/>
        <v>0</v>
      </c>
      <c r="BN222" s="27"/>
      <c r="BO222" s="324">
        <f>SUMIF('Rekapitulasi Juni'!$U$214:$U$393,APS!$B222,'Rekapitulasi Juni'!$V$214:$V$393)</f>
        <v>0</v>
      </c>
      <c r="BP222" s="324">
        <f>SUMIF('Rekapitulasi Juni'!$U$214:$U$393,APS!$B222,'Rekapitulasi Juni'!$W$214:$W$393)</f>
        <v>0</v>
      </c>
      <c r="BQ222" s="27"/>
      <c r="BR222" s="325">
        <f t="shared" si="326"/>
        <v>0</v>
      </c>
      <c r="BS222" s="325">
        <f t="shared" si="327"/>
        <v>0</v>
      </c>
      <c r="BT222" s="27"/>
      <c r="BU222" s="324">
        <f>SUMIF('Rekapitulasi Juni'!$AL$214:$AL$393,APS!$B222,'Rekapitulasi Juni'!$AM$214:$AM$393)</f>
        <v>0</v>
      </c>
      <c r="BV222" s="324">
        <f>SUMIF('Rekapitulasi Juni'!$AL$214:$AL$393,APS!$B222,'Rekapitulasi Juni'!$AN$214:$AN$393)</f>
        <v>0</v>
      </c>
      <c r="BW222" s="27"/>
      <c r="BX222" s="325">
        <f t="shared" si="328"/>
        <v>0</v>
      </c>
      <c r="BY222" s="325">
        <f t="shared" si="329"/>
        <v>0</v>
      </c>
      <c r="BZ222" s="27"/>
      <c r="CA222" s="324">
        <f>SUMIF('Rekapitulasi Juni'!$BA$214:$BA$393,APS!$B222,'Rekapitulasi Juni'!$BB$214:$BB$393)</f>
        <v>0</v>
      </c>
      <c r="CB222" s="324">
        <f>SUMIF('Rekapitulasi Juni'!$BA$214:$BA$393,APS!$B222,'Rekapitulasi Juni'!$BC$214:$BC$393)</f>
        <v>0</v>
      </c>
      <c r="CC222" s="27"/>
      <c r="CD222" s="325">
        <f t="shared" si="330"/>
        <v>0</v>
      </c>
      <c r="CE222" s="325">
        <f t="shared" si="331"/>
        <v>0</v>
      </c>
      <c r="CF222" s="27"/>
      <c r="CG222" s="324">
        <f>SUMIF('Rekapitulasi Juni'!$BP$214:$BP$393,APS!$B222,'Rekapitulasi Juni'!$BQ$214:$BQ$393)</f>
        <v>0</v>
      </c>
      <c r="CH222" s="324">
        <f>SUMIF('Rekapitulasi Juni'!$BP$214:$BP$393,APS!$B222,'Rekapitulasi Juni'!$BR$214:$BR$393)</f>
        <v>0</v>
      </c>
      <c r="CI222" s="27"/>
      <c r="CJ222" s="325">
        <f t="shared" si="332"/>
        <v>0</v>
      </c>
      <c r="CK222" s="325">
        <f t="shared" si="333"/>
        <v>0</v>
      </c>
      <c r="CL222" s="41">
        <f t="shared" si="334"/>
        <v>0</v>
      </c>
      <c r="CM222" s="41">
        <f t="shared" si="335"/>
        <v>0</v>
      </c>
      <c r="CN222" s="41">
        <f t="shared" si="336"/>
        <v>0</v>
      </c>
      <c r="CO222" s="41">
        <f t="shared" si="337"/>
        <v>0</v>
      </c>
      <c r="CP222" s="41">
        <f t="shared" si="338"/>
        <v>0</v>
      </c>
      <c r="CQ222" s="41">
        <f t="shared" si="339"/>
        <v>0</v>
      </c>
      <c r="CR222" s="180">
        <f t="shared" si="340"/>
        <v>0</v>
      </c>
      <c r="CS222" s="27">
        <v>0</v>
      </c>
      <c r="CT222" s="27"/>
      <c r="CU222" s="324">
        <f>SUMIF('Rekapitulasi Juni'!$D$410:$D$588,APS!$B222,'Rekapitulasi Juni'!$E$410:$E$588)</f>
        <v>0</v>
      </c>
      <c r="CV222" s="324">
        <f>SUMIF('Rekapitulasi Juni'!$D$410:$D$588,APS!$B222,'Rekapitulasi Juni'!$F$410:$F$588)</f>
        <v>0</v>
      </c>
      <c r="CW222" s="27"/>
      <c r="CX222" s="325">
        <f t="shared" si="341"/>
        <v>0</v>
      </c>
      <c r="CY222" s="325">
        <f t="shared" si="342"/>
        <v>0</v>
      </c>
      <c r="CZ222" s="27"/>
      <c r="DA222" s="324">
        <f>SUMIF('Rekapitulasi Juni'!$U$410:$U$588,APS!$B222,'Rekapitulasi Juni'!$V$410:$V$588)</f>
        <v>0</v>
      </c>
      <c r="DB222" s="324">
        <f>SUMIF('Rekapitulasi Juni'!$U$410:$U$588,APS!$B222,'Rekapitulasi Juni'!$W$410:$W$588)</f>
        <v>0</v>
      </c>
      <c r="DC222" s="27"/>
      <c r="DD222" s="325">
        <f t="shared" si="343"/>
        <v>0</v>
      </c>
      <c r="DE222" s="325">
        <f t="shared" si="344"/>
        <v>0</v>
      </c>
      <c r="DF222" s="27"/>
      <c r="DG222" s="324">
        <f>SUMIF('Rekapitulasi Juni'!$AL$410:$AL$588,APS!$B222,'Rekapitulasi Juni'!$AM$410:$AM$588)</f>
        <v>0</v>
      </c>
      <c r="DH222" s="324">
        <f>SUMIF('Rekapitulasi Juni'!$AL$410:$AL$588,APS!$B222,'Rekapitulasi Juni'!$AN$410:$AN$588)</f>
        <v>0</v>
      </c>
      <c r="DI222" s="27"/>
      <c r="DJ222" s="325">
        <f t="shared" si="345"/>
        <v>0</v>
      </c>
      <c r="DK222" s="325">
        <f t="shared" si="346"/>
        <v>0</v>
      </c>
      <c r="DL222" s="27"/>
      <c r="DM222" s="324">
        <f>SUMIF('Rekapitulasi Juni'!$BA$410:$BA$588,APS!$B222,'Rekapitulasi Juni'!$BB$410:$BB$588)</f>
        <v>0</v>
      </c>
      <c r="DN222" s="324">
        <f>SUMIF('Rekapitulasi Juni'!$BA$410:$BA$588,APS!$B222,'Rekapitulasi Juni'!$BC$410:$BC$588)</f>
        <v>0</v>
      </c>
      <c r="DO222" s="324">
        <f>SUMIF('Rekapitulasi Juni'!$BA$410:$BA$588,APS!$B222,'Rekapitulasi Juni'!$BF$410:$BF$588)</f>
        <v>0</v>
      </c>
      <c r="DP222" s="325">
        <f t="shared" si="347"/>
        <v>0</v>
      </c>
      <c r="DQ222" s="325">
        <f t="shared" si="348"/>
        <v>0</v>
      </c>
      <c r="DR222" s="27"/>
      <c r="DS222" s="324">
        <f>SUMIF('Rekapitulasi Juni'!$BP$410:$BP$588,APS!$B222,'Rekapitulasi Juni'!$BQ$410:$BQ$588)</f>
        <v>0</v>
      </c>
      <c r="DT222" s="324">
        <f>SUMIF('Rekapitulasi Juni'!$BP$410:$BP$588,APS!$B222,'Rekapitulasi Juni'!$BR$410:$BR$588)</f>
        <v>0</v>
      </c>
      <c r="DU222" s="27"/>
      <c r="DV222" s="325">
        <f t="shared" si="349"/>
        <v>0</v>
      </c>
      <c r="DW222" s="325">
        <f t="shared" si="350"/>
        <v>0</v>
      </c>
      <c r="DX222" s="41">
        <f t="shared" si="351"/>
        <v>0</v>
      </c>
      <c r="DY222" s="41">
        <f t="shared" si="352"/>
        <v>0</v>
      </c>
      <c r="DZ222" s="41">
        <f t="shared" si="353"/>
        <v>0</v>
      </c>
      <c r="EA222" s="41">
        <f t="shared" si="354"/>
        <v>0</v>
      </c>
      <c r="EB222" s="41">
        <f t="shared" si="355"/>
        <v>0</v>
      </c>
      <c r="EC222" s="41">
        <f t="shared" si="356"/>
        <v>0</v>
      </c>
      <c r="ED222" s="180">
        <f t="shared" si="357"/>
        <v>0</v>
      </c>
      <c r="EE222" s="27">
        <v>0</v>
      </c>
      <c r="EF222" s="27"/>
      <c r="EG222" s="324">
        <f>SUMIF('Rekapitulasi Juni'!$D$608:$D$786,APS!$B222,'Rekapitulasi Juni'!$E$608:$E$786)</f>
        <v>0</v>
      </c>
      <c r="EH222" s="324">
        <f>SUMIF('Rekapitulasi Juni'!$D$608:$D$786,APS!$B222,'Rekapitulasi Juni'!$F$608:$F$786)</f>
        <v>0</v>
      </c>
      <c r="EI222" s="27"/>
      <c r="EJ222" s="325">
        <f t="shared" si="358"/>
        <v>0</v>
      </c>
      <c r="EK222" s="325">
        <f t="shared" si="359"/>
        <v>0</v>
      </c>
      <c r="EL222" s="27"/>
      <c r="EM222" s="324">
        <f>SUMIF('Rekapitulasi Juni'!$U$608:$U$786,APS!$B222,'Rekapitulasi Juni'!$V$608:$V$786)</f>
        <v>0</v>
      </c>
      <c r="EN222" s="324">
        <f>SUMIF('Rekapitulasi Juni'!$U$608:$U$786,APS!$B222,'Rekapitulasi Juni'!$W$608:$W$786)</f>
        <v>0</v>
      </c>
      <c r="EO222" s="27"/>
      <c r="EP222" s="325">
        <f t="shared" si="360"/>
        <v>0</v>
      </c>
      <c r="EQ222" s="325">
        <f t="shared" si="361"/>
        <v>0</v>
      </c>
      <c r="ER222" s="27"/>
      <c r="ES222" s="324">
        <f>SUMIF('Rekapitulasi Juni'!$AL$608:$AL$786,APS!$B222,'Rekapitulasi Juni'!$AM$608:$AM$786)</f>
        <v>0</v>
      </c>
      <c r="ET222" s="324">
        <f>SUMIF('Rekapitulasi Juni'!$AL$608:$AL$786,APS!$B222,'Rekapitulasi Juni'!$AN$608:$AN$786)</f>
        <v>0</v>
      </c>
      <c r="EU222" s="27"/>
      <c r="EV222" s="325">
        <f t="shared" si="362"/>
        <v>0</v>
      </c>
      <c r="EW222" s="325">
        <f t="shared" si="363"/>
        <v>0</v>
      </c>
      <c r="EX222" s="27"/>
      <c r="EY222" s="324">
        <f>SUMIF('Rekapitulasi Juni'!$BA$608:$BA$786,APS!$B222,'Rekapitulasi Juni'!$BB$608:$BB$786)</f>
        <v>0</v>
      </c>
      <c r="EZ222" s="324">
        <f>SUMIF('Rekapitulasi Juni'!$BA$608:$BA$786,APS!$B222,'Rekapitulasi Juni'!$BC$608:$BC$786)</f>
        <v>0</v>
      </c>
      <c r="FA222" s="324">
        <f>SUMIF('Rekapitulasi Juni'!$BA$608:$BA$786,APS!$B222,'Rekapitulasi Juni'!$BF$608:$BF$786)</f>
        <v>0</v>
      </c>
      <c r="FB222" s="325">
        <f t="shared" si="364"/>
        <v>0</v>
      </c>
      <c r="FC222" s="325">
        <f t="shared" si="365"/>
        <v>0</v>
      </c>
      <c r="FD222" s="27"/>
      <c r="FE222" s="27"/>
      <c r="FF222" s="27"/>
      <c r="FG222" s="27"/>
      <c r="FH222" s="27"/>
      <c r="FI222" s="27"/>
      <c r="FJ222" s="41">
        <f t="shared" si="366"/>
        <v>0</v>
      </c>
      <c r="FK222" s="41">
        <f t="shared" si="367"/>
        <v>0</v>
      </c>
      <c r="FL222" s="41">
        <f t="shared" si="368"/>
        <v>0</v>
      </c>
      <c r="FM222" s="41">
        <f t="shared" si="369"/>
        <v>0</v>
      </c>
      <c r="FN222" s="41">
        <f t="shared" si="370"/>
        <v>0</v>
      </c>
      <c r="FO222" s="41">
        <f t="shared" si="371"/>
        <v>0</v>
      </c>
      <c r="FP222" s="180">
        <f t="shared" si="372"/>
        <v>0</v>
      </c>
      <c r="FQ222" s="27"/>
      <c r="FR222" s="27"/>
      <c r="FS222" s="324">
        <f>SUMIF('Rekapitulasi Juni'!$D$804:$D$984,APS!$B222,'Rekapitulasi Juni'!$E$804:$E$984)</f>
        <v>0</v>
      </c>
      <c r="FT222" s="324">
        <f>SUMIF('Rekapitulasi Juni'!$D$804:$D$984,APS!$B222,'Rekapitulasi Juni'!$F$804:$F$984)</f>
        <v>0</v>
      </c>
      <c r="FU222" s="27"/>
      <c r="FV222" s="325">
        <f t="shared" si="373"/>
        <v>0</v>
      </c>
      <c r="FW222" s="325">
        <f t="shared" si="374"/>
        <v>0</v>
      </c>
      <c r="FX222" s="27"/>
      <c r="FY222" s="324">
        <f>SUMIF('Rekapitulasi Juni'!$U$804:$U$984,APS!$B222,'Rekapitulasi Juni'!$V$804:$V$984)</f>
        <v>0</v>
      </c>
      <c r="FZ222" s="324">
        <f>SUMIF('Rekapitulasi Juni'!$U$804:$U$984,APS!$B222,'Rekapitulasi Juni'!$W$804:$W$984)</f>
        <v>0</v>
      </c>
      <c r="GA222" s="27"/>
      <c r="GB222" s="325">
        <f t="shared" si="375"/>
        <v>0</v>
      </c>
      <c r="GC222" s="325">
        <f t="shared" si="376"/>
        <v>0</v>
      </c>
      <c r="GD222" s="27"/>
      <c r="GE222" s="324">
        <f>SUMIF('Rekapitulasi Juni'!$AL$804:$AL$984,APS!$B222,'Rekapitulasi Juni'!$AM$804:$AM$984)</f>
        <v>0</v>
      </c>
      <c r="GF222" s="324">
        <f>SUMIF('Rekapitulasi Juni'!$AL$804:$AL$984,APS!$B222,'Rekapitulasi Juni'!$AN$804:$AN$984)</f>
        <v>0</v>
      </c>
      <c r="GG222" s="27"/>
      <c r="GH222" s="325">
        <f t="shared" si="301"/>
        <v>0</v>
      </c>
      <c r="GI222" s="325">
        <f t="shared" si="302"/>
        <v>0</v>
      </c>
      <c r="GJ222" s="27"/>
      <c r="GK222" s="27"/>
      <c r="GL222" s="41">
        <f t="shared" si="377"/>
        <v>0</v>
      </c>
      <c r="GM222" s="41">
        <f t="shared" si="378"/>
        <v>0</v>
      </c>
      <c r="GN222" s="41">
        <f t="shared" si="379"/>
        <v>0</v>
      </c>
      <c r="GO222" s="41">
        <f t="shared" si="380"/>
        <v>0</v>
      </c>
      <c r="GP222" s="41">
        <f t="shared" si="381"/>
        <v>0</v>
      </c>
      <c r="GQ222" s="41">
        <f t="shared" si="382"/>
        <v>0</v>
      </c>
      <c r="GR222" s="180">
        <f t="shared" si="383"/>
        <v>0</v>
      </c>
      <c r="GS222" s="41">
        <f t="shared" si="303"/>
        <v>0</v>
      </c>
      <c r="GT222" s="41">
        <f t="shared" si="304"/>
        <v>0</v>
      </c>
      <c r="GU222" s="41">
        <f t="shared" si="305"/>
        <v>0</v>
      </c>
      <c r="GV222" s="41">
        <f t="shared" si="306"/>
        <v>0</v>
      </c>
      <c r="GW222" s="41">
        <f t="shared" si="307"/>
        <v>0</v>
      </c>
      <c r="GX222" s="41">
        <f t="shared" si="308"/>
        <v>0</v>
      </c>
      <c r="GY222" s="180">
        <f t="shared" si="309"/>
        <v>0</v>
      </c>
      <c r="GZ222" s="41">
        <v>204</v>
      </c>
      <c r="HA222" s="32"/>
      <c r="HB222" s="42">
        <f t="shared" ref="HB222:HB240" si="392">J222+M222+P222-G222</f>
        <v>0</v>
      </c>
      <c r="HC222" s="44"/>
    </row>
    <row r="223" spans="1:211" ht="30" customHeight="1">
      <c r="A223" s="135"/>
      <c r="B223" s="136" t="s">
        <v>454</v>
      </c>
      <c r="C223" s="31" t="s">
        <v>373</v>
      </c>
      <c r="D223" s="31" t="s">
        <v>1259</v>
      </c>
      <c r="E223" s="31" t="s">
        <v>43</v>
      </c>
      <c r="F223" s="31" t="s">
        <v>152</v>
      </c>
      <c r="G223" s="33">
        <v>0</v>
      </c>
      <c r="H223" s="33">
        <v>0</v>
      </c>
      <c r="I223" s="33">
        <v>0</v>
      </c>
      <c r="J223" s="34">
        <f>IFERROR(VLOOKUP(A223,#REF!,3,0),0)</f>
        <v>0</v>
      </c>
      <c r="K223" s="34">
        <v>25</v>
      </c>
      <c r="L223" s="34">
        <v>54</v>
      </c>
      <c r="M223" s="53">
        <v>100</v>
      </c>
      <c r="N223" s="35">
        <f t="shared" si="388"/>
        <v>-25</v>
      </c>
      <c r="O223" s="35">
        <f t="shared" si="389"/>
        <v>0</v>
      </c>
      <c r="P223" s="36">
        <v>0</v>
      </c>
      <c r="Q223" s="36">
        <f t="shared" si="310"/>
        <v>25</v>
      </c>
      <c r="R223" s="36"/>
      <c r="S223" s="37">
        <f ca="1">SUMIF(ROP!$D$6:$H$65536,A223,ROP!$J$6:$J$65536)</f>
        <v>0</v>
      </c>
      <c r="T223" s="37">
        <f>SUMIF(HASIL!$B:$B,APS!$B223&amp;RIGHT(APS!T$9,2),HASIL!$I:$I)</f>
        <v>0</v>
      </c>
      <c r="U223" s="37">
        <f>SUMIF(HASIL!$B:$B,APS!$B223&amp;RIGHT(APS!U$9,2),HASIL!$I:$I)</f>
        <v>0</v>
      </c>
      <c r="V223" s="37">
        <f>SUMIF(HASIL!$B:$B,APS!$B223&amp;RIGHT(APS!V$9,2),HASIL!$I:$I)</f>
        <v>0</v>
      </c>
      <c r="W223" s="37">
        <f>SUMIF(HASIL!$B:$B,APS!$B223&amp;RIGHT(APS!W$9,2),HASIL!$I:$I)</f>
        <v>0</v>
      </c>
      <c r="X223" s="38">
        <f t="shared" si="390"/>
        <v>0</v>
      </c>
      <c r="Y223" s="38">
        <f t="shared" si="391"/>
        <v>-25</v>
      </c>
      <c r="Z223" s="39">
        <f t="shared" si="385"/>
        <v>0</v>
      </c>
      <c r="AA223" s="39">
        <f t="shared" si="300"/>
        <v>25</v>
      </c>
      <c r="AB223" s="40">
        <f t="shared" si="386"/>
        <v>0</v>
      </c>
      <c r="AC223" s="27">
        <v>0</v>
      </c>
      <c r="AD223" s="27"/>
      <c r="AE223" s="27"/>
      <c r="AF223" s="27"/>
      <c r="AG223" s="27"/>
      <c r="AH223" s="27"/>
      <c r="AI223" s="324">
        <f>SUMIF('Rekapitulasi Juni'!$D$9:$D$192,APS!$B223,'Rekapitulasi Juni'!$E$9:$E$192)</f>
        <v>0</v>
      </c>
      <c r="AJ223" s="324">
        <f>SUMIF('Rekapitulasi Juni'!$D$9:$D$192,APS!$B223,'Rekapitulasi Juni'!$F$9:$F$192)</f>
        <v>0</v>
      </c>
      <c r="AK223" s="324">
        <f>SUMIF('Rekapitulasi Juni'!$D$9:$D$192,APS!$B223,'Rekapitulasi Juni'!$K$9:$K$192)</f>
        <v>0</v>
      </c>
      <c r="AL223" s="325">
        <f t="shared" si="311"/>
        <v>0</v>
      </c>
      <c r="AM223" s="325">
        <f t="shared" si="312"/>
        <v>0</v>
      </c>
      <c r="AN223" s="27"/>
      <c r="AO223" s="324">
        <f>SUMIF('Rekapitulasi Juni'!$U$9:$U$192,APS!$B223,'Rekapitulasi Juni'!$V$9:$V$192)</f>
        <v>0</v>
      </c>
      <c r="AP223" s="324">
        <f>SUMIF('Rekapitulasi Juni'!$U$9:$U$192,APS!$B223,'Rekapitulasi Juni'!$W$9:$W$192)</f>
        <v>0</v>
      </c>
      <c r="AQ223" s="27"/>
      <c r="AR223" s="325">
        <f t="shared" si="313"/>
        <v>0</v>
      </c>
      <c r="AS223" s="325">
        <f t="shared" si="314"/>
        <v>0</v>
      </c>
      <c r="AT223" s="27"/>
      <c r="AU223" s="324">
        <f>SUMIF('Rekapitulasi Juni'!$AL$9:$AL$192,APS!$B223,'Rekapitulasi Juni'!$AM$9:$AM$192)</f>
        <v>0</v>
      </c>
      <c r="AV223" s="324">
        <f>SUMIF('Rekapitulasi Juni'!$AL$9:$AL$192,APS!$B223,'Rekapitulasi Juni'!$AN$9:$AN$192)</f>
        <v>0</v>
      </c>
      <c r="AW223" s="27"/>
      <c r="AX223" s="325">
        <f t="shared" si="315"/>
        <v>0</v>
      </c>
      <c r="AY223" s="325">
        <f t="shared" si="316"/>
        <v>0</v>
      </c>
      <c r="AZ223" s="41">
        <f t="shared" si="317"/>
        <v>0</v>
      </c>
      <c r="BA223" s="41">
        <f t="shared" si="318"/>
        <v>0</v>
      </c>
      <c r="BB223" s="41">
        <f t="shared" si="319"/>
        <v>0</v>
      </c>
      <c r="BC223" s="41">
        <f t="shared" si="320"/>
        <v>0</v>
      </c>
      <c r="BD223" s="41">
        <f t="shared" si="321"/>
        <v>0</v>
      </c>
      <c r="BE223" s="41">
        <f t="shared" si="322"/>
        <v>0</v>
      </c>
      <c r="BF223" s="180">
        <f t="shared" si="323"/>
        <v>0</v>
      </c>
      <c r="BG223" s="27">
        <v>0</v>
      </c>
      <c r="BH223" s="27"/>
      <c r="BI223" s="324">
        <f>SUMIF('Rekapitulasi Juni'!$D$214:$D$393,APS!$B223,'Rekapitulasi Juni'!$E$214:$E$393)</f>
        <v>0</v>
      </c>
      <c r="BJ223" s="324">
        <f>SUMIF('Rekapitulasi Juni'!$D$214:$D$393,APS!$B223,'Rekapitulasi Juni'!$F$214:$F$393)</f>
        <v>0</v>
      </c>
      <c r="BK223" s="27"/>
      <c r="BL223" s="325">
        <f t="shared" si="324"/>
        <v>0</v>
      </c>
      <c r="BM223" s="325">
        <f t="shared" si="325"/>
        <v>0</v>
      </c>
      <c r="BN223" s="27"/>
      <c r="BO223" s="324">
        <f>SUMIF('Rekapitulasi Juni'!$U$214:$U$393,APS!$B223,'Rekapitulasi Juni'!$V$214:$V$393)</f>
        <v>0</v>
      </c>
      <c r="BP223" s="324">
        <f>SUMIF('Rekapitulasi Juni'!$U$214:$U$393,APS!$B223,'Rekapitulasi Juni'!$W$214:$W$393)</f>
        <v>0</v>
      </c>
      <c r="BQ223" s="27"/>
      <c r="BR223" s="325">
        <f t="shared" si="326"/>
        <v>0</v>
      </c>
      <c r="BS223" s="325">
        <f t="shared" si="327"/>
        <v>0</v>
      </c>
      <c r="BT223" s="27"/>
      <c r="BU223" s="324">
        <f>SUMIF('Rekapitulasi Juni'!$AL$214:$AL$393,APS!$B223,'Rekapitulasi Juni'!$AM$214:$AM$393)</f>
        <v>0</v>
      </c>
      <c r="BV223" s="324">
        <f>SUMIF('Rekapitulasi Juni'!$AL$214:$AL$393,APS!$B223,'Rekapitulasi Juni'!$AN$214:$AN$393)</f>
        <v>0</v>
      </c>
      <c r="BW223" s="27"/>
      <c r="BX223" s="325">
        <f t="shared" si="328"/>
        <v>0</v>
      </c>
      <c r="BY223" s="325">
        <f t="shared" si="329"/>
        <v>0</v>
      </c>
      <c r="BZ223" s="27"/>
      <c r="CA223" s="324">
        <f>SUMIF('Rekapitulasi Juni'!$BA$214:$BA$393,APS!$B223,'Rekapitulasi Juni'!$BB$214:$BB$393)</f>
        <v>0</v>
      </c>
      <c r="CB223" s="324">
        <f>SUMIF('Rekapitulasi Juni'!$BA$214:$BA$393,APS!$B223,'Rekapitulasi Juni'!$BC$214:$BC$393)</f>
        <v>0</v>
      </c>
      <c r="CC223" s="27"/>
      <c r="CD223" s="325">
        <f t="shared" si="330"/>
        <v>0</v>
      </c>
      <c r="CE223" s="325">
        <f t="shared" si="331"/>
        <v>0</v>
      </c>
      <c r="CF223" s="27"/>
      <c r="CG223" s="324">
        <f>SUMIF('Rekapitulasi Juni'!$BP$214:$BP$393,APS!$B223,'Rekapitulasi Juni'!$BQ$214:$BQ$393)</f>
        <v>0</v>
      </c>
      <c r="CH223" s="324">
        <f>SUMIF('Rekapitulasi Juni'!$BP$214:$BP$393,APS!$B223,'Rekapitulasi Juni'!$BR$214:$BR$393)</f>
        <v>0</v>
      </c>
      <c r="CI223" s="27"/>
      <c r="CJ223" s="325">
        <f t="shared" si="332"/>
        <v>0</v>
      </c>
      <c r="CK223" s="325">
        <f t="shared" si="333"/>
        <v>0</v>
      </c>
      <c r="CL223" s="41">
        <f t="shared" si="334"/>
        <v>0</v>
      </c>
      <c r="CM223" s="41">
        <f t="shared" si="335"/>
        <v>0</v>
      </c>
      <c r="CN223" s="41">
        <f t="shared" si="336"/>
        <v>0</v>
      </c>
      <c r="CO223" s="41">
        <f t="shared" si="337"/>
        <v>0</v>
      </c>
      <c r="CP223" s="41">
        <f t="shared" si="338"/>
        <v>0</v>
      </c>
      <c r="CQ223" s="41">
        <f t="shared" si="339"/>
        <v>0</v>
      </c>
      <c r="CR223" s="180">
        <f t="shared" si="340"/>
        <v>0</v>
      </c>
      <c r="CS223" s="27">
        <v>0</v>
      </c>
      <c r="CT223" s="27"/>
      <c r="CU223" s="324">
        <f>SUMIF('Rekapitulasi Juni'!$D$410:$D$588,APS!$B223,'Rekapitulasi Juni'!$E$410:$E$588)</f>
        <v>0</v>
      </c>
      <c r="CV223" s="324">
        <f>SUMIF('Rekapitulasi Juni'!$D$410:$D$588,APS!$B223,'Rekapitulasi Juni'!$F$410:$F$588)</f>
        <v>0</v>
      </c>
      <c r="CW223" s="27"/>
      <c r="CX223" s="325">
        <f t="shared" si="341"/>
        <v>0</v>
      </c>
      <c r="CY223" s="325">
        <f t="shared" si="342"/>
        <v>0</v>
      </c>
      <c r="CZ223" s="27"/>
      <c r="DA223" s="324">
        <f>SUMIF('Rekapitulasi Juni'!$U$410:$U$588,APS!$B223,'Rekapitulasi Juni'!$V$410:$V$588)</f>
        <v>0</v>
      </c>
      <c r="DB223" s="324">
        <f>SUMIF('Rekapitulasi Juni'!$U$410:$U$588,APS!$B223,'Rekapitulasi Juni'!$W$410:$W$588)</f>
        <v>0</v>
      </c>
      <c r="DC223" s="27"/>
      <c r="DD223" s="325">
        <f t="shared" si="343"/>
        <v>0</v>
      </c>
      <c r="DE223" s="325">
        <f t="shared" si="344"/>
        <v>0</v>
      </c>
      <c r="DF223" s="27">
        <v>25</v>
      </c>
      <c r="DG223" s="324">
        <f>SUMIF('Rekapitulasi Juni'!$AL$410:$AL$588,APS!$B223,'Rekapitulasi Juni'!$AM$410:$AM$588)</f>
        <v>0</v>
      </c>
      <c r="DH223" s="324">
        <f>SUMIF('Rekapitulasi Juni'!$AL$410:$AL$588,APS!$B223,'Rekapitulasi Juni'!$AN$410:$AN$588)</f>
        <v>0</v>
      </c>
      <c r="DI223" s="27"/>
      <c r="DJ223" s="325">
        <f t="shared" si="345"/>
        <v>0</v>
      </c>
      <c r="DK223" s="325">
        <f t="shared" si="346"/>
        <v>0</v>
      </c>
      <c r="DL223" s="27"/>
      <c r="DM223" s="324">
        <f>SUMIF('Rekapitulasi Juni'!$BA$410:$BA$588,APS!$B223,'Rekapitulasi Juni'!$BB$410:$BB$588)</f>
        <v>0</v>
      </c>
      <c r="DN223" s="324">
        <f>SUMIF('Rekapitulasi Juni'!$BA$410:$BA$588,APS!$B223,'Rekapitulasi Juni'!$BC$410:$BC$588)</f>
        <v>0</v>
      </c>
      <c r="DO223" s="324">
        <f>SUMIF('Rekapitulasi Juni'!$BA$410:$BA$588,APS!$B223,'Rekapitulasi Juni'!$BF$410:$BF$588)</f>
        <v>0</v>
      </c>
      <c r="DP223" s="325">
        <f t="shared" si="347"/>
        <v>0</v>
      </c>
      <c r="DQ223" s="325">
        <f t="shared" si="348"/>
        <v>0</v>
      </c>
      <c r="DR223" s="27"/>
      <c r="DS223" s="324">
        <f>SUMIF('Rekapitulasi Juni'!$BP$410:$BP$588,APS!$B223,'Rekapitulasi Juni'!$BQ$410:$BQ$588)</f>
        <v>0</v>
      </c>
      <c r="DT223" s="324">
        <f>SUMIF('Rekapitulasi Juni'!$BP$410:$BP$588,APS!$B223,'Rekapitulasi Juni'!$BR$410:$BR$588)</f>
        <v>0</v>
      </c>
      <c r="DU223" s="27"/>
      <c r="DV223" s="325">
        <f t="shared" si="349"/>
        <v>0</v>
      </c>
      <c r="DW223" s="325">
        <f t="shared" si="350"/>
        <v>0</v>
      </c>
      <c r="DX223" s="41">
        <f t="shared" si="351"/>
        <v>25</v>
      </c>
      <c r="DY223" s="41">
        <f t="shared" si="352"/>
        <v>0</v>
      </c>
      <c r="DZ223" s="41">
        <f t="shared" si="353"/>
        <v>0</v>
      </c>
      <c r="EA223" s="41">
        <f t="shared" si="354"/>
        <v>0</v>
      </c>
      <c r="EB223" s="41">
        <f t="shared" si="355"/>
        <v>0</v>
      </c>
      <c r="EC223" s="41">
        <f t="shared" si="356"/>
        <v>-25</v>
      </c>
      <c r="ED223" s="180">
        <f t="shared" si="357"/>
        <v>0</v>
      </c>
      <c r="EE223" s="27">
        <v>0</v>
      </c>
      <c r="EF223" s="27"/>
      <c r="EG223" s="324">
        <f>SUMIF('Rekapitulasi Juni'!$D$608:$D$786,APS!$B223,'Rekapitulasi Juni'!$E$608:$E$786)</f>
        <v>0</v>
      </c>
      <c r="EH223" s="324">
        <f>SUMIF('Rekapitulasi Juni'!$D$608:$D$786,APS!$B223,'Rekapitulasi Juni'!$F$608:$F$786)</f>
        <v>0</v>
      </c>
      <c r="EI223" s="27"/>
      <c r="EJ223" s="325">
        <f t="shared" si="358"/>
        <v>0</v>
      </c>
      <c r="EK223" s="325">
        <f t="shared" si="359"/>
        <v>0</v>
      </c>
      <c r="EL223" s="27"/>
      <c r="EM223" s="324">
        <f>SUMIF('Rekapitulasi Juni'!$U$608:$U$786,APS!$B223,'Rekapitulasi Juni'!$V$608:$V$786)</f>
        <v>0</v>
      </c>
      <c r="EN223" s="324">
        <f>SUMIF('Rekapitulasi Juni'!$U$608:$U$786,APS!$B223,'Rekapitulasi Juni'!$W$608:$W$786)</f>
        <v>0</v>
      </c>
      <c r="EO223" s="27"/>
      <c r="EP223" s="325">
        <f t="shared" si="360"/>
        <v>0</v>
      </c>
      <c r="EQ223" s="325">
        <f t="shared" si="361"/>
        <v>0</v>
      </c>
      <c r="ER223" s="27"/>
      <c r="ES223" s="324">
        <f>SUMIF('Rekapitulasi Juni'!$AL$608:$AL$786,APS!$B223,'Rekapitulasi Juni'!$AM$608:$AM$786)</f>
        <v>0</v>
      </c>
      <c r="ET223" s="324">
        <f>SUMIF('Rekapitulasi Juni'!$AL$608:$AL$786,APS!$B223,'Rekapitulasi Juni'!$AN$608:$AN$786)</f>
        <v>0</v>
      </c>
      <c r="EU223" s="27"/>
      <c r="EV223" s="325">
        <f t="shared" si="362"/>
        <v>0</v>
      </c>
      <c r="EW223" s="325">
        <f t="shared" si="363"/>
        <v>0</v>
      </c>
      <c r="EX223" s="27"/>
      <c r="EY223" s="324">
        <f>SUMIF('Rekapitulasi Juni'!$BA$608:$BA$786,APS!$B223,'Rekapitulasi Juni'!$BB$608:$BB$786)</f>
        <v>0</v>
      </c>
      <c r="EZ223" s="324">
        <f>SUMIF('Rekapitulasi Juni'!$BA$608:$BA$786,APS!$B223,'Rekapitulasi Juni'!$BC$608:$BC$786)</f>
        <v>0</v>
      </c>
      <c r="FA223" s="324">
        <f>SUMIF('Rekapitulasi Juni'!$BA$608:$BA$786,APS!$B223,'Rekapitulasi Juni'!$BF$608:$BF$786)</f>
        <v>0</v>
      </c>
      <c r="FB223" s="325">
        <f t="shared" si="364"/>
        <v>0</v>
      </c>
      <c r="FC223" s="325">
        <f t="shared" si="365"/>
        <v>0</v>
      </c>
      <c r="FD223" s="27"/>
      <c r="FE223" s="27"/>
      <c r="FF223" s="27"/>
      <c r="FG223" s="27"/>
      <c r="FH223" s="27"/>
      <c r="FI223" s="27"/>
      <c r="FJ223" s="41">
        <f t="shared" si="366"/>
        <v>0</v>
      </c>
      <c r="FK223" s="41">
        <f t="shared" si="367"/>
        <v>0</v>
      </c>
      <c r="FL223" s="41">
        <f t="shared" si="368"/>
        <v>0</v>
      </c>
      <c r="FM223" s="41">
        <f t="shared" si="369"/>
        <v>0</v>
      </c>
      <c r="FN223" s="41">
        <f t="shared" si="370"/>
        <v>0</v>
      </c>
      <c r="FO223" s="41">
        <f t="shared" si="371"/>
        <v>0</v>
      </c>
      <c r="FP223" s="180">
        <f t="shared" si="372"/>
        <v>0</v>
      </c>
      <c r="FQ223" s="27"/>
      <c r="FR223" s="27"/>
      <c r="FS223" s="324">
        <f>SUMIF('Rekapitulasi Juni'!$D$804:$D$984,APS!$B223,'Rekapitulasi Juni'!$E$804:$E$984)</f>
        <v>0</v>
      </c>
      <c r="FT223" s="324">
        <f>SUMIF('Rekapitulasi Juni'!$D$804:$D$984,APS!$B223,'Rekapitulasi Juni'!$F$804:$F$984)</f>
        <v>0</v>
      </c>
      <c r="FU223" s="27"/>
      <c r="FV223" s="325">
        <f t="shared" si="373"/>
        <v>0</v>
      </c>
      <c r="FW223" s="325">
        <f t="shared" si="374"/>
        <v>0</v>
      </c>
      <c r="FX223" s="27"/>
      <c r="FY223" s="324">
        <f>SUMIF('Rekapitulasi Juni'!$U$804:$U$984,APS!$B223,'Rekapitulasi Juni'!$V$804:$V$984)</f>
        <v>0</v>
      </c>
      <c r="FZ223" s="324">
        <f>SUMIF('Rekapitulasi Juni'!$U$804:$U$984,APS!$B223,'Rekapitulasi Juni'!$W$804:$W$984)</f>
        <v>0</v>
      </c>
      <c r="GA223" s="27"/>
      <c r="GB223" s="325">
        <f t="shared" si="375"/>
        <v>0</v>
      </c>
      <c r="GC223" s="325">
        <f t="shared" si="376"/>
        <v>0</v>
      </c>
      <c r="GD223" s="27"/>
      <c r="GE223" s="324">
        <f>SUMIF('Rekapitulasi Juni'!$AL$804:$AL$984,APS!$B223,'Rekapitulasi Juni'!$AM$804:$AM$984)</f>
        <v>0</v>
      </c>
      <c r="GF223" s="324">
        <f>SUMIF('Rekapitulasi Juni'!$AL$804:$AL$984,APS!$B223,'Rekapitulasi Juni'!$AN$804:$AN$984)</f>
        <v>0</v>
      </c>
      <c r="GG223" s="27"/>
      <c r="GH223" s="325">
        <f t="shared" si="301"/>
        <v>0</v>
      </c>
      <c r="GI223" s="325">
        <f t="shared" si="302"/>
        <v>0</v>
      </c>
      <c r="GJ223" s="27"/>
      <c r="GK223" s="27"/>
      <c r="GL223" s="41">
        <f t="shared" si="377"/>
        <v>0</v>
      </c>
      <c r="GM223" s="41">
        <f t="shared" si="378"/>
        <v>0</v>
      </c>
      <c r="GN223" s="41">
        <f t="shared" si="379"/>
        <v>0</v>
      </c>
      <c r="GO223" s="41">
        <f t="shared" si="380"/>
        <v>0</v>
      </c>
      <c r="GP223" s="41">
        <f t="shared" si="381"/>
        <v>0</v>
      </c>
      <c r="GQ223" s="41">
        <f t="shared" si="382"/>
        <v>0</v>
      </c>
      <c r="GR223" s="180">
        <f t="shared" si="383"/>
        <v>0</v>
      </c>
      <c r="GS223" s="41">
        <f t="shared" si="303"/>
        <v>25</v>
      </c>
      <c r="GT223" s="41">
        <f t="shared" si="304"/>
        <v>0</v>
      </c>
      <c r="GU223" s="41">
        <f t="shared" si="305"/>
        <v>0</v>
      </c>
      <c r="GV223" s="41">
        <f t="shared" si="306"/>
        <v>0</v>
      </c>
      <c r="GW223" s="41">
        <f t="shared" si="307"/>
        <v>0</v>
      </c>
      <c r="GX223" s="41">
        <f t="shared" si="308"/>
        <v>-25</v>
      </c>
      <c r="GY223" s="180">
        <f t="shared" si="309"/>
        <v>0</v>
      </c>
      <c r="GZ223" s="41">
        <v>205</v>
      </c>
      <c r="HA223" s="32"/>
      <c r="HB223" s="42">
        <f t="shared" si="392"/>
        <v>100</v>
      </c>
      <c r="HC223" s="44"/>
    </row>
    <row r="224" spans="1:211" ht="30">
      <c r="A224" s="31" t="s">
        <v>455</v>
      </c>
      <c r="B224" s="32" t="s">
        <v>456</v>
      </c>
      <c r="C224" s="31" t="s">
        <v>373</v>
      </c>
      <c r="D224" s="31" t="s">
        <v>1254</v>
      </c>
      <c r="E224" s="31" t="s">
        <v>333</v>
      </c>
      <c r="F224" s="31" t="s">
        <v>152</v>
      </c>
      <c r="G224" s="33">
        <f>552+5000</f>
        <v>5552</v>
      </c>
      <c r="H224" s="33">
        <v>0</v>
      </c>
      <c r="I224" s="33">
        <v>0</v>
      </c>
      <c r="J224" s="34">
        <f>IFERROR(VLOOKUP(A224,#REF!,3,0),0)</f>
        <v>0</v>
      </c>
      <c r="K224" s="34">
        <f t="shared" si="387"/>
        <v>2124</v>
      </c>
      <c r="L224" s="34">
        <v>376</v>
      </c>
      <c r="M224" s="34">
        <v>2500</v>
      </c>
      <c r="N224" s="35">
        <f t="shared" si="388"/>
        <v>3428</v>
      </c>
      <c r="O224" s="35">
        <f t="shared" si="389"/>
        <v>3428</v>
      </c>
      <c r="P224" s="46">
        <v>4000</v>
      </c>
      <c r="Q224" s="36">
        <f t="shared" si="310"/>
        <v>3124</v>
      </c>
      <c r="R224" s="36">
        <f>-2000-1000</f>
        <v>-3000</v>
      </c>
      <c r="S224" s="37">
        <f ca="1">SUMIF(ROP!$D$6:$H$65536,A224,ROP!$J$6:$J$65536)</f>
        <v>0</v>
      </c>
      <c r="T224" s="37">
        <f>SUMIF(HASIL!$B:$B,APS!$B224&amp;RIGHT(APS!T$9,2),HASIL!$I:$I)</f>
        <v>0</v>
      </c>
      <c r="U224" s="37">
        <f>SUMIF(HASIL!$B:$B,APS!$B224&amp;RIGHT(APS!U$9,2),HASIL!$I:$I)</f>
        <v>0</v>
      </c>
      <c r="V224" s="37">
        <f>SUMIF(HASIL!$B:$B,APS!$B224&amp;RIGHT(APS!V$9,2),HASIL!$I:$I)</f>
        <v>0</v>
      </c>
      <c r="W224" s="37">
        <f>SUMIF(HASIL!$B:$B,APS!$B224&amp;RIGHT(APS!W$9,2),HASIL!$I:$I)</f>
        <v>0</v>
      </c>
      <c r="X224" s="38">
        <f t="shared" si="390"/>
        <v>0</v>
      </c>
      <c r="Y224" s="38">
        <f t="shared" si="391"/>
        <v>-3124</v>
      </c>
      <c r="Z224" s="39">
        <f t="shared" si="385"/>
        <v>0</v>
      </c>
      <c r="AA224" s="39">
        <f t="shared" si="300"/>
        <v>3124</v>
      </c>
      <c r="AB224" s="40">
        <f t="shared" si="386"/>
        <v>4000</v>
      </c>
      <c r="AC224" s="27">
        <v>1000</v>
      </c>
      <c r="AD224" s="27"/>
      <c r="AE224" s="27"/>
      <c r="AF224" s="27"/>
      <c r="AG224" s="27"/>
      <c r="AH224" s="27"/>
      <c r="AI224" s="324">
        <f>SUMIF('Rekapitulasi Juni'!$D$9:$D$192,APS!$B224,'Rekapitulasi Juni'!$E$9:$E$192)</f>
        <v>0</v>
      </c>
      <c r="AJ224" s="324">
        <f>SUMIF('Rekapitulasi Juni'!$D$9:$D$192,APS!$B224,'Rekapitulasi Juni'!$F$9:$F$192)</f>
        <v>0</v>
      </c>
      <c r="AK224" s="324">
        <f>SUMIF('Rekapitulasi Juni'!$D$9:$D$192,APS!$B224,'Rekapitulasi Juni'!$K$9:$K$192)</f>
        <v>0</v>
      </c>
      <c r="AL224" s="325">
        <f t="shared" si="311"/>
        <v>0</v>
      </c>
      <c r="AM224" s="325">
        <f t="shared" si="312"/>
        <v>0</v>
      </c>
      <c r="AN224" s="27"/>
      <c r="AO224" s="324">
        <f>SUMIF('Rekapitulasi Juni'!$U$9:$U$192,APS!$B224,'Rekapitulasi Juni'!$V$9:$V$192)</f>
        <v>175</v>
      </c>
      <c r="AP224" s="324">
        <f>SUMIF('Rekapitulasi Juni'!$U$9:$U$192,APS!$B224,'Rekapitulasi Juni'!$W$9:$W$192)</f>
        <v>0</v>
      </c>
      <c r="AQ224" s="27"/>
      <c r="AR224" s="325">
        <f t="shared" si="313"/>
        <v>0</v>
      </c>
      <c r="AS224" s="325">
        <f t="shared" si="314"/>
        <v>0</v>
      </c>
      <c r="AT224" s="27"/>
      <c r="AU224" s="324">
        <f>SUMIF('Rekapitulasi Juni'!$AL$9:$AL$192,APS!$B224,'Rekapitulasi Juni'!$AM$9:$AM$192)</f>
        <v>0</v>
      </c>
      <c r="AV224" s="324">
        <f>SUMIF('Rekapitulasi Juni'!$AL$9:$AL$192,APS!$B224,'Rekapitulasi Juni'!$AN$9:$AN$192)</f>
        <v>200</v>
      </c>
      <c r="AW224" s="27"/>
      <c r="AX224" s="325">
        <f t="shared" si="315"/>
        <v>0</v>
      </c>
      <c r="AY224" s="325">
        <f t="shared" si="316"/>
        <v>0</v>
      </c>
      <c r="AZ224" s="41">
        <f t="shared" si="317"/>
        <v>0</v>
      </c>
      <c r="BA224" s="41">
        <f t="shared" si="318"/>
        <v>175</v>
      </c>
      <c r="BB224" s="41">
        <f t="shared" si="319"/>
        <v>200</v>
      </c>
      <c r="BC224" s="41">
        <f t="shared" si="320"/>
        <v>0</v>
      </c>
      <c r="BD224" s="41">
        <f t="shared" si="321"/>
        <v>200</v>
      </c>
      <c r="BE224" s="41">
        <f t="shared" si="322"/>
        <v>200</v>
      </c>
      <c r="BF224" s="180">
        <f t="shared" si="323"/>
        <v>0</v>
      </c>
      <c r="BG224" s="27">
        <v>1000</v>
      </c>
      <c r="BH224" s="27">
        <v>200</v>
      </c>
      <c r="BI224" s="324">
        <f>SUMIF('Rekapitulasi Juni'!$D$214:$D$393,APS!$B224,'Rekapitulasi Juni'!$E$214:$E$393)</f>
        <v>200</v>
      </c>
      <c r="BJ224" s="324">
        <f>SUMIF('Rekapitulasi Juni'!$D$214:$D$393,APS!$B224,'Rekapitulasi Juni'!$F$214:$F$393)</f>
        <v>200</v>
      </c>
      <c r="BK224" s="27"/>
      <c r="BL224" s="325">
        <f t="shared" si="324"/>
        <v>100</v>
      </c>
      <c r="BM224" s="325">
        <f t="shared" si="325"/>
        <v>100</v>
      </c>
      <c r="BN224" s="27">
        <v>200</v>
      </c>
      <c r="BO224" s="324">
        <f>SUMIF('Rekapitulasi Juni'!$U$214:$U$393,APS!$B224,'Rekapitulasi Juni'!$V$214:$V$393)</f>
        <v>200</v>
      </c>
      <c r="BP224" s="324">
        <f>SUMIF('Rekapitulasi Juni'!$U$214:$U$393,APS!$B224,'Rekapitulasi Juni'!$W$214:$W$393)</f>
        <v>132</v>
      </c>
      <c r="BQ224" s="27"/>
      <c r="BR224" s="325">
        <f t="shared" si="326"/>
        <v>66</v>
      </c>
      <c r="BS224" s="325">
        <f t="shared" si="327"/>
        <v>66</v>
      </c>
      <c r="BT224" s="27">
        <v>200</v>
      </c>
      <c r="BU224" s="324">
        <f>SUMIF('Rekapitulasi Juni'!$AL$214:$AL$393,APS!$B224,'Rekapitulasi Juni'!$AM$214:$AM$393)</f>
        <v>200</v>
      </c>
      <c r="BV224" s="324">
        <f>SUMIF('Rekapitulasi Juni'!$AL$214:$AL$393,APS!$B224,'Rekapitulasi Juni'!$AN$214:$AN$393)</f>
        <v>120</v>
      </c>
      <c r="BW224" s="27"/>
      <c r="BX224" s="325">
        <f t="shared" si="328"/>
        <v>60</v>
      </c>
      <c r="BY224" s="325">
        <f t="shared" si="329"/>
        <v>60</v>
      </c>
      <c r="BZ224" s="27">
        <v>200</v>
      </c>
      <c r="CA224" s="324">
        <f>SUMIF('Rekapitulasi Juni'!$BA$214:$BA$393,APS!$B224,'Rekapitulasi Juni'!$BB$214:$BB$393)</f>
        <v>400</v>
      </c>
      <c r="CB224" s="324">
        <f>SUMIF('Rekapitulasi Juni'!$BA$214:$BA$393,APS!$B224,'Rekapitulasi Juni'!$BC$214:$BC$393)</f>
        <v>152</v>
      </c>
      <c r="CC224" s="27"/>
      <c r="CD224" s="325">
        <f t="shared" si="330"/>
        <v>76</v>
      </c>
      <c r="CE224" s="325">
        <f t="shared" si="331"/>
        <v>38</v>
      </c>
      <c r="CF224" s="27">
        <v>200</v>
      </c>
      <c r="CG224" s="324">
        <f>SUMIF('Rekapitulasi Juni'!$BP$214:$BP$393,APS!$B224,'Rekapitulasi Juni'!$BQ$214:$BQ$393)</f>
        <v>300</v>
      </c>
      <c r="CH224" s="324">
        <f>SUMIF('Rekapitulasi Juni'!$BP$214:$BP$393,APS!$B224,'Rekapitulasi Juni'!$BR$214:$BR$393)</f>
        <v>0</v>
      </c>
      <c r="CI224" s="27"/>
      <c r="CJ224" s="325">
        <f t="shared" si="332"/>
        <v>0</v>
      </c>
      <c r="CK224" s="325">
        <f t="shared" si="333"/>
        <v>0</v>
      </c>
      <c r="CL224" s="41">
        <f t="shared" si="334"/>
        <v>1000</v>
      </c>
      <c r="CM224" s="41">
        <f t="shared" si="335"/>
        <v>1300</v>
      </c>
      <c r="CN224" s="41">
        <f t="shared" si="336"/>
        <v>604</v>
      </c>
      <c r="CO224" s="41">
        <f t="shared" si="337"/>
        <v>0</v>
      </c>
      <c r="CP224" s="41">
        <f t="shared" si="338"/>
        <v>604</v>
      </c>
      <c r="CQ224" s="41">
        <f t="shared" si="339"/>
        <v>-396</v>
      </c>
      <c r="CR224" s="180">
        <f t="shared" si="340"/>
        <v>60.4</v>
      </c>
      <c r="CS224" s="27">
        <v>1000</v>
      </c>
      <c r="CT224" s="27">
        <v>350</v>
      </c>
      <c r="CU224" s="324">
        <f>SUMIF('Rekapitulasi Juni'!$D$410:$D$588,APS!$B224,'Rekapitulasi Juni'!$E$410:$E$588)</f>
        <v>300</v>
      </c>
      <c r="CV224" s="324">
        <f>SUMIF('Rekapitulasi Juni'!$D$410:$D$588,APS!$B224,'Rekapitulasi Juni'!$F$410:$F$588)</f>
        <v>152</v>
      </c>
      <c r="CW224" s="27"/>
      <c r="CX224" s="325">
        <f t="shared" si="341"/>
        <v>43.428571428571431</v>
      </c>
      <c r="CY224" s="325">
        <f t="shared" si="342"/>
        <v>50.666666666666671</v>
      </c>
      <c r="CZ224" s="27">
        <v>350</v>
      </c>
      <c r="DA224" s="324">
        <f>SUMIF('Rekapitulasi Juni'!$U$410:$U$588,APS!$B224,'Rekapitulasi Juni'!$V$410:$V$588)</f>
        <v>300</v>
      </c>
      <c r="DB224" s="324">
        <f>SUMIF('Rekapitulasi Juni'!$U$410:$U$588,APS!$B224,'Rekapitulasi Juni'!$W$410:$W$588)</f>
        <v>100</v>
      </c>
      <c r="DC224" s="27"/>
      <c r="DD224" s="325">
        <f t="shared" si="343"/>
        <v>28.571428571428569</v>
      </c>
      <c r="DE224" s="325">
        <f t="shared" si="344"/>
        <v>33.333333333333329</v>
      </c>
      <c r="DF224" s="27">
        <v>350</v>
      </c>
      <c r="DG224" s="324">
        <f>SUMIF('Rekapitulasi Juni'!$AL$410:$AL$588,APS!$B224,'Rekapitulasi Juni'!$AM$410:$AM$588)</f>
        <v>0</v>
      </c>
      <c r="DH224" s="324">
        <f>SUMIF('Rekapitulasi Juni'!$AL$410:$AL$588,APS!$B224,'Rekapitulasi Juni'!$AN$410:$AN$588)</f>
        <v>0</v>
      </c>
      <c r="DI224" s="27"/>
      <c r="DJ224" s="325">
        <f t="shared" si="345"/>
        <v>0</v>
      </c>
      <c r="DK224" s="325">
        <f t="shared" si="346"/>
        <v>0</v>
      </c>
      <c r="DL224" s="27">
        <v>350</v>
      </c>
      <c r="DM224" s="324">
        <f>SUMIF('Rekapitulasi Juni'!$BA$410:$BA$588,APS!$B224,'Rekapitulasi Juni'!$BB$410:$BB$588)</f>
        <v>100</v>
      </c>
      <c r="DN224" s="324">
        <f>SUMIF('Rekapitulasi Juni'!$BA$410:$BA$588,APS!$B224,'Rekapitulasi Juni'!$BC$410:$BC$588)</f>
        <v>180</v>
      </c>
      <c r="DO224" s="324">
        <f>SUMIF('Rekapitulasi Juni'!$BA$410:$BA$588,APS!$B224,'Rekapitulasi Juni'!$BF$410:$BF$588)</f>
        <v>0</v>
      </c>
      <c r="DP224" s="325">
        <f t="shared" si="347"/>
        <v>51.428571428571423</v>
      </c>
      <c r="DQ224" s="325">
        <f t="shared" si="348"/>
        <v>180</v>
      </c>
      <c r="DR224" s="27">
        <v>400</v>
      </c>
      <c r="DS224" s="324">
        <f>SUMIF('Rekapitulasi Juni'!$BP$410:$BP$588,APS!$B224,'Rekapitulasi Juni'!$BQ$410:$BQ$588)</f>
        <v>0</v>
      </c>
      <c r="DT224" s="324">
        <f>SUMIF('Rekapitulasi Juni'!$BP$410:$BP$588,APS!$B224,'Rekapitulasi Juni'!$BR$410:$BR$588)</f>
        <v>0</v>
      </c>
      <c r="DU224" s="27"/>
      <c r="DV224" s="325">
        <f t="shared" si="349"/>
        <v>0</v>
      </c>
      <c r="DW224" s="325">
        <f t="shared" si="350"/>
        <v>0</v>
      </c>
      <c r="DX224" s="41">
        <f t="shared" si="351"/>
        <v>1800</v>
      </c>
      <c r="DY224" s="41">
        <f t="shared" si="352"/>
        <v>700</v>
      </c>
      <c r="DZ224" s="41">
        <f t="shared" si="353"/>
        <v>432</v>
      </c>
      <c r="EA224" s="41">
        <f t="shared" si="354"/>
        <v>0</v>
      </c>
      <c r="EB224" s="41">
        <f t="shared" si="355"/>
        <v>432</v>
      </c>
      <c r="EC224" s="41">
        <f t="shared" si="356"/>
        <v>-1368</v>
      </c>
      <c r="ED224" s="180">
        <f t="shared" si="357"/>
        <v>24</v>
      </c>
      <c r="EE224" s="27">
        <v>1000</v>
      </c>
      <c r="EF224" s="27">
        <v>324</v>
      </c>
      <c r="EG224" s="324">
        <f>SUMIF('Rekapitulasi Juni'!$D$608:$D$786,APS!$B224,'Rekapitulasi Juni'!$E$608:$E$786)</f>
        <v>0</v>
      </c>
      <c r="EH224" s="324">
        <f>SUMIF('Rekapitulasi Juni'!$D$608:$D$786,APS!$B224,'Rekapitulasi Juni'!$F$608:$F$786)</f>
        <v>0</v>
      </c>
      <c r="EI224" s="27"/>
      <c r="EJ224" s="325">
        <f t="shared" si="358"/>
        <v>0</v>
      </c>
      <c r="EK224" s="325">
        <f t="shared" si="359"/>
        <v>0</v>
      </c>
      <c r="EL224" s="27"/>
      <c r="EM224" s="324">
        <f>SUMIF('Rekapitulasi Juni'!$U$608:$U$786,APS!$B224,'Rekapitulasi Juni'!$V$608:$V$786)</f>
        <v>0</v>
      </c>
      <c r="EN224" s="324">
        <f>SUMIF('Rekapitulasi Juni'!$U$608:$U$786,APS!$B224,'Rekapitulasi Juni'!$W$608:$W$786)</f>
        <v>160</v>
      </c>
      <c r="EO224" s="27"/>
      <c r="EP224" s="325">
        <f t="shared" si="360"/>
        <v>0</v>
      </c>
      <c r="EQ224" s="325">
        <f t="shared" si="361"/>
        <v>0</v>
      </c>
      <c r="ER224" s="27"/>
      <c r="ES224" s="324">
        <f>SUMIF('Rekapitulasi Juni'!$AL$608:$AL$786,APS!$B224,'Rekapitulasi Juni'!$AM$608:$AM$786)</f>
        <v>0</v>
      </c>
      <c r="ET224" s="324">
        <f>SUMIF('Rekapitulasi Juni'!$AL$608:$AL$786,APS!$B224,'Rekapitulasi Juni'!$AN$608:$AN$786)</f>
        <v>152</v>
      </c>
      <c r="EU224" s="27"/>
      <c r="EV224" s="325">
        <f t="shared" si="362"/>
        <v>0</v>
      </c>
      <c r="EW224" s="325">
        <f t="shared" si="363"/>
        <v>0</v>
      </c>
      <c r="EX224" s="27"/>
      <c r="EY224" s="324">
        <f>SUMIF('Rekapitulasi Juni'!$BA$608:$BA$786,APS!$B224,'Rekapitulasi Juni'!$BB$608:$BB$786)</f>
        <v>0</v>
      </c>
      <c r="EZ224" s="324">
        <f>SUMIF('Rekapitulasi Juni'!$BA$608:$BA$786,APS!$B224,'Rekapitulasi Juni'!$BC$608:$BC$786)</f>
        <v>0</v>
      </c>
      <c r="FA224" s="324">
        <f>SUMIF('Rekapitulasi Juni'!$BA$608:$BA$786,APS!$B224,'Rekapitulasi Juni'!$BF$608:$BF$786)</f>
        <v>0</v>
      </c>
      <c r="FB224" s="325">
        <f t="shared" si="364"/>
        <v>0</v>
      </c>
      <c r="FC224" s="325">
        <f t="shared" si="365"/>
        <v>0</v>
      </c>
      <c r="FD224" s="27"/>
      <c r="FE224" s="27"/>
      <c r="FF224" s="27"/>
      <c r="FG224" s="27"/>
      <c r="FH224" s="27"/>
      <c r="FI224" s="27"/>
      <c r="FJ224" s="41">
        <f t="shared" si="366"/>
        <v>324</v>
      </c>
      <c r="FK224" s="41">
        <f t="shared" si="367"/>
        <v>0</v>
      </c>
      <c r="FL224" s="41">
        <f t="shared" si="368"/>
        <v>312</v>
      </c>
      <c r="FM224" s="41">
        <f t="shared" si="369"/>
        <v>0</v>
      </c>
      <c r="FN224" s="41">
        <f t="shared" si="370"/>
        <v>312</v>
      </c>
      <c r="FO224" s="41">
        <f t="shared" si="371"/>
        <v>-12</v>
      </c>
      <c r="FP224" s="180">
        <f t="shared" si="372"/>
        <v>96.296296296296291</v>
      </c>
      <c r="FQ224" s="27"/>
      <c r="FR224" s="27"/>
      <c r="FS224" s="324">
        <f>SUMIF('Rekapitulasi Juni'!$D$804:$D$984,APS!$B224,'Rekapitulasi Juni'!$E$804:$E$984)</f>
        <v>0</v>
      </c>
      <c r="FT224" s="324">
        <f>SUMIF('Rekapitulasi Juni'!$D$804:$D$984,APS!$B224,'Rekapitulasi Juni'!$F$804:$F$984)</f>
        <v>0</v>
      </c>
      <c r="FU224" s="27"/>
      <c r="FV224" s="325">
        <f t="shared" si="373"/>
        <v>0</v>
      </c>
      <c r="FW224" s="325">
        <f t="shared" si="374"/>
        <v>0</v>
      </c>
      <c r="FX224" s="27"/>
      <c r="FY224" s="324">
        <f>SUMIF('Rekapitulasi Juni'!$U$804:$U$984,APS!$B224,'Rekapitulasi Juni'!$V$804:$V$984)</f>
        <v>300</v>
      </c>
      <c r="FZ224" s="324">
        <f>SUMIF('Rekapitulasi Juni'!$U$804:$U$984,APS!$B224,'Rekapitulasi Juni'!$W$804:$W$984)</f>
        <v>160</v>
      </c>
      <c r="GA224" s="27"/>
      <c r="GB224" s="325">
        <f t="shared" si="375"/>
        <v>0</v>
      </c>
      <c r="GC224" s="325">
        <f t="shared" si="376"/>
        <v>53.333333333333336</v>
      </c>
      <c r="GD224" s="27"/>
      <c r="GE224" s="324">
        <f>SUMIF('Rekapitulasi Juni'!$AL$804:$AL$984,APS!$B224,'Rekapitulasi Juni'!$AM$804:$AM$984)</f>
        <v>0</v>
      </c>
      <c r="GF224" s="324">
        <f>SUMIF('Rekapitulasi Juni'!$AL$804:$AL$984,APS!$B224,'Rekapitulasi Juni'!$AN$804:$AN$984)</f>
        <v>0</v>
      </c>
      <c r="GG224" s="27"/>
      <c r="GH224" s="325">
        <f t="shared" si="301"/>
        <v>0</v>
      </c>
      <c r="GI224" s="325">
        <f t="shared" si="302"/>
        <v>0</v>
      </c>
      <c r="GJ224" s="27"/>
      <c r="GK224" s="27"/>
      <c r="GL224" s="41">
        <f t="shared" si="377"/>
        <v>0</v>
      </c>
      <c r="GM224" s="41">
        <f t="shared" si="378"/>
        <v>300</v>
      </c>
      <c r="GN224" s="41">
        <f t="shared" si="379"/>
        <v>160</v>
      </c>
      <c r="GO224" s="41">
        <f t="shared" si="380"/>
        <v>0</v>
      </c>
      <c r="GP224" s="41">
        <f t="shared" si="381"/>
        <v>160</v>
      </c>
      <c r="GQ224" s="41">
        <f t="shared" si="382"/>
        <v>160</v>
      </c>
      <c r="GR224" s="180">
        <f t="shared" si="383"/>
        <v>0</v>
      </c>
      <c r="GS224" s="41">
        <f t="shared" si="303"/>
        <v>3124</v>
      </c>
      <c r="GT224" s="41">
        <f t="shared" si="304"/>
        <v>2475</v>
      </c>
      <c r="GU224" s="41">
        <f t="shared" si="305"/>
        <v>1708</v>
      </c>
      <c r="GV224" s="41">
        <f t="shared" si="306"/>
        <v>0</v>
      </c>
      <c r="GW224" s="41">
        <f t="shared" si="307"/>
        <v>1708</v>
      </c>
      <c r="GX224" s="41">
        <f t="shared" si="308"/>
        <v>-1416</v>
      </c>
      <c r="GY224" s="180">
        <f t="shared" si="309"/>
        <v>54.673495518565943</v>
      </c>
      <c r="GZ224" s="41">
        <v>206</v>
      </c>
      <c r="HA224" s="32"/>
      <c r="HB224" s="42">
        <f t="shared" si="392"/>
        <v>948</v>
      </c>
      <c r="HC224" s="173" t="s">
        <v>1299</v>
      </c>
    </row>
    <row r="225" spans="1:211" ht="34.5" customHeight="1">
      <c r="A225" s="31" t="s">
        <v>457</v>
      </c>
      <c r="B225" s="32" t="s">
        <v>458</v>
      </c>
      <c r="C225" s="31" t="s">
        <v>373</v>
      </c>
      <c r="D225" s="31" t="s">
        <v>1254</v>
      </c>
      <c r="E225" s="31" t="s">
        <v>43</v>
      </c>
      <c r="F225" s="31" t="s">
        <v>152</v>
      </c>
      <c r="G225" s="33">
        <f>2200+3800+5000</f>
        <v>11000</v>
      </c>
      <c r="H225" s="33">
        <v>0</v>
      </c>
      <c r="I225" s="33">
        <v>0</v>
      </c>
      <c r="J225" s="34">
        <f>IFERROR(VLOOKUP(A225,#REF!,3,0),0)</f>
        <v>0</v>
      </c>
      <c r="K225" s="34">
        <f t="shared" si="387"/>
        <v>2344</v>
      </c>
      <c r="L225" s="34">
        <v>596</v>
      </c>
      <c r="M225" s="34">
        <v>2940</v>
      </c>
      <c r="N225" s="35">
        <f t="shared" si="388"/>
        <v>8656</v>
      </c>
      <c r="O225" s="35">
        <f t="shared" si="389"/>
        <v>8656</v>
      </c>
      <c r="P225" s="46">
        <v>8000</v>
      </c>
      <c r="Q225" s="36">
        <f t="shared" si="310"/>
        <v>3524</v>
      </c>
      <c r="R225" s="36">
        <f>600-7420</f>
        <v>-6820</v>
      </c>
      <c r="S225" s="37">
        <f ca="1">SUMIF(ROP!$D$6:$H$65536,A225,ROP!$J$6:$J$65536)</f>
        <v>0</v>
      </c>
      <c r="T225" s="37">
        <f>SUMIF(HASIL!$B:$B,APS!$B225&amp;RIGHT(APS!T$9,2),HASIL!$I:$I)</f>
        <v>200</v>
      </c>
      <c r="U225" s="37">
        <f>SUMIF(HASIL!$B:$B,APS!$B225&amp;RIGHT(APS!U$9,2),HASIL!$I:$I)</f>
        <v>0</v>
      </c>
      <c r="V225" s="37">
        <f>SUMIF(HASIL!$B:$B,APS!$B225&amp;RIGHT(APS!V$9,2),HASIL!$I:$I)</f>
        <v>0</v>
      </c>
      <c r="W225" s="37">
        <f>SUMIF(HASIL!$B:$B,APS!$B225&amp;RIGHT(APS!W$9,2),HASIL!$I:$I)</f>
        <v>0</v>
      </c>
      <c r="X225" s="38">
        <f t="shared" si="390"/>
        <v>200</v>
      </c>
      <c r="Y225" s="38">
        <f t="shared" si="391"/>
        <v>-3324</v>
      </c>
      <c r="Z225" s="39">
        <f t="shared" si="385"/>
        <v>0</v>
      </c>
      <c r="AA225" s="39">
        <f t="shared" si="300"/>
        <v>3524</v>
      </c>
      <c r="AB225" s="40">
        <f t="shared" si="386"/>
        <v>8000</v>
      </c>
      <c r="AC225" s="27">
        <v>2000</v>
      </c>
      <c r="AD225" s="27"/>
      <c r="AE225" s="27"/>
      <c r="AF225" s="27"/>
      <c r="AG225" s="27"/>
      <c r="AH225" s="27"/>
      <c r="AI225" s="324">
        <f>SUMIF('Rekapitulasi Juni'!$D$9:$D$192,APS!$B225,'Rekapitulasi Juni'!$E$9:$E$192)</f>
        <v>0</v>
      </c>
      <c r="AJ225" s="324">
        <f>SUMIF('Rekapitulasi Juni'!$D$9:$D$192,APS!$B225,'Rekapitulasi Juni'!$F$9:$F$192)</f>
        <v>0</v>
      </c>
      <c r="AK225" s="324">
        <f>SUMIF('Rekapitulasi Juni'!$D$9:$D$192,APS!$B225,'Rekapitulasi Juni'!$K$9:$K$192)</f>
        <v>0</v>
      </c>
      <c r="AL225" s="325">
        <f t="shared" si="311"/>
        <v>0</v>
      </c>
      <c r="AM225" s="325">
        <f t="shared" si="312"/>
        <v>0</v>
      </c>
      <c r="AN225" s="27">
        <v>300</v>
      </c>
      <c r="AO225" s="324">
        <f>SUMIF('Rekapitulasi Juni'!$U$9:$U$192,APS!$B225,'Rekapitulasi Juni'!$V$9:$V$192)</f>
        <v>300</v>
      </c>
      <c r="AP225" s="324">
        <f>SUMIF('Rekapitulasi Juni'!$U$9:$U$192,APS!$B225,'Rekapitulasi Juni'!$W$9:$W$192)</f>
        <v>200</v>
      </c>
      <c r="AQ225" s="27"/>
      <c r="AR225" s="325">
        <f t="shared" si="313"/>
        <v>66.666666666666657</v>
      </c>
      <c r="AS225" s="325">
        <f t="shared" si="314"/>
        <v>66.666666666666657</v>
      </c>
      <c r="AT225" s="27">
        <v>300</v>
      </c>
      <c r="AU225" s="324">
        <f>SUMIF('Rekapitulasi Juni'!$AL$9:$AL$192,APS!$B225,'Rekapitulasi Juni'!$AM$9:$AM$192)</f>
        <v>400</v>
      </c>
      <c r="AV225" s="324">
        <f>SUMIF('Rekapitulasi Juni'!$AL$9:$AL$192,APS!$B225,'Rekapitulasi Juni'!$AN$9:$AN$192)</f>
        <v>300</v>
      </c>
      <c r="AW225" s="27"/>
      <c r="AX225" s="325">
        <f t="shared" si="315"/>
        <v>100</v>
      </c>
      <c r="AY225" s="325">
        <f t="shared" si="316"/>
        <v>75</v>
      </c>
      <c r="AZ225" s="41">
        <f t="shared" si="317"/>
        <v>600</v>
      </c>
      <c r="BA225" s="41">
        <f t="shared" si="318"/>
        <v>700</v>
      </c>
      <c r="BB225" s="41">
        <f t="shared" si="319"/>
        <v>500</v>
      </c>
      <c r="BC225" s="41">
        <f t="shared" si="320"/>
        <v>0</v>
      </c>
      <c r="BD225" s="41">
        <f t="shared" si="321"/>
        <v>500</v>
      </c>
      <c r="BE225" s="41">
        <f t="shared" si="322"/>
        <v>-100</v>
      </c>
      <c r="BF225" s="180">
        <f t="shared" si="323"/>
        <v>83.333333333333343</v>
      </c>
      <c r="BG225" s="27">
        <v>2000</v>
      </c>
      <c r="BH225" s="27">
        <v>300</v>
      </c>
      <c r="BI225" s="324">
        <f>SUMIF('Rekapitulasi Juni'!$D$214:$D$393,APS!$B225,'Rekapitulasi Juni'!$E$214:$E$393)</f>
        <v>300</v>
      </c>
      <c r="BJ225" s="324">
        <f>SUMIF('Rekapitulasi Juni'!$D$214:$D$393,APS!$B225,'Rekapitulasi Juni'!$F$214:$F$393)</f>
        <v>180</v>
      </c>
      <c r="BK225" s="27"/>
      <c r="BL225" s="325">
        <f t="shared" si="324"/>
        <v>60</v>
      </c>
      <c r="BM225" s="325">
        <f t="shared" si="325"/>
        <v>60</v>
      </c>
      <c r="BN225" s="27">
        <v>200</v>
      </c>
      <c r="BO225" s="324">
        <f>SUMIF('Rekapitulasi Juni'!$U$214:$U$393,APS!$B225,'Rekapitulasi Juni'!$V$214:$V$393)</f>
        <v>200</v>
      </c>
      <c r="BP225" s="324">
        <f>SUMIF('Rekapitulasi Juni'!$U$214:$U$393,APS!$B225,'Rekapitulasi Juni'!$W$214:$W$393)</f>
        <v>100</v>
      </c>
      <c r="BQ225" s="27"/>
      <c r="BR225" s="325">
        <f t="shared" si="326"/>
        <v>50</v>
      </c>
      <c r="BS225" s="325">
        <f t="shared" si="327"/>
        <v>50</v>
      </c>
      <c r="BT225" s="27">
        <v>200</v>
      </c>
      <c r="BU225" s="324">
        <f>SUMIF('Rekapitulasi Juni'!$AL$214:$AL$393,APS!$B225,'Rekapitulasi Juni'!$AM$214:$AM$393)</f>
        <v>300</v>
      </c>
      <c r="BV225" s="324">
        <f>SUMIF('Rekapitulasi Juni'!$AL$214:$AL$393,APS!$B225,'Rekapitulasi Juni'!$AN$214:$AN$393)</f>
        <v>100</v>
      </c>
      <c r="BW225" s="27"/>
      <c r="BX225" s="325">
        <f t="shared" si="328"/>
        <v>50</v>
      </c>
      <c r="BY225" s="325">
        <f t="shared" si="329"/>
        <v>33.333333333333329</v>
      </c>
      <c r="BZ225" s="27">
        <v>200</v>
      </c>
      <c r="CA225" s="324">
        <f>SUMIF('Rekapitulasi Juni'!$BA$214:$BA$393,APS!$B225,'Rekapitulasi Juni'!$BB$214:$BB$393)</f>
        <v>200</v>
      </c>
      <c r="CB225" s="324">
        <f>SUMIF('Rekapitulasi Juni'!$BA$214:$BA$393,APS!$B225,'Rekapitulasi Juni'!$BC$214:$BC$393)</f>
        <v>0</v>
      </c>
      <c r="CC225" s="27"/>
      <c r="CD225" s="325">
        <f t="shared" si="330"/>
        <v>0</v>
      </c>
      <c r="CE225" s="325">
        <f t="shared" si="331"/>
        <v>0</v>
      </c>
      <c r="CF225" s="27">
        <v>200</v>
      </c>
      <c r="CG225" s="324">
        <f>SUMIF('Rekapitulasi Juni'!$BP$214:$BP$393,APS!$B225,'Rekapitulasi Juni'!$BQ$214:$BQ$393)</f>
        <v>300</v>
      </c>
      <c r="CH225" s="324">
        <f>SUMIF('Rekapitulasi Juni'!$BP$214:$BP$393,APS!$B225,'Rekapitulasi Juni'!$BR$214:$BR$393)</f>
        <v>532</v>
      </c>
      <c r="CI225" s="27"/>
      <c r="CJ225" s="325">
        <f t="shared" si="332"/>
        <v>266</v>
      </c>
      <c r="CK225" s="325">
        <f t="shared" si="333"/>
        <v>177.33333333333334</v>
      </c>
      <c r="CL225" s="41">
        <f t="shared" si="334"/>
        <v>1100</v>
      </c>
      <c r="CM225" s="41">
        <f t="shared" si="335"/>
        <v>1300</v>
      </c>
      <c r="CN225" s="41">
        <f t="shared" si="336"/>
        <v>912</v>
      </c>
      <c r="CO225" s="41">
        <f t="shared" si="337"/>
        <v>0</v>
      </c>
      <c r="CP225" s="41">
        <f t="shared" si="338"/>
        <v>912</v>
      </c>
      <c r="CQ225" s="41">
        <f t="shared" si="339"/>
        <v>-188</v>
      </c>
      <c r="CR225" s="180">
        <f t="shared" si="340"/>
        <v>82.909090909090907</v>
      </c>
      <c r="CS225" s="27">
        <v>2000</v>
      </c>
      <c r="CT225" s="27">
        <v>300</v>
      </c>
      <c r="CU225" s="324">
        <f>SUMIF('Rekapitulasi Juni'!$D$410:$D$588,APS!$B225,'Rekapitulasi Juni'!$E$410:$E$588)</f>
        <v>400</v>
      </c>
      <c r="CV225" s="324">
        <f>SUMIF('Rekapitulasi Juni'!$D$410:$D$588,APS!$B225,'Rekapitulasi Juni'!$F$410:$F$588)</f>
        <v>224</v>
      </c>
      <c r="CW225" s="27"/>
      <c r="CX225" s="325">
        <f t="shared" si="341"/>
        <v>74.666666666666671</v>
      </c>
      <c r="CY225" s="325">
        <f t="shared" si="342"/>
        <v>56.000000000000007</v>
      </c>
      <c r="CZ225" s="27">
        <v>300</v>
      </c>
      <c r="DA225" s="324">
        <f>SUMIF('Rekapitulasi Juni'!$U$410:$U$588,APS!$B225,'Rekapitulasi Juni'!$V$410:$V$588)</f>
        <v>150</v>
      </c>
      <c r="DB225" s="324">
        <f>SUMIF('Rekapitulasi Juni'!$U$410:$U$588,APS!$B225,'Rekapitulasi Juni'!$W$410:$W$588)</f>
        <v>224</v>
      </c>
      <c r="DC225" s="27"/>
      <c r="DD225" s="325">
        <f t="shared" si="343"/>
        <v>74.666666666666671</v>
      </c>
      <c r="DE225" s="325">
        <f t="shared" si="344"/>
        <v>149.33333333333334</v>
      </c>
      <c r="DF225" s="27">
        <v>300</v>
      </c>
      <c r="DG225" s="324">
        <f>SUMIF('Rekapitulasi Juni'!$AL$410:$AL$588,APS!$B225,'Rekapitulasi Juni'!$AM$410:$AM$588)</f>
        <v>300</v>
      </c>
      <c r="DH225" s="324">
        <f>SUMIF('Rekapitulasi Juni'!$AL$410:$AL$588,APS!$B225,'Rekapitulasi Juni'!$AN$410:$AN$588)</f>
        <v>268</v>
      </c>
      <c r="DI225" s="27"/>
      <c r="DJ225" s="325">
        <f t="shared" si="345"/>
        <v>89.333333333333329</v>
      </c>
      <c r="DK225" s="325">
        <f t="shared" si="346"/>
        <v>89.333333333333329</v>
      </c>
      <c r="DL225" s="27">
        <v>300</v>
      </c>
      <c r="DM225" s="324">
        <f>SUMIF('Rekapitulasi Juni'!$BA$410:$BA$588,APS!$B225,'Rekapitulasi Juni'!$BB$410:$BB$588)</f>
        <v>52</v>
      </c>
      <c r="DN225" s="324">
        <f>SUMIF('Rekapitulasi Juni'!$BA$410:$BA$588,APS!$B225,'Rekapitulasi Juni'!$BC$410:$BC$588)</f>
        <v>0</v>
      </c>
      <c r="DO225" s="324">
        <f>SUMIF('Rekapitulasi Juni'!$BA$410:$BA$588,APS!$B225,'Rekapitulasi Juni'!$BF$410:$BF$588)</f>
        <v>0</v>
      </c>
      <c r="DP225" s="325">
        <f t="shared" si="347"/>
        <v>0</v>
      </c>
      <c r="DQ225" s="325">
        <f t="shared" si="348"/>
        <v>0</v>
      </c>
      <c r="DR225" s="27">
        <v>300</v>
      </c>
      <c r="DS225" s="324">
        <f>SUMIF('Rekapitulasi Juni'!$BP$410:$BP$588,APS!$B225,'Rekapitulasi Juni'!$BQ$410:$BQ$588)</f>
        <v>0</v>
      </c>
      <c r="DT225" s="324">
        <f>SUMIF('Rekapitulasi Juni'!$BP$410:$BP$588,APS!$B225,'Rekapitulasi Juni'!$BR$410:$BR$588)</f>
        <v>0</v>
      </c>
      <c r="DU225" s="27"/>
      <c r="DV225" s="325">
        <f t="shared" si="349"/>
        <v>0</v>
      </c>
      <c r="DW225" s="325">
        <f t="shared" si="350"/>
        <v>0</v>
      </c>
      <c r="DX225" s="41">
        <f t="shared" si="351"/>
        <v>1500</v>
      </c>
      <c r="DY225" s="41">
        <f t="shared" si="352"/>
        <v>902</v>
      </c>
      <c r="DZ225" s="41">
        <f t="shared" si="353"/>
        <v>716</v>
      </c>
      <c r="EA225" s="41">
        <f t="shared" si="354"/>
        <v>0</v>
      </c>
      <c r="EB225" s="41">
        <f t="shared" si="355"/>
        <v>716</v>
      </c>
      <c r="EC225" s="41">
        <f t="shared" si="356"/>
        <v>-784</v>
      </c>
      <c r="ED225" s="180">
        <f t="shared" si="357"/>
        <v>47.733333333333334</v>
      </c>
      <c r="EE225" s="27">
        <v>2000</v>
      </c>
      <c r="EF225" s="27">
        <v>324</v>
      </c>
      <c r="EG225" s="324">
        <f>SUMIF('Rekapitulasi Juni'!$D$608:$D$786,APS!$B225,'Rekapitulasi Juni'!$E$608:$E$786)</f>
        <v>200</v>
      </c>
      <c r="EH225" s="324">
        <f>SUMIF('Rekapitulasi Juni'!$D$608:$D$786,APS!$B225,'Rekapitulasi Juni'!$F$608:$F$786)</f>
        <v>100</v>
      </c>
      <c r="EI225" s="27"/>
      <c r="EJ225" s="325">
        <f t="shared" si="358"/>
        <v>30.864197530864196</v>
      </c>
      <c r="EK225" s="325">
        <f t="shared" si="359"/>
        <v>50</v>
      </c>
      <c r="EL225" s="27"/>
      <c r="EM225" s="324">
        <f>SUMIF('Rekapitulasi Juni'!$U$608:$U$786,APS!$B225,'Rekapitulasi Juni'!$V$608:$V$786)</f>
        <v>300</v>
      </c>
      <c r="EN225" s="324">
        <f>SUMIF('Rekapitulasi Juni'!$U$608:$U$786,APS!$B225,'Rekapitulasi Juni'!$W$608:$W$786)</f>
        <v>200</v>
      </c>
      <c r="EO225" s="27"/>
      <c r="EP225" s="325">
        <f t="shared" si="360"/>
        <v>0</v>
      </c>
      <c r="EQ225" s="325">
        <f t="shared" si="361"/>
        <v>66.666666666666657</v>
      </c>
      <c r="ER225" s="27"/>
      <c r="ES225" s="324">
        <f>SUMIF('Rekapitulasi Juni'!$AL$608:$AL$786,APS!$B225,'Rekapitulasi Juni'!$AM$608:$AM$786)</f>
        <v>100</v>
      </c>
      <c r="ET225" s="324">
        <f>SUMIF('Rekapitulasi Juni'!$AL$608:$AL$786,APS!$B225,'Rekapitulasi Juni'!$AN$608:$AN$786)</f>
        <v>0</v>
      </c>
      <c r="EU225" s="27"/>
      <c r="EV225" s="325">
        <f t="shared" si="362"/>
        <v>0</v>
      </c>
      <c r="EW225" s="325">
        <f t="shared" si="363"/>
        <v>0</v>
      </c>
      <c r="EX225" s="27"/>
      <c r="EY225" s="324">
        <f>SUMIF('Rekapitulasi Juni'!$BA$608:$BA$786,APS!$B225,'Rekapitulasi Juni'!$BB$608:$BB$786)</f>
        <v>0</v>
      </c>
      <c r="EZ225" s="324">
        <f>SUMIF('Rekapitulasi Juni'!$BA$608:$BA$786,APS!$B225,'Rekapitulasi Juni'!$BC$608:$BC$786)</f>
        <v>0</v>
      </c>
      <c r="FA225" s="324">
        <f>SUMIF('Rekapitulasi Juni'!$BA$608:$BA$786,APS!$B225,'Rekapitulasi Juni'!$BF$608:$BF$786)</f>
        <v>0</v>
      </c>
      <c r="FB225" s="325">
        <f t="shared" si="364"/>
        <v>0</v>
      </c>
      <c r="FC225" s="325">
        <f t="shared" si="365"/>
        <v>0</v>
      </c>
      <c r="FD225" s="27"/>
      <c r="FE225" s="27"/>
      <c r="FF225" s="27"/>
      <c r="FG225" s="27"/>
      <c r="FH225" s="27"/>
      <c r="FI225" s="27"/>
      <c r="FJ225" s="41">
        <f t="shared" si="366"/>
        <v>324</v>
      </c>
      <c r="FK225" s="41">
        <f t="shared" si="367"/>
        <v>600</v>
      </c>
      <c r="FL225" s="41">
        <f t="shared" si="368"/>
        <v>300</v>
      </c>
      <c r="FM225" s="41">
        <f t="shared" si="369"/>
        <v>0</v>
      </c>
      <c r="FN225" s="41">
        <f t="shared" si="370"/>
        <v>300</v>
      </c>
      <c r="FO225" s="41">
        <f t="shared" si="371"/>
        <v>-24</v>
      </c>
      <c r="FP225" s="180">
        <f t="shared" si="372"/>
        <v>92.592592592592595</v>
      </c>
      <c r="FQ225" s="27"/>
      <c r="FR225" s="27"/>
      <c r="FS225" s="324">
        <f>SUMIF('Rekapitulasi Juni'!$D$804:$D$984,APS!$B225,'Rekapitulasi Juni'!$E$804:$E$984)</f>
        <v>200</v>
      </c>
      <c r="FT225" s="324">
        <f>SUMIF('Rekapitulasi Juni'!$D$804:$D$984,APS!$B225,'Rekapitulasi Juni'!$F$804:$F$984)</f>
        <v>192</v>
      </c>
      <c r="FU225" s="27"/>
      <c r="FV225" s="325">
        <f t="shared" si="373"/>
        <v>0</v>
      </c>
      <c r="FW225" s="325">
        <f t="shared" si="374"/>
        <v>96</v>
      </c>
      <c r="FX225" s="27"/>
      <c r="FY225" s="324">
        <f>SUMIF('Rekapitulasi Juni'!$U$804:$U$984,APS!$B225,'Rekapitulasi Juni'!$V$804:$V$984)</f>
        <v>100</v>
      </c>
      <c r="FZ225" s="324">
        <f>SUMIF('Rekapitulasi Juni'!$U$804:$U$984,APS!$B225,'Rekapitulasi Juni'!$W$804:$W$984)</f>
        <v>0</v>
      </c>
      <c r="GA225" s="27"/>
      <c r="GB225" s="325">
        <f t="shared" si="375"/>
        <v>0</v>
      </c>
      <c r="GC225" s="325">
        <f t="shared" si="376"/>
        <v>0</v>
      </c>
      <c r="GD225" s="27"/>
      <c r="GE225" s="324">
        <f>SUMIF('Rekapitulasi Juni'!$AL$804:$AL$984,APS!$B225,'Rekapitulasi Juni'!$AM$804:$AM$984)</f>
        <v>400</v>
      </c>
      <c r="GF225" s="324">
        <f>SUMIF('Rekapitulasi Juni'!$AL$804:$AL$984,APS!$B225,'Rekapitulasi Juni'!$AN$804:$AN$984)</f>
        <v>188</v>
      </c>
      <c r="GG225" s="27"/>
      <c r="GH225" s="325">
        <f t="shared" si="301"/>
        <v>0</v>
      </c>
      <c r="GI225" s="325">
        <f t="shared" si="302"/>
        <v>47</v>
      </c>
      <c r="GJ225" s="27"/>
      <c r="GK225" s="27"/>
      <c r="GL225" s="41">
        <f t="shared" si="377"/>
        <v>0</v>
      </c>
      <c r="GM225" s="41">
        <f t="shared" si="378"/>
        <v>700</v>
      </c>
      <c r="GN225" s="41">
        <f t="shared" si="379"/>
        <v>380</v>
      </c>
      <c r="GO225" s="41">
        <f t="shared" si="380"/>
        <v>0</v>
      </c>
      <c r="GP225" s="41">
        <f t="shared" si="381"/>
        <v>380</v>
      </c>
      <c r="GQ225" s="41">
        <f t="shared" si="382"/>
        <v>380</v>
      </c>
      <c r="GR225" s="180">
        <f t="shared" si="383"/>
        <v>0</v>
      </c>
      <c r="GS225" s="41">
        <f t="shared" si="303"/>
        <v>3524</v>
      </c>
      <c r="GT225" s="41">
        <f t="shared" si="304"/>
        <v>4202</v>
      </c>
      <c r="GU225" s="41">
        <f t="shared" si="305"/>
        <v>2808</v>
      </c>
      <c r="GV225" s="41">
        <f t="shared" si="306"/>
        <v>0</v>
      </c>
      <c r="GW225" s="41">
        <f t="shared" si="307"/>
        <v>2808</v>
      </c>
      <c r="GX225" s="41">
        <f t="shared" si="308"/>
        <v>-716</v>
      </c>
      <c r="GY225" s="180">
        <f t="shared" si="309"/>
        <v>79.682179341657218</v>
      </c>
      <c r="GZ225" s="41">
        <v>207</v>
      </c>
      <c r="HA225" s="32" t="s">
        <v>459</v>
      </c>
      <c r="HB225" s="42">
        <f t="shared" si="392"/>
        <v>-60</v>
      </c>
      <c r="HC225" s="173" t="s">
        <v>1298</v>
      </c>
    </row>
    <row r="226" spans="1:211" ht="15" customHeight="1">
      <c r="A226" s="31" t="s">
        <v>460</v>
      </c>
      <c r="B226" s="32" t="s">
        <v>461</v>
      </c>
      <c r="C226" s="31" t="s">
        <v>373</v>
      </c>
      <c r="D226" s="31" t="s">
        <v>1259</v>
      </c>
      <c r="E226" s="31" t="s">
        <v>43</v>
      </c>
      <c r="F226" s="31" t="s">
        <v>152</v>
      </c>
      <c r="G226" s="33">
        <v>20</v>
      </c>
      <c r="H226" s="33">
        <v>0</v>
      </c>
      <c r="I226" s="33">
        <v>0</v>
      </c>
      <c r="J226" s="34">
        <f>IFERROR(VLOOKUP(A226,#REF!,3,0),0)</f>
        <v>0</v>
      </c>
      <c r="K226" s="34">
        <f t="shared" si="387"/>
        <v>0</v>
      </c>
      <c r="L226" s="34">
        <v>0</v>
      </c>
      <c r="M226" s="34">
        <v>0</v>
      </c>
      <c r="N226" s="35">
        <f t="shared" si="388"/>
        <v>20</v>
      </c>
      <c r="O226" s="35">
        <f t="shared" si="389"/>
        <v>20</v>
      </c>
      <c r="P226" s="36">
        <v>20</v>
      </c>
      <c r="Q226" s="36">
        <f t="shared" si="310"/>
        <v>20</v>
      </c>
      <c r="R226" s="36"/>
      <c r="S226" s="37">
        <f ca="1">SUMIF(ROP!$D$6:$H$65536,A226,ROP!$J$6:$J$65536)</f>
        <v>0</v>
      </c>
      <c r="T226" s="37">
        <f>SUMIF(HASIL!$B:$B,APS!$B226&amp;RIGHT(APS!T$9,2),HASIL!$I:$I)</f>
        <v>0</v>
      </c>
      <c r="U226" s="37">
        <f>SUMIF(HASIL!$B:$B,APS!$B226&amp;RIGHT(APS!U$9,2),HASIL!$I:$I)</f>
        <v>0</v>
      </c>
      <c r="V226" s="37">
        <f>SUMIF(HASIL!$B:$B,APS!$B226&amp;RIGHT(APS!V$9,2),HASIL!$I:$I)</f>
        <v>0</v>
      </c>
      <c r="W226" s="37">
        <f>SUMIF(HASIL!$B:$B,APS!$B226&amp;RIGHT(APS!W$9,2),HASIL!$I:$I)</f>
        <v>0</v>
      </c>
      <c r="X226" s="38">
        <f t="shared" si="390"/>
        <v>0</v>
      </c>
      <c r="Y226" s="38">
        <f t="shared" si="391"/>
        <v>-20</v>
      </c>
      <c r="Z226" s="39">
        <f t="shared" si="385"/>
        <v>0</v>
      </c>
      <c r="AA226" s="39">
        <f t="shared" si="300"/>
        <v>20</v>
      </c>
      <c r="AB226" s="40">
        <f t="shared" si="386"/>
        <v>20</v>
      </c>
      <c r="AC226" s="27">
        <v>0</v>
      </c>
      <c r="AD226" s="27"/>
      <c r="AE226" s="27"/>
      <c r="AF226" s="27"/>
      <c r="AG226" s="27"/>
      <c r="AH226" s="27"/>
      <c r="AI226" s="324">
        <f>SUMIF('Rekapitulasi Juni'!$D$9:$D$192,APS!$B226,'Rekapitulasi Juni'!$E$9:$E$192)</f>
        <v>0</v>
      </c>
      <c r="AJ226" s="324">
        <f>SUMIF('Rekapitulasi Juni'!$D$9:$D$192,APS!$B226,'Rekapitulasi Juni'!$F$9:$F$192)</f>
        <v>0</v>
      </c>
      <c r="AK226" s="324">
        <f>SUMIF('Rekapitulasi Juni'!$D$9:$D$192,APS!$B226,'Rekapitulasi Juni'!$K$9:$K$192)</f>
        <v>0</v>
      </c>
      <c r="AL226" s="325">
        <f t="shared" si="311"/>
        <v>0</v>
      </c>
      <c r="AM226" s="325">
        <f t="shared" si="312"/>
        <v>0</v>
      </c>
      <c r="AN226" s="27"/>
      <c r="AO226" s="324">
        <f>SUMIF('Rekapitulasi Juni'!$U$9:$U$192,APS!$B226,'Rekapitulasi Juni'!$V$9:$V$192)</f>
        <v>0</v>
      </c>
      <c r="AP226" s="324">
        <f>SUMIF('Rekapitulasi Juni'!$U$9:$U$192,APS!$B226,'Rekapitulasi Juni'!$W$9:$W$192)</f>
        <v>0</v>
      </c>
      <c r="AQ226" s="27"/>
      <c r="AR226" s="325">
        <f t="shared" si="313"/>
        <v>0</v>
      </c>
      <c r="AS226" s="325">
        <f t="shared" si="314"/>
        <v>0</v>
      </c>
      <c r="AT226" s="27"/>
      <c r="AU226" s="324">
        <f>SUMIF('Rekapitulasi Juni'!$AL$9:$AL$192,APS!$B226,'Rekapitulasi Juni'!$AM$9:$AM$192)</f>
        <v>0</v>
      </c>
      <c r="AV226" s="324">
        <f>SUMIF('Rekapitulasi Juni'!$AL$9:$AL$192,APS!$B226,'Rekapitulasi Juni'!$AN$9:$AN$192)</f>
        <v>0</v>
      </c>
      <c r="AW226" s="27"/>
      <c r="AX226" s="325">
        <f t="shared" si="315"/>
        <v>0</v>
      </c>
      <c r="AY226" s="325">
        <f t="shared" si="316"/>
        <v>0</v>
      </c>
      <c r="AZ226" s="41">
        <f t="shared" si="317"/>
        <v>0</v>
      </c>
      <c r="BA226" s="41">
        <f t="shared" si="318"/>
        <v>0</v>
      </c>
      <c r="BB226" s="41">
        <f t="shared" si="319"/>
        <v>0</v>
      </c>
      <c r="BC226" s="41">
        <f t="shared" si="320"/>
        <v>0</v>
      </c>
      <c r="BD226" s="41">
        <f t="shared" si="321"/>
        <v>0</v>
      </c>
      <c r="BE226" s="41">
        <f t="shared" si="322"/>
        <v>0</v>
      </c>
      <c r="BF226" s="180">
        <f t="shared" si="323"/>
        <v>0</v>
      </c>
      <c r="BG226" s="27">
        <v>0</v>
      </c>
      <c r="BH226" s="27"/>
      <c r="BI226" s="324">
        <f>SUMIF('Rekapitulasi Juni'!$D$214:$D$393,APS!$B226,'Rekapitulasi Juni'!$E$214:$E$393)</f>
        <v>0</v>
      </c>
      <c r="BJ226" s="324">
        <f>SUMIF('Rekapitulasi Juni'!$D$214:$D$393,APS!$B226,'Rekapitulasi Juni'!$F$214:$F$393)</f>
        <v>20</v>
      </c>
      <c r="BK226" s="27"/>
      <c r="BL226" s="325">
        <f t="shared" si="324"/>
        <v>0</v>
      </c>
      <c r="BM226" s="325">
        <f t="shared" si="325"/>
        <v>0</v>
      </c>
      <c r="BN226" s="27"/>
      <c r="BO226" s="324">
        <f>SUMIF('Rekapitulasi Juni'!$U$214:$U$393,APS!$B226,'Rekapitulasi Juni'!$V$214:$V$393)</f>
        <v>0</v>
      </c>
      <c r="BP226" s="324">
        <f>SUMIF('Rekapitulasi Juni'!$U$214:$U$393,APS!$B226,'Rekapitulasi Juni'!$W$214:$W$393)</f>
        <v>0</v>
      </c>
      <c r="BQ226" s="27"/>
      <c r="BR226" s="325">
        <f t="shared" si="326"/>
        <v>0</v>
      </c>
      <c r="BS226" s="325">
        <f t="shared" si="327"/>
        <v>0</v>
      </c>
      <c r="BT226" s="27"/>
      <c r="BU226" s="324">
        <f>SUMIF('Rekapitulasi Juni'!$AL$214:$AL$393,APS!$B226,'Rekapitulasi Juni'!$AM$214:$AM$393)</f>
        <v>0</v>
      </c>
      <c r="BV226" s="324">
        <f>SUMIF('Rekapitulasi Juni'!$AL$214:$AL$393,APS!$B226,'Rekapitulasi Juni'!$AN$214:$AN$393)</f>
        <v>0</v>
      </c>
      <c r="BW226" s="27"/>
      <c r="BX226" s="325">
        <f t="shared" si="328"/>
        <v>0</v>
      </c>
      <c r="BY226" s="325">
        <f t="shared" si="329"/>
        <v>0</v>
      </c>
      <c r="BZ226" s="27"/>
      <c r="CA226" s="324">
        <f>SUMIF('Rekapitulasi Juni'!$BA$214:$BA$393,APS!$B226,'Rekapitulasi Juni'!$BB$214:$BB$393)</f>
        <v>0</v>
      </c>
      <c r="CB226" s="324">
        <f>SUMIF('Rekapitulasi Juni'!$BA$214:$BA$393,APS!$B226,'Rekapitulasi Juni'!$BC$214:$BC$393)</f>
        <v>0</v>
      </c>
      <c r="CC226" s="27"/>
      <c r="CD226" s="325">
        <f t="shared" si="330"/>
        <v>0</v>
      </c>
      <c r="CE226" s="325">
        <f t="shared" si="331"/>
        <v>0</v>
      </c>
      <c r="CF226" s="27"/>
      <c r="CG226" s="324">
        <f>SUMIF('Rekapitulasi Juni'!$BP$214:$BP$393,APS!$B226,'Rekapitulasi Juni'!$BQ$214:$BQ$393)</f>
        <v>0</v>
      </c>
      <c r="CH226" s="324">
        <f>SUMIF('Rekapitulasi Juni'!$BP$214:$BP$393,APS!$B226,'Rekapitulasi Juni'!$BR$214:$BR$393)</f>
        <v>0</v>
      </c>
      <c r="CI226" s="27"/>
      <c r="CJ226" s="325">
        <f t="shared" si="332"/>
        <v>0</v>
      </c>
      <c r="CK226" s="325">
        <f t="shared" si="333"/>
        <v>0</v>
      </c>
      <c r="CL226" s="41">
        <f t="shared" si="334"/>
        <v>0</v>
      </c>
      <c r="CM226" s="41">
        <f t="shared" si="335"/>
        <v>0</v>
      </c>
      <c r="CN226" s="41">
        <f t="shared" si="336"/>
        <v>20</v>
      </c>
      <c r="CO226" s="41">
        <f t="shared" si="337"/>
        <v>0</v>
      </c>
      <c r="CP226" s="41">
        <f t="shared" si="338"/>
        <v>20</v>
      </c>
      <c r="CQ226" s="41">
        <f t="shared" si="339"/>
        <v>20</v>
      </c>
      <c r="CR226" s="180">
        <f t="shared" si="340"/>
        <v>0</v>
      </c>
      <c r="CS226" s="27">
        <v>20</v>
      </c>
      <c r="CT226" s="27"/>
      <c r="CU226" s="324">
        <f>SUMIF('Rekapitulasi Juni'!$D$410:$D$588,APS!$B226,'Rekapitulasi Juni'!$E$410:$E$588)</f>
        <v>0</v>
      </c>
      <c r="CV226" s="324">
        <f>SUMIF('Rekapitulasi Juni'!$D$410:$D$588,APS!$B226,'Rekapitulasi Juni'!$F$410:$F$588)</f>
        <v>0</v>
      </c>
      <c r="CW226" s="27"/>
      <c r="CX226" s="325">
        <f t="shared" si="341"/>
        <v>0</v>
      </c>
      <c r="CY226" s="325">
        <f t="shared" si="342"/>
        <v>0</v>
      </c>
      <c r="CZ226" s="27"/>
      <c r="DA226" s="324">
        <f>SUMIF('Rekapitulasi Juni'!$U$410:$U$588,APS!$B226,'Rekapitulasi Juni'!$V$410:$V$588)</f>
        <v>0</v>
      </c>
      <c r="DB226" s="324">
        <f>SUMIF('Rekapitulasi Juni'!$U$410:$U$588,APS!$B226,'Rekapitulasi Juni'!$W$410:$W$588)</f>
        <v>0</v>
      </c>
      <c r="DC226" s="27"/>
      <c r="DD226" s="325">
        <f t="shared" si="343"/>
        <v>0</v>
      </c>
      <c r="DE226" s="325">
        <f t="shared" si="344"/>
        <v>0</v>
      </c>
      <c r="DF226" s="27"/>
      <c r="DG226" s="324">
        <f>SUMIF('Rekapitulasi Juni'!$AL$410:$AL$588,APS!$B226,'Rekapitulasi Juni'!$AM$410:$AM$588)</f>
        <v>0</v>
      </c>
      <c r="DH226" s="324">
        <f>SUMIF('Rekapitulasi Juni'!$AL$410:$AL$588,APS!$B226,'Rekapitulasi Juni'!$AN$410:$AN$588)</f>
        <v>0</v>
      </c>
      <c r="DI226" s="27"/>
      <c r="DJ226" s="325">
        <f t="shared" si="345"/>
        <v>0</v>
      </c>
      <c r="DK226" s="325">
        <f t="shared" si="346"/>
        <v>0</v>
      </c>
      <c r="DL226" s="27">
        <v>20</v>
      </c>
      <c r="DM226" s="324">
        <f>SUMIF('Rekapitulasi Juni'!$BA$410:$BA$588,APS!$B226,'Rekapitulasi Juni'!$BB$410:$BB$588)</f>
        <v>0</v>
      </c>
      <c r="DN226" s="324">
        <f>SUMIF('Rekapitulasi Juni'!$BA$410:$BA$588,APS!$B226,'Rekapitulasi Juni'!$BC$410:$BC$588)</f>
        <v>0</v>
      </c>
      <c r="DO226" s="324">
        <f>SUMIF('Rekapitulasi Juni'!$BA$410:$BA$588,APS!$B226,'Rekapitulasi Juni'!$BF$410:$BF$588)</f>
        <v>0</v>
      </c>
      <c r="DP226" s="325">
        <f t="shared" si="347"/>
        <v>0</v>
      </c>
      <c r="DQ226" s="325">
        <f t="shared" si="348"/>
        <v>0</v>
      </c>
      <c r="DR226" s="27"/>
      <c r="DS226" s="324">
        <f>SUMIF('Rekapitulasi Juni'!$BP$410:$BP$588,APS!$B226,'Rekapitulasi Juni'!$BQ$410:$BQ$588)</f>
        <v>0</v>
      </c>
      <c r="DT226" s="324">
        <f>SUMIF('Rekapitulasi Juni'!$BP$410:$BP$588,APS!$B226,'Rekapitulasi Juni'!$BR$410:$BR$588)</f>
        <v>0</v>
      </c>
      <c r="DU226" s="27"/>
      <c r="DV226" s="325">
        <f t="shared" si="349"/>
        <v>0</v>
      </c>
      <c r="DW226" s="325">
        <f t="shared" si="350"/>
        <v>0</v>
      </c>
      <c r="DX226" s="41">
        <f t="shared" si="351"/>
        <v>20</v>
      </c>
      <c r="DY226" s="41">
        <f t="shared" si="352"/>
        <v>0</v>
      </c>
      <c r="DZ226" s="41">
        <f t="shared" si="353"/>
        <v>0</v>
      </c>
      <c r="EA226" s="41">
        <f t="shared" si="354"/>
        <v>0</v>
      </c>
      <c r="EB226" s="41">
        <f t="shared" si="355"/>
        <v>0</v>
      </c>
      <c r="EC226" s="41">
        <f t="shared" si="356"/>
        <v>-20</v>
      </c>
      <c r="ED226" s="180">
        <f t="shared" si="357"/>
        <v>0</v>
      </c>
      <c r="EE226" s="27">
        <v>0</v>
      </c>
      <c r="EF226" s="27"/>
      <c r="EG226" s="324">
        <f>SUMIF('Rekapitulasi Juni'!$D$608:$D$786,APS!$B226,'Rekapitulasi Juni'!$E$608:$E$786)</f>
        <v>0</v>
      </c>
      <c r="EH226" s="324">
        <f>SUMIF('Rekapitulasi Juni'!$D$608:$D$786,APS!$B226,'Rekapitulasi Juni'!$F$608:$F$786)</f>
        <v>0</v>
      </c>
      <c r="EI226" s="27"/>
      <c r="EJ226" s="325">
        <f t="shared" si="358"/>
        <v>0</v>
      </c>
      <c r="EK226" s="325">
        <f t="shared" si="359"/>
        <v>0</v>
      </c>
      <c r="EL226" s="27"/>
      <c r="EM226" s="324">
        <f>SUMIF('Rekapitulasi Juni'!$U$608:$U$786,APS!$B226,'Rekapitulasi Juni'!$V$608:$V$786)</f>
        <v>0</v>
      </c>
      <c r="EN226" s="324">
        <f>SUMIF('Rekapitulasi Juni'!$U$608:$U$786,APS!$B226,'Rekapitulasi Juni'!$W$608:$W$786)</f>
        <v>0</v>
      </c>
      <c r="EO226" s="27"/>
      <c r="EP226" s="325">
        <f t="shared" si="360"/>
        <v>0</v>
      </c>
      <c r="EQ226" s="325">
        <f t="shared" si="361"/>
        <v>0</v>
      </c>
      <c r="ER226" s="27"/>
      <c r="ES226" s="324">
        <f>SUMIF('Rekapitulasi Juni'!$AL$608:$AL$786,APS!$B226,'Rekapitulasi Juni'!$AM$608:$AM$786)</f>
        <v>0</v>
      </c>
      <c r="ET226" s="324">
        <f>SUMIF('Rekapitulasi Juni'!$AL$608:$AL$786,APS!$B226,'Rekapitulasi Juni'!$AN$608:$AN$786)</f>
        <v>0</v>
      </c>
      <c r="EU226" s="27"/>
      <c r="EV226" s="325">
        <f t="shared" si="362"/>
        <v>0</v>
      </c>
      <c r="EW226" s="325">
        <f t="shared" si="363"/>
        <v>0</v>
      </c>
      <c r="EX226" s="27"/>
      <c r="EY226" s="324">
        <f>SUMIF('Rekapitulasi Juni'!$BA$608:$BA$786,APS!$B226,'Rekapitulasi Juni'!$BB$608:$BB$786)</f>
        <v>0</v>
      </c>
      <c r="EZ226" s="324">
        <f>SUMIF('Rekapitulasi Juni'!$BA$608:$BA$786,APS!$B226,'Rekapitulasi Juni'!$BC$608:$BC$786)</f>
        <v>0</v>
      </c>
      <c r="FA226" s="324">
        <f>SUMIF('Rekapitulasi Juni'!$BA$608:$BA$786,APS!$B226,'Rekapitulasi Juni'!$BF$608:$BF$786)</f>
        <v>0</v>
      </c>
      <c r="FB226" s="325">
        <f t="shared" si="364"/>
        <v>0</v>
      </c>
      <c r="FC226" s="325">
        <f t="shared" si="365"/>
        <v>0</v>
      </c>
      <c r="FD226" s="27"/>
      <c r="FE226" s="27"/>
      <c r="FF226" s="27"/>
      <c r="FG226" s="27"/>
      <c r="FH226" s="27"/>
      <c r="FI226" s="27"/>
      <c r="FJ226" s="41">
        <f t="shared" si="366"/>
        <v>0</v>
      </c>
      <c r="FK226" s="41">
        <f t="shared" si="367"/>
        <v>0</v>
      </c>
      <c r="FL226" s="41">
        <f t="shared" si="368"/>
        <v>0</v>
      </c>
      <c r="FM226" s="41">
        <f t="shared" si="369"/>
        <v>0</v>
      </c>
      <c r="FN226" s="41">
        <f t="shared" si="370"/>
        <v>0</v>
      </c>
      <c r="FO226" s="41">
        <f t="shared" si="371"/>
        <v>0</v>
      </c>
      <c r="FP226" s="180">
        <f t="shared" si="372"/>
        <v>0</v>
      </c>
      <c r="FQ226" s="27"/>
      <c r="FR226" s="27"/>
      <c r="FS226" s="324">
        <f>SUMIF('Rekapitulasi Juni'!$D$804:$D$984,APS!$B226,'Rekapitulasi Juni'!$E$804:$E$984)</f>
        <v>0</v>
      </c>
      <c r="FT226" s="324">
        <f>SUMIF('Rekapitulasi Juni'!$D$804:$D$984,APS!$B226,'Rekapitulasi Juni'!$F$804:$F$984)</f>
        <v>0</v>
      </c>
      <c r="FU226" s="27"/>
      <c r="FV226" s="325">
        <f t="shared" si="373"/>
        <v>0</v>
      </c>
      <c r="FW226" s="325">
        <f t="shared" si="374"/>
        <v>0</v>
      </c>
      <c r="FX226" s="27"/>
      <c r="FY226" s="324">
        <f>SUMIF('Rekapitulasi Juni'!$U$804:$U$984,APS!$B226,'Rekapitulasi Juni'!$V$804:$V$984)</f>
        <v>0</v>
      </c>
      <c r="FZ226" s="324">
        <f>SUMIF('Rekapitulasi Juni'!$U$804:$U$984,APS!$B226,'Rekapitulasi Juni'!$W$804:$W$984)</f>
        <v>0</v>
      </c>
      <c r="GA226" s="27"/>
      <c r="GB226" s="325">
        <f t="shared" si="375"/>
        <v>0</v>
      </c>
      <c r="GC226" s="325">
        <f t="shared" si="376"/>
        <v>0</v>
      </c>
      <c r="GD226" s="27"/>
      <c r="GE226" s="324">
        <f>SUMIF('Rekapitulasi Juni'!$AL$804:$AL$984,APS!$B226,'Rekapitulasi Juni'!$AM$804:$AM$984)</f>
        <v>0</v>
      </c>
      <c r="GF226" s="324">
        <f>SUMIF('Rekapitulasi Juni'!$AL$804:$AL$984,APS!$B226,'Rekapitulasi Juni'!$AN$804:$AN$984)</f>
        <v>0</v>
      </c>
      <c r="GG226" s="27"/>
      <c r="GH226" s="325">
        <f t="shared" si="301"/>
        <v>0</v>
      </c>
      <c r="GI226" s="325">
        <f t="shared" si="302"/>
        <v>0</v>
      </c>
      <c r="GJ226" s="27"/>
      <c r="GK226" s="27"/>
      <c r="GL226" s="41">
        <f t="shared" si="377"/>
        <v>0</v>
      </c>
      <c r="GM226" s="41">
        <f t="shared" si="378"/>
        <v>0</v>
      </c>
      <c r="GN226" s="41">
        <f t="shared" si="379"/>
        <v>0</v>
      </c>
      <c r="GO226" s="41">
        <f t="shared" si="380"/>
        <v>0</v>
      </c>
      <c r="GP226" s="41">
        <f t="shared" si="381"/>
        <v>0</v>
      </c>
      <c r="GQ226" s="41">
        <f t="shared" si="382"/>
        <v>0</v>
      </c>
      <c r="GR226" s="180">
        <f t="shared" si="383"/>
        <v>0</v>
      </c>
      <c r="GS226" s="41">
        <f t="shared" si="303"/>
        <v>20</v>
      </c>
      <c r="GT226" s="41">
        <f t="shared" si="304"/>
        <v>0</v>
      </c>
      <c r="GU226" s="41">
        <f t="shared" si="305"/>
        <v>20</v>
      </c>
      <c r="GV226" s="41">
        <f t="shared" si="306"/>
        <v>0</v>
      </c>
      <c r="GW226" s="41">
        <f t="shared" si="307"/>
        <v>20</v>
      </c>
      <c r="GX226" s="41">
        <f t="shared" si="308"/>
        <v>0</v>
      </c>
      <c r="GY226" s="180">
        <f t="shared" si="309"/>
        <v>100</v>
      </c>
      <c r="GZ226" s="41">
        <v>208</v>
      </c>
      <c r="HA226" s="32"/>
      <c r="HB226" s="42">
        <f t="shared" si="392"/>
        <v>0</v>
      </c>
      <c r="HC226" s="44"/>
    </row>
    <row r="227" spans="1:211" ht="30" hidden="1" customHeight="1">
      <c r="A227" s="51" t="s">
        <v>462</v>
      </c>
      <c r="B227" s="52" t="s">
        <v>463</v>
      </c>
      <c r="C227" s="31" t="s">
        <v>373</v>
      </c>
      <c r="D227" s="31" t="s">
        <v>1259</v>
      </c>
      <c r="E227" s="31" t="s">
        <v>43</v>
      </c>
      <c r="F227" s="31" t="s">
        <v>152</v>
      </c>
      <c r="G227" s="33">
        <v>0</v>
      </c>
      <c r="H227" s="33">
        <v>0</v>
      </c>
      <c r="I227" s="33">
        <v>0</v>
      </c>
      <c r="J227" s="34">
        <f>IFERROR(VLOOKUP(A227,#REF!,3,0),0)</f>
        <v>0</v>
      </c>
      <c r="K227" s="34">
        <f t="shared" si="387"/>
        <v>0</v>
      </c>
      <c r="L227" s="34">
        <v>0</v>
      </c>
      <c r="M227" s="34">
        <v>0</v>
      </c>
      <c r="N227" s="35">
        <f t="shared" si="388"/>
        <v>0</v>
      </c>
      <c r="O227" s="35">
        <f t="shared" si="389"/>
        <v>0</v>
      </c>
      <c r="P227" s="36">
        <v>0</v>
      </c>
      <c r="Q227" s="36">
        <f t="shared" si="310"/>
        <v>0</v>
      </c>
      <c r="R227" s="36"/>
      <c r="S227" s="37">
        <f ca="1">SUMIF(ROP!$D$6:$H$65536,A227,ROP!$J$6:$J$65536)</f>
        <v>0</v>
      </c>
      <c r="T227" s="37">
        <f>SUMIF(HASIL!$B:$B,APS!$B227&amp;RIGHT(APS!T$9,2),HASIL!$I:$I)</f>
        <v>0</v>
      </c>
      <c r="U227" s="37">
        <f>SUMIF(HASIL!$B:$B,APS!$B227&amp;RIGHT(APS!U$9,2),HASIL!$I:$I)</f>
        <v>0</v>
      </c>
      <c r="V227" s="37">
        <f>SUMIF(HASIL!$B:$B,APS!$B227&amp;RIGHT(APS!V$9,2),HASIL!$I:$I)</f>
        <v>0</v>
      </c>
      <c r="W227" s="37">
        <f>SUMIF(HASIL!$B:$B,APS!$B227&amp;RIGHT(APS!W$9,2),HASIL!$I:$I)</f>
        <v>0</v>
      </c>
      <c r="X227" s="38">
        <f t="shared" si="390"/>
        <v>0</v>
      </c>
      <c r="Y227" s="38">
        <f t="shared" si="391"/>
        <v>0</v>
      </c>
      <c r="Z227" s="39">
        <f t="shared" si="385"/>
        <v>0</v>
      </c>
      <c r="AA227" s="39">
        <f t="shared" si="300"/>
        <v>0</v>
      </c>
      <c r="AB227" s="40">
        <f t="shared" si="386"/>
        <v>0</v>
      </c>
      <c r="AC227" s="27">
        <v>0</v>
      </c>
      <c r="AD227" s="27"/>
      <c r="AE227" s="27"/>
      <c r="AF227" s="27"/>
      <c r="AG227" s="27"/>
      <c r="AH227" s="27"/>
      <c r="AI227" s="324">
        <f>SUMIF('Rekapitulasi Juni'!$D$9:$D$192,APS!$B227,'Rekapitulasi Juni'!$E$9:$E$192)</f>
        <v>0</v>
      </c>
      <c r="AJ227" s="324">
        <f>SUMIF('Rekapitulasi Juni'!$D$9:$D$192,APS!$B227,'Rekapitulasi Juni'!$F$9:$F$192)</f>
        <v>0</v>
      </c>
      <c r="AK227" s="324">
        <f>SUMIF('Rekapitulasi Juni'!$D$9:$D$192,APS!$B227,'Rekapitulasi Juni'!$K$9:$K$192)</f>
        <v>0</v>
      </c>
      <c r="AL227" s="325">
        <f t="shared" si="311"/>
        <v>0</v>
      </c>
      <c r="AM227" s="325">
        <f t="shared" si="312"/>
        <v>0</v>
      </c>
      <c r="AN227" s="27"/>
      <c r="AO227" s="324">
        <f>SUMIF('Rekapitulasi Juni'!$U$9:$U$192,APS!$B227,'Rekapitulasi Juni'!$V$9:$V$192)</f>
        <v>0</v>
      </c>
      <c r="AP227" s="324">
        <f>SUMIF('Rekapitulasi Juni'!$U$9:$U$192,APS!$B227,'Rekapitulasi Juni'!$W$9:$W$192)</f>
        <v>0</v>
      </c>
      <c r="AQ227" s="27"/>
      <c r="AR227" s="325">
        <f t="shared" si="313"/>
        <v>0</v>
      </c>
      <c r="AS227" s="325">
        <f t="shared" si="314"/>
        <v>0</v>
      </c>
      <c r="AT227" s="27"/>
      <c r="AU227" s="324">
        <f>SUMIF('Rekapitulasi Juni'!$AL$9:$AL$192,APS!$B227,'Rekapitulasi Juni'!$AM$9:$AM$192)</f>
        <v>0</v>
      </c>
      <c r="AV227" s="324">
        <f>SUMIF('Rekapitulasi Juni'!$AL$9:$AL$192,APS!$B227,'Rekapitulasi Juni'!$AN$9:$AN$192)</f>
        <v>0</v>
      </c>
      <c r="AW227" s="27"/>
      <c r="AX227" s="325">
        <f t="shared" si="315"/>
        <v>0</v>
      </c>
      <c r="AY227" s="325">
        <f t="shared" si="316"/>
        <v>0</v>
      </c>
      <c r="AZ227" s="41">
        <f t="shared" si="317"/>
        <v>0</v>
      </c>
      <c r="BA227" s="41">
        <f t="shared" si="318"/>
        <v>0</v>
      </c>
      <c r="BB227" s="41">
        <f t="shared" si="319"/>
        <v>0</v>
      </c>
      <c r="BC227" s="41">
        <f t="shared" si="320"/>
        <v>0</v>
      </c>
      <c r="BD227" s="41">
        <f t="shared" si="321"/>
        <v>0</v>
      </c>
      <c r="BE227" s="41">
        <f t="shared" si="322"/>
        <v>0</v>
      </c>
      <c r="BF227" s="180">
        <f t="shared" si="323"/>
        <v>0</v>
      </c>
      <c r="BG227" s="27">
        <v>0</v>
      </c>
      <c r="BH227" s="27"/>
      <c r="BI227" s="324">
        <f>SUMIF('Rekapitulasi Juni'!$D$214:$D$393,APS!$B227,'Rekapitulasi Juni'!$E$214:$E$393)</f>
        <v>0</v>
      </c>
      <c r="BJ227" s="324">
        <f>SUMIF('Rekapitulasi Juni'!$D$214:$D$393,APS!$B227,'Rekapitulasi Juni'!$F$214:$F$393)</f>
        <v>0</v>
      </c>
      <c r="BK227" s="27"/>
      <c r="BL227" s="325">
        <f t="shared" si="324"/>
        <v>0</v>
      </c>
      <c r="BM227" s="325">
        <f t="shared" si="325"/>
        <v>0</v>
      </c>
      <c r="BN227" s="27"/>
      <c r="BO227" s="324">
        <f>SUMIF('Rekapitulasi Juni'!$U$214:$U$393,APS!$B227,'Rekapitulasi Juni'!$V$214:$V$393)</f>
        <v>0</v>
      </c>
      <c r="BP227" s="324">
        <f>SUMIF('Rekapitulasi Juni'!$U$214:$U$393,APS!$B227,'Rekapitulasi Juni'!$W$214:$W$393)</f>
        <v>0</v>
      </c>
      <c r="BQ227" s="27"/>
      <c r="BR227" s="325">
        <f t="shared" si="326"/>
        <v>0</v>
      </c>
      <c r="BS227" s="325">
        <f t="shared" si="327"/>
        <v>0</v>
      </c>
      <c r="BT227" s="27"/>
      <c r="BU227" s="324">
        <f>SUMIF('Rekapitulasi Juni'!$AL$214:$AL$393,APS!$B227,'Rekapitulasi Juni'!$AM$214:$AM$393)</f>
        <v>0</v>
      </c>
      <c r="BV227" s="324">
        <f>SUMIF('Rekapitulasi Juni'!$AL$214:$AL$393,APS!$B227,'Rekapitulasi Juni'!$AN$214:$AN$393)</f>
        <v>0</v>
      </c>
      <c r="BW227" s="27"/>
      <c r="BX227" s="325">
        <f t="shared" si="328"/>
        <v>0</v>
      </c>
      <c r="BY227" s="325">
        <f t="shared" si="329"/>
        <v>0</v>
      </c>
      <c r="BZ227" s="27"/>
      <c r="CA227" s="324">
        <f>SUMIF('Rekapitulasi Juni'!$BA$214:$BA$393,APS!$B227,'Rekapitulasi Juni'!$BB$214:$BB$393)</f>
        <v>0</v>
      </c>
      <c r="CB227" s="324">
        <f>SUMIF('Rekapitulasi Juni'!$BA$214:$BA$393,APS!$B227,'Rekapitulasi Juni'!$BC$214:$BC$393)</f>
        <v>0</v>
      </c>
      <c r="CC227" s="27"/>
      <c r="CD227" s="325">
        <f t="shared" si="330"/>
        <v>0</v>
      </c>
      <c r="CE227" s="325">
        <f t="shared" si="331"/>
        <v>0</v>
      </c>
      <c r="CF227" s="27"/>
      <c r="CG227" s="324">
        <f>SUMIF('Rekapitulasi Juni'!$BP$214:$BP$393,APS!$B227,'Rekapitulasi Juni'!$BQ$214:$BQ$393)</f>
        <v>0</v>
      </c>
      <c r="CH227" s="324">
        <f>SUMIF('Rekapitulasi Juni'!$BP$214:$BP$393,APS!$B227,'Rekapitulasi Juni'!$BR$214:$BR$393)</f>
        <v>0</v>
      </c>
      <c r="CI227" s="27"/>
      <c r="CJ227" s="325">
        <f t="shared" si="332"/>
        <v>0</v>
      </c>
      <c r="CK227" s="325">
        <f t="shared" si="333"/>
        <v>0</v>
      </c>
      <c r="CL227" s="41">
        <f t="shared" si="334"/>
        <v>0</v>
      </c>
      <c r="CM227" s="41">
        <f t="shared" si="335"/>
        <v>0</v>
      </c>
      <c r="CN227" s="41">
        <f t="shared" si="336"/>
        <v>0</v>
      </c>
      <c r="CO227" s="41">
        <f t="shared" si="337"/>
        <v>0</v>
      </c>
      <c r="CP227" s="41">
        <f t="shared" si="338"/>
        <v>0</v>
      </c>
      <c r="CQ227" s="41">
        <f t="shared" si="339"/>
        <v>0</v>
      </c>
      <c r="CR227" s="180">
        <f t="shared" si="340"/>
        <v>0</v>
      </c>
      <c r="CS227" s="27">
        <v>0</v>
      </c>
      <c r="CT227" s="27"/>
      <c r="CU227" s="324">
        <f>SUMIF('Rekapitulasi Juni'!$D$410:$D$588,APS!$B227,'Rekapitulasi Juni'!$E$410:$E$588)</f>
        <v>0</v>
      </c>
      <c r="CV227" s="324">
        <f>SUMIF('Rekapitulasi Juni'!$D$410:$D$588,APS!$B227,'Rekapitulasi Juni'!$F$410:$F$588)</f>
        <v>0</v>
      </c>
      <c r="CW227" s="27"/>
      <c r="CX227" s="325">
        <f t="shared" si="341"/>
        <v>0</v>
      </c>
      <c r="CY227" s="325">
        <f t="shared" si="342"/>
        <v>0</v>
      </c>
      <c r="CZ227" s="27"/>
      <c r="DA227" s="324">
        <f>SUMIF('Rekapitulasi Juni'!$U$410:$U$588,APS!$B227,'Rekapitulasi Juni'!$V$410:$V$588)</f>
        <v>0</v>
      </c>
      <c r="DB227" s="324">
        <f>SUMIF('Rekapitulasi Juni'!$U$410:$U$588,APS!$B227,'Rekapitulasi Juni'!$W$410:$W$588)</f>
        <v>0</v>
      </c>
      <c r="DC227" s="27"/>
      <c r="DD227" s="325">
        <f t="shared" si="343"/>
        <v>0</v>
      </c>
      <c r="DE227" s="325">
        <f t="shared" si="344"/>
        <v>0</v>
      </c>
      <c r="DF227" s="27"/>
      <c r="DG227" s="324">
        <f>SUMIF('Rekapitulasi Juni'!$AL$410:$AL$588,APS!$B227,'Rekapitulasi Juni'!$AM$410:$AM$588)</f>
        <v>0</v>
      </c>
      <c r="DH227" s="324">
        <f>SUMIF('Rekapitulasi Juni'!$AL$410:$AL$588,APS!$B227,'Rekapitulasi Juni'!$AN$410:$AN$588)</f>
        <v>0</v>
      </c>
      <c r="DI227" s="27"/>
      <c r="DJ227" s="325">
        <f t="shared" si="345"/>
        <v>0</v>
      </c>
      <c r="DK227" s="325">
        <f t="shared" si="346"/>
        <v>0</v>
      </c>
      <c r="DL227" s="27"/>
      <c r="DM227" s="324">
        <f>SUMIF('Rekapitulasi Juni'!$BA$410:$BA$588,APS!$B227,'Rekapitulasi Juni'!$BB$410:$BB$588)</f>
        <v>0</v>
      </c>
      <c r="DN227" s="324">
        <f>SUMIF('Rekapitulasi Juni'!$BA$410:$BA$588,APS!$B227,'Rekapitulasi Juni'!$BC$410:$BC$588)</f>
        <v>0</v>
      </c>
      <c r="DO227" s="324">
        <f>SUMIF('Rekapitulasi Juni'!$BA$410:$BA$588,APS!$B227,'Rekapitulasi Juni'!$BF$410:$BF$588)</f>
        <v>0</v>
      </c>
      <c r="DP227" s="325">
        <f t="shared" si="347"/>
        <v>0</v>
      </c>
      <c r="DQ227" s="325">
        <f t="shared" si="348"/>
        <v>0</v>
      </c>
      <c r="DR227" s="27"/>
      <c r="DS227" s="324">
        <f>SUMIF('Rekapitulasi Juni'!$BP$410:$BP$588,APS!$B227,'Rekapitulasi Juni'!$BQ$410:$BQ$588)</f>
        <v>0</v>
      </c>
      <c r="DT227" s="324">
        <f>SUMIF('Rekapitulasi Juni'!$BP$410:$BP$588,APS!$B227,'Rekapitulasi Juni'!$BR$410:$BR$588)</f>
        <v>0</v>
      </c>
      <c r="DU227" s="27"/>
      <c r="DV227" s="325">
        <f t="shared" si="349"/>
        <v>0</v>
      </c>
      <c r="DW227" s="325">
        <f t="shared" si="350"/>
        <v>0</v>
      </c>
      <c r="DX227" s="41">
        <f t="shared" si="351"/>
        <v>0</v>
      </c>
      <c r="DY227" s="41">
        <f t="shared" si="352"/>
        <v>0</v>
      </c>
      <c r="DZ227" s="41">
        <f t="shared" si="353"/>
        <v>0</v>
      </c>
      <c r="EA227" s="41">
        <f t="shared" si="354"/>
        <v>0</v>
      </c>
      <c r="EB227" s="41">
        <f t="shared" si="355"/>
        <v>0</v>
      </c>
      <c r="EC227" s="41">
        <f t="shared" si="356"/>
        <v>0</v>
      </c>
      <c r="ED227" s="180">
        <f t="shared" si="357"/>
        <v>0</v>
      </c>
      <c r="EE227" s="27">
        <v>0</v>
      </c>
      <c r="EF227" s="27"/>
      <c r="EG227" s="324">
        <f>SUMIF('Rekapitulasi Juni'!$D$608:$D$786,APS!$B227,'Rekapitulasi Juni'!$E$608:$E$786)</f>
        <v>0</v>
      </c>
      <c r="EH227" s="324">
        <f>SUMIF('Rekapitulasi Juni'!$D$608:$D$786,APS!$B227,'Rekapitulasi Juni'!$F$608:$F$786)</f>
        <v>0</v>
      </c>
      <c r="EI227" s="27"/>
      <c r="EJ227" s="325">
        <f t="shared" si="358"/>
        <v>0</v>
      </c>
      <c r="EK227" s="325">
        <f t="shared" si="359"/>
        <v>0</v>
      </c>
      <c r="EL227" s="27"/>
      <c r="EM227" s="324">
        <f>SUMIF('Rekapitulasi Juni'!$U$608:$U$786,APS!$B227,'Rekapitulasi Juni'!$V$608:$V$786)</f>
        <v>0</v>
      </c>
      <c r="EN227" s="324">
        <f>SUMIF('Rekapitulasi Juni'!$U$608:$U$786,APS!$B227,'Rekapitulasi Juni'!$W$608:$W$786)</f>
        <v>0</v>
      </c>
      <c r="EO227" s="27"/>
      <c r="EP227" s="325">
        <f t="shared" si="360"/>
        <v>0</v>
      </c>
      <c r="EQ227" s="325">
        <f t="shared" si="361"/>
        <v>0</v>
      </c>
      <c r="ER227" s="27"/>
      <c r="ES227" s="324">
        <f>SUMIF('Rekapitulasi Juni'!$AL$608:$AL$786,APS!$B227,'Rekapitulasi Juni'!$AM$608:$AM$786)</f>
        <v>0</v>
      </c>
      <c r="ET227" s="324">
        <f>SUMIF('Rekapitulasi Juni'!$AL$608:$AL$786,APS!$B227,'Rekapitulasi Juni'!$AN$608:$AN$786)</f>
        <v>0</v>
      </c>
      <c r="EU227" s="27"/>
      <c r="EV227" s="325">
        <f t="shared" si="362"/>
        <v>0</v>
      </c>
      <c r="EW227" s="325">
        <f t="shared" si="363"/>
        <v>0</v>
      </c>
      <c r="EX227" s="27"/>
      <c r="EY227" s="324">
        <f>SUMIF('Rekapitulasi Juni'!$BA$608:$BA$786,APS!$B227,'Rekapitulasi Juni'!$BB$608:$BB$786)</f>
        <v>0</v>
      </c>
      <c r="EZ227" s="324">
        <f>SUMIF('Rekapitulasi Juni'!$BA$608:$BA$786,APS!$B227,'Rekapitulasi Juni'!$BC$608:$BC$786)</f>
        <v>0</v>
      </c>
      <c r="FA227" s="324">
        <f>SUMIF('Rekapitulasi Juni'!$BA$608:$BA$786,APS!$B227,'Rekapitulasi Juni'!$BF$608:$BF$786)</f>
        <v>0</v>
      </c>
      <c r="FB227" s="325">
        <f t="shared" si="364"/>
        <v>0</v>
      </c>
      <c r="FC227" s="325">
        <f t="shared" si="365"/>
        <v>0</v>
      </c>
      <c r="FD227" s="27"/>
      <c r="FE227" s="27"/>
      <c r="FF227" s="27"/>
      <c r="FG227" s="27"/>
      <c r="FH227" s="27"/>
      <c r="FI227" s="27"/>
      <c r="FJ227" s="41">
        <f t="shared" si="366"/>
        <v>0</v>
      </c>
      <c r="FK227" s="41">
        <f t="shared" si="367"/>
        <v>0</v>
      </c>
      <c r="FL227" s="41">
        <f t="shared" si="368"/>
        <v>0</v>
      </c>
      <c r="FM227" s="41">
        <f t="shared" si="369"/>
        <v>0</v>
      </c>
      <c r="FN227" s="41">
        <f t="shared" si="370"/>
        <v>0</v>
      </c>
      <c r="FO227" s="41">
        <f t="shared" si="371"/>
        <v>0</v>
      </c>
      <c r="FP227" s="180">
        <f t="shared" si="372"/>
        <v>0</v>
      </c>
      <c r="FQ227" s="27"/>
      <c r="FR227" s="27"/>
      <c r="FS227" s="324">
        <f>SUMIF('Rekapitulasi Juni'!$D$804:$D$984,APS!$B227,'Rekapitulasi Juni'!$E$804:$E$984)</f>
        <v>0</v>
      </c>
      <c r="FT227" s="324">
        <f>SUMIF('Rekapitulasi Juni'!$D$804:$D$984,APS!$B227,'Rekapitulasi Juni'!$F$804:$F$984)</f>
        <v>0</v>
      </c>
      <c r="FU227" s="27"/>
      <c r="FV227" s="325">
        <f t="shared" si="373"/>
        <v>0</v>
      </c>
      <c r="FW227" s="325">
        <f t="shared" si="374"/>
        <v>0</v>
      </c>
      <c r="FX227" s="27"/>
      <c r="FY227" s="324">
        <f>SUMIF('Rekapitulasi Juni'!$U$804:$U$984,APS!$B227,'Rekapitulasi Juni'!$V$804:$V$984)</f>
        <v>0</v>
      </c>
      <c r="FZ227" s="324">
        <f>SUMIF('Rekapitulasi Juni'!$U$804:$U$984,APS!$B227,'Rekapitulasi Juni'!$W$804:$W$984)</f>
        <v>0</v>
      </c>
      <c r="GA227" s="27"/>
      <c r="GB227" s="325">
        <f t="shared" si="375"/>
        <v>0</v>
      </c>
      <c r="GC227" s="325">
        <f t="shared" si="376"/>
        <v>0</v>
      </c>
      <c r="GD227" s="27"/>
      <c r="GE227" s="324">
        <f>SUMIF('Rekapitulasi Juni'!$AL$804:$AL$984,APS!$B227,'Rekapitulasi Juni'!$AM$804:$AM$984)</f>
        <v>0</v>
      </c>
      <c r="GF227" s="324">
        <f>SUMIF('Rekapitulasi Juni'!$AL$804:$AL$984,APS!$B227,'Rekapitulasi Juni'!$AN$804:$AN$984)</f>
        <v>0</v>
      </c>
      <c r="GG227" s="27"/>
      <c r="GH227" s="325">
        <f t="shared" si="301"/>
        <v>0</v>
      </c>
      <c r="GI227" s="325">
        <f t="shared" si="302"/>
        <v>0</v>
      </c>
      <c r="GJ227" s="27"/>
      <c r="GK227" s="27"/>
      <c r="GL227" s="41">
        <f t="shared" si="377"/>
        <v>0</v>
      </c>
      <c r="GM227" s="41">
        <f t="shared" si="378"/>
        <v>0</v>
      </c>
      <c r="GN227" s="41">
        <f t="shared" si="379"/>
        <v>0</v>
      </c>
      <c r="GO227" s="41">
        <f t="shared" si="380"/>
        <v>0</v>
      </c>
      <c r="GP227" s="41">
        <f t="shared" si="381"/>
        <v>0</v>
      </c>
      <c r="GQ227" s="41">
        <f t="shared" si="382"/>
        <v>0</v>
      </c>
      <c r="GR227" s="180">
        <f t="shared" si="383"/>
        <v>0</v>
      </c>
      <c r="GS227" s="41">
        <f t="shared" si="303"/>
        <v>0</v>
      </c>
      <c r="GT227" s="41">
        <f t="shared" si="304"/>
        <v>0</v>
      </c>
      <c r="GU227" s="41">
        <f t="shared" si="305"/>
        <v>0</v>
      </c>
      <c r="GV227" s="41">
        <f t="shared" si="306"/>
        <v>0</v>
      </c>
      <c r="GW227" s="41">
        <f t="shared" si="307"/>
        <v>0</v>
      </c>
      <c r="GX227" s="41">
        <f t="shared" si="308"/>
        <v>0</v>
      </c>
      <c r="GY227" s="180">
        <f t="shared" si="309"/>
        <v>0</v>
      </c>
      <c r="GZ227" s="41">
        <v>209</v>
      </c>
      <c r="HA227" s="32"/>
      <c r="HB227" s="42">
        <f t="shared" si="392"/>
        <v>0</v>
      </c>
      <c r="HC227" s="44"/>
    </row>
    <row r="228" spans="1:211" ht="15" hidden="1" customHeight="1">
      <c r="A228" s="31" t="s">
        <v>464</v>
      </c>
      <c r="B228" s="32" t="s">
        <v>465</v>
      </c>
      <c r="C228" s="31" t="s">
        <v>373</v>
      </c>
      <c r="D228" s="31" t="s">
        <v>1259</v>
      </c>
      <c r="E228" s="31" t="s">
        <v>43</v>
      </c>
      <c r="F228" s="31" t="s">
        <v>152</v>
      </c>
      <c r="G228" s="33">
        <v>0</v>
      </c>
      <c r="H228" s="33">
        <v>0</v>
      </c>
      <c r="I228" s="33">
        <v>0</v>
      </c>
      <c r="J228" s="34">
        <f>IFERROR(VLOOKUP(A228,#REF!,3,0),0)</f>
        <v>0</v>
      </c>
      <c r="K228" s="34">
        <f t="shared" si="387"/>
        <v>0</v>
      </c>
      <c r="L228" s="34">
        <v>0</v>
      </c>
      <c r="M228" s="34">
        <v>0</v>
      </c>
      <c r="N228" s="35">
        <f t="shared" si="388"/>
        <v>0</v>
      </c>
      <c r="O228" s="35">
        <f t="shared" si="389"/>
        <v>0</v>
      </c>
      <c r="P228" s="36">
        <v>0</v>
      </c>
      <c r="Q228" s="36">
        <f t="shared" si="310"/>
        <v>0</v>
      </c>
      <c r="R228" s="36"/>
      <c r="S228" s="37">
        <f ca="1">SUMIF(ROP!$D$6:$H$65536,A228,ROP!$J$6:$J$65536)</f>
        <v>0</v>
      </c>
      <c r="T228" s="37">
        <f>SUMIF(HASIL!$B:$B,APS!$B228&amp;RIGHT(APS!T$9,2),HASIL!$I:$I)</f>
        <v>0</v>
      </c>
      <c r="U228" s="37">
        <f>SUMIF(HASIL!$B:$B,APS!$B228&amp;RIGHT(APS!U$9,2),HASIL!$I:$I)</f>
        <v>0</v>
      </c>
      <c r="V228" s="37">
        <f>SUMIF(HASIL!$B:$B,APS!$B228&amp;RIGHT(APS!V$9,2),HASIL!$I:$I)</f>
        <v>0</v>
      </c>
      <c r="W228" s="37">
        <f>SUMIF(HASIL!$B:$B,APS!$B228&amp;RIGHT(APS!W$9,2),HASIL!$I:$I)</f>
        <v>0</v>
      </c>
      <c r="X228" s="38">
        <f t="shared" si="390"/>
        <v>0</v>
      </c>
      <c r="Y228" s="38">
        <f t="shared" si="391"/>
        <v>0</v>
      </c>
      <c r="Z228" s="39">
        <f t="shared" si="385"/>
        <v>0</v>
      </c>
      <c r="AA228" s="39">
        <f t="shared" si="300"/>
        <v>0</v>
      </c>
      <c r="AB228" s="40">
        <f t="shared" si="386"/>
        <v>0</v>
      </c>
      <c r="AC228" s="27">
        <v>0</v>
      </c>
      <c r="AD228" s="27"/>
      <c r="AE228" s="27"/>
      <c r="AF228" s="27"/>
      <c r="AG228" s="27"/>
      <c r="AH228" s="27"/>
      <c r="AI228" s="324">
        <f>SUMIF('Rekapitulasi Juni'!$D$9:$D$192,APS!$B228,'Rekapitulasi Juni'!$E$9:$E$192)</f>
        <v>0</v>
      </c>
      <c r="AJ228" s="324">
        <f>SUMIF('Rekapitulasi Juni'!$D$9:$D$192,APS!$B228,'Rekapitulasi Juni'!$F$9:$F$192)</f>
        <v>0</v>
      </c>
      <c r="AK228" s="324">
        <f>SUMIF('Rekapitulasi Juni'!$D$9:$D$192,APS!$B228,'Rekapitulasi Juni'!$K$9:$K$192)</f>
        <v>0</v>
      </c>
      <c r="AL228" s="325">
        <f t="shared" si="311"/>
        <v>0</v>
      </c>
      <c r="AM228" s="325">
        <f t="shared" si="312"/>
        <v>0</v>
      </c>
      <c r="AN228" s="27"/>
      <c r="AO228" s="324">
        <f>SUMIF('Rekapitulasi Juni'!$U$9:$U$192,APS!$B228,'Rekapitulasi Juni'!$V$9:$V$192)</f>
        <v>0</v>
      </c>
      <c r="AP228" s="324">
        <f>SUMIF('Rekapitulasi Juni'!$U$9:$U$192,APS!$B228,'Rekapitulasi Juni'!$W$9:$W$192)</f>
        <v>0</v>
      </c>
      <c r="AQ228" s="27"/>
      <c r="AR228" s="325">
        <f t="shared" si="313"/>
        <v>0</v>
      </c>
      <c r="AS228" s="325">
        <f t="shared" si="314"/>
        <v>0</v>
      </c>
      <c r="AT228" s="27"/>
      <c r="AU228" s="324">
        <f>SUMIF('Rekapitulasi Juni'!$AL$9:$AL$192,APS!$B228,'Rekapitulasi Juni'!$AM$9:$AM$192)</f>
        <v>0</v>
      </c>
      <c r="AV228" s="324">
        <f>SUMIF('Rekapitulasi Juni'!$AL$9:$AL$192,APS!$B228,'Rekapitulasi Juni'!$AN$9:$AN$192)</f>
        <v>0</v>
      </c>
      <c r="AW228" s="27"/>
      <c r="AX228" s="325">
        <f t="shared" si="315"/>
        <v>0</v>
      </c>
      <c r="AY228" s="325">
        <f t="shared" si="316"/>
        <v>0</v>
      </c>
      <c r="AZ228" s="41">
        <f t="shared" si="317"/>
        <v>0</v>
      </c>
      <c r="BA228" s="41">
        <f t="shared" si="318"/>
        <v>0</v>
      </c>
      <c r="BB228" s="41">
        <f t="shared" si="319"/>
        <v>0</v>
      </c>
      <c r="BC228" s="41">
        <f t="shared" si="320"/>
        <v>0</v>
      </c>
      <c r="BD228" s="41">
        <f t="shared" si="321"/>
        <v>0</v>
      </c>
      <c r="BE228" s="41">
        <f t="shared" si="322"/>
        <v>0</v>
      </c>
      <c r="BF228" s="180">
        <f t="shared" si="323"/>
        <v>0</v>
      </c>
      <c r="BG228" s="27">
        <v>0</v>
      </c>
      <c r="BH228" s="27"/>
      <c r="BI228" s="324">
        <f>SUMIF('Rekapitulasi Juni'!$D$214:$D$393,APS!$B228,'Rekapitulasi Juni'!$E$214:$E$393)</f>
        <v>0</v>
      </c>
      <c r="BJ228" s="324">
        <f>SUMIF('Rekapitulasi Juni'!$D$214:$D$393,APS!$B228,'Rekapitulasi Juni'!$F$214:$F$393)</f>
        <v>0</v>
      </c>
      <c r="BK228" s="27"/>
      <c r="BL228" s="325">
        <f t="shared" si="324"/>
        <v>0</v>
      </c>
      <c r="BM228" s="325">
        <f t="shared" si="325"/>
        <v>0</v>
      </c>
      <c r="BN228" s="27"/>
      <c r="BO228" s="324">
        <f>SUMIF('Rekapitulasi Juni'!$U$214:$U$393,APS!$B228,'Rekapitulasi Juni'!$V$214:$V$393)</f>
        <v>0</v>
      </c>
      <c r="BP228" s="324">
        <f>SUMIF('Rekapitulasi Juni'!$U$214:$U$393,APS!$B228,'Rekapitulasi Juni'!$W$214:$W$393)</f>
        <v>0</v>
      </c>
      <c r="BQ228" s="27"/>
      <c r="BR228" s="325">
        <f t="shared" si="326"/>
        <v>0</v>
      </c>
      <c r="BS228" s="325">
        <f t="shared" si="327"/>
        <v>0</v>
      </c>
      <c r="BT228" s="27"/>
      <c r="BU228" s="324">
        <f>SUMIF('Rekapitulasi Juni'!$AL$214:$AL$393,APS!$B228,'Rekapitulasi Juni'!$AM$214:$AM$393)</f>
        <v>0</v>
      </c>
      <c r="BV228" s="324">
        <f>SUMIF('Rekapitulasi Juni'!$AL$214:$AL$393,APS!$B228,'Rekapitulasi Juni'!$AN$214:$AN$393)</f>
        <v>0</v>
      </c>
      <c r="BW228" s="27"/>
      <c r="BX228" s="325">
        <f t="shared" si="328"/>
        <v>0</v>
      </c>
      <c r="BY228" s="325">
        <f t="shared" si="329"/>
        <v>0</v>
      </c>
      <c r="BZ228" s="27"/>
      <c r="CA228" s="324">
        <f>SUMIF('Rekapitulasi Juni'!$BA$214:$BA$393,APS!$B228,'Rekapitulasi Juni'!$BB$214:$BB$393)</f>
        <v>0</v>
      </c>
      <c r="CB228" s="324">
        <f>SUMIF('Rekapitulasi Juni'!$BA$214:$BA$393,APS!$B228,'Rekapitulasi Juni'!$BC$214:$BC$393)</f>
        <v>0</v>
      </c>
      <c r="CC228" s="27"/>
      <c r="CD228" s="325">
        <f t="shared" si="330"/>
        <v>0</v>
      </c>
      <c r="CE228" s="325">
        <f t="shared" si="331"/>
        <v>0</v>
      </c>
      <c r="CF228" s="27"/>
      <c r="CG228" s="324">
        <f>SUMIF('Rekapitulasi Juni'!$BP$214:$BP$393,APS!$B228,'Rekapitulasi Juni'!$BQ$214:$BQ$393)</f>
        <v>0</v>
      </c>
      <c r="CH228" s="324">
        <f>SUMIF('Rekapitulasi Juni'!$BP$214:$BP$393,APS!$B228,'Rekapitulasi Juni'!$BR$214:$BR$393)</f>
        <v>0</v>
      </c>
      <c r="CI228" s="27"/>
      <c r="CJ228" s="325">
        <f t="shared" si="332"/>
        <v>0</v>
      </c>
      <c r="CK228" s="325">
        <f t="shared" si="333"/>
        <v>0</v>
      </c>
      <c r="CL228" s="41">
        <f t="shared" si="334"/>
        <v>0</v>
      </c>
      <c r="CM228" s="41">
        <f t="shared" si="335"/>
        <v>0</v>
      </c>
      <c r="CN228" s="41">
        <f t="shared" si="336"/>
        <v>0</v>
      </c>
      <c r="CO228" s="41">
        <f t="shared" si="337"/>
        <v>0</v>
      </c>
      <c r="CP228" s="41">
        <f t="shared" si="338"/>
        <v>0</v>
      </c>
      <c r="CQ228" s="41">
        <f t="shared" si="339"/>
        <v>0</v>
      </c>
      <c r="CR228" s="180">
        <f t="shared" si="340"/>
        <v>0</v>
      </c>
      <c r="CS228" s="27">
        <v>0</v>
      </c>
      <c r="CT228" s="27"/>
      <c r="CU228" s="324">
        <f>SUMIF('Rekapitulasi Juni'!$D$410:$D$588,APS!$B228,'Rekapitulasi Juni'!$E$410:$E$588)</f>
        <v>0</v>
      </c>
      <c r="CV228" s="324">
        <f>SUMIF('Rekapitulasi Juni'!$D$410:$D$588,APS!$B228,'Rekapitulasi Juni'!$F$410:$F$588)</f>
        <v>0</v>
      </c>
      <c r="CW228" s="27"/>
      <c r="CX228" s="325">
        <f t="shared" si="341"/>
        <v>0</v>
      </c>
      <c r="CY228" s="325">
        <f t="shared" si="342"/>
        <v>0</v>
      </c>
      <c r="CZ228" s="27"/>
      <c r="DA228" s="324">
        <f>SUMIF('Rekapitulasi Juni'!$U$410:$U$588,APS!$B228,'Rekapitulasi Juni'!$V$410:$V$588)</f>
        <v>0</v>
      </c>
      <c r="DB228" s="324">
        <f>SUMIF('Rekapitulasi Juni'!$U$410:$U$588,APS!$B228,'Rekapitulasi Juni'!$W$410:$W$588)</f>
        <v>0</v>
      </c>
      <c r="DC228" s="27"/>
      <c r="DD228" s="325">
        <f t="shared" si="343"/>
        <v>0</v>
      </c>
      <c r="DE228" s="325">
        <f t="shared" si="344"/>
        <v>0</v>
      </c>
      <c r="DF228" s="27"/>
      <c r="DG228" s="324">
        <f>SUMIF('Rekapitulasi Juni'!$AL$410:$AL$588,APS!$B228,'Rekapitulasi Juni'!$AM$410:$AM$588)</f>
        <v>0</v>
      </c>
      <c r="DH228" s="324">
        <f>SUMIF('Rekapitulasi Juni'!$AL$410:$AL$588,APS!$B228,'Rekapitulasi Juni'!$AN$410:$AN$588)</f>
        <v>0</v>
      </c>
      <c r="DI228" s="27"/>
      <c r="DJ228" s="325">
        <f t="shared" si="345"/>
        <v>0</v>
      </c>
      <c r="DK228" s="325">
        <f t="shared" si="346"/>
        <v>0</v>
      </c>
      <c r="DL228" s="27"/>
      <c r="DM228" s="324">
        <f>SUMIF('Rekapitulasi Juni'!$BA$410:$BA$588,APS!$B228,'Rekapitulasi Juni'!$BB$410:$BB$588)</f>
        <v>0</v>
      </c>
      <c r="DN228" s="324">
        <f>SUMIF('Rekapitulasi Juni'!$BA$410:$BA$588,APS!$B228,'Rekapitulasi Juni'!$BC$410:$BC$588)</f>
        <v>0</v>
      </c>
      <c r="DO228" s="324">
        <f>SUMIF('Rekapitulasi Juni'!$BA$410:$BA$588,APS!$B228,'Rekapitulasi Juni'!$BF$410:$BF$588)</f>
        <v>0</v>
      </c>
      <c r="DP228" s="325">
        <f t="shared" si="347"/>
        <v>0</v>
      </c>
      <c r="DQ228" s="325">
        <f t="shared" si="348"/>
        <v>0</v>
      </c>
      <c r="DR228" s="27"/>
      <c r="DS228" s="324">
        <f>SUMIF('Rekapitulasi Juni'!$BP$410:$BP$588,APS!$B228,'Rekapitulasi Juni'!$BQ$410:$BQ$588)</f>
        <v>0</v>
      </c>
      <c r="DT228" s="324">
        <f>SUMIF('Rekapitulasi Juni'!$BP$410:$BP$588,APS!$B228,'Rekapitulasi Juni'!$BR$410:$BR$588)</f>
        <v>0</v>
      </c>
      <c r="DU228" s="27"/>
      <c r="DV228" s="325">
        <f t="shared" si="349"/>
        <v>0</v>
      </c>
      <c r="DW228" s="325">
        <f t="shared" si="350"/>
        <v>0</v>
      </c>
      <c r="DX228" s="41">
        <f t="shared" si="351"/>
        <v>0</v>
      </c>
      <c r="DY228" s="41">
        <f t="shared" si="352"/>
        <v>0</v>
      </c>
      <c r="DZ228" s="41">
        <f t="shared" si="353"/>
        <v>0</v>
      </c>
      <c r="EA228" s="41">
        <f t="shared" si="354"/>
        <v>0</v>
      </c>
      <c r="EB228" s="41">
        <f t="shared" si="355"/>
        <v>0</v>
      </c>
      <c r="EC228" s="41">
        <f t="shared" si="356"/>
        <v>0</v>
      </c>
      <c r="ED228" s="180">
        <f t="shared" si="357"/>
        <v>0</v>
      </c>
      <c r="EE228" s="27">
        <v>0</v>
      </c>
      <c r="EF228" s="27"/>
      <c r="EG228" s="324">
        <f>SUMIF('Rekapitulasi Juni'!$D$608:$D$786,APS!$B228,'Rekapitulasi Juni'!$E$608:$E$786)</f>
        <v>0</v>
      </c>
      <c r="EH228" s="324">
        <f>SUMIF('Rekapitulasi Juni'!$D$608:$D$786,APS!$B228,'Rekapitulasi Juni'!$F$608:$F$786)</f>
        <v>0</v>
      </c>
      <c r="EI228" s="27"/>
      <c r="EJ228" s="325">
        <f t="shared" si="358"/>
        <v>0</v>
      </c>
      <c r="EK228" s="325">
        <f t="shared" si="359"/>
        <v>0</v>
      </c>
      <c r="EL228" s="27"/>
      <c r="EM228" s="324">
        <f>SUMIF('Rekapitulasi Juni'!$U$608:$U$786,APS!$B228,'Rekapitulasi Juni'!$V$608:$V$786)</f>
        <v>0</v>
      </c>
      <c r="EN228" s="324">
        <f>SUMIF('Rekapitulasi Juni'!$U$608:$U$786,APS!$B228,'Rekapitulasi Juni'!$W$608:$W$786)</f>
        <v>0</v>
      </c>
      <c r="EO228" s="27"/>
      <c r="EP228" s="325">
        <f t="shared" si="360"/>
        <v>0</v>
      </c>
      <c r="EQ228" s="325">
        <f t="shared" si="361"/>
        <v>0</v>
      </c>
      <c r="ER228" s="27"/>
      <c r="ES228" s="324">
        <f>SUMIF('Rekapitulasi Juni'!$AL$608:$AL$786,APS!$B228,'Rekapitulasi Juni'!$AM$608:$AM$786)</f>
        <v>0</v>
      </c>
      <c r="ET228" s="324">
        <f>SUMIF('Rekapitulasi Juni'!$AL$608:$AL$786,APS!$B228,'Rekapitulasi Juni'!$AN$608:$AN$786)</f>
        <v>0</v>
      </c>
      <c r="EU228" s="27"/>
      <c r="EV228" s="325">
        <f t="shared" si="362"/>
        <v>0</v>
      </c>
      <c r="EW228" s="325">
        <f t="shared" si="363"/>
        <v>0</v>
      </c>
      <c r="EX228" s="27"/>
      <c r="EY228" s="324">
        <f>SUMIF('Rekapitulasi Juni'!$BA$608:$BA$786,APS!$B228,'Rekapitulasi Juni'!$BB$608:$BB$786)</f>
        <v>0</v>
      </c>
      <c r="EZ228" s="324">
        <f>SUMIF('Rekapitulasi Juni'!$BA$608:$BA$786,APS!$B228,'Rekapitulasi Juni'!$BC$608:$BC$786)</f>
        <v>0</v>
      </c>
      <c r="FA228" s="324">
        <f>SUMIF('Rekapitulasi Juni'!$BA$608:$BA$786,APS!$B228,'Rekapitulasi Juni'!$BF$608:$BF$786)</f>
        <v>0</v>
      </c>
      <c r="FB228" s="325">
        <f t="shared" si="364"/>
        <v>0</v>
      </c>
      <c r="FC228" s="325">
        <f t="shared" si="365"/>
        <v>0</v>
      </c>
      <c r="FD228" s="27"/>
      <c r="FE228" s="27"/>
      <c r="FF228" s="27"/>
      <c r="FG228" s="27"/>
      <c r="FH228" s="27"/>
      <c r="FI228" s="27"/>
      <c r="FJ228" s="41">
        <f t="shared" si="366"/>
        <v>0</v>
      </c>
      <c r="FK228" s="41">
        <f t="shared" si="367"/>
        <v>0</v>
      </c>
      <c r="FL228" s="41">
        <f t="shared" si="368"/>
        <v>0</v>
      </c>
      <c r="FM228" s="41">
        <f t="shared" si="369"/>
        <v>0</v>
      </c>
      <c r="FN228" s="41">
        <f t="shared" si="370"/>
        <v>0</v>
      </c>
      <c r="FO228" s="41">
        <f t="shared" si="371"/>
        <v>0</v>
      </c>
      <c r="FP228" s="180">
        <f t="shared" si="372"/>
        <v>0</v>
      </c>
      <c r="FQ228" s="27"/>
      <c r="FR228" s="27"/>
      <c r="FS228" s="324">
        <f>SUMIF('Rekapitulasi Juni'!$D$804:$D$984,APS!$B228,'Rekapitulasi Juni'!$E$804:$E$984)</f>
        <v>0</v>
      </c>
      <c r="FT228" s="324">
        <f>SUMIF('Rekapitulasi Juni'!$D$804:$D$984,APS!$B228,'Rekapitulasi Juni'!$F$804:$F$984)</f>
        <v>0</v>
      </c>
      <c r="FU228" s="27"/>
      <c r="FV228" s="325">
        <f t="shared" si="373"/>
        <v>0</v>
      </c>
      <c r="FW228" s="325">
        <f t="shared" si="374"/>
        <v>0</v>
      </c>
      <c r="FX228" s="27"/>
      <c r="FY228" s="324">
        <f>SUMIF('Rekapitulasi Juni'!$U$804:$U$984,APS!$B228,'Rekapitulasi Juni'!$V$804:$V$984)</f>
        <v>0</v>
      </c>
      <c r="FZ228" s="324">
        <f>SUMIF('Rekapitulasi Juni'!$U$804:$U$984,APS!$B228,'Rekapitulasi Juni'!$W$804:$W$984)</f>
        <v>0</v>
      </c>
      <c r="GA228" s="27"/>
      <c r="GB228" s="325">
        <f t="shared" si="375"/>
        <v>0</v>
      </c>
      <c r="GC228" s="325">
        <f t="shared" si="376"/>
        <v>0</v>
      </c>
      <c r="GD228" s="27"/>
      <c r="GE228" s="324">
        <f>SUMIF('Rekapitulasi Juni'!$AL$804:$AL$984,APS!$B228,'Rekapitulasi Juni'!$AM$804:$AM$984)</f>
        <v>0</v>
      </c>
      <c r="GF228" s="324">
        <f>SUMIF('Rekapitulasi Juni'!$AL$804:$AL$984,APS!$B228,'Rekapitulasi Juni'!$AN$804:$AN$984)</f>
        <v>0</v>
      </c>
      <c r="GG228" s="27"/>
      <c r="GH228" s="325">
        <f t="shared" si="301"/>
        <v>0</v>
      </c>
      <c r="GI228" s="325">
        <f t="shared" si="302"/>
        <v>0</v>
      </c>
      <c r="GJ228" s="27"/>
      <c r="GK228" s="27"/>
      <c r="GL228" s="41">
        <f t="shared" si="377"/>
        <v>0</v>
      </c>
      <c r="GM228" s="41">
        <f t="shared" si="378"/>
        <v>0</v>
      </c>
      <c r="GN228" s="41">
        <f t="shared" si="379"/>
        <v>0</v>
      </c>
      <c r="GO228" s="41">
        <f t="shared" si="380"/>
        <v>0</v>
      </c>
      <c r="GP228" s="41">
        <f t="shared" si="381"/>
        <v>0</v>
      </c>
      <c r="GQ228" s="41">
        <f t="shared" si="382"/>
        <v>0</v>
      </c>
      <c r="GR228" s="180">
        <f t="shared" si="383"/>
        <v>0</v>
      </c>
      <c r="GS228" s="41">
        <f t="shared" si="303"/>
        <v>0</v>
      </c>
      <c r="GT228" s="41">
        <f t="shared" si="304"/>
        <v>0</v>
      </c>
      <c r="GU228" s="41">
        <f t="shared" si="305"/>
        <v>0</v>
      </c>
      <c r="GV228" s="41">
        <f t="shared" si="306"/>
        <v>0</v>
      </c>
      <c r="GW228" s="41">
        <f t="shared" si="307"/>
        <v>0</v>
      </c>
      <c r="GX228" s="41">
        <f t="shared" si="308"/>
        <v>0</v>
      </c>
      <c r="GY228" s="180">
        <f t="shared" si="309"/>
        <v>0</v>
      </c>
      <c r="GZ228" s="41">
        <v>210</v>
      </c>
      <c r="HA228" s="32"/>
      <c r="HB228" s="42">
        <f t="shared" si="392"/>
        <v>0</v>
      </c>
      <c r="HC228" s="44"/>
    </row>
    <row r="229" spans="1:211" ht="15" hidden="1" customHeight="1">
      <c r="A229" s="31" t="s">
        <v>466</v>
      </c>
      <c r="B229" s="32" t="s">
        <v>467</v>
      </c>
      <c r="C229" s="31" t="s">
        <v>373</v>
      </c>
      <c r="D229" s="31" t="s">
        <v>1259</v>
      </c>
      <c r="E229" s="31" t="s">
        <v>43</v>
      </c>
      <c r="F229" s="31" t="s">
        <v>152</v>
      </c>
      <c r="G229" s="33">
        <v>0</v>
      </c>
      <c r="H229" s="33">
        <v>0</v>
      </c>
      <c r="I229" s="33">
        <v>0</v>
      </c>
      <c r="J229" s="34">
        <f>IFERROR(VLOOKUP(A229,#REF!,3,0),0)</f>
        <v>0</v>
      </c>
      <c r="K229" s="34">
        <f t="shared" si="387"/>
        <v>0</v>
      </c>
      <c r="L229" s="34">
        <v>0</v>
      </c>
      <c r="M229" s="34">
        <v>0</v>
      </c>
      <c r="N229" s="35">
        <f t="shared" si="388"/>
        <v>0</v>
      </c>
      <c r="O229" s="35">
        <f t="shared" si="389"/>
        <v>0</v>
      </c>
      <c r="P229" s="36">
        <v>0</v>
      </c>
      <c r="Q229" s="36">
        <f t="shared" si="310"/>
        <v>0</v>
      </c>
      <c r="R229" s="36"/>
      <c r="S229" s="37">
        <f ca="1">SUMIF(ROP!$D$6:$H$65536,A229,ROP!$J$6:$J$65536)</f>
        <v>0</v>
      </c>
      <c r="T229" s="37">
        <f>SUMIF(HASIL!$B:$B,APS!$B229&amp;RIGHT(APS!T$9,2),HASIL!$I:$I)</f>
        <v>0</v>
      </c>
      <c r="U229" s="37">
        <f>SUMIF(HASIL!$B:$B,APS!$B229&amp;RIGHT(APS!U$9,2),HASIL!$I:$I)</f>
        <v>0</v>
      </c>
      <c r="V229" s="37">
        <f>SUMIF(HASIL!$B:$B,APS!$B229&amp;RIGHT(APS!V$9,2),HASIL!$I:$I)</f>
        <v>0</v>
      </c>
      <c r="W229" s="37">
        <f>SUMIF(HASIL!$B:$B,APS!$B229&amp;RIGHT(APS!W$9,2),HASIL!$I:$I)</f>
        <v>0</v>
      </c>
      <c r="X229" s="38">
        <f t="shared" si="390"/>
        <v>0</v>
      </c>
      <c r="Y229" s="38">
        <f t="shared" si="391"/>
        <v>0</v>
      </c>
      <c r="Z229" s="39">
        <f t="shared" si="385"/>
        <v>0</v>
      </c>
      <c r="AA229" s="39">
        <f t="shared" si="300"/>
        <v>0</v>
      </c>
      <c r="AB229" s="40">
        <f t="shared" si="386"/>
        <v>0</v>
      </c>
      <c r="AC229" s="27">
        <v>0</v>
      </c>
      <c r="AD229" s="27"/>
      <c r="AE229" s="27"/>
      <c r="AF229" s="27"/>
      <c r="AG229" s="27"/>
      <c r="AH229" s="27"/>
      <c r="AI229" s="324">
        <f>SUMIF('Rekapitulasi Juni'!$D$9:$D$192,APS!$B229,'Rekapitulasi Juni'!$E$9:$E$192)</f>
        <v>0</v>
      </c>
      <c r="AJ229" s="324">
        <f>SUMIF('Rekapitulasi Juni'!$D$9:$D$192,APS!$B229,'Rekapitulasi Juni'!$F$9:$F$192)</f>
        <v>0</v>
      </c>
      <c r="AK229" s="324">
        <f>SUMIF('Rekapitulasi Juni'!$D$9:$D$192,APS!$B229,'Rekapitulasi Juni'!$K$9:$K$192)</f>
        <v>0</v>
      </c>
      <c r="AL229" s="325">
        <f t="shared" si="311"/>
        <v>0</v>
      </c>
      <c r="AM229" s="325">
        <f t="shared" si="312"/>
        <v>0</v>
      </c>
      <c r="AN229" s="27"/>
      <c r="AO229" s="324">
        <f>SUMIF('Rekapitulasi Juni'!$U$9:$U$192,APS!$B229,'Rekapitulasi Juni'!$V$9:$V$192)</f>
        <v>0</v>
      </c>
      <c r="AP229" s="324">
        <f>SUMIF('Rekapitulasi Juni'!$U$9:$U$192,APS!$B229,'Rekapitulasi Juni'!$W$9:$W$192)</f>
        <v>0</v>
      </c>
      <c r="AQ229" s="27"/>
      <c r="AR229" s="325">
        <f t="shared" si="313"/>
        <v>0</v>
      </c>
      <c r="AS229" s="325">
        <f t="shared" si="314"/>
        <v>0</v>
      </c>
      <c r="AT229" s="27"/>
      <c r="AU229" s="324">
        <f>SUMIF('Rekapitulasi Juni'!$AL$9:$AL$192,APS!$B229,'Rekapitulasi Juni'!$AM$9:$AM$192)</f>
        <v>0</v>
      </c>
      <c r="AV229" s="324">
        <f>SUMIF('Rekapitulasi Juni'!$AL$9:$AL$192,APS!$B229,'Rekapitulasi Juni'!$AN$9:$AN$192)</f>
        <v>0</v>
      </c>
      <c r="AW229" s="27"/>
      <c r="AX229" s="325">
        <f t="shared" si="315"/>
        <v>0</v>
      </c>
      <c r="AY229" s="325">
        <f t="shared" si="316"/>
        <v>0</v>
      </c>
      <c r="AZ229" s="41">
        <f t="shared" si="317"/>
        <v>0</v>
      </c>
      <c r="BA229" s="41">
        <f t="shared" si="318"/>
        <v>0</v>
      </c>
      <c r="BB229" s="41">
        <f t="shared" si="319"/>
        <v>0</v>
      </c>
      <c r="BC229" s="41">
        <f t="shared" si="320"/>
        <v>0</v>
      </c>
      <c r="BD229" s="41">
        <f t="shared" si="321"/>
        <v>0</v>
      </c>
      <c r="BE229" s="41">
        <f t="shared" si="322"/>
        <v>0</v>
      </c>
      <c r="BF229" s="180">
        <f t="shared" si="323"/>
        <v>0</v>
      </c>
      <c r="BG229" s="27">
        <v>0</v>
      </c>
      <c r="BH229" s="27"/>
      <c r="BI229" s="324">
        <f>SUMIF('Rekapitulasi Juni'!$D$214:$D$393,APS!$B229,'Rekapitulasi Juni'!$E$214:$E$393)</f>
        <v>0</v>
      </c>
      <c r="BJ229" s="324">
        <f>SUMIF('Rekapitulasi Juni'!$D$214:$D$393,APS!$B229,'Rekapitulasi Juni'!$F$214:$F$393)</f>
        <v>0</v>
      </c>
      <c r="BK229" s="27"/>
      <c r="BL229" s="325">
        <f t="shared" si="324"/>
        <v>0</v>
      </c>
      <c r="BM229" s="325">
        <f t="shared" si="325"/>
        <v>0</v>
      </c>
      <c r="BN229" s="27"/>
      <c r="BO229" s="324">
        <f>SUMIF('Rekapitulasi Juni'!$U$214:$U$393,APS!$B229,'Rekapitulasi Juni'!$V$214:$V$393)</f>
        <v>0</v>
      </c>
      <c r="BP229" s="324">
        <f>SUMIF('Rekapitulasi Juni'!$U$214:$U$393,APS!$B229,'Rekapitulasi Juni'!$W$214:$W$393)</f>
        <v>0</v>
      </c>
      <c r="BQ229" s="27"/>
      <c r="BR229" s="325">
        <f t="shared" si="326"/>
        <v>0</v>
      </c>
      <c r="BS229" s="325">
        <f t="shared" si="327"/>
        <v>0</v>
      </c>
      <c r="BT229" s="27"/>
      <c r="BU229" s="324">
        <f>SUMIF('Rekapitulasi Juni'!$AL$214:$AL$393,APS!$B229,'Rekapitulasi Juni'!$AM$214:$AM$393)</f>
        <v>0</v>
      </c>
      <c r="BV229" s="324">
        <f>SUMIF('Rekapitulasi Juni'!$AL$214:$AL$393,APS!$B229,'Rekapitulasi Juni'!$AN$214:$AN$393)</f>
        <v>0</v>
      </c>
      <c r="BW229" s="27"/>
      <c r="BX229" s="325">
        <f t="shared" si="328"/>
        <v>0</v>
      </c>
      <c r="BY229" s="325">
        <f t="shared" si="329"/>
        <v>0</v>
      </c>
      <c r="BZ229" s="27"/>
      <c r="CA229" s="324">
        <f>SUMIF('Rekapitulasi Juni'!$BA$214:$BA$393,APS!$B229,'Rekapitulasi Juni'!$BB$214:$BB$393)</f>
        <v>0</v>
      </c>
      <c r="CB229" s="324">
        <f>SUMIF('Rekapitulasi Juni'!$BA$214:$BA$393,APS!$B229,'Rekapitulasi Juni'!$BC$214:$BC$393)</f>
        <v>0</v>
      </c>
      <c r="CC229" s="27"/>
      <c r="CD229" s="325">
        <f t="shared" si="330"/>
        <v>0</v>
      </c>
      <c r="CE229" s="325">
        <f t="shared" si="331"/>
        <v>0</v>
      </c>
      <c r="CF229" s="27"/>
      <c r="CG229" s="324">
        <f>SUMIF('Rekapitulasi Juni'!$BP$214:$BP$393,APS!$B229,'Rekapitulasi Juni'!$BQ$214:$BQ$393)</f>
        <v>0</v>
      </c>
      <c r="CH229" s="324">
        <f>SUMIF('Rekapitulasi Juni'!$BP$214:$BP$393,APS!$B229,'Rekapitulasi Juni'!$BR$214:$BR$393)</f>
        <v>0</v>
      </c>
      <c r="CI229" s="27"/>
      <c r="CJ229" s="325">
        <f t="shared" si="332"/>
        <v>0</v>
      </c>
      <c r="CK229" s="325">
        <f t="shared" si="333"/>
        <v>0</v>
      </c>
      <c r="CL229" s="41">
        <f t="shared" si="334"/>
        <v>0</v>
      </c>
      <c r="CM229" s="41">
        <f t="shared" si="335"/>
        <v>0</v>
      </c>
      <c r="CN229" s="41">
        <f t="shared" si="336"/>
        <v>0</v>
      </c>
      <c r="CO229" s="41">
        <f t="shared" si="337"/>
        <v>0</v>
      </c>
      <c r="CP229" s="41">
        <f t="shared" si="338"/>
        <v>0</v>
      </c>
      <c r="CQ229" s="41">
        <f t="shared" si="339"/>
        <v>0</v>
      </c>
      <c r="CR229" s="180">
        <f t="shared" si="340"/>
        <v>0</v>
      </c>
      <c r="CS229" s="27">
        <v>0</v>
      </c>
      <c r="CT229" s="27"/>
      <c r="CU229" s="324">
        <f>SUMIF('Rekapitulasi Juni'!$D$410:$D$588,APS!$B229,'Rekapitulasi Juni'!$E$410:$E$588)</f>
        <v>0</v>
      </c>
      <c r="CV229" s="324">
        <f>SUMIF('Rekapitulasi Juni'!$D$410:$D$588,APS!$B229,'Rekapitulasi Juni'!$F$410:$F$588)</f>
        <v>0</v>
      </c>
      <c r="CW229" s="27"/>
      <c r="CX229" s="325">
        <f t="shared" si="341"/>
        <v>0</v>
      </c>
      <c r="CY229" s="325">
        <f t="shared" si="342"/>
        <v>0</v>
      </c>
      <c r="CZ229" s="27"/>
      <c r="DA229" s="324">
        <f>SUMIF('Rekapitulasi Juni'!$U$410:$U$588,APS!$B229,'Rekapitulasi Juni'!$V$410:$V$588)</f>
        <v>0</v>
      </c>
      <c r="DB229" s="324">
        <f>SUMIF('Rekapitulasi Juni'!$U$410:$U$588,APS!$B229,'Rekapitulasi Juni'!$W$410:$W$588)</f>
        <v>0</v>
      </c>
      <c r="DC229" s="27"/>
      <c r="DD229" s="325">
        <f t="shared" si="343"/>
        <v>0</v>
      </c>
      <c r="DE229" s="325">
        <f t="shared" si="344"/>
        <v>0</v>
      </c>
      <c r="DF229" s="27"/>
      <c r="DG229" s="324">
        <f>SUMIF('Rekapitulasi Juni'!$AL$410:$AL$588,APS!$B229,'Rekapitulasi Juni'!$AM$410:$AM$588)</f>
        <v>0</v>
      </c>
      <c r="DH229" s="324">
        <f>SUMIF('Rekapitulasi Juni'!$AL$410:$AL$588,APS!$B229,'Rekapitulasi Juni'!$AN$410:$AN$588)</f>
        <v>0</v>
      </c>
      <c r="DI229" s="27"/>
      <c r="DJ229" s="325">
        <f t="shared" si="345"/>
        <v>0</v>
      </c>
      <c r="DK229" s="325">
        <f t="shared" si="346"/>
        <v>0</v>
      </c>
      <c r="DL229" s="27"/>
      <c r="DM229" s="324">
        <f>SUMIF('Rekapitulasi Juni'!$BA$410:$BA$588,APS!$B229,'Rekapitulasi Juni'!$BB$410:$BB$588)</f>
        <v>0</v>
      </c>
      <c r="DN229" s="324">
        <f>SUMIF('Rekapitulasi Juni'!$BA$410:$BA$588,APS!$B229,'Rekapitulasi Juni'!$BC$410:$BC$588)</f>
        <v>0</v>
      </c>
      <c r="DO229" s="324">
        <f>SUMIF('Rekapitulasi Juni'!$BA$410:$BA$588,APS!$B229,'Rekapitulasi Juni'!$BF$410:$BF$588)</f>
        <v>0</v>
      </c>
      <c r="DP229" s="325">
        <f t="shared" si="347"/>
        <v>0</v>
      </c>
      <c r="DQ229" s="325">
        <f t="shared" si="348"/>
        <v>0</v>
      </c>
      <c r="DR229" s="27"/>
      <c r="DS229" s="324">
        <f>SUMIF('Rekapitulasi Juni'!$BP$410:$BP$588,APS!$B229,'Rekapitulasi Juni'!$BQ$410:$BQ$588)</f>
        <v>0</v>
      </c>
      <c r="DT229" s="324">
        <f>SUMIF('Rekapitulasi Juni'!$BP$410:$BP$588,APS!$B229,'Rekapitulasi Juni'!$BR$410:$BR$588)</f>
        <v>0</v>
      </c>
      <c r="DU229" s="27"/>
      <c r="DV229" s="325">
        <f t="shared" si="349"/>
        <v>0</v>
      </c>
      <c r="DW229" s="325">
        <f t="shared" si="350"/>
        <v>0</v>
      </c>
      <c r="DX229" s="41">
        <f t="shared" si="351"/>
        <v>0</v>
      </c>
      <c r="DY229" s="41">
        <f t="shared" si="352"/>
        <v>0</v>
      </c>
      <c r="DZ229" s="41">
        <f t="shared" si="353"/>
        <v>0</v>
      </c>
      <c r="EA229" s="41">
        <f t="shared" si="354"/>
        <v>0</v>
      </c>
      <c r="EB229" s="41">
        <f t="shared" si="355"/>
        <v>0</v>
      </c>
      <c r="EC229" s="41">
        <f t="shared" si="356"/>
        <v>0</v>
      </c>
      <c r="ED229" s="180">
        <f t="shared" si="357"/>
        <v>0</v>
      </c>
      <c r="EE229" s="27">
        <v>0</v>
      </c>
      <c r="EF229" s="27"/>
      <c r="EG229" s="324">
        <f>SUMIF('Rekapitulasi Juni'!$D$608:$D$786,APS!$B229,'Rekapitulasi Juni'!$E$608:$E$786)</f>
        <v>0</v>
      </c>
      <c r="EH229" s="324">
        <f>SUMIF('Rekapitulasi Juni'!$D$608:$D$786,APS!$B229,'Rekapitulasi Juni'!$F$608:$F$786)</f>
        <v>0</v>
      </c>
      <c r="EI229" s="27"/>
      <c r="EJ229" s="325">
        <f t="shared" si="358"/>
        <v>0</v>
      </c>
      <c r="EK229" s="325">
        <f t="shared" si="359"/>
        <v>0</v>
      </c>
      <c r="EL229" s="27"/>
      <c r="EM229" s="324">
        <f>SUMIF('Rekapitulasi Juni'!$U$608:$U$786,APS!$B229,'Rekapitulasi Juni'!$V$608:$V$786)</f>
        <v>0</v>
      </c>
      <c r="EN229" s="324">
        <f>SUMIF('Rekapitulasi Juni'!$U$608:$U$786,APS!$B229,'Rekapitulasi Juni'!$W$608:$W$786)</f>
        <v>0</v>
      </c>
      <c r="EO229" s="27"/>
      <c r="EP229" s="325">
        <f t="shared" si="360"/>
        <v>0</v>
      </c>
      <c r="EQ229" s="325">
        <f t="shared" si="361"/>
        <v>0</v>
      </c>
      <c r="ER229" s="27"/>
      <c r="ES229" s="324">
        <f>SUMIF('Rekapitulasi Juni'!$AL$608:$AL$786,APS!$B229,'Rekapitulasi Juni'!$AM$608:$AM$786)</f>
        <v>0</v>
      </c>
      <c r="ET229" s="324">
        <f>SUMIF('Rekapitulasi Juni'!$AL$608:$AL$786,APS!$B229,'Rekapitulasi Juni'!$AN$608:$AN$786)</f>
        <v>0</v>
      </c>
      <c r="EU229" s="27"/>
      <c r="EV229" s="325">
        <f t="shared" si="362"/>
        <v>0</v>
      </c>
      <c r="EW229" s="325">
        <f t="shared" si="363"/>
        <v>0</v>
      </c>
      <c r="EX229" s="27"/>
      <c r="EY229" s="324">
        <f>SUMIF('Rekapitulasi Juni'!$BA$608:$BA$786,APS!$B229,'Rekapitulasi Juni'!$BB$608:$BB$786)</f>
        <v>0</v>
      </c>
      <c r="EZ229" s="324">
        <f>SUMIF('Rekapitulasi Juni'!$BA$608:$BA$786,APS!$B229,'Rekapitulasi Juni'!$BC$608:$BC$786)</f>
        <v>0</v>
      </c>
      <c r="FA229" s="324">
        <f>SUMIF('Rekapitulasi Juni'!$BA$608:$BA$786,APS!$B229,'Rekapitulasi Juni'!$BF$608:$BF$786)</f>
        <v>0</v>
      </c>
      <c r="FB229" s="325">
        <f t="shared" si="364"/>
        <v>0</v>
      </c>
      <c r="FC229" s="325">
        <f t="shared" si="365"/>
        <v>0</v>
      </c>
      <c r="FD229" s="27"/>
      <c r="FE229" s="27"/>
      <c r="FF229" s="27"/>
      <c r="FG229" s="27"/>
      <c r="FH229" s="27"/>
      <c r="FI229" s="27"/>
      <c r="FJ229" s="41">
        <f t="shared" si="366"/>
        <v>0</v>
      </c>
      <c r="FK229" s="41">
        <f t="shared" si="367"/>
        <v>0</v>
      </c>
      <c r="FL229" s="41">
        <f t="shared" si="368"/>
        <v>0</v>
      </c>
      <c r="FM229" s="41">
        <f t="shared" si="369"/>
        <v>0</v>
      </c>
      <c r="FN229" s="41">
        <f t="shared" si="370"/>
        <v>0</v>
      </c>
      <c r="FO229" s="41">
        <f t="shared" si="371"/>
        <v>0</v>
      </c>
      <c r="FP229" s="180">
        <f t="shared" si="372"/>
        <v>0</v>
      </c>
      <c r="FQ229" s="27"/>
      <c r="FR229" s="27"/>
      <c r="FS229" s="324">
        <f>SUMIF('Rekapitulasi Juni'!$D$804:$D$984,APS!$B229,'Rekapitulasi Juni'!$E$804:$E$984)</f>
        <v>0</v>
      </c>
      <c r="FT229" s="324">
        <f>SUMIF('Rekapitulasi Juni'!$D$804:$D$984,APS!$B229,'Rekapitulasi Juni'!$F$804:$F$984)</f>
        <v>0</v>
      </c>
      <c r="FU229" s="27"/>
      <c r="FV229" s="325">
        <f t="shared" si="373"/>
        <v>0</v>
      </c>
      <c r="FW229" s="325">
        <f t="shared" si="374"/>
        <v>0</v>
      </c>
      <c r="FX229" s="27"/>
      <c r="FY229" s="324">
        <f>SUMIF('Rekapitulasi Juni'!$U$804:$U$984,APS!$B229,'Rekapitulasi Juni'!$V$804:$V$984)</f>
        <v>0</v>
      </c>
      <c r="FZ229" s="324">
        <f>SUMIF('Rekapitulasi Juni'!$U$804:$U$984,APS!$B229,'Rekapitulasi Juni'!$W$804:$W$984)</f>
        <v>0</v>
      </c>
      <c r="GA229" s="27"/>
      <c r="GB229" s="325">
        <f t="shared" si="375"/>
        <v>0</v>
      </c>
      <c r="GC229" s="325">
        <f t="shared" si="376"/>
        <v>0</v>
      </c>
      <c r="GD229" s="27"/>
      <c r="GE229" s="324">
        <f>SUMIF('Rekapitulasi Juni'!$AL$804:$AL$984,APS!$B229,'Rekapitulasi Juni'!$AM$804:$AM$984)</f>
        <v>0</v>
      </c>
      <c r="GF229" s="324">
        <f>SUMIF('Rekapitulasi Juni'!$AL$804:$AL$984,APS!$B229,'Rekapitulasi Juni'!$AN$804:$AN$984)</f>
        <v>0</v>
      </c>
      <c r="GG229" s="27"/>
      <c r="GH229" s="325">
        <f t="shared" si="301"/>
        <v>0</v>
      </c>
      <c r="GI229" s="325">
        <f t="shared" si="302"/>
        <v>0</v>
      </c>
      <c r="GJ229" s="27"/>
      <c r="GK229" s="27"/>
      <c r="GL229" s="41">
        <f t="shared" si="377"/>
        <v>0</v>
      </c>
      <c r="GM229" s="41">
        <f t="shared" si="378"/>
        <v>0</v>
      </c>
      <c r="GN229" s="41">
        <f t="shared" si="379"/>
        <v>0</v>
      </c>
      <c r="GO229" s="41">
        <f t="shared" si="380"/>
        <v>0</v>
      </c>
      <c r="GP229" s="41">
        <f t="shared" si="381"/>
        <v>0</v>
      </c>
      <c r="GQ229" s="41">
        <f t="shared" si="382"/>
        <v>0</v>
      </c>
      <c r="GR229" s="180">
        <f t="shared" si="383"/>
        <v>0</v>
      </c>
      <c r="GS229" s="41">
        <f t="shared" si="303"/>
        <v>0</v>
      </c>
      <c r="GT229" s="41">
        <f t="shared" si="304"/>
        <v>0</v>
      </c>
      <c r="GU229" s="41">
        <f t="shared" si="305"/>
        <v>0</v>
      </c>
      <c r="GV229" s="41">
        <f t="shared" si="306"/>
        <v>0</v>
      </c>
      <c r="GW229" s="41">
        <f t="shared" si="307"/>
        <v>0</v>
      </c>
      <c r="GX229" s="41">
        <f t="shared" si="308"/>
        <v>0</v>
      </c>
      <c r="GY229" s="180">
        <f t="shared" si="309"/>
        <v>0</v>
      </c>
      <c r="GZ229" s="41">
        <v>211</v>
      </c>
      <c r="HA229" s="32"/>
      <c r="HB229" s="42">
        <f t="shared" si="392"/>
        <v>0</v>
      </c>
      <c r="HC229" s="44"/>
    </row>
    <row r="230" spans="1:211" ht="15" customHeight="1">
      <c r="A230" s="31" t="s">
        <v>468</v>
      </c>
      <c r="B230" s="32" t="s">
        <v>469</v>
      </c>
      <c r="C230" s="31" t="s">
        <v>373</v>
      </c>
      <c r="D230" s="31" t="s">
        <v>1259</v>
      </c>
      <c r="E230" s="31" t="s">
        <v>43</v>
      </c>
      <c r="F230" s="31" t="s">
        <v>152</v>
      </c>
      <c r="G230" s="33">
        <v>8</v>
      </c>
      <c r="H230" s="33">
        <v>0</v>
      </c>
      <c r="I230" s="33">
        <v>0</v>
      </c>
      <c r="J230" s="34">
        <f>IFERROR(VLOOKUP(A230,#REF!,3,0),0)</f>
        <v>0</v>
      </c>
      <c r="K230" s="34">
        <f t="shared" si="387"/>
        <v>0</v>
      </c>
      <c r="L230" s="34">
        <v>0</v>
      </c>
      <c r="M230" s="34">
        <v>0</v>
      </c>
      <c r="N230" s="35">
        <f t="shared" si="388"/>
        <v>8</v>
      </c>
      <c r="O230" s="35">
        <f t="shared" si="389"/>
        <v>8</v>
      </c>
      <c r="P230" s="36">
        <v>8</v>
      </c>
      <c r="Q230" s="36">
        <f t="shared" si="310"/>
        <v>8</v>
      </c>
      <c r="R230" s="36"/>
      <c r="S230" s="37">
        <f ca="1">SUMIF(ROP!$D$6:$H$65536,A230,ROP!$J$6:$J$65536)</f>
        <v>8</v>
      </c>
      <c r="T230" s="37">
        <f>SUMIF(HASIL!$B:$B,APS!$B230&amp;RIGHT(APS!T$9,2),HASIL!$I:$I)</f>
        <v>0</v>
      </c>
      <c r="U230" s="37">
        <f>SUMIF(HASIL!$B:$B,APS!$B230&amp;RIGHT(APS!U$9,2),HASIL!$I:$I)</f>
        <v>0</v>
      </c>
      <c r="V230" s="37">
        <f>SUMIF(HASIL!$B:$B,APS!$B230&amp;RIGHT(APS!V$9,2),HASIL!$I:$I)</f>
        <v>0</v>
      </c>
      <c r="W230" s="37">
        <f>SUMIF(HASIL!$B:$B,APS!$B230&amp;RIGHT(APS!W$9,2),HASIL!$I:$I)</f>
        <v>0</v>
      </c>
      <c r="X230" s="38">
        <f t="shared" si="390"/>
        <v>0</v>
      </c>
      <c r="Y230" s="38">
        <f t="shared" si="391"/>
        <v>-8</v>
      </c>
      <c r="Z230" s="39">
        <f t="shared" si="385"/>
        <v>0</v>
      </c>
      <c r="AA230" s="39">
        <f t="shared" si="300"/>
        <v>8</v>
      </c>
      <c r="AB230" s="40">
        <f t="shared" si="386"/>
        <v>8</v>
      </c>
      <c r="AC230" s="27">
        <v>8</v>
      </c>
      <c r="AD230" s="27"/>
      <c r="AE230" s="27"/>
      <c r="AF230" s="27"/>
      <c r="AG230" s="27"/>
      <c r="AH230" s="27"/>
      <c r="AI230" s="324">
        <f>SUMIF('Rekapitulasi Juni'!$D$9:$D$192,APS!$B230,'Rekapitulasi Juni'!$E$9:$E$192)</f>
        <v>0</v>
      </c>
      <c r="AJ230" s="324">
        <f>SUMIF('Rekapitulasi Juni'!$D$9:$D$192,APS!$B230,'Rekapitulasi Juni'!$F$9:$F$192)</f>
        <v>0</v>
      </c>
      <c r="AK230" s="324">
        <f>SUMIF('Rekapitulasi Juni'!$D$9:$D$192,APS!$B230,'Rekapitulasi Juni'!$K$9:$K$192)</f>
        <v>0</v>
      </c>
      <c r="AL230" s="325">
        <f t="shared" si="311"/>
        <v>0</v>
      </c>
      <c r="AM230" s="325">
        <f t="shared" si="312"/>
        <v>0</v>
      </c>
      <c r="AN230" s="27"/>
      <c r="AO230" s="324">
        <f>SUMIF('Rekapitulasi Juni'!$U$9:$U$192,APS!$B230,'Rekapitulasi Juni'!$V$9:$V$192)</f>
        <v>0</v>
      </c>
      <c r="AP230" s="324">
        <f>SUMIF('Rekapitulasi Juni'!$U$9:$U$192,APS!$B230,'Rekapitulasi Juni'!$W$9:$W$192)</f>
        <v>0</v>
      </c>
      <c r="AQ230" s="27"/>
      <c r="AR230" s="325">
        <f t="shared" si="313"/>
        <v>0</v>
      </c>
      <c r="AS230" s="325">
        <f t="shared" si="314"/>
        <v>0</v>
      </c>
      <c r="AT230" s="27"/>
      <c r="AU230" s="324">
        <f>SUMIF('Rekapitulasi Juni'!$AL$9:$AL$192,APS!$B230,'Rekapitulasi Juni'!$AM$9:$AM$192)</f>
        <v>0</v>
      </c>
      <c r="AV230" s="324">
        <f>SUMIF('Rekapitulasi Juni'!$AL$9:$AL$192,APS!$B230,'Rekapitulasi Juni'!$AN$9:$AN$192)</f>
        <v>0</v>
      </c>
      <c r="AW230" s="27"/>
      <c r="AX230" s="325">
        <f t="shared" si="315"/>
        <v>0</v>
      </c>
      <c r="AY230" s="325">
        <f t="shared" si="316"/>
        <v>0</v>
      </c>
      <c r="AZ230" s="41">
        <f t="shared" si="317"/>
        <v>0</v>
      </c>
      <c r="BA230" s="41">
        <f t="shared" si="318"/>
        <v>0</v>
      </c>
      <c r="BB230" s="41">
        <f t="shared" si="319"/>
        <v>0</v>
      </c>
      <c r="BC230" s="41">
        <f t="shared" si="320"/>
        <v>0</v>
      </c>
      <c r="BD230" s="41">
        <f t="shared" si="321"/>
        <v>0</v>
      </c>
      <c r="BE230" s="41">
        <f t="shared" si="322"/>
        <v>0</v>
      </c>
      <c r="BF230" s="180">
        <f t="shared" si="323"/>
        <v>0</v>
      </c>
      <c r="BG230" s="27">
        <v>0</v>
      </c>
      <c r="BH230" s="27"/>
      <c r="BI230" s="324">
        <f>SUMIF('Rekapitulasi Juni'!$D$214:$D$393,APS!$B230,'Rekapitulasi Juni'!$E$214:$E$393)</f>
        <v>0</v>
      </c>
      <c r="BJ230" s="324">
        <f>SUMIF('Rekapitulasi Juni'!$D$214:$D$393,APS!$B230,'Rekapitulasi Juni'!$F$214:$F$393)</f>
        <v>0</v>
      </c>
      <c r="BK230" s="27"/>
      <c r="BL230" s="325">
        <f t="shared" si="324"/>
        <v>0</v>
      </c>
      <c r="BM230" s="325">
        <f t="shared" si="325"/>
        <v>0</v>
      </c>
      <c r="BN230" s="27">
        <v>8</v>
      </c>
      <c r="BO230" s="324">
        <f>SUMIF('Rekapitulasi Juni'!$U$214:$U$393,APS!$B230,'Rekapitulasi Juni'!$V$214:$V$393)</f>
        <v>0</v>
      </c>
      <c r="BP230" s="324">
        <f>SUMIF('Rekapitulasi Juni'!$U$214:$U$393,APS!$B230,'Rekapitulasi Juni'!$W$214:$W$393)</f>
        <v>0</v>
      </c>
      <c r="BQ230" s="27"/>
      <c r="BR230" s="325">
        <f t="shared" si="326"/>
        <v>0</v>
      </c>
      <c r="BS230" s="325">
        <f t="shared" si="327"/>
        <v>0</v>
      </c>
      <c r="BT230" s="27"/>
      <c r="BU230" s="324">
        <f>SUMIF('Rekapitulasi Juni'!$AL$214:$AL$393,APS!$B230,'Rekapitulasi Juni'!$AM$214:$AM$393)</f>
        <v>0</v>
      </c>
      <c r="BV230" s="324">
        <f>SUMIF('Rekapitulasi Juni'!$AL$214:$AL$393,APS!$B230,'Rekapitulasi Juni'!$AN$214:$AN$393)</f>
        <v>0</v>
      </c>
      <c r="BW230" s="27"/>
      <c r="BX230" s="325">
        <f t="shared" si="328"/>
        <v>0</v>
      </c>
      <c r="BY230" s="325">
        <f t="shared" si="329"/>
        <v>0</v>
      </c>
      <c r="BZ230" s="27"/>
      <c r="CA230" s="324">
        <f>SUMIF('Rekapitulasi Juni'!$BA$214:$BA$393,APS!$B230,'Rekapitulasi Juni'!$BB$214:$BB$393)</f>
        <v>0</v>
      </c>
      <c r="CB230" s="324">
        <f>SUMIF('Rekapitulasi Juni'!$BA$214:$BA$393,APS!$B230,'Rekapitulasi Juni'!$BC$214:$BC$393)</f>
        <v>0</v>
      </c>
      <c r="CC230" s="27"/>
      <c r="CD230" s="325">
        <f t="shared" si="330"/>
        <v>0</v>
      </c>
      <c r="CE230" s="325">
        <f t="shared" si="331"/>
        <v>0</v>
      </c>
      <c r="CF230" s="27"/>
      <c r="CG230" s="324">
        <f>SUMIF('Rekapitulasi Juni'!$BP$214:$BP$393,APS!$B230,'Rekapitulasi Juni'!$BQ$214:$BQ$393)</f>
        <v>0</v>
      </c>
      <c r="CH230" s="324">
        <f>SUMIF('Rekapitulasi Juni'!$BP$214:$BP$393,APS!$B230,'Rekapitulasi Juni'!$BR$214:$BR$393)</f>
        <v>0</v>
      </c>
      <c r="CI230" s="27"/>
      <c r="CJ230" s="325">
        <f t="shared" si="332"/>
        <v>0</v>
      </c>
      <c r="CK230" s="325">
        <f t="shared" si="333"/>
        <v>0</v>
      </c>
      <c r="CL230" s="41">
        <f t="shared" si="334"/>
        <v>8</v>
      </c>
      <c r="CM230" s="41">
        <f t="shared" si="335"/>
        <v>0</v>
      </c>
      <c r="CN230" s="41">
        <f t="shared" si="336"/>
        <v>0</v>
      </c>
      <c r="CO230" s="41">
        <f t="shared" si="337"/>
        <v>0</v>
      </c>
      <c r="CP230" s="41">
        <f t="shared" si="338"/>
        <v>0</v>
      </c>
      <c r="CQ230" s="41">
        <f t="shared" si="339"/>
        <v>-8</v>
      </c>
      <c r="CR230" s="180">
        <f t="shared" si="340"/>
        <v>0</v>
      </c>
      <c r="CS230" s="27">
        <v>0</v>
      </c>
      <c r="CT230" s="27"/>
      <c r="CU230" s="324">
        <f>SUMIF('Rekapitulasi Juni'!$D$410:$D$588,APS!$B230,'Rekapitulasi Juni'!$E$410:$E$588)</f>
        <v>0</v>
      </c>
      <c r="CV230" s="324">
        <f>SUMIF('Rekapitulasi Juni'!$D$410:$D$588,APS!$B230,'Rekapitulasi Juni'!$F$410:$F$588)</f>
        <v>0</v>
      </c>
      <c r="CW230" s="27"/>
      <c r="CX230" s="325">
        <f t="shared" si="341"/>
        <v>0</v>
      </c>
      <c r="CY230" s="325">
        <f t="shared" si="342"/>
        <v>0</v>
      </c>
      <c r="CZ230" s="27"/>
      <c r="DA230" s="324">
        <f>SUMIF('Rekapitulasi Juni'!$U$410:$U$588,APS!$B230,'Rekapitulasi Juni'!$V$410:$V$588)</f>
        <v>0</v>
      </c>
      <c r="DB230" s="324">
        <f>SUMIF('Rekapitulasi Juni'!$U$410:$U$588,APS!$B230,'Rekapitulasi Juni'!$W$410:$W$588)</f>
        <v>0</v>
      </c>
      <c r="DC230" s="27"/>
      <c r="DD230" s="325">
        <f t="shared" si="343"/>
        <v>0</v>
      </c>
      <c r="DE230" s="325">
        <f t="shared" si="344"/>
        <v>0</v>
      </c>
      <c r="DF230" s="27"/>
      <c r="DG230" s="324">
        <f>SUMIF('Rekapitulasi Juni'!$AL$410:$AL$588,APS!$B230,'Rekapitulasi Juni'!$AM$410:$AM$588)</f>
        <v>0</v>
      </c>
      <c r="DH230" s="324">
        <f>SUMIF('Rekapitulasi Juni'!$AL$410:$AL$588,APS!$B230,'Rekapitulasi Juni'!$AN$410:$AN$588)</f>
        <v>0</v>
      </c>
      <c r="DI230" s="27"/>
      <c r="DJ230" s="325">
        <f t="shared" si="345"/>
        <v>0</v>
      </c>
      <c r="DK230" s="325">
        <f t="shared" si="346"/>
        <v>0</v>
      </c>
      <c r="DL230" s="27"/>
      <c r="DM230" s="324">
        <f>SUMIF('Rekapitulasi Juni'!$BA$410:$BA$588,APS!$B230,'Rekapitulasi Juni'!$BB$410:$BB$588)</f>
        <v>0</v>
      </c>
      <c r="DN230" s="324">
        <f>SUMIF('Rekapitulasi Juni'!$BA$410:$BA$588,APS!$B230,'Rekapitulasi Juni'!$BC$410:$BC$588)</f>
        <v>0</v>
      </c>
      <c r="DO230" s="324">
        <f>SUMIF('Rekapitulasi Juni'!$BA$410:$BA$588,APS!$B230,'Rekapitulasi Juni'!$BF$410:$BF$588)</f>
        <v>0</v>
      </c>
      <c r="DP230" s="325">
        <f t="shared" si="347"/>
        <v>0</v>
      </c>
      <c r="DQ230" s="325">
        <f t="shared" si="348"/>
        <v>0</v>
      </c>
      <c r="DR230" s="27"/>
      <c r="DS230" s="324">
        <f>SUMIF('Rekapitulasi Juni'!$BP$410:$BP$588,APS!$B230,'Rekapitulasi Juni'!$BQ$410:$BQ$588)</f>
        <v>0</v>
      </c>
      <c r="DT230" s="324">
        <f>SUMIF('Rekapitulasi Juni'!$BP$410:$BP$588,APS!$B230,'Rekapitulasi Juni'!$BR$410:$BR$588)</f>
        <v>0</v>
      </c>
      <c r="DU230" s="27"/>
      <c r="DV230" s="325">
        <f t="shared" si="349"/>
        <v>0</v>
      </c>
      <c r="DW230" s="325">
        <f t="shared" si="350"/>
        <v>0</v>
      </c>
      <c r="DX230" s="41">
        <f t="shared" si="351"/>
        <v>0</v>
      </c>
      <c r="DY230" s="41">
        <f t="shared" si="352"/>
        <v>0</v>
      </c>
      <c r="DZ230" s="41">
        <f t="shared" si="353"/>
        <v>0</v>
      </c>
      <c r="EA230" s="41">
        <f t="shared" si="354"/>
        <v>0</v>
      </c>
      <c r="EB230" s="41">
        <f t="shared" si="355"/>
        <v>0</v>
      </c>
      <c r="EC230" s="41">
        <f t="shared" si="356"/>
        <v>0</v>
      </c>
      <c r="ED230" s="180">
        <f t="shared" si="357"/>
        <v>0</v>
      </c>
      <c r="EE230" s="27">
        <v>0</v>
      </c>
      <c r="EF230" s="27"/>
      <c r="EG230" s="324">
        <f>SUMIF('Rekapitulasi Juni'!$D$608:$D$786,APS!$B230,'Rekapitulasi Juni'!$E$608:$E$786)</f>
        <v>0</v>
      </c>
      <c r="EH230" s="324">
        <f>SUMIF('Rekapitulasi Juni'!$D$608:$D$786,APS!$B230,'Rekapitulasi Juni'!$F$608:$F$786)</f>
        <v>0</v>
      </c>
      <c r="EI230" s="27"/>
      <c r="EJ230" s="325">
        <f t="shared" si="358"/>
        <v>0</v>
      </c>
      <c r="EK230" s="325">
        <f t="shared" si="359"/>
        <v>0</v>
      </c>
      <c r="EL230" s="27"/>
      <c r="EM230" s="324">
        <f>SUMIF('Rekapitulasi Juni'!$U$608:$U$786,APS!$B230,'Rekapitulasi Juni'!$V$608:$V$786)</f>
        <v>0</v>
      </c>
      <c r="EN230" s="324">
        <f>SUMIF('Rekapitulasi Juni'!$U$608:$U$786,APS!$B230,'Rekapitulasi Juni'!$W$608:$W$786)</f>
        <v>0</v>
      </c>
      <c r="EO230" s="27"/>
      <c r="EP230" s="325">
        <f t="shared" si="360"/>
        <v>0</v>
      </c>
      <c r="EQ230" s="325">
        <f t="shared" si="361"/>
        <v>0</v>
      </c>
      <c r="ER230" s="27"/>
      <c r="ES230" s="324">
        <f>SUMIF('Rekapitulasi Juni'!$AL$608:$AL$786,APS!$B230,'Rekapitulasi Juni'!$AM$608:$AM$786)</f>
        <v>0</v>
      </c>
      <c r="ET230" s="324">
        <f>SUMIF('Rekapitulasi Juni'!$AL$608:$AL$786,APS!$B230,'Rekapitulasi Juni'!$AN$608:$AN$786)</f>
        <v>0</v>
      </c>
      <c r="EU230" s="27"/>
      <c r="EV230" s="325">
        <f t="shared" si="362"/>
        <v>0</v>
      </c>
      <c r="EW230" s="325">
        <f t="shared" si="363"/>
        <v>0</v>
      </c>
      <c r="EX230" s="27"/>
      <c r="EY230" s="324">
        <f>SUMIF('Rekapitulasi Juni'!$BA$608:$BA$786,APS!$B230,'Rekapitulasi Juni'!$BB$608:$BB$786)</f>
        <v>0</v>
      </c>
      <c r="EZ230" s="324">
        <f>SUMIF('Rekapitulasi Juni'!$BA$608:$BA$786,APS!$B230,'Rekapitulasi Juni'!$BC$608:$BC$786)</f>
        <v>0</v>
      </c>
      <c r="FA230" s="324">
        <f>SUMIF('Rekapitulasi Juni'!$BA$608:$BA$786,APS!$B230,'Rekapitulasi Juni'!$BF$608:$BF$786)</f>
        <v>0</v>
      </c>
      <c r="FB230" s="325">
        <f t="shared" si="364"/>
        <v>0</v>
      </c>
      <c r="FC230" s="325">
        <f t="shared" si="365"/>
        <v>0</v>
      </c>
      <c r="FD230" s="27"/>
      <c r="FE230" s="27"/>
      <c r="FF230" s="27"/>
      <c r="FG230" s="27"/>
      <c r="FH230" s="27"/>
      <c r="FI230" s="27"/>
      <c r="FJ230" s="41">
        <f t="shared" si="366"/>
        <v>0</v>
      </c>
      <c r="FK230" s="41">
        <f t="shared" si="367"/>
        <v>0</v>
      </c>
      <c r="FL230" s="41">
        <f t="shared" si="368"/>
        <v>0</v>
      </c>
      <c r="FM230" s="41">
        <f t="shared" si="369"/>
        <v>0</v>
      </c>
      <c r="FN230" s="41">
        <f t="shared" si="370"/>
        <v>0</v>
      </c>
      <c r="FO230" s="41">
        <f t="shared" si="371"/>
        <v>0</v>
      </c>
      <c r="FP230" s="180">
        <f t="shared" si="372"/>
        <v>0</v>
      </c>
      <c r="FQ230" s="27"/>
      <c r="FR230" s="27"/>
      <c r="FS230" s="324">
        <f>SUMIF('Rekapitulasi Juni'!$D$804:$D$984,APS!$B230,'Rekapitulasi Juni'!$E$804:$E$984)</f>
        <v>0</v>
      </c>
      <c r="FT230" s="324">
        <f>SUMIF('Rekapitulasi Juni'!$D$804:$D$984,APS!$B230,'Rekapitulasi Juni'!$F$804:$F$984)</f>
        <v>0</v>
      </c>
      <c r="FU230" s="27"/>
      <c r="FV230" s="325">
        <f t="shared" si="373"/>
        <v>0</v>
      </c>
      <c r="FW230" s="325">
        <f t="shared" si="374"/>
        <v>0</v>
      </c>
      <c r="FX230" s="27"/>
      <c r="FY230" s="324">
        <f>SUMIF('Rekapitulasi Juni'!$U$804:$U$984,APS!$B230,'Rekapitulasi Juni'!$V$804:$V$984)</f>
        <v>0</v>
      </c>
      <c r="FZ230" s="324">
        <f>SUMIF('Rekapitulasi Juni'!$U$804:$U$984,APS!$B230,'Rekapitulasi Juni'!$W$804:$W$984)</f>
        <v>0</v>
      </c>
      <c r="GA230" s="27"/>
      <c r="GB230" s="325">
        <f t="shared" si="375"/>
        <v>0</v>
      </c>
      <c r="GC230" s="325">
        <f t="shared" si="376"/>
        <v>0</v>
      </c>
      <c r="GD230" s="27"/>
      <c r="GE230" s="324">
        <f>SUMIF('Rekapitulasi Juni'!$AL$804:$AL$984,APS!$B230,'Rekapitulasi Juni'!$AM$804:$AM$984)</f>
        <v>0</v>
      </c>
      <c r="GF230" s="324">
        <f>SUMIF('Rekapitulasi Juni'!$AL$804:$AL$984,APS!$B230,'Rekapitulasi Juni'!$AN$804:$AN$984)</f>
        <v>0</v>
      </c>
      <c r="GG230" s="27"/>
      <c r="GH230" s="325">
        <f t="shared" si="301"/>
        <v>0</v>
      </c>
      <c r="GI230" s="325">
        <f t="shared" si="302"/>
        <v>0</v>
      </c>
      <c r="GJ230" s="27"/>
      <c r="GK230" s="27"/>
      <c r="GL230" s="41">
        <f t="shared" si="377"/>
        <v>0</v>
      </c>
      <c r="GM230" s="41">
        <f t="shared" si="378"/>
        <v>0</v>
      </c>
      <c r="GN230" s="41">
        <f t="shared" si="379"/>
        <v>0</v>
      </c>
      <c r="GO230" s="41">
        <f t="shared" si="380"/>
        <v>0</v>
      </c>
      <c r="GP230" s="41">
        <f t="shared" si="381"/>
        <v>0</v>
      </c>
      <c r="GQ230" s="41">
        <f t="shared" si="382"/>
        <v>0</v>
      </c>
      <c r="GR230" s="180">
        <f t="shared" si="383"/>
        <v>0</v>
      </c>
      <c r="GS230" s="41">
        <f t="shared" si="303"/>
        <v>8</v>
      </c>
      <c r="GT230" s="41">
        <f t="shared" si="304"/>
        <v>0</v>
      </c>
      <c r="GU230" s="41">
        <f t="shared" si="305"/>
        <v>0</v>
      </c>
      <c r="GV230" s="41">
        <f t="shared" si="306"/>
        <v>0</v>
      </c>
      <c r="GW230" s="41">
        <f t="shared" si="307"/>
        <v>0</v>
      </c>
      <c r="GX230" s="41">
        <f t="shared" si="308"/>
        <v>-8</v>
      </c>
      <c r="GY230" s="180">
        <f t="shared" si="309"/>
        <v>0</v>
      </c>
      <c r="GZ230" s="41">
        <v>212</v>
      </c>
      <c r="HA230" s="32" t="s">
        <v>1310</v>
      </c>
      <c r="HB230" s="42">
        <f t="shared" si="392"/>
        <v>0</v>
      </c>
      <c r="HC230" s="44"/>
    </row>
    <row r="231" spans="1:211" ht="15" customHeight="1">
      <c r="A231" s="51" t="s">
        <v>470</v>
      </c>
      <c r="B231" s="52" t="s">
        <v>471</v>
      </c>
      <c r="C231" s="31" t="s">
        <v>373</v>
      </c>
      <c r="D231" s="31" t="s">
        <v>1259</v>
      </c>
      <c r="E231" s="31" t="s">
        <v>43</v>
      </c>
      <c r="F231" s="31" t="s">
        <v>152</v>
      </c>
      <c r="G231" s="33">
        <v>4</v>
      </c>
      <c r="H231" s="33">
        <v>0</v>
      </c>
      <c r="I231" s="33">
        <v>0</v>
      </c>
      <c r="J231" s="34">
        <f>IFERROR(VLOOKUP(A231,#REF!,3,0),0)</f>
        <v>0</v>
      </c>
      <c r="K231" s="34">
        <f t="shared" si="387"/>
        <v>0</v>
      </c>
      <c r="L231" s="34">
        <v>0</v>
      </c>
      <c r="M231" s="34">
        <v>0</v>
      </c>
      <c r="N231" s="35">
        <f t="shared" si="388"/>
        <v>4</v>
      </c>
      <c r="O231" s="35">
        <f t="shared" si="389"/>
        <v>4</v>
      </c>
      <c r="P231" s="36">
        <v>4</v>
      </c>
      <c r="Q231" s="36">
        <f t="shared" si="310"/>
        <v>4</v>
      </c>
      <c r="R231" s="36"/>
      <c r="S231" s="37">
        <f ca="1">SUMIF(ROP!$D$6:$H$65536,A231,ROP!$J$6:$J$65536)</f>
        <v>0</v>
      </c>
      <c r="T231" s="37">
        <f>SUMIF(HASIL!$B:$B,APS!$B231&amp;RIGHT(APS!T$9,2),HASIL!$I:$I)</f>
        <v>0</v>
      </c>
      <c r="U231" s="37">
        <f>SUMIF(HASIL!$B:$B,APS!$B231&amp;RIGHT(APS!U$9,2),HASIL!$I:$I)</f>
        <v>0</v>
      </c>
      <c r="V231" s="37">
        <f>SUMIF(HASIL!$B:$B,APS!$B231&amp;RIGHT(APS!V$9,2),HASIL!$I:$I)</f>
        <v>0</v>
      </c>
      <c r="W231" s="37">
        <f>SUMIF(HASIL!$B:$B,APS!$B231&amp;RIGHT(APS!W$9,2),HASIL!$I:$I)</f>
        <v>0</v>
      </c>
      <c r="X231" s="38">
        <f t="shared" si="390"/>
        <v>0</v>
      </c>
      <c r="Y231" s="38">
        <f t="shared" si="391"/>
        <v>-4</v>
      </c>
      <c r="Z231" s="39">
        <f t="shared" si="385"/>
        <v>0</v>
      </c>
      <c r="AA231" s="39">
        <f t="shared" si="300"/>
        <v>4</v>
      </c>
      <c r="AB231" s="40">
        <f t="shared" si="386"/>
        <v>4</v>
      </c>
      <c r="AC231" s="27">
        <v>4</v>
      </c>
      <c r="AD231" s="27"/>
      <c r="AE231" s="27"/>
      <c r="AF231" s="27"/>
      <c r="AG231" s="27"/>
      <c r="AH231" s="27"/>
      <c r="AI231" s="324">
        <f>SUMIF('Rekapitulasi Juni'!$D$9:$D$192,APS!$B231,'Rekapitulasi Juni'!$E$9:$E$192)</f>
        <v>0</v>
      </c>
      <c r="AJ231" s="324">
        <f>SUMIF('Rekapitulasi Juni'!$D$9:$D$192,APS!$B231,'Rekapitulasi Juni'!$F$9:$F$192)</f>
        <v>0</v>
      </c>
      <c r="AK231" s="324">
        <f>SUMIF('Rekapitulasi Juni'!$D$9:$D$192,APS!$B231,'Rekapitulasi Juni'!$K$9:$K$192)</f>
        <v>0</v>
      </c>
      <c r="AL231" s="325">
        <f t="shared" si="311"/>
        <v>0</v>
      </c>
      <c r="AM231" s="325">
        <f t="shared" si="312"/>
        <v>0</v>
      </c>
      <c r="AN231" s="27"/>
      <c r="AO231" s="324">
        <f>SUMIF('Rekapitulasi Juni'!$U$9:$U$192,APS!$B231,'Rekapitulasi Juni'!$V$9:$V$192)</f>
        <v>0</v>
      </c>
      <c r="AP231" s="324">
        <f>SUMIF('Rekapitulasi Juni'!$U$9:$U$192,APS!$B231,'Rekapitulasi Juni'!$W$9:$W$192)</f>
        <v>0</v>
      </c>
      <c r="AQ231" s="27"/>
      <c r="AR231" s="325">
        <f t="shared" si="313"/>
        <v>0</v>
      </c>
      <c r="AS231" s="325">
        <f t="shared" si="314"/>
        <v>0</v>
      </c>
      <c r="AT231" s="27"/>
      <c r="AU231" s="324">
        <f>SUMIF('Rekapitulasi Juni'!$AL$9:$AL$192,APS!$B231,'Rekapitulasi Juni'!$AM$9:$AM$192)</f>
        <v>0</v>
      </c>
      <c r="AV231" s="324">
        <f>SUMIF('Rekapitulasi Juni'!$AL$9:$AL$192,APS!$B231,'Rekapitulasi Juni'!$AN$9:$AN$192)</f>
        <v>0</v>
      </c>
      <c r="AW231" s="27"/>
      <c r="AX231" s="325">
        <f t="shared" si="315"/>
        <v>0</v>
      </c>
      <c r="AY231" s="325">
        <f t="shared" si="316"/>
        <v>0</v>
      </c>
      <c r="AZ231" s="41">
        <f t="shared" si="317"/>
        <v>0</v>
      </c>
      <c r="BA231" s="41">
        <f t="shared" si="318"/>
        <v>0</v>
      </c>
      <c r="BB231" s="41">
        <f t="shared" si="319"/>
        <v>0</v>
      </c>
      <c r="BC231" s="41">
        <f t="shared" si="320"/>
        <v>0</v>
      </c>
      <c r="BD231" s="41">
        <f t="shared" si="321"/>
        <v>0</v>
      </c>
      <c r="BE231" s="41">
        <f t="shared" si="322"/>
        <v>0</v>
      </c>
      <c r="BF231" s="180">
        <f t="shared" si="323"/>
        <v>0</v>
      </c>
      <c r="BG231" s="27">
        <v>0</v>
      </c>
      <c r="BH231" s="27"/>
      <c r="BI231" s="324">
        <f>SUMIF('Rekapitulasi Juni'!$D$214:$D$393,APS!$B231,'Rekapitulasi Juni'!$E$214:$E$393)</f>
        <v>0</v>
      </c>
      <c r="BJ231" s="324">
        <f>SUMIF('Rekapitulasi Juni'!$D$214:$D$393,APS!$B231,'Rekapitulasi Juni'!$F$214:$F$393)</f>
        <v>0</v>
      </c>
      <c r="BK231" s="27"/>
      <c r="BL231" s="325">
        <f t="shared" si="324"/>
        <v>0</v>
      </c>
      <c r="BM231" s="325">
        <f t="shared" si="325"/>
        <v>0</v>
      </c>
      <c r="BN231" s="27"/>
      <c r="BO231" s="324">
        <f>SUMIF('Rekapitulasi Juni'!$U$214:$U$393,APS!$B231,'Rekapitulasi Juni'!$V$214:$V$393)</f>
        <v>0</v>
      </c>
      <c r="BP231" s="324">
        <f>SUMIF('Rekapitulasi Juni'!$U$214:$U$393,APS!$B231,'Rekapitulasi Juni'!$W$214:$W$393)</f>
        <v>0</v>
      </c>
      <c r="BQ231" s="27"/>
      <c r="BR231" s="325">
        <f t="shared" si="326"/>
        <v>0</v>
      </c>
      <c r="BS231" s="325">
        <f t="shared" si="327"/>
        <v>0</v>
      </c>
      <c r="BT231" s="27"/>
      <c r="BU231" s="324">
        <f>SUMIF('Rekapitulasi Juni'!$AL$214:$AL$393,APS!$B231,'Rekapitulasi Juni'!$AM$214:$AM$393)</f>
        <v>0</v>
      </c>
      <c r="BV231" s="324">
        <f>SUMIF('Rekapitulasi Juni'!$AL$214:$AL$393,APS!$B231,'Rekapitulasi Juni'!$AN$214:$AN$393)</f>
        <v>0</v>
      </c>
      <c r="BW231" s="27"/>
      <c r="BX231" s="325">
        <f t="shared" si="328"/>
        <v>0</v>
      </c>
      <c r="BY231" s="325">
        <f t="shared" si="329"/>
        <v>0</v>
      </c>
      <c r="BZ231" s="27"/>
      <c r="CA231" s="324">
        <f>SUMIF('Rekapitulasi Juni'!$BA$214:$BA$393,APS!$B231,'Rekapitulasi Juni'!$BB$214:$BB$393)</f>
        <v>0</v>
      </c>
      <c r="CB231" s="324">
        <f>SUMIF('Rekapitulasi Juni'!$BA$214:$BA$393,APS!$B231,'Rekapitulasi Juni'!$BC$214:$BC$393)</f>
        <v>0</v>
      </c>
      <c r="CC231" s="27"/>
      <c r="CD231" s="325">
        <f t="shared" si="330"/>
        <v>0</v>
      </c>
      <c r="CE231" s="325">
        <f t="shared" si="331"/>
        <v>0</v>
      </c>
      <c r="CF231" s="27"/>
      <c r="CG231" s="324">
        <f>SUMIF('Rekapitulasi Juni'!$BP$214:$BP$393,APS!$B231,'Rekapitulasi Juni'!$BQ$214:$BQ$393)</f>
        <v>0</v>
      </c>
      <c r="CH231" s="324">
        <f>SUMIF('Rekapitulasi Juni'!$BP$214:$BP$393,APS!$B231,'Rekapitulasi Juni'!$BR$214:$BR$393)</f>
        <v>0</v>
      </c>
      <c r="CI231" s="27"/>
      <c r="CJ231" s="325">
        <f t="shared" si="332"/>
        <v>0</v>
      </c>
      <c r="CK231" s="325">
        <f t="shared" si="333"/>
        <v>0</v>
      </c>
      <c r="CL231" s="41">
        <f t="shared" si="334"/>
        <v>0</v>
      </c>
      <c r="CM231" s="41">
        <f t="shared" si="335"/>
        <v>0</v>
      </c>
      <c r="CN231" s="41">
        <f t="shared" si="336"/>
        <v>0</v>
      </c>
      <c r="CO231" s="41">
        <f t="shared" si="337"/>
        <v>0</v>
      </c>
      <c r="CP231" s="41">
        <f t="shared" si="338"/>
        <v>0</v>
      </c>
      <c r="CQ231" s="41">
        <f t="shared" si="339"/>
        <v>0</v>
      </c>
      <c r="CR231" s="180">
        <f t="shared" si="340"/>
        <v>0</v>
      </c>
      <c r="CS231" s="27">
        <v>0</v>
      </c>
      <c r="CT231" s="27"/>
      <c r="CU231" s="324">
        <f>SUMIF('Rekapitulasi Juni'!$D$410:$D$588,APS!$B231,'Rekapitulasi Juni'!$E$410:$E$588)</f>
        <v>0</v>
      </c>
      <c r="CV231" s="324">
        <f>SUMIF('Rekapitulasi Juni'!$D$410:$D$588,APS!$B231,'Rekapitulasi Juni'!$F$410:$F$588)</f>
        <v>0</v>
      </c>
      <c r="CW231" s="27"/>
      <c r="CX231" s="325">
        <f t="shared" si="341"/>
        <v>0</v>
      </c>
      <c r="CY231" s="325">
        <f t="shared" si="342"/>
        <v>0</v>
      </c>
      <c r="CZ231" s="27"/>
      <c r="DA231" s="324">
        <f>SUMIF('Rekapitulasi Juni'!$U$410:$U$588,APS!$B231,'Rekapitulasi Juni'!$V$410:$V$588)</f>
        <v>0</v>
      </c>
      <c r="DB231" s="324">
        <f>SUMIF('Rekapitulasi Juni'!$U$410:$U$588,APS!$B231,'Rekapitulasi Juni'!$W$410:$W$588)</f>
        <v>0</v>
      </c>
      <c r="DC231" s="27"/>
      <c r="DD231" s="325">
        <f t="shared" si="343"/>
        <v>0</v>
      </c>
      <c r="DE231" s="325">
        <f t="shared" si="344"/>
        <v>0</v>
      </c>
      <c r="DF231" s="27"/>
      <c r="DG231" s="324">
        <f>SUMIF('Rekapitulasi Juni'!$AL$410:$AL$588,APS!$B231,'Rekapitulasi Juni'!$AM$410:$AM$588)</f>
        <v>0</v>
      </c>
      <c r="DH231" s="324">
        <f>SUMIF('Rekapitulasi Juni'!$AL$410:$AL$588,APS!$B231,'Rekapitulasi Juni'!$AN$410:$AN$588)</f>
        <v>0</v>
      </c>
      <c r="DI231" s="27"/>
      <c r="DJ231" s="325">
        <f t="shared" si="345"/>
        <v>0</v>
      </c>
      <c r="DK231" s="325">
        <f t="shared" si="346"/>
        <v>0</v>
      </c>
      <c r="DL231" s="27">
        <v>4</v>
      </c>
      <c r="DM231" s="324">
        <f>SUMIF('Rekapitulasi Juni'!$BA$410:$BA$588,APS!$B231,'Rekapitulasi Juni'!$BB$410:$BB$588)</f>
        <v>0</v>
      </c>
      <c r="DN231" s="324">
        <f>SUMIF('Rekapitulasi Juni'!$BA$410:$BA$588,APS!$B231,'Rekapitulasi Juni'!$BC$410:$BC$588)</f>
        <v>0</v>
      </c>
      <c r="DO231" s="324">
        <f>SUMIF('Rekapitulasi Juni'!$BA$410:$BA$588,APS!$B231,'Rekapitulasi Juni'!$BF$410:$BF$588)</f>
        <v>0</v>
      </c>
      <c r="DP231" s="325">
        <f t="shared" si="347"/>
        <v>0</v>
      </c>
      <c r="DQ231" s="325">
        <f t="shared" si="348"/>
        <v>0</v>
      </c>
      <c r="DR231" s="27"/>
      <c r="DS231" s="324">
        <f>SUMIF('Rekapitulasi Juni'!$BP$410:$BP$588,APS!$B231,'Rekapitulasi Juni'!$BQ$410:$BQ$588)</f>
        <v>0</v>
      </c>
      <c r="DT231" s="324">
        <f>SUMIF('Rekapitulasi Juni'!$BP$410:$BP$588,APS!$B231,'Rekapitulasi Juni'!$BR$410:$BR$588)</f>
        <v>0</v>
      </c>
      <c r="DU231" s="27"/>
      <c r="DV231" s="325">
        <f t="shared" si="349"/>
        <v>0</v>
      </c>
      <c r="DW231" s="325">
        <f t="shared" si="350"/>
        <v>0</v>
      </c>
      <c r="DX231" s="41">
        <f t="shared" si="351"/>
        <v>4</v>
      </c>
      <c r="DY231" s="41">
        <f t="shared" si="352"/>
        <v>0</v>
      </c>
      <c r="DZ231" s="41">
        <f t="shared" si="353"/>
        <v>0</v>
      </c>
      <c r="EA231" s="41">
        <f t="shared" si="354"/>
        <v>0</v>
      </c>
      <c r="EB231" s="41">
        <f t="shared" si="355"/>
        <v>0</v>
      </c>
      <c r="EC231" s="41">
        <f t="shared" si="356"/>
        <v>-4</v>
      </c>
      <c r="ED231" s="180">
        <f t="shared" si="357"/>
        <v>0</v>
      </c>
      <c r="EE231" s="27">
        <v>0</v>
      </c>
      <c r="EF231" s="27"/>
      <c r="EG231" s="324">
        <f>SUMIF('Rekapitulasi Juni'!$D$608:$D$786,APS!$B231,'Rekapitulasi Juni'!$E$608:$E$786)</f>
        <v>0</v>
      </c>
      <c r="EH231" s="324">
        <f>SUMIF('Rekapitulasi Juni'!$D$608:$D$786,APS!$B231,'Rekapitulasi Juni'!$F$608:$F$786)</f>
        <v>0</v>
      </c>
      <c r="EI231" s="27"/>
      <c r="EJ231" s="325">
        <f t="shared" si="358"/>
        <v>0</v>
      </c>
      <c r="EK231" s="325">
        <f t="shared" si="359"/>
        <v>0</v>
      </c>
      <c r="EL231" s="27"/>
      <c r="EM231" s="324">
        <f>SUMIF('Rekapitulasi Juni'!$U$608:$U$786,APS!$B231,'Rekapitulasi Juni'!$V$608:$V$786)</f>
        <v>0</v>
      </c>
      <c r="EN231" s="324">
        <f>SUMIF('Rekapitulasi Juni'!$U$608:$U$786,APS!$B231,'Rekapitulasi Juni'!$W$608:$W$786)</f>
        <v>0</v>
      </c>
      <c r="EO231" s="27"/>
      <c r="EP231" s="325">
        <f t="shared" si="360"/>
        <v>0</v>
      </c>
      <c r="EQ231" s="325">
        <f t="shared" si="361"/>
        <v>0</v>
      </c>
      <c r="ER231" s="27"/>
      <c r="ES231" s="324">
        <f>SUMIF('Rekapitulasi Juni'!$AL$608:$AL$786,APS!$B231,'Rekapitulasi Juni'!$AM$608:$AM$786)</f>
        <v>0</v>
      </c>
      <c r="ET231" s="324">
        <f>SUMIF('Rekapitulasi Juni'!$AL$608:$AL$786,APS!$B231,'Rekapitulasi Juni'!$AN$608:$AN$786)</f>
        <v>0</v>
      </c>
      <c r="EU231" s="27"/>
      <c r="EV231" s="325">
        <f t="shared" si="362"/>
        <v>0</v>
      </c>
      <c r="EW231" s="325">
        <f t="shared" si="363"/>
        <v>0</v>
      </c>
      <c r="EX231" s="27"/>
      <c r="EY231" s="324">
        <f>SUMIF('Rekapitulasi Juni'!$BA$608:$BA$786,APS!$B231,'Rekapitulasi Juni'!$BB$608:$BB$786)</f>
        <v>0</v>
      </c>
      <c r="EZ231" s="324">
        <f>SUMIF('Rekapitulasi Juni'!$BA$608:$BA$786,APS!$B231,'Rekapitulasi Juni'!$BC$608:$BC$786)</f>
        <v>0</v>
      </c>
      <c r="FA231" s="324">
        <f>SUMIF('Rekapitulasi Juni'!$BA$608:$BA$786,APS!$B231,'Rekapitulasi Juni'!$BF$608:$BF$786)</f>
        <v>0</v>
      </c>
      <c r="FB231" s="325">
        <f t="shared" si="364"/>
        <v>0</v>
      </c>
      <c r="FC231" s="325">
        <f t="shared" si="365"/>
        <v>0</v>
      </c>
      <c r="FD231" s="27"/>
      <c r="FE231" s="27"/>
      <c r="FF231" s="27"/>
      <c r="FG231" s="27"/>
      <c r="FH231" s="27"/>
      <c r="FI231" s="27"/>
      <c r="FJ231" s="41">
        <f t="shared" si="366"/>
        <v>0</v>
      </c>
      <c r="FK231" s="41">
        <f t="shared" si="367"/>
        <v>0</v>
      </c>
      <c r="FL231" s="41">
        <f t="shared" si="368"/>
        <v>0</v>
      </c>
      <c r="FM231" s="41">
        <f t="shared" si="369"/>
        <v>0</v>
      </c>
      <c r="FN231" s="41">
        <f t="shared" si="370"/>
        <v>0</v>
      </c>
      <c r="FO231" s="41">
        <f t="shared" si="371"/>
        <v>0</v>
      </c>
      <c r="FP231" s="180">
        <f t="shared" si="372"/>
        <v>0</v>
      </c>
      <c r="FQ231" s="27"/>
      <c r="FR231" s="27"/>
      <c r="FS231" s="324">
        <f>SUMIF('Rekapitulasi Juni'!$D$804:$D$984,APS!$B231,'Rekapitulasi Juni'!$E$804:$E$984)</f>
        <v>0</v>
      </c>
      <c r="FT231" s="324">
        <f>SUMIF('Rekapitulasi Juni'!$D$804:$D$984,APS!$B231,'Rekapitulasi Juni'!$F$804:$F$984)</f>
        <v>0</v>
      </c>
      <c r="FU231" s="27"/>
      <c r="FV231" s="325">
        <f t="shared" si="373"/>
        <v>0</v>
      </c>
      <c r="FW231" s="325">
        <f t="shared" si="374"/>
        <v>0</v>
      </c>
      <c r="FX231" s="27"/>
      <c r="FY231" s="324">
        <f>SUMIF('Rekapitulasi Juni'!$U$804:$U$984,APS!$B231,'Rekapitulasi Juni'!$V$804:$V$984)</f>
        <v>0</v>
      </c>
      <c r="FZ231" s="324">
        <f>SUMIF('Rekapitulasi Juni'!$U$804:$U$984,APS!$B231,'Rekapitulasi Juni'!$W$804:$W$984)</f>
        <v>0</v>
      </c>
      <c r="GA231" s="27"/>
      <c r="GB231" s="325">
        <f t="shared" si="375"/>
        <v>0</v>
      </c>
      <c r="GC231" s="325">
        <f t="shared" si="376"/>
        <v>0</v>
      </c>
      <c r="GD231" s="27"/>
      <c r="GE231" s="324">
        <f>SUMIF('Rekapitulasi Juni'!$AL$804:$AL$984,APS!$B231,'Rekapitulasi Juni'!$AM$804:$AM$984)</f>
        <v>0</v>
      </c>
      <c r="GF231" s="324">
        <f>SUMIF('Rekapitulasi Juni'!$AL$804:$AL$984,APS!$B231,'Rekapitulasi Juni'!$AN$804:$AN$984)</f>
        <v>0</v>
      </c>
      <c r="GG231" s="27"/>
      <c r="GH231" s="325">
        <f t="shared" si="301"/>
        <v>0</v>
      </c>
      <c r="GI231" s="325">
        <f t="shared" si="302"/>
        <v>0</v>
      </c>
      <c r="GJ231" s="27"/>
      <c r="GK231" s="27"/>
      <c r="GL231" s="41">
        <f t="shared" si="377"/>
        <v>0</v>
      </c>
      <c r="GM231" s="41">
        <f t="shared" si="378"/>
        <v>0</v>
      </c>
      <c r="GN231" s="41">
        <f t="shared" si="379"/>
        <v>0</v>
      </c>
      <c r="GO231" s="41">
        <f t="shared" si="380"/>
        <v>0</v>
      </c>
      <c r="GP231" s="41">
        <f t="shared" si="381"/>
        <v>0</v>
      </c>
      <c r="GQ231" s="41">
        <f t="shared" si="382"/>
        <v>0</v>
      </c>
      <c r="GR231" s="180">
        <f t="shared" si="383"/>
        <v>0</v>
      </c>
      <c r="GS231" s="41">
        <f t="shared" si="303"/>
        <v>4</v>
      </c>
      <c r="GT231" s="41">
        <f t="shared" si="304"/>
        <v>0</v>
      </c>
      <c r="GU231" s="41">
        <f t="shared" si="305"/>
        <v>0</v>
      </c>
      <c r="GV231" s="41">
        <f t="shared" si="306"/>
        <v>0</v>
      </c>
      <c r="GW231" s="41">
        <f t="shared" si="307"/>
        <v>0</v>
      </c>
      <c r="GX231" s="41">
        <f t="shared" si="308"/>
        <v>-4</v>
      </c>
      <c r="GY231" s="180">
        <f t="shared" si="309"/>
        <v>0</v>
      </c>
      <c r="GZ231" s="41">
        <v>213</v>
      </c>
      <c r="HA231" s="32"/>
      <c r="HB231" s="42">
        <f t="shared" si="392"/>
        <v>0</v>
      </c>
      <c r="HC231" s="44"/>
    </row>
    <row r="232" spans="1:211" ht="15" hidden="1" customHeight="1">
      <c r="A232" s="51" t="s">
        <v>472</v>
      </c>
      <c r="B232" s="52" t="s">
        <v>473</v>
      </c>
      <c r="C232" s="31" t="s">
        <v>373</v>
      </c>
      <c r="D232" s="31" t="s">
        <v>1259</v>
      </c>
      <c r="E232" s="31" t="s">
        <v>43</v>
      </c>
      <c r="F232" s="31" t="s">
        <v>152</v>
      </c>
      <c r="G232" s="33">
        <v>4</v>
      </c>
      <c r="H232" s="33">
        <v>0</v>
      </c>
      <c r="I232" s="33">
        <v>0</v>
      </c>
      <c r="J232" s="34">
        <f>IFERROR(VLOOKUP(A232,#REF!,3,0),0)</f>
        <v>0</v>
      </c>
      <c r="K232" s="34">
        <f t="shared" si="387"/>
        <v>0</v>
      </c>
      <c r="L232" s="34">
        <v>0</v>
      </c>
      <c r="M232" s="34">
        <v>0</v>
      </c>
      <c r="N232" s="35">
        <f t="shared" si="388"/>
        <v>4</v>
      </c>
      <c r="O232" s="35">
        <f t="shared" si="389"/>
        <v>4</v>
      </c>
      <c r="P232" s="36">
        <v>0</v>
      </c>
      <c r="Q232" s="36">
        <f t="shared" si="310"/>
        <v>0</v>
      </c>
      <c r="R232" s="36"/>
      <c r="S232" s="37">
        <f ca="1">SUMIF(ROP!$D$6:$H$65536,A232,ROP!$J$6:$J$65536)</f>
        <v>0</v>
      </c>
      <c r="T232" s="37">
        <f>SUMIF(HASIL!$B:$B,APS!$B232&amp;RIGHT(APS!T$9,2),HASIL!$I:$I)</f>
        <v>0</v>
      </c>
      <c r="U232" s="37">
        <f>SUMIF(HASIL!$B:$B,APS!$B232&amp;RIGHT(APS!U$9,2),HASIL!$I:$I)</f>
        <v>0</v>
      </c>
      <c r="V232" s="37">
        <f>SUMIF(HASIL!$B:$B,APS!$B232&amp;RIGHT(APS!V$9,2),HASIL!$I:$I)</f>
        <v>0</v>
      </c>
      <c r="W232" s="37">
        <f>SUMIF(HASIL!$B:$B,APS!$B232&amp;RIGHT(APS!W$9,2),HASIL!$I:$I)</f>
        <v>0</v>
      </c>
      <c r="X232" s="38">
        <f t="shared" si="390"/>
        <v>0</v>
      </c>
      <c r="Y232" s="38">
        <f t="shared" si="391"/>
        <v>0</v>
      </c>
      <c r="Z232" s="39">
        <f t="shared" si="385"/>
        <v>0</v>
      </c>
      <c r="AA232" s="39">
        <f t="shared" si="300"/>
        <v>0</v>
      </c>
      <c r="AB232" s="40">
        <f t="shared" si="386"/>
        <v>0</v>
      </c>
      <c r="AC232" s="27">
        <v>0</v>
      </c>
      <c r="AD232" s="27"/>
      <c r="AE232" s="27"/>
      <c r="AF232" s="27"/>
      <c r="AG232" s="27"/>
      <c r="AH232" s="27"/>
      <c r="AI232" s="324">
        <f>SUMIF('Rekapitulasi Juni'!$D$9:$D$192,APS!$B232,'Rekapitulasi Juni'!$E$9:$E$192)</f>
        <v>0</v>
      </c>
      <c r="AJ232" s="324">
        <f>SUMIF('Rekapitulasi Juni'!$D$9:$D$192,APS!$B232,'Rekapitulasi Juni'!$F$9:$F$192)</f>
        <v>0</v>
      </c>
      <c r="AK232" s="324">
        <f>SUMIF('Rekapitulasi Juni'!$D$9:$D$192,APS!$B232,'Rekapitulasi Juni'!$K$9:$K$192)</f>
        <v>0</v>
      </c>
      <c r="AL232" s="325">
        <f t="shared" si="311"/>
        <v>0</v>
      </c>
      <c r="AM232" s="325">
        <f t="shared" si="312"/>
        <v>0</v>
      </c>
      <c r="AN232" s="27"/>
      <c r="AO232" s="324">
        <f>SUMIF('Rekapitulasi Juni'!$U$9:$U$192,APS!$B232,'Rekapitulasi Juni'!$V$9:$V$192)</f>
        <v>0</v>
      </c>
      <c r="AP232" s="324">
        <f>SUMIF('Rekapitulasi Juni'!$U$9:$U$192,APS!$B232,'Rekapitulasi Juni'!$W$9:$W$192)</f>
        <v>0</v>
      </c>
      <c r="AQ232" s="27"/>
      <c r="AR232" s="325">
        <f t="shared" si="313"/>
        <v>0</v>
      </c>
      <c r="AS232" s="325">
        <f t="shared" si="314"/>
        <v>0</v>
      </c>
      <c r="AT232" s="27"/>
      <c r="AU232" s="324">
        <f>SUMIF('Rekapitulasi Juni'!$AL$9:$AL$192,APS!$B232,'Rekapitulasi Juni'!$AM$9:$AM$192)</f>
        <v>0</v>
      </c>
      <c r="AV232" s="324">
        <f>SUMIF('Rekapitulasi Juni'!$AL$9:$AL$192,APS!$B232,'Rekapitulasi Juni'!$AN$9:$AN$192)</f>
        <v>0</v>
      </c>
      <c r="AW232" s="27"/>
      <c r="AX232" s="325">
        <f t="shared" si="315"/>
        <v>0</v>
      </c>
      <c r="AY232" s="325">
        <f t="shared" si="316"/>
        <v>0</v>
      </c>
      <c r="AZ232" s="41">
        <f t="shared" si="317"/>
        <v>0</v>
      </c>
      <c r="BA232" s="41">
        <f t="shared" si="318"/>
        <v>0</v>
      </c>
      <c r="BB232" s="41">
        <f t="shared" si="319"/>
        <v>0</v>
      </c>
      <c r="BC232" s="41">
        <f t="shared" si="320"/>
        <v>0</v>
      </c>
      <c r="BD232" s="41">
        <f t="shared" si="321"/>
        <v>0</v>
      </c>
      <c r="BE232" s="41">
        <f t="shared" si="322"/>
        <v>0</v>
      </c>
      <c r="BF232" s="180">
        <f t="shared" si="323"/>
        <v>0</v>
      </c>
      <c r="BG232" s="27">
        <v>0</v>
      </c>
      <c r="BH232" s="27"/>
      <c r="BI232" s="324">
        <f>SUMIF('Rekapitulasi Juni'!$D$214:$D$393,APS!$B232,'Rekapitulasi Juni'!$E$214:$E$393)</f>
        <v>0</v>
      </c>
      <c r="BJ232" s="324">
        <f>SUMIF('Rekapitulasi Juni'!$D$214:$D$393,APS!$B232,'Rekapitulasi Juni'!$F$214:$F$393)</f>
        <v>0</v>
      </c>
      <c r="BK232" s="27"/>
      <c r="BL232" s="325">
        <f t="shared" si="324"/>
        <v>0</v>
      </c>
      <c r="BM232" s="325">
        <f t="shared" si="325"/>
        <v>0</v>
      </c>
      <c r="BN232" s="27"/>
      <c r="BO232" s="324">
        <f>SUMIF('Rekapitulasi Juni'!$U$214:$U$393,APS!$B232,'Rekapitulasi Juni'!$V$214:$V$393)</f>
        <v>0</v>
      </c>
      <c r="BP232" s="324">
        <f>SUMIF('Rekapitulasi Juni'!$U$214:$U$393,APS!$B232,'Rekapitulasi Juni'!$W$214:$W$393)</f>
        <v>0</v>
      </c>
      <c r="BQ232" s="27"/>
      <c r="BR232" s="325">
        <f t="shared" si="326"/>
        <v>0</v>
      </c>
      <c r="BS232" s="325">
        <f t="shared" si="327"/>
        <v>0</v>
      </c>
      <c r="BT232" s="27"/>
      <c r="BU232" s="324">
        <f>SUMIF('Rekapitulasi Juni'!$AL$214:$AL$393,APS!$B232,'Rekapitulasi Juni'!$AM$214:$AM$393)</f>
        <v>0</v>
      </c>
      <c r="BV232" s="324">
        <f>SUMIF('Rekapitulasi Juni'!$AL$214:$AL$393,APS!$B232,'Rekapitulasi Juni'!$AN$214:$AN$393)</f>
        <v>0</v>
      </c>
      <c r="BW232" s="27"/>
      <c r="BX232" s="325">
        <f t="shared" si="328"/>
        <v>0</v>
      </c>
      <c r="BY232" s="325">
        <f t="shared" si="329"/>
        <v>0</v>
      </c>
      <c r="BZ232" s="27"/>
      <c r="CA232" s="324">
        <f>SUMIF('Rekapitulasi Juni'!$BA$214:$BA$393,APS!$B232,'Rekapitulasi Juni'!$BB$214:$BB$393)</f>
        <v>0</v>
      </c>
      <c r="CB232" s="324">
        <f>SUMIF('Rekapitulasi Juni'!$BA$214:$BA$393,APS!$B232,'Rekapitulasi Juni'!$BC$214:$BC$393)</f>
        <v>0</v>
      </c>
      <c r="CC232" s="27"/>
      <c r="CD232" s="325">
        <f t="shared" si="330"/>
        <v>0</v>
      </c>
      <c r="CE232" s="325">
        <f t="shared" si="331"/>
        <v>0</v>
      </c>
      <c r="CF232" s="27"/>
      <c r="CG232" s="324">
        <f>SUMIF('Rekapitulasi Juni'!$BP$214:$BP$393,APS!$B232,'Rekapitulasi Juni'!$BQ$214:$BQ$393)</f>
        <v>0</v>
      </c>
      <c r="CH232" s="324">
        <f>SUMIF('Rekapitulasi Juni'!$BP$214:$BP$393,APS!$B232,'Rekapitulasi Juni'!$BR$214:$BR$393)</f>
        <v>0</v>
      </c>
      <c r="CI232" s="27"/>
      <c r="CJ232" s="325">
        <f t="shared" si="332"/>
        <v>0</v>
      </c>
      <c r="CK232" s="325">
        <f t="shared" si="333"/>
        <v>0</v>
      </c>
      <c r="CL232" s="41">
        <f t="shared" si="334"/>
        <v>0</v>
      </c>
      <c r="CM232" s="41">
        <f t="shared" si="335"/>
        <v>0</v>
      </c>
      <c r="CN232" s="41">
        <f t="shared" si="336"/>
        <v>0</v>
      </c>
      <c r="CO232" s="41">
        <f t="shared" si="337"/>
        <v>0</v>
      </c>
      <c r="CP232" s="41">
        <f t="shared" si="338"/>
        <v>0</v>
      </c>
      <c r="CQ232" s="41">
        <f t="shared" si="339"/>
        <v>0</v>
      </c>
      <c r="CR232" s="180">
        <f t="shared" si="340"/>
        <v>0</v>
      </c>
      <c r="CS232" s="27">
        <v>0</v>
      </c>
      <c r="CT232" s="27"/>
      <c r="CU232" s="324">
        <f>SUMIF('Rekapitulasi Juni'!$D$410:$D$588,APS!$B232,'Rekapitulasi Juni'!$E$410:$E$588)</f>
        <v>0</v>
      </c>
      <c r="CV232" s="324">
        <f>SUMIF('Rekapitulasi Juni'!$D$410:$D$588,APS!$B232,'Rekapitulasi Juni'!$F$410:$F$588)</f>
        <v>0</v>
      </c>
      <c r="CW232" s="27"/>
      <c r="CX232" s="325">
        <f t="shared" si="341"/>
        <v>0</v>
      </c>
      <c r="CY232" s="325">
        <f t="shared" si="342"/>
        <v>0</v>
      </c>
      <c r="CZ232" s="27"/>
      <c r="DA232" s="324">
        <f>SUMIF('Rekapitulasi Juni'!$U$410:$U$588,APS!$B232,'Rekapitulasi Juni'!$V$410:$V$588)</f>
        <v>0</v>
      </c>
      <c r="DB232" s="324">
        <f>SUMIF('Rekapitulasi Juni'!$U$410:$U$588,APS!$B232,'Rekapitulasi Juni'!$W$410:$W$588)</f>
        <v>0</v>
      </c>
      <c r="DC232" s="27"/>
      <c r="DD232" s="325">
        <f t="shared" si="343"/>
        <v>0</v>
      </c>
      <c r="DE232" s="325">
        <f t="shared" si="344"/>
        <v>0</v>
      </c>
      <c r="DF232" s="27"/>
      <c r="DG232" s="324">
        <f>SUMIF('Rekapitulasi Juni'!$AL$410:$AL$588,APS!$B232,'Rekapitulasi Juni'!$AM$410:$AM$588)</f>
        <v>0</v>
      </c>
      <c r="DH232" s="324">
        <f>SUMIF('Rekapitulasi Juni'!$AL$410:$AL$588,APS!$B232,'Rekapitulasi Juni'!$AN$410:$AN$588)</f>
        <v>0</v>
      </c>
      <c r="DI232" s="27"/>
      <c r="DJ232" s="325">
        <f t="shared" si="345"/>
        <v>0</v>
      </c>
      <c r="DK232" s="325">
        <f t="shared" si="346"/>
        <v>0</v>
      </c>
      <c r="DL232" s="27"/>
      <c r="DM232" s="324">
        <f>SUMIF('Rekapitulasi Juni'!$BA$410:$BA$588,APS!$B232,'Rekapitulasi Juni'!$BB$410:$BB$588)</f>
        <v>0</v>
      </c>
      <c r="DN232" s="324">
        <f>SUMIF('Rekapitulasi Juni'!$BA$410:$BA$588,APS!$B232,'Rekapitulasi Juni'!$BC$410:$BC$588)</f>
        <v>0</v>
      </c>
      <c r="DO232" s="324">
        <f>SUMIF('Rekapitulasi Juni'!$BA$410:$BA$588,APS!$B232,'Rekapitulasi Juni'!$BF$410:$BF$588)</f>
        <v>0</v>
      </c>
      <c r="DP232" s="325">
        <f t="shared" si="347"/>
        <v>0</v>
      </c>
      <c r="DQ232" s="325">
        <f t="shared" si="348"/>
        <v>0</v>
      </c>
      <c r="DR232" s="27"/>
      <c r="DS232" s="324">
        <f>SUMIF('Rekapitulasi Juni'!$BP$410:$BP$588,APS!$B232,'Rekapitulasi Juni'!$BQ$410:$BQ$588)</f>
        <v>0</v>
      </c>
      <c r="DT232" s="324">
        <f>SUMIF('Rekapitulasi Juni'!$BP$410:$BP$588,APS!$B232,'Rekapitulasi Juni'!$BR$410:$BR$588)</f>
        <v>0</v>
      </c>
      <c r="DU232" s="27"/>
      <c r="DV232" s="325">
        <f t="shared" si="349"/>
        <v>0</v>
      </c>
      <c r="DW232" s="325">
        <f t="shared" si="350"/>
        <v>0</v>
      </c>
      <c r="DX232" s="41">
        <f t="shared" si="351"/>
        <v>0</v>
      </c>
      <c r="DY232" s="41">
        <f t="shared" si="352"/>
        <v>0</v>
      </c>
      <c r="DZ232" s="41">
        <f t="shared" si="353"/>
        <v>0</v>
      </c>
      <c r="EA232" s="41">
        <f t="shared" si="354"/>
        <v>0</v>
      </c>
      <c r="EB232" s="41">
        <f t="shared" si="355"/>
        <v>0</v>
      </c>
      <c r="EC232" s="41">
        <f t="shared" si="356"/>
        <v>0</v>
      </c>
      <c r="ED232" s="180">
        <f t="shared" si="357"/>
        <v>0</v>
      </c>
      <c r="EE232" s="27">
        <v>0</v>
      </c>
      <c r="EF232" s="27"/>
      <c r="EG232" s="324">
        <f>SUMIF('Rekapitulasi Juni'!$D$608:$D$786,APS!$B232,'Rekapitulasi Juni'!$E$608:$E$786)</f>
        <v>0</v>
      </c>
      <c r="EH232" s="324">
        <f>SUMIF('Rekapitulasi Juni'!$D$608:$D$786,APS!$B232,'Rekapitulasi Juni'!$F$608:$F$786)</f>
        <v>0</v>
      </c>
      <c r="EI232" s="27"/>
      <c r="EJ232" s="325">
        <f t="shared" si="358"/>
        <v>0</v>
      </c>
      <c r="EK232" s="325">
        <f t="shared" si="359"/>
        <v>0</v>
      </c>
      <c r="EL232" s="27"/>
      <c r="EM232" s="324">
        <f>SUMIF('Rekapitulasi Juni'!$U$608:$U$786,APS!$B232,'Rekapitulasi Juni'!$V$608:$V$786)</f>
        <v>0</v>
      </c>
      <c r="EN232" s="324">
        <f>SUMIF('Rekapitulasi Juni'!$U$608:$U$786,APS!$B232,'Rekapitulasi Juni'!$W$608:$W$786)</f>
        <v>0</v>
      </c>
      <c r="EO232" s="27"/>
      <c r="EP232" s="325">
        <f t="shared" si="360"/>
        <v>0</v>
      </c>
      <c r="EQ232" s="325">
        <f t="shared" si="361"/>
        <v>0</v>
      </c>
      <c r="ER232" s="27"/>
      <c r="ES232" s="324">
        <f>SUMIF('Rekapitulasi Juni'!$AL$608:$AL$786,APS!$B232,'Rekapitulasi Juni'!$AM$608:$AM$786)</f>
        <v>0</v>
      </c>
      <c r="ET232" s="324">
        <f>SUMIF('Rekapitulasi Juni'!$AL$608:$AL$786,APS!$B232,'Rekapitulasi Juni'!$AN$608:$AN$786)</f>
        <v>0</v>
      </c>
      <c r="EU232" s="27"/>
      <c r="EV232" s="325">
        <f t="shared" si="362"/>
        <v>0</v>
      </c>
      <c r="EW232" s="325">
        <f t="shared" si="363"/>
        <v>0</v>
      </c>
      <c r="EX232" s="27"/>
      <c r="EY232" s="324">
        <f>SUMIF('Rekapitulasi Juni'!$BA$608:$BA$786,APS!$B232,'Rekapitulasi Juni'!$BB$608:$BB$786)</f>
        <v>0</v>
      </c>
      <c r="EZ232" s="324">
        <f>SUMIF('Rekapitulasi Juni'!$BA$608:$BA$786,APS!$B232,'Rekapitulasi Juni'!$BC$608:$BC$786)</f>
        <v>0</v>
      </c>
      <c r="FA232" s="324">
        <f>SUMIF('Rekapitulasi Juni'!$BA$608:$BA$786,APS!$B232,'Rekapitulasi Juni'!$BF$608:$BF$786)</f>
        <v>0</v>
      </c>
      <c r="FB232" s="325">
        <f t="shared" si="364"/>
        <v>0</v>
      </c>
      <c r="FC232" s="325">
        <f t="shared" si="365"/>
        <v>0</v>
      </c>
      <c r="FD232" s="27"/>
      <c r="FE232" s="27"/>
      <c r="FF232" s="27"/>
      <c r="FG232" s="27"/>
      <c r="FH232" s="27"/>
      <c r="FI232" s="27"/>
      <c r="FJ232" s="41">
        <f t="shared" si="366"/>
        <v>0</v>
      </c>
      <c r="FK232" s="41">
        <f t="shared" si="367"/>
        <v>0</v>
      </c>
      <c r="FL232" s="41">
        <f t="shared" si="368"/>
        <v>0</v>
      </c>
      <c r="FM232" s="41">
        <f t="shared" si="369"/>
        <v>0</v>
      </c>
      <c r="FN232" s="41">
        <f t="shared" si="370"/>
        <v>0</v>
      </c>
      <c r="FO232" s="41">
        <f t="shared" si="371"/>
        <v>0</v>
      </c>
      <c r="FP232" s="180">
        <f t="shared" si="372"/>
        <v>0</v>
      </c>
      <c r="FQ232" s="27"/>
      <c r="FR232" s="27"/>
      <c r="FS232" s="324">
        <f>SUMIF('Rekapitulasi Juni'!$D$804:$D$984,APS!$B232,'Rekapitulasi Juni'!$E$804:$E$984)</f>
        <v>0</v>
      </c>
      <c r="FT232" s="324">
        <f>SUMIF('Rekapitulasi Juni'!$D$804:$D$984,APS!$B232,'Rekapitulasi Juni'!$F$804:$F$984)</f>
        <v>0</v>
      </c>
      <c r="FU232" s="27"/>
      <c r="FV232" s="325">
        <f t="shared" si="373"/>
        <v>0</v>
      </c>
      <c r="FW232" s="325">
        <f t="shared" si="374"/>
        <v>0</v>
      </c>
      <c r="FX232" s="27"/>
      <c r="FY232" s="324">
        <f>SUMIF('Rekapitulasi Juni'!$U$804:$U$984,APS!$B232,'Rekapitulasi Juni'!$V$804:$V$984)</f>
        <v>0</v>
      </c>
      <c r="FZ232" s="324">
        <f>SUMIF('Rekapitulasi Juni'!$U$804:$U$984,APS!$B232,'Rekapitulasi Juni'!$W$804:$W$984)</f>
        <v>0</v>
      </c>
      <c r="GA232" s="27"/>
      <c r="GB232" s="325">
        <f t="shared" si="375"/>
        <v>0</v>
      </c>
      <c r="GC232" s="325">
        <f t="shared" si="376"/>
        <v>0</v>
      </c>
      <c r="GD232" s="27"/>
      <c r="GE232" s="324">
        <f>SUMIF('Rekapitulasi Juni'!$AL$804:$AL$984,APS!$B232,'Rekapitulasi Juni'!$AM$804:$AM$984)</f>
        <v>0</v>
      </c>
      <c r="GF232" s="324">
        <f>SUMIF('Rekapitulasi Juni'!$AL$804:$AL$984,APS!$B232,'Rekapitulasi Juni'!$AN$804:$AN$984)</f>
        <v>0</v>
      </c>
      <c r="GG232" s="27"/>
      <c r="GH232" s="325">
        <f t="shared" si="301"/>
        <v>0</v>
      </c>
      <c r="GI232" s="325">
        <f t="shared" si="302"/>
        <v>0</v>
      </c>
      <c r="GJ232" s="27"/>
      <c r="GK232" s="27"/>
      <c r="GL232" s="41">
        <f t="shared" si="377"/>
        <v>0</v>
      </c>
      <c r="GM232" s="41">
        <f t="shared" si="378"/>
        <v>0</v>
      </c>
      <c r="GN232" s="41">
        <f t="shared" si="379"/>
        <v>0</v>
      </c>
      <c r="GO232" s="41">
        <f t="shared" si="380"/>
        <v>0</v>
      </c>
      <c r="GP232" s="41">
        <f t="shared" si="381"/>
        <v>0</v>
      </c>
      <c r="GQ232" s="41">
        <f t="shared" si="382"/>
        <v>0</v>
      </c>
      <c r="GR232" s="180">
        <f t="shared" si="383"/>
        <v>0</v>
      </c>
      <c r="GS232" s="41">
        <f t="shared" si="303"/>
        <v>0</v>
      </c>
      <c r="GT232" s="41">
        <f t="shared" si="304"/>
        <v>0</v>
      </c>
      <c r="GU232" s="41">
        <f t="shared" si="305"/>
        <v>0</v>
      </c>
      <c r="GV232" s="41">
        <f t="shared" si="306"/>
        <v>0</v>
      </c>
      <c r="GW232" s="41">
        <f t="shared" si="307"/>
        <v>0</v>
      </c>
      <c r="GX232" s="41">
        <f t="shared" si="308"/>
        <v>0</v>
      </c>
      <c r="GY232" s="180">
        <f t="shared" si="309"/>
        <v>0</v>
      </c>
      <c r="GZ232" s="41">
        <v>214</v>
      </c>
      <c r="HA232" s="32"/>
      <c r="HB232" s="42">
        <f t="shared" si="392"/>
        <v>-4</v>
      </c>
      <c r="HC232" s="44"/>
    </row>
    <row r="233" spans="1:211" ht="15" customHeight="1">
      <c r="A233" s="51" t="s">
        <v>474</v>
      </c>
      <c r="B233" s="52" t="s">
        <v>475</v>
      </c>
      <c r="C233" s="31" t="s">
        <v>373</v>
      </c>
      <c r="D233" s="31" t="s">
        <v>1259</v>
      </c>
      <c r="E233" s="31" t="s">
        <v>43</v>
      </c>
      <c r="F233" s="31" t="s">
        <v>152</v>
      </c>
      <c r="G233" s="33">
        <v>4</v>
      </c>
      <c r="H233" s="33">
        <v>0</v>
      </c>
      <c r="I233" s="33">
        <v>0</v>
      </c>
      <c r="J233" s="34">
        <f>IFERROR(VLOOKUP(A233,#REF!,3,0),0)</f>
        <v>0</v>
      </c>
      <c r="K233" s="34">
        <f t="shared" si="387"/>
        <v>0</v>
      </c>
      <c r="L233" s="34">
        <v>0</v>
      </c>
      <c r="M233" s="34">
        <v>0</v>
      </c>
      <c r="N233" s="35">
        <f t="shared" si="388"/>
        <v>4</v>
      </c>
      <c r="O233" s="35">
        <f t="shared" si="389"/>
        <v>4</v>
      </c>
      <c r="P233" s="36">
        <v>4</v>
      </c>
      <c r="Q233" s="36">
        <f t="shared" si="310"/>
        <v>4</v>
      </c>
      <c r="R233" s="36"/>
      <c r="S233" s="37">
        <f ca="1">SUMIF(ROP!$D$6:$H$65536,A233,ROP!$J$6:$J$65536)</f>
        <v>0</v>
      </c>
      <c r="T233" s="37">
        <f>SUMIF(HASIL!$B:$B,APS!$B233&amp;RIGHT(APS!T$9,2),HASIL!$I:$I)</f>
        <v>0</v>
      </c>
      <c r="U233" s="37">
        <f>SUMIF(HASIL!$B:$B,APS!$B233&amp;RIGHT(APS!U$9,2),HASIL!$I:$I)</f>
        <v>0</v>
      </c>
      <c r="V233" s="37">
        <f>SUMIF(HASIL!$B:$B,APS!$B233&amp;RIGHT(APS!V$9,2),HASIL!$I:$I)</f>
        <v>0</v>
      </c>
      <c r="W233" s="37">
        <f>SUMIF(HASIL!$B:$B,APS!$B233&amp;RIGHT(APS!W$9,2),HASIL!$I:$I)</f>
        <v>0</v>
      </c>
      <c r="X233" s="38">
        <f t="shared" si="390"/>
        <v>0</v>
      </c>
      <c r="Y233" s="38">
        <f t="shared" si="391"/>
        <v>-4</v>
      </c>
      <c r="Z233" s="39">
        <f t="shared" si="385"/>
        <v>0</v>
      </c>
      <c r="AA233" s="39">
        <f t="shared" si="300"/>
        <v>4</v>
      </c>
      <c r="AB233" s="40">
        <f t="shared" si="386"/>
        <v>4</v>
      </c>
      <c r="AC233" s="27">
        <v>4</v>
      </c>
      <c r="AD233" s="27"/>
      <c r="AE233" s="27"/>
      <c r="AF233" s="27"/>
      <c r="AG233" s="27"/>
      <c r="AH233" s="27"/>
      <c r="AI233" s="324">
        <f>SUMIF('Rekapitulasi Juni'!$D$9:$D$192,APS!$B233,'Rekapitulasi Juni'!$E$9:$E$192)</f>
        <v>0</v>
      </c>
      <c r="AJ233" s="324">
        <f>SUMIF('Rekapitulasi Juni'!$D$9:$D$192,APS!$B233,'Rekapitulasi Juni'!$F$9:$F$192)</f>
        <v>0</v>
      </c>
      <c r="AK233" s="324">
        <f>SUMIF('Rekapitulasi Juni'!$D$9:$D$192,APS!$B233,'Rekapitulasi Juni'!$K$9:$K$192)</f>
        <v>0</v>
      </c>
      <c r="AL233" s="325">
        <f t="shared" si="311"/>
        <v>0</v>
      </c>
      <c r="AM233" s="325">
        <f t="shared" si="312"/>
        <v>0</v>
      </c>
      <c r="AN233" s="27"/>
      <c r="AO233" s="324">
        <f>SUMIF('Rekapitulasi Juni'!$U$9:$U$192,APS!$B233,'Rekapitulasi Juni'!$V$9:$V$192)</f>
        <v>0</v>
      </c>
      <c r="AP233" s="324">
        <f>SUMIF('Rekapitulasi Juni'!$U$9:$U$192,APS!$B233,'Rekapitulasi Juni'!$W$9:$W$192)</f>
        <v>0</v>
      </c>
      <c r="AQ233" s="27"/>
      <c r="AR233" s="325">
        <f t="shared" si="313"/>
        <v>0</v>
      </c>
      <c r="AS233" s="325">
        <f t="shared" si="314"/>
        <v>0</v>
      </c>
      <c r="AT233" s="27"/>
      <c r="AU233" s="324">
        <f>SUMIF('Rekapitulasi Juni'!$AL$9:$AL$192,APS!$B233,'Rekapitulasi Juni'!$AM$9:$AM$192)</f>
        <v>0</v>
      </c>
      <c r="AV233" s="324">
        <f>SUMIF('Rekapitulasi Juni'!$AL$9:$AL$192,APS!$B233,'Rekapitulasi Juni'!$AN$9:$AN$192)</f>
        <v>0</v>
      </c>
      <c r="AW233" s="27"/>
      <c r="AX233" s="325">
        <f t="shared" si="315"/>
        <v>0</v>
      </c>
      <c r="AY233" s="325">
        <f t="shared" si="316"/>
        <v>0</v>
      </c>
      <c r="AZ233" s="41">
        <f t="shared" si="317"/>
        <v>0</v>
      </c>
      <c r="BA233" s="41">
        <f t="shared" si="318"/>
        <v>0</v>
      </c>
      <c r="BB233" s="41">
        <f t="shared" si="319"/>
        <v>0</v>
      </c>
      <c r="BC233" s="41">
        <f t="shared" si="320"/>
        <v>0</v>
      </c>
      <c r="BD233" s="41">
        <f t="shared" si="321"/>
        <v>0</v>
      </c>
      <c r="BE233" s="41">
        <f t="shared" si="322"/>
        <v>0</v>
      </c>
      <c r="BF233" s="180">
        <f t="shared" si="323"/>
        <v>0</v>
      </c>
      <c r="BG233" s="27">
        <v>0</v>
      </c>
      <c r="BH233" s="27"/>
      <c r="BI233" s="324">
        <f>SUMIF('Rekapitulasi Juni'!$D$214:$D$393,APS!$B233,'Rekapitulasi Juni'!$E$214:$E$393)</f>
        <v>0</v>
      </c>
      <c r="BJ233" s="324">
        <f>SUMIF('Rekapitulasi Juni'!$D$214:$D$393,APS!$B233,'Rekapitulasi Juni'!$F$214:$F$393)</f>
        <v>0</v>
      </c>
      <c r="BK233" s="27"/>
      <c r="BL233" s="325">
        <f t="shared" si="324"/>
        <v>0</v>
      </c>
      <c r="BM233" s="325">
        <f t="shared" si="325"/>
        <v>0</v>
      </c>
      <c r="BN233" s="27"/>
      <c r="BO233" s="324">
        <f>SUMIF('Rekapitulasi Juni'!$U$214:$U$393,APS!$B233,'Rekapitulasi Juni'!$V$214:$V$393)</f>
        <v>0</v>
      </c>
      <c r="BP233" s="324">
        <f>SUMIF('Rekapitulasi Juni'!$U$214:$U$393,APS!$B233,'Rekapitulasi Juni'!$W$214:$W$393)</f>
        <v>0</v>
      </c>
      <c r="BQ233" s="27"/>
      <c r="BR233" s="325">
        <f t="shared" si="326"/>
        <v>0</v>
      </c>
      <c r="BS233" s="325">
        <f t="shared" si="327"/>
        <v>0</v>
      </c>
      <c r="BT233" s="27"/>
      <c r="BU233" s="324">
        <f>SUMIF('Rekapitulasi Juni'!$AL$214:$AL$393,APS!$B233,'Rekapitulasi Juni'!$AM$214:$AM$393)</f>
        <v>0</v>
      </c>
      <c r="BV233" s="324">
        <f>SUMIF('Rekapitulasi Juni'!$AL$214:$AL$393,APS!$B233,'Rekapitulasi Juni'!$AN$214:$AN$393)</f>
        <v>0</v>
      </c>
      <c r="BW233" s="27"/>
      <c r="BX233" s="325">
        <f t="shared" si="328"/>
        <v>0</v>
      </c>
      <c r="BY233" s="325">
        <f t="shared" si="329"/>
        <v>0</v>
      </c>
      <c r="BZ233" s="27"/>
      <c r="CA233" s="324">
        <f>SUMIF('Rekapitulasi Juni'!$BA$214:$BA$393,APS!$B233,'Rekapitulasi Juni'!$BB$214:$BB$393)</f>
        <v>0</v>
      </c>
      <c r="CB233" s="324">
        <f>SUMIF('Rekapitulasi Juni'!$BA$214:$BA$393,APS!$B233,'Rekapitulasi Juni'!$BC$214:$BC$393)</f>
        <v>0</v>
      </c>
      <c r="CC233" s="27"/>
      <c r="CD233" s="325">
        <f t="shared" si="330"/>
        <v>0</v>
      </c>
      <c r="CE233" s="325">
        <f t="shared" si="331"/>
        <v>0</v>
      </c>
      <c r="CF233" s="27"/>
      <c r="CG233" s="324">
        <f>SUMIF('Rekapitulasi Juni'!$BP$214:$BP$393,APS!$B233,'Rekapitulasi Juni'!$BQ$214:$BQ$393)</f>
        <v>0</v>
      </c>
      <c r="CH233" s="324">
        <f>SUMIF('Rekapitulasi Juni'!$BP$214:$BP$393,APS!$B233,'Rekapitulasi Juni'!$BR$214:$BR$393)</f>
        <v>0</v>
      </c>
      <c r="CI233" s="27"/>
      <c r="CJ233" s="325">
        <f t="shared" si="332"/>
        <v>0</v>
      </c>
      <c r="CK233" s="325">
        <f t="shared" si="333"/>
        <v>0</v>
      </c>
      <c r="CL233" s="41">
        <f t="shared" si="334"/>
        <v>0</v>
      </c>
      <c r="CM233" s="41">
        <f t="shared" si="335"/>
        <v>0</v>
      </c>
      <c r="CN233" s="41">
        <f t="shared" si="336"/>
        <v>0</v>
      </c>
      <c r="CO233" s="41">
        <f t="shared" si="337"/>
        <v>0</v>
      </c>
      <c r="CP233" s="41">
        <f t="shared" si="338"/>
        <v>0</v>
      </c>
      <c r="CQ233" s="41">
        <f t="shared" si="339"/>
        <v>0</v>
      </c>
      <c r="CR233" s="180">
        <f t="shared" si="340"/>
        <v>0</v>
      </c>
      <c r="CS233" s="27">
        <v>0</v>
      </c>
      <c r="CT233" s="27"/>
      <c r="CU233" s="324">
        <f>SUMIF('Rekapitulasi Juni'!$D$410:$D$588,APS!$B233,'Rekapitulasi Juni'!$E$410:$E$588)</f>
        <v>0</v>
      </c>
      <c r="CV233" s="324">
        <f>SUMIF('Rekapitulasi Juni'!$D$410:$D$588,APS!$B233,'Rekapitulasi Juni'!$F$410:$F$588)</f>
        <v>0</v>
      </c>
      <c r="CW233" s="27"/>
      <c r="CX233" s="325">
        <f t="shared" si="341"/>
        <v>0</v>
      </c>
      <c r="CY233" s="325">
        <f t="shared" si="342"/>
        <v>0</v>
      </c>
      <c r="CZ233" s="27"/>
      <c r="DA233" s="324">
        <f>SUMIF('Rekapitulasi Juni'!$U$410:$U$588,APS!$B233,'Rekapitulasi Juni'!$V$410:$V$588)</f>
        <v>0</v>
      </c>
      <c r="DB233" s="324">
        <f>SUMIF('Rekapitulasi Juni'!$U$410:$U$588,APS!$B233,'Rekapitulasi Juni'!$W$410:$W$588)</f>
        <v>0</v>
      </c>
      <c r="DC233" s="27"/>
      <c r="DD233" s="325">
        <f t="shared" si="343"/>
        <v>0</v>
      </c>
      <c r="DE233" s="325">
        <f t="shared" si="344"/>
        <v>0</v>
      </c>
      <c r="DF233" s="27"/>
      <c r="DG233" s="324">
        <f>SUMIF('Rekapitulasi Juni'!$AL$410:$AL$588,APS!$B233,'Rekapitulasi Juni'!$AM$410:$AM$588)</f>
        <v>0</v>
      </c>
      <c r="DH233" s="324">
        <f>SUMIF('Rekapitulasi Juni'!$AL$410:$AL$588,APS!$B233,'Rekapitulasi Juni'!$AN$410:$AN$588)</f>
        <v>0</v>
      </c>
      <c r="DI233" s="27"/>
      <c r="DJ233" s="325">
        <f t="shared" si="345"/>
        <v>0</v>
      </c>
      <c r="DK233" s="325">
        <f t="shared" si="346"/>
        <v>0</v>
      </c>
      <c r="DL233" s="27">
        <v>4</v>
      </c>
      <c r="DM233" s="324">
        <f>SUMIF('Rekapitulasi Juni'!$BA$410:$BA$588,APS!$B233,'Rekapitulasi Juni'!$BB$410:$BB$588)</f>
        <v>0</v>
      </c>
      <c r="DN233" s="324">
        <f>SUMIF('Rekapitulasi Juni'!$BA$410:$BA$588,APS!$B233,'Rekapitulasi Juni'!$BC$410:$BC$588)</f>
        <v>0</v>
      </c>
      <c r="DO233" s="324">
        <f>SUMIF('Rekapitulasi Juni'!$BA$410:$BA$588,APS!$B233,'Rekapitulasi Juni'!$BF$410:$BF$588)</f>
        <v>0</v>
      </c>
      <c r="DP233" s="325">
        <f t="shared" si="347"/>
        <v>0</v>
      </c>
      <c r="DQ233" s="325">
        <f t="shared" si="348"/>
        <v>0</v>
      </c>
      <c r="DR233" s="27"/>
      <c r="DS233" s="324">
        <f>SUMIF('Rekapitulasi Juni'!$BP$410:$BP$588,APS!$B233,'Rekapitulasi Juni'!$BQ$410:$BQ$588)</f>
        <v>0</v>
      </c>
      <c r="DT233" s="324">
        <f>SUMIF('Rekapitulasi Juni'!$BP$410:$BP$588,APS!$B233,'Rekapitulasi Juni'!$BR$410:$BR$588)</f>
        <v>0</v>
      </c>
      <c r="DU233" s="27"/>
      <c r="DV233" s="325">
        <f t="shared" si="349"/>
        <v>0</v>
      </c>
      <c r="DW233" s="325">
        <f t="shared" si="350"/>
        <v>0</v>
      </c>
      <c r="DX233" s="41">
        <f t="shared" si="351"/>
        <v>4</v>
      </c>
      <c r="DY233" s="41">
        <f t="shared" si="352"/>
        <v>0</v>
      </c>
      <c r="DZ233" s="41">
        <f t="shared" si="353"/>
        <v>0</v>
      </c>
      <c r="EA233" s="41">
        <f t="shared" si="354"/>
        <v>0</v>
      </c>
      <c r="EB233" s="41">
        <f t="shared" si="355"/>
        <v>0</v>
      </c>
      <c r="EC233" s="41">
        <f t="shared" si="356"/>
        <v>-4</v>
      </c>
      <c r="ED233" s="180">
        <f t="shared" si="357"/>
        <v>0</v>
      </c>
      <c r="EE233" s="27">
        <v>0</v>
      </c>
      <c r="EF233" s="27"/>
      <c r="EG233" s="324">
        <f>SUMIF('Rekapitulasi Juni'!$D$608:$D$786,APS!$B233,'Rekapitulasi Juni'!$E$608:$E$786)</f>
        <v>0</v>
      </c>
      <c r="EH233" s="324">
        <f>SUMIF('Rekapitulasi Juni'!$D$608:$D$786,APS!$B233,'Rekapitulasi Juni'!$F$608:$F$786)</f>
        <v>0</v>
      </c>
      <c r="EI233" s="27"/>
      <c r="EJ233" s="325">
        <f t="shared" si="358"/>
        <v>0</v>
      </c>
      <c r="EK233" s="325">
        <f t="shared" si="359"/>
        <v>0</v>
      </c>
      <c r="EL233" s="27"/>
      <c r="EM233" s="324">
        <f>SUMIF('Rekapitulasi Juni'!$U$608:$U$786,APS!$B233,'Rekapitulasi Juni'!$V$608:$V$786)</f>
        <v>0</v>
      </c>
      <c r="EN233" s="324">
        <f>SUMIF('Rekapitulasi Juni'!$U$608:$U$786,APS!$B233,'Rekapitulasi Juni'!$W$608:$W$786)</f>
        <v>0</v>
      </c>
      <c r="EO233" s="27"/>
      <c r="EP233" s="325">
        <f t="shared" si="360"/>
        <v>0</v>
      </c>
      <c r="EQ233" s="325">
        <f t="shared" si="361"/>
        <v>0</v>
      </c>
      <c r="ER233" s="27"/>
      <c r="ES233" s="324">
        <f>SUMIF('Rekapitulasi Juni'!$AL$608:$AL$786,APS!$B233,'Rekapitulasi Juni'!$AM$608:$AM$786)</f>
        <v>0</v>
      </c>
      <c r="ET233" s="324">
        <f>SUMIF('Rekapitulasi Juni'!$AL$608:$AL$786,APS!$B233,'Rekapitulasi Juni'!$AN$608:$AN$786)</f>
        <v>0</v>
      </c>
      <c r="EU233" s="27"/>
      <c r="EV233" s="325">
        <f t="shared" si="362"/>
        <v>0</v>
      </c>
      <c r="EW233" s="325">
        <f t="shared" si="363"/>
        <v>0</v>
      </c>
      <c r="EX233" s="27"/>
      <c r="EY233" s="324">
        <f>SUMIF('Rekapitulasi Juni'!$BA$608:$BA$786,APS!$B233,'Rekapitulasi Juni'!$BB$608:$BB$786)</f>
        <v>0</v>
      </c>
      <c r="EZ233" s="324">
        <f>SUMIF('Rekapitulasi Juni'!$BA$608:$BA$786,APS!$B233,'Rekapitulasi Juni'!$BC$608:$BC$786)</f>
        <v>0</v>
      </c>
      <c r="FA233" s="324">
        <f>SUMIF('Rekapitulasi Juni'!$BA$608:$BA$786,APS!$B233,'Rekapitulasi Juni'!$BF$608:$BF$786)</f>
        <v>0</v>
      </c>
      <c r="FB233" s="325">
        <f t="shared" si="364"/>
        <v>0</v>
      </c>
      <c r="FC233" s="325">
        <f t="shared" si="365"/>
        <v>0</v>
      </c>
      <c r="FD233" s="27"/>
      <c r="FE233" s="27"/>
      <c r="FF233" s="27"/>
      <c r="FG233" s="27"/>
      <c r="FH233" s="27"/>
      <c r="FI233" s="27"/>
      <c r="FJ233" s="41">
        <f t="shared" si="366"/>
        <v>0</v>
      </c>
      <c r="FK233" s="41">
        <f t="shared" si="367"/>
        <v>0</v>
      </c>
      <c r="FL233" s="41">
        <f t="shared" si="368"/>
        <v>0</v>
      </c>
      <c r="FM233" s="41">
        <f t="shared" si="369"/>
        <v>0</v>
      </c>
      <c r="FN233" s="41">
        <f t="shared" si="370"/>
        <v>0</v>
      </c>
      <c r="FO233" s="41">
        <f t="shared" si="371"/>
        <v>0</v>
      </c>
      <c r="FP233" s="180">
        <f t="shared" si="372"/>
        <v>0</v>
      </c>
      <c r="FQ233" s="27"/>
      <c r="FR233" s="27"/>
      <c r="FS233" s="324">
        <f>SUMIF('Rekapitulasi Juni'!$D$804:$D$984,APS!$B233,'Rekapitulasi Juni'!$E$804:$E$984)</f>
        <v>0</v>
      </c>
      <c r="FT233" s="324">
        <f>SUMIF('Rekapitulasi Juni'!$D$804:$D$984,APS!$B233,'Rekapitulasi Juni'!$F$804:$F$984)</f>
        <v>0</v>
      </c>
      <c r="FU233" s="27"/>
      <c r="FV233" s="325">
        <f t="shared" si="373"/>
        <v>0</v>
      </c>
      <c r="FW233" s="325">
        <f t="shared" si="374"/>
        <v>0</v>
      </c>
      <c r="FX233" s="27"/>
      <c r="FY233" s="324">
        <f>SUMIF('Rekapitulasi Juni'!$U$804:$U$984,APS!$B233,'Rekapitulasi Juni'!$V$804:$V$984)</f>
        <v>0</v>
      </c>
      <c r="FZ233" s="324">
        <f>SUMIF('Rekapitulasi Juni'!$U$804:$U$984,APS!$B233,'Rekapitulasi Juni'!$W$804:$W$984)</f>
        <v>0</v>
      </c>
      <c r="GA233" s="27"/>
      <c r="GB233" s="325">
        <f t="shared" si="375"/>
        <v>0</v>
      </c>
      <c r="GC233" s="325">
        <f t="shared" si="376"/>
        <v>0</v>
      </c>
      <c r="GD233" s="27"/>
      <c r="GE233" s="324">
        <f>SUMIF('Rekapitulasi Juni'!$AL$804:$AL$984,APS!$B233,'Rekapitulasi Juni'!$AM$804:$AM$984)</f>
        <v>0</v>
      </c>
      <c r="GF233" s="324">
        <f>SUMIF('Rekapitulasi Juni'!$AL$804:$AL$984,APS!$B233,'Rekapitulasi Juni'!$AN$804:$AN$984)</f>
        <v>0</v>
      </c>
      <c r="GG233" s="27"/>
      <c r="GH233" s="325">
        <f t="shared" si="301"/>
        <v>0</v>
      </c>
      <c r="GI233" s="325">
        <f t="shared" si="302"/>
        <v>0</v>
      </c>
      <c r="GJ233" s="27"/>
      <c r="GK233" s="27"/>
      <c r="GL233" s="41">
        <f t="shared" si="377"/>
        <v>0</v>
      </c>
      <c r="GM233" s="41">
        <f t="shared" si="378"/>
        <v>0</v>
      </c>
      <c r="GN233" s="41">
        <f t="shared" si="379"/>
        <v>0</v>
      </c>
      <c r="GO233" s="41">
        <f t="shared" si="380"/>
        <v>0</v>
      </c>
      <c r="GP233" s="41">
        <f t="shared" si="381"/>
        <v>0</v>
      </c>
      <c r="GQ233" s="41">
        <f t="shared" si="382"/>
        <v>0</v>
      </c>
      <c r="GR233" s="180">
        <f t="shared" si="383"/>
        <v>0</v>
      </c>
      <c r="GS233" s="41">
        <f t="shared" si="303"/>
        <v>4</v>
      </c>
      <c r="GT233" s="41">
        <f t="shared" si="304"/>
        <v>0</v>
      </c>
      <c r="GU233" s="41">
        <f t="shared" si="305"/>
        <v>0</v>
      </c>
      <c r="GV233" s="41">
        <f t="shared" si="306"/>
        <v>0</v>
      </c>
      <c r="GW233" s="41">
        <f t="shared" si="307"/>
        <v>0</v>
      </c>
      <c r="GX233" s="41">
        <f t="shared" si="308"/>
        <v>-4</v>
      </c>
      <c r="GY233" s="180">
        <f t="shared" si="309"/>
        <v>0</v>
      </c>
      <c r="GZ233" s="41">
        <v>215</v>
      </c>
      <c r="HA233" s="32"/>
      <c r="HB233" s="42">
        <f t="shared" si="392"/>
        <v>0</v>
      </c>
      <c r="HC233" s="44"/>
    </row>
    <row r="234" spans="1:211" ht="15" customHeight="1">
      <c r="A234" s="31" t="s">
        <v>476</v>
      </c>
      <c r="B234" s="32" t="s">
        <v>477</v>
      </c>
      <c r="C234" s="31" t="s">
        <v>373</v>
      </c>
      <c r="D234" s="31" t="s">
        <v>1259</v>
      </c>
      <c r="E234" s="31" t="s">
        <v>43</v>
      </c>
      <c r="F234" s="31" t="s">
        <v>152</v>
      </c>
      <c r="G234" s="33">
        <v>20</v>
      </c>
      <c r="H234" s="33">
        <v>0</v>
      </c>
      <c r="I234" s="33">
        <v>0</v>
      </c>
      <c r="J234" s="34">
        <f>IFERROR(VLOOKUP(A234,#REF!,3,0),0)</f>
        <v>0</v>
      </c>
      <c r="K234" s="34">
        <f t="shared" si="387"/>
        <v>10</v>
      </c>
      <c r="L234" s="34">
        <v>0</v>
      </c>
      <c r="M234" s="34">
        <v>10</v>
      </c>
      <c r="N234" s="35">
        <f t="shared" si="388"/>
        <v>10</v>
      </c>
      <c r="O234" s="35">
        <f t="shared" si="389"/>
        <v>10</v>
      </c>
      <c r="P234" s="36">
        <v>10</v>
      </c>
      <c r="Q234" s="36">
        <f t="shared" si="310"/>
        <v>20</v>
      </c>
      <c r="R234" s="36"/>
      <c r="S234" s="37">
        <f ca="1">SUMIF(ROP!$D$6:$H$65536,A234,ROP!$J$6:$J$65536)</f>
        <v>0</v>
      </c>
      <c r="T234" s="37">
        <f>SUMIF(HASIL!$B:$B,APS!$B234&amp;RIGHT(APS!T$9,2),HASIL!$I:$I)</f>
        <v>0</v>
      </c>
      <c r="U234" s="37">
        <f>SUMIF(HASIL!$B:$B,APS!$B234&amp;RIGHT(APS!U$9,2),HASIL!$I:$I)</f>
        <v>0</v>
      </c>
      <c r="V234" s="37">
        <f>SUMIF(HASIL!$B:$B,APS!$B234&amp;RIGHT(APS!V$9,2),HASIL!$I:$I)</f>
        <v>0</v>
      </c>
      <c r="W234" s="37">
        <f>SUMIF(HASIL!$B:$B,APS!$B234&amp;RIGHT(APS!W$9,2),HASIL!$I:$I)</f>
        <v>0</v>
      </c>
      <c r="X234" s="38">
        <f t="shared" si="390"/>
        <v>0</v>
      </c>
      <c r="Y234" s="38">
        <f t="shared" si="391"/>
        <v>-20</v>
      </c>
      <c r="Z234" s="39">
        <f t="shared" si="385"/>
        <v>0</v>
      </c>
      <c r="AA234" s="39">
        <f t="shared" si="300"/>
        <v>20</v>
      </c>
      <c r="AB234" s="40">
        <f t="shared" si="386"/>
        <v>10</v>
      </c>
      <c r="AC234" s="27">
        <v>10</v>
      </c>
      <c r="AD234" s="27"/>
      <c r="AE234" s="27"/>
      <c r="AF234" s="27"/>
      <c r="AG234" s="27"/>
      <c r="AH234" s="27"/>
      <c r="AI234" s="324">
        <f>SUMIF('Rekapitulasi Juni'!$D$9:$D$192,APS!$B234,'Rekapitulasi Juni'!$E$9:$E$192)</f>
        <v>0</v>
      </c>
      <c r="AJ234" s="324">
        <f>SUMIF('Rekapitulasi Juni'!$D$9:$D$192,APS!$B234,'Rekapitulasi Juni'!$F$9:$F$192)</f>
        <v>0</v>
      </c>
      <c r="AK234" s="324">
        <f>SUMIF('Rekapitulasi Juni'!$D$9:$D$192,APS!$B234,'Rekapitulasi Juni'!$K$9:$K$192)</f>
        <v>0</v>
      </c>
      <c r="AL234" s="325">
        <f t="shared" si="311"/>
        <v>0</v>
      </c>
      <c r="AM234" s="325">
        <f t="shared" si="312"/>
        <v>0</v>
      </c>
      <c r="AN234" s="27"/>
      <c r="AO234" s="324">
        <f>SUMIF('Rekapitulasi Juni'!$U$9:$U$192,APS!$B234,'Rekapitulasi Juni'!$V$9:$V$192)</f>
        <v>0</v>
      </c>
      <c r="AP234" s="324">
        <f>SUMIF('Rekapitulasi Juni'!$U$9:$U$192,APS!$B234,'Rekapitulasi Juni'!$W$9:$W$192)</f>
        <v>0</v>
      </c>
      <c r="AQ234" s="27"/>
      <c r="AR234" s="325">
        <f t="shared" si="313"/>
        <v>0</v>
      </c>
      <c r="AS234" s="325">
        <f t="shared" si="314"/>
        <v>0</v>
      </c>
      <c r="AT234" s="27"/>
      <c r="AU234" s="324">
        <f>SUMIF('Rekapitulasi Juni'!$AL$9:$AL$192,APS!$B234,'Rekapitulasi Juni'!$AM$9:$AM$192)</f>
        <v>0</v>
      </c>
      <c r="AV234" s="324">
        <f>SUMIF('Rekapitulasi Juni'!$AL$9:$AL$192,APS!$B234,'Rekapitulasi Juni'!$AN$9:$AN$192)</f>
        <v>0</v>
      </c>
      <c r="AW234" s="27"/>
      <c r="AX234" s="325">
        <f t="shared" si="315"/>
        <v>0</v>
      </c>
      <c r="AY234" s="325">
        <f t="shared" si="316"/>
        <v>0</v>
      </c>
      <c r="AZ234" s="41">
        <f t="shared" si="317"/>
        <v>0</v>
      </c>
      <c r="BA234" s="41">
        <f t="shared" si="318"/>
        <v>0</v>
      </c>
      <c r="BB234" s="41">
        <f t="shared" si="319"/>
        <v>0</v>
      </c>
      <c r="BC234" s="41">
        <f t="shared" si="320"/>
        <v>0</v>
      </c>
      <c r="BD234" s="41">
        <f t="shared" si="321"/>
        <v>0</v>
      </c>
      <c r="BE234" s="41">
        <f t="shared" si="322"/>
        <v>0</v>
      </c>
      <c r="BF234" s="180">
        <f t="shared" si="323"/>
        <v>0</v>
      </c>
      <c r="BG234" s="27">
        <v>0</v>
      </c>
      <c r="BH234" s="27"/>
      <c r="BI234" s="324">
        <f>SUMIF('Rekapitulasi Juni'!$D$214:$D$393,APS!$B234,'Rekapitulasi Juni'!$E$214:$E$393)</f>
        <v>0</v>
      </c>
      <c r="BJ234" s="324">
        <f>SUMIF('Rekapitulasi Juni'!$D$214:$D$393,APS!$B234,'Rekapitulasi Juni'!$F$214:$F$393)</f>
        <v>0</v>
      </c>
      <c r="BK234" s="27"/>
      <c r="BL234" s="325">
        <f t="shared" si="324"/>
        <v>0</v>
      </c>
      <c r="BM234" s="325">
        <f t="shared" si="325"/>
        <v>0</v>
      </c>
      <c r="BN234" s="27"/>
      <c r="BO234" s="324">
        <f>SUMIF('Rekapitulasi Juni'!$U$214:$U$393,APS!$B234,'Rekapitulasi Juni'!$V$214:$V$393)</f>
        <v>0</v>
      </c>
      <c r="BP234" s="324">
        <f>SUMIF('Rekapitulasi Juni'!$U$214:$U$393,APS!$B234,'Rekapitulasi Juni'!$W$214:$W$393)</f>
        <v>0</v>
      </c>
      <c r="BQ234" s="27"/>
      <c r="BR234" s="325">
        <f t="shared" si="326"/>
        <v>0</v>
      </c>
      <c r="BS234" s="325">
        <f t="shared" si="327"/>
        <v>0</v>
      </c>
      <c r="BT234" s="27"/>
      <c r="BU234" s="324">
        <f>SUMIF('Rekapitulasi Juni'!$AL$214:$AL$393,APS!$B234,'Rekapitulasi Juni'!$AM$214:$AM$393)</f>
        <v>10</v>
      </c>
      <c r="BV234" s="324">
        <f>SUMIF('Rekapitulasi Juni'!$AL$214:$AL$393,APS!$B234,'Rekapitulasi Juni'!$AN$214:$AN$393)</f>
        <v>0</v>
      </c>
      <c r="BW234" s="27"/>
      <c r="BX234" s="325">
        <f t="shared" si="328"/>
        <v>0</v>
      </c>
      <c r="BY234" s="325">
        <f t="shared" si="329"/>
        <v>0</v>
      </c>
      <c r="BZ234" s="27">
        <v>5</v>
      </c>
      <c r="CA234" s="324">
        <f>SUMIF('Rekapitulasi Juni'!$BA$214:$BA$393,APS!$B234,'Rekapitulasi Juni'!$BB$214:$BB$393)</f>
        <v>10</v>
      </c>
      <c r="CB234" s="324">
        <f>SUMIF('Rekapitulasi Juni'!$BA$214:$BA$393,APS!$B234,'Rekapitulasi Juni'!$BC$214:$BC$393)</f>
        <v>0</v>
      </c>
      <c r="CC234" s="27"/>
      <c r="CD234" s="325">
        <f t="shared" si="330"/>
        <v>0</v>
      </c>
      <c r="CE234" s="325">
        <f t="shared" si="331"/>
        <v>0</v>
      </c>
      <c r="CF234" s="27">
        <v>5</v>
      </c>
      <c r="CG234" s="324">
        <f>SUMIF('Rekapitulasi Juni'!$BP$214:$BP$393,APS!$B234,'Rekapitulasi Juni'!$BQ$214:$BQ$393)</f>
        <v>10</v>
      </c>
      <c r="CH234" s="324">
        <f>SUMIF('Rekapitulasi Juni'!$BP$214:$BP$393,APS!$B234,'Rekapitulasi Juni'!$BR$214:$BR$393)</f>
        <v>0</v>
      </c>
      <c r="CI234" s="27"/>
      <c r="CJ234" s="325">
        <f t="shared" si="332"/>
        <v>0</v>
      </c>
      <c r="CK234" s="325">
        <f t="shared" si="333"/>
        <v>0</v>
      </c>
      <c r="CL234" s="41">
        <f t="shared" si="334"/>
        <v>10</v>
      </c>
      <c r="CM234" s="41">
        <f t="shared" si="335"/>
        <v>30</v>
      </c>
      <c r="CN234" s="41">
        <f t="shared" si="336"/>
        <v>0</v>
      </c>
      <c r="CO234" s="41">
        <f t="shared" si="337"/>
        <v>0</v>
      </c>
      <c r="CP234" s="41">
        <f t="shared" si="338"/>
        <v>0</v>
      </c>
      <c r="CQ234" s="41">
        <f t="shared" si="339"/>
        <v>-10</v>
      </c>
      <c r="CR234" s="180">
        <f t="shared" si="340"/>
        <v>0</v>
      </c>
      <c r="CS234" s="27">
        <v>0</v>
      </c>
      <c r="CT234" s="27"/>
      <c r="CU234" s="324">
        <f>SUMIF('Rekapitulasi Juni'!$D$410:$D$588,APS!$B234,'Rekapitulasi Juni'!$E$410:$E$588)</f>
        <v>0</v>
      </c>
      <c r="CV234" s="324">
        <f>SUMIF('Rekapitulasi Juni'!$D$410:$D$588,APS!$B234,'Rekapitulasi Juni'!$F$410:$F$588)</f>
        <v>0</v>
      </c>
      <c r="CW234" s="27"/>
      <c r="CX234" s="325">
        <f t="shared" si="341"/>
        <v>0</v>
      </c>
      <c r="CY234" s="325">
        <f t="shared" si="342"/>
        <v>0</v>
      </c>
      <c r="CZ234" s="27"/>
      <c r="DA234" s="324">
        <f>SUMIF('Rekapitulasi Juni'!$U$410:$U$588,APS!$B234,'Rekapitulasi Juni'!$V$410:$V$588)</f>
        <v>0</v>
      </c>
      <c r="DB234" s="324">
        <f>SUMIF('Rekapitulasi Juni'!$U$410:$U$588,APS!$B234,'Rekapitulasi Juni'!$W$410:$W$588)</f>
        <v>0</v>
      </c>
      <c r="DC234" s="27"/>
      <c r="DD234" s="325">
        <f t="shared" si="343"/>
        <v>0</v>
      </c>
      <c r="DE234" s="325">
        <f t="shared" si="344"/>
        <v>0</v>
      </c>
      <c r="DF234" s="27">
        <v>10</v>
      </c>
      <c r="DG234" s="324">
        <f>SUMIF('Rekapitulasi Juni'!$AL$410:$AL$588,APS!$B234,'Rekapitulasi Juni'!$AM$410:$AM$588)</f>
        <v>10</v>
      </c>
      <c r="DH234" s="324">
        <f>SUMIF('Rekapitulasi Juni'!$AL$410:$AL$588,APS!$B234,'Rekapitulasi Juni'!$AN$410:$AN$588)</f>
        <v>0</v>
      </c>
      <c r="DI234" s="27"/>
      <c r="DJ234" s="325">
        <f t="shared" si="345"/>
        <v>0</v>
      </c>
      <c r="DK234" s="325">
        <f t="shared" si="346"/>
        <v>0</v>
      </c>
      <c r="DL234" s="27"/>
      <c r="DM234" s="324">
        <f>SUMIF('Rekapitulasi Juni'!$BA$410:$BA$588,APS!$B234,'Rekapitulasi Juni'!$BB$410:$BB$588)</f>
        <v>0</v>
      </c>
      <c r="DN234" s="324">
        <f>SUMIF('Rekapitulasi Juni'!$BA$410:$BA$588,APS!$B234,'Rekapitulasi Juni'!$BC$410:$BC$588)</f>
        <v>0</v>
      </c>
      <c r="DO234" s="324">
        <f>SUMIF('Rekapitulasi Juni'!$BA$410:$BA$588,APS!$B234,'Rekapitulasi Juni'!$BF$410:$BF$588)</f>
        <v>0</v>
      </c>
      <c r="DP234" s="325">
        <f t="shared" si="347"/>
        <v>0</v>
      </c>
      <c r="DQ234" s="325">
        <f t="shared" si="348"/>
        <v>0</v>
      </c>
      <c r="DR234" s="27"/>
      <c r="DS234" s="324">
        <f>SUMIF('Rekapitulasi Juni'!$BP$410:$BP$588,APS!$B234,'Rekapitulasi Juni'!$BQ$410:$BQ$588)</f>
        <v>0</v>
      </c>
      <c r="DT234" s="324">
        <f>SUMIF('Rekapitulasi Juni'!$BP$410:$BP$588,APS!$B234,'Rekapitulasi Juni'!$BR$410:$BR$588)</f>
        <v>0</v>
      </c>
      <c r="DU234" s="27"/>
      <c r="DV234" s="325">
        <f t="shared" si="349"/>
        <v>0</v>
      </c>
      <c r="DW234" s="325">
        <f t="shared" si="350"/>
        <v>0</v>
      </c>
      <c r="DX234" s="41">
        <f t="shared" si="351"/>
        <v>10</v>
      </c>
      <c r="DY234" s="41">
        <f t="shared" si="352"/>
        <v>10</v>
      </c>
      <c r="DZ234" s="41">
        <f t="shared" si="353"/>
        <v>0</v>
      </c>
      <c r="EA234" s="41">
        <f t="shared" si="354"/>
        <v>0</v>
      </c>
      <c r="EB234" s="41">
        <f t="shared" si="355"/>
        <v>0</v>
      </c>
      <c r="EC234" s="41">
        <f t="shared" si="356"/>
        <v>-10</v>
      </c>
      <c r="ED234" s="180">
        <f t="shared" si="357"/>
        <v>0</v>
      </c>
      <c r="EE234" s="27">
        <v>0</v>
      </c>
      <c r="EF234" s="27"/>
      <c r="EG234" s="324">
        <f>SUMIF('Rekapitulasi Juni'!$D$608:$D$786,APS!$B234,'Rekapitulasi Juni'!$E$608:$E$786)</f>
        <v>0</v>
      </c>
      <c r="EH234" s="324">
        <f>SUMIF('Rekapitulasi Juni'!$D$608:$D$786,APS!$B234,'Rekapitulasi Juni'!$F$608:$F$786)</f>
        <v>0</v>
      </c>
      <c r="EI234" s="27"/>
      <c r="EJ234" s="325">
        <f t="shared" si="358"/>
        <v>0</v>
      </c>
      <c r="EK234" s="325">
        <f t="shared" si="359"/>
        <v>0</v>
      </c>
      <c r="EL234" s="27"/>
      <c r="EM234" s="324">
        <f>SUMIF('Rekapitulasi Juni'!$U$608:$U$786,APS!$B234,'Rekapitulasi Juni'!$V$608:$V$786)</f>
        <v>0</v>
      </c>
      <c r="EN234" s="324">
        <f>SUMIF('Rekapitulasi Juni'!$U$608:$U$786,APS!$B234,'Rekapitulasi Juni'!$W$608:$W$786)</f>
        <v>0</v>
      </c>
      <c r="EO234" s="27"/>
      <c r="EP234" s="325">
        <f t="shared" si="360"/>
        <v>0</v>
      </c>
      <c r="EQ234" s="325">
        <f t="shared" si="361"/>
        <v>0</v>
      </c>
      <c r="ER234" s="27"/>
      <c r="ES234" s="324">
        <f>SUMIF('Rekapitulasi Juni'!$AL$608:$AL$786,APS!$B234,'Rekapitulasi Juni'!$AM$608:$AM$786)</f>
        <v>0</v>
      </c>
      <c r="ET234" s="324">
        <f>SUMIF('Rekapitulasi Juni'!$AL$608:$AL$786,APS!$B234,'Rekapitulasi Juni'!$AN$608:$AN$786)</f>
        <v>0</v>
      </c>
      <c r="EU234" s="27"/>
      <c r="EV234" s="325">
        <f t="shared" si="362"/>
        <v>0</v>
      </c>
      <c r="EW234" s="325">
        <f t="shared" si="363"/>
        <v>0</v>
      </c>
      <c r="EX234" s="27"/>
      <c r="EY234" s="324">
        <f>SUMIF('Rekapitulasi Juni'!$BA$608:$BA$786,APS!$B234,'Rekapitulasi Juni'!$BB$608:$BB$786)</f>
        <v>0</v>
      </c>
      <c r="EZ234" s="324">
        <f>SUMIF('Rekapitulasi Juni'!$BA$608:$BA$786,APS!$B234,'Rekapitulasi Juni'!$BC$608:$BC$786)</f>
        <v>0</v>
      </c>
      <c r="FA234" s="324">
        <f>SUMIF('Rekapitulasi Juni'!$BA$608:$BA$786,APS!$B234,'Rekapitulasi Juni'!$BF$608:$BF$786)</f>
        <v>0</v>
      </c>
      <c r="FB234" s="325">
        <f t="shared" si="364"/>
        <v>0</v>
      </c>
      <c r="FC234" s="325">
        <f t="shared" si="365"/>
        <v>0</v>
      </c>
      <c r="FD234" s="27"/>
      <c r="FE234" s="27"/>
      <c r="FF234" s="27"/>
      <c r="FG234" s="27"/>
      <c r="FH234" s="27"/>
      <c r="FI234" s="27"/>
      <c r="FJ234" s="41">
        <f t="shared" si="366"/>
        <v>0</v>
      </c>
      <c r="FK234" s="41">
        <f t="shared" si="367"/>
        <v>0</v>
      </c>
      <c r="FL234" s="41">
        <f t="shared" si="368"/>
        <v>0</v>
      </c>
      <c r="FM234" s="41">
        <f t="shared" si="369"/>
        <v>0</v>
      </c>
      <c r="FN234" s="41">
        <f t="shared" si="370"/>
        <v>0</v>
      </c>
      <c r="FO234" s="41">
        <f t="shared" si="371"/>
        <v>0</v>
      </c>
      <c r="FP234" s="180">
        <f t="shared" si="372"/>
        <v>0</v>
      </c>
      <c r="FQ234" s="27"/>
      <c r="FR234" s="27"/>
      <c r="FS234" s="324">
        <f>SUMIF('Rekapitulasi Juni'!$D$804:$D$984,APS!$B234,'Rekapitulasi Juni'!$E$804:$E$984)</f>
        <v>0</v>
      </c>
      <c r="FT234" s="324">
        <f>SUMIF('Rekapitulasi Juni'!$D$804:$D$984,APS!$B234,'Rekapitulasi Juni'!$F$804:$F$984)</f>
        <v>0</v>
      </c>
      <c r="FU234" s="27"/>
      <c r="FV234" s="325">
        <f t="shared" si="373"/>
        <v>0</v>
      </c>
      <c r="FW234" s="325">
        <f t="shared" si="374"/>
        <v>0</v>
      </c>
      <c r="FX234" s="27"/>
      <c r="FY234" s="324">
        <f>SUMIF('Rekapitulasi Juni'!$U$804:$U$984,APS!$B234,'Rekapitulasi Juni'!$V$804:$V$984)</f>
        <v>0</v>
      </c>
      <c r="FZ234" s="324">
        <f>SUMIF('Rekapitulasi Juni'!$U$804:$U$984,APS!$B234,'Rekapitulasi Juni'!$W$804:$W$984)</f>
        <v>0</v>
      </c>
      <c r="GA234" s="27"/>
      <c r="GB234" s="325">
        <f t="shared" si="375"/>
        <v>0</v>
      </c>
      <c r="GC234" s="325">
        <f t="shared" si="376"/>
        <v>0</v>
      </c>
      <c r="GD234" s="27"/>
      <c r="GE234" s="324">
        <f>SUMIF('Rekapitulasi Juni'!$AL$804:$AL$984,APS!$B234,'Rekapitulasi Juni'!$AM$804:$AM$984)</f>
        <v>0</v>
      </c>
      <c r="GF234" s="324">
        <f>SUMIF('Rekapitulasi Juni'!$AL$804:$AL$984,APS!$B234,'Rekapitulasi Juni'!$AN$804:$AN$984)</f>
        <v>0</v>
      </c>
      <c r="GG234" s="27"/>
      <c r="GH234" s="325">
        <f t="shared" si="301"/>
        <v>0</v>
      </c>
      <c r="GI234" s="325">
        <f t="shared" si="302"/>
        <v>0</v>
      </c>
      <c r="GJ234" s="27"/>
      <c r="GK234" s="27"/>
      <c r="GL234" s="41">
        <f t="shared" si="377"/>
        <v>0</v>
      </c>
      <c r="GM234" s="41">
        <f t="shared" si="378"/>
        <v>0</v>
      </c>
      <c r="GN234" s="41">
        <f t="shared" si="379"/>
        <v>0</v>
      </c>
      <c r="GO234" s="41">
        <f t="shared" si="380"/>
        <v>0</v>
      </c>
      <c r="GP234" s="41">
        <f t="shared" si="381"/>
        <v>0</v>
      </c>
      <c r="GQ234" s="41">
        <f t="shared" si="382"/>
        <v>0</v>
      </c>
      <c r="GR234" s="180">
        <f t="shared" si="383"/>
        <v>0</v>
      </c>
      <c r="GS234" s="41">
        <f t="shared" si="303"/>
        <v>20</v>
      </c>
      <c r="GT234" s="41">
        <f t="shared" si="304"/>
        <v>40</v>
      </c>
      <c r="GU234" s="41">
        <f t="shared" si="305"/>
        <v>0</v>
      </c>
      <c r="GV234" s="41">
        <f t="shared" si="306"/>
        <v>0</v>
      </c>
      <c r="GW234" s="41">
        <f t="shared" si="307"/>
        <v>0</v>
      </c>
      <c r="GX234" s="41">
        <f t="shared" si="308"/>
        <v>-20</v>
      </c>
      <c r="GY234" s="180">
        <f t="shared" si="309"/>
        <v>0</v>
      </c>
      <c r="GZ234" s="41">
        <v>216</v>
      </c>
      <c r="HA234" s="32" t="s">
        <v>1326</v>
      </c>
      <c r="HB234" s="42">
        <f t="shared" si="392"/>
        <v>0</v>
      </c>
      <c r="HC234" s="44"/>
    </row>
    <row r="235" spans="1:211" ht="15" customHeight="1">
      <c r="A235" s="31" t="s">
        <v>478</v>
      </c>
      <c r="B235" s="32" t="s">
        <v>479</v>
      </c>
      <c r="C235" s="31" t="s">
        <v>373</v>
      </c>
      <c r="D235" s="31" t="s">
        <v>1259</v>
      </c>
      <c r="E235" s="31" t="s">
        <v>43</v>
      </c>
      <c r="F235" s="31" t="s">
        <v>152</v>
      </c>
      <c r="G235" s="33">
        <v>20</v>
      </c>
      <c r="H235" s="33">
        <v>0</v>
      </c>
      <c r="I235" s="33">
        <v>0</v>
      </c>
      <c r="J235" s="34">
        <f>IFERROR(VLOOKUP(A235,#REF!,3,0),0)</f>
        <v>0</v>
      </c>
      <c r="K235" s="34">
        <f t="shared" si="387"/>
        <v>10</v>
      </c>
      <c r="L235" s="34">
        <v>0</v>
      </c>
      <c r="M235" s="34">
        <v>10</v>
      </c>
      <c r="N235" s="35">
        <f t="shared" si="388"/>
        <v>10</v>
      </c>
      <c r="O235" s="35">
        <f t="shared" si="389"/>
        <v>10</v>
      </c>
      <c r="P235" s="36">
        <v>10</v>
      </c>
      <c r="Q235" s="36">
        <f t="shared" si="310"/>
        <v>20</v>
      </c>
      <c r="R235" s="36"/>
      <c r="S235" s="37">
        <f ca="1">SUMIF(ROP!$D$6:$H$65536,A235,ROP!$J$6:$J$65536)</f>
        <v>0</v>
      </c>
      <c r="T235" s="37">
        <f>SUMIF(HASIL!$B:$B,APS!$B235&amp;RIGHT(APS!T$9,2),HASIL!$I:$I)</f>
        <v>0</v>
      </c>
      <c r="U235" s="37">
        <f>SUMIF(HASIL!$B:$B,APS!$B235&amp;RIGHT(APS!U$9,2),HASIL!$I:$I)</f>
        <v>0</v>
      </c>
      <c r="V235" s="37">
        <f>SUMIF(HASIL!$B:$B,APS!$B235&amp;RIGHT(APS!V$9,2),HASIL!$I:$I)</f>
        <v>0</v>
      </c>
      <c r="W235" s="37">
        <f>SUMIF(HASIL!$B:$B,APS!$B235&amp;RIGHT(APS!W$9,2),HASIL!$I:$I)</f>
        <v>0</v>
      </c>
      <c r="X235" s="38">
        <f t="shared" si="390"/>
        <v>0</v>
      </c>
      <c r="Y235" s="38">
        <f t="shared" si="391"/>
        <v>-20</v>
      </c>
      <c r="Z235" s="39">
        <f t="shared" si="385"/>
        <v>0</v>
      </c>
      <c r="AA235" s="39">
        <f t="shared" si="300"/>
        <v>20</v>
      </c>
      <c r="AB235" s="40">
        <f t="shared" si="386"/>
        <v>10</v>
      </c>
      <c r="AC235" s="27">
        <v>0</v>
      </c>
      <c r="AD235" s="27"/>
      <c r="AE235" s="27"/>
      <c r="AF235" s="27"/>
      <c r="AG235" s="27"/>
      <c r="AH235" s="27"/>
      <c r="AI235" s="324">
        <f>SUMIF('Rekapitulasi Juni'!$D$9:$D$192,APS!$B235,'Rekapitulasi Juni'!$E$9:$E$192)</f>
        <v>0</v>
      </c>
      <c r="AJ235" s="324">
        <f>SUMIF('Rekapitulasi Juni'!$D$9:$D$192,APS!$B235,'Rekapitulasi Juni'!$F$9:$F$192)</f>
        <v>0</v>
      </c>
      <c r="AK235" s="324">
        <f>SUMIF('Rekapitulasi Juni'!$D$9:$D$192,APS!$B235,'Rekapitulasi Juni'!$K$9:$K$192)</f>
        <v>0</v>
      </c>
      <c r="AL235" s="325">
        <f t="shared" si="311"/>
        <v>0</v>
      </c>
      <c r="AM235" s="325">
        <f t="shared" si="312"/>
        <v>0</v>
      </c>
      <c r="AN235" s="27"/>
      <c r="AO235" s="324">
        <f>SUMIF('Rekapitulasi Juni'!$U$9:$U$192,APS!$B235,'Rekapitulasi Juni'!$V$9:$V$192)</f>
        <v>0</v>
      </c>
      <c r="AP235" s="324">
        <f>SUMIF('Rekapitulasi Juni'!$U$9:$U$192,APS!$B235,'Rekapitulasi Juni'!$W$9:$W$192)</f>
        <v>0</v>
      </c>
      <c r="AQ235" s="27"/>
      <c r="AR235" s="325">
        <f t="shared" si="313"/>
        <v>0</v>
      </c>
      <c r="AS235" s="325">
        <f t="shared" si="314"/>
        <v>0</v>
      </c>
      <c r="AT235" s="27"/>
      <c r="AU235" s="324">
        <f>SUMIF('Rekapitulasi Juni'!$AL$9:$AL$192,APS!$B235,'Rekapitulasi Juni'!$AM$9:$AM$192)</f>
        <v>0</v>
      </c>
      <c r="AV235" s="324">
        <f>SUMIF('Rekapitulasi Juni'!$AL$9:$AL$192,APS!$B235,'Rekapitulasi Juni'!$AN$9:$AN$192)</f>
        <v>0</v>
      </c>
      <c r="AW235" s="27"/>
      <c r="AX235" s="325">
        <f t="shared" si="315"/>
        <v>0</v>
      </c>
      <c r="AY235" s="325">
        <f t="shared" si="316"/>
        <v>0</v>
      </c>
      <c r="AZ235" s="41">
        <f t="shared" si="317"/>
        <v>0</v>
      </c>
      <c r="BA235" s="41">
        <f t="shared" si="318"/>
        <v>0</v>
      </c>
      <c r="BB235" s="41">
        <f t="shared" si="319"/>
        <v>0</v>
      </c>
      <c r="BC235" s="41">
        <f t="shared" si="320"/>
        <v>0</v>
      </c>
      <c r="BD235" s="41">
        <f t="shared" si="321"/>
        <v>0</v>
      </c>
      <c r="BE235" s="41">
        <f t="shared" si="322"/>
        <v>0</v>
      </c>
      <c r="BF235" s="180">
        <f t="shared" si="323"/>
        <v>0</v>
      </c>
      <c r="BG235" s="27">
        <v>0</v>
      </c>
      <c r="BH235" s="27"/>
      <c r="BI235" s="324">
        <f>SUMIF('Rekapitulasi Juni'!$D$214:$D$393,APS!$B235,'Rekapitulasi Juni'!$E$214:$E$393)</f>
        <v>0</v>
      </c>
      <c r="BJ235" s="324">
        <f>SUMIF('Rekapitulasi Juni'!$D$214:$D$393,APS!$B235,'Rekapitulasi Juni'!$F$214:$F$393)</f>
        <v>0</v>
      </c>
      <c r="BK235" s="27"/>
      <c r="BL235" s="325">
        <f t="shared" si="324"/>
        <v>0</v>
      </c>
      <c r="BM235" s="325">
        <f t="shared" si="325"/>
        <v>0</v>
      </c>
      <c r="BN235" s="27"/>
      <c r="BO235" s="324">
        <f>SUMIF('Rekapitulasi Juni'!$U$214:$U$393,APS!$B235,'Rekapitulasi Juni'!$V$214:$V$393)</f>
        <v>0</v>
      </c>
      <c r="BP235" s="324">
        <f>SUMIF('Rekapitulasi Juni'!$U$214:$U$393,APS!$B235,'Rekapitulasi Juni'!$W$214:$W$393)</f>
        <v>0</v>
      </c>
      <c r="BQ235" s="27"/>
      <c r="BR235" s="325">
        <f t="shared" si="326"/>
        <v>0</v>
      </c>
      <c r="BS235" s="325">
        <f t="shared" si="327"/>
        <v>0</v>
      </c>
      <c r="BT235" s="27"/>
      <c r="BU235" s="324">
        <f>SUMIF('Rekapitulasi Juni'!$AL$214:$AL$393,APS!$B235,'Rekapitulasi Juni'!$AM$214:$AM$393)</f>
        <v>10</v>
      </c>
      <c r="BV235" s="324">
        <f>SUMIF('Rekapitulasi Juni'!$AL$214:$AL$393,APS!$B235,'Rekapitulasi Juni'!$AN$214:$AN$393)</f>
        <v>0</v>
      </c>
      <c r="BW235" s="27"/>
      <c r="BX235" s="325">
        <f t="shared" si="328"/>
        <v>0</v>
      </c>
      <c r="BY235" s="325">
        <f t="shared" si="329"/>
        <v>0</v>
      </c>
      <c r="BZ235" s="27"/>
      <c r="CA235" s="324">
        <f>SUMIF('Rekapitulasi Juni'!$BA$214:$BA$393,APS!$B235,'Rekapitulasi Juni'!$BB$214:$BB$393)</f>
        <v>0</v>
      </c>
      <c r="CB235" s="324">
        <f>SUMIF('Rekapitulasi Juni'!$BA$214:$BA$393,APS!$B235,'Rekapitulasi Juni'!$BC$214:$BC$393)</f>
        <v>0</v>
      </c>
      <c r="CC235" s="27"/>
      <c r="CD235" s="325">
        <f t="shared" si="330"/>
        <v>0</v>
      </c>
      <c r="CE235" s="325">
        <f t="shared" si="331"/>
        <v>0</v>
      </c>
      <c r="CF235" s="27"/>
      <c r="CG235" s="324">
        <f>SUMIF('Rekapitulasi Juni'!$BP$214:$BP$393,APS!$B235,'Rekapitulasi Juni'!$BQ$214:$BQ$393)</f>
        <v>10</v>
      </c>
      <c r="CH235" s="324">
        <f>SUMIF('Rekapitulasi Juni'!$BP$214:$BP$393,APS!$B235,'Rekapitulasi Juni'!$BR$214:$BR$393)</f>
        <v>0</v>
      </c>
      <c r="CI235" s="27"/>
      <c r="CJ235" s="325">
        <f t="shared" si="332"/>
        <v>0</v>
      </c>
      <c r="CK235" s="325">
        <f t="shared" si="333"/>
        <v>0</v>
      </c>
      <c r="CL235" s="41">
        <f t="shared" si="334"/>
        <v>0</v>
      </c>
      <c r="CM235" s="41">
        <f t="shared" si="335"/>
        <v>20</v>
      </c>
      <c r="CN235" s="41">
        <f t="shared" si="336"/>
        <v>0</v>
      </c>
      <c r="CO235" s="41">
        <f t="shared" si="337"/>
        <v>0</v>
      </c>
      <c r="CP235" s="41">
        <f t="shared" si="338"/>
        <v>0</v>
      </c>
      <c r="CQ235" s="41">
        <f t="shared" si="339"/>
        <v>0</v>
      </c>
      <c r="CR235" s="180">
        <f t="shared" si="340"/>
        <v>0</v>
      </c>
      <c r="CS235" s="27">
        <v>0</v>
      </c>
      <c r="CT235" s="27"/>
      <c r="CU235" s="324">
        <f>SUMIF('Rekapitulasi Juni'!$D$410:$D$588,APS!$B235,'Rekapitulasi Juni'!$E$410:$E$588)</f>
        <v>0</v>
      </c>
      <c r="CV235" s="324">
        <f>SUMIF('Rekapitulasi Juni'!$D$410:$D$588,APS!$B235,'Rekapitulasi Juni'!$F$410:$F$588)</f>
        <v>0</v>
      </c>
      <c r="CW235" s="27"/>
      <c r="CX235" s="325">
        <f t="shared" si="341"/>
        <v>0</v>
      </c>
      <c r="CY235" s="325">
        <f t="shared" si="342"/>
        <v>0</v>
      </c>
      <c r="CZ235" s="27"/>
      <c r="DA235" s="324">
        <f>SUMIF('Rekapitulasi Juni'!$U$410:$U$588,APS!$B235,'Rekapitulasi Juni'!$V$410:$V$588)</f>
        <v>0</v>
      </c>
      <c r="DB235" s="324">
        <f>SUMIF('Rekapitulasi Juni'!$U$410:$U$588,APS!$B235,'Rekapitulasi Juni'!$W$410:$W$588)</f>
        <v>0</v>
      </c>
      <c r="DC235" s="27"/>
      <c r="DD235" s="325">
        <f t="shared" si="343"/>
        <v>0</v>
      </c>
      <c r="DE235" s="325">
        <f t="shared" si="344"/>
        <v>0</v>
      </c>
      <c r="DF235" s="27">
        <v>10</v>
      </c>
      <c r="DG235" s="324">
        <f>SUMIF('Rekapitulasi Juni'!$AL$410:$AL$588,APS!$B235,'Rekapitulasi Juni'!$AM$410:$AM$588)</f>
        <v>10</v>
      </c>
      <c r="DH235" s="324">
        <f>SUMIF('Rekapitulasi Juni'!$AL$410:$AL$588,APS!$B235,'Rekapitulasi Juni'!$AN$410:$AN$588)</f>
        <v>10</v>
      </c>
      <c r="DI235" s="27"/>
      <c r="DJ235" s="325">
        <f t="shared" si="345"/>
        <v>100</v>
      </c>
      <c r="DK235" s="325">
        <f t="shared" si="346"/>
        <v>100</v>
      </c>
      <c r="DL235" s="27">
        <v>10</v>
      </c>
      <c r="DM235" s="324">
        <f>SUMIF('Rekapitulasi Juni'!$BA$410:$BA$588,APS!$B235,'Rekapitulasi Juni'!$BB$410:$BB$588)</f>
        <v>0</v>
      </c>
      <c r="DN235" s="324">
        <f>SUMIF('Rekapitulasi Juni'!$BA$410:$BA$588,APS!$B235,'Rekapitulasi Juni'!$BC$410:$BC$588)</f>
        <v>0</v>
      </c>
      <c r="DO235" s="324">
        <f>SUMIF('Rekapitulasi Juni'!$BA$410:$BA$588,APS!$B235,'Rekapitulasi Juni'!$BF$410:$BF$588)</f>
        <v>0</v>
      </c>
      <c r="DP235" s="325">
        <f t="shared" si="347"/>
        <v>0</v>
      </c>
      <c r="DQ235" s="325">
        <f t="shared" si="348"/>
        <v>0</v>
      </c>
      <c r="DR235" s="27"/>
      <c r="DS235" s="324">
        <f>SUMIF('Rekapitulasi Juni'!$BP$410:$BP$588,APS!$B235,'Rekapitulasi Juni'!$BQ$410:$BQ$588)</f>
        <v>0</v>
      </c>
      <c r="DT235" s="324">
        <f>SUMIF('Rekapitulasi Juni'!$BP$410:$BP$588,APS!$B235,'Rekapitulasi Juni'!$BR$410:$BR$588)</f>
        <v>0</v>
      </c>
      <c r="DU235" s="27"/>
      <c r="DV235" s="325">
        <f t="shared" si="349"/>
        <v>0</v>
      </c>
      <c r="DW235" s="325">
        <f t="shared" si="350"/>
        <v>0</v>
      </c>
      <c r="DX235" s="41">
        <f t="shared" si="351"/>
        <v>20</v>
      </c>
      <c r="DY235" s="41">
        <f t="shared" si="352"/>
        <v>10</v>
      </c>
      <c r="DZ235" s="41">
        <f t="shared" si="353"/>
        <v>10</v>
      </c>
      <c r="EA235" s="41">
        <f t="shared" si="354"/>
        <v>0</v>
      </c>
      <c r="EB235" s="41">
        <f t="shared" si="355"/>
        <v>10</v>
      </c>
      <c r="EC235" s="41">
        <f t="shared" si="356"/>
        <v>-10</v>
      </c>
      <c r="ED235" s="180">
        <f t="shared" si="357"/>
        <v>50</v>
      </c>
      <c r="EE235" s="27">
        <v>10</v>
      </c>
      <c r="EF235" s="27"/>
      <c r="EG235" s="324">
        <f>SUMIF('Rekapitulasi Juni'!$D$608:$D$786,APS!$B235,'Rekapitulasi Juni'!$E$608:$E$786)</f>
        <v>0</v>
      </c>
      <c r="EH235" s="324">
        <f>SUMIF('Rekapitulasi Juni'!$D$608:$D$786,APS!$B235,'Rekapitulasi Juni'!$F$608:$F$786)</f>
        <v>0</v>
      </c>
      <c r="EI235" s="27"/>
      <c r="EJ235" s="325">
        <f t="shared" si="358"/>
        <v>0</v>
      </c>
      <c r="EK235" s="325">
        <f t="shared" si="359"/>
        <v>0</v>
      </c>
      <c r="EL235" s="27"/>
      <c r="EM235" s="324">
        <f>SUMIF('Rekapitulasi Juni'!$U$608:$U$786,APS!$B235,'Rekapitulasi Juni'!$V$608:$V$786)</f>
        <v>0</v>
      </c>
      <c r="EN235" s="324">
        <f>SUMIF('Rekapitulasi Juni'!$U$608:$U$786,APS!$B235,'Rekapitulasi Juni'!$W$608:$W$786)</f>
        <v>0</v>
      </c>
      <c r="EO235" s="27"/>
      <c r="EP235" s="325">
        <f t="shared" si="360"/>
        <v>0</v>
      </c>
      <c r="EQ235" s="325">
        <f t="shared" si="361"/>
        <v>0</v>
      </c>
      <c r="ER235" s="27"/>
      <c r="ES235" s="324">
        <f>SUMIF('Rekapitulasi Juni'!$AL$608:$AL$786,APS!$B235,'Rekapitulasi Juni'!$AM$608:$AM$786)</f>
        <v>0</v>
      </c>
      <c r="ET235" s="324">
        <f>SUMIF('Rekapitulasi Juni'!$AL$608:$AL$786,APS!$B235,'Rekapitulasi Juni'!$AN$608:$AN$786)</f>
        <v>0</v>
      </c>
      <c r="EU235" s="27"/>
      <c r="EV235" s="325">
        <f t="shared" si="362"/>
        <v>0</v>
      </c>
      <c r="EW235" s="325">
        <f t="shared" si="363"/>
        <v>0</v>
      </c>
      <c r="EX235" s="27"/>
      <c r="EY235" s="324">
        <f>SUMIF('Rekapitulasi Juni'!$BA$608:$BA$786,APS!$B235,'Rekapitulasi Juni'!$BB$608:$BB$786)</f>
        <v>0</v>
      </c>
      <c r="EZ235" s="324">
        <f>SUMIF('Rekapitulasi Juni'!$BA$608:$BA$786,APS!$B235,'Rekapitulasi Juni'!$BC$608:$BC$786)</f>
        <v>0</v>
      </c>
      <c r="FA235" s="324">
        <f>SUMIF('Rekapitulasi Juni'!$BA$608:$BA$786,APS!$B235,'Rekapitulasi Juni'!$BF$608:$BF$786)</f>
        <v>0</v>
      </c>
      <c r="FB235" s="325">
        <f t="shared" si="364"/>
        <v>0</v>
      </c>
      <c r="FC235" s="325">
        <f t="shared" si="365"/>
        <v>0</v>
      </c>
      <c r="FD235" s="27"/>
      <c r="FE235" s="27"/>
      <c r="FF235" s="27"/>
      <c r="FG235" s="27"/>
      <c r="FH235" s="27"/>
      <c r="FI235" s="27"/>
      <c r="FJ235" s="41">
        <f t="shared" si="366"/>
        <v>0</v>
      </c>
      <c r="FK235" s="41">
        <f t="shared" si="367"/>
        <v>0</v>
      </c>
      <c r="FL235" s="41">
        <f t="shared" si="368"/>
        <v>0</v>
      </c>
      <c r="FM235" s="41">
        <f t="shared" si="369"/>
        <v>0</v>
      </c>
      <c r="FN235" s="41">
        <f t="shared" si="370"/>
        <v>0</v>
      </c>
      <c r="FO235" s="41">
        <f t="shared" si="371"/>
        <v>0</v>
      </c>
      <c r="FP235" s="180">
        <f t="shared" si="372"/>
        <v>0</v>
      </c>
      <c r="FQ235" s="27"/>
      <c r="FR235" s="27"/>
      <c r="FS235" s="324">
        <f>SUMIF('Rekapitulasi Juni'!$D$804:$D$984,APS!$B235,'Rekapitulasi Juni'!$E$804:$E$984)</f>
        <v>0</v>
      </c>
      <c r="FT235" s="324">
        <f>SUMIF('Rekapitulasi Juni'!$D$804:$D$984,APS!$B235,'Rekapitulasi Juni'!$F$804:$F$984)</f>
        <v>0</v>
      </c>
      <c r="FU235" s="27"/>
      <c r="FV235" s="325">
        <f t="shared" si="373"/>
        <v>0</v>
      </c>
      <c r="FW235" s="325">
        <f t="shared" si="374"/>
        <v>0</v>
      </c>
      <c r="FX235" s="27"/>
      <c r="FY235" s="324">
        <f>SUMIF('Rekapitulasi Juni'!$U$804:$U$984,APS!$B235,'Rekapitulasi Juni'!$V$804:$V$984)</f>
        <v>0</v>
      </c>
      <c r="FZ235" s="324">
        <f>SUMIF('Rekapitulasi Juni'!$U$804:$U$984,APS!$B235,'Rekapitulasi Juni'!$W$804:$W$984)</f>
        <v>0</v>
      </c>
      <c r="GA235" s="27"/>
      <c r="GB235" s="325">
        <f t="shared" si="375"/>
        <v>0</v>
      </c>
      <c r="GC235" s="325">
        <f t="shared" si="376"/>
        <v>0</v>
      </c>
      <c r="GD235" s="27"/>
      <c r="GE235" s="324">
        <f>SUMIF('Rekapitulasi Juni'!$AL$804:$AL$984,APS!$B235,'Rekapitulasi Juni'!$AM$804:$AM$984)</f>
        <v>0</v>
      </c>
      <c r="GF235" s="324">
        <f>SUMIF('Rekapitulasi Juni'!$AL$804:$AL$984,APS!$B235,'Rekapitulasi Juni'!$AN$804:$AN$984)</f>
        <v>0</v>
      </c>
      <c r="GG235" s="27"/>
      <c r="GH235" s="325">
        <f t="shared" si="301"/>
        <v>0</v>
      </c>
      <c r="GI235" s="325">
        <f t="shared" si="302"/>
        <v>0</v>
      </c>
      <c r="GJ235" s="27"/>
      <c r="GK235" s="27"/>
      <c r="GL235" s="41">
        <f t="shared" si="377"/>
        <v>0</v>
      </c>
      <c r="GM235" s="41">
        <f t="shared" si="378"/>
        <v>0</v>
      </c>
      <c r="GN235" s="41">
        <f t="shared" si="379"/>
        <v>0</v>
      </c>
      <c r="GO235" s="41">
        <f t="shared" si="380"/>
        <v>0</v>
      </c>
      <c r="GP235" s="41">
        <f t="shared" si="381"/>
        <v>0</v>
      </c>
      <c r="GQ235" s="41">
        <f t="shared" si="382"/>
        <v>0</v>
      </c>
      <c r="GR235" s="180">
        <f t="shared" si="383"/>
        <v>0</v>
      </c>
      <c r="GS235" s="41">
        <f t="shared" si="303"/>
        <v>20</v>
      </c>
      <c r="GT235" s="41">
        <f t="shared" si="304"/>
        <v>30</v>
      </c>
      <c r="GU235" s="41">
        <f t="shared" si="305"/>
        <v>10</v>
      </c>
      <c r="GV235" s="41">
        <f t="shared" si="306"/>
        <v>0</v>
      </c>
      <c r="GW235" s="41">
        <f t="shared" si="307"/>
        <v>10</v>
      </c>
      <c r="GX235" s="41">
        <f t="shared" si="308"/>
        <v>-10</v>
      </c>
      <c r="GY235" s="180">
        <f t="shared" si="309"/>
        <v>50</v>
      </c>
      <c r="GZ235" s="41">
        <v>217</v>
      </c>
      <c r="HA235" s="32"/>
      <c r="HB235" s="42">
        <f t="shared" si="392"/>
        <v>0</v>
      </c>
      <c r="HC235" s="44"/>
    </row>
    <row r="236" spans="1:211" ht="15" customHeight="1">
      <c r="A236" s="31" t="s">
        <v>480</v>
      </c>
      <c r="B236" s="32" t="s">
        <v>481</v>
      </c>
      <c r="C236" s="31" t="s">
        <v>373</v>
      </c>
      <c r="D236" s="31" t="s">
        <v>1259</v>
      </c>
      <c r="E236" s="31" t="s">
        <v>43</v>
      </c>
      <c r="F236" s="31" t="s">
        <v>152</v>
      </c>
      <c r="G236" s="33">
        <v>15</v>
      </c>
      <c r="H236" s="33">
        <v>0</v>
      </c>
      <c r="I236" s="33">
        <v>0</v>
      </c>
      <c r="J236" s="34">
        <f>IFERROR(VLOOKUP(A236,#REF!,3,0),0)</f>
        <v>0</v>
      </c>
      <c r="K236" s="34">
        <f t="shared" si="387"/>
        <v>10</v>
      </c>
      <c r="L236" s="34">
        <v>0</v>
      </c>
      <c r="M236" s="34">
        <v>10</v>
      </c>
      <c r="N236" s="35">
        <f t="shared" si="388"/>
        <v>5</v>
      </c>
      <c r="O236" s="35">
        <f t="shared" si="389"/>
        <v>5</v>
      </c>
      <c r="P236" s="36">
        <v>10</v>
      </c>
      <c r="Q236" s="36">
        <f t="shared" si="310"/>
        <v>20</v>
      </c>
      <c r="R236" s="36"/>
      <c r="S236" s="37">
        <f ca="1">SUMIF(ROP!$D$6:$H$65536,A236,ROP!$J$6:$J$65536)</f>
        <v>0</v>
      </c>
      <c r="T236" s="37">
        <f>SUMIF(HASIL!$B:$B,APS!$B236&amp;RIGHT(APS!T$9,2),HASIL!$I:$I)</f>
        <v>0</v>
      </c>
      <c r="U236" s="37">
        <f>SUMIF(HASIL!$B:$B,APS!$B236&amp;RIGHT(APS!U$9,2),HASIL!$I:$I)</f>
        <v>0</v>
      </c>
      <c r="V236" s="37">
        <f>SUMIF(HASIL!$B:$B,APS!$B236&amp;RIGHT(APS!V$9,2),HASIL!$I:$I)</f>
        <v>0</v>
      </c>
      <c r="W236" s="37">
        <f>SUMIF(HASIL!$B:$B,APS!$B236&amp;RIGHT(APS!W$9,2),HASIL!$I:$I)</f>
        <v>0</v>
      </c>
      <c r="X236" s="38">
        <f t="shared" si="390"/>
        <v>0</v>
      </c>
      <c r="Y236" s="38">
        <f t="shared" si="391"/>
        <v>-20</v>
      </c>
      <c r="Z236" s="39">
        <f t="shared" si="385"/>
        <v>0</v>
      </c>
      <c r="AA236" s="39">
        <f t="shared" si="300"/>
        <v>20</v>
      </c>
      <c r="AB236" s="40">
        <f t="shared" si="386"/>
        <v>10</v>
      </c>
      <c r="AC236" s="27">
        <v>10</v>
      </c>
      <c r="AD236" s="27"/>
      <c r="AE236" s="27"/>
      <c r="AF236" s="27"/>
      <c r="AG236" s="27"/>
      <c r="AH236" s="27"/>
      <c r="AI236" s="324">
        <f>SUMIF('Rekapitulasi Juni'!$D$9:$D$192,APS!$B236,'Rekapitulasi Juni'!$E$9:$E$192)</f>
        <v>0</v>
      </c>
      <c r="AJ236" s="324">
        <f>SUMIF('Rekapitulasi Juni'!$D$9:$D$192,APS!$B236,'Rekapitulasi Juni'!$F$9:$F$192)</f>
        <v>0</v>
      </c>
      <c r="AK236" s="324">
        <f>SUMIF('Rekapitulasi Juni'!$D$9:$D$192,APS!$B236,'Rekapitulasi Juni'!$K$9:$K$192)</f>
        <v>0</v>
      </c>
      <c r="AL236" s="325">
        <f t="shared" si="311"/>
        <v>0</v>
      </c>
      <c r="AM236" s="325">
        <f t="shared" si="312"/>
        <v>0</v>
      </c>
      <c r="AN236" s="27"/>
      <c r="AO236" s="324">
        <f>SUMIF('Rekapitulasi Juni'!$U$9:$U$192,APS!$B236,'Rekapitulasi Juni'!$V$9:$V$192)</f>
        <v>0</v>
      </c>
      <c r="AP236" s="324">
        <f>SUMIF('Rekapitulasi Juni'!$U$9:$U$192,APS!$B236,'Rekapitulasi Juni'!$W$9:$W$192)</f>
        <v>0</v>
      </c>
      <c r="AQ236" s="27"/>
      <c r="AR236" s="325">
        <f t="shared" si="313"/>
        <v>0</v>
      </c>
      <c r="AS236" s="325">
        <f t="shared" si="314"/>
        <v>0</v>
      </c>
      <c r="AT236" s="27"/>
      <c r="AU236" s="324">
        <f>SUMIF('Rekapitulasi Juni'!$AL$9:$AL$192,APS!$B236,'Rekapitulasi Juni'!$AM$9:$AM$192)</f>
        <v>0</v>
      </c>
      <c r="AV236" s="324">
        <f>SUMIF('Rekapitulasi Juni'!$AL$9:$AL$192,APS!$B236,'Rekapitulasi Juni'!$AN$9:$AN$192)</f>
        <v>0</v>
      </c>
      <c r="AW236" s="27"/>
      <c r="AX236" s="325">
        <f t="shared" si="315"/>
        <v>0</v>
      </c>
      <c r="AY236" s="325">
        <f t="shared" si="316"/>
        <v>0</v>
      </c>
      <c r="AZ236" s="41">
        <f t="shared" si="317"/>
        <v>0</v>
      </c>
      <c r="BA236" s="41">
        <f t="shared" si="318"/>
        <v>0</v>
      </c>
      <c r="BB236" s="41">
        <f t="shared" si="319"/>
        <v>0</v>
      </c>
      <c r="BC236" s="41">
        <f t="shared" si="320"/>
        <v>0</v>
      </c>
      <c r="BD236" s="41">
        <f t="shared" si="321"/>
        <v>0</v>
      </c>
      <c r="BE236" s="41">
        <f t="shared" si="322"/>
        <v>0</v>
      </c>
      <c r="BF236" s="180">
        <f t="shared" si="323"/>
        <v>0</v>
      </c>
      <c r="BG236" s="27">
        <v>0</v>
      </c>
      <c r="BH236" s="27"/>
      <c r="BI236" s="324">
        <f>SUMIF('Rekapitulasi Juni'!$D$214:$D$393,APS!$B236,'Rekapitulasi Juni'!$E$214:$E$393)</f>
        <v>0</v>
      </c>
      <c r="BJ236" s="324">
        <f>SUMIF('Rekapitulasi Juni'!$D$214:$D$393,APS!$B236,'Rekapitulasi Juni'!$F$214:$F$393)</f>
        <v>0</v>
      </c>
      <c r="BK236" s="27"/>
      <c r="BL236" s="325">
        <f t="shared" si="324"/>
        <v>0</v>
      </c>
      <c r="BM236" s="325">
        <f t="shared" si="325"/>
        <v>0</v>
      </c>
      <c r="BN236" s="27"/>
      <c r="BO236" s="324">
        <f>SUMIF('Rekapitulasi Juni'!$U$214:$U$393,APS!$B236,'Rekapitulasi Juni'!$V$214:$V$393)</f>
        <v>0</v>
      </c>
      <c r="BP236" s="324">
        <f>SUMIF('Rekapitulasi Juni'!$U$214:$U$393,APS!$B236,'Rekapitulasi Juni'!$W$214:$W$393)</f>
        <v>0</v>
      </c>
      <c r="BQ236" s="27"/>
      <c r="BR236" s="325">
        <f t="shared" si="326"/>
        <v>0</v>
      </c>
      <c r="BS236" s="325">
        <f t="shared" si="327"/>
        <v>0</v>
      </c>
      <c r="BT236" s="27"/>
      <c r="BU236" s="324">
        <f>SUMIF('Rekapitulasi Juni'!$AL$214:$AL$393,APS!$B236,'Rekapitulasi Juni'!$AM$214:$AM$393)</f>
        <v>0</v>
      </c>
      <c r="BV236" s="324">
        <f>SUMIF('Rekapitulasi Juni'!$AL$214:$AL$393,APS!$B236,'Rekapitulasi Juni'!$AN$214:$AN$393)</f>
        <v>0</v>
      </c>
      <c r="BW236" s="27"/>
      <c r="BX236" s="325">
        <f t="shared" si="328"/>
        <v>0</v>
      </c>
      <c r="BY236" s="325">
        <f t="shared" si="329"/>
        <v>0</v>
      </c>
      <c r="BZ236" s="27"/>
      <c r="CA236" s="324">
        <f>SUMIF('Rekapitulasi Juni'!$BA$214:$BA$393,APS!$B236,'Rekapitulasi Juni'!$BB$214:$BB$393)</f>
        <v>0</v>
      </c>
      <c r="CB236" s="324">
        <f>SUMIF('Rekapitulasi Juni'!$BA$214:$BA$393,APS!$B236,'Rekapitulasi Juni'!$BC$214:$BC$393)</f>
        <v>0</v>
      </c>
      <c r="CC236" s="27"/>
      <c r="CD236" s="325">
        <f t="shared" si="330"/>
        <v>0</v>
      </c>
      <c r="CE236" s="325">
        <f t="shared" si="331"/>
        <v>0</v>
      </c>
      <c r="CF236" s="27"/>
      <c r="CG236" s="324">
        <f>SUMIF('Rekapitulasi Juni'!$BP$214:$BP$393,APS!$B236,'Rekapitulasi Juni'!$BQ$214:$BQ$393)</f>
        <v>0</v>
      </c>
      <c r="CH236" s="324">
        <f>SUMIF('Rekapitulasi Juni'!$BP$214:$BP$393,APS!$B236,'Rekapitulasi Juni'!$BR$214:$BR$393)</f>
        <v>0</v>
      </c>
      <c r="CI236" s="27"/>
      <c r="CJ236" s="325">
        <f t="shared" si="332"/>
        <v>0</v>
      </c>
      <c r="CK236" s="325">
        <f t="shared" si="333"/>
        <v>0</v>
      </c>
      <c r="CL236" s="41">
        <f t="shared" si="334"/>
        <v>0</v>
      </c>
      <c r="CM236" s="41">
        <f t="shared" si="335"/>
        <v>0</v>
      </c>
      <c r="CN236" s="41">
        <f t="shared" si="336"/>
        <v>0</v>
      </c>
      <c r="CO236" s="41">
        <f t="shared" si="337"/>
        <v>0</v>
      </c>
      <c r="CP236" s="41">
        <f t="shared" si="338"/>
        <v>0</v>
      </c>
      <c r="CQ236" s="41">
        <f t="shared" si="339"/>
        <v>0</v>
      </c>
      <c r="CR236" s="180">
        <f t="shared" si="340"/>
        <v>0</v>
      </c>
      <c r="CS236" s="27">
        <v>0</v>
      </c>
      <c r="CT236" s="27">
        <v>5</v>
      </c>
      <c r="CU236" s="324">
        <f>SUMIF('Rekapitulasi Juni'!$D$410:$D$588,APS!$B236,'Rekapitulasi Juni'!$E$410:$E$588)</f>
        <v>0</v>
      </c>
      <c r="CV236" s="324">
        <f>SUMIF('Rekapitulasi Juni'!$D$410:$D$588,APS!$B236,'Rekapitulasi Juni'!$F$410:$F$588)</f>
        <v>0</v>
      </c>
      <c r="CW236" s="27"/>
      <c r="CX236" s="325">
        <f t="shared" si="341"/>
        <v>0</v>
      </c>
      <c r="CY236" s="325">
        <f t="shared" si="342"/>
        <v>0</v>
      </c>
      <c r="CZ236" s="27">
        <v>5</v>
      </c>
      <c r="DA236" s="324">
        <f>SUMIF('Rekapitulasi Juni'!$U$410:$U$588,APS!$B236,'Rekapitulasi Juni'!$V$410:$V$588)</f>
        <v>0</v>
      </c>
      <c r="DB236" s="324">
        <f>SUMIF('Rekapitulasi Juni'!$U$410:$U$588,APS!$B236,'Rekapitulasi Juni'!$W$410:$W$588)</f>
        <v>0</v>
      </c>
      <c r="DC236" s="27"/>
      <c r="DD236" s="325">
        <f t="shared" si="343"/>
        <v>0</v>
      </c>
      <c r="DE236" s="325">
        <f t="shared" si="344"/>
        <v>0</v>
      </c>
      <c r="DF236" s="27"/>
      <c r="DG236" s="324">
        <f>SUMIF('Rekapitulasi Juni'!$AL$410:$AL$588,APS!$B236,'Rekapitulasi Juni'!$AM$410:$AM$588)</f>
        <v>20</v>
      </c>
      <c r="DH236" s="324">
        <f>SUMIF('Rekapitulasi Juni'!$AL$410:$AL$588,APS!$B236,'Rekapitulasi Juni'!$AN$410:$AN$588)</f>
        <v>10</v>
      </c>
      <c r="DI236" s="27"/>
      <c r="DJ236" s="325">
        <f t="shared" si="345"/>
        <v>0</v>
      </c>
      <c r="DK236" s="325">
        <f t="shared" si="346"/>
        <v>50</v>
      </c>
      <c r="DL236" s="27">
        <v>5</v>
      </c>
      <c r="DM236" s="324">
        <f>SUMIF('Rekapitulasi Juni'!$BA$410:$BA$588,APS!$B236,'Rekapitulasi Juni'!$BB$410:$BB$588)</f>
        <v>0</v>
      </c>
      <c r="DN236" s="324">
        <f>SUMIF('Rekapitulasi Juni'!$BA$410:$BA$588,APS!$B236,'Rekapitulasi Juni'!$BC$410:$BC$588)</f>
        <v>0</v>
      </c>
      <c r="DO236" s="324">
        <f>SUMIF('Rekapitulasi Juni'!$BA$410:$BA$588,APS!$B236,'Rekapitulasi Juni'!$BF$410:$BF$588)</f>
        <v>0</v>
      </c>
      <c r="DP236" s="325">
        <f t="shared" si="347"/>
        <v>0</v>
      </c>
      <c r="DQ236" s="325">
        <f t="shared" si="348"/>
        <v>0</v>
      </c>
      <c r="DR236" s="27">
        <v>5</v>
      </c>
      <c r="DS236" s="324">
        <f>SUMIF('Rekapitulasi Juni'!$BP$410:$BP$588,APS!$B236,'Rekapitulasi Juni'!$BQ$410:$BQ$588)</f>
        <v>0</v>
      </c>
      <c r="DT236" s="324">
        <f>SUMIF('Rekapitulasi Juni'!$BP$410:$BP$588,APS!$B236,'Rekapitulasi Juni'!$BR$410:$BR$588)</f>
        <v>0</v>
      </c>
      <c r="DU236" s="27"/>
      <c r="DV236" s="325">
        <f t="shared" si="349"/>
        <v>0</v>
      </c>
      <c r="DW236" s="325">
        <f t="shared" si="350"/>
        <v>0</v>
      </c>
      <c r="DX236" s="41">
        <f t="shared" si="351"/>
        <v>20</v>
      </c>
      <c r="DY236" s="41">
        <f t="shared" si="352"/>
        <v>20</v>
      </c>
      <c r="DZ236" s="41">
        <f t="shared" si="353"/>
        <v>10</v>
      </c>
      <c r="EA236" s="41">
        <f t="shared" si="354"/>
        <v>0</v>
      </c>
      <c r="EB236" s="41">
        <f t="shared" si="355"/>
        <v>10</v>
      </c>
      <c r="EC236" s="41">
        <f t="shared" si="356"/>
        <v>-10</v>
      </c>
      <c r="ED236" s="180">
        <f t="shared" si="357"/>
        <v>50</v>
      </c>
      <c r="EE236" s="27">
        <v>0</v>
      </c>
      <c r="EF236" s="27"/>
      <c r="EG236" s="324">
        <f>SUMIF('Rekapitulasi Juni'!$D$608:$D$786,APS!$B236,'Rekapitulasi Juni'!$E$608:$E$786)</f>
        <v>0</v>
      </c>
      <c r="EH236" s="324">
        <f>SUMIF('Rekapitulasi Juni'!$D$608:$D$786,APS!$B236,'Rekapitulasi Juni'!$F$608:$F$786)</f>
        <v>10</v>
      </c>
      <c r="EI236" s="27"/>
      <c r="EJ236" s="325">
        <f t="shared" si="358"/>
        <v>0</v>
      </c>
      <c r="EK236" s="325">
        <f t="shared" si="359"/>
        <v>0</v>
      </c>
      <c r="EL236" s="27"/>
      <c r="EM236" s="324">
        <f>SUMIF('Rekapitulasi Juni'!$U$608:$U$786,APS!$B236,'Rekapitulasi Juni'!$V$608:$V$786)</f>
        <v>0</v>
      </c>
      <c r="EN236" s="324">
        <f>SUMIF('Rekapitulasi Juni'!$U$608:$U$786,APS!$B236,'Rekapitulasi Juni'!$W$608:$W$786)</f>
        <v>0</v>
      </c>
      <c r="EO236" s="27"/>
      <c r="EP236" s="325">
        <f t="shared" si="360"/>
        <v>0</v>
      </c>
      <c r="EQ236" s="325">
        <f t="shared" si="361"/>
        <v>0</v>
      </c>
      <c r="ER236" s="27"/>
      <c r="ES236" s="324">
        <f>SUMIF('Rekapitulasi Juni'!$AL$608:$AL$786,APS!$B236,'Rekapitulasi Juni'!$AM$608:$AM$786)</f>
        <v>0</v>
      </c>
      <c r="ET236" s="324">
        <f>SUMIF('Rekapitulasi Juni'!$AL$608:$AL$786,APS!$B236,'Rekapitulasi Juni'!$AN$608:$AN$786)</f>
        <v>0</v>
      </c>
      <c r="EU236" s="27"/>
      <c r="EV236" s="325">
        <f t="shared" si="362"/>
        <v>0</v>
      </c>
      <c r="EW236" s="325">
        <f t="shared" si="363"/>
        <v>0</v>
      </c>
      <c r="EX236" s="27"/>
      <c r="EY236" s="324">
        <f>SUMIF('Rekapitulasi Juni'!$BA$608:$BA$786,APS!$B236,'Rekapitulasi Juni'!$BB$608:$BB$786)</f>
        <v>0</v>
      </c>
      <c r="EZ236" s="324">
        <f>SUMIF('Rekapitulasi Juni'!$BA$608:$BA$786,APS!$B236,'Rekapitulasi Juni'!$BC$608:$BC$786)</f>
        <v>0</v>
      </c>
      <c r="FA236" s="324">
        <f>SUMIF('Rekapitulasi Juni'!$BA$608:$BA$786,APS!$B236,'Rekapitulasi Juni'!$BF$608:$BF$786)</f>
        <v>0</v>
      </c>
      <c r="FB236" s="325">
        <f t="shared" si="364"/>
        <v>0</v>
      </c>
      <c r="FC236" s="325">
        <f t="shared" si="365"/>
        <v>0</v>
      </c>
      <c r="FD236" s="27"/>
      <c r="FE236" s="27"/>
      <c r="FF236" s="27"/>
      <c r="FG236" s="27"/>
      <c r="FH236" s="27"/>
      <c r="FI236" s="27"/>
      <c r="FJ236" s="41">
        <f t="shared" si="366"/>
        <v>0</v>
      </c>
      <c r="FK236" s="41">
        <f t="shared" si="367"/>
        <v>0</v>
      </c>
      <c r="FL236" s="41">
        <f t="shared" si="368"/>
        <v>10</v>
      </c>
      <c r="FM236" s="41">
        <f t="shared" si="369"/>
        <v>0</v>
      </c>
      <c r="FN236" s="41">
        <f t="shared" si="370"/>
        <v>10</v>
      </c>
      <c r="FO236" s="41">
        <f t="shared" si="371"/>
        <v>10</v>
      </c>
      <c r="FP236" s="180">
        <f t="shared" si="372"/>
        <v>0</v>
      </c>
      <c r="FQ236" s="27"/>
      <c r="FR236" s="27"/>
      <c r="FS236" s="324">
        <f>SUMIF('Rekapitulasi Juni'!$D$804:$D$984,APS!$B236,'Rekapitulasi Juni'!$E$804:$E$984)</f>
        <v>0</v>
      </c>
      <c r="FT236" s="324">
        <f>SUMIF('Rekapitulasi Juni'!$D$804:$D$984,APS!$B236,'Rekapitulasi Juni'!$F$804:$F$984)</f>
        <v>0</v>
      </c>
      <c r="FU236" s="27"/>
      <c r="FV236" s="325">
        <f t="shared" si="373"/>
        <v>0</v>
      </c>
      <c r="FW236" s="325">
        <f t="shared" si="374"/>
        <v>0</v>
      </c>
      <c r="FX236" s="27"/>
      <c r="FY236" s="324">
        <f>SUMIF('Rekapitulasi Juni'!$U$804:$U$984,APS!$B236,'Rekapitulasi Juni'!$V$804:$V$984)</f>
        <v>10</v>
      </c>
      <c r="FZ236" s="324">
        <f>SUMIF('Rekapitulasi Juni'!$U$804:$U$984,APS!$B236,'Rekapitulasi Juni'!$W$804:$W$984)</f>
        <v>0</v>
      </c>
      <c r="GA236" s="27"/>
      <c r="GB236" s="325">
        <f t="shared" si="375"/>
        <v>0</v>
      </c>
      <c r="GC236" s="325">
        <f t="shared" si="376"/>
        <v>0</v>
      </c>
      <c r="GD236" s="27"/>
      <c r="GE236" s="324">
        <f>SUMIF('Rekapitulasi Juni'!$AL$804:$AL$984,APS!$B236,'Rekapitulasi Juni'!$AM$804:$AM$984)</f>
        <v>0</v>
      </c>
      <c r="GF236" s="324">
        <f>SUMIF('Rekapitulasi Juni'!$AL$804:$AL$984,APS!$B236,'Rekapitulasi Juni'!$AN$804:$AN$984)</f>
        <v>0</v>
      </c>
      <c r="GG236" s="27"/>
      <c r="GH236" s="325">
        <f t="shared" si="301"/>
        <v>0</v>
      </c>
      <c r="GI236" s="325">
        <f t="shared" si="302"/>
        <v>0</v>
      </c>
      <c r="GJ236" s="27"/>
      <c r="GK236" s="27"/>
      <c r="GL236" s="41">
        <f t="shared" si="377"/>
        <v>0</v>
      </c>
      <c r="GM236" s="41">
        <f t="shared" si="378"/>
        <v>10</v>
      </c>
      <c r="GN236" s="41">
        <f t="shared" si="379"/>
        <v>0</v>
      </c>
      <c r="GO236" s="41">
        <f t="shared" si="380"/>
        <v>0</v>
      </c>
      <c r="GP236" s="41">
        <f t="shared" si="381"/>
        <v>0</v>
      </c>
      <c r="GQ236" s="41">
        <f t="shared" si="382"/>
        <v>0</v>
      </c>
      <c r="GR236" s="180">
        <f t="shared" si="383"/>
        <v>0</v>
      </c>
      <c r="GS236" s="41">
        <f t="shared" si="303"/>
        <v>20</v>
      </c>
      <c r="GT236" s="41">
        <f t="shared" si="304"/>
        <v>30</v>
      </c>
      <c r="GU236" s="41">
        <f t="shared" si="305"/>
        <v>20</v>
      </c>
      <c r="GV236" s="41">
        <f t="shared" si="306"/>
        <v>0</v>
      </c>
      <c r="GW236" s="41">
        <f t="shared" si="307"/>
        <v>20</v>
      </c>
      <c r="GX236" s="41">
        <f t="shared" si="308"/>
        <v>0</v>
      </c>
      <c r="GY236" s="180">
        <f t="shared" si="309"/>
        <v>100</v>
      </c>
      <c r="GZ236" s="41">
        <v>218</v>
      </c>
      <c r="HA236" s="32"/>
      <c r="HB236" s="42">
        <f t="shared" si="392"/>
        <v>5</v>
      </c>
      <c r="HC236" s="44"/>
    </row>
    <row r="237" spans="1:211" ht="15" customHeight="1">
      <c r="A237" s="31" t="s">
        <v>482</v>
      </c>
      <c r="B237" s="32" t="s">
        <v>483</v>
      </c>
      <c r="C237" s="31" t="s">
        <v>373</v>
      </c>
      <c r="D237" s="31" t="s">
        <v>1259</v>
      </c>
      <c r="E237" s="31" t="s">
        <v>43</v>
      </c>
      <c r="F237" s="31" t="s">
        <v>152</v>
      </c>
      <c r="G237" s="33">
        <v>40</v>
      </c>
      <c r="H237" s="33">
        <v>0</v>
      </c>
      <c r="I237" s="33">
        <v>0</v>
      </c>
      <c r="J237" s="34">
        <f>IFERROR(VLOOKUP(A237,#REF!,3,0),0)</f>
        <v>0</v>
      </c>
      <c r="K237" s="34">
        <f t="shared" si="387"/>
        <v>12</v>
      </c>
      <c r="L237" s="34">
        <v>0</v>
      </c>
      <c r="M237" s="34">
        <v>12</v>
      </c>
      <c r="N237" s="35">
        <f t="shared" si="388"/>
        <v>28</v>
      </c>
      <c r="O237" s="35">
        <f t="shared" si="389"/>
        <v>28</v>
      </c>
      <c r="P237" s="36">
        <v>42</v>
      </c>
      <c r="Q237" s="36">
        <f t="shared" si="310"/>
        <v>54</v>
      </c>
      <c r="R237" s="36"/>
      <c r="S237" s="37">
        <f ca="1">SUMIF(ROP!$D$6:$H$65536,A237,ROP!$J$6:$J$65536)</f>
        <v>0</v>
      </c>
      <c r="T237" s="37">
        <f>SUMIF(HASIL!$B:$B,APS!$B237&amp;RIGHT(APS!T$9,2),HASIL!$I:$I)</f>
        <v>0</v>
      </c>
      <c r="U237" s="37">
        <f>SUMIF(HASIL!$B:$B,APS!$B237&amp;RIGHT(APS!U$9,2),HASIL!$I:$I)</f>
        <v>0</v>
      </c>
      <c r="V237" s="37">
        <f>SUMIF(HASIL!$B:$B,APS!$B237&amp;RIGHT(APS!V$9,2),HASIL!$I:$I)</f>
        <v>0</v>
      </c>
      <c r="W237" s="37">
        <f>SUMIF(HASIL!$B:$B,APS!$B237&amp;RIGHT(APS!W$9,2),HASIL!$I:$I)</f>
        <v>0</v>
      </c>
      <c r="X237" s="38">
        <f t="shared" si="390"/>
        <v>0</v>
      </c>
      <c r="Y237" s="38">
        <f t="shared" si="391"/>
        <v>-54</v>
      </c>
      <c r="Z237" s="39">
        <f t="shared" si="385"/>
        <v>0</v>
      </c>
      <c r="AA237" s="39">
        <f t="shared" si="300"/>
        <v>54</v>
      </c>
      <c r="AB237" s="40">
        <f t="shared" si="386"/>
        <v>42</v>
      </c>
      <c r="AC237" s="27">
        <v>42</v>
      </c>
      <c r="AD237" s="27"/>
      <c r="AE237" s="27"/>
      <c r="AF237" s="27"/>
      <c r="AG237" s="27"/>
      <c r="AH237" s="27"/>
      <c r="AI237" s="324">
        <f>SUMIF('Rekapitulasi Juni'!$D$9:$D$192,APS!$B237,'Rekapitulasi Juni'!$E$9:$E$192)</f>
        <v>0</v>
      </c>
      <c r="AJ237" s="324">
        <f>SUMIF('Rekapitulasi Juni'!$D$9:$D$192,APS!$B237,'Rekapitulasi Juni'!$F$9:$F$192)</f>
        <v>0</v>
      </c>
      <c r="AK237" s="324">
        <f>SUMIF('Rekapitulasi Juni'!$D$9:$D$192,APS!$B237,'Rekapitulasi Juni'!$K$9:$K$192)</f>
        <v>0</v>
      </c>
      <c r="AL237" s="325">
        <f t="shared" si="311"/>
        <v>0</v>
      </c>
      <c r="AM237" s="325">
        <f t="shared" si="312"/>
        <v>0</v>
      </c>
      <c r="AN237" s="27"/>
      <c r="AO237" s="324">
        <f>SUMIF('Rekapitulasi Juni'!$U$9:$U$192,APS!$B237,'Rekapitulasi Juni'!$V$9:$V$192)</f>
        <v>0</v>
      </c>
      <c r="AP237" s="324">
        <f>SUMIF('Rekapitulasi Juni'!$U$9:$U$192,APS!$B237,'Rekapitulasi Juni'!$W$9:$W$192)</f>
        <v>0</v>
      </c>
      <c r="AQ237" s="27"/>
      <c r="AR237" s="325">
        <f t="shared" si="313"/>
        <v>0</v>
      </c>
      <c r="AS237" s="325">
        <f t="shared" si="314"/>
        <v>0</v>
      </c>
      <c r="AT237" s="27"/>
      <c r="AU237" s="324">
        <f>SUMIF('Rekapitulasi Juni'!$AL$9:$AL$192,APS!$B237,'Rekapitulasi Juni'!$AM$9:$AM$192)</f>
        <v>0</v>
      </c>
      <c r="AV237" s="324">
        <f>SUMIF('Rekapitulasi Juni'!$AL$9:$AL$192,APS!$B237,'Rekapitulasi Juni'!$AN$9:$AN$192)</f>
        <v>0</v>
      </c>
      <c r="AW237" s="27"/>
      <c r="AX237" s="325">
        <f t="shared" si="315"/>
        <v>0</v>
      </c>
      <c r="AY237" s="325">
        <f t="shared" si="316"/>
        <v>0</v>
      </c>
      <c r="AZ237" s="41">
        <f t="shared" si="317"/>
        <v>0</v>
      </c>
      <c r="BA237" s="41">
        <f t="shared" si="318"/>
        <v>0</v>
      </c>
      <c r="BB237" s="41">
        <f t="shared" si="319"/>
        <v>0</v>
      </c>
      <c r="BC237" s="41">
        <f t="shared" si="320"/>
        <v>0</v>
      </c>
      <c r="BD237" s="41">
        <f t="shared" si="321"/>
        <v>0</v>
      </c>
      <c r="BE237" s="41">
        <f t="shared" si="322"/>
        <v>0</v>
      </c>
      <c r="BF237" s="180">
        <f t="shared" si="323"/>
        <v>0</v>
      </c>
      <c r="BG237" s="27">
        <v>0</v>
      </c>
      <c r="BH237" s="27"/>
      <c r="BI237" s="324">
        <f>SUMIF('Rekapitulasi Juni'!$D$214:$D$393,APS!$B237,'Rekapitulasi Juni'!$E$214:$E$393)</f>
        <v>0</v>
      </c>
      <c r="BJ237" s="324">
        <f>SUMIF('Rekapitulasi Juni'!$D$214:$D$393,APS!$B237,'Rekapitulasi Juni'!$F$214:$F$393)</f>
        <v>0</v>
      </c>
      <c r="BK237" s="27"/>
      <c r="BL237" s="325">
        <f t="shared" si="324"/>
        <v>0</v>
      </c>
      <c r="BM237" s="325">
        <f t="shared" si="325"/>
        <v>0</v>
      </c>
      <c r="BN237" s="27"/>
      <c r="BO237" s="324">
        <f>SUMIF('Rekapitulasi Juni'!$U$214:$U$393,APS!$B237,'Rekapitulasi Juni'!$V$214:$V$393)</f>
        <v>0</v>
      </c>
      <c r="BP237" s="324">
        <f>SUMIF('Rekapitulasi Juni'!$U$214:$U$393,APS!$B237,'Rekapitulasi Juni'!$W$214:$W$393)</f>
        <v>0</v>
      </c>
      <c r="BQ237" s="27"/>
      <c r="BR237" s="325">
        <f t="shared" si="326"/>
        <v>0</v>
      </c>
      <c r="BS237" s="325">
        <f t="shared" si="327"/>
        <v>0</v>
      </c>
      <c r="BT237" s="27"/>
      <c r="BU237" s="324">
        <f>SUMIF('Rekapitulasi Juni'!$AL$214:$AL$393,APS!$B237,'Rekapitulasi Juni'!$AM$214:$AM$393)</f>
        <v>0</v>
      </c>
      <c r="BV237" s="324">
        <f>SUMIF('Rekapitulasi Juni'!$AL$214:$AL$393,APS!$B237,'Rekapitulasi Juni'!$AN$214:$AN$393)</f>
        <v>0</v>
      </c>
      <c r="BW237" s="27"/>
      <c r="BX237" s="325">
        <f t="shared" si="328"/>
        <v>0</v>
      </c>
      <c r="BY237" s="325">
        <f t="shared" si="329"/>
        <v>0</v>
      </c>
      <c r="BZ237" s="27"/>
      <c r="CA237" s="324">
        <f>SUMIF('Rekapitulasi Juni'!$BA$214:$BA$393,APS!$B237,'Rekapitulasi Juni'!$BB$214:$BB$393)</f>
        <v>0</v>
      </c>
      <c r="CB237" s="324">
        <f>SUMIF('Rekapitulasi Juni'!$BA$214:$BA$393,APS!$B237,'Rekapitulasi Juni'!$BC$214:$BC$393)</f>
        <v>0</v>
      </c>
      <c r="CC237" s="27"/>
      <c r="CD237" s="325">
        <f t="shared" si="330"/>
        <v>0</v>
      </c>
      <c r="CE237" s="325">
        <f t="shared" si="331"/>
        <v>0</v>
      </c>
      <c r="CF237" s="27"/>
      <c r="CG237" s="324">
        <f>SUMIF('Rekapitulasi Juni'!$BP$214:$BP$393,APS!$B237,'Rekapitulasi Juni'!$BQ$214:$BQ$393)</f>
        <v>0</v>
      </c>
      <c r="CH237" s="324">
        <f>SUMIF('Rekapitulasi Juni'!$BP$214:$BP$393,APS!$B237,'Rekapitulasi Juni'!$BR$214:$BR$393)</f>
        <v>0</v>
      </c>
      <c r="CI237" s="27"/>
      <c r="CJ237" s="325">
        <f t="shared" si="332"/>
        <v>0</v>
      </c>
      <c r="CK237" s="325">
        <f t="shared" si="333"/>
        <v>0</v>
      </c>
      <c r="CL237" s="41">
        <f t="shared" si="334"/>
        <v>0</v>
      </c>
      <c r="CM237" s="41">
        <f t="shared" si="335"/>
        <v>0</v>
      </c>
      <c r="CN237" s="41">
        <f t="shared" si="336"/>
        <v>0</v>
      </c>
      <c r="CO237" s="41">
        <f t="shared" si="337"/>
        <v>0</v>
      </c>
      <c r="CP237" s="41">
        <f t="shared" si="338"/>
        <v>0</v>
      </c>
      <c r="CQ237" s="41">
        <f t="shared" si="339"/>
        <v>0</v>
      </c>
      <c r="CR237" s="180">
        <f t="shared" si="340"/>
        <v>0</v>
      </c>
      <c r="CS237" s="27">
        <v>0</v>
      </c>
      <c r="CT237" s="27">
        <v>20</v>
      </c>
      <c r="CU237" s="324">
        <f>SUMIF('Rekapitulasi Juni'!$D$410:$D$588,APS!$B237,'Rekapitulasi Juni'!$E$410:$E$588)</f>
        <v>0</v>
      </c>
      <c r="CV237" s="324">
        <f>SUMIF('Rekapitulasi Juni'!$D$410:$D$588,APS!$B237,'Rekapitulasi Juni'!$F$410:$F$588)</f>
        <v>0</v>
      </c>
      <c r="CW237" s="27"/>
      <c r="CX237" s="325">
        <f t="shared" si="341"/>
        <v>0</v>
      </c>
      <c r="CY237" s="325">
        <f t="shared" si="342"/>
        <v>0</v>
      </c>
      <c r="CZ237" s="27">
        <v>20</v>
      </c>
      <c r="DA237" s="324">
        <f>SUMIF('Rekapitulasi Juni'!$U$410:$U$588,APS!$B237,'Rekapitulasi Juni'!$V$410:$V$588)</f>
        <v>0</v>
      </c>
      <c r="DB237" s="324">
        <f>SUMIF('Rekapitulasi Juni'!$U$410:$U$588,APS!$B237,'Rekapitulasi Juni'!$W$410:$W$588)</f>
        <v>0</v>
      </c>
      <c r="DC237" s="27"/>
      <c r="DD237" s="325">
        <f t="shared" si="343"/>
        <v>0</v>
      </c>
      <c r="DE237" s="325">
        <f t="shared" si="344"/>
        <v>0</v>
      </c>
      <c r="DF237" s="27">
        <v>14</v>
      </c>
      <c r="DG237" s="324">
        <f>SUMIF('Rekapitulasi Juni'!$AL$410:$AL$588,APS!$B237,'Rekapitulasi Juni'!$AM$410:$AM$588)</f>
        <v>10</v>
      </c>
      <c r="DH237" s="324">
        <f>SUMIF('Rekapitulasi Juni'!$AL$410:$AL$588,APS!$B237,'Rekapitulasi Juni'!$AN$410:$AN$588)</f>
        <v>0</v>
      </c>
      <c r="DI237" s="27"/>
      <c r="DJ237" s="325">
        <f t="shared" si="345"/>
        <v>0</v>
      </c>
      <c r="DK237" s="325">
        <f t="shared" si="346"/>
        <v>0</v>
      </c>
      <c r="DL237" s="27"/>
      <c r="DM237" s="324">
        <f>SUMIF('Rekapitulasi Juni'!$BA$410:$BA$588,APS!$B237,'Rekapitulasi Juni'!$BB$410:$BB$588)</f>
        <v>0</v>
      </c>
      <c r="DN237" s="324">
        <f>SUMIF('Rekapitulasi Juni'!$BA$410:$BA$588,APS!$B237,'Rekapitulasi Juni'!$BC$410:$BC$588)</f>
        <v>0</v>
      </c>
      <c r="DO237" s="324">
        <f>SUMIF('Rekapitulasi Juni'!$BA$410:$BA$588,APS!$B237,'Rekapitulasi Juni'!$BF$410:$BF$588)</f>
        <v>0</v>
      </c>
      <c r="DP237" s="325">
        <f t="shared" si="347"/>
        <v>0</v>
      </c>
      <c r="DQ237" s="325">
        <f t="shared" si="348"/>
        <v>0</v>
      </c>
      <c r="DR237" s="27"/>
      <c r="DS237" s="324">
        <f>SUMIF('Rekapitulasi Juni'!$BP$410:$BP$588,APS!$B237,'Rekapitulasi Juni'!$BQ$410:$BQ$588)</f>
        <v>0</v>
      </c>
      <c r="DT237" s="324">
        <f>SUMIF('Rekapitulasi Juni'!$BP$410:$BP$588,APS!$B237,'Rekapitulasi Juni'!$BR$410:$BR$588)</f>
        <v>0</v>
      </c>
      <c r="DU237" s="27"/>
      <c r="DV237" s="325">
        <f t="shared" si="349"/>
        <v>0</v>
      </c>
      <c r="DW237" s="325">
        <f t="shared" si="350"/>
        <v>0</v>
      </c>
      <c r="DX237" s="41">
        <f t="shared" si="351"/>
        <v>54</v>
      </c>
      <c r="DY237" s="41">
        <f t="shared" si="352"/>
        <v>10</v>
      </c>
      <c r="DZ237" s="41">
        <f t="shared" si="353"/>
        <v>0</v>
      </c>
      <c r="EA237" s="41">
        <f t="shared" si="354"/>
        <v>0</v>
      </c>
      <c r="EB237" s="41">
        <f t="shared" si="355"/>
        <v>0</v>
      </c>
      <c r="EC237" s="41">
        <f t="shared" si="356"/>
        <v>-54</v>
      </c>
      <c r="ED237" s="180">
        <f t="shared" si="357"/>
        <v>0</v>
      </c>
      <c r="EE237" s="27">
        <v>0</v>
      </c>
      <c r="EF237" s="27"/>
      <c r="EG237" s="324">
        <f>SUMIF('Rekapitulasi Juni'!$D$608:$D$786,APS!$B237,'Rekapitulasi Juni'!$E$608:$E$786)</f>
        <v>0</v>
      </c>
      <c r="EH237" s="324">
        <f>SUMIF('Rekapitulasi Juni'!$D$608:$D$786,APS!$B237,'Rekapitulasi Juni'!$F$608:$F$786)</f>
        <v>10</v>
      </c>
      <c r="EI237" s="27"/>
      <c r="EJ237" s="325">
        <f t="shared" si="358"/>
        <v>0</v>
      </c>
      <c r="EK237" s="325">
        <f t="shared" si="359"/>
        <v>0</v>
      </c>
      <c r="EL237" s="27"/>
      <c r="EM237" s="324">
        <f>SUMIF('Rekapitulasi Juni'!$U$608:$U$786,APS!$B237,'Rekapitulasi Juni'!$V$608:$V$786)</f>
        <v>0</v>
      </c>
      <c r="EN237" s="324">
        <f>SUMIF('Rekapitulasi Juni'!$U$608:$U$786,APS!$B237,'Rekapitulasi Juni'!$W$608:$W$786)</f>
        <v>0</v>
      </c>
      <c r="EO237" s="27"/>
      <c r="EP237" s="325">
        <f t="shared" si="360"/>
        <v>0</v>
      </c>
      <c r="EQ237" s="325">
        <f t="shared" si="361"/>
        <v>0</v>
      </c>
      <c r="ER237" s="27"/>
      <c r="ES237" s="324">
        <f>SUMIF('Rekapitulasi Juni'!$AL$608:$AL$786,APS!$B237,'Rekapitulasi Juni'!$AM$608:$AM$786)</f>
        <v>0</v>
      </c>
      <c r="ET237" s="324">
        <f>SUMIF('Rekapitulasi Juni'!$AL$608:$AL$786,APS!$B237,'Rekapitulasi Juni'!$AN$608:$AN$786)</f>
        <v>0</v>
      </c>
      <c r="EU237" s="27"/>
      <c r="EV237" s="325">
        <f t="shared" si="362"/>
        <v>0</v>
      </c>
      <c r="EW237" s="325">
        <f t="shared" si="363"/>
        <v>0</v>
      </c>
      <c r="EX237" s="27"/>
      <c r="EY237" s="324">
        <f>SUMIF('Rekapitulasi Juni'!$BA$608:$BA$786,APS!$B237,'Rekapitulasi Juni'!$BB$608:$BB$786)</f>
        <v>0</v>
      </c>
      <c r="EZ237" s="324">
        <f>SUMIF('Rekapitulasi Juni'!$BA$608:$BA$786,APS!$B237,'Rekapitulasi Juni'!$BC$608:$BC$786)</f>
        <v>0</v>
      </c>
      <c r="FA237" s="324">
        <f>SUMIF('Rekapitulasi Juni'!$BA$608:$BA$786,APS!$B237,'Rekapitulasi Juni'!$BF$608:$BF$786)</f>
        <v>0</v>
      </c>
      <c r="FB237" s="325">
        <f t="shared" si="364"/>
        <v>0</v>
      </c>
      <c r="FC237" s="325">
        <f t="shared" si="365"/>
        <v>0</v>
      </c>
      <c r="FD237" s="27"/>
      <c r="FE237" s="27"/>
      <c r="FF237" s="27"/>
      <c r="FG237" s="27"/>
      <c r="FH237" s="27"/>
      <c r="FI237" s="27"/>
      <c r="FJ237" s="41">
        <f t="shared" si="366"/>
        <v>0</v>
      </c>
      <c r="FK237" s="41">
        <f t="shared" si="367"/>
        <v>0</v>
      </c>
      <c r="FL237" s="41">
        <f t="shared" si="368"/>
        <v>10</v>
      </c>
      <c r="FM237" s="41">
        <f t="shared" si="369"/>
        <v>0</v>
      </c>
      <c r="FN237" s="41">
        <f t="shared" si="370"/>
        <v>10</v>
      </c>
      <c r="FO237" s="41">
        <f t="shared" si="371"/>
        <v>10</v>
      </c>
      <c r="FP237" s="180">
        <f t="shared" si="372"/>
        <v>0</v>
      </c>
      <c r="FQ237" s="27"/>
      <c r="FR237" s="27"/>
      <c r="FS237" s="324">
        <f>SUMIF('Rekapitulasi Juni'!$D$804:$D$984,APS!$B237,'Rekapitulasi Juni'!$E$804:$E$984)</f>
        <v>0</v>
      </c>
      <c r="FT237" s="324">
        <f>SUMIF('Rekapitulasi Juni'!$D$804:$D$984,APS!$B237,'Rekapitulasi Juni'!$F$804:$F$984)</f>
        <v>0</v>
      </c>
      <c r="FU237" s="27"/>
      <c r="FV237" s="325">
        <f t="shared" si="373"/>
        <v>0</v>
      </c>
      <c r="FW237" s="325">
        <f t="shared" si="374"/>
        <v>0</v>
      </c>
      <c r="FX237" s="27"/>
      <c r="FY237" s="324">
        <f>SUMIF('Rekapitulasi Juni'!$U$804:$U$984,APS!$B237,'Rekapitulasi Juni'!$V$804:$V$984)</f>
        <v>10</v>
      </c>
      <c r="FZ237" s="324">
        <f>SUMIF('Rekapitulasi Juni'!$U$804:$U$984,APS!$B237,'Rekapitulasi Juni'!$W$804:$W$984)</f>
        <v>0</v>
      </c>
      <c r="GA237" s="27"/>
      <c r="GB237" s="325">
        <f t="shared" si="375"/>
        <v>0</v>
      </c>
      <c r="GC237" s="325">
        <f t="shared" si="376"/>
        <v>0</v>
      </c>
      <c r="GD237" s="27"/>
      <c r="GE237" s="324">
        <f>SUMIF('Rekapitulasi Juni'!$AL$804:$AL$984,APS!$B237,'Rekapitulasi Juni'!$AM$804:$AM$984)</f>
        <v>0</v>
      </c>
      <c r="GF237" s="324">
        <f>SUMIF('Rekapitulasi Juni'!$AL$804:$AL$984,APS!$B237,'Rekapitulasi Juni'!$AN$804:$AN$984)</f>
        <v>0</v>
      </c>
      <c r="GG237" s="27"/>
      <c r="GH237" s="325">
        <f t="shared" si="301"/>
        <v>0</v>
      </c>
      <c r="GI237" s="325">
        <f t="shared" si="302"/>
        <v>0</v>
      </c>
      <c r="GJ237" s="27"/>
      <c r="GK237" s="27"/>
      <c r="GL237" s="41">
        <f t="shared" si="377"/>
        <v>0</v>
      </c>
      <c r="GM237" s="41">
        <f t="shared" si="378"/>
        <v>10</v>
      </c>
      <c r="GN237" s="41">
        <f t="shared" si="379"/>
        <v>0</v>
      </c>
      <c r="GO237" s="41">
        <f t="shared" si="380"/>
        <v>0</v>
      </c>
      <c r="GP237" s="41">
        <f t="shared" si="381"/>
        <v>0</v>
      </c>
      <c r="GQ237" s="41">
        <f t="shared" si="382"/>
        <v>0</v>
      </c>
      <c r="GR237" s="180">
        <f t="shared" si="383"/>
        <v>0</v>
      </c>
      <c r="GS237" s="41">
        <f t="shared" si="303"/>
        <v>54</v>
      </c>
      <c r="GT237" s="41">
        <f t="shared" si="304"/>
        <v>20</v>
      </c>
      <c r="GU237" s="41">
        <f t="shared" si="305"/>
        <v>10</v>
      </c>
      <c r="GV237" s="41">
        <f t="shared" si="306"/>
        <v>0</v>
      </c>
      <c r="GW237" s="41">
        <f t="shared" si="307"/>
        <v>10</v>
      </c>
      <c r="GX237" s="41">
        <f t="shared" si="308"/>
        <v>-44</v>
      </c>
      <c r="GY237" s="180">
        <f t="shared" si="309"/>
        <v>18.518518518518519</v>
      </c>
      <c r="GZ237" s="41">
        <v>219</v>
      </c>
      <c r="HA237" s="32"/>
      <c r="HB237" s="42">
        <f t="shared" si="392"/>
        <v>14</v>
      </c>
      <c r="HC237" s="44"/>
    </row>
    <row r="238" spans="1:211" ht="15" hidden="1" customHeight="1">
      <c r="A238" s="31" t="s">
        <v>484</v>
      </c>
      <c r="B238" s="32" t="s">
        <v>485</v>
      </c>
      <c r="C238" s="31" t="s">
        <v>373</v>
      </c>
      <c r="D238" s="31" t="s">
        <v>1259</v>
      </c>
      <c r="E238" s="31" t="s">
        <v>43</v>
      </c>
      <c r="F238" s="31" t="s">
        <v>152</v>
      </c>
      <c r="G238" s="33">
        <v>0</v>
      </c>
      <c r="H238" s="33">
        <v>0</v>
      </c>
      <c r="I238" s="33">
        <v>0</v>
      </c>
      <c r="J238" s="34">
        <f>IFERROR(VLOOKUP(A238,#REF!,3,0),0)</f>
        <v>0</v>
      </c>
      <c r="K238" s="34">
        <f t="shared" si="387"/>
        <v>0</v>
      </c>
      <c r="L238" s="34">
        <v>0</v>
      </c>
      <c r="M238" s="34">
        <v>0</v>
      </c>
      <c r="N238" s="35">
        <f t="shared" si="388"/>
        <v>0</v>
      </c>
      <c r="O238" s="35">
        <f t="shared" si="389"/>
        <v>0</v>
      </c>
      <c r="P238" s="36">
        <v>0</v>
      </c>
      <c r="Q238" s="36">
        <f t="shared" si="310"/>
        <v>0</v>
      </c>
      <c r="R238" s="36"/>
      <c r="S238" s="37">
        <f ca="1">SUMIF(ROP!$D$6:$H$65536,A238,ROP!$J$6:$J$65536)</f>
        <v>0</v>
      </c>
      <c r="T238" s="37">
        <f>SUMIF(HASIL!$B:$B,APS!$B238&amp;RIGHT(APS!T$9,2),HASIL!$I:$I)</f>
        <v>0</v>
      </c>
      <c r="U238" s="37">
        <f>SUMIF(HASIL!$B:$B,APS!$B238&amp;RIGHT(APS!U$9,2),HASIL!$I:$I)</f>
        <v>0</v>
      </c>
      <c r="V238" s="37">
        <f>SUMIF(HASIL!$B:$B,APS!$B238&amp;RIGHT(APS!V$9,2),HASIL!$I:$I)</f>
        <v>0</v>
      </c>
      <c r="W238" s="37">
        <f>SUMIF(HASIL!$B:$B,APS!$B238&amp;RIGHT(APS!W$9,2),HASIL!$I:$I)</f>
        <v>0</v>
      </c>
      <c r="X238" s="38">
        <f t="shared" si="390"/>
        <v>0</v>
      </c>
      <c r="Y238" s="38">
        <f t="shared" si="391"/>
        <v>0</v>
      </c>
      <c r="Z238" s="39">
        <f t="shared" si="385"/>
        <v>0</v>
      </c>
      <c r="AA238" s="39">
        <f t="shared" si="300"/>
        <v>0</v>
      </c>
      <c r="AB238" s="40">
        <f t="shared" si="386"/>
        <v>0</v>
      </c>
      <c r="AC238" s="27">
        <v>0</v>
      </c>
      <c r="AD238" s="27"/>
      <c r="AE238" s="27"/>
      <c r="AF238" s="27"/>
      <c r="AG238" s="27"/>
      <c r="AH238" s="27"/>
      <c r="AI238" s="324">
        <f>SUMIF('Rekapitulasi Juni'!$D$9:$D$192,APS!$B238,'Rekapitulasi Juni'!$E$9:$E$192)</f>
        <v>0</v>
      </c>
      <c r="AJ238" s="324">
        <f>SUMIF('Rekapitulasi Juni'!$D$9:$D$192,APS!$B238,'Rekapitulasi Juni'!$F$9:$F$192)</f>
        <v>0</v>
      </c>
      <c r="AK238" s="324">
        <f>SUMIF('Rekapitulasi Juni'!$D$9:$D$192,APS!$B238,'Rekapitulasi Juni'!$K$9:$K$192)</f>
        <v>0</v>
      </c>
      <c r="AL238" s="325">
        <f t="shared" si="311"/>
        <v>0</v>
      </c>
      <c r="AM238" s="325">
        <f t="shared" si="312"/>
        <v>0</v>
      </c>
      <c r="AN238" s="27"/>
      <c r="AO238" s="324">
        <f>SUMIF('Rekapitulasi Juni'!$U$9:$U$192,APS!$B238,'Rekapitulasi Juni'!$V$9:$V$192)</f>
        <v>0</v>
      </c>
      <c r="AP238" s="324">
        <f>SUMIF('Rekapitulasi Juni'!$U$9:$U$192,APS!$B238,'Rekapitulasi Juni'!$W$9:$W$192)</f>
        <v>0</v>
      </c>
      <c r="AQ238" s="27"/>
      <c r="AR238" s="325">
        <f t="shared" si="313"/>
        <v>0</v>
      </c>
      <c r="AS238" s="325">
        <f t="shared" si="314"/>
        <v>0</v>
      </c>
      <c r="AT238" s="27"/>
      <c r="AU238" s="324">
        <f>SUMIF('Rekapitulasi Juni'!$AL$9:$AL$192,APS!$B238,'Rekapitulasi Juni'!$AM$9:$AM$192)</f>
        <v>0</v>
      </c>
      <c r="AV238" s="324">
        <f>SUMIF('Rekapitulasi Juni'!$AL$9:$AL$192,APS!$B238,'Rekapitulasi Juni'!$AN$9:$AN$192)</f>
        <v>0</v>
      </c>
      <c r="AW238" s="27"/>
      <c r="AX238" s="325">
        <f t="shared" si="315"/>
        <v>0</v>
      </c>
      <c r="AY238" s="325">
        <f t="shared" si="316"/>
        <v>0</v>
      </c>
      <c r="AZ238" s="41">
        <f t="shared" si="317"/>
        <v>0</v>
      </c>
      <c r="BA238" s="41">
        <f t="shared" si="318"/>
        <v>0</v>
      </c>
      <c r="BB238" s="41">
        <f t="shared" si="319"/>
        <v>0</v>
      </c>
      <c r="BC238" s="41">
        <f t="shared" si="320"/>
        <v>0</v>
      </c>
      <c r="BD238" s="41">
        <f t="shared" si="321"/>
        <v>0</v>
      </c>
      <c r="BE238" s="41">
        <f t="shared" si="322"/>
        <v>0</v>
      </c>
      <c r="BF238" s="180">
        <f t="shared" si="323"/>
        <v>0</v>
      </c>
      <c r="BG238" s="27">
        <v>0</v>
      </c>
      <c r="BH238" s="27"/>
      <c r="BI238" s="324">
        <f>SUMIF('Rekapitulasi Juni'!$D$214:$D$393,APS!$B238,'Rekapitulasi Juni'!$E$214:$E$393)</f>
        <v>0</v>
      </c>
      <c r="BJ238" s="324">
        <f>SUMIF('Rekapitulasi Juni'!$D$214:$D$393,APS!$B238,'Rekapitulasi Juni'!$F$214:$F$393)</f>
        <v>0</v>
      </c>
      <c r="BK238" s="27"/>
      <c r="BL238" s="325">
        <f t="shared" si="324"/>
        <v>0</v>
      </c>
      <c r="BM238" s="325">
        <f t="shared" si="325"/>
        <v>0</v>
      </c>
      <c r="BN238" s="27"/>
      <c r="BO238" s="324">
        <f>SUMIF('Rekapitulasi Juni'!$U$214:$U$393,APS!$B238,'Rekapitulasi Juni'!$V$214:$V$393)</f>
        <v>0</v>
      </c>
      <c r="BP238" s="324">
        <f>SUMIF('Rekapitulasi Juni'!$U$214:$U$393,APS!$B238,'Rekapitulasi Juni'!$W$214:$W$393)</f>
        <v>0</v>
      </c>
      <c r="BQ238" s="27"/>
      <c r="BR238" s="325">
        <f t="shared" si="326"/>
        <v>0</v>
      </c>
      <c r="BS238" s="325">
        <f t="shared" si="327"/>
        <v>0</v>
      </c>
      <c r="BT238" s="27"/>
      <c r="BU238" s="324">
        <f>SUMIF('Rekapitulasi Juni'!$AL$214:$AL$393,APS!$B238,'Rekapitulasi Juni'!$AM$214:$AM$393)</f>
        <v>0</v>
      </c>
      <c r="BV238" s="324">
        <f>SUMIF('Rekapitulasi Juni'!$AL$214:$AL$393,APS!$B238,'Rekapitulasi Juni'!$AN$214:$AN$393)</f>
        <v>0</v>
      </c>
      <c r="BW238" s="27"/>
      <c r="BX238" s="325">
        <f t="shared" si="328"/>
        <v>0</v>
      </c>
      <c r="BY238" s="325">
        <f t="shared" si="329"/>
        <v>0</v>
      </c>
      <c r="BZ238" s="27"/>
      <c r="CA238" s="324">
        <f>SUMIF('Rekapitulasi Juni'!$BA$214:$BA$393,APS!$B238,'Rekapitulasi Juni'!$BB$214:$BB$393)</f>
        <v>0</v>
      </c>
      <c r="CB238" s="324">
        <f>SUMIF('Rekapitulasi Juni'!$BA$214:$BA$393,APS!$B238,'Rekapitulasi Juni'!$BC$214:$BC$393)</f>
        <v>0</v>
      </c>
      <c r="CC238" s="27"/>
      <c r="CD238" s="325">
        <f t="shared" si="330"/>
        <v>0</v>
      </c>
      <c r="CE238" s="325">
        <f t="shared" si="331"/>
        <v>0</v>
      </c>
      <c r="CF238" s="27"/>
      <c r="CG238" s="324">
        <f>SUMIF('Rekapitulasi Juni'!$BP$214:$BP$393,APS!$B238,'Rekapitulasi Juni'!$BQ$214:$BQ$393)</f>
        <v>0</v>
      </c>
      <c r="CH238" s="324">
        <f>SUMIF('Rekapitulasi Juni'!$BP$214:$BP$393,APS!$B238,'Rekapitulasi Juni'!$BR$214:$BR$393)</f>
        <v>0</v>
      </c>
      <c r="CI238" s="27"/>
      <c r="CJ238" s="325">
        <f t="shared" si="332"/>
        <v>0</v>
      </c>
      <c r="CK238" s="325">
        <f t="shared" si="333"/>
        <v>0</v>
      </c>
      <c r="CL238" s="41">
        <f t="shared" si="334"/>
        <v>0</v>
      </c>
      <c r="CM238" s="41">
        <f t="shared" si="335"/>
        <v>0</v>
      </c>
      <c r="CN238" s="41">
        <f t="shared" si="336"/>
        <v>0</v>
      </c>
      <c r="CO238" s="41">
        <f t="shared" si="337"/>
        <v>0</v>
      </c>
      <c r="CP238" s="41">
        <f t="shared" si="338"/>
        <v>0</v>
      </c>
      <c r="CQ238" s="41">
        <f t="shared" si="339"/>
        <v>0</v>
      </c>
      <c r="CR238" s="180">
        <f t="shared" si="340"/>
        <v>0</v>
      </c>
      <c r="CS238" s="27">
        <v>0</v>
      </c>
      <c r="CT238" s="27"/>
      <c r="CU238" s="324">
        <f>SUMIF('Rekapitulasi Juni'!$D$410:$D$588,APS!$B238,'Rekapitulasi Juni'!$E$410:$E$588)</f>
        <v>0</v>
      </c>
      <c r="CV238" s="324">
        <f>SUMIF('Rekapitulasi Juni'!$D$410:$D$588,APS!$B238,'Rekapitulasi Juni'!$F$410:$F$588)</f>
        <v>0</v>
      </c>
      <c r="CW238" s="27"/>
      <c r="CX238" s="325">
        <f t="shared" si="341"/>
        <v>0</v>
      </c>
      <c r="CY238" s="325">
        <f t="shared" si="342"/>
        <v>0</v>
      </c>
      <c r="CZ238" s="27"/>
      <c r="DA238" s="324">
        <f>SUMIF('Rekapitulasi Juni'!$U$410:$U$588,APS!$B238,'Rekapitulasi Juni'!$V$410:$V$588)</f>
        <v>0</v>
      </c>
      <c r="DB238" s="324">
        <f>SUMIF('Rekapitulasi Juni'!$U$410:$U$588,APS!$B238,'Rekapitulasi Juni'!$W$410:$W$588)</f>
        <v>0</v>
      </c>
      <c r="DC238" s="27"/>
      <c r="DD238" s="325">
        <f t="shared" si="343"/>
        <v>0</v>
      </c>
      <c r="DE238" s="325">
        <f t="shared" si="344"/>
        <v>0</v>
      </c>
      <c r="DF238" s="27"/>
      <c r="DG238" s="324">
        <f>SUMIF('Rekapitulasi Juni'!$AL$410:$AL$588,APS!$B238,'Rekapitulasi Juni'!$AM$410:$AM$588)</f>
        <v>0</v>
      </c>
      <c r="DH238" s="324">
        <f>SUMIF('Rekapitulasi Juni'!$AL$410:$AL$588,APS!$B238,'Rekapitulasi Juni'!$AN$410:$AN$588)</f>
        <v>0</v>
      </c>
      <c r="DI238" s="27"/>
      <c r="DJ238" s="325">
        <f t="shared" si="345"/>
        <v>0</v>
      </c>
      <c r="DK238" s="325">
        <f t="shared" si="346"/>
        <v>0</v>
      </c>
      <c r="DL238" s="27"/>
      <c r="DM238" s="324">
        <f>SUMIF('Rekapitulasi Juni'!$BA$410:$BA$588,APS!$B238,'Rekapitulasi Juni'!$BB$410:$BB$588)</f>
        <v>0</v>
      </c>
      <c r="DN238" s="324">
        <f>SUMIF('Rekapitulasi Juni'!$BA$410:$BA$588,APS!$B238,'Rekapitulasi Juni'!$BC$410:$BC$588)</f>
        <v>0</v>
      </c>
      <c r="DO238" s="324">
        <f>SUMIF('Rekapitulasi Juni'!$BA$410:$BA$588,APS!$B238,'Rekapitulasi Juni'!$BF$410:$BF$588)</f>
        <v>0</v>
      </c>
      <c r="DP238" s="325">
        <f t="shared" si="347"/>
        <v>0</v>
      </c>
      <c r="DQ238" s="325">
        <f t="shared" si="348"/>
        <v>0</v>
      </c>
      <c r="DR238" s="27"/>
      <c r="DS238" s="324">
        <f>SUMIF('Rekapitulasi Juni'!$BP$410:$BP$588,APS!$B238,'Rekapitulasi Juni'!$BQ$410:$BQ$588)</f>
        <v>0</v>
      </c>
      <c r="DT238" s="324">
        <f>SUMIF('Rekapitulasi Juni'!$BP$410:$BP$588,APS!$B238,'Rekapitulasi Juni'!$BR$410:$BR$588)</f>
        <v>0</v>
      </c>
      <c r="DU238" s="27"/>
      <c r="DV238" s="325">
        <f t="shared" si="349"/>
        <v>0</v>
      </c>
      <c r="DW238" s="325">
        <f t="shared" si="350"/>
        <v>0</v>
      </c>
      <c r="DX238" s="41">
        <f t="shared" si="351"/>
        <v>0</v>
      </c>
      <c r="DY238" s="41">
        <f t="shared" si="352"/>
        <v>0</v>
      </c>
      <c r="DZ238" s="41">
        <f t="shared" si="353"/>
        <v>0</v>
      </c>
      <c r="EA238" s="41">
        <f t="shared" si="354"/>
        <v>0</v>
      </c>
      <c r="EB238" s="41">
        <f t="shared" si="355"/>
        <v>0</v>
      </c>
      <c r="EC238" s="41">
        <f t="shared" si="356"/>
        <v>0</v>
      </c>
      <c r="ED238" s="180">
        <f t="shared" si="357"/>
        <v>0</v>
      </c>
      <c r="EE238" s="27">
        <v>0</v>
      </c>
      <c r="EF238" s="27"/>
      <c r="EG238" s="324">
        <f>SUMIF('Rekapitulasi Juni'!$D$608:$D$786,APS!$B238,'Rekapitulasi Juni'!$E$608:$E$786)</f>
        <v>0</v>
      </c>
      <c r="EH238" s="324">
        <f>SUMIF('Rekapitulasi Juni'!$D$608:$D$786,APS!$B238,'Rekapitulasi Juni'!$F$608:$F$786)</f>
        <v>0</v>
      </c>
      <c r="EI238" s="27"/>
      <c r="EJ238" s="325">
        <f t="shared" si="358"/>
        <v>0</v>
      </c>
      <c r="EK238" s="325">
        <f t="shared" si="359"/>
        <v>0</v>
      </c>
      <c r="EL238" s="27"/>
      <c r="EM238" s="324">
        <f>SUMIF('Rekapitulasi Juni'!$U$608:$U$786,APS!$B238,'Rekapitulasi Juni'!$V$608:$V$786)</f>
        <v>0</v>
      </c>
      <c r="EN238" s="324">
        <f>SUMIF('Rekapitulasi Juni'!$U$608:$U$786,APS!$B238,'Rekapitulasi Juni'!$W$608:$W$786)</f>
        <v>0</v>
      </c>
      <c r="EO238" s="27"/>
      <c r="EP238" s="325">
        <f t="shared" si="360"/>
        <v>0</v>
      </c>
      <c r="EQ238" s="325">
        <f t="shared" si="361"/>
        <v>0</v>
      </c>
      <c r="ER238" s="27"/>
      <c r="ES238" s="324">
        <f>SUMIF('Rekapitulasi Juni'!$AL$608:$AL$786,APS!$B238,'Rekapitulasi Juni'!$AM$608:$AM$786)</f>
        <v>0</v>
      </c>
      <c r="ET238" s="324">
        <f>SUMIF('Rekapitulasi Juni'!$AL$608:$AL$786,APS!$B238,'Rekapitulasi Juni'!$AN$608:$AN$786)</f>
        <v>0</v>
      </c>
      <c r="EU238" s="27"/>
      <c r="EV238" s="325">
        <f t="shared" si="362"/>
        <v>0</v>
      </c>
      <c r="EW238" s="325">
        <f t="shared" si="363"/>
        <v>0</v>
      </c>
      <c r="EX238" s="27"/>
      <c r="EY238" s="324">
        <f>SUMIF('Rekapitulasi Juni'!$BA$608:$BA$786,APS!$B238,'Rekapitulasi Juni'!$BB$608:$BB$786)</f>
        <v>0</v>
      </c>
      <c r="EZ238" s="324">
        <f>SUMIF('Rekapitulasi Juni'!$BA$608:$BA$786,APS!$B238,'Rekapitulasi Juni'!$BC$608:$BC$786)</f>
        <v>0</v>
      </c>
      <c r="FA238" s="324">
        <f>SUMIF('Rekapitulasi Juni'!$BA$608:$BA$786,APS!$B238,'Rekapitulasi Juni'!$BF$608:$BF$786)</f>
        <v>0</v>
      </c>
      <c r="FB238" s="325">
        <f t="shared" si="364"/>
        <v>0</v>
      </c>
      <c r="FC238" s="325">
        <f t="shared" si="365"/>
        <v>0</v>
      </c>
      <c r="FD238" s="27"/>
      <c r="FE238" s="27"/>
      <c r="FF238" s="27"/>
      <c r="FG238" s="27"/>
      <c r="FH238" s="27"/>
      <c r="FI238" s="27"/>
      <c r="FJ238" s="41">
        <f t="shared" si="366"/>
        <v>0</v>
      </c>
      <c r="FK238" s="41">
        <f t="shared" si="367"/>
        <v>0</v>
      </c>
      <c r="FL238" s="41">
        <f t="shared" si="368"/>
        <v>0</v>
      </c>
      <c r="FM238" s="41">
        <f t="shared" si="369"/>
        <v>0</v>
      </c>
      <c r="FN238" s="41">
        <f t="shared" si="370"/>
        <v>0</v>
      </c>
      <c r="FO238" s="41">
        <f t="shared" si="371"/>
        <v>0</v>
      </c>
      <c r="FP238" s="180">
        <f t="shared" si="372"/>
        <v>0</v>
      </c>
      <c r="FQ238" s="27"/>
      <c r="FR238" s="27"/>
      <c r="FS238" s="324">
        <f>SUMIF('Rekapitulasi Juni'!$D$804:$D$984,APS!$B238,'Rekapitulasi Juni'!$E$804:$E$984)</f>
        <v>0</v>
      </c>
      <c r="FT238" s="324">
        <f>SUMIF('Rekapitulasi Juni'!$D$804:$D$984,APS!$B238,'Rekapitulasi Juni'!$F$804:$F$984)</f>
        <v>0</v>
      </c>
      <c r="FU238" s="27"/>
      <c r="FV238" s="325">
        <f t="shared" si="373"/>
        <v>0</v>
      </c>
      <c r="FW238" s="325">
        <f t="shared" si="374"/>
        <v>0</v>
      </c>
      <c r="FX238" s="27"/>
      <c r="FY238" s="324">
        <f>SUMIF('Rekapitulasi Juni'!$U$804:$U$984,APS!$B238,'Rekapitulasi Juni'!$V$804:$V$984)</f>
        <v>0</v>
      </c>
      <c r="FZ238" s="324">
        <f>SUMIF('Rekapitulasi Juni'!$U$804:$U$984,APS!$B238,'Rekapitulasi Juni'!$W$804:$W$984)</f>
        <v>0</v>
      </c>
      <c r="GA238" s="27"/>
      <c r="GB238" s="325">
        <f t="shared" si="375"/>
        <v>0</v>
      </c>
      <c r="GC238" s="325">
        <f t="shared" si="376"/>
        <v>0</v>
      </c>
      <c r="GD238" s="27"/>
      <c r="GE238" s="324">
        <f>SUMIF('Rekapitulasi Juni'!$AL$804:$AL$984,APS!$B238,'Rekapitulasi Juni'!$AM$804:$AM$984)</f>
        <v>0</v>
      </c>
      <c r="GF238" s="324">
        <f>SUMIF('Rekapitulasi Juni'!$AL$804:$AL$984,APS!$B238,'Rekapitulasi Juni'!$AN$804:$AN$984)</f>
        <v>0</v>
      </c>
      <c r="GG238" s="27"/>
      <c r="GH238" s="325">
        <f t="shared" si="301"/>
        <v>0</v>
      </c>
      <c r="GI238" s="325">
        <f t="shared" si="302"/>
        <v>0</v>
      </c>
      <c r="GJ238" s="27"/>
      <c r="GK238" s="27"/>
      <c r="GL238" s="41">
        <f t="shared" si="377"/>
        <v>0</v>
      </c>
      <c r="GM238" s="41">
        <f t="shared" si="378"/>
        <v>0</v>
      </c>
      <c r="GN238" s="41">
        <f t="shared" si="379"/>
        <v>0</v>
      </c>
      <c r="GO238" s="41">
        <f t="shared" si="380"/>
        <v>0</v>
      </c>
      <c r="GP238" s="41">
        <f t="shared" si="381"/>
        <v>0</v>
      </c>
      <c r="GQ238" s="41">
        <f t="shared" si="382"/>
        <v>0</v>
      </c>
      <c r="GR238" s="180">
        <f t="shared" si="383"/>
        <v>0</v>
      </c>
      <c r="GS238" s="41">
        <f t="shared" si="303"/>
        <v>0</v>
      </c>
      <c r="GT238" s="41">
        <f t="shared" si="304"/>
        <v>0</v>
      </c>
      <c r="GU238" s="41">
        <f t="shared" si="305"/>
        <v>0</v>
      </c>
      <c r="GV238" s="41">
        <f t="shared" si="306"/>
        <v>0</v>
      </c>
      <c r="GW238" s="41">
        <f t="shared" si="307"/>
        <v>0</v>
      </c>
      <c r="GX238" s="41">
        <f t="shared" si="308"/>
        <v>0</v>
      </c>
      <c r="GY238" s="180">
        <f t="shared" si="309"/>
        <v>0</v>
      </c>
      <c r="GZ238" s="41">
        <v>220</v>
      </c>
      <c r="HA238" s="32"/>
      <c r="HB238" s="42">
        <f t="shared" si="392"/>
        <v>0</v>
      </c>
      <c r="HC238" s="44"/>
    </row>
    <row r="239" spans="1:211" ht="15" customHeight="1">
      <c r="A239" s="31" t="s">
        <v>486</v>
      </c>
      <c r="B239" s="32" t="s">
        <v>487</v>
      </c>
      <c r="C239" s="31" t="s">
        <v>373</v>
      </c>
      <c r="D239" s="31" t="s">
        <v>1259</v>
      </c>
      <c r="E239" s="31" t="s">
        <v>43</v>
      </c>
      <c r="F239" s="31" t="s">
        <v>152</v>
      </c>
      <c r="G239" s="33">
        <v>10</v>
      </c>
      <c r="H239" s="33">
        <v>0</v>
      </c>
      <c r="I239" s="33">
        <v>0</v>
      </c>
      <c r="J239" s="34">
        <f>IFERROR(VLOOKUP(A239,#REF!,3,0),0)</f>
        <v>0</v>
      </c>
      <c r="K239" s="34">
        <f t="shared" si="387"/>
        <v>0</v>
      </c>
      <c r="L239" s="34">
        <v>0</v>
      </c>
      <c r="M239" s="34">
        <v>0</v>
      </c>
      <c r="N239" s="35">
        <f t="shared" si="388"/>
        <v>10</v>
      </c>
      <c r="O239" s="35">
        <f t="shared" si="389"/>
        <v>10</v>
      </c>
      <c r="P239" s="36">
        <v>10</v>
      </c>
      <c r="Q239" s="36">
        <f t="shared" si="310"/>
        <v>10</v>
      </c>
      <c r="R239" s="36"/>
      <c r="S239" s="37">
        <f ca="1">SUMIF(ROP!$D$6:$H$65536,A239,ROP!$J$6:$J$65536)</f>
        <v>0</v>
      </c>
      <c r="T239" s="37">
        <f>SUMIF(HASIL!$B:$B,APS!$B239&amp;RIGHT(APS!T$9,2),HASIL!$I:$I)</f>
        <v>0</v>
      </c>
      <c r="U239" s="37">
        <f>SUMIF(HASIL!$B:$B,APS!$B239&amp;RIGHT(APS!U$9,2),HASIL!$I:$I)</f>
        <v>0</v>
      </c>
      <c r="V239" s="37">
        <f>SUMIF(HASIL!$B:$B,APS!$B239&amp;RIGHT(APS!V$9,2),HASIL!$I:$I)</f>
        <v>0</v>
      </c>
      <c r="W239" s="37">
        <f>SUMIF(HASIL!$B:$B,APS!$B239&amp;RIGHT(APS!W$9,2),HASIL!$I:$I)</f>
        <v>0</v>
      </c>
      <c r="X239" s="38">
        <f t="shared" si="390"/>
        <v>0</v>
      </c>
      <c r="Y239" s="38">
        <f t="shared" si="391"/>
        <v>-10</v>
      </c>
      <c r="Z239" s="39">
        <f t="shared" si="385"/>
        <v>0</v>
      </c>
      <c r="AA239" s="39">
        <f t="shared" si="300"/>
        <v>10</v>
      </c>
      <c r="AB239" s="40">
        <f t="shared" si="386"/>
        <v>10</v>
      </c>
      <c r="AC239" s="27">
        <v>10</v>
      </c>
      <c r="AD239" s="27"/>
      <c r="AE239" s="27"/>
      <c r="AF239" s="27"/>
      <c r="AG239" s="27"/>
      <c r="AH239" s="27"/>
      <c r="AI239" s="324">
        <f>SUMIF('Rekapitulasi Juni'!$D$9:$D$192,APS!$B239,'Rekapitulasi Juni'!$E$9:$E$192)</f>
        <v>0</v>
      </c>
      <c r="AJ239" s="324">
        <f>SUMIF('Rekapitulasi Juni'!$D$9:$D$192,APS!$B239,'Rekapitulasi Juni'!$F$9:$F$192)</f>
        <v>0</v>
      </c>
      <c r="AK239" s="324">
        <f>SUMIF('Rekapitulasi Juni'!$D$9:$D$192,APS!$B239,'Rekapitulasi Juni'!$K$9:$K$192)</f>
        <v>0</v>
      </c>
      <c r="AL239" s="325">
        <f t="shared" si="311"/>
        <v>0</v>
      </c>
      <c r="AM239" s="325">
        <f t="shared" si="312"/>
        <v>0</v>
      </c>
      <c r="AN239" s="27"/>
      <c r="AO239" s="324">
        <f>SUMIF('Rekapitulasi Juni'!$U$9:$U$192,APS!$B239,'Rekapitulasi Juni'!$V$9:$V$192)</f>
        <v>0</v>
      </c>
      <c r="AP239" s="324">
        <f>SUMIF('Rekapitulasi Juni'!$U$9:$U$192,APS!$B239,'Rekapitulasi Juni'!$W$9:$W$192)</f>
        <v>0</v>
      </c>
      <c r="AQ239" s="27"/>
      <c r="AR239" s="325">
        <f t="shared" si="313"/>
        <v>0</v>
      </c>
      <c r="AS239" s="325">
        <f t="shared" si="314"/>
        <v>0</v>
      </c>
      <c r="AT239" s="27"/>
      <c r="AU239" s="324">
        <f>SUMIF('Rekapitulasi Juni'!$AL$9:$AL$192,APS!$B239,'Rekapitulasi Juni'!$AM$9:$AM$192)</f>
        <v>0</v>
      </c>
      <c r="AV239" s="324">
        <f>SUMIF('Rekapitulasi Juni'!$AL$9:$AL$192,APS!$B239,'Rekapitulasi Juni'!$AN$9:$AN$192)</f>
        <v>0</v>
      </c>
      <c r="AW239" s="27"/>
      <c r="AX239" s="325">
        <f t="shared" si="315"/>
        <v>0</v>
      </c>
      <c r="AY239" s="325">
        <f t="shared" si="316"/>
        <v>0</v>
      </c>
      <c r="AZ239" s="41">
        <f t="shared" si="317"/>
        <v>0</v>
      </c>
      <c r="BA239" s="41">
        <f t="shared" si="318"/>
        <v>0</v>
      </c>
      <c r="BB239" s="41">
        <f t="shared" si="319"/>
        <v>0</v>
      </c>
      <c r="BC239" s="41">
        <f t="shared" si="320"/>
        <v>0</v>
      </c>
      <c r="BD239" s="41">
        <f t="shared" si="321"/>
        <v>0</v>
      </c>
      <c r="BE239" s="41">
        <f t="shared" si="322"/>
        <v>0</v>
      </c>
      <c r="BF239" s="180">
        <f t="shared" si="323"/>
        <v>0</v>
      </c>
      <c r="BG239" s="27">
        <v>0</v>
      </c>
      <c r="BH239" s="27"/>
      <c r="BI239" s="324">
        <f>SUMIF('Rekapitulasi Juni'!$D$214:$D$393,APS!$B239,'Rekapitulasi Juni'!$E$214:$E$393)</f>
        <v>0</v>
      </c>
      <c r="BJ239" s="324">
        <f>SUMIF('Rekapitulasi Juni'!$D$214:$D$393,APS!$B239,'Rekapitulasi Juni'!$F$214:$F$393)</f>
        <v>0</v>
      </c>
      <c r="BK239" s="27"/>
      <c r="BL239" s="325">
        <f t="shared" si="324"/>
        <v>0</v>
      </c>
      <c r="BM239" s="325">
        <f t="shared" si="325"/>
        <v>0</v>
      </c>
      <c r="BN239" s="27">
        <v>10</v>
      </c>
      <c r="BO239" s="324">
        <f>SUMIF('Rekapitulasi Juni'!$U$214:$U$393,APS!$B239,'Rekapitulasi Juni'!$V$214:$V$393)</f>
        <v>0</v>
      </c>
      <c r="BP239" s="324">
        <f>SUMIF('Rekapitulasi Juni'!$U$214:$U$393,APS!$B239,'Rekapitulasi Juni'!$W$214:$W$393)</f>
        <v>0</v>
      </c>
      <c r="BQ239" s="27"/>
      <c r="BR239" s="325">
        <f t="shared" si="326"/>
        <v>0</v>
      </c>
      <c r="BS239" s="325">
        <f t="shared" si="327"/>
        <v>0</v>
      </c>
      <c r="BT239" s="27"/>
      <c r="BU239" s="324">
        <f>SUMIF('Rekapitulasi Juni'!$AL$214:$AL$393,APS!$B239,'Rekapitulasi Juni'!$AM$214:$AM$393)</f>
        <v>10</v>
      </c>
      <c r="BV239" s="324">
        <f>SUMIF('Rekapitulasi Juni'!$AL$214:$AL$393,APS!$B239,'Rekapitulasi Juni'!$AN$214:$AN$393)</f>
        <v>0</v>
      </c>
      <c r="BW239" s="27"/>
      <c r="BX239" s="325">
        <f t="shared" si="328"/>
        <v>0</v>
      </c>
      <c r="BY239" s="325">
        <f t="shared" si="329"/>
        <v>0</v>
      </c>
      <c r="BZ239" s="27"/>
      <c r="CA239" s="324">
        <f>SUMIF('Rekapitulasi Juni'!$BA$214:$BA$393,APS!$B239,'Rekapitulasi Juni'!$BB$214:$BB$393)</f>
        <v>0</v>
      </c>
      <c r="CB239" s="324">
        <f>SUMIF('Rekapitulasi Juni'!$BA$214:$BA$393,APS!$B239,'Rekapitulasi Juni'!$BC$214:$BC$393)</f>
        <v>0</v>
      </c>
      <c r="CC239" s="27"/>
      <c r="CD239" s="325">
        <f t="shared" si="330"/>
        <v>0</v>
      </c>
      <c r="CE239" s="325">
        <f t="shared" si="331"/>
        <v>0</v>
      </c>
      <c r="CF239" s="27"/>
      <c r="CG239" s="324">
        <f>SUMIF('Rekapitulasi Juni'!$BP$214:$BP$393,APS!$B239,'Rekapitulasi Juni'!$BQ$214:$BQ$393)</f>
        <v>10</v>
      </c>
      <c r="CH239" s="324">
        <f>SUMIF('Rekapitulasi Juni'!$BP$214:$BP$393,APS!$B239,'Rekapitulasi Juni'!$BR$214:$BR$393)</f>
        <v>0</v>
      </c>
      <c r="CI239" s="27"/>
      <c r="CJ239" s="325">
        <f t="shared" si="332"/>
        <v>0</v>
      </c>
      <c r="CK239" s="325">
        <f t="shared" si="333"/>
        <v>0</v>
      </c>
      <c r="CL239" s="41">
        <f t="shared" si="334"/>
        <v>10</v>
      </c>
      <c r="CM239" s="41">
        <f t="shared" si="335"/>
        <v>20</v>
      </c>
      <c r="CN239" s="41">
        <f t="shared" si="336"/>
        <v>0</v>
      </c>
      <c r="CO239" s="41">
        <f t="shared" si="337"/>
        <v>0</v>
      </c>
      <c r="CP239" s="41">
        <f t="shared" si="338"/>
        <v>0</v>
      </c>
      <c r="CQ239" s="41">
        <f t="shared" si="339"/>
        <v>-10</v>
      </c>
      <c r="CR239" s="180">
        <f t="shared" si="340"/>
        <v>0</v>
      </c>
      <c r="CS239" s="27">
        <v>0</v>
      </c>
      <c r="CT239" s="27"/>
      <c r="CU239" s="324">
        <f>SUMIF('Rekapitulasi Juni'!$D$410:$D$588,APS!$B239,'Rekapitulasi Juni'!$E$410:$E$588)</f>
        <v>10</v>
      </c>
      <c r="CV239" s="324">
        <f>SUMIF('Rekapitulasi Juni'!$D$410:$D$588,APS!$B239,'Rekapitulasi Juni'!$F$410:$F$588)</f>
        <v>10</v>
      </c>
      <c r="CW239" s="27"/>
      <c r="CX239" s="325">
        <f t="shared" si="341"/>
        <v>0</v>
      </c>
      <c r="CY239" s="325">
        <f t="shared" si="342"/>
        <v>100</v>
      </c>
      <c r="CZ239" s="27"/>
      <c r="DA239" s="324">
        <f>SUMIF('Rekapitulasi Juni'!$U$410:$U$588,APS!$B239,'Rekapitulasi Juni'!$V$410:$V$588)</f>
        <v>0</v>
      </c>
      <c r="DB239" s="324">
        <f>SUMIF('Rekapitulasi Juni'!$U$410:$U$588,APS!$B239,'Rekapitulasi Juni'!$W$410:$W$588)</f>
        <v>0</v>
      </c>
      <c r="DC239" s="27"/>
      <c r="DD239" s="325">
        <f t="shared" si="343"/>
        <v>0</v>
      </c>
      <c r="DE239" s="325">
        <f t="shared" si="344"/>
        <v>0</v>
      </c>
      <c r="DF239" s="27"/>
      <c r="DG239" s="324">
        <f>SUMIF('Rekapitulasi Juni'!$AL$410:$AL$588,APS!$B239,'Rekapitulasi Juni'!$AM$410:$AM$588)</f>
        <v>0</v>
      </c>
      <c r="DH239" s="324">
        <f>SUMIF('Rekapitulasi Juni'!$AL$410:$AL$588,APS!$B239,'Rekapitulasi Juni'!$AN$410:$AN$588)</f>
        <v>0</v>
      </c>
      <c r="DI239" s="27"/>
      <c r="DJ239" s="325">
        <f t="shared" si="345"/>
        <v>0</v>
      </c>
      <c r="DK239" s="325">
        <f t="shared" si="346"/>
        <v>0</v>
      </c>
      <c r="DL239" s="27"/>
      <c r="DM239" s="324">
        <f>SUMIF('Rekapitulasi Juni'!$BA$410:$BA$588,APS!$B239,'Rekapitulasi Juni'!$BB$410:$BB$588)</f>
        <v>0</v>
      </c>
      <c r="DN239" s="324">
        <f>SUMIF('Rekapitulasi Juni'!$BA$410:$BA$588,APS!$B239,'Rekapitulasi Juni'!$BC$410:$BC$588)</f>
        <v>0</v>
      </c>
      <c r="DO239" s="324">
        <f>SUMIF('Rekapitulasi Juni'!$BA$410:$BA$588,APS!$B239,'Rekapitulasi Juni'!$BF$410:$BF$588)</f>
        <v>0</v>
      </c>
      <c r="DP239" s="325">
        <f t="shared" si="347"/>
        <v>0</v>
      </c>
      <c r="DQ239" s="325">
        <f t="shared" si="348"/>
        <v>0</v>
      </c>
      <c r="DR239" s="27"/>
      <c r="DS239" s="324">
        <f>SUMIF('Rekapitulasi Juni'!$BP$410:$BP$588,APS!$B239,'Rekapitulasi Juni'!$BQ$410:$BQ$588)</f>
        <v>0</v>
      </c>
      <c r="DT239" s="324">
        <f>SUMIF('Rekapitulasi Juni'!$BP$410:$BP$588,APS!$B239,'Rekapitulasi Juni'!$BR$410:$BR$588)</f>
        <v>0</v>
      </c>
      <c r="DU239" s="27"/>
      <c r="DV239" s="325">
        <f t="shared" si="349"/>
        <v>0</v>
      </c>
      <c r="DW239" s="325">
        <f t="shared" si="350"/>
        <v>0</v>
      </c>
      <c r="DX239" s="41">
        <f t="shared" si="351"/>
        <v>0</v>
      </c>
      <c r="DY239" s="41">
        <f t="shared" si="352"/>
        <v>10</v>
      </c>
      <c r="DZ239" s="41">
        <f t="shared" si="353"/>
        <v>10</v>
      </c>
      <c r="EA239" s="41">
        <f t="shared" si="354"/>
        <v>0</v>
      </c>
      <c r="EB239" s="41">
        <f t="shared" si="355"/>
        <v>10</v>
      </c>
      <c r="EC239" s="41">
        <f t="shared" si="356"/>
        <v>10</v>
      </c>
      <c r="ED239" s="180">
        <f t="shared" si="357"/>
        <v>0</v>
      </c>
      <c r="EE239" s="27">
        <v>0</v>
      </c>
      <c r="EF239" s="27"/>
      <c r="EG239" s="324">
        <f>SUMIF('Rekapitulasi Juni'!$D$608:$D$786,APS!$B239,'Rekapitulasi Juni'!$E$608:$E$786)</f>
        <v>0</v>
      </c>
      <c r="EH239" s="324">
        <f>SUMIF('Rekapitulasi Juni'!$D$608:$D$786,APS!$B239,'Rekapitulasi Juni'!$F$608:$F$786)</f>
        <v>0</v>
      </c>
      <c r="EI239" s="27"/>
      <c r="EJ239" s="325">
        <f t="shared" si="358"/>
        <v>0</v>
      </c>
      <c r="EK239" s="325">
        <f t="shared" si="359"/>
        <v>0</v>
      </c>
      <c r="EL239" s="27"/>
      <c r="EM239" s="324">
        <f>SUMIF('Rekapitulasi Juni'!$U$608:$U$786,APS!$B239,'Rekapitulasi Juni'!$V$608:$V$786)</f>
        <v>0</v>
      </c>
      <c r="EN239" s="324">
        <f>SUMIF('Rekapitulasi Juni'!$U$608:$U$786,APS!$B239,'Rekapitulasi Juni'!$W$608:$W$786)</f>
        <v>0</v>
      </c>
      <c r="EO239" s="27"/>
      <c r="EP239" s="325">
        <f t="shared" si="360"/>
        <v>0</v>
      </c>
      <c r="EQ239" s="325">
        <f t="shared" si="361"/>
        <v>0</v>
      </c>
      <c r="ER239" s="27"/>
      <c r="ES239" s="324">
        <f>SUMIF('Rekapitulasi Juni'!$AL$608:$AL$786,APS!$B239,'Rekapitulasi Juni'!$AM$608:$AM$786)</f>
        <v>0</v>
      </c>
      <c r="ET239" s="324">
        <f>SUMIF('Rekapitulasi Juni'!$AL$608:$AL$786,APS!$B239,'Rekapitulasi Juni'!$AN$608:$AN$786)</f>
        <v>0</v>
      </c>
      <c r="EU239" s="27"/>
      <c r="EV239" s="325">
        <f t="shared" si="362"/>
        <v>0</v>
      </c>
      <c r="EW239" s="325">
        <f t="shared" si="363"/>
        <v>0</v>
      </c>
      <c r="EX239" s="27"/>
      <c r="EY239" s="324">
        <f>SUMIF('Rekapitulasi Juni'!$BA$608:$BA$786,APS!$B239,'Rekapitulasi Juni'!$BB$608:$BB$786)</f>
        <v>0</v>
      </c>
      <c r="EZ239" s="324">
        <f>SUMIF('Rekapitulasi Juni'!$BA$608:$BA$786,APS!$B239,'Rekapitulasi Juni'!$BC$608:$BC$786)</f>
        <v>0</v>
      </c>
      <c r="FA239" s="324">
        <f>SUMIF('Rekapitulasi Juni'!$BA$608:$BA$786,APS!$B239,'Rekapitulasi Juni'!$BF$608:$BF$786)</f>
        <v>0</v>
      </c>
      <c r="FB239" s="325">
        <f t="shared" si="364"/>
        <v>0</v>
      </c>
      <c r="FC239" s="325">
        <f t="shared" si="365"/>
        <v>0</v>
      </c>
      <c r="FD239" s="27"/>
      <c r="FE239" s="27"/>
      <c r="FF239" s="27"/>
      <c r="FG239" s="27"/>
      <c r="FH239" s="27"/>
      <c r="FI239" s="27"/>
      <c r="FJ239" s="41">
        <f t="shared" si="366"/>
        <v>0</v>
      </c>
      <c r="FK239" s="41">
        <f t="shared" si="367"/>
        <v>0</v>
      </c>
      <c r="FL239" s="41">
        <f t="shared" si="368"/>
        <v>0</v>
      </c>
      <c r="FM239" s="41">
        <f t="shared" si="369"/>
        <v>0</v>
      </c>
      <c r="FN239" s="41">
        <f t="shared" si="370"/>
        <v>0</v>
      </c>
      <c r="FO239" s="41">
        <f t="shared" si="371"/>
        <v>0</v>
      </c>
      <c r="FP239" s="180">
        <f t="shared" si="372"/>
        <v>0</v>
      </c>
      <c r="FQ239" s="27"/>
      <c r="FR239" s="27"/>
      <c r="FS239" s="324">
        <f>SUMIF('Rekapitulasi Juni'!$D$804:$D$984,APS!$B239,'Rekapitulasi Juni'!$E$804:$E$984)</f>
        <v>0</v>
      </c>
      <c r="FT239" s="324">
        <f>SUMIF('Rekapitulasi Juni'!$D$804:$D$984,APS!$B239,'Rekapitulasi Juni'!$F$804:$F$984)</f>
        <v>0</v>
      </c>
      <c r="FU239" s="27"/>
      <c r="FV239" s="325">
        <f t="shared" si="373"/>
        <v>0</v>
      </c>
      <c r="FW239" s="325">
        <f t="shared" si="374"/>
        <v>0</v>
      </c>
      <c r="FX239" s="27"/>
      <c r="FY239" s="324">
        <f>SUMIF('Rekapitulasi Juni'!$U$804:$U$984,APS!$B239,'Rekapitulasi Juni'!$V$804:$V$984)</f>
        <v>0</v>
      </c>
      <c r="FZ239" s="324">
        <f>SUMIF('Rekapitulasi Juni'!$U$804:$U$984,APS!$B239,'Rekapitulasi Juni'!$W$804:$W$984)</f>
        <v>0</v>
      </c>
      <c r="GA239" s="27"/>
      <c r="GB239" s="325">
        <f t="shared" si="375"/>
        <v>0</v>
      </c>
      <c r="GC239" s="325">
        <f t="shared" si="376"/>
        <v>0</v>
      </c>
      <c r="GD239" s="27"/>
      <c r="GE239" s="324">
        <f>SUMIF('Rekapitulasi Juni'!$AL$804:$AL$984,APS!$B239,'Rekapitulasi Juni'!$AM$804:$AM$984)</f>
        <v>0</v>
      </c>
      <c r="GF239" s="324">
        <f>SUMIF('Rekapitulasi Juni'!$AL$804:$AL$984,APS!$B239,'Rekapitulasi Juni'!$AN$804:$AN$984)</f>
        <v>0</v>
      </c>
      <c r="GG239" s="27"/>
      <c r="GH239" s="325">
        <f t="shared" si="301"/>
        <v>0</v>
      </c>
      <c r="GI239" s="325">
        <f t="shared" si="302"/>
        <v>0</v>
      </c>
      <c r="GJ239" s="27"/>
      <c r="GK239" s="27"/>
      <c r="GL239" s="41">
        <f t="shared" si="377"/>
        <v>0</v>
      </c>
      <c r="GM239" s="41">
        <f t="shared" si="378"/>
        <v>0</v>
      </c>
      <c r="GN239" s="41">
        <f t="shared" si="379"/>
        <v>0</v>
      </c>
      <c r="GO239" s="41">
        <f t="shared" si="380"/>
        <v>0</v>
      </c>
      <c r="GP239" s="41">
        <f t="shared" si="381"/>
        <v>0</v>
      </c>
      <c r="GQ239" s="41">
        <f t="shared" si="382"/>
        <v>0</v>
      </c>
      <c r="GR239" s="180">
        <f t="shared" si="383"/>
        <v>0</v>
      </c>
      <c r="GS239" s="41">
        <f t="shared" si="303"/>
        <v>10</v>
      </c>
      <c r="GT239" s="41">
        <f t="shared" si="304"/>
        <v>30</v>
      </c>
      <c r="GU239" s="41">
        <f t="shared" si="305"/>
        <v>10</v>
      </c>
      <c r="GV239" s="41">
        <f t="shared" si="306"/>
        <v>0</v>
      </c>
      <c r="GW239" s="41">
        <f t="shared" si="307"/>
        <v>10</v>
      </c>
      <c r="GX239" s="41">
        <f t="shared" si="308"/>
        <v>0</v>
      </c>
      <c r="GY239" s="180">
        <f t="shared" si="309"/>
        <v>100</v>
      </c>
      <c r="GZ239" s="41">
        <v>221</v>
      </c>
      <c r="HA239" s="32" t="s">
        <v>1310</v>
      </c>
      <c r="HB239" s="42">
        <f t="shared" si="392"/>
        <v>0</v>
      </c>
      <c r="HC239" s="44"/>
    </row>
    <row r="240" spans="1:211" ht="15" customHeight="1">
      <c r="A240" s="31" t="s">
        <v>488</v>
      </c>
      <c r="B240" s="32" t="s">
        <v>489</v>
      </c>
      <c r="C240" s="31" t="s">
        <v>490</v>
      </c>
      <c r="D240" s="50" t="s">
        <v>491</v>
      </c>
      <c r="E240" s="31" t="s">
        <v>43</v>
      </c>
      <c r="F240" s="31" t="s">
        <v>491</v>
      </c>
      <c r="G240" s="33">
        <v>30</v>
      </c>
      <c r="H240" s="33">
        <v>0</v>
      </c>
      <c r="I240" s="33">
        <v>0</v>
      </c>
      <c r="J240" s="34">
        <f>IFERROR(VLOOKUP(A240,#REF!,3,0),0)</f>
        <v>0</v>
      </c>
      <c r="K240" s="34">
        <f t="shared" si="387"/>
        <v>30</v>
      </c>
      <c r="L240" s="34">
        <v>0</v>
      </c>
      <c r="M240" s="34">
        <v>30</v>
      </c>
      <c r="N240" s="35">
        <f t="shared" si="388"/>
        <v>0</v>
      </c>
      <c r="O240" s="35">
        <f t="shared" si="389"/>
        <v>0</v>
      </c>
      <c r="P240" s="36">
        <v>0</v>
      </c>
      <c r="Q240" s="36">
        <f t="shared" si="310"/>
        <v>30</v>
      </c>
      <c r="R240" s="36"/>
      <c r="S240" s="37">
        <f ca="1">SUMIF(ROP!$D$6:$H$65536,A240,ROP!$J$6:$J$65536)</f>
        <v>0</v>
      </c>
      <c r="T240" s="37">
        <f>SUMIF(HASIL!$B:$B,APS!$B240&amp;RIGHT(APS!T$9,2),HASIL!$I:$I)</f>
        <v>0</v>
      </c>
      <c r="U240" s="37">
        <f>SUMIF(HASIL!$B:$B,APS!$B240&amp;RIGHT(APS!U$9,2),HASIL!$I:$I)</f>
        <v>0</v>
      </c>
      <c r="V240" s="37">
        <f>SUMIF(HASIL!$B:$B,APS!$B240&amp;RIGHT(APS!V$9,2),HASIL!$I:$I)</f>
        <v>0</v>
      </c>
      <c r="W240" s="37">
        <f>SUMIF(HASIL!$B:$B,APS!$B240&amp;RIGHT(APS!W$9,2),HASIL!$I:$I)</f>
        <v>0</v>
      </c>
      <c r="X240" s="38">
        <f t="shared" si="390"/>
        <v>0</v>
      </c>
      <c r="Y240" s="38">
        <f t="shared" si="391"/>
        <v>-30</v>
      </c>
      <c r="Z240" s="39">
        <f t="shared" si="385"/>
        <v>0</v>
      </c>
      <c r="AA240" s="39">
        <f t="shared" si="300"/>
        <v>30</v>
      </c>
      <c r="AB240" s="40">
        <f t="shared" si="386"/>
        <v>0</v>
      </c>
      <c r="AC240" s="27">
        <v>0</v>
      </c>
      <c r="AD240" s="27"/>
      <c r="AE240" s="27"/>
      <c r="AF240" s="27"/>
      <c r="AG240" s="27"/>
      <c r="AH240" s="27"/>
      <c r="AI240" s="324">
        <f>SUMIF('Rekapitulasi Juni'!$D$9:$D$192,APS!$B240,'Rekapitulasi Juni'!$E$9:$E$192)</f>
        <v>0</v>
      </c>
      <c r="AJ240" s="324">
        <f>SUMIF('Rekapitulasi Juni'!$D$9:$D$192,APS!$B240,'Rekapitulasi Juni'!$F$9:$F$192)</f>
        <v>0</v>
      </c>
      <c r="AK240" s="324">
        <f>SUMIF('Rekapitulasi Juni'!$D$9:$D$192,APS!$B240,'Rekapitulasi Juni'!$K$9:$K$192)</f>
        <v>0</v>
      </c>
      <c r="AL240" s="325">
        <f t="shared" si="311"/>
        <v>0</v>
      </c>
      <c r="AM240" s="325">
        <f t="shared" si="312"/>
        <v>0</v>
      </c>
      <c r="AN240" s="27"/>
      <c r="AO240" s="324">
        <f>SUMIF('Rekapitulasi Juni'!$U$9:$U$192,APS!$B240,'Rekapitulasi Juni'!$V$9:$V$192)</f>
        <v>0</v>
      </c>
      <c r="AP240" s="324">
        <f>SUMIF('Rekapitulasi Juni'!$U$9:$U$192,APS!$B240,'Rekapitulasi Juni'!$W$9:$W$192)</f>
        <v>0</v>
      </c>
      <c r="AQ240" s="27"/>
      <c r="AR240" s="325">
        <f t="shared" si="313"/>
        <v>0</v>
      </c>
      <c r="AS240" s="325">
        <f t="shared" si="314"/>
        <v>0</v>
      </c>
      <c r="AT240" s="27"/>
      <c r="AU240" s="324">
        <f>SUMIF('Rekapitulasi Juni'!$AL$9:$AL$192,APS!$B240,'Rekapitulasi Juni'!$AM$9:$AM$192)</f>
        <v>0</v>
      </c>
      <c r="AV240" s="324">
        <f>SUMIF('Rekapitulasi Juni'!$AL$9:$AL$192,APS!$B240,'Rekapitulasi Juni'!$AN$9:$AN$192)</f>
        <v>0</v>
      </c>
      <c r="AW240" s="27"/>
      <c r="AX240" s="325">
        <f t="shared" si="315"/>
        <v>0</v>
      </c>
      <c r="AY240" s="325">
        <f t="shared" si="316"/>
        <v>0</v>
      </c>
      <c r="AZ240" s="41">
        <f t="shared" si="317"/>
        <v>0</v>
      </c>
      <c r="BA240" s="41">
        <f t="shared" si="318"/>
        <v>0</v>
      </c>
      <c r="BB240" s="41">
        <f t="shared" si="319"/>
        <v>0</v>
      </c>
      <c r="BC240" s="41">
        <f t="shared" si="320"/>
        <v>0</v>
      </c>
      <c r="BD240" s="41">
        <f t="shared" si="321"/>
        <v>0</v>
      </c>
      <c r="BE240" s="41">
        <f t="shared" si="322"/>
        <v>0</v>
      </c>
      <c r="BF240" s="180">
        <f t="shared" si="323"/>
        <v>0</v>
      </c>
      <c r="BG240" s="27">
        <v>0</v>
      </c>
      <c r="BH240" s="27"/>
      <c r="BI240" s="324">
        <f>SUMIF('Rekapitulasi Juni'!$D$214:$D$393,APS!$B240,'Rekapitulasi Juni'!$E$214:$E$393)</f>
        <v>0</v>
      </c>
      <c r="BJ240" s="324">
        <f>SUMIF('Rekapitulasi Juni'!$D$214:$D$393,APS!$B240,'Rekapitulasi Juni'!$F$214:$F$393)</f>
        <v>0</v>
      </c>
      <c r="BK240" s="27"/>
      <c r="BL240" s="325">
        <f t="shared" si="324"/>
        <v>0</v>
      </c>
      <c r="BM240" s="325">
        <f t="shared" si="325"/>
        <v>0</v>
      </c>
      <c r="BN240" s="27">
        <v>30</v>
      </c>
      <c r="BO240" s="324">
        <f>SUMIF('Rekapitulasi Juni'!$U$214:$U$393,APS!$B240,'Rekapitulasi Juni'!$V$214:$V$393)</f>
        <v>0</v>
      </c>
      <c r="BP240" s="324">
        <f>SUMIF('Rekapitulasi Juni'!$U$214:$U$393,APS!$B240,'Rekapitulasi Juni'!$W$214:$W$393)</f>
        <v>0</v>
      </c>
      <c r="BQ240" s="27"/>
      <c r="BR240" s="325">
        <f t="shared" si="326"/>
        <v>0</v>
      </c>
      <c r="BS240" s="325">
        <f t="shared" si="327"/>
        <v>0</v>
      </c>
      <c r="BT240" s="27"/>
      <c r="BU240" s="324">
        <f>SUMIF('Rekapitulasi Juni'!$AL$214:$AL$393,APS!$B240,'Rekapitulasi Juni'!$AM$214:$AM$393)</f>
        <v>0</v>
      </c>
      <c r="BV240" s="324">
        <f>SUMIF('Rekapitulasi Juni'!$AL$214:$AL$393,APS!$B240,'Rekapitulasi Juni'!$AN$214:$AN$393)</f>
        <v>0</v>
      </c>
      <c r="BW240" s="27"/>
      <c r="BX240" s="325">
        <f t="shared" si="328"/>
        <v>0</v>
      </c>
      <c r="BY240" s="325">
        <f t="shared" si="329"/>
        <v>0</v>
      </c>
      <c r="BZ240" s="27"/>
      <c r="CA240" s="324">
        <f>SUMIF('Rekapitulasi Juni'!$BA$214:$BA$393,APS!$B240,'Rekapitulasi Juni'!$BB$214:$BB$393)</f>
        <v>0</v>
      </c>
      <c r="CB240" s="324">
        <f>SUMIF('Rekapitulasi Juni'!$BA$214:$BA$393,APS!$B240,'Rekapitulasi Juni'!$BC$214:$BC$393)</f>
        <v>0</v>
      </c>
      <c r="CC240" s="27"/>
      <c r="CD240" s="325">
        <f t="shared" si="330"/>
        <v>0</v>
      </c>
      <c r="CE240" s="325">
        <f t="shared" si="331"/>
        <v>0</v>
      </c>
      <c r="CF240" s="27"/>
      <c r="CG240" s="324">
        <f>SUMIF('Rekapitulasi Juni'!$BP$214:$BP$393,APS!$B240,'Rekapitulasi Juni'!$BQ$214:$BQ$393)</f>
        <v>0</v>
      </c>
      <c r="CH240" s="324">
        <f>SUMIF('Rekapitulasi Juni'!$BP$214:$BP$393,APS!$B240,'Rekapitulasi Juni'!$BR$214:$BR$393)</f>
        <v>0</v>
      </c>
      <c r="CI240" s="27"/>
      <c r="CJ240" s="325">
        <f t="shared" si="332"/>
        <v>0</v>
      </c>
      <c r="CK240" s="325">
        <f t="shared" si="333"/>
        <v>0</v>
      </c>
      <c r="CL240" s="41">
        <f t="shared" si="334"/>
        <v>30</v>
      </c>
      <c r="CM240" s="41">
        <f t="shared" si="335"/>
        <v>0</v>
      </c>
      <c r="CN240" s="41">
        <f t="shared" si="336"/>
        <v>0</v>
      </c>
      <c r="CO240" s="41">
        <f t="shared" si="337"/>
        <v>0</v>
      </c>
      <c r="CP240" s="41">
        <f t="shared" si="338"/>
        <v>0</v>
      </c>
      <c r="CQ240" s="41">
        <f t="shared" si="339"/>
        <v>-30</v>
      </c>
      <c r="CR240" s="180">
        <f t="shared" si="340"/>
        <v>0</v>
      </c>
      <c r="CS240" s="27">
        <v>0</v>
      </c>
      <c r="CT240" s="27"/>
      <c r="CU240" s="324">
        <f>SUMIF('Rekapitulasi Juni'!$D$410:$D$588,APS!$B240,'Rekapitulasi Juni'!$E$410:$E$588)</f>
        <v>0</v>
      </c>
      <c r="CV240" s="324">
        <f>SUMIF('Rekapitulasi Juni'!$D$410:$D$588,APS!$B240,'Rekapitulasi Juni'!$F$410:$F$588)</f>
        <v>0</v>
      </c>
      <c r="CW240" s="27"/>
      <c r="CX240" s="325">
        <f t="shared" si="341"/>
        <v>0</v>
      </c>
      <c r="CY240" s="325">
        <f t="shared" si="342"/>
        <v>0</v>
      </c>
      <c r="CZ240" s="27"/>
      <c r="DA240" s="324">
        <f>SUMIF('Rekapitulasi Juni'!$U$410:$U$588,APS!$B240,'Rekapitulasi Juni'!$V$410:$V$588)</f>
        <v>0</v>
      </c>
      <c r="DB240" s="324">
        <f>SUMIF('Rekapitulasi Juni'!$U$410:$U$588,APS!$B240,'Rekapitulasi Juni'!$W$410:$W$588)</f>
        <v>0</v>
      </c>
      <c r="DC240" s="27"/>
      <c r="DD240" s="325">
        <f t="shared" si="343"/>
        <v>0</v>
      </c>
      <c r="DE240" s="325">
        <f t="shared" si="344"/>
        <v>0</v>
      </c>
      <c r="DF240" s="27"/>
      <c r="DG240" s="324">
        <f>SUMIF('Rekapitulasi Juni'!$AL$410:$AL$588,APS!$B240,'Rekapitulasi Juni'!$AM$410:$AM$588)</f>
        <v>0</v>
      </c>
      <c r="DH240" s="324">
        <f>SUMIF('Rekapitulasi Juni'!$AL$410:$AL$588,APS!$B240,'Rekapitulasi Juni'!$AN$410:$AN$588)</f>
        <v>0</v>
      </c>
      <c r="DI240" s="27"/>
      <c r="DJ240" s="325">
        <f t="shared" si="345"/>
        <v>0</v>
      </c>
      <c r="DK240" s="325">
        <f t="shared" si="346"/>
        <v>0</v>
      </c>
      <c r="DL240" s="27"/>
      <c r="DM240" s="324">
        <f>SUMIF('Rekapitulasi Juni'!$BA$410:$BA$588,APS!$B240,'Rekapitulasi Juni'!$BB$410:$BB$588)</f>
        <v>0</v>
      </c>
      <c r="DN240" s="324">
        <f>SUMIF('Rekapitulasi Juni'!$BA$410:$BA$588,APS!$B240,'Rekapitulasi Juni'!$BC$410:$BC$588)</f>
        <v>0</v>
      </c>
      <c r="DO240" s="324">
        <f>SUMIF('Rekapitulasi Juni'!$BA$410:$BA$588,APS!$B240,'Rekapitulasi Juni'!$BF$410:$BF$588)</f>
        <v>0</v>
      </c>
      <c r="DP240" s="325">
        <f t="shared" si="347"/>
        <v>0</v>
      </c>
      <c r="DQ240" s="325">
        <f t="shared" si="348"/>
        <v>0</v>
      </c>
      <c r="DR240" s="27"/>
      <c r="DS240" s="324">
        <f>SUMIF('Rekapitulasi Juni'!$BP$410:$BP$588,APS!$B240,'Rekapitulasi Juni'!$BQ$410:$BQ$588)</f>
        <v>0</v>
      </c>
      <c r="DT240" s="324">
        <f>SUMIF('Rekapitulasi Juni'!$BP$410:$BP$588,APS!$B240,'Rekapitulasi Juni'!$BR$410:$BR$588)</f>
        <v>0</v>
      </c>
      <c r="DU240" s="27"/>
      <c r="DV240" s="325">
        <f t="shared" si="349"/>
        <v>0</v>
      </c>
      <c r="DW240" s="325">
        <f t="shared" si="350"/>
        <v>0</v>
      </c>
      <c r="DX240" s="41">
        <f t="shared" si="351"/>
        <v>0</v>
      </c>
      <c r="DY240" s="41">
        <f t="shared" si="352"/>
        <v>0</v>
      </c>
      <c r="DZ240" s="41">
        <f t="shared" si="353"/>
        <v>0</v>
      </c>
      <c r="EA240" s="41">
        <f t="shared" si="354"/>
        <v>0</v>
      </c>
      <c r="EB240" s="41">
        <f t="shared" si="355"/>
        <v>0</v>
      </c>
      <c r="EC240" s="41">
        <f t="shared" si="356"/>
        <v>0</v>
      </c>
      <c r="ED240" s="180">
        <f t="shared" si="357"/>
        <v>0</v>
      </c>
      <c r="EE240" s="27">
        <v>0</v>
      </c>
      <c r="EF240" s="27"/>
      <c r="EG240" s="324">
        <f>SUMIF('Rekapitulasi Juni'!$D$608:$D$786,APS!$B240,'Rekapitulasi Juni'!$E$608:$E$786)</f>
        <v>0</v>
      </c>
      <c r="EH240" s="324">
        <f>SUMIF('Rekapitulasi Juni'!$D$608:$D$786,APS!$B240,'Rekapitulasi Juni'!$F$608:$F$786)</f>
        <v>0</v>
      </c>
      <c r="EI240" s="27"/>
      <c r="EJ240" s="325">
        <f t="shared" si="358"/>
        <v>0</v>
      </c>
      <c r="EK240" s="325">
        <f t="shared" si="359"/>
        <v>0</v>
      </c>
      <c r="EL240" s="27"/>
      <c r="EM240" s="324">
        <f>SUMIF('Rekapitulasi Juni'!$U$608:$U$786,APS!$B240,'Rekapitulasi Juni'!$V$608:$V$786)</f>
        <v>0</v>
      </c>
      <c r="EN240" s="324">
        <f>SUMIF('Rekapitulasi Juni'!$U$608:$U$786,APS!$B240,'Rekapitulasi Juni'!$W$608:$W$786)</f>
        <v>0</v>
      </c>
      <c r="EO240" s="27"/>
      <c r="EP240" s="325">
        <f t="shared" si="360"/>
        <v>0</v>
      </c>
      <c r="EQ240" s="325">
        <f t="shared" si="361"/>
        <v>0</v>
      </c>
      <c r="ER240" s="27"/>
      <c r="ES240" s="324">
        <f>SUMIF('Rekapitulasi Juni'!$AL$608:$AL$786,APS!$B240,'Rekapitulasi Juni'!$AM$608:$AM$786)</f>
        <v>0</v>
      </c>
      <c r="ET240" s="324">
        <f>SUMIF('Rekapitulasi Juni'!$AL$608:$AL$786,APS!$B240,'Rekapitulasi Juni'!$AN$608:$AN$786)</f>
        <v>0</v>
      </c>
      <c r="EU240" s="27"/>
      <c r="EV240" s="325">
        <f t="shared" si="362"/>
        <v>0</v>
      </c>
      <c r="EW240" s="325">
        <f t="shared" si="363"/>
        <v>0</v>
      </c>
      <c r="EX240" s="27"/>
      <c r="EY240" s="324">
        <f>SUMIF('Rekapitulasi Juni'!$BA$608:$BA$786,APS!$B240,'Rekapitulasi Juni'!$BB$608:$BB$786)</f>
        <v>0</v>
      </c>
      <c r="EZ240" s="324">
        <f>SUMIF('Rekapitulasi Juni'!$BA$608:$BA$786,APS!$B240,'Rekapitulasi Juni'!$BC$608:$BC$786)</f>
        <v>0</v>
      </c>
      <c r="FA240" s="324">
        <f>SUMIF('Rekapitulasi Juni'!$BA$608:$BA$786,APS!$B240,'Rekapitulasi Juni'!$BF$608:$BF$786)</f>
        <v>0</v>
      </c>
      <c r="FB240" s="325">
        <f t="shared" si="364"/>
        <v>0</v>
      </c>
      <c r="FC240" s="325">
        <f t="shared" si="365"/>
        <v>0</v>
      </c>
      <c r="FD240" s="27"/>
      <c r="FE240" s="27"/>
      <c r="FF240" s="27"/>
      <c r="FG240" s="27"/>
      <c r="FH240" s="27"/>
      <c r="FI240" s="27"/>
      <c r="FJ240" s="41">
        <f t="shared" si="366"/>
        <v>0</v>
      </c>
      <c r="FK240" s="41">
        <f t="shared" si="367"/>
        <v>0</v>
      </c>
      <c r="FL240" s="41">
        <f t="shared" si="368"/>
        <v>0</v>
      </c>
      <c r="FM240" s="41">
        <f t="shared" si="369"/>
        <v>0</v>
      </c>
      <c r="FN240" s="41">
        <f t="shared" si="370"/>
        <v>0</v>
      </c>
      <c r="FO240" s="41">
        <f t="shared" si="371"/>
        <v>0</v>
      </c>
      <c r="FP240" s="180">
        <f t="shared" si="372"/>
        <v>0</v>
      </c>
      <c r="FQ240" s="27"/>
      <c r="FR240" s="27"/>
      <c r="FS240" s="324">
        <f>SUMIF('Rekapitulasi Juni'!$D$804:$D$984,APS!$B240,'Rekapitulasi Juni'!$E$804:$E$984)</f>
        <v>0</v>
      </c>
      <c r="FT240" s="324">
        <f>SUMIF('Rekapitulasi Juni'!$D$804:$D$984,APS!$B240,'Rekapitulasi Juni'!$F$804:$F$984)</f>
        <v>0</v>
      </c>
      <c r="FU240" s="27"/>
      <c r="FV240" s="325">
        <f t="shared" si="373"/>
        <v>0</v>
      </c>
      <c r="FW240" s="325">
        <f t="shared" si="374"/>
        <v>0</v>
      </c>
      <c r="FX240" s="27"/>
      <c r="FY240" s="324">
        <f>SUMIF('Rekapitulasi Juni'!$U$804:$U$984,APS!$B240,'Rekapitulasi Juni'!$V$804:$V$984)</f>
        <v>0</v>
      </c>
      <c r="FZ240" s="324">
        <f>SUMIF('Rekapitulasi Juni'!$U$804:$U$984,APS!$B240,'Rekapitulasi Juni'!$W$804:$W$984)</f>
        <v>0</v>
      </c>
      <c r="GA240" s="27"/>
      <c r="GB240" s="325">
        <f t="shared" si="375"/>
        <v>0</v>
      </c>
      <c r="GC240" s="325">
        <f t="shared" si="376"/>
        <v>0</v>
      </c>
      <c r="GD240" s="27"/>
      <c r="GE240" s="324">
        <f>SUMIF('Rekapitulasi Juni'!$AL$804:$AL$984,APS!$B240,'Rekapitulasi Juni'!$AM$804:$AM$984)</f>
        <v>0</v>
      </c>
      <c r="GF240" s="324">
        <f>SUMIF('Rekapitulasi Juni'!$AL$804:$AL$984,APS!$B240,'Rekapitulasi Juni'!$AN$804:$AN$984)</f>
        <v>0</v>
      </c>
      <c r="GG240" s="27"/>
      <c r="GH240" s="325">
        <f t="shared" si="301"/>
        <v>0</v>
      </c>
      <c r="GI240" s="325">
        <f t="shared" si="302"/>
        <v>0</v>
      </c>
      <c r="GJ240" s="27"/>
      <c r="GK240" s="27"/>
      <c r="GL240" s="41">
        <f t="shared" si="377"/>
        <v>0</v>
      </c>
      <c r="GM240" s="41">
        <f t="shared" si="378"/>
        <v>0</v>
      </c>
      <c r="GN240" s="41">
        <f t="shared" si="379"/>
        <v>0</v>
      </c>
      <c r="GO240" s="41">
        <f t="shared" si="380"/>
        <v>0</v>
      </c>
      <c r="GP240" s="41">
        <f t="shared" si="381"/>
        <v>0</v>
      </c>
      <c r="GQ240" s="41">
        <f t="shared" si="382"/>
        <v>0</v>
      </c>
      <c r="GR240" s="180">
        <f t="shared" si="383"/>
        <v>0</v>
      </c>
      <c r="GS240" s="41">
        <f t="shared" si="303"/>
        <v>30</v>
      </c>
      <c r="GT240" s="41">
        <f t="shared" si="304"/>
        <v>0</v>
      </c>
      <c r="GU240" s="41">
        <f t="shared" si="305"/>
        <v>0</v>
      </c>
      <c r="GV240" s="41">
        <f t="shared" si="306"/>
        <v>0</v>
      </c>
      <c r="GW240" s="41">
        <f t="shared" si="307"/>
        <v>0</v>
      </c>
      <c r="GX240" s="41">
        <f t="shared" si="308"/>
        <v>-30</v>
      </c>
      <c r="GY240" s="180">
        <f t="shared" si="309"/>
        <v>0</v>
      </c>
      <c r="GZ240" s="41">
        <v>222</v>
      </c>
      <c r="HA240" s="32" t="s">
        <v>1310</v>
      </c>
      <c r="HB240" s="42">
        <f t="shared" si="392"/>
        <v>0</v>
      </c>
      <c r="HC240" s="44"/>
    </row>
    <row r="241" spans="1:211" ht="15" customHeight="1">
      <c r="A241" s="31" t="s">
        <v>1228</v>
      </c>
      <c r="B241" s="32" t="s">
        <v>1262</v>
      </c>
      <c r="C241" s="31" t="s">
        <v>490</v>
      </c>
      <c r="D241" s="50" t="s">
        <v>491</v>
      </c>
      <c r="E241" s="31" t="s">
        <v>43</v>
      </c>
      <c r="F241" s="31" t="s">
        <v>491</v>
      </c>
      <c r="G241" s="33">
        <v>15</v>
      </c>
      <c r="H241" s="33"/>
      <c r="I241" s="33"/>
      <c r="J241" s="34">
        <f>IFERROR(VLOOKUP(A241,#REF!,3,0),0)</f>
        <v>0</v>
      </c>
      <c r="K241" s="34">
        <f t="shared" si="387"/>
        <v>0</v>
      </c>
      <c r="L241" s="34">
        <v>0</v>
      </c>
      <c r="M241" s="34">
        <v>0</v>
      </c>
      <c r="N241" s="35"/>
      <c r="O241" s="35"/>
      <c r="P241" s="46">
        <v>15</v>
      </c>
      <c r="Q241" s="36">
        <f t="shared" si="310"/>
        <v>38</v>
      </c>
      <c r="R241" s="36">
        <v>23</v>
      </c>
      <c r="S241" s="37">
        <f ca="1">SUMIF(ROP!$D$6:$H$65536,A241,ROP!$J$6:$J$65536)</f>
        <v>30</v>
      </c>
      <c r="T241" s="37">
        <f>SUMIF(HASIL!$B:$B,APS!$B241&amp;RIGHT(APS!T$9,2),HASIL!$I:$I)</f>
        <v>0</v>
      </c>
      <c r="U241" s="37">
        <f>SUMIF(HASIL!$B:$B,APS!$B241&amp;RIGHT(APS!U$9,2),HASIL!$I:$I)</f>
        <v>0</v>
      </c>
      <c r="V241" s="37">
        <f>SUMIF(HASIL!$B:$B,APS!$B241&amp;RIGHT(APS!V$9,2),HASIL!$I:$I)</f>
        <v>0</v>
      </c>
      <c r="W241" s="37">
        <f>SUMIF(HASIL!$B:$B,APS!$B241&amp;RIGHT(APS!W$9,2),HASIL!$I:$I)</f>
        <v>0</v>
      </c>
      <c r="X241" s="38">
        <f>SUM(T241:W241)</f>
        <v>0</v>
      </c>
      <c r="Y241" s="38">
        <f>X241-Q241</f>
        <v>-38</v>
      </c>
      <c r="Z241" s="39">
        <f>+AA241-Q241</f>
        <v>0</v>
      </c>
      <c r="AA241" s="39">
        <f t="shared" si="300"/>
        <v>38</v>
      </c>
      <c r="AB241" s="40">
        <f t="shared" si="386"/>
        <v>15</v>
      </c>
      <c r="AC241" s="27">
        <v>0</v>
      </c>
      <c r="AD241" s="27"/>
      <c r="AE241" s="27"/>
      <c r="AF241" s="27"/>
      <c r="AG241" s="27"/>
      <c r="AH241" s="27"/>
      <c r="AI241" s="324">
        <f>SUMIF('Rekapitulasi Juni'!$D$9:$D$192,APS!$B241,'Rekapitulasi Juni'!$E$9:$E$192)</f>
        <v>0</v>
      </c>
      <c r="AJ241" s="324">
        <f>SUMIF('Rekapitulasi Juni'!$D$9:$D$192,APS!$B241,'Rekapitulasi Juni'!$F$9:$F$192)</f>
        <v>0</v>
      </c>
      <c r="AK241" s="324">
        <f>SUMIF('Rekapitulasi Juni'!$D$9:$D$192,APS!$B241,'Rekapitulasi Juni'!$K$9:$K$192)</f>
        <v>0</v>
      </c>
      <c r="AL241" s="325">
        <f t="shared" si="311"/>
        <v>0</v>
      </c>
      <c r="AM241" s="325">
        <f t="shared" si="312"/>
        <v>0</v>
      </c>
      <c r="AN241" s="27"/>
      <c r="AO241" s="324">
        <f>SUMIF('Rekapitulasi Juni'!$U$9:$U$192,APS!$B241,'Rekapitulasi Juni'!$V$9:$V$192)</f>
        <v>0</v>
      </c>
      <c r="AP241" s="324">
        <f>SUMIF('Rekapitulasi Juni'!$U$9:$U$192,APS!$B241,'Rekapitulasi Juni'!$W$9:$W$192)</f>
        <v>0</v>
      </c>
      <c r="AQ241" s="27"/>
      <c r="AR241" s="325">
        <f t="shared" si="313"/>
        <v>0</v>
      </c>
      <c r="AS241" s="325">
        <f t="shared" si="314"/>
        <v>0</v>
      </c>
      <c r="AT241" s="27"/>
      <c r="AU241" s="324">
        <f>SUMIF('Rekapitulasi Juni'!$AL$9:$AL$192,APS!$B241,'Rekapitulasi Juni'!$AM$9:$AM$192)</f>
        <v>0</v>
      </c>
      <c r="AV241" s="324">
        <f>SUMIF('Rekapitulasi Juni'!$AL$9:$AL$192,APS!$B241,'Rekapitulasi Juni'!$AN$9:$AN$192)</f>
        <v>0</v>
      </c>
      <c r="AW241" s="27"/>
      <c r="AX241" s="325">
        <f t="shared" si="315"/>
        <v>0</v>
      </c>
      <c r="AY241" s="325">
        <f t="shared" si="316"/>
        <v>0</v>
      </c>
      <c r="AZ241" s="41">
        <f t="shared" si="317"/>
        <v>0</v>
      </c>
      <c r="BA241" s="41">
        <f t="shared" si="318"/>
        <v>0</v>
      </c>
      <c r="BB241" s="41">
        <f t="shared" si="319"/>
        <v>0</v>
      </c>
      <c r="BC241" s="41">
        <f t="shared" si="320"/>
        <v>0</v>
      </c>
      <c r="BD241" s="41">
        <f t="shared" si="321"/>
        <v>0</v>
      </c>
      <c r="BE241" s="41">
        <f t="shared" si="322"/>
        <v>0</v>
      </c>
      <c r="BF241" s="180">
        <f t="shared" si="323"/>
        <v>0</v>
      </c>
      <c r="BG241" s="27">
        <v>0</v>
      </c>
      <c r="BH241" s="27"/>
      <c r="BI241" s="324">
        <f>SUMIF('Rekapitulasi Juni'!$D$214:$D$393,APS!$B241,'Rekapitulasi Juni'!$E$214:$E$393)</f>
        <v>0</v>
      </c>
      <c r="BJ241" s="324">
        <f>SUMIF('Rekapitulasi Juni'!$D$214:$D$393,APS!$B241,'Rekapitulasi Juni'!$F$214:$F$393)</f>
        <v>0</v>
      </c>
      <c r="BK241" s="27"/>
      <c r="BL241" s="325">
        <f t="shared" si="324"/>
        <v>0</v>
      </c>
      <c r="BM241" s="325">
        <f t="shared" si="325"/>
        <v>0</v>
      </c>
      <c r="BN241" s="27"/>
      <c r="BO241" s="324">
        <f>SUMIF('Rekapitulasi Juni'!$U$214:$U$393,APS!$B241,'Rekapitulasi Juni'!$V$214:$V$393)</f>
        <v>0</v>
      </c>
      <c r="BP241" s="324">
        <f>SUMIF('Rekapitulasi Juni'!$U$214:$U$393,APS!$B241,'Rekapitulasi Juni'!$W$214:$W$393)</f>
        <v>0</v>
      </c>
      <c r="BQ241" s="27"/>
      <c r="BR241" s="325">
        <f t="shared" si="326"/>
        <v>0</v>
      </c>
      <c r="BS241" s="325">
        <f t="shared" si="327"/>
        <v>0</v>
      </c>
      <c r="BT241" s="27"/>
      <c r="BU241" s="324">
        <f>SUMIF('Rekapitulasi Juni'!$AL$214:$AL$393,APS!$B241,'Rekapitulasi Juni'!$AM$214:$AM$393)</f>
        <v>0</v>
      </c>
      <c r="BV241" s="324">
        <f>SUMIF('Rekapitulasi Juni'!$AL$214:$AL$393,APS!$B241,'Rekapitulasi Juni'!$AN$214:$AN$393)</f>
        <v>0</v>
      </c>
      <c r="BW241" s="27"/>
      <c r="BX241" s="325">
        <f t="shared" si="328"/>
        <v>0</v>
      </c>
      <c r="BY241" s="325">
        <f t="shared" si="329"/>
        <v>0</v>
      </c>
      <c r="BZ241" s="27"/>
      <c r="CA241" s="324">
        <f>SUMIF('Rekapitulasi Juni'!$BA$214:$BA$393,APS!$B241,'Rekapitulasi Juni'!$BB$214:$BB$393)</f>
        <v>0</v>
      </c>
      <c r="CB241" s="324">
        <f>SUMIF('Rekapitulasi Juni'!$BA$214:$BA$393,APS!$B241,'Rekapitulasi Juni'!$BC$214:$BC$393)</f>
        <v>0</v>
      </c>
      <c r="CC241" s="27"/>
      <c r="CD241" s="325">
        <f t="shared" si="330"/>
        <v>0</v>
      </c>
      <c r="CE241" s="325">
        <f t="shared" si="331"/>
        <v>0</v>
      </c>
      <c r="CF241" s="27"/>
      <c r="CG241" s="324">
        <f>SUMIF('Rekapitulasi Juni'!$BP$214:$BP$393,APS!$B241,'Rekapitulasi Juni'!$BQ$214:$BQ$393)</f>
        <v>0</v>
      </c>
      <c r="CH241" s="324">
        <f>SUMIF('Rekapitulasi Juni'!$BP$214:$BP$393,APS!$B241,'Rekapitulasi Juni'!$BR$214:$BR$393)</f>
        <v>0</v>
      </c>
      <c r="CI241" s="27"/>
      <c r="CJ241" s="325">
        <f t="shared" si="332"/>
        <v>0</v>
      </c>
      <c r="CK241" s="325">
        <f t="shared" si="333"/>
        <v>0</v>
      </c>
      <c r="CL241" s="41">
        <f t="shared" si="334"/>
        <v>0</v>
      </c>
      <c r="CM241" s="41">
        <f t="shared" si="335"/>
        <v>0</v>
      </c>
      <c r="CN241" s="41">
        <f t="shared" si="336"/>
        <v>0</v>
      </c>
      <c r="CO241" s="41">
        <f t="shared" si="337"/>
        <v>0</v>
      </c>
      <c r="CP241" s="41">
        <f t="shared" si="338"/>
        <v>0</v>
      </c>
      <c r="CQ241" s="41">
        <f t="shared" si="339"/>
        <v>0</v>
      </c>
      <c r="CR241" s="180">
        <f t="shared" si="340"/>
        <v>0</v>
      </c>
      <c r="CS241" s="27">
        <v>15</v>
      </c>
      <c r="CT241" s="27"/>
      <c r="CU241" s="324">
        <f>SUMIF('Rekapitulasi Juni'!$D$410:$D$588,APS!$B241,'Rekapitulasi Juni'!$E$410:$E$588)</f>
        <v>0</v>
      </c>
      <c r="CV241" s="324">
        <f>SUMIF('Rekapitulasi Juni'!$D$410:$D$588,APS!$B241,'Rekapitulasi Juni'!$F$410:$F$588)</f>
        <v>0</v>
      </c>
      <c r="CW241" s="27"/>
      <c r="CX241" s="325">
        <f t="shared" si="341"/>
        <v>0</v>
      </c>
      <c r="CY241" s="325">
        <f t="shared" si="342"/>
        <v>0</v>
      </c>
      <c r="CZ241" s="27"/>
      <c r="DA241" s="324">
        <f>SUMIF('Rekapitulasi Juni'!$U$410:$U$588,APS!$B241,'Rekapitulasi Juni'!$V$410:$V$588)</f>
        <v>0</v>
      </c>
      <c r="DB241" s="324">
        <f>SUMIF('Rekapitulasi Juni'!$U$410:$U$588,APS!$B241,'Rekapitulasi Juni'!$W$410:$W$588)</f>
        <v>0</v>
      </c>
      <c r="DC241" s="27"/>
      <c r="DD241" s="325">
        <f t="shared" si="343"/>
        <v>0</v>
      </c>
      <c r="DE241" s="325">
        <f t="shared" si="344"/>
        <v>0</v>
      </c>
      <c r="DF241" s="27">
        <v>38</v>
      </c>
      <c r="DG241" s="324">
        <f>SUMIF('Rekapitulasi Juni'!$AL$410:$AL$588,APS!$B241,'Rekapitulasi Juni'!$AM$410:$AM$588)</f>
        <v>0</v>
      </c>
      <c r="DH241" s="324">
        <f>SUMIF('Rekapitulasi Juni'!$AL$410:$AL$588,APS!$B241,'Rekapitulasi Juni'!$AN$410:$AN$588)</f>
        <v>0</v>
      </c>
      <c r="DI241" s="27"/>
      <c r="DJ241" s="325">
        <f t="shared" si="345"/>
        <v>0</v>
      </c>
      <c r="DK241" s="325">
        <f t="shared" si="346"/>
        <v>0</v>
      </c>
      <c r="DL241" s="27"/>
      <c r="DM241" s="324">
        <f>SUMIF('Rekapitulasi Juni'!$BA$410:$BA$588,APS!$B241,'Rekapitulasi Juni'!$BB$410:$BB$588)</f>
        <v>0</v>
      </c>
      <c r="DN241" s="324">
        <f>SUMIF('Rekapitulasi Juni'!$BA$410:$BA$588,APS!$B241,'Rekapitulasi Juni'!$BC$410:$BC$588)</f>
        <v>0</v>
      </c>
      <c r="DO241" s="324">
        <f>SUMIF('Rekapitulasi Juni'!$BA$410:$BA$588,APS!$B241,'Rekapitulasi Juni'!$BF$410:$BF$588)</f>
        <v>0</v>
      </c>
      <c r="DP241" s="325">
        <f t="shared" si="347"/>
        <v>0</v>
      </c>
      <c r="DQ241" s="325">
        <f t="shared" si="348"/>
        <v>0</v>
      </c>
      <c r="DR241" s="27"/>
      <c r="DS241" s="324">
        <f>SUMIF('Rekapitulasi Juni'!$BP$410:$BP$588,APS!$B241,'Rekapitulasi Juni'!$BQ$410:$BQ$588)</f>
        <v>0</v>
      </c>
      <c r="DT241" s="324">
        <f>SUMIF('Rekapitulasi Juni'!$BP$410:$BP$588,APS!$B241,'Rekapitulasi Juni'!$BR$410:$BR$588)</f>
        <v>0</v>
      </c>
      <c r="DU241" s="27"/>
      <c r="DV241" s="325">
        <f t="shared" si="349"/>
        <v>0</v>
      </c>
      <c r="DW241" s="325">
        <f t="shared" si="350"/>
        <v>0</v>
      </c>
      <c r="DX241" s="41">
        <f t="shared" si="351"/>
        <v>38</v>
      </c>
      <c r="DY241" s="41">
        <f t="shared" si="352"/>
        <v>0</v>
      </c>
      <c r="DZ241" s="41">
        <f t="shared" si="353"/>
        <v>0</v>
      </c>
      <c r="EA241" s="41">
        <f t="shared" si="354"/>
        <v>0</v>
      </c>
      <c r="EB241" s="41">
        <f t="shared" si="355"/>
        <v>0</v>
      </c>
      <c r="EC241" s="41">
        <f t="shared" si="356"/>
        <v>-38</v>
      </c>
      <c r="ED241" s="180">
        <f t="shared" si="357"/>
        <v>0</v>
      </c>
      <c r="EE241" s="27">
        <v>0</v>
      </c>
      <c r="EF241" s="27"/>
      <c r="EG241" s="324">
        <f>SUMIF('Rekapitulasi Juni'!$D$608:$D$786,APS!$B241,'Rekapitulasi Juni'!$E$608:$E$786)</f>
        <v>0</v>
      </c>
      <c r="EH241" s="324">
        <f>SUMIF('Rekapitulasi Juni'!$D$608:$D$786,APS!$B241,'Rekapitulasi Juni'!$F$608:$F$786)</f>
        <v>0</v>
      </c>
      <c r="EI241" s="27"/>
      <c r="EJ241" s="325">
        <f t="shared" si="358"/>
        <v>0</v>
      </c>
      <c r="EK241" s="325">
        <f t="shared" si="359"/>
        <v>0</v>
      </c>
      <c r="EL241" s="27"/>
      <c r="EM241" s="324">
        <f>SUMIF('Rekapitulasi Juni'!$U$608:$U$786,APS!$B241,'Rekapitulasi Juni'!$V$608:$V$786)</f>
        <v>0</v>
      </c>
      <c r="EN241" s="324">
        <f>SUMIF('Rekapitulasi Juni'!$U$608:$U$786,APS!$B241,'Rekapitulasi Juni'!$W$608:$W$786)</f>
        <v>0</v>
      </c>
      <c r="EO241" s="27"/>
      <c r="EP241" s="325">
        <f t="shared" si="360"/>
        <v>0</v>
      </c>
      <c r="EQ241" s="325">
        <f t="shared" si="361"/>
        <v>0</v>
      </c>
      <c r="ER241" s="27"/>
      <c r="ES241" s="324">
        <f>SUMIF('Rekapitulasi Juni'!$AL$608:$AL$786,APS!$B241,'Rekapitulasi Juni'!$AM$608:$AM$786)</f>
        <v>0</v>
      </c>
      <c r="ET241" s="324">
        <f>SUMIF('Rekapitulasi Juni'!$AL$608:$AL$786,APS!$B241,'Rekapitulasi Juni'!$AN$608:$AN$786)</f>
        <v>0</v>
      </c>
      <c r="EU241" s="27"/>
      <c r="EV241" s="325">
        <f t="shared" si="362"/>
        <v>0</v>
      </c>
      <c r="EW241" s="325">
        <f t="shared" si="363"/>
        <v>0</v>
      </c>
      <c r="EX241" s="27"/>
      <c r="EY241" s="324">
        <f>SUMIF('Rekapitulasi Juni'!$BA$608:$BA$786,APS!$B241,'Rekapitulasi Juni'!$BB$608:$BB$786)</f>
        <v>0</v>
      </c>
      <c r="EZ241" s="324">
        <f>SUMIF('Rekapitulasi Juni'!$BA$608:$BA$786,APS!$B241,'Rekapitulasi Juni'!$BC$608:$BC$786)</f>
        <v>0</v>
      </c>
      <c r="FA241" s="324">
        <f>SUMIF('Rekapitulasi Juni'!$BA$608:$BA$786,APS!$B241,'Rekapitulasi Juni'!$BF$608:$BF$786)</f>
        <v>0</v>
      </c>
      <c r="FB241" s="325">
        <f t="shared" si="364"/>
        <v>0</v>
      </c>
      <c r="FC241" s="325">
        <f t="shared" si="365"/>
        <v>0</v>
      </c>
      <c r="FD241" s="27"/>
      <c r="FE241" s="27"/>
      <c r="FF241" s="27"/>
      <c r="FG241" s="27"/>
      <c r="FH241" s="27"/>
      <c r="FI241" s="27"/>
      <c r="FJ241" s="41">
        <f t="shared" si="366"/>
        <v>0</v>
      </c>
      <c r="FK241" s="41">
        <f t="shared" si="367"/>
        <v>0</v>
      </c>
      <c r="FL241" s="41">
        <f t="shared" si="368"/>
        <v>0</v>
      </c>
      <c r="FM241" s="41">
        <f t="shared" si="369"/>
        <v>0</v>
      </c>
      <c r="FN241" s="41">
        <f t="shared" si="370"/>
        <v>0</v>
      </c>
      <c r="FO241" s="41">
        <f t="shared" si="371"/>
        <v>0</v>
      </c>
      <c r="FP241" s="180">
        <f t="shared" si="372"/>
        <v>0</v>
      </c>
      <c r="FQ241" s="27"/>
      <c r="FR241" s="27"/>
      <c r="FS241" s="324">
        <f>SUMIF('Rekapitulasi Juni'!$D$804:$D$984,APS!$B241,'Rekapitulasi Juni'!$E$804:$E$984)</f>
        <v>0</v>
      </c>
      <c r="FT241" s="324">
        <f>SUMIF('Rekapitulasi Juni'!$D$804:$D$984,APS!$B241,'Rekapitulasi Juni'!$F$804:$F$984)</f>
        <v>0</v>
      </c>
      <c r="FU241" s="27"/>
      <c r="FV241" s="325">
        <f t="shared" si="373"/>
        <v>0</v>
      </c>
      <c r="FW241" s="325">
        <f t="shared" si="374"/>
        <v>0</v>
      </c>
      <c r="FX241" s="27"/>
      <c r="FY241" s="324">
        <f>SUMIF('Rekapitulasi Juni'!$U$804:$U$984,APS!$B241,'Rekapitulasi Juni'!$V$804:$V$984)</f>
        <v>0</v>
      </c>
      <c r="FZ241" s="324">
        <f>SUMIF('Rekapitulasi Juni'!$U$804:$U$984,APS!$B241,'Rekapitulasi Juni'!$W$804:$W$984)</f>
        <v>0</v>
      </c>
      <c r="GA241" s="27"/>
      <c r="GB241" s="325">
        <f t="shared" si="375"/>
        <v>0</v>
      </c>
      <c r="GC241" s="325">
        <f t="shared" si="376"/>
        <v>0</v>
      </c>
      <c r="GD241" s="27"/>
      <c r="GE241" s="324">
        <f>SUMIF('Rekapitulasi Juni'!$AL$804:$AL$984,APS!$B241,'Rekapitulasi Juni'!$AM$804:$AM$984)</f>
        <v>0</v>
      </c>
      <c r="GF241" s="324">
        <f>SUMIF('Rekapitulasi Juni'!$AL$804:$AL$984,APS!$B241,'Rekapitulasi Juni'!$AN$804:$AN$984)</f>
        <v>0</v>
      </c>
      <c r="GG241" s="27"/>
      <c r="GH241" s="325">
        <f t="shared" si="301"/>
        <v>0</v>
      </c>
      <c r="GI241" s="325">
        <f t="shared" si="302"/>
        <v>0</v>
      </c>
      <c r="GJ241" s="27"/>
      <c r="GK241" s="27"/>
      <c r="GL241" s="41">
        <f t="shared" si="377"/>
        <v>0</v>
      </c>
      <c r="GM241" s="41">
        <f t="shared" si="378"/>
        <v>0</v>
      </c>
      <c r="GN241" s="41">
        <f t="shared" si="379"/>
        <v>0</v>
      </c>
      <c r="GO241" s="41">
        <f t="shared" si="380"/>
        <v>0</v>
      </c>
      <c r="GP241" s="41">
        <f t="shared" si="381"/>
        <v>0</v>
      </c>
      <c r="GQ241" s="41">
        <f t="shared" si="382"/>
        <v>0</v>
      </c>
      <c r="GR241" s="180">
        <f t="shared" si="383"/>
        <v>0</v>
      </c>
      <c r="GS241" s="41">
        <f t="shared" si="303"/>
        <v>38</v>
      </c>
      <c r="GT241" s="41">
        <f t="shared" si="304"/>
        <v>0</v>
      </c>
      <c r="GU241" s="41">
        <f t="shared" si="305"/>
        <v>0</v>
      </c>
      <c r="GV241" s="41">
        <f t="shared" si="306"/>
        <v>0</v>
      </c>
      <c r="GW241" s="41">
        <f t="shared" si="307"/>
        <v>0</v>
      </c>
      <c r="GX241" s="41">
        <f t="shared" si="308"/>
        <v>-38</v>
      </c>
      <c r="GY241" s="180">
        <f t="shared" si="309"/>
        <v>0</v>
      </c>
      <c r="GZ241" s="41">
        <v>223</v>
      </c>
      <c r="HA241" s="32"/>
      <c r="HB241" s="42"/>
      <c r="HC241" s="44" t="s">
        <v>97</v>
      </c>
    </row>
    <row r="242" spans="1:211" ht="15" hidden="1" customHeight="1">
      <c r="A242" s="31" t="s">
        <v>492</v>
      </c>
      <c r="B242" s="32" t="s">
        <v>493</v>
      </c>
      <c r="C242" s="31" t="s">
        <v>490</v>
      </c>
      <c r="D242" s="31" t="s">
        <v>1259</v>
      </c>
      <c r="E242" s="31" t="s">
        <v>43</v>
      </c>
      <c r="F242" s="31" t="s">
        <v>152</v>
      </c>
      <c r="G242" s="33">
        <v>0</v>
      </c>
      <c r="H242" s="33">
        <v>0</v>
      </c>
      <c r="I242" s="33">
        <v>0</v>
      </c>
      <c r="J242" s="34">
        <f>IFERROR(VLOOKUP(A242,#REF!,3,0),0)</f>
        <v>0</v>
      </c>
      <c r="K242" s="34">
        <f>M242-L242</f>
        <v>0</v>
      </c>
      <c r="L242" s="34">
        <v>0</v>
      </c>
      <c r="M242" s="34">
        <v>0</v>
      </c>
      <c r="N242" s="35">
        <f>(G242+H242+I242)-(J242+K242)</f>
        <v>0</v>
      </c>
      <c r="O242" s="35">
        <f>IF(N242&gt;0,N242,0)</f>
        <v>0</v>
      </c>
      <c r="P242" s="36">
        <v>0</v>
      </c>
      <c r="Q242" s="36">
        <f t="shared" si="310"/>
        <v>0</v>
      </c>
      <c r="R242" s="36"/>
      <c r="S242" s="37">
        <f ca="1">SUMIF(ROP!$D$6:$H$65536,A242,ROP!$J$6:$J$65536)</f>
        <v>0</v>
      </c>
      <c r="T242" s="37">
        <f>SUMIF(HASIL!$B:$B,APS!$B242&amp;RIGHT(APS!T$9,2),HASIL!$I:$I)</f>
        <v>0</v>
      </c>
      <c r="U242" s="37">
        <f>SUMIF(HASIL!$B:$B,APS!$B242&amp;RIGHT(APS!U$9,2),HASIL!$I:$I)</f>
        <v>0</v>
      </c>
      <c r="V242" s="37">
        <f>SUMIF(HASIL!$B:$B,APS!$B242&amp;RIGHT(APS!V$9,2),HASIL!$I:$I)</f>
        <v>0</v>
      </c>
      <c r="W242" s="37">
        <f>SUMIF(HASIL!$B:$B,APS!$B242&amp;RIGHT(APS!W$9,2),HASIL!$I:$I)</f>
        <v>0</v>
      </c>
      <c r="X242" s="38">
        <f>SUM(T242:W242)</f>
        <v>0</v>
      </c>
      <c r="Y242" s="38">
        <f>X242-Q242</f>
        <v>0</v>
      </c>
      <c r="Z242" s="39">
        <f t="shared" si="385"/>
        <v>0</v>
      </c>
      <c r="AA242" s="39">
        <f t="shared" si="300"/>
        <v>0</v>
      </c>
      <c r="AB242" s="40">
        <f t="shared" si="386"/>
        <v>0</v>
      </c>
      <c r="AC242" s="27">
        <v>0</v>
      </c>
      <c r="AD242" s="27"/>
      <c r="AE242" s="27"/>
      <c r="AF242" s="27"/>
      <c r="AG242" s="27"/>
      <c r="AH242" s="27"/>
      <c r="AI242" s="324">
        <f>SUMIF('Rekapitulasi Juni'!$D$9:$D$192,APS!$B242,'Rekapitulasi Juni'!$E$9:$E$192)</f>
        <v>0</v>
      </c>
      <c r="AJ242" s="324">
        <f>SUMIF('Rekapitulasi Juni'!$D$9:$D$192,APS!$B242,'Rekapitulasi Juni'!$F$9:$F$192)</f>
        <v>0</v>
      </c>
      <c r="AK242" s="324">
        <f>SUMIF('Rekapitulasi Juni'!$D$9:$D$192,APS!$B242,'Rekapitulasi Juni'!$K$9:$K$192)</f>
        <v>0</v>
      </c>
      <c r="AL242" s="325">
        <f t="shared" si="311"/>
        <v>0</v>
      </c>
      <c r="AM242" s="325">
        <f t="shared" si="312"/>
        <v>0</v>
      </c>
      <c r="AN242" s="27"/>
      <c r="AO242" s="324">
        <f>SUMIF('Rekapitulasi Juni'!$U$9:$U$192,APS!$B242,'Rekapitulasi Juni'!$V$9:$V$192)</f>
        <v>0</v>
      </c>
      <c r="AP242" s="324">
        <f>SUMIF('Rekapitulasi Juni'!$U$9:$U$192,APS!$B242,'Rekapitulasi Juni'!$W$9:$W$192)</f>
        <v>0</v>
      </c>
      <c r="AQ242" s="27"/>
      <c r="AR242" s="325">
        <f t="shared" si="313"/>
        <v>0</v>
      </c>
      <c r="AS242" s="325">
        <f t="shared" si="314"/>
        <v>0</v>
      </c>
      <c r="AT242" s="27"/>
      <c r="AU242" s="324">
        <f>SUMIF('Rekapitulasi Juni'!$AL$9:$AL$192,APS!$B242,'Rekapitulasi Juni'!$AM$9:$AM$192)</f>
        <v>0</v>
      </c>
      <c r="AV242" s="324">
        <f>SUMIF('Rekapitulasi Juni'!$AL$9:$AL$192,APS!$B242,'Rekapitulasi Juni'!$AN$9:$AN$192)</f>
        <v>0</v>
      </c>
      <c r="AW242" s="27"/>
      <c r="AX242" s="325">
        <f t="shared" si="315"/>
        <v>0</v>
      </c>
      <c r="AY242" s="325">
        <f t="shared" si="316"/>
        <v>0</v>
      </c>
      <c r="AZ242" s="41">
        <f t="shared" si="317"/>
        <v>0</v>
      </c>
      <c r="BA242" s="41">
        <f t="shared" si="318"/>
        <v>0</v>
      </c>
      <c r="BB242" s="41">
        <f t="shared" si="319"/>
        <v>0</v>
      </c>
      <c r="BC242" s="41">
        <f t="shared" si="320"/>
        <v>0</v>
      </c>
      <c r="BD242" s="41">
        <f t="shared" si="321"/>
        <v>0</v>
      </c>
      <c r="BE242" s="41">
        <f t="shared" si="322"/>
        <v>0</v>
      </c>
      <c r="BF242" s="180">
        <f t="shared" si="323"/>
        <v>0</v>
      </c>
      <c r="BG242" s="27">
        <v>0</v>
      </c>
      <c r="BH242" s="27"/>
      <c r="BI242" s="324">
        <f>SUMIF('Rekapitulasi Juni'!$D$214:$D$393,APS!$B242,'Rekapitulasi Juni'!$E$214:$E$393)</f>
        <v>0</v>
      </c>
      <c r="BJ242" s="324">
        <f>SUMIF('Rekapitulasi Juni'!$D$214:$D$393,APS!$B242,'Rekapitulasi Juni'!$F$214:$F$393)</f>
        <v>0</v>
      </c>
      <c r="BK242" s="27"/>
      <c r="BL242" s="325">
        <f t="shared" si="324"/>
        <v>0</v>
      </c>
      <c r="BM242" s="325">
        <f t="shared" si="325"/>
        <v>0</v>
      </c>
      <c r="BN242" s="27"/>
      <c r="BO242" s="324">
        <f>SUMIF('Rekapitulasi Juni'!$U$214:$U$393,APS!$B242,'Rekapitulasi Juni'!$V$214:$V$393)</f>
        <v>0</v>
      </c>
      <c r="BP242" s="324">
        <f>SUMIF('Rekapitulasi Juni'!$U$214:$U$393,APS!$B242,'Rekapitulasi Juni'!$W$214:$W$393)</f>
        <v>0</v>
      </c>
      <c r="BQ242" s="27"/>
      <c r="BR242" s="325">
        <f t="shared" si="326"/>
        <v>0</v>
      </c>
      <c r="BS242" s="325">
        <f t="shared" si="327"/>
        <v>0</v>
      </c>
      <c r="BT242" s="27"/>
      <c r="BU242" s="324">
        <f>SUMIF('Rekapitulasi Juni'!$AL$214:$AL$393,APS!$B242,'Rekapitulasi Juni'!$AM$214:$AM$393)</f>
        <v>0</v>
      </c>
      <c r="BV242" s="324">
        <f>SUMIF('Rekapitulasi Juni'!$AL$214:$AL$393,APS!$B242,'Rekapitulasi Juni'!$AN$214:$AN$393)</f>
        <v>0</v>
      </c>
      <c r="BW242" s="27"/>
      <c r="BX242" s="325">
        <f t="shared" si="328"/>
        <v>0</v>
      </c>
      <c r="BY242" s="325">
        <f t="shared" si="329"/>
        <v>0</v>
      </c>
      <c r="BZ242" s="27"/>
      <c r="CA242" s="324">
        <f>SUMIF('Rekapitulasi Juni'!$BA$214:$BA$393,APS!$B242,'Rekapitulasi Juni'!$BB$214:$BB$393)</f>
        <v>0</v>
      </c>
      <c r="CB242" s="324">
        <f>SUMIF('Rekapitulasi Juni'!$BA$214:$BA$393,APS!$B242,'Rekapitulasi Juni'!$BC$214:$BC$393)</f>
        <v>0</v>
      </c>
      <c r="CC242" s="27"/>
      <c r="CD242" s="325">
        <f t="shared" si="330"/>
        <v>0</v>
      </c>
      <c r="CE242" s="325">
        <f t="shared" si="331"/>
        <v>0</v>
      </c>
      <c r="CF242" s="27"/>
      <c r="CG242" s="324">
        <f>SUMIF('Rekapitulasi Juni'!$BP$214:$BP$393,APS!$B242,'Rekapitulasi Juni'!$BQ$214:$BQ$393)</f>
        <v>0</v>
      </c>
      <c r="CH242" s="324">
        <f>SUMIF('Rekapitulasi Juni'!$BP$214:$BP$393,APS!$B242,'Rekapitulasi Juni'!$BR$214:$BR$393)</f>
        <v>0</v>
      </c>
      <c r="CI242" s="27"/>
      <c r="CJ242" s="325">
        <f t="shared" si="332"/>
        <v>0</v>
      </c>
      <c r="CK242" s="325">
        <f t="shared" si="333"/>
        <v>0</v>
      </c>
      <c r="CL242" s="41">
        <f t="shared" si="334"/>
        <v>0</v>
      </c>
      <c r="CM242" s="41">
        <f t="shared" si="335"/>
        <v>0</v>
      </c>
      <c r="CN242" s="41">
        <f t="shared" si="336"/>
        <v>0</v>
      </c>
      <c r="CO242" s="41">
        <f t="shared" si="337"/>
        <v>0</v>
      </c>
      <c r="CP242" s="41">
        <f t="shared" si="338"/>
        <v>0</v>
      </c>
      <c r="CQ242" s="41">
        <f t="shared" si="339"/>
        <v>0</v>
      </c>
      <c r="CR242" s="180">
        <f t="shared" si="340"/>
        <v>0</v>
      </c>
      <c r="CS242" s="27">
        <v>0</v>
      </c>
      <c r="CT242" s="27"/>
      <c r="CU242" s="324">
        <f>SUMIF('Rekapitulasi Juni'!$D$410:$D$588,APS!$B242,'Rekapitulasi Juni'!$E$410:$E$588)</f>
        <v>0</v>
      </c>
      <c r="CV242" s="324">
        <f>SUMIF('Rekapitulasi Juni'!$D$410:$D$588,APS!$B242,'Rekapitulasi Juni'!$F$410:$F$588)</f>
        <v>0</v>
      </c>
      <c r="CW242" s="27"/>
      <c r="CX242" s="325">
        <f t="shared" si="341"/>
        <v>0</v>
      </c>
      <c r="CY242" s="325">
        <f t="shared" si="342"/>
        <v>0</v>
      </c>
      <c r="CZ242" s="27"/>
      <c r="DA242" s="324">
        <f>SUMIF('Rekapitulasi Juni'!$U$410:$U$588,APS!$B242,'Rekapitulasi Juni'!$V$410:$V$588)</f>
        <v>0</v>
      </c>
      <c r="DB242" s="324">
        <f>SUMIF('Rekapitulasi Juni'!$U$410:$U$588,APS!$B242,'Rekapitulasi Juni'!$W$410:$W$588)</f>
        <v>0</v>
      </c>
      <c r="DC242" s="27"/>
      <c r="DD242" s="325">
        <f t="shared" si="343"/>
        <v>0</v>
      </c>
      <c r="DE242" s="325">
        <f t="shared" si="344"/>
        <v>0</v>
      </c>
      <c r="DF242" s="27"/>
      <c r="DG242" s="324">
        <f>SUMIF('Rekapitulasi Juni'!$AL$410:$AL$588,APS!$B242,'Rekapitulasi Juni'!$AM$410:$AM$588)</f>
        <v>0</v>
      </c>
      <c r="DH242" s="324">
        <f>SUMIF('Rekapitulasi Juni'!$AL$410:$AL$588,APS!$B242,'Rekapitulasi Juni'!$AN$410:$AN$588)</f>
        <v>0</v>
      </c>
      <c r="DI242" s="27"/>
      <c r="DJ242" s="325">
        <f t="shared" si="345"/>
        <v>0</v>
      </c>
      <c r="DK242" s="325">
        <f t="shared" si="346"/>
        <v>0</v>
      </c>
      <c r="DL242" s="27"/>
      <c r="DM242" s="324">
        <f>SUMIF('Rekapitulasi Juni'!$BA$410:$BA$588,APS!$B242,'Rekapitulasi Juni'!$BB$410:$BB$588)</f>
        <v>0</v>
      </c>
      <c r="DN242" s="324">
        <f>SUMIF('Rekapitulasi Juni'!$BA$410:$BA$588,APS!$B242,'Rekapitulasi Juni'!$BC$410:$BC$588)</f>
        <v>0</v>
      </c>
      <c r="DO242" s="324">
        <f>SUMIF('Rekapitulasi Juni'!$BA$410:$BA$588,APS!$B242,'Rekapitulasi Juni'!$BF$410:$BF$588)</f>
        <v>0</v>
      </c>
      <c r="DP242" s="325">
        <f t="shared" si="347"/>
        <v>0</v>
      </c>
      <c r="DQ242" s="325">
        <f t="shared" si="348"/>
        <v>0</v>
      </c>
      <c r="DR242" s="27"/>
      <c r="DS242" s="324">
        <f>SUMIF('Rekapitulasi Juni'!$BP$410:$BP$588,APS!$B242,'Rekapitulasi Juni'!$BQ$410:$BQ$588)</f>
        <v>0</v>
      </c>
      <c r="DT242" s="324">
        <f>SUMIF('Rekapitulasi Juni'!$BP$410:$BP$588,APS!$B242,'Rekapitulasi Juni'!$BR$410:$BR$588)</f>
        <v>0</v>
      </c>
      <c r="DU242" s="27"/>
      <c r="DV242" s="325">
        <f t="shared" si="349"/>
        <v>0</v>
      </c>
      <c r="DW242" s="325">
        <f t="shared" si="350"/>
        <v>0</v>
      </c>
      <c r="DX242" s="41">
        <f t="shared" si="351"/>
        <v>0</v>
      </c>
      <c r="DY242" s="41">
        <f t="shared" si="352"/>
        <v>0</v>
      </c>
      <c r="DZ242" s="41">
        <f t="shared" si="353"/>
        <v>0</v>
      </c>
      <c r="EA242" s="41">
        <f t="shared" si="354"/>
        <v>0</v>
      </c>
      <c r="EB242" s="41">
        <f t="shared" si="355"/>
        <v>0</v>
      </c>
      <c r="EC242" s="41">
        <f t="shared" si="356"/>
        <v>0</v>
      </c>
      <c r="ED242" s="180">
        <f t="shared" si="357"/>
        <v>0</v>
      </c>
      <c r="EE242" s="27">
        <v>0</v>
      </c>
      <c r="EF242" s="27"/>
      <c r="EG242" s="324">
        <f>SUMIF('Rekapitulasi Juni'!$D$608:$D$786,APS!$B242,'Rekapitulasi Juni'!$E$608:$E$786)</f>
        <v>0</v>
      </c>
      <c r="EH242" s="324">
        <f>SUMIF('Rekapitulasi Juni'!$D$608:$D$786,APS!$B242,'Rekapitulasi Juni'!$F$608:$F$786)</f>
        <v>0</v>
      </c>
      <c r="EI242" s="27"/>
      <c r="EJ242" s="325">
        <f t="shared" si="358"/>
        <v>0</v>
      </c>
      <c r="EK242" s="325">
        <f t="shared" si="359"/>
        <v>0</v>
      </c>
      <c r="EL242" s="27"/>
      <c r="EM242" s="324">
        <f>SUMIF('Rekapitulasi Juni'!$U$608:$U$786,APS!$B242,'Rekapitulasi Juni'!$V$608:$V$786)</f>
        <v>0</v>
      </c>
      <c r="EN242" s="324">
        <f>SUMIF('Rekapitulasi Juni'!$U$608:$U$786,APS!$B242,'Rekapitulasi Juni'!$W$608:$W$786)</f>
        <v>0</v>
      </c>
      <c r="EO242" s="27"/>
      <c r="EP242" s="325">
        <f t="shared" si="360"/>
        <v>0</v>
      </c>
      <c r="EQ242" s="325">
        <f t="shared" si="361"/>
        <v>0</v>
      </c>
      <c r="ER242" s="27"/>
      <c r="ES242" s="324">
        <f>SUMIF('Rekapitulasi Juni'!$AL$608:$AL$786,APS!$B242,'Rekapitulasi Juni'!$AM$608:$AM$786)</f>
        <v>0</v>
      </c>
      <c r="ET242" s="324">
        <f>SUMIF('Rekapitulasi Juni'!$AL$608:$AL$786,APS!$B242,'Rekapitulasi Juni'!$AN$608:$AN$786)</f>
        <v>0</v>
      </c>
      <c r="EU242" s="27"/>
      <c r="EV242" s="325">
        <f t="shared" si="362"/>
        <v>0</v>
      </c>
      <c r="EW242" s="325">
        <f t="shared" si="363"/>
        <v>0</v>
      </c>
      <c r="EX242" s="27"/>
      <c r="EY242" s="324">
        <f>SUMIF('Rekapitulasi Juni'!$BA$608:$BA$786,APS!$B242,'Rekapitulasi Juni'!$BB$608:$BB$786)</f>
        <v>0</v>
      </c>
      <c r="EZ242" s="324">
        <f>SUMIF('Rekapitulasi Juni'!$BA$608:$BA$786,APS!$B242,'Rekapitulasi Juni'!$BC$608:$BC$786)</f>
        <v>0</v>
      </c>
      <c r="FA242" s="324">
        <f>SUMIF('Rekapitulasi Juni'!$BA$608:$BA$786,APS!$B242,'Rekapitulasi Juni'!$BF$608:$BF$786)</f>
        <v>0</v>
      </c>
      <c r="FB242" s="325">
        <f t="shared" si="364"/>
        <v>0</v>
      </c>
      <c r="FC242" s="325">
        <f t="shared" si="365"/>
        <v>0</v>
      </c>
      <c r="FD242" s="27"/>
      <c r="FE242" s="27"/>
      <c r="FF242" s="27"/>
      <c r="FG242" s="27"/>
      <c r="FH242" s="27"/>
      <c r="FI242" s="27"/>
      <c r="FJ242" s="41">
        <f t="shared" si="366"/>
        <v>0</v>
      </c>
      <c r="FK242" s="41">
        <f t="shared" si="367"/>
        <v>0</v>
      </c>
      <c r="FL242" s="41">
        <f t="shared" si="368"/>
        <v>0</v>
      </c>
      <c r="FM242" s="41">
        <f t="shared" si="369"/>
        <v>0</v>
      </c>
      <c r="FN242" s="41">
        <f t="shared" si="370"/>
        <v>0</v>
      </c>
      <c r="FO242" s="41">
        <f t="shared" si="371"/>
        <v>0</v>
      </c>
      <c r="FP242" s="180">
        <f t="shared" si="372"/>
        <v>0</v>
      </c>
      <c r="FQ242" s="27"/>
      <c r="FR242" s="27"/>
      <c r="FS242" s="324">
        <f>SUMIF('Rekapitulasi Juni'!$D$804:$D$984,APS!$B242,'Rekapitulasi Juni'!$E$804:$E$984)</f>
        <v>0</v>
      </c>
      <c r="FT242" s="324">
        <f>SUMIF('Rekapitulasi Juni'!$D$804:$D$984,APS!$B242,'Rekapitulasi Juni'!$F$804:$F$984)</f>
        <v>0</v>
      </c>
      <c r="FU242" s="27"/>
      <c r="FV242" s="325">
        <f t="shared" si="373"/>
        <v>0</v>
      </c>
      <c r="FW242" s="325">
        <f t="shared" si="374"/>
        <v>0</v>
      </c>
      <c r="FX242" s="27"/>
      <c r="FY242" s="324">
        <f>SUMIF('Rekapitulasi Juni'!$U$804:$U$984,APS!$B242,'Rekapitulasi Juni'!$V$804:$V$984)</f>
        <v>0</v>
      </c>
      <c r="FZ242" s="324">
        <f>SUMIF('Rekapitulasi Juni'!$U$804:$U$984,APS!$B242,'Rekapitulasi Juni'!$W$804:$W$984)</f>
        <v>0</v>
      </c>
      <c r="GA242" s="27"/>
      <c r="GB242" s="325">
        <f t="shared" si="375"/>
        <v>0</v>
      </c>
      <c r="GC242" s="325">
        <f t="shared" si="376"/>
        <v>0</v>
      </c>
      <c r="GD242" s="27"/>
      <c r="GE242" s="324">
        <f>SUMIF('Rekapitulasi Juni'!$AL$804:$AL$984,APS!$B242,'Rekapitulasi Juni'!$AM$804:$AM$984)</f>
        <v>0</v>
      </c>
      <c r="GF242" s="324">
        <f>SUMIF('Rekapitulasi Juni'!$AL$804:$AL$984,APS!$B242,'Rekapitulasi Juni'!$AN$804:$AN$984)</f>
        <v>0</v>
      </c>
      <c r="GG242" s="27"/>
      <c r="GH242" s="325">
        <f t="shared" si="301"/>
        <v>0</v>
      </c>
      <c r="GI242" s="325">
        <f t="shared" si="302"/>
        <v>0</v>
      </c>
      <c r="GJ242" s="27"/>
      <c r="GK242" s="27"/>
      <c r="GL242" s="41">
        <f t="shared" si="377"/>
        <v>0</v>
      </c>
      <c r="GM242" s="41">
        <f t="shared" si="378"/>
        <v>0</v>
      </c>
      <c r="GN242" s="41">
        <f t="shared" si="379"/>
        <v>0</v>
      </c>
      <c r="GO242" s="41">
        <f t="shared" si="380"/>
        <v>0</v>
      </c>
      <c r="GP242" s="41">
        <f t="shared" si="381"/>
        <v>0</v>
      </c>
      <c r="GQ242" s="41">
        <f t="shared" si="382"/>
        <v>0</v>
      </c>
      <c r="GR242" s="180">
        <f t="shared" si="383"/>
        <v>0</v>
      </c>
      <c r="GS242" s="41">
        <f t="shared" si="303"/>
        <v>0</v>
      </c>
      <c r="GT242" s="41">
        <f t="shared" si="304"/>
        <v>0</v>
      </c>
      <c r="GU242" s="41">
        <f t="shared" si="305"/>
        <v>0</v>
      </c>
      <c r="GV242" s="41">
        <f t="shared" si="306"/>
        <v>0</v>
      </c>
      <c r="GW242" s="41">
        <f t="shared" si="307"/>
        <v>0</v>
      </c>
      <c r="GX242" s="41">
        <f t="shared" si="308"/>
        <v>0</v>
      </c>
      <c r="GY242" s="180">
        <f t="shared" si="309"/>
        <v>0</v>
      </c>
      <c r="GZ242" s="41">
        <v>224</v>
      </c>
      <c r="HA242" s="32"/>
      <c r="HB242" s="42">
        <f>J242+M242+P242-G242</f>
        <v>0</v>
      </c>
      <c r="HC242" s="44"/>
    </row>
    <row r="243" spans="1:211" ht="30" hidden="1" customHeight="1">
      <c r="A243" s="31" t="s">
        <v>494</v>
      </c>
      <c r="B243" s="32" t="s">
        <v>495</v>
      </c>
      <c r="C243" s="31" t="s">
        <v>490</v>
      </c>
      <c r="D243" s="31" t="s">
        <v>1259</v>
      </c>
      <c r="E243" s="31" t="s">
        <v>43</v>
      </c>
      <c r="F243" s="31" t="s">
        <v>152</v>
      </c>
      <c r="G243" s="33">
        <v>0</v>
      </c>
      <c r="H243" s="33">
        <v>0</v>
      </c>
      <c r="I243" s="33">
        <v>0</v>
      </c>
      <c r="J243" s="34">
        <f>IFERROR(VLOOKUP(A243,#REF!,3,0),0)</f>
        <v>0</v>
      </c>
      <c r="K243" s="34">
        <f>M243-L243</f>
        <v>0</v>
      </c>
      <c r="L243" s="34">
        <v>0</v>
      </c>
      <c r="M243" s="34">
        <v>0</v>
      </c>
      <c r="N243" s="35">
        <f>(G243+H243+I243)-(J243+K243)</f>
        <v>0</v>
      </c>
      <c r="O243" s="35">
        <f>IF(N243&gt;0,N243,0)</f>
        <v>0</v>
      </c>
      <c r="P243" s="36">
        <v>0</v>
      </c>
      <c r="Q243" s="36">
        <f t="shared" si="310"/>
        <v>0</v>
      </c>
      <c r="R243" s="36"/>
      <c r="S243" s="37">
        <f ca="1">SUMIF(ROP!$D$6:$H$65536,A243,ROP!$J$6:$J$65536)</f>
        <v>0</v>
      </c>
      <c r="T243" s="37">
        <f>SUMIF(HASIL!$B:$B,APS!$B243&amp;RIGHT(APS!T$9,2),HASIL!$I:$I)</f>
        <v>0</v>
      </c>
      <c r="U243" s="37">
        <f>SUMIF(HASIL!$B:$B,APS!$B243&amp;RIGHT(APS!U$9,2),HASIL!$I:$I)</f>
        <v>0</v>
      </c>
      <c r="V243" s="37">
        <f>SUMIF(HASIL!$B:$B,APS!$B243&amp;RIGHT(APS!V$9,2),HASIL!$I:$I)</f>
        <v>0</v>
      </c>
      <c r="W243" s="37">
        <f>SUMIF(HASIL!$B:$B,APS!$B243&amp;RIGHT(APS!W$9,2),HASIL!$I:$I)</f>
        <v>0</v>
      </c>
      <c r="X243" s="38">
        <f>SUM(T243:W243)</f>
        <v>0</v>
      </c>
      <c r="Y243" s="38">
        <f>X243-Q243</f>
        <v>0</v>
      </c>
      <c r="Z243" s="39">
        <f t="shared" si="385"/>
        <v>0</v>
      </c>
      <c r="AA243" s="39">
        <f t="shared" si="300"/>
        <v>0</v>
      </c>
      <c r="AB243" s="40">
        <f t="shared" si="386"/>
        <v>0</v>
      </c>
      <c r="AC243" s="27">
        <v>0</v>
      </c>
      <c r="AD243" s="27"/>
      <c r="AE243" s="27"/>
      <c r="AF243" s="27"/>
      <c r="AG243" s="27"/>
      <c r="AH243" s="27"/>
      <c r="AI243" s="324">
        <f>SUMIF('Rekapitulasi Juni'!$D$9:$D$192,APS!$B243,'Rekapitulasi Juni'!$E$9:$E$192)</f>
        <v>0</v>
      </c>
      <c r="AJ243" s="324">
        <f>SUMIF('Rekapitulasi Juni'!$D$9:$D$192,APS!$B243,'Rekapitulasi Juni'!$F$9:$F$192)</f>
        <v>0</v>
      </c>
      <c r="AK243" s="324">
        <f>SUMIF('Rekapitulasi Juni'!$D$9:$D$192,APS!$B243,'Rekapitulasi Juni'!$K$9:$K$192)</f>
        <v>0</v>
      </c>
      <c r="AL243" s="325">
        <f t="shared" si="311"/>
        <v>0</v>
      </c>
      <c r="AM243" s="325">
        <f t="shared" si="312"/>
        <v>0</v>
      </c>
      <c r="AN243" s="27"/>
      <c r="AO243" s="324">
        <f>SUMIF('Rekapitulasi Juni'!$U$9:$U$192,APS!$B243,'Rekapitulasi Juni'!$V$9:$V$192)</f>
        <v>0</v>
      </c>
      <c r="AP243" s="324">
        <f>SUMIF('Rekapitulasi Juni'!$U$9:$U$192,APS!$B243,'Rekapitulasi Juni'!$W$9:$W$192)</f>
        <v>0</v>
      </c>
      <c r="AQ243" s="27"/>
      <c r="AR243" s="325">
        <f t="shared" si="313"/>
        <v>0</v>
      </c>
      <c r="AS243" s="325">
        <f t="shared" si="314"/>
        <v>0</v>
      </c>
      <c r="AT243" s="27"/>
      <c r="AU243" s="324">
        <f>SUMIF('Rekapitulasi Juni'!$AL$9:$AL$192,APS!$B243,'Rekapitulasi Juni'!$AM$9:$AM$192)</f>
        <v>0</v>
      </c>
      <c r="AV243" s="324">
        <f>SUMIF('Rekapitulasi Juni'!$AL$9:$AL$192,APS!$B243,'Rekapitulasi Juni'!$AN$9:$AN$192)</f>
        <v>0</v>
      </c>
      <c r="AW243" s="27"/>
      <c r="AX243" s="325">
        <f t="shared" si="315"/>
        <v>0</v>
      </c>
      <c r="AY243" s="325">
        <f t="shared" si="316"/>
        <v>0</v>
      </c>
      <c r="AZ243" s="41">
        <f t="shared" si="317"/>
        <v>0</v>
      </c>
      <c r="BA243" s="41">
        <f t="shared" si="318"/>
        <v>0</v>
      </c>
      <c r="BB243" s="41">
        <f t="shared" si="319"/>
        <v>0</v>
      </c>
      <c r="BC243" s="41">
        <f t="shared" si="320"/>
        <v>0</v>
      </c>
      <c r="BD243" s="41">
        <f t="shared" si="321"/>
        <v>0</v>
      </c>
      <c r="BE243" s="41">
        <f t="shared" si="322"/>
        <v>0</v>
      </c>
      <c r="BF243" s="180">
        <f t="shared" si="323"/>
        <v>0</v>
      </c>
      <c r="BG243" s="27">
        <v>0</v>
      </c>
      <c r="BH243" s="27"/>
      <c r="BI243" s="324">
        <f>SUMIF('Rekapitulasi Juni'!$D$214:$D$393,APS!$B243,'Rekapitulasi Juni'!$E$214:$E$393)</f>
        <v>0</v>
      </c>
      <c r="BJ243" s="324">
        <f>SUMIF('Rekapitulasi Juni'!$D$214:$D$393,APS!$B243,'Rekapitulasi Juni'!$F$214:$F$393)</f>
        <v>0</v>
      </c>
      <c r="BK243" s="27"/>
      <c r="BL243" s="325">
        <f t="shared" si="324"/>
        <v>0</v>
      </c>
      <c r="BM243" s="325">
        <f t="shared" si="325"/>
        <v>0</v>
      </c>
      <c r="BN243" s="27"/>
      <c r="BO243" s="324">
        <f>SUMIF('Rekapitulasi Juni'!$U$214:$U$393,APS!$B243,'Rekapitulasi Juni'!$V$214:$V$393)</f>
        <v>0</v>
      </c>
      <c r="BP243" s="324">
        <f>SUMIF('Rekapitulasi Juni'!$U$214:$U$393,APS!$B243,'Rekapitulasi Juni'!$W$214:$W$393)</f>
        <v>0</v>
      </c>
      <c r="BQ243" s="27"/>
      <c r="BR243" s="325">
        <f t="shared" si="326"/>
        <v>0</v>
      </c>
      <c r="BS243" s="325">
        <f t="shared" si="327"/>
        <v>0</v>
      </c>
      <c r="BT243" s="27"/>
      <c r="BU243" s="324">
        <f>SUMIF('Rekapitulasi Juni'!$AL$214:$AL$393,APS!$B243,'Rekapitulasi Juni'!$AM$214:$AM$393)</f>
        <v>0</v>
      </c>
      <c r="BV243" s="324">
        <f>SUMIF('Rekapitulasi Juni'!$AL$214:$AL$393,APS!$B243,'Rekapitulasi Juni'!$AN$214:$AN$393)</f>
        <v>0</v>
      </c>
      <c r="BW243" s="27"/>
      <c r="BX243" s="325">
        <f t="shared" si="328"/>
        <v>0</v>
      </c>
      <c r="BY243" s="325">
        <f t="shared" si="329"/>
        <v>0</v>
      </c>
      <c r="BZ243" s="27"/>
      <c r="CA243" s="324">
        <f>SUMIF('Rekapitulasi Juni'!$BA$214:$BA$393,APS!$B243,'Rekapitulasi Juni'!$BB$214:$BB$393)</f>
        <v>0</v>
      </c>
      <c r="CB243" s="324">
        <f>SUMIF('Rekapitulasi Juni'!$BA$214:$BA$393,APS!$B243,'Rekapitulasi Juni'!$BC$214:$BC$393)</f>
        <v>0</v>
      </c>
      <c r="CC243" s="27"/>
      <c r="CD243" s="325">
        <f t="shared" si="330"/>
        <v>0</v>
      </c>
      <c r="CE243" s="325">
        <f t="shared" si="331"/>
        <v>0</v>
      </c>
      <c r="CF243" s="27"/>
      <c r="CG243" s="324">
        <f>SUMIF('Rekapitulasi Juni'!$BP$214:$BP$393,APS!$B243,'Rekapitulasi Juni'!$BQ$214:$BQ$393)</f>
        <v>0</v>
      </c>
      <c r="CH243" s="324">
        <f>SUMIF('Rekapitulasi Juni'!$BP$214:$BP$393,APS!$B243,'Rekapitulasi Juni'!$BR$214:$BR$393)</f>
        <v>0</v>
      </c>
      <c r="CI243" s="27"/>
      <c r="CJ243" s="325">
        <f t="shared" si="332"/>
        <v>0</v>
      </c>
      <c r="CK243" s="325">
        <f t="shared" si="333"/>
        <v>0</v>
      </c>
      <c r="CL243" s="41">
        <f t="shared" si="334"/>
        <v>0</v>
      </c>
      <c r="CM243" s="41">
        <f t="shared" si="335"/>
        <v>0</v>
      </c>
      <c r="CN243" s="41">
        <f t="shared" si="336"/>
        <v>0</v>
      </c>
      <c r="CO243" s="41">
        <f t="shared" si="337"/>
        <v>0</v>
      </c>
      <c r="CP243" s="41">
        <f t="shared" si="338"/>
        <v>0</v>
      </c>
      <c r="CQ243" s="41">
        <f t="shared" si="339"/>
        <v>0</v>
      </c>
      <c r="CR243" s="180">
        <f t="shared" si="340"/>
        <v>0</v>
      </c>
      <c r="CS243" s="27">
        <v>0</v>
      </c>
      <c r="CT243" s="27"/>
      <c r="CU243" s="324">
        <f>SUMIF('Rekapitulasi Juni'!$D$410:$D$588,APS!$B243,'Rekapitulasi Juni'!$E$410:$E$588)</f>
        <v>0</v>
      </c>
      <c r="CV243" s="324">
        <f>SUMIF('Rekapitulasi Juni'!$D$410:$D$588,APS!$B243,'Rekapitulasi Juni'!$F$410:$F$588)</f>
        <v>0</v>
      </c>
      <c r="CW243" s="27"/>
      <c r="CX243" s="325">
        <f t="shared" si="341"/>
        <v>0</v>
      </c>
      <c r="CY243" s="325">
        <f t="shared" si="342"/>
        <v>0</v>
      </c>
      <c r="CZ243" s="27"/>
      <c r="DA243" s="324">
        <f>SUMIF('Rekapitulasi Juni'!$U$410:$U$588,APS!$B243,'Rekapitulasi Juni'!$V$410:$V$588)</f>
        <v>0</v>
      </c>
      <c r="DB243" s="324">
        <f>SUMIF('Rekapitulasi Juni'!$U$410:$U$588,APS!$B243,'Rekapitulasi Juni'!$W$410:$W$588)</f>
        <v>0</v>
      </c>
      <c r="DC243" s="27"/>
      <c r="DD243" s="325">
        <f t="shared" si="343"/>
        <v>0</v>
      </c>
      <c r="DE243" s="325">
        <f t="shared" si="344"/>
        <v>0</v>
      </c>
      <c r="DF243" s="27"/>
      <c r="DG243" s="324">
        <f>SUMIF('Rekapitulasi Juni'!$AL$410:$AL$588,APS!$B243,'Rekapitulasi Juni'!$AM$410:$AM$588)</f>
        <v>0</v>
      </c>
      <c r="DH243" s="324">
        <f>SUMIF('Rekapitulasi Juni'!$AL$410:$AL$588,APS!$B243,'Rekapitulasi Juni'!$AN$410:$AN$588)</f>
        <v>0</v>
      </c>
      <c r="DI243" s="27"/>
      <c r="DJ243" s="325">
        <f t="shared" si="345"/>
        <v>0</v>
      </c>
      <c r="DK243" s="325">
        <f t="shared" si="346"/>
        <v>0</v>
      </c>
      <c r="DL243" s="27"/>
      <c r="DM243" s="324">
        <f>SUMIF('Rekapitulasi Juni'!$BA$410:$BA$588,APS!$B243,'Rekapitulasi Juni'!$BB$410:$BB$588)</f>
        <v>0</v>
      </c>
      <c r="DN243" s="324">
        <f>SUMIF('Rekapitulasi Juni'!$BA$410:$BA$588,APS!$B243,'Rekapitulasi Juni'!$BC$410:$BC$588)</f>
        <v>0</v>
      </c>
      <c r="DO243" s="324">
        <f>SUMIF('Rekapitulasi Juni'!$BA$410:$BA$588,APS!$B243,'Rekapitulasi Juni'!$BF$410:$BF$588)</f>
        <v>0</v>
      </c>
      <c r="DP243" s="325">
        <f t="shared" si="347"/>
        <v>0</v>
      </c>
      <c r="DQ243" s="325">
        <f t="shared" si="348"/>
        <v>0</v>
      </c>
      <c r="DR243" s="27"/>
      <c r="DS243" s="324">
        <f>SUMIF('Rekapitulasi Juni'!$BP$410:$BP$588,APS!$B243,'Rekapitulasi Juni'!$BQ$410:$BQ$588)</f>
        <v>0</v>
      </c>
      <c r="DT243" s="324">
        <f>SUMIF('Rekapitulasi Juni'!$BP$410:$BP$588,APS!$B243,'Rekapitulasi Juni'!$BR$410:$BR$588)</f>
        <v>0</v>
      </c>
      <c r="DU243" s="27"/>
      <c r="DV243" s="325">
        <f t="shared" si="349"/>
        <v>0</v>
      </c>
      <c r="DW243" s="325">
        <f t="shared" si="350"/>
        <v>0</v>
      </c>
      <c r="DX243" s="41">
        <f t="shared" si="351"/>
        <v>0</v>
      </c>
      <c r="DY243" s="41">
        <f t="shared" si="352"/>
        <v>0</v>
      </c>
      <c r="DZ243" s="41">
        <f t="shared" si="353"/>
        <v>0</v>
      </c>
      <c r="EA243" s="41">
        <f t="shared" si="354"/>
        <v>0</v>
      </c>
      <c r="EB243" s="41">
        <f t="shared" si="355"/>
        <v>0</v>
      </c>
      <c r="EC243" s="41">
        <f t="shared" si="356"/>
        <v>0</v>
      </c>
      <c r="ED243" s="180">
        <f t="shared" si="357"/>
        <v>0</v>
      </c>
      <c r="EE243" s="27">
        <v>0</v>
      </c>
      <c r="EF243" s="27"/>
      <c r="EG243" s="324">
        <f>SUMIF('Rekapitulasi Juni'!$D$608:$D$786,APS!$B243,'Rekapitulasi Juni'!$E$608:$E$786)</f>
        <v>0</v>
      </c>
      <c r="EH243" s="324">
        <f>SUMIF('Rekapitulasi Juni'!$D$608:$D$786,APS!$B243,'Rekapitulasi Juni'!$F$608:$F$786)</f>
        <v>0</v>
      </c>
      <c r="EI243" s="27"/>
      <c r="EJ243" s="325">
        <f t="shared" si="358"/>
        <v>0</v>
      </c>
      <c r="EK243" s="325">
        <f t="shared" si="359"/>
        <v>0</v>
      </c>
      <c r="EL243" s="27"/>
      <c r="EM243" s="324">
        <f>SUMIF('Rekapitulasi Juni'!$U$608:$U$786,APS!$B243,'Rekapitulasi Juni'!$V$608:$V$786)</f>
        <v>0</v>
      </c>
      <c r="EN243" s="324">
        <f>SUMIF('Rekapitulasi Juni'!$U$608:$U$786,APS!$B243,'Rekapitulasi Juni'!$W$608:$W$786)</f>
        <v>0</v>
      </c>
      <c r="EO243" s="27"/>
      <c r="EP243" s="325">
        <f t="shared" si="360"/>
        <v>0</v>
      </c>
      <c r="EQ243" s="325">
        <f t="shared" si="361"/>
        <v>0</v>
      </c>
      <c r="ER243" s="27"/>
      <c r="ES243" s="324">
        <f>SUMIF('Rekapitulasi Juni'!$AL$608:$AL$786,APS!$B243,'Rekapitulasi Juni'!$AM$608:$AM$786)</f>
        <v>0</v>
      </c>
      <c r="ET243" s="324">
        <f>SUMIF('Rekapitulasi Juni'!$AL$608:$AL$786,APS!$B243,'Rekapitulasi Juni'!$AN$608:$AN$786)</f>
        <v>0</v>
      </c>
      <c r="EU243" s="27"/>
      <c r="EV243" s="325">
        <f t="shared" si="362"/>
        <v>0</v>
      </c>
      <c r="EW243" s="325">
        <f t="shared" si="363"/>
        <v>0</v>
      </c>
      <c r="EX243" s="27"/>
      <c r="EY243" s="324">
        <f>SUMIF('Rekapitulasi Juni'!$BA$608:$BA$786,APS!$B243,'Rekapitulasi Juni'!$BB$608:$BB$786)</f>
        <v>0</v>
      </c>
      <c r="EZ243" s="324">
        <f>SUMIF('Rekapitulasi Juni'!$BA$608:$BA$786,APS!$B243,'Rekapitulasi Juni'!$BC$608:$BC$786)</f>
        <v>0</v>
      </c>
      <c r="FA243" s="324">
        <f>SUMIF('Rekapitulasi Juni'!$BA$608:$BA$786,APS!$B243,'Rekapitulasi Juni'!$BF$608:$BF$786)</f>
        <v>0</v>
      </c>
      <c r="FB243" s="325">
        <f t="shared" si="364"/>
        <v>0</v>
      </c>
      <c r="FC243" s="325">
        <f t="shared" si="365"/>
        <v>0</v>
      </c>
      <c r="FD243" s="27"/>
      <c r="FE243" s="27"/>
      <c r="FF243" s="27"/>
      <c r="FG243" s="27"/>
      <c r="FH243" s="27"/>
      <c r="FI243" s="27"/>
      <c r="FJ243" s="41">
        <f t="shared" si="366"/>
        <v>0</v>
      </c>
      <c r="FK243" s="41">
        <f t="shared" si="367"/>
        <v>0</v>
      </c>
      <c r="FL243" s="41">
        <f t="shared" si="368"/>
        <v>0</v>
      </c>
      <c r="FM243" s="41">
        <f t="shared" si="369"/>
        <v>0</v>
      </c>
      <c r="FN243" s="41">
        <f t="shared" si="370"/>
        <v>0</v>
      </c>
      <c r="FO243" s="41">
        <f t="shared" si="371"/>
        <v>0</v>
      </c>
      <c r="FP243" s="180">
        <f t="shared" si="372"/>
        <v>0</v>
      </c>
      <c r="FQ243" s="27"/>
      <c r="FR243" s="27"/>
      <c r="FS243" s="324">
        <f>SUMIF('Rekapitulasi Juni'!$D$804:$D$984,APS!$B243,'Rekapitulasi Juni'!$E$804:$E$984)</f>
        <v>0</v>
      </c>
      <c r="FT243" s="324">
        <f>SUMIF('Rekapitulasi Juni'!$D$804:$D$984,APS!$B243,'Rekapitulasi Juni'!$F$804:$F$984)</f>
        <v>0</v>
      </c>
      <c r="FU243" s="27"/>
      <c r="FV243" s="325">
        <f t="shared" si="373"/>
        <v>0</v>
      </c>
      <c r="FW243" s="325">
        <f t="shared" si="374"/>
        <v>0</v>
      </c>
      <c r="FX243" s="27"/>
      <c r="FY243" s="324">
        <f>SUMIF('Rekapitulasi Juni'!$U$804:$U$984,APS!$B243,'Rekapitulasi Juni'!$V$804:$V$984)</f>
        <v>0</v>
      </c>
      <c r="FZ243" s="324">
        <f>SUMIF('Rekapitulasi Juni'!$U$804:$U$984,APS!$B243,'Rekapitulasi Juni'!$W$804:$W$984)</f>
        <v>0</v>
      </c>
      <c r="GA243" s="27"/>
      <c r="GB243" s="325">
        <f t="shared" si="375"/>
        <v>0</v>
      </c>
      <c r="GC243" s="325">
        <f t="shared" si="376"/>
        <v>0</v>
      </c>
      <c r="GD243" s="27"/>
      <c r="GE243" s="324">
        <f>SUMIF('Rekapitulasi Juni'!$AL$804:$AL$984,APS!$B243,'Rekapitulasi Juni'!$AM$804:$AM$984)</f>
        <v>0</v>
      </c>
      <c r="GF243" s="324">
        <f>SUMIF('Rekapitulasi Juni'!$AL$804:$AL$984,APS!$B243,'Rekapitulasi Juni'!$AN$804:$AN$984)</f>
        <v>0</v>
      </c>
      <c r="GG243" s="27"/>
      <c r="GH243" s="325">
        <f t="shared" si="301"/>
        <v>0</v>
      </c>
      <c r="GI243" s="325">
        <f t="shared" si="302"/>
        <v>0</v>
      </c>
      <c r="GJ243" s="27"/>
      <c r="GK243" s="27"/>
      <c r="GL243" s="41">
        <f t="shared" si="377"/>
        <v>0</v>
      </c>
      <c r="GM243" s="41">
        <f t="shared" si="378"/>
        <v>0</v>
      </c>
      <c r="GN243" s="41">
        <f t="shared" si="379"/>
        <v>0</v>
      </c>
      <c r="GO243" s="41">
        <f t="shared" si="380"/>
        <v>0</v>
      </c>
      <c r="GP243" s="41">
        <f t="shared" si="381"/>
        <v>0</v>
      </c>
      <c r="GQ243" s="41">
        <f t="shared" si="382"/>
        <v>0</v>
      </c>
      <c r="GR243" s="180">
        <f t="shared" si="383"/>
        <v>0</v>
      </c>
      <c r="GS243" s="41">
        <f t="shared" si="303"/>
        <v>0</v>
      </c>
      <c r="GT243" s="41">
        <f t="shared" si="304"/>
        <v>0</v>
      </c>
      <c r="GU243" s="41">
        <f t="shared" si="305"/>
        <v>0</v>
      </c>
      <c r="GV243" s="41">
        <f t="shared" si="306"/>
        <v>0</v>
      </c>
      <c r="GW243" s="41">
        <f t="shared" si="307"/>
        <v>0</v>
      </c>
      <c r="GX243" s="41">
        <f t="shared" si="308"/>
        <v>0</v>
      </c>
      <c r="GY243" s="180">
        <f t="shared" si="309"/>
        <v>0</v>
      </c>
      <c r="GZ243" s="41">
        <v>225</v>
      </c>
      <c r="HA243" s="32"/>
      <c r="HB243" s="42">
        <f>J243+M243+P243-G243</f>
        <v>0</v>
      </c>
      <c r="HC243" s="44"/>
    </row>
    <row r="244" spans="1:211" ht="45">
      <c r="A244" s="51" t="s">
        <v>496</v>
      </c>
      <c r="B244" s="52" t="s">
        <v>497</v>
      </c>
      <c r="C244" s="31" t="s">
        <v>490</v>
      </c>
      <c r="D244" s="31" t="s">
        <v>1259</v>
      </c>
      <c r="E244" s="31" t="s">
        <v>43</v>
      </c>
      <c r="F244" s="31" t="s">
        <v>152</v>
      </c>
      <c r="G244" s="33">
        <v>154</v>
      </c>
      <c r="H244" s="33">
        <v>0</v>
      </c>
      <c r="I244" s="33">
        <v>0</v>
      </c>
      <c r="J244" s="34">
        <f>IFERROR(VLOOKUP(A244,#REF!,3,0),0)</f>
        <v>0</v>
      </c>
      <c r="K244" s="34">
        <f>M244-L244</f>
        <v>0</v>
      </c>
      <c r="L244" s="34">
        <v>0</v>
      </c>
      <c r="M244" s="34">
        <v>0</v>
      </c>
      <c r="N244" s="35">
        <f>(G244+H244+I244)-(J244+K244)</f>
        <v>154</v>
      </c>
      <c r="O244" s="35">
        <f>IF(N244&gt;0,N244,0)</f>
        <v>154</v>
      </c>
      <c r="P244" s="36">
        <v>154</v>
      </c>
      <c r="Q244" s="36">
        <f t="shared" si="310"/>
        <v>154</v>
      </c>
      <c r="R244" s="80"/>
      <c r="S244" s="37">
        <f ca="1">SUMIF(ROP!$D$6:$H$65536,A244,ROP!$J$6:$J$65536)</f>
        <v>154</v>
      </c>
      <c r="T244" s="37">
        <f>SUMIF(HASIL!$B:$B,APS!$B244&amp;RIGHT(APS!T$9,2),HASIL!$I:$I)</f>
        <v>0</v>
      </c>
      <c r="U244" s="37">
        <f>SUMIF(HASIL!$B:$B,APS!$B244&amp;RIGHT(APS!U$9,2),HASIL!$I:$I)</f>
        <v>0</v>
      </c>
      <c r="V244" s="37">
        <f>SUMIF(HASIL!$B:$B,APS!$B244&amp;RIGHT(APS!V$9,2),HASIL!$I:$I)</f>
        <v>0</v>
      </c>
      <c r="W244" s="37">
        <f>SUMIF(HASIL!$B:$B,APS!$B244&amp;RIGHT(APS!W$9,2),HASIL!$I:$I)</f>
        <v>0</v>
      </c>
      <c r="X244" s="38">
        <f>SUM(T244:W244)</f>
        <v>0</v>
      </c>
      <c r="Y244" s="38">
        <f>X244-Q244</f>
        <v>-154</v>
      </c>
      <c r="Z244" s="39">
        <f t="shared" si="385"/>
        <v>0</v>
      </c>
      <c r="AA244" s="39">
        <f t="shared" si="300"/>
        <v>154</v>
      </c>
      <c r="AB244" s="40">
        <f t="shared" si="386"/>
        <v>154</v>
      </c>
      <c r="AC244" s="27">
        <v>0</v>
      </c>
      <c r="AD244" s="27"/>
      <c r="AE244" s="27"/>
      <c r="AF244" s="27"/>
      <c r="AG244" s="27"/>
      <c r="AH244" s="27"/>
      <c r="AI244" s="324">
        <f>SUMIF('Rekapitulasi Juni'!$D$9:$D$192,APS!$B244,'Rekapitulasi Juni'!$E$9:$E$192)</f>
        <v>0</v>
      </c>
      <c r="AJ244" s="324">
        <f>SUMIF('Rekapitulasi Juni'!$D$9:$D$192,APS!$B244,'Rekapitulasi Juni'!$F$9:$F$192)</f>
        <v>0</v>
      </c>
      <c r="AK244" s="324">
        <f>SUMIF('Rekapitulasi Juni'!$D$9:$D$192,APS!$B244,'Rekapitulasi Juni'!$K$9:$K$192)</f>
        <v>0</v>
      </c>
      <c r="AL244" s="325">
        <f t="shared" si="311"/>
        <v>0</v>
      </c>
      <c r="AM244" s="325">
        <f t="shared" si="312"/>
        <v>0</v>
      </c>
      <c r="AN244" s="27"/>
      <c r="AO244" s="324">
        <f>SUMIF('Rekapitulasi Juni'!$U$9:$U$192,APS!$B244,'Rekapitulasi Juni'!$V$9:$V$192)</f>
        <v>0</v>
      </c>
      <c r="AP244" s="324">
        <f>SUMIF('Rekapitulasi Juni'!$U$9:$U$192,APS!$B244,'Rekapitulasi Juni'!$W$9:$W$192)</f>
        <v>0</v>
      </c>
      <c r="AQ244" s="27"/>
      <c r="AR244" s="325">
        <f t="shared" si="313"/>
        <v>0</v>
      </c>
      <c r="AS244" s="325">
        <f t="shared" si="314"/>
        <v>0</v>
      </c>
      <c r="AT244" s="27"/>
      <c r="AU244" s="324">
        <f>SUMIF('Rekapitulasi Juni'!$AL$9:$AL$192,APS!$B244,'Rekapitulasi Juni'!$AM$9:$AM$192)</f>
        <v>0</v>
      </c>
      <c r="AV244" s="324">
        <f>SUMIF('Rekapitulasi Juni'!$AL$9:$AL$192,APS!$B244,'Rekapitulasi Juni'!$AN$9:$AN$192)</f>
        <v>0</v>
      </c>
      <c r="AW244" s="27"/>
      <c r="AX244" s="325">
        <f t="shared" si="315"/>
        <v>0</v>
      </c>
      <c r="AY244" s="325">
        <f t="shared" si="316"/>
        <v>0</v>
      </c>
      <c r="AZ244" s="41">
        <f t="shared" si="317"/>
        <v>0</v>
      </c>
      <c r="BA244" s="41">
        <f t="shared" si="318"/>
        <v>0</v>
      </c>
      <c r="BB244" s="41">
        <f t="shared" si="319"/>
        <v>0</v>
      </c>
      <c r="BC244" s="41">
        <f t="shared" si="320"/>
        <v>0</v>
      </c>
      <c r="BD244" s="41">
        <f t="shared" si="321"/>
        <v>0</v>
      </c>
      <c r="BE244" s="41">
        <f t="shared" si="322"/>
        <v>0</v>
      </c>
      <c r="BF244" s="180">
        <f t="shared" si="323"/>
        <v>0</v>
      </c>
      <c r="BG244" s="27">
        <v>154</v>
      </c>
      <c r="BH244" s="27"/>
      <c r="BI244" s="324">
        <f>SUMIF('Rekapitulasi Juni'!$D$214:$D$393,APS!$B244,'Rekapitulasi Juni'!$E$214:$E$393)</f>
        <v>0</v>
      </c>
      <c r="BJ244" s="324">
        <f>SUMIF('Rekapitulasi Juni'!$D$214:$D$393,APS!$B244,'Rekapitulasi Juni'!$F$214:$F$393)</f>
        <v>0</v>
      </c>
      <c r="BK244" s="27"/>
      <c r="BL244" s="325">
        <f t="shared" si="324"/>
        <v>0</v>
      </c>
      <c r="BM244" s="325">
        <f t="shared" si="325"/>
        <v>0</v>
      </c>
      <c r="BN244" s="27"/>
      <c r="BO244" s="324">
        <f>SUMIF('Rekapitulasi Juni'!$U$214:$U$393,APS!$B244,'Rekapitulasi Juni'!$V$214:$V$393)</f>
        <v>0</v>
      </c>
      <c r="BP244" s="324">
        <f>SUMIF('Rekapitulasi Juni'!$U$214:$U$393,APS!$B244,'Rekapitulasi Juni'!$W$214:$W$393)</f>
        <v>0</v>
      </c>
      <c r="BQ244" s="27"/>
      <c r="BR244" s="325">
        <f t="shared" si="326"/>
        <v>0</v>
      </c>
      <c r="BS244" s="325">
        <f t="shared" si="327"/>
        <v>0</v>
      </c>
      <c r="BT244" s="27"/>
      <c r="BU244" s="324">
        <f>SUMIF('Rekapitulasi Juni'!$AL$214:$AL$393,APS!$B244,'Rekapitulasi Juni'!$AM$214:$AM$393)</f>
        <v>0</v>
      </c>
      <c r="BV244" s="324">
        <f>SUMIF('Rekapitulasi Juni'!$AL$214:$AL$393,APS!$B244,'Rekapitulasi Juni'!$AN$214:$AN$393)</f>
        <v>0</v>
      </c>
      <c r="BW244" s="27"/>
      <c r="BX244" s="325">
        <f t="shared" si="328"/>
        <v>0</v>
      </c>
      <c r="BY244" s="325">
        <f t="shared" si="329"/>
        <v>0</v>
      </c>
      <c r="BZ244" s="27"/>
      <c r="CA244" s="324">
        <f>SUMIF('Rekapitulasi Juni'!$BA$214:$BA$393,APS!$B244,'Rekapitulasi Juni'!$BB$214:$BB$393)</f>
        <v>0</v>
      </c>
      <c r="CB244" s="324">
        <f>SUMIF('Rekapitulasi Juni'!$BA$214:$BA$393,APS!$B244,'Rekapitulasi Juni'!$BC$214:$BC$393)</f>
        <v>0</v>
      </c>
      <c r="CC244" s="27"/>
      <c r="CD244" s="325">
        <f t="shared" si="330"/>
        <v>0</v>
      </c>
      <c r="CE244" s="325">
        <f t="shared" si="331"/>
        <v>0</v>
      </c>
      <c r="CF244" s="27">
        <v>50</v>
      </c>
      <c r="CG244" s="324">
        <f>SUMIF('Rekapitulasi Juni'!$BP$214:$BP$393,APS!$B244,'Rekapitulasi Juni'!$BQ$214:$BQ$393)</f>
        <v>0</v>
      </c>
      <c r="CH244" s="324">
        <f>SUMIF('Rekapitulasi Juni'!$BP$214:$BP$393,APS!$B244,'Rekapitulasi Juni'!$BR$214:$BR$393)</f>
        <v>0</v>
      </c>
      <c r="CI244" s="27"/>
      <c r="CJ244" s="325">
        <f t="shared" si="332"/>
        <v>0</v>
      </c>
      <c r="CK244" s="325">
        <f t="shared" si="333"/>
        <v>0</v>
      </c>
      <c r="CL244" s="41">
        <f t="shared" si="334"/>
        <v>50</v>
      </c>
      <c r="CM244" s="41">
        <f t="shared" si="335"/>
        <v>0</v>
      </c>
      <c r="CN244" s="41">
        <f t="shared" si="336"/>
        <v>0</v>
      </c>
      <c r="CO244" s="41">
        <f t="shared" si="337"/>
        <v>0</v>
      </c>
      <c r="CP244" s="41">
        <f t="shared" si="338"/>
        <v>0</v>
      </c>
      <c r="CQ244" s="41">
        <f t="shared" si="339"/>
        <v>-50</v>
      </c>
      <c r="CR244" s="180">
        <f t="shared" si="340"/>
        <v>0</v>
      </c>
      <c r="CS244" s="27">
        <v>0</v>
      </c>
      <c r="CT244" s="27">
        <v>50</v>
      </c>
      <c r="CU244" s="324">
        <f>SUMIF('Rekapitulasi Juni'!$D$410:$D$588,APS!$B244,'Rekapitulasi Juni'!$E$410:$E$588)</f>
        <v>0</v>
      </c>
      <c r="CV244" s="324">
        <f>SUMIF('Rekapitulasi Juni'!$D$410:$D$588,APS!$B244,'Rekapitulasi Juni'!$F$410:$F$588)</f>
        <v>0</v>
      </c>
      <c r="CW244" s="27"/>
      <c r="CX244" s="325">
        <f t="shared" si="341"/>
        <v>0</v>
      </c>
      <c r="CY244" s="325">
        <f t="shared" si="342"/>
        <v>0</v>
      </c>
      <c r="CZ244" s="27">
        <v>54</v>
      </c>
      <c r="DA244" s="324">
        <f>SUMIF('Rekapitulasi Juni'!$U$410:$U$588,APS!$B244,'Rekapitulasi Juni'!$V$410:$V$588)</f>
        <v>0</v>
      </c>
      <c r="DB244" s="324">
        <f>SUMIF('Rekapitulasi Juni'!$U$410:$U$588,APS!$B244,'Rekapitulasi Juni'!$W$410:$W$588)</f>
        <v>0</v>
      </c>
      <c r="DC244" s="27"/>
      <c r="DD244" s="325">
        <f t="shared" si="343"/>
        <v>0</v>
      </c>
      <c r="DE244" s="325">
        <f t="shared" si="344"/>
        <v>0</v>
      </c>
      <c r="DF244" s="27"/>
      <c r="DG244" s="324">
        <f>SUMIF('Rekapitulasi Juni'!$AL$410:$AL$588,APS!$B244,'Rekapitulasi Juni'!$AM$410:$AM$588)</f>
        <v>0</v>
      </c>
      <c r="DH244" s="324">
        <f>SUMIF('Rekapitulasi Juni'!$AL$410:$AL$588,APS!$B244,'Rekapitulasi Juni'!$AN$410:$AN$588)</f>
        <v>0</v>
      </c>
      <c r="DI244" s="27"/>
      <c r="DJ244" s="325">
        <f t="shared" si="345"/>
        <v>0</v>
      </c>
      <c r="DK244" s="325">
        <f t="shared" si="346"/>
        <v>0</v>
      </c>
      <c r="DL244" s="27"/>
      <c r="DM244" s="324">
        <f>SUMIF('Rekapitulasi Juni'!$BA$410:$BA$588,APS!$B244,'Rekapitulasi Juni'!$BB$410:$BB$588)</f>
        <v>0</v>
      </c>
      <c r="DN244" s="324">
        <f>SUMIF('Rekapitulasi Juni'!$BA$410:$BA$588,APS!$B244,'Rekapitulasi Juni'!$BC$410:$BC$588)</f>
        <v>0</v>
      </c>
      <c r="DO244" s="324">
        <f>SUMIF('Rekapitulasi Juni'!$BA$410:$BA$588,APS!$B244,'Rekapitulasi Juni'!$BF$410:$BF$588)</f>
        <v>0</v>
      </c>
      <c r="DP244" s="325">
        <f t="shared" si="347"/>
        <v>0</v>
      </c>
      <c r="DQ244" s="325">
        <f t="shared" si="348"/>
        <v>0</v>
      </c>
      <c r="DR244" s="27"/>
      <c r="DS244" s="324">
        <f>SUMIF('Rekapitulasi Juni'!$BP$410:$BP$588,APS!$B244,'Rekapitulasi Juni'!$BQ$410:$BQ$588)</f>
        <v>0</v>
      </c>
      <c r="DT244" s="324">
        <f>SUMIF('Rekapitulasi Juni'!$BP$410:$BP$588,APS!$B244,'Rekapitulasi Juni'!$BR$410:$BR$588)</f>
        <v>0</v>
      </c>
      <c r="DU244" s="27"/>
      <c r="DV244" s="325">
        <f t="shared" si="349"/>
        <v>0</v>
      </c>
      <c r="DW244" s="325">
        <f t="shared" si="350"/>
        <v>0</v>
      </c>
      <c r="DX244" s="41">
        <f t="shared" si="351"/>
        <v>104</v>
      </c>
      <c r="DY244" s="41">
        <f t="shared" si="352"/>
        <v>0</v>
      </c>
      <c r="DZ244" s="41">
        <f t="shared" si="353"/>
        <v>0</v>
      </c>
      <c r="EA244" s="41">
        <f t="shared" si="354"/>
        <v>0</v>
      </c>
      <c r="EB244" s="41">
        <f t="shared" si="355"/>
        <v>0</v>
      </c>
      <c r="EC244" s="41">
        <f t="shared" si="356"/>
        <v>-104</v>
      </c>
      <c r="ED244" s="180">
        <f t="shared" si="357"/>
        <v>0</v>
      </c>
      <c r="EE244" s="27">
        <v>0</v>
      </c>
      <c r="EF244" s="27"/>
      <c r="EG244" s="324">
        <f>SUMIF('Rekapitulasi Juni'!$D$608:$D$786,APS!$B244,'Rekapitulasi Juni'!$E$608:$E$786)</f>
        <v>0</v>
      </c>
      <c r="EH244" s="324">
        <f>SUMIF('Rekapitulasi Juni'!$D$608:$D$786,APS!$B244,'Rekapitulasi Juni'!$F$608:$F$786)</f>
        <v>0</v>
      </c>
      <c r="EI244" s="27"/>
      <c r="EJ244" s="325">
        <f t="shared" si="358"/>
        <v>0</v>
      </c>
      <c r="EK244" s="325">
        <f t="shared" si="359"/>
        <v>0</v>
      </c>
      <c r="EL244" s="27"/>
      <c r="EM244" s="324">
        <f>SUMIF('Rekapitulasi Juni'!$U$608:$U$786,APS!$B244,'Rekapitulasi Juni'!$V$608:$V$786)</f>
        <v>0</v>
      </c>
      <c r="EN244" s="324">
        <f>SUMIF('Rekapitulasi Juni'!$U$608:$U$786,APS!$B244,'Rekapitulasi Juni'!$W$608:$W$786)</f>
        <v>0</v>
      </c>
      <c r="EO244" s="27"/>
      <c r="EP244" s="325">
        <f t="shared" si="360"/>
        <v>0</v>
      </c>
      <c r="EQ244" s="325">
        <f t="shared" si="361"/>
        <v>0</v>
      </c>
      <c r="ER244" s="27"/>
      <c r="ES244" s="324">
        <f>SUMIF('Rekapitulasi Juni'!$AL$608:$AL$786,APS!$B244,'Rekapitulasi Juni'!$AM$608:$AM$786)</f>
        <v>0</v>
      </c>
      <c r="ET244" s="324">
        <f>SUMIF('Rekapitulasi Juni'!$AL$608:$AL$786,APS!$B244,'Rekapitulasi Juni'!$AN$608:$AN$786)</f>
        <v>0</v>
      </c>
      <c r="EU244" s="27"/>
      <c r="EV244" s="325">
        <f t="shared" si="362"/>
        <v>0</v>
      </c>
      <c r="EW244" s="325">
        <f t="shared" si="363"/>
        <v>0</v>
      </c>
      <c r="EX244" s="27"/>
      <c r="EY244" s="324">
        <f>SUMIF('Rekapitulasi Juni'!$BA$608:$BA$786,APS!$B244,'Rekapitulasi Juni'!$BB$608:$BB$786)</f>
        <v>0</v>
      </c>
      <c r="EZ244" s="324">
        <f>SUMIF('Rekapitulasi Juni'!$BA$608:$BA$786,APS!$B244,'Rekapitulasi Juni'!$BC$608:$BC$786)</f>
        <v>0</v>
      </c>
      <c r="FA244" s="324">
        <f>SUMIF('Rekapitulasi Juni'!$BA$608:$BA$786,APS!$B244,'Rekapitulasi Juni'!$BF$608:$BF$786)</f>
        <v>0</v>
      </c>
      <c r="FB244" s="325">
        <f t="shared" si="364"/>
        <v>0</v>
      </c>
      <c r="FC244" s="325">
        <f t="shared" si="365"/>
        <v>0</v>
      </c>
      <c r="FD244" s="27"/>
      <c r="FE244" s="27"/>
      <c r="FF244" s="27"/>
      <c r="FG244" s="27"/>
      <c r="FH244" s="27"/>
      <c r="FI244" s="27"/>
      <c r="FJ244" s="41">
        <f t="shared" si="366"/>
        <v>0</v>
      </c>
      <c r="FK244" s="41">
        <f t="shared" si="367"/>
        <v>0</v>
      </c>
      <c r="FL244" s="41">
        <f t="shared" si="368"/>
        <v>0</v>
      </c>
      <c r="FM244" s="41">
        <f t="shared" si="369"/>
        <v>0</v>
      </c>
      <c r="FN244" s="41">
        <f t="shared" si="370"/>
        <v>0</v>
      </c>
      <c r="FO244" s="41">
        <f t="shared" si="371"/>
        <v>0</v>
      </c>
      <c r="FP244" s="180">
        <f t="shared" si="372"/>
        <v>0</v>
      </c>
      <c r="FQ244" s="27"/>
      <c r="FR244" s="27"/>
      <c r="FS244" s="324">
        <f>SUMIF('Rekapitulasi Juni'!$D$804:$D$984,APS!$B244,'Rekapitulasi Juni'!$E$804:$E$984)</f>
        <v>0</v>
      </c>
      <c r="FT244" s="324">
        <f>SUMIF('Rekapitulasi Juni'!$D$804:$D$984,APS!$B244,'Rekapitulasi Juni'!$F$804:$F$984)</f>
        <v>0</v>
      </c>
      <c r="FU244" s="27"/>
      <c r="FV244" s="325">
        <f t="shared" si="373"/>
        <v>0</v>
      </c>
      <c r="FW244" s="325">
        <f t="shared" si="374"/>
        <v>0</v>
      </c>
      <c r="FX244" s="27"/>
      <c r="FY244" s="324">
        <f>SUMIF('Rekapitulasi Juni'!$U$804:$U$984,APS!$B244,'Rekapitulasi Juni'!$V$804:$V$984)</f>
        <v>0</v>
      </c>
      <c r="FZ244" s="324">
        <f>SUMIF('Rekapitulasi Juni'!$U$804:$U$984,APS!$B244,'Rekapitulasi Juni'!$W$804:$W$984)</f>
        <v>0</v>
      </c>
      <c r="GA244" s="27"/>
      <c r="GB244" s="325">
        <f t="shared" si="375"/>
        <v>0</v>
      </c>
      <c r="GC244" s="325">
        <f t="shared" si="376"/>
        <v>0</v>
      </c>
      <c r="GD244" s="27"/>
      <c r="GE244" s="324">
        <f>SUMIF('Rekapitulasi Juni'!$AL$804:$AL$984,APS!$B244,'Rekapitulasi Juni'!$AM$804:$AM$984)</f>
        <v>0</v>
      </c>
      <c r="GF244" s="324">
        <f>SUMIF('Rekapitulasi Juni'!$AL$804:$AL$984,APS!$B244,'Rekapitulasi Juni'!$AN$804:$AN$984)</f>
        <v>0</v>
      </c>
      <c r="GG244" s="27"/>
      <c r="GH244" s="325">
        <f t="shared" si="301"/>
        <v>0</v>
      </c>
      <c r="GI244" s="325">
        <f t="shared" si="302"/>
        <v>0</v>
      </c>
      <c r="GJ244" s="27"/>
      <c r="GK244" s="27"/>
      <c r="GL244" s="41">
        <f t="shared" si="377"/>
        <v>0</v>
      </c>
      <c r="GM244" s="41">
        <f t="shared" si="378"/>
        <v>0</v>
      </c>
      <c r="GN244" s="41">
        <f t="shared" si="379"/>
        <v>0</v>
      </c>
      <c r="GO244" s="41">
        <f t="shared" si="380"/>
        <v>0</v>
      </c>
      <c r="GP244" s="41">
        <f t="shared" si="381"/>
        <v>0</v>
      </c>
      <c r="GQ244" s="41">
        <f t="shared" si="382"/>
        <v>0</v>
      </c>
      <c r="GR244" s="180">
        <f t="shared" si="383"/>
        <v>0</v>
      </c>
      <c r="GS244" s="41">
        <f t="shared" si="303"/>
        <v>154</v>
      </c>
      <c r="GT244" s="41">
        <f t="shared" si="304"/>
        <v>0</v>
      </c>
      <c r="GU244" s="41">
        <f t="shared" si="305"/>
        <v>0</v>
      </c>
      <c r="GV244" s="41">
        <f t="shared" si="306"/>
        <v>0</v>
      </c>
      <c r="GW244" s="41">
        <f t="shared" si="307"/>
        <v>0</v>
      </c>
      <c r="GX244" s="41">
        <f t="shared" si="308"/>
        <v>-154</v>
      </c>
      <c r="GY244" s="180">
        <f t="shared" si="309"/>
        <v>0</v>
      </c>
      <c r="GZ244" s="41">
        <v>226</v>
      </c>
      <c r="HA244" s="32" t="s">
        <v>1327</v>
      </c>
      <c r="HB244" s="42">
        <f>J244+M244+P244-G244</f>
        <v>0</v>
      </c>
      <c r="HC244" s="32" t="s">
        <v>498</v>
      </c>
    </row>
    <row r="245" spans="1:211" ht="15" customHeight="1">
      <c r="A245" s="51"/>
      <c r="B245" s="52" t="s">
        <v>504</v>
      </c>
      <c r="C245" s="31" t="s">
        <v>490</v>
      </c>
      <c r="D245" s="31" t="s">
        <v>1259</v>
      </c>
      <c r="E245" s="31" t="s">
        <v>43</v>
      </c>
      <c r="F245" s="31" t="s">
        <v>152</v>
      </c>
      <c r="G245" s="33">
        <v>3800</v>
      </c>
      <c r="H245" s="33">
        <v>0</v>
      </c>
      <c r="I245" s="33">
        <v>0</v>
      </c>
      <c r="J245" s="34">
        <f>IFERROR(VLOOKUP(A245,#REF!,3,0),0)</f>
        <v>0</v>
      </c>
      <c r="K245" s="34">
        <f t="shared" ref="K245:K303" si="393">M245-L245</f>
        <v>0</v>
      </c>
      <c r="L245" s="34">
        <v>0</v>
      </c>
      <c r="M245" s="34">
        <v>0</v>
      </c>
      <c r="N245" s="35">
        <f t="shared" ref="N245:N302" si="394">(G245+H245+I245)-(J245+K245)</f>
        <v>3800</v>
      </c>
      <c r="O245" s="35">
        <f t="shared" ref="O245:O302" si="395">IF(N245&gt;0,N245,0)</f>
        <v>3800</v>
      </c>
      <c r="P245" s="36">
        <v>3800</v>
      </c>
      <c r="Q245" s="36">
        <f t="shared" si="310"/>
        <v>3800</v>
      </c>
      <c r="R245" s="80"/>
      <c r="S245" s="37">
        <f ca="1">SUMIF(ROP!$D$6:$H$65536,A245,ROP!$J$6:$J$65536)</f>
        <v>0</v>
      </c>
      <c r="T245" s="37">
        <f>SUMIF(HASIL!$B:$B,APS!$B245&amp;RIGHT(APS!T$9,2),HASIL!$I:$I)</f>
        <v>0</v>
      </c>
      <c r="U245" s="37">
        <f>SUMIF(HASIL!$B:$B,APS!$B245&amp;RIGHT(APS!U$9,2),HASIL!$I:$I)</f>
        <v>0</v>
      </c>
      <c r="V245" s="37">
        <f>SUMIF(HASIL!$B:$B,APS!$B245&amp;RIGHT(APS!V$9,2),HASIL!$I:$I)</f>
        <v>0</v>
      </c>
      <c r="W245" s="37">
        <f>SUMIF(HASIL!$B:$B,APS!$B245&amp;RIGHT(APS!W$9,2),HASIL!$I:$I)</f>
        <v>0</v>
      </c>
      <c r="X245" s="38">
        <f t="shared" ref="X245:X302" si="396">SUM(T245:W245)</f>
        <v>0</v>
      </c>
      <c r="Y245" s="38">
        <f t="shared" ref="Y245:Y302" si="397">X245-Q245</f>
        <v>-3800</v>
      </c>
      <c r="Z245" s="39">
        <f t="shared" si="385"/>
        <v>0</v>
      </c>
      <c r="AA245" s="39">
        <f t="shared" si="300"/>
        <v>3800</v>
      </c>
      <c r="AB245" s="40">
        <f t="shared" si="386"/>
        <v>3800</v>
      </c>
      <c r="AC245" s="27">
        <v>950</v>
      </c>
      <c r="AD245" s="27"/>
      <c r="AE245" s="27"/>
      <c r="AF245" s="27"/>
      <c r="AG245" s="27"/>
      <c r="AH245" s="27"/>
      <c r="AI245" s="324">
        <f>SUMIF('Rekapitulasi Juni'!$D$9:$D$192,APS!$B245,'Rekapitulasi Juni'!$E$9:$E$192)</f>
        <v>0</v>
      </c>
      <c r="AJ245" s="324">
        <f>SUMIF('Rekapitulasi Juni'!$D$9:$D$192,APS!$B245,'Rekapitulasi Juni'!$F$9:$F$192)</f>
        <v>0</v>
      </c>
      <c r="AK245" s="324">
        <f>SUMIF('Rekapitulasi Juni'!$D$9:$D$192,APS!$B245,'Rekapitulasi Juni'!$K$9:$K$192)</f>
        <v>0</v>
      </c>
      <c r="AL245" s="325">
        <f t="shared" si="311"/>
        <v>0</v>
      </c>
      <c r="AM245" s="325">
        <f t="shared" si="312"/>
        <v>0</v>
      </c>
      <c r="AN245" s="27"/>
      <c r="AO245" s="324">
        <f>SUMIF('Rekapitulasi Juni'!$U$9:$U$192,APS!$B245,'Rekapitulasi Juni'!$V$9:$V$192)</f>
        <v>0</v>
      </c>
      <c r="AP245" s="324">
        <f>SUMIF('Rekapitulasi Juni'!$U$9:$U$192,APS!$B245,'Rekapitulasi Juni'!$W$9:$W$192)</f>
        <v>0</v>
      </c>
      <c r="AQ245" s="27"/>
      <c r="AR245" s="325">
        <f t="shared" si="313"/>
        <v>0</v>
      </c>
      <c r="AS245" s="325">
        <f t="shared" si="314"/>
        <v>0</v>
      </c>
      <c r="AT245" s="27"/>
      <c r="AU245" s="324">
        <f>SUMIF('Rekapitulasi Juni'!$AL$9:$AL$192,APS!$B245,'Rekapitulasi Juni'!$AM$9:$AM$192)</f>
        <v>0</v>
      </c>
      <c r="AV245" s="324">
        <f>SUMIF('Rekapitulasi Juni'!$AL$9:$AL$192,APS!$B245,'Rekapitulasi Juni'!$AN$9:$AN$192)</f>
        <v>0</v>
      </c>
      <c r="AW245" s="27"/>
      <c r="AX245" s="325">
        <f t="shared" si="315"/>
        <v>0</v>
      </c>
      <c r="AY245" s="325">
        <f t="shared" si="316"/>
        <v>0</v>
      </c>
      <c r="AZ245" s="41">
        <f t="shared" si="317"/>
        <v>0</v>
      </c>
      <c r="BA245" s="41">
        <f t="shared" si="318"/>
        <v>0</v>
      </c>
      <c r="BB245" s="41">
        <f t="shared" si="319"/>
        <v>0</v>
      </c>
      <c r="BC245" s="41">
        <f t="shared" si="320"/>
        <v>0</v>
      </c>
      <c r="BD245" s="41">
        <f t="shared" si="321"/>
        <v>0</v>
      </c>
      <c r="BE245" s="41">
        <f t="shared" si="322"/>
        <v>0</v>
      </c>
      <c r="BF245" s="180">
        <f t="shared" si="323"/>
        <v>0</v>
      </c>
      <c r="BG245" s="27">
        <v>950</v>
      </c>
      <c r="BH245" s="27"/>
      <c r="BI245" s="324">
        <f>SUMIF('Rekapitulasi Juni'!$D$214:$D$393,APS!$B245,'Rekapitulasi Juni'!$E$214:$E$393)</f>
        <v>0</v>
      </c>
      <c r="BJ245" s="324">
        <f>SUMIF('Rekapitulasi Juni'!$D$214:$D$393,APS!$B245,'Rekapitulasi Juni'!$F$214:$F$393)</f>
        <v>0</v>
      </c>
      <c r="BK245" s="27"/>
      <c r="BL245" s="325">
        <f t="shared" si="324"/>
        <v>0</v>
      </c>
      <c r="BM245" s="325">
        <f t="shared" si="325"/>
        <v>0</v>
      </c>
      <c r="BN245" s="27"/>
      <c r="BO245" s="324">
        <f>SUMIF('Rekapitulasi Juni'!$U$214:$U$393,APS!$B245,'Rekapitulasi Juni'!$V$214:$V$393)</f>
        <v>0</v>
      </c>
      <c r="BP245" s="324">
        <f>SUMIF('Rekapitulasi Juni'!$U$214:$U$393,APS!$B245,'Rekapitulasi Juni'!$W$214:$W$393)</f>
        <v>0</v>
      </c>
      <c r="BQ245" s="27"/>
      <c r="BR245" s="325">
        <f t="shared" si="326"/>
        <v>0</v>
      </c>
      <c r="BS245" s="325">
        <f t="shared" si="327"/>
        <v>0</v>
      </c>
      <c r="BT245" s="27"/>
      <c r="BU245" s="324">
        <f>SUMIF('Rekapitulasi Juni'!$AL$214:$AL$393,APS!$B245,'Rekapitulasi Juni'!$AM$214:$AM$393)</f>
        <v>0</v>
      </c>
      <c r="BV245" s="324">
        <f>SUMIF('Rekapitulasi Juni'!$AL$214:$AL$393,APS!$B245,'Rekapitulasi Juni'!$AN$214:$AN$393)</f>
        <v>0</v>
      </c>
      <c r="BW245" s="27"/>
      <c r="BX245" s="325">
        <f t="shared" si="328"/>
        <v>0</v>
      </c>
      <c r="BY245" s="325">
        <f t="shared" si="329"/>
        <v>0</v>
      </c>
      <c r="BZ245" s="27"/>
      <c r="CA245" s="324">
        <f>SUMIF('Rekapitulasi Juni'!$BA$214:$BA$393,APS!$B245,'Rekapitulasi Juni'!$BB$214:$BB$393)</f>
        <v>0</v>
      </c>
      <c r="CB245" s="324">
        <f>SUMIF('Rekapitulasi Juni'!$BA$214:$BA$393,APS!$B245,'Rekapitulasi Juni'!$BC$214:$BC$393)</f>
        <v>0</v>
      </c>
      <c r="CC245" s="27"/>
      <c r="CD245" s="325">
        <f t="shared" si="330"/>
        <v>0</v>
      </c>
      <c r="CE245" s="325">
        <f t="shared" si="331"/>
        <v>0</v>
      </c>
      <c r="CF245" s="27"/>
      <c r="CG245" s="324">
        <f>SUMIF('Rekapitulasi Juni'!$BP$214:$BP$393,APS!$B245,'Rekapitulasi Juni'!$BQ$214:$BQ$393)</f>
        <v>0</v>
      </c>
      <c r="CH245" s="324">
        <f>SUMIF('Rekapitulasi Juni'!$BP$214:$BP$393,APS!$B245,'Rekapitulasi Juni'!$BR$214:$BR$393)</f>
        <v>0</v>
      </c>
      <c r="CI245" s="27"/>
      <c r="CJ245" s="325">
        <f t="shared" si="332"/>
        <v>0</v>
      </c>
      <c r="CK245" s="325">
        <f t="shared" si="333"/>
        <v>0</v>
      </c>
      <c r="CL245" s="41">
        <f t="shared" si="334"/>
        <v>0</v>
      </c>
      <c r="CM245" s="41">
        <f t="shared" si="335"/>
        <v>0</v>
      </c>
      <c r="CN245" s="41">
        <f t="shared" si="336"/>
        <v>0</v>
      </c>
      <c r="CO245" s="41">
        <f t="shared" si="337"/>
        <v>0</v>
      </c>
      <c r="CP245" s="41">
        <f t="shared" si="338"/>
        <v>0</v>
      </c>
      <c r="CQ245" s="41">
        <f t="shared" si="339"/>
        <v>0</v>
      </c>
      <c r="CR245" s="180">
        <f t="shared" si="340"/>
        <v>0</v>
      </c>
      <c r="CS245" s="27">
        <v>950</v>
      </c>
      <c r="CT245" s="27"/>
      <c r="CU245" s="324">
        <f>SUMIF('Rekapitulasi Juni'!$D$410:$D$588,APS!$B245,'Rekapitulasi Juni'!$E$410:$E$588)</f>
        <v>0</v>
      </c>
      <c r="CV245" s="324">
        <f>SUMIF('Rekapitulasi Juni'!$D$410:$D$588,APS!$B245,'Rekapitulasi Juni'!$F$410:$F$588)</f>
        <v>0</v>
      </c>
      <c r="CW245" s="27"/>
      <c r="CX245" s="325">
        <f t="shared" si="341"/>
        <v>0</v>
      </c>
      <c r="CY245" s="325">
        <f t="shared" si="342"/>
        <v>0</v>
      </c>
      <c r="CZ245" s="27"/>
      <c r="DA245" s="324">
        <f>SUMIF('Rekapitulasi Juni'!$U$410:$U$588,APS!$B245,'Rekapitulasi Juni'!$V$410:$V$588)</f>
        <v>0</v>
      </c>
      <c r="DB245" s="324">
        <f>SUMIF('Rekapitulasi Juni'!$U$410:$U$588,APS!$B245,'Rekapitulasi Juni'!$W$410:$W$588)</f>
        <v>0</v>
      </c>
      <c r="DC245" s="27"/>
      <c r="DD245" s="325">
        <f t="shared" si="343"/>
        <v>0</v>
      </c>
      <c r="DE245" s="325">
        <f t="shared" si="344"/>
        <v>0</v>
      </c>
      <c r="DF245" s="27"/>
      <c r="DG245" s="324">
        <f>SUMIF('Rekapitulasi Juni'!$AL$410:$AL$588,APS!$B245,'Rekapitulasi Juni'!$AM$410:$AM$588)</f>
        <v>0</v>
      </c>
      <c r="DH245" s="324">
        <f>SUMIF('Rekapitulasi Juni'!$AL$410:$AL$588,APS!$B245,'Rekapitulasi Juni'!$AN$410:$AN$588)</f>
        <v>0</v>
      </c>
      <c r="DI245" s="27"/>
      <c r="DJ245" s="325">
        <f t="shared" si="345"/>
        <v>0</v>
      </c>
      <c r="DK245" s="325">
        <f t="shared" si="346"/>
        <v>0</v>
      </c>
      <c r="DL245" s="27"/>
      <c r="DM245" s="324">
        <f>SUMIF('Rekapitulasi Juni'!$BA$410:$BA$588,APS!$B245,'Rekapitulasi Juni'!$BB$410:$BB$588)</f>
        <v>0</v>
      </c>
      <c r="DN245" s="324">
        <f>SUMIF('Rekapitulasi Juni'!$BA$410:$BA$588,APS!$B245,'Rekapitulasi Juni'!$BC$410:$BC$588)</f>
        <v>0</v>
      </c>
      <c r="DO245" s="324">
        <f>SUMIF('Rekapitulasi Juni'!$BA$410:$BA$588,APS!$B245,'Rekapitulasi Juni'!$BF$410:$BF$588)</f>
        <v>0</v>
      </c>
      <c r="DP245" s="325">
        <f t="shared" si="347"/>
        <v>0</v>
      </c>
      <c r="DQ245" s="325">
        <f t="shared" si="348"/>
        <v>0</v>
      </c>
      <c r="DR245" s="27"/>
      <c r="DS245" s="324">
        <f>SUMIF('Rekapitulasi Juni'!$BP$410:$BP$588,APS!$B245,'Rekapitulasi Juni'!$BQ$410:$BQ$588)</f>
        <v>0</v>
      </c>
      <c r="DT245" s="324">
        <f>SUMIF('Rekapitulasi Juni'!$BP$410:$BP$588,APS!$B245,'Rekapitulasi Juni'!$BR$410:$BR$588)</f>
        <v>0</v>
      </c>
      <c r="DU245" s="27"/>
      <c r="DV245" s="325">
        <f t="shared" si="349"/>
        <v>0</v>
      </c>
      <c r="DW245" s="325">
        <f t="shared" si="350"/>
        <v>0</v>
      </c>
      <c r="DX245" s="41">
        <f t="shared" si="351"/>
        <v>0</v>
      </c>
      <c r="DY245" s="41">
        <f t="shared" si="352"/>
        <v>0</v>
      </c>
      <c r="DZ245" s="41">
        <f t="shared" si="353"/>
        <v>0</v>
      </c>
      <c r="EA245" s="41">
        <f t="shared" si="354"/>
        <v>0</v>
      </c>
      <c r="EB245" s="41">
        <f t="shared" si="355"/>
        <v>0</v>
      </c>
      <c r="EC245" s="41">
        <f t="shared" si="356"/>
        <v>0</v>
      </c>
      <c r="ED245" s="180">
        <f t="shared" si="357"/>
        <v>0</v>
      </c>
      <c r="EE245" s="27">
        <v>950</v>
      </c>
      <c r="EF245" s="27">
        <v>500</v>
      </c>
      <c r="EG245" s="324">
        <f>SUMIF('Rekapitulasi Juni'!$D$608:$D$786,APS!$B245,'Rekapitulasi Juni'!$E$608:$E$786)</f>
        <v>0</v>
      </c>
      <c r="EH245" s="324">
        <f>SUMIF('Rekapitulasi Juni'!$D$608:$D$786,APS!$B245,'Rekapitulasi Juni'!$F$608:$F$786)</f>
        <v>0</v>
      </c>
      <c r="EI245" s="27"/>
      <c r="EJ245" s="325">
        <f t="shared" si="358"/>
        <v>0</v>
      </c>
      <c r="EK245" s="325">
        <f t="shared" si="359"/>
        <v>0</v>
      </c>
      <c r="EL245" s="27">
        <v>500</v>
      </c>
      <c r="EM245" s="324">
        <f>SUMIF('Rekapitulasi Juni'!$U$608:$U$786,APS!$B245,'Rekapitulasi Juni'!$V$608:$V$786)</f>
        <v>0</v>
      </c>
      <c r="EN245" s="324">
        <f>SUMIF('Rekapitulasi Juni'!$U$608:$U$786,APS!$B245,'Rekapitulasi Juni'!$W$608:$W$786)</f>
        <v>0</v>
      </c>
      <c r="EO245" s="27"/>
      <c r="EP245" s="325">
        <f t="shared" si="360"/>
        <v>0</v>
      </c>
      <c r="EQ245" s="325">
        <f t="shared" si="361"/>
        <v>0</v>
      </c>
      <c r="ER245" s="27">
        <v>500</v>
      </c>
      <c r="ES245" s="324">
        <f>SUMIF('Rekapitulasi Juni'!$AL$608:$AL$786,APS!$B245,'Rekapitulasi Juni'!$AM$608:$AM$786)</f>
        <v>0</v>
      </c>
      <c r="ET245" s="324">
        <f>SUMIF('Rekapitulasi Juni'!$AL$608:$AL$786,APS!$B245,'Rekapitulasi Juni'!$AN$608:$AN$786)</f>
        <v>0</v>
      </c>
      <c r="EU245" s="27"/>
      <c r="EV245" s="325">
        <f t="shared" si="362"/>
        <v>0</v>
      </c>
      <c r="EW245" s="325">
        <f t="shared" si="363"/>
        <v>0</v>
      </c>
      <c r="EX245" s="27">
        <v>500</v>
      </c>
      <c r="EY245" s="324">
        <f>SUMIF('Rekapitulasi Juni'!$BA$608:$BA$786,APS!$B245,'Rekapitulasi Juni'!$BB$608:$BB$786)</f>
        <v>0</v>
      </c>
      <c r="EZ245" s="324">
        <f>SUMIF('Rekapitulasi Juni'!$BA$608:$BA$786,APS!$B245,'Rekapitulasi Juni'!$BC$608:$BC$786)</f>
        <v>0</v>
      </c>
      <c r="FA245" s="324">
        <f>SUMIF('Rekapitulasi Juni'!$BA$608:$BA$786,APS!$B245,'Rekapitulasi Juni'!$BF$608:$BF$786)</f>
        <v>0</v>
      </c>
      <c r="FB245" s="325">
        <f t="shared" si="364"/>
        <v>0</v>
      </c>
      <c r="FC245" s="325">
        <f t="shared" si="365"/>
        <v>0</v>
      </c>
      <c r="FD245" s="27">
        <v>500</v>
      </c>
      <c r="FE245" s="27"/>
      <c r="FF245" s="27"/>
      <c r="FG245" s="27"/>
      <c r="FH245" s="27"/>
      <c r="FI245" s="27"/>
      <c r="FJ245" s="41">
        <f t="shared" si="366"/>
        <v>2500</v>
      </c>
      <c r="FK245" s="41">
        <f t="shared" si="367"/>
        <v>0</v>
      </c>
      <c r="FL245" s="41">
        <f t="shared" si="368"/>
        <v>0</v>
      </c>
      <c r="FM245" s="41">
        <f t="shared" si="369"/>
        <v>0</v>
      </c>
      <c r="FN245" s="41">
        <f t="shared" si="370"/>
        <v>0</v>
      </c>
      <c r="FO245" s="41">
        <f t="shared" si="371"/>
        <v>-2500</v>
      </c>
      <c r="FP245" s="180">
        <f t="shared" si="372"/>
        <v>0</v>
      </c>
      <c r="FQ245" s="27"/>
      <c r="FR245" s="27">
        <v>500</v>
      </c>
      <c r="FS245" s="324">
        <f>SUMIF('Rekapitulasi Juni'!$D$804:$D$984,APS!$B245,'Rekapitulasi Juni'!$E$804:$E$984)</f>
        <v>0</v>
      </c>
      <c r="FT245" s="324">
        <f>SUMIF('Rekapitulasi Juni'!$D$804:$D$984,APS!$B245,'Rekapitulasi Juni'!$F$804:$F$984)</f>
        <v>0</v>
      </c>
      <c r="FU245" s="27"/>
      <c r="FV245" s="325">
        <f t="shared" si="373"/>
        <v>0</v>
      </c>
      <c r="FW245" s="325">
        <f t="shared" si="374"/>
        <v>0</v>
      </c>
      <c r="FX245" s="27">
        <v>500</v>
      </c>
      <c r="FY245" s="324">
        <f>SUMIF('Rekapitulasi Juni'!$U$804:$U$984,APS!$B245,'Rekapitulasi Juni'!$V$804:$V$984)</f>
        <v>0</v>
      </c>
      <c r="FZ245" s="324">
        <f>SUMIF('Rekapitulasi Juni'!$U$804:$U$984,APS!$B245,'Rekapitulasi Juni'!$W$804:$W$984)</f>
        <v>0</v>
      </c>
      <c r="GA245" s="27"/>
      <c r="GB245" s="325">
        <f t="shared" si="375"/>
        <v>0</v>
      </c>
      <c r="GC245" s="325">
        <f t="shared" si="376"/>
        <v>0</v>
      </c>
      <c r="GD245" s="27">
        <v>300</v>
      </c>
      <c r="GE245" s="324">
        <f>SUMIF('Rekapitulasi Juni'!$AL$804:$AL$984,APS!$B245,'Rekapitulasi Juni'!$AM$804:$AM$984)</f>
        <v>0</v>
      </c>
      <c r="GF245" s="324">
        <f>SUMIF('Rekapitulasi Juni'!$AL$804:$AL$984,APS!$B245,'Rekapitulasi Juni'!$AN$804:$AN$984)</f>
        <v>0</v>
      </c>
      <c r="GG245" s="27"/>
      <c r="GH245" s="325">
        <f t="shared" si="301"/>
        <v>0</v>
      </c>
      <c r="GI245" s="325">
        <f t="shared" si="302"/>
        <v>0</v>
      </c>
      <c r="GJ245" s="27"/>
      <c r="GK245" s="27"/>
      <c r="GL245" s="41">
        <f t="shared" si="377"/>
        <v>1300</v>
      </c>
      <c r="GM245" s="41">
        <f t="shared" si="378"/>
        <v>0</v>
      </c>
      <c r="GN245" s="41">
        <f t="shared" si="379"/>
        <v>0</v>
      </c>
      <c r="GO245" s="41">
        <f t="shared" si="380"/>
        <v>0</v>
      </c>
      <c r="GP245" s="41">
        <f t="shared" si="381"/>
        <v>0</v>
      </c>
      <c r="GQ245" s="41">
        <f t="shared" si="382"/>
        <v>-1300</v>
      </c>
      <c r="GR245" s="180">
        <f t="shared" si="383"/>
        <v>0</v>
      </c>
      <c r="GS245" s="41">
        <f t="shared" si="303"/>
        <v>3800</v>
      </c>
      <c r="GT245" s="41">
        <f t="shared" si="304"/>
        <v>0</v>
      </c>
      <c r="GU245" s="41">
        <f t="shared" si="305"/>
        <v>0</v>
      </c>
      <c r="GV245" s="41">
        <f t="shared" si="306"/>
        <v>0</v>
      </c>
      <c r="GW245" s="41">
        <f t="shared" si="307"/>
        <v>0</v>
      </c>
      <c r="GX245" s="41">
        <f t="shared" si="308"/>
        <v>-3800</v>
      </c>
      <c r="GY245" s="180">
        <f t="shared" si="309"/>
        <v>0</v>
      </c>
      <c r="GZ245" s="41">
        <v>230</v>
      </c>
      <c r="HA245" s="32" t="s">
        <v>1300</v>
      </c>
      <c r="HB245" s="42">
        <f t="shared" ref="HB245:HB302" si="398">J245+M245+P245-G245</f>
        <v>0</v>
      </c>
      <c r="HC245" s="44"/>
    </row>
    <row r="246" spans="1:211" ht="15" customHeight="1">
      <c r="A246" s="31" t="s">
        <v>505</v>
      </c>
      <c r="B246" s="32" t="s">
        <v>506</v>
      </c>
      <c r="C246" s="31" t="s">
        <v>490</v>
      </c>
      <c r="D246" s="31" t="s">
        <v>1259</v>
      </c>
      <c r="E246" s="31" t="s">
        <v>43</v>
      </c>
      <c r="F246" s="31" t="s">
        <v>152</v>
      </c>
      <c r="G246" s="33">
        <v>0</v>
      </c>
      <c r="H246" s="33">
        <v>0</v>
      </c>
      <c r="I246" s="33">
        <v>0</v>
      </c>
      <c r="J246" s="34">
        <f>IFERROR(VLOOKUP(A246,#REF!,3,0),0)</f>
        <v>0</v>
      </c>
      <c r="K246" s="34">
        <f t="shared" si="393"/>
        <v>0</v>
      </c>
      <c r="L246" s="34">
        <v>0</v>
      </c>
      <c r="M246" s="34">
        <v>0</v>
      </c>
      <c r="N246" s="35">
        <f t="shared" si="394"/>
        <v>0</v>
      </c>
      <c r="O246" s="35">
        <f t="shared" si="395"/>
        <v>0</v>
      </c>
      <c r="P246" s="36">
        <v>0</v>
      </c>
      <c r="Q246" s="36">
        <f t="shared" si="310"/>
        <v>0</v>
      </c>
      <c r="R246" s="80"/>
      <c r="S246" s="37">
        <f ca="1">SUMIF(ROP!$D$6:$H$65536,A246,ROP!$J$6:$J$65536)</f>
        <v>0</v>
      </c>
      <c r="T246" s="37">
        <f>SUMIF(HASIL!$B:$B,APS!$B246&amp;RIGHT(APS!T$9,2),HASIL!$I:$I)</f>
        <v>0</v>
      </c>
      <c r="U246" s="37">
        <f>SUMIF(HASIL!$B:$B,APS!$B246&amp;RIGHT(APS!U$9,2),HASIL!$I:$I)</f>
        <v>0</v>
      </c>
      <c r="V246" s="37">
        <f>SUMIF(HASIL!$B:$B,APS!$B246&amp;RIGHT(APS!V$9,2),HASIL!$I:$I)</f>
        <v>0</v>
      </c>
      <c r="W246" s="37">
        <f>SUMIF(HASIL!$B:$B,APS!$B246&amp;RIGHT(APS!W$9,2),HASIL!$I:$I)</f>
        <v>0</v>
      </c>
      <c r="X246" s="38">
        <f t="shared" si="396"/>
        <v>0</v>
      </c>
      <c r="Y246" s="38">
        <f t="shared" si="397"/>
        <v>0</v>
      </c>
      <c r="Z246" s="39">
        <f t="shared" si="385"/>
        <v>0</v>
      </c>
      <c r="AA246" s="39">
        <f t="shared" si="300"/>
        <v>0</v>
      </c>
      <c r="AB246" s="40">
        <f t="shared" si="386"/>
        <v>0</v>
      </c>
      <c r="AC246" s="27">
        <v>0</v>
      </c>
      <c r="AD246" s="27"/>
      <c r="AE246" s="27"/>
      <c r="AF246" s="27"/>
      <c r="AG246" s="27"/>
      <c r="AH246" s="27"/>
      <c r="AI246" s="324">
        <f>SUMIF('Rekapitulasi Juni'!$D$9:$D$192,APS!$B246,'Rekapitulasi Juni'!$E$9:$E$192)</f>
        <v>0</v>
      </c>
      <c r="AJ246" s="324">
        <f>SUMIF('Rekapitulasi Juni'!$D$9:$D$192,APS!$B246,'Rekapitulasi Juni'!$F$9:$F$192)</f>
        <v>0</v>
      </c>
      <c r="AK246" s="324">
        <f>SUMIF('Rekapitulasi Juni'!$D$9:$D$192,APS!$B246,'Rekapitulasi Juni'!$K$9:$K$192)</f>
        <v>0</v>
      </c>
      <c r="AL246" s="325">
        <f t="shared" si="311"/>
        <v>0</v>
      </c>
      <c r="AM246" s="325">
        <f t="shared" si="312"/>
        <v>0</v>
      </c>
      <c r="AN246" s="27"/>
      <c r="AO246" s="324">
        <f>SUMIF('Rekapitulasi Juni'!$U$9:$U$192,APS!$B246,'Rekapitulasi Juni'!$V$9:$V$192)</f>
        <v>0</v>
      </c>
      <c r="AP246" s="324">
        <f>SUMIF('Rekapitulasi Juni'!$U$9:$U$192,APS!$B246,'Rekapitulasi Juni'!$W$9:$W$192)</f>
        <v>0</v>
      </c>
      <c r="AQ246" s="27"/>
      <c r="AR246" s="325">
        <f t="shared" si="313"/>
        <v>0</v>
      </c>
      <c r="AS246" s="325">
        <f t="shared" si="314"/>
        <v>0</v>
      </c>
      <c r="AT246" s="27"/>
      <c r="AU246" s="324">
        <f>SUMIF('Rekapitulasi Juni'!$AL$9:$AL$192,APS!$B246,'Rekapitulasi Juni'!$AM$9:$AM$192)</f>
        <v>0</v>
      </c>
      <c r="AV246" s="324">
        <f>SUMIF('Rekapitulasi Juni'!$AL$9:$AL$192,APS!$B246,'Rekapitulasi Juni'!$AN$9:$AN$192)</f>
        <v>0</v>
      </c>
      <c r="AW246" s="27"/>
      <c r="AX246" s="325">
        <f t="shared" si="315"/>
        <v>0</v>
      </c>
      <c r="AY246" s="325">
        <f t="shared" si="316"/>
        <v>0</v>
      </c>
      <c r="AZ246" s="41">
        <f t="shared" si="317"/>
        <v>0</v>
      </c>
      <c r="BA246" s="41">
        <f t="shared" si="318"/>
        <v>0</v>
      </c>
      <c r="BB246" s="41">
        <f t="shared" si="319"/>
        <v>0</v>
      </c>
      <c r="BC246" s="41">
        <f t="shared" si="320"/>
        <v>0</v>
      </c>
      <c r="BD246" s="41">
        <f t="shared" si="321"/>
        <v>0</v>
      </c>
      <c r="BE246" s="41">
        <f t="shared" si="322"/>
        <v>0</v>
      </c>
      <c r="BF246" s="180">
        <f t="shared" si="323"/>
        <v>0</v>
      </c>
      <c r="BG246" s="27">
        <v>0</v>
      </c>
      <c r="BH246" s="27"/>
      <c r="BI246" s="324">
        <f>SUMIF('Rekapitulasi Juni'!$D$214:$D$393,APS!$B246,'Rekapitulasi Juni'!$E$214:$E$393)</f>
        <v>0</v>
      </c>
      <c r="BJ246" s="324">
        <f>SUMIF('Rekapitulasi Juni'!$D$214:$D$393,APS!$B246,'Rekapitulasi Juni'!$F$214:$F$393)</f>
        <v>0</v>
      </c>
      <c r="BK246" s="27"/>
      <c r="BL246" s="325">
        <f t="shared" si="324"/>
        <v>0</v>
      </c>
      <c r="BM246" s="325">
        <f t="shared" si="325"/>
        <v>0</v>
      </c>
      <c r="BN246" s="27"/>
      <c r="BO246" s="324">
        <f>SUMIF('Rekapitulasi Juni'!$U$214:$U$393,APS!$B246,'Rekapitulasi Juni'!$V$214:$V$393)</f>
        <v>0</v>
      </c>
      <c r="BP246" s="324">
        <f>SUMIF('Rekapitulasi Juni'!$U$214:$U$393,APS!$B246,'Rekapitulasi Juni'!$W$214:$W$393)</f>
        <v>0</v>
      </c>
      <c r="BQ246" s="27"/>
      <c r="BR246" s="325">
        <f t="shared" si="326"/>
        <v>0</v>
      </c>
      <c r="BS246" s="325">
        <f t="shared" si="327"/>
        <v>0</v>
      </c>
      <c r="BT246" s="27"/>
      <c r="BU246" s="324">
        <f>SUMIF('Rekapitulasi Juni'!$AL$214:$AL$393,APS!$B246,'Rekapitulasi Juni'!$AM$214:$AM$393)</f>
        <v>0</v>
      </c>
      <c r="BV246" s="324">
        <f>SUMIF('Rekapitulasi Juni'!$AL$214:$AL$393,APS!$B246,'Rekapitulasi Juni'!$AN$214:$AN$393)</f>
        <v>0</v>
      </c>
      <c r="BW246" s="27"/>
      <c r="BX246" s="325">
        <f t="shared" si="328"/>
        <v>0</v>
      </c>
      <c r="BY246" s="325">
        <f t="shared" si="329"/>
        <v>0</v>
      </c>
      <c r="BZ246" s="27"/>
      <c r="CA246" s="324">
        <f>SUMIF('Rekapitulasi Juni'!$BA$214:$BA$393,APS!$B246,'Rekapitulasi Juni'!$BB$214:$BB$393)</f>
        <v>0</v>
      </c>
      <c r="CB246" s="324">
        <f>SUMIF('Rekapitulasi Juni'!$BA$214:$BA$393,APS!$B246,'Rekapitulasi Juni'!$BC$214:$BC$393)</f>
        <v>0</v>
      </c>
      <c r="CC246" s="27"/>
      <c r="CD246" s="325">
        <f t="shared" si="330"/>
        <v>0</v>
      </c>
      <c r="CE246" s="325">
        <f t="shared" si="331"/>
        <v>0</v>
      </c>
      <c r="CF246" s="27"/>
      <c r="CG246" s="324">
        <f>SUMIF('Rekapitulasi Juni'!$BP$214:$BP$393,APS!$B246,'Rekapitulasi Juni'!$BQ$214:$BQ$393)</f>
        <v>0</v>
      </c>
      <c r="CH246" s="324">
        <f>SUMIF('Rekapitulasi Juni'!$BP$214:$BP$393,APS!$B246,'Rekapitulasi Juni'!$BR$214:$BR$393)</f>
        <v>0</v>
      </c>
      <c r="CI246" s="27"/>
      <c r="CJ246" s="325">
        <f t="shared" si="332"/>
        <v>0</v>
      </c>
      <c r="CK246" s="325">
        <f t="shared" si="333"/>
        <v>0</v>
      </c>
      <c r="CL246" s="41">
        <f t="shared" si="334"/>
        <v>0</v>
      </c>
      <c r="CM246" s="41">
        <f t="shared" si="335"/>
        <v>0</v>
      </c>
      <c r="CN246" s="41">
        <f t="shared" si="336"/>
        <v>0</v>
      </c>
      <c r="CO246" s="41">
        <f t="shared" si="337"/>
        <v>0</v>
      </c>
      <c r="CP246" s="41">
        <f t="shared" si="338"/>
        <v>0</v>
      </c>
      <c r="CQ246" s="41">
        <f t="shared" si="339"/>
        <v>0</v>
      </c>
      <c r="CR246" s="180">
        <f t="shared" si="340"/>
        <v>0</v>
      </c>
      <c r="CS246" s="27">
        <v>0</v>
      </c>
      <c r="CT246" s="27"/>
      <c r="CU246" s="324">
        <f>SUMIF('Rekapitulasi Juni'!$D$410:$D$588,APS!$B246,'Rekapitulasi Juni'!$E$410:$E$588)</f>
        <v>0</v>
      </c>
      <c r="CV246" s="324">
        <f>SUMIF('Rekapitulasi Juni'!$D$410:$D$588,APS!$B246,'Rekapitulasi Juni'!$F$410:$F$588)</f>
        <v>0</v>
      </c>
      <c r="CW246" s="27"/>
      <c r="CX246" s="325">
        <f t="shared" si="341"/>
        <v>0</v>
      </c>
      <c r="CY246" s="325">
        <f t="shared" si="342"/>
        <v>0</v>
      </c>
      <c r="CZ246" s="27"/>
      <c r="DA246" s="324">
        <f>SUMIF('Rekapitulasi Juni'!$U$410:$U$588,APS!$B246,'Rekapitulasi Juni'!$V$410:$V$588)</f>
        <v>0</v>
      </c>
      <c r="DB246" s="324">
        <f>SUMIF('Rekapitulasi Juni'!$U$410:$U$588,APS!$B246,'Rekapitulasi Juni'!$W$410:$W$588)</f>
        <v>0</v>
      </c>
      <c r="DC246" s="27"/>
      <c r="DD246" s="325">
        <f t="shared" si="343"/>
        <v>0</v>
      </c>
      <c r="DE246" s="325">
        <f t="shared" si="344"/>
        <v>0</v>
      </c>
      <c r="DF246" s="27"/>
      <c r="DG246" s="324">
        <f>SUMIF('Rekapitulasi Juni'!$AL$410:$AL$588,APS!$B246,'Rekapitulasi Juni'!$AM$410:$AM$588)</f>
        <v>0</v>
      </c>
      <c r="DH246" s="324">
        <f>SUMIF('Rekapitulasi Juni'!$AL$410:$AL$588,APS!$B246,'Rekapitulasi Juni'!$AN$410:$AN$588)</f>
        <v>0</v>
      </c>
      <c r="DI246" s="27"/>
      <c r="DJ246" s="325">
        <f t="shared" si="345"/>
        <v>0</v>
      </c>
      <c r="DK246" s="325">
        <f t="shared" si="346"/>
        <v>0</v>
      </c>
      <c r="DL246" s="27"/>
      <c r="DM246" s="324">
        <f>SUMIF('Rekapitulasi Juni'!$BA$410:$BA$588,APS!$B246,'Rekapitulasi Juni'!$BB$410:$BB$588)</f>
        <v>0</v>
      </c>
      <c r="DN246" s="324">
        <f>SUMIF('Rekapitulasi Juni'!$BA$410:$BA$588,APS!$B246,'Rekapitulasi Juni'!$BC$410:$BC$588)</f>
        <v>0</v>
      </c>
      <c r="DO246" s="324">
        <f>SUMIF('Rekapitulasi Juni'!$BA$410:$BA$588,APS!$B246,'Rekapitulasi Juni'!$BF$410:$BF$588)</f>
        <v>0</v>
      </c>
      <c r="DP246" s="325">
        <f t="shared" si="347"/>
        <v>0</v>
      </c>
      <c r="DQ246" s="325">
        <f t="shared" si="348"/>
        <v>0</v>
      </c>
      <c r="DR246" s="27"/>
      <c r="DS246" s="324">
        <f>SUMIF('Rekapitulasi Juni'!$BP$410:$BP$588,APS!$B246,'Rekapitulasi Juni'!$BQ$410:$BQ$588)</f>
        <v>0</v>
      </c>
      <c r="DT246" s="324">
        <f>SUMIF('Rekapitulasi Juni'!$BP$410:$BP$588,APS!$B246,'Rekapitulasi Juni'!$BR$410:$BR$588)</f>
        <v>0</v>
      </c>
      <c r="DU246" s="27"/>
      <c r="DV246" s="325">
        <f t="shared" si="349"/>
        <v>0</v>
      </c>
      <c r="DW246" s="325">
        <f t="shared" si="350"/>
        <v>0</v>
      </c>
      <c r="DX246" s="41">
        <f t="shared" si="351"/>
        <v>0</v>
      </c>
      <c r="DY246" s="41">
        <f t="shared" si="352"/>
        <v>0</v>
      </c>
      <c r="DZ246" s="41">
        <f t="shared" si="353"/>
        <v>0</v>
      </c>
      <c r="EA246" s="41">
        <f t="shared" si="354"/>
        <v>0</v>
      </c>
      <c r="EB246" s="41">
        <f t="shared" si="355"/>
        <v>0</v>
      </c>
      <c r="EC246" s="41">
        <f t="shared" si="356"/>
        <v>0</v>
      </c>
      <c r="ED246" s="180">
        <f t="shared" si="357"/>
        <v>0</v>
      </c>
      <c r="EE246" s="27">
        <v>0</v>
      </c>
      <c r="EF246" s="27"/>
      <c r="EG246" s="324">
        <f>SUMIF('Rekapitulasi Juni'!$D$608:$D$786,APS!$B246,'Rekapitulasi Juni'!$E$608:$E$786)</f>
        <v>0</v>
      </c>
      <c r="EH246" s="324">
        <f>SUMIF('Rekapitulasi Juni'!$D$608:$D$786,APS!$B246,'Rekapitulasi Juni'!$F$608:$F$786)</f>
        <v>0</v>
      </c>
      <c r="EI246" s="27"/>
      <c r="EJ246" s="325">
        <f t="shared" si="358"/>
        <v>0</v>
      </c>
      <c r="EK246" s="325">
        <f t="shared" si="359"/>
        <v>0</v>
      </c>
      <c r="EL246" s="27"/>
      <c r="EM246" s="324">
        <f>SUMIF('Rekapitulasi Juni'!$U$608:$U$786,APS!$B246,'Rekapitulasi Juni'!$V$608:$V$786)</f>
        <v>0</v>
      </c>
      <c r="EN246" s="324">
        <f>SUMIF('Rekapitulasi Juni'!$U$608:$U$786,APS!$B246,'Rekapitulasi Juni'!$W$608:$W$786)</f>
        <v>0</v>
      </c>
      <c r="EO246" s="27"/>
      <c r="EP246" s="325">
        <f t="shared" si="360"/>
        <v>0</v>
      </c>
      <c r="EQ246" s="325">
        <f t="shared" si="361"/>
        <v>0</v>
      </c>
      <c r="ER246" s="27"/>
      <c r="ES246" s="324">
        <f>SUMIF('Rekapitulasi Juni'!$AL$608:$AL$786,APS!$B246,'Rekapitulasi Juni'!$AM$608:$AM$786)</f>
        <v>0</v>
      </c>
      <c r="ET246" s="324">
        <f>SUMIF('Rekapitulasi Juni'!$AL$608:$AL$786,APS!$B246,'Rekapitulasi Juni'!$AN$608:$AN$786)</f>
        <v>0</v>
      </c>
      <c r="EU246" s="27"/>
      <c r="EV246" s="325">
        <f t="shared" si="362"/>
        <v>0</v>
      </c>
      <c r="EW246" s="325">
        <f t="shared" si="363"/>
        <v>0</v>
      </c>
      <c r="EX246" s="27"/>
      <c r="EY246" s="324">
        <f>SUMIF('Rekapitulasi Juni'!$BA$608:$BA$786,APS!$B246,'Rekapitulasi Juni'!$BB$608:$BB$786)</f>
        <v>0</v>
      </c>
      <c r="EZ246" s="324">
        <f>SUMIF('Rekapitulasi Juni'!$BA$608:$BA$786,APS!$B246,'Rekapitulasi Juni'!$BC$608:$BC$786)</f>
        <v>0</v>
      </c>
      <c r="FA246" s="324">
        <f>SUMIF('Rekapitulasi Juni'!$BA$608:$BA$786,APS!$B246,'Rekapitulasi Juni'!$BF$608:$BF$786)</f>
        <v>0</v>
      </c>
      <c r="FB246" s="325">
        <f t="shared" si="364"/>
        <v>0</v>
      </c>
      <c r="FC246" s="325">
        <f t="shared" si="365"/>
        <v>0</v>
      </c>
      <c r="FD246" s="27"/>
      <c r="FE246" s="27"/>
      <c r="FF246" s="27"/>
      <c r="FG246" s="27"/>
      <c r="FH246" s="27"/>
      <c r="FI246" s="27"/>
      <c r="FJ246" s="41">
        <f t="shared" si="366"/>
        <v>0</v>
      </c>
      <c r="FK246" s="41">
        <f t="shared" si="367"/>
        <v>0</v>
      </c>
      <c r="FL246" s="41">
        <f t="shared" si="368"/>
        <v>0</v>
      </c>
      <c r="FM246" s="41">
        <f t="shared" si="369"/>
        <v>0</v>
      </c>
      <c r="FN246" s="41">
        <f t="shared" si="370"/>
        <v>0</v>
      </c>
      <c r="FO246" s="41">
        <f t="shared" si="371"/>
        <v>0</v>
      </c>
      <c r="FP246" s="180">
        <f t="shared" si="372"/>
        <v>0</v>
      </c>
      <c r="FQ246" s="27"/>
      <c r="FR246" s="27"/>
      <c r="FS246" s="324">
        <f>SUMIF('Rekapitulasi Juni'!$D$804:$D$984,APS!$B246,'Rekapitulasi Juni'!$E$804:$E$984)</f>
        <v>0</v>
      </c>
      <c r="FT246" s="324">
        <f>SUMIF('Rekapitulasi Juni'!$D$804:$D$984,APS!$B246,'Rekapitulasi Juni'!$F$804:$F$984)</f>
        <v>0</v>
      </c>
      <c r="FU246" s="27"/>
      <c r="FV246" s="325">
        <f t="shared" si="373"/>
        <v>0</v>
      </c>
      <c r="FW246" s="325">
        <f t="shared" si="374"/>
        <v>0</v>
      </c>
      <c r="FX246" s="27"/>
      <c r="FY246" s="324">
        <f>SUMIF('Rekapitulasi Juni'!$U$804:$U$984,APS!$B246,'Rekapitulasi Juni'!$V$804:$V$984)</f>
        <v>0</v>
      </c>
      <c r="FZ246" s="324">
        <f>SUMIF('Rekapitulasi Juni'!$U$804:$U$984,APS!$B246,'Rekapitulasi Juni'!$W$804:$W$984)</f>
        <v>0</v>
      </c>
      <c r="GA246" s="27"/>
      <c r="GB246" s="325">
        <f t="shared" si="375"/>
        <v>0</v>
      </c>
      <c r="GC246" s="325">
        <f t="shared" si="376"/>
        <v>0</v>
      </c>
      <c r="GD246" s="27"/>
      <c r="GE246" s="324">
        <f>SUMIF('Rekapitulasi Juni'!$AL$804:$AL$984,APS!$B246,'Rekapitulasi Juni'!$AM$804:$AM$984)</f>
        <v>0</v>
      </c>
      <c r="GF246" s="324">
        <f>SUMIF('Rekapitulasi Juni'!$AL$804:$AL$984,APS!$B246,'Rekapitulasi Juni'!$AN$804:$AN$984)</f>
        <v>0</v>
      </c>
      <c r="GG246" s="27"/>
      <c r="GH246" s="325">
        <f t="shared" si="301"/>
        <v>0</v>
      </c>
      <c r="GI246" s="325">
        <f t="shared" si="302"/>
        <v>0</v>
      </c>
      <c r="GJ246" s="27"/>
      <c r="GK246" s="27"/>
      <c r="GL246" s="41">
        <f t="shared" si="377"/>
        <v>0</v>
      </c>
      <c r="GM246" s="41">
        <f t="shared" si="378"/>
        <v>0</v>
      </c>
      <c r="GN246" s="41">
        <f t="shared" si="379"/>
        <v>0</v>
      </c>
      <c r="GO246" s="41">
        <f t="shared" si="380"/>
        <v>0</v>
      </c>
      <c r="GP246" s="41">
        <f t="shared" si="381"/>
        <v>0</v>
      </c>
      <c r="GQ246" s="41">
        <f t="shared" si="382"/>
        <v>0</v>
      </c>
      <c r="GR246" s="180">
        <f t="shared" si="383"/>
        <v>0</v>
      </c>
      <c r="GS246" s="41">
        <f t="shared" si="303"/>
        <v>0</v>
      </c>
      <c r="GT246" s="41">
        <f t="shared" si="304"/>
        <v>0</v>
      </c>
      <c r="GU246" s="41">
        <f t="shared" si="305"/>
        <v>0</v>
      </c>
      <c r="GV246" s="41">
        <f t="shared" si="306"/>
        <v>0</v>
      </c>
      <c r="GW246" s="41">
        <f t="shared" si="307"/>
        <v>0</v>
      </c>
      <c r="GX246" s="41">
        <f t="shared" si="308"/>
        <v>0</v>
      </c>
      <c r="GY246" s="180">
        <f t="shared" si="309"/>
        <v>0</v>
      </c>
      <c r="GZ246" s="41">
        <v>231</v>
      </c>
      <c r="HA246" s="32"/>
      <c r="HB246" s="42">
        <f t="shared" si="398"/>
        <v>0</v>
      </c>
      <c r="HC246" s="44"/>
    </row>
    <row r="247" spans="1:211" ht="15" customHeight="1">
      <c r="A247" s="31"/>
      <c r="B247" s="32" t="s">
        <v>1492</v>
      </c>
      <c r="C247" s="31" t="s">
        <v>490</v>
      </c>
      <c r="D247" s="31" t="s">
        <v>1259</v>
      </c>
      <c r="E247" s="31"/>
      <c r="F247" s="31"/>
      <c r="G247" s="33"/>
      <c r="H247" s="33"/>
      <c r="I247" s="33"/>
      <c r="J247" s="34"/>
      <c r="K247" s="34"/>
      <c r="L247" s="34"/>
      <c r="M247" s="34"/>
      <c r="N247" s="35"/>
      <c r="O247" s="35"/>
      <c r="P247" s="36"/>
      <c r="Q247" s="36"/>
      <c r="R247" s="80"/>
      <c r="S247" s="37"/>
      <c r="T247" s="37"/>
      <c r="U247" s="37"/>
      <c r="V247" s="37"/>
      <c r="W247" s="37"/>
      <c r="X247" s="38"/>
      <c r="Y247" s="38"/>
      <c r="Z247" s="39"/>
      <c r="AA247" s="39"/>
      <c r="AB247" s="40"/>
      <c r="AC247" s="27"/>
      <c r="AD247" s="27"/>
      <c r="AE247" s="27"/>
      <c r="AF247" s="27"/>
      <c r="AG247" s="27"/>
      <c r="AH247" s="27"/>
      <c r="AI247" s="324">
        <f>SUMIF('Rekapitulasi Juni'!$D$9:$D$192,APS!$B247,'Rekapitulasi Juni'!$E$9:$E$192)</f>
        <v>0</v>
      </c>
      <c r="AJ247" s="324">
        <f>SUMIF('Rekapitulasi Juni'!$D$9:$D$192,APS!$B247,'Rekapitulasi Juni'!$F$9:$F$192)</f>
        <v>0</v>
      </c>
      <c r="AK247" s="324">
        <f>SUMIF('Rekapitulasi Juni'!$D$9:$D$192,APS!$B247,'Rekapitulasi Juni'!$K$9:$K$192)</f>
        <v>0</v>
      </c>
      <c r="AL247" s="325">
        <f t="shared" ref="AL247:AL250" si="399">IF(AH247=0,0,((AJ247+AK247)/AH247)*100)</f>
        <v>0</v>
      </c>
      <c r="AM247" s="325">
        <f t="shared" ref="AM247:AM250" si="400">IF(AI247=0,0,((AJ247+AK247)/AI247)*100)</f>
        <v>0</v>
      </c>
      <c r="AN247" s="27"/>
      <c r="AO247" s="324">
        <f>SUMIF('Rekapitulasi Juni'!$U$9:$U$192,APS!$B247,'Rekapitulasi Juni'!$V$9:$V$192)</f>
        <v>0</v>
      </c>
      <c r="AP247" s="324">
        <f>SUMIF('Rekapitulasi Juni'!$U$9:$U$192,APS!$B247,'Rekapitulasi Juni'!$W$9:$W$192)</f>
        <v>0</v>
      </c>
      <c r="AQ247" s="27"/>
      <c r="AR247" s="325">
        <f t="shared" ref="AR247:AR250" si="401">IF(AN247=0,0,((AP247+AQ247)/AN247)*100)</f>
        <v>0</v>
      </c>
      <c r="AS247" s="325">
        <f t="shared" ref="AS247:AS250" si="402">IF(AO247=0,0,((AP247+AQ247)/AO247)*100)</f>
        <v>0</v>
      </c>
      <c r="AT247" s="27"/>
      <c r="AU247" s="324">
        <f>SUMIF('Rekapitulasi Juni'!$AL$9:$AL$192,APS!$B247,'Rekapitulasi Juni'!$AM$9:$AM$192)</f>
        <v>0</v>
      </c>
      <c r="AV247" s="324">
        <f>SUMIF('Rekapitulasi Juni'!$AL$9:$AL$192,APS!$B247,'Rekapitulasi Juni'!$AN$9:$AN$192)</f>
        <v>0</v>
      </c>
      <c r="AW247" s="27"/>
      <c r="AX247" s="325">
        <f t="shared" ref="AX247:AX250" si="403">IF(AT247=0,0,((AV247+AW247)/AT247)*100)</f>
        <v>0</v>
      </c>
      <c r="AY247" s="325">
        <f t="shared" ref="AY247:AY250" si="404">IF(AU247=0,0,((AV247+AW247)/AU247)*100)</f>
        <v>0</v>
      </c>
      <c r="AZ247" s="41">
        <f t="shared" ref="AZ247:AZ250" si="405">AH247+AN247+AT247</f>
        <v>0</v>
      </c>
      <c r="BA247" s="41">
        <f t="shared" ref="BA247:BA250" si="406">AI247+AO247+AU247</f>
        <v>0</v>
      </c>
      <c r="BB247" s="41">
        <f t="shared" ref="BB247:BB250" si="407">AJ247+AP247+AV247</f>
        <v>0</v>
      </c>
      <c r="BC247" s="41">
        <f t="shared" ref="BC247:BC250" si="408">AK247+AQ247+AW247</f>
        <v>0</v>
      </c>
      <c r="BD247" s="41">
        <f t="shared" ref="BD247:BD250" si="409">BB247+BC247</f>
        <v>0</v>
      </c>
      <c r="BE247" s="41">
        <f t="shared" ref="BE247:BE250" si="410">BD247-AZ247</f>
        <v>0</v>
      </c>
      <c r="BF247" s="180">
        <f t="shared" ref="BF247:BF250" si="411">IF(AZ247=0,0,((BD247)/AZ247)*100)</f>
        <v>0</v>
      </c>
      <c r="BG247" s="27"/>
      <c r="BH247" s="27"/>
      <c r="BI247" s="324">
        <f>SUMIF('Rekapitulasi Juni'!$D$214:$D$393,APS!$B247,'Rekapitulasi Juni'!$E$214:$E$393)</f>
        <v>0</v>
      </c>
      <c r="BJ247" s="324">
        <f>SUMIF('Rekapitulasi Juni'!$D$214:$D$393,APS!$B247,'Rekapitulasi Juni'!$F$214:$F$393)</f>
        <v>0</v>
      </c>
      <c r="BK247" s="27"/>
      <c r="BL247" s="325">
        <f t="shared" ref="BL247:BL250" si="412">IF(BH247=0,0,((BJ247+BK247)/BH247)*100)</f>
        <v>0</v>
      </c>
      <c r="BM247" s="325">
        <f t="shared" ref="BM247:BM250" si="413">IF(BI247=0,0,((BJ247+BK247)/BI247)*100)</f>
        <v>0</v>
      </c>
      <c r="BN247" s="27"/>
      <c r="BO247" s="324">
        <f>SUMIF('Rekapitulasi Juni'!$U$214:$U$393,APS!$B247,'Rekapitulasi Juni'!$V$214:$V$393)</f>
        <v>0</v>
      </c>
      <c r="BP247" s="324">
        <f>SUMIF('Rekapitulasi Juni'!$U$214:$U$393,APS!$B247,'Rekapitulasi Juni'!$W$214:$W$393)</f>
        <v>0</v>
      </c>
      <c r="BQ247" s="27"/>
      <c r="BR247" s="325">
        <f t="shared" ref="BR247:BR250" si="414">IF(BN247=0,0,((BP247+BQ247)/BN247)*100)</f>
        <v>0</v>
      </c>
      <c r="BS247" s="325">
        <f t="shared" ref="BS247:BS250" si="415">IF(BO247=0,0,((BP247+BQ247)/BO247)*100)</f>
        <v>0</v>
      </c>
      <c r="BT247" s="27"/>
      <c r="BU247" s="324">
        <f>SUMIF('Rekapitulasi Juni'!$AL$214:$AL$393,APS!$B247,'Rekapitulasi Juni'!$AM$214:$AM$393)</f>
        <v>0</v>
      </c>
      <c r="BV247" s="324">
        <f>SUMIF('Rekapitulasi Juni'!$AL$214:$AL$393,APS!$B247,'Rekapitulasi Juni'!$AN$214:$AN$393)</f>
        <v>0</v>
      </c>
      <c r="BW247" s="27"/>
      <c r="BX247" s="325">
        <f t="shared" ref="BX247:BX250" si="416">IF(BT247=0,0,((BV247+BW247)/BT247)*100)</f>
        <v>0</v>
      </c>
      <c r="BY247" s="325">
        <f t="shared" ref="BY247:BY250" si="417">IF(BU247=0,0,((BV247+BW247)/BU247)*100)</f>
        <v>0</v>
      </c>
      <c r="BZ247" s="27"/>
      <c r="CA247" s="324">
        <f>SUMIF('Rekapitulasi Juni'!$BA$214:$BA$393,APS!$B247,'Rekapitulasi Juni'!$BB$214:$BB$393)</f>
        <v>0</v>
      </c>
      <c r="CB247" s="324">
        <f>SUMIF('Rekapitulasi Juni'!$BA$214:$BA$393,APS!$B247,'Rekapitulasi Juni'!$BC$214:$BC$393)</f>
        <v>0</v>
      </c>
      <c r="CC247" s="27"/>
      <c r="CD247" s="325">
        <f t="shared" ref="CD247:CD250" si="418">IF(BZ247=0,0,((CB247+CC247)/BZ247)*100)</f>
        <v>0</v>
      </c>
      <c r="CE247" s="325">
        <f t="shared" ref="CE247:CE250" si="419">IF(CA247=0,0,((CB247+CC247)/CA247)*100)</f>
        <v>0</v>
      </c>
      <c r="CF247" s="27"/>
      <c r="CG247" s="324">
        <f>SUMIF('Rekapitulasi Juni'!$BP$214:$BP$393,APS!$B247,'Rekapitulasi Juni'!$BQ$214:$BQ$393)</f>
        <v>0</v>
      </c>
      <c r="CH247" s="324">
        <f>SUMIF('Rekapitulasi Juni'!$BP$214:$BP$393,APS!$B247,'Rekapitulasi Juni'!$BR$214:$BR$393)</f>
        <v>0</v>
      </c>
      <c r="CI247" s="27"/>
      <c r="CJ247" s="325">
        <f t="shared" ref="CJ247:CJ250" si="420">IF(CF247=0,0,((CH247+CI247)/CF247)*100)</f>
        <v>0</v>
      </c>
      <c r="CK247" s="325">
        <f t="shared" ref="CK247:CK250" si="421">IF(CG247=0,0,((CH247+CI247)/CG247)*100)</f>
        <v>0</v>
      </c>
      <c r="CL247" s="41">
        <f t="shared" ref="CL247:CL250" si="422">BH247+BN247+BT247+BZ247+CF247</f>
        <v>0</v>
      </c>
      <c r="CM247" s="41">
        <f t="shared" ref="CM247:CM250" si="423">BI247+BO247+BU247+CA247+CG247</f>
        <v>0</v>
      </c>
      <c r="CN247" s="41">
        <f t="shared" ref="CN247:CN250" si="424">BJ247+BP247+BV247+CB247+CH247</f>
        <v>0</v>
      </c>
      <c r="CO247" s="41">
        <f t="shared" ref="CO247:CO250" si="425">BK247+BQ247+BW247+CC247+CI247</f>
        <v>0</v>
      </c>
      <c r="CP247" s="41">
        <f t="shared" ref="CP247:CP250" si="426">CN247+CO247</f>
        <v>0</v>
      </c>
      <c r="CQ247" s="41">
        <f t="shared" ref="CQ247:CQ250" si="427">CP247-CL247</f>
        <v>0</v>
      </c>
      <c r="CR247" s="180">
        <f t="shared" ref="CR247:CR250" si="428">IF(CL247=0,0,((CP247)/CL247)*100)</f>
        <v>0</v>
      </c>
      <c r="CS247" s="27"/>
      <c r="CT247" s="27"/>
      <c r="CU247" s="324">
        <f>SUMIF('Rekapitulasi Juni'!$D$410:$D$588,APS!$B247,'Rekapitulasi Juni'!$E$410:$E$588)</f>
        <v>0</v>
      </c>
      <c r="CV247" s="324">
        <f>SUMIF('Rekapitulasi Juni'!$D$410:$D$588,APS!$B247,'Rekapitulasi Juni'!$F$410:$F$588)</f>
        <v>0</v>
      </c>
      <c r="CW247" s="27"/>
      <c r="CX247" s="325">
        <f t="shared" ref="CX247:CX251" si="429">IF(CT247=0,0,((CV247+CW247)/CT247)*100)</f>
        <v>0</v>
      </c>
      <c r="CY247" s="325">
        <f t="shared" ref="CY247:CY251" si="430">IF(CU247=0,0,((CV247+CW247)/CU247)*100)</f>
        <v>0</v>
      </c>
      <c r="CZ247" s="27"/>
      <c r="DA247" s="324">
        <f>SUMIF('Rekapitulasi Juni'!$U$410:$U$588,APS!$B247,'Rekapitulasi Juni'!$V$410:$V$588)</f>
        <v>0</v>
      </c>
      <c r="DB247" s="324">
        <f>SUMIF('Rekapitulasi Juni'!$U$410:$U$588,APS!$B247,'Rekapitulasi Juni'!$W$410:$W$588)</f>
        <v>0</v>
      </c>
      <c r="DC247" s="27"/>
      <c r="DD247" s="325">
        <f t="shared" ref="DD247:DD251" si="431">IF(CZ247=0,0,((DB247+DC247)/CZ247)*100)</f>
        <v>0</v>
      </c>
      <c r="DE247" s="325">
        <f t="shared" ref="DE247:DE251" si="432">IF(DA247=0,0,((DB247+DC247)/DA247)*100)</f>
        <v>0</v>
      </c>
      <c r="DF247" s="27"/>
      <c r="DG247" s="324">
        <f>SUMIF('Rekapitulasi Juni'!$AL$410:$AL$588,APS!$B247,'Rekapitulasi Juni'!$AM$410:$AM$588)</f>
        <v>100</v>
      </c>
      <c r="DH247" s="324">
        <f>SUMIF('Rekapitulasi Juni'!$AL$410:$AL$588,APS!$B247,'Rekapitulasi Juni'!$AN$410:$AN$588)</f>
        <v>100</v>
      </c>
      <c r="DI247" s="27"/>
      <c r="DJ247" s="325">
        <f t="shared" ref="DJ247:DJ251" si="433">IF(DF247=0,0,((DH247+DI247)/DF247)*100)</f>
        <v>0</v>
      </c>
      <c r="DK247" s="325">
        <f t="shared" ref="DK247:DK251" si="434">IF(DG247=0,0,((DH247+DI247)/DG247)*100)</f>
        <v>100</v>
      </c>
      <c r="DL247" s="27"/>
      <c r="DM247" s="324">
        <f>SUMIF('Rekapitulasi Juni'!$BA$410:$BA$588,APS!$B247,'Rekapitulasi Juni'!$BB$410:$BB$588)</f>
        <v>0</v>
      </c>
      <c r="DN247" s="324">
        <f>SUMIF('Rekapitulasi Juni'!$BA$410:$BA$588,APS!$B247,'Rekapitulasi Juni'!$BC$410:$BC$588)</f>
        <v>0</v>
      </c>
      <c r="DO247" s="324">
        <f>SUMIF('Rekapitulasi Juni'!$BA$410:$BA$588,APS!$B247,'Rekapitulasi Juni'!$BF$410:$BF$588)</f>
        <v>0</v>
      </c>
      <c r="DP247" s="325">
        <f t="shared" ref="DP247:DP251" si="435">IF(DL247=0,0,((DN247+DO247)/DL247)*100)</f>
        <v>0</v>
      </c>
      <c r="DQ247" s="325">
        <f t="shared" ref="DQ247:DQ251" si="436">IF(DM247=0,0,((DN247+DO247)/DM247)*100)</f>
        <v>0</v>
      </c>
      <c r="DR247" s="27"/>
      <c r="DS247" s="324"/>
      <c r="DT247" s="324"/>
      <c r="DU247" s="27"/>
      <c r="DV247" s="325">
        <f t="shared" ref="DV247:DV250" si="437">IF(DR247=0,0,((DT247+DU247)/DR247)*100)</f>
        <v>0</v>
      </c>
      <c r="DW247" s="325">
        <f t="shared" ref="DW247:DW250" si="438">IF(DS247=0,0,((DT247+DU247)/DS247)*100)</f>
        <v>0</v>
      </c>
      <c r="DX247" s="41">
        <f t="shared" ref="DX247:DX250" si="439">CT247+CZ247+DF247+DL247+DR247</f>
        <v>0</v>
      </c>
      <c r="DY247" s="41">
        <f t="shared" ref="DY247:DY250" si="440">CU247+DA247+DG247+DM247+DS247</f>
        <v>100</v>
      </c>
      <c r="DZ247" s="41">
        <f t="shared" ref="DZ247:DZ250" si="441">CV247+DB247+DH247+DN247+DT247</f>
        <v>100</v>
      </c>
      <c r="EA247" s="41">
        <f t="shared" ref="EA247:EA250" si="442">CW247+DC247+DI247+DO247+DU247</f>
        <v>0</v>
      </c>
      <c r="EB247" s="41">
        <f t="shared" ref="EB247:EB250" si="443">DZ247+EA247</f>
        <v>100</v>
      </c>
      <c r="EC247" s="41">
        <f t="shared" ref="EC247:EC250" si="444">EB247-DX247</f>
        <v>100</v>
      </c>
      <c r="ED247" s="180">
        <f t="shared" ref="ED247:ED250" si="445">IF(DX247=0,0,((EB247)/DX247)*100)</f>
        <v>0</v>
      </c>
      <c r="EE247" s="27"/>
      <c r="EF247" s="27"/>
      <c r="EG247" s="324">
        <f>SUMIF('Rekapitulasi Juni'!$D$608:$D$786,APS!$B247,'Rekapitulasi Juni'!$E$608:$E$786)</f>
        <v>0</v>
      </c>
      <c r="EH247" s="324">
        <f>SUMIF('Rekapitulasi Juni'!$D$608:$D$786,APS!$B247,'Rekapitulasi Juni'!$F$608:$F$786)</f>
        <v>0</v>
      </c>
      <c r="EI247" s="27"/>
      <c r="EJ247" s="325">
        <f t="shared" ref="EJ247:EJ250" si="446">IF(EF247=0,0,((EH247+EI247)/EF247)*100)</f>
        <v>0</v>
      </c>
      <c r="EK247" s="325">
        <f t="shared" ref="EK247:EK250" si="447">IF(EG247=0,0,((EH247+EI247)/EG247)*100)</f>
        <v>0</v>
      </c>
      <c r="EL247" s="27"/>
      <c r="EM247" s="324">
        <f>SUMIF('Rekapitulasi Juni'!$U$608:$U$786,APS!$B247,'Rekapitulasi Juni'!$V$608:$V$786)</f>
        <v>0</v>
      </c>
      <c r="EN247" s="324">
        <f>SUMIF('Rekapitulasi Juni'!$U$608:$U$786,APS!$B247,'Rekapitulasi Juni'!$W$608:$W$786)</f>
        <v>0</v>
      </c>
      <c r="EO247" s="27"/>
      <c r="EP247" s="325">
        <f t="shared" ref="EP247:EP248" si="448">IF(EL247=0,0,((EN247+EO247)/EL247)*100)</f>
        <v>0</v>
      </c>
      <c r="EQ247" s="325">
        <f t="shared" ref="EQ247:EQ248" si="449">IF(EM247=0,0,((EN247+EO247)/EM247)*100)</f>
        <v>0</v>
      </c>
      <c r="ER247" s="27"/>
      <c r="ES247" s="324">
        <f>SUMIF('Rekapitulasi Juni'!$AL$608:$AL$786,APS!$B247,'Rekapitulasi Juni'!$AM$608:$AM$786)</f>
        <v>500</v>
      </c>
      <c r="ET247" s="324">
        <f>SUMIF('Rekapitulasi Juni'!$AL$608:$AL$786,APS!$B247,'Rekapitulasi Juni'!$AN$608:$AN$786)</f>
        <v>100</v>
      </c>
      <c r="EU247" s="27"/>
      <c r="EV247" s="325">
        <f t="shared" si="362"/>
        <v>0</v>
      </c>
      <c r="EW247" s="325">
        <f t="shared" si="363"/>
        <v>20</v>
      </c>
      <c r="EX247" s="27"/>
      <c r="EY247" s="324">
        <f>SUMIF('Rekapitulasi Juni'!$BA$608:$BA$786,APS!$B247,'Rekapitulasi Juni'!$BB$608:$BB$786)</f>
        <v>200</v>
      </c>
      <c r="EZ247" s="324">
        <f>SUMIF('Rekapitulasi Juni'!$BA$608:$BA$786,APS!$B247,'Rekapitulasi Juni'!$BC$608:$BC$786)</f>
        <v>300</v>
      </c>
      <c r="FA247" s="324">
        <f>SUMIF('Rekapitulasi Juni'!$BA$608:$BA$786,APS!$B247,'Rekapitulasi Juni'!$BF$608:$BF$786)</f>
        <v>0</v>
      </c>
      <c r="FB247" s="325">
        <f t="shared" si="364"/>
        <v>0</v>
      </c>
      <c r="FC247" s="325">
        <f t="shared" si="365"/>
        <v>150</v>
      </c>
      <c r="FD247" s="27"/>
      <c r="FE247" s="27"/>
      <c r="FF247" s="27"/>
      <c r="FG247" s="27"/>
      <c r="FH247" s="27"/>
      <c r="FI247" s="27"/>
      <c r="FJ247" s="41">
        <f t="shared" ref="FJ247:FJ248" si="450">EF247+EL247+ER247+EX247+FD247</f>
        <v>0</v>
      </c>
      <c r="FK247" s="41">
        <f t="shared" ref="FK247:FK248" si="451">EG247+EM247+ES247+EY247+FE247</f>
        <v>700</v>
      </c>
      <c r="FL247" s="41">
        <f t="shared" ref="FL247:FL248" si="452">EH247+EN247+ET247+EZ247+FF247</f>
        <v>400</v>
      </c>
      <c r="FM247" s="41">
        <f t="shared" ref="FM247:FM248" si="453">EI247+EO247+EU247+FA247+FG247</f>
        <v>0</v>
      </c>
      <c r="FN247" s="41">
        <f t="shared" ref="FN247:FN248" si="454">FL247+FM247</f>
        <v>400</v>
      </c>
      <c r="FO247" s="41">
        <f t="shared" ref="FO247:FO248" si="455">FN247-FJ247</f>
        <v>400</v>
      </c>
      <c r="FP247" s="180">
        <f t="shared" ref="FP247:FP248" si="456">IF(FJ247=0,0,((FN247)/FJ247)*100)</f>
        <v>0</v>
      </c>
      <c r="FQ247" s="27"/>
      <c r="FR247" s="27"/>
      <c r="FS247" s="324">
        <f>SUMIF('Rekapitulasi Juni'!$D$804:$D$984,APS!$B247,'Rekapitulasi Juni'!$E$804:$E$984)</f>
        <v>200</v>
      </c>
      <c r="FT247" s="324">
        <f>SUMIF('Rekapitulasi Juni'!$D$804:$D$984,APS!$B247,'Rekapitulasi Juni'!$F$804:$F$984)</f>
        <v>252</v>
      </c>
      <c r="FU247" s="27"/>
      <c r="FV247" s="325">
        <f t="shared" si="373"/>
        <v>0</v>
      </c>
      <c r="FW247" s="325">
        <f t="shared" si="374"/>
        <v>126</v>
      </c>
      <c r="FX247" s="27"/>
      <c r="FY247" s="324">
        <f>SUMIF('Rekapitulasi Juni'!$U$804:$U$984,APS!$B247,'Rekapitulasi Juni'!$V$804:$V$984)</f>
        <v>0</v>
      </c>
      <c r="FZ247" s="324">
        <f>SUMIF('Rekapitulasi Juni'!$U$804:$U$984,APS!$B247,'Rekapitulasi Juni'!$W$804:$W$984)</f>
        <v>0</v>
      </c>
      <c r="GA247" s="27"/>
      <c r="GB247" s="325">
        <f t="shared" si="375"/>
        <v>0</v>
      </c>
      <c r="GC247" s="325">
        <f t="shared" si="376"/>
        <v>0</v>
      </c>
      <c r="GD247" s="27"/>
      <c r="GE247" s="324">
        <f>SUMIF('Rekapitulasi Juni'!$AL$804:$AL$984,APS!$B247,'Rekapitulasi Juni'!$AM$804:$AM$984)</f>
        <v>0</v>
      </c>
      <c r="GF247" s="324">
        <f>SUMIF('Rekapitulasi Juni'!$AL$804:$AL$984,APS!$B247,'Rekapitulasi Juni'!$AN$804:$AN$984)</f>
        <v>0</v>
      </c>
      <c r="GG247" s="27"/>
      <c r="GH247" s="325">
        <f t="shared" si="301"/>
        <v>0</v>
      </c>
      <c r="GI247" s="325">
        <f t="shared" si="302"/>
        <v>0</v>
      </c>
      <c r="GJ247" s="27"/>
      <c r="GK247" s="27"/>
      <c r="GL247" s="41">
        <f t="shared" ref="GL247:GL248" si="457">FR247+FX247+GD247</f>
        <v>0</v>
      </c>
      <c r="GM247" s="41">
        <f t="shared" ref="GM247:GM248" si="458">FS247+FY247+GE247</f>
        <v>200</v>
      </c>
      <c r="GN247" s="41">
        <f t="shared" ref="GN247:GN248" si="459">FT247+FZ247+GF247</f>
        <v>252</v>
      </c>
      <c r="GO247" s="41">
        <f t="shared" si="380"/>
        <v>0</v>
      </c>
      <c r="GP247" s="41">
        <f t="shared" ref="GP247:GP248" si="460">GN247+GO247</f>
        <v>252</v>
      </c>
      <c r="GQ247" s="41">
        <f t="shared" ref="GQ247:GQ248" si="461">GP247-GL247</f>
        <v>252</v>
      </c>
      <c r="GR247" s="180">
        <f t="shared" ref="GR247:GR248" si="462">IF(GL247=0,0,((GP247)/GL247)*100)</f>
        <v>0</v>
      </c>
      <c r="GS247" s="41">
        <f t="shared" si="303"/>
        <v>0</v>
      </c>
      <c r="GT247" s="41">
        <f t="shared" si="304"/>
        <v>1000</v>
      </c>
      <c r="GU247" s="41">
        <f t="shared" si="305"/>
        <v>752</v>
      </c>
      <c r="GV247" s="41">
        <f t="shared" si="306"/>
        <v>0</v>
      </c>
      <c r="GW247" s="41">
        <f t="shared" si="307"/>
        <v>752</v>
      </c>
      <c r="GX247" s="41">
        <f t="shared" si="308"/>
        <v>752</v>
      </c>
      <c r="GY247" s="180">
        <f t="shared" si="309"/>
        <v>0</v>
      </c>
      <c r="GZ247" s="41"/>
      <c r="HA247" s="32"/>
      <c r="HB247" s="42"/>
      <c r="HC247" s="44"/>
    </row>
    <row r="248" spans="1:211" ht="15" customHeight="1">
      <c r="A248" s="31"/>
      <c r="B248" s="32" t="s">
        <v>1493</v>
      </c>
      <c r="C248" s="31" t="s">
        <v>490</v>
      </c>
      <c r="D248" s="31" t="s">
        <v>1259</v>
      </c>
      <c r="E248" s="31"/>
      <c r="F248" s="31"/>
      <c r="G248" s="33"/>
      <c r="H248" s="33"/>
      <c r="I248" s="33"/>
      <c r="J248" s="34"/>
      <c r="K248" s="34"/>
      <c r="L248" s="34"/>
      <c r="M248" s="34"/>
      <c r="N248" s="35"/>
      <c r="O248" s="35"/>
      <c r="P248" s="36"/>
      <c r="Q248" s="36"/>
      <c r="R248" s="80"/>
      <c r="S248" s="37"/>
      <c r="T248" s="37"/>
      <c r="U248" s="37"/>
      <c r="V248" s="37"/>
      <c r="W248" s="37"/>
      <c r="X248" s="38"/>
      <c r="Y248" s="38"/>
      <c r="Z248" s="39"/>
      <c r="AA248" s="39"/>
      <c r="AB248" s="40"/>
      <c r="AC248" s="27"/>
      <c r="AD248" s="27"/>
      <c r="AE248" s="27"/>
      <c r="AF248" s="27"/>
      <c r="AG248" s="27"/>
      <c r="AH248" s="27"/>
      <c r="AI248" s="324">
        <f>SUMIF('Rekapitulasi Juni'!$D$9:$D$192,APS!$B248,'Rekapitulasi Juni'!$E$9:$E$192)</f>
        <v>0</v>
      </c>
      <c r="AJ248" s="324">
        <f>SUMIF('Rekapitulasi Juni'!$D$9:$D$192,APS!$B248,'Rekapitulasi Juni'!$F$9:$F$192)</f>
        <v>0</v>
      </c>
      <c r="AK248" s="324">
        <f>SUMIF('Rekapitulasi Juni'!$D$9:$D$192,APS!$B248,'Rekapitulasi Juni'!$K$9:$K$192)</f>
        <v>0</v>
      </c>
      <c r="AL248" s="325">
        <f t="shared" si="399"/>
        <v>0</v>
      </c>
      <c r="AM248" s="325">
        <f t="shared" si="400"/>
        <v>0</v>
      </c>
      <c r="AN248" s="27"/>
      <c r="AO248" s="324">
        <f>SUMIF('Rekapitulasi Juni'!$U$9:$U$192,APS!$B248,'Rekapitulasi Juni'!$V$9:$V$192)</f>
        <v>0</v>
      </c>
      <c r="AP248" s="324">
        <f>SUMIF('Rekapitulasi Juni'!$U$9:$U$192,APS!$B248,'Rekapitulasi Juni'!$W$9:$W$192)</f>
        <v>0</v>
      </c>
      <c r="AQ248" s="27"/>
      <c r="AR248" s="325">
        <f t="shared" si="401"/>
        <v>0</v>
      </c>
      <c r="AS248" s="325">
        <f t="shared" si="402"/>
        <v>0</v>
      </c>
      <c r="AT248" s="27"/>
      <c r="AU248" s="324">
        <f>SUMIF('Rekapitulasi Juni'!$AL$9:$AL$192,APS!$B248,'Rekapitulasi Juni'!$AM$9:$AM$192)</f>
        <v>0</v>
      </c>
      <c r="AV248" s="324">
        <f>SUMIF('Rekapitulasi Juni'!$AL$9:$AL$192,APS!$B248,'Rekapitulasi Juni'!$AN$9:$AN$192)</f>
        <v>0</v>
      </c>
      <c r="AW248" s="27"/>
      <c r="AX248" s="325">
        <f t="shared" si="403"/>
        <v>0</v>
      </c>
      <c r="AY248" s="325">
        <f t="shared" si="404"/>
        <v>0</v>
      </c>
      <c r="AZ248" s="41">
        <f t="shared" si="405"/>
        <v>0</v>
      </c>
      <c r="BA248" s="41">
        <f t="shared" si="406"/>
        <v>0</v>
      </c>
      <c r="BB248" s="41">
        <f t="shared" si="407"/>
        <v>0</v>
      </c>
      <c r="BC248" s="41">
        <f t="shared" si="408"/>
        <v>0</v>
      </c>
      <c r="BD248" s="41">
        <f t="shared" si="409"/>
        <v>0</v>
      </c>
      <c r="BE248" s="41">
        <f t="shared" si="410"/>
        <v>0</v>
      </c>
      <c r="BF248" s="180">
        <f t="shared" si="411"/>
        <v>0</v>
      </c>
      <c r="BG248" s="27"/>
      <c r="BH248" s="27"/>
      <c r="BI248" s="324">
        <f>SUMIF('Rekapitulasi Juni'!$D$214:$D$393,APS!$B248,'Rekapitulasi Juni'!$E$214:$E$393)</f>
        <v>0</v>
      </c>
      <c r="BJ248" s="324">
        <f>SUMIF('Rekapitulasi Juni'!$D$214:$D$393,APS!$B248,'Rekapitulasi Juni'!$F$214:$F$393)</f>
        <v>0</v>
      </c>
      <c r="BK248" s="27"/>
      <c r="BL248" s="325">
        <f t="shared" si="412"/>
        <v>0</v>
      </c>
      <c r="BM248" s="325">
        <f t="shared" si="413"/>
        <v>0</v>
      </c>
      <c r="BN248" s="27"/>
      <c r="BO248" s="324">
        <f>SUMIF('Rekapitulasi Juni'!$U$214:$U$393,APS!$B248,'Rekapitulasi Juni'!$V$214:$V$393)</f>
        <v>0</v>
      </c>
      <c r="BP248" s="324">
        <f>SUMIF('Rekapitulasi Juni'!$U$214:$U$393,APS!$B248,'Rekapitulasi Juni'!$W$214:$W$393)</f>
        <v>0</v>
      </c>
      <c r="BQ248" s="27"/>
      <c r="BR248" s="325">
        <f t="shared" si="414"/>
        <v>0</v>
      </c>
      <c r="BS248" s="325">
        <f t="shared" si="415"/>
        <v>0</v>
      </c>
      <c r="BT248" s="27"/>
      <c r="BU248" s="324">
        <f>SUMIF('Rekapitulasi Juni'!$AL$214:$AL$393,APS!$B248,'Rekapitulasi Juni'!$AM$214:$AM$393)</f>
        <v>0</v>
      </c>
      <c r="BV248" s="324">
        <f>SUMIF('Rekapitulasi Juni'!$AL$214:$AL$393,APS!$B248,'Rekapitulasi Juni'!$AN$214:$AN$393)</f>
        <v>0</v>
      </c>
      <c r="BW248" s="27"/>
      <c r="BX248" s="325">
        <f t="shared" si="416"/>
        <v>0</v>
      </c>
      <c r="BY248" s="325">
        <f t="shared" si="417"/>
        <v>0</v>
      </c>
      <c r="BZ248" s="27"/>
      <c r="CA248" s="324">
        <f>SUMIF('Rekapitulasi Juni'!$BA$214:$BA$393,APS!$B248,'Rekapitulasi Juni'!$BB$214:$BB$393)</f>
        <v>0</v>
      </c>
      <c r="CB248" s="324">
        <f>SUMIF('Rekapitulasi Juni'!$BA$214:$BA$393,APS!$B248,'Rekapitulasi Juni'!$BC$214:$BC$393)</f>
        <v>0</v>
      </c>
      <c r="CC248" s="27"/>
      <c r="CD248" s="325">
        <f t="shared" si="418"/>
        <v>0</v>
      </c>
      <c r="CE248" s="325">
        <f t="shared" si="419"/>
        <v>0</v>
      </c>
      <c r="CF248" s="27"/>
      <c r="CG248" s="324">
        <f>SUMIF('Rekapitulasi Juni'!$BP$214:$BP$393,APS!$B248,'Rekapitulasi Juni'!$BQ$214:$BQ$393)</f>
        <v>0</v>
      </c>
      <c r="CH248" s="324">
        <f>SUMIF('Rekapitulasi Juni'!$BP$214:$BP$393,APS!$B248,'Rekapitulasi Juni'!$BR$214:$BR$393)</f>
        <v>0</v>
      </c>
      <c r="CI248" s="27"/>
      <c r="CJ248" s="325">
        <f t="shared" si="420"/>
        <v>0</v>
      </c>
      <c r="CK248" s="325">
        <f t="shared" si="421"/>
        <v>0</v>
      </c>
      <c r="CL248" s="41">
        <f t="shared" si="422"/>
        <v>0</v>
      </c>
      <c r="CM248" s="41">
        <f t="shared" si="423"/>
        <v>0</v>
      </c>
      <c r="CN248" s="41">
        <f t="shared" si="424"/>
        <v>0</v>
      </c>
      <c r="CO248" s="41">
        <f t="shared" si="425"/>
        <v>0</v>
      </c>
      <c r="CP248" s="41">
        <f t="shared" si="426"/>
        <v>0</v>
      </c>
      <c r="CQ248" s="41">
        <f t="shared" si="427"/>
        <v>0</v>
      </c>
      <c r="CR248" s="180">
        <f t="shared" si="428"/>
        <v>0</v>
      </c>
      <c r="CS248" s="27"/>
      <c r="CT248" s="27"/>
      <c r="CU248" s="324">
        <f>SUMIF('Rekapitulasi Juni'!$D$410:$D$588,APS!$B248,'Rekapitulasi Juni'!$E$410:$E$588)</f>
        <v>0</v>
      </c>
      <c r="CV248" s="324">
        <f>SUMIF('Rekapitulasi Juni'!$D$410:$D$588,APS!$B248,'Rekapitulasi Juni'!$F$410:$F$588)</f>
        <v>0</v>
      </c>
      <c r="CW248" s="27"/>
      <c r="CX248" s="325">
        <f t="shared" si="429"/>
        <v>0</v>
      </c>
      <c r="CY248" s="325">
        <f t="shared" si="430"/>
        <v>0</v>
      </c>
      <c r="CZ248" s="27"/>
      <c r="DA248" s="324">
        <f>SUMIF('Rekapitulasi Juni'!$U$410:$U$588,APS!$B248,'Rekapitulasi Juni'!$V$410:$V$588)</f>
        <v>0</v>
      </c>
      <c r="DB248" s="324">
        <f>SUMIF('Rekapitulasi Juni'!$U$410:$U$588,APS!$B248,'Rekapitulasi Juni'!$W$410:$W$588)</f>
        <v>0</v>
      </c>
      <c r="DC248" s="27"/>
      <c r="DD248" s="325">
        <f t="shared" si="431"/>
        <v>0</v>
      </c>
      <c r="DE248" s="325">
        <f t="shared" si="432"/>
        <v>0</v>
      </c>
      <c r="DF248" s="27"/>
      <c r="DG248" s="324">
        <f>SUMIF('Rekapitulasi Juni'!$AL$410:$AL$588,APS!$B248,'Rekapitulasi Juni'!$AM$410:$AM$588)</f>
        <v>0</v>
      </c>
      <c r="DH248" s="324">
        <f>SUMIF('Rekapitulasi Juni'!$AL$410:$AL$588,APS!$B248,'Rekapitulasi Juni'!$AN$410:$AN$588)</f>
        <v>0</v>
      </c>
      <c r="DI248" s="27"/>
      <c r="DJ248" s="325">
        <f t="shared" si="433"/>
        <v>0</v>
      </c>
      <c r="DK248" s="325">
        <f t="shared" si="434"/>
        <v>0</v>
      </c>
      <c r="DL248" s="27"/>
      <c r="DM248" s="324">
        <f>SUMIF('Rekapitulasi Juni'!$BA$410:$BA$588,APS!$B248,'Rekapitulasi Juni'!$BB$410:$BB$588)</f>
        <v>0</v>
      </c>
      <c r="DN248" s="324">
        <f>SUMIF('Rekapitulasi Juni'!$BA$410:$BA$588,APS!$B248,'Rekapitulasi Juni'!$BC$410:$BC$588)</f>
        <v>0</v>
      </c>
      <c r="DO248" s="324">
        <f>SUMIF('Rekapitulasi Juni'!$BA$410:$BA$588,APS!$B248,'Rekapitulasi Juni'!$BF$410:$BF$588)</f>
        <v>0</v>
      </c>
      <c r="DP248" s="325">
        <f t="shared" si="435"/>
        <v>0</v>
      </c>
      <c r="DQ248" s="325">
        <f t="shared" si="436"/>
        <v>0</v>
      </c>
      <c r="DR248" s="27"/>
      <c r="DS248" s="324"/>
      <c r="DT248" s="324"/>
      <c r="DU248" s="27"/>
      <c r="DV248" s="325">
        <f t="shared" si="437"/>
        <v>0</v>
      </c>
      <c r="DW248" s="325">
        <f t="shared" si="438"/>
        <v>0</v>
      </c>
      <c r="DX248" s="41">
        <f t="shared" si="439"/>
        <v>0</v>
      </c>
      <c r="DY248" s="41">
        <f t="shared" si="440"/>
        <v>0</v>
      </c>
      <c r="DZ248" s="41">
        <f t="shared" si="441"/>
        <v>0</v>
      </c>
      <c r="EA248" s="41">
        <f t="shared" si="442"/>
        <v>0</v>
      </c>
      <c r="EB248" s="41">
        <f t="shared" si="443"/>
        <v>0</v>
      </c>
      <c r="EC248" s="41">
        <f t="shared" si="444"/>
        <v>0</v>
      </c>
      <c r="ED248" s="180">
        <f t="shared" si="445"/>
        <v>0</v>
      </c>
      <c r="EE248" s="27"/>
      <c r="EF248" s="27"/>
      <c r="EG248" s="324">
        <f>SUMIF('Rekapitulasi Juni'!$D$608:$D$786,APS!$B248,'Rekapitulasi Juni'!$E$608:$E$786)</f>
        <v>0</v>
      </c>
      <c r="EH248" s="324">
        <f>SUMIF('Rekapitulasi Juni'!$D$608:$D$786,APS!$B248,'Rekapitulasi Juni'!$F$608:$F$786)</f>
        <v>0</v>
      </c>
      <c r="EI248" s="27"/>
      <c r="EJ248" s="325">
        <f t="shared" si="446"/>
        <v>0</v>
      </c>
      <c r="EK248" s="325">
        <f t="shared" si="447"/>
        <v>0</v>
      </c>
      <c r="EL248" s="27"/>
      <c r="EM248" s="324">
        <f>SUMIF('Rekapitulasi Juni'!$U$608:$U$786,APS!$B248,'Rekapitulasi Juni'!$V$608:$V$786)</f>
        <v>0</v>
      </c>
      <c r="EN248" s="324">
        <f>SUMIF('Rekapitulasi Juni'!$U$608:$U$786,APS!$B248,'Rekapitulasi Juni'!$W$608:$W$786)</f>
        <v>0</v>
      </c>
      <c r="EO248" s="27"/>
      <c r="EP248" s="325">
        <f t="shared" si="448"/>
        <v>0</v>
      </c>
      <c r="EQ248" s="325">
        <f t="shared" si="449"/>
        <v>0</v>
      </c>
      <c r="ER248" s="27"/>
      <c r="ES248" s="324">
        <f>SUMIF('Rekapitulasi Juni'!$AL$608:$AL$786,APS!$B248,'Rekapitulasi Juni'!$AM$608:$AM$786)</f>
        <v>0</v>
      </c>
      <c r="ET248" s="324">
        <f>SUMIF('Rekapitulasi Juni'!$AL$608:$AL$786,APS!$B248,'Rekapitulasi Juni'!$AN$608:$AN$786)</f>
        <v>200</v>
      </c>
      <c r="EU248" s="27"/>
      <c r="EV248" s="325">
        <f t="shared" si="362"/>
        <v>0</v>
      </c>
      <c r="EW248" s="325">
        <f t="shared" si="363"/>
        <v>0</v>
      </c>
      <c r="EX248" s="27"/>
      <c r="EY248" s="324">
        <f>SUMIF('Rekapitulasi Juni'!$BA$608:$BA$786,APS!$B248,'Rekapitulasi Juni'!$BB$608:$BB$786)</f>
        <v>300</v>
      </c>
      <c r="EZ248" s="324">
        <f>SUMIF('Rekapitulasi Juni'!$BA$608:$BA$786,APS!$B248,'Rekapitulasi Juni'!$BC$608:$BC$786)</f>
        <v>224</v>
      </c>
      <c r="FA248" s="324">
        <f>SUMIF('Rekapitulasi Juni'!$BA$608:$BA$786,APS!$B248,'Rekapitulasi Juni'!$BF$608:$BF$786)</f>
        <v>0</v>
      </c>
      <c r="FB248" s="325">
        <f t="shared" si="364"/>
        <v>0</v>
      </c>
      <c r="FC248" s="325">
        <f t="shared" si="365"/>
        <v>74.666666666666671</v>
      </c>
      <c r="FD248" s="27"/>
      <c r="FE248" s="27"/>
      <c r="FF248" s="27"/>
      <c r="FG248" s="27"/>
      <c r="FH248" s="27"/>
      <c r="FI248" s="27"/>
      <c r="FJ248" s="41">
        <f t="shared" si="450"/>
        <v>0</v>
      </c>
      <c r="FK248" s="41">
        <f t="shared" si="451"/>
        <v>300</v>
      </c>
      <c r="FL248" s="41">
        <f t="shared" si="452"/>
        <v>424</v>
      </c>
      <c r="FM248" s="41">
        <f t="shared" si="453"/>
        <v>0</v>
      </c>
      <c r="FN248" s="41">
        <f t="shared" si="454"/>
        <v>424</v>
      </c>
      <c r="FO248" s="41">
        <f t="shared" si="455"/>
        <v>424</v>
      </c>
      <c r="FP248" s="180">
        <f t="shared" si="456"/>
        <v>0</v>
      </c>
      <c r="FQ248" s="27"/>
      <c r="FR248" s="27"/>
      <c r="FS248" s="324">
        <f>SUMIF('Rekapitulasi Juni'!$D$804:$D$984,APS!$B248,'Rekapitulasi Juni'!$E$804:$E$984)</f>
        <v>300</v>
      </c>
      <c r="FT248" s="324">
        <f>SUMIF('Rekapitulasi Juni'!$D$804:$D$984,APS!$B248,'Rekapitulasi Juni'!$F$804:$F$984)</f>
        <v>252</v>
      </c>
      <c r="FU248" s="27"/>
      <c r="FV248" s="325">
        <f t="shared" si="373"/>
        <v>0</v>
      </c>
      <c r="FW248" s="325">
        <f t="shared" si="374"/>
        <v>84</v>
      </c>
      <c r="FX248" s="27"/>
      <c r="FY248" s="324">
        <f>SUMIF('Rekapitulasi Juni'!$U$804:$U$984,APS!$B248,'Rekapitulasi Juni'!$V$804:$V$984)</f>
        <v>300</v>
      </c>
      <c r="FZ248" s="324">
        <f>SUMIF('Rekapitulasi Juni'!$U$804:$U$984,APS!$B248,'Rekapitulasi Juni'!$W$804:$W$984)</f>
        <v>304</v>
      </c>
      <c r="GA248" s="27"/>
      <c r="GB248" s="325">
        <f t="shared" si="375"/>
        <v>0</v>
      </c>
      <c r="GC248" s="325">
        <f t="shared" si="376"/>
        <v>101.33333333333334</v>
      </c>
      <c r="GD248" s="27"/>
      <c r="GE248" s="324">
        <f>SUMIF('Rekapitulasi Juni'!$AL$804:$AL$984,APS!$B248,'Rekapitulasi Juni'!$AM$804:$AM$984)</f>
        <v>0</v>
      </c>
      <c r="GF248" s="324">
        <f>SUMIF('Rekapitulasi Juni'!$AL$804:$AL$984,APS!$B248,'Rekapitulasi Juni'!$AN$804:$AN$984)</f>
        <v>0</v>
      </c>
      <c r="GG248" s="27"/>
      <c r="GH248" s="325">
        <f t="shared" si="301"/>
        <v>0</v>
      </c>
      <c r="GI248" s="325">
        <f t="shared" si="302"/>
        <v>0</v>
      </c>
      <c r="GJ248" s="27"/>
      <c r="GK248" s="27"/>
      <c r="GL248" s="41">
        <f t="shared" si="457"/>
        <v>0</v>
      </c>
      <c r="GM248" s="41">
        <f t="shared" si="458"/>
        <v>600</v>
      </c>
      <c r="GN248" s="41">
        <f t="shared" si="459"/>
        <v>556</v>
      </c>
      <c r="GO248" s="41">
        <f t="shared" si="380"/>
        <v>0</v>
      </c>
      <c r="GP248" s="41">
        <f t="shared" si="460"/>
        <v>556</v>
      </c>
      <c r="GQ248" s="41">
        <f t="shared" si="461"/>
        <v>556</v>
      </c>
      <c r="GR248" s="180">
        <f t="shared" si="462"/>
        <v>0</v>
      </c>
      <c r="GS248" s="41">
        <f t="shared" si="303"/>
        <v>0</v>
      </c>
      <c r="GT248" s="41">
        <f t="shared" si="304"/>
        <v>900</v>
      </c>
      <c r="GU248" s="41">
        <f t="shared" si="305"/>
        <v>980</v>
      </c>
      <c r="GV248" s="41">
        <f t="shared" si="306"/>
        <v>0</v>
      </c>
      <c r="GW248" s="41">
        <f t="shared" si="307"/>
        <v>980</v>
      </c>
      <c r="GX248" s="41">
        <f t="shared" si="308"/>
        <v>980</v>
      </c>
      <c r="GY248" s="180">
        <f t="shared" si="309"/>
        <v>0</v>
      </c>
      <c r="GZ248" s="41"/>
      <c r="HA248" s="32"/>
      <c r="HB248" s="42"/>
      <c r="HC248" s="44"/>
    </row>
    <row r="249" spans="1:211" ht="15" customHeight="1">
      <c r="A249" s="340"/>
      <c r="B249" s="32" t="s">
        <v>1514</v>
      </c>
      <c r="C249" s="31" t="s">
        <v>490</v>
      </c>
      <c r="D249" s="31" t="s">
        <v>1259</v>
      </c>
      <c r="E249" s="31"/>
      <c r="F249" s="31"/>
      <c r="G249" s="33"/>
      <c r="H249" s="33"/>
      <c r="I249" s="33"/>
      <c r="J249" s="34"/>
      <c r="K249" s="34"/>
      <c r="L249" s="34"/>
      <c r="M249" s="34"/>
      <c r="N249" s="35"/>
      <c r="O249" s="35"/>
      <c r="P249" s="36"/>
      <c r="Q249" s="36"/>
      <c r="R249" s="80"/>
      <c r="S249" s="37"/>
      <c r="T249" s="37"/>
      <c r="U249" s="37"/>
      <c r="V249" s="37"/>
      <c r="W249" s="37"/>
      <c r="X249" s="38"/>
      <c r="Y249" s="38"/>
      <c r="Z249" s="39"/>
      <c r="AA249" s="39"/>
      <c r="AB249" s="40"/>
      <c r="AC249" s="27"/>
      <c r="AD249" s="27"/>
      <c r="AE249" s="27"/>
      <c r="AF249" s="27"/>
      <c r="AG249" s="27"/>
      <c r="AH249" s="27"/>
      <c r="AI249" s="324"/>
      <c r="AJ249" s="324"/>
      <c r="AK249" s="324"/>
      <c r="AL249" s="325"/>
      <c r="AM249" s="325"/>
      <c r="AN249" s="27"/>
      <c r="AO249" s="324"/>
      <c r="AP249" s="324"/>
      <c r="AQ249" s="27"/>
      <c r="AR249" s="325"/>
      <c r="AS249" s="325"/>
      <c r="AT249" s="27"/>
      <c r="AU249" s="324"/>
      <c r="AV249" s="324"/>
      <c r="AW249" s="27"/>
      <c r="AX249" s="325"/>
      <c r="AY249" s="325"/>
      <c r="AZ249" s="41"/>
      <c r="BA249" s="41"/>
      <c r="BB249" s="41"/>
      <c r="BC249" s="41"/>
      <c r="BD249" s="41"/>
      <c r="BE249" s="41"/>
      <c r="BF249" s="180"/>
      <c r="BG249" s="27"/>
      <c r="BH249" s="27"/>
      <c r="BI249" s="324"/>
      <c r="BJ249" s="324"/>
      <c r="BK249" s="27"/>
      <c r="BL249" s="325"/>
      <c r="BM249" s="325"/>
      <c r="BN249" s="27"/>
      <c r="BO249" s="324"/>
      <c r="BP249" s="324"/>
      <c r="BQ249" s="27"/>
      <c r="BR249" s="325"/>
      <c r="BS249" s="325"/>
      <c r="BT249" s="27"/>
      <c r="BU249" s="324"/>
      <c r="BV249" s="324"/>
      <c r="BW249" s="27"/>
      <c r="BX249" s="325"/>
      <c r="BY249" s="325"/>
      <c r="BZ249" s="27"/>
      <c r="CA249" s="324"/>
      <c r="CB249" s="324"/>
      <c r="CC249" s="27"/>
      <c r="CD249" s="325"/>
      <c r="CE249" s="325"/>
      <c r="CF249" s="27"/>
      <c r="CG249" s="324"/>
      <c r="CH249" s="324"/>
      <c r="CI249" s="27"/>
      <c r="CJ249" s="325"/>
      <c r="CK249" s="325"/>
      <c r="CL249" s="41"/>
      <c r="CM249" s="41"/>
      <c r="CN249" s="41"/>
      <c r="CO249" s="41"/>
      <c r="CP249" s="41"/>
      <c r="CQ249" s="41"/>
      <c r="CR249" s="180"/>
      <c r="CS249" s="27"/>
      <c r="CT249" s="27"/>
      <c r="CU249" s="324"/>
      <c r="CV249" s="324"/>
      <c r="CW249" s="27"/>
      <c r="CX249" s="325"/>
      <c r="CY249" s="325"/>
      <c r="CZ249" s="27"/>
      <c r="DA249" s="324"/>
      <c r="DB249" s="324"/>
      <c r="DC249" s="27"/>
      <c r="DD249" s="325"/>
      <c r="DE249" s="325"/>
      <c r="DF249" s="27"/>
      <c r="DG249" s="324"/>
      <c r="DH249" s="324"/>
      <c r="DI249" s="27"/>
      <c r="DJ249" s="325"/>
      <c r="DK249" s="325"/>
      <c r="DL249" s="27"/>
      <c r="DM249" s="324"/>
      <c r="DN249" s="324"/>
      <c r="DO249" s="324"/>
      <c r="DP249" s="325"/>
      <c r="DQ249" s="325"/>
      <c r="DR249" s="27"/>
      <c r="DS249" s="324"/>
      <c r="DT249" s="324"/>
      <c r="DU249" s="27"/>
      <c r="DV249" s="325"/>
      <c r="DW249" s="325"/>
      <c r="DX249" s="41"/>
      <c r="DY249" s="41"/>
      <c r="DZ249" s="41"/>
      <c r="EA249" s="41"/>
      <c r="EB249" s="41"/>
      <c r="EC249" s="41"/>
      <c r="ED249" s="180"/>
      <c r="EE249" s="27"/>
      <c r="EF249" s="27"/>
      <c r="EG249" s="324"/>
      <c r="EH249" s="324"/>
      <c r="EI249" s="27"/>
      <c r="EJ249" s="325"/>
      <c r="EK249" s="325"/>
      <c r="EL249" s="27"/>
      <c r="EM249" s="324"/>
      <c r="EN249" s="324"/>
      <c r="EO249" s="27"/>
      <c r="EP249" s="325"/>
      <c r="EQ249" s="325"/>
      <c r="ER249" s="27"/>
      <c r="ES249" s="324"/>
      <c r="ET249" s="324"/>
      <c r="EU249" s="27"/>
      <c r="EV249" s="325"/>
      <c r="EW249" s="325"/>
      <c r="EX249" s="27"/>
      <c r="EY249" s="324"/>
      <c r="EZ249" s="324"/>
      <c r="FA249" s="324"/>
      <c r="FB249" s="325"/>
      <c r="FC249" s="325"/>
      <c r="FD249" s="27"/>
      <c r="FE249" s="27"/>
      <c r="FF249" s="27"/>
      <c r="FG249" s="27"/>
      <c r="FH249" s="27"/>
      <c r="FI249" s="27"/>
      <c r="FJ249" s="41"/>
      <c r="FK249" s="41"/>
      <c r="FL249" s="41"/>
      <c r="FM249" s="41"/>
      <c r="FN249" s="41"/>
      <c r="FO249" s="41"/>
      <c r="FP249" s="180"/>
      <c r="FQ249" s="27"/>
      <c r="FR249" s="27"/>
      <c r="FS249" s="324"/>
      <c r="FT249" s="324"/>
      <c r="FU249" s="27"/>
      <c r="FV249" s="325"/>
      <c r="FW249" s="325"/>
      <c r="FX249" s="27"/>
      <c r="FY249" s="324"/>
      <c r="FZ249" s="324"/>
      <c r="GA249" s="27"/>
      <c r="GB249" s="325"/>
      <c r="GC249" s="325"/>
      <c r="GD249" s="27"/>
      <c r="GE249" s="324">
        <f>SUMIF('Rekapitulasi Juni'!$AL$804:$AL$984,APS!$B249,'Rekapitulasi Juni'!$AM$804:$AM$984)</f>
        <v>200</v>
      </c>
      <c r="GF249" s="324">
        <f>SUMIF('Rekapitulasi Juni'!$AL$804:$AL$984,APS!$B249,'Rekapitulasi Juni'!$AN$804:$AN$984)</f>
        <v>212</v>
      </c>
      <c r="GG249" s="27"/>
      <c r="GH249" s="325">
        <f t="shared" si="301"/>
        <v>0</v>
      </c>
      <c r="GI249" s="325">
        <f t="shared" si="302"/>
        <v>106</v>
      </c>
      <c r="GJ249" s="27"/>
      <c r="GK249" s="27"/>
      <c r="GL249" s="41">
        <f t="shared" ref="GL249" si="463">FR249+FX249+GD249</f>
        <v>0</v>
      </c>
      <c r="GM249" s="41">
        <f t="shared" ref="GM249" si="464">FS249+FY249+GE249</f>
        <v>200</v>
      </c>
      <c r="GN249" s="41">
        <f t="shared" ref="GN249" si="465">FT249+FZ249+GF249</f>
        <v>212</v>
      </c>
      <c r="GO249" s="41">
        <f t="shared" si="380"/>
        <v>0</v>
      </c>
      <c r="GP249" s="41">
        <f t="shared" ref="GP249" si="466">GN249+GO249</f>
        <v>212</v>
      </c>
      <c r="GQ249" s="41">
        <f t="shared" ref="GQ249" si="467">GP249-GL249</f>
        <v>212</v>
      </c>
      <c r="GR249" s="180">
        <f t="shared" ref="GR249" si="468">IF(GL249=0,0,((GP249)/GL249)*100)</f>
        <v>0</v>
      </c>
      <c r="GS249" s="41">
        <f t="shared" si="303"/>
        <v>0</v>
      </c>
      <c r="GT249" s="41">
        <f t="shared" si="304"/>
        <v>200</v>
      </c>
      <c r="GU249" s="41">
        <f t="shared" si="305"/>
        <v>212</v>
      </c>
      <c r="GV249" s="41">
        <f t="shared" si="306"/>
        <v>0</v>
      </c>
      <c r="GW249" s="41">
        <f t="shared" si="307"/>
        <v>212</v>
      </c>
      <c r="GX249" s="41">
        <f t="shared" si="308"/>
        <v>212</v>
      </c>
      <c r="GY249" s="180">
        <f t="shared" si="309"/>
        <v>0</v>
      </c>
      <c r="GZ249" s="41"/>
      <c r="HA249" s="32"/>
      <c r="HB249" s="42"/>
      <c r="HC249" s="44"/>
    </row>
    <row r="250" spans="1:211" ht="15" customHeight="1">
      <c r="A250" s="124" t="s">
        <v>1508</v>
      </c>
      <c r="B250" s="124" t="s">
        <v>1509</v>
      </c>
      <c r="C250" s="31" t="s">
        <v>490</v>
      </c>
      <c r="D250" s="31" t="s">
        <v>1259</v>
      </c>
      <c r="E250" s="31"/>
      <c r="F250" s="31"/>
      <c r="G250" s="33"/>
      <c r="H250" s="33"/>
      <c r="I250" s="33"/>
      <c r="J250" s="34"/>
      <c r="K250" s="34"/>
      <c r="L250" s="34"/>
      <c r="M250" s="34"/>
      <c r="N250" s="35"/>
      <c r="O250" s="35"/>
      <c r="P250" s="36"/>
      <c r="Q250" s="36"/>
      <c r="R250" s="80"/>
      <c r="S250" s="37"/>
      <c r="T250" s="37"/>
      <c r="U250" s="37"/>
      <c r="V250" s="37"/>
      <c r="W250" s="37"/>
      <c r="X250" s="38"/>
      <c r="Y250" s="38"/>
      <c r="Z250" s="39"/>
      <c r="AA250" s="39"/>
      <c r="AB250" s="40"/>
      <c r="AC250" s="27"/>
      <c r="AD250" s="27"/>
      <c r="AE250" s="27"/>
      <c r="AF250" s="27"/>
      <c r="AG250" s="27"/>
      <c r="AH250" s="27"/>
      <c r="AI250" s="324">
        <f>SUMIF('Rekapitulasi Juni'!$D$9:$D$192,APS!$B250,'Rekapitulasi Juni'!$E$9:$E$192)</f>
        <v>0</v>
      </c>
      <c r="AJ250" s="324">
        <f>SUMIF('Rekapitulasi Juni'!$D$9:$D$192,APS!$B250,'Rekapitulasi Juni'!$F$9:$F$192)</f>
        <v>0</v>
      </c>
      <c r="AK250" s="324">
        <f>SUMIF('Rekapitulasi Juni'!$D$9:$D$192,APS!$B250,'Rekapitulasi Juni'!$K$9:$K$192)</f>
        <v>0</v>
      </c>
      <c r="AL250" s="325">
        <f t="shared" si="399"/>
        <v>0</v>
      </c>
      <c r="AM250" s="325">
        <f t="shared" si="400"/>
        <v>0</v>
      </c>
      <c r="AN250" s="27"/>
      <c r="AO250" s="324">
        <f>SUMIF('Rekapitulasi Juni'!$U$9:$U$192,APS!$B250,'Rekapitulasi Juni'!$V$9:$V$192)</f>
        <v>0</v>
      </c>
      <c r="AP250" s="324">
        <f>SUMIF('Rekapitulasi Juni'!$U$9:$U$192,APS!$B250,'Rekapitulasi Juni'!$W$9:$W$192)</f>
        <v>0</v>
      </c>
      <c r="AQ250" s="27"/>
      <c r="AR250" s="325">
        <f t="shared" si="401"/>
        <v>0</v>
      </c>
      <c r="AS250" s="325">
        <f t="shared" si="402"/>
        <v>0</v>
      </c>
      <c r="AT250" s="27"/>
      <c r="AU250" s="324">
        <f>SUMIF('Rekapitulasi Juni'!$AL$9:$AL$192,APS!$B250,'Rekapitulasi Juni'!$AM$9:$AM$192)</f>
        <v>0</v>
      </c>
      <c r="AV250" s="324">
        <f>SUMIF('Rekapitulasi Juni'!$AL$9:$AL$192,APS!$B250,'Rekapitulasi Juni'!$AN$9:$AN$192)</f>
        <v>0</v>
      </c>
      <c r="AW250" s="27"/>
      <c r="AX250" s="325">
        <f t="shared" si="403"/>
        <v>0</v>
      </c>
      <c r="AY250" s="325">
        <f t="shared" si="404"/>
        <v>0</v>
      </c>
      <c r="AZ250" s="41">
        <f t="shared" si="405"/>
        <v>0</v>
      </c>
      <c r="BA250" s="41">
        <f t="shared" si="406"/>
        <v>0</v>
      </c>
      <c r="BB250" s="41">
        <f t="shared" si="407"/>
        <v>0</v>
      </c>
      <c r="BC250" s="41">
        <f t="shared" si="408"/>
        <v>0</v>
      </c>
      <c r="BD250" s="41">
        <f t="shared" si="409"/>
        <v>0</v>
      </c>
      <c r="BE250" s="41">
        <f t="shared" si="410"/>
        <v>0</v>
      </c>
      <c r="BF250" s="180">
        <f t="shared" si="411"/>
        <v>0</v>
      </c>
      <c r="BG250" s="27"/>
      <c r="BH250" s="27"/>
      <c r="BI250" s="324">
        <f>SUMIF('Rekapitulasi Juni'!$D$214:$D$393,APS!$B250,'Rekapitulasi Juni'!$E$214:$E$393)</f>
        <v>0</v>
      </c>
      <c r="BJ250" s="324">
        <f>SUMIF('Rekapitulasi Juni'!$D$214:$D$393,APS!$B250,'Rekapitulasi Juni'!$F$214:$F$393)</f>
        <v>0</v>
      </c>
      <c r="BK250" s="27"/>
      <c r="BL250" s="325">
        <f t="shared" si="412"/>
        <v>0</v>
      </c>
      <c r="BM250" s="325">
        <f t="shared" si="413"/>
        <v>0</v>
      </c>
      <c r="BN250" s="27"/>
      <c r="BO250" s="324">
        <f>SUMIF('Rekapitulasi Juni'!$U$214:$U$393,APS!$B250,'Rekapitulasi Juni'!$V$214:$V$393)</f>
        <v>0</v>
      </c>
      <c r="BP250" s="324">
        <f>SUMIF('Rekapitulasi Juni'!$U$214:$U$393,APS!$B250,'Rekapitulasi Juni'!$W$214:$W$393)</f>
        <v>0</v>
      </c>
      <c r="BQ250" s="27"/>
      <c r="BR250" s="325">
        <f t="shared" si="414"/>
        <v>0</v>
      </c>
      <c r="BS250" s="325">
        <f t="shared" si="415"/>
        <v>0</v>
      </c>
      <c r="BT250" s="27"/>
      <c r="BU250" s="324">
        <f>SUMIF('Rekapitulasi Juni'!$AL$214:$AL$393,APS!$B250,'Rekapitulasi Juni'!$AM$214:$AM$393)</f>
        <v>0</v>
      </c>
      <c r="BV250" s="324">
        <f>SUMIF('Rekapitulasi Juni'!$AL$214:$AL$393,APS!$B250,'Rekapitulasi Juni'!$AN$214:$AN$393)</f>
        <v>0</v>
      </c>
      <c r="BW250" s="27"/>
      <c r="BX250" s="325">
        <f t="shared" si="416"/>
        <v>0</v>
      </c>
      <c r="BY250" s="325">
        <f t="shared" si="417"/>
        <v>0</v>
      </c>
      <c r="BZ250" s="27"/>
      <c r="CA250" s="324">
        <f>SUMIF('Rekapitulasi Juni'!$BA$214:$BA$393,APS!$B250,'Rekapitulasi Juni'!$BB$214:$BB$393)</f>
        <v>0</v>
      </c>
      <c r="CB250" s="324">
        <f>SUMIF('Rekapitulasi Juni'!$BA$214:$BA$393,APS!$B250,'Rekapitulasi Juni'!$BC$214:$BC$393)</f>
        <v>0</v>
      </c>
      <c r="CC250" s="27"/>
      <c r="CD250" s="325">
        <f t="shared" si="418"/>
        <v>0</v>
      </c>
      <c r="CE250" s="325">
        <f t="shared" si="419"/>
        <v>0</v>
      </c>
      <c r="CF250" s="27"/>
      <c r="CG250" s="324">
        <f>SUMIF('Rekapitulasi Juni'!$BP$214:$BP$393,APS!$B250,'Rekapitulasi Juni'!$BQ$214:$BQ$393)</f>
        <v>0</v>
      </c>
      <c r="CH250" s="324">
        <f>SUMIF('Rekapitulasi Juni'!$BP$214:$BP$393,APS!$B250,'Rekapitulasi Juni'!$BR$214:$BR$393)</f>
        <v>0</v>
      </c>
      <c r="CI250" s="27"/>
      <c r="CJ250" s="325">
        <f t="shared" si="420"/>
        <v>0</v>
      </c>
      <c r="CK250" s="325">
        <f t="shared" si="421"/>
        <v>0</v>
      </c>
      <c r="CL250" s="41">
        <f t="shared" si="422"/>
        <v>0</v>
      </c>
      <c r="CM250" s="41">
        <f t="shared" si="423"/>
        <v>0</v>
      </c>
      <c r="CN250" s="41">
        <f t="shared" si="424"/>
        <v>0</v>
      </c>
      <c r="CO250" s="41">
        <f t="shared" si="425"/>
        <v>0</v>
      </c>
      <c r="CP250" s="41">
        <f t="shared" si="426"/>
        <v>0</v>
      </c>
      <c r="CQ250" s="41">
        <f t="shared" si="427"/>
        <v>0</v>
      </c>
      <c r="CR250" s="180">
        <f t="shared" si="428"/>
        <v>0</v>
      </c>
      <c r="CS250" s="27"/>
      <c r="CT250" s="27"/>
      <c r="CU250" s="324">
        <f>SUMIF('Rekapitulasi Juni'!$D$410:$D$588,APS!$B250,'Rekapitulasi Juni'!$E$410:$E$588)</f>
        <v>0</v>
      </c>
      <c r="CV250" s="324">
        <f>SUMIF('Rekapitulasi Juni'!$D$410:$D$588,APS!$B250,'Rekapitulasi Juni'!$F$410:$F$588)</f>
        <v>0</v>
      </c>
      <c r="CW250" s="27"/>
      <c r="CX250" s="325">
        <f t="shared" si="429"/>
        <v>0</v>
      </c>
      <c r="CY250" s="325">
        <f t="shared" si="430"/>
        <v>0</v>
      </c>
      <c r="CZ250" s="27"/>
      <c r="DA250" s="324">
        <f>SUMIF('Rekapitulasi Juni'!$U$410:$U$588,APS!$B250,'Rekapitulasi Juni'!$V$410:$V$588)</f>
        <v>0</v>
      </c>
      <c r="DB250" s="324">
        <f>SUMIF('Rekapitulasi Juni'!$U$410:$U$588,APS!$B250,'Rekapitulasi Juni'!$W$410:$W$588)</f>
        <v>0</v>
      </c>
      <c r="DC250" s="27"/>
      <c r="DD250" s="325">
        <f t="shared" si="431"/>
        <v>0</v>
      </c>
      <c r="DE250" s="325">
        <f t="shared" si="432"/>
        <v>0</v>
      </c>
      <c r="DF250" s="27"/>
      <c r="DG250" s="324">
        <f>SUMIF('Rekapitulasi Juni'!$AL$410:$AL$588,APS!$B250,'Rekapitulasi Juni'!$AM$410:$AM$588)</f>
        <v>0</v>
      </c>
      <c r="DH250" s="324">
        <f>SUMIF('Rekapitulasi Juni'!$AL$410:$AL$588,APS!$B250,'Rekapitulasi Juni'!$AN$410:$AN$588)</f>
        <v>0</v>
      </c>
      <c r="DI250" s="27"/>
      <c r="DJ250" s="325">
        <f t="shared" si="433"/>
        <v>0</v>
      </c>
      <c r="DK250" s="325">
        <f t="shared" si="434"/>
        <v>0</v>
      </c>
      <c r="DL250" s="27"/>
      <c r="DM250" s="324">
        <f>SUMIF('Rekapitulasi Juni'!$BA$410:$BA$588,APS!$B250,'Rekapitulasi Juni'!$BB$410:$BB$588)</f>
        <v>0</v>
      </c>
      <c r="DN250" s="324">
        <f>SUMIF('Rekapitulasi Juni'!$BA$410:$BA$588,APS!$B250,'Rekapitulasi Juni'!$BC$410:$BC$588)</f>
        <v>0</v>
      </c>
      <c r="DO250" s="324">
        <f>SUMIF('Rekapitulasi Juni'!$BA$410:$BA$588,APS!$B250,'Rekapitulasi Juni'!$BF$410:$BF$588)</f>
        <v>0</v>
      </c>
      <c r="DP250" s="325">
        <f t="shared" si="435"/>
        <v>0</v>
      </c>
      <c r="DQ250" s="325">
        <f t="shared" si="436"/>
        <v>0</v>
      </c>
      <c r="DR250" s="27"/>
      <c r="DS250" s="324"/>
      <c r="DT250" s="324"/>
      <c r="DU250" s="27"/>
      <c r="DV250" s="325">
        <f t="shared" si="437"/>
        <v>0</v>
      </c>
      <c r="DW250" s="325">
        <f t="shared" si="438"/>
        <v>0</v>
      </c>
      <c r="DX250" s="41">
        <f t="shared" si="439"/>
        <v>0</v>
      </c>
      <c r="DY250" s="41">
        <f t="shared" si="440"/>
        <v>0</v>
      </c>
      <c r="DZ250" s="41">
        <f t="shared" si="441"/>
        <v>0</v>
      </c>
      <c r="EA250" s="41">
        <f t="shared" si="442"/>
        <v>0</v>
      </c>
      <c r="EB250" s="41">
        <f t="shared" si="443"/>
        <v>0</v>
      </c>
      <c r="EC250" s="41">
        <f t="shared" si="444"/>
        <v>0</v>
      </c>
      <c r="ED250" s="180">
        <f t="shared" si="445"/>
        <v>0</v>
      </c>
      <c r="EE250" s="27"/>
      <c r="EF250" s="27"/>
      <c r="EG250" s="324">
        <f>SUMIF('Rekapitulasi Juni'!$D$608:$D$786,APS!$B250,'Rekapitulasi Juni'!$E$608:$E$786)</f>
        <v>0</v>
      </c>
      <c r="EH250" s="324">
        <f>SUMIF('Rekapitulasi Juni'!$D$608:$D$786,APS!$B250,'Rekapitulasi Juni'!$F$608:$F$786)</f>
        <v>0</v>
      </c>
      <c r="EI250" s="27"/>
      <c r="EJ250" s="325">
        <f t="shared" si="446"/>
        <v>0</v>
      </c>
      <c r="EK250" s="325">
        <f t="shared" si="447"/>
        <v>0</v>
      </c>
      <c r="EL250" s="27"/>
      <c r="EM250" s="324"/>
      <c r="EN250" s="324"/>
      <c r="EO250" s="27"/>
      <c r="EP250" s="325">
        <f t="shared" ref="EP250" si="469">IF(EL250=0,0,((EN250+EO250)/EL250)*100)</f>
        <v>0</v>
      </c>
      <c r="EQ250" s="325">
        <f t="shared" ref="EQ250" si="470">IF(EM250=0,0,((EN250+EO250)/EM250)*100)</f>
        <v>0</v>
      </c>
      <c r="ER250" s="27"/>
      <c r="ES250" s="324">
        <f>SUMIF('Rekapitulasi Juni'!$AL$608:$AL$786,APS!$B250,'Rekapitulasi Juni'!$AM$608:$AM$786)</f>
        <v>0</v>
      </c>
      <c r="ET250" s="324">
        <f>SUMIF('Rekapitulasi Juni'!$AL$608:$AL$786,APS!$B250,'Rekapitulasi Juni'!$AN$608:$AN$786)</f>
        <v>0</v>
      </c>
      <c r="EU250" s="27"/>
      <c r="EV250" s="325">
        <f t="shared" ref="EV250" si="471">IF(ER250=0,0,((ET250+EU250)/ER250)*100)</f>
        <v>0</v>
      </c>
      <c r="EW250" s="325">
        <f t="shared" ref="EW250" si="472">IF(ES250=0,0,((ET250+EU250)/ES250)*100)</f>
        <v>0</v>
      </c>
      <c r="EX250" s="27"/>
      <c r="EY250" s="324">
        <f>SUMIF('Rekapitulasi Juni'!$BA$608:$BA$786,APS!$B250,'Rekapitulasi Juni'!$BB$608:$BB$786)</f>
        <v>0</v>
      </c>
      <c r="EZ250" s="324">
        <f>SUMIF('Rekapitulasi Juni'!$BA$608:$BA$786,APS!$B250,'Rekapitulasi Juni'!$BC$608:$BC$786)</f>
        <v>0</v>
      </c>
      <c r="FA250" s="324">
        <f>SUMIF('Rekapitulasi Juni'!$BA$608:$BA$786,APS!$B250,'Rekapitulasi Juni'!$BF$608:$BF$786)</f>
        <v>0</v>
      </c>
      <c r="FB250" s="325">
        <f t="shared" ref="FB250:FB251" si="473">IF(EX250=0,0,((EZ250+FA250)/EX250)*100)</f>
        <v>0</v>
      </c>
      <c r="FC250" s="325">
        <f t="shared" ref="FC250:FC251" si="474">IF(EY250=0,0,((EZ250+FA250)/EY250)*100)</f>
        <v>0</v>
      </c>
      <c r="FD250" s="27"/>
      <c r="FE250" s="27"/>
      <c r="FF250" s="27"/>
      <c r="FG250" s="27"/>
      <c r="FH250" s="27"/>
      <c r="FI250" s="27"/>
      <c r="FJ250" s="41">
        <f t="shared" ref="FJ250:FJ251" si="475">EF250+EL250+ER250+EX250+FD250</f>
        <v>0</v>
      </c>
      <c r="FK250" s="41">
        <f t="shared" ref="FK250:FK251" si="476">EG250+EM250+ES250+EY250+FE250</f>
        <v>0</v>
      </c>
      <c r="FL250" s="41">
        <f t="shared" ref="FL250:FL251" si="477">EH250+EN250+ET250+EZ250+FF250</f>
        <v>0</v>
      </c>
      <c r="FM250" s="41">
        <f t="shared" ref="FM250:FM251" si="478">EI250+EO250+EU250+FA250+FG250</f>
        <v>0</v>
      </c>
      <c r="FN250" s="41">
        <f t="shared" ref="FN250:FN251" si="479">FL250+FM250</f>
        <v>0</v>
      </c>
      <c r="FO250" s="41">
        <f t="shared" ref="FO250:FO251" si="480">FN250-FJ250</f>
        <v>0</v>
      </c>
      <c r="FP250" s="180">
        <f t="shared" ref="FP250:FP251" si="481">IF(FJ250=0,0,((FN250)/FJ250)*100)</f>
        <v>0</v>
      </c>
      <c r="FQ250" s="27"/>
      <c r="FR250" s="27"/>
      <c r="FS250" s="324">
        <f>SUMIF('Rekapitulasi Juni'!$D$804:$D$984,APS!$B250,'Rekapitulasi Juni'!$E$804:$E$984)</f>
        <v>0</v>
      </c>
      <c r="FT250" s="324">
        <f>SUMIF('Rekapitulasi Juni'!$D$804:$D$984,APS!$B250,'Rekapitulasi Juni'!$F$804:$F$984)</f>
        <v>0</v>
      </c>
      <c r="FU250" s="27"/>
      <c r="FV250" s="325">
        <f t="shared" ref="FV250" si="482">IF(FR250=0,0,((FT250+FU250)/FR250)*100)</f>
        <v>0</v>
      </c>
      <c r="FW250" s="325">
        <f t="shared" ref="FW250" si="483">IF(FS250=0,0,((FT250+FU250)/FS250)*100)</f>
        <v>0</v>
      </c>
      <c r="FX250" s="27"/>
      <c r="FY250" s="324">
        <f>SUMIF('Rekapitulasi Juni'!$U$804:$U$984,APS!$B250,'Rekapitulasi Juni'!$V$804:$V$984)</f>
        <v>300</v>
      </c>
      <c r="FZ250" s="324">
        <f>SUMIF('Rekapitulasi Juni'!$U$804:$U$984,APS!$B250,'Rekapitulasi Juni'!$W$804:$W$984)</f>
        <v>200</v>
      </c>
      <c r="GA250" s="27"/>
      <c r="GB250" s="325">
        <f t="shared" si="375"/>
        <v>0</v>
      </c>
      <c r="GC250" s="325">
        <f t="shared" si="376"/>
        <v>66.666666666666657</v>
      </c>
      <c r="GD250" s="27"/>
      <c r="GE250" s="324">
        <f>SUMIF('Rekapitulasi Juni'!$AL$804:$AL$984,APS!$B250,'Rekapitulasi Juni'!$AM$804:$AM$984)</f>
        <v>224</v>
      </c>
      <c r="GF250" s="324">
        <f>SUMIF('Rekapitulasi Juni'!$AL$804:$AL$984,APS!$B250,'Rekapitulasi Juni'!$AN$804:$AN$984)</f>
        <v>164</v>
      </c>
      <c r="GG250" s="27"/>
      <c r="GH250" s="325">
        <f t="shared" si="301"/>
        <v>0</v>
      </c>
      <c r="GI250" s="325">
        <f t="shared" si="302"/>
        <v>73.214285714285708</v>
      </c>
      <c r="GJ250" s="27"/>
      <c r="GK250" s="27"/>
      <c r="GL250" s="41">
        <f t="shared" ref="GL250" si="484">FR250+FX250+GD250</f>
        <v>0</v>
      </c>
      <c r="GM250" s="41">
        <f t="shared" ref="GM250" si="485">FS250+FY250+GE250</f>
        <v>524</v>
      </c>
      <c r="GN250" s="41">
        <f t="shared" ref="GN250" si="486">FT250+FZ250+GF250</f>
        <v>364</v>
      </c>
      <c r="GO250" s="41">
        <f t="shared" si="380"/>
        <v>0</v>
      </c>
      <c r="GP250" s="41">
        <f t="shared" ref="GP250" si="487">GN250+GO250</f>
        <v>364</v>
      </c>
      <c r="GQ250" s="41">
        <f t="shared" ref="GQ250" si="488">GP250-GL250</f>
        <v>364</v>
      </c>
      <c r="GR250" s="180">
        <f t="shared" ref="GR250" si="489">IF(GL250=0,0,((GP250)/GL250)*100)</f>
        <v>0</v>
      </c>
      <c r="GS250" s="41">
        <f t="shared" si="303"/>
        <v>0</v>
      </c>
      <c r="GT250" s="41">
        <f t="shared" si="304"/>
        <v>524</v>
      </c>
      <c r="GU250" s="41">
        <f t="shared" si="305"/>
        <v>364</v>
      </c>
      <c r="GV250" s="41">
        <f t="shared" si="306"/>
        <v>0</v>
      </c>
      <c r="GW250" s="41">
        <f t="shared" si="307"/>
        <v>364</v>
      </c>
      <c r="GX250" s="41">
        <f t="shared" si="308"/>
        <v>364</v>
      </c>
      <c r="GY250" s="180">
        <f t="shared" si="309"/>
        <v>0</v>
      </c>
      <c r="GZ250" s="41"/>
      <c r="HA250" s="32"/>
      <c r="HB250" s="42"/>
      <c r="HC250" s="44"/>
    </row>
    <row r="251" spans="1:211" ht="15" customHeight="1">
      <c r="A251" s="31" t="s">
        <v>507</v>
      </c>
      <c r="B251" s="57" t="s">
        <v>508</v>
      </c>
      <c r="C251" s="31" t="s">
        <v>490</v>
      </c>
      <c r="D251" s="31" t="s">
        <v>1259</v>
      </c>
      <c r="E251" s="31" t="s">
        <v>43</v>
      </c>
      <c r="F251" s="31" t="s">
        <v>152</v>
      </c>
      <c r="G251" s="33">
        <v>9</v>
      </c>
      <c r="H251" s="33">
        <v>0</v>
      </c>
      <c r="I251" s="33">
        <v>0</v>
      </c>
      <c r="J251" s="34">
        <f>IFERROR(VLOOKUP(A251,#REF!,3,0),0)</f>
        <v>0</v>
      </c>
      <c r="K251" s="34">
        <f t="shared" si="393"/>
        <v>0</v>
      </c>
      <c r="L251" s="34">
        <v>0</v>
      </c>
      <c r="M251" s="34">
        <v>0</v>
      </c>
      <c r="N251" s="35">
        <f t="shared" si="394"/>
        <v>9</v>
      </c>
      <c r="O251" s="35">
        <f t="shared" si="395"/>
        <v>9</v>
      </c>
      <c r="P251" s="46">
        <v>9</v>
      </c>
      <c r="Q251" s="36">
        <f t="shared" si="310"/>
        <v>9</v>
      </c>
      <c r="R251" s="80"/>
      <c r="S251" s="37">
        <f ca="1">SUMIF(ROP!$D$6:$H$65536,A251,ROP!$J$6:$J$65536)</f>
        <v>0</v>
      </c>
      <c r="T251" s="37">
        <f>SUMIF(HASIL!$B:$B,APS!$B251&amp;RIGHT(APS!T$9,2),HASIL!$I:$I)</f>
        <v>0</v>
      </c>
      <c r="U251" s="37">
        <f>SUMIF(HASIL!$B:$B,APS!$B251&amp;RIGHT(APS!U$9,2),HASIL!$I:$I)</f>
        <v>0</v>
      </c>
      <c r="V251" s="37">
        <f>SUMIF(HASIL!$B:$B,APS!$B251&amp;RIGHT(APS!V$9,2),HASIL!$I:$I)</f>
        <v>0</v>
      </c>
      <c r="W251" s="37">
        <f>SUMIF(HASIL!$B:$B,APS!$B251&amp;RIGHT(APS!W$9,2),HASIL!$I:$I)</f>
        <v>0</v>
      </c>
      <c r="X251" s="38">
        <f t="shared" si="396"/>
        <v>0</v>
      </c>
      <c r="Y251" s="38">
        <f t="shared" si="397"/>
        <v>-9</v>
      </c>
      <c r="Z251" s="39">
        <f t="shared" si="385"/>
        <v>0</v>
      </c>
      <c r="AA251" s="39">
        <f t="shared" ref="AA251:AA275" si="490">AZ251+CL251+DX251+FJ251+GL251</f>
        <v>9</v>
      </c>
      <c r="AB251" s="40">
        <f t="shared" si="386"/>
        <v>9</v>
      </c>
      <c r="AC251" s="27">
        <v>9</v>
      </c>
      <c r="AD251" s="27"/>
      <c r="AE251" s="27"/>
      <c r="AF251" s="27"/>
      <c r="AG251" s="27"/>
      <c r="AH251" s="27"/>
      <c r="AI251" s="324">
        <f>SUMIF('Rekapitulasi Juni'!$D$9:$D$192,APS!$B251,'Rekapitulasi Juni'!$E$9:$E$192)</f>
        <v>0</v>
      </c>
      <c r="AJ251" s="324">
        <f>SUMIF('Rekapitulasi Juni'!$D$9:$D$192,APS!$B251,'Rekapitulasi Juni'!$F$9:$F$192)</f>
        <v>0</v>
      </c>
      <c r="AK251" s="324">
        <f>SUMIF('Rekapitulasi Juni'!$D$9:$D$192,APS!$B251,'Rekapitulasi Juni'!$K$9:$K$192)</f>
        <v>0</v>
      </c>
      <c r="AL251" s="325">
        <f t="shared" si="311"/>
        <v>0</v>
      </c>
      <c r="AM251" s="325">
        <f t="shared" si="312"/>
        <v>0</v>
      </c>
      <c r="AN251" s="27"/>
      <c r="AO251" s="324">
        <f>SUMIF('Rekapitulasi Juni'!$U$9:$U$192,APS!$B251,'Rekapitulasi Juni'!$V$9:$V$192)</f>
        <v>0</v>
      </c>
      <c r="AP251" s="324">
        <f>SUMIF('Rekapitulasi Juni'!$U$9:$U$192,APS!$B251,'Rekapitulasi Juni'!$W$9:$W$192)</f>
        <v>0</v>
      </c>
      <c r="AQ251" s="27"/>
      <c r="AR251" s="325">
        <f t="shared" si="313"/>
        <v>0</v>
      </c>
      <c r="AS251" s="325">
        <f t="shared" si="314"/>
        <v>0</v>
      </c>
      <c r="AT251" s="27"/>
      <c r="AU251" s="324">
        <f>SUMIF('Rekapitulasi Juni'!$AL$9:$AL$192,APS!$B251,'Rekapitulasi Juni'!$AM$9:$AM$192)</f>
        <v>0</v>
      </c>
      <c r="AV251" s="324">
        <f>SUMIF('Rekapitulasi Juni'!$AL$9:$AL$192,APS!$B251,'Rekapitulasi Juni'!$AN$9:$AN$192)</f>
        <v>0</v>
      </c>
      <c r="AW251" s="27"/>
      <c r="AX251" s="325">
        <f t="shared" si="315"/>
        <v>0</v>
      </c>
      <c r="AY251" s="325">
        <f t="shared" si="316"/>
        <v>0</v>
      </c>
      <c r="AZ251" s="41">
        <f t="shared" si="317"/>
        <v>0</v>
      </c>
      <c r="BA251" s="41">
        <f t="shared" si="318"/>
        <v>0</v>
      </c>
      <c r="BB251" s="41">
        <f t="shared" si="319"/>
        <v>0</v>
      </c>
      <c r="BC251" s="41">
        <f t="shared" si="320"/>
        <v>0</v>
      </c>
      <c r="BD251" s="41">
        <f t="shared" si="321"/>
        <v>0</v>
      </c>
      <c r="BE251" s="41">
        <f t="shared" si="322"/>
        <v>0</v>
      </c>
      <c r="BF251" s="180">
        <f t="shared" si="323"/>
        <v>0</v>
      </c>
      <c r="BG251" s="27">
        <v>0</v>
      </c>
      <c r="BH251" s="27"/>
      <c r="BI251" s="324">
        <f>SUMIF('Rekapitulasi Juni'!$D$214:$D$393,APS!$B251,'Rekapitulasi Juni'!$E$214:$E$393)</f>
        <v>0</v>
      </c>
      <c r="BJ251" s="324">
        <f>SUMIF('Rekapitulasi Juni'!$D$214:$D$393,APS!$B251,'Rekapitulasi Juni'!$F$214:$F$393)</f>
        <v>0</v>
      </c>
      <c r="BK251" s="27"/>
      <c r="BL251" s="325">
        <f t="shared" si="324"/>
        <v>0</v>
      </c>
      <c r="BM251" s="325">
        <f t="shared" si="325"/>
        <v>0</v>
      </c>
      <c r="BN251" s="27">
        <v>9</v>
      </c>
      <c r="BO251" s="324">
        <f>SUMIF('Rekapitulasi Juni'!$U$214:$U$393,APS!$B251,'Rekapitulasi Juni'!$V$214:$V$393)</f>
        <v>0</v>
      </c>
      <c r="BP251" s="324">
        <f>SUMIF('Rekapitulasi Juni'!$U$214:$U$393,APS!$B251,'Rekapitulasi Juni'!$W$214:$W$393)</f>
        <v>0</v>
      </c>
      <c r="BQ251" s="27"/>
      <c r="BR251" s="325">
        <f t="shared" si="326"/>
        <v>0</v>
      </c>
      <c r="BS251" s="325">
        <f t="shared" si="327"/>
        <v>0</v>
      </c>
      <c r="BT251" s="27"/>
      <c r="BU251" s="324">
        <f>SUMIF('Rekapitulasi Juni'!$AL$214:$AL$393,APS!$B251,'Rekapitulasi Juni'!$AM$214:$AM$393)</f>
        <v>0</v>
      </c>
      <c r="BV251" s="324">
        <f>SUMIF('Rekapitulasi Juni'!$AL$214:$AL$393,APS!$B251,'Rekapitulasi Juni'!$AN$214:$AN$393)</f>
        <v>0</v>
      </c>
      <c r="BW251" s="27"/>
      <c r="BX251" s="325">
        <f t="shared" si="328"/>
        <v>0</v>
      </c>
      <c r="BY251" s="325">
        <f t="shared" si="329"/>
        <v>0</v>
      </c>
      <c r="BZ251" s="27"/>
      <c r="CA251" s="324">
        <f>SUMIF('Rekapitulasi Juni'!$BA$214:$BA$393,APS!$B251,'Rekapitulasi Juni'!$BB$214:$BB$393)</f>
        <v>0</v>
      </c>
      <c r="CB251" s="324">
        <f>SUMIF('Rekapitulasi Juni'!$BA$214:$BA$393,APS!$B251,'Rekapitulasi Juni'!$BC$214:$BC$393)</f>
        <v>0</v>
      </c>
      <c r="CC251" s="27"/>
      <c r="CD251" s="325">
        <f t="shared" si="330"/>
        <v>0</v>
      </c>
      <c r="CE251" s="325">
        <f t="shared" si="331"/>
        <v>0</v>
      </c>
      <c r="CF251" s="27"/>
      <c r="CG251" s="324">
        <f>SUMIF('Rekapitulasi Juni'!$BP$214:$BP$393,APS!$B251,'Rekapitulasi Juni'!$BQ$214:$BQ$393)</f>
        <v>0</v>
      </c>
      <c r="CH251" s="324">
        <f>SUMIF('Rekapitulasi Juni'!$BP$214:$BP$393,APS!$B251,'Rekapitulasi Juni'!$BR$214:$BR$393)</f>
        <v>0</v>
      </c>
      <c r="CI251" s="27"/>
      <c r="CJ251" s="325">
        <f t="shared" si="332"/>
        <v>0</v>
      </c>
      <c r="CK251" s="325">
        <f t="shared" si="333"/>
        <v>0</v>
      </c>
      <c r="CL251" s="41">
        <f t="shared" si="334"/>
        <v>9</v>
      </c>
      <c r="CM251" s="41">
        <f t="shared" si="335"/>
        <v>0</v>
      </c>
      <c r="CN251" s="41">
        <f t="shared" si="336"/>
        <v>0</v>
      </c>
      <c r="CO251" s="41">
        <f t="shared" si="337"/>
        <v>0</v>
      </c>
      <c r="CP251" s="41">
        <f t="shared" si="338"/>
        <v>0</v>
      </c>
      <c r="CQ251" s="41">
        <f t="shared" si="339"/>
        <v>-9</v>
      </c>
      <c r="CR251" s="180">
        <f t="shared" si="340"/>
        <v>0</v>
      </c>
      <c r="CS251" s="27">
        <v>0</v>
      </c>
      <c r="CT251" s="27"/>
      <c r="CU251" s="324">
        <f>SUMIF('Rekapitulasi Juni'!$D$410:$D$588,APS!$B251,'Rekapitulasi Juni'!$E$410:$E$588)</f>
        <v>9</v>
      </c>
      <c r="CV251" s="324">
        <f>SUMIF('Rekapitulasi Juni'!$D$410:$D$588,APS!$B251,'Rekapitulasi Juni'!$F$410:$F$588)</f>
        <v>0</v>
      </c>
      <c r="CW251" s="27"/>
      <c r="CX251" s="325">
        <f t="shared" si="429"/>
        <v>0</v>
      </c>
      <c r="CY251" s="325">
        <f t="shared" si="430"/>
        <v>0</v>
      </c>
      <c r="CZ251" s="27"/>
      <c r="DA251" s="324">
        <f>SUMIF('Rekapitulasi Juni'!$U$410:$U$588,APS!$B251,'Rekapitulasi Juni'!$V$410:$V$588)</f>
        <v>0</v>
      </c>
      <c r="DB251" s="324">
        <f>SUMIF('Rekapitulasi Juni'!$U$410:$U$588,APS!$B251,'Rekapitulasi Juni'!$W$410:$W$588)</f>
        <v>0</v>
      </c>
      <c r="DC251" s="27"/>
      <c r="DD251" s="325">
        <f t="shared" si="431"/>
        <v>0</v>
      </c>
      <c r="DE251" s="325">
        <f t="shared" si="432"/>
        <v>0</v>
      </c>
      <c r="DF251" s="27"/>
      <c r="DG251" s="324">
        <f>SUMIF('Rekapitulasi Juni'!$AL$410:$AL$588,APS!$B251,'Rekapitulasi Juni'!$AM$410:$AM$588)</f>
        <v>9</v>
      </c>
      <c r="DH251" s="324">
        <f>SUMIF('Rekapitulasi Juni'!$AL$410:$AL$588,APS!$B251,'Rekapitulasi Juni'!$AN$410:$AN$588)</f>
        <v>0</v>
      </c>
      <c r="DI251" s="27"/>
      <c r="DJ251" s="325">
        <f t="shared" si="433"/>
        <v>0</v>
      </c>
      <c r="DK251" s="325">
        <f t="shared" si="434"/>
        <v>0</v>
      </c>
      <c r="DL251" s="27"/>
      <c r="DM251" s="324">
        <f>SUMIF('Rekapitulasi Juni'!$BA$410:$BA$588,APS!$B251,'Rekapitulasi Juni'!$BB$410:$BB$588)</f>
        <v>0</v>
      </c>
      <c r="DN251" s="324">
        <f>SUMIF('Rekapitulasi Juni'!$BA$410:$BA$588,APS!$B251,'Rekapitulasi Juni'!$BC$410:$BC$588)</f>
        <v>0</v>
      </c>
      <c r="DO251" s="324">
        <f>SUMIF('Rekapitulasi Juni'!$BA$410:$BA$588,APS!$B251,'Rekapitulasi Juni'!$BF$410:$BF$588)</f>
        <v>0</v>
      </c>
      <c r="DP251" s="325">
        <f t="shared" si="435"/>
        <v>0</v>
      </c>
      <c r="DQ251" s="325">
        <f t="shared" si="436"/>
        <v>0</v>
      </c>
      <c r="DR251" s="27"/>
      <c r="DS251" s="324">
        <f>SUMIF('Rekapitulasi Juni'!$BP$410:$BP$588,APS!$B251,'Rekapitulasi Juni'!$BQ$410:$BQ$588)</f>
        <v>0</v>
      </c>
      <c r="DT251" s="324">
        <f>SUMIF('Rekapitulasi Juni'!$BP$410:$BP$588,APS!$B251,'Rekapitulasi Juni'!$BR$410:$BR$588)</f>
        <v>0</v>
      </c>
      <c r="DU251" s="27"/>
      <c r="DV251" s="325">
        <f t="shared" si="349"/>
        <v>0</v>
      </c>
      <c r="DW251" s="325">
        <f t="shared" si="350"/>
        <v>0</v>
      </c>
      <c r="DX251" s="41">
        <f t="shared" si="351"/>
        <v>0</v>
      </c>
      <c r="DY251" s="41">
        <f t="shared" si="352"/>
        <v>18</v>
      </c>
      <c r="DZ251" s="41">
        <f t="shared" si="353"/>
        <v>0</v>
      </c>
      <c r="EA251" s="41">
        <f t="shared" si="354"/>
        <v>0</v>
      </c>
      <c r="EB251" s="41">
        <f t="shared" si="355"/>
        <v>0</v>
      </c>
      <c r="EC251" s="41">
        <f t="shared" si="356"/>
        <v>0</v>
      </c>
      <c r="ED251" s="180">
        <f t="shared" si="357"/>
        <v>0</v>
      </c>
      <c r="EE251" s="27">
        <v>0</v>
      </c>
      <c r="EF251" s="27"/>
      <c r="EG251" s="324">
        <f>SUMIF('Rekapitulasi Juni'!$D$608:$D$786,APS!$B251,'Rekapitulasi Juni'!$E$608:$E$786)</f>
        <v>0</v>
      </c>
      <c r="EH251" s="324">
        <f>SUMIF('Rekapitulasi Juni'!$D$608:$D$786,APS!$B251,'Rekapitulasi Juni'!$F$608:$F$786)</f>
        <v>0</v>
      </c>
      <c r="EI251" s="27"/>
      <c r="EJ251" s="325">
        <f t="shared" si="358"/>
        <v>0</v>
      </c>
      <c r="EK251" s="325">
        <f t="shared" si="359"/>
        <v>0</v>
      </c>
      <c r="EL251" s="27"/>
      <c r="EM251" s="324">
        <f>SUMIF('Rekapitulasi Juni'!$U$608:$U$786,APS!$B251,'Rekapitulasi Juni'!$V$608:$V$786)</f>
        <v>0</v>
      </c>
      <c r="EN251" s="324">
        <f>SUMIF('Rekapitulasi Juni'!$U$608:$U$786,APS!$B251,'Rekapitulasi Juni'!$W$608:$W$786)</f>
        <v>0</v>
      </c>
      <c r="EO251" s="27"/>
      <c r="EP251" s="325">
        <f t="shared" si="360"/>
        <v>0</v>
      </c>
      <c r="EQ251" s="325">
        <f t="shared" si="361"/>
        <v>0</v>
      </c>
      <c r="ER251" s="27"/>
      <c r="ES251" s="324">
        <f>SUMIF('Rekapitulasi Juni'!$AL$608:$AL$786,APS!$B251,'Rekapitulasi Juni'!$AM$608:$AM$786)</f>
        <v>0</v>
      </c>
      <c r="ET251" s="324">
        <f>SUMIF('Rekapitulasi Juni'!$AL$608:$AL$786,APS!$B251,'Rekapitulasi Juni'!$AN$608:$AN$786)</f>
        <v>0</v>
      </c>
      <c r="EU251" s="27"/>
      <c r="EV251" s="325">
        <f t="shared" si="362"/>
        <v>0</v>
      </c>
      <c r="EW251" s="325">
        <f t="shared" si="363"/>
        <v>0</v>
      </c>
      <c r="EX251" s="27"/>
      <c r="EY251" s="324">
        <f>SUMIF('Rekapitulasi Juni'!$BA$608:$BA$786,APS!$B251,'Rekapitulasi Juni'!$BB$608:$BB$786)</f>
        <v>0</v>
      </c>
      <c r="EZ251" s="324">
        <f>SUMIF('Rekapitulasi Juni'!$BA$608:$BA$786,APS!$B251,'Rekapitulasi Juni'!$BC$608:$BC$786)</f>
        <v>0</v>
      </c>
      <c r="FA251" s="324">
        <f>SUMIF('Rekapitulasi Juni'!$BA$608:$BA$786,APS!$B251,'Rekapitulasi Juni'!$BF$608:$BF$786)</f>
        <v>0</v>
      </c>
      <c r="FB251" s="325">
        <f t="shared" si="473"/>
        <v>0</v>
      </c>
      <c r="FC251" s="325">
        <f t="shared" si="474"/>
        <v>0</v>
      </c>
      <c r="FD251" s="27"/>
      <c r="FE251" s="27"/>
      <c r="FF251" s="27"/>
      <c r="FG251" s="27"/>
      <c r="FH251" s="27"/>
      <c r="FI251" s="27"/>
      <c r="FJ251" s="41">
        <f t="shared" si="475"/>
        <v>0</v>
      </c>
      <c r="FK251" s="41">
        <f t="shared" si="476"/>
        <v>0</v>
      </c>
      <c r="FL251" s="41">
        <f t="shared" si="477"/>
        <v>0</v>
      </c>
      <c r="FM251" s="41">
        <f t="shared" si="478"/>
        <v>0</v>
      </c>
      <c r="FN251" s="41">
        <f t="shared" si="479"/>
        <v>0</v>
      </c>
      <c r="FO251" s="41">
        <f t="shared" si="480"/>
        <v>0</v>
      </c>
      <c r="FP251" s="180">
        <f t="shared" si="481"/>
        <v>0</v>
      </c>
      <c r="FQ251" s="27"/>
      <c r="FR251" s="27"/>
      <c r="FS251" s="324">
        <f>SUMIF('Rekapitulasi Juni'!$D$804:$D$984,APS!$B251,'Rekapitulasi Juni'!$E$804:$E$984)</f>
        <v>0</v>
      </c>
      <c r="FT251" s="324">
        <f>SUMIF('Rekapitulasi Juni'!$D$804:$D$984,APS!$B251,'Rekapitulasi Juni'!$F$804:$F$984)</f>
        <v>0</v>
      </c>
      <c r="FU251" s="27"/>
      <c r="FV251" s="325">
        <f t="shared" si="373"/>
        <v>0</v>
      </c>
      <c r="FW251" s="325">
        <f t="shared" si="374"/>
        <v>0</v>
      </c>
      <c r="FX251" s="27"/>
      <c r="FY251" s="324">
        <f>SUMIF('Rekapitulasi Juni'!$U$804:$U$984,APS!$B251,'Rekapitulasi Juni'!$V$804:$V$984)</f>
        <v>0</v>
      </c>
      <c r="FZ251" s="324">
        <f>SUMIF('Rekapitulasi Juni'!$U$804:$U$984,APS!$B251,'Rekapitulasi Juni'!$W$804:$W$984)</f>
        <v>0</v>
      </c>
      <c r="GA251" s="27"/>
      <c r="GB251" s="325">
        <f t="shared" si="375"/>
        <v>0</v>
      </c>
      <c r="GC251" s="325">
        <f t="shared" si="376"/>
        <v>0</v>
      </c>
      <c r="GD251" s="27"/>
      <c r="GE251" s="324">
        <f>SUMIF('Rekapitulasi Juni'!$AL$804:$AL$984,APS!$B251,'Rekapitulasi Juni'!$AM$804:$AM$984)</f>
        <v>0</v>
      </c>
      <c r="GF251" s="324">
        <f>SUMIF('Rekapitulasi Juni'!$AL$804:$AL$984,APS!$B251,'Rekapitulasi Juni'!$AN$804:$AN$984)</f>
        <v>0</v>
      </c>
      <c r="GG251" s="27"/>
      <c r="GH251" s="325">
        <f t="shared" si="301"/>
        <v>0</v>
      </c>
      <c r="GI251" s="325">
        <f t="shared" si="302"/>
        <v>0</v>
      </c>
      <c r="GJ251" s="27"/>
      <c r="GK251" s="27"/>
      <c r="GL251" s="41">
        <f t="shared" si="377"/>
        <v>0</v>
      </c>
      <c r="GM251" s="41">
        <f t="shared" si="378"/>
        <v>0</v>
      </c>
      <c r="GN251" s="41">
        <f t="shared" si="379"/>
        <v>0</v>
      </c>
      <c r="GO251" s="41">
        <f t="shared" si="380"/>
        <v>0</v>
      </c>
      <c r="GP251" s="41">
        <f t="shared" si="381"/>
        <v>0</v>
      </c>
      <c r="GQ251" s="41">
        <f t="shared" si="382"/>
        <v>0</v>
      </c>
      <c r="GR251" s="180">
        <f t="shared" si="383"/>
        <v>0</v>
      </c>
      <c r="GS251" s="41">
        <f t="shared" si="303"/>
        <v>9</v>
      </c>
      <c r="GT251" s="41">
        <f t="shared" si="304"/>
        <v>18</v>
      </c>
      <c r="GU251" s="41">
        <f t="shared" si="305"/>
        <v>0</v>
      </c>
      <c r="GV251" s="41">
        <f t="shared" si="306"/>
        <v>0</v>
      </c>
      <c r="GW251" s="41">
        <f t="shared" si="307"/>
        <v>0</v>
      </c>
      <c r="GX251" s="41">
        <f t="shared" si="308"/>
        <v>-9</v>
      </c>
      <c r="GY251" s="180">
        <f t="shared" si="309"/>
        <v>0</v>
      </c>
      <c r="GZ251" s="41">
        <v>232</v>
      </c>
      <c r="HA251" s="32" t="s">
        <v>1310</v>
      </c>
      <c r="HB251" s="42">
        <f t="shared" si="398"/>
        <v>0</v>
      </c>
      <c r="HC251" s="44" t="s">
        <v>97</v>
      </c>
    </row>
    <row r="252" spans="1:211" ht="15" hidden="1" customHeight="1">
      <c r="A252" s="31" t="s">
        <v>509</v>
      </c>
      <c r="B252" s="32" t="s">
        <v>510</v>
      </c>
      <c r="C252" s="31" t="s">
        <v>490</v>
      </c>
      <c r="D252" s="31" t="s">
        <v>1259</v>
      </c>
      <c r="E252" s="31" t="s">
        <v>43</v>
      </c>
      <c r="F252" s="31" t="s">
        <v>152</v>
      </c>
      <c r="G252" s="33">
        <v>0</v>
      </c>
      <c r="H252" s="33">
        <v>0</v>
      </c>
      <c r="I252" s="33">
        <v>0</v>
      </c>
      <c r="J252" s="34">
        <f>IFERROR(VLOOKUP(A252,#REF!,3,0),0)</f>
        <v>0</v>
      </c>
      <c r="K252" s="34">
        <f t="shared" si="393"/>
        <v>0</v>
      </c>
      <c r="L252" s="34">
        <v>0</v>
      </c>
      <c r="M252" s="34">
        <v>0</v>
      </c>
      <c r="N252" s="35">
        <f t="shared" si="394"/>
        <v>0</v>
      </c>
      <c r="O252" s="35">
        <f t="shared" si="395"/>
        <v>0</v>
      </c>
      <c r="P252" s="36">
        <v>0</v>
      </c>
      <c r="Q252" s="36">
        <f t="shared" si="310"/>
        <v>0</v>
      </c>
      <c r="R252" s="80"/>
      <c r="S252" s="37">
        <f ca="1">SUMIF(ROP!$D$6:$H$65536,A252,ROP!$J$6:$J$65536)</f>
        <v>0</v>
      </c>
      <c r="T252" s="37">
        <f>SUMIF(HASIL!$B:$B,APS!$B252&amp;RIGHT(APS!T$9,2),HASIL!$I:$I)</f>
        <v>0</v>
      </c>
      <c r="U252" s="37">
        <f>SUMIF(HASIL!$B:$B,APS!$B252&amp;RIGHT(APS!U$9,2),HASIL!$I:$I)</f>
        <v>0</v>
      </c>
      <c r="V252" s="37">
        <f>SUMIF(HASIL!$B:$B,APS!$B252&amp;RIGHT(APS!V$9,2),HASIL!$I:$I)</f>
        <v>0</v>
      </c>
      <c r="W252" s="37">
        <f>SUMIF(HASIL!$B:$B,APS!$B252&amp;RIGHT(APS!W$9,2),HASIL!$I:$I)</f>
        <v>0</v>
      </c>
      <c r="X252" s="38">
        <f t="shared" si="396"/>
        <v>0</v>
      </c>
      <c r="Y252" s="38">
        <f t="shared" si="397"/>
        <v>0</v>
      </c>
      <c r="Z252" s="39">
        <f t="shared" si="385"/>
        <v>0</v>
      </c>
      <c r="AA252" s="39">
        <f t="shared" si="490"/>
        <v>0</v>
      </c>
      <c r="AB252" s="40">
        <f t="shared" si="386"/>
        <v>0</v>
      </c>
      <c r="AC252" s="27">
        <v>0</v>
      </c>
      <c r="AD252" s="27"/>
      <c r="AE252" s="27"/>
      <c r="AF252" s="27"/>
      <c r="AG252" s="27"/>
      <c r="AH252" s="27"/>
      <c r="AI252" s="324">
        <f>SUMIF('Rekapitulasi Juni'!$D$9:$D$192,APS!$B252,'Rekapitulasi Juni'!$E$9:$E$192)</f>
        <v>0</v>
      </c>
      <c r="AJ252" s="324">
        <f>SUMIF('Rekapitulasi Juni'!$D$9:$D$192,APS!$B252,'Rekapitulasi Juni'!$F$9:$F$192)</f>
        <v>0</v>
      </c>
      <c r="AK252" s="324">
        <f>SUMIF('Rekapitulasi Juni'!$D$9:$D$192,APS!$B252,'Rekapitulasi Juni'!$K$9:$K$192)</f>
        <v>0</v>
      </c>
      <c r="AL252" s="325">
        <f t="shared" si="311"/>
        <v>0</v>
      </c>
      <c r="AM252" s="325">
        <f t="shared" si="312"/>
        <v>0</v>
      </c>
      <c r="AN252" s="27"/>
      <c r="AO252" s="324">
        <f>SUMIF('Rekapitulasi Juni'!$U$9:$U$192,APS!$B252,'Rekapitulasi Juni'!$V$9:$V$192)</f>
        <v>0</v>
      </c>
      <c r="AP252" s="324">
        <f>SUMIF('Rekapitulasi Juni'!$U$9:$U$192,APS!$B252,'Rekapitulasi Juni'!$W$9:$W$192)</f>
        <v>0</v>
      </c>
      <c r="AQ252" s="27"/>
      <c r="AR252" s="325">
        <f t="shared" si="313"/>
        <v>0</v>
      </c>
      <c r="AS252" s="325">
        <f t="shared" si="314"/>
        <v>0</v>
      </c>
      <c r="AT252" s="27"/>
      <c r="AU252" s="324">
        <f>SUMIF('Rekapitulasi Juni'!$AL$9:$AL$192,APS!$B252,'Rekapitulasi Juni'!$AM$9:$AM$192)</f>
        <v>0</v>
      </c>
      <c r="AV252" s="324">
        <f>SUMIF('Rekapitulasi Juni'!$AL$9:$AL$192,APS!$B252,'Rekapitulasi Juni'!$AN$9:$AN$192)</f>
        <v>0</v>
      </c>
      <c r="AW252" s="27"/>
      <c r="AX252" s="325">
        <f t="shared" si="315"/>
        <v>0</v>
      </c>
      <c r="AY252" s="325">
        <f t="shared" si="316"/>
        <v>0</v>
      </c>
      <c r="AZ252" s="41">
        <f t="shared" si="317"/>
        <v>0</v>
      </c>
      <c r="BA252" s="41">
        <f t="shared" si="318"/>
        <v>0</v>
      </c>
      <c r="BB252" s="41">
        <f t="shared" si="319"/>
        <v>0</v>
      </c>
      <c r="BC252" s="41">
        <f t="shared" si="320"/>
        <v>0</v>
      </c>
      <c r="BD252" s="41">
        <f t="shared" si="321"/>
        <v>0</v>
      </c>
      <c r="BE252" s="41">
        <f t="shared" si="322"/>
        <v>0</v>
      </c>
      <c r="BF252" s="180">
        <f t="shared" si="323"/>
        <v>0</v>
      </c>
      <c r="BG252" s="27">
        <v>0</v>
      </c>
      <c r="BH252" s="27"/>
      <c r="BI252" s="324">
        <f>SUMIF('Rekapitulasi Juni'!$D$214:$D$393,APS!$B252,'Rekapitulasi Juni'!$E$214:$E$393)</f>
        <v>0</v>
      </c>
      <c r="BJ252" s="324">
        <f>SUMIF('Rekapitulasi Juni'!$D$214:$D$393,APS!$B252,'Rekapitulasi Juni'!$F$214:$F$393)</f>
        <v>0</v>
      </c>
      <c r="BK252" s="27"/>
      <c r="BL252" s="325">
        <f t="shared" si="324"/>
        <v>0</v>
      </c>
      <c r="BM252" s="325">
        <f t="shared" si="325"/>
        <v>0</v>
      </c>
      <c r="BN252" s="27"/>
      <c r="BO252" s="324">
        <f>SUMIF('Rekapitulasi Juni'!$U$214:$U$393,APS!$B252,'Rekapitulasi Juni'!$V$214:$V$393)</f>
        <v>0</v>
      </c>
      <c r="BP252" s="324">
        <f>SUMIF('Rekapitulasi Juni'!$U$214:$U$393,APS!$B252,'Rekapitulasi Juni'!$W$214:$W$393)</f>
        <v>0</v>
      </c>
      <c r="BQ252" s="27"/>
      <c r="BR252" s="325">
        <f t="shared" si="326"/>
        <v>0</v>
      </c>
      <c r="BS252" s="325">
        <f t="shared" si="327"/>
        <v>0</v>
      </c>
      <c r="BT252" s="27"/>
      <c r="BU252" s="324">
        <f>SUMIF('Rekapitulasi Juni'!$AL$214:$AL$393,APS!$B252,'Rekapitulasi Juni'!$AM$214:$AM$393)</f>
        <v>0</v>
      </c>
      <c r="BV252" s="324">
        <f>SUMIF('Rekapitulasi Juni'!$AL$214:$AL$393,APS!$B252,'Rekapitulasi Juni'!$AN$214:$AN$393)</f>
        <v>0</v>
      </c>
      <c r="BW252" s="27"/>
      <c r="BX252" s="325">
        <f t="shared" si="328"/>
        <v>0</v>
      </c>
      <c r="BY252" s="325">
        <f t="shared" si="329"/>
        <v>0</v>
      </c>
      <c r="BZ252" s="27"/>
      <c r="CA252" s="324">
        <f>SUMIF('Rekapitulasi Juni'!$BA$214:$BA$393,APS!$B252,'Rekapitulasi Juni'!$BB$214:$BB$393)</f>
        <v>0</v>
      </c>
      <c r="CB252" s="324">
        <f>SUMIF('Rekapitulasi Juni'!$BA$214:$BA$393,APS!$B252,'Rekapitulasi Juni'!$BC$214:$BC$393)</f>
        <v>0</v>
      </c>
      <c r="CC252" s="27"/>
      <c r="CD252" s="325">
        <f t="shared" si="330"/>
        <v>0</v>
      </c>
      <c r="CE252" s="325">
        <f t="shared" si="331"/>
        <v>0</v>
      </c>
      <c r="CF252" s="27"/>
      <c r="CG252" s="324">
        <f>SUMIF('Rekapitulasi Juni'!$BP$214:$BP$393,APS!$B252,'Rekapitulasi Juni'!$BQ$214:$BQ$393)</f>
        <v>0</v>
      </c>
      <c r="CH252" s="324">
        <f>SUMIF('Rekapitulasi Juni'!$BP$214:$BP$393,APS!$B252,'Rekapitulasi Juni'!$BR$214:$BR$393)</f>
        <v>0</v>
      </c>
      <c r="CI252" s="27"/>
      <c r="CJ252" s="325">
        <f t="shared" si="332"/>
        <v>0</v>
      </c>
      <c r="CK252" s="325">
        <f t="shared" si="333"/>
        <v>0</v>
      </c>
      <c r="CL252" s="41">
        <f t="shared" si="334"/>
        <v>0</v>
      </c>
      <c r="CM252" s="41">
        <f t="shared" si="335"/>
        <v>0</v>
      </c>
      <c r="CN252" s="41">
        <f t="shared" si="336"/>
        <v>0</v>
      </c>
      <c r="CO252" s="41">
        <f t="shared" si="337"/>
        <v>0</v>
      </c>
      <c r="CP252" s="41">
        <f t="shared" si="338"/>
        <v>0</v>
      </c>
      <c r="CQ252" s="41">
        <f t="shared" si="339"/>
        <v>0</v>
      </c>
      <c r="CR252" s="180">
        <f t="shared" si="340"/>
        <v>0</v>
      </c>
      <c r="CS252" s="27">
        <v>0</v>
      </c>
      <c r="CT252" s="27"/>
      <c r="CU252" s="324">
        <f>SUMIF('Rekapitulasi Juni'!$D$410:$D$588,APS!$B252,'Rekapitulasi Juni'!$E$410:$E$588)</f>
        <v>0</v>
      </c>
      <c r="CV252" s="324">
        <f>SUMIF('Rekapitulasi Juni'!$D$410:$D$588,APS!$B252,'Rekapitulasi Juni'!$F$410:$F$588)</f>
        <v>0</v>
      </c>
      <c r="CW252" s="27"/>
      <c r="CX252" s="325">
        <f t="shared" si="341"/>
        <v>0</v>
      </c>
      <c r="CY252" s="325">
        <f t="shared" si="342"/>
        <v>0</v>
      </c>
      <c r="CZ252" s="27"/>
      <c r="DA252" s="324">
        <f>SUMIF('Rekapitulasi Juni'!$U$410:$U$588,APS!$B252,'Rekapitulasi Juni'!$V$410:$V$588)</f>
        <v>0</v>
      </c>
      <c r="DB252" s="324">
        <f>SUMIF('Rekapitulasi Juni'!$U$410:$U$588,APS!$B252,'Rekapitulasi Juni'!$W$410:$W$588)</f>
        <v>0</v>
      </c>
      <c r="DC252" s="27"/>
      <c r="DD252" s="325">
        <f t="shared" si="343"/>
        <v>0</v>
      </c>
      <c r="DE252" s="325">
        <f t="shared" si="344"/>
        <v>0</v>
      </c>
      <c r="DF252" s="27"/>
      <c r="DG252" s="324">
        <f>SUMIF('Rekapitulasi Juni'!$AL$410:$AL$588,APS!$B252,'Rekapitulasi Juni'!$AM$410:$AM$588)</f>
        <v>0</v>
      </c>
      <c r="DH252" s="324">
        <f>SUMIF('Rekapitulasi Juni'!$AL$410:$AL$588,APS!$B252,'Rekapitulasi Juni'!$AN$410:$AN$588)</f>
        <v>0</v>
      </c>
      <c r="DI252" s="27"/>
      <c r="DJ252" s="325">
        <f t="shared" si="345"/>
        <v>0</v>
      </c>
      <c r="DK252" s="325">
        <f t="shared" si="346"/>
        <v>0</v>
      </c>
      <c r="DL252" s="27"/>
      <c r="DM252" s="324">
        <f>SUMIF('Rekapitulasi Juni'!$BA$410:$BA$588,APS!$B252,'Rekapitulasi Juni'!$BB$410:$BB$588)</f>
        <v>0</v>
      </c>
      <c r="DN252" s="324">
        <f>SUMIF('Rekapitulasi Juni'!$BA$410:$BA$588,APS!$B252,'Rekapitulasi Juni'!$BC$410:$BC$588)</f>
        <v>0</v>
      </c>
      <c r="DO252" s="324">
        <f>SUMIF('Rekapitulasi Juni'!$BA$410:$BA$588,APS!$B252,'Rekapitulasi Juni'!$BF$410:$BF$588)</f>
        <v>0</v>
      </c>
      <c r="DP252" s="325">
        <f t="shared" si="347"/>
        <v>0</v>
      </c>
      <c r="DQ252" s="325">
        <f t="shared" si="348"/>
        <v>0</v>
      </c>
      <c r="DR252" s="27"/>
      <c r="DS252" s="324">
        <f>SUMIF('Rekapitulasi Juni'!$BP$410:$BP$588,APS!$B252,'Rekapitulasi Juni'!$BQ$410:$BQ$588)</f>
        <v>0</v>
      </c>
      <c r="DT252" s="324">
        <f>SUMIF('Rekapitulasi Juni'!$BP$410:$BP$588,APS!$B252,'Rekapitulasi Juni'!$BR$410:$BR$588)</f>
        <v>0</v>
      </c>
      <c r="DU252" s="27"/>
      <c r="DV252" s="325">
        <f t="shared" si="349"/>
        <v>0</v>
      </c>
      <c r="DW252" s="325">
        <f t="shared" si="350"/>
        <v>0</v>
      </c>
      <c r="DX252" s="41">
        <f t="shared" si="351"/>
        <v>0</v>
      </c>
      <c r="DY252" s="41">
        <f t="shared" si="352"/>
        <v>0</v>
      </c>
      <c r="DZ252" s="41">
        <f t="shared" si="353"/>
        <v>0</v>
      </c>
      <c r="EA252" s="41">
        <f t="shared" si="354"/>
        <v>0</v>
      </c>
      <c r="EB252" s="41">
        <f t="shared" si="355"/>
        <v>0</v>
      </c>
      <c r="EC252" s="41">
        <f t="shared" si="356"/>
        <v>0</v>
      </c>
      <c r="ED252" s="180">
        <f t="shared" si="357"/>
        <v>0</v>
      </c>
      <c r="EE252" s="27">
        <v>0</v>
      </c>
      <c r="EF252" s="27"/>
      <c r="EG252" s="324">
        <f>SUMIF('Rekapitulasi Juni'!$D$608:$D$786,APS!$B252,'Rekapitulasi Juni'!$E$608:$E$786)</f>
        <v>0</v>
      </c>
      <c r="EH252" s="324">
        <f>SUMIF('Rekapitulasi Juni'!$D$608:$D$786,APS!$B252,'Rekapitulasi Juni'!$F$608:$F$786)</f>
        <v>0</v>
      </c>
      <c r="EI252" s="27"/>
      <c r="EJ252" s="325">
        <f t="shared" si="358"/>
        <v>0</v>
      </c>
      <c r="EK252" s="325">
        <f t="shared" si="359"/>
        <v>0</v>
      </c>
      <c r="EL252" s="27"/>
      <c r="EM252" s="324">
        <f>SUMIF('Rekapitulasi Juni'!$U$608:$U$786,APS!$B252,'Rekapitulasi Juni'!$V$608:$V$786)</f>
        <v>0</v>
      </c>
      <c r="EN252" s="324">
        <f>SUMIF('Rekapitulasi Juni'!$U$608:$U$786,APS!$B252,'Rekapitulasi Juni'!$W$608:$W$786)</f>
        <v>0</v>
      </c>
      <c r="EO252" s="27"/>
      <c r="EP252" s="325">
        <f t="shared" si="360"/>
        <v>0</v>
      </c>
      <c r="EQ252" s="325">
        <f t="shared" si="361"/>
        <v>0</v>
      </c>
      <c r="ER252" s="27"/>
      <c r="ES252" s="324">
        <f>SUMIF('Rekapitulasi Juni'!$AL$608:$AL$786,APS!$B252,'Rekapitulasi Juni'!$AM$608:$AM$786)</f>
        <v>0</v>
      </c>
      <c r="ET252" s="324">
        <f>SUMIF('Rekapitulasi Juni'!$AL$608:$AL$786,APS!$B252,'Rekapitulasi Juni'!$AN$608:$AN$786)</f>
        <v>0</v>
      </c>
      <c r="EU252" s="27"/>
      <c r="EV252" s="325">
        <f t="shared" si="362"/>
        <v>0</v>
      </c>
      <c r="EW252" s="325">
        <f t="shared" si="363"/>
        <v>0</v>
      </c>
      <c r="EX252" s="27"/>
      <c r="EY252" s="324">
        <f>SUMIF('Rekapitulasi Juni'!$BA$608:$BA$786,APS!$B252,'Rekapitulasi Juni'!$BB$608:$BB$786)</f>
        <v>0</v>
      </c>
      <c r="EZ252" s="324">
        <f>SUMIF('Rekapitulasi Juni'!$BA$608:$BA$786,APS!$B252,'Rekapitulasi Juni'!$BC$608:$BC$786)</f>
        <v>0</v>
      </c>
      <c r="FA252" s="324">
        <f>SUMIF('Rekapitulasi Juni'!$BA$608:$BA$786,APS!$B252,'Rekapitulasi Juni'!$BF$608:$BF$786)</f>
        <v>0</v>
      </c>
      <c r="FB252" s="325">
        <f t="shared" si="364"/>
        <v>0</v>
      </c>
      <c r="FC252" s="325">
        <f t="shared" si="365"/>
        <v>0</v>
      </c>
      <c r="FD252" s="27"/>
      <c r="FE252" s="27"/>
      <c r="FF252" s="27"/>
      <c r="FG252" s="27"/>
      <c r="FH252" s="27"/>
      <c r="FI252" s="27"/>
      <c r="FJ252" s="41">
        <f t="shared" si="366"/>
        <v>0</v>
      </c>
      <c r="FK252" s="41">
        <f t="shared" si="367"/>
        <v>0</v>
      </c>
      <c r="FL252" s="41">
        <f t="shared" si="368"/>
        <v>0</v>
      </c>
      <c r="FM252" s="41">
        <f t="shared" si="369"/>
        <v>0</v>
      </c>
      <c r="FN252" s="41">
        <f t="shared" si="370"/>
        <v>0</v>
      </c>
      <c r="FO252" s="41">
        <f t="shared" si="371"/>
        <v>0</v>
      </c>
      <c r="FP252" s="180">
        <f t="shared" si="372"/>
        <v>0</v>
      </c>
      <c r="FQ252" s="27"/>
      <c r="FR252" s="27"/>
      <c r="FS252" s="324">
        <f>SUMIF('Rekapitulasi Juni'!$D$804:$D$984,APS!$B252,'Rekapitulasi Juni'!$E$804:$E$984)</f>
        <v>0</v>
      </c>
      <c r="FT252" s="324">
        <f>SUMIF('Rekapitulasi Juni'!$D$804:$D$984,APS!$B252,'Rekapitulasi Juni'!$F$804:$F$984)</f>
        <v>0</v>
      </c>
      <c r="FU252" s="27"/>
      <c r="FV252" s="325">
        <f t="shared" si="373"/>
        <v>0</v>
      </c>
      <c r="FW252" s="325">
        <f t="shared" si="374"/>
        <v>0</v>
      </c>
      <c r="FX252" s="27"/>
      <c r="FY252" s="324">
        <f>SUMIF('Rekapitulasi Juni'!$U$804:$U$984,APS!$B252,'Rekapitulasi Juni'!$V$804:$V$984)</f>
        <v>0</v>
      </c>
      <c r="FZ252" s="324">
        <f>SUMIF('Rekapitulasi Juni'!$U$804:$U$984,APS!$B252,'Rekapitulasi Juni'!$W$804:$W$984)</f>
        <v>0</v>
      </c>
      <c r="GA252" s="27"/>
      <c r="GB252" s="325">
        <f t="shared" si="375"/>
        <v>0</v>
      </c>
      <c r="GC252" s="325">
        <f t="shared" si="376"/>
        <v>0</v>
      </c>
      <c r="GD252" s="27"/>
      <c r="GE252" s="324">
        <f>SUMIF('Rekapitulasi Juni'!$AL$804:$AL$984,APS!$B252,'Rekapitulasi Juni'!$AM$804:$AM$984)</f>
        <v>0</v>
      </c>
      <c r="GF252" s="324">
        <f>SUMIF('Rekapitulasi Juni'!$AL$804:$AL$984,APS!$B252,'Rekapitulasi Juni'!$AN$804:$AN$984)</f>
        <v>0</v>
      </c>
      <c r="GG252" s="27"/>
      <c r="GH252" s="325">
        <f t="shared" si="301"/>
        <v>0</v>
      </c>
      <c r="GI252" s="325">
        <f t="shared" si="302"/>
        <v>0</v>
      </c>
      <c r="GJ252" s="27"/>
      <c r="GK252" s="27"/>
      <c r="GL252" s="41">
        <f t="shared" si="377"/>
        <v>0</v>
      </c>
      <c r="GM252" s="41">
        <f t="shared" si="378"/>
        <v>0</v>
      </c>
      <c r="GN252" s="41">
        <f t="shared" si="379"/>
        <v>0</v>
      </c>
      <c r="GO252" s="41">
        <f t="shared" si="380"/>
        <v>0</v>
      </c>
      <c r="GP252" s="41">
        <f t="shared" si="381"/>
        <v>0</v>
      </c>
      <c r="GQ252" s="41">
        <f t="shared" si="382"/>
        <v>0</v>
      </c>
      <c r="GR252" s="180">
        <f t="shared" si="383"/>
        <v>0</v>
      </c>
      <c r="GS252" s="41">
        <f t="shared" si="303"/>
        <v>0</v>
      </c>
      <c r="GT252" s="41">
        <f t="shared" si="304"/>
        <v>0</v>
      </c>
      <c r="GU252" s="41">
        <f t="shared" si="305"/>
        <v>0</v>
      </c>
      <c r="GV252" s="41">
        <f t="shared" si="306"/>
        <v>0</v>
      </c>
      <c r="GW252" s="41">
        <f t="shared" si="307"/>
        <v>0</v>
      </c>
      <c r="GX252" s="41">
        <f t="shared" si="308"/>
        <v>0</v>
      </c>
      <c r="GY252" s="180">
        <f t="shared" si="309"/>
        <v>0</v>
      </c>
      <c r="GZ252" s="41">
        <v>233</v>
      </c>
      <c r="HA252" s="32"/>
      <c r="HB252" s="42">
        <f t="shared" si="398"/>
        <v>0</v>
      </c>
      <c r="HC252" s="44"/>
    </row>
    <row r="253" spans="1:211" ht="15" hidden="1" customHeight="1">
      <c r="A253" s="31" t="s">
        <v>511</v>
      </c>
      <c r="B253" s="32" t="s">
        <v>512</v>
      </c>
      <c r="C253" s="31" t="s">
        <v>490</v>
      </c>
      <c r="D253" s="31" t="s">
        <v>1259</v>
      </c>
      <c r="E253" s="31" t="s">
        <v>43</v>
      </c>
      <c r="F253" s="31" t="s">
        <v>152</v>
      </c>
      <c r="G253" s="33">
        <v>0</v>
      </c>
      <c r="H253" s="33">
        <v>0</v>
      </c>
      <c r="I253" s="33">
        <v>0</v>
      </c>
      <c r="J253" s="34">
        <f>IFERROR(VLOOKUP(A253,#REF!,3,0),0)</f>
        <v>0</v>
      </c>
      <c r="K253" s="34">
        <f t="shared" si="393"/>
        <v>0</v>
      </c>
      <c r="L253" s="34">
        <v>0</v>
      </c>
      <c r="M253" s="34">
        <v>0</v>
      </c>
      <c r="N253" s="35">
        <f t="shared" si="394"/>
        <v>0</v>
      </c>
      <c r="O253" s="35">
        <f t="shared" si="395"/>
        <v>0</v>
      </c>
      <c r="P253" s="36">
        <v>0</v>
      </c>
      <c r="Q253" s="36">
        <f t="shared" si="310"/>
        <v>0</v>
      </c>
      <c r="R253" s="80"/>
      <c r="S253" s="37">
        <f ca="1">SUMIF(ROP!$D$6:$H$65536,A253,ROP!$J$6:$J$65536)</f>
        <v>0</v>
      </c>
      <c r="T253" s="37">
        <f>SUMIF(HASIL!$B:$B,APS!$B253&amp;RIGHT(APS!T$9,2),HASIL!$I:$I)</f>
        <v>0</v>
      </c>
      <c r="U253" s="37">
        <f>SUMIF(HASIL!$B:$B,APS!$B253&amp;RIGHT(APS!U$9,2),HASIL!$I:$I)</f>
        <v>0</v>
      </c>
      <c r="V253" s="37">
        <f>SUMIF(HASIL!$B:$B,APS!$B253&amp;RIGHT(APS!V$9,2),HASIL!$I:$I)</f>
        <v>0</v>
      </c>
      <c r="W253" s="37">
        <f>SUMIF(HASIL!$B:$B,APS!$B253&amp;RIGHT(APS!W$9,2),HASIL!$I:$I)</f>
        <v>0</v>
      </c>
      <c r="X253" s="38">
        <f t="shared" si="396"/>
        <v>0</v>
      </c>
      <c r="Y253" s="38">
        <f t="shared" si="397"/>
        <v>0</v>
      </c>
      <c r="Z253" s="39">
        <f t="shared" si="385"/>
        <v>0</v>
      </c>
      <c r="AA253" s="39">
        <f t="shared" si="490"/>
        <v>0</v>
      </c>
      <c r="AB253" s="40">
        <f t="shared" si="386"/>
        <v>0</v>
      </c>
      <c r="AC253" s="27">
        <v>0</v>
      </c>
      <c r="AD253" s="27"/>
      <c r="AE253" s="27"/>
      <c r="AF253" s="27"/>
      <c r="AG253" s="27"/>
      <c r="AH253" s="27"/>
      <c r="AI253" s="324">
        <f>SUMIF('Rekapitulasi Juni'!$D$9:$D$192,APS!$B253,'Rekapitulasi Juni'!$E$9:$E$192)</f>
        <v>0</v>
      </c>
      <c r="AJ253" s="324">
        <f>SUMIF('Rekapitulasi Juni'!$D$9:$D$192,APS!$B253,'Rekapitulasi Juni'!$F$9:$F$192)</f>
        <v>0</v>
      </c>
      <c r="AK253" s="324">
        <f>SUMIF('Rekapitulasi Juni'!$D$9:$D$192,APS!$B253,'Rekapitulasi Juni'!$K$9:$K$192)</f>
        <v>0</v>
      </c>
      <c r="AL253" s="325">
        <f t="shared" si="311"/>
        <v>0</v>
      </c>
      <c r="AM253" s="325">
        <f t="shared" si="312"/>
        <v>0</v>
      </c>
      <c r="AN253" s="27"/>
      <c r="AO253" s="324">
        <f>SUMIF('Rekapitulasi Juni'!$U$9:$U$192,APS!$B253,'Rekapitulasi Juni'!$V$9:$V$192)</f>
        <v>0</v>
      </c>
      <c r="AP253" s="324">
        <f>SUMIF('Rekapitulasi Juni'!$U$9:$U$192,APS!$B253,'Rekapitulasi Juni'!$W$9:$W$192)</f>
        <v>0</v>
      </c>
      <c r="AQ253" s="27"/>
      <c r="AR253" s="325">
        <f t="shared" si="313"/>
        <v>0</v>
      </c>
      <c r="AS253" s="325">
        <f t="shared" si="314"/>
        <v>0</v>
      </c>
      <c r="AT253" s="27"/>
      <c r="AU253" s="324">
        <f>SUMIF('Rekapitulasi Juni'!$AL$9:$AL$192,APS!$B253,'Rekapitulasi Juni'!$AM$9:$AM$192)</f>
        <v>0</v>
      </c>
      <c r="AV253" s="324">
        <f>SUMIF('Rekapitulasi Juni'!$AL$9:$AL$192,APS!$B253,'Rekapitulasi Juni'!$AN$9:$AN$192)</f>
        <v>0</v>
      </c>
      <c r="AW253" s="27"/>
      <c r="AX253" s="325">
        <f t="shared" si="315"/>
        <v>0</v>
      </c>
      <c r="AY253" s="325">
        <f t="shared" si="316"/>
        <v>0</v>
      </c>
      <c r="AZ253" s="41">
        <f t="shared" si="317"/>
        <v>0</v>
      </c>
      <c r="BA253" s="41">
        <f t="shared" si="318"/>
        <v>0</v>
      </c>
      <c r="BB253" s="41">
        <f t="shared" si="319"/>
        <v>0</v>
      </c>
      <c r="BC253" s="41">
        <f t="shared" si="320"/>
        <v>0</v>
      </c>
      <c r="BD253" s="41">
        <f t="shared" si="321"/>
        <v>0</v>
      </c>
      <c r="BE253" s="41">
        <f t="shared" si="322"/>
        <v>0</v>
      </c>
      <c r="BF253" s="180">
        <f t="shared" si="323"/>
        <v>0</v>
      </c>
      <c r="BG253" s="27">
        <v>0</v>
      </c>
      <c r="BH253" s="27"/>
      <c r="BI253" s="324">
        <f>SUMIF('Rekapitulasi Juni'!$D$214:$D$393,APS!$B253,'Rekapitulasi Juni'!$E$214:$E$393)</f>
        <v>0</v>
      </c>
      <c r="BJ253" s="324">
        <f>SUMIF('Rekapitulasi Juni'!$D$214:$D$393,APS!$B253,'Rekapitulasi Juni'!$F$214:$F$393)</f>
        <v>0</v>
      </c>
      <c r="BK253" s="27"/>
      <c r="BL253" s="325">
        <f t="shared" si="324"/>
        <v>0</v>
      </c>
      <c r="BM253" s="325">
        <f t="shared" si="325"/>
        <v>0</v>
      </c>
      <c r="BN253" s="27"/>
      <c r="BO253" s="324">
        <f>SUMIF('Rekapitulasi Juni'!$U$214:$U$393,APS!$B253,'Rekapitulasi Juni'!$V$214:$V$393)</f>
        <v>0</v>
      </c>
      <c r="BP253" s="324">
        <f>SUMIF('Rekapitulasi Juni'!$U$214:$U$393,APS!$B253,'Rekapitulasi Juni'!$W$214:$W$393)</f>
        <v>0</v>
      </c>
      <c r="BQ253" s="27"/>
      <c r="BR253" s="325">
        <f t="shared" si="326"/>
        <v>0</v>
      </c>
      <c r="BS253" s="325">
        <f t="shared" si="327"/>
        <v>0</v>
      </c>
      <c r="BT253" s="27"/>
      <c r="BU253" s="324">
        <f>SUMIF('Rekapitulasi Juni'!$AL$214:$AL$393,APS!$B253,'Rekapitulasi Juni'!$AM$214:$AM$393)</f>
        <v>0</v>
      </c>
      <c r="BV253" s="324">
        <f>SUMIF('Rekapitulasi Juni'!$AL$214:$AL$393,APS!$B253,'Rekapitulasi Juni'!$AN$214:$AN$393)</f>
        <v>0</v>
      </c>
      <c r="BW253" s="27"/>
      <c r="BX253" s="325">
        <f t="shared" si="328"/>
        <v>0</v>
      </c>
      <c r="BY253" s="325">
        <f t="shared" si="329"/>
        <v>0</v>
      </c>
      <c r="BZ253" s="27"/>
      <c r="CA253" s="324">
        <f>SUMIF('Rekapitulasi Juni'!$BA$214:$BA$393,APS!$B253,'Rekapitulasi Juni'!$BB$214:$BB$393)</f>
        <v>0</v>
      </c>
      <c r="CB253" s="324">
        <f>SUMIF('Rekapitulasi Juni'!$BA$214:$BA$393,APS!$B253,'Rekapitulasi Juni'!$BC$214:$BC$393)</f>
        <v>0</v>
      </c>
      <c r="CC253" s="27"/>
      <c r="CD253" s="325">
        <f t="shared" si="330"/>
        <v>0</v>
      </c>
      <c r="CE253" s="325">
        <f t="shared" si="331"/>
        <v>0</v>
      </c>
      <c r="CF253" s="27"/>
      <c r="CG253" s="324">
        <f>SUMIF('Rekapitulasi Juni'!$BP$214:$BP$393,APS!$B253,'Rekapitulasi Juni'!$BQ$214:$BQ$393)</f>
        <v>0</v>
      </c>
      <c r="CH253" s="324">
        <f>SUMIF('Rekapitulasi Juni'!$BP$214:$BP$393,APS!$B253,'Rekapitulasi Juni'!$BR$214:$BR$393)</f>
        <v>0</v>
      </c>
      <c r="CI253" s="27"/>
      <c r="CJ253" s="325">
        <f t="shared" si="332"/>
        <v>0</v>
      </c>
      <c r="CK253" s="325">
        <f t="shared" si="333"/>
        <v>0</v>
      </c>
      <c r="CL253" s="41">
        <f t="shared" si="334"/>
        <v>0</v>
      </c>
      <c r="CM253" s="41">
        <f t="shared" si="335"/>
        <v>0</v>
      </c>
      <c r="CN253" s="41">
        <f t="shared" si="336"/>
        <v>0</v>
      </c>
      <c r="CO253" s="41">
        <f t="shared" si="337"/>
        <v>0</v>
      </c>
      <c r="CP253" s="41">
        <f t="shared" si="338"/>
        <v>0</v>
      </c>
      <c r="CQ253" s="41">
        <f t="shared" si="339"/>
        <v>0</v>
      </c>
      <c r="CR253" s="180">
        <f t="shared" si="340"/>
        <v>0</v>
      </c>
      <c r="CS253" s="27">
        <v>0</v>
      </c>
      <c r="CT253" s="27"/>
      <c r="CU253" s="324">
        <f>SUMIF('Rekapitulasi Juni'!$D$410:$D$588,APS!$B253,'Rekapitulasi Juni'!$E$410:$E$588)</f>
        <v>0</v>
      </c>
      <c r="CV253" s="324">
        <f>SUMIF('Rekapitulasi Juni'!$D$410:$D$588,APS!$B253,'Rekapitulasi Juni'!$F$410:$F$588)</f>
        <v>0</v>
      </c>
      <c r="CW253" s="27"/>
      <c r="CX253" s="325">
        <f t="shared" si="341"/>
        <v>0</v>
      </c>
      <c r="CY253" s="325">
        <f t="shared" si="342"/>
        <v>0</v>
      </c>
      <c r="CZ253" s="27"/>
      <c r="DA253" s="324">
        <f>SUMIF('Rekapitulasi Juni'!$U$410:$U$588,APS!$B253,'Rekapitulasi Juni'!$V$410:$V$588)</f>
        <v>0</v>
      </c>
      <c r="DB253" s="324">
        <f>SUMIF('Rekapitulasi Juni'!$U$410:$U$588,APS!$B253,'Rekapitulasi Juni'!$W$410:$W$588)</f>
        <v>0</v>
      </c>
      <c r="DC253" s="27"/>
      <c r="DD253" s="325">
        <f t="shared" si="343"/>
        <v>0</v>
      </c>
      <c r="DE253" s="325">
        <f t="shared" si="344"/>
        <v>0</v>
      </c>
      <c r="DF253" s="27"/>
      <c r="DG253" s="324">
        <f>SUMIF('Rekapitulasi Juni'!$AL$410:$AL$588,APS!$B253,'Rekapitulasi Juni'!$AM$410:$AM$588)</f>
        <v>0</v>
      </c>
      <c r="DH253" s="324">
        <f>SUMIF('Rekapitulasi Juni'!$AL$410:$AL$588,APS!$B253,'Rekapitulasi Juni'!$AN$410:$AN$588)</f>
        <v>0</v>
      </c>
      <c r="DI253" s="27"/>
      <c r="DJ253" s="325">
        <f t="shared" si="345"/>
        <v>0</v>
      </c>
      <c r="DK253" s="325">
        <f t="shared" si="346"/>
        <v>0</v>
      </c>
      <c r="DL253" s="27"/>
      <c r="DM253" s="324">
        <f>SUMIF('Rekapitulasi Juni'!$BA$410:$BA$588,APS!$B253,'Rekapitulasi Juni'!$BB$410:$BB$588)</f>
        <v>0</v>
      </c>
      <c r="DN253" s="324">
        <f>SUMIF('Rekapitulasi Juni'!$BA$410:$BA$588,APS!$B253,'Rekapitulasi Juni'!$BC$410:$BC$588)</f>
        <v>0</v>
      </c>
      <c r="DO253" s="324">
        <f>SUMIF('Rekapitulasi Juni'!$BA$410:$BA$588,APS!$B253,'Rekapitulasi Juni'!$BF$410:$BF$588)</f>
        <v>0</v>
      </c>
      <c r="DP253" s="325">
        <f t="shared" si="347"/>
        <v>0</v>
      </c>
      <c r="DQ253" s="325">
        <f t="shared" si="348"/>
        <v>0</v>
      </c>
      <c r="DR253" s="27"/>
      <c r="DS253" s="324">
        <f>SUMIF('Rekapitulasi Juni'!$BP$410:$BP$588,APS!$B253,'Rekapitulasi Juni'!$BQ$410:$BQ$588)</f>
        <v>0</v>
      </c>
      <c r="DT253" s="324">
        <f>SUMIF('Rekapitulasi Juni'!$BP$410:$BP$588,APS!$B253,'Rekapitulasi Juni'!$BR$410:$BR$588)</f>
        <v>0</v>
      </c>
      <c r="DU253" s="27"/>
      <c r="DV253" s="325">
        <f t="shared" si="349"/>
        <v>0</v>
      </c>
      <c r="DW253" s="325">
        <f t="shared" si="350"/>
        <v>0</v>
      </c>
      <c r="DX253" s="41">
        <f t="shared" si="351"/>
        <v>0</v>
      </c>
      <c r="DY253" s="41">
        <f t="shared" si="352"/>
        <v>0</v>
      </c>
      <c r="DZ253" s="41">
        <f t="shared" si="353"/>
        <v>0</v>
      </c>
      <c r="EA253" s="41">
        <f t="shared" si="354"/>
        <v>0</v>
      </c>
      <c r="EB253" s="41">
        <f t="shared" si="355"/>
        <v>0</v>
      </c>
      <c r="EC253" s="41">
        <f t="shared" si="356"/>
        <v>0</v>
      </c>
      <c r="ED253" s="180">
        <f t="shared" si="357"/>
        <v>0</v>
      </c>
      <c r="EE253" s="27">
        <v>0</v>
      </c>
      <c r="EF253" s="27"/>
      <c r="EG253" s="324">
        <f>SUMIF('Rekapitulasi Juni'!$D$608:$D$786,APS!$B253,'Rekapitulasi Juni'!$E$608:$E$786)</f>
        <v>0</v>
      </c>
      <c r="EH253" s="324">
        <f>SUMIF('Rekapitulasi Juni'!$D$608:$D$786,APS!$B253,'Rekapitulasi Juni'!$F$608:$F$786)</f>
        <v>0</v>
      </c>
      <c r="EI253" s="27"/>
      <c r="EJ253" s="325">
        <f t="shared" si="358"/>
        <v>0</v>
      </c>
      <c r="EK253" s="325">
        <f t="shared" si="359"/>
        <v>0</v>
      </c>
      <c r="EL253" s="27"/>
      <c r="EM253" s="324">
        <f>SUMIF('Rekapitulasi Juni'!$U$608:$U$786,APS!$B253,'Rekapitulasi Juni'!$V$608:$V$786)</f>
        <v>0</v>
      </c>
      <c r="EN253" s="324">
        <f>SUMIF('Rekapitulasi Juni'!$U$608:$U$786,APS!$B253,'Rekapitulasi Juni'!$W$608:$W$786)</f>
        <v>0</v>
      </c>
      <c r="EO253" s="27"/>
      <c r="EP253" s="325">
        <f t="shared" si="360"/>
        <v>0</v>
      </c>
      <c r="EQ253" s="325">
        <f t="shared" si="361"/>
        <v>0</v>
      </c>
      <c r="ER253" s="27"/>
      <c r="ES253" s="324">
        <f>SUMIF('Rekapitulasi Juni'!$AL$608:$AL$786,APS!$B253,'Rekapitulasi Juni'!$AM$608:$AM$786)</f>
        <v>0</v>
      </c>
      <c r="ET253" s="324">
        <f>SUMIF('Rekapitulasi Juni'!$AL$608:$AL$786,APS!$B253,'Rekapitulasi Juni'!$AN$608:$AN$786)</f>
        <v>0</v>
      </c>
      <c r="EU253" s="27"/>
      <c r="EV253" s="325">
        <f t="shared" si="362"/>
        <v>0</v>
      </c>
      <c r="EW253" s="325">
        <f t="shared" si="363"/>
        <v>0</v>
      </c>
      <c r="EX253" s="27"/>
      <c r="EY253" s="324">
        <f>SUMIF('Rekapitulasi Juni'!$BA$608:$BA$786,APS!$B253,'Rekapitulasi Juni'!$BB$608:$BB$786)</f>
        <v>0</v>
      </c>
      <c r="EZ253" s="324">
        <f>SUMIF('Rekapitulasi Juni'!$BA$608:$BA$786,APS!$B253,'Rekapitulasi Juni'!$BC$608:$BC$786)</f>
        <v>0</v>
      </c>
      <c r="FA253" s="324">
        <f>SUMIF('Rekapitulasi Juni'!$BA$608:$BA$786,APS!$B253,'Rekapitulasi Juni'!$BF$608:$BF$786)</f>
        <v>0</v>
      </c>
      <c r="FB253" s="325">
        <f t="shared" si="364"/>
        <v>0</v>
      </c>
      <c r="FC253" s="325">
        <f t="shared" si="365"/>
        <v>0</v>
      </c>
      <c r="FD253" s="27"/>
      <c r="FE253" s="27"/>
      <c r="FF253" s="27"/>
      <c r="FG253" s="27"/>
      <c r="FH253" s="27"/>
      <c r="FI253" s="27"/>
      <c r="FJ253" s="41">
        <f t="shared" si="366"/>
        <v>0</v>
      </c>
      <c r="FK253" s="41">
        <f t="shared" si="367"/>
        <v>0</v>
      </c>
      <c r="FL253" s="41">
        <f t="shared" si="368"/>
        <v>0</v>
      </c>
      <c r="FM253" s="41">
        <f t="shared" si="369"/>
        <v>0</v>
      </c>
      <c r="FN253" s="41">
        <f t="shared" si="370"/>
        <v>0</v>
      </c>
      <c r="FO253" s="41">
        <f t="shared" si="371"/>
        <v>0</v>
      </c>
      <c r="FP253" s="180">
        <f t="shared" si="372"/>
        <v>0</v>
      </c>
      <c r="FQ253" s="27"/>
      <c r="FR253" s="27"/>
      <c r="FS253" s="324">
        <f>SUMIF('Rekapitulasi Juni'!$D$804:$D$984,APS!$B253,'Rekapitulasi Juni'!$E$804:$E$984)</f>
        <v>0</v>
      </c>
      <c r="FT253" s="324">
        <f>SUMIF('Rekapitulasi Juni'!$D$804:$D$984,APS!$B253,'Rekapitulasi Juni'!$F$804:$F$984)</f>
        <v>0</v>
      </c>
      <c r="FU253" s="27"/>
      <c r="FV253" s="325">
        <f t="shared" si="373"/>
        <v>0</v>
      </c>
      <c r="FW253" s="325">
        <f t="shared" si="374"/>
        <v>0</v>
      </c>
      <c r="FX253" s="27"/>
      <c r="FY253" s="324">
        <f>SUMIF('Rekapitulasi Juni'!$U$804:$U$984,APS!$B253,'Rekapitulasi Juni'!$V$804:$V$984)</f>
        <v>0</v>
      </c>
      <c r="FZ253" s="324">
        <f>SUMIF('Rekapitulasi Juni'!$U$804:$U$984,APS!$B253,'Rekapitulasi Juni'!$W$804:$W$984)</f>
        <v>0</v>
      </c>
      <c r="GA253" s="27"/>
      <c r="GB253" s="325">
        <f t="shared" si="375"/>
        <v>0</v>
      </c>
      <c r="GC253" s="325">
        <f t="shared" si="376"/>
        <v>0</v>
      </c>
      <c r="GD253" s="27"/>
      <c r="GE253" s="324">
        <f>SUMIF('Rekapitulasi Juni'!$AL$804:$AL$984,APS!$B253,'Rekapitulasi Juni'!$AM$804:$AM$984)</f>
        <v>0</v>
      </c>
      <c r="GF253" s="324">
        <f>SUMIF('Rekapitulasi Juni'!$AL$804:$AL$984,APS!$B253,'Rekapitulasi Juni'!$AN$804:$AN$984)</f>
        <v>0</v>
      </c>
      <c r="GG253" s="27"/>
      <c r="GH253" s="325">
        <f t="shared" si="301"/>
        <v>0</v>
      </c>
      <c r="GI253" s="325">
        <f t="shared" si="302"/>
        <v>0</v>
      </c>
      <c r="GJ253" s="27"/>
      <c r="GK253" s="27"/>
      <c r="GL253" s="41">
        <f t="shared" si="377"/>
        <v>0</v>
      </c>
      <c r="GM253" s="41">
        <f t="shared" si="378"/>
        <v>0</v>
      </c>
      <c r="GN253" s="41">
        <f t="shared" si="379"/>
        <v>0</v>
      </c>
      <c r="GO253" s="41">
        <f t="shared" si="380"/>
        <v>0</v>
      </c>
      <c r="GP253" s="41">
        <f t="shared" si="381"/>
        <v>0</v>
      </c>
      <c r="GQ253" s="41">
        <f t="shared" si="382"/>
        <v>0</v>
      </c>
      <c r="GR253" s="180">
        <f t="shared" si="383"/>
        <v>0</v>
      </c>
      <c r="GS253" s="41">
        <f t="shared" si="303"/>
        <v>0</v>
      </c>
      <c r="GT253" s="41">
        <f t="shared" si="304"/>
        <v>0</v>
      </c>
      <c r="GU253" s="41">
        <f t="shared" si="305"/>
        <v>0</v>
      </c>
      <c r="GV253" s="41">
        <f t="shared" si="306"/>
        <v>0</v>
      </c>
      <c r="GW253" s="41">
        <f t="shared" si="307"/>
        <v>0</v>
      </c>
      <c r="GX253" s="41">
        <f t="shared" si="308"/>
        <v>0</v>
      </c>
      <c r="GY253" s="180">
        <f t="shared" si="309"/>
        <v>0</v>
      </c>
      <c r="GZ253" s="41">
        <v>234</v>
      </c>
      <c r="HA253" s="32"/>
      <c r="HB253" s="42">
        <f t="shared" si="398"/>
        <v>0</v>
      </c>
      <c r="HC253" s="44"/>
    </row>
    <row r="254" spans="1:211" ht="15" hidden="1" customHeight="1">
      <c r="A254" s="31" t="s">
        <v>513</v>
      </c>
      <c r="B254" s="32" t="s">
        <v>514</v>
      </c>
      <c r="C254" s="31" t="s">
        <v>490</v>
      </c>
      <c r="D254" s="31" t="s">
        <v>1259</v>
      </c>
      <c r="E254" s="31" t="s">
        <v>43</v>
      </c>
      <c r="F254" s="31" t="s">
        <v>152</v>
      </c>
      <c r="G254" s="33">
        <v>0</v>
      </c>
      <c r="H254" s="33">
        <v>0</v>
      </c>
      <c r="I254" s="33">
        <v>0</v>
      </c>
      <c r="J254" s="34">
        <f>IFERROR(VLOOKUP(A254,#REF!,3,0),0)</f>
        <v>0</v>
      </c>
      <c r="K254" s="34">
        <f t="shared" si="393"/>
        <v>0</v>
      </c>
      <c r="L254" s="34">
        <v>0</v>
      </c>
      <c r="M254" s="34">
        <v>0</v>
      </c>
      <c r="N254" s="35">
        <f t="shared" si="394"/>
        <v>0</v>
      </c>
      <c r="O254" s="35">
        <f t="shared" si="395"/>
        <v>0</v>
      </c>
      <c r="P254" s="36">
        <v>0</v>
      </c>
      <c r="Q254" s="36">
        <f t="shared" si="310"/>
        <v>0</v>
      </c>
      <c r="R254" s="80"/>
      <c r="S254" s="37">
        <f ca="1">SUMIF(ROP!$D$6:$H$65536,A254,ROP!$J$6:$J$65536)</f>
        <v>0</v>
      </c>
      <c r="T254" s="37">
        <f>SUMIF(HASIL!$B:$B,APS!$B254&amp;RIGHT(APS!T$9,2),HASIL!$I:$I)</f>
        <v>0</v>
      </c>
      <c r="U254" s="37">
        <f>SUMIF(HASIL!$B:$B,APS!$B254&amp;RIGHT(APS!U$9,2),HASIL!$I:$I)</f>
        <v>0</v>
      </c>
      <c r="V254" s="37">
        <f>SUMIF(HASIL!$B:$B,APS!$B254&amp;RIGHT(APS!V$9,2),HASIL!$I:$I)</f>
        <v>0</v>
      </c>
      <c r="W254" s="37">
        <f>SUMIF(HASIL!$B:$B,APS!$B254&amp;RIGHT(APS!W$9,2),HASIL!$I:$I)</f>
        <v>0</v>
      </c>
      <c r="X254" s="38">
        <f t="shared" si="396"/>
        <v>0</v>
      </c>
      <c r="Y254" s="38">
        <f t="shared" si="397"/>
        <v>0</v>
      </c>
      <c r="Z254" s="39">
        <f t="shared" si="385"/>
        <v>0</v>
      </c>
      <c r="AA254" s="39">
        <f t="shared" si="490"/>
        <v>0</v>
      </c>
      <c r="AB254" s="40">
        <f t="shared" si="386"/>
        <v>0</v>
      </c>
      <c r="AC254" s="27">
        <v>0</v>
      </c>
      <c r="AD254" s="27"/>
      <c r="AE254" s="27"/>
      <c r="AF254" s="27"/>
      <c r="AG254" s="27"/>
      <c r="AH254" s="27"/>
      <c r="AI254" s="324">
        <f>SUMIF('Rekapitulasi Juni'!$D$9:$D$192,APS!$B254,'Rekapitulasi Juni'!$E$9:$E$192)</f>
        <v>0</v>
      </c>
      <c r="AJ254" s="324">
        <f>SUMIF('Rekapitulasi Juni'!$D$9:$D$192,APS!$B254,'Rekapitulasi Juni'!$F$9:$F$192)</f>
        <v>0</v>
      </c>
      <c r="AK254" s="324">
        <f>SUMIF('Rekapitulasi Juni'!$D$9:$D$192,APS!$B254,'Rekapitulasi Juni'!$K$9:$K$192)</f>
        <v>0</v>
      </c>
      <c r="AL254" s="325">
        <f t="shared" si="311"/>
        <v>0</v>
      </c>
      <c r="AM254" s="325">
        <f t="shared" si="312"/>
        <v>0</v>
      </c>
      <c r="AN254" s="27"/>
      <c r="AO254" s="324">
        <f>SUMIF('Rekapitulasi Juni'!$U$9:$U$192,APS!$B254,'Rekapitulasi Juni'!$V$9:$V$192)</f>
        <v>0</v>
      </c>
      <c r="AP254" s="324">
        <f>SUMIF('Rekapitulasi Juni'!$U$9:$U$192,APS!$B254,'Rekapitulasi Juni'!$W$9:$W$192)</f>
        <v>0</v>
      </c>
      <c r="AQ254" s="27"/>
      <c r="AR254" s="325">
        <f t="shared" si="313"/>
        <v>0</v>
      </c>
      <c r="AS254" s="325">
        <f t="shared" si="314"/>
        <v>0</v>
      </c>
      <c r="AT254" s="27"/>
      <c r="AU254" s="324">
        <f>SUMIF('Rekapitulasi Juni'!$AL$9:$AL$192,APS!$B254,'Rekapitulasi Juni'!$AM$9:$AM$192)</f>
        <v>0</v>
      </c>
      <c r="AV254" s="324">
        <f>SUMIF('Rekapitulasi Juni'!$AL$9:$AL$192,APS!$B254,'Rekapitulasi Juni'!$AN$9:$AN$192)</f>
        <v>0</v>
      </c>
      <c r="AW254" s="27"/>
      <c r="AX254" s="325">
        <f t="shared" si="315"/>
        <v>0</v>
      </c>
      <c r="AY254" s="325">
        <f t="shared" si="316"/>
        <v>0</v>
      </c>
      <c r="AZ254" s="41">
        <f t="shared" si="317"/>
        <v>0</v>
      </c>
      <c r="BA254" s="41">
        <f t="shared" si="318"/>
        <v>0</v>
      </c>
      <c r="BB254" s="41">
        <f t="shared" si="319"/>
        <v>0</v>
      </c>
      <c r="BC254" s="41">
        <f t="shared" si="320"/>
        <v>0</v>
      </c>
      <c r="BD254" s="41">
        <f t="shared" si="321"/>
        <v>0</v>
      </c>
      <c r="BE254" s="41">
        <f t="shared" si="322"/>
        <v>0</v>
      </c>
      <c r="BF254" s="180">
        <f t="shared" si="323"/>
        <v>0</v>
      </c>
      <c r="BG254" s="27">
        <v>0</v>
      </c>
      <c r="BH254" s="27"/>
      <c r="BI254" s="324">
        <f>SUMIF('Rekapitulasi Juni'!$D$214:$D$393,APS!$B254,'Rekapitulasi Juni'!$E$214:$E$393)</f>
        <v>0</v>
      </c>
      <c r="BJ254" s="324">
        <f>SUMIF('Rekapitulasi Juni'!$D$214:$D$393,APS!$B254,'Rekapitulasi Juni'!$F$214:$F$393)</f>
        <v>0</v>
      </c>
      <c r="BK254" s="27"/>
      <c r="BL254" s="325">
        <f t="shared" si="324"/>
        <v>0</v>
      </c>
      <c r="BM254" s="325">
        <f t="shared" si="325"/>
        <v>0</v>
      </c>
      <c r="BN254" s="27"/>
      <c r="BO254" s="324">
        <f>SUMIF('Rekapitulasi Juni'!$U$214:$U$393,APS!$B254,'Rekapitulasi Juni'!$V$214:$V$393)</f>
        <v>0</v>
      </c>
      <c r="BP254" s="324">
        <f>SUMIF('Rekapitulasi Juni'!$U$214:$U$393,APS!$B254,'Rekapitulasi Juni'!$W$214:$W$393)</f>
        <v>0</v>
      </c>
      <c r="BQ254" s="27"/>
      <c r="BR254" s="325">
        <f t="shared" si="326"/>
        <v>0</v>
      </c>
      <c r="BS254" s="325">
        <f t="shared" si="327"/>
        <v>0</v>
      </c>
      <c r="BT254" s="27"/>
      <c r="BU254" s="324">
        <f>SUMIF('Rekapitulasi Juni'!$AL$214:$AL$393,APS!$B254,'Rekapitulasi Juni'!$AM$214:$AM$393)</f>
        <v>0</v>
      </c>
      <c r="BV254" s="324">
        <f>SUMIF('Rekapitulasi Juni'!$AL$214:$AL$393,APS!$B254,'Rekapitulasi Juni'!$AN$214:$AN$393)</f>
        <v>0</v>
      </c>
      <c r="BW254" s="27"/>
      <c r="BX254" s="325">
        <f t="shared" si="328"/>
        <v>0</v>
      </c>
      <c r="BY254" s="325">
        <f t="shared" si="329"/>
        <v>0</v>
      </c>
      <c r="BZ254" s="27"/>
      <c r="CA254" s="324">
        <f>SUMIF('Rekapitulasi Juni'!$BA$214:$BA$393,APS!$B254,'Rekapitulasi Juni'!$BB$214:$BB$393)</f>
        <v>0</v>
      </c>
      <c r="CB254" s="324">
        <f>SUMIF('Rekapitulasi Juni'!$BA$214:$BA$393,APS!$B254,'Rekapitulasi Juni'!$BC$214:$BC$393)</f>
        <v>0</v>
      </c>
      <c r="CC254" s="27"/>
      <c r="CD254" s="325">
        <f t="shared" si="330"/>
        <v>0</v>
      </c>
      <c r="CE254" s="325">
        <f t="shared" si="331"/>
        <v>0</v>
      </c>
      <c r="CF254" s="27"/>
      <c r="CG254" s="324">
        <f>SUMIF('Rekapitulasi Juni'!$BP$214:$BP$393,APS!$B254,'Rekapitulasi Juni'!$BQ$214:$BQ$393)</f>
        <v>0</v>
      </c>
      <c r="CH254" s="324">
        <f>SUMIF('Rekapitulasi Juni'!$BP$214:$BP$393,APS!$B254,'Rekapitulasi Juni'!$BR$214:$BR$393)</f>
        <v>0</v>
      </c>
      <c r="CI254" s="27"/>
      <c r="CJ254" s="325">
        <f t="shared" si="332"/>
        <v>0</v>
      </c>
      <c r="CK254" s="325">
        <f t="shared" si="333"/>
        <v>0</v>
      </c>
      <c r="CL254" s="41">
        <f t="shared" si="334"/>
        <v>0</v>
      </c>
      <c r="CM254" s="41">
        <f t="shared" si="335"/>
        <v>0</v>
      </c>
      <c r="CN254" s="41">
        <f t="shared" si="336"/>
        <v>0</v>
      </c>
      <c r="CO254" s="41">
        <f t="shared" si="337"/>
        <v>0</v>
      </c>
      <c r="CP254" s="41">
        <f t="shared" si="338"/>
        <v>0</v>
      </c>
      <c r="CQ254" s="41">
        <f t="shared" si="339"/>
        <v>0</v>
      </c>
      <c r="CR254" s="180">
        <f t="shared" si="340"/>
        <v>0</v>
      </c>
      <c r="CS254" s="27">
        <v>0</v>
      </c>
      <c r="CT254" s="27"/>
      <c r="CU254" s="324">
        <f>SUMIF('Rekapitulasi Juni'!$D$410:$D$588,APS!$B254,'Rekapitulasi Juni'!$E$410:$E$588)</f>
        <v>0</v>
      </c>
      <c r="CV254" s="324">
        <f>SUMIF('Rekapitulasi Juni'!$D$410:$D$588,APS!$B254,'Rekapitulasi Juni'!$F$410:$F$588)</f>
        <v>0</v>
      </c>
      <c r="CW254" s="27"/>
      <c r="CX254" s="325">
        <f t="shared" si="341"/>
        <v>0</v>
      </c>
      <c r="CY254" s="325">
        <f t="shared" si="342"/>
        <v>0</v>
      </c>
      <c r="CZ254" s="27"/>
      <c r="DA254" s="324">
        <f>SUMIF('Rekapitulasi Juni'!$U$410:$U$588,APS!$B254,'Rekapitulasi Juni'!$V$410:$V$588)</f>
        <v>0</v>
      </c>
      <c r="DB254" s="324">
        <f>SUMIF('Rekapitulasi Juni'!$U$410:$U$588,APS!$B254,'Rekapitulasi Juni'!$W$410:$W$588)</f>
        <v>0</v>
      </c>
      <c r="DC254" s="27"/>
      <c r="DD254" s="325">
        <f t="shared" si="343"/>
        <v>0</v>
      </c>
      <c r="DE254" s="325">
        <f t="shared" si="344"/>
        <v>0</v>
      </c>
      <c r="DF254" s="27"/>
      <c r="DG254" s="324">
        <f>SUMIF('Rekapitulasi Juni'!$AL$410:$AL$588,APS!$B254,'Rekapitulasi Juni'!$AM$410:$AM$588)</f>
        <v>0</v>
      </c>
      <c r="DH254" s="324">
        <f>SUMIF('Rekapitulasi Juni'!$AL$410:$AL$588,APS!$B254,'Rekapitulasi Juni'!$AN$410:$AN$588)</f>
        <v>0</v>
      </c>
      <c r="DI254" s="27"/>
      <c r="DJ254" s="325">
        <f t="shared" si="345"/>
        <v>0</v>
      </c>
      <c r="DK254" s="325">
        <f t="shared" si="346"/>
        <v>0</v>
      </c>
      <c r="DL254" s="27"/>
      <c r="DM254" s="324">
        <f>SUMIF('Rekapitulasi Juni'!$BA$410:$BA$588,APS!$B254,'Rekapitulasi Juni'!$BB$410:$BB$588)</f>
        <v>0</v>
      </c>
      <c r="DN254" s="324">
        <f>SUMIF('Rekapitulasi Juni'!$BA$410:$BA$588,APS!$B254,'Rekapitulasi Juni'!$BC$410:$BC$588)</f>
        <v>0</v>
      </c>
      <c r="DO254" s="324">
        <f>SUMIF('Rekapitulasi Juni'!$BA$410:$BA$588,APS!$B254,'Rekapitulasi Juni'!$BF$410:$BF$588)</f>
        <v>0</v>
      </c>
      <c r="DP254" s="325">
        <f t="shared" si="347"/>
        <v>0</v>
      </c>
      <c r="DQ254" s="325">
        <f t="shared" si="348"/>
        <v>0</v>
      </c>
      <c r="DR254" s="27"/>
      <c r="DS254" s="324">
        <f>SUMIF('Rekapitulasi Juni'!$BP$410:$BP$588,APS!$B254,'Rekapitulasi Juni'!$BQ$410:$BQ$588)</f>
        <v>0</v>
      </c>
      <c r="DT254" s="324">
        <f>SUMIF('Rekapitulasi Juni'!$BP$410:$BP$588,APS!$B254,'Rekapitulasi Juni'!$BR$410:$BR$588)</f>
        <v>0</v>
      </c>
      <c r="DU254" s="27"/>
      <c r="DV254" s="325">
        <f t="shared" si="349"/>
        <v>0</v>
      </c>
      <c r="DW254" s="325">
        <f t="shared" si="350"/>
        <v>0</v>
      </c>
      <c r="DX254" s="41">
        <f t="shared" si="351"/>
        <v>0</v>
      </c>
      <c r="DY254" s="41">
        <f t="shared" si="352"/>
        <v>0</v>
      </c>
      <c r="DZ254" s="41">
        <f t="shared" si="353"/>
        <v>0</v>
      </c>
      <c r="EA254" s="41">
        <f t="shared" si="354"/>
        <v>0</v>
      </c>
      <c r="EB254" s="41">
        <f t="shared" si="355"/>
        <v>0</v>
      </c>
      <c r="EC254" s="41">
        <f t="shared" si="356"/>
        <v>0</v>
      </c>
      <c r="ED254" s="180">
        <f t="shared" si="357"/>
        <v>0</v>
      </c>
      <c r="EE254" s="27">
        <v>0</v>
      </c>
      <c r="EF254" s="27"/>
      <c r="EG254" s="324">
        <f>SUMIF('Rekapitulasi Juni'!$D$608:$D$786,APS!$B254,'Rekapitulasi Juni'!$E$608:$E$786)</f>
        <v>0</v>
      </c>
      <c r="EH254" s="324">
        <f>SUMIF('Rekapitulasi Juni'!$D$608:$D$786,APS!$B254,'Rekapitulasi Juni'!$F$608:$F$786)</f>
        <v>0</v>
      </c>
      <c r="EI254" s="27"/>
      <c r="EJ254" s="325">
        <f t="shared" si="358"/>
        <v>0</v>
      </c>
      <c r="EK254" s="325">
        <f t="shared" si="359"/>
        <v>0</v>
      </c>
      <c r="EL254" s="27"/>
      <c r="EM254" s="324">
        <f>SUMIF('Rekapitulasi Juni'!$U$608:$U$786,APS!$B254,'Rekapitulasi Juni'!$V$608:$V$786)</f>
        <v>0</v>
      </c>
      <c r="EN254" s="324">
        <f>SUMIF('Rekapitulasi Juni'!$U$608:$U$786,APS!$B254,'Rekapitulasi Juni'!$W$608:$W$786)</f>
        <v>0</v>
      </c>
      <c r="EO254" s="27"/>
      <c r="EP254" s="325">
        <f t="shared" si="360"/>
        <v>0</v>
      </c>
      <c r="EQ254" s="325">
        <f t="shared" si="361"/>
        <v>0</v>
      </c>
      <c r="ER254" s="27"/>
      <c r="ES254" s="324">
        <f>SUMIF('Rekapitulasi Juni'!$AL$608:$AL$786,APS!$B254,'Rekapitulasi Juni'!$AM$608:$AM$786)</f>
        <v>0</v>
      </c>
      <c r="ET254" s="324">
        <f>SUMIF('Rekapitulasi Juni'!$AL$608:$AL$786,APS!$B254,'Rekapitulasi Juni'!$AN$608:$AN$786)</f>
        <v>0</v>
      </c>
      <c r="EU254" s="27"/>
      <c r="EV254" s="325">
        <f t="shared" si="362"/>
        <v>0</v>
      </c>
      <c r="EW254" s="325">
        <f t="shared" si="363"/>
        <v>0</v>
      </c>
      <c r="EX254" s="27"/>
      <c r="EY254" s="324">
        <f>SUMIF('Rekapitulasi Juni'!$BA$608:$BA$786,APS!$B254,'Rekapitulasi Juni'!$BB$608:$BB$786)</f>
        <v>0</v>
      </c>
      <c r="EZ254" s="324">
        <f>SUMIF('Rekapitulasi Juni'!$BA$608:$BA$786,APS!$B254,'Rekapitulasi Juni'!$BC$608:$BC$786)</f>
        <v>0</v>
      </c>
      <c r="FA254" s="324">
        <f>SUMIF('Rekapitulasi Juni'!$BA$608:$BA$786,APS!$B254,'Rekapitulasi Juni'!$BF$608:$BF$786)</f>
        <v>0</v>
      </c>
      <c r="FB254" s="325">
        <f t="shared" si="364"/>
        <v>0</v>
      </c>
      <c r="FC254" s="325">
        <f t="shared" si="365"/>
        <v>0</v>
      </c>
      <c r="FD254" s="27"/>
      <c r="FE254" s="27"/>
      <c r="FF254" s="27"/>
      <c r="FG254" s="27"/>
      <c r="FH254" s="27"/>
      <c r="FI254" s="27"/>
      <c r="FJ254" s="41">
        <f t="shared" si="366"/>
        <v>0</v>
      </c>
      <c r="FK254" s="41">
        <f t="shared" si="367"/>
        <v>0</v>
      </c>
      <c r="FL254" s="41">
        <f t="shared" si="368"/>
        <v>0</v>
      </c>
      <c r="FM254" s="41">
        <f t="shared" si="369"/>
        <v>0</v>
      </c>
      <c r="FN254" s="41">
        <f t="shared" si="370"/>
        <v>0</v>
      </c>
      <c r="FO254" s="41">
        <f t="shared" si="371"/>
        <v>0</v>
      </c>
      <c r="FP254" s="180">
        <f t="shared" si="372"/>
        <v>0</v>
      </c>
      <c r="FQ254" s="27"/>
      <c r="FR254" s="27"/>
      <c r="FS254" s="324">
        <f>SUMIF('Rekapitulasi Juni'!$D$804:$D$984,APS!$B254,'Rekapitulasi Juni'!$E$804:$E$984)</f>
        <v>0</v>
      </c>
      <c r="FT254" s="324">
        <f>SUMIF('Rekapitulasi Juni'!$D$804:$D$984,APS!$B254,'Rekapitulasi Juni'!$F$804:$F$984)</f>
        <v>0</v>
      </c>
      <c r="FU254" s="27"/>
      <c r="FV254" s="325">
        <f t="shared" si="373"/>
        <v>0</v>
      </c>
      <c r="FW254" s="325">
        <f t="shared" si="374"/>
        <v>0</v>
      </c>
      <c r="FX254" s="27"/>
      <c r="FY254" s="324">
        <f>SUMIF('Rekapitulasi Juni'!$U$804:$U$984,APS!$B254,'Rekapitulasi Juni'!$V$804:$V$984)</f>
        <v>0</v>
      </c>
      <c r="FZ254" s="324">
        <f>SUMIF('Rekapitulasi Juni'!$U$804:$U$984,APS!$B254,'Rekapitulasi Juni'!$W$804:$W$984)</f>
        <v>0</v>
      </c>
      <c r="GA254" s="27"/>
      <c r="GB254" s="325">
        <f t="shared" si="375"/>
        <v>0</v>
      </c>
      <c r="GC254" s="325">
        <f t="shared" si="376"/>
        <v>0</v>
      </c>
      <c r="GD254" s="27"/>
      <c r="GE254" s="324">
        <f>SUMIF('Rekapitulasi Juni'!$AL$804:$AL$984,APS!$B254,'Rekapitulasi Juni'!$AM$804:$AM$984)</f>
        <v>0</v>
      </c>
      <c r="GF254" s="324">
        <f>SUMIF('Rekapitulasi Juni'!$AL$804:$AL$984,APS!$B254,'Rekapitulasi Juni'!$AN$804:$AN$984)</f>
        <v>0</v>
      </c>
      <c r="GG254" s="27"/>
      <c r="GH254" s="325">
        <f t="shared" si="301"/>
        <v>0</v>
      </c>
      <c r="GI254" s="325">
        <f t="shared" si="302"/>
        <v>0</v>
      </c>
      <c r="GJ254" s="27"/>
      <c r="GK254" s="27"/>
      <c r="GL254" s="41">
        <f t="shared" si="377"/>
        <v>0</v>
      </c>
      <c r="GM254" s="41">
        <f t="shared" si="378"/>
        <v>0</v>
      </c>
      <c r="GN254" s="41">
        <f t="shared" si="379"/>
        <v>0</v>
      </c>
      <c r="GO254" s="41">
        <f t="shared" si="380"/>
        <v>0</v>
      </c>
      <c r="GP254" s="41">
        <f t="shared" si="381"/>
        <v>0</v>
      </c>
      <c r="GQ254" s="41">
        <f t="shared" si="382"/>
        <v>0</v>
      </c>
      <c r="GR254" s="180">
        <f t="shared" si="383"/>
        <v>0</v>
      </c>
      <c r="GS254" s="41">
        <f t="shared" si="303"/>
        <v>0</v>
      </c>
      <c r="GT254" s="41">
        <f t="shared" si="304"/>
        <v>0</v>
      </c>
      <c r="GU254" s="41">
        <f t="shared" si="305"/>
        <v>0</v>
      </c>
      <c r="GV254" s="41">
        <f t="shared" si="306"/>
        <v>0</v>
      </c>
      <c r="GW254" s="41">
        <f t="shared" si="307"/>
        <v>0</v>
      </c>
      <c r="GX254" s="41">
        <f t="shared" si="308"/>
        <v>0</v>
      </c>
      <c r="GY254" s="180">
        <f t="shared" si="309"/>
        <v>0</v>
      </c>
      <c r="GZ254" s="41">
        <v>235</v>
      </c>
      <c r="HA254" s="32"/>
      <c r="HB254" s="42">
        <f t="shared" si="398"/>
        <v>0</v>
      </c>
      <c r="HC254" s="44"/>
    </row>
    <row r="255" spans="1:211" ht="15" customHeight="1">
      <c r="A255" s="31" t="s">
        <v>515</v>
      </c>
      <c r="B255" s="32" t="s">
        <v>516</v>
      </c>
      <c r="C255" s="31" t="s">
        <v>490</v>
      </c>
      <c r="D255" s="31" t="s">
        <v>1259</v>
      </c>
      <c r="E255" s="31" t="s">
        <v>43</v>
      </c>
      <c r="F255" s="31" t="s">
        <v>152</v>
      </c>
      <c r="G255" s="33">
        <v>4</v>
      </c>
      <c r="H255" s="33">
        <v>0</v>
      </c>
      <c r="I255" s="33">
        <v>0</v>
      </c>
      <c r="J255" s="34">
        <f>IFERROR(VLOOKUP(A255,#REF!,3,0),0)</f>
        <v>0</v>
      </c>
      <c r="K255" s="34">
        <f t="shared" si="393"/>
        <v>0</v>
      </c>
      <c r="L255" s="34">
        <v>0</v>
      </c>
      <c r="M255" s="34">
        <v>0</v>
      </c>
      <c r="N255" s="35">
        <f t="shared" si="394"/>
        <v>4</v>
      </c>
      <c r="O255" s="35">
        <f t="shared" si="395"/>
        <v>4</v>
      </c>
      <c r="P255" s="46">
        <v>27</v>
      </c>
      <c r="Q255" s="36">
        <f t="shared" si="310"/>
        <v>0</v>
      </c>
      <c r="R255" s="80">
        <v>-27</v>
      </c>
      <c r="S255" s="37">
        <f ca="1">SUMIF(ROP!$D$6:$H$65536,A255,ROP!$J$6:$J$65536)</f>
        <v>0</v>
      </c>
      <c r="T255" s="37">
        <f>SUMIF(HASIL!$B:$B,APS!$B255&amp;RIGHT(APS!T$9,2),HASIL!$I:$I)</f>
        <v>0</v>
      </c>
      <c r="U255" s="37">
        <f>SUMIF(HASIL!$B:$B,APS!$B255&amp;RIGHT(APS!U$9,2),HASIL!$I:$I)</f>
        <v>0</v>
      </c>
      <c r="V255" s="37">
        <f>SUMIF(HASIL!$B:$B,APS!$B255&amp;RIGHT(APS!V$9,2),HASIL!$I:$I)</f>
        <v>0</v>
      </c>
      <c r="W255" s="37">
        <f>SUMIF(HASIL!$B:$B,APS!$B255&amp;RIGHT(APS!W$9,2),HASIL!$I:$I)</f>
        <v>0</v>
      </c>
      <c r="X255" s="38">
        <f t="shared" si="396"/>
        <v>0</v>
      </c>
      <c r="Y255" s="38">
        <f t="shared" si="397"/>
        <v>0</v>
      </c>
      <c r="Z255" s="39">
        <f t="shared" si="385"/>
        <v>0</v>
      </c>
      <c r="AA255" s="39">
        <f t="shared" si="490"/>
        <v>0</v>
      </c>
      <c r="AB255" s="40">
        <f t="shared" si="386"/>
        <v>27</v>
      </c>
      <c r="AC255" s="27">
        <v>9</v>
      </c>
      <c r="AD255" s="27"/>
      <c r="AE255" s="27"/>
      <c r="AF255" s="27"/>
      <c r="AG255" s="27"/>
      <c r="AH255" s="27"/>
      <c r="AI255" s="324">
        <f>SUMIF('Rekapitulasi Juni'!$D$9:$D$192,APS!$B255,'Rekapitulasi Juni'!$E$9:$E$192)</f>
        <v>0</v>
      </c>
      <c r="AJ255" s="324">
        <f>SUMIF('Rekapitulasi Juni'!$D$9:$D$192,APS!$B255,'Rekapitulasi Juni'!$F$9:$F$192)</f>
        <v>0</v>
      </c>
      <c r="AK255" s="324">
        <f>SUMIF('Rekapitulasi Juni'!$D$9:$D$192,APS!$B255,'Rekapitulasi Juni'!$K$9:$K$192)</f>
        <v>0</v>
      </c>
      <c r="AL255" s="325">
        <f t="shared" si="311"/>
        <v>0</v>
      </c>
      <c r="AM255" s="325">
        <f t="shared" si="312"/>
        <v>0</v>
      </c>
      <c r="AN255" s="27"/>
      <c r="AO255" s="324">
        <f>SUMIF('Rekapitulasi Juni'!$U$9:$U$192,APS!$B255,'Rekapitulasi Juni'!$V$9:$V$192)</f>
        <v>0</v>
      </c>
      <c r="AP255" s="324">
        <f>SUMIF('Rekapitulasi Juni'!$U$9:$U$192,APS!$B255,'Rekapitulasi Juni'!$W$9:$W$192)</f>
        <v>0</v>
      </c>
      <c r="AQ255" s="27"/>
      <c r="AR255" s="325">
        <f t="shared" si="313"/>
        <v>0</v>
      </c>
      <c r="AS255" s="325">
        <f t="shared" si="314"/>
        <v>0</v>
      </c>
      <c r="AT255" s="27"/>
      <c r="AU255" s="324">
        <f>SUMIF('Rekapitulasi Juni'!$AL$9:$AL$192,APS!$B255,'Rekapitulasi Juni'!$AM$9:$AM$192)</f>
        <v>0</v>
      </c>
      <c r="AV255" s="324">
        <f>SUMIF('Rekapitulasi Juni'!$AL$9:$AL$192,APS!$B255,'Rekapitulasi Juni'!$AN$9:$AN$192)</f>
        <v>0</v>
      </c>
      <c r="AW255" s="27"/>
      <c r="AX255" s="325">
        <f t="shared" si="315"/>
        <v>0</v>
      </c>
      <c r="AY255" s="325">
        <f t="shared" si="316"/>
        <v>0</v>
      </c>
      <c r="AZ255" s="41">
        <f t="shared" si="317"/>
        <v>0</v>
      </c>
      <c r="BA255" s="41">
        <f t="shared" si="318"/>
        <v>0</v>
      </c>
      <c r="BB255" s="41">
        <f t="shared" si="319"/>
        <v>0</v>
      </c>
      <c r="BC255" s="41">
        <f t="shared" si="320"/>
        <v>0</v>
      </c>
      <c r="BD255" s="41">
        <f t="shared" si="321"/>
        <v>0</v>
      </c>
      <c r="BE255" s="41">
        <f t="shared" si="322"/>
        <v>0</v>
      </c>
      <c r="BF255" s="180">
        <f t="shared" si="323"/>
        <v>0</v>
      </c>
      <c r="BG255" s="27">
        <v>18</v>
      </c>
      <c r="BH255" s="27"/>
      <c r="BI255" s="324">
        <f>SUMIF('Rekapitulasi Juni'!$D$214:$D$393,APS!$B255,'Rekapitulasi Juni'!$E$214:$E$393)</f>
        <v>0</v>
      </c>
      <c r="BJ255" s="324">
        <f>SUMIF('Rekapitulasi Juni'!$D$214:$D$393,APS!$B255,'Rekapitulasi Juni'!$F$214:$F$393)</f>
        <v>0</v>
      </c>
      <c r="BK255" s="27"/>
      <c r="BL255" s="325">
        <f t="shared" si="324"/>
        <v>0</v>
      </c>
      <c r="BM255" s="325">
        <f t="shared" si="325"/>
        <v>0</v>
      </c>
      <c r="BN255" s="27"/>
      <c r="BO255" s="324">
        <f>SUMIF('Rekapitulasi Juni'!$U$214:$U$393,APS!$B255,'Rekapitulasi Juni'!$V$214:$V$393)</f>
        <v>0</v>
      </c>
      <c r="BP255" s="324">
        <f>SUMIF('Rekapitulasi Juni'!$U$214:$U$393,APS!$B255,'Rekapitulasi Juni'!$W$214:$W$393)</f>
        <v>0</v>
      </c>
      <c r="BQ255" s="27"/>
      <c r="BR255" s="325">
        <f t="shared" si="326"/>
        <v>0</v>
      </c>
      <c r="BS255" s="325">
        <f t="shared" si="327"/>
        <v>0</v>
      </c>
      <c r="BT255" s="27"/>
      <c r="BU255" s="324">
        <f>SUMIF('Rekapitulasi Juni'!$AL$214:$AL$393,APS!$B255,'Rekapitulasi Juni'!$AM$214:$AM$393)</f>
        <v>0</v>
      </c>
      <c r="BV255" s="324">
        <f>SUMIF('Rekapitulasi Juni'!$AL$214:$AL$393,APS!$B255,'Rekapitulasi Juni'!$AN$214:$AN$393)</f>
        <v>0</v>
      </c>
      <c r="BW255" s="27"/>
      <c r="BX255" s="325">
        <f t="shared" si="328"/>
        <v>0</v>
      </c>
      <c r="BY255" s="325">
        <f t="shared" si="329"/>
        <v>0</v>
      </c>
      <c r="BZ255" s="27"/>
      <c r="CA255" s="324">
        <f>SUMIF('Rekapitulasi Juni'!$BA$214:$BA$393,APS!$B255,'Rekapitulasi Juni'!$BB$214:$BB$393)</f>
        <v>0</v>
      </c>
      <c r="CB255" s="324">
        <f>SUMIF('Rekapitulasi Juni'!$BA$214:$BA$393,APS!$B255,'Rekapitulasi Juni'!$BC$214:$BC$393)</f>
        <v>0</v>
      </c>
      <c r="CC255" s="27"/>
      <c r="CD255" s="325">
        <f t="shared" si="330"/>
        <v>0</v>
      </c>
      <c r="CE255" s="325">
        <f t="shared" si="331"/>
        <v>0</v>
      </c>
      <c r="CF255" s="27"/>
      <c r="CG255" s="324">
        <f>SUMIF('Rekapitulasi Juni'!$BP$214:$BP$393,APS!$B255,'Rekapitulasi Juni'!$BQ$214:$BQ$393)</f>
        <v>0</v>
      </c>
      <c r="CH255" s="324">
        <f>SUMIF('Rekapitulasi Juni'!$BP$214:$BP$393,APS!$B255,'Rekapitulasi Juni'!$BR$214:$BR$393)</f>
        <v>0</v>
      </c>
      <c r="CI255" s="27"/>
      <c r="CJ255" s="325">
        <f t="shared" si="332"/>
        <v>0</v>
      </c>
      <c r="CK255" s="325">
        <f t="shared" si="333"/>
        <v>0</v>
      </c>
      <c r="CL255" s="41">
        <f t="shared" si="334"/>
        <v>0</v>
      </c>
      <c r="CM255" s="41">
        <f t="shared" si="335"/>
        <v>0</v>
      </c>
      <c r="CN255" s="41">
        <f t="shared" si="336"/>
        <v>0</v>
      </c>
      <c r="CO255" s="41">
        <f t="shared" si="337"/>
        <v>0</v>
      </c>
      <c r="CP255" s="41">
        <f t="shared" si="338"/>
        <v>0</v>
      </c>
      <c r="CQ255" s="41">
        <f t="shared" si="339"/>
        <v>0</v>
      </c>
      <c r="CR255" s="180">
        <f t="shared" si="340"/>
        <v>0</v>
      </c>
      <c r="CS255" s="27">
        <v>0</v>
      </c>
      <c r="CT255" s="27"/>
      <c r="CU255" s="324">
        <f>SUMIF('Rekapitulasi Juni'!$D$410:$D$588,APS!$B255,'Rekapitulasi Juni'!$E$410:$E$588)</f>
        <v>0</v>
      </c>
      <c r="CV255" s="324">
        <f>SUMIF('Rekapitulasi Juni'!$D$410:$D$588,APS!$B255,'Rekapitulasi Juni'!$F$410:$F$588)</f>
        <v>0</v>
      </c>
      <c r="CW255" s="27"/>
      <c r="CX255" s="325">
        <f t="shared" si="341"/>
        <v>0</v>
      </c>
      <c r="CY255" s="325">
        <f t="shared" si="342"/>
        <v>0</v>
      </c>
      <c r="CZ255" s="27"/>
      <c r="DA255" s="324">
        <f>SUMIF('Rekapitulasi Juni'!$U$410:$U$588,APS!$B255,'Rekapitulasi Juni'!$V$410:$V$588)</f>
        <v>0</v>
      </c>
      <c r="DB255" s="324">
        <f>SUMIF('Rekapitulasi Juni'!$U$410:$U$588,APS!$B255,'Rekapitulasi Juni'!$W$410:$W$588)</f>
        <v>0</v>
      </c>
      <c r="DC255" s="27"/>
      <c r="DD255" s="325">
        <f t="shared" si="343"/>
        <v>0</v>
      </c>
      <c r="DE255" s="325">
        <f t="shared" si="344"/>
        <v>0</v>
      </c>
      <c r="DF255" s="27"/>
      <c r="DG255" s="324">
        <f>SUMIF('Rekapitulasi Juni'!$AL$410:$AL$588,APS!$B255,'Rekapitulasi Juni'!$AM$410:$AM$588)</f>
        <v>0</v>
      </c>
      <c r="DH255" s="324">
        <f>SUMIF('Rekapitulasi Juni'!$AL$410:$AL$588,APS!$B255,'Rekapitulasi Juni'!$AN$410:$AN$588)</f>
        <v>0</v>
      </c>
      <c r="DI255" s="27"/>
      <c r="DJ255" s="325">
        <f t="shared" si="345"/>
        <v>0</v>
      </c>
      <c r="DK255" s="325">
        <f t="shared" si="346"/>
        <v>0</v>
      </c>
      <c r="DL255" s="27"/>
      <c r="DM255" s="324">
        <f>SUMIF('Rekapitulasi Juni'!$BA$410:$BA$588,APS!$B255,'Rekapitulasi Juni'!$BB$410:$BB$588)</f>
        <v>0</v>
      </c>
      <c r="DN255" s="324">
        <f>SUMIF('Rekapitulasi Juni'!$BA$410:$BA$588,APS!$B255,'Rekapitulasi Juni'!$BC$410:$BC$588)</f>
        <v>0</v>
      </c>
      <c r="DO255" s="324">
        <f>SUMIF('Rekapitulasi Juni'!$BA$410:$BA$588,APS!$B255,'Rekapitulasi Juni'!$BF$410:$BF$588)</f>
        <v>0</v>
      </c>
      <c r="DP255" s="325">
        <f t="shared" si="347"/>
        <v>0</v>
      </c>
      <c r="DQ255" s="325">
        <f t="shared" si="348"/>
        <v>0</v>
      </c>
      <c r="DR255" s="27"/>
      <c r="DS255" s="324">
        <f>SUMIF('Rekapitulasi Juni'!$BP$410:$BP$588,APS!$B255,'Rekapitulasi Juni'!$BQ$410:$BQ$588)</f>
        <v>0</v>
      </c>
      <c r="DT255" s="324">
        <f>SUMIF('Rekapitulasi Juni'!$BP$410:$BP$588,APS!$B255,'Rekapitulasi Juni'!$BR$410:$BR$588)</f>
        <v>0</v>
      </c>
      <c r="DU255" s="27"/>
      <c r="DV255" s="325">
        <f t="shared" si="349"/>
        <v>0</v>
      </c>
      <c r="DW255" s="325">
        <f t="shared" si="350"/>
        <v>0</v>
      </c>
      <c r="DX255" s="41">
        <f t="shared" si="351"/>
        <v>0</v>
      </c>
      <c r="DY255" s="41">
        <f t="shared" si="352"/>
        <v>0</v>
      </c>
      <c r="DZ255" s="41">
        <f t="shared" si="353"/>
        <v>0</v>
      </c>
      <c r="EA255" s="41">
        <f t="shared" si="354"/>
        <v>0</v>
      </c>
      <c r="EB255" s="41">
        <f t="shared" si="355"/>
        <v>0</v>
      </c>
      <c r="EC255" s="41">
        <f t="shared" si="356"/>
        <v>0</v>
      </c>
      <c r="ED255" s="180">
        <f t="shared" si="357"/>
        <v>0</v>
      </c>
      <c r="EE255" s="27">
        <v>0</v>
      </c>
      <c r="EF255" s="27"/>
      <c r="EG255" s="324">
        <f>SUMIF('Rekapitulasi Juni'!$D$608:$D$786,APS!$B255,'Rekapitulasi Juni'!$E$608:$E$786)</f>
        <v>0</v>
      </c>
      <c r="EH255" s="324">
        <f>SUMIF('Rekapitulasi Juni'!$D$608:$D$786,APS!$B255,'Rekapitulasi Juni'!$F$608:$F$786)</f>
        <v>0</v>
      </c>
      <c r="EI255" s="27"/>
      <c r="EJ255" s="325">
        <f t="shared" si="358"/>
        <v>0</v>
      </c>
      <c r="EK255" s="325">
        <f t="shared" si="359"/>
        <v>0</v>
      </c>
      <c r="EL255" s="27"/>
      <c r="EM255" s="324">
        <f>SUMIF('Rekapitulasi Juni'!$U$608:$U$786,APS!$B255,'Rekapitulasi Juni'!$V$608:$V$786)</f>
        <v>0</v>
      </c>
      <c r="EN255" s="324">
        <f>SUMIF('Rekapitulasi Juni'!$U$608:$U$786,APS!$B255,'Rekapitulasi Juni'!$W$608:$W$786)</f>
        <v>0</v>
      </c>
      <c r="EO255" s="27"/>
      <c r="EP255" s="325">
        <f t="shared" si="360"/>
        <v>0</v>
      </c>
      <c r="EQ255" s="325">
        <f t="shared" si="361"/>
        <v>0</v>
      </c>
      <c r="ER255" s="27"/>
      <c r="ES255" s="324">
        <f>SUMIF('Rekapitulasi Juni'!$AL$608:$AL$786,APS!$B255,'Rekapitulasi Juni'!$AM$608:$AM$786)</f>
        <v>0</v>
      </c>
      <c r="ET255" s="324">
        <f>SUMIF('Rekapitulasi Juni'!$AL$608:$AL$786,APS!$B255,'Rekapitulasi Juni'!$AN$608:$AN$786)</f>
        <v>12</v>
      </c>
      <c r="EU255" s="27"/>
      <c r="EV255" s="325">
        <f t="shared" si="362"/>
        <v>0</v>
      </c>
      <c r="EW255" s="325">
        <f t="shared" si="363"/>
        <v>0</v>
      </c>
      <c r="EX255" s="27"/>
      <c r="EY255" s="324">
        <f>SUMIF('Rekapitulasi Juni'!$BA$608:$BA$786,APS!$B255,'Rekapitulasi Juni'!$BB$608:$BB$786)</f>
        <v>0</v>
      </c>
      <c r="EZ255" s="324">
        <f>SUMIF('Rekapitulasi Juni'!$BA$608:$BA$786,APS!$B255,'Rekapitulasi Juni'!$BC$608:$BC$786)</f>
        <v>0</v>
      </c>
      <c r="FA255" s="324">
        <f>SUMIF('Rekapitulasi Juni'!$BA$608:$BA$786,APS!$B255,'Rekapitulasi Juni'!$BF$608:$BF$786)</f>
        <v>0</v>
      </c>
      <c r="FB255" s="325">
        <f t="shared" si="364"/>
        <v>0</v>
      </c>
      <c r="FC255" s="325">
        <f t="shared" si="365"/>
        <v>0</v>
      </c>
      <c r="FD255" s="27"/>
      <c r="FE255" s="27"/>
      <c r="FF255" s="27"/>
      <c r="FG255" s="27"/>
      <c r="FH255" s="27"/>
      <c r="FI255" s="27"/>
      <c r="FJ255" s="41">
        <f t="shared" si="366"/>
        <v>0</v>
      </c>
      <c r="FK255" s="41">
        <f t="shared" si="367"/>
        <v>0</v>
      </c>
      <c r="FL255" s="41">
        <f t="shared" si="368"/>
        <v>12</v>
      </c>
      <c r="FM255" s="41">
        <f t="shared" si="369"/>
        <v>0</v>
      </c>
      <c r="FN255" s="41">
        <f t="shared" si="370"/>
        <v>12</v>
      </c>
      <c r="FO255" s="41">
        <f t="shared" si="371"/>
        <v>12</v>
      </c>
      <c r="FP255" s="180">
        <f t="shared" si="372"/>
        <v>0</v>
      </c>
      <c r="FQ255" s="27"/>
      <c r="FR255" s="27"/>
      <c r="FS255" s="324">
        <f>SUMIF('Rekapitulasi Juni'!$D$804:$D$984,APS!$B255,'Rekapitulasi Juni'!$E$804:$E$984)</f>
        <v>0</v>
      </c>
      <c r="FT255" s="324">
        <f>SUMIF('Rekapitulasi Juni'!$D$804:$D$984,APS!$B255,'Rekapitulasi Juni'!$F$804:$F$984)</f>
        <v>0</v>
      </c>
      <c r="FU255" s="27"/>
      <c r="FV255" s="325">
        <f t="shared" si="373"/>
        <v>0</v>
      </c>
      <c r="FW255" s="325">
        <f t="shared" si="374"/>
        <v>0</v>
      </c>
      <c r="FX255" s="27"/>
      <c r="FY255" s="324">
        <f>SUMIF('Rekapitulasi Juni'!$U$804:$U$984,APS!$B255,'Rekapitulasi Juni'!$V$804:$V$984)</f>
        <v>0</v>
      </c>
      <c r="FZ255" s="324">
        <f>SUMIF('Rekapitulasi Juni'!$U$804:$U$984,APS!$B255,'Rekapitulasi Juni'!$W$804:$W$984)</f>
        <v>0</v>
      </c>
      <c r="GA255" s="27"/>
      <c r="GB255" s="325">
        <f t="shared" si="375"/>
        <v>0</v>
      </c>
      <c r="GC255" s="325">
        <f t="shared" si="376"/>
        <v>0</v>
      </c>
      <c r="GD255" s="27"/>
      <c r="GE255" s="324">
        <f>SUMIF('Rekapitulasi Juni'!$AL$804:$AL$984,APS!$B255,'Rekapitulasi Juni'!$AM$804:$AM$984)</f>
        <v>0</v>
      </c>
      <c r="GF255" s="324">
        <f>SUMIF('Rekapitulasi Juni'!$AL$804:$AL$984,APS!$B255,'Rekapitulasi Juni'!$AN$804:$AN$984)</f>
        <v>0</v>
      </c>
      <c r="GG255" s="27"/>
      <c r="GH255" s="325">
        <f t="shared" si="301"/>
        <v>0</v>
      </c>
      <c r="GI255" s="325">
        <f t="shared" si="302"/>
        <v>0</v>
      </c>
      <c r="GJ255" s="27"/>
      <c r="GK255" s="27"/>
      <c r="GL255" s="41">
        <f t="shared" si="377"/>
        <v>0</v>
      </c>
      <c r="GM255" s="41">
        <f t="shared" si="378"/>
        <v>0</v>
      </c>
      <c r="GN255" s="41">
        <f t="shared" si="379"/>
        <v>0</v>
      </c>
      <c r="GO255" s="41">
        <f t="shared" si="380"/>
        <v>0</v>
      </c>
      <c r="GP255" s="41">
        <f t="shared" si="381"/>
        <v>0</v>
      </c>
      <c r="GQ255" s="41">
        <f t="shared" si="382"/>
        <v>0</v>
      </c>
      <c r="GR255" s="180">
        <f t="shared" si="383"/>
        <v>0</v>
      </c>
      <c r="GS255" s="41">
        <f t="shared" si="303"/>
        <v>0</v>
      </c>
      <c r="GT255" s="41">
        <f t="shared" si="304"/>
        <v>0</v>
      </c>
      <c r="GU255" s="41">
        <f t="shared" si="305"/>
        <v>12</v>
      </c>
      <c r="GV255" s="41">
        <f t="shared" si="306"/>
        <v>0</v>
      </c>
      <c r="GW255" s="41">
        <f t="shared" si="307"/>
        <v>12</v>
      </c>
      <c r="GX255" s="41">
        <f t="shared" si="308"/>
        <v>12</v>
      </c>
      <c r="GY255" s="180">
        <f t="shared" si="309"/>
        <v>0</v>
      </c>
      <c r="GZ255" s="41">
        <v>236</v>
      </c>
      <c r="HA255" s="32"/>
      <c r="HB255" s="42">
        <f t="shared" si="398"/>
        <v>23</v>
      </c>
      <c r="HC255" s="44" t="s">
        <v>97</v>
      </c>
    </row>
    <row r="256" spans="1:211" ht="15" customHeight="1">
      <c r="A256" s="31" t="s">
        <v>517</v>
      </c>
      <c r="B256" s="32" t="s">
        <v>518</v>
      </c>
      <c r="C256" s="31" t="s">
        <v>490</v>
      </c>
      <c r="D256" s="31" t="s">
        <v>1259</v>
      </c>
      <c r="E256" s="31" t="s">
        <v>43</v>
      </c>
      <c r="F256" s="31" t="s">
        <v>152</v>
      </c>
      <c r="G256" s="33">
        <v>8</v>
      </c>
      <c r="H256" s="33">
        <v>0</v>
      </c>
      <c r="I256" s="33">
        <v>0</v>
      </c>
      <c r="J256" s="34">
        <f>IFERROR(VLOOKUP(A256,#REF!,3,0),0)</f>
        <v>0</v>
      </c>
      <c r="K256" s="34">
        <f t="shared" si="393"/>
        <v>3</v>
      </c>
      <c r="L256" s="34">
        <v>5</v>
      </c>
      <c r="M256" s="34">
        <v>8</v>
      </c>
      <c r="N256" s="35">
        <f t="shared" si="394"/>
        <v>5</v>
      </c>
      <c r="O256" s="35">
        <f t="shared" si="395"/>
        <v>5</v>
      </c>
      <c r="P256" s="36">
        <v>0</v>
      </c>
      <c r="Q256" s="36">
        <f t="shared" si="310"/>
        <v>4</v>
      </c>
      <c r="R256" s="80">
        <v>1</v>
      </c>
      <c r="S256" s="37">
        <f ca="1">SUMIF(ROP!$D$6:$H$65536,A256,ROP!$J$6:$J$65536)</f>
        <v>0</v>
      </c>
      <c r="T256" s="37">
        <f>SUMIF(HASIL!$B:$B,APS!$B256&amp;RIGHT(APS!T$9,2),HASIL!$I:$I)</f>
        <v>0</v>
      </c>
      <c r="U256" s="37">
        <f>SUMIF(HASIL!$B:$B,APS!$B256&amp;RIGHT(APS!U$9,2),HASIL!$I:$I)</f>
        <v>0</v>
      </c>
      <c r="V256" s="37">
        <f>SUMIF(HASIL!$B:$B,APS!$B256&amp;RIGHT(APS!V$9,2),HASIL!$I:$I)</f>
        <v>0</v>
      </c>
      <c r="W256" s="37">
        <f>SUMIF(HASIL!$B:$B,APS!$B256&amp;RIGHT(APS!W$9,2),HASIL!$I:$I)</f>
        <v>0</v>
      </c>
      <c r="X256" s="38">
        <f t="shared" si="396"/>
        <v>0</v>
      </c>
      <c r="Y256" s="38">
        <f t="shared" si="397"/>
        <v>-4</v>
      </c>
      <c r="Z256" s="39">
        <f t="shared" si="385"/>
        <v>0</v>
      </c>
      <c r="AA256" s="39">
        <f t="shared" si="490"/>
        <v>4</v>
      </c>
      <c r="AB256" s="40">
        <f t="shared" si="386"/>
        <v>0</v>
      </c>
      <c r="AC256" s="27">
        <v>0</v>
      </c>
      <c r="AD256" s="27"/>
      <c r="AE256" s="27"/>
      <c r="AF256" s="27"/>
      <c r="AG256" s="27"/>
      <c r="AH256" s="27"/>
      <c r="AI256" s="324">
        <f>SUMIF('Rekapitulasi Juni'!$D$9:$D$192,APS!$B256,'Rekapitulasi Juni'!$E$9:$E$192)</f>
        <v>0</v>
      </c>
      <c r="AJ256" s="324">
        <f>SUMIF('Rekapitulasi Juni'!$D$9:$D$192,APS!$B256,'Rekapitulasi Juni'!$F$9:$F$192)</f>
        <v>0</v>
      </c>
      <c r="AK256" s="324">
        <f>SUMIF('Rekapitulasi Juni'!$D$9:$D$192,APS!$B256,'Rekapitulasi Juni'!$K$9:$K$192)</f>
        <v>0</v>
      </c>
      <c r="AL256" s="325">
        <f t="shared" si="311"/>
        <v>0</v>
      </c>
      <c r="AM256" s="325">
        <f t="shared" si="312"/>
        <v>0</v>
      </c>
      <c r="AN256" s="27"/>
      <c r="AO256" s="324">
        <f>SUMIF('Rekapitulasi Juni'!$U$9:$U$192,APS!$B256,'Rekapitulasi Juni'!$V$9:$V$192)</f>
        <v>0</v>
      </c>
      <c r="AP256" s="324">
        <f>SUMIF('Rekapitulasi Juni'!$U$9:$U$192,APS!$B256,'Rekapitulasi Juni'!$W$9:$W$192)</f>
        <v>0</v>
      </c>
      <c r="AQ256" s="27"/>
      <c r="AR256" s="325">
        <f t="shared" si="313"/>
        <v>0</v>
      </c>
      <c r="AS256" s="325">
        <f t="shared" si="314"/>
        <v>0</v>
      </c>
      <c r="AT256" s="27"/>
      <c r="AU256" s="324">
        <f>SUMIF('Rekapitulasi Juni'!$AL$9:$AL$192,APS!$B256,'Rekapitulasi Juni'!$AM$9:$AM$192)</f>
        <v>0</v>
      </c>
      <c r="AV256" s="324">
        <f>SUMIF('Rekapitulasi Juni'!$AL$9:$AL$192,APS!$B256,'Rekapitulasi Juni'!$AN$9:$AN$192)</f>
        <v>0</v>
      </c>
      <c r="AW256" s="27"/>
      <c r="AX256" s="325">
        <f t="shared" si="315"/>
        <v>0</v>
      </c>
      <c r="AY256" s="325">
        <f t="shared" si="316"/>
        <v>0</v>
      </c>
      <c r="AZ256" s="41">
        <f t="shared" si="317"/>
        <v>0</v>
      </c>
      <c r="BA256" s="41">
        <f t="shared" si="318"/>
        <v>0</v>
      </c>
      <c r="BB256" s="41">
        <f t="shared" si="319"/>
        <v>0</v>
      </c>
      <c r="BC256" s="41">
        <f t="shared" si="320"/>
        <v>0</v>
      </c>
      <c r="BD256" s="41">
        <f t="shared" si="321"/>
        <v>0</v>
      </c>
      <c r="BE256" s="41">
        <f t="shared" si="322"/>
        <v>0</v>
      </c>
      <c r="BF256" s="180">
        <f t="shared" si="323"/>
        <v>0</v>
      </c>
      <c r="BG256" s="27">
        <v>0</v>
      </c>
      <c r="BH256" s="27"/>
      <c r="BI256" s="324">
        <f>SUMIF('Rekapitulasi Juni'!$D$214:$D$393,APS!$B256,'Rekapitulasi Juni'!$E$214:$E$393)</f>
        <v>0</v>
      </c>
      <c r="BJ256" s="324">
        <f>SUMIF('Rekapitulasi Juni'!$D$214:$D$393,APS!$B256,'Rekapitulasi Juni'!$F$214:$F$393)</f>
        <v>0</v>
      </c>
      <c r="BK256" s="27"/>
      <c r="BL256" s="325">
        <f t="shared" si="324"/>
        <v>0</v>
      </c>
      <c r="BM256" s="325">
        <f t="shared" si="325"/>
        <v>0</v>
      </c>
      <c r="BN256" s="27"/>
      <c r="BO256" s="324">
        <f>SUMIF('Rekapitulasi Juni'!$U$214:$U$393,APS!$B256,'Rekapitulasi Juni'!$V$214:$V$393)</f>
        <v>0</v>
      </c>
      <c r="BP256" s="324">
        <f>SUMIF('Rekapitulasi Juni'!$U$214:$U$393,APS!$B256,'Rekapitulasi Juni'!$W$214:$W$393)</f>
        <v>0</v>
      </c>
      <c r="BQ256" s="27"/>
      <c r="BR256" s="325">
        <f t="shared" si="326"/>
        <v>0</v>
      </c>
      <c r="BS256" s="325">
        <f t="shared" si="327"/>
        <v>0</v>
      </c>
      <c r="BT256" s="27"/>
      <c r="BU256" s="324">
        <f>SUMIF('Rekapitulasi Juni'!$AL$214:$AL$393,APS!$B256,'Rekapitulasi Juni'!$AM$214:$AM$393)</f>
        <v>0</v>
      </c>
      <c r="BV256" s="324">
        <f>SUMIF('Rekapitulasi Juni'!$AL$214:$AL$393,APS!$B256,'Rekapitulasi Juni'!$AN$214:$AN$393)</f>
        <v>0</v>
      </c>
      <c r="BW256" s="27"/>
      <c r="BX256" s="325">
        <f t="shared" si="328"/>
        <v>0</v>
      </c>
      <c r="BY256" s="325">
        <f t="shared" si="329"/>
        <v>0</v>
      </c>
      <c r="BZ256" s="27"/>
      <c r="CA256" s="324">
        <f>SUMIF('Rekapitulasi Juni'!$BA$214:$BA$393,APS!$B256,'Rekapitulasi Juni'!$BB$214:$BB$393)</f>
        <v>0</v>
      </c>
      <c r="CB256" s="324">
        <f>SUMIF('Rekapitulasi Juni'!$BA$214:$BA$393,APS!$B256,'Rekapitulasi Juni'!$BC$214:$BC$393)</f>
        <v>0</v>
      </c>
      <c r="CC256" s="27"/>
      <c r="CD256" s="325">
        <f t="shared" si="330"/>
        <v>0</v>
      </c>
      <c r="CE256" s="325">
        <f t="shared" si="331"/>
        <v>0</v>
      </c>
      <c r="CF256" s="27"/>
      <c r="CG256" s="324">
        <f>SUMIF('Rekapitulasi Juni'!$BP$214:$BP$393,APS!$B256,'Rekapitulasi Juni'!$BQ$214:$BQ$393)</f>
        <v>0</v>
      </c>
      <c r="CH256" s="324">
        <f>SUMIF('Rekapitulasi Juni'!$BP$214:$BP$393,APS!$B256,'Rekapitulasi Juni'!$BR$214:$BR$393)</f>
        <v>0</v>
      </c>
      <c r="CI256" s="27"/>
      <c r="CJ256" s="325">
        <f t="shared" si="332"/>
        <v>0</v>
      </c>
      <c r="CK256" s="325">
        <f t="shared" si="333"/>
        <v>0</v>
      </c>
      <c r="CL256" s="41">
        <f t="shared" si="334"/>
        <v>0</v>
      </c>
      <c r="CM256" s="41">
        <f t="shared" si="335"/>
        <v>0</v>
      </c>
      <c r="CN256" s="41">
        <f t="shared" si="336"/>
        <v>0</v>
      </c>
      <c r="CO256" s="41">
        <f t="shared" si="337"/>
        <v>0</v>
      </c>
      <c r="CP256" s="41">
        <f t="shared" si="338"/>
        <v>0</v>
      </c>
      <c r="CQ256" s="41">
        <f t="shared" si="339"/>
        <v>0</v>
      </c>
      <c r="CR256" s="180">
        <f t="shared" si="340"/>
        <v>0</v>
      </c>
      <c r="CS256" s="27">
        <v>0</v>
      </c>
      <c r="CT256" s="27"/>
      <c r="CU256" s="324">
        <f>SUMIF('Rekapitulasi Juni'!$D$410:$D$588,APS!$B256,'Rekapitulasi Juni'!$E$410:$E$588)</f>
        <v>4</v>
      </c>
      <c r="CV256" s="324">
        <f>SUMIF('Rekapitulasi Juni'!$D$410:$D$588,APS!$B256,'Rekapitulasi Juni'!$F$410:$F$588)</f>
        <v>0</v>
      </c>
      <c r="CW256" s="27"/>
      <c r="CX256" s="325">
        <f t="shared" si="341"/>
        <v>0</v>
      </c>
      <c r="CY256" s="325">
        <f t="shared" si="342"/>
        <v>0</v>
      </c>
      <c r="CZ256" s="27">
        <v>4</v>
      </c>
      <c r="DA256" s="324">
        <f>SUMIF('Rekapitulasi Juni'!$U$410:$U$588,APS!$B256,'Rekapitulasi Juni'!$V$410:$V$588)</f>
        <v>0</v>
      </c>
      <c r="DB256" s="324">
        <f>SUMIF('Rekapitulasi Juni'!$U$410:$U$588,APS!$B256,'Rekapitulasi Juni'!$W$410:$W$588)</f>
        <v>0</v>
      </c>
      <c r="DC256" s="27"/>
      <c r="DD256" s="325">
        <f t="shared" si="343"/>
        <v>0</v>
      </c>
      <c r="DE256" s="325">
        <f t="shared" si="344"/>
        <v>0</v>
      </c>
      <c r="DF256" s="27"/>
      <c r="DG256" s="324">
        <f>SUMIF('Rekapitulasi Juni'!$AL$410:$AL$588,APS!$B256,'Rekapitulasi Juni'!$AM$410:$AM$588)</f>
        <v>4</v>
      </c>
      <c r="DH256" s="324">
        <f>SUMIF('Rekapitulasi Juni'!$AL$410:$AL$588,APS!$B256,'Rekapitulasi Juni'!$AN$410:$AN$588)</f>
        <v>4</v>
      </c>
      <c r="DI256" s="27"/>
      <c r="DJ256" s="325">
        <f t="shared" si="345"/>
        <v>0</v>
      </c>
      <c r="DK256" s="325">
        <f t="shared" si="346"/>
        <v>100</v>
      </c>
      <c r="DL256" s="27"/>
      <c r="DM256" s="324">
        <f>SUMIF('Rekapitulasi Juni'!$BA$410:$BA$588,APS!$B256,'Rekapitulasi Juni'!$BB$410:$BB$588)</f>
        <v>0</v>
      </c>
      <c r="DN256" s="324">
        <f>SUMIF('Rekapitulasi Juni'!$BA$410:$BA$588,APS!$B256,'Rekapitulasi Juni'!$BC$410:$BC$588)</f>
        <v>0</v>
      </c>
      <c r="DO256" s="324">
        <f>SUMIF('Rekapitulasi Juni'!$BA$410:$BA$588,APS!$B256,'Rekapitulasi Juni'!$BF$410:$BF$588)</f>
        <v>0</v>
      </c>
      <c r="DP256" s="325">
        <f t="shared" si="347"/>
        <v>0</v>
      </c>
      <c r="DQ256" s="325">
        <f t="shared" si="348"/>
        <v>0</v>
      </c>
      <c r="DR256" s="27"/>
      <c r="DS256" s="324">
        <f>SUMIF('Rekapitulasi Juni'!$BP$410:$BP$588,APS!$B256,'Rekapitulasi Juni'!$BQ$410:$BQ$588)</f>
        <v>0</v>
      </c>
      <c r="DT256" s="324">
        <f>SUMIF('Rekapitulasi Juni'!$BP$410:$BP$588,APS!$B256,'Rekapitulasi Juni'!$BR$410:$BR$588)</f>
        <v>0</v>
      </c>
      <c r="DU256" s="27"/>
      <c r="DV256" s="325">
        <f t="shared" si="349"/>
        <v>0</v>
      </c>
      <c r="DW256" s="325">
        <f t="shared" si="350"/>
        <v>0</v>
      </c>
      <c r="DX256" s="41">
        <f t="shared" si="351"/>
        <v>4</v>
      </c>
      <c r="DY256" s="41">
        <f t="shared" si="352"/>
        <v>8</v>
      </c>
      <c r="DZ256" s="41">
        <f t="shared" si="353"/>
        <v>4</v>
      </c>
      <c r="EA256" s="41">
        <f t="shared" si="354"/>
        <v>0</v>
      </c>
      <c r="EB256" s="41">
        <f t="shared" si="355"/>
        <v>4</v>
      </c>
      <c r="EC256" s="41">
        <f t="shared" si="356"/>
        <v>0</v>
      </c>
      <c r="ED256" s="180">
        <f t="shared" si="357"/>
        <v>100</v>
      </c>
      <c r="EE256" s="27">
        <v>0</v>
      </c>
      <c r="EF256" s="27"/>
      <c r="EG256" s="324">
        <f>SUMIF('Rekapitulasi Juni'!$D$608:$D$786,APS!$B256,'Rekapitulasi Juni'!$E$608:$E$786)</f>
        <v>0</v>
      </c>
      <c r="EH256" s="324">
        <f>SUMIF('Rekapitulasi Juni'!$D$608:$D$786,APS!$B256,'Rekapitulasi Juni'!$F$608:$F$786)</f>
        <v>0</v>
      </c>
      <c r="EI256" s="27"/>
      <c r="EJ256" s="325">
        <f t="shared" si="358"/>
        <v>0</v>
      </c>
      <c r="EK256" s="325">
        <f t="shared" si="359"/>
        <v>0</v>
      </c>
      <c r="EL256" s="27"/>
      <c r="EM256" s="324">
        <f>SUMIF('Rekapitulasi Juni'!$U$608:$U$786,APS!$B256,'Rekapitulasi Juni'!$V$608:$V$786)</f>
        <v>0</v>
      </c>
      <c r="EN256" s="324">
        <f>SUMIF('Rekapitulasi Juni'!$U$608:$U$786,APS!$B256,'Rekapitulasi Juni'!$W$608:$W$786)</f>
        <v>0</v>
      </c>
      <c r="EO256" s="27"/>
      <c r="EP256" s="325">
        <f t="shared" si="360"/>
        <v>0</v>
      </c>
      <c r="EQ256" s="325">
        <f t="shared" si="361"/>
        <v>0</v>
      </c>
      <c r="ER256" s="27"/>
      <c r="ES256" s="324">
        <f>SUMIF('Rekapitulasi Juni'!$AL$608:$AL$786,APS!$B256,'Rekapitulasi Juni'!$AM$608:$AM$786)</f>
        <v>0</v>
      </c>
      <c r="ET256" s="324">
        <f>SUMIF('Rekapitulasi Juni'!$AL$608:$AL$786,APS!$B256,'Rekapitulasi Juni'!$AN$608:$AN$786)</f>
        <v>0</v>
      </c>
      <c r="EU256" s="27"/>
      <c r="EV256" s="325">
        <f t="shared" si="362"/>
        <v>0</v>
      </c>
      <c r="EW256" s="325">
        <f t="shared" si="363"/>
        <v>0</v>
      </c>
      <c r="EX256" s="27"/>
      <c r="EY256" s="324">
        <f>SUMIF('Rekapitulasi Juni'!$BA$608:$BA$786,APS!$B256,'Rekapitulasi Juni'!$BB$608:$BB$786)</f>
        <v>0</v>
      </c>
      <c r="EZ256" s="324">
        <f>SUMIF('Rekapitulasi Juni'!$BA$608:$BA$786,APS!$B256,'Rekapitulasi Juni'!$BC$608:$BC$786)</f>
        <v>0</v>
      </c>
      <c r="FA256" s="324">
        <f>SUMIF('Rekapitulasi Juni'!$BA$608:$BA$786,APS!$B256,'Rekapitulasi Juni'!$BF$608:$BF$786)</f>
        <v>0</v>
      </c>
      <c r="FB256" s="325">
        <f t="shared" si="364"/>
        <v>0</v>
      </c>
      <c r="FC256" s="325">
        <f t="shared" si="365"/>
        <v>0</v>
      </c>
      <c r="FD256" s="27"/>
      <c r="FE256" s="27"/>
      <c r="FF256" s="27"/>
      <c r="FG256" s="27"/>
      <c r="FH256" s="27"/>
      <c r="FI256" s="27"/>
      <c r="FJ256" s="41">
        <f t="shared" si="366"/>
        <v>0</v>
      </c>
      <c r="FK256" s="41">
        <f t="shared" si="367"/>
        <v>0</v>
      </c>
      <c r="FL256" s="41">
        <f t="shared" si="368"/>
        <v>0</v>
      </c>
      <c r="FM256" s="41">
        <f t="shared" si="369"/>
        <v>0</v>
      </c>
      <c r="FN256" s="41">
        <f t="shared" si="370"/>
        <v>0</v>
      </c>
      <c r="FO256" s="41">
        <f t="shared" si="371"/>
        <v>0</v>
      </c>
      <c r="FP256" s="180">
        <f t="shared" si="372"/>
        <v>0</v>
      </c>
      <c r="FQ256" s="27"/>
      <c r="FR256" s="27"/>
      <c r="FS256" s="324">
        <f>SUMIF('Rekapitulasi Juni'!$D$804:$D$984,APS!$B256,'Rekapitulasi Juni'!$E$804:$E$984)</f>
        <v>0</v>
      </c>
      <c r="FT256" s="324">
        <f>SUMIF('Rekapitulasi Juni'!$D$804:$D$984,APS!$B256,'Rekapitulasi Juni'!$F$804:$F$984)</f>
        <v>0</v>
      </c>
      <c r="FU256" s="27"/>
      <c r="FV256" s="325">
        <f t="shared" si="373"/>
        <v>0</v>
      </c>
      <c r="FW256" s="325">
        <f t="shared" si="374"/>
        <v>0</v>
      </c>
      <c r="FX256" s="27"/>
      <c r="FY256" s="324">
        <f>SUMIF('Rekapitulasi Juni'!$U$804:$U$984,APS!$B256,'Rekapitulasi Juni'!$V$804:$V$984)</f>
        <v>0</v>
      </c>
      <c r="FZ256" s="324">
        <f>SUMIF('Rekapitulasi Juni'!$U$804:$U$984,APS!$B256,'Rekapitulasi Juni'!$W$804:$W$984)</f>
        <v>0</v>
      </c>
      <c r="GA256" s="27"/>
      <c r="GB256" s="325">
        <f t="shared" si="375"/>
        <v>0</v>
      </c>
      <c r="GC256" s="325">
        <f t="shared" si="376"/>
        <v>0</v>
      </c>
      <c r="GD256" s="27"/>
      <c r="GE256" s="324">
        <f>SUMIF('Rekapitulasi Juni'!$AL$804:$AL$984,APS!$B256,'Rekapitulasi Juni'!$AM$804:$AM$984)</f>
        <v>0</v>
      </c>
      <c r="GF256" s="324">
        <f>SUMIF('Rekapitulasi Juni'!$AL$804:$AL$984,APS!$B256,'Rekapitulasi Juni'!$AN$804:$AN$984)</f>
        <v>0</v>
      </c>
      <c r="GG256" s="27"/>
      <c r="GH256" s="325">
        <f t="shared" si="301"/>
        <v>0</v>
      </c>
      <c r="GI256" s="325">
        <f t="shared" si="302"/>
        <v>0</v>
      </c>
      <c r="GJ256" s="27"/>
      <c r="GK256" s="27"/>
      <c r="GL256" s="41">
        <f t="shared" si="377"/>
        <v>0</v>
      </c>
      <c r="GM256" s="41">
        <f t="shared" si="378"/>
        <v>0</v>
      </c>
      <c r="GN256" s="41">
        <f t="shared" si="379"/>
        <v>0</v>
      </c>
      <c r="GO256" s="41">
        <f t="shared" si="380"/>
        <v>0</v>
      </c>
      <c r="GP256" s="41">
        <f t="shared" si="381"/>
        <v>0</v>
      </c>
      <c r="GQ256" s="41">
        <f t="shared" si="382"/>
        <v>0</v>
      </c>
      <c r="GR256" s="180">
        <f t="shared" si="383"/>
        <v>0</v>
      </c>
      <c r="GS256" s="41">
        <f t="shared" si="303"/>
        <v>4</v>
      </c>
      <c r="GT256" s="41">
        <f t="shared" si="304"/>
        <v>8</v>
      </c>
      <c r="GU256" s="41">
        <f t="shared" si="305"/>
        <v>4</v>
      </c>
      <c r="GV256" s="41">
        <f t="shared" si="306"/>
        <v>0</v>
      </c>
      <c r="GW256" s="41">
        <f t="shared" si="307"/>
        <v>4</v>
      </c>
      <c r="GX256" s="41">
        <f t="shared" si="308"/>
        <v>0</v>
      </c>
      <c r="GY256" s="180">
        <f t="shared" si="309"/>
        <v>100</v>
      </c>
      <c r="GZ256" s="41">
        <v>237</v>
      </c>
      <c r="HA256" s="32"/>
      <c r="HB256" s="42">
        <f t="shared" si="398"/>
        <v>0</v>
      </c>
      <c r="HC256" s="44"/>
    </row>
    <row r="257" spans="1:211" ht="15" hidden="1" customHeight="1">
      <c r="A257" s="31" t="s">
        <v>519</v>
      </c>
      <c r="B257" s="32" t="s">
        <v>520</v>
      </c>
      <c r="C257" s="31" t="s">
        <v>490</v>
      </c>
      <c r="D257" s="31" t="s">
        <v>1259</v>
      </c>
      <c r="E257" s="31" t="s">
        <v>43</v>
      </c>
      <c r="F257" s="31" t="s">
        <v>152</v>
      </c>
      <c r="G257" s="33">
        <v>0</v>
      </c>
      <c r="H257" s="33">
        <v>0</v>
      </c>
      <c r="I257" s="33">
        <v>0</v>
      </c>
      <c r="J257" s="34">
        <f>IFERROR(VLOOKUP(A257,#REF!,3,0),0)</f>
        <v>0</v>
      </c>
      <c r="K257" s="34">
        <f t="shared" si="393"/>
        <v>0</v>
      </c>
      <c r="L257" s="34">
        <v>0</v>
      </c>
      <c r="M257" s="34">
        <v>0</v>
      </c>
      <c r="N257" s="35">
        <f t="shared" si="394"/>
        <v>0</v>
      </c>
      <c r="O257" s="35">
        <f t="shared" si="395"/>
        <v>0</v>
      </c>
      <c r="P257" s="36">
        <v>0</v>
      </c>
      <c r="Q257" s="36">
        <f t="shared" si="310"/>
        <v>0</v>
      </c>
      <c r="R257" s="80"/>
      <c r="S257" s="37">
        <f ca="1">SUMIF(ROP!$D$6:$H$65536,A257,ROP!$J$6:$J$65536)</f>
        <v>0</v>
      </c>
      <c r="T257" s="37">
        <f>SUMIF(HASIL!$B:$B,APS!$B257&amp;RIGHT(APS!T$9,2),HASIL!$I:$I)</f>
        <v>0</v>
      </c>
      <c r="U257" s="37">
        <f>SUMIF(HASIL!$B:$B,APS!$B257&amp;RIGHT(APS!U$9,2),HASIL!$I:$I)</f>
        <v>0</v>
      </c>
      <c r="V257" s="37">
        <f>SUMIF(HASIL!$B:$B,APS!$B257&amp;RIGHT(APS!V$9,2),HASIL!$I:$I)</f>
        <v>0</v>
      </c>
      <c r="W257" s="37">
        <f>SUMIF(HASIL!$B:$B,APS!$B257&amp;RIGHT(APS!W$9,2),HASIL!$I:$I)</f>
        <v>0</v>
      </c>
      <c r="X257" s="38">
        <f t="shared" si="396"/>
        <v>0</v>
      </c>
      <c r="Y257" s="38">
        <f t="shared" si="397"/>
        <v>0</v>
      </c>
      <c r="Z257" s="39">
        <f t="shared" si="385"/>
        <v>0</v>
      </c>
      <c r="AA257" s="39">
        <f t="shared" si="490"/>
        <v>0</v>
      </c>
      <c r="AB257" s="40">
        <f t="shared" si="386"/>
        <v>0</v>
      </c>
      <c r="AC257" s="27">
        <v>0</v>
      </c>
      <c r="AD257" s="27"/>
      <c r="AE257" s="27"/>
      <c r="AF257" s="27"/>
      <c r="AG257" s="27"/>
      <c r="AH257" s="27"/>
      <c r="AI257" s="324">
        <f>SUMIF('Rekapitulasi Juni'!$D$9:$D$192,APS!$B257,'Rekapitulasi Juni'!$E$9:$E$192)</f>
        <v>0</v>
      </c>
      <c r="AJ257" s="324">
        <f>SUMIF('Rekapitulasi Juni'!$D$9:$D$192,APS!$B257,'Rekapitulasi Juni'!$F$9:$F$192)</f>
        <v>0</v>
      </c>
      <c r="AK257" s="324">
        <f>SUMIF('Rekapitulasi Juni'!$D$9:$D$192,APS!$B257,'Rekapitulasi Juni'!$K$9:$K$192)</f>
        <v>0</v>
      </c>
      <c r="AL257" s="325">
        <f t="shared" si="311"/>
        <v>0</v>
      </c>
      <c r="AM257" s="325">
        <f t="shared" si="312"/>
        <v>0</v>
      </c>
      <c r="AN257" s="27"/>
      <c r="AO257" s="324">
        <f>SUMIF('Rekapitulasi Juni'!$U$9:$U$192,APS!$B257,'Rekapitulasi Juni'!$V$9:$V$192)</f>
        <v>0</v>
      </c>
      <c r="AP257" s="324">
        <f>SUMIF('Rekapitulasi Juni'!$U$9:$U$192,APS!$B257,'Rekapitulasi Juni'!$W$9:$W$192)</f>
        <v>0</v>
      </c>
      <c r="AQ257" s="27"/>
      <c r="AR257" s="325">
        <f t="shared" si="313"/>
        <v>0</v>
      </c>
      <c r="AS257" s="325">
        <f t="shared" si="314"/>
        <v>0</v>
      </c>
      <c r="AT257" s="27"/>
      <c r="AU257" s="324">
        <f>SUMIF('Rekapitulasi Juni'!$AL$9:$AL$192,APS!$B257,'Rekapitulasi Juni'!$AM$9:$AM$192)</f>
        <v>0</v>
      </c>
      <c r="AV257" s="324">
        <f>SUMIF('Rekapitulasi Juni'!$AL$9:$AL$192,APS!$B257,'Rekapitulasi Juni'!$AN$9:$AN$192)</f>
        <v>0</v>
      </c>
      <c r="AW257" s="27"/>
      <c r="AX257" s="325">
        <f t="shared" si="315"/>
        <v>0</v>
      </c>
      <c r="AY257" s="325">
        <f t="shared" si="316"/>
        <v>0</v>
      </c>
      <c r="AZ257" s="41">
        <f t="shared" si="317"/>
        <v>0</v>
      </c>
      <c r="BA257" s="41">
        <f t="shared" si="318"/>
        <v>0</v>
      </c>
      <c r="BB257" s="41">
        <f t="shared" si="319"/>
        <v>0</v>
      </c>
      <c r="BC257" s="41">
        <f t="shared" si="320"/>
        <v>0</v>
      </c>
      <c r="BD257" s="41">
        <f t="shared" si="321"/>
        <v>0</v>
      </c>
      <c r="BE257" s="41">
        <f t="shared" si="322"/>
        <v>0</v>
      </c>
      <c r="BF257" s="180">
        <f t="shared" si="323"/>
        <v>0</v>
      </c>
      <c r="BG257" s="27">
        <v>0</v>
      </c>
      <c r="BH257" s="27"/>
      <c r="BI257" s="324">
        <f>SUMIF('Rekapitulasi Juni'!$D$214:$D$393,APS!$B257,'Rekapitulasi Juni'!$E$214:$E$393)</f>
        <v>0</v>
      </c>
      <c r="BJ257" s="324">
        <f>SUMIF('Rekapitulasi Juni'!$D$214:$D$393,APS!$B257,'Rekapitulasi Juni'!$F$214:$F$393)</f>
        <v>0</v>
      </c>
      <c r="BK257" s="27"/>
      <c r="BL257" s="325">
        <f t="shared" si="324"/>
        <v>0</v>
      </c>
      <c r="BM257" s="325">
        <f t="shared" si="325"/>
        <v>0</v>
      </c>
      <c r="BN257" s="27"/>
      <c r="BO257" s="324">
        <f>SUMIF('Rekapitulasi Juni'!$U$214:$U$393,APS!$B257,'Rekapitulasi Juni'!$V$214:$V$393)</f>
        <v>0</v>
      </c>
      <c r="BP257" s="324">
        <f>SUMIF('Rekapitulasi Juni'!$U$214:$U$393,APS!$B257,'Rekapitulasi Juni'!$W$214:$W$393)</f>
        <v>0</v>
      </c>
      <c r="BQ257" s="27"/>
      <c r="BR257" s="325">
        <f t="shared" si="326"/>
        <v>0</v>
      </c>
      <c r="BS257" s="325">
        <f t="shared" si="327"/>
        <v>0</v>
      </c>
      <c r="BT257" s="27"/>
      <c r="BU257" s="324">
        <f>SUMIF('Rekapitulasi Juni'!$AL$214:$AL$393,APS!$B257,'Rekapitulasi Juni'!$AM$214:$AM$393)</f>
        <v>0</v>
      </c>
      <c r="BV257" s="324">
        <f>SUMIF('Rekapitulasi Juni'!$AL$214:$AL$393,APS!$B257,'Rekapitulasi Juni'!$AN$214:$AN$393)</f>
        <v>0</v>
      </c>
      <c r="BW257" s="27"/>
      <c r="BX257" s="325">
        <f t="shared" si="328"/>
        <v>0</v>
      </c>
      <c r="BY257" s="325">
        <f t="shared" si="329"/>
        <v>0</v>
      </c>
      <c r="BZ257" s="27"/>
      <c r="CA257" s="324">
        <f>SUMIF('Rekapitulasi Juni'!$BA$214:$BA$393,APS!$B257,'Rekapitulasi Juni'!$BB$214:$BB$393)</f>
        <v>0</v>
      </c>
      <c r="CB257" s="324">
        <f>SUMIF('Rekapitulasi Juni'!$BA$214:$BA$393,APS!$B257,'Rekapitulasi Juni'!$BC$214:$BC$393)</f>
        <v>0</v>
      </c>
      <c r="CC257" s="27"/>
      <c r="CD257" s="325">
        <f t="shared" si="330"/>
        <v>0</v>
      </c>
      <c r="CE257" s="325">
        <f t="shared" si="331"/>
        <v>0</v>
      </c>
      <c r="CF257" s="27"/>
      <c r="CG257" s="324">
        <f>SUMIF('Rekapitulasi Juni'!$BP$214:$BP$393,APS!$B257,'Rekapitulasi Juni'!$BQ$214:$BQ$393)</f>
        <v>0</v>
      </c>
      <c r="CH257" s="324">
        <f>SUMIF('Rekapitulasi Juni'!$BP$214:$BP$393,APS!$B257,'Rekapitulasi Juni'!$BR$214:$BR$393)</f>
        <v>0</v>
      </c>
      <c r="CI257" s="27"/>
      <c r="CJ257" s="325">
        <f t="shared" si="332"/>
        <v>0</v>
      </c>
      <c r="CK257" s="325">
        <f t="shared" si="333"/>
        <v>0</v>
      </c>
      <c r="CL257" s="41">
        <f t="shared" si="334"/>
        <v>0</v>
      </c>
      <c r="CM257" s="41">
        <f t="shared" si="335"/>
        <v>0</v>
      </c>
      <c r="CN257" s="41">
        <f t="shared" si="336"/>
        <v>0</v>
      </c>
      <c r="CO257" s="41">
        <f t="shared" si="337"/>
        <v>0</v>
      </c>
      <c r="CP257" s="41">
        <f t="shared" si="338"/>
        <v>0</v>
      </c>
      <c r="CQ257" s="41">
        <f t="shared" si="339"/>
        <v>0</v>
      </c>
      <c r="CR257" s="180">
        <f t="shared" si="340"/>
        <v>0</v>
      </c>
      <c r="CS257" s="27">
        <v>0</v>
      </c>
      <c r="CT257" s="27"/>
      <c r="CU257" s="324">
        <f>SUMIF('Rekapitulasi Juni'!$D$410:$D$588,APS!$B257,'Rekapitulasi Juni'!$E$410:$E$588)</f>
        <v>0</v>
      </c>
      <c r="CV257" s="324">
        <f>SUMIF('Rekapitulasi Juni'!$D$410:$D$588,APS!$B257,'Rekapitulasi Juni'!$F$410:$F$588)</f>
        <v>0</v>
      </c>
      <c r="CW257" s="27"/>
      <c r="CX257" s="325">
        <f t="shared" si="341"/>
        <v>0</v>
      </c>
      <c r="CY257" s="325">
        <f t="shared" si="342"/>
        <v>0</v>
      </c>
      <c r="CZ257" s="27"/>
      <c r="DA257" s="324">
        <f>SUMIF('Rekapitulasi Juni'!$U$410:$U$588,APS!$B257,'Rekapitulasi Juni'!$V$410:$V$588)</f>
        <v>0</v>
      </c>
      <c r="DB257" s="324">
        <f>SUMIF('Rekapitulasi Juni'!$U$410:$U$588,APS!$B257,'Rekapitulasi Juni'!$W$410:$W$588)</f>
        <v>0</v>
      </c>
      <c r="DC257" s="27"/>
      <c r="DD257" s="325">
        <f t="shared" si="343"/>
        <v>0</v>
      </c>
      <c r="DE257" s="325">
        <f t="shared" si="344"/>
        <v>0</v>
      </c>
      <c r="DF257" s="27"/>
      <c r="DG257" s="324">
        <f>SUMIF('Rekapitulasi Juni'!$AL$410:$AL$588,APS!$B257,'Rekapitulasi Juni'!$AM$410:$AM$588)</f>
        <v>0</v>
      </c>
      <c r="DH257" s="324">
        <f>SUMIF('Rekapitulasi Juni'!$AL$410:$AL$588,APS!$B257,'Rekapitulasi Juni'!$AN$410:$AN$588)</f>
        <v>0</v>
      </c>
      <c r="DI257" s="27"/>
      <c r="DJ257" s="325">
        <f t="shared" si="345"/>
        <v>0</v>
      </c>
      <c r="DK257" s="325">
        <f t="shared" si="346"/>
        <v>0</v>
      </c>
      <c r="DL257" s="27"/>
      <c r="DM257" s="324">
        <f>SUMIF('Rekapitulasi Juni'!$BA$410:$BA$588,APS!$B257,'Rekapitulasi Juni'!$BB$410:$BB$588)</f>
        <v>0</v>
      </c>
      <c r="DN257" s="324">
        <f>SUMIF('Rekapitulasi Juni'!$BA$410:$BA$588,APS!$B257,'Rekapitulasi Juni'!$BC$410:$BC$588)</f>
        <v>0</v>
      </c>
      <c r="DO257" s="324">
        <f>SUMIF('Rekapitulasi Juni'!$BA$410:$BA$588,APS!$B257,'Rekapitulasi Juni'!$BF$410:$BF$588)</f>
        <v>0</v>
      </c>
      <c r="DP257" s="325">
        <f t="shared" si="347"/>
        <v>0</v>
      </c>
      <c r="DQ257" s="325">
        <f t="shared" si="348"/>
        <v>0</v>
      </c>
      <c r="DR257" s="27"/>
      <c r="DS257" s="324">
        <f>SUMIF('Rekapitulasi Juni'!$BP$410:$BP$588,APS!$B257,'Rekapitulasi Juni'!$BQ$410:$BQ$588)</f>
        <v>0</v>
      </c>
      <c r="DT257" s="324">
        <f>SUMIF('Rekapitulasi Juni'!$BP$410:$BP$588,APS!$B257,'Rekapitulasi Juni'!$BR$410:$BR$588)</f>
        <v>0</v>
      </c>
      <c r="DU257" s="27"/>
      <c r="DV257" s="325">
        <f t="shared" si="349"/>
        <v>0</v>
      </c>
      <c r="DW257" s="325">
        <f t="shared" si="350"/>
        <v>0</v>
      </c>
      <c r="DX257" s="41">
        <f t="shared" si="351"/>
        <v>0</v>
      </c>
      <c r="DY257" s="41">
        <f t="shared" si="352"/>
        <v>0</v>
      </c>
      <c r="DZ257" s="41">
        <f t="shared" si="353"/>
        <v>0</v>
      </c>
      <c r="EA257" s="41">
        <f t="shared" si="354"/>
        <v>0</v>
      </c>
      <c r="EB257" s="41">
        <f t="shared" si="355"/>
        <v>0</v>
      </c>
      <c r="EC257" s="41">
        <f t="shared" si="356"/>
        <v>0</v>
      </c>
      <c r="ED257" s="180">
        <f t="shared" si="357"/>
        <v>0</v>
      </c>
      <c r="EE257" s="27">
        <v>0</v>
      </c>
      <c r="EF257" s="27"/>
      <c r="EG257" s="324">
        <f>SUMIF('Rekapitulasi Juni'!$D$608:$D$786,APS!$B257,'Rekapitulasi Juni'!$E$608:$E$786)</f>
        <v>0</v>
      </c>
      <c r="EH257" s="324">
        <f>SUMIF('Rekapitulasi Juni'!$D$608:$D$786,APS!$B257,'Rekapitulasi Juni'!$F$608:$F$786)</f>
        <v>0</v>
      </c>
      <c r="EI257" s="27"/>
      <c r="EJ257" s="325">
        <f t="shared" si="358"/>
        <v>0</v>
      </c>
      <c r="EK257" s="325">
        <f t="shared" si="359"/>
        <v>0</v>
      </c>
      <c r="EL257" s="27"/>
      <c r="EM257" s="324">
        <f>SUMIF('Rekapitulasi Juni'!$U$608:$U$786,APS!$B257,'Rekapitulasi Juni'!$V$608:$V$786)</f>
        <v>0</v>
      </c>
      <c r="EN257" s="324">
        <f>SUMIF('Rekapitulasi Juni'!$U$608:$U$786,APS!$B257,'Rekapitulasi Juni'!$W$608:$W$786)</f>
        <v>0</v>
      </c>
      <c r="EO257" s="27"/>
      <c r="EP257" s="325">
        <f t="shared" si="360"/>
        <v>0</v>
      </c>
      <c r="EQ257" s="325">
        <f t="shared" si="361"/>
        <v>0</v>
      </c>
      <c r="ER257" s="27"/>
      <c r="ES257" s="324">
        <f>SUMIF('Rekapitulasi Juni'!$AL$608:$AL$786,APS!$B257,'Rekapitulasi Juni'!$AM$608:$AM$786)</f>
        <v>0</v>
      </c>
      <c r="ET257" s="324">
        <f>SUMIF('Rekapitulasi Juni'!$AL$608:$AL$786,APS!$B257,'Rekapitulasi Juni'!$AN$608:$AN$786)</f>
        <v>0</v>
      </c>
      <c r="EU257" s="27"/>
      <c r="EV257" s="325">
        <f t="shared" si="362"/>
        <v>0</v>
      </c>
      <c r="EW257" s="325">
        <f t="shared" si="363"/>
        <v>0</v>
      </c>
      <c r="EX257" s="27"/>
      <c r="EY257" s="324">
        <f>SUMIF('Rekapitulasi Juni'!$BA$608:$BA$786,APS!$B257,'Rekapitulasi Juni'!$BB$608:$BB$786)</f>
        <v>0</v>
      </c>
      <c r="EZ257" s="324">
        <f>SUMIF('Rekapitulasi Juni'!$BA$608:$BA$786,APS!$B257,'Rekapitulasi Juni'!$BC$608:$BC$786)</f>
        <v>0</v>
      </c>
      <c r="FA257" s="324">
        <f>SUMIF('Rekapitulasi Juni'!$BA$608:$BA$786,APS!$B257,'Rekapitulasi Juni'!$BF$608:$BF$786)</f>
        <v>0</v>
      </c>
      <c r="FB257" s="325">
        <f t="shared" si="364"/>
        <v>0</v>
      </c>
      <c r="FC257" s="325">
        <f t="shared" si="365"/>
        <v>0</v>
      </c>
      <c r="FD257" s="27"/>
      <c r="FE257" s="27"/>
      <c r="FF257" s="27"/>
      <c r="FG257" s="27"/>
      <c r="FH257" s="27"/>
      <c r="FI257" s="27"/>
      <c r="FJ257" s="41">
        <f t="shared" si="366"/>
        <v>0</v>
      </c>
      <c r="FK257" s="41">
        <f t="shared" si="367"/>
        <v>0</v>
      </c>
      <c r="FL257" s="41">
        <f t="shared" si="368"/>
        <v>0</v>
      </c>
      <c r="FM257" s="41">
        <f t="shared" si="369"/>
        <v>0</v>
      </c>
      <c r="FN257" s="41">
        <f t="shared" si="370"/>
        <v>0</v>
      </c>
      <c r="FO257" s="41">
        <f t="shared" si="371"/>
        <v>0</v>
      </c>
      <c r="FP257" s="180">
        <f t="shared" si="372"/>
        <v>0</v>
      </c>
      <c r="FQ257" s="27"/>
      <c r="FR257" s="27"/>
      <c r="FS257" s="324">
        <f>SUMIF('Rekapitulasi Juni'!$D$804:$D$984,APS!$B257,'Rekapitulasi Juni'!$E$804:$E$984)</f>
        <v>0</v>
      </c>
      <c r="FT257" s="324">
        <f>SUMIF('Rekapitulasi Juni'!$D$804:$D$984,APS!$B257,'Rekapitulasi Juni'!$F$804:$F$984)</f>
        <v>0</v>
      </c>
      <c r="FU257" s="27"/>
      <c r="FV257" s="325">
        <f t="shared" si="373"/>
        <v>0</v>
      </c>
      <c r="FW257" s="325">
        <f t="shared" si="374"/>
        <v>0</v>
      </c>
      <c r="FX257" s="27"/>
      <c r="FY257" s="324">
        <f>SUMIF('Rekapitulasi Juni'!$U$804:$U$984,APS!$B257,'Rekapitulasi Juni'!$V$804:$V$984)</f>
        <v>0</v>
      </c>
      <c r="FZ257" s="324">
        <f>SUMIF('Rekapitulasi Juni'!$U$804:$U$984,APS!$B257,'Rekapitulasi Juni'!$W$804:$W$984)</f>
        <v>0</v>
      </c>
      <c r="GA257" s="27"/>
      <c r="GB257" s="325">
        <f t="shared" si="375"/>
        <v>0</v>
      </c>
      <c r="GC257" s="325">
        <f t="shared" si="376"/>
        <v>0</v>
      </c>
      <c r="GD257" s="27"/>
      <c r="GE257" s="324">
        <f>SUMIF('Rekapitulasi Juni'!$AL$804:$AL$984,APS!$B257,'Rekapitulasi Juni'!$AM$804:$AM$984)</f>
        <v>0</v>
      </c>
      <c r="GF257" s="324">
        <f>SUMIF('Rekapitulasi Juni'!$AL$804:$AL$984,APS!$B257,'Rekapitulasi Juni'!$AN$804:$AN$984)</f>
        <v>0</v>
      </c>
      <c r="GG257" s="27"/>
      <c r="GH257" s="325">
        <f t="shared" si="301"/>
        <v>0</v>
      </c>
      <c r="GI257" s="325">
        <f t="shared" si="302"/>
        <v>0</v>
      </c>
      <c r="GJ257" s="27"/>
      <c r="GK257" s="27"/>
      <c r="GL257" s="41">
        <f t="shared" si="377"/>
        <v>0</v>
      </c>
      <c r="GM257" s="41">
        <f t="shared" si="378"/>
        <v>0</v>
      </c>
      <c r="GN257" s="41">
        <f t="shared" si="379"/>
        <v>0</v>
      </c>
      <c r="GO257" s="41">
        <f t="shared" si="380"/>
        <v>0</v>
      </c>
      <c r="GP257" s="41">
        <f t="shared" si="381"/>
        <v>0</v>
      </c>
      <c r="GQ257" s="41">
        <f t="shared" si="382"/>
        <v>0</v>
      </c>
      <c r="GR257" s="180">
        <f t="shared" si="383"/>
        <v>0</v>
      </c>
      <c r="GS257" s="41">
        <f t="shared" si="303"/>
        <v>0</v>
      </c>
      <c r="GT257" s="41">
        <f t="shared" si="304"/>
        <v>0</v>
      </c>
      <c r="GU257" s="41">
        <f t="shared" si="305"/>
        <v>0</v>
      </c>
      <c r="GV257" s="41">
        <f t="shared" si="306"/>
        <v>0</v>
      </c>
      <c r="GW257" s="41">
        <f t="shared" si="307"/>
        <v>0</v>
      </c>
      <c r="GX257" s="41">
        <f t="shared" si="308"/>
        <v>0</v>
      </c>
      <c r="GY257" s="180">
        <f t="shared" si="309"/>
        <v>0</v>
      </c>
      <c r="GZ257" s="41">
        <v>238</v>
      </c>
      <c r="HA257" s="32"/>
      <c r="HB257" s="42">
        <f t="shared" si="398"/>
        <v>0</v>
      </c>
      <c r="HC257" s="44"/>
    </row>
    <row r="258" spans="1:211" ht="15" customHeight="1">
      <c r="A258" s="31" t="s">
        <v>521</v>
      </c>
      <c r="B258" s="32" t="s">
        <v>522</v>
      </c>
      <c r="C258" s="31" t="s">
        <v>490</v>
      </c>
      <c r="D258" s="31" t="s">
        <v>1259</v>
      </c>
      <c r="E258" s="31" t="s">
        <v>43</v>
      </c>
      <c r="F258" s="31" t="s">
        <v>152</v>
      </c>
      <c r="G258" s="47">
        <v>170</v>
      </c>
      <c r="H258" s="33">
        <v>0</v>
      </c>
      <c r="I258" s="33">
        <v>0</v>
      </c>
      <c r="J258" s="34">
        <f>IFERROR(VLOOKUP(A258,#REF!,3,0),0)</f>
        <v>0</v>
      </c>
      <c r="K258" s="34">
        <f t="shared" si="393"/>
        <v>0</v>
      </c>
      <c r="L258" s="34">
        <v>0</v>
      </c>
      <c r="M258" s="34">
        <v>0</v>
      </c>
      <c r="N258" s="35">
        <f t="shared" si="394"/>
        <v>170</v>
      </c>
      <c r="O258" s="35">
        <f t="shared" si="395"/>
        <v>170</v>
      </c>
      <c r="P258" s="46">
        <v>120</v>
      </c>
      <c r="Q258" s="36">
        <f t="shared" si="310"/>
        <v>120</v>
      </c>
      <c r="R258" s="80"/>
      <c r="S258" s="37">
        <f ca="1">SUMIF(ROP!$D$6:$H$65536,A258,ROP!$J$6:$J$65536)</f>
        <v>0</v>
      </c>
      <c r="T258" s="37">
        <f>SUMIF(HASIL!$B:$B,APS!$B258&amp;RIGHT(APS!T$9,2),HASIL!$I:$I)</f>
        <v>0</v>
      </c>
      <c r="U258" s="37">
        <f>SUMIF(HASIL!$B:$B,APS!$B258&amp;RIGHT(APS!U$9,2),HASIL!$I:$I)</f>
        <v>0</v>
      </c>
      <c r="V258" s="37">
        <f>SUMIF(HASIL!$B:$B,APS!$B258&amp;RIGHT(APS!V$9,2),HASIL!$I:$I)</f>
        <v>0</v>
      </c>
      <c r="W258" s="37">
        <f>SUMIF(HASIL!$B:$B,APS!$B258&amp;RIGHT(APS!W$9,2),HASIL!$I:$I)</f>
        <v>0</v>
      </c>
      <c r="X258" s="38">
        <f t="shared" si="396"/>
        <v>0</v>
      </c>
      <c r="Y258" s="38">
        <f t="shared" si="397"/>
        <v>-120</v>
      </c>
      <c r="Z258" s="39">
        <f t="shared" si="385"/>
        <v>0</v>
      </c>
      <c r="AA258" s="39">
        <f t="shared" si="490"/>
        <v>120</v>
      </c>
      <c r="AB258" s="40">
        <f t="shared" si="386"/>
        <v>120</v>
      </c>
      <c r="AC258" s="27">
        <v>0</v>
      </c>
      <c r="AD258" s="27"/>
      <c r="AE258" s="27"/>
      <c r="AF258" s="27"/>
      <c r="AG258" s="27"/>
      <c r="AH258" s="27"/>
      <c r="AI258" s="324">
        <f>SUMIF('Rekapitulasi Juni'!$D$9:$D$192,APS!$B258,'Rekapitulasi Juni'!$E$9:$E$192)</f>
        <v>0</v>
      </c>
      <c r="AJ258" s="324">
        <f>SUMIF('Rekapitulasi Juni'!$D$9:$D$192,APS!$B258,'Rekapitulasi Juni'!$F$9:$F$192)</f>
        <v>0</v>
      </c>
      <c r="AK258" s="324">
        <f>SUMIF('Rekapitulasi Juni'!$D$9:$D$192,APS!$B258,'Rekapitulasi Juni'!$K$9:$K$192)</f>
        <v>0</v>
      </c>
      <c r="AL258" s="325">
        <f t="shared" si="311"/>
        <v>0</v>
      </c>
      <c r="AM258" s="325">
        <f t="shared" si="312"/>
        <v>0</v>
      </c>
      <c r="AN258" s="27"/>
      <c r="AO258" s="324">
        <f>SUMIF('Rekapitulasi Juni'!$U$9:$U$192,APS!$B258,'Rekapitulasi Juni'!$V$9:$V$192)</f>
        <v>0</v>
      </c>
      <c r="AP258" s="324">
        <f>SUMIF('Rekapitulasi Juni'!$U$9:$U$192,APS!$B258,'Rekapitulasi Juni'!$W$9:$W$192)</f>
        <v>0</v>
      </c>
      <c r="AQ258" s="27"/>
      <c r="AR258" s="325">
        <f t="shared" si="313"/>
        <v>0</v>
      </c>
      <c r="AS258" s="325">
        <f t="shared" si="314"/>
        <v>0</v>
      </c>
      <c r="AT258" s="27"/>
      <c r="AU258" s="324">
        <f>SUMIF('Rekapitulasi Juni'!$AL$9:$AL$192,APS!$B258,'Rekapitulasi Juni'!$AM$9:$AM$192)</f>
        <v>0</v>
      </c>
      <c r="AV258" s="324">
        <f>SUMIF('Rekapitulasi Juni'!$AL$9:$AL$192,APS!$B258,'Rekapitulasi Juni'!$AN$9:$AN$192)</f>
        <v>0</v>
      </c>
      <c r="AW258" s="27"/>
      <c r="AX258" s="325">
        <f t="shared" si="315"/>
        <v>0</v>
      </c>
      <c r="AY258" s="325">
        <f t="shared" si="316"/>
        <v>0</v>
      </c>
      <c r="AZ258" s="41">
        <f t="shared" si="317"/>
        <v>0</v>
      </c>
      <c r="BA258" s="41">
        <f t="shared" si="318"/>
        <v>0</v>
      </c>
      <c r="BB258" s="41">
        <f t="shared" si="319"/>
        <v>0</v>
      </c>
      <c r="BC258" s="41">
        <f t="shared" si="320"/>
        <v>0</v>
      </c>
      <c r="BD258" s="41">
        <f t="shared" si="321"/>
        <v>0</v>
      </c>
      <c r="BE258" s="41">
        <f t="shared" si="322"/>
        <v>0</v>
      </c>
      <c r="BF258" s="180">
        <f t="shared" si="323"/>
        <v>0</v>
      </c>
      <c r="BG258" s="27">
        <v>120</v>
      </c>
      <c r="BH258" s="27"/>
      <c r="BI258" s="324">
        <f>SUMIF('Rekapitulasi Juni'!$D$214:$D$393,APS!$B258,'Rekapitulasi Juni'!$E$214:$E$393)</f>
        <v>0</v>
      </c>
      <c r="BJ258" s="324">
        <f>SUMIF('Rekapitulasi Juni'!$D$214:$D$393,APS!$B258,'Rekapitulasi Juni'!$F$214:$F$393)</f>
        <v>0</v>
      </c>
      <c r="BK258" s="27"/>
      <c r="BL258" s="325">
        <f t="shared" si="324"/>
        <v>0</v>
      </c>
      <c r="BM258" s="325">
        <f t="shared" si="325"/>
        <v>0</v>
      </c>
      <c r="BN258" s="27">
        <v>60</v>
      </c>
      <c r="BO258" s="324">
        <f>SUMIF('Rekapitulasi Juni'!$U$214:$U$393,APS!$B258,'Rekapitulasi Juni'!$V$214:$V$393)</f>
        <v>0</v>
      </c>
      <c r="BP258" s="324">
        <f>SUMIF('Rekapitulasi Juni'!$U$214:$U$393,APS!$B258,'Rekapitulasi Juni'!$W$214:$W$393)</f>
        <v>0</v>
      </c>
      <c r="BQ258" s="27"/>
      <c r="BR258" s="325">
        <f t="shared" si="326"/>
        <v>0</v>
      </c>
      <c r="BS258" s="325">
        <f t="shared" si="327"/>
        <v>0</v>
      </c>
      <c r="BT258" s="27"/>
      <c r="BU258" s="324">
        <f>SUMIF('Rekapitulasi Juni'!$AL$214:$AL$393,APS!$B258,'Rekapitulasi Juni'!$AM$214:$AM$393)</f>
        <v>0</v>
      </c>
      <c r="BV258" s="324">
        <f>SUMIF('Rekapitulasi Juni'!$AL$214:$AL$393,APS!$B258,'Rekapitulasi Juni'!$AN$214:$AN$393)</f>
        <v>0</v>
      </c>
      <c r="BW258" s="27"/>
      <c r="BX258" s="325">
        <f t="shared" si="328"/>
        <v>0</v>
      </c>
      <c r="BY258" s="325">
        <f t="shared" si="329"/>
        <v>0</v>
      </c>
      <c r="BZ258" s="27"/>
      <c r="CA258" s="324">
        <f>SUMIF('Rekapitulasi Juni'!$BA$214:$BA$393,APS!$B258,'Rekapitulasi Juni'!$BB$214:$BB$393)</f>
        <v>20</v>
      </c>
      <c r="CB258" s="324">
        <f>SUMIF('Rekapitulasi Juni'!$BA$214:$BA$393,APS!$B258,'Rekapitulasi Juni'!$BC$214:$BC$393)</f>
        <v>20</v>
      </c>
      <c r="CC258" s="27"/>
      <c r="CD258" s="325">
        <f t="shared" si="330"/>
        <v>0</v>
      </c>
      <c r="CE258" s="325">
        <f t="shared" si="331"/>
        <v>100</v>
      </c>
      <c r="CF258" s="27">
        <v>60</v>
      </c>
      <c r="CG258" s="324">
        <f>SUMIF('Rekapitulasi Juni'!$BP$214:$BP$393,APS!$B258,'Rekapitulasi Juni'!$BQ$214:$BQ$393)</f>
        <v>0</v>
      </c>
      <c r="CH258" s="324">
        <f>SUMIF('Rekapitulasi Juni'!$BP$214:$BP$393,APS!$B258,'Rekapitulasi Juni'!$BR$214:$BR$393)</f>
        <v>0</v>
      </c>
      <c r="CI258" s="27"/>
      <c r="CJ258" s="325">
        <f t="shared" si="332"/>
        <v>0</v>
      </c>
      <c r="CK258" s="325">
        <f t="shared" si="333"/>
        <v>0</v>
      </c>
      <c r="CL258" s="41">
        <f t="shared" si="334"/>
        <v>120</v>
      </c>
      <c r="CM258" s="41">
        <f t="shared" si="335"/>
        <v>20</v>
      </c>
      <c r="CN258" s="41">
        <f t="shared" si="336"/>
        <v>20</v>
      </c>
      <c r="CO258" s="41">
        <f t="shared" si="337"/>
        <v>0</v>
      </c>
      <c r="CP258" s="41">
        <f t="shared" si="338"/>
        <v>20</v>
      </c>
      <c r="CQ258" s="41">
        <f t="shared" si="339"/>
        <v>-100</v>
      </c>
      <c r="CR258" s="180">
        <f t="shared" si="340"/>
        <v>16.666666666666664</v>
      </c>
      <c r="CS258" s="27">
        <v>0</v>
      </c>
      <c r="CT258" s="27"/>
      <c r="CU258" s="324">
        <f>SUMIF('Rekapitulasi Juni'!$D$410:$D$588,APS!$B258,'Rekapitulasi Juni'!$E$410:$E$588)</f>
        <v>100</v>
      </c>
      <c r="CV258" s="324">
        <f>SUMIF('Rekapitulasi Juni'!$D$410:$D$588,APS!$B258,'Rekapitulasi Juni'!$F$410:$F$588)</f>
        <v>76</v>
      </c>
      <c r="CW258" s="27"/>
      <c r="CX258" s="325">
        <f t="shared" si="341"/>
        <v>0</v>
      </c>
      <c r="CY258" s="325">
        <f t="shared" si="342"/>
        <v>76</v>
      </c>
      <c r="CZ258" s="27"/>
      <c r="DA258" s="324">
        <f>SUMIF('Rekapitulasi Juni'!$U$410:$U$588,APS!$B258,'Rekapitulasi Juni'!$V$410:$V$588)</f>
        <v>0</v>
      </c>
      <c r="DB258" s="324">
        <f>SUMIF('Rekapitulasi Juni'!$U$410:$U$588,APS!$B258,'Rekapitulasi Juni'!$W$410:$W$588)</f>
        <v>0</v>
      </c>
      <c r="DC258" s="27"/>
      <c r="DD258" s="325">
        <f t="shared" si="343"/>
        <v>0</v>
      </c>
      <c r="DE258" s="325">
        <f t="shared" si="344"/>
        <v>0</v>
      </c>
      <c r="DF258" s="27"/>
      <c r="DG258" s="324">
        <f>SUMIF('Rekapitulasi Juni'!$AL$410:$AL$588,APS!$B258,'Rekapitulasi Juni'!$AM$410:$AM$588)</f>
        <v>24</v>
      </c>
      <c r="DH258" s="324">
        <f>SUMIF('Rekapitulasi Juni'!$AL$410:$AL$588,APS!$B258,'Rekapitulasi Juni'!$AN$410:$AN$588)</f>
        <v>24</v>
      </c>
      <c r="DI258" s="27"/>
      <c r="DJ258" s="325">
        <f t="shared" si="345"/>
        <v>0</v>
      </c>
      <c r="DK258" s="325">
        <f t="shared" si="346"/>
        <v>100</v>
      </c>
      <c r="DL258" s="27"/>
      <c r="DM258" s="324">
        <f>SUMIF('Rekapitulasi Juni'!$BA$410:$BA$588,APS!$B258,'Rekapitulasi Juni'!$BB$410:$BB$588)</f>
        <v>0</v>
      </c>
      <c r="DN258" s="324">
        <f>SUMIF('Rekapitulasi Juni'!$BA$410:$BA$588,APS!$B258,'Rekapitulasi Juni'!$BC$410:$BC$588)</f>
        <v>0</v>
      </c>
      <c r="DO258" s="324">
        <f>SUMIF('Rekapitulasi Juni'!$BA$410:$BA$588,APS!$B258,'Rekapitulasi Juni'!$BF$410:$BF$588)</f>
        <v>0</v>
      </c>
      <c r="DP258" s="325">
        <f t="shared" si="347"/>
        <v>0</v>
      </c>
      <c r="DQ258" s="325">
        <f t="shared" si="348"/>
        <v>0</v>
      </c>
      <c r="DR258" s="27"/>
      <c r="DS258" s="324">
        <f>SUMIF('Rekapitulasi Juni'!$BP$410:$BP$588,APS!$B258,'Rekapitulasi Juni'!$BQ$410:$BQ$588)</f>
        <v>0</v>
      </c>
      <c r="DT258" s="324">
        <f>SUMIF('Rekapitulasi Juni'!$BP$410:$BP$588,APS!$B258,'Rekapitulasi Juni'!$BR$410:$BR$588)</f>
        <v>0</v>
      </c>
      <c r="DU258" s="27"/>
      <c r="DV258" s="325">
        <f t="shared" si="349"/>
        <v>0</v>
      </c>
      <c r="DW258" s="325">
        <f t="shared" si="350"/>
        <v>0</v>
      </c>
      <c r="DX258" s="41">
        <f t="shared" si="351"/>
        <v>0</v>
      </c>
      <c r="DY258" s="41">
        <f t="shared" si="352"/>
        <v>124</v>
      </c>
      <c r="DZ258" s="41">
        <f t="shared" si="353"/>
        <v>100</v>
      </c>
      <c r="EA258" s="41">
        <f t="shared" si="354"/>
        <v>0</v>
      </c>
      <c r="EB258" s="41">
        <f t="shared" si="355"/>
        <v>100</v>
      </c>
      <c r="EC258" s="41">
        <f t="shared" si="356"/>
        <v>100</v>
      </c>
      <c r="ED258" s="180">
        <f t="shared" si="357"/>
        <v>0</v>
      </c>
      <c r="EE258" s="27">
        <v>0</v>
      </c>
      <c r="EF258" s="27"/>
      <c r="EG258" s="324">
        <f>SUMIF('Rekapitulasi Juni'!$D$608:$D$786,APS!$B258,'Rekapitulasi Juni'!$E$608:$E$786)</f>
        <v>0</v>
      </c>
      <c r="EH258" s="324">
        <f>SUMIF('Rekapitulasi Juni'!$D$608:$D$786,APS!$B258,'Rekapitulasi Juni'!$F$608:$F$786)</f>
        <v>0</v>
      </c>
      <c r="EI258" s="27"/>
      <c r="EJ258" s="325">
        <f t="shared" si="358"/>
        <v>0</v>
      </c>
      <c r="EK258" s="325">
        <f t="shared" si="359"/>
        <v>0</v>
      </c>
      <c r="EL258" s="27"/>
      <c r="EM258" s="324">
        <f>SUMIF('Rekapitulasi Juni'!$U$608:$U$786,APS!$B258,'Rekapitulasi Juni'!$V$608:$V$786)</f>
        <v>0</v>
      </c>
      <c r="EN258" s="324">
        <f>SUMIF('Rekapitulasi Juni'!$U$608:$U$786,APS!$B258,'Rekapitulasi Juni'!$W$608:$W$786)</f>
        <v>0</v>
      </c>
      <c r="EO258" s="27"/>
      <c r="EP258" s="325">
        <f t="shared" si="360"/>
        <v>0</v>
      </c>
      <c r="EQ258" s="325">
        <f t="shared" si="361"/>
        <v>0</v>
      </c>
      <c r="ER258" s="27"/>
      <c r="ES258" s="324">
        <f>SUMIF('Rekapitulasi Juni'!$AL$608:$AL$786,APS!$B258,'Rekapitulasi Juni'!$AM$608:$AM$786)</f>
        <v>0</v>
      </c>
      <c r="ET258" s="324">
        <f>SUMIF('Rekapitulasi Juni'!$AL$608:$AL$786,APS!$B258,'Rekapitulasi Juni'!$AN$608:$AN$786)</f>
        <v>0</v>
      </c>
      <c r="EU258" s="27"/>
      <c r="EV258" s="325">
        <f t="shared" si="362"/>
        <v>0</v>
      </c>
      <c r="EW258" s="325">
        <f t="shared" si="363"/>
        <v>0</v>
      </c>
      <c r="EX258" s="27"/>
      <c r="EY258" s="324">
        <f>SUMIF('Rekapitulasi Juni'!$BA$608:$BA$786,APS!$B258,'Rekapitulasi Juni'!$BB$608:$BB$786)</f>
        <v>0</v>
      </c>
      <c r="EZ258" s="324">
        <f>SUMIF('Rekapitulasi Juni'!$BA$608:$BA$786,APS!$B258,'Rekapitulasi Juni'!$BC$608:$BC$786)</f>
        <v>0</v>
      </c>
      <c r="FA258" s="324">
        <f>SUMIF('Rekapitulasi Juni'!$BA$608:$BA$786,APS!$B258,'Rekapitulasi Juni'!$BF$608:$BF$786)</f>
        <v>0</v>
      </c>
      <c r="FB258" s="325">
        <f t="shared" si="364"/>
        <v>0</v>
      </c>
      <c r="FC258" s="325">
        <f t="shared" si="365"/>
        <v>0</v>
      </c>
      <c r="FD258" s="27"/>
      <c r="FE258" s="27"/>
      <c r="FF258" s="27"/>
      <c r="FG258" s="27"/>
      <c r="FH258" s="27"/>
      <c r="FI258" s="27"/>
      <c r="FJ258" s="41">
        <f t="shared" si="366"/>
        <v>0</v>
      </c>
      <c r="FK258" s="41">
        <f t="shared" si="367"/>
        <v>0</v>
      </c>
      <c r="FL258" s="41">
        <f t="shared" si="368"/>
        <v>0</v>
      </c>
      <c r="FM258" s="41">
        <f t="shared" si="369"/>
        <v>0</v>
      </c>
      <c r="FN258" s="41">
        <f t="shared" si="370"/>
        <v>0</v>
      </c>
      <c r="FO258" s="41">
        <f t="shared" si="371"/>
        <v>0</v>
      </c>
      <c r="FP258" s="180">
        <f t="shared" si="372"/>
        <v>0</v>
      </c>
      <c r="FQ258" s="27"/>
      <c r="FR258" s="27"/>
      <c r="FS258" s="324">
        <f>SUMIF('Rekapitulasi Juni'!$D$804:$D$984,APS!$B258,'Rekapitulasi Juni'!$E$804:$E$984)</f>
        <v>0</v>
      </c>
      <c r="FT258" s="324">
        <f>SUMIF('Rekapitulasi Juni'!$D$804:$D$984,APS!$B258,'Rekapitulasi Juni'!$F$804:$F$984)</f>
        <v>0</v>
      </c>
      <c r="FU258" s="27"/>
      <c r="FV258" s="325">
        <f t="shared" si="373"/>
        <v>0</v>
      </c>
      <c r="FW258" s="325">
        <f t="shared" si="374"/>
        <v>0</v>
      </c>
      <c r="FX258" s="27"/>
      <c r="FY258" s="324">
        <f>SUMIF('Rekapitulasi Juni'!$U$804:$U$984,APS!$B258,'Rekapitulasi Juni'!$V$804:$V$984)</f>
        <v>0</v>
      </c>
      <c r="FZ258" s="324">
        <f>SUMIF('Rekapitulasi Juni'!$U$804:$U$984,APS!$B258,'Rekapitulasi Juni'!$W$804:$W$984)</f>
        <v>0</v>
      </c>
      <c r="GA258" s="27"/>
      <c r="GB258" s="325">
        <f t="shared" si="375"/>
        <v>0</v>
      </c>
      <c r="GC258" s="325">
        <f t="shared" si="376"/>
        <v>0</v>
      </c>
      <c r="GD258" s="27"/>
      <c r="GE258" s="324">
        <f>SUMIF('Rekapitulasi Juni'!$AL$804:$AL$984,APS!$B258,'Rekapitulasi Juni'!$AM$804:$AM$984)</f>
        <v>0</v>
      </c>
      <c r="GF258" s="324">
        <f>SUMIF('Rekapitulasi Juni'!$AL$804:$AL$984,APS!$B258,'Rekapitulasi Juni'!$AN$804:$AN$984)</f>
        <v>0</v>
      </c>
      <c r="GG258" s="27"/>
      <c r="GH258" s="325">
        <f t="shared" si="301"/>
        <v>0</v>
      </c>
      <c r="GI258" s="325">
        <f t="shared" si="302"/>
        <v>0</v>
      </c>
      <c r="GJ258" s="27"/>
      <c r="GK258" s="27"/>
      <c r="GL258" s="41">
        <f t="shared" si="377"/>
        <v>0</v>
      </c>
      <c r="GM258" s="41">
        <f t="shared" si="378"/>
        <v>0</v>
      </c>
      <c r="GN258" s="41">
        <f t="shared" si="379"/>
        <v>0</v>
      </c>
      <c r="GO258" s="41">
        <f t="shared" si="380"/>
        <v>0</v>
      </c>
      <c r="GP258" s="41">
        <f t="shared" si="381"/>
        <v>0</v>
      </c>
      <c r="GQ258" s="41">
        <f t="shared" si="382"/>
        <v>0</v>
      </c>
      <c r="GR258" s="180">
        <f t="shared" si="383"/>
        <v>0</v>
      </c>
      <c r="GS258" s="41">
        <f t="shared" si="303"/>
        <v>120</v>
      </c>
      <c r="GT258" s="41">
        <f t="shared" si="304"/>
        <v>144</v>
      </c>
      <c r="GU258" s="41">
        <f t="shared" si="305"/>
        <v>120</v>
      </c>
      <c r="GV258" s="41">
        <f t="shared" si="306"/>
        <v>0</v>
      </c>
      <c r="GW258" s="41">
        <f t="shared" si="307"/>
        <v>120</v>
      </c>
      <c r="GX258" s="41">
        <f t="shared" si="308"/>
        <v>0</v>
      </c>
      <c r="GY258" s="180">
        <f t="shared" si="309"/>
        <v>100</v>
      </c>
      <c r="GZ258" s="41">
        <v>239</v>
      </c>
      <c r="HA258" s="32" t="s">
        <v>1328</v>
      </c>
      <c r="HB258" s="42">
        <f t="shared" si="398"/>
        <v>-50</v>
      </c>
      <c r="HC258" s="44" t="s">
        <v>523</v>
      </c>
    </row>
    <row r="259" spans="1:211" ht="15" hidden="1" customHeight="1">
      <c r="A259" s="31" t="s">
        <v>524</v>
      </c>
      <c r="B259" s="32" t="s">
        <v>525</v>
      </c>
      <c r="C259" s="31" t="s">
        <v>490</v>
      </c>
      <c r="D259" s="31" t="s">
        <v>1259</v>
      </c>
      <c r="E259" s="31" t="s">
        <v>43</v>
      </c>
      <c r="F259" s="31" t="s">
        <v>152</v>
      </c>
      <c r="G259" s="33">
        <v>0</v>
      </c>
      <c r="H259" s="33">
        <v>0</v>
      </c>
      <c r="I259" s="33">
        <v>0</v>
      </c>
      <c r="J259" s="34">
        <f>IFERROR(VLOOKUP(A259,#REF!,3,0),0)</f>
        <v>0</v>
      </c>
      <c r="K259" s="34">
        <f t="shared" si="393"/>
        <v>0</v>
      </c>
      <c r="L259" s="34">
        <v>0</v>
      </c>
      <c r="M259" s="34">
        <v>0</v>
      </c>
      <c r="N259" s="35">
        <f t="shared" si="394"/>
        <v>0</v>
      </c>
      <c r="O259" s="35">
        <f t="shared" si="395"/>
        <v>0</v>
      </c>
      <c r="P259" s="36">
        <v>0</v>
      </c>
      <c r="Q259" s="36">
        <f t="shared" si="310"/>
        <v>0</v>
      </c>
      <c r="R259" s="80"/>
      <c r="S259" s="37">
        <f ca="1">SUMIF(ROP!$D$6:$H$65536,A259,ROP!$J$6:$J$65536)</f>
        <v>0</v>
      </c>
      <c r="T259" s="37">
        <f>SUMIF(HASIL!$B:$B,APS!$B259&amp;RIGHT(APS!T$9,2),HASIL!$I:$I)</f>
        <v>0</v>
      </c>
      <c r="U259" s="37">
        <f>SUMIF(HASIL!$B:$B,APS!$B259&amp;RIGHT(APS!U$9,2),HASIL!$I:$I)</f>
        <v>0</v>
      </c>
      <c r="V259" s="37">
        <f>SUMIF(HASIL!$B:$B,APS!$B259&amp;RIGHT(APS!V$9,2),HASIL!$I:$I)</f>
        <v>0</v>
      </c>
      <c r="W259" s="37">
        <f>SUMIF(HASIL!$B:$B,APS!$B259&amp;RIGHT(APS!W$9,2),HASIL!$I:$I)</f>
        <v>0</v>
      </c>
      <c r="X259" s="38">
        <f t="shared" si="396"/>
        <v>0</v>
      </c>
      <c r="Y259" s="38">
        <f t="shared" si="397"/>
        <v>0</v>
      </c>
      <c r="Z259" s="39">
        <f t="shared" si="385"/>
        <v>0</v>
      </c>
      <c r="AA259" s="39">
        <f t="shared" si="490"/>
        <v>0</v>
      </c>
      <c r="AB259" s="40">
        <f t="shared" si="386"/>
        <v>0</v>
      </c>
      <c r="AC259" s="27">
        <v>0</v>
      </c>
      <c r="AD259" s="27"/>
      <c r="AE259" s="27"/>
      <c r="AF259" s="27"/>
      <c r="AG259" s="27"/>
      <c r="AH259" s="27"/>
      <c r="AI259" s="324">
        <f>SUMIF('Rekapitulasi Juni'!$D$9:$D$192,APS!$B259,'Rekapitulasi Juni'!$E$9:$E$192)</f>
        <v>0</v>
      </c>
      <c r="AJ259" s="324">
        <f>SUMIF('Rekapitulasi Juni'!$D$9:$D$192,APS!$B259,'Rekapitulasi Juni'!$F$9:$F$192)</f>
        <v>0</v>
      </c>
      <c r="AK259" s="324">
        <f>SUMIF('Rekapitulasi Juni'!$D$9:$D$192,APS!$B259,'Rekapitulasi Juni'!$K$9:$K$192)</f>
        <v>0</v>
      </c>
      <c r="AL259" s="325">
        <f t="shared" si="311"/>
        <v>0</v>
      </c>
      <c r="AM259" s="325">
        <f t="shared" si="312"/>
        <v>0</v>
      </c>
      <c r="AN259" s="27"/>
      <c r="AO259" s="324">
        <f>SUMIF('Rekapitulasi Juni'!$U$9:$U$192,APS!$B259,'Rekapitulasi Juni'!$V$9:$V$192)</f>
        <v>0</v>
      </c>
      <c r="AP259" s="324">
        <f>SUMIF('Rekapitulasi Juni'!$U$9:$U$192,APS!$B259,'Rekapitulasi Juni'!$W$9:$W$192)</f>
        <v>0</v>
      </c>
      <c r="AQ259" s="27"/>
      <c r="AR259" s="325">
        <f t="shared" si="313"/>
        <v>0</v>
      </c>
      <c r="AS259" s="325">
        <f t="shared" si="314"/>
        <v>0</v>
      </c>
      <c r="AT259" s="27"/>
      <c r="AU259" s="324">
        <f>SUMIF('Rekapitulasi Juni'!$AL$9:$AL$192,APS!$B259,'Rekapitulasi Juni'!$AM$9:$AM$192)</f>
        <v>0</v>
      </c>
      <c r="AV259" s="324">
        <f>SUMIF('Rekapitulasi Juni'!$AL$9:$AL$192,APS!$B259,'Rekapitulasi Juni'!$AN$9:$AN$192)</f>
        <v>0</v>
      </c>
      <c r="AW259" s="27"/>
      <c r="AX259" s="325">
        <f t="shared" si="315"/>
        <v>0</v>
      </c>
      <c r="AY259" s="325">
        <f t="shared" si="316"/>
        <v>0</v>
      </c>
      <c r="AZ259" s="41">
        <f t="shared" si="317"/>
        <v>0</v>
      </c>
      <c r="BA259" s="41">
        <f t="shared" si="318"/>
        <v>0</v>
      </c>
      <c r="BB259" s="41">
        <f t="shared" si="319"/>
        <v>0</v>
      </c>
      <c r="BC259" s="41">
        <f t="shared" si="320"/>
        <v>0</v>
      </c>
      <c r="BD259" s="41">
        <f t="shared" si="321"/>
        <v>0</v>
      </c>
      <c r="BE259" s="41">
        <f t="shared" si="322"/>
        <v>0</v>
      </c>
      <c r="BF259" s="180">
        <f t="shared" si="323"/>
        <v>0</v>
      </c>
      <c r="BG259" s="27">
        <v>0</v>
      </c>
      <c r="BH259" s="27"/>
      <c r="BI259" s="324">
        <f>SUMIF('Rekapitulasi Juni'!$D$214:$D$393,APS!$B259,'Rekapitulasi Juni'!$E$214:$E$393)</f>
        <v>0</v>
      </c>
      <c r="BJ259" s="324">
        <f>SUMIF('Rekapitulasi Juni'!$D$214:$D$393,APS!$B259,'Rekapitulasi Juni'!$F$214:$F$393)</f>
        <v>0</v>
      </c>
      <c r="BK259" s="27"/>
      <c r="BL259" s="325">
        <f t="shared" si="324"/>
        <v>0</v>
      </c>
      <c r="BM259" s="325">
        <f t="shared" si="325"/>
        <v>0</v>
      </c>
      <c r="BN259" s="27"/>
      <c r="BO259" s="324">
        <f>SUMIF('Rekapitulasi Juni'!$U$214:$U$393,APS!$B259,'Rekapitulasi Juni'!$V$214:$V$393)</f>
        <v>0</v>
      </c>
      <c r="BP259" s="324">
        <f>SUMIF('Rekapitulasi Juni'!$U$214:$U$393,APS!$B259,'Rekapitulasi Juni'!$W$214:$W$393)</f>
        <v>0</v>
      </c>
      <c r="BQ259" s="27"/>
      <c r="BR259" s="325">
        <f t="shared" si="326"/>
        <v>0</v>
      </c>
      <c r="BS259" s="325">
        <f t="shared" si="327"/>
        <v>0</v>
      </c>
      <c r="BT259" s="27"/>
      <c r="BU259" s="324">
        <f>SUMIF('Rekapitulasi Juni'!$AL$214:$AL$393,APS!$B259,'Rekapitulasi Juni'!$AM$214:$AM$393)</f>
        <v>0</v>
      </c>
      <c r="BV259" s="324">
        <f>SUMIF('Rekapitulasi Juni'!$AL$214:$AL$393,APS!$B259,'Rekapitulasi Juni'!$AN$214:$AN$393)</f>
        <v>0</v>
      </c>
      <c r="BW259" s="27"/>
      <c r="BX259" s="325">
        <f t="shared" si="328"/>
        <v>0</v>
      </c>
      <c r="BY259" s="325">
        <f t="shared" si="329"/>
        <v>0</v>
      </c>
      <c r="BZ259" s="27"/>
      <c r="CA259" s="324">
        <f>SUMIF('Rekapitulasi Juni'!$BA$214:$BA$393,APS!$B259,'Rekapitulasi Juni'!$BB$214:$BB$393)</f>
        <v>0</v>
      </c>
      <c r="CB259" s="324">
        <f>SUMIF('Rekapitulasi Juni'!$BA$214:$BA$393,APS!$B259,'Rekapitulasi Juni'!$BC$214:$BC$393)</f>
        <v>0</v>
      </c>
      <c r="CC259" s="27"/>
      <c r="CD259" s="325">
        <f t="shared" si="330"/>
        <v>0</v>
      </c>
      <c r="CE259" s="325">
        <f t="shared" si="331"/>
        <v>0</v>
      </c>
      <c r="CF259" s="27"/>
      <c r="CG259" s="324">
        <f>SUMIF('Rekapitulasi Juni'!$BP$214:$BP$393,APS!$B259,'Rekapitulasi Juni'!$BQ$214:$BQ$393)</f>
        <v>0</v>
      </c>
      <c r="CH259" s="324">
        <f>SUMIF('Rekapitulasi Juni'!$BP$214:$BP$393,APS!$B259,'Rekapitulasi Juni'!$BR$214:$BR$393)</f>
        <v>0</v>
      </c>
      <c r="CI259" s="27"/>
      <c r="CJ259" s="325">
        <f t="shared" si="332"/>
        <v>0</v>
      </c>
      <c r="CK259" s="325">
        <f t="shared" si="333"/>
        <v>0</v>
      </c>
      <c r="CL259" s="41">
        <f t="shared" si="334"/>
        <v>0</v>
      </c>
      <c r="CM259" s="41">
        <f t="shared" si="335"/>
        <v>0</v>
      </c>
      <c r="CN259" s="41">
        <f t="shared" si="336"/>
        <v>0</v>
      </c>
      <c r="CO259" s="41">
        <f t="shared" si="337"/>
        <v>0</v>
      </c>
      <c r="CP259" s="41">
        <f t="shared" si="338"/>
        <v>0</v>
      </c>
      <c r="CQ259" s="41">
        <f t="shared" si="339"/>
        <v>0</v>
      </c>
      <c r="CR259" s="180">
        <f t="shared" si="340"/>
        <v>0</v>
      </c>
      <c r="CS259" s="27">
        <v>0</v>
      </c>
      <c r="CT259" s="27"/>
      <c r="CU259" s="324">
        <f>SUMIF('Rekapitulasi Juni'!$D$410:$D$588,APS!$B259,'Rekapitulasi Juni'!$E$410:$E$588)</f>
        <v>0</v>
      </c>
      <c r="CV259" s="324">
        <f>SUMIF('Rekapitulasi Juni'!$D$410:$D$588,APS!$B259,'Rekapitulasi Juni'!$F$410:$F$588)</f>
        <v>0</v>
      </c>
      <c r="CW259" s="27"/>
      <c r="CX259" s="325">
        <f t="shared" si="341"/>
        <v>0</v>
      </c>
      <c r="CY259" s="325">
        <f t="shared" si="342"/>
        <v>0</v>
      </c>
      <c r="CZ259" s="27"/>
      <c r="DA259" s="324">
        <f>SUMIF('Rekapitulasi Juni'!$U$410:$U$588,APS!$B259,'Rekapitulasi Juni'!$V$410:$V$588)</f>
        <v>0</v>
      </c>
      <c r="DB259" s="324">
        <f>SUMIF('Rekapitulasi Juni'!$U$410:$U$588,APS!$B259,'Rekapitulasi Juni'!$W$410:$W$588)</f>
        <v>0</v>
      </c>
      <c r="DC259" s="27"/>
      <c r="DD259" s="325">
        <f t="shared" si="343"/>
        <v>0</v>
      </c>
      <c r="DE259" s="325">
        <f t="shared" si="344"/>
        <v>0</v>
      </c>
      <c r="DF259" s="27"/>
      <c r="DG259" s="324">
        <f>SUMIF('Rekapitulasi Juni'!$AL$410:$AL$588,APS!$B259,'Rekapitulasi Juni'!$AM$410:$AM$588)</f>
        <v>0</v>
      </c>
      <c r="DH259" s="324">
        <f>SUMIF('Rekapitulasi Juni'!$AL$410:$AL$588,APS!$B259,'Rekapitulasi Juni'!$AN$410:$AN$588)</f>
        <v>0</v>
      </c>
      <c r="DI259" s="27"/>
      <c r="DJ259" s="325">
        <f t="shared" si="345"/>
        <v>0</v>
      </c>
      <c r="DK259" s="325">
        <f t="shared" si="346"/>
        <v>0</v>
      </c>
      <c r="DL259" s="27"/>
      <c r="DM259" s="324">
        <f>SUMIF('Rekapitulasi Juni'!$BA$410:$BA$588,APS!$B259,'Rekapitulasi Juni'!$BB$410:$BB$588)</f>
        <v>0</v>
      </c>
      <c r="DN259" s="324">
        <f>SUMIF('Rekapitulasi Juni'!$BA$410:$BA$588,APS!$B259,'Rekapitulasi Juni'!$BC$410:$BC$588)</f>
        <v>0</v>
      </c>
      <c r="DO259" s="324">
        <f>SUMIF('Rekapitulasi Juni'!$BA$410:$BA$588,APS!$B259,'Rekapitulasi Juni'!$BF$410:$BF$588)</f>
        <v>0</v>
      </c>
      <c r="DP259" s="325">
        <f t="shared" si="347"/>
        <v>0</v>
      </c>
      <c r="DQ259" s="325">
        <f t="shared" si="348"/>
        <v>0</v>
      </c>
      <c r="DR259" s="27"/>
      <c r="DS259" s="324">
        <f>SUMIF('Rekapitulasi Juni'!$BP$410:$BP$588,APS!$B259,'Rekapitulasi Juni'!$BQ$410:$BQ$588)</f>
        <v>0</v>
      </c>
      <c r="DT259" s="324">
        <f>SUMIF('Rekapitulasi Juni'!$BP$410:$BP$588,APS!$B259,'Rekapitulasi Juni'!$BR$410:$BR$588)</f>
        <v>0</v>
      </c>
      <c r="DU259" s="27"/>
      <c r="DV259" s="325">
        <f t="shared" si="349"/>
        <v>0</v>
      </c>
      <c r="DW259" s="325">
        <f t="shared" si="350"/>
        <v>0</v>
      </c>
      <c r="DX259" s="41">
        <f t="shared" si="351"/>
        <v>0</v>
      </c>
      <c r="DY259" s="41">
        <f t="shared" si="352"/>
        <v>0</v>
      </c>
      <c r="DZ259" s="41">
        <f t="shared" si="353"/>
        <v>0</v>
      </c>
      <c r="EA259" s="41">
        <f t="shared" si="354"/>
        <v>0</v>
      </c>
      <c r="EB259" s="41">
        <f t="shared" si="355"/>
        <v>0</v>
      </c>
      <c r="EC259" s="41">
        <f t="shared" si="356"/>
        <v>0</v>
      </c>
      <c r="ED259" s="180">
        <f t="shared" si="357"/>
        <v>0</v>
      </c>
      <c r="EE259" s="27">
        <v>0</v>
      </c>
      <c r="EF259" s="27"/>
      <c r="EG259" s="324">
        <f>SUMIF('Rekapitulasi Juni'!$D$608:$D$786,APS!$B259,'Rekapitulasi Juni'!$E$608:$E$786)</f>
        <v>0</v>
      </c>
      <c r="EH259" s="324">
        <f>SUMIF('Rekapitulasi Juni'!$D$608:$D$786,APS!$B259,'Rekapitulasi Juni'!$F$608:$F$786)</f>
        <v>0</v>
      </c>
      <c r="EI259" s="27"/>
      <c r="EJ259" s="325">
        <f t="shared" si="358"/>
        <v>0</v>
      </c>
      <c r="EK259" s="325">
        <f t="shared" si="359"/>
        <v>0</v>
      </c>
      <c r="EL259" s="27"/>
      <c r="EM259" s="324">
        <f>SUMIF('Rekapitulasi Juni'!$U$608:$U$786,APS!$B259,'Rekapitulasi Juni'!$V$608:$V$786)</f>
        <v>0</v>
      </c>
      <c r="EN259" s="324">
        <f>SUMIF('Rekapitulasi Juni'!$U$608:$U$786,APS!$B259,'Rekapitulasi Juni'!$W$608:$W$786)</f>
        <v>0</v>
      </c>
      <c r="EO259" s="27"/>
      <c r="EP259" s="325">
        <f t="shared" si="360"/>
        <v>0</v>
      </c>
      <c r="EQ259" s="325">
        <f t="shared" si="361"/>
        <v>0</v>
      </c>
      <c r="ER259" s="27"/>
      <c r="ES259" s="324">
        <f>SUMIF('Rekapitulasi Juni'!$AL$608:$AL$786,APS!$B259,'Rekapitulasi Juni'!$AM$608:$AM$786)</f>
        <v>0</v>
      </c>
      <c r="ET259" s="324">
        <f>SUMIF('Rekapitulasi Juni'!$AL$608:$AL$786,APS!$B259,'Rekapitulasi Juni'!$AN$608:$AN$786)</f>
        <v>0</v>
      </c>
      <c r="EU259" s="27"/>
      <c r="EV259" s="325">
        <f t="shared" si="362"/>
        <v>0</v>
      </c>
      <c r="EW259" s="325">
        <f t="shared" si="363"/>
        <v>0</v>
      </c>
      <c r="EX259" s="27"/>
      <c r="EY259" s="324">
        <f>SUMIF('Rekapitulasi Juni'!$BA$608:$BA$786,APS!$B259,'Rekapitulasi Juni'!$BB$608:$BB$786)</f>
        <v>0</v>
      </c>
      <c r="EZ259" s="324">
        <f>SUMIF('Rekapitulasi Juni'!$BA$608:$BA$786,APS!$B259,'Rekapitulasi Juni'!$BC$608:$BC$786)</f>
        <v>0</v>
      </c>
      <c r="FA259" s="324">
        <f>SUMIF('Rekapitulasi Juni'!$BA$608:$BA$786,APS!$B259,'Rekapitulasi Juni'!$BF$608:$BF$786)</f>
        <v>0</v>
      </c>
      <c r="FB259" s="325">
        <f t="shared" si="364"/>
        <v>0</v>
      </c>
      <c r="FC259" s="325">
        <f t="shared" si="365"/>
        <v>0</v>
      </c>
      <c r="FD259" s="27"/>
      <c r="FE259" s="27"/>
      <c r="FF259" s="27"/>
      <c r="FG259" s="27"/>
      <c r="FH259" s="27"/>
      <c r="FI259" s="27"/>
      <c r="FJ259" s="41">
        <f t="shared" si="366"/>
        <v>0</v>
      </c>
      <c r="FK259" s="41">
        <f t="shared" si="367"/>
        <v>0</v>
      </c>
      <c r="FL259" s="41">
        <f t="shared" si="368"/>
        <v>0</v>
      </c>
      <c r="FM259" s="41">
        <f t="shared" si="369"/>
        <v>0</v>
      </c>
      <c r="FN259" s="41">
        <f t="shared" si="370"/>
        <v>0</v>
      </c>
      <c r="FO259" s="41">
        <f t="shared" si="371"/>
        <v>0</v>
      </c>
      <c r="FP259" s="180">
        <f t="shared" si="372"/>
        <v>0</v>
      </c>
      <c r="FQ259" s="27"/>
      <c r="FR259" s="27"/>
      <c r="FS259" s="324">
        <f>SUMIF('Rekapitulasi Juni'!$D$804:$D$984,APS!$B259,'Rekapitulasi Juni'!$E$804:$E$984)</f>
        <v>0</v>
      </c>
      <c r="FT259" s="324">
        <f>SUMIF('Rekapitulasi Juni'!$D$804:$D$984,APS!$B259,'Rekapitulasi Juni'!$F$804:$F$984)</f>
        <v>0</v>
      </c>
      <c r="FU259" s="27"/>
      <c r="FV259" s="325">
        <f t="shared" si="373"/>
        <v>0</v>
      </c>
      <c r="FW259" s="325">
        <f t="shared" si="374"/>
        <v>0</v>
      </c>
      <c r="FX259" s="27"/>
      <c r="FY259" s="324">
        <f>SUMIF('Rekapitulasi Juni'!$U$804:$U$984,APS!$B259,'Rekapitulasi Juni'!$V$804:$V$984)</f>
        <v>0</v>
      </c>
      <c r="FZ259" s="324">
        <f>SUMIF('Rekapitulasi Juni'!$U$804:$U$984,APS!$B259,'Rekapitulasi Juni'!$W$804:$W$984)</f>
        <v>0</v>
      </c>
      <c r="GA259" s="27"/>
      <c r="GB259" s="325">
        <f t="shared" si="375"/>
        <v>0</v>
      </c>
      <c r="GC259" s="325">
        <f t="shared" si="376"/>
        <v>0</v>
      </c>
      <c r="GD259" s="27"/>
      <c r="GE259" s="324">
        <f>SUMIF('Rekapitulasi Juni'!$AL$804:$AL$984,APS!$B259,'Rekapitulasi Juni'!$AM$804:$AM$984)</f>
        <v>0</v>
      </c>
      <c r="GF259" s="324">
        <f>SUMIF('Rekapitulasi Juni'!$AL$804:$AL$984,APS!$B259,'Rekapitulasi Juni'!$AN$804:$AN$984)</f>
        <v>0</v>
      </c>
      <c r="GG259" s="27"/>
      <c r="GH259" s="325">
        <f t="shared" si="301"/>
        <v>0</v>
      </c>
      <c r="GI259" s="325">
        <f t="shared" si="302"/>
        <v>0</v>
      </c>
      <c r="GJ259" s="27"/>
      <c r="GK259" s="27"/>
      <c r="GL259" s="41">
        <f t="shared" si="377"/>
        <v>0</v>
      </c>
      <c r="GM259" s="41">
        <f t="shared" si="378"/>
        <v>0</v>
      </c>
      <c r="GN259" s="41">
        <f t="shared" si="379"/>
        <v>0</v>
      </c>
      <c r="GO259" s="41">
        <f t="shared" si="380"/>
        <v>0</v>
      </c>
      <c r="GP259" s="41">
        <f t="shared" si="381"/>
        <v>0</v>
      </c>
      <c r="GQ259" s="41">
        <f t="shared" si="382"/>
        <v>0</v>
      </c>
      <c r="GR259" s="180">
        <f t="shared" si="383"/>
        <v>0</v>
      </c>
      <c r="GS259" s="41">
        <f t="shared" si="303"/>
        <v>0</v>
      </c>
      <c r="GT259" s="41">
        <f t="shared" si="304"/>
        <v>0</v>
      </c>
      <c r="GU259" s="41">
        <f t="shared" si="305"/>
        <v>0</v>
      </c>
      <c r="GV259" s="41">
        <f t="shared" si="306"/>
        <v>0</v>
      </c>
      <c r="GW259" s="41">
        <f t="shared" si="307"/>
        <v>0</v>
      </c>
      <c r="GX259" s="41">
        <f t="shared" si="308"/>
        <v>0</v>
      </c>
      <c r="GY259" s="180">
        <f t="shared" si="309"/>
        <v>0</v>
      </c>
      <c r="GZ259" s="41">
        <v>240</v>
      </c>
      <c r="HA259" s="32"/>
      <c r="HB259" s="42">
        <f t="shared" si="398"/>
        <v>0</v>
      </c>
      <c r="HC259" s="44"/>
    </row>
    <row r="260" spans="1:211" ht="15" hidden="1" customHeight="1">
      <c r="A260" s="31" t="s">
        <v>526</v>
      </c>
      <c r="B260" s="32" t="s">
        <v>527</v>
      </c>
      <c r="C260" s="31" t="s">
        <v>490</v>
      </c>
      <c r="D260" s="31" t="s">
        <v>1259</v>
      </c>
      <c r="E260" s="31" t="s">
        <v>43</v>
      </c>
      <c r="F260" s="31" t="s">
        <v>152</v>
      </c>
      <c r="G260" s="33">
        <v>0</v>
      </c>
      <c r="H260" s="33">
        <v>0</v>
      </c>
      <c r="I260" s="33">
        <v>0</v>
      </c>
      <c r="J260" s="34">
        <f>IFERROR(VLOOKUP(A260,#REF!,3,0),0)</f>
        <v>0</v>
      </c>
      <c r="K260" s="34">
        <f t="shared" si="393"/>
        <v>0</v>
      </c>
      <c r="L260" s="34">
        <v>0</v>
      </c>
      <c r="M260" s="34">
        <v>0</v>
      </c>
      <c r="N260" s="35">
        <f t="shared" si="394"/>
        <v>0</v>
      </c>
      <c r="O260" s="35">
        <f t="shared" si="395"/>
        <v>0</v>
      </c>
      <c r="P260" s="36">
        <v>0</v>
      </c>
      <c r="Q260" s="36">
        <f t="shared" si="310"/>
        <v>0</v>
      </c>
      <c r="R260" s="80"/>
      <c r="S260" s="37">
        <f ca="1">SUMIF(ROP!$D$6:$H$65536,A260,ROP!$J$6:$J$65536)</f>
        <v>0</v>
      </c>
      <c r="T260" s="37">
        <f>SUMIF(HASIL!$B:$B,APS!$B260&amp;RIGHT(APS!T$9,2),HASIL!$I:$I)</f>
        <v>0</v>
      </c>
      <c r="U260" s="37">
        <f>SUMIF(HASIL!$B:$B,APS!$B260&amp;RIGHT(APS!U$9,2),HASIL!$I:$I)</f>
        <v>0</v>
      </c>
      <c r="V260" s="37">
        <f>SUMIF(HASIL!$B:$B,APS!$B260&amp;RIGHT(APS!V$9,2),HASIL!$I:$I)</f>
        <v>0</v>
      </c>
      <c r="W260" s="37">
        <f>SUMIF(HASIL!$B:$B,APS!$B260&amp;RIGHT(APS!W$9,2),HASIL!$I:$I)</f>
        <v>0</v>
      </c>
      <c r="X260" s="38">
        <f t="shared" si="396"/>
        <v>0</v>
      </c>
      <c r="Y260" s="38">
        <f t="shared" si="397"/>
        <v>0</v>
      </c>
      <c r="Z260" s="39">
        <f t="shared" si="385"/>
        <v>0</v>
      </c>
      <c r="AA260" s="39">
        <f t="shared" si="490"/>
        <v>0</v>
      </c>
      <c r="AB260" s="40">
        <f t="shared" si="386"/>
        <v>0</v>
      </c>
      <c r="AC260" s="27">
        <v>0</v>
      </c>
      <c r="AD260" s="27"/>
      <c r="AE260" s="27"/>
      <c r="AF260" s="27"/>
      <c r="AG260" s="27"/>
      <c r="AH260" s="27"/>
      <c r="AI260" s="324">
        <f>SUMIF('Rekapitulasi Juni'!$D$9:$D$192,APS!$B260,'Rekapitulasi Juni'!$E$9:$E$192)</f>
        <v>0</v>
      </c>
      <c r="AJ260" s="324">
        <f>SUMIF('Rekapitulasi Juni'!$D$9:$D$192,APS!$B260,'Rekapitulasi Juni'!$F$9:$F$192)</f>
        <v>0</v>
      </c>
      <c r="AK260" s="324">
        <f>SUMIF('Rekapitulasi Juni'!$D$9:$D$192,APS!$B260,'Rekapitulasi Juni'!$K$9:$K$192)</f>
        <v>0</v>
      </c>
      <c r="AL260" s="325">
        <f t="shared" si="311"/>
        <v>0</v>
      </c>
      <c r="AM260" s="325">
        <f t="shared" si="312"/>
        <v>0</v>
      </c>
      <c r="AN260" s="27"/>
      <c r="AO260" s="324">
        <f>SUMIF('Rekapitulasi Juni'!$U$9:$U$192,APS!$B260,'Rekapitulasi Juni'!$V$9:$V$192)</f>
        <v>0</v>
      </c>
      <c r="AP260" s="324">
        <f>SUMIF('Rekapitulasi Juni'!$U$9:$U$192,APS!$B260,'Rekapitulasi Juni'!$W$9:$W$192)</f>
        <v>0</v>
      </c>
      <c r="AQ260" s="27"/>
      <c r="AR260" s="325">
        <f t="shared" si="313"/>
        <v>0</v>
      </c>
      <c r="AS260" s="325">
        <f t="shared" si="314"/>
        <v>0</v>
      </c>
      <c r="AT260" s="27"/>
      <c r="AU260" s="324">
        <f>SUMIF('Rekapitulasi Juni'!$AL$9:$AL$192,APS!$B260,'Rekapitulasi Juni'!$AM$9:$AM$192)</f>
        <v>0</v>
      </c>
      <c r="AV260" s="324">
        <f>SUMIF('Rekapitulasi Juni'!$AL$9:$AL$192,APS!$B260,'Rekapitulasi Juni'!$AN$9:$AN$192)</f>
        <v>0</v>
      </c>
      <c r="AW260" s="27"/>
      <c r="AX260" s="325">
        <f t="shared" si="315"/>
        <v>0</v>
      </c>
      <c r="AY260" s="325">
        <f t="shared" si="316"/>
        <v>0</v>
      </c>
      <c r="AZ260" s="41">
        <f t="shared" si="317"/>
        <v>0</v>
      </c>
      <c r="BA260" s="41">
        <f t="shared" si="318"/>
        <v>0</v>
      </c>
      <c r="BB260" s="41">
        <f t="shared" si="319"/>
        <v>0</v>
      </c>
      <c r="BC260" s="41">
        <f t="shared" si="320"/>
        <v>0</v>
      </c>
      <c r="BD260" s="41">
        <f t="shared" si="321"/>
        <v>0</v>
      </c>
      <c r="BE260" s="41">
        <f t="shared" si="322"/>
        <v>0</v>
      </c>
      <c r="BF260" s="180">
        <f t="shared" si="323"/>
        <v>0</v>
      </c>
      <c r="BG260" s="27">
        <v>0</v>
      </c>
      <c r="BH260" s="27"/>
      <c r="BI260" s="324">
        <f>SUMIF('Rekapitulasi Juni'!$D$214:$D$393,APS!$B260,'Rekapitulasi Juni'!$E$214:$E$393)</f>
        <v>0</v>
      </c>
      <c r="BJ260" s="324">
        <f>SUMIF('Rekapitulasi Juni'!$D$214:$D$393,APS!$B260,'Rekapitulasi Juni'!$F$214:$F$393)</f>
        <v>0</v>
      </c>
      <c r="BK260" s="27"/>
      <c r="BL260" s="325">
        <f t="shared" si="324"/>
        <v>0</v>
      </c>
      <c r="BM260" s="325">
        <f t="shared" si="325"/>
        <v>0</v>
      </c>
      <c r="BN260" s="27"/>
      <c r="BO260" s="324">
        <f>SUMIF('Rekapitulasi Juni'!$U$214:$U$393,APS!$B260,'Rekapitulasi Juni'!$V$214:$V$393)</f>
        <v>0</v>
      </c>
      <c r="BP260" s="324">
        <f>SUMIF('Rekapitulasi Juni'!$U$214:$U$393,APS!$B260,'Rekapitulasi Juni'!$W$214:$W$393)</f>
        <v>0</v>
      </c>
      <c r="BQ260" s="27"/>
      <c r="BR260" s="325">
        <f t="shared" si="326"/>
        <v>0</v>
      </c>
      <c r="BS260" s="325">
        <f t="shared" si="327"/>
        <v>0</v>
      </c>
      <c r="BT260" s="27"/>
      <c r="BU260" s="324">
        <f>SUMIF('Rekapitulasi Juni'!$AL$214:$AL$393,APS!$B260,'Rekapitulasi Juni'!$AM$214:$AM$393)</f>
        <v>0</v>
      </c>
      <c r="BV260" s="324">
        <f>SUMIF('Rekapitulasi Juni'!$AL$214:$AL$393,APS!$B260,'Rekapitulasi Juni'!$AN$214:$AN$393)</f>
        <v>0</v>
      </c>
      <c r="BW260" s="27"/>
      <c r="BX260" s="325">
        <f t="shared" si="328"/>
        <v>0</v>
      </c>
      <c r="BY260" s="325">
        <f t="shared" si="329"/>
        <v>0</v>
      </c>
      <c r="BZ260" s="27"/>
      <c r="CA260" s="324">
        <f>SUMIF('Rekapitulasi Juni'!$BA$214:$BA$393,APS!$B260,'Rekapitulasi Juni'!$BB$214:$BB$393)</f>
        <v>0</v>
      </c>
      <c r="CB260" s="324">
        <f>SUMIF('Rekapitulasi Juni'!$BA$214:$BA$393,APS!$B260,'Rekapitulasi Juni'!$BC$214:$BC$393)</f>
        <v>0</v>
      </c>
      <c r="CC260" s="27"/>
      <c r="CD260" s="325">
        <f t="shared" si="330"/>
        <v>0</v>
      </c>
      <c r="CE260" s="325">
        <f t="shared" si="331"/>
        <v>0</v>
      </c>
      <c r="CF260" s="27"/>
      <c r="CG260" s="324">
        <f>SUMIF('Rekapitulasi Juni'!$BP$214:$BP$393,APS!$B260,'Rekapitulasi Juni'!$BQ$214:$BQ$393)</f>
        <v>0</v>
      </c>
      <c r="CH260" s="324">
        <f>SUMIF('Rekapitulasi Juni'!$BP$214:$BP$393,APS!$B260,'Rekapitulasi Juni'!$BR$214:$BR$393)</f>
        <v>0</v>
      </c>
      <c r="CI260" s="27"/>
      <c r="CJ260" s="325">
        <f t="shared" si="332"/>
        <v>0</v>
      </c>
      <c r="CK260" s="325">
        <f t="shared" si="333"/>
        <v>0</v>
      </c>
      <c r="CL260" s="41">
        <f t="shared" si="334"/>
        <v>0</v>
      </c>
      <c r="CM260" s="41">
        <f t="shared" si="335"/>
        <v>0</v>
      </c>
      <c r="CN260" s="41">
        <f t="shared" si="336"/>
        <v>0</v>
      </c>
      <c r="CO260" s="41">
        <f t="shared" si="337"/>
        <v>0</v>
      </c>
      <c r="CP260" s="41">
        <f t="shared" si="338"/>
        <v>0</v>
      </c>
      <c r="CQ260" s="41">
        <f t="shared" si="339"/>
        <v>0</v>
      </c>
      <c r="CR260" s="180">
        <f t="shared" si="340"/>
        <v>0</v>
      </c>
      <c r="CS260" s="27">
        <v>0</v>
      </c>
      <c r="CT260" s="27"/>
      <c r="CU260" s="324">
        <f>SUMIF('Rekapitulasi Juni'!$D$410:$D$588,APS!$B260,'Rekapitulasi Juni'!$E$410:$E$588)</f>
        <v>0</v>
      </c>
      <c r="CV260" s="324">
        <f>SUMIF('Rekapitulasi Juni'!$D$410:$D$588,APS!$B260,'Rekapitulasi Juni'!$F$410:$F$588)</f>
        <v>0</v>
      </c>
      <c r="CW260" s="27"/>
      <c r="CX260" s="325">
        <f t="shared" si="341"/>
        <v>0</v>
      </c>
      <c r="CY260" s="325">
        <f t="shared" si="342"/>
        <v>0</v>
      </c>
      <c r="CZ260" s="27"/>
      <c r="DA260" s="324">
        <f>SUMIF('Rekapitulasi Juni'!$U$410:$U$588,APS!$B260,'Rekapitulasi Juni'!$V$410:$V$588)</f>
        <v>0</v>
      </c>
      <c r="DB260" s="324">
        <f>SUMIF('Rekapitulasi Juni'!$U$410:$U$588,APS!$B260,'Rekapitulasi Juni'!$W$410:$W$588)</f>
        <v>0</v>
      </c>
      <c r="DC260" s="27"/>
      <c r="DD260" s="325">
        <f t="shared" si="343"/>
        <v>0</v>
      </c>
      <c r="DE260" s="325">
        <f t="shared" si="344"/>
        <v>0</v>
      </c>
      <c r="DF260" s="27"/>
      <c r="DG260" s="324">
        <f>SUMIF('Rekapitulasi Juni'!$AL$410:$AL$588,APS!$B260,'Rekapitulasi Juni'!$AM$410:$AM$588)</f>
        <v>0</v>
      </c>
      <c r="DH260" s="324">
        <f>SUMIF('Rekapitulasi Juni'!$AL$410:$AL$588,APS!$B260,'Rekapitulasi Juni'!$AN$410:$AN$588)</f>
        <v>0</v>
      </c>
      <c r="DI260" s="27"/>
      <c r="DJ260" s="325">
        <f t="shared" si="345"/>
        <v>0</v>
      </c>
      <c r="DK260" s="325">
        <f t="shared" si="346"/>
        <v>0</v>
      </c>
      <c r="DL260" s="27"/>
      <c r="DM260" s="324">
        <f>SUMIF('Rekapitulasi Juni'!$BA$410:$BA$588,APS!$B260,'Rekapitulasi Juni'!$BB$410:$BB$588)</f>
        <v>0</v>
      </c>
      <c r="DN260" s="324">
        <f>SUMIF('Rekapitulasi Juni'!$BA$410:$BA$588,APS!$B260,'Rekapitulasi Juni'!$BC$410:$BC$588)</f>
        <v>0</v>
      </c>
      <c r="DO260" s="324">
        <f>SUMIF('Rekapitulasi Juni'!$BA$410:$BA$588,APS!$B260,'Rekapitulasi Juni'!$BF$410:$BF$588)</f>
        <v>0</v>
      </c>
      <c r="DP260" s="325">
        <f t="shared" si="347"/>
        <v>0</v>
      </c>
      <c r="DQ260" s="325">
        <f t="shared" si="348"/>
        <v>0</v>
      </c>
      <c r="DR260" s="27"/>
      <c r="DS260" s="324">
        <f>SUMIF('Rekapitulasi Juni'!$BP$410:$BP$588,APS!$B260,'Rekapitulasi Juni'!$BQ$410:$BQ$588)</f>
        <v>0</v>
      </c>
      <c r="DT260" s="324">
        <f>SUMIF('Rekapitulasi Juni'!$BP$410:$BP$588,APS!$B260,'Rekapitulasi Juni'!$BR$410:$BR$588)</f>
        <v>0</v>
      </c>
      <c r="DU260" s="27"/>
      <c r="DV260" s="325">
        <f t="shared" si="349"/>
        <v>0</v>
      </c>
      <c r="DW260" s="325">
        <f t="shared" si="350"/>
        <v>0</v>
      </c>
      <c r="DX260" s="41">
        <f t="shared" si="351"/>
        <v>0</v>
      </c>
      <c r="DY260" s="41">
        <f t="shared" si="352"/>
        <v>0</v>
      </c>
      <c r="DZ260" s="41">
        <f t="shared" si="353"/>
        <v>0</v>
      </c>
      <c r="EA260" s="41">
        <f t="shared" si="354"/>
        <v>0</v>
      </c>
      <c r="EB260" s="41">
        <f t="shared" si="355"/>
        <v>0</v>
      </c>
      <c r="EC260" s="41">
        <f t="shared" si="356"/>
        <v>0</v>
      </c>
      <c r="ED260" s="180">
        <f t="shared" si="357"/>
        <v>0</v>
      </c>
      <c r="EE260" s="27">
        <v>0</v>
      </c>
      <c r="EF260" s="27"/>
      <c r="EG260" s="324">
        <f>SUMIF('Rekapitulasi Juni'!$D$608:$D$786,APS!$B260,'Rekapitulasi Juni'!$E$608:$E$786)</f>
        <v>0</v>
      </c>
      <c r="EH260" s="324">
        <f>SUMIF('Rekapitulasi Juni'!$D$608:$D$786,APS!$B260,'Rekapitulasi Juni'!$F$608:$F$786)</f>
        <v>0</v>
      </c>
      <c r="EI260" s="27"/>
      <c r="EJ260" s="325">
        <f t="shared" si="358"/>
        <v>0</v>
      </c>
      <c r="EK260" s="325">
        <f t="shared" si="359"/>
        <v>0</v>
      </c>
      <c r="EL260" s="27"/>
      <c r="EM260" s="324">
        <f>SUMIF('Rekapitulasi Juni'!$U$608:$U$786,APS!$B260,'Rekapitulasi Juni'!$V$608:$V$786)</f>
        <v>0</v>
      </c>
      <c r="EN260" s="324">
        <f>SUMIF('Rekapitulasi Juni'!$U$608:$U$786,APS!$B260,'Rekapitulasi Juni'!$W$608:$W$786)</f>
        <v>0</v>
      </c>
      <c r="EO260" s="27"/>
      <c r="EP260" s="325">
        <f t="shared" si="360"/>
        <v>0</v>
      </c>
      <c r="EQ260" s="325">
        <f t="shared" si="361"/>
        <v>0</v>
      </c>
      <c r="ER260" s="27"/>
      <c r="ES260" s="324">
        <f>SUMIF('Rekapitulasi Juni'!$AL$608:$AL$786,APS!$B260,'Rekapitulasi Juni'!$AM$608:$AM$786)</f>
        <v>0</v>
      </c>
      <c r="ET260" s="324">
        <f>SUMIF('Rekapitulasi Juni'!$AL$608:$AL$786,APS!$B260,'Rekapitulasi Juni'!$AN$608:$AN$786)</f>
        <v>0</v>
      </c>
      <c r="EU260" s="27"/>
      <c r="EV260" s="325">
        <f t="shared" si="362"/>
        <v>0</v>
      </c>
      <c r="EW260" s="325">
        <f t="shared" si="363"/>
        <v>0</v>
      </c>
      <c r="EX260" s="27"/>
      <c r="EY260" s="324">
        <f>SUMIF('Rekapitulasi Juni'!$BA$608:$BA$786,APS!$B260,'Rekapitulasi Juni'!$BB$608:$BB$786)</f>
        <v>0</v>
      </c>
      <c r="EZ260" s="324">
        <f>SUMIF('Rekapitulasi Juni'!$BA$608:$BA$786,APS!$B260,'Rekapitulasi Juni'!$BC$608:$BC$786)</f>
        <v>0</v>
      </c>
      <c r="FA260" s="324">
        <f>SUMIF('Rekapitulasi Juni'!$BA$608:$BA$786,APS!$B260,'Rekapitulasi Juni'!$BF$608:$BF$786)</f>
        <v>0</v>
      </c>
      <c r="FB260" s="325">
        <f t="shared" si="364"/>
        <v>0</v>
      </c>
      <c r="FC260" s="325">
        <f t="shared" si="365"/>
        <v>0</v>
      </c>
      <c r="FD260" s="27"/>
      <c r="FE260" s="27"/>
      <c r="FF260" s="27"/>
      <c r="FG260" s="27"/>
      <c r="FH260" s="27"/>
      <c r="FI260" s="27"/>
      <c r="FJ260" s="41">
        <f t="shared" si="366"/>
        <v>0</v>
      </c>
      <c r="FK260" s="41">
        <f t="shared" si="367"/>
        <v>0</v>
      </c>
      <c r="FL260" s="41">
        <f t="shared" si="368"/>
        <v>0</v>
      </c>
      <c r="FM260" s="41">
        <f t="shared" si="369"/>
        <v>0</v>
      </c>
      <c r="FN260" s="41">
        <f t="shared" si="370"/>
        <v>0</v>
      </c>
      <c r="FO260" s="41">
        <f t="shared" si="371"/>
        <v>0</v>
      </c>
      <c r="FP260" s="180">
        <f t="shared" si="372"/>
        <v>0</v>
      </c>
      <c r="FQ260" s="27"/>
      <c r="FR260" s="27"/>
      <c r="FS260" s="324">
        <f>SUMIF('Rekapitulasi Juni'!$D$804:$D$984,APS!$B260,'Rekapitulasi Juni'!$E$804:$E$984)</f>
        <v>0</v>
      </c>
      <c r="FT260" s="324">
        <f>SUMIF('Rekapitulasi Juni'!$D$804:$D$984,APS!$B260,'Rekapitulasi Juni'!$F$804:$F$984)</f>
        <v>0</v>
      </c>
      <c r="FU260" s="27"/>
      <c r="FV260" s="325">
        <f t="shared" si="373"/>
        <v>0</v>
      </c>
      <c r="FW260" s="325">
        <f t="shared" si="374"/>
        <v>0</v>
      </c>
      <c r="FX260" s="27"/>
      <c r="FY260" s="324">
        <f>SUMIF('Rekapitulasi Juni'!$U$804:$U$984,APS!$B260,'Rekapitulasi Juni'!$V$804:$V$984)</f>
        <v>0</v>
      </c>
      <c r="FZ260" s="324">
        <f>SUMIF('Rekapitulasi Juni'!$U$804:$U$984,APS!$B260,'Rekapitulasi Juni'!$W$804:$W$984)</f>
        <v>0</v>
      </c>
      <c r="GA260" s="27"/>
      <c r="GB260" s="325">
        <f t="shared" si="375"/>
        <v>0</v>
      </c>
      <c r="GC260" s="325">
        <f t="shared" si="376"/>
        <v>0</v>
      </c>
      <c r="GD260" s="27"/>
      <c r="GE260" s="324">
        <f>SUMIF('Rekapitulasi Juni'!$AL$804:$AL$984,APS!$B260,'Rekapitulasi Juni'!$AM$804:$AM$984)</f>
        <v>0</v>
      </c>
      <c r="GF260" s="324">
        <f>SUMIF('Rekapitulasi Juni'!$AL$804:$AL$984,APS!$B260,'Rekapitulasi Juni'!$AN$804:$AN$984)</f>
        <v>0</v>
      </c>
      <c r="GG260" s="27"/>
      <c r="GH260" s="325">
        <f t="shared" si="301"/>
        <v>0</v>
      </c>
      <c r="GI260" s="325">
        <f t="shared" si="302"/>
        <v>0</v>
      </c>
      <c r="GJ260" s="27"/>
      <c r="GK260" s="27"/>
      <c r="GL260" s="41">
        <f t="shared" si="377"/>
        <v>0</v>
      </c>
      <c r="GM260" s="41">
        <f t="shared" si="378"/>
        <v>0</v>
      </c>
      <c r="GN260" s="41">
        <f t="shared" si="379"/>
        <v>0</v>
      </c>
      <c r="GO260" s="41">
        <f t="shared" si="380"/>
        <v>0</v>
      </c>
      <c r="GP260" s="41">
        <f t="shared" si="381"/>
        <v>0</v>
      </c>
      <c r="GQ260" s="41">
        <f t="shared" si="382"/>
        <v>0</v>
      </c>
      <c r="GR260" s="180">
        <f t="shared" si="383"/>
        <v>0</v>
      </c>
      <c r="GS260" s="41">
        <f t="shared" si="303"/>
        <v>0</v>
      </c>
      <c r="GT260" s="41">
        <f t="shared" si="304"/>
        <v>0</v>
      </c>
      <c r="GU260" s="41">
        <f t="shared" si="305"/>
        <v>0</v>
      </c>
      <c r="GV260" s="41">
        <f t="shared" si="306"/>
        <v>0</v>
      </c>
      <c r="GW260" s="41">
        <f t="shared" si="307"/>
        <v>0</v>
      </c>
      <c r="GX260" s="41">
        <f t="shared" si="308"/>
        <v>0</v>
      </c>
      <c r="GY260" s="180">
        <f t="shared" si="309"/>
        <v>0</v>
      </c>
      <c r="GZ260" s="41">
        <v>241</v>
      </c>
      <c r="HA260" s="32"/>
      <c r="HB260" s="42">
        <f t="shared" si="398"/>
        <v>0</v>
      </c>
      <c r="HC260" s="44"/>
    </row>
    <row r="261" spans="1:211" ht="15" hidden="1" customHeight="1">
      <c r="A261" s="31" t="s">
        <v>528</v>
      </c>
      <c r="B261" s="32" t="s">
        <v>529</v>
      </c>
      <c r="C261" s="31" t="s">
        <v>490</v>
      </c>
      <c r="D261" s="31" t="s">
        <v>1259</v>
      </c>
      <c r="E261" s="31" t="s">
        <v>43</v>
      </c>
      <c r="F261" s="31" t="s">
        <v>152</v>
      </c>
      <c r="G261" s="33">
        <v>0</v>
      </c>
      <c r="H261" s="33">
        <v>0</v>
      </c>
      <c r="I261" s="33">
        <v>0</v>
      </c>
      <c r="J261" s="34">
        <f>IFERROR(VLOOKUP(A261,#REF!,3,0),0)</f>
        <v>0</v>
      </c>
      <c r="K261" s="34">
        <f t="shared" si="393"/>
        <v>0</v>
      </c>
      <c r="L261" s="34">
        <v>0</v>
      </c>
      <c r="M261" s="34">
        <v>0</v>
      </c>
      <c r="N261" s="35">
        <f t="shared" si="394"/>
        <v>0</v>
      </c>
      <c r="O261" s="35">
        <f t="shared" si="395"/>
        <v>0</v>
      </c>
      <c r="P261" s="36">
        <v>0</v>
      </c>
      <c r="Q261" s="36">
        <f t="shared" si="310"/>
        <v>0</v>
      </c>
      <c r="R261" s="80"/>
      <c r="S261" s="37">
        <f ca="1">SUMIF(ROP!$D$6:$H$65536,A261,ROP!$J$6:$J$65536)</f>
        <v>0</v>
      </c>
      <c r="T261" s="37">
        <f>SUMIF(HASIL!$B:$B,APS!$B261&amp;RIGHT(APS!T$9,2),HASIL!$I:$I)</f>
        <v>0</v>
      </c>
      <c r="U261" s="37">
        <f>SUMIF(HASIL!$B:$B,APS!$B261&amp;RIGHT(APS!U$9,2),HASIL!$I:$I)</f>
        <v>0</v>
      </c>
      <c r="V261" s="37">
        <f>SUMIF(HASIL!$B:$B,APS!$B261&amp;RIGHT(APS!V$9,2),HASIL!$I:$I)</f>
        <v>0</v>
      </c>
      <c r="W261" s="37">
        <f>SUMIF(HASIL!$B:$B,APS!$B261&amp;RIGHT(APS!W$9,2),HASIL!$I:$I)</f>
        <v>0</v>
      </c>
      <c r="X261" s="38">
        <f t="shared" si="396"/>
        <v>0</v>
      </c>
      <c r="Y261" s="38">
        <f t="shared" si="397"/>
        <v>0</v>
      </c>
      <c r="Z261" s="39">
        <f t="shared" si="385"/>
        <v>0</v>
      </c>
      <c r="AA261" s="39">
        <f t="shared" si="490"/>
        <v>0</v>
      </c>
      <c r="AB261" s="40">
        <f t="shared" si="386"/>
        <v>0</v>
      </c>
      <c r="AC261" s="27">
        <v>0</v>
      </c>
      <c r="AD261" s="27"/>
      <c r="AE261" s="27"/>
      <c r="AF261" s="27"/>
      <c r="AG261" s="27"/>
      <c r="AH261" s="27"/>
      <c r="AI261" s="324">
        <f>SUMIF('Rekapitulasi Juni'!$D$9:$D$192,APS!$B261,'Rekapitulasi Juni'!$E$9:$E$192)</f>
        <v>0</v>
      </c>
      <c r="AJ261" s="324">
        <f>SUMIF('Rekapitulasi Juni'!$D$9:$D$192,APS!$B261,'Rekapitulasi Juni'!$F$9:$F$192)</f>
        <v>0</v>
      </c>
      <c r="AK261" s="324">
        <f>SUMIF('Rekapitulasi Juni'!$D$9:$D$192,APS!$B261,'Rekapitulasi Juni'!$K$9:$K$192)</f>
        <v>0</v>
      </c>
      <c r="AL261" s="325">
        <f t="shared" si="311"/>
        <v>0</v>
      </c>
      <c r="AM261" s="325">
        <f t="shared" si="312"/>
        <v>0</v>
      </c>
      <c r="AN261" s="27"/>
      <c r="AO261" s="324">
        <f>SUMIF('Rekapitulasi Juni'!$U$9:$U$192,APS!$B261,'Rekapitulasi Juni'!$V$9:$V$192)</f>
        <v>0</v>
      </c>
      <c r="AP261" s="324">
        <f>SUMIF('Rekapitulasi Juni'!$U$9:$U$192,APS!$B261,'Rekapitulasi Juni'!$W$9:$W$192)</f>
        <v>0</v>
      </c>
      <c r="AQ261" s="27"/>
      <c r="AR261" s="325">
        <f t="shared" si="313"/>
        <v>0</v>
      </c>
      <c r="AS261" s="325">
        <f t="shared" si="314"/>
        <v>0</v>
      </c>
      <c r="AT261" s="27"/>
      <c r="AU261" s="324">
        <f>SUMIF('Rekapitulasi Juni'!$AL$9:$AL$192,APS!$B261,'Rekapitulasi Juni'!$AM$9:$AM$192)</f>
        <v>0</v>
      </c>
      <c r="AV261" s="324">
        <f>SUMIF('Rekapitulasi Juni'!$AL$9:$AL$192,APS!$B261,'Rekapitulasi Juni'!$AN$9:$AN$192)</f>
        <v>0</v>
      </c>
      <c r="AW261" s="27"/>
      <c r="AX261" s="325">
        <f t="shared" si="315"/>
        <v>0</v>
      </c>
      <c r="AY261" s="325">
        <f t="shared" si="316"/>
        <v>0</v>
      </c>
      <c r="AZ261" s="41">
        <f t="shared" si="317"/>
        <v>0</v>
      </c>
      <c r="BA261" s="41">
        <f t="shared" si="318"/>
        <v>0</v>
      </c>
      <c r="BB261" s="41">
        <f t="shared" si="319"/>
        <v>0</v>
      </c>
      <c r="BC261" s="41">
        <f t="shared" si="320"/>
        <v>0</v>
      </c>
      <c r="BD261" s="41">
        <f t="shared" si="321"/>
        <v>0</v>
      </c>
      <c r="BE261" s="41">
        <f t="shared" si="322"/>
        <v>0</v>
      </c>
      <c r="BF261" s="180">
        <f t="shared" si="323"/>
        <v>0</v>
      </c>
      <c r="BG261" s="27">
        <v>0</v>
      </c>
      <c r="BH261" s="27"/>
      <c r="BI261" s="324">
        <f>SUMIF('Rekapitulasi Juni'!$D$214:$D$393,APS!$B261,'Rekapitulasi Juni'!$E$214:$E$393)</f>
        <v>0</v>
      </c>
      <c r="BJ261" s="324">
        <f>SUMIF('Rekapitulasi Juni'!$D$214:$D$393,APS!$B261,'Rekapitulasi Juni'!$F$214:$F$393)</f>
        <v>0</v>
      </c>
      <c r="BK261" s="27"/>
      <c r="BL261" s="325">
        <f t="shared" si="324"/>
        <v>0</v>
      </c>
      <c r="BM261" s="325">
        <f t="shared" si="325"/>
        <v>0</v>
      </c>
      <c r="BN261" s="27"/>
      <c r="BO261" s="324">
        <f>SUMIF('Rekapitulasi Juni'!$U$214:$U$393,APS!$B261,'Rekapitulasi Juni'!$V$214:$V$393)</f>
        <v>0</v>
      </c>
      <c r="BP261" s="324">
        <f>SUMIF('Rekapitulasi Juni'!$U$214:$U$393,APS!$B261,'Rekapitulasi Juni'!$W$214:$W$393)</f>
        <v>0</v>
      </c>
      <c r="BQ261" s="27"/>
      <c r="BR261" s="325">
        <f t="shared" si="326"/>
        <v>0</v>
      </c>
      <c r="BS261" s="325">
        <f t="shared" si="327"/>
        <v>0</v>
      </c>
      <c r="BT261" s="27"/>
      <c r="BU261" s="324">
        <f>SUMIF('Rekapitulasi Juni'!$AL$214:$AL$393,APS!$B261,'Rekapitulasi Juni'!$AM$214:$AM$393)</f>
        <v>0</v>
      </c>
      <c r="BV261" s="324">
        <f>SUMIF('Rekapitulasi Juni'!$AL$214:$AL$393,APS!$B261,'Rekapitulasi Juni'!$AN$214:$AN$393)</f>
        <v>0</v>
      </c>
      <c r="BW261" s="27"/>
      <c r="BX261" s="325">
        <f t="shared" si="328"/>
        <v>0</v>
      </c>
      <c r="BY261" s="325">
        <f t="shared" si="329"/>
        <v>0</v>
      </c>
      <c r="BZ261" s="27"/>
      <c r="CA261" s="324">
        <f>SUMIF('Rekapitulasi Juni'!$BA$214:$BA$393,APS!$B261,'Rekapitulasi Juni'!$BB$214:$BB$393)</f>
        <v>0</v>
      </c>
      <c r="CB261" s="324">
        <f>SUMIF('Rekapitulasi Juni'!$BA$214:$BA$393,APS!$B261,'Rekapitulasi Juni'!$BC$214:$BC$393)</f>
        <v>0</v>
      </c>
      <c r="CC261" s="27"/>
      <c r="CD261" s="325">
        <f t="shared" si="330"/>
        <v>0</v>
      </c>
      <c r="CE261" s="325">
        <f t="shared" si="331"/>
        <v>0</v>
      </c>
      <c r="CF261" s="27"/>
      <c r="CG261" s="324">
        <f>SUMIF('Rekapitulasi Juni'!$BP$214:$BP$393,APS!$B261,'Rekapitulasi Juni'!$BQ$214:$BQ$393)</f>
        <v>0</v>
      </c>
      <c r="CH261" s="324">
        <f>SUMIF('Rekapitulasi Juni'!$BP$214:$BP$393,APS!$B261,'Rekapitulasi Juni'!$BR$214:$BR$393)</f>
        <v>0</v>
      </c>
      <c r="CI261" s="27"/>
      <c r="CJ261" s="325">
        <f t="shared" si="332"/>
        <v>0</v>
      </c>
      <c r="CK261" s="325">
        <f t="shared" si="333"/>
        <v>0</v>
      </c>
      <c r="CL261" s="41">
        <f t="shared" si="334"/>
        <v>0</v>
      </c>
      <c r="CM261" s="41">
        <f t="shared" si="335"/>
        <v>0</v>
      </c>
      <c r="CN261" s="41">
        <f t="shared" si="336"/>
        <v>0</v>
      </c>
      <c r="CO261" s="41">
        <f t="shared" si="337"/>
        <v>0</v>
      </c>
      <c r="CP261" s="41">
        <f t="shared" si="338"/>
        <v>0</v>
      </c>
      <c r="CQ261" s="41">
        <f t="shared" si="339"/>
        <v>0</v>
      </c>
      <c r="CR261" s="180">
        <f t="shared" si="340"/>
        <v>0</v>
      </c>
      <c r="CS261" s="27">
        <v>0</v>
      </c>
      <c r="CT261" s="27"/>
      <c r="CU261" s="324">
        <f>SUMIF('Rekapitulasi Juni'!$D$410:$D$588,APS!$B261,'Rekapitulasi Juni'!$E$410:$E$588)</f>
        <v>0</v>
      </c>
      <c r="CV261" s="324">
        <f>SUMIF('Rekapitulasi Juni'!$D$410:$D$588,APS!$B261,'Rekapitulasi Juni'!$F$410:$F$588)</f>
        <v>0</v>
      </c>
      <c r="CW261" s="27"/>
      <c r="CX261" s="325">
        <f t="shared" si="341"/>
        <v>0</v>
      </c>
      <c r="CY261" s="325">
        <f t="shared" si="342"/>
        <v>0</v>
      </c>
      <c r="CZ261" s="27"/>
      <c r="DA261" s="324">
        <f>SUMIF('Rekapitulasi Juni'!$U$410:$U$588,APS!$B261,'Rekapitulasi Juni'!$V$410:$V$588)</f>
        <v>0</v>
      </c>
      <c r="DB261" s="324">
        <f>SUMIF('Rekapitulasi Juni'!$U$410:$U$588,APS!$B261,'Rekapitulasi Juni'!$W$410:$W$588)</f>
        <v>0</v>
      </c>
      <c r="DC261" s="27"/>
      <c r="DD261" s="325">
        <f t="shared" si="343"/>
        <v>0</v>
      </c>
      <c r="DE261" s="325">
        <f t="shared" si="344"/>
        <v>0</v>
      </c>
      <c r="DF261" s="27"/>
      <c r="DG261" s="324">
        <f>SUMIF('Rekapitulasi Juni'!$AL$410:$AL$588,APS!$B261,'Rekapitulasi Juni'!$AM$410:$AM$588)</f>
        <v>0</v>
      </c>
      <c r="DH261" s="324">
        <f>SUMIF('Rekapitulasi Juni'!$AL$410:$AL$588,APS!$B261,'Rekapitulasi Juni'!$AN$410:$AN$588)</f>
        <v>0</v>
      </c>
      <c r="DI261" s="27"/>
      <c r="DJ261" s="325">
        <f t="shared" si="345"/>
        <v>0</v>
      </c>
      <c r="DK261" s="325">
        <f t="shared" si="346"/>
        <v>0</v>
      </c>
      <c r="DL261" s="27"/>
      <c r="DM261" s="324">
        <f>SUMIF('Rekapitulasi Juni'!$BA$410:$BA$588,APS!$B261,'Rekapitulasi Juni'!$BB$410:$BB$588)</f>
        <v>0</v>
      </c>
      <c r="DN261" s="324">
        <f>SUMIF('Rekapitulasi Juni'!$BA$410:$BA$588,APS!$B261,'Rekapitulasi Juni'!$BC$410:$BC$588)</f>
        <v>0</v>
      </c>
      <c r="DO261" s="324">
        <f>SUMIF('Rekapitulasi Juni'!$BA$410:$BA$588,APS!$B261,'Rekapitulasi Juni'!$BF$410:$BF$588)</f>
        <v>0</v>
      </c>
      <c r="DP261" s="325">
        <f t="shared" si="347"/>
        <v>0</v>
      </c>
      <c r="DQ261" s="325">
        <f t="shared" si="348"/>
        <v>0</v>
      </c>
      <c r="DR261" s="27"/>
      <c r="DS261" s="324">
        <f>SUMIF('Rekapitulasi Juni'!$BP$410:$BP$588,APS!$B261,'Rekapitulasi Juni'!$BQ$410:$BQ$588)</f>
        <v>0</v>
      </c>
      <c r="DT261" s="324">
        <f>SUMIF('Rekapitulasi Juni'!$BP$410:$BP$588,APS!$B261,'Rekapitulasi Juni'!$BR$410:$BR$588)</f>
        <v>0</v>
      </c>
      <c r="DU261" s="27"/>
      <c r="DV261" s="325">
        <f t="shared" si="349"/>
        <v>0</v>
      </c>
      <c r="DW261" s="325">
        <f t="shared" si="350"/>
        <v>0</v>
      </c>
      <c r="DX261" s="41">
        <f t="shared" si="351"/>
        <v>0</v>
      </c>
      <c r="DY261" s="41">
        <f t="shared" si="352"/>
        <v>0</v>
      </c>
      <c r="DZ261" s="41">
        <f t="shared" si="353"/>
        <v>0</v>
      </c>
      <c r="EA261" s="41">
        <f t="shared" si="354"/>
        <v>0</v>
      </c>
      <c r="EB261" s="41">
        <f t="shared" si="355"/>
        <v>0</v>
      </c>
      <c r="EC261" s="41">
        <f t="shared" si="356"/>
        <v>0</v>
      </c>
      <c r="ED261" s="180">
        <f t="shared" si="357"/>
        <v>0</v>
      </c>
      <c r="EE261" s="27">
        <v>0</v>
      </c>
      <c r="EF261" s="27"/>
      <c r="EG261" s="324">
        <f>SUMIF('Rekapitulasi Juni'!$D$608:$D$786,APS!$B261,'Rekapitulasi Juni'!$E$608:$E$786)</f>
        <v>0</v>
      </c>
      <c r="EH261" s="324">
        <f>SUMIF('Rekapitulasi Juni'!$D$608:$D$786,APS!$B261,'Rekapitulasi Juni'!$F$608:$F$786)</f>
        <v>0</v>
      </c>
      <c r="EI261" s="27"/>
      <c r="EJ261" s="325">
        <f t="shared" si="358"/>
        <v>0</v>
      </c>
      <c r="EK261" s="325">
        <f t="shared" si="359"/>
        <v>0</v>
      </c>
      <c r="EL261" s="27"/>
      <c r="EM261" s="324">
        <f>SUMIF('Rekapitulasi Juni'!$U$608:$U$786,APS!$B261,'Rekapitulasi Juni'!$V$608:$V$786)</f>
        <v>0</v>
      </c>
      <c r="EN261" s="324">
        <f>SUMIF('Rekapitulasi Juni'!$U$608:$U$786,APS!$B261,'Rekapitulasi Juni'!$W$608:$W$786)</f>
        <v>0</v>
      </c>
      <c r="EO261" s="27"/>
      <c r="EP261" s="325">
        <f t="shared" si="360"/>
        <v>0</v>
      </c>
      <c r="EQ261" s="325">
        <f t="shared" si="361"/>
        <v>0</v>
      </c>
      <c r="ER261" s="27"/>
      <c r="ES261" s="324">
        <f>SUMIF('Rekapitulasi Juni'!$AL$608:$AL$786,APS!$B261,'Rekapitulasi Juni'!$AM$608:$AM$786)</f>
        <v>0</v>
      </c>
      <c r="ET261" s="324">
        <f>SUMIF('Rekapitulasi Juni'!$AL$608:$AL$786,APS!$B261,'Rekapitulasi Juni'!$AN$608:$AN$786)</f>
        <v>0</v>
      </c>
      <c r="EU261" s="27"/>
      <c r="EV261" s="325">
        <f t="shared" si="362"/>
        <v>0</v>
      </c>
      <c r="EW261" s="325">
        <f t="shared" si="363"/>
        <v>0</v>
      </c>
      <c r="EX261" s="27"/>
      <c r="EY261" s="324">
        <f>SUMIF('Rekapitulasi Juni'!$BA$608:$BA$786,APS!$B261,'Rekapitulasi Juni'!$BB$608:$BB$786)</f>
        <v>0</v>
      </c>
      <c r="EZ261" s="324">
        <f>SUMIF('Rekapitulasi Juni'!$BA$608:$BA$786,APS!$B261,'Rekapitulasi Juni'!$BC$608:$BC$786)</f>
        <v>0</v>
      </c>
      <c r="FA261" s="324">
        <f>SUMIF('Rekapitulasi Juni'!$BA$608:$BA$786,APS!$B261,'Rekapitulasi Juni'!$BF$608:$BF$786)</f>
        <v>0</v>
      </c>
      <c r="FB261" s="325">
        <f t="shared" si="364"/>
        <v>0</v>
      </c>
      <c r="FC261" s="325">
        <f t="shared" si="365"/>
        <v>0</v>
      </c>
      <c r="FD261" s="27"/>
      <c r="FE261" s="27"/>
      <c r="FF261" s="27"/>
      <c r="FG261" s="27"/>
      <c r="FH261" s="27"/>
      <c r="FI261" s="27"/>
      <c r="FJ261" s="41">
        <f t="shared" si="366"/>
        <v>0</v>
      </c>
      <c r="FK261" s="41">
        <f t="shared" si="367"/>
        <v>0</v>
      </c>
      <c r="FL261" s="41">
        <f t="shared" si="368"/>
        <v>0</v>
      </c>
      <c r="FM261" s="41">
        <f t="shared" si="369"/>
        <v>0</v>
      </c>
      <c r="FN261" s="41">
        <f t="shared" si="370"/>
        <v>0</v>
      </c>
      <c r="FO261" s="41">
        <f t="shared" si="371"/>
        <v>0</v>
      </c>
      <c r="FP261" s="180">
        <f t="shared" si="372"/>
        <v>0</v>
      </c>
      <c r="FQ261" s="27"/>
      <c r="FR261" s="27"/>
      <c r="FS261" s="324">
        <f>SUMIF('Rekapitulasi Juni'!$D$804:$D$984,APS!$B261,'Rekapitulasi Juni'!$E$804:$E$984)</f>
        <v>0</v>
      </c>
      <c r="FT261" s="324">
        <f>SUMIF('Rekapitulasi Juni'!$D$804:$D$984,APS!$B261,'Rekapitulasi Juni'!$F$804:$F$984)</f>
        <v>0</v>
      </c>
      <c r="FU261" s="27"/>
      <c r="FV261" s="325">
        <f t="shared" si="373"/>
        <v>0</v>
      </c>
      <c r="FW261" s="325">
        <f t="shared" si="374"/>
        <v>0</v>
      </c>
      <c r="FX261" s="27"/>
      <c r="FY261" s="324">
        <f>SUMIF('Rekapitulasi Juni'!$U$804:$U$984,APS!$B261,'Rekapitulasi Juni'!$V$804:$V$984)</f>
        <v>0</v>
      </c>
      <c r="FZ261" s="324">
        <f>SUMIF('Rekapitulasi Juni'!$U$804:$U$984,APS!$B261,'Rekapitulasi Juni'!$W$804:$W$984)</f>
        <v>0</v>
      </c>
      <c r="GA261" s="27"/>
      <c r="GB261" s="325">
        <f t="shared" si="375"/>
        <v>0</v>
      </c>
      <c r="GC261" s="325">
        <f t="shared" si="376"/>
        <v>0</v>
      </c>
      <c r="GD261" s="27"/>
      <c r="GE261" s="324">
        <f>SUMIF('Rekapitulasi Juni'!$AL$804:$AL$984,APS!$B261,'Rekapitulasi Juni'!$AM$804:$AM$984)</f>
        <v>0</v>
      </c>
      <c r="GF261" s="324">
        <f>SUMIF('Rekapitulasi Juni'!$AL$804:$AL$984,APS!$B261,'Rekapitulasi Juni'!$AN$804:$AN$984)</f>
        <v>0</v>
      </c>
      <c r="GG261" s="27"/>
      <c r="GH261" s="325">
        <f t="shared" si="301"/>
        <v>0</v>
      </c>
      <c r="GI261" s="325">
        <f t="shared" si="302"/>
        <v>0</v>
      </c>
      <c r="GJ261" s="27"/>
      <c r="GK261" s="27"/>
      <c r="GL261" s="41">
        <f t="shared" si="377"/>
        <v>0</v>
      </c>
      <c r="GM261" s="41">
        <f t="shared" si="378"/>
        <v>0</v>
      </c>
      <c r="GN261" s="41">
        <f t="shared" si="379"/>
        <v>0</v>
      </c>
      <c r="GO261" s="41">
        <f t="shared" si="380"/>
        <v>0</v>
      </c>
      <c r="GP261" s="41">
        <f t="shared" si="381"/>
        <v>0</v>
      </c>
      <c r="GQ261" s="41">
        <f t="shared" si="382"/>
        <v>0</v>
      </c>
      <c r="GR261" s="180">
        <f t="shared" si="383"/>
        <v>0</v>
      </c>
      <c r="GS261" s="41">
        <f t="shared" si="303"/>
        <v>0</v>
      </c>
      <c r="GT261" s="41">
        <f t="shared" si="304"/>
        <v>0</v>
      </c>
      <c r="GU261" s="41">
        <f t="shared" si="305"/>
        <v>0</v>
      </c>
      <c r="GV261" s="41">
        <f t="shared" si="306"/>
        <v>0</v>
      </c>
      <c r="GW261" s="41">
        <f t="shared" si="307"/>
        <v>0</v>
      </c>
      <c r="GX261" s="41">
        <f t="shared" si="308"/>
        <v>0</v>
      </c>
      <c r="GY261" s="180">
        <f t="shared" si="309"/>
        <v>0</v>
      </c>
      <c r="GZ261" s="41">
        <v>242</v>
      </c>
      <c r="HA261" s="32"/>
      <c r="HB261" s="42">
        <f t="shared" si="398"/>
        <v>0</v>
      </c>
      <c r="HC261" s="44"/>
    </row>
    <row r="262" spans="1:211" ht="15" hidden="1" customHeight="1">
      <c r="A262" s="31" t="s">
        <v>530</v>
      </c>
      <c r="B262" s="32" t="s">
        <v>531</v>
      </c>
      <c r="C262" s="31" t="s">
        <v>490</v>
      </c>
      <c r="D262" s="31" t="s">
        <v>1259</v>
      </c>
      <c r="E262" s="31" t="s">
        <v>43</v>
      </c>
      <c r="F262" s="31" t="s">
        <v>152</v>
      </c>
      <c r="G262" s="33">
        <v>0</v>
      </c>
      <c r="H262" s="33">
        <v>0</v>
      </c>
      <c r="I262" s="33">
        <v>0</v>
      </c>
      <c r="J262" s="34">
        <f>IFERROR(VLOOKUP(A262,#REF!,3,0),0)</f>
        <v>0</v>
      </c>
      <c r="K262" s="34">
        <f t="shared" si="393"/>
        <v>0</v>
      </c>
      <c r="L262" s="34">
        <v>0</v>
      </c>
      <c r="M262" s="34">
        <v>0</v>
      </c>
      <c r="N262" s="35">
        <f t="shared" si="394"/>
        <v>0</v>
      </c>
      <c r="O262" s="35">
        <f t="shared" si="395"/>
        <v>0</v>
      </c>
      <c r="P262" s="36">
        <v>0</v>
      </c>
      <c r="Q262" s="36">
        <f t="shared" si="310"/>
        <v>0</v>
      </c>
      <c r="R262" s="80"/>
      <c r="S262" s="37">
        <f ca="1">SUMIF(ROP!$D$6:$H$65536,A262,ROP!$J$6:$J$65536)</f>
        <v>0</v>
      </c>
      <c r="T262" s="37">
        <f>SUMIF(HASIL!$B:$B,APS!$B262&amp;RIGHT(APS!T$9,2),HASIL!$I:$I)</f>
        <v>0</v>
      </c>
      <c r="U262" s="37">
        <f>SUMIF(HASIL!$B:$B,APS!$B262&amp;RIGHT(APS!U$9,2),HASIL!$I:$I)</f>
        <v>0</v>
      </c>
      <c r="V262" s="37">
        <f>SUMIF(HASIL!$B:$B,APS!$B262&amp;RIGHT(APS!V$9,2),HASIL!$I:$I)</f>
        <v>0</v>
      </c>
      <c r="W262" s="37">
        <f>SUMIF(HASIL!$B:$B,APS!$B262&amp;RIGHT(APS!W$9,2),HASIL!$I:$I)</f>
        <v>0</v>
      </c>
      <c r="X262" s="38">
        <f t="shared" si="396"/>
        <v>0</v>
      </c>
      <c r="Y262" s="38">
        <f t="shared" si="397"/>
        <v>0</v>
      </c>
      <c r="Z262" s="39">
        <f t="shared" si="385"/>
        <v>0</v>
      </c>
      <c r="AA262" s="39">
        <f t="shared" si="490"/>
        <v>0</v>
      </c>
      <c r="AB262" s="40">
        <f t="shared" si="386"/>
        <v>0</v>
      </c>
      <c r="AC262" s="27">
        <v>0</v>
      </c>
      <c r="AD262" s="27"/>
      <c r="AE262" s="27"/>
      <c r="AF262" s="27"/>
      <c r="AG262" s="27"/>
      <c r="AH262" s="27"/>
      <c r="AI262" s="324">
        <f>SUMIF('Rekapitulasi Juni'!$D$9:$D$192,APS!$B262,'Rekapitulasi Juni'!$E$9:$E$192)</f>
        <v>0</v>
      </c>
      <c r="AJ262" s="324">
        <f>SUMIF('Rekapitulasi Juni'!$D$9:$D$192,APS!$B262,'Rekapitulasi Juni'!$F$9:$F$192)</f>
        <v>0</v>
      </c>
      <c r="AK262" s="324">
        <f>SUMIF('Rekapitulasi Juni'!$D$9:$D$192,APS!$B262,'Rekapitulasi Juni'!$K$9:$K$192)</f>
        <v>0</v>
      </c>
      <c r="AL262" s="325">
        <f t="shared" si="311"/>
        <v>0</v>
      </c>
      <c r="AM262" s="325">
        <f t="shared" si="312"/>
        <v>0</v>
      </c>
      <c r="AN262" s="27"/>
      <c r="AO262" s="324">
        <f>SUMIF('Rekapitulasi Juni'!$U$9:$U$192,APS!$B262,'Rekapitulasi Juni'!$V$9:$V$192)</f>
        <v>0</v>
      </c>
      <c r="AP262" s="324">
        <f>SUMIF('Rekapitulasi Juni'!$U$9:$U$192,APS!$B262,'Rekapitulasi Juni'!$W$9:$W$192)</f>
        <v>0</v>
      </c>
      <c r="AQ262" s="27"/>
      <c r="AR262" s="325">
        <f t="shared" si="313"/>
        <v>0</v>
      </c>
      <c r="AS262" s="325">
        <f t="shared" si="314"/>
        <v>0</v>
      </c>
      <c r="AT262" s="27"/>
      <c r="AU262" s="324">
        <f>SUMIF('Rekapitulasi Juni'!$AL$9:$AL$192,APS!$B262,'Rekapitulasi Juni'!$AM$9:$AM$192)</f>
        <v>0</v>
      </c>
      <c r="AV262" s="324">
        <f>SUMIF('Rekapitulasi Juni'!$AL$9:$AL$192,APS!$B262,'Rekapitulasi Juni'!$AN$9:$AN$192)</f>
        <v>0</v>
      </c>
      <c r="AW262" s="27"/>
      <c r="AX262" s="325">
        <f t="shared" si="315"/>
        <v>0</v>
      </c>
      <c r="AY262" s="325">
        <f t="shared" si="316"/>
        <v>0</v>
      </c>
      <c r="AZ262" s="41">
        <f t="shared" si="317"/>
        <v>0</v>
      </c>
      <c r="BA262" s="41">
        <f t="shared" si="318"/>
        <v>0</v>
      </c>
      <c r="BB262" s="41">
        <f t="shared" si="319"/>
        <v>0</v>
      </c>
      <c r="BC262" s="41">
        <f t="shared" si="320"/>
        <v>0</v>
      </c>
      <c r="BD262" s="41">
        <f t="shared" si="321"/>
        <v>0</v>
      </c>
      <c r="BE262" s="41">
        <f t="shared" si="322"/>
        <v>0</v>
      </c>
      <c r="BF262" s="180">
        <f t="shared" si="323"/>
        <v>0</v>
      </c>
      <c r="BG262" s="27">
        <v>0</v>
      </c>
      <c r="BH262" s="27"/>
      <c r="BI262" s="324">
        <f>SUMIF('Rekapitulasi Juni'!$D$214:$D$393,APS!$B262,'Rekapitulasi Juni'!$E$214:$E$393)</f>
        <v>0</v>
      </c>
      <c r="BJ262" s="324">
        <f>SUMIF('Rekapitulasi Juni'!$D$214:$D$393,APS!$B262,'Rekapitulasi Juni'!$F$214:$F$393)</f>
        <v>0</v>
      </c>
      <c r="BK262" s="27"/>
      <c r="BL262" s="325">
        <f t="shared" si="324"/>
        <v>0</v>
      </c>
      <c r="BM262" s="325">
        <f t="shared" si="325"/>
        <v>0</v>
      </c>
      <c r="BN262" s="27"/>
      <c r="BO262" s="324">
        <f>SUMIF('Rekapitulasi Juni'!$U$214:$U$393,APS!$B262,'Rekapitulasi Juni'!$V$214:$V$393)</f>
        <v>0</v>
      </c>
      <c r="BP262" s="324">
        <f>SUMIF('Rekapitulasi Juni'!$U$214:$U$393,APS!$B262,'Rekapitulasi Juni'!$W$214:$W$393)</f>
        <v>0</v>
      </c>
      <c r="BQ262" s="27"/>
      <c r="BR262" s="325">
        <f t="shared" si="326"/>
        <v>0</v>
      </c>
      <c r="BS262" s="325">
        <f t="shared" si="327"/>
        <v>0</v>
      </c>
      <c r="BT262" s="27"/>
      <c r="BU262" s="324">
        <f>SUMIF('Rekapitulasi Juni'!$AL$214:$AL$393,APS!$B262,'Rekapitulasi Juni'!$AM$214:$AM$393)</f>
        <v>0</v>
      </c>
      <c r="BV262" s="324">
        <f>SUMIF('Rekapitulasi Juni'!$AL$214:$AL$393,APS!$B262,'Rekapitulasi Juni'!$AN$214:$AN$393)</f>
        <v>0</v>
      </c>
      <c r="BW262" s="27"/>
      <c r="BX262" s="325">
        <f t="shared" si="328"/>
        <v>0</v>
      </c>
      <c r="BY262" s="325">
        <f t="shared" si="329"/>
        <v>0</v>
      </c>
      <c r="BZ262" s="27"/>
      <c r="CA262" s="324">
        <f>SUMIF('Rekapitulasi Juni'!$BA$214:$BA$393,APS!$B262,'Rekapitulasi Juni'!$BB$214:$BB$393)</f>
        <v>0</v>
      </c>
      <c r="CB262" s="324">
        <f>SUMIF('Rekapitulasi Juni'!$BA$214:$BA$393,APS!$B262,'Rekapitulasi Juni'!$BC$214:$BC$393)</f>
        <v>0</v>
      </c>
      <c r="CC262" s="27"/>
      <c r="CD262" s="325">
        <f t="shared" si="330"/>
        <v>0</v>
      </c>
      <c r="CE262" s="325">
        <f t="shared" si="331"/>
        <v>0</v>
      </c>
      <c r="CF262" s="27"/>
      <c r="CG262" s="324">
        <f>SUMIF('Rekapitulasi Juni'!$BP$214:$BP$393,APS!$B262,'Rekapitulasi Juni'!$BQ$214:$BQ$393)</f>
        <v>0</v>
      </c>
      <c r="CH262" s="324">
        <f>SUMIF('Rekapitulasi Juni'!$BP$214:$BP$393,APS!$B262,'Rekapitulasi Juni'!$BR$214:$BR$393)</f>
        <v>0</v>
      </c>
      <c r="CI262" s="27"/>
      <c r="CJ262" s="325">
        <f t="shared" si="332"/>
        <v>0</v>
      </c>
      <c r="CK262" s="325">
        <f t="shared" si="333"/>
        <v>0</v>
      </c>
      <c r="CL262" s="41">
        <f t="shared" si="334"/>
        <v>0</v>
      </c>
      <c r="CM262" s="41">
        <f t="shared" si="335"/>
        <v>0</v>
      </c>
      <c r="CN262" s="41">
        <f t="shared" si="336"/>
        <v>0</v>
      </c>
      <c r="CO262" s="41">
        <f t="shared" si="337"/>
        <v>0</v>
      </c>
      <c r="CP262" s="41">
        <f t="shared" si="338"/>
        <v>0</v>
      </c>
      <c r="CQ262" s="41">
        <f t="shared" si="339"/>
        <v>0</v>
      </c>
      <c r="CR262" s="180">
        <f t="shared" si="340"/>
        <v>0</v>
      </c>
      <c r="CS262" s="27">
        <v>0</v>
      </c>
      <c r="CT262" s="27"/>
      <c r="CU262" s="324">
        <f>SUMIF('Rekapitulasi Juni'!$D$410:$D$588,APS!$B262,'Rekapitulasi Juni'!$E$410:$E$588)</f>
        <v>0</v>
      </c>
      <c r="CV262" s="324">
        <f>SUMIF('Rekapitulasi Juni'!$D$410:$D$588,APS!$B262,'Rekapitulasi Juni'!$F$410:$F$588)</f>
        <v>0</v>
      </c>
      <c r="CW262" s="27"/>
      <c r="CX262" s="325">
        <f t="shared" si="341"/>
        <v>0</v>
      </c>
      <c r="CY262" s="325">
        <f t="shared" si="342"/>
        <v>0</v>
      </c>
      <c r="CZ262" s="27"/>
      <c r="DA262" s="324">
        <f>SUMIF('Rekapitulasi Juni'!$U$410:$U$588,APS!$B262,'Rekapitulasi Juni'!$V$410:$V$588)</f>
        <v>0</v>
      </c>
      <c r="DB262" s="324">
        <f>SUMIF('Rekapitulasi Juni'!$U$410:$U$588,APS!$B262,'Rekapitulasi Juni'!$W$410:$W$588)</f>
        <v>0</v>
      </c>
      <c r="DC262" s="27"/>
      <c r="DD262" s="325">
        <f t="shared" si="343"/>
        <v>0</v>
      </c>
      <c r="DE262" s="325">
        <f t="shared" si="344"/>
        <v>0</v>
      </c>
      <c r="DF262" s="27"/>
      <c r="DG262" s="324">
        <f>SUMIF('Rekapitulasi Juni'!$AL$410:$AL$588,APS!$B262,'Rekapitulasi Juni'!$AM$410:$AM$588)</f>
        <v>0</v>
      </c>
      <c r="DH262" s="324">
        <f>SUMIF('Rekapitulasi Juni'!$AL$410:$AL$588,APS!$B262,'Rekapitulasi Juni'!$AN$410:$AN$588)</f>
        <v>0</v>
      </c>
      <c r="DI262" s="27"/>
      <c r="DJ262" s="325">
        <f t="shared" si="345"/>
        <v>0</v>
      </c>
      <c r="DK262" s="325">
        <f t="shared" si="346"/>
        <v>0</v>
      </c>
      <c r="DL262" s="27"/>
      <c r="DM262" s="324">
        <f>SUMIF('Rekapitulasi Juni'!$BA$410:$BA$588,APS!$B262,'Rekapitulasi Juni'!$BB$410:$BB$588)</f>
        <v>0</v>
      </c>
      <c r="DN262" s="324">
        <f>SUMIF('Rekapitulasi Juni'!$BA$410:$BA$588,APS!$B262,'Rekapitulasi Juni'!$BC$410:$BC$588)</f>
        <v>0</v>
      </c>
      <c r="DO262" s="324">
        <f>SUMIF('Rekapitulasi Juni'!$BA$410:$BA$588,APS!$B262,'Rekapitulasi Juni'!$BF$410:$BF$588)</f>
        <v>0</v>
      </c>
      <c r="DP262" s="325">
        <f t="shared" si="347"/>
        <v>0</v>
      </c>
      <c r="DQ262" s="325">
        <f t="shared" si="348"/>
        <v>0</v>
      </c>
      <c r="DR262" s="27"/>
      <c r="DS262" s="324">
        <f>SUMIF('Rekapitulasi Juni'!$BP$410:$BP$588,APS!$B262,'Rekapitulasi Juni'!$BQ$410:$BQ$588)</f>
        <v>0</v>
      </c>
      <c r="DT262" s="324">
        <f>SUMIF('Rekapitulasi Juni'!$BP$410:$BP$588,APS!$B262,'Rekapitulasi Juni'!$BR$410:$BR$588)</f>
        <v>0</v>
      </c>
      <c r="DU262" s="27"/>
      <c r="DV262" s="325">
        <f t="shared" si="349"/>
        <v>0</v>
      </c>
      <c r="DW262" s="325">
        <f t="shared" si="350"/>
        <v>0</v>
      </c>
      <c r="DX262" s="41">
        <f t="shared" si="351"/>
        <v>0</v>
      </c>
      <c r="DY262" s="41">
        <f t="shared" si="352"/>
        <v>0</v>
      </c>
      <c r="DZ262" s="41">
        <f t="shared" si="353"/>
        <v>0</v>
      </c>
      <c r="EA262" s="41">
        <f t="shared" si="354"/>
        <v>0</v>
      </c>
      <c r="EB262" s="41">
        <f t="shared" si="355"/>
        <v>0</v>
      </c>
      <c r="EC262" s="41">
        <f t="shared" si="356"/>
        <v>0</v>
      </c>
      <c r="ED262" s="180">
        <f t="shared" si="357"/>
        <v>0</v>
      </c>
      <c r="EE262" s="27">
        <v>0</v>
      </c>
      <c r="EF262" s="27"/>
      <c r="EG262" s="324">
        <f>SUMIF('Rekapitulasi Juni'!$D$608:$D$786,APS!$B262,'Rekapitulasi Juni'!$E$608:$E$786)</f>
        <v>0</v>
      </c>
      <c r="EH262" s="324">
        <f>SUMIF('Rekapitulasi Juni'!$D$608:$D$786,APS!$B262,'Rekapitulasi Juni'!$F$608:$F$786)</f>
        <v>0</v>
      </c>
      <c r="EI262" s="27"/>
      <c r="EJ262" s="325">
        <f t="shared" si="358"/>
        <v>0</v>
      </c>
      <c r="EK262" s="325">
        <f t="shared" si="359"/>
        <v>0</v>
      </c>
      <c r="EL262" s="27"/>
      <c r="EM262" s="324">
        <f>SUMIF('Rekapitulasi Juni'!$U$608:$U$786,APS!$B262,'Rekapitulasi Juni'!$V$608:$V$786)</f>
        <v>0</v>
      </c>
      <c r="EN262" s="324">
        <f>SUMIF('Rekapitulasi Juni'!$U$608:$U$786,APS!$B262,'Rekapitulasi Juni'!$W$608:$W$786)</f>
        <v>0</v>
      </c>
      <c r="EO262" s="27"/>
      <c r="EP262" s="325">
        <f t="shared" si="360"/>
        <v>0</v>
      </c>
      <c r="EQ262" s="325">
        <f t="shared" si="361"/>
        <v>0</v>
      </c>
      <c r="ER262" s="27"/>
      <c r="ES262" s="324">
        <f>SUMIF('Rekapitulasi Juni'!$AL$608:$AL$786,APS!$B262,'Rekapitulasi Juni'!$AM$608:$AM$786)</f>
        <v>0</v>
      </c>
      <c r="ET262" s="324">
        <f>SUMIF('Rekapitulasi Juni'!$AL$608:$AL$786,APS!$B262,'Rekapitulasi Juni'!$AN$608:$AN$786)</f>
        <v>0</v>
      </c>
      <c r="EU262" s="27"/>
      <c r="EV262" s="325">
        <f t="shared" si="362"/>
        <v>0</v>
      </c>
      <c r="EW262" s="325">
        <f t="shared" si="363"/>
        <v>0</v>
      </c>
      <c r="EX262" s="27"/>
      <c r="EY262" s="324">
        <f>SUMIF('Rekapitulasi Juni'!$BA$608:$BA$786,APS!$B262,'Rekapitulasi Juni'!$BB$608:$BB$786)</f>
        <v>0</v>
      </c>
      <c r="EZ262" s="324">
        <f>SUMIF('Rekapitulasi Juni'!$BA$608:$BA$786,APS!$B262,'Rekapitulasi Juni'!$BC$608:$BC$786)</f>
        <v>0</v>
      </c>
      <c r="FA262" s="324">
        <f>SUMIF('Rekapitulasi Juni'!$BA$608:$BA$786,APS!$B262,'Rekapitulasi Juni'!$BF$608:$BF$786)</f>
        <v>0</v>
      </c>
      <c r="FB262" s="325">
        <f t="shared" si="364"/>
        <v>0</v>
      </c>
      <c r="FC262" s="325">
        <f t="shared" si="365"/>
        <v>0</v>
      </c>
      <c r="FD262" s="27"/>
      <c r="FE262" s="27"/>
      <c r="FF262" s="27"/>
      <c r="FG262" s="27"/>
      <c r="FH262" s="27"/>
      <c r="FI262" s="27"/>
      <c r="FJ262" s="41">
        <f t="shared" si="366"/>
        <v>0</v>
      </c>
      <c r="FK262" s="41">
        <f t="shared" si="367"/>
        <v>0</v>
      </c>
      <c r="FL262" s="41">
        <f t="shared" si="368"/>
        <v>0</v>
      </c>
      <c r="FM262" s="41">
        <f t="shared" si="369"/>
        <v>0</v>
      </c>
      <c r="FN262" s="41">
        <f t="shared" si="370"/>
        <v>0</v>
      </c>
      <c r="FO262" s="41">
        <f t="shared" si="371"/>
        <v>0</v>
      </c>
      <c r="FP262" s="180">
        <f t="shared" si="372"/>
        <v>0</v>
      </c>
      <c r="FQ262" s="27"/>
      <c r="FR262" s="27"/>
      <c r="FS262" s="324">
        <f>SUMIF('Rekapitulasi Juni'!$D$804:$D$984,APS!$B262,'Rekapitulasi Juni'!$E$804:$E$984)</f>
        <v>0</v>
      </c>
      <c r="FT262" s="324">
        <f>SUMIF('Rekapitulasi Juni'!$D$804:$D$984,APS!$B262,'Rekapitulasi Juni'!$F$804:$F$984)</f>
        <v>0</v>
      </c>
      <c r="FU262" s="27"/>
      <c r="FV262" s="325">
        <f t="shared" si="373"/>
        <v>0</v>
      </c>
      <c r="FW262" s="325">
        <f t="shared" si="374"/>
        <v>0</v>
      </c>
      <c r="FX262" s="27"/>
      <c r="FY262" s="324">
        <f>SUMIF('Rekapitulasi Juni'!$U$804:$U$984,APS!$B262,'Rekapitulasi Juni'!$V$804:$V$984)</f>
        <v>0</v>
      </c>
      <c r="FZ262" s="324">
        <f>SUMIF('Rekapitulasi Juni'!$U$804:$U$984,APS!$B262,'Rekapitulasi Juni'!$W$804:$W$984)</f>
        <v>0</v>
      </c>
      <c r="GA262" s="27"/>
      <c r="GB262" s="325">
        <f t="shared" si="375"/>
        <v>0</v>
      </c>
      <c r="GC262" s="325">
        <f t="shared" si="376"/>
        <v>0</v>
      </c>
      <c r="GD262" s="27"/>
      <c r="GE262" s="324">
        <f>SUMIF('Rekapitulasi Juni'!$AL$804:$AL$984,APS!$B262,'Rekapitulasi Juni'!$AM$804:$AM$984)</f>
        <v>0</v>
      </c>
      <c r="GF262" s="324">
        <f>SUMIF('Rekapitulasi Juni'!$AL$804:$AL$984,APS!$B262,'Rekapitulasi Juni'!$AN$804:$AN$984)</f>
        <v>0</v>
      </c>
      <c r="GG262" s="27"/>
      <c r="GH262" s="325">
        <f t="shared" si="301"/>
        <v>0</v>
      </c>
      <c r="GI262" s="325">
        <f t="shared" si="302"/>
        <v>0</v>
      </c>
      <c r="GJ262" s="27"/>
      <c r="GK262" s="27"/>
      <c r="GL262" s="41">
        <f t="shared" si="377"/>
        <v>0</v>
      </c>
      <c r="GM262" s="41">
        <f t="shared" si="378"/>
        <v>0</v>
      </c>
      <c r="GN262" s="41">
        <f t="shared" si="379"/>
        <v>0</v>
      </c>
      <c r="GO262" s="41">
        <f t="shared" si="380"/>
        <v>0</v>
      </c>
      <c r="GP262" s="41">
        <f t="shared" si="381"/>
        <v>0</v>
      </c>
      <c r="GQ262" s="41">
        <f t="shared" si="382"/>
        <v>0</v>
      </c>
      <c r="GR262" s="180">
        <f t="shared" si="383"/>
        <v>0</v>
      </c>
      <c r="GS262" s="41">
        <f t="shared" si="303"/>
        <v>0</v>
      </c>
      <c r="GT262" s="41">
        <f t="shared" si="304"/>
        <v>0</v>
      </c>
      <c r="GU262" s="41">
        <f t="shared" si="305"/>
        <v>0</v>
      </c>
      <c r="GV262" s="41">
        <f t="shared" si="306"/>
        <v>0</v>
      </c>
      <c r="GW262" s="41">
        <f t="shared" si="307"/>
        <v>0</v>
      </c>
      <c r="GX262" s="41">
        <f t="shared" si="308"/>
        <v>0</v>
      </c>
      <c r="GY262" s="180">
        <f t="shared" si="309"/>
        <v>0</v>
      </c>
      <c r="GZ262" s="41">
        <v>243</v>
      </c>
      <c r="HA262" s="32"/>
      <c r="HB262" s="42">
        <f t="shared" si="398"/>
        <v>0</v>
      </c>
      <c r="HC262" s="44"/>
    </row>
    <row r="263" spans="1:211" ht="15" hidden="1" customHeight="1">
      <c r="A263" s="31" t="s">
        <v>532</v>
      </c>
      <c r="B263" s="32" t="s">
        <v>533</v>
      </c>
      <c r="C263" s="31" t="s">
        <v>490</v>
      </c>
      <c r="D263" s="31" t="s">
        <v>1259</v>
      </c>
      <c r="E263" s="31" t="s">
        <v>43</v>
      </c>
      <c r="F263" s="31" t="s">
        <v>152</v>
      </c>
      <c r="G263" s="33">
        <v>0</v>
      </c>
      <c r="H263" s="33">
        <v>0</v>
      </c>
      <c r="I263" s="33">
        <v>0</v>
      </c>
      <c r="J263" s="34">
        <f>IFERROR(VLOOKUP(A263,#REF!,3,0),0)</f>
        <v>0</v>
      </c>
      <c r="K263" s="34">
        <f t="shared" si="393"/>
        <v>0</v>
      </c>
      <c r="L263" s="34">
        <v>0</v>
      </c>
      <c r="M263" s="34">
        <v>0</v>
      </c>
      <c r="N263" s="35">
        <f t="shared" si="394"/>
        <v>0</v>
      </c>
      <c r="O263" s="35">
        <f t="shared" si="395"/>
        <v>0</v>
      </c>
      <c r="P263" s="36">
        <v>0</v>
      </c>
      <c r="Q263" s="36">
        <f t="shared" si="310"/>
        <v>0</v>
      </c>
      <c r="R263" s="80"/>
      <c r="S263" s="37">
        <f ca="1">SUMIF(ROP!$D$6:$H$65536,A263,ROP!$J$6:$J$65536)</f>
        <v>0</v>
      </c>
      <c r="T263" s="37">
        <f>SUMIF(HASIL!$B:$B,APS!$B263&amp;RIGHT(APS!T$9,2),HASIL!$I:$I)</f>
        <v>0</v>
      </c>
      <c r="U263" s="37">
        <f>SUMIF(HASIL!$B:$B,APS!$B263&amp;RIGHT(APS!U$9,2),HASIL!$I:$I)</f>
        <v>0</v>
      </c>
      <c r="V263" s="37">
        <f>SUMIF(HASIL!$B:$B,APS!$B263&amp;RIGHT(APS!V$9,2),HASIL!$I:$I)</f>
        <v>0</v>
      </c>
      <c r="W263" s="37">
        <f>SUMIF(HASIL!$B:$B,APS!$B263&amp;RIGHT(APS!W$9,2),HASIL!$I:$I)</f>
        <v>0</v>
      </c>
      <c r="X263" s="38">
        <f t="shared" si="396"/>
        <v>0</v>
      </c>
      <c r="Y263" s="38">
        <f t="shared" si="397"/>
        <v>0</v>
      </c>
      <c r="Z263" s="39">
        <f t="shared" si="385"/>
        <v>0</v>
      </c>
      <c r="AA263" s="39">
        <f t="shared" si="490"/>
        <v>0</v>
      </c>
      <c r="AB263" s="40">
        <f t="shared" si="386"/>
        <v>0</v>
      </c>
      <c r="AC263" s="27">
        <v>0</v>
      </c>
      <c r="AD263" s="27"/>
      <c r="AE263" s="27"/>
      <c r="AF263" s="27"/>
      <c r="AG263" s="27"/>
      <c r="AH263" s="27"/>
      <c r="AI263" s="324">
        <f>SUMIF('Rekapitulasi Juni'!$D$9:$D$192,APS!$B263,'Rekapitulasi Juni'!$E$9:$E$192)</f>
        <v>0</v>
      </c>
      <c r="AJ263" s="324">
        <f>SUMIF('Rekapitulasi Juni'!$D$9:$D$192,APS!$B263,'Rekapitulasi Juni'!$F$9:$F$192)</f>
        <v>0</v>
      </c>
      <c r="AK263" s="324">
        <f>SUMIF('Rekapitulasi Juni'!$D$9:$D$192,APS!$B263,'Rekapitulasi Juni'!$K$9:$K$192)</f>
        <v>0</v>
      </c>
      <c r="AL263" s="325">
        <f t="shared" si="311"/>
        <v>0</v>
      </c>
      <c r="AM263" s="325">
        <f t="shared" si="312"/>
        <v>0</v>
      </c>
      <c r="AN263" s="27"/>
      <c r="AO263" s="324">
        <f>SUMIF('Rekapitulasi Juni'!$U$9:$U$192,APS!$B263,'Rekapitulasi Juni'!$V$9:$V$192)</f>
        <v>0</v>
      </c>
      <c r="AP263" s="324">
        <f>SUMIF('Rekapitulasi Juni'!$U$9:$U$192,APS!$B263,'Rekapitulasi Juni'!$W$9:$W$192)</f>
        <v>0</v>
      </c>
      <c r="AQ263" s="27"/>
      <c r="AR263" s="325">
        <f t="shared" si="313"/>
        <v>0</v>
      </c>
      <c r="AS263" s="325">
        <f t="shared" si="314"/>
        <v>0</v>
      </c>
      <c r="AT263" s="27"/>
      <c r="AU263" s="324">
        <f>SUMIF('Rekapitulasi Juni'!$AL$9:$AL$192,APS!$B263,'Rekapitulasi Juni'!$AM$9:$AM$192)</f>
        <v>0</v>
      </c>
      <c r="AV263" s="324">
        <f>SUMIF('Rekapitulasi Juni'!$AL$9:$AL$192,APS!$B263,'Rekapitulasi Juni'!$AN$9:$AN$192)</f>
        <v>0</v>
      </c>
      <c r="AW263" s="27"/>
      <c r="AX263" s="325">
        <f t="shared" si="315"/>
        <v>0</v>
      </c>
      <c r="AY263" s="325">
        <f t="shared" si="316"/>
        <v>0</v>
      </c>
      <c r="AZ263" s="41">
        <f t="shared" si="317"/>
        <v>0</v>
      </c>
      <c r="BA263" s="41">
        <f t="shared" si="318"/>
        <v>0</v>
      </c>
      <c r="BB263" s="41">
        <f t="shared" si="319"/>
        <v>0</v>
      </c>
      <c r="BC263" s="41">
        <f t="shared" si="320"/>
        <v>0</v>
      </c>
      <c r="BD263" s="41">
        <f t="shared" si="321"/>
        <v>0</v>
      </c>
      <c r="BE263" s="41">
        <f t="shared" si="322"/>
        <v>0</v>
      </c>
      <c r="BF263" s="180">
        <f t="shared" si="323"/>
        <v>0</v>
      </c>
      <c r="BG263" s="27">
        <v>0</v>
      </c>
      <c r="BH263" s="27"/>
      <c r="BI263" s="324">
        <f>SUMIF('Rekapitulasi Juni'!$D$214:$D$393,APS!$B263,'Rekapitulasi Juni'!$E$214:$E$393)</f>
        <v>0</v>
      </c>
      <c r="BJ263" s="324">
        <f>SUMIF('Rekapitulasi Juni'!$D$214:$D$393,APS!$B263,'Rekapitulasi Juni'!$F$214:$F$393)</f>
        <v>0</v>
      </c>
      <c r="BK263" s="27"/>
      <c r="BL263" s="325">
        <f t="shared" si="324"/>
        <v>0</v>
      </c>
      <c r="BM263" s="325">
        <f t="shared" si="325"/>
        <v>0</v>
      </c>
      <c r="BN263" s="27"/>
      <c r="BO263" s="324">
        <f>SUMIF('Rekapitulasi Juni'!$U$214:$U$393,APS!$B263,'Rekapitulasi Juni'!$V$214:$V$393)</f>
        <v>0</v>
      </c>
      <c r="BP263" s="324">
        <f>SUMIF('Rekapitulasi Juni'!$U$214:$U$393,APS!$B263,'Rekapitulasi Juni'!$W$214:$W$393)</f>
        <v>0</v>
      </c>
      <c r="BQ263" s="27"/>
      <c r="BR263" s="325">
        <f t="shared" si="326"/>
        <v>0</v>
      </c>
      <c r="BS263" s="325">
        <f t="shared" si="327"/>
        <v>0</v>
      </c>
      <c r="BT263" s="27"/>
      <c r="BU263" s="324">
        <f>SUMIF('Rekapitulasi Juni'!$AL$214:$AL$393,APS!$B263,'Rekapitulasi Juni'!$AM$214:$AM$393)</f>
        <v>0</v>
      </c>
      <c r="BV263" s="324">
        <f>SUMIF('Rekapitulasi Juni'!$AL$214:$AL$393,APS!$B263,'Rekapitulasi Juni'!$AN$214:$AN$393)</f>
        <v>0</v>
      </c>
      <c r="BW263" s="27"/>
      <c r="BX263" s="325">
        <f t="shared" si="328"/>
        <v>0</v>
      </c>
      <c r="BY263" s="325">
        <f t="shared" si="329"/>
        <v>0</v>
      </c>
      <c r="BZ263" s="27"/>
      <c r="CA263" s="324">
        <f>SUMIF('Rekapitulasi Juni'!$BA$214:$BA$393,APS!$B263,'Rekapitulasi Juni'!$BB$214:$BB$393)</f>
        <v>0</v>
      </c>
      <c r="CB263" s="324">
        <f>SUMIF('Rekapitulasi Juni'!$BA$214:$BA$393,APS!$B263,'Rekapitulasi Juni'!$BC$214:$BC$393)</f>
        <v>0</v>
      </c>
      <c r="CC263" s="27"/>
      <c r="CD263" s="325">
        <f t="shared" si="330"/>
        <v>0</v>
      </c>
      <c r="CE263" s="325">
        <f t="shared" si="331"/>
        <v>0</v>
      </c>
      <c r="CF263" s="27"/>
      <c r="CG263" s="324">
        <f>SUMIF('Rekapitulasi Juni'!$BP$214:$BP$393,APS!$B263,'Rekapitulasi Juni'!$BQ$214:$BQ$393)</f>
        <v>0</v>
      </c>
      <c r="CH263" s="324">
        <f>SUMIF('Rekapitulasi Juni'!$BP$214:$BP$393,APS!$B263,'Rekapitulasi Juni'!$BR$214:$BR$393)</f>
        <v>0</v>
      </c>
      <c r="CI263" s="27"/>
      <c r="CJ263" s="325">
        <f t="shared" si="332"/>
        <v>0</v>
      </c>
      <c r="CK263" s="325">
        <f t="shared" si="333"/>
        <v>0</v>
      </c>
      <c r="CL263" s="41">
        <f t="shared" si="334"/>
        <v>0</v>
      </c>
      <c r="CM263" s="41">
        <f t="shared" si="335"/>
        <v>0</v>
      </c>
      <c r="CN263" s="41">
        <f t="shared" si="336"/>
        <v>0</v>
      </c>
      <c r="CO263" s="41">
        <f t="shared" si="337"/>
        <v>0</v>
      </c>
      <c r="CP263" s="41">
        <f t="shared" si="338"/>
        <v>0</v>
      </c>
      <c r="CQ263" s="41">
        <f t="shared" si="339"/>
        <v>0</v>
      </c>
      <c r="CR263" s="180">
        <f t="shared" si="340"/>
        <v>0</v>
      </c>
      <c r="CS263" s="27">
        <v>0</v>
      </c>
      <c r="CT263" s="27"/>
      <c r="CU263" s="324">
        <f>SUMIF('Rekapitulasi Juni'!$D$410:$D$588,APS!$B263,'Rekapitulasi Juni'!$E$410:$E$588)</f>
        <v>0</v>
      </c>
      <c r="CV263" s="324">
        <f>SUMIF('Rekapitulasi Juni'!$D$410:$D$588,APS!$B263,'Rekapitulasi Juni'!$F$410:$F$588)</f>
        <v>0</v>
      </c>
      <c r="CW263" s="27"/>
      <c r="CX263" s="325">
        <f t="shared" si="341"/>
        <v>0</v>
      </c>
      <c r="CY263" s="325">
        <f t="shared" si="342"/>
        <v>0</v>
      </c>
      <c r="CZ263" s="27"/>
      <c r="DA263" s="324">
        <f>SUMIF('Rekapitulasi Juni'!$U$410:$U$588,APS!$B263,'Rekapitulasi Juni'!$V$410:$V$588)</f>
        <v>0</v>
      </c>
      <c r="DB263" s="324">
        <f>SUMIF('Rekapitulasi Juni'!$U$410:$U$588,APS!$B263,'Rekapitulasi Juni'!$W$410:$W$588)</f>
        <v>0</v>
      </c>
      <c r="DC263" s="27"/>
      <c r="DD263" s="325">
        <f t="shared" si="343"/>
        <v>0</v>
      </c>
      <c r="DE263" s="325">
        <f t="shared" si="344"/>
        <v>0</v>
      </c>
      <c r="DF263" s="27"/>
      <c r="DG263" s="324">
        <f>SUMIF('Rekapitulasi Juni'!$AL$410:$AL$588,APS!$B263,'Rekapitulasi Juni'!$AM$410:$AM$588)</f>
        <v>0</v>
      </c>
      <c r="DH263" s="324">
        <f>SUMIF('Rekapitulasi Juni'!$AL$410:$AL$588,APS!$B263,'Rekapitulasi Juni'!$AN$410:$AN$588)</f>
        <v>0</v>
      </c>
      <c r="DI263" s="27"/>
      <c r="DJ263" s="325">
        <f t="shared" si="345"/>
        <v>0</v>
      </c>
      <c r="DK263" s="325">
        <f t="shared" si="346"/>
        <v>0</v>
      </c>
      <c r="DL263" s="27"/>
      <c r="DM263" s="324">
        <f>SUMIF('Rekapitulasi Juni'!$BA$410:$BA$588,APS!$B263,'Rekapitulasi Juni'!$BB$410:$BB$588)</f>
        <v>0</v>
      </c>
      <c r="DN263" s="324">
        <f>SUMIF('Rekapitulasi Juni'!$BA$410:$BA$588,APS!$B263,'Rekapitulasi Juni'!$BC$410:$BC$588)</f>
        <v>0</v>
      </c>
      <c r="DO263" s="324">
        <f>SUMIF('Rekapitulasi Juni'!$BA$410:$BA$588,APS!$B263,'Rekapitulasi Juni'!$BF$410:$BF$588)</f>
        <v>0</v>
      </c>
      <c r="DP263" s="325">
        <f t="shared" si="347"/>
        <v>0</v>
      </c>
      <c r="DQ263" s="325">
        <f t="shared" si="348"/>
        <v>0</v>
      </c>
      <c r="DR263" s="27"/>
      <c r="DS263" s="324">
        <f>SUMIF('Rekapitulasi Juni'!$BP$410:$BP$588,APS!$B263,'Rekapitulasi Juni'!$BQ$410:$BQ$588)</f>
        <v>0</v>
      </c>
      <c r="DT263" s="324">
        <f>SUMIF('Rekapitulasi Juni'!$BP$410:$BP$588,APS!$B263,'Rekapitulasi Juni'!$BR$410:$BR$588)</f>
        <v>0</v>
      </c>
      <c r="DU263" s="27"/>
      <c r="DV263" s="325">
        <f t="shared" si="349"/>
        <v>0</v>
      </c>
      <c r="DW263" s="325">
        <f t="shared" si="350"/>
        <v>0</v>
      </c>
      <c r="DX263" s="41">
        <f t="shared" si="351"/>
        <v>0</v>
      </c>
      <c r="DY263" s="41">
        <f t="shared" si="352"/>
        <v>0</v>
      </c>
      <c r="DZ263" s="41">
        <f t="shared" si="353"/>
        <v>0</v>
      </c>
      <c r="EA263" s="41">
        <f t="shared" si="354"/>
        <v>0</v>
      </c>
      <c r="EB263" s="41">
        <f t="shared" si="355"/>
        <v>0</v>
      </c>
      <c r="EC263" s="41">
        <f t="shared" si="356"/>
        <v>0</v>
      </c>
      <c r="ED263" s="180">
        <f t="shared" si="357"/>
        <v>0</v>
      </c>
      <c r="EE263" s="27">
        <v>0</v>
      </c>
      <c r="EF263" s="27"/>
      <c r="EG263" s="324">
        <f>SUMIF('Rekapitulasi Juni'!$D$608:$D$786,APS!$B263,'Rekapitulasi Juni'!$E$608:$E$786)</f>
        <v>0</v>
      </c>
      <c r="EH263" s="324">
        <f>SUMIF('Rekapitulasi Juni'!$D$608:$D$786,APS!$B263,'Rekapitulasi Juni'!$F$608:$F$786)</f>
        <v>0</v>
      </c>
      <c r="EI263" s="27"/>
      <c r="EJ263" s="325">
        <f t="shared" si="358"/>
        <v>0</v>
      </c>
      <c r="EK263" s="325">
        <f t="shared" si="359"/>
        <v>0</v>
      </c>
      <c r="EL263" s="27"/>
      <c r="EM263" s="324">
        <f>SUMIF('Rekapitulasi Juni'!$U$608:$U$786,APS!$B263,'Rekapitulasi Juni'!$V$608:$V$786)</f>
        <v>0</v>
      </c>
      <c r="EN263" s="324">
        <f>SUMIF('Rekapitulasi Juni'!$U$608:$U$786,APS!$B263,'Rekapitulasi Juni'!$W$608:$W$786)</f>
        <v>0</v>
      </c>
      <c r="EO263" s="27"/>
      <c r="EP263" s="325">
        <f t="shared" si="360"/>
        <v>0</v>
      </c>
      <c r="EQ263" s="325">
        <f t="shared" si="361"/>
        <v>0</v>
      </c>
      <c r="ER263" s="27"/>
      <c r="ES263" s="324">
        <f>SUMIF('Rekapitulasi Juni'!$AL$608:$AL$786,APS!$B263,'Rekapitulasi Juni'!$AM$608:$AM$786)</f>
        <v>0</v>
      </c>
      <c r="ET263" s="324">
        <f>SUMIF('Rekapitulasi Juni'!$AL$608:$AL$786,APS!$B263,'Rekapitulasi Juni'!$AN$608:$AN$786)</f>
        <v>0</v>
      </c>
      <c r="EU263" s="27"/>
      <c r="EV263" s="325">
        <f t="shared" si="362"/>
        <v>0</v>
      </c>
      <c r="EW263" s="325">
        <f t="shared" si="363"/>
        <v>0</v>
      </c>
      <c r="EX263" s="27"/>
      <c r="EY263" s="324">
        <f>SUMIF('Rekapitulasi Juni'!$BA$608:$BA$786,APS!$B263,'Rekapitulasi Juni'!$BB$608:$BB$786)</f>
        <v>0</v>
      </c>
      <c r="EZ263" s="324">
        <f>SUMIF('Rekapitulasi Juni'!$BA$608:$BA$786,APS!$B263,'Rekapitulasi Juni'!$BC$608:$BC$786)</f>
        <v>0</v>
      </c>
      <c r="FA263" s="324">
        <f>SUMIF('Rekapitulasi Juni'!$BA$608:$BA$786,APS!$B263,'Rekapitulasi Juni'!$BF$608:$BF$786)</f>
        <v>0</v>
      </c>
      <c r="FB263" s="325">
        <f t="shared" si="364"/>
        <v>0</v>
      </c>
      <c r="FC263" s="325">
        <f t="shared" si="365"/>
        <v>0</v>
      </c>
      <c r="FD263" s="27"/>
      <c r="FE263" s="27"/>
      <c r="FF263" s="27"/>
      <c r="FG263" s="27"/>
      <c r="FH263" s="27"/>
      <c r="FI263" s="27"/>
      <c r="FJ263" s="41">
        <f t="shared" si="366"/>
        <v>0</v>
      </c>
      <c r="FK263" s="41">
        <f t="shared" si="367"/>
        <v>0</v>
      </c>
      <c r="FL263" s="41">
        <f t="shared" si="368"/>
        <v>0</v>
      </c>
      <c r="FM263" s="41">
        <f t="shared" si="369"/>
        <v>0</v>
      </c>
      <c r="FN263" s="41">
        <f t="shared" si="370"/>
        <v>0</v>
      </c>
      <c r="FO263" s="41">
        <f t="shared" si="371"/>
        <v>0</v>
      </c>
      <c r="FP263" s="180">
        <f t="shared" si="372"/>
        <v>0</v>
      </c>
      <c r="FQ263" s="27"/>
      <c r="FR263" s="27"/>
      <c r="FS263" s="324">
        <f>SUMIF('Rekapitulasi Juni'!$D$804:$D$984,APS!$B263,'Rekapitulasi Juni'!$E$804:$E$984)</f>
        <v>0</v>
      </c>
      <c r="FT263" s="324">
        <f>SUMIF('Rekapitulasi Juni'!$D$804:$D$984,APS!$B263,'Rekapitulasi Juni'!$F$804:$F$984)</f>
        <v>0</v>
      </c>
      <c r="FU263" s="27"/>
      <c r="FV263" s="325">
        <f t="shared" si="373"/>
        <v>0</v>
      </c>
      <c r="FW263" s="325">
        <f t="shared" si="374"/>
        <v>0</v>
      </c>
      <c r="FX263" s="27"/>
      <c r="FY263" s="324">
        <f>SUMIF('Rekapitulasi Juni'!$U$804:$U$984,APS!$B263,'Rekapitulasi Juni'!$V$804:$V$984)</f>
        <v>0</v>
      </c>
      <c r="FZ263" s="324">
        <f>SUMIF('Rekapitulasi Juni'!$U$804:$U$984,APS!$B263,'Rekapitulasi Juni'!$W$804:$W$984)</f>
        <v>0</v>
      </c>
      <c r="GA263" s="27"/>
      <c r="GB263" s="325">
        <f t="shared" si="375"/>
        <v>0</v>
      </c>
      <c r="GC263" s="325">
        <f t="shared" si="376"/>
        <v>0</v>
      </c>
      <c r="GD263" s="27"/>
      <c r="GE263" s="324">
        <f>SUMIF('Rekapitulasi Juni'!$AL$804:$AL$984,APS!$B263,'Rekapitulasi Juni'!$AM$804:$AM$984)</f>
        <v>0</v>
      </c>
      <c r="GF263" s="324">
        <f>SUMIF('Rekapitulasi Juni'!$AL$804:$AL$984,APS!$B263,'Rekapitulasi Juni'!$AN$804:$AN$984)</f>
        <v>0</v>
      </c>
      <c r="GG263" s="27"/>
      <c r="GH263" s="325">
        <f t="shared" si="301"/>
        <v>0</v>
      </c>
      <c r="GI263" s="325">
        <f t="shared" si="302"/>
        <v>0</v>
      </c>
      <c r="GJ263" s="27"/>
      <c r="GK263" s="27"/>
      <c r="GL263" s="41">
        <f t="shared" si="377"/>
        <v>0</v>
      </c>
      <c r="GM263" s="41">
        <f t="shared" si="378"/>
        <v>0</v>
      </c>
      <c r="GN263" s="41">
        <f t="shared" si="379"/>
        <v>0</v>
      </c>
      <c r="GO263" s="41">
        <f t="shared" si="380"/>
        <v>0</v>
      </c>
      <c r="GP263" s="41">
        <f t="shared" si="381"/>
        <v>0</v>
      </c>
      <c r="GQ263" s="41">
        <f t="shared" si="382"/>
        <v>0</v>
      </c>
      <c r="GR263" s="180">
        <f t="shared" si="383"/>
        <v>0</v>
      </c>
      <c r="GS263" s="41">
        <f t="shared" si="303"/>
        <v>0</v>
      </c>
      <c r="GT263" s="41">
        <f t="shared" si="304"/>
        <v>0</v>
      </c>
      <c r="GU263" s="41">
        <f t="shared" si="305"/>
        <v>0</v>
      </c>
      <c r="GV263" s="41">
        <f t="shared" si="306"/>
        <v>0</v>
      </c>
      <c r="GW263" s="41">
        <f t="shared" si="307"/>
        <v>0</v>
      </c>
      <c r="GX263" s="41">
        <f t="shared" si="308"/>
        <v>0</v>
      </c>
      <c r="GY263" s="180">
        <f t="shared" si="309"/>
        <v>0</v>
      </c>
      <c r="GZ263" s="41">
        <v>244</v>
      </c>
      <c r="HA263" s="32"/>
      <c r="HB263" s="42">
        <f t="shared" si="398"/>
        <v>0</v>
      </c>
      <c r="HC263" s="44"/>
    </row>
    <row r="264" spans="1:211" ht="15" hidden="1" customHeight="1">
      <c r="A264" s="31" t="s">
        <v>534</v>
      </c>
      <c r="B264" s="32" t="s">
        <v>535</v>
      </c>
      <c r="C264" s="31" t="s">
        <v>490</v>
      </c>
      <c r="D264" s="31" t="s">
        <v>1259</v>
      </c>
      <c r="E264" s="31" t="s">
        <v>43</v>
      </c>
      <c r="F264" s="31" t="s">
        <v>152</v>
      </c>
      <c r="G264" s="33">
        <v>0</v>
      </c>
      <c r="H264" s="33">
        <v>0</v>
      </c>
      <c r="I264" s="33">
        <v>0</v>
      </c>
      <c r="J264" s="34">
        <f>IFERROR(VLOOKUP(A264,#REF!,3,0),0)</f>
        <v>0</v>
      </c>
      <c r="K264" s="34">
        <f t="shared" si="393"/>
        <v>0</v>
      </c>
      <c r="L264" s="34">
        <v>0</v>
      </c>
      <c r="M264" s="34">
        <v>0</v>
      </c>
      <c r="N264" s="35">
        <f t="shared" si="394"/>
        <v>0</v>
      </c>
      <c r="O264" s="35">
        <f t="shared" si="395"/>
        <v>0</v>
      </c>
      <c r="P264" s="36">
        <v>0</v>
      </c>
      <c r="Q264" s="36">
        <f t="shared" si="310"/>
        <v>0</v>
      </c>
      <c r="R264" s="80"/>
      <c r="S264" s="37">
        <f ca="1">SUMIF(ROP!$D$6:$H$65536,A264,ROP!$J$6:$J$65536)</f>
        <v>0</v>
      </c>
      <c r="T264" s="37">
        <f>SUMIF(HASIL!$B:$B,APS!$B264&amp;RIGHT(APS!T$9,2),HASIL!$I:$I)</f>
        <v>0</v>
      </c>
      <c r="U264" s="37">
        <f>SUMIF(HASIL!$B:$B,APS!$B264&amp;RIGHT(APS!U$9,2),HASIL!$I:$I)</f>
        <v>0</v>
      </c>
      <c r="V264" s="37">
        <f>SUMIF(HASIL!$B:$B,APS!$B264&amp;RIGHT(APS!V$9,2),HASIL!$I:$I)</f>
        <v>0</v>
      </c>
      <c r="W264" s="37">
        <f>SUMIF(HASIL!$B:$B,APS!$B264&amp;RIGHT(APS!W$9,2),HASIL!$I:$I)</f>
        <v>0</v>
      </c>
      <c r="X264" s="38">
        <f t="shared" si="396"/>
        <v>0</v>
      </c>
      <c r="Y264" s="38">
        <f t="shared" si="397"/>
        <v>0</v>
      </c>
      <c r="Z264" s="39">
        <f t="shared" si="385"/>
        <v>0</v>
      </c>
      <c r="AA264" s="39">
        <f t="shared" si="490"/>
        <v>0</v>
      </c>
      <c r="AB264" s="40">
        <f t="shared" si="386"/>
        <v>0</v>
      </c>
      <c r="AC264" s="27">
        <v>0</v>
      </c>
      <c r="AD264" s="27"/>
      <c r="AE264" s="27"/>
      <c r="AF264" s="27"/>
      <c r="AG264" s="27"/>
      <c r="AH264" s="27"/>
      <c r="AI264" s="324">
        <f>SUMIF('Rekapitulasi Juni'!$D$9:$D$192,APS!$B264,'Rekapitulasi Juni'!$E$9:$E$192)</f>
        <v>0</v>
      </c>
      <c r="AJ264" s="324">
        <f>SUMIF('Rekapitulasi Juni'!$D$9:$D$192,APS!$B264,'Rekapitulasi Juni'!$F$9:$F$192)</f>
        <v>0</v>
      </c>
      <c r="AK264" s="324">
        <f>SUMIF('Rekapitulasi Juni'!$D$9:$D$192,APS!$B264,'Rekapitulasi Juni'!$K$9:$K$192)</f>
        <v>0</v>
      </c>
      <c r="AL264" s="325">
        <f t="shared" si="311"/>
        <v>0</v>
      </c>
      <c r="AM264" s="325">
        <f t="shared" si="312"/>
        <v>0</v>
      </c>
      <c r="AN264" s="27"/>
      <c r="AO264" s="324">
        <f>SUMIF('Rekapitulasi Juni'!$U$9:$U$192,APS!$B264,'Rekapitulasi Juni'!$V$9:$V$192)</f>
        <v>0</v>
      </c>
      <c r="AP264" s="324">
        <f>SUMIF('Rekapitulasi Juni'!$U$9:$U$192,APS!$B264,'Rekapitulasi Juni'!$W$9:$W$192)</f>
        <v>0</v>
      </c>
      <c r="AQ264" s="27"/>
      <c r="AR264" s="325">
        <f t="shared" si="313"/>
        <v>0</v>
      </c>
      <c r="AS264" s="325">
        <f t="shared" si="314"/>
        <v>0</v>
      </c>
      <c r="AT264" s="27"/>
      <c r="AU264" s="324">
        <f>SUMIF('Rekapitulasi Juni'!$AL$9:$AL$192,APS!$B264,'Rekapitulasi Juni'!$AM$9:$AM$192)</f>
        <v>0</v>
      </c>
      <c r="AV264" s="324">
        <f>SUMIF('Rekapitulasi Juni'!$AL$9:$AL$192,APS!$B264,'Rekapitulasi Juni'!$AN$9:$AN$192)</f>
        <v>0</v>
      </c>
      <c r="AW264" s="27"/>
      <c r="AX264" s="325">
        <f t="shared" si="315"/>
        <v>0</v>
      </c>
      <c r="AY264" s="325">
        <f t="shared" si="316"/>
        <v>0</v>
      </c>
      <c r="AZ264" s="41">
        <f t="shared" si="317"/>
        <v>0</v>
      </c>
      <c r="BA264" s="41">
        <f t="shared" si="318"/>
        <v>0</v>
      </c>
      <c r="BB264" s="41">
        <f t="shared" si="319"/>
        <v>0</v>
      </c>
      <c r="BC264" s="41">
        <f t="shared" si="320"/>
        <v>0</v>
      </c>
      <c r="BD264" s="41">
        <f t="shared" si="321"/>
        <v>0</v>
      </c>
      <c r="BE264" s="41">
        <f t="shared" si="322"/>
        <v>0</v>
      </c>
      <c r="BF264" s="180">
        <f t="shared" si="323"/>
        <v>0</v>
      </c>
      <c r="BG264" s="27">
        <v>0</v>
      </c>
      <c r="BH264" s="27"/>
      <c r="BI264" s="324">
        <f>SUMIF('Rekapitulasi Juni'!$D$214:$D$393,APS!$B264,'Rekapitulasi Juni'!$E$214:$E$393)</f>
        <v>0</v>
      </c>
      <c r="BJ264" s="324">
        <f>SUMIF('Rekapitulasi Juni'!$D$214:$D$393,APS!$B264,'Rekapitulasi Juni'!$F$214:$F$393)</f>
        <v>0</v>
      </c>
      <c r="BK264" s="27"/>
      <c r="BL264" s="325">
        <f t="shared" si="324"/>
        <v>0</v>
      </c>
      <c r="BM264" s="325">
        <f t="shared" si="325"/>
        <v>0</v>
      </c>
      <c r="BN264" s="27"/>
      <c r="BO264" s="324">
        <f>SUMIF('Rekapitulasi Juni'!$U$214:$U$393,APS!$B264,'Rekapitulasi Juni'!$V$214:$V$393)</f>
        <v>0</v>
      </c>
      <c r="BP264" s="324">
        <f>SUMIF('Rekapitulasi Juni'!$U$214:$U$393,APS!$B264,'Rekapitulasi Juni'!$W$214:$W$393)</f>
        <v>0</v>
      </c>
      <c r="BQ264" s="27"/>
      <c r="BR264" s="325">
        <f t="shared" si="326"/>
        <v>0</v>
      </c>
      <c r="BS264" s="325">
        <f t="shared" si="327"/>
        <v>0</v>
      </c>
      <c r="BT264" s="27"/>
      <c r="BU264" s="324">
        <f>SUMIF('Rekapitulasi Juni'!$AL$214:$AL$393,APS!$B264,'Rekapitulasi Juni'!$AM$214:$AM$393)</f>
        <v>0</v>
      </c>
      <c r="BV264" s="324">
        <f>SUMIF('Rekapitulasi Juni'!$AL$214:$AL$393,APS!$B264,'Rekapitulasi Juni'!$AN$214:$AN$393)</f>
        <v>0</v>
      </c>
      <c r="BW264" s="27"/>
      <c r="BX264" s="325">
        <f t="shared" si="328"/>
        <v>0</v>
      </c>
      <c r="BY264" s="325">
        <f t="shared" si="329"/>
        <v>0</v>
      </c>
      <c r="BZ264" s="27"/>
      <c r="CA264" s="324">
        <f>SUMIF('Rekapitulasi Juni'!$BA$214:$BA$393,APS!$B264,'Rekapitulasi Juni'!$BB$214:$BB$393)</f>
        <v>0</v>
      </c>
      <c r="CB264" s="324">
        <f>SUMIF('Rekapitulasi Juni'!$BA$214:$BA$393,APS!$B264,'Rekapitulasi Juni'!$BC$214:$BC$393)</f>
        <v>0</v>
      </c>
      <c r="CC264" s="27"/>
      <c r="CD264" s="325">
        <f t="shared" si="330"/>
        <v>0</v>
      </c>
      <c r="CE264" s="325">
        <f t="shared" si="331"/>
        <v>0</v>
      </c>
      <c r="CF264" s="27"/>
      <c r="CG264" s="324">
        <f>SUMIF('Rekapitulasi Juni'!$BP$214:$BP$393,APS!$B264,'Rekapitulasi Juni'!$BQ$214:$BQ$393)</f>
        <v>0</v>
      </c>
      <c r="CH264" s="324">
        <f>SUMIF('Rekapitulasi Juni'!$BP$214:$BP$393,APS!$B264,'Rekapitulasi Juni'!$BR$214:$BR$393)</f>
        <v>0</v>
      </c>
      <c r="CI264" s="27"/>
      <c r="CJ264" s="325">
        <f t="shared" si="332"/>
        <v>0</v>
      </c>
      <c r="CK264" s="325">
        <f t="shared" si="333"/>
        <v>0</v>
      </c>
      <c r="CL264" s="41">
        <f t="shared" si="334"/>
        <v>0</v>
      </c>
      <c r="CM264" s="41">
        <f t="shared" si="335"/>
        <v>0</v>
      </c>
      <c r="CN264" s="41">
        <f t="shared" si="336"/>
        <v>0</v>
      </c>
      <c r="CO264" s="41">
        <f t="shared" si="337"/>
        <v>0</v>
      </c>
      <c r="CP264" s="41">
        <f t="shared" si="338"/>
        <v>0</v>
      </c>
      <c r="CQ264" s="41">
        <f t="shared" si="339"/>
        <v>0</v>
      </c>
      <c r="CR264" s="180">
        <f t="shared" si="340"/>
        <v>0</v>
      </c>
      <c r="CS264" s="27">
        <v>0</v>
      </c>
      <c r="CT264" s="27"/>
      <c r="CU264" s="324">
        <f>SUMIF('Rekapitulasi Juni'!$D$410:$D$588,APS!$B264,'Rekapitulasi Juni'!$E$410:$E$588)</f>
        <v>0</v>
      </c>
      <c r="CV264" s="324">
        <f>SUMIF('Rekapitulasi Juni'!$D$410:$D$588,APS!$B264,'Rekapitulasi Juni'!$F$410:$F$588)</f>
        <v>0</v>
      </c>
      <c r="CW264" s="27"/>
      <c r="CX264" s="325">
        <f t="shared" si="341"/>
        <v>0</v>
      </c>
      <c r="CY264" s="325">
        <f t="shared" si="342"/>
        <v>0</v>
      </c>
      <c r="CZ264" s="27"/>
      <c r="DA264" s="324">
        <f>SUMIF('Rekapitulasi Juni'!$U$410:$U$588,APS!$B264,'Rekapitulasi Juni'!$V$410:$V$588)</f>
        <v>0</v>
      </c>
      <c r="DB264" s="324">
        <f>SUMIF('Rekapitulasi Juni'!$U$410:$U$588,APS!$B264,'Rekapitulasi Juni'!$W$410:$W$588)</f>
        <v>0</v>
      </c>
      <c r="DC264" s="27"/>
      <c r="DD264" s="325">
        <f t="shared" si="343"/>
        <v>0</v>
      </c>
      <c r="DE264" s="325">
        <f t="shared" si="344"/>
        <v>0</v>
      </c>
      <c r="DF264" s="27"/>
      <c r="DG264" s="324">
        <f>SUMIF('Rekapitulasi Juni'!$AL$410:$AL$588,APS!$B264,'Rekapitulasi Juni'!$AM$410:$AM$588)</f>
        <v>0</v>
      </c>
      <c r="DH264" s="324">
        <f>SUMIF('Rekapitulasi Juni'!$AL$410:$AL$588,APS!$B264,'Rekapitulasi Juni'!$AN$410:$AN$588)</f>
        <v>0</v>
      </c>
      <c r="DI264" s="27"/>
      <c r="DJ264" s="325">
        <f t="shared" si="345"/>
        <v>0</v>
      </c>
      <c r="DK264" s="325">
        <f t="shared" si="346"/>
        <v>0</v>
      </c>
      <c r="DL264" s="27"/>
      <c r="DM264" s="324">
        <f>SUMIF('Rekapitulasi Juni'!$BA$410:$BA$588,APS!$B264,'Rekapitulasi Juni'!$BB$410:$BB$588)</f>
        <v>0</v>
      </c>
      <c r="DN264" s="324">
        <f>SUMIF('Rekapitulasi Juni'!$BA$410:$BA$588,APS!$B264,'Rekapitulasi Juni'!$BC$410:$BC$588)</f>
        <v>0</v>
      </c>
      <c r="DO264" s="324">
        <f>SUMIF('Rekapitulasi Juni'!$BA$410:$BA$588,APS!$B264,'Rekapitulasi Juni'!$BF$410:$BF$588)</f>
        <v>0</v>
      </c>
      <c r="DP264" s="325">
        <f t="shared" si="347"/>
        <v>0</v>
      </c>
      <c r="DQ264" s="325">
        <f t="shared" si="348"/>
        <v>0</v>
      </c>
      <c r="DR264" s="27"/>
      <c r="DS264" s="324">
        <f>SUMIF('Rekapitulasi Juni'!$BP$410:$BP$588,APS!$B264,'Rekapitulasi Juni'!$BQ$410:$BQ$588)</f>
        <v>0</v>
      </c>
      <c r="DT264" s="324">
        <f>SUMIF('Rekapitulasi Juni'!$BP$410:$BP$588,APS!$B264,'Rekapitulasi Juni'!$BR$410:$BR$588)</f>
        <v>0</v>
      </c>
      <c r="DU264" s="27"/>
      <c r="DV264" s="325">
        <f t="shared" si="349"/>
        <v>0</v>
      </c>
      <c r="DW264" s="325">
        <f t="shared" si="350"/>
        <v>0</v>
      </c>
      <c r="DX264" s="41">
        <f t="shared" si="351"/>
        <v>0</v>
      </c>
      <c r="DY264" s="41">
        <f t="shared" si="352"/>
        <v>0</v>
      </c>
      <c r="DZ264" s="41">
        <f t="shared" si="353"/>
        <v>0</v>
      </c>
      <c r="EA264" s="41">
        <f t="shared" si="354"/>
        <v>0</v>
      </c>
      <c r="EB264" s="41">
        <f t="shared" si="355"/>
        <v>0</v>
      </c>
      <c r="EC264" s="41">
        <f t="shared" si="356"/>
        <v>0</v>
      </c>
      <c r="ED264" s="180">
        <f t="shared" si="357"/>
        <v>0</v>
      </c>
      <c r="EE264" s="27">
        <v>0</v>
      </c>
      <c r="EF264" s="27"/>
      <c r="EG264" s="324">
        <f>SUMIF('Rekapitulasi Juni'!$D$608:$D$786,APS!$B264,'Rekapitulasi Juni'!$E$608:$E$786)</f>
        <v>0</v>
      </c>
      <c r="EH264" s="324">
        <f>SUMIF('Rekapitulasi Juni'!$D$608:$D$786,APS!$B264,'Rekapitulasi Juni'!$F$608:$F$786)</f>
        <v>0</v>
      </c>
      <c r="EI264" s="27"/>
      <c r="EJ264" s="325">
        <f t="shared" si="358"/>
        <v>0</v>
      </c>
      <c r="EK264" s="325">
        <f t="shared" si="359"/>
        <v>0</v>
      </c>
      <c r="EL264" s="27"/>
      <c r="EM264" s="324">
        <f>SUMIF('Rekapitulasi Juni'!$U$608:$U$786,APS!$B264,'Rekapitulasi Juni'!$V$608:$V$786)</f>
        <v>0</v>
      </c>
      <c r="EN264" s="324">
        <f>SUMIF('Rekapitulasi Juni'!$U$608:$U$786,APS!$B264,'Rekapitulasi Juni'!$W$608:$W$786)</f>
        <v>0</v>
      </c>
      <c r="EO264" s="27"/>
      <c r="EP264" s="325">
        <f t="shared" si="360"/>
        <v>0</v>
      </c>
      <c r="EQ264" s="325">
        <f t="shared" si="361"/>
        <v>0</v>
      </c>
      <c r="ER264" s="27"/>
      <c r="ES264" s="324">
        <f>SUMIF('Rekapitulasi Juni'!$AL$608:$AL$786,APS!$B264,'Rekapitulasi Juni'!$AM$608:$AM$786)</f>
        <v>0</v>
      </c>
      <c r="ET264" s="324">
        <f>SUMIF('Rekapitulasi Juni'!$AL$608:$AL$786,APS!$B264,'Rekapitulasi Juni'!$AN$608:$AN$786)</f>
        <v>0</v>
      </c>
      <c r="EU264" s="27"/>
      <c r="EV264" s="325">
        <f t="shared" si="362"/>
        <v>0</v>
      </c>
      <c r="EW264" s="325">
        <f t="shared" si="363"/>
        <v>0</v>
      </c>
      <c r="EX264" s="27"/>
      <c r="EY264" s="324">
        <f>SUMIF('Rekapitulasi Juni'!$BA$608:$BA$786,APS!$B264,'Rekapitulasi Juni'!$BB$608:$BB$786)</f>
        <v>0</v>
      </c>
      <c r="EZ264" s="324">
        <f>SUMIF('Rekapitulasi Juni'!$BA$608:$BA$786,APS!$B264,'Rekapitulasi Juni'!$BC$608:$BC$786)</f>
        <v>0</v>
      </c>
      <c r="FA264" s="324">
        <f>SUMIF('Rekapitulasi Juni'!$BA$608:$BA$786,APS!$B264,'Rekapitulasi Juni'!$BF$608:$BF$786)</f>
        <v>0</v>
      </c>
      <c r="FB264" s="325">
        <f t="shared" si="364"/>
        <v>0</v>
      </c>
      <c r="FC264" s="325">
        <f t="shared" si="365"/>
        <v>0</v>
      </c>
      <c r="FD264" s="27"/>
      <c r="FE264" s="27"/>
      <c r="FF264" s="27"/>
      <c r="FG264" s="27"/>
      <c r="FH264" s="27"/>
      <c r="FI264" s="27"/>
      <c r="FJ264" s="41">
        <f t="shared" si="366"/>
        <v>0</v>
      </c>
      <c r="FK264" s="41">
        <f t="shared" si="367"/>
        <v>0</v>
      </c>
      <c r="FL264" s="41">
        <f t="shared" si="368"/>
        <v>0</v>
      </c>
      <c r="FM264" s="41">
        <f t="shared" si="369"/>
        <v>0</v>
      </c>
      <c r="FN264" s="41">
        <f t="shared" si="370"/>
        <v>0</v>
      </c>
      <c r="FO264" s="41">
        <f t="shared" si="371"/>
        <v>0</v>
      </c>
      <c r="FP264" s="180">
        <f t="shared" si="372"/>
        <v>0</v>
      </c>
      <c r="FQ264" s="27"/>
      <c r="FR264" s="27"/>
      <c r="FS264" s="324">
        <f>SUMIF('Rekapitulasi Juni'!$D$804:$D$984,APS!$B264,'Rekapitulasi Juni'!$E$804:$E$984)</f>
        <v>0</v>
      </c>
      <c r="FT264" s="324">
        <f>SUMIF('Rekapitulasi Juni'!$D$804:$D$984,APS!$B264,'Rekapitulasi Juni'!$F$804:$F$984)</f>
        <v>0</v>
      </c>
      <c r="FU264" s="27"/>
      <c r="FV264" s="325">
        <f t="shared" si="373"/>
        <v>0</v>
      </c>
      <c r="FW264" s="325">
        <f t="shared" si="374"/>
        <v>0</v>
      </c>
      <c r="FX264" s="27"/>
      <c r="FY264" s="324">
        <f>SUMIF('Rekapitulasi Juni'!$U$804:$U$984,APS!$B264,'Rekapitulasi Juni'!$V$804:$V$984)</f>
        <v>0</v>
      </c>
      <c r="FZ264" s="324">
        <f>SUMIF('Rekapitulasi Juni'!$U$804:$U$984,APS!$B264,'Rekapitulasi Juni'!$W$804:$W$984)</f>
        <v>0</v>
      </c>
      <c r="GA264" s="27"/>
      <c r="GB264" s="325">
        <f t="shared" si="375"/>
        <v>0</v>
      </c>
      <c r="GC264" s="325">
        <f t="shared" si="376"/>
        <v>0</v>
      </c>
      <c r="GD264" s="27"/>
      <c r="GE264" s="324">
        <f>SUMIF('Rekapitulasi Juni'!$AL$804:$AL$984,APS!$B264,'Rekapitulasi Juni'!$AM$804:$AM$984)</f>
        <v>0</v>
      </c>
      <c r="GF264" s="324">
        <f>SUMIF('Rekapitulasi Juni'!$AL$804:$AL$984,APS!$B264,'Rekapitulasi Juni'!$AN$804:$AN$984)</f>
        <v>0</v>
      </c>
      <c r="GG264" s="27"/>
      <c r="GH264" s="325">
        <f t="shared" si="301"/>
        <v>0</v>
      </c>
      <c r="GI264" s="325">
        <f t="shared" si="302"/>
        <v>0</v>
      </c>
      <c r="GJ264" s="27"/>
      <c r="GK264" s="27"/>
      <c r="GL264" s="41">
        <f t="shared" si="377"/>
        <v>0</v>
      </c>
      <c r="GM264" s="41">
        <f t="shared" si="378"/>
        <v>0</v>
      </c>
      <c r="GN264" s="41">
        <f t="shared" si="379"/>
        <v>0</v>
      </c>
      <c r="GO264" s="41">
        <f t="shared" si="380"/>
        <v>0</v>
      </c>
      <c r="GP264" s="41">
        <f t="shared" si="381"/>
        <v>0</v>
      </c>
      <c r="GQ264" s="41">
        <f t="shared" si="382"/>
        <v>0</v>
      </c>
      <c r="GR264" s="180">
        <f t="shared" si="383"/>
        <v>0</v>
      </c>
      <c r="GS264" s="41">
        <f t="shared" si="303"/>
        <v>0</v>
      </c>
      <c r="GT264" s="41">
        <f t="shared" si="304"/>
        <v>0</v>
      </c>
      <c r="GU264" s="41">
        <f t="shared" si="305"/>
        <v>0</v>
      </c>
      <c r="GV264" s="41">
        <f t="shared" si="306"/>
        <v>0</v>
      </c>
      <c r="GW264" s="41">
        <f t="shared" si="307"/>
        <v>0</v>
      </c>
      <c r="GX264" s="41">
        <f t="shared" si="308"/>
        <v>0</v>
      </c>
      <c r="GY264" s="180">
        <f t="shared" si="309"/>
        <v>0</v>
      </c>
      <c r="GZ264" s="41">
        <v>245</v>
      </c>
      <c r="HA264" s="32"/>
      <c r="HB264" s="42">
        <f t="shared" si="398"/>
        <v>0</v>
      </c>
      <c r="HC264" s="44"/>
    </row>
    <row r="265" spans="1:211" ht="15" hidden="1" customHeight="1">
      <c r="A265" s="31" t="s">
        <v>536</v>
      </c>
      <c r="B265" s="32" t="s">
        <v>537</v>
      </c>
      <c r="C265" s="31" t="s">
        <v>490</v>
      </c>
      <c r="D265" s="31" t="s">
        <v>1259</v>
      </c>
      <c r="E265" s="31" t="s">
        <v>43</v>
      </c>
      <c r="F265" s="31" t="s">
        <v>152</v>
      </c>
      <c r="G265" s="33">
        <v>0</v>
      </c>
      <c r="H265" s="33">
        <v>0</v>
      </c>
      <c r="I265" s="33">
        <v>0</v>
      </c>
      <c r="J265" s="34">
        <f>IFERROR(VLOOKUP(A265,#REF!,3,0),0)</f>
        <v>0</v>
      </c>
      <c r="K265" s="34">
        <f t="shared" si="393"/>
        <v>0</v>
      </c>
      <c r="L265" s="34">
        <v>0</v>
      </c>
      <c r="M265" s="34">
        <v>0</v>
      </c>
      <c r="N265" s="35">
        <f t="shared" si="394"/>
        <v>0</v>
      </c>
      <c r="O265" s="35">
        <f t="shared" si="395"/>
        <v>0</v>
      </c>
      <c r="P265" s="36">
        <v>0</v>
      </c>
      <c r="Q265" s="36">
        <f t="shared" si="310"/>
        <v>0</v>
      </c>
      <c r="R265" s="80"/>
      <c r="S265" s="37">
        <f ca="1">SUMIF(ROP!$D$6:$H$65536,A265,ROP!$J$6:$J$65536)</f>
        <v>0</v>
      </c>
      <c r="T265" s="37">
        <f>SUMIF(HASIL!$B:$B,APS!$B265&amp;RIGHT(APS!T$9,2),HASIL!$I:$I)</f>
        <v>0</v>
      </c>
      <c r="U265" s="37">
        <f>SUMIF(HASIL!$B:$B,APS!$B265&amp;RIGHT(APS!U$9,2),HASIL!$I:$I)</f>
        <v>0</v>
      </c>
      <c r="V265" s="37">
        <f>SUMIF(HASIL!$B:$B,APS!$B265&amp;RIGHT(APS!V$9,2),HASIL!$I:$I)</f>
        <v>0</v>
      </c>
      <c r="W265" s="37">
        <f>SUMIF(HASIL!$B:$B,APS!$B265&amp;RIGHT(APS!W$9,2),HASIL!$I:$I)</f>
        <v>0</v>
      </c>
      <c r="X265" s="38">
        <f t="shared" si="396"/>
        <v>0</v>
      </c>
      <c r="Y265" s="38">
        <f t="shared" si="397"/>
        <v>0</v>
      </c>
      <c r="Z265" s="39">
        <f t="shared" si="385"/>
        <v>0</v>
      </c>
      <c r="AA265" s="39">
        <f t="shared" si="490"/>
        <v>0</v>
      </c>
      <c r="AB265" s="40">
        <f t="shared" si="386"/>
        <v>0</v>
      </c>
      <c r="AC265" s="27">
        <v>0</v>
      </c>
      <c r="AD265" s="27"/>
      <c r="AE265" s="27"/>
      <c r="AF265" s="27"/>
      <c r="AG265" s="27"/>
      <c r="AH265" s="27"/>
      <c r="AI265" s="324">
        <f>SUMIF('Rekapitulasi Juni'!$D$9:$D$192,APS!$B265,'Rekapitulasi Juni'!$E$9:$E$192)</f>
        <v>0</v>
      </c>
      <c r="AJ265" s="324">
        <f>SUMIF('Rekapitulasi Juni'!$D$9:$D$192,APS!$B265,'Rekapitulasi Juni'!$F$9:$F$192)</f>
        <v>0</v>
      </c>
      <c r="AK265" s="324">
        <f>SUMIF('Rekapitulasi Juni'!$D$9:$D$192,APS!$B265,'Rekapitulasi Juni'!$K$9:$K$192)</f>
        <v>0</v>
      </c>
      <c r="AL265" s="325">
        <f t="shared" si="311"/>
        <v>0</v>
      </c>
      <c r="AM265" s="325">
        <f t="shared" si="312"/>
        <v>0</v>
      </c>
      <c r="AN265" s="27"/>
      <c r="AO265" s="324">
        <f>SUMIF('Rekapitulasi Juni'!$U$9:$U$192,APS!$B265,'Rekapitulasi Juni'!$V$9:$V$192)</f>
        <v>0</v>
      </c>
      <c r="AP265" s="324">
        <f>SUMIF('Rekapitulasi Juni'!$U$9:$U$192,APS!$B265,'Rekapitulasi Juni'!$W$9:$W$192)</f>
        <v>0</v>
      </c>
      <c r="AQ265" s="27"/>
      <c r="AR265" s="325">
        <f t="shared" si="313"/>
        <v>0</v>
      </c>
      <c r="AS265" s="325">
        <f t="shared" si="314"/>
        <v>0</v>
      </c>
      <c r="AT265" s="27"/>
      <c r="AU265" s="324">
        <f>SUMIF('Rekapitulasi Juni'!$AL$9:$AL$192,APS!$B265,'Rekapitulasi Juni'!$AM$9:$AM$192)</f>
        <v>0</v>
      </c>
      <c r="AV265" s="324">
        <f>SUMIF('Rekapitulasi Juni'!$AL$9:$AL$192,APS!$B265,'Rekapitulasi Juni'!$AN$9:$AN$192)</f>
        <v>0</v>
      </c>
      <c r="AW265" s="27"/>
      <c r="AX265" s="325">
        <f t="shared" si="315"/>
        <v>0</v>
      </c>
      <c r="AY265" s="325">
        <f t="shared" si="316"/>
        <v>0</v>
      </c>
      <c r="AZ265" s="41">
        <f t="shared" si="317"/>
        <v>0</v>
      </c>
      <c r="BA265" s="41">
        <f t="shared" si="318"/>
        <v>0</v>
      </c>
      <c r="BB265" s="41">
        <f t="shared" si="319"/>
        <v>0</v>
      </c>
      <c r="BC265" s="41">
        <f t="shared" si="320"/>
        <v>0</v>
      </c>
      <c r="BD265" s="41">
        <f t="shared" si="321"/>
        <v>0</v>
      </c>
      <c r="BE265" s="41">
        <f t="shared" si="322"/>
        <v>0</v>
      </c>
      <c r="BF265" s="180">
        <f t="shared" si="323"/>
        <v>0</v>
      </c>
      <c r="BG265" s="27">
        <v>0</v>
      </c>
      <c r="BH265" s="27"/>
      <c r="BI265" s="324">
        <f>SUMIF('Rekapitulasi Juni'!$D$214:$D$393,APS!$B265,'Rekapitulasi Juni'!$E$214:$E$393)</f>
        <v>0</v>
      </c>
      <c r="BJ265" s="324">
        <f>SUMIF('Rekapitulasi Juni'!$D$214:$D$393,APS!$B265,'Rekapitulasi Juni'!$F$214:$F$393)</f>
        <v>0</v>
      </c>
      <c r="BK265" s="27"/>
      <c r="BL265" s="325">
        <f t="shared" si="324"/>
        <v>0</v>
      </c>
      <c r="BM265" s="325">
        <f t="shared" si="325"/>
        <v>0</v>
      </c>
      <c r="BN265" s="27"/>
      <c r="BO265" s="324">
        <f>SUMIF('Rekapitulasi Juni'!$U$214:$U$393,APS!$B265,'Rekapitulasi Juni'!$V$214:$V$393)</f>
        <v>0</v>
      </c>
      <c r="BP265" s="324">
        <f>SUMIF('Rekapitulasi Juni'!$U$214:$U$393,APS!$B265,'Rekapitulasi Juni'!$W$214:$W$393)</f>
        <v>0</v>
      </c>
      <c r="BQ265" s="27"/>
      <c r="BR265" s="325">
        <f t="shared" si="326"/>
        <v>0</v>
      </c>
      <c r="BS265" s="325">
        <f t="shared" si="327"/>
        <v>0</v>
      </c>
      <c r="BT265" s="27"/>
      <c r="BU265" s="324">
        <f>SUMIF('Rekapitulasi Juni'!$AL$214:$AL$393,APS!$B265,'Rekapitulasi Juni'!$AM$214:$AM$393)</f>
        <v>0</v>
      </c>
      <c r="BV265" s="324">
        <f>SUMIF('Rekapitulasi Juni'!$AL$214:$AL$393,APS!$B265,'Rekapitulasi Juni'!$AN$214:$AN$393)</f>
        <v>0</v>
      </c>
      <c r="BW265" s="27"/>
      <c r="BX265" s="325">
        <f t="shared" si="328"/>
        <v>0</v>
      </c>
      <c r="BY265" s="325">
        <f t="shared" si="329"/>
        <v>0</v>
      </c>
      <c r="BZ265" s="27"/>
      <c r="CA265" s="324">
        <f>SUMIF('Rekapitulasi Juni'!$BA$214:$BA$393,APS!$B265,'Rekapitulasi Juni'!$BB$214:$BB$393)</f>
        <v>0</v>
      </c>
      <c r="CB265" s="324">
        <f>SUMIF('Rekapitulasi Juni'!$BA$214:$BA$393,APS!$B265,'Rekapitulasi Juni'!$BC$214:$BC$393)</f>
        <v>0</v>
      </c>
      <c r="CC265" s="27"/>
      <c r="CD265" s="325">
        <f t="shared" si="330"/>
        <v>0</v>
      </c>
      <c r="CE265" s="325">
        <f t="shared" si="331"/>
        <v>0</v>
      </c>
      <c r="CF265" s="27"/>
      <c r="CG265" s="324">
        <f>SUMIF('Rekapitulasi Juni'!$BP$214:$BP$393,APS!$B265,'Rekapitulasi Juni'!$BQ$214:$BQ$393)</f>
        <v>0</v>
      </c>
      <c r="CH265" s="324">
        <f>SUMIF('Rekapitulasi Juni'!$BP$214:$BP$393,APS!$B265,'Rekapitulasi Juni'!$BR$214:$BR$393)</f>
        <v>0</v>
      </c>
      <c r="CI265" s="27"/>
      <c r="CJ265" s="325">
        <f t="shared" si="332"/>
        <v>0</v>
      </c>
      <c r="CK265" s="325">
        <f t="shared" si="333"/>
        <v>0</v>
      </c>
      <c r="CL265" s="41">
        <f t="shared" si="334"/>
        <v>0</v>
      </c>
      <c r="CM265" s="41">
        <f t="shared" si="335"/>
        <v>0</v>
      </c>
      <c r="CN265" s="41">
        <f t="shared" si="336"/>
        <v>0</v>
      </c>
      <c r="CO265" s="41">
        <f t="shared" si="337"/>
        <v>0</v>
      </c>
      <c r="CP265" s="41">
        <f t="shared" si="338"/>
        <v>0</v>
      </c>
      <c r="CQ265" s="41">
        <f t="shared" si="339"/>
        <v>0</v>
      </c>
      <c r="CR265" s="180">
        <f t="shared" si="340"/>
        <v>0</v>
      </c>
      <c r="CS265" s="27">
        <v>0</v>
      </c>
      <c r="CT265" s="27"/>
      <c r="CU265" s="324">
        <f>SUMIF('Rekapitulasi Juni'!$D$410:$D$588,APS!$B265,'Rekapitulasi Juni'!$E$410:$E$588)</f>
        <v>0</v>
      </c>
      <c r="CV265" s="324">
        <f>SUMIF('Rekapitulasi Juni'!$D$410:$D$588,APS!$B265,'Rekapitulasi Juni'!$F$410:$F$588)</f>
        <v>0</v>
      </c>
      <c r="CW265" s="27"/>
      <c r="CX265" s="325">
        <f t="shared" si="341"/>
        <v>0</v>
      </c>
      <c r="CY265" s="325">
        <f t="shared" si="342"/>
        <v>0</v>
      </c>
      <c r="CZ265" s="27"/>
      <c r="DA265" s="324">
        <f>SUMIF('Rekapitulasi Juni'!$U$410:$U$588,APS!$B265,'Rekapitulasi Juni'!$V$410:$V$588)</f>
        <v>0</v>
      </c>
      <c r="DB265" s="324">
        <f>SUMIF('Rekapitulasi Juni'!$U$410:$U$588,APS!$B265,'Rekapitulasi Juni'!$W$410:$W$588)</f>
        <v>0</v>
      </c>
      <c r="DC265" s="27"/>
      <c r="DD265" s="325">
        <f t="shared" si="343"/>
        <v>0</v>
      </c>
      <c r="DE265" s="325">
        <f t="shared" si="344"/>
        <v>0</v>
      </c>
      <c r="DF265" s="27"/>
      <c r="DG265" s="324">
        <f>SUMIF('Rekapitulasi Juni'!$AL$410:$AL$588,APS!$B265,'Rekapitulasi Juni'!$AM$410:$AM$588)</f>
        <v>0</v>
      </c>
      <c r="DH265" s="324">
        <f>SUMIF('Rekapitulasi Juni'!$AL$410:$AL$588,APS!$B265,'Rekapitulasi Juni'!$AN$410:$AN$588)</f>
        <v>0</v>
      </c>
      <c r="DI265" s="27"/>
      <c r="DJ265" s="325">
        <f t="shared" si="345"/>
        <v>0</v>
      </c>
      <c r="DK265" s="325">
        <f t="shared" si="346"/>
        <v>0</v>
      </c>
      <c r="DL265" s="27"/>
      <c r="DM265" s="324">
        <f>SUMIF('Rekapitulasi Juni'!$BA$410:$BA$588,APS!$B265,'Rekapitulasi Juni'!$BB$410:$BB$588)</f>
        <v>0</v>
      </c>
      <c r="DN265" s="324">
        <f>SUMIF('Rekapitulasi Juni'!$BA$410:$BA$588,APS!$B265,'Rekapitulasi Juni'!$BC$410:$BC$588)</f>
        <v>0</v>
      </c>
      <c r="DO265" s="324">
        <f>SUMIF('Rekapitulasi Juni'!$BA$410:$BA$588,APS!$B265,'Rekapitulasi Juni'!$BF$410:$BF$588)</f>
        <v>0</v>
      </c>
      <c r="DP265" s="325">
        <f t="shared" si="347"/>
        <v>0</v>
      </c>
      <c r="DQ265" s="325">
        <f t="shared" si="348"/>
        <v>0</v>
      </c>
      <c r="DR265" s="27"/>
      <c r="DS265" s="324">
        <f>SUMIF('Rekapitulasi Juni'!$BP$410:$BP$588,APS!$B265,'Rekapitulasi Juni'!$BQ$410:$BQ$588)</f>
        <v>0</v>
      </c>
      <c r="DT265" s="324">
        <f>SUMIF('Rekapitulasi Juni'!$BP$410:$BP$588,APS!$B265,'Rekapitulasi Juni'!$BR$410:$BR$588)</f>
        <v>0</v>
      </c>
      <c r="DU265" s="27"/>
      <c r="DV265" s="325">
        <f t="shared" si="349"/>
        <v>0</v>
      </c>
      <c r="DW265" s="325">
        <f t="shared" si="350"/>
        <v>0</v>
      </c>
      <c r="DX265" s="41">
        <f t="shared" si="351"/>
        <v>0</v>
      </c>
      <c r="DY265" s="41">
        <f t="shared" si="352"/>
        <v>0</v>
      </c>
      <c r="DZ265" s="41">
        <f t="shared" si="353"/>
        <v>0</v>
      </c>
      <c r="EA265" s="41">
        <f t="shared" si="354"/>
        <v>0</v>
      </c>
      <c r="EB265" s="41">
        <f t="shared" si="355"/>
        <v>0</v>
      </c>
      <c r="EC265" s="41">
        <f t="shared" si="356"/>
        <v>0</v>
      </c>
      <c r="ED265" s="180">
        <f t="shared" si="357"/>
        <v>0</v>
      </c>
      <c r="EE265" s="27">
        <v>0</v>
      </c>
      <c r="EF265" s="27"/>
      <c r="EG265" s="324">
        <f>SUMIF('Rekapitulasi Juni'!$D$608:$D$786,APS!$B265,'Rekapitulasi Juni'!$E$608:$E$786)</f>
        <v>0</v>
      </c>
      <c r="EH265" s="324">
        <f>SUMIF('Rekapitulasi Juni'!$D$608:$D$786,APS!$B265,'Rekapitulasi Juni'!$F$608:$F$786)</f>
        <v>0</v>
      </c>
      <c r="EI265" s="27"/>
      <c r="EJ265" s="325">
        <f t="shared" si="358"/>
        <v>0</v>
      </c>
      <c r="EK265" s="325">
        <f t="shared" si="359"/>
        <v>0</v>
      </c>
      <c r="EL265" s="27"/>
      <c r="EM265" s="324">
        <f>SUMIF('Rekapitulasi Juni'!$U$608:$U$786,APS!$B265,'Rekapitulasi Juni'!$V$608:$V$786)</f>
        <v>0</v>
      </c>
      <c r="EN265" s="324">
        <f>SUMIF('Rekapitulasi Juni'!$U$608:$U$786,APS!$B265,'Rekapitulasi Juni'!$W$608:$W$786)</f>
        <v>0</v>
      </c>
      <c r="EO265" s="27"/>
      <c r="EP265" s="325">
        <f t="shared" si="360"/>
        <v>0</v>
      </c>
      <c r="EQ265" s="325">
        <f t="shared" si="361"/>
        <v>0</v>
      </c>
      <c r="ER265" s="27"/>
      <c r="ES265" s="324">
        <f>SUMIF('Rekapitulasi Juni'!$AL$608:$AL$786,APS!$B265,'Rekapitulasi Juni'!$AM$608:$AM$786)</f>
        <v>0</v>
      </c>
      <c r="ET265" s="324">
        <f>SUMIF('Rekapitulasi Juni'!$AL$608:$AL$786,APS!$B265,'Rekapitulasi Juni'!$AN$608:$AN$786)</f>
        <v>0</v>
      </c>
      <c r="EU265" s="27"/>
      <c r="EV265" s="325">
        <f t="shared" si="362"/>
        <v>0</v>
      </c>
      <c r="EW265" s="325">
        <f t="shared" si="363"/>
        <v>0</v>
      </c>
      <c r="EX265" s="27"/>
      <c r="EY265" s="324">
        <f>SUMIF('Rekapitulasi Juni'!$BA$608:$BA$786,APS!$B265,'Rekapitulasi Juni'!$BB$608:$BB$786)</f>
        <v>0</v>
      </c>
      <c r="EZ265" s="324">
        <f>SUMIF('Rekapitulasi Juni'!$BA$608:$BA$786,APS!$B265,'Rekapitulasi Juni'!$BC$608:$BC$786)</f>
        <v>0</v>
      </c>
      <c r="FA265" s="324">
        <f>SUMIF('Rekapitulasi Juni'!$BA$608:$BA$786,APS!$B265,'Rekapitulasi Juni'!$BF$608:$BF$786)</f>
        <v>0</v>
      </c>
      <c r="FB265" s="325">
        <f t="shared" si="364"/>
        <v>0</v>
      </c>
      <c r="FC265" s="325">
        <f t="shared" si="365"/>
        <v>0</v>
      </c>
      <c r="FD265" s="27"/>
      <c r="FE265" s="27"/>
      <c r="FF265" s="27"/>
      <c r="FG265" s="27"/>
      <c r="FH265" s="27"/>
      <c r="FI265" s="27"/>
      <c r="FJ265" s="41">
        <f t="shared" si="366"/>
        <v>0</v>
      </c>
      <c r="FK265" s="41">
        <f t="shared" si="367"/>
        <v>0</v>
      </c>
      <c r="FL265" s="41">
        <f t="shared" si="368"/>
        <v>0</v>
      </c>
      <c r="FM265" s="41">
        <f t="shared" si="369"/>
        <v>0</v>
      </c>
      <c r="FN265" s="41">
        <f t="shared" si="370"/>
        <v>0</v>
      </c>
      <c r="FO265" s="41">
        <f t="shared" si="371"/>
        <v>0</v>
      </c>
      <c r="FP265" s="180">
        <f t="shared" si="372"/>
        <v>0</v>
      </c>
      <c r="FQ265" s="27"/>
      <c r="FR265" s="27"/>
      <c r="FS265" s="324">
        <f>SUMIF('Rekapitulasi Juni'!$D$804:$D$984,APS!$B265,'Rekapitulasi Juni'!$E$804:$E$984)</f>
        <v>0</v>
      </c>
      <c r="FT265" s="324">
        <f>SUMIF('Rekapitulasi Juni'!$D$804:$D$984,APS!$B265,'Rekapitulasi Juni'!$F$804:$F$984)</f>
        <v>0</v>
      </c>
      <c r="FU265" s="27"/>
      <c r="FV265" s="325">
        <f t="shared" si="373"/>
        <v>0</v>
      </c>
      <c r="FW265" s="325">
        <f t="shared" si="374"/>
        <v>0</v>
      </c>
      <c r="FX265" s="27"/>
      <c r="FY265" s="324">
        <f>SUMIF('Rekapitulasi Juni'!$U$804:$U$984,APS!$B265,'Rekapitulasi Juni'!$V$804:$V$984)</f>
        <v>0</v>
      </c>
      <c r="FZ265" s="324">
        <f>SUMIF('Rekapitulasi Juni'!$U$804:$U$984,APS!$B265,'Rekapitulasi Juni'!$W$804:$W$984)</f>
        <v>0</v>
      </c>
      <c r="GA265" s="27"/>
      <c r="GB265" s="325">
        <f t="shared" si="375"/>
        <v>0</v>
      </c>
      <c r="GC265" s="325">
        <f t="shared" si="376"/>
        <v>0</v>
      </c>
      <c r="GD265" s="27"/>
      <c r="GE265" s="324">
        <f>SUMIF('Rekapitulasi Juni'!$AL$804:$AL$984,APS!$B265,'Rekapitulasi Juni'!$AM$804:$AM$984)</f>
        <v>0</v>
      </c>
      <c r="GF265" s="324">
        <f>SUMIF('Rekapitulasi Juni'!$AL$804:$AL$984,APS!$B265,'Rekapitulasi Juni'!$AN$804:$AN$984)</f>
        <v>0</v>
      </c>
      <c r="GG265" s="27"/>
      <c r="GH265" s="325">
        <f t="shared" si="301"/>
        <v>0</v>
      </c>
      <c r="GI265" s="325">
        <f t="shared" si="302"/>
        <v>0</v>
      </c>
      <c r="GJ265" s="27"/>
      <c r="GK265" s="27"/>
      <c r="GL265" s="41">
        <f t="shared" si="377"/>
        <v>0</v>
      </c>
      <c r="GM265" s="41">
        <f t="shared" si="378"/>
        <v>0</v>
      </c>
      <c r="GN265" s="41">
        <f t="shared" si="379"/>
        <v>0</v>
      </c>
      <c r="GO265" s="41">
        <f t="shared" si="380"/>
        <v>0</v>
      </c>
      <c r="GP265" s="41">
        <f t="shared" si="381"/>
        <v>0</v>
      </c>
      <c r="GQ265" s="41">
        <f t="shared" si="382"/>
        <v>0</v>
      </c>
      <c r="GR265" s="180">
        <f t="shared" si="383"/>
        <v>0</v>
      </c>
      <c r="GS265" s="41">
        <f t="shared" si="303"/>
        <v>0</v>
      </c>
      <c r="GT265" s="41">
        <f t="shared" si="304"/>
        <v>0</v>
      </c>
      <c r="GU265" s="41">
        <f t="shared" si="305"/>
        <v>0</v>
      </c>
      <c r="GV265" s="41">
        <f t="shared" si="306"/>
        <v>0</v>
      </c>
      <c r="GW265" s="41">
        <f t="shared" si="307"/>
        <v>0</v>
      </c>
      <c r="GX265" s="41">
        <f t="shared" si="308"/>
        <v>0</v>
      </c>
      <c r="GY265" s="180">
        <f t="shared" si="309"/>
        <v>0</v>
      </c>
      <c r="GZ265" s="41">
        <v>246</v>
      </c>
      <c r="HA265" s="32"/>
      <c r="HB265" s="42">
        <f t="shared" si="398"/>
        <v>0</v>
      </c>
      <c r="HC265" s="44"/>
    </row>
    <row r="266" spans="1:211" ht="15" hidden="1" customHeight="1">
      <c r="A266" s="31" t="s">
        <v>538</v>
      </c>
      <c r="B266" s="32" t="s">
        <v>539</v>
      </c>
      <c r="C266" s="31" t="s">
        <v>490</v>
      </c>
      <c r="D266" s="31" t="s">
        <v>1259</v>
      </c>
      <c r="E266" s="31" t="s">
        <v>43</v>
      </c>
      <c r="F266" s="31" t="s">
        <v>152</v>
      </c>
      <c r="G266" s="33">
        <v>0</v>
      </c>
      <c r="H266" s="33">
        <v>0</v>
      </c>
      <c r="I266" s="33">
        <v>0</v>
      </c>
      <c r="J266" s="34">
        <f>IFERROR(VLOOKUP(A266,#REF!,3,0),0)</f>
        <v>0</v>
      </c>
      <c r="K266" s="34">
        <f t="shared" si="393"/>
        <v>0</v>
      </c>
      <c r="L266" s="34">
        <v>0</v>
      </c>
      <c r="M266" s="34">
        <v>0</v>
      </c>
      <c r="N266" s="35">
        <f t="shared" si="394"/>
        <v>0</v>
      </c>
      <c r="O266" s="35">
        <f t="shared" si="395"/>
        <v>0</v>
      </c>
      <c r="P266" s="36">
        <v>0</v>
      </c>
      <c r="Q266" s="36">
        <f t="shared" si="310"/>
        <v>0</v>
      </c>
      <c r="R266" s="80"/>
      <c r="S266" s="37">
        <f ca="1">SUMIF(ROP!$D$6:$H$65536,A266,ROP!$J$6:$J$65536)</f>
        <v>0</v>
      </c>
      <c r="T266" s="37">
        <f>SUMIF(HASIL!$B:$B,APS!$B266&amp;RIGHT(APS!T$9,2),HASIL!$I:$I)</f>
        <v>0</v>
      </c>
      <c r="U266" s="37">
        <f>SUMIF(HASIL!$B:$B,APS!$B266&amp;RIGHT(APS!U$9,2),HASIL!$I:$I)</f>
        <v>0</v>
      </c>
      <c r="V266" s="37">
        <f>SUMIF(HASIL!$B:$B,APS!$B266&amp;RIGHT(APS!V$9,2),HASIL!$I:$I)</f>
        <v>0</v>
      </c>
      <c r="W266" s="37">
        <f>SUMIF(HASIL!$B:$B,APS!$B266&amp;RIGHT(APS!W$9,2),HASIL!$I:$I)</f>
        <v>0</v>
      </c>
      <c r="X266" s="38">
        <f t="shared" si="396"/>
        <v>0</v>
      </c>
      <c r="Y266" s="38">
        <f t="shared" si="397"/>
        <v>0</v>
      </c>
      <c r="Z266" s="39">
        <f t="shared" si="385"/>
        <v>0</v>
      </c>
      <c r="AA266" s="39">
        <f t="shared" si="490"/>
        <v>0</v>
      </c>
      <c r="AB266" s="40">
        <f t="shared" si="386"/>
        <v>0</v>
      </c>
      <c r="AC266" s="27">
        <v>0</v>
      </c>
      <c r="AD266" s="27"/>
      <c r="AE266" s="27"/>
      <c r="AF266" s="27"/>
      <c r="AG266" s="27"/>
      <c r="AH266" s="27"/>
      <c r="AI266" s="324">
        <f>SUMIF('Rekapitulasi Juni'!$D$9:$D$192,APS!$B266,'Rekapitulasi Juni'!$E$9:$E$192)</f>
        <v>0</v>
      </c>
      <c r="AJ266" s="324">
        <f>SUMIF('Rekapitulasi Juni'!$D$9:$D$192,APS!$B266,'Rekapitulasi Juni'!$F$9:$F$192)</f>
        <v>0</v>
      </c>
      <c r="AK266" s="324">
        <f>SUMIF('Rekapitulasi Juni'!$D$9:$D$192,APS!$B266,'Rekapitulasi Juni'!$K$9:$K$192)</f>
        <v>0</v>
      </c>
      <c r="AL266" s="325">
        <f t="shared" si="311"/>
        <v>0</v>
      </c>
      <c r="AM266" s="325">
        <f t="shared" si="312"/>
        <v>0</v>
      </c>
      <c r="AN266" s="27"/>
      <c r="AO266" s="324">
        <f>SUMIF('Rekapitulasi Juni'!$U$9:$U$192,APS!$B266,'Rekapitulasi Juni'!$V$9:$V$192)</f>
        <v>0</v>
      </c>
      <c r="AP266" s="324">
        <f>SUMIF('Rekapitulasi Juni'!$U$9:$U$192,APS!$B266,'Rekapitulasi Juni'!$W$9:$W$192)</f>
        <v>0</v>
      </c>
      <c r="AQ266" s="27"/>
      <c r="AR266" s="325">
        <f t="shared" si="313"/>
        <v>0</v>
      </c>
      <c r="AS266" s="325">
        <f t="shared" si="314"/>
        <v>0</v>
      </c>
      <c r="AT266" s="27"/>
      <c r="AU266" s="324">
        <f>SUMIF('Rekapitulasi Juni'!$AL$9:$AL$192,APS!$B266,'Rekapitulasi Juni'!$AM$9:$AM$192)</f>
        <v>0</v>
      </c>
      <c r="AV266" s="324">
        <f>SUMIF('Rekapitulasi Juni'!$AL$9:$AL$192,APS!$B266,'Rekapitulasi Juni'!$AN$9:$AN$192)</f>
        <v>0</v>
      </c>
      <c r="AW266" s="27"/>
      <c r="AX266" s="325">
        <f t="shared" si="315"/>
        <v>0</v>
      </c>
      <c r="AY266" s="325">
        <f t="shared" si="316"/>
        <v>0</v>
      </c>
      <c r="AZ266" s="41">
        <f t="shared" si="317"/>
        <v>0</v>
      </c>
      <c r="BA266" s="41">
        <f t="shared" si="318"/>
        <v>0</v>
      </c>
      <c r="BB266" s="41">
        <f t="shared" si="319"/>
        <v>0</v>
      </c>
      <c r="BC266" s="41">
        <f t="shared" si="320"/>
        <v>0</v>
      </c>
      <c r="BD266" s="41">
        <f t="shared" si="321"/>
        <v>0</v>
      </c>
      <c r="BE266" s="41">
        <f t="shared" si="322"/>
        <v>0</v>
      </c>
      <c r="BF266" s="180">
        <f t="shared" si="323"/>
        <v>0</v>
      </c>
      <c r="BG266" s="27">
        <v>0</v>
      </c>
      <c r="BH266" s="27"/>
      <c r="BI266" s="324">
        <f>SUMIF('Rekapitulasi Juni'!$D$214:$D$393,APS!$B266,'Rekapitulasi Juni'!$E$214:$E$393)</f>
        <v>0</v>
      </c>
      <c r="BJ266" s="324">
        <f>SUMIF('Rekapitulasi Juni'!$D$214:$D$393,APS!$B266,'Rekapitulasi Juni'!$F$214:$F$393)</f>
        <v>0</v>
      </c>
      <c r="BK266" s="27"/>
      <c r="BL266" s="325">
        <f t="shared" si="324"/>
        <v>0</v>
      </c>
      <c r="BM266" s="325">
        <f t="shared" si="325"/>
        <v>0</v>
      </c>
      <c r="BN266" s="27"/>
      <c r="BO266" s="324">
        <f>SUMIF('Rekapitulasi Juni'!$U$214:$U$393,APS!$B266,'Rekapitulasi Juni'!$V$214:$V$393)</f>
        <v>0</v>
      </c>
      <c r="BP266" s="324">
        <f>SUMIF('Rekapitulasi Juni'!$U$214:$U$393,APS!$B266,'Rekapitulasi Juni'!$W$214:$W$393)</f>
        <v>0</v>
      </c>
      <c r="BQ266" s="27"/>
      <c r="BR266" s="325">
        <f t="shared" si="326"/>
        <v>0</v>
      </c>
      <c r="BS266" s="325">
        <f t="shared" si="327"/>
        <v>0</v>
      </c>
      <c r="BT266" s="27"/>
      <c r="BU266" s="324">
        <f>SUMIF('Rekapitulasi Juni'!$AL$214:$AL$393,APS!$B266,'Rekapitulasi Juni'!$AM$214:$AM$393)</f>
        <v>0</v>
      </c>
      <c r="BV266" s="324">
        <f>SUMIF('Rekapitulasi Juni'!$AL$214:$AL$393,APS!$B266,'Rekapitulasi Juni'!$AN$214:$AN$393)</f>
        <v>0</v>
      </c>
      <c r="BW266" s="27"/>
      <c r="BX266" s="325">
        <f t="shared" si="328"/>
        <v>0</v>
      </c>
      <c r="BY266" s="325">
        <f t="shared" si="329"/>
        <v>0</v>
      </c>
      <c r="BZ266" s="27"/>
      <c r="CA266" s="324">
        <f>SUMIF('Rekapitulasi Juni'!$BA$214:$BA$393,APS!$B266,'Rekapitulasi Juni'!$BB$214:$BB$393)</f>
        <v>0</v>
      </c>
      <c r="CB266" s="324">
        <f>SUMIF('Rekapitulasi Juni'!$BA$214:$BA$393,APS!$B266,'Rekapitulasi Juni'!$BC$214:$BC$393)</f>
        <v>0</v>
      </c>
      <c r="CC266" s="27"/>
      <c r="CD266" s="325">
        <f t="shared" si="330"/>
        <v>0</v>
      </c>
      <c r="CE266" s="325">
        <f t="shared" si="331"/>
        <v>0</v>
      </c>
      <c r="CF266" s="27"/>
      <c r="CG266" s="324">
        <f>SUMIF('Rekapitulasi Juni'!$BP$214:$BP$393,APS!$B266,'Rekapitulasi Juni'!$BQ$214:$BQ$393)</f>
        <v>0</v>
      </c>
      <c r="CH266" s="324">
        <f>SUMIF('Rekapitulasi Juni'!$BP$214:$BP$393,APS!$B266,'Rekapitulasi Juni'!$BR$214:$BR$393)</f>
        <v>0</v>
      </c>
      <c r="CI266" s="27"/>
      <c r="CJ266" s="325">
        <f t="shared" si="332"/>
        <v>0</v>
      </c>
      <c r="CK266" s="325">
        <f t="shared" si="333"/>
        <v>0</v>
      </c>
      <c r="CL266" s="41">
        <f t="shared" si="334"/>
        <v>0</v>
      </c>
      <c r="CM266" s="41">
        <f t="shared" si="335"/>
        <v>0</v>
      </c>
      <c r="CN266" s="41">
        <f t="shared" si="336"/>
        <v>0</v>
      </c>
      <c r="CO266" s="41">
        <f t="shared" si="337"/>
        <v>0</v>
      </c>
      <c r="CP266" s="41">
        <f t="shared" si="338"/>
        <v>0</v>
      </c>
      <c r="CQ266" s="41">
        <f t="shared" si="339"/>
        <v>0</v>
      </c>
      <c r="CR266" s="180">
        <f t="shared" si="340"/>
        <v>0</v>
      </c>
      <c r="CS266" s="27">
        <v>0</v>
      </c>
      <c r="CT266" s="27"/>
      <c r="CU266" s="324">
        <f>SUMIF('Rekapitulasi Juni'!$D$410:$D$588,APS!$B266,'Rekapitulasi Juni'!$E$410:$E$588)</f>
        <v>0</v>
      </c>
      <c r="CV266" s="324">
        <f>SUMIF('Rekapitulasi Juni'!$D$410:$D$588,APS!$B266,'Rekapitulasi Juni'!$F$410:$F$588)</f>
        <v>0</v>
      </c>
      <c r="CW266" s="27"/>
      <c r="CX266" s="325">
        <f t="shared" si="341"/>
        <v>0</v>
      </c>
      <c r="CY266" s="325">
        <f t="shared" si="342"/>
        <v>0</v>
      </c>
      <c r="CZ266" s="27"/>
      <c r="DA266" s="324">
        <f>SUMIF('Rekapitulasi Juni'!$U$410:$U$588,APS!$B266,'Rekapitulasi Juni'!$V$410:$V$588)</f>
        <v>0</v>
      </c>
      <c r="DB266" s="324">
        <f>SUMIF('Rekapitulasi Juni'!$U$410:$U$588,APS!$B266,'Rekapitulasi Juni'!$W$410:$W$588)</f>
        <v>0</v>
      </c>
      <c r="DC266" s="27"/>
      <c r="DD266" s="325">
        <f t="shared" si="343"/>
        <v>0</v>
      </c>
      <c r="DE266" s="325">
        <f t="shared" si="344"/>
        <v>0</v>
      </c>
      <c r="DF266" s="27"/>
      <c r="DG266" s="324">
        <f>SUMIF('Rekapitulasi Juni'!$AL$410:$AL$588,APS!$B266,'Rekapitulasi Juni'!$AM$410:$AM$588)</f>
        <v>0</v>
      </c>
      <c r="DH266" s="324">
        <f>SUMIF('Rekapitulasi Juni'!$AL$410:$AL$588,APS!$B266,'Rekapitulasi Juni'!$AN$410:$AN$588)</f>
        <v>0</v>
      </c>
      <c r="DI266" s="27"/>
      <c r="DJ266" s="325">
        <f t="shared" si="345"/>
        <v>0</v>
      </c>
      <c r="DK266" s="325">
        <f t="shared" si="346"/>
        <v>0</v>
      </c>
      <c r="DL266" s="27"/>
      <c r="DM266" s="324">
        <f>SUMIF('Rekapitulasi Juni'!$BA$410:$BA$588,APS!$B266,'Rekapitulasi Juni'!$BB$410:$BB$588)</f>
        <v>0</v>
      </c>
      <c r="DN266" s="324">
        <f>SUMIF('Rekapitulasi Juni'!$BA$410:$BA$588,APS!$B266,'Rekapitulasi Juni'!$BC$410:$BC$588)</f>
        <v>0</v>
      </c>
      <c r="DO266" s="324">
        <f>SUMIF('Rekapitulasi Juni'!$BA$410:$BA$588,APS!$B266,'Rekapitulasi Juni'!$BF$410:$BF$588)</f>
        <v>0</v>
      </c>
      <c r="DP266" s="325">
        <f t="shared" si="347"/>
        <v>0</v>
      </c>
      <c r="DQ266" s="325">
        <f t="shared" si="348"/>
        <v>0</v>
      </c>
      <c r="DR266" s="27"/>
      <c r="DS266" s="324">
        <f>SUMIF('Rekapitulasi Juni'!$BP$410:$BP$588,APS!$B266,'Rekapitulasi Juni'!$BQ$410:$BQ$588)</f>
        <v>0</v>
      </c>
      <c r="DT266" s="324">
        <f>SUMIF('Rekapitulasi Juni'!$BP$410:$BP$588,APS!$B266,'Rekapitulasi Juni'!$BR$410:$BR$588)</f>
        <v>0</v>
      </c>
      <c r="DU266" s="27"/>
      <c r="DV266" s="325">
        <f t="shared" si="349"/>
        <v>0</v>
      </c>
      <c r="DW266" s="325">
        <f t="shared" si="350"/>
        <v>0</v>
      </c>
      <c r="DX266" s="41">
        <f t="shared" si="351"/>
        <v>0</v>
      </c>
      <c r="DY266" s="41">
        <f t="shared" si="352"/>
        <v>0</v>
      </c>
      <c r="DZ266" s="41">
        <f t="shared" si="353"/>
        <v>0</v>
      </c>
      <c r="EA266" s="41">
        <f t="shared" si="354"/>
        <v>0</v>
      </c>
      <c r="EB266" s="41">
        <f t="shared" si="355"/>
        <v>0</v>
      </c>
      <c r="EC266" s="41">
        <f t="shared" si="356"/>
        <v>0</v>
      </c>
      <c r="ED266" s="180">
        <f t="shared" si="357"/>
        <v>0</v>
      </c>
      <c r="EE266" s="27">
        <v>0</v>
      </c>
      <c r="EF266" s="27"/>
      <c r="EG266" s="324">
        <f>SUMIF('Rekapitulasi Juni'!$D$608:$D$786,APS!$B266,'Rekapitulasi Juni'!$E$608:$E$786)</f>
        <v>0</v>
      </c>
      <c r="EH266" s="324">
        <f>SUMIF('Rekapitulasi Juni'!$D$608:$D$786,APS!$B266,'Rekapitulasi Juni'!$F$608:$F$786)</f>
        <v>0</v>
      </c>
      <c r="EI266" s="27"/>
      <c r="EJ266" s="325">
        <f t="shared" si="358"/>
        <v>0</v>
      </c>
      <c r="EK266" s="325">
        <f t="shared" si="359"/>
        <v>0</v>
      </c>
      <c r="EL266" s="27"/>
      <c r="EM266" s="324">
        <f>SUMIF('Rekapitulasi Juni'!$U$608:$U$786,APS!$B266,'Rekapitulasi Juni'!$V$608:$V$786)</f>
        <v>0</v>
      </c>
      <c r="EN266" s="324">
        <f>SUMIF('Rekapitulasi Juni'!$U$608:$U$786,APS!$B266,'Rekapitulasi Juni'!$W$608:$W$786)</f>
        <v>0</v>
      </c>
      <c r="EO266" s="27"/>
      <c r="EP266" s="325">
        <f t="shared" si="360"/>
        <v>0</v>
      </c>
      <c r="EQ266" s="325">
        <f t="shared" si="361"/>
        <v>0</v>
      </c>
      <c r="ER266" s="27"/>
      <c r="ES266" s="324">
        <f>SUMIF('Rekapitulasi Juni'!$AL$608:$AL$786,APS!$B266,'Rekapitulasi Juni'!$AM$608:$AM$786)</f>
        <v>0</v>
      </c>
      <c r="ET266" s="324">
        <f>SUMIF('Rekapitulasi Juni'!$AL$608:$AL$786,APS!$B266,'Rekapitulasi Juni'!$AN$608:$AN$786)</f>
        <v>0</v>
      </c>
      <c r="EU266" s="27"/>
      <c r="EV266" s="325">
        <f t="shared" si="362"/>
        <v>0</v>
      </c>
      <c r="EW266" s="325">
        <f t="shared" si="363"/>
        <v>0</v>
      </c>
      <c r="EX266" s="27"/>
      <c r="EY266" s="324">
        <f>SUMIF('Rekapitulasi Juni'!$BA$608:$BA$786,APS!$B266,'Rekapitulasi Juni'!$BB$608:$BB$786)</f>
        <v>0</v>
      </c>
      <c r="EZ266" s="324">
        <f>SUMIF('Rekapitulasi Juni'!$BA$608:$BA$786,APS!$B266,'Rekapitulasi Juni'!$BC$608:$BC$786)</f>
        <v>0</v>
      </c>
      <c r="FA266" s="324">
        <f>SUMIF('Rekapitulasi Juni'!$BA$608:$BA$786,APS!$B266,'Rekapitulasi Juni'!$BF$608:$BF$786)</f>
        <v>0</v>
      </c>
      <c r="FB266" s="325">
        <f t="shared" si="364"/>
        <v>0</v>
      </c>
      <c r="FC266" s="325">
        <f t="shared" si="365"/>
        <v>0</v>
      </c>
      <c r="FD266" s="27"/>
      <c r="FE266" s="27"/>
      <c r="FF266" s="27"/>
      <c r="FG266" s="27"/>
      <c r="FH266" s="27"/>
      <c r="FI266" s="27"/>
      <c r="FJ266" s="41">
        <f t="shared" si="366"/>
        <v>0</v>
      </c>
      <c r="FK266" s="41">
        <f t="shared" si="367"/>
        <v>0</v>
      </c>
      <c r="FL266" s="41">
        <f t="shared" si="368"/>
        <v>0</v>
      </c>
      <c r="FM266" s="41">
        <f t="shared" si="369"/>
        <v>0</v>
      </c>
      <c r="FN266" s="41">
        <f t="shared" si="370"/>
        <v>0</v>
      </c>
      <c r="FO266" s="41">
        <f t="shared" si="371"/>
        <v>0</v>
      </c>
      <c r="FP266" s="180">
        <f t="shared" si="372"/>
        <v>0</v>
      </c>
      <c r="FQ266" s="27"/>
      <c r="FR266" s="27"/>
      <c r="FS266" s="324">
        <f>SUMIF('Rekapitulasi Juni'!$D$804:$D$984,APS!$B266,'Rekapitulasi Juni'!$E$804:$E$984)</f>
        <v>0</v>
      </c>
      <c r="FT266" s="324">
        <f>SUMIF('Rekapitulasi Juni'!$D$804:$D$984,APS!$B266,'Rekapitulasi Juni'!$F$804:$F$984)</f>
        <v>0</v>
      </c>
      <c r="FU266" s="27"/>
      <c r="FV266" s="325">
        <f t="shared" si="373"/>
        <v>0</v>
      </c>
      <c r="FW266" s="325">
        <f t="shared" si="374"/>
        <v>0</v>
      </c>
      <c r="FX266" s="27"/>
      <c r="FY266" s="324">
        <f>SUMIF('Rekapitulasi Juni'!$U$804:$U$984,APS!$B266,'Rekapitulasi Juni'!$V$804:$V$984)</f>
        <v>0</v>
      </c>
      <c r="FZ266" s="324">
        <f>SUMIF('Rekapitulasi Juni'!$U$804:$U$984,APS!$B266,'Rekapitulasi Juni'!$W$804:$W$984)</f>
        <v>0</v>
      </c>
      <c r="GA266" s="27"/>
      <c r="GB266" s="325">
        <f t="shared" si="375"/>
        <v>0</v>
      </c>
      <c r="GC266" s="325">
        <f t="shared" si="376"/>
        <v>0</v>
      </c>
      <c r="GD266" s="27"/>
      <c r="GE266" s="324">
        <f>SUMIF('Rekapitulasi Juni'!$AL$804:$AL$984,APS!$B266,'Rekapitulasi Juni'!$AM$804:$AM$984)</f>
        <v>0</v>
      </c>
      <c r="GF266" s="324">
        <f>SUMIF('Rekapitulasi Juni'!$AL$804:$AL$984,APS!$B266,'Rekapitulasi Juni'!$AN$804:$AN$984)</f>
        <v>0</v>
      </c>
      <c r="GG266" s="27"/>
      <c r="GH266" s="325">
        <f t="shared" si="301"/>
        <v>0</v>
      </c>
      <c r="GI266" s="325">
        <f t="shared" si="302"/>
        <v>0</v>
      </c>
      <c r="GJ266" s="27"/>
      <c r="GK266" s="27"/>
      <c r="GL266" s="41">
        <f t="shared" si="377"/>
        <v>0</v>
      </c>
      <c r="GM266" s="41">
        <f t="shared" si="378"/>
        <v>0</v>
      </c>
      <c r="GN266" s="41">
        <f t="shared" si="379"/>
        <v>0</v>
      </c>
      <c r="GO266" s="41">
        <f t="shared" si="380"/>
        <v>0</v>
      </c>
      <c r="GP266" s="41">
        <f t="shared" si="381"/>
        <v>0</v>
      </c>
      <c r="GQ266" s="41">
        <f t="shared" si="382"/>
        <v>0</v>
      </c>
      <c r="GR266" s="180">
        <f t="shared" si="383"/>
        <v>0</v>
      </c>
      <c r="GS266" s="41">
        <f t="shared" si="303"/>
        <v>0</v>
      </c>
      <c r="GT266" s="41">
        <f t="shared" si="304"/>
        <v>0</v>
      </c>
      <c r="GU266" s="41">
        <f t="shared" si="305"/>
        <v>0</v>
      </c>
      <c r="GV266" s="41">
        <f t="shared" si="306"/>
        <v>0</v>
      </c>
      <c r="GW266" s="41">
        <f t="shared" si="307"/>
        <v>0</v>
      </c>
      <c r="GX266" s="41">
        <f t="shared" si="308"/>
        <v>0</v>
      </c>
      <c r="GY266" s="180">
        <f t="shared" si="309"/>
        <v>0</v>
      </c>
      <c r="GZ266" s="41">
        <v>247</v>
      </c>
      <c r="HA266" s="32"/>
      <c r="HB266" s="42">
        <f t="shared" si="398"/>
        <v>0</v>
      </c>
      <c r="HC266" s="44"/>
    </row>
    <row r="267" spans="1:211" ht="15" customHeight="1">
      <c r="A267" s="31"/>
      <c r="B267" s="32" t="s">
        <v>1291</v>
      </c>
      <c r="C267" s="31" t="s">
        <v>490</v>
      </c>
      <c r="D267" s="31" t="s">
        <v>1259</v>
      </c>
      <c r="E267" s="31" t="s">
        <v>43</v>
      </c>
      <c r="F267" s="31" t="s">
        <v>152</v>
      </c>
      <c r="G267" s="33">
        <v>4</v>
      </c>
      <c r="H267" s="33">
        <v>0</v>
      </c>
      <c r="I267" s="33">
        <v>0</v>
      </c>
      <c r="J267" s="34">
        <f>IFERROR(VLOOKUP(A267,#REF!,3,0),0)</f>
        <v>0</v>
      </c>
      <c r="K267" s="34">
        <f>M267-L267</f>
        <v>0</v>
      </c>
      <c r="L267" s="34">
        <v>0</v>
      </c>
      <c r="M267" s="34">
        <v>0</v>
      </c>
      <c r="N267" s="35">
        <f>(G267+H267+I267)-(J267+K267)</f>
        <v>4</v>
      </c>
      <c r="O267" s="35">
        <f>IF(N267&gt;0,N267,0)</f>
        <v>4</v>
      </c>
      <c r="P267" s="36">
        <v>0</v>
      </c>
      <c r="Q267" s="36">
        <f t="shared" si="310"/>
        <v>4</v>
      </c>
      <c r="R267" s="80">
        <v>4</v>
      </c>
      <c r="S267" s="37">
        <f ca="1">SUMIF(ROP!$D$6:$H$65536,A267,ROP!$J$6:$J$65536)</f>
        <v>0</v>
      </c>
      <c r="T267" s="37">
        <f>SUMIF(HASIL!$B:$B,APS!$B267&amp;RIGHT(APS!T$9,2),HASIL!$I:$I)</f>
        <v>0</v>
      </c>
      <c r="U267" s="37">
        <f>SUMIF(HASIL!$B:$B,APS!$B267&amp;RIGHT(APS!U$9,2),HASIL!$I:$I)</f>
        <v>0</v>
      </c>
      <c r="V267" s="37">
        <f>SUMIF(HASIL!$B:$B,APS!$B267&amp;RIGHT(APS!V$9,2),HASIL!$I:$I)</f>
        <v>0</v>
      </c>
      <c r="W267" s="37">
        <f>SUMIF(HASIL!$B:$B,APS!$B267&amp;RIGHT(APS!W$9,2),HASIL!$I:$I)</f>
        <v>0</v>
      </c>
      <c r="X267" s="38">
        <f>SUM(T267:W267)</f>
        <v>0</v>
      </c>
      <c r="Y267" s="38">
        <f>X267-Q267</f>
        <v>-4</v>
      </c>
      <c r="Z267" s="39">
        <f>+AA267-Q267</f>
        <v>0</v>
      </c>
      <c r="AA267" s="39">
        <f t="shared" si="490"/>
        <v>4</v>
      </c>
      <c r="AB267" s="40">
        <f>+AC267+BG267+CS267+EE267+FQ267</f>
        <v>0</v>
      </c>
      <c r="AC267" s="27">
        <v>0</v>
      </c>
      <c r="AD267" s="27"/>
      <c r="AE267" s="27"/>
      <c r="AF267" s="27"/>
      <c r="AG267" s="27"/>
      <c r="AH267" s="27"/>
      <c r="AI267" s="324">
        <f>SUMIF('Rekapitulasi Juni'!$D$9:$D$192,APS!$B267,'Rekapitulasi Juni'!$E$9:$E$192)</f>
        <v>0</v>
      </c>
      <c r="AJ267" s="324">
        <f>SUMIF('Rekapitulasi Juni'!$D$9:$D$192,APS!$B267,'Rekapitulasi Juni'!$F$9:$F$192)</f>
        <v>0</v>
      </c>
      <c r="AK267" s="324">
        <f>SUMIF('Rekapitulasi Juni'!$D$9:$D$192,APS!$B267,'Rekapitulasi Juni'!$K$9:$K$192)</f>
        <v>0</v>
      </c>
      <c r="AL267" s="325">
        <f t="shared" si="311"/>
        <v>0</v>
      </c>
      <c r="AM267" s="325">
        <f t="shared" si="312"/>
        <v>0</v>
      </c>
      <c r="AN267" s="27"/>
      <c r="AO267" s="324">
        <f>SUMIF('Rekapitulasi Juni'!$U$9:$U$192,APS!$B267,'Rekapitulasi Juni'!$V$9:$V$192)</f>
        <v>0</v>
      </c>
      <c r="AP267" s="324">
        <f>SUMIF('Rekapitulasi Juni'!$U$9:$U$192,APS!$B267,'Rekapitulasi Juni'!$W$9:$W$192)</f>
        <v>0</v>
      </c>
      <c r="AQ267" s="27"/>
      <c r="AR267" s="325">
        <f t="shared" si="313"/>
        <v>0</v>
      </c>
      <c r="AS267" s="325">
        <f t="shared" si="314"/>
        <v>0</v>
      </c>
      <c r="AT267" s="27"/>
      <c r="AU267" s="324">
        <f>SUMIF('Rekapitulasi Juni'!$AL$9:$AL$192,APS!$B267,'Rekapitulasi Juni'!$AM$9:$AM$192)</f>
        <v>0</v>
      </c>
      <c r="AV267" s="324">
        <f>SUMIF('Rekapitulasi Juni'!$AL$9:$AL$192,APS!$B267,'Rekapitulasi Juni'!$AN$9:$AN$192)</f>
        <v>0</v>
      </c>
      <c r="AW267" s="27"/>
      <c r="AX267" s="325">
        <f t="shared" si="315"/>
        <v>0</v>
      </c>
      <c r="AY267" s="325">
        <f t="shared" si="316"/>
        <v>0</v>
      </c>
      <c r="AZ267" s="41">
        <f t="shared" si="317"/>
        <v>0</v>
      </c>
      <c r="BA267" s="41">
        <f t="shared" si="318"/>
        <v>0</v>
      </c>
      <c r="BB267" s="41">
        <f t="shared" si="319"/>
        <v>0</v>
      </c>
      <c r="BC267" s="41">
        <f t="shared" si="320"/>
        <v>0</v>
      </c>
      <c r="BD267" s="41">
        <f t="shared" si="321"/>
        <v>0</v>
      </c>
      <c r="BE267" s="41">
        <f t="shared" si="322"/>
        <v>0</v>
      </c>
      <c r="BF267" s="180">
        <f t="shared" si="323"/>
        <v>0</v>
      </c>
      <c r="BG267" s="27">
        <v>0</v>
      </c>
      <c r="BH267" s="27"/>
      <c r="BI267" s="324">
        <f>SUMIF('Rekapitulasi Juni'!$D$214:$D$393,APS!$B267,'Rekapitulasi Juni'!$E$214:$E$393)</f>
        <v>0</v>
      </c>
      <c r="BJ267" s="324">
        <f>SUMIF('Rekapitulasi Juni'!$D$214:$D$393,APS!$B267,'Rekapitulasi Juni'!$F$214:$F$393)</f>
        <v>0</v>
      </c>
      <c r="BK267" s="27"/>
      <c r="BL267" s="325">
        <f t="shared" si="324"/>
        <v>0</v>
      </c>
      <c r="BM267" s="325">
        <f t="shared" si="325"/>
        <v>0</v>
      </c>
      <c r="BN267" s="27"/>
      <c r="BO267" s="324">
        <f>SUMIF('Rekapitulasi Juni'!$U$214:$U$393,APS!$B267,'Rekapitulasi Juni'!$V$214:$V$393)</f>
        <v>0</v>
      </c>
      <c r="BP267" s="324">
        <f>SUMIF('Rekapitulasi Juni'!$U$214:$U$393,APS!$B267,'Rekapitulasi Juni'!$W$214:$W$393)</f>
        <v>0</v>
      </c>
      <c r="BQ267" s="27"/>
      <c r="BR267" s="325">
        <f t="shared" si="326"/>
        <v>0</v>
      </c>
      <c r="BS267" s="325">
        <f t="shared" si="327"/>
        <v>0</v>
      </c>
      <c r="BT267" s="27"/>
      <c r="BU267" s="324">
        <f>SUMIF('Rekapitulasi Juni'!$AL$214:$AL$393,APS!$B267,'Rekapitulasi Juni'!$AM$214:$AM$393)</f>
        <v>0</v>
      </c>
      <c r="BV267" s="324">
        <f>SUMIF('Rekapitulasi Juni'!$AL$214:$AL$393,APS!$B267,'Rekapitulasi Juni'!$AN$214:$AN$393)</f>
        <v>0</v>
      </c>
      <c r="BW267" s="27"/>
      <c r="BX267" s="325">
        <f t="shared" si="328"/>
        <v>0</v>
      </c>
      <c r="BY267" s="325">
        <f t="shared" si="329"/>
        <v>0</v>
      </c>
      <c r="BZ267" s="27"/>
      <c r="CA267" s="324">
        <f>SUMIF('Rekapitulasi Juni'!$BA$214:$BA$393,APS!$B267,'Rekapitulasi Juni'!$BB$214:$BB$393)</f>
        <v>0</v>
      </c>
      <c r="CB267" s="324">
        <f>SUMIF('Rekapitulasi Juni'!$BA$214:$BA$393,APS!$B267,'Rekapitulasi Juni'!$BC$214:$BC$393)</f>
        <v>0</v>
      </c>
      <c r="CC267" s="27"/>
      <c r="CD267" s="325">
        <f t="shared" si="330"/>
        <v>0</v>
      </c>
      <c r="CE267" s="325">
        <f t="shared" si="331"/>
        <v>0</v>
      </c>
      <c r="CF267" s="27"/>
      <c r="CG267" s="324">
        <f>SUMIF('Rekapitulasi Juni'!$BP$214:$BP$393,APS!$B267,'Rekapitulasi Juni'!$BQ$214:$BQ$393)</f>
        <v>0</v>
      </c>
      <c r="CH267" s="324">
        <f>SUMIF('Rekapitulasi Juni'!$BP$214:$BP$393,APS!$B267,'Rekapitulasi Juni'!$BR$214:$BR$393)</f>
        <v>0</v>
      </c>
      <c r="CI267" s="27"/>
      <c r="CJ267" s="325">
        <f t="shared" si="332"/>
        <v>0</v>
      </c>
      <c r="CK267" s="325">
        <f t="shared" si="333"/>
        <v>0</v>
      </c>
      <c r="CL267" s="41">
        <f t="shared" si="334"/>
        <v>0</v>
      </c>
      <c r="CM267" s="41">
        <f t="shared" si="335"/>
        <v>0</v>
      </c>
      <c r="CN267" s="41">
        <f t="shared" si="336"/>
        <v>0</v>
      </c>
      <c r="CO267" s="41">
        <f t="shared" si="337"/>
        <v>0</v>
      </c>
      <c r="CP267" s="41">
        <f t="shared" si="338"/>
        <v>0</v>
      </c>
      <c r="CQ267" s="41">
        <f t="shared" si="339"/>
        <v>0</v>
      </c>
      <c r="CR267" s="180">
        <f t="shared" si="340"/>
        <v>0</v>
      </c>
      <c r="CS267" s="27">
        <v>0</v>
      </c>
      <c r="CT267" s="27">
        <v>4</v>
      </c>
      <c r="CU267" s="324">
        <f>SUMIF('Rekapitulasi Juni'!$D$410:$D$588,APS!$B267,'Rekapitulasi Juni'!$E$410:$E$588)</f>
        <v>0</v>
      </c>
      <c r="CV267" s="324">
        <f>SUMIF('Rekapitulasi Juni'!$D$410:$D$588,APS!$B267,'Rekapitulasi Juni'!$F$410:$F$588)</f>
        <v>0</v>
      </c>
      <c r="CW267" s="27"/>
      <c r="CX267" s="325">
        <f t="shared" si="341"/>
        <v>0</v>
      </c>
      <c r="CY267" s="325">
        <f t="shared" si="342"/>
        <v>0</v>
      </c>
      <c r="CZ267" s="27"/>
      <c r="DA267" s="324">
        <f>SUMIF('Rekapitulasi Juni'!$U$410:$U$588,APS!$B267,'Rekapitulasi Juni'!$V$410:$V$588)</f>
        <v>0</v>
      </c>
      <c r="DB267" s="324">
        <f>SUMIF('Rekapitulasi Juni'!$U$410:$U$588,APS!$B267,'Rekapitulasi Juni'!$W$410:$W$588)</f>
        <v>0</v>
      </c>
      <c r="DC267" s="27"/>
      <c r="DD267" s="325">
        <f t="shared" si="343"/>
        <v>0</v>
      </c>
      <c r="DE267" s="325">
        <f t="shared" si="344"/>
        <v>0</v>
      </c>
      <c r="DF267" s="27"/>
      <c r="DG267" s="324">
        <f>SUMIF('Rekapitulasi Juni'!$AL$410:$AL$588,APS!$B267,'Rekapitulasi Juni'!$AM$410:$AM$588)</f>
        <v>0</v>
      </c>
      <c r="DH267" s="324">
        <f>SUMIF('Rekapitulasi Juni'!$AL$410:$AL$588,APS!$B267,'Rekapitulasi Juni'!$AN$410:$AN$588)</f>
        <v>4</v>
      </c>
      <c r="DI267" s="27"/>
      <c r="DJ267" s="325">
        <f t="shared" si="345"/>
        <v>0</v>
      </c>
      <c r="DK267" s="325">
        <f t="shared" si="346"/>
        <v>0</v>
      </c>
      <c r="DL267" s="27"/>
      <c r="DM267" s="324">
        <f>SUMIF('Rekapitulasi Juni'!$BA$410:$BA$588,APS!$B267,'Rekapitulasi Juni'!$BB$410:$BB$588)</f>
        <v>0</v>
      </c>
      <c r="DN267" s="324">
        <f>SUMIF('Rekapitulasi Juni'!$BA$410:$BA$588,APS!$B267,'Rekapitulasi Juni'!$BC$410:$BC$588)</f>
        <v>0</v>
      </c>
      <c r="DO267" s="324">
        <f>SUMIF('Rekapitulasi Juni'!$BA$410:$BA$588,APS!$B267,'Rekapitulasi Juni'!$BF$410:$BF$588)</f>
        <v>0</v>
      </c>
      <c r="DP267" s="325">
        <f t="shared" si="347"/>
        <v>0</v>
      </c>
      <c r="DQ267" s="325">
        <f t="shared" si="348"/>
        <v>0</v>
      </c>
      <c r="DR267" s="27"/>
      <c r="DS267" s="324">
        <f>SUMIF('Rekapitulasi Juni'!$BP$410:$BP$588,APS!$B267,'Rekapitulasi Juni'!$BQ$410:$BQ$588)</f>
        <v>0</v>
      </c>
      <c r="DT267" s="324">
        <f>SUMIF('Rekapitulasi Juni'!$BP$410:$BP$588,APS!$B267,'Rekapitulasi Juni'!$BR$410:$BR$588)</f>
        <v>0</v>
      </c>
      <c r="DU267" s="27"/>
      <c r="DV267" s="325">
        <f t="shared" si="349"/>
        <v>0</v>
      </c>
      <c r="DW267" s="325">
        <f t="shared" si="350"/>
        <v>0</v>
      </c>
      <c r="DX267" s="41">
        <f t="shared" si="351"/>
        <v>4</v>
      </c>
      <c r="DY267" s="41">
        <f t="shared" si="352"/>
        <v>0</v>
      </c>
      <c r="DZ267" s="41">
        <f t="shared" si="353"/>
        <v>4</v>
      </c>
      <c r="EA267" s="41">
        <f t="shared" si="354"/>
        <v>0</v>
      </c>
      <c r="EB267" s="41">
        <f t="shared" si="355"/>
        <v>4</v>
      </c>
      <c r="EC267" s="41">
        <f t="shared" si="356"/>
        <v>0</v>
      </c>
      <c r="ED267" s="180">
        <f t="shared" si="357"/>
        <v>100</v>
      </c>
      <c r="EE267" s="27">
        <v>0</v>
      </c>
      <c r="EF267" s="27"/>
      <c r="EG267" s="324">
        <f>SUMIF('Rekapitulasi Juni'!$D$608:$D$786,APS!$B267,'Rekapitulasi Juni'!$E$608:$E$786)</f>
        <v>0</v>
      </c>
      <c r="EH267" s="324">
        <f>SUMIF('Rekapitulasi Juni'!$D$608:$D$786,APS!$B267,'Rekapitulasi Juni'!$F$608:$F$786)</f>
        <v>0</v>
      </c>
      <c r="EI267" s="27"/>
      <c r="EJ267" s="325">
        <f t="shared" si="358"/>
        <v>0</v>
      </c>
      <c r="EK267" s="325">
        <f t="shared" si="359"/>
        <v>0</v>
      </c>
      <c r="EL267" s="27"/>
      <c r="EM267" s="324">
        <f>SUMIF('Rekapitulasi Juni'!$U$608:$U$786,APS!$B267,'Rekapitulasi Juni'!$V$608:$V$786)</f>
        <v>0</v>
      </c>
      <c r="EN267" s="324">
        <f>SUMIF('Rekapitulasi Juni'!$U$608:$U$786,APS!$B267,'Rekapitulasi Juni'!$W$608:$W$786)</f>
        <v>0</v>
      </c>
      <c r="EO267" s="27"/>
      <c r="EP267" s="325">
        <f t="shared" si="360"/>
        <v>0</v>
      </c>
      <c r="EQ267" s="325">
        <f t="shared" si="361"/>
        <v>0</v>
      </c>
      <c r="ER267" s="27"/>
      <c r="ES267" s="324">
        <f>SUMIF('Rekapitulasi Juni'!$AL$608:$AL$786,APS!$B267,'Rekapitulasi Juni'!$AM$608:$AM$786)</f>
        <v>0</v>
      </c>
      <c r="ET267" s="324">
        <f>SUMIF('Rekapitulasi Juni'!$AL$608:$AL$786,APS!$B267,'Rekapitulasi Juni'!$AN$608:$AN$786)</f>
        <v>0</v>
      </c>
      <c r="EU267" s="27"/>
      <c r="EV267" s="325">
        <f t="shared" si="362"/>
        <v>0</v>
      </c>
      <c r="EW267" s="325">
        <f t="shared" si="363"/>
        <v>0</v>
      </c>
      <c r="EX267" s="27"/>
      <c r="EY267" s="324">
        <f>SUMIF('Rekapitulasi Juni'!$BA$608:$BA$786,APS!$B267,'Rekapitulasi Juni'!$BB$608:$BB$786)</f>
        <v>0</v>
      </c>
      <c r="EZ267" s="324">
        <f>SUMIF('Rekapitulasi Juni'!$BA$608:$BA$786,APS!$B267,'Rekapitulasi Juni'!$BC$608:$BC$786)</f>
        <v>0</v>
      </c>
      <c r="FA267" s="324">
        <f>SUMIF('Rekapitulasi Juni'!$BA$608:$BA$786,APS!$B267,'Rekapitulasi Juni'!$BF$608:$BF$786)</f>
        <v>0</v>
      </c>
      <c r="FB267" s="325">
        <f t="shared" si="364"/>
        <v>0</v>
      </c>
      <c r="FC267" s="325">
        <f t="shared" si="365"/>
        <v>0</v>
      </c>
      <c r="FD267" s="27"/>
      <c r="FE267" s="27"/>
      <c r="FF267" s="27"/>
      <c r="FG267" s="27"/>
      <c r="FH267" s="27"/>
      <c r="FI267" s="27"/>
      <c r="FJ267" s="41">
        <f t="shared" si="366"/>
        <v>0</v>
      </c>
      <c r="FK267" s="41">
        <f t="shared" si="367"/>
        <v>0</v>
      </c>
      <c r="FL267" s="41">
        <f t="shared" si="368"/>
        <v>0</v>
      </c>
      <c r="FM267" s="41">
        <f t="shared" si="369"/>
        <v>0</v>
      </c>
      <c r="FN267" s="41">
        <f t="shared" si="370"/>
        <v>0</v>
      </c>
      <c r="FO267" s="41">
        <f t="shared" si="371"/>
        <v>0</v>
      </c>
      <c r="FP267" s="180">
        <f t="shared" si="372"/>
        <v>0</v>
      </c>
      <c r="FQ267" s="27"/>
      <c r="FR267" s="27"/>
      <c r="FS267" s="324">
        <f>SUMIF('Rekapitulasi Juni'!$D$804:$D$984,APS!$B267,'Rekapitulasi Juni'!$E$804:$E$984)</f>
        <v>0</v>
      </c>
      <c r="FT267" s="324">
        <f>SUMIF('Rekapitulasi Juni'!$D$804:$D$984,APS!$B267,'Rekapitulasi Juni'!$F$804:$F$984)</f>
        <v>0</v>
      </c>
      <c r="FU267" s="27"/>
      <c r="FV267" s="325">
        <f t="shared" si="373"/>
        <v>0</v>
      </c>
      <c r="FW267" s="325">
        <f t="shared" si="374"/>
        <v>0</v>
      </c>
      <c r="FX267" s="27"/>
      <c r="FY267" s="324">
        <f>SUMIF('Rekapitulasi Juni'!$U$804:$U$984,APS!$B267,'Rekapitulasi Juni'!$V$804:$V$984)</f>
        <v>0</v>
      </c>
      <c r="FZ267" s="324">
        <f>SUMIF('Rekapitulasi Juni'!$U$804:$U$984,APS!$B267,'Rekapitulasi Juni'!$W$804:$W$984)</f>
        <v>0</v>
      </c>
      <c r="GA267" s="27"/>
      <c r="GB267" s="325">
        <f t="shared" si="375"/>
        <v>0</v>
      </c>
      <c r="GC267" s="325">
        <f t="shared" si="376"/>
        <v>0</v>
      </c>
      <c r="GD267" s="27"/>
      <c r="GE267" s="324">
        <f>SUMIF('Rekapitulasi Juni'!$AL$804:$AL$984,APS!$B267,'Rekapitulasi Juni'!$AM$804:$AM$984)</f>
        <v>0</v>
      </c>
      <c r="GF267" s="324">
        <f>SUMIF('Rekapitulasi Juni'!$AL$804:$AL$984,APS!$B267,'Rekapitulasi Juni'!$AN$804:$AN$984)</f>
        <v>0</v>
      </c>
      <c r="GG267" s="27"/>
      <c r="GH267" s="325">
        <f t="shared" si="301"/>
        <v>0</v>
      </c>
      <c r="GI267" s="325">
        <f t="shared" si="302"/>
        <v>0</v>
      </c>
      <c r="GJ267" s="27"/>
      <c r="GK267" s="27"/>
      <c r="GL267" s="41">
        <f t="shared" si="377"/>
        <v>0</v>
      </c>
      <c r="GM267" s="41">
        <f t="shared" si="378"/>
        <v>0</v>
      </c>
      <c r="GN267" s="41">
        <f t="shared" si="379"/>
        <v>0</v>
      </c>
      <c r="GO267" s="41">
        <f t="shared" si="380"/>
        <v>0</v>
      </c>
      <c r="GP267" s="41">
        <f t="shared" si="381"/>
        <v>0</v>
      </c>
      <c r="GQ267" s="41">
        <f t="shared" si="382"/>
        <v>0</v>
      </c>
      <c r="GR267" s="180">
        <f t="shared" si="383"/>
        <v>0</v>
      </c>
      <c r="GS267" s="41">
        <f t="shared" si="303"/>
        <v>4</v>
      </c>
      <c r="GT267" s="41">
        <f t="shared" si="304"/>
        <v>0</v>
      </c>
      <c r="GU267" s="41">
        <f t="shared" si="305"/>
        <v>4</v>
      </c>
      <c r="GV267" s="41">
        <f t="shared" si="306"/>
        <v>0</v>
      </c>
      <c r="GW267" s="41">
        <f t="shared" si="307"/>
        <v>4</v>
      </c>
      <c r="GX267" s="41">
        <f t="shared" si="308"/>
        <v>0</v>
      </c>
      <c r="GY267" s="180">
        <f t="shared" si="309"/>
        <v>100</v>
      </c>
      <c r="GZ267" s="41">
        <v>247</v>
      </c>
      <c r="HA267" s="32"/>
      <c r="HB267" s="42">
        <f>J267+M267+P267-G267</f>
        <v>-4</v>
      </c>
      <c r="HC267" s="44"/>
    </row>
    <row r="268" spans="1:211" ht="15" customHeight="1">
      <c r="A268" s="31" t="s">
        <v>540</v>
      </c>
      <c r="B268" s="32" t="s">
        <v>541</v>
      </c>
      <c r="C268" s="31" t="s">
        <v>490</v>
      </c>
      <c r="D268" s="31" t="s">
        <v>1259</v>
      </c>
      <c r="E268" s="31" t="s">
        <v>43</v>
      </c>
      <c r="F268" s="31" t="s">
        <v>152</v>
      </c>
      <c r="G268" s="33">
        <v>250</v>
      </c>
      <c r="H268" s="33">
        <v>0</v>
      </c>
      <c r="I268" s="33">
        <v>0</v>
      </c>
      <c r="J268" s="34">
        <f>IFERROR(VLOOKUP(A268,#REF!,3,0),0)</f>
        <v>0</v>
      </c>
      <c r="K268" s="34">
        <f t="shared" si="393"/>
        <v>-40</v>
      </c>
      <c r="L268" s="34">
        <v>250</v>
      </c>
      <c r="M268" s="34">
        <v>210</v>
      </c>
      <c r="N268" s="35">
        <f t="shared" si="394"/>
        <v>290</v>
      </c>
      <c r="O268" s="35">
        <f t="shared" si="395"/>
        <v>290</v>
      </c>
      <c r="P268" s="36">
        <v>40</v>
      </c>
      <c r="Q268" s="36">
        <f t="shared" si="310"/>
        <v>0</v>
      </c>
      <c r="R268" s="80"/>
      <c r="S268" s="37">
        <f ca="1">SUMIF(ROP!$D$6:$H$65536,A268,ROP!$J$6:$J$65536)</f>
        <v>0</v>
      </c>
      <c r="T268" s="37">
        <f>SUMIF(HASIL!$B:$B,APS!$B268&amp;RIGHT(APS!T$9,2),HASIL!$I:$I)</f>
        <v>0</v>
      </c>
      <c r="U268" s="37">
        <f>SUMIF(HASIL!$B:$B,APS!$B268&amp;RIGHT(APS!U$9,2),HASIL!$I:$I)</f>
        <v>0</v>
      </c>
      <c r="V268" s="37">
        <f>SUMIF(HASIL!$B:$B,APS!$B268&amp;RIGHT(APS!V$9,2),HASIL!$I:$I)</f>
        <v>0</v>
      </c>
      <c r="W268" s="37">
        <f>SUMIF(HASIL!$B:$B,APS!$B268&amp;RIGHT(APS!W$9,2),HASIL!$I:$I)</f>
        <v>0</v>
      </c>
      <c r="X268" s="38">
        <f t="shared" si="396"/>
        <v>0</v>
      </c>
      <c r="Y268" s="38">
        <f t="shared" si="397"/>
        <v>0</v>
      </c>
      <c r="Z268" s="39">
        <f t="shared" si="385"/>
        <v>0</v>
      </c>
      <c r="AA268" s="39">
        <f t="shared" si="490"/>
        <v>0</v>
      </c>
      <c r="AB268" s="40">
        <f t="shared" si="386"/>
        <v>40</v>
      </c>
      <c r="AC268" s="27">
        <v>40</v>
      </c>
      <c r="AD268" s="27"/>
      <c r="AE268" s="27"/>
      <c r="AF268" s="27"/>
      <c r="AG268" s="27"/>
      <c r="AH268" s="27"/>
      <c r="AI268" s="324">
        <f>SUMIF('Rekapitulasi Juni'!$D$9:$D$192,APS!$B268,'Rekapitulasi Juni'!$E$9:$E$192)</f>
        <v>0</v>
      </c>
      <c r="AJ268" s="324">
        <f>SUMIF('Rekapitulasi Juni'!$D$9:$D$192,APS!$B268,'Rekapitulasi Juni'!$F$9:$F$192)</f>
        <v>0</v>
      </c>
      <c r="AK268" s="324">
        <f>SUMIF('Rekapitulasi Juni'!$D$9:$D$192,APS!$B268,'Rekapitulasi Juni'!$K$9:$K$192)</f>
        <v>0</v>
      </c>
      <c r="AL268" s="325">
        <f t="shared" si="311"/>
        <v>0</v>
      </c>
      <c r="AM268" s="325">
        <f t="shared" si="312"/>
        <v>0</v>
      </c>
      <c r="AN268" s="27"/>
      <c r="AO268" s="324">
        <f>SUMIF('Rekapitulasi Juni'!$U$9:$U$192,APS!$B268,'Rekapitulasi Juni'!$V$9:$V$192)</f>
        <v>0</v>
      </c>
      <c r="AP268" s="324">
        <f>SUMIF('Rekapitulasi Juni'!$U$9:$U$192,APS!$B268,'Rekapitulasi Juni'!$W$9:$W$192)</f>
        <v>0</v>
      </c>
      <c r="AQ268" s="27"/>
      <c r="AR268" s="325">
        <f t="shared" si="313"/>
        <v>0</v>
      </c>
      <c r="AS268" s="325">
        <f t="shared" si="314"/>
        <v>0</v>
      </c>
      <c r="AT268" s="27"/>
      <c r="AU268" s="324">
        <f>SUMIF('Rekapitulasi Juni'!$AL$9:$AL$192,APS!$B268,'Rekapitulasi Juni'!$AM$9:$AM$192)</f>
        <v>0</v>
      </c>
      <c r="AV268" s="324">
        <f>SUMIF('Rekapitulasi Juni'!$AL$9:$AL$192,APS!$B268,'Rekapitulasi Juni'!$AN$9:$AN$192)</f>
        <v>0</v>
      </c>
      <c r="AW268" s="27"/>
      <c r="AX268" s="325">
        <f t="shared" si="315"/>
        <v>0</v>
      </c>
      <c r="AY268" s="325">
        <f t="shared" si="316"/>
        <v>0</v>
      </c>
      <c r="AZ268" s="41">
        <f t="shared" si="317"/>
        <v>0</v>
      </c>
      <c r="BA268" s="41">
        <f t="shared" si="318"/>
        <v>0</v>
      </c>
      <c r="BB268" s="41">
        <f t="shared" si="319"/>
        <v>0</v>
      </c>
      <c r="BC268" s="41">
        <f t="shared" si="320"/>
        <v>0</v>
      </c>
      <c r="BD268" s="41">
        <f t="shared" si="321"/>
        <v>0</v>
      </c>
      <c r="BE268" s="41">
        <f t="shared" si="322"/>
        <v>0</v>
      </c>
      <c r="BF268" s="180">
        <f t="shared" si="323"/>
        <v>0</v>
      </c>
      <c r="BG268" s="27">
        <v>0</v>
      </c>
      <c r="BH268" s="27"/>
      <c r="BI268" s="324">
        <f>SUMIF('Rekapitulasi Juni'!$D$214:$D$393,APS!$B268,'Rekapitulasi Juni'!$E$214:$E$393)</f>
        <v>0</v>
      </c>
      <c r="BJ268" s="324">
        <f>SUMIF('Rekapitulasi Juni'!$D$214:$D$393,APS!$B268,'Rekapitulasi Juni'!$F$214:$F$393)</f>
        <v>0</v>
      </c>
      <c r="BK268" s="27"/>
      <c r="BL268" s="325">
        <f t="shared" si="324"/>
        <v>0</v>
      </c>
      <c r="BM268" s="325">
        <f t="shared" si="325"/>
        <v>0</v>
      </c>
      <c r="BN268" s="27"/>
      <c r="BO268" s="324">
        <f>SUMIF('Rekapitulasi Juni'!$U$214:$U$393,APS!$B268,'Rekapitulasi Juni'!$V$214:$V$393)</f>
        <v>0</v>
      </c>
      <c r="BP268" s="324">
        <f>SUMIF('Rekapitulasi Juni'!$U$214:$U$393,APS!$B268,'Rekapitulasi Juni'!$W$214:$W$393)</f>
        <v>0</v>
      </c>
      <c r="BQ268" s="27"/>
      <c r="BR268" s="325">
        <f t="shared" si="326"/>
        <v>0</v>
      </c>
      <c r="BS268" s="325">
        <f t="shared" si="327"/>
        <v>0</v>
      </c>
      <c r="BT268" s="27"/>
      <c r="BU268" s="324">
        <f>SUMIF('Rekapitulasi Juni'!$AL$214:$AL$393,APS!$B268,'Rekapitulasi Juni'!$AM$214:$AM$393)</f>
        <v>0</v>
      </c>
      <c r="BV268" s="324">
        <f>SUMIF('Rekapitulasi Juni'!$AL$214:$AL$393,APS!$B268,'Rekapitulasi Juni'!$AN$214:$AN$393)</f>
        <v>0</v>
      </c>
      <c r="BW268" s="27"/>
      <c r="BX268" s="325">
        <f t="shared" si="328"/>
        <v>0</v>
      </c>
      <c r="BY268" s="325">
        <f t="shared" si="329"/>
        <v>0</v>
      </c>
      <c r="BZ268" s="27"/>
      <c r="CA268" s="324">
        <f>SUMIF('Rekapitulasi Juni'!$BA$214:$BA$393,APS!$B268,'Rekapitulasi Juni'!$BB$214:$BB$393)</f>
        <v>0</v>
      </c>
      <c r="CB268" s="324">
        <f>SUMIF('Rekapitulasi Juni'!$BA$214:$BA$393,APS!$B268,'Rekapitulasi Juni'!$BC$214:$BC$393)</f>
        <v>0</v>
      </c>
      <c r="CC268" s="27"/>
      <c r="CD268" s="325">
        <f t="shared" si="330"/>
        <v>0</v>
      </c>
      <c r="CE268" s="325">
        <f t="shared" si="331"/>
        <v>0</v>
      </c>
      <c r="CF268" s="27"/>
      <c r="CG268" s="324">
        <f>SUMIF('Rekapitulasi Juni'!$BP$214:$BP$393,APS!$B268,'Rekapitulasi Juni'!$BQ$214:$BQ$393)</f>
        <v>0</v>
      </c>
      <c r="CH268" s="324">
        <f>SUMIF('Rekapitulasi Juni'!$BP$214:$BP$393,APS!$B268,'Rekapitulasi Juni'!$BR$214:$BR$393)</f>
        <v>0</v>
      </c>
      <c r="CI268" s="27"/>
      <c r="CJ268" s="325">
        <f t="shared" si="332"/>
        <v>0</v>
      </c>
      <c r="CK268" s="325">
        <f t="shared" si="333"/>
        <v>0</v>
      </c>
      <c r="CL268" s="41">
        <f t="shared" si="334"/>
        <v>0</v>
      </c>
      <c r="CM268" s="41">
        <f t="shared" si="335"/>
        <v>0</v>
      </c>
      <c r="CN268" s="41">
        <f t="shared" si="336"/>
        <v>0</v>
      </c>
      <c r="CO268" s="41">
        <f t="shared" si="337"/>
        <v>0</v>
      </c>
      <c r="CP268" s="41">
        <f t="shared" si="338"/>
        <v>0</v>
      </c>
      <c r="CQ268" s="41">
        <f t="shared" si="339"/>
        <v>0</v>
      </c>
      <c r="CR268" s="180">
        <f t="shared" si="340"/>
        <v>0</v>
      </c>
      <c r="CS268" s="27">
        <v>0</v>
      </c>
      <c r="CT268" s="27"/>
      <c r="CU268" s="324">
        <f>SUMIF('Rekapitulasi Juni'!$D$410:$D$588,APS!$B268,'Rekapitulasi Juni'!$E$410:$E$588)</f>
        <v>0</v>
      </c>
      <c r="CV268" s="324">
        <f>SUMIF('Rekapitulasi Juni'!$D$410:$D$588,APS!$B268,'Rekapitulasi Juni'!$F$410:$F$588)</f>
        <v>0</v>
      </c>
      <c r="CW268" s="27"/>
      <c r="CX268" s="325">
        <f t="shared" si="341"/>
        <v>0</v>
      </c>
      <c r="CY268" s="325">
        <f t="shared" si="342"/>
        <v>0</v>
      </c>
      <c r="CZ268" s="27"/>
      <c r="DA268" s="324">
        <f>SUMIF('Rekapitulasi Juni'!$U$410:$U$588,APS!$B268,'Rekapitulasi Juni'!$V$410:$V$588)</f>
        <v>0</v>
      </c>
      <c r="DB268" s="324">
        <f>SUMIF('Rekapitulasi Juni'!$U$410:$U$588,APS!$B268,'Rekapitulasi Juni'!$W$410:$W$588)</f>
        <v>0</v>
      </c>
      <c r="DC268" s="27"/>
      <c r="DD268" s="325">
        <f t="shared" si="343"/>
        <v>0</v>
      </c>
      <c r="DE268" s="325">
        <f t="shared" si="344"/>
        <v>0</v>
      </c>
      <c r="DF268" s="27"/>
      <c r="DG268" s="324">
        <f>SUMIF('Rekapitulasi Juni'!$AL$410:$AL$588,APS!$B268,'Rekapitulasi Juni'!$AM$410:$AM$588)</f>
        <v>20</v>
      </c>
      <c r="DH268" s="324">
        <f>SUMIF('Rekapitulasi Juni'!$AL$410:$AL$588,APS!$B268,'Rekapitulasi Juni'!$AN$410:$AN$588)</f>
        <v>20</v>
      </c>
      <c r="DI268" s="27"/>
      <c r="DJ268" s="325">
        <f t="shared" si="345"/>
        <v>0</v>
      </c>
      <c r="DK268" s="325">
        <f t="shared" si="346"/>
        <v>100</v>
      </c>
      <c r="DL268" s="27"/>
      <c r="DM268" s="324">
        <f>SUMIF('Rekapitulasi Juni'!$BA$410:$BA$588,APS!$B268,'Rekapitulasi Juni'!$BB$410:$BB$588)</f>
        <v>0</v>
      </c>
      <c r="DN268" s="324">
        <f>SUMIF('Rekapitulasi Juni'!$BA$410:$BA$588,APS!$B268,'Rekapitulasi Juni'!$BC$410:$BC$588)</f>
        <v>0</v>
      </c>
      <c r="DO268" s="324">
        <f>SUMIF('Rekapitulasi Juni'!$BA$410:$BA$588,APS!$B268,'Rekapitulasi Juni'!$BF$410:$BF$588)</f>
        <v>0</v>
      </c>
      <c r="DP268" s="325">
        <f t="shared" si="347"/>
        <v>0</v>
      </c>
      <c r="DQ268" s="325">
        <f t="shared" si="348"/>
        <v>0</v>
      </c>
      <c r="DR268" s="27"/>
      <c r="DS268" s="324">
        <f>SUMIF('Rekapitulasi Juni'!$BP$410:$BP$588,APS!$B268,'Rekapitulasi Juni'!$BQ$410:$BQ$588)</f>
        <v>0</v>
      </c>
      <c r="DT268" s="324">
        <f>SUMIF('Rekapitulasi Juni'!$BP$410:$BP$588,APS!$B268,'Rekapitulasi Juni'!$BR$410:$BR$588)</f>
        <v>0</v>
      </c>
      <c r="DU268" s="27"/>
      <c r="DV268" s="325">
        <f t="shared" si="349"/>
        <v>0</v>
      </c>
      <c r="DW268" s="325">
        <f t="shared" si="350"/>
        <v>0</v>
      </c>
      <c r="DX268" s="41">
        <f t="shared" si="351"/>
        <v>0</v>
      </c>
      <c r="DY268" s="41">
        <f t="shared" si="352"/>
        <v>20</v>
      </c>
      <c r="DZ268" s="41">
        <f t="shared" si="353"/>
        <v>20</v>
      </c>
      <c r="EA268" s="41">
        <f t="shared" si="354"/>
        <v>0</v>
      </c>
      <c r="EB268" s="41">
        <f t="shared" si="355"/>
        <v>20</v>
      </c>
      <c r="EC268" s="41">
        <f t="shared" si="356"/>
        <v>20</v>
      </c>
      <c r="ED268" s="180">
        <f t="shared" si="357"/>
        <v>0</v>
      </c>
      <c r="EE268" s="27">
        <v>0</v>
      </c>
      <c r="EF268" s="27"/>
      <c r="EG268" s="324">
        <f>SUMIF('Rekapitulasi Juni'!$D$608:$D$786,APS!$B268,'Rekapitulasi Juni'!$E$608:$E$786)</f>
        <v>0</v>
      </c>
      <c r="EH268" s="324">
        <f>SUMIF('Rekapitulasi Juni'!$D$608:$D$786,APS!$B268,'Rekapitulasi Juni'!$F$608:$F$786)</f>
        <v>0</v>
      </c>
      <c r="EI268" s="27"/>
      <c r="EJ268" s="325">
        <f t="shared" si="358"/>
        <v>0</v>
      </c>
      <c r="EK268" s="325">
        <f t="shared" si="359"/>
        <v>0</v>
      </c>
      <c r="EL268" s="27"/>
      <c r="EM268" s="324">
        <f>SUMIF('Rekapitulasi Juni'!$U$608:$U$786,APS!$B268,'Rekapitulasi Juni'!$V$608:$V$786)</f>
        <v>0</v>
      </c>
      <c r="EN268" s="324">
        <f>SUMIF('Rekapitulasi Juni'!$U$608:$U$786,APS!$B268,'Rekapitulasi Juni'!$W$608:$W$786)</f>
        <v>0</v>
      </c>
      <c r="EO268" s="27"/>
      <c r="EP268" s="325">
        <f t="shared" si="360"/>
        <v>0</v>
      </c>
      <c r="EQ268" s="325">
        <f t="shared" si="361"/>
        <v>0</v>
      </c>
      <c r="ER268" s="27"/>
      <c r="ES268" s="324">
        <f>SUMIF('Rekapitulasi Juni'!$AL$608:$AL$786,APS!$B268,'Rekapitulasi Juni'!$AM$608:$AM$786)</f>
        <v>0</v>
      </c>
      <c r="ET268" s="324">
        <f>SUMIF('Rekapitulasi Juni'!$AL$608:$AL$786,APS!$B268,'Rekapitulasi Juni'!$AN$608:$AN$786)</f>
        <v>0</v>
      </c>
      <c r="EU268" s="27"/>
      <c r="EV268" s="325">
        <f t="shared" si="362"/>
        <v>0</v>
      </c>
      <c r="EW268" s="325">
        <f t="shared" si="363"/>
        <v>0</v>
      </c>
      <c r="EX268" s="27"/>
      <c r="EY268" s="324">
        <f>SUMIF('Rekapitulasi Juni'!$BA$608:$BA$786,APS!$B268,'Rekapitulasi Juni'!$BB$608:$BB$786)</f>
        <v>0</v>
      </c>
      <c r="EZ268" s="324">
        <f>SUMIF('Rekapitulasi Juni'!$BA$608:$BA$786,APS!$B268,'Rekapitulasi Juni'!$BC$608:$BC$786)</f>
        <v>0</v>
      </c>
      <c r="FA268" s="324">
        <f>SUMIF('Rekapitulasi Juni'!$BA$608:$BA$786,APS!$B268,'Rekapitulasi Juni'!$BF$608:$BF$786)</f>
        <v>0</v>
      </c>
      <c r="FB268" s="325">
        <f t="shared" si="364"/>
        <v>0</v>
      </c>
      <c r="FC268" s="325">
        <f t="shared" si="365"/>
        <v>0</v>
      </c>
      <c r="FD268" s="27"/>
      <c r="FE268" s="27"/>
      <c r="FF268" s="27"/>
      <c r="FG268" s="27"/>
      <c r="FH268" s="27"/>
      <c r="FI268" s="27"/>
      <c r="FJ268" s="41">
        <f t="shared" si="366"/>
        <v>0</v>
      </c>
      <c r="FK268" s="41">
        <f t="shared" si="367"/>
        <v>0</v>
      </c>
      <c r="FL268" s="41">
        <f t="shared" si="368"/>
        <v>0</v>
      </c>
      <c r="FM268" s="41">
        <f t="shared" si="369"/>
        <v>0</v>
      </c>
      <c r="FN268" s="41">
        <f t="shared" si="370"/>
        <v>0</v>
      </c>
      <c r="FO268" s="41">
        <f t="shared" si="371"/>
        <v>0</v>
      </c>
      <c r="FP268" s="180">
        <f t="shared" si="372"/>
        <v>0</v>
      </c>
      <c r="FQ268" s="27"/>
      <c r="FR268" s="27"/>
      <c r="FS268" s="324">
        <f>SUMIF('Rekapitulasi Juni'!$D$804:$D$984,APS!$B268,'Rekapitulasi Juni'!$E$804:$E$984)</f>
        <v>0</v>
      </c>
      <c r="FT268" s="324">
        <f>SUMIF('Rekapitulasi Juni'!$D$804:$D$984,APS!$B268,'Rekapitulasi Juni'!$F$804:$F$984)</f>
        <v>0</v>
      </c>
      <c r="FU268" s="27"/>
      <c r="FV268" s="325">
        <f t="shared" si="373"/>
        <v>0</v>
      </c>
      <c r="FW268" s="325">
        <f t="shared" si="374"/>
        <v>0</v>
      </c>
      <c r="FX268" s="27"/>
      <c r="FY268" s="324">
        <f>SUMIF('Rekapitulasi Juni'!$U$804:$U$984,APS!$B268,'Rekapitulasi Juni'!$V$804:$V$984)</f>
        <v>0</v>
      </c>
      <c r="FZ268" s="324">
        <f>SUMIF('Rekapitulasi Juni'!$U$804:$U$984,APS!$B268,'Rekapitulasi Juni'!$W$804:$W$984)</f>
        <v>0</v>
      </c>
      <c r="GA268" s="27"/>
      <c r="GB268" s="325">
        <f t="shared" si="375"/>
        <v>0</v>
      </c>
      <c r="GC268" s="325">
        <f t="shared" si="376"/>
        <v>0</v>
      </c>
      <c r="GD268" s="27"/>
      <c r="GE268" s="324">
        <f>SUMIF('Rekapitulasi Juni'!$AL$804:$AL$984,APS!$B268,'Rekapitulasi Juni'!$AM$804:$AM$984)</f>
        <v>0</v>
      </c>
      <c r="GF268" s="324">
        <f>SUMIF('Rekapitulasi Juni'!$AL$804:$AL$984,APS!$B268,'Rekapitulasi Juni'!$AN$804:$AN$984)</f>
        <v>0</v>
      </c>
      <c r="GG268" s="27"/>
      <c r="GH268" s="325">
        <f t="shared" ref="GH268:GH331" si="491">IF(GD268=0,0,((GF268+GG268)/GD268)*100)</f>
        <v>0</v>
      </c>
      <c r="GI268" s="325">
        <f t="shared" ref="GI268:GI331" si="492">IF(GE268=0,0,((GF268+GG268)/GE268)*100)</f>
        <v>0</v>
      </c>
      <c r="GJ268" s="27"/>
      <c r="GK268" s="27"/>
      <c r="GL268" s="41">
        <f t="shared" si="377"/>
        <v>0</v>
      </c>
      <c r="GM268" s="41">
        <f t="shared" si="378"/>
        <v>0</v>
      </c>
      <c r="GN268" s="41">
        <f t="shared" si="379"/>
        <v>0</v>
      </c>
      <c r="GO268" s="41">
        <f t="shared" si="380"/>
        <v>0</v>
      </c>
      <c r="GP268" s="41">
        <f t="shared" si="381"/>
        <v>0</v>
      </c>
      <c r="GQ268" s="41">
        <f t="shared" si="382"/>
        <v>0</v>
      </c>
      <c r="GR268" s="180">
        <f t="shared" si="383"/>
        <v>0</v>
      </c>
      <c r="GS268" s="41">
        <f t="shared" ref="GS268:GS331" si="493">AZ268+CL268+DX268+FJ268+GL268</f>
        <v>0</v>
      </c>
      <c r="GT268" s="41">
        <f t="shared" ref="GT268:GT331" si="494">BA268+CM268+DY268+FK268+GM268</f>
        <v>20</v>
      </c>
      <c r="GU268" s="41">
        <f t="shared" ref="GU268:GU331" si="495">BB268+CN268+DZ268+FL268+GN268</f>
        <v>20</v>
      </c>
      <c r="GV268" s="41">
        <f t="shared" ref="GV268:GV331" si="496">BC268+CO268+EA268+FM268+GO268</f>
        <v>0</v>
      </c>
      <c r="GW268" s="41">
        <f t="shared" ref="GW268:GW331" si="497">BD268+CP268+EB268+FN268+GP268</f>
        <v>20</v>
      </c>
      <c r="GX268" s="41">
        <f t="shared" ref="GX268:GX331" si="498">GW268-Q268</f>
        <v>20</v>
      </c>
      <c r="GY268" s="180">
        <f t="shared" ref="GY268:GY331" si="499">IF(Q268=0,0,((GW268)/Q268)*100)</f>
        <v>0</v>
      </c>
      <c r="GZ268" s="41">
        <v>248</v>
      </c>
      <c r="HA268" s="32"/>
      <c r="HB268" s="42">
        <f t="shared" si="398"/>
        <v>0</v>
      </c>
      <c r="HC268" s="44"/>
    </row>
    <row r="269" spans="1:211" ht="15" hidden="1" customHeight="1">
      <c r="A269" s="31" t="s">
        <v>542</v>
      </c>
      <c r="B269" s="32" t="s">
        <v>543</v>
      </c>
      <c r="C269" s="31" t="s">
        <v>490</v>
      </c>
      <c r="D269" s="31" t="s">
        <v>1259</v>
      </c>
      <c r="E269" s="31" t="s">
        <v>43</v>
      </c>
      <c r="F269" s="31" t="s">
        <v>152</v>
      </c>
      <c r="G269" s="33">
        <v>0</v>
      </c>
      <c r="H269" s="33">
        <v>0</v>
      </c>
      <c r="I269" s="33">
        <v>0</v>
      </c>
      <c r="J269" s="34">
        <f>IFERROR(VLOOKUP(A269,#REF!,3,0),0)</f>
        <v>0</v>
      </c>
      <c r="K269" s="34">
        <f t="shared" si="393"/>
        <v>0</v>
      </c>
      <c r="L269" s="34">
        <v>0</v>
      </c>
      <c r="M269" s="34">
        <v>0</v>
      </c>
      <c r="N269" s="35">
        <f t="shared" si="394"/>
        <v>0</v>
      </c>
      <c r="O269" s="35">
        <f t="shared" si="395"/>
        <v>0</v>
      </c>
      <c r="P269" s="36">
        <v>0</v>
      </c>
      <c r="Q269" s="36">
        <f t="shared" si="310"/>
        <v>0</v>
      </c>
      <c r="R269" s="80"/>
      <c r="S269" s="37">
        <f ca="1">SUMIF(ROP!$D$6:$H$65536,A269,ROP!$J$6:$J$65536)</f>
        <v>0</v>
      </c>
      <c r="T269" s="37">
        <f>SUMIF(HASIL!$B:$B,APS!$B269&amp;RIGHT(APS!T$9,2),HASIL!$I:$I)</f>
        <v>0</v>
      </c>
      <c r="U269" s="37">
        <f>SUMIF(HASIL!$B:$B,APS!$B269&amp;RIGHT(APS!U$9,2),HASIL!$I:$I)</f>
        <v>0</v>
      </c>
      <c r="V269" s="37">
        <f>SUMIF(HASIL!$B:$B,APS!$B269&amp;RIGHT(APS!V$9,2),HASIL!$I:$I)</f>
        <v>0</v>
      </c>
      <c r="W269" s="37">
        <f>SUMIF(HASIL!$B:$B,APS!$B269&amp;RIGHT(APS!W$9,2),HASIL!$I:$I)</f>
        <v>0</v>
      </c>
      <c r="X269" s="38">
        <f t="shared" si="396"/>
        <v>0</v>
      </c>
      <c r="Y269" s="38">
        <f t="shared" si="397"/>
        <v>0</v>
      </c>
      <c r="Z269" s="39">
        <f t="shared" si="385"/>
        <v>0</v>
      </c>
      <c r="AA269" s="39">
        <f t="shared" si="490"/>
        <v>0</v>
      </c>
      <c r="AB269" s="40">
        <f t="shared" si="386"/>
        <v>0</v>
      </c>
      <c r="AC269" s="27">
        <v>0</v>
      </c>
      <c r="AD269" s="27"/>
      <c r="AE269" s="27"/>
      <c r="AF269" s="27"/>
      <c r="AG269" s="27"/>
      <c r="AH269" s="27"/>
      <c r="AI269" s="324">
        <f>SUMIF('Rekapitulasi Juni'!$D$9:$D$192,APS!$B269,'Rekapitulasi Juni'!$E$9:$E$192)</f>
        <v>0</v>
      </c>
      <c r="AJ269" s="324">
        <f>SUMIF('Rekapitulasi Juni'!$D$9:$D$192,APS!$B269,'Rekapitulasi Juni'!$F$9:$F$192)</f>
        <v>0</v>
      </c>
      <c r="AK269" s="324">
        <f>SUMIF('Rekapitulasi Juni'!$D$9:$D$192,APS!$B269,'Rekapitulasi Juni'!$K$9:$K$192)</f>
        <v>0</v>
      </c>
      <c r="AL269" s="325">
        <f t="shared" si="311"/>
        <v>0</v>
      </c>
      <c r="AM269" s="325">
        <f t="shared" si="312"/>
        <v>0</v>
      </c>
      <c r="AN269" s="27"/>
      <c r="AO269" s="324">
        <f>SUMIF('Rekapitulasi Juni'!$U$9:$U$192,APS!$B269,'Rekapitulasi Juni'!$V$9:$V$192)</f>
        <v>0</v>
      </c>
      <c r="AP269" s="324">
        <f>SUMIF('Rekapitulasi Juni'!$U$9:$U$192,APS!$B269,'Rekapitulasi Juni'!$W$9:$W$192)</f>
        <v>0</v>
      </c>
      <c r="AQ269" s="27"/>
      <c r="AR269" s="325">
        <f t="shared" si="313"/>
        <v>0</v>
      </c>
      <c r="AS269" s="325">
        <f t="shared" si="314"/>
        <v>0</v>
      </c>
      <c r="AT269" s="27"/>
      <c r="AU269" s="324">
        <f>SUMIF('Rekapitulasi Juni'!$AL$9:$AL$192,APS!$B269,'Rekapitulasi Juni'!$AM$9:$AM$192)</f>
        <v>0</v>
      </c>
      <c r="AV269" s="324">
        <f>SUMIF('Rekapitulasi Juni'!$AL$9:$AL$192,APS!$B269,'Rekapitulasi Juni'!$AN$9:$AN$192)</f>
        <v>0</v>
      </c>
      <c r="AW269" s="27"/>
      <c r="AX269" s="325">
        <f t="shared" si="315"/>
        <v>0</v>
      </c>
      <c r="AY269" s="325">
        <f t="shared" si="316"/>
        <v>0</v>
      </c>
      <c r="AZ269" s="41">
        <f t="shared" si="317"/>
        <v>0</v>
      </c>
      <c r="BA269" s="41">
        <f t="shared" si="318"/>
        <v>0</v>
      </c>
      <c r="BB269" s="41">
        <f t="shared" si="319"/>
        <v>0</v>
      </c>
      <c r="BC269" s="41">
        <f t="shared" si="320"/>
        <v>0</v>
      </c>
      <c r="BD269" s="41">
        <f t="shared" si="321"/>
        <v>0</v>
      </c>
      <c r="BE269" s="41">
        <f t="shared" si="322"/>
        <v>0</v>
      </c>
      <c r="BF269" s="180">
        <f t="shared" si="323"/>
        <v>0</v>
      </c>
      <c r="BG269" s="27">
        <v>0</v>
      </c>
      <c r="BH269" s="27"/>
      <c r="BI269" s="324">
        <f>SUMIF('Rekapitulasi Juni'!$D$214:$D$393,APS!$B269,'Rekapitulasi Juni'!$E$214:$E$393)</f>
        <v>0</v>
      </c>
      <c r="BJ269" s="324">
        <f>SUMIF('Rekapitulasi Juni'!$D$214:$D$393,APS!$B269,'Rekapitulasi Juni'!$F$214:$F$393)</f>
        <v>0</v>
      </c>
      <c r="BK269" s="27"/>
      <c r="BL269" s="325">
        <f t="shared" si="324"/>
        <v>0</v>
      </c>
      <c r="BM269" s="325">
        <f t="shared" si="325"/>
        <v>0</v>
      </c>
      <c r="BN269" s="27"/>
      <c r="BO269" s="324">
        <f>SUMIF('Rekapitulasi Juni'!$U$214:$U$393,APS!$B269,'Rekapitulasi Juni'!$V$214:$V$393)</f>
        <v>0</v>
      </c>
      <c r="BP269" s="324">
        <f>SUMIF('Rekapitulasi Juni'!$U$214:$U$393,APS!$B269,'Rekapitulasi Juni'!$W$214:$W$393)</f>
        <v>0</v>
      </c>
      <c r="BQ269" s="27"/>
      <c r="BR269" s="325">
        <f t="shared" si="326"/>
        <v>0</v>
      </c>
      <c r="BS269" s="325">
        <f t="shared" si="327"/>
        <v>0</v>
      </c>
      <c r="BT269" s="27"/>
      <c r="BU269" s="324">
        <f>SUMIF('Rekapitulasi Juni'!$AL$214:$AL$393,APS!$B269,'Rekapitulasi Juni'!$AM$214:$AM$393)</f>
        <v>0</v>
      </c>
      <c r="BV269" s="324">
        <f>SUMIF('Rekapitulasi Juni'!$AL$214:$AL$393,APS!$B269,'Rekapitulasi Juni'!$AN$214:$AN$393)</f>
        <v>0</v>
      </c>
      <c r="BW269" s="27"/>
      <c r="BX269" s="325">
        <f t="shared" si="328"/>
        <v>0</v>
      </c>
      <c r="BY269" s="325">
        <f t="shared" si="329"/>
        <v>0</v>
      </c>
      <c r="BZ269" s="27"/>
      <c r="CA269" s="324">
        <f>SUMIF('Rekapitulasi Juni'!$BA$214:$BA$393,APS!$B269,'Rekapitulasi Juni'!$BB$214:$BB$393)</f>
        <v>0</v>
      </c>
      <c r="CB269" s="324">
        <f>SUMIF('Rekapitulasi Juni'!$BA$214:$BA$393,APS!$B269,'Rekapitulasi Juni'!$BC$214:$BC$393)</f>
        <v>0</v>
      </c>
      <c r="CC269" s="27"/>
      <c r="CD269" s="325">
        <f t="shared" si="330"/>
        <v>0</v>
      </c>
      <c r="CE269" s="325">
        <f t="shared" si="331"/>
        <v>0</v>
      </c>
      <c r="CF269" s="27"/>
      <c r="CG269" s="324">
        <f>SUMIF('Rekapitulasi Juni'!$BP$214:$BP$393,APS!$B269,'Rekapitulasi Juni'!$BQ$214:$BQ$393)</f>
        <v>0</v>
      </c>
      <c r="CH269" s="324">
        <f>SUMIF('Rekapitulasi Juni'!$BP$214:$BP$393,APS!$B269,'Rekapitulasi Juni'!$BR$214:$BR$393)</f>
        <v>0</v>
      </c>
      <c r="CI269" s="27"/>
      <c r="CJ269" s="325">
        <f t="shared" si="332"/>
        <v>0</v>
      </c>
      <c r="CK269" s="325">
        <f t="shared" si="333"/>
        <v>0</v>
      </c>
      <c r="CL269" s="41">
        <f t="shared" si="334"/>
        <v>0</v>
      </c>
      <c r="CM269" s="41">
        <f t="shared" si="335"/>
        <v>0</v>
      </c>
      <c r="CN269" s="41">
        <f t="shared" si="336"/>
        <v>0</v>
      </c>
      <c r="CO269" s="41">
        <f t="shared" si="337"/>
        <v>0</v>
      </c>
      <c r="CP269" s="41">
        <f t="shared" si="338"/>
        <v>0</v>
      </c>
      <c r="CQ269" s="41">
        <f t="shared" si="339"/>
        <v>0</v>
      </c>
      <c r="CR269" s="180">
        <f t="shared" si="340"/>
        <v>0</v>
      </c>
      <c r="CS269" s="27">
        <v>0</v>
      </c>
      <c r="CT269" s="27"/>
      <c r="CU269" s="324">
        <f>SUMIF('Rekapitulasi Juni'!$D$410:$D$588,APS!$B269,'Rekapitulasi Juni'!$E$410:$E$588)</f>
        <v>0</v>
      </c>
      <c r="CV269" s="324">
        <f>SUMIF('Rekapitulasi Juni'!$D$410:$D$588,APS!$B269,'Rekapitulasi Juni'!$F$410:$F$588)</f>
        <v>0</v>
      </c>
      <c r="CW269" s="27"/>
      <c r="CX269" s="325">
        <f t="shared" si="341"/>
        <v>0</v>
      </c>
      <c r="CY269" s="325">
        <f t="shared" si="342"/>
        <v>0</v>
      </c>
      <c r="CZ269" s="27"/>
      <c r="DA269" s="324">
        <f>SUMIF('Rekapitulasi Juni'!$U$410:$U$588,APS!$B269,'Rekapitulasi Juni'!$V$410:$V$588)</f>
        <v>0</v>
      </c>
      <c r="DB269" s="324">
        <f>SUMIF('Rekapitulasi Juni'!$U$410:$U$588,APS!$B269,'Rekapitulasi Juni'!$W$410:$W$588)</f>
        <v>0</v>
      </c>
      <c r="DC269" s="27"/>
      <c r="DD269" s="325">
        <f t="shared" si="343"/>
        <v>0</v>
      </c>
      <c r="DE269" s="325">
        <f t="shared" si="344"/>
        <v>0</v>
      </c>
      <c r="DF269" s="27"/>
      <c r="DG269" s="324">
        <f>SUMIF('Rekapitulasi Juni'!$AL$410:$AL$588,APS!$B269,'Rekapitulasi Juni'!$AM$410:$AM$588)</f>
        <v>0</v>
      </c>
      <c r="DH269" s="324">
        <f>SUMIF('Rekapitulasi Juni'!$AL$410:$AL$588,APS!$B269,'Rekapitulasi Juni'!$AN$410:$AN$588)</f>
        <v>0</v>
      </c>
      <c r="DI269" s="27"/>
      <c r="DJ269" s="325">
        <f t="shared" si="345"/>
        <v>0</v>
      </c>
      <c r="DK269" s="325">
        <f t="shared" si="346"/>
        <v>0</v>
      </c>
      <c r="DL269" s="27"/>
      <c r="DM269" s="324">
        <f>SUMIF('Rekapitulasi Juni'!$BA$410:$BA$588,APS!$B269,'Rekapitulasi Juni'!$BB$410:$BB$588)</f>
        <v>0</v>
      </c>
      <c r="DN269" s="324">
        <f>SUMIF('Rekapitulasi Juni'!$BA$410:$BA$588,APS!$B269,'Rekapitulasi Juni'!$BC$410:$BC$588)</f>
        <v>0</v>
      </c>
      <c r="DO269" s="324">
        <f>SUMIF('Rekapitulasi Juni'!$BA$410:$BA$588,APS!$B269,'Rekapitulasi Juni'!$BF$410:$BF$588)</f>
        <v>0</v>
      </c>
      <c r="DP269" s="325">
        <f t="shared" si="347"/>
        <v>0</v>
      </c>
      <c r="DQ269" s="325">
        <f t="shared" si="348"/>
        <v>0</v>
      </c>
      <c r="DR269" s="27"/>
      <c r="DS269" s="324">
        <f>SUMIF('Rekapitulasi Juni'!$BP$410:$BP$588,APS!$B269,'Rekapitulasi Juni'!$BQ$410:$BQ$588)</f>
        <v>0</v>
      </c>
      <c r="DT269" s="324">
        <f>SUMIF('Rekapitulasi Juni'!$BP$410:$BP$588,APS!$B269,'Rekapitulasi Juni'!$BR$410:$BR$588)</f>
        <v>0</v>
      </c>
      <c r="DU269" s="27"/>
      <c r="DV269" s="325">
        <f t="shared" si="349"/>
        <v>0</v>
      </c>
      <c r="DW269" s="325">
        <f t="shared" si="350"/>
        <v>0</v>
      </c>
      <c r="DX269" s="41">
        <f t="shared" si="351"/>
        <v>0</v>
      </c>
      <c r="DY269" s="41">
        <f t="shared" si="352"/>
        <v>0</v>
      </c>
      <c r="DZ269" s="41">
        <f t="shared" si="353"/>
        <v>0</v>
      </c>
      <c r="EA269" s="41">
        <f t="shared" si="354"/>
        <v>0</v>
      </c>
      <c r="EB269" s="41">
        <f t="shared" si="355"/>
        <v>0</v>
      </c>
      <c r="EC269" s="41">
        <f t="shared" si="356"/>
        <v>0</v>
      </c>
      <c r="ED269" s="180">
        <f t="shared" si="357"/>
        <v>0</v>
      </c>
      <c r="EE269" s="27">
        <v>0</v>
      </c>
      <c r="EF269" s="27"/>
      <c r="EG269" s="324">
        <f>SUMIF('Rekapitulasi Juni'!$D$608:$D$786,APS!$B269,'Rekapitulasi Juni'!$E$608:$E$786)</f>
        <v>0</v>
      </c>
      <c r="EH269" s="324">
        <f>SUMIF('Rekapitulasi Juni'!$D$608:$D$786,APS!$B269,'Rekapitulasi Juni'!$F$608:$F$786)</f>
        <v>0</v>
      </c>
      <c r="EI269" s="27"/>
      <c r="EJ269" s="325">
        <f t="shared" si="358"/>
        <v>0</v>
      </c>
      <c r="EK269" s="325">
        <f t="shared" si="359"/>
        <v>0</v>
      </c>
      <c r="EL269" s="27"/>
      <c r="EM269" s="324">
        <f>SUMIF('Rekapitulasi Juni'!$U$608:$U$786,APS!$B269,'Rekapitulasi Juni'!$V$608:$V$786)</f>
        <v>0</v>
      </c>
      <c r="EN269" s="324">
        <f>SUMIF('Rekapitulasi Juni'!$U$608:$U$786,APS!$B269,'Rekapitulasi Juni'!$W$608:$W$786)</f>
        <v>0</v>
      </c>
      <c r="EO269" s="27"/>
      <c r="EP269" s="325">
        <f t="shared" si="360"/>
        <v>0</v>
      </c>
      <c r="EQ269" s="325">
        <f t="shared" si="361"/>
        <v>0</v>
      </c>
      <c r="ER269" s="27"/>
      <c r="ES269" s="324">
        <f>SUMIF('Rekapitulasi Juni'!$AL$608:$AL$786,APS!$B269,'Rekapitulasi Juni'!$AM$608:$AM$786)</f>
        <v>0</v>
      </c>
      <c r="ET269" s="324">
        <f>SUMIF('Rekapitulasi Juni'!$AL$608:$AL$786,APS!$B269,'Rekapitulasi Juni'!$AN$608:$AN$786)</f>
        <v>0</v>
      </c>
      <c r="EU269" s="27"/>
      <c r="EV269" s="325">
        <f t="shared" si="362"/>
        <v>0</v>
      </c>
      <c r="EW269" s="325">
        <f t="shared" si="363"/>
        <v>0</v>
      </c>
      <c r="EX269" s="27"/>
      <c r="EY269" s="324">
        <f>SUMIF('Rekapitulasi Juni'!$BA$608:$BA$786,APS!$B269,'Rekapitulasi Juni'!$BB$608:$BB$786)</f>
        <v>0</v>
      </c>
      <c r="EZ269" s="324">
        <f>SUMIF('Rekapitulasi Juni'!$BA$608:$BA$786,APS!$B269,'Rekapitulasi Juni'!$BC$608:$BC$786)</f>
        <v>0</v>
      </c>
      <c r="FA269" s="324">
        <f>SUMIF('Rekapitulasi Juni'!$BA$608:$BA$786,APS!$B269,'Rekapitulasi Juni'!$BF$608:$BF$786)</f>
        <v>0</v>
      </c>
      <c r="FB269" s="325">
        <f t="shared" si="364"/>
        <v>0</v>
      </c>
      <c r="FC269" s="325">
        <f t="shared" si="365"/>
        <v>0</v>
      </c>
      <c r="FD269" s="27"/>
      <c r="FE269" s="27"/>
      <c r="FF269" s="27"/>
      <c r="FG269" s="27"/>
      <c r="FH269" s="27"/>
      <c r="FI269" s="27"/>
      <c r="FJ269" s="41">
        <f t="shared" si="366"/>
        <v>0</v>
      </c>
      <c r="FK269" s="41">
        <f t="shared" si="367"/>
        <v>0</v>
      </c>
      <c r="FL269" s="41">
        <f t="shared" si="368"/>
        <v>0</v>
      </c>
      <c r="FM269" s="41">
        <f t="shared" si="369"/>
        <v>0</v>
      </c>
      <c r="FN269" s="41">
        <f t="shared" si="370"/>
        <v>0</v>
      </c>
      <c r="FO269" s="41">
        <f t="shared" si="371"/>
        <v>0</v>
      </c>
      <c r="FP269" s="180">
        <f t="shared" si="372"/>
        <v>0</v>
      </c>
      <c r="FQ269" s="27"/>
      <c r="FR269" s="27"/>
      <c r="FS269" s="324">
        <f>SUMIF('Rekapitulasi Juni'!$D$804:$D$984,APS!$B269,'Rekapitulasi Juni'!$E$804:$E$984)</f>
        <v>0</v>
      </c>
      <c r="FT269" s="324">
        <f>SUMIF('Rekapitulasi Juni'!$D$804:$D$984,APS!$B269,'Rekapitulasi Juni'!$F$804:$F$984)</f>
        <v>0</v>
      </c>
      <c r="FU269" s="27"/>
      <c r="FV269" s="325">
        <f t="shared" si="373"/>
        <v>0</v>
      </c>
      <c r="FW269" s="325">
        <f t="shared" si="374"/>
        <v>0</v>
      </c>
      <c r="FX269" s="27"/>
      <c r="FY269" s="324">
        <f>SUMIF('Rekapitulasi Juni'!$U$804:$U$984,APS!$B269,'Rekapitulasi Juni'!$V$804:$V$984)</f>
        <v>0</v>
      </c>
      <c r="FZ269" s="324">
        <f>SUMIF('Rekapitulasi Juni'!$U$804:$U$984,APS!$B269,'Rekapitulasi Juni'!$W$804:$W$984)</f>
        <v>0</v>
      </c>
      <c r="GA269" s="27"/>
      <c r="GB269" s="325">
        <f t="shared" si="375"/>
        <v>0</v>
      </c>
      <c r="GC269" s="325">
        <f t="shared" si="376"/>
        <v>0</v>
      </c>
      <c r="GD269" s="27"/>
      <c r="GE269" s="324">
        <f>SUMIF('Rekapitulasi Juni'!$AL$804:$AL$984,APS!$B269,'Rekapitulasi Juni'!$AM$804:$AM$984)</f>
        <v>0</v>
      </c>
      <c r="GF269" s="324">
        <f>SUMIF('Rekapitulasi Juni'!$AL$804:$AL$984,APS!$B269,'Rekapitulasi Juni'!$AN$804:$AN$984)</f>
        <v>0</v>
      </c>
      <c r="GG269" s="27"/>
      <c r="GH269" s="325">
        <f t="shared" si="491"/>
        <v>0</v>
      </c>
      <c r="GI269" s="325">
        <f t="shared" si="492"/>
        <v>0</v>
      </c>
      <c r="GJ269" s="27"/>
      <c r="GK269" s="27"/>
      <c r="GL269" s="41">
        <f t="shared" si="377"/>
        <v>0</v>
      </c>
      <c r="GM269" s="41">
        <f t="shared" si="378"/>
        <v>0</v>
      </c>
      <c r="GN269" s="41">
        <f t="shared" si="379"/>
        <v>0</v>
      </c>
      <c r="GO269" s="41">
        <f t="shared" ref="GO269:GO332" si="500">FU269+GA269+GG269</f>
        <v>0</v>
      </c>
      <c r="GP269" s="41">
        <f t="shared" si="381"/>
        <v>0</v>
      </c>
      <c r="GQ269" s="41">
        <f t="shared" si="382"/>
        <v>0</v>
      </c>
      <c r="GR269" s="180">
        <f t="shared" si="383"/>
        <v>0</v>
      </c>
      <c r="GS269" s="41">
        <f t="shared" si="493"/>
        <v>0</v>
      </c>
      <c r="GT269" s="41">
        <f t="shared" si="494"/>
        <v>0</v>
      </c>
      <c r="GU269" s="41">
        <f t="shared" si="495"/>
        <v>0</v>
      </c>
      <c r="GV269" s="41">
        <f t="shared" si="496"/>
        <v>0</v>
      </c>
      <c r="GW269" s="41">
        <f t="shared" si="497"/>
        <v>0</v>
      </c>
      <c r="GX269" s="41">
        <f t="shared" si="498"/>
        <v>0</v>
      </c>
      <c r="GY269" s="180">
        <f t="shared" si="499"/>
        <v>0</v>
      </c>
      <c r="GZ269" s="41">
        <v>249</v>
      </c>
      <c r="HA269" s="32"/>
      <c r="HB269" s="42">
        <f t="shared" si="398"/>
        <v>0</v>
      </c>
      <c r="HC269" s="44"/>
    </row>
    <row r="270" spans="1:211" ht="15" customHeight="1">
      <c r="A270" s="31" t="s">
        <v>544</v>
      </c>
      <c r="B270" s="32" t="s">
        <v>545</v>
      </c>
      <c r="C270" s="31" t="s">
        <v>490</v>
      </c>
      <c r="D270" s="31" t="s">
        <v>1259</v>
      </c>
      <c r="E270" s="31" t="s">
        <v>43</v>
      </c>
      <c r="F270" s="31" t="s">
        <v>152</v>
      </c>
      <c r="G270" s="47">
        <v>302</v>
      </c>
      <c r="H270" s="33">
        <v>0</v>
      </c>
      <c r="I270" s="33">
        <v>0</v>
      </c>
      <c r="J270" s="34">
        <f>IFERROR(VLOOKUP(A270,#REF!,3,0),0)</f>
        <v>0</v>
      </c>
      <c r="K270" s="34">
        <f t="shared" si="393"/>
        <v>254</v>
      </c>
      <c r="L270" s="34">
        <v>0</v>
      </c>
      <c r="M270" s="34">
        <v>254</v>
      </c>
      <c r="N270" s="35">
        <f t="shared" si="394"/>
        <v>48</v>
      </c>
      <c r="O270" s="35">
        <f t="shared" si="395"/>
        <v>48</v>
      </c>
      <c r="P270" s="36">
        <v>46</v>
      </c>
      <c r="Q270" s="36">
        <f t="shared" si="310"/>
        <v>300</v>
      </c>
      <c r="R270" s="80"/>
      <c r="S270" s="37">
        <f ca="1">SUMIF(ROP!$D$6:$H$65536,A270,ROP!$J$6:$J$65536)</f>
        <v>0</v>
      </c>
      <c r="T270" s="37">
        <f>SUMIF(HASIL!$B:$B,APS!$B270&amp;RIGHT(APS!T$9,2),HASIL!$I:$I)</f>
        <v>300</v>
      </c>
      <c r="U270" s="37">
        <f>SUMIF(HASIL!$B:$B,APS!$B270&amp;RIGHT(APS!U$9,2),HASIL!$I:$I)</f>
        <v>0</v>
      </c>
      <c r="V270" s="37">
        <f>SUMIF(HASIL!$B:$B,APS!$B270&amp;RIGHT(APS!V$9,2),HASIL!$I:$I)</f>
        <v>0</v>
      </c>
      <c r="W270" s="37">
        <f>SUMIF(HASIL!$B:$B,APS!$B270&amp;RIGHT(APS!W$9,2),HASIL!$I:$I)</f>
        <v>0</v>
      </c>
      <c r="X270" s="38">
        <f t="shared" si="396"/>
        <v>300</v>
      </c>
      <c r="Y270" s="38">
        <f t="shared" si="397"/>
        <v>0</v>
      </c>
      <c r="Z270" s="39">
        <f>+AA270-Q270</f>
        <v>0</v>
      </c>
      <c r="AA270" s="39">
        <f t="shared" si="490"/>
        <v>300</v>
      </c>
      <c r="AB270" s="40">
        <f t="shared" si="386"/>
        <v>46</v>
      </c>
      <c r="AC270" s="27">
        <v>46</v>
      </c>
      <c r="AD270" s="27"/>
      <c r="AE270" s="27"/>
      <c r="AF270" s="27"/>
      <c r="AG270" s="27"/>
      <c r="AH270" s="27"/>
      <c r="AI270" s="324">
        <f>SUMIF('Rekapitulasi Juni'!$D$9:$D$192,APS!$B270,'Rekapitulasi Juni'!$E$9:$E$192)</f>
        <v>300</v>
      </c>
      <c r="AJ270" s="324">
        <f>SUMIF('Rekapitulasi Juni'!$D$9:$D$192,APS!$B270,'Rekapitulasi Juni'!$F$9:$F$192)</f>
        <v>200</v>
      </c>
      <c r="AK270" s="324">
        <f>SUMIF('Rekapitulasi Juni'!$D$9:$D$192,APS!$B270,'Rekapitulasi Juni'!$K$9:$K$192)</f>
        <v>100</v>
      </c>
      <c r="AL270" s="325">
        <f t="shared" si="311"/>
        <v>0</v>
      </c>
      <c r="AM270" s="325">
        <f t="shared" si="312"/>
        <v>100</v>
      </c>
      <c r="AN270" s="27">
        <v>300</v>
      </c>
      <c r="AO270" s="324">
        <f>SUMIF('Rekapitulasi Juni'!$U$9:$U$192,APS!$B270,'Rekapitulasi Juni'!$V$9:$V$192)</f>
        <v>0</v>
      </c>
      <c r="AP270" s="324">
        <f>SUMIF('Rekapitulasi Juni'!$U$9:$U$192,APS!$B270,'Rekapitulasi Juni'!$W$9:$W$192)</f>
        <v>0</v>
      </c>
      <c r="AQ270" s="27"/>
      <c r="AR270" s="325">
        <f t="shared" si="313"/>
        <v>0</v>
      </c>
      <c r="AS270" s="325">
        <f t="shared" si="314"/>
        <v>0</v>
      </c>
      <c r="AT270" s="27"/>
      <c r="AU270" s="324">
        <f>SUMIF('Rekapitulasi Juni'!$AL$9:$AL$192,APS!$B270,'Rekapitulasi Juni'!$AM$9:$AM$192)</f>
        <v>0</v>
      </c>
      <c r="AV270" s="324">
        <f>SUMIF('Rekapitulasi Juni'!$AL$9:$AL$192,APS!$B270,'Rekapitulasi Juni'!$AN$9:$AN$192)</f>
        <v>0</v>
      </c>
      <c r="AW270" s="27"/>
      <c r="AX270" s="325">
        <f t="shared" si="315"/>
        <v>0</v>
      </c>
      <c r="AY270" s="325">
        <f t="shared" si="316"/>
        <v>0</v>
      </c>
      <c r="AZ270" s="41">
        <f t="shared" si="317"/>
        <v>300</v>
      </c>
      <c r="BA270" s="41">
        <f t="shared" si="318"/>
        <v>300</v>
      </c>
      <c r="BB270" s="41">
        <f t="shared" si="319"/>
        <v>200</v>
      </c>
      <c r="BC270" s="41">
        <f t="shared" si="320"/>
        <v>100</v>
      </c>
      <c r="BD270" s="41">
        <f t="shared" si="321"/>
        <v>300</v>
      </c>
      <c r="BE270" s="41">
        <f t="shared" si="322"/>
        <v>0</v>
      </c>
      <c r="BF270" s="180">
        <f t="shared" si="323"/>
        <v>100</v>
      </c>
      <c r="BG270" s="27">
        <v>0</v>
      </c>
      <c r="BH270" s="27"/>
      <c r="BI270" s="324">
        <f>SUMIF('Rekapitulasi Juni'!$D$214:$D$393,APS!$B270,'Rekapitulasi Juni'!$E$214:$E$393)</f>
        <v>0</v>
      </c>
      <c r="BJ270" s="324">
        <f>SUMIF('Rekapitulasi Juni'!$D$214:$D$393,APS!$B270,'Rekapitulasi Juni'!$F$214:$F$393)</f>
        <v>0</v>
      </c>
      <c r="BK270" s="27"/>
      <c r="BL270" s="325">
        <f t="shared" si="324"/>
        <v>0</v>
      </c>
      <c r="BM270" s="325">
        <f t="shared" si="325"/>
        <v>0</v>
      </c>
      <c r="BN270" s="27"/>
      <c r="BO270" s="324">
        <f>SUMIF('Rekapitulasi Juni'!$U$214:$U$393,APS!$B270,'Rekapitulasi Juni'!$V$214:$V$393)</f>
        <v>0</v>
      </c>
      <c r="BP270" s="324">
        <f>SUMIF('Rekapitulasi Juni'!$U$214:$U$393,APS!$B270,'Rekapitulasi Juni'!$W$214:$W$393)</f>
        <v>0</v>
      </c>
      <c r="BQ270" s="27"/>
      <c r="BR270" s="325">
        <f t="shared" si="326"/>
        <v>0</v>
      </c>
      <c r="BS270" s="325">
        <f t="shared" si="327"/>
        <v>0</v>
      </c>
      <c r="BT270" s="27"/>
      <c r="BU270" s="324">
        <f>SUMIF('Rekapitulasi Juni'!$AL$214:$AL$393,APS!$B270,'Rekapitulasi Juni'!$AM$214:$AM$393)</f>
        <v>0</v>
      </c>
      <c r="BV270" s="324">
        <f>SUMIF('Rekapitulasi Juni'!$AL$214:$AL$393,APS!$B270,'Rekapitulasi Juni'!$AN$214:$AN$393)</f>
        <v>0</v>
      </c>
      <c r="BW270" s="27"/>
      <c r="BX270" s="325">
        <f t="shared" si="328"/>
        <v>0</v>
      </c>
      <c r="BY270" s="325">
        <f t="shared" si="329"/>
        <v>0</v>
      </c>
      <c r="BZ270" s="27"/>
      <c r="CA270" s="324">
        <f>SUMIF('Rekapitulasi Juni'!$BA$214:$BA$393,APS!$B270,'Rekapitulasi Juni'!$BB$214:$BB$393)</f>
        <v>0</v>
      </c>
      <c r="CB270" s="324">
        <f>SUMIF('Rekapitulasi Juni'!$BA$214:$BA$393,APS!$B270,'Rekapitulasi Juni'!$BC$214:$BC$393)</f>
        <v>0</v>
      </c>
      <c r="CC270" s="27"/>
      <c r="CD270" s="325">
        <f t="shared" si="330"/>
        <v>0</v>
      </c>
      <c r="CE270" s="325">
        <f t="shared" si="331"/>
        <v>0</v>
      </c>
      <c r="CF270" s="27"/>
      <c r="CG270" s="324">
        <f>SUMIF('Rekapitulasi Juni'!$BP$214:$BP$393,APS!$B270,'Rekapitulasi Juni'!$BQ$214:$BQ$393)</f>
        <v>0</v>
      </c>
      <c r="CH270" s="324">
        <f>SUMIF('Rekapitulasi Juni'!$BP$214:$BP$393,APS!$B270,'Rekapitulasi Juni'!$BR$214:$BR$393)</f>
        <v>0</v>
      </c>
      <c r="CI270" s="27"/>
      <c r="CJ270" s="325">
        <f t="shared" si="332"/>
        <v>0</v>
      </c>
      <c r="CK270" s="325">
        <f t="shared" si="333"/>
        <v>0</v>
      </c>
      <c r="CL270" s="41">
        <f t="shared" si="334"/>
        <v>0</v>
      </c>
      <c r="CM270" s="41">
        <f t="shared" si="335"/>
        <v>0</v>
      </c>
      <c r="CN270" s="41">
        <f t="shared" si="336"/>
        <v>0</v>
      </c>
      <c r="CO270" s="41">
        <f t="shared" si="337"/>
        <v>0</v>
      </c>
      <c r="CP270" s="41">
        <f t="shared" si="338"/>
        <v>0</v>
      </c>
      <c r="CQ270" s="41">
        <f t="shared" si="339"/>
        <v>0</v>
      </c>
      <c r="CR270" s="180">
        <f t="shared" si="340"/>
        <v>0</v>
      </c>
      <c r="CS270" s="27">
        <v>0</v>
      </c>
      <c r="CT270" s="27"/>
      <c r="CU270" s="324">
        <f>SUMIF('Rekapitulasi Juni'!$D$410:$D$588,APS!$B270,'Rekapitulasi Juni'!$E$410:$E$588)</f>
        <v>0</v>
      </c>
      <c r="CV270" s="324">
        <f>SUMIF('Rekapitulasi Juni'!$D$410:$D$588,APS!$B270,'Rekapitulasi Juni'!$F$410:$F$588)</f>
        <v>0</v>
      </c>
      <c r="CW270" s="27"/>
      <c r="CX270" s="325">
        <f t="shared" si="341"/>
        <v>0</v>
      </c>
      <c r="CY270" s="325">
        <f t="shared" si="342"/>
        <v>0</v>
      </c>
      <c r="CZ270" s="27"/>
      <c r="DA270" s="324">
        <f>SUMIF('Rekapitulasi Juni'!$U$410:$U$588,APS!$B270,'Rekapitulasi Juni'!$V$410:$V$588)</f>
        <v>0</v>
      </c>
      <c r="DB270" s="324">
        <f>SUMIF('Rekapitulasi Juni'!$U$410:$U$588,APS!$B270,'Rekapitulasi Juni'!$W$410:$W$588)</f>
        <v>0</v>
      </c>
      <c r="DC270" s="27"/>
      <c r="DD270" s="325">
        <f t="shared" si="343"/>
        <v>0</v>
      </c>
      <c r="DE270" s="325">
        <f t="shared" si="344"/>
        <v>0</v>
      </c>
      <c r="DF270" s="27"/>
      <c r="DG270" s="324">
        <f>SUMIF('Rekapitulasi Juni'!$AL$410:$AL$588,APS!$B270,'Rekapitulasi Juni'!$AM$410:$AM$588)</f>
        <v>4</v>
      </c>
      <c r="DH270" s="324">
        <f>SUMIF('Rekapitulasi Juni'!$AL$410:$AL$588,APS!$B270,'Rekapitulasi Juni'!$AN$410:$AN$588)</f>
        <v>4</v>
      </c>
      <c r="DI270" s="27"/>
      <c r="DJ270" s="325">
        <f t="shared" si="345"/>
        <v>0</v>
      </c>
      <c r="DK270" s="325">
        <f t="shared" si="346"/>
        <v>100</v>
      </c>
      <c r="DL270" s="27"/>
      <c r="DM270" s="324">
        <f>SUMIF('Rekapitulasi Juni'!$BA$410:$BA$588,APS!$B270,'Rekapitulasi Juni'!$BB$410:$BB$588)</f>
        <v>0</v>
      </c>
      <c r="DN270" s="324">
        <f>SUMIF('Rekapitulasi Juni'!$BA$410:$BA$588,APS!$B270,'Rekapitulasi Juni'!$BC$410:$BC$588)</f>
        <v>0</v>
      </c>
      <c r="DO270" s="324">
        <f>SUMIF('Rekapitulasi Juni'!$BA$410:$BA$588,APS!$B270,'Rekapitulasi Juni'!$BF$410:$BF$588)</f>
        <v>0</v>
      </c>
      <c r="DP270" s="325">
        <f t="shared" si="347"/>
        <v>0</v>
      </c>
      <c r="DQ270" s="325">
        <f t="shared" si="348"/>
        <v>0</v>
      </c>
      <c r="DR270" s="27"/>
      <c r="DS270" s="324">
        <f>SUMIF('Rekapitulasi Juni'!$BP$410:$BP$588,APS!$B270,'Rekapitulasi Juni'!$BQ$410:$BQ$588)</f>
        <v>0</v>
      </c>
      <c r="DT270" s="324">
        <f>SUMIF('Rekapitulasi Juni'!$BP$410:$BP$588,APS!$B270,'Rekapitulasi Juni'!$BR$410:$BR$588)</f>
        <v>0</v>
      </c>
      <c r="DU270" s="27"/>
      <c r="DV270" s="325">
        <f t="shared" si="349"/>
        <v>0</v>
      </c>
      <c r="DW270" s="325">
        <f t="shared" si="350"/>
        <v>0</v>
      </c>
      <c r="DX270" s="41">
        <f t="shared" si="351"/>
        <v>0</v>
      </c>
      <c r="DY270" s="41">
        <f t="shared" si="352"/>
        <v>4</v>
      </c>
      <c r="DZ270" s="41">
        <f t="shared" si="353"/>
        <v>4</v>
      </c>
      <c r="EA270" s="41">
        <f t="shared" si="354"/>
        <v>0</v>
      </c>
      <c r="EB270" s="41">
        <f t="shared" si="355"/>
        <v>4</v>
      </c>
      <c r="EC270" s="41">
        <f t="shared" si="356"/>
        <v>4</v>
      </c>
      <c r="ED270" s="180">
        <f t="shared" si="357"/>
        <v>0</v>
      </c>
      <c r="EE270" s="27">
        <v>0</v>
      </c>
      <c r="EF270" s="27"/>
      <c r="EG270" s="324">
        <f>SUMIF('Rekapitulasi Juni'!$D$608:$D$786,APS!$B270,'Rekapitulasi Juni'!$E$608:$E$786)</f>
        <v>0</v>
      </c>
      <c r="EH270" s="324">
        <f>SUMIF('Rekapitulasi Juni'!$D$608:$D$786,APS!$B270,'Rekapitulasi Juni'!$F$608:$F$786)</f>
        <v>0</v>
      </c>
      <c r="EI270" s="27"/>
      <c r="EJ270" s="325">
        <f t="shared" si="358"/>
        <v>0</v>
      </c>
      <c r="EK270" s="325">
        <f t="shared" si="359"/>
        <v>0</v>
      </c>
      <c r="EL270" s="27"/>
      <c r="EM270" s="324">
        <f>SUMIF('Rekapitulasi Juni'!$U$608:$U$786,APS!$B270,'Rekapitulasi Juni'!$V$608:$V$786)</f>
        <v>0</v>
      </c>
      <c r="EN270" s="324">
        <f>SUMIF('Rekapitulasi Juni'!$U$608:$U$786,APS!$B270,'Rekapitulasi Juni'!$W$608:$W$786)</f>
        <v>0</v>
      </c>
      <c r="EO270" s="27"/>
      <c r="EP270" s="325">
        <f t="shared" si="360"/>
        <v>0</v>
      </c>
      <c r="EQ270" s="325">
        <f t="shared" si="361"/>
        <v>0</v>
      </c>
      <c r="ER270" s="27"/>
      <c r="ES270" s="324">
        <f>SUMIF('Rekapitulasi Juni'!$AL$608:$AL$786,APS!$B270,'Rekapitulasi Juni'!$AM$608:$AM$786)</f>
        <v>0</v>
      </c>
      <c r="ET270" s="324">
        <f>SUMIF('Rekapitulasi Juni'!$AL$608:$AL$786,APS!$B270,'Rekapitulasi Juni'!$AN$608:$AN$786)</f>
        <v>0</v>
      </c>
      <c r="EU270" s="27"/>
      <c r="EV270" s="325">
        <f t="shared" si="362"/>
        <v>0</v>
      </c>
      <c r="EW270" s="325">
        <f t="shared" si="363"/>
        <v>0</v>
      </c>
      <c r="EX270" s="27"/>
      <c r="EY270" s="324">
        <f>SUMIF('Rekapitulasi Juni'!$BA$608:$BA$786,APS!$B270,'Rekapitulasi Juni'!$BB$608:$BB$786)</f>
        <v>0</v>
      </c>
      <c r="EZ270" s="324">
        <f>SUMIF('Rekapitulasi Juni'!$BA$608:$BA$786,APS!$B270,'Rekapitulasi Juni'!$BC$608:$BC$786)</f>
        <v>0</v>
      </c>
      <c r="FA270" s="324">
        <f>SUMIF('Rekapitulasi Juni'!$BA$608:$BA$786,APS!$B270,'Rekapitulasi Juni'!$BF$608:$BF$786)</f>
        <v>0</v>
      </c>
      <c r="FB270" s="325">
        <f t="shared" si="364"/>
        <v>0</v>
      </c>
      <c r="FC270" s="325">
        <f t="shared" si="365"/>
        <v>0</v>
      </c>
      <c r="FD270" s="27"/>
      <c r="FE270" s="27"/>
      <c r="FF270" s="27"/>
      <c r="FG270" s="27"/>
      <c r="FH270" s="27"/>
      <c r="FI270" s="27"/>
      <c r="FJ270" s="41">
        <f t="shared" si="366"/>
        <v>0</v>
      </c>
      <c r="FK270" s="41">
        <f t="shared" si="367"/>
        <v>0</v>
      </c>
      <c r="FL270" s="41">
        <f t="shared" si="368"/>
        <v>0</v>
      </c>
      <c r="FM270" s="41">
        <f t="shared" si="369"/>
        <v>0</v>
      </c>
      <c r="FN270" s="41">
        <f t="shared" si="370"/>
        <v>0</v>
      </c>
      <c r="FO270" s="41">
        <f t="shared" si="371"/>
        <v>0</v>
      </c>
      <c r="FP270" s="180">
        <f t="shared" si="372"/>
        <v>0</v>
      </c>
      <c r="FQ270" s="27"/>
      <c r="FR270" s="27"/>
      <c r="FS270" s="324">
        <f>SUMIF('Rekapitulasi Juni'!$D$804:$D$984,APS!$B270,'Rekapitulasi Juni'!$E$804:$E$984)</f>
        <v>0</v>
      </c>
      <c r="FT270" s="324">
        <f>SUMIF('Rekapitulasi Juni'!$D$804:$D$984,APS!$B270,'Rekapitulasi Juni'!$F$804:$F$984)</f>
        <v>0</v>
      </c>
      <c r="FU270" s="27"/>
      <c r="FV270" s="325">
        <f t="shared" si="373"/>
        <v>0</v>
      </c>
      <c r="FW270" s="325">
        <f t="shared" si="374"/>
        <v>0</v>
      </c>
      <c r="FX270" s="27"/>
      <c r="FY270" s="324">
        <f>SUMIF('Rekapitulasi Juni'!$U$804:$U$984,APS!$B270,'Rekapitulasi Juni'!$V$804:$V$984)</f>
        <v>0</v>
      </c>
      <c r="FZ270" s="324">
        <f>SUMIF('Rekapitulasi Juni'!$U$804:$U$984,APS!$B270,'Rekapitulasi Juni'!$W$804:$W$984)</f>
        <v>0</v>
      </c>
      <c r="GA270" s="27"/>
      <c r="GB270" s="325">
        <f t="shared" ref="GB270:GB333" si="501">IF(FX270=0,0,((FZ270+GA270)/FX270)*100)</f>
        <v>0</v>
      </c>
      <c r="GC270" s="325">
        <f t="shared" ref="GC270:GC333" si="502">IF(FY270=0,0,((FZ270+GA270)/FY270)*100)</f>
        <v>0</v>
      </c>
      <c r="GD270" s="27"/>
      <c r="GE270" s="324">
        <f>SUMIF('Rekapitulasi Juni'!$AL$804:$AL$984,APS!$B270,'Rekapitulasi Juni'!$AM$804:$AM$984)</f>
        <v>0</v>
      </c>
      <c r="GF270" s="324">
        <f>SUMIF('Rekapitulasi Juni'!$AL$804:$AL$984,APS!$B270,'Rekapitulasi Juni'!$AN$804:$AN$984)</f>
        <v>0</v>
      </c>
      <c r="GG270" s="27"/>
      <c r="GH270" s="325">
        <f t="shared" si="491"/>
        <v>0</v>
      </c>
      <c r="GI270" s="325">
        <f t="shared" si="492"/>
        <v>0</v>
      </c>
      <c r="GJ270" s="27"/>
      <c r="GK270" s="27"/>
      <c r="GL270" s="41">
        <f t="shared" si="377"/>
        <v>0</v>
      </c>
      <c r="GM270" s="41">
        <f t="shared" si="378"/>
        <v>0</v>
      </c>
      <c r="GN270" s="41">
        <f t="shared" si="379"/>
        <v>0</v>
      </c>
      <c r="GO270" s="41">
        <f t="shared" si="500"/>
        <v>0</v>
      </c>
      <c r="GP270" s="41">
        <f t="shared" si="381"/>
        <v>0</v>
      </c>
      <c r="GQ270" s="41">
        <f t="shared" si="382"/>
        <v>0</v>
      </c>
      <c r="GR270" s="180">
        <f t="shared" si="383"/>
        <v>0</v>
      </c>
      <c r="GS270" s="41">
        <f t="shared" si="493"/>
        <v>300</v>
      </c>
      <c r="GT270" s="41">
        <f t="shared" si="494"/>
        <v>304</v>
      </c>
      <c r="GU270" s="41">
        <f t="shared" si="495"/>
        <v>204</v>
      </c>
      <c r="GV270" s="41">
        <f t="shared" si="496"/>
        <v>100</v>
      </c>
      <c r="GW270" s="41">
        <f t="shared" si="497"/>
        <v>304</v>
      </c>
      <c r="GX270" s="41">
        <f t="shared" si="498"/>
        <v>4</v>
      </c>
      <c r="GY270" s="180">
        <f t="shared" si="499"/>
        <v>101.33333333333334</v>
      </c>
      <c r="GZ270" s="41">
        <v>250</v>
      </c>
      <c r="HA270" s="32"/>
      <c r="HB270" s="42">
        <f t="shared" si="398"/>
        <v>-2</v>
      </c>
      <c r="HC270" s="44"/>
    </row>
    <row r="271" spans="1:211" ht="15" hidden="1" customHeight="1">
      <c r="A271" s="31" t="s">
        <v>546</v>
      </c>
      <c r="B271" s="32" t="s">
        <v>547</v>
      </c>
      <c r="C271" s="31" t="s">
        <v>490</v>
      </c>
      <c r="D271" s="31" t="s">
        <v>1259</v>
      </c>
      <c r="E271" s="31" t="s">
        <v>43</v>
      </c>
      <c r="F271" s="31" t="s">
        <v>152</v>
      </c>
      <c r="G271" s="33">
        <v>0</v>
      </c>
      <c r="H271" s="33">
        <v>0</v>
      </c>
      <c r="I271" s="33">
        <v>0</v>
      </c>
      <c r="J271" s="34">
        <f>IFERROR(VLOOKUP(A271,#REF!,3,0),0)</f>
        <v>0</v>
      </c>
      <c r="K271" s="34">
        <f t="shared" si="393"/>
        <v>0</v>
      </c>
      <c r="L271" s="34">
        <v>0</v>
      </c>
      <c r="M271" s="34">
        <v>0</v>
      </c>
      <c r="N271" s="35">
        <f t="shared" si="394"/>
        <v>0</v>
      </c>
      <c r="O271" s="35">
        <f t="shared" si="395"/>
        <v>0</v>
      </c>
      <c r="P271" s="36">
        <v>0</v>
      </c>
      <c r="Q271" s="36">
        <f t="shared" si="310"/>
        <v>0</v>
      </c>
      <c r="R271" s="80"/>
      <c r="S271" s="37">
        <f ca="1">SUMIF(ROP!$D$6:$H$65536,A271,ROP!$J$6:$J$65536)</f>
        <v>0</v>
      </c>
      <c r="T271" s="37">
        <f>SUMIF(HASIL!$B:$B,APS!$B271&amp;RIGHT(APS!T$9,2),HASIL!$I:$I)</f>
        <v>0</v>
      </c>
      <c r="U271" s="37">
        <f>SUMIF(HASIL!$B:$B,APS!$B271&amp;RIGHT(APS!U$9,2),HASIL!$I:$I)</f>
        <v>0</v>
      </c>
      <c r="V271" s="37">
        <f>SUMIF(HASIL!$B:$B,APS!$B271&amp;RIGHT(APS!V$9,2),HASIL!$I:$I)</f>
        <v>0</v>
      </c>
      <c r="W271" s="37">
        <f>SUMIF(HASIL!$B:$B,APS!$B271&amp;RIGHT(APS!W$9,2),HASIL!$I:$I)</f>
        <v>0</v>
      </c>
      <c r="X271" s="38">
        <f t="shared" si="396"/>
        <v>0</v>
      </c>
      <c r="Y271" s="38">
        <f t="shared" si="397"/>
        <v>0</v>
      </c>
      <c r="Z271" s="39">
        <f t="shared" si="385"/>
        <v>0</v>
      </c>
      <c r="AA271" s="39">
        <f t="shared" si="490"/>
        <v>0</v>
      </c>
      <c r="AB271" s="40">
        <f t="shared" si="386"/>
        <v>0</v>
      </c>
      <c r="AC271" s="27">
        <v>0</v>
      </c>
      <c r="AD271" s="27"/>
      <c r="AE271" s="27"/>
      <c r="AF271" s="27"/>
      <c r="AG271" s="27"/>
      <c r="AH271" s="27"/>
      <c r="AI271" s="324">
        <f>SUMIF('Rekapitulasi Juni'!$D$9:$D$192,APS!$B271,'Rekapitulasi Juni'!$E$9:$E$192)</f>
        <v>0</v>
      </c>
      <c r="AJ271" s="324">
        <f>SUMIF('Rekapitulasi Juni'!$D$9:$D$192,APS!$B271,'Rekapitulasi Juni'!$F$9:$F$192)</f>
        <v>0</v>
      </c>
      <c r="AK271" s="324">
        <f>SUMIF('Rekapitulasi Juni'!$D$9:$D$192,APS!$B271,'Rekapitulasi Juni'!$K$9:$K$192)</f>
        <v>0</v>
      </c>
      <c r="AL271" s="325">
        <f t="shared" si="311"/>
        <v>0</v>
      </c>
      <c r="AM271" s="325">
        <f t="shared" si="312"/>
        <v>0</v>
      </c>
      <c r="AN271" s="27"/>
      <c r="AO271" s="324">
        <f>SUMIF('Rekapitulasi Juni'!$U$9:$U$192,APS!$B271,'Rekapitulasi Juni'!$V$9:$V$192)</f>
        <v>0</v>
      </c>
      <c r="AP271" s="324">
        <f>SUMIF('Rekapitulasi Juni'!$U$9:$U$192,APS!$B271,'Rekapitulasi Juni'!$W$9:$W$192)</f>
        <v>0</v>
      </c>
      <c r="AQ271" s="27"/>
      <c r="AR271" s="325">
        <f t="shared" si="313"/>
        <v>0</v>
      </c>
      <c r="AS271" s="325">
        <f t="shared" si="314"/>
        <v>0</v>
      </c>
      <c r="AT271" s="27"/>
      <c r="AU271" s="324">
        <f>SUMIF('Rekapitulasi Juni'!$AL$9:$AL$192,APS!$B271,'Rekapitulasi Juni'!$AM$9:$AM$192)</f>
        <v>0</v>
      </c>
      <c r="AV271" s="324">
        <f>SUMIF('Rekapitulasi Juni'!$AL$9:$AL$192,APS!$B271,'Rekapitulasi Juni'!$AN$9:$AN$192)</f>
        <v>0</v>
      </c>
      <c r="AW271" s="27"/>
      <c r="AX271" s="325">
        <f t="shared" si="315"/>
        <v>0</v>
      </c>
      <c r="AY271" s="325">
        <f t="shared" si="316"/>
        <v>0</v>
      </c>
      <c r="AZ271" s="41">
        <f t="shared" si="317"/>
        <v>0</v>
      </c>
      <c r="BA271" s="41">
        <f t="shared" si="318"/>
        <v>0</v>
      </c>
      <c r="BB271" s="41">
        <f t="shared" si="319"/>
        <v>0</v>
      </c>
      <c r="BC271" s="41">
        <f t="shared" si="320"/>
        <v>0</v>
      </c>
      <c r="BD271" s="41">
        <f t="shared" si="321"/>
        <v>0</v>
      </c>
      <c r="BE271" s="41">
        <f t="shared" si="322"/>
        <v>0</v>
      </c>
      <c r="BF271" s="180">
        <f t="shared" si="323"/>
        <v>0</v>
      </c>
      <c r="BG271" s="27">
        <v>0</v>
      </c>
      <c r="BH271" s="27"/>
      <c r="BI271" s="324">
        <f>SUMIF('Rekapitulasi Juni'!$D$214:$D$393,APS!$B271,'Rekapitulasi Juni'!$E$214:$E$393)</f>
        <v>0</v>
      </c>
      <c r="BJ271" s="324">
        <f>SUMIF('Rekapitulasi Juni'!$D$214:$D$393,APS!$B271,'Rekapitulasi Juni'!$F$214:$F$393)</f>
        <v>0</v>
      </c>
      <c r="BK271" s="27"/>
      <c r="BL271" s="325">
        <f t="shared" si="324"/>
        <v>0</v>
      </c>
      <c r="BM271" s="325">
        <f t="shared" si="325"/>
        <v>0</v>
      </c>
      <c r="BN271" s="27"/>
      <c r="BO271" s="324">
        <f>SUMIF('Rekapitulasi Juni'!$U$214:$U$393,APS!$B271,'Rekapitulasi Juni'!$V$214:$V$393)</f>
        <v>0</v>
      </c>
      <c r="BP271" s="324">
        <f>SUMIF('Rekapitulasi Juni'!$U$214:$U$393,APS!$B271,'Rekapitulasi Juni'!$W$214:$W$393)</f>
        <v>0</v>
      </c>
      <c r="BQ271" s="27"/>
      <c r="BR271" s="325">
        <f t="shared" si="326"/>
        <v>0</v>
      </c>
      <c r="BS271" s="325">
        <f t="shared" si="327"/>
        <v>0</v>
      </c>
      <c r="BT271" s="27"/>
      <c r="BU271" s="324">
        <f>SUMIF('Rekapitulasi Juni'!$AL$214:$AL$393,APS!$B271,'Rekapitulasi Juni'!$AM$214:$AM$393)</f>
        <v>0</v>
      </c>
      <c r="BV271" s="324">
        <f>SUMIF('Rekapitulasi Juni'!$AL$214:$AL$393,APS!$B271,'Rekapitulasi Juni'!$AN$214:$AN$393)</f>
        <v>0</v>
      </c>
      <c r="BW271" s="27"/>
      <c r="BX271" s="325">
        <f t="shared" si="328"/>
        <v>0</v>
      </c>
      <c r="BY271" s="325">
        <f t="shared" si="329"/>
        <v>0</v>
      </c>
      <c r="BZ271" s="27"/>
      <c r="CA271" s="324">
        <f>SUMIF('Rekapitulasi Juni'!$BA$214:$BA$393,APS!$B271,'Rekapitulasi Juni'!$BB$214:$BB$393)</f>
        <v>0</v>
      </c>
      <c r="CB271" s="324">
        <f>SUMIF('Rekapitulasi Juni'!$BA$214:$BA$393,APS!$B271,'Rekapitulasi Juni'!$BC$214:$BC$393)</f>
        <v>0</v>
      </c>
      <c r="CC271" s="27"/>
      <c r="CD271" s="325">
        <f t="shared" si="330"/>
        <v>0</v>
      </c>
      <c r="CE271" s="325">
        <f t="shared" si="331"/>
        <v>0</v>
      </c>
      <c r="CF271" s="27"/>
      <c r="CG271" s="324">
        <f>SUMIF('Rekapitulasi Juni'!$BP$214:$BP$393,APS!$B271,'Rekapitulasi Juni'!$BQ$214:$BQ$393)</f>
        <v>0</v>
      </c>
      <c r="CH271" s="324">
        <f>SUMIF('Rekapitulasi Juni'!$BP$214:$BP$393,APS!$B271,'Rekapitulasi Juni'!$BR$214:$BR$393)</f>
        <v>0</v>
      </c>
      <c r="CI271" s="27"/>
      <c r="CJ271" s="325">
        <f t="shared" si="332"/>
        <v>0</v>
      </c>
      <c r="CK271" s="325">
        <f t="shared" si="333"/>
        <v>0</v>
      </c>
      <c r="CL271" s="41">
        <f t="shared" si="334"/>
        <v>0</v>
      </c>
      <c r="CM271" s="41">
        <f t="shared" si="335"/>
        <v>0</v>
      </c>
      <c r="CN271" s="41">
        <f t="shared" si="336"/>
        <v>0</v>
      </c>
      <c r="CO271" s="41">
        <f t="shared" si="337"/>
        <v>0</v>
      </c>
      <c r="CP271" s="41">
        <f t="shared" si="338"/>
        <v>0</v>
      </c>
      <c r="CQ271" s="41">
        <f t="shared" si="339"/>
        <v>0</v>
      </c>
      <c r="CR271" s="180">
        <f t="shared" si="340"/>
        <v>0</v>
      </c>
      <c r="CS271" s="27">
        <v>0</v>
      </c>
      <c r="CT271" s="27"/>
      <c r="CU271" s="324">
        <f>SUMIF('Rekapitulasi Juni'!$D$410:$D$588,APS!$B271,'Rekapitulasi Juni'!$E$410:$E$588)</f>
        <v>0</v>
      </c>
      <c r="CV271" s="324">
        <f>SUMIF('Rekapitulasi Juni'!$D$410:$D$588,APS!$B271,'Rekapitulasi Juni'!$F$410:$F$588)</f>
        <v>0</v>
      </c>
      <c r="CW271" s="27"/>
      <c r="CX271" s="325">
        <f t="shared" si="341"/>
        <v>0</v>
      </c>
      <c r="CY271" s="325">
        <f t="shared" si="342"/>
        <v>0</v>
      </c>
      <c r="CZ271" s="27"/>
      <c r="DA271" s="324">
        <f>SUMIF('Rekapitulasi Juni'!$U$410:$U$588,APS!$B271,'Rekapitulasi Juni'!$V$410:$V$588)</f>
        <v>0</v>
      </c>
      <c r="DB271" s="324">
        <f>SUMIF('Rekapitulasi Juni'!$U$410:$U$588,APS!$B271,'Rekapitulasi Juni'!$W$410:$W$588)</f>
        <v>0</v>
      </c>
      <c r="DC271" s="27"/>
      <c r="DD271" s="325">
        <f t="shared" si="343"/>
        <v>0</v>
      </c>
      <c r="DE271" s="325">
        <f t="shared" si="344"/>
        <v>0</v>
      </c>
      <c r="DF271" s="27"/>
      <c r="DG271" s="324">
        <f>SUMIF('Rekapitulasi Juni'!$AL$410:$AL$588,APS!$B271,'Rekapitulasi Juni'!$AM$410:$AM$588)</f>
        <v>0</v>
      </c>
      <c r="DH271" s="324">
        <f>SUMIF('Rekapitulasi Juni'!$AL$410:$AL$588,APS!$B271,'Rekapitulasi Juni'!$AN$410:$AN$588)</f>
        <v>0</v>
      </c>
      <c r="DI271" s="27"/>
      <c r="DJ271" s="325">
        <f t="shared" si="345"/>
        <v>0</v>
      </c>
      <c r="DK271" s="325">
        <f t="shared" si="346"/>
        <v>0</v>
      </c>
      <c r="DL271" s="27"/>
      <c r="DM271" s="324">
        <f>SUMIF('Rekapitulasi Juni'!$BA$410:$BA$588,APS!$B271,'Rekapitulasi Juni'!$BB$410:$BB$588)</f>
        <v>0</v>
      </c>
      <c r="DN271" s="324">
        <f>SUMIF('Rekapitulasi Juni'!$BA$410:$BA$588,APS!$B271,'Rekapitulasi Juni'!$BC$410:$BC$588)</f>
        <v>0</v>
      </c>
      <c r="DO271" s="324">
        <f>SUMIF('Rekapitulasi Juni'!$BA$410:$BA$588,APS!$B271,'Rekapitulasi Juni'!$BF$410:$BF$588)</f>
        <v>0</v>
      </c>
      <c r="DP271" s="325">
        <f t="shared" si="347"/>
        <v>0</v>
      </c>
      <c r="DQ271" s="325">
        <f t="shared" si="348"/>
        <v>0</v>
      </c>
      <c r="DR271" s="27"/>
      <c r="DS271" s="324">
        <f>SUMIF('Rekapitulasi Juni'!$BP$410:$BP$588,APS!$B271,'Rekapitulasi Juni'!$BQ$410:$BQ$588)</f>
        <v>0</v>
      </c>
      <c r="DT271" s="324">
        <f>SUMIF('Rekapitulasi Juni'!$BP$410:$BP$588,APS!$B271,'Rekapitulasi Juni'!$BR$410:$BR$588)</f>
        <v>0</v>
      </c>
      <c r="DU271" s="27"/>
      <c r="DV271" s="325">
        <f t="shared" si="349"/>
        <v>0</v>
      </c>
      <c r="DW271" s="325">
        <f t="shared" si="350"/>
        <v>0</v>
      </c>
      <c r="DX271" s="41">
        <f t="shared" si="351"/>
        <v>0</v>
      </c>
      <c r="DY271" s="41">
        <f t="shared" si="352"/>
        <v>0</v>
      </c>
      <c r="DZ271" s="41">
        <f t="shared" si="353"/>
        <v>0</v>
      </c>
      <c r="EA271" s="41">
        <f t="shared" si="354"/>
        <v>0</v>
      </c>
      <c r="EB271" s="41">
        <f t="shared" si="355"/>
        <v>0</v>
      </c>
      <c r="EC271" s="41">
        <f t="shared" si="356"/>
        <v>0</v>
      </c>
      <c r="ED271" s="180">
        <f t="shared" si="357"/>
        <v>0</v>
      </c>
      <c r="EE271" s="27">
        <v>0</v>
      </c>
      <c r="EF271" s="27"/>
      <c r="EG271" s="324">
        <f>SUMIF('Rekapitulasi Juni'!$D$608:$D$786,APS!$B271,'Rekapitulasi Juni'!$E$608:$E$786)</f>
        <v>0</v>
      </c>
      <c r="EH271" s="324">
        <f>SUMIF('Rekapitulasi Juni'!$D$608:$D$786,APS!$B271,'Rekapitulasi Juni'!$F$608:$F$786)</f>
        <v>0</v>
      </c>
      <c r="EI271" s="27"/>
      <c r="EJ271" s="325">
        <f t="shared" si="358"/>
        <v>0</v>
      </c>
      <c r="EK271" s="325">
        <f t="shared" si="359"/>
        <v>0</v>
      </c>
      <c r="EL271" s="27"/>
      <c r="EM271" s="324">
        <f>SUMIF('Rekapitulasi Juni'!$U$608:$U$786,APS!$B271,'Rekapitulasi Juni'!$V$608:$V$786)</f>
        <v>0</v>
      </c>
      <c r="EN271" s="324">
        <f>SUMIF('Rekapitulasi Juni'!$U$608:$U$786,APS!$B271,'Rekapitulasi Juni'!$W$608:$W$786)</f>
        <v>0</v>
      </c>
      <c r="EO271" s="27"/>
      <c r="EP271" s="325">
        <f t="shared" si="360"/>
        <v>0</v>
      </c>
      <c r="EQ271" s="325">
        <f t="shared" si="361"/>
        <v>0</v>
      </c>
      <c r="ER271" s="27"/>
      <c r="ES271" s="324">
        <f>SUMIF('Rekapitulasi Juni'!$AL$608:$AL$786,APS!$B271,'Rekapitulasi Juni'!$AM$608:$AM$786)</f>
        <v>0</v>
      </c>
      <c r="ET271" s="324">
        <f>SUMIF('Rekapitulasi Juni'!$AL$608:$AL$786,APS!$B271,'Rekapitulasi Juni'!$AN$608:$AN$786)</f>
        <v>0</v>
      </c>
      <c r="EU271" s="27"/>
      <c r="EV271" s="325">
        <f t="shared" ref="EV271:EV334" si="503">IF(ER271=0,0,((ET271+EU271)/ER271)*100)</f>
        <v>0</v>
      </c>
      <c r="EW271" s="325">
        <f t="shared" ref="EW271:EW334" si="504">IF(ES271=0,0,((ET271+EU271)/ES271)*100)</f>
        <v>0</v>
      </c>
      <c r="EX271" s="27"/>
      <c r="EY271" s="324">
        <f>SUMIF('Rekapitulasi Juni'!$BA$608:$BA$786,APS!$B271,'Rekapitulasi Juni'!$BB$608:$BB$786)</f>
        <v>0</v>
      </c>
      <c r="EZ271" s="324">
        <f>SUMIF('Rekapitulasi Juni'!$BA$608:$BA$786,APS!$B271,'Rekapitulasi Juni'!$BC$608:$BC$786)</f>
        <v>0</v>
      </c>
      <c r="FA271" s="324">
        <f>SUMIF('Rekapitulasi Juni'!$BA$608:$BA$786,APS!$B271,'Rekapitulasi Juni'!$BF$608:$BF$786)</f>
        <v>0</v>
      </c>
      <c r="FB271" s="325">
        <f t="shared" ref="FB271:FB334" si="505">IF(EX271=0,0,((EZ271+FA271)/EX271)*100)</f>
        <v>0</v>
      </c>
      <c r="FC271" s="325">
        <f t="shared" ref="FC271:FC334" si="506">IF(EY271=0,0,((EZ271+FA271)/EY271)*100)</f>
        <v>0</v>
      </c>
      <c r="FD271" s="27"/>
      <c r="FE271" s="27"/>
      <c r="FF271" s="27"/>
      <c r="FG271" s="27"/>
      <c r="FH271" s="27"/>
      <c r="FI271" s="27"/>
      <c r="FJ271" s="41">
        <f t="shared" si="366"/>
        <v>0</v>
      </c>
      <c r="FK271" s="41">
        <f t="shared" si="367"/>
        <v>0</v>
      </c>
      <c r="FL271" s="41">
        <f t="shared" si="368"/>
        <v>0</v>
      </c>
      <c r="FM271" s="41">
        <f t="shared" si="369"/>
        <v>0</v>
      </c>
      <c r="FN271" s="41">
        <f t="shared" si="370"/>
        <v>0</v>
      </c>
      <c r="FO271" s="41">
        <f t="shared" si="371"/>
        <v>0</v>
      </c>
      <c r="FP271" s="180">
        <f t="shared" si="372"/>
        <v>0</v>
      </c>
      <c r="FQ271" s="27"/>
      <c r="FR271" s="27"/>
      <c r="FS271" s="324">
        <f>SUMIF('Rekapitulasi Juni'!$D$804:$D$984,APS!$B271,'Rekapitulasi Juni'!$E$804:$E$984)</f>
        <v>0</v>
      </c>
      <c r="FT271" s="324">
        <f>SUMIF('Rekapitulasi Juni'!$D$804:$D$984,APS!$B271,'Rekapitulasi Juni'!$F$804:$F$984)</f>
        <v>0</v>
      </c>
      <c r="FU271" s="27"/>
      <c r="FV271" s="325">
        <f t="shared" ref="FV271:FV334" si="507">IF(FR271=0,0,((FT271+FU271)/FR271)*100)</f>
        <v>0</v>
      </c>
      <c r="FW271" s="325">
        <f t="shared" ref="FW271:FW334" si="508">IF(FS271=0,0,((FT271+FU271)/FS271)*100)</f>
        <v>0</v>
      </c>
      <c r="FX271" s="27"/>
      <c r="FY271" s="324">
        <f>SUMIF('Rekapitulasi Juni'!$U$804:$U$984,APS!$B271,'Rekapitulasi Juni'!$V$804:$V$984)</f>
        <v>0</v>
      </c>
      <c r="FZ271" s="324">
        <f>SUMIF('Rekapitulasi Juni'!$U$804:$U$984,APS!$B271,'Rekapitulasi Juni'!$W$804:$W$984)</f>
        <v>0</v>
      </c>
      <c r="GA271" s="27"/>
      <c r="GB271" s="325">
        <f t="shared" si="501"/>
        <v>0</v>
      </c>
      <c r="GC271" s="325">
        <f t="shared" si="502"/>
        <v>0</v>
      </c>
      <c r="GD271" s="27"/>
      <c r="GE271" s="324">
        <f>SUMIF('Rekapitulasi Juni'!$AL$804:$AL$984,APS!$B271,'Rekapitulasi Juni'!$AM$804:$AM$984)</f>
        <v>0</v>
      </c>
      <c r="GF271" s="324">
        <f>SUMIF('Rekapitulasi Juni'!$AL$804:$AL$984,APS!$B271,'Rekapitulasi Juni'!$AN$804:$AN$984)</f>
        <v>0</v>
      </c>
      <c r="GG271" s="27"/>
      <c r="GH271" s="325">
        <f t="shared" si="491"/>
        <v>0</v>
      </c>
      <c r="GI271" s="325">
        <f t="shared" si="492"/>
        <v>0</v>
      </c>
      <c r="GJ271" s="27"/>
      <c r="GK271" s="27"/>
      <c r="GL271" s="41">
        <f t="shared" si="377"/>
        <v>0</v>
      </c>
      <c r="GM271" s="41">
        <f t="shared" si="378"/>
        <v>0</v>
      </c>
      <c r="GN271" s="41">
        <f t="shared" si="379"/>
        <v>0</v>
      </c>
      <c r="GO271" s="41">
        <f t="shared" si="500"/>
        <v>0</v>
      </c>
      <c r="GP271" s="41">
        <f t="shared" si="381"/>
        <v>0</v>
      </c>
      <c r="GQ271" s="41">
        <f t="shared" si="382"/>
        <v>0</v>
      </c>
      <c r="GR271" s="180">
        <f t="shared" si="383"/>
        <v>0</v>
      </c>
      <c r="GS271" s="41">
        <f t="shared" si="493"/>
        <v>0</v>
      </c>
      <c r="GT271" s="41">
        <f t="shared" si="494"/>
        <v>0</v>
      </c>
      <c r="GU271" s="41">
        <f t="shared" si="495"/>
        <v>0</v>
      </c>
      <c r="GV271" s="41">
        <f t="shared" si="496"/>
        <v>0</v>
      </c>
      <c r="GW271" s="41">
        <f t="shared" si="497"/>
        <v>0</v>
      </c>
      <c r="GX271" s="41">
        <f t="shared" si="498"/>
        <v>0</v>
      </c>
      <c r="GY271" s="180">
        <f t="shared" si="499"/>
        <v>0</v>
      </c>
      <c r="GZ271" s="41">
        <v>251</v>
      </c>
      <c r="HA271" s="32"/>
      <c r="HB271" s="42">
        <f t="shared" si="398"/>
        <v>0</v>
      </c>
      <c r="HC271" s="44"/>
    </row>
    <row r="272" spans="1:211" ht="15" hidden="1" customHeight="1">
      <c r="A272" s="31" t="s">
        <v>548</v>
      </c>
      <c r="B272" s="32" t="s">
        <v>549</v>
      </c>
      <c r="C272" s="31" t="s">
        <v>490</v>
      </c>
      <c r="D272" s="31" t="s">
        <v>1259</v>
      </c>
      <c r="E272" s="31" t="s">
        <v>43</v>
      </c>
      <c r="F272" s="31" t="s">
        <v>152</v>
      </c>
      <c r="G272" s="33">
        <v>0</v>
      </c>
      <c r="H272" s="33">
        <v>0</v>
      </c>
      <c r="I272" s="33">
        <v>0</v>
      </c>
      <c r="J272" s="34">
        <f>IFERROR(VLOOKUP(A272,#REF!,3,0),0)</f>
        <v>0</v>
      </c>
      <c r="K272" s="34">
        <f t="shared" si="393"/>
        <v>0</v>
      </c>
      <c r="L272" s="34">
        <v>0</v>
      </c>
      <c r="M272" s="34">
        <v>0</v>
      </c>
      <c r="N272" s="35">
        <f t="shared" si="394"/>
        <v>0</v>
      </c>
      <c r="O272" s="35">
        <f t="shared" si="395"/>
        <v>0</v>
      </c>
      <c r="P272" s="36">
        <v>0</v>
      </c>
      <c r="Q272" s="36">
        <f t="shared" si="310"/>
        <v>0</v>
      </c>
      <c r="R272" s="80"/>
      <c r="S272" s="37">
        <f ca="1">SUMIF(ROP!$D$6:$H$65536,A272,ROP!$J$6:$J$65536)</f>
        <v>0</v>
      </c>
      <c r="T272" s="37">
        <f>SUMIF(HASIL!$B:$B,APS!$B272&amp;RIGHT(APS!T$9,2),HASIL!$I:$I)</f>
        <v>0</v>
      </c>
      <c r="U272" s="37">
        <f>SUMIF(HASIL!$B:$B,APS!$B272&amp;RIGHT(APS!U$9,2),HASIL!$I:$I)</f>
        <v>0</v>
      </c>
      <c r="V272" s="37">
        <f>SUMIF(HASIL!$B:$B,APS!$B272&amp;RIGHT(APS!V$9,2),HASIL!$I:$I)</f>
        <v>0</v>
      </c>
      <c r="W272" s="37">
        <f>SUMIF(HASIL!$B:$B,APS!$B272&amp;RIGHT(APS!W$9,2),HASIL!$I:$I)</f>
        <v>0</v>
      </c>
      <c r="X272" s="38">
        <f t="shared" si="396"/>
        <v>0</v>
      </c>
      <c r="Y272" s="38">
        <f t="shared" si="397"/>
        <v>0</v>
      </c>
      <c r="Z272" s="39">
        <f t="shared" si="385"/>
        <v>0</v>
      </c>
      <c r="AA272" s="39">
        <f t="shared" si="490"/>
        <v>0</v>
      </c>
      <c r="AB272" s="40">
        <f t="shared" si="386"/>
        <v>0</v>
      </c>
      <c r="AC272" s="27">
        <v>0</v>
      </c>
      <c r="AD272" s="27"/>
      <c r="AE272" s="27"/>
      <c r="AF272" s="27"/>
      <c r="AG272" s="27"/>
      <c r="AH272" s="27"/>
      <c r="AI272" s="324">
        <f>SUMIF('Rekapitulasi Juni'!$D$9:$D$192,APS!$B272,'Rekapitulasi Juni'!$E$9:$E$192)</f>
        <v>0</v>
      </c>
      <c r="AJ272" s="324">
        <f>SUMIF('Rekapitulasi Juni'!$D$9:$D$192,APS!$B272,'Rekapitulasi Juni'!$F$9:$F$192)</f>
        <v>0</v>
      </c>
      <c r="AK272" s="324">
        <f>SUMIF('Rekapitulasi Juni'!$D$9:$D$192,APS!$B272,'Rekapitulasi Juni'!$K$9:$K$192)</f>
        <v>0</v>
      </c>
      <c r="AL272" s="325">
        <f t="shared" si="311"/>
        <v>0</v>
      </c>
      <c r="AM272" s="325">
        <f t="shared" si="312"/>
        <v>0</v>
      </c>
      <c r="AN272" s="27"/>
      <c r="AO272" s="324">
        <f>SUMIF('Rekapitulasi Juni'!$U$9:$U$192,APS!$B272,'Rekapitulasi Juni'!$V$9:$V$192)</f>
        <v>0</v>
      </c>
      <c r="AP272" s="324">
        <f>SUMIF('Rekapitulasi Juni'!$U$9:$U$192,APS!$B272,'Rekapitulasi Juni'!$W$9:$W$192)</f>
        <v>0</v>
      </c>
      <c r="AQ272" s="27"/>
      <c r="AR272" s="325">
        <f t="shared" si="313"/>
        <v>0</v>
      </c>
      <c r="AS272" s="325">
        <f t="shared" si="314"/>
        <v>0</v>
      </c>
      <c r="AT272" s="27"/>
      <c r="AU272" s="324">
        <f>SUMIF('Rekapitulasi Juni'!$AL$9:$AL$192,APS!$B272,'Rekapitulasi Juni'!$AM$9:$AM$192)</f>
        <v>0</v>
      </c>
      <c r="AV272" s="324">
        <f>SUMIF('Rekapitulasi Juni'!$AL$9:$AL$192,APS!$B272,'Rekapitulasi Juni'!$AN$9:$AN$192)</f>
        <v>0</v>
      </c>
      <c r="AW272" s="27"/>
      <c r="AX272" s="325">
        <f t="shared" si="315"/>
        <v>0</v>
      </c>
      <c r="AY272" s="325">
        <f t="shared" si="316"/>
        <v>0</v>
      </c>
      <c r="AZ272" s="41">
        <f t="shared" si="317"/>
        <v>0</v>
      </c>
      <c r="BA272" s="41">
        <f t="shared" si="318"/>
        <v>0</v>
      </c>
      <c r="BB272" s="41">
        <f t="shared" si="319"/>
        <v>0</v>
      </c>
      <c r="BC272" s="41">
        <f t="shared" si="320"/>
        <v>0</v>
      </c>
      <c r="BD272" s="41">
        <f t="shared" si="321"/>
        <v>0</v>
      </c>
      <c r="BE272" s="41">
        <f t="shared" si="322"/>
        <v>0</v>
      </c>
      <c r="BF272" s="180">
        <f t="shared" si="323"/>
        <v>0</v>
      </c>
      <c r="BG272" s="27">
        <v>0</v>
      </c>
      <c r="BH272" s="27"/>
      <c r="BI272" s="324">
        <f>SUMIF('Rekapitulasi Juni'!$D$214:$D$393,APS!$B272,'Rekapitulasi Juni'!$E$214:$E$393)</f>
        <v>0</v>
      </c>
      <c r="BJ272" s="324">
        <f>SUMIF('Rekapitulasi Juni'!$D$214:$D$393,APS!$B272,'Rekapitulasi Juni'!$F$214:$F$393)</f>
        <v>0</v>
      </c>
      <c r="BK272" s="27"/>
      <c r="BL272" s="325">
        <f t="shared" si="324"/>
        <v>0</v>
      </c>
      <c r="BM272" s="325">
        <f t="shared" si="325"/>
        <v>0</v>
      </c>
      <c r="BN272" s="27"/>
      <c r="BO272" s="324">
        <f>SUMIF('Rekapitulasi Juni'!$U$214:$U$393,APS!$B272,'Rekapitulasi Juni'!$V$214:$V$393)</f>
        <v>0</v>
      </c>
      <c r="BP272" s="324">
        <f>SUMIF('Rekapitulasi Juni'!$U$214:$U$393,APS!$B272,'Rekapitulasi Juni'!$W$214:$W$393)</f>
        <v>0</v>
      </c>
      <c r="BQ272" s="27"/>
      <c r="BR272" s="325">
        <f t="shared" si="326"/>
        <v>0</v>
      </c>
      <c r="BS272" s="325">
        <f t="shared" si="327"/>
        <v>0</v>
      </c>
      <c r="BT272" s="27"/>
      <c r="BU272" s="324">
        <f>SUMIF('Rekapitulasi Juni'!$AL$214:$AL$393,APS!$B272,'Rekapitulasi Juni'!$AM$214:$AM$393)</f>
        <v>0</v>
      </c>
      <c r="BV272" s="324">
        <f>SUMIF('Rekapitulasi Juni'!$AL$214:$AL$393,APS!$B272,'Rekapitulasi Juni'!$AN$214:$AN$393)</f>
        <v>0</v>
      </c>
      <c r="BW272" s="27"/>
      <c r="BX272" s="325">
        <f t="shared" si="328"/>
        <v>0</v>
      </c>
      <c r="BY272" s="325">
        <f t="shared" si="329"/>
        <v>0</v>
      </c>
      <c r="BZ272" s="27"/>
      <c r="CA272" s="324">
        <f>SUMIF('Rekapitulasi Juni'!$BA$214:$BA$393,APS!$B272,'Rekapitulasi Juni'!$BB$214:$BB$393)</f>
        <v>0</v>
      </c>
      <c r="CB272" s="324">
        <f>SUMIF('Rekapitulasi Juni'!$BA$214:$BA$393,APS!$B272,'Rekapitulasi Juni'!$BC$214:$BC$393)</f>
        <v>0</v>
      </c>
      <c r="CC272" s="27"/>
      <c r="CD272" s="325">
        <f t="shared" si="330"/>
        <v>0</v>
      </c>
      <c r="CE272" s="325">
        <f t="shared" si="331"/>
        <v>0</v>
      </c>
      <c r="CF272" s="27"/>
      <c r="CG272" s="324">
        <f>SUMIF('Rekapitulasi Juni'!$BP$214:$BP$393,APS!$B272,'Rekapitulasi Juni'!$BQ$214:$BQ$393)</f>
        <v>0</v>
      </c>
      <c r="CH272" s="324">
        <f>SUMIF('Rekapitulasi Juni'!$BP$214:$BP$393,APS!$B272,'Rekapitulasi Juni'!$BR$214:$BR$393)</f>
        <v>0</v>
      </c>
      <c r="CI272" s="27"/>
      <c r="CJ272" s="325">
        <f t="shared" si="332"/>
        <v>0</v>
      </c>
      <c r="CK272" s="325">
        <f t="shared" si="333"/>
        <v>0</v>
      </c>
      <c r="CL272" s="41">
        <f t="shared" si="334"/>
        <v>0</v>
      </c>
      <c r="CM272" s="41">
        <f t="shared" si="335"/>
        <v>0</v>
      </c>
      <c r="CN272" s="41">
        <f t="shared" si="336"/>
        <v>0</v>
      </c>
      <c r="CO272" s="41">
        <f t="shared" si="337"/>
        <v>0</v>
      </c>
      <c r="CP272" s="41">
        <f t="shared" si="338"/>
        <v>0</v>
      </c>
      <c r="CQ272" s="41">
        <f t="shared" si="339"/>
        <v>0</v>
      </c>
      <c r="CR272" s="180">
        <f t="shared" si="340"/>
        <v>0</v>
      </c>
      <c r="CS272" s="27">
        <v>0</v>
      </c>
      <c r="CT272" s="27"/>
      <c r="CU272" s="324">
        <f>SUMIF('Rekapitulasi Juni'!$D$410:$D$588,APS!$B272,'Rekapitulasi Juni'!$E$410:$E$588)</f>
        <v>0</v>
      </c>
      <c r="CV272" s="324">
        <f>SUMIF('Rekapitulasi Juni'!$D$410:$D$588,APS!$B272,'Rekapitulasi Juni'!$F$410:$F$588)</f>
        <v>0</v>
      </c>
      <c r="CW272" s="27"/>
      <c r="CX272" s="325">
        <f t="shared" si="341"/>
        <v>0</v>
      </c>
      <c r="CY272" s="325">
        <f t="shared" si="342"/>
        <v>0</v>
      </c>
      <c r="CZ272" s="27"/>
      <c r="DA272" s="324">
        <f>SUMIF('Rekapitulasi Juni'!$U$410:$U$588,APS!$B272,'Rekapitulasi Juni'!$V$410:$V$588)</f>
        <v>0</v>
      </c>
      <c r="DB272" s="324">
        <f>SUMIF('Rekapitulasi Juni'!$U$410:$U$588,APS!$B272,'Rekapitulasi Juni'!$W$410:$W$588)</f>
        <v>0</v>
      </c>
      <c r="DC272" s="27"/>
      <c r="DD272" s="325">
        <f t="shared" si="343"/>
        <v>0</v>
      </c>
      <c r="DE272" s="325">
        <f t="shared" si="344"/>
        <v>0</v>
      </c>
      <c r="DF272" s="27"/>
      <c r="DG272" s="324">
        <f>SUMIF('Rekapitulasi Juni'!$AL$410:$AL$588,APS!$B272,'Rekapitulasi Juni'!$AM$410:$AM$588)</f>
        <v>0</v>
      </c>
      <c r="DH272" s="324">
        <f>SUMIF('Rekapitulasi Juni'!$AL$410:$AL$588,APS!$B272,'Rekapitulasi Juni'!$AN$410:$AN$588)</f>
        <v>0</v>
      </c>
      <c r="DI272" s="27"/>
      <c r="DJ272" s="325">
        <f t="shared" si="345"/>
        <v>0</v>
      </c>
      <c r="DK272" s="325">
        <f t="shared" si="346"/>
        <v>0</v>
      </c>
      <c r="DL272" s="27"/>
      <c r="DM272" s="324">
        <f>SUMIF('Rekapitulasi Juni'!$BA$410:$BA$588,APS!$B272,'Rekapitulasi Juni'!$BB$410:$BB$588)</f>
        <v>0</v>
      </c>
      <c r="DN272" s="324">
        <f>SUMIF('Rekapitulasi Juni'!$BA$410:$BA$588,APS!$B272,'Rekapitulasi Juni'!$BC$410:$BC$588)</f>
        <v>0</v>
      </c>
      <c r="DO272" s="324">
        <f>SUMIF('Rekapitulasi Juni'!$BA$410:$BA$588,APS!$B272,'Rekapitulasi Juni'!$BF$410:$BF$588)</f>
        <v>0</v>
      </c>
      <c r="DP272" s="325">
        <f t="shared" si="347"/>
        <v>0</v>
      </c>
      <c r="DQ272" s="325">
        <f t="shared" si="348"/>
        <v>0</v>
      </c>
      <c r="DR272" s="27"/>
      <c r="DS272" s="324">
        <f>SUMIF('Rekapitulasi Juni'!$BP$410:$BP$588,APS!$B272,'Rekapitulasi Juni'!$BQ$410:$BQ$588)</f>
        <v>0</v>
      </c>
      <c r="DT272" s="324">
        <f>SUMIF('Rekapitulasi Juni'!$BP$410:$BP$588,APS!$B272,'Rekapitulasi Juni'!$BR$410:$BR$588)</f>
        <v>0</v>
      </c>
      <c r="DU272" s="27"/>
      <c r="DV272" s="325">
        <f t="shared" si="349"/>
        <v>0</v>
      </c>
      <c r="DW272" s="325">
        <f t="shared" si="350"/>
        <v>0</v>
      </c>
      <c r="DX272" s="41">
        <f t="shared" si="351"/>
        <v>0</v>
      </c>
      <c r="DY272" s="41">
        <f t="shared" si="352"/>
        <v>0</v>
      </c>
      <c r="DZ272" s="41">
        <f t="shared" si="353"/>
        <v>0</v>
      </c>
      <c r="EA272" s="41">
        <f t="shared" si="354"/>
        <v>0</v>
      </c>
      <c r="EB272" s="41">
        <f t="shared" si="355"/>
        <v>0</v>
      </c>
      <c r="EC272" s="41">
        <f t="shared" si="356"/>
        <v>0</v>
      </c>
      <c r="ED272" s="180">
        <f t="shared" si="357"/>
        <v>0</v>
      </c>
      <c r="EE272" s="27">
        <v>0</v>
      </c>
      <c r="EF272" s="27"/>
      <c r="EG272" s="324">
        <f>SUMIF('Rekapitulasi Juni'!$D$608:$D$786,APS!$B272,'Rekapitulasi Juni'!$E$608:$E$786)</f>
        <v>0</v>
      </c>
      <c r="EH272" s="324">
        <f>SUMIF('Rekapitulasi Juni'!$D$608:$D$786,APS!$B272,'Rekapitulasi Juni'!$F$608:$F$786)</f>
        <v>0</v>
      </c>
      <c r="EI272" s="27"/>
      <c r="EJ272" s="325">
        <f t="shared" si="358"/>
        <v>0</v>
      </c>
      <c r="EK272" s="325">
        <f t="shared" si="359"/>
        <v>0</v>
      </c>
      <c r="EL272" s="27"/>
      <c r="EM272" s="324">
        <f>SUMIF('Rekapitulasi Juni'!$U$608:$U$786,APS!$B272,'Rekapitulasi Juni'!$V$608:$V$786)</f>
        <v>0</v>
      </c>
      <c r="EN272" s="324">
        <f>SUMIF('Rekapitulasi Juni'!$U$608:$U$786,APS!$B272,'Rekapitulasi Juni'!$W$608:$W$786)</f>
        <v>0</v>
      </c>
      <c r="EO272" s="27"/>
      <c r="EP272" s="325">
        <f t="shared" si="360"/>
        <v>0</v>
      </c>
      <c r="EQ272" s="325">
        <f t="shared" si="361"/>
        <v>0</v>
      </c>
      <c r="ER272" s="27"/>
      <c r="ES272" s="324">
        <f>SUMIF('Rekapitulasi Juni'!$AL$608:$AL$786,APS!$B272,'Rekapitulasi Juni'!$AM$608:$AM$786)</f>
        <v>0</v>
      </c>
      <c r="ET272" s="324">
        <f>SUMIF('Rekapitulasi Juni'!$AL$608:$AL$786,APS!$B272,'Rekapitulasi Juni'!$AN$608:$AN$786)</f>
        <v>0</v>
      </c>
      <c r="EU272" s="27"/>
      <c r="EV272" s="325">
        <f t="shared" si="503"/>
        <v>0</v>
      </c>
      <c r="EW272" s="325">
        <f t="shared" si="504"/>
        <v>0</v>
      </c>
      <c r="EX272" s="27"/>
      <c r="EY272" s="324">
        <f>SUMIF('Rekapitulasi Juni'!$BA$608:$BA$786,APS!$B272,'Rekapitulasi Juni'!$BB$608:$BB$786)</f>
        <v>0</v>
      </c>
      <c r="EZ272" s="324">
        <f>SUMIF('Rekapitulasi Juni'!$BA$608:$BA$786,APS!$B272,'Rekapitulasi Juni'!$BC$608:$BC$786)</f>
        <v>0</v>
      </c>
      <c r="FA272" s="324">
        <f>SUMIF('Rekapitulasi Juni'!$BA$608:$BA$786,APS!$B272,'Rekapitulasi Juni'!$BF$608:$BF$786)</f>
        <v>0</v>
      </c>
      <c r="FB272" s="325">
        <f t="shared" si="505"/>
        <v>0</v>
      </c>
      <c r="FC272" s="325">
        <f t="shared" si="506"/>
        <v>0</v>
      </c>
      <c r="FD272" s="27"/>
      <c r="FE272" s="27"/>
      <c r="FF272" s="27"/>
      <c r="FG272" s="27"/>
      <c r="FH272" s="27"/>
      <c r="FI272" s="27"/>
      <c r="FJ272" s="41">
        <f t="shared" si="366"/>
        <v>0</v>
      </c>
      <c r="FK272" s="41">
        <f t="shared" si="367"/>
        <v>0</v>
      </c>
      <c r="FL272" s="41">
        <f t="shared" si="368"/>
        <v>0</v>
      </c>
      <c r="FM272" s="41">
        <f t="shared" si="369"/>
        <v>0</v>
      </c>
      <c r="FN272" s="41">
        <f t="shared" si="370"/>
        <v>0</v>
      </c>
      <c r="FO272" s="41">
        <f t="shared" si="371"/>
        <v>0</v>
      </c>
      <c r="FP272" s="180">
        <f t="shared" si="372"/>
        <v>0</v>
      </c>
      <c r="FQ272" s="27"/>
      <c r="FR272" s="27"/>
      <c r="FS272" s="324">
        <f>SUMIF('Rekapitulasi Juni'!$D$804:$D$984,APS!$B272,'Rekapitulasi Juni'!$E$804:$E$984)</f>
        <v>0</v>
      </c>
      <c r="FT272" s="324">
        <f>SUMIF('Rekapitulasi Juni'!$D$804:$D$984,APS!$B272,'Rekapitulasi Juni'!$F$804:$F$984)</f>
        <v>0</v>
      </c>
      <c r="FU272" s="27"/>
      <c r="FV272" s="325">
        <f t="shared" si="507"/>
        <v>0</v>
      </c>
      <c r="FW272" s="325">
        <f t="shared" si="508"/>
        <v>0</v>
      </c>
      <c r="FX272" s="27"/>
      <c r="FY272" s="324">
        <f>SUMIF('Rekapitulasi Juni'!$U$804:$U$984,APS!$B272,'Rekapitulasi Juni'!$V$804:$V$984)</f>
        <v>0</v>
      </c>
      <c r="FZ272" s="324">
        <f>SUMIF('Rekapitulasi Juni'!$U$804:$U$984,APS!$B272,'Rekapitulasi Juni'!$W$804:$W$984)</f>
        <v>0</v>
      </c>
      <c r="GA272" s="27"/>
      <c r="GB272" s="325">
        <f t="shared" si="501"/>
        <v>0</v>
      </c>
      <c r="GC272" s="325">
        <f t="shared" si="502"/>
        <v>0</v>
      </c>
      <c r="GD272" s="27"/>
      <c r="GE272" s="324">
        <f>SUMIF('Rekapitulasi Juni'!$AL$804:$AL$984,APS!$B272,'Rekapitulasi Juni'!$AM$804:$AM$984)</f>
        <v>0</v>
      </c>
      <c r="GF272" s="324">
        <f>SUMIF('Rekapitulasi Juni'!$AL$804:$AL$984,APS!$B272,'Rekapitulasi Juni'!$AN$804:$AN$984)</f>
        <v>0</v>
      </c>
      <c r="GG272" s="27"/>
      <c r="GH272" s="325">
        <f t="shared" si="491"/>
        <v>0</v>
      </c>
      <c r="GI272" s="325">
        <f t="shared" si="492"/>
        <v>0</v>
      </c>
      <c r="GJ272" s="27"/>
      <c r="GK272" s="27"/>
      <c r="GL272" s="41">
        <f t="shared" si="377"/>
        <v>0</v>
      </c>
      <c r="GM272" s="41">
        <f t="shared" si="378"/>
        <v>0</v>
      </c>
      <c r="GN272" s="41">
        <f t="shared" si="379"/>
        <v>0</v>
      </c>
      <c r="GO272" s="41">
        <f t="shared" si="500"/>
        <v>0</v>
      </c>
      <c r="GP272" s="41">
        <f t="shared" si="381"/>
        <v>0</v>
      </c>
      <c r="GQ272" s="41">
        <f t="shared" si="382"/>
        <v>0</v>
      </c>
      <c r="GR272" s="180">
        <f t="shared" si="383"/>
        <v>0</v>
      </c>
      <c r="GS272" s="41">
        <f t="shared" si="493"/>
        <v>0</v>
      </c>
      <c r="GT272" s="41">
        <f t="shared" si="494"/>
        <v>0</v>
      </c>
      <c r="GU272" s="41">
        <f t="shared" si="495"/>
        <v>0</v>
      </c>
      <c r="GV272" s="41">
        <f t="shared" si="496"/>
        <v>0</v>
      </c>
      <c r="GW272" s="41">
        <f t="shared" si="497"/>
        <v>0</v>
      </c>
      <c r="GX272" s="41">
        <f t="shared" si="498"/>
        <v>0</v>
      </c>
      <c r="GY272" s="180">
        <f t="shared" si="499"/>
        <v>0</v>
      </c>
      <c r="GZ272" s="41">
        <v>252</v>
      </c>
      <c r="HA272" s="32"/>
      <c r="HB272" s="42">
        <f t="shared" si="398"/>
        <v>0</v>
      </c>
      <c r="HC272" s="44"/>
    </row>
    <row r="273" spans="1:211" ht="15" hidden="1" customHeight="1">
      <c r="A273" s="31" t="s">
        <v>550</v>
      </c>
      <c r="B273" s="32" t="s">
        <v>551</v>
      </c>
      <c r="C273" s="31" t="s">
        <v>490</v>
      </c>
      <c r="D273" s="31" t="s">
        <v>1259</v>
      </c>
      <c r="E273" s="31" t="s">
        <v>43</v>
      </c>
      <c r="F273" s="31" t="s">
        <v>152</v>
      </c>
      <c r="G273" s="33">
        <v>25</v>
      </c>
      <c r="H273" s="33">
        <v>0</v>
      </c>
      <c r="I273" s="33">
        <v>0</v>
      </c>
      <c r="J273" s="34">
        <f>IFERROR(VLOOKUP(A273,#REF!,3,0),0)</f>
        <v>0</v>
      </c>
      <c r="K273" s="34">
        <f t="shared" si="393"/>
        <v>0</v>
      </c>
      <c r="L273" s="34">
        <v>25</v>
      </c>
      <c r="M273" s="34">
        <v>25</v>
      </c>
      <c r="N273" s="35">
        <f t="shared" si="394"/>
        <v>25</v>
      </c>
      <c r="O273" s="35">
        <f t="shared" si="395"/>
        <v>25</v>
      </c>
      <c r="P273" s="36">
        <v>0</v>
      </c>
      <c r="Q273" s="36">
        <f t="shared" ref="Q273:Q337" si="509">IF(P273+K273&lt;0,0,P273+K273)+R273</f>
        <v>0</v>
      </c>
      <c r="R273" s="80"/>
      <c r="S273" s="37">
        <f ca="1">SUMIF(ROP!$D$6:$H$65536,A273,ROP!$J$6:$J$65536)</f>
        <v>0</v>
      </c>
      <c r="T273" s="37">
        <f>SUMIF(HASIL!$B:$B,APS!$B273&amp;RIGHT(APS!T$9,2),HASIL!$I:$I)</f>
        <v>0</v>
      </c>
      <c r="U273" s="37">
        <f>SUMIF(HASIL!$B:$B,APS!$B273&amp;RIGHT(APS!U$9,2),HASIL!$I:$I)</f>
        <v>0</v>
      </c>
      <c r="V273" s="37">
        <f>SUMIF(HASIL!$B:$B,APS!$B273&amp;RIGHT(APS!V$9,2),HASIL!$I:$I)</f>
        <v>0</v>
      </c>
      <c r="W273" s="37">
        <f>SUMIF(HASIL!$B:$B,APS!$B273&amp;RIGHT(APS!W$9,2),HASIL!$I:$I)</f>
        <v>0</v>
      </c>
      <c r="X273" s="38">
        <f t="shared" si="396"/>
        <v>0</v>
      </c>
      <c r="Y273" s="38">
        <f t="shared" si="397"/>
        <v>0</v>
      </c>
      <c r="Z273" s="39">
        <f t="shared" si="385"/>
        <v>0</v>
      </c>
      <c r="AA273" s="39">
        <f t="shared" si="490"/>
        <v>0</v>
      </c>
      <c r="AB273" s="40">
        <f t="shared" si="386"/>
        <v>0</v>
      </c>
      <c r="AC273" s="27">
        <v>0</v>
      </c>
      <c r="AD273" s="27"/>
      <c r="AE273" s="27"/>
      <c r="AF273" s="27"/>
      <c r="AG273" s="27"/>
      <c r="AH273" s="27"/>
      <c r="AI273" s="324">
        <f>SUMIF('Rekapitulasi Juni'!$D$9:$D$192,APS!$B273,'Rekapitulasi Juni'!$E$9:$E$192)</f>
        <v>0</v>
      </c>
      <c r="AJ273" s="324">
        <f>SUMIF('Rekapitulasi Juni'!$D$9:$D$192,APS!$B273,'Rekapitulasi Juni'!$F$9:$F$192)</f>
        <v>0</v>
      </c>
      <c r="AK273" s="324">
        <f>SUMIF('Rekapitulasi Juni'!$D$9:$D$192,APS!$B273,'Rekapitulasi Juni'!$K$9:$K$192)</f>
        <v>0</v>
      </c>
      <c r="AL273" s="325">
        <f t="shared" ref="AL273:AL337" si="510">IF(AH273=0,0,((AJ273+AK273)/AH273)*100)</f>
        <v>0</v>
      </c>
      <c r="AM273" s="325">
        <f t="shared" ref="AM273:AM337" si="511">IF(AI273=0,0,((AJ273+AK273)/AI273)*100)</f>
        <v>0</v>
      </c>
      <c r="AN273" s="27"/>
      <c r="AO273" s="324">
        <f>SUMIF('Rekapitulasi Juni'!$U$9:$U$192,APS!$B273,'Rekapitulasi Juni'!$V$9:$V$192)</f>
        <v>0</v>
      </c>
      <c r="AP273" s="324">
        <f>SUMIF('Rekapitulasi Juni'!$U$9:$U$192,APS!$B273,'Rekapitulasi Juni'!$W$9:$W$192)</f>
        <v>0</v>
      </c>
      <c r="AQ273" s="27"/>
      <c r="AR273" s="325">
        <f t="shared" ref="AR273:AR337" si="512">IF(AN273=0,0,((AP273+AQ273)/AN273)*100)</f>
        <v>0</v>
      </c>
      <c r="AS273" s="325">
        <f t="shared" ref="AS273:AS337" si="513">IF(AO273=0,0,((AP273+AQ273)/AO273)*100)</f>
        <v>0</v>
      </c>
      <c r="AT273" s="27"/>
      <c r="AU273" s="324">
        <f>SUMIF('Rekapitulasi Juni'!$AL$9:$AL$192,APS!$B273,'Rekapitulasi Juni'!$AM$9:$AM$192)</f>
        <v>0</v>
      </c>
      <c r="AV273" s="324">
        <f>SUMIF('Rekapitulasi Juni'!$AL$9:$AL$192,APS!$B273,'Rekapitulasi Juni'!$AN$9:$AN$192)</f>
        <v>0</v>
      </c>
      <c r="AW273" s="27"/>
      <c r="AX273" s="325">
        <f t="shared" ref="AX273:AX337" si="514">IF(AT273=0,0,((AV273+AW273)/AT273)*100)</f>
        <v>0</v>
      </c>
      <c r="AY273" s="325">
        <f t="shared" ref="AY273:AY337" si="515">IF(AU273=0,0,((AV273+AW273)/AU273)*100)</f>
        <v>0</v>
      </c>
      <c r="AZ273" s="41">
        <f t="shared" ref="AZ273:AZ337" si="516">AH273+AN273+AT273</f>
        <v>0</v>
      </c>
      <c r="BA273" s="41">
        <f t="shared" ref="BA273:BA337" si="517">AI273+AO273+AU273</f>
        <v>0</v>
      </c>
      <c r="BB273" s="41">
        <f t="shared" ref="BB273:BB337" si="518">AJ273+AP273+AV273</f>
        <v>0</v>
      </c>
      <c r="BC273" s="41">
        <f t="shared" ref="BC273:BC337" si="519">AK273+AQ273+AW273</f>
        <v>0</v>
      </c>
      <c r="BD273" s="41">
        <f t="shared" ref="BD273:BD337" si="520">BB273+BC273</f>
        <v>0</v>
      </c>
      <c r="BE273" s="41">
        <f t="shared" ref="BE273:BE337" si="521">BD273-AZ273</f>
        <v>0</v>
      </c>
      <c r="BF273" s="180">
        <f t="shared" ref="BF273:BF337" si="522">IF(AZ273=0,0,((BD273)/AZ273)*100)</f>
        <v>0</v>
      </c>
      <c r="BG273" s="27">
        <v>0</v>
      </c>
      <c r="BH273" s="27"/>
      <c r="BI273" s="324">
        <f>SUMIF('Rekapitulasi Juni'!$D$214:$D$393,APS!$B273,'Rekapitulasi Juni'!$E$214:$E$393)</f>
        <v>0</v>
      </c>
      <c r="BJ273" s="324">
        <f>SUMIF('Rekapitulasi Juni'!$D$214:$D$393,APS!$B273,'Rekapitulasi Juni'!$F$214:$F$393)</f>
        <v>0</v>
      </c>
      <c r="BK273" s="27"/>
      <c r="BL273" s="325">
        <f t="shared" ref="BL273:BL337" si="523">IF(BH273=0,0,((BJ273+BK273)/BH273)*100)</f>
        <v>0</v>
      </c>
      <c r="BM273" s="325">
        <f t="shared" ref="BM273:BM337" si="524">IF(BI273=0,0,((BJ273+BK273)/BI273)*100)</f>
        <v>0</v>
      </c>
      <c r="BN273" s="27"/>
      <c r="BO273" s="324">
        <f>SUMIF('Rekapitulasi Juni'!$U$214:$U$393,APS!$B273,'Rekapitulasi Juni'!$V$214:$V$393)</f>
        <v>0</v>
      </c>
      <c r="BP273" s="324">
        <f>SUMIF('Rekapitulasi Juni'!$U$214:$U$393,APS!$B273,'Rekapitulasi Juni'!$W$214:$W$393)</f>
        <v>0</v>
      </c>
      <c r="BQ273" s="27"/>
      <c r="BR273" s="325">
        <f t="shared" ref="BR273:BR337" si="525">IF(BN273=0,0,((BP273+BQ273)/BN273)*100)</f>
        <v>0</v>
      </c>
      <c r="BS273" s="325">
        <f t="shared" ref="BS273:BS337" si="526">IF(BO273=0,0,((BP273+BQ273)/BO273)*100)</f>
        <v>0</v>
      </c>
      <c r="BT273" s="27"/>
      <c r="BU273" s="324">
        <f>SUMIF('Rekapitulasi Juni'!$AL$214:$AL$393,APS!$B273,'Rekapitulasi Juni'!$AM$214:$AM$393)</f>
        <v>0</v>
      </c>
      <c r="BV273" s="324">
        <f>SUMIF('Rekapitulasi Juni'!$AL$214:$AL$393,APS!$B273,'Rekapitulasi Juni'!$AN$214:$AN$393)</f>
        <v>0</v>
      </c>
      <c r="BW273" s="27"/>
      <c r="BX273" s="325">
        <f t="shared" ref="BX273:BX337" si="527">IF(BT273=0,0,((BV273+BW273)/BT273)*100)</f>
        <v>0</v>
      </c>
      <c r="BY273" s="325">
        <f t="shared" ref="BY273:BY337" si="528">IF(BU273=0,0,((BV273+BW273)/BU273)*100)</f>
        <v>0</v>
      </c>
      <c r="BZ273" s="27"/>
      <c r="CA273" s="324">
        <f>SUMIF('Rekapitulasi Juni'!$BA$214:$BA$393,APS!$B273,'Rekapitulasi Juni'!$BB$214:$BB$393)</f>
        <v>0</v>
      </c>
      <c r="CB273" s="324">
        <f>SUMIF('Rekapitulasi Juni'!$BA$214:$BA$393,APS!$B273,'Rekapitulasi Juni'!$BC$214:$BC$393)</f>
        <v>0</v>
      </c>
      <c r="CC273" s="27"/>
      <c r="CD273" s="325">
        <f t="shared" ref="CD273:CD337" si="529">IF(BZ273=0,0,((CB273+CC273)/BZ273)*100)</f>
        <v>0</v>
      </c>
      <c r="CE273" s="325">
        <f t="shared" ref="CE273:CE337" si="530">IF(CA273=0,0,((CB273+CC273)/CA273)*100)</f>
        <v>0</v>
      </c>
      <c r="CF273" s="27"/>
      <c r="CG273" s="324">
        <f>SUMIF('Rekapitulasi Juni'!$BP$214:$BP$393,APS!$B273,'Rekapitulasi Juni'!$BQ$214:$BQ$393)</f>
        <v>0</v>
      </c>
      <c r="CH273" s="324">
        <f>SUMIF('Rekapitulasi Juni'!$BP$214:$BP$393,APS!$B273,'Rekapitulasi Juni'!$BR$214:$BR$393)</f>
        <v>0</v>
      </c>
      <c r="CI273" s="27"/>
      <c r="CJ273" s="325">
        <f t="shared" ref="CJ273:CJ337" si="531">IF(CF273=0,0,((CH273+CI273)/CF273)*100)</f>
        <v>0</v>
      </c>
      <c r="CK273" s="325">
        <f t="shared" ref="CK273:CK337" si="532">IF(CG273=0,0,((CH273+CI273)/CG273)*100)</f>
        <v>0</v>
      </c>
      <c r="CL273" s="41">
        <f t="shared" ref="CL273:CL337" si="533">BH273+BN273+BT273+BZ273+CF273</f>
        <v>0</v>
      </c>
      <c r="CM273" s="41">
        <f t="shared" ref="CM273:CM337" si="534">BI273+BO273+BU273+CA273+CG273</f>
        <v>0</v>
      </c>
      <c r="CN273" s="41">
        <f t="shared" ref="CN273:CN337" si="535">BJ273+BP273+BV273+CB273+CH273</f>
        <v>0</v>
      </c>
      <c r="CO273" s="41">
        <f t="shared" ref="CO273:CO337" si="536">BK273+BQ273+BW273+CC273+CI273</f>
        <v>0</v>
      </c>
      <c r="CP273" s="41">
        <f t="shared" ref="CP273:CP337" si="537">CN273+CO273</f>
        <v>0</v>
      </c>
      <c r="CQ273" s="41">
        <f t="shared" ref="CQ273:CQ337" si="538">CP273-CL273</f>
        <v>0</v>
      </c>
      <c r="CR273" s="180">
        <f t="shared" ref="CR273:CR337" si="539">IF(CL273=0,0,((CP273)/CL273)*100)</f>
        <v>0</v>
      </c>
      <c r="CS273" s="27">
        <v>0</v>
      </c>
      <c r="CT273" s="27"/>
      <c r="CU273" s="324">
        <f>SUMIF('Rekapitulasi Juni'!$D$410:$D$588,APS!$B273,'Rekapitulasi Juni'!$E$410:$E$588)</f>
        <v>0</v>
      </c>
      <c r="CV273" s="324">
        <f>SUMIF('Rekapitulasi Juni'!$D$410:$D$588,APS!$B273,'Rekapitulasi Juni'!$F$410:$F$588)</f>
        <v>0</v>
      </c>
      <c r="CW273" s="27"/>
      <c r="CX273" s="325">
        <f t="shared" ref="CX273:CX337" si="540">IF(CT273=0,0,((CV273+CW273)/CT273)*100)</f>
        <v>0</v>
      </c>
      <c r="CY273" s="325">
        <f t="shared" ref="CY273:CY337" si="541">IF(CU273=0,0,((CV273+CW273)/CU273)*100)</f>
        <v>0</v>
      </c>
      <c r="CZ273" s="27"/>
      <c r="DA273" s="324">
        <f>SUMIF('Rekapitulasi Juni'!$U$410:$U$588,APS!$B273,'Rekapitulasi Juni'!$V$410:$V$588)</f>
        <v>0</v>
      </c>
      <c r="DB273" s="324">
        <f>SUMIF('Rekapitulasi Juni'!$U$410:$U$588,APS!$B273,'Rekapitulasi Juni'!$W$410:$W$588)</f>
        <v>0</v>
      </c>
      <c r="DC273" s="27"/>
      <c r="DD273" s="325">
        <f t="shared" ref="DD273:DD337" si="542">IF(CZ273=0,0,((DB273+DC273)/CZ273)*100)</f>
        <v>0</v>
      </c>
      <c r="DE273" s="325">
        <f t="shared" ref="DE273:DE337" si="543">IF(DA273=0,0,((DB273+DC273)/DA273)*100)</f>
        <v>0</v>
      </c>
      <c r="DF273" s="27"/>
      <c r="DG273" s="324">
        <f>SUMIF('Rekapitulasi Juni'!$AL$410:$AL$588,APS!$B273,'Rekapitulasi Juni'!$AM$410:$AM$588)</f>
        <v>0</v>
      </c>
      <c r="DH273" s="324">
        <f>SUMIF('Rekapitulasi Juni'!$AL$410:$AL$588,APS!$B273,'Rekapitulasi Juni'!$AN$410:$AN$588)</f>
        <v>0</v>
      </c>
      <c r="DI273" s="27"/>
      <c r="DJ273" s="325">
        <f t="shared" ref="DJ273:DJ336" si="544">IF(DF273=0,0,((DH273+DI273)/DF273)*100)</f>
        <v>0</v>
      </c>
      <c r="DK273" s="325">
        <f t="shared" ref="DK273:DK336" si="545">IF(DG273=0,0,((DH273+DI273)/DG273)*100)</f>
        <v>0</v>
      </c>
      <c r="DL273" s="27"/>
      <c r="DM273" s="324">
        <f>SUMIF('Rekapitulasi Juni'!$BA$410:$BA$588,APS!$B273,'Rekapitulasi Juni'!$BB$410:$BB$588)</f>
        <v>0</v>
      </c>
      <c r="DN273" s="324">
        <f>SUMIF('Rekapitulasi Juni'!$BA$410:$BA$588,APS!$B273,'Rekapitulasi Juni'!$BC$410:$BC$588)</f>
        <v>0</v>
      </c>
      <c r="DO273" s="324">
        <f>SUMIF('Rekapitulasi Juni'!$BA$410:$BA$588,APS!$B273,'Rekapitulasi Juni'!$BF$410:$BF$588)</f>
        <v>0</v>
      </c>
      <c r="DP273" s="325">
        <f t="shared" ref="DP273:DP336" si="546">IF(DL273=0,0,((DN273+DO273)/DL273)*100)</f>
        <v>0</v>
      </c>
      <c r="DQ273" s="325">
        <f t="shared" ref="DQ273:DQ336" si="547">IF(DM273=0,0,((DN273+DO273)/DM273)*100)</f>
        <v>0</v>
      </c>
      <c r="DR273" s="27"/>
      <c r="DS273" s="324">
        <f>SUMIF('Rekapitulasi Juni'!$BP$410:$BP$588,APS!$B273,'Rekapitulasi Juni'!$BQ$410:$BQ$588)</f>
        <v>0</v>
      </c>
      <c r="DT273" s="324">
        <f>SUMIF('Rekapitulasi Juni'!$BP$410:$BP$588,APS!$B273,'Rekapitulasi Juni'!$BR$410:$BR$588)</f>
        <v>0</v>
      </c>
      <c r="DU273" s="27"/>
      <c r="DV273" s="325">
        <f t="shared" ref="DV273:DV336" si="548">IF(DR273=0,0,((DT273+DU273)/DR273)*100)</f>
        <v>0</v>
      </c>
      <c r="DW273" s="325">
        <f t="shared" ref="DW273:DW336" si="549">IF(DS273=0,0,((DT273+DU273)/DS273)*100)</f>
        <v>0</v>
      </c>
      <c r="DX273" s="41">
        <f t="shared" ref="DX273:DX337" si="550">CT273+CZ273+DF273+DL273+DR273</f>
        <v>0</v>
      </c>
      <c r="DY273" s="41">
        <f t="shared" ref="DY273:DY337" si="551">CU273+DA273+DG273+DM273+DS273</f>
        <v>0</v>
      </c>
      <c r="DZ273" s="41">
        <f t="shared" ref="DZ273:DZ337" si="552">CV273+DB273+DH273+DN273+DT273</f>
        <v>0</v>
      </c>
      <c r="EA273" s="41">
        <f t="shared" ref="EA273:EA337" si="553">CW273+DC273+DI273+DO273+DU273</f>
        <v>0</v>
      </c>
      <c r="EB273" s="41">
        <f t="shared" ref="EB273:EB337" si="554">DZ273+EA273</f>
        <v>0</v>
      </c>
      <c r="EC273" s="41">
        <f t="shared" ref="EC273:EC337" si="555">EB273-DX273</f>
        <v>0</v>
      </c>
      <c r="ED273" s="180">
        <f t="shared" ref="ED273:ED337" si="556">IF(DX273=0,0,((EB273)/DX273)*100)</f>
        <v>0</v>
      </c>
      <c r="EE273" s="27">
        <v>0</v>
      </c>
      <c r="EF273" s="27"/>
      <c r="EG273" s="324">
        <f>SUMIF('Rekapitulasi Juni'!$D$608:$D$786,APS!$B273,'Rekapitulasi Juni'!$E$608:$E$786)</f>
        <v>0</v>
      </c>
      <c r="EH273" s="324">
        <f>SUMIF('Rekapitulasi Juni'!$D$608:$D$786,APS!$B273,'Rekapitulasi Juni'!$F$608:$F$786)</f>
        <v>0</v>
      </c>
      <c r="EI273" s="27"/>
      <c r="EJ273" s="325">
        <f t="shared" ref="EJ273:EJ336" si="557">IF(EF273=0,0,((EH273+EI273)/EF273)*100)</f>
        <v>0</v>
      </c>
      <c r="EK273" s="325">
        <f t="shared" ref="EK273:EK336" si="558">IF(EG273=0,0,((EH273+EI273)/EG273)*100)</f>
        <v>0</v>
      </c>
      <c r="EL273" s="27"/>
      <c r="EM273" s="324">
        <f>SUMIF('Rekapitulasi Juni'!$U$608:$U$786,APS!$B273,'Rekapitulasi Juni'!$V$608:$V$786)</f>
        <v>0</v>
      </c>
      <c r="EN273" s="324">
        <f>SUMIF('Rekapitulasi Juni'!$U$608:$U$786,APS!$B273,'Rekapitulasi Juni'!$W$608:$W$786)</f>
        <v>0</v>
      </c>
      <c r="EO273" s="27"/>
      <c r="EP273" s="325">
        <f t="shared" ref="EP273:EP336" si="559">IF(EL273=0,0,((EN273+EO273)/EL273)*100)</f>
        <v>0</v>
      </c>
      <c r="EQ273" s="325">
        <f t="shared" ref="EQ273:EQ336" si="560">IF(EM273=0,0,((EN273+EO273)/EM273)*100)</f>
        <v>0</v>
      </c>
      <c r="ER273" s="27"/>
      <c r="ES273" s="324">
        <f>SUMIF('Rekapitulasi Juni'!$AL$608:$AL$786,APS!$B273,'Rekapitulasi Juni'!$AM$608:$AM$786)</f>
        <v>0</v>
      </c>
      <c r="ET273" s="324">
        <f>SUMIF('Rekapitulasi Juni'!$AL$608:$AL$786,APS!$B273,'Rekapitulasi Juni'!$AN$608:$AN$786)</f>
        <v>0</v>
      </c>
      <c r="EU273" s="27"/>
      <c r="EV273" s="325">
        <f t="shared" si="503"/>
        <v>0</v>
      </c>
      <c r="EW273" s="325">
        <f t="shared" si="504"/>
        <v>0</v>
      </c>
      <c r="EX273" s="27"/>
      <c r="EY273" s="324">
        <f>SUMIF('Rekapitulasi Juni'!$BA$608:$BA$786,APS!$B273,'Rekapitulasi Juni'!$BB$608:$BB$786)</f>
        <v>0</v>
      </c>
      <c r="EZ273" s="324">
        <f>SUMIF('Rekapitulasi Juni'!$BA$608:$BA$786,APS!$B273,'Rekapitulasi Juni'!$BC$608:$BC$786)</f>
        <v>0</v>
      </c>
      <c r="FA273" s="324">
        <f>SUMIF('Rekapitulasi Juni'!$BA$608:$BA$786,APS!$B273,'Rekapitulasi Juni'!$BF$608:$BF$786)</f>
        <v>0</v>
      </c>
      <c r="FB273" s="325">
        <f t="shared" si="505"/>
        <v>0</v>
      </c>
      <c r="FC273" s="325">
        <f t="shared" si="506"/>
        <v>0</v>
      </c>
      <c r="FD273" s="27"/>
      <c r="FE273" s="27"/>
      <c r="FF273" s="27"/>
      <c r="FG273" s="27"/>
      <c r="FH273" s="27"/>
      <c r="FI273" s="27"/>
      <c r="FJ273" s="41">
        <f t="shared" ref="FJ273:FJ337" si="561">EF273+EL273+ER273+EX273+FD273</f>
        <v>0</v>
      </c>
      <c r="FK273" s="41">
        <f t="shared" ref="FK273:FK337" si="562">EG273+EM273+ES273+EY273+FE273</f>
        <v>0</v>
      </c>
      <c r="FL273" s="41">
        <f t="shared" ref="FL273:FL337" si="563">EH273+EN273+ET273+EZ273+FF273</f>
        <v>0</v>
      </c>
      <c r="FM273" s="41">
        <f t="shared" ref="FM273:FM337" si="564">EI273+EO273+EU273+FA273+FG273</f>
        <v>0</v>
      </c>
      <c r="FN273" s="41">
        <f t="shared" ref="FN273:FN337" si="565">FL273+FM273</f>
        <v>0</v>
      </c>
      <c r="FO273" s="41">
        <f t="shared" ref="FO273:FO337" si="566">FN273-FJ273</f>
        <v>0</v>
      </c>
      <c r="FP273" s="180">
        <f t="shared" ref="FP273:FP337" si="567">IF(FJ273=0,0,((FN273)/FJ273)*100)</f>
        <v>0</v>
      </c>
      <c r="FQ273" s="27"/>
      <c r="FR273" s="27"/>
      <c r="FS273" s="324">
        <f>SUMIF('Rekapitulasi Juni'!$D$804:$D$984,APS!$B273,'Rekapitulasi Juni'!$E$804:$E$984)</f>
        <v>0</v>
      </c>
      <c r="FT273" s="324">
        <f>SUMIF('Rekapitulasi Juni'!$D$804:$D$984,APS!$B273,'Rekapitulasi Juni'!$F$804:$F$984)</f>
        <v>0</v>
      </c>
      <c r="FU273" s="27"/>
      <c r="FV273" s="325">
        <f t="shared" si="507"/>
        <v>0</v>
      </c>
      <c r="FW273" s="325">
        <f t="shared" si="508"/>
        <v>0</v>
      </c>
      <c r="FX273" s="27"/>
      <c r="FY273" s="324">
        <f>SUMIF('Rekapitulasi Juni'!$U$804:$U$984,APS!$B273,'Rekapitulasi Juni'!$V$804:$V$984)</f>
        <v>0</v>
      </c>
      <c r="FZ273" s="324">
        <f>SUMIF('Rekapitulasi Juni'!$U$804:$U$984,APS!$B273,'Rekapitulasi Juni'!$W$804:$W$984)</f>
        <v>0</v>
      </c>
      <c r="GA273" s="27"/>
      <c r="GB273" s="325">
        <f t="shared" si="501"/>
        <v>0</v>
      </c>
      <c r="GC273" s="325">
        <f t="shared" si="502"/>
        <v>0</v>
      </c>
      <c r="GD273" s="27"/>
      <c r="GE273" s="324">
        <f>SUMIF('Rekapitulasi Juni'!$AL$804:$AL$984,APS!$B273,'Rekapitulasi Juni'!$AM$804:$AM$984)</f>
        <v>0</v>
      </c>
      <c r="GF273" s="324">
        <f>SUMIF('Rekapitulasi Juni'!$AL$804:$AL$984,APS!$B273,'Rekapitulasi Juni'!$AN$804:$AN$984)</f>
        <v>0</v>
      </c>
      <c r="GG273" s="27"/>
      <c r="GH273" s="325">
        <f t="shared" si="491"/>
        <v>0</v>
      </c>
      <c r="GI273" s="325">
        <f t="shared" si="492"/>
        <v>0</v>
      </c>
      <c r="GJ273" s="27"/>
      <c r="GK273" s="27"/>
      <c r="GL273" s="41">
        <f t="shared" ref="GL273:GL337" si="568">FR273+FX273+GD273</f>
        <v>0</v>
      </c>
      <c r="GM273" s="41">
        <f t="shared" ref="GM273:GM337" si="569">FS273+FY273+GE273</f>
        <v>0</v>
      </c>
      <c r="GN273" s="41">
        <f t="shared" ref="GN273:GN337" si="570">FT273+FZ273+GF273</f>
        <v>0</v>
      </c>
      <c r="GO273" s="41">
        <f t="shared" si="500"/>
        <v>0</v>
      </c>
      <c r="GP273" s="41">
        <f t="shared" ref="GP273:GP337" si="571">GN273+GO273</f>
        <v>0</v>
      </c>
      <c r="GQ273" s="41">
        <f t="shared" ref="GQ273:GQ337" si="572">GP273-GL273</f>
        <v>0</v>
      </c>
      <c r="GR273" s="180">
        <f t="shared" ref="GR273:GR337" si="573">IF(GL273=0,0,((GP273)/GL273)*100)</f>
        <v>0</v>
      </c>
      <c r="GS273" s="41">
        <f t="shared" si="493"/>
        <v>0</v>
      </c>
      <c r="GT273" s="41">
        <f t="shared" si="494"/>
        <v>0</v>
      </c>
      <c r="GU273" s="41">
        <f t="shared" si="495"/>
        <v>0</v>
      </c>
      <c r="GV273" s="41">
        <f t="shared" si="496"/>
        <v>0</v>
      </c>
      <c r="GW273" s="41">
        <f t="shared" si="497"/>
        <v>0</v>
      </c>
      <c r="GX273" s="41">
        <f t="shared" si="498"/>
        <v>0</v>
      </c>
      <c r="GY273" s="180">
        <f t="shared" si="499"/>
        <v>0</v>
      </c>
      <c r="GZ273" s="41">
        <v>253</v>
      </c>
      <c r="HA273" s="32"/>
      <c r="HB273" s="42">
        <f t="shared" si="398"/>
        <v>0</v>
      </c>
      <c r="HC273" s="44"/>
    </row>
    <row r="274" spans="1:211" ht="15" hidden="1" customHeight="1">
      <c r="A274" s="31" t="s">
        <v>552</v>
      </c>
      <c r="B274" s="32" t="s">
        <v>553</v>
      </c>
      <c r="C274" s="31" t="s">
        <v>490</v>
      </c>
      <c r="D274" s="31" t="s">
        <v>1259</v>
      </c>
      <c r="E274" s="31" t="s">
        <v>43</v>
      </c>
      <c r="F274" s="31" t="s">
        <v>152</v>
      </c>
      <c r="G274" s="33">
        <v>0</v>
      </c>
      <c r="H274" s="33">
        <v>0</v>
      </c>
      <c r="I274" s="33">
        <v>0</v>
      </c>
      <c r="J274" s="34">
        <f>IFERROR(VLOOKUP(A274,#REF!,3,0),0)</f>
        <v>0</v>
      </c>
      <c r="K274" s="34">
        <f t="shared" si="393"/>
        <v>0</v>
      </c>
      <c r="L274" s="34">
        <v>0</v>
      </c>
      <c r="M274" s="34">
        <v>0</v>
      </c>
      <c r="N274" s="35">
        <f t="shared" si="394"/>
        <v>0</v>
      </c>
      <c r="O274" s="35">
        <f t="shared" si="395"/>
        <v>0</v>
      </c>
      <c r="P274" s="36">
        <v>0</v>
      </c>
      <c r="Q274" s="36">
        <f t="shared" si="509"/>
        <v>0</v>
      </c>
      <c r="R274" s="80"/>
      <c r="S274" s="37">
        <f ca="1">SUMIF(ROP!$D$6:$H$65536,A274,ROP!$J$6:$J$65536)</f>
        <v>0</v>
      </c>
      <c r="T274" s="37">
        <f>SUMIF(HASIL!$B:$B,APS!$B274&amp;RIGHT(APS!T$9,2),HASIL!$I:$I)</f>
        <v>0</v>
      </c>
      <c r="U274" s="37">
        <f>SUMIF(HASIL!$B:$B,APS!$B274&amp;RIGHT(APS!U$9,2),HASIL!$I:$I)</f>
        <v>0</v>
      </c>
      <c r="V274" s="37">
        <f>SUMIF(HASIL!$B:$B,APS!$B274&amp;RIGHT(APS!V$9,2),HASIL!$I:$I)</f>
        <v>0</v>
      </c>
      <c r="W274" s="37">
        <f>SUMIF(HASIL!$B:$B,APS!$B274&amp;RIGHT(APS!W$9,2),HASIL!$I:$I)</f>
        <v>0</v>
      </c>
      <c r="X274" s="38">
        <f t="shared" si="396"/>
        <v>0</v>
      </c>
      <c r="Y274" s="38">
        <f t="shared" si="397"/>
        <v>0</v>
      </c>
      <c r="Z274" s="39">
        <f t="shared" si="385"/>
        <v>0</v>
      </c>
      <c r="AA274" s="39">
        <f t="shared" si="490"/>
        <v>0</v>
      </c>
      <c r="AB274" s="40">
        <f t="shared" si="386"/>
        <v>0</v>
      </c>
      <c r="AC274" s="27">
        <v>0</v>
      </c>
      <c r="AD274" s="27"/>
      <c r="AE274" s="27"/>
      <c r="AF274" s="27"/>
      <c r="AG274" s="27"/>
      <c r="AH274" s="27"/>
      <c r="AI274" s="324">
        <f>SUMIF('Rekapitulasi Juni'!$D$9:$D$192,APS!$B274,'Rekapitulasi Juni'!$E$9:$E$192)</f>
        <v>0</v>
      </c>
      <c r="AJ274" s="324">
        <f>SUMIF('Rekapitulasi Juni'!$D$9:$D$192,APS!$B274,'Rekapitulasi Juni'!$F$9:$F$192)</f>
        <v>0</v>
      </c>
      <c r="AK274" s="324">
        <f>SUMIF('Rekapitulasi Juni'!$D$9:$D$192,APS!$B274,'Rekapitulasi Juni'!$K$9:$K$192)</f>
        <v>0</v>
      </c>
      <c r="AL274" s="325">
        <f t="shared" si="510"/>
        <v>0</v>
      </c>
      <c r="AM274" s="325">
        <f t="shared" si="511"/>
        <v>0</v>
      </c>
      <c r="AN274" s="27"/>
      <c r="AO274" s="324">
        <f>SUMIF('Rekapitulasi Juni'!$U$9:$U$192,APS!$B274,'Rekapitulasi Juni'!$V$9:$V$192)</f>
        <v>0</v>
      </c>
      <c r="AP274" s="324">
        <f>SUMIF('Rekapitulasi Juni'!$U$9:$U$192,APS!$B274,'Rekapitulasi Juni'!$W$9:$W$192)</f>
        <v>0</v>
      </c>
      <c r="AQ274" s="27"/>
      <c r="AR274" s="325">
        <f t="shared" si="512"/>
        <v>0</v>
      </c>
      <c r="AS274" s="325">
        <f t="shared" si="513"/>
        <v>0</v>
      </c>
      <c r="AT274" s="27"/>
      <c r="AU274" s="324">
        <f>SUMIF('Rekapitulasi Juni'!$AL$9:$AL$192,APS!$B274,'Rekapitulasi Juni'!$AM$9:$AM$192)</f>
        <v>0</v>
      </c>
      <c r="AV274" s="324">
        <f>SUMIF('Rekapitulasi Juni'!$AL$9:$AL$192,APS!$B274,'Rekapitulasi Juni'!$AN$9:$AN$192)</f>
        <v>0</v>
      </c>
      <c r="AW274" s="27"/>
      <c r="AX274" s="325">
        <f t="shared" si="514"/>
        <v>0</v>
      </c>
      <c r="AY274" s="325">
        <f t="shared" si="515"/>
        <v>0</v>
      </c>
      <c r="AZ274" s="41">
        <f t="shared" si="516"/>
        <v>0</v>
      </c>
      <c r="BA274" s="41">
        <f t="shared" si="517"/>
        <v>0</v>
      </c>
      <c r="BB274" s="41">
        <f t="shared" si="518"/>
        <v>0</v>
      </c>
      <c r="BC274" s="41">
        <f t="shared" si="519"/>
        <v>0</v>
      </c>
      <c r="BD274" s="41">
        <f t="shared" si="520"/>
        <v>0</v>
      </c>
      <c r="BE274" s="41">
        <f t="shared" si="521"/>
        <v>0</v>
      </c>
      <c r="BF274" s="180">
        <f t="shared" si="522"/>
        <v>0</v>
      </c>
      <c r="BG274" s="27">
        <v>0</v>
      </c>
      <c r="BH274" s="27"/>
      <c r="BI274" s="324">
        <f>SUMIF('Rekapitulasi Juni'!$D$214:$D$393,APS!$B274,'Rekapitulasi Juni'!$E$214:$E$393)</f>
        <v>0</v>
      </c>
      <c r="BJ274" s="324">
        <f>SUMIF('Rekapitulasi Juni'!$D$214:$D$393,APS!$B274,'Rekapitulasi Juni'!$F$214:$F$393)</f>
        <v>0</v>
      </c>
      <c r="BK274" s="27"/>
      <c r="BL274" s="325">
        <f t="shared" si="523"/>
        <v>0</v>
      </c>
      <c r="BM274" s="325">
        <f t="shared" si="524"/>
        <v>0</v>
      </c>
      <c r="BN274" s="27"/>
      <c r="BO274" s="324">
        <f>SUMIF('Rekapitulasi Juni'!$U$214:$U$393,APS!$B274,'Rekapitulasi Juni'!$V$214:$V$393)</f>
        <v>0</v>
      </c>
      <c r="BP274" s="324">
        <f>SUMIF('Rekapitulasi Juni'!$U$214:$U$393,APS!$B274,'Rekapitulasi Juni'!$W$214:$W$393)</f>
        <v>0</v>
      </c>
      <c r="BQ274" s="27"/>
      <c r="BR274" s="325">
        <f t="shared" si="525"/>
        <v>0</v>
      </c>
      <c r="BS274" s="325">
        <f t="shared" si="526"/>
        <v>0</v>
      </c>
      <c r="BT274" s="27"/>
      <c r="BU274" s="324">
        <f>SUMIF('Rekapitulasi Juni'!$AL$214:$AL$393,APS!$B274,'Rekapitulasi Juni'!$AM$214:$AM$393)</f>
        <v>0</v>
      </c>
      <c r="BV274" s="324">
        <f>SUMIF('Rekapitulasi Juni'!$AL$214:$AL$393,APS!$B274,'Rekapitulasi Juni'!$AN$214:$AN$393)</f>
        <v>0</v>
      </c>
      <c r="BW274" s="27"/>
      <c r="BX274" s="325">
        <f t="shared" si="527"/>
        <v>0</v>
      </c>
      <c r="BY274" s="325">
        <f t="shared" si="528"/>
        <v>0</v>
      </c>
      <c r="BZ274" s="27"/>
      <c r="CA274" s="324">
        <f>SUMIF('Rekapitulasi Juni'!$BA$214:$BA$393,APS!$B274,'Rekapitulasi Juni'!$BB$214:$BB$393)</f>
        <v>0</v>
      </c>
      <c r="CB274" s="324">
        <f>SUMIF('Rekapitulasi Juni'!$BA$214:$BA$393,APS!$B274,'Rekapitulasi Juni'!$BC$214:$BC$393)</f>
        <v>0</v>
      </c>
      <c r="CC274" s="27"/>
      <c r="CD274" s="325">
        <f t="shared" si="529"/>
        <v>0</v>
      </c>
      <c r="CE274" s="325">
        <f t="shared" si="530"/>
        <v>0</v>
      </c>
      <c r="CF274" s="27"/>
      <c r="CG274" s="324">
        <f>SUMIF('Rekapitulasi Juni'!$BP$214:$BP$393,APS!$B274,'Rekapitulasi Juni'!$BQ$214:$BQ$393)</f>
        <v>0</v>
      </c>
      <c r="CH274" s="324">
        <f>SUMIF('Rekapitulasi Juni'!$BP$214:$BP$393,APS!$B274,'Rekapitulasi Juni'!$BR$214:$BR$393)</f>
        <v>0</v>
      </c>
      <c r="CI274" s="27"/>
      <c r="CJ274" s="325">
        <f t="shared" si="531"/>
        <v>0</v>
      </c>
      <c r="CK274" s="325">
        <f t="shared" si="532"/>
        <v>0</v>
      </c>
      <c r="CL274" s="41">
        <f t="shared" si="533"/>
        <v>0</v>
      </c>
      <c r="CM274" s="41">
        <f t="shared" si="534"/>
        <v>0</v>
      </c>
      <c r="CN274" s="41">
        <f t="shared" si="535"/>
        <v>0</v>
      </c>
      <c r="CO274" s="41">
        <f t="shared" si="536"/>
        <v>0</v>
      </c>
      <c r="CP274" s="41">
        <f t="shared" si="537"/>
        <v>0</v>
      </c>
      <c r="CQ274" s="41">
        <f t="shared" si="538"/>
        <v>0</v>
      </c>
      <c r="CR274" s="180">
        <f t="shared" si="539"/>
        <v>0</v>
      </c>
      <c r="CS274" s="27">
        <v>0</v>
      </c>
      <c r="CT274" s="27"/>
      <c r="CU274" s="324">
        <f>SUMIF('Rekapitulasi Juni'!$D$410:$D$588,APS!$B274,'Rekapitulasi Juni'!$E$410:$E$588)</f>
        <v>0</v>
      </c>
      <c r="CV274" s="324">
        <f>SUMIF('Rekapitulasi Juni'!$D$410:$D$588,APS!$B274,'Rekapitulasi Juni'!$F$410:$F$588)</f>
        <v>0</v>
      </c>
      <c r="CW274" s="27"/>
      <c r="CX274" s="325">
        <f t="shared" si="540"/>
        <v>0</v>
      </c>
      <c r="CY274" s="325">
        <f t="shared" si="541"/>
        <v>0</v>
      </c>
      <c r="CZ274" s="27"/>
      <c r="DA274" s="324">
        <f>SUMIF('Rekapitulasi Juni'!$U$410:$U$588,APS!$B274,'Rekapitulasi Juni'!$V$410:$V$588)</f>
        <v>0</v>
      </c>
      <c r="DB274" s="324">
        <f>SUMIF('Rekapitulasi Juni'!$U$410:$U$588,APS!$B274,'Rekapitulasi Juni'!$W$410:$W$588)</f>
        <v>0</v>
      </c>
      <c r="DC274" s="27"/>
      <c r="DD274" s="325">
        <f t="shared" si="542"/>
        <v>0</v>
      </c>
      <c r="DE274" s="325">
        <f t="shared" si="543"/>
        <v>0</v>
      </c>
      <c r="DF274" s="27"/>
      <c r="DG274" s="324">
        <f>SUMIF('Rekapitulasi Juni'!$AL$410:$AL$588,APS!$B274,'Rekapitulasi Juni'!$AM$410:$AM$588)</f>
        <v>0</v>
      </c>
      <c r="DH274" s="324">
        <f>SUMIF('Rekapitulasi Juni'!$AL$410:$AL$588,APS!$B274,'Rekapitulasi Juni'!$AN$410:$AN$588)</f>
        <v>0</v>
      </c>
      <c r="DI274" s="27"/>
      <c r="DJ274" s="325">
        <f t="shared" si="544"/>
        <v>0</v>
      </c>
      <c r="DK274" s="325">
        <f t="shared" si="545"/>
        <v>0</v>
      </c>
      <c r="DL274" s="27"/>
      <c r="DM274" s="324">
        <f>SUMIF('Rekapitulasi Juni'!$BA$410:$BA$588,APS!$B274,'Rekapitulasi Juni'!$BB$410:$BB$588)</f>
        <v>0</v>
      </c>
      <c r="DN274" s="324">
        <f>SUMIF('Rekapitulasi Juni'!$BA$410:$BA$588,APS!$B274,'Rekapitulasi Juni'!$BC$410:$BC$588)</f>
        <v>0</v>
      </c>
      <c r="DO274" s="324">
        <f>SUMIF('Rekapitulasi Juni'!$BA$410:$BA$588,APS!$B274,'Rekapitulasi Juni'!$BF$410:$BF$588)</f>
        <v>0</v>
      </c>
      <c r="DP274" s="325">
        <f t="shared" si="546"/>
        <v>0</v>
      </c>
      <c r="DQ274" s="325">
        <f t="shared" si="547"/>
        <v>0</v>
      </c>
      <c r="DR274" s="27"/>
      <c r="DS274" s="324">
        <f>SUMIF('Rekapitulasi Juni'!$BP$410:$BP$588,APS!$B274,'Rekapitulasi Juni'!$BQ$410:$BQ$588)</f>
        <v>0</v>
      </c>
      <c r="DT274" s="324">
        <f>SUMIF('Rekapitulasi Juni'!$BP$410:$BP$588,APS!$B274,'Rekapitulasi Juni'!$BR$410:$BR$588)</f>
        <v>0</v>
      </c>
      <c r="DU274" s="27"/>
      <c r="DV274" s="325">
        <f t="shared" si="548"/>
        <v>0</v>
      </c>
      <c r="DW274" s="325">
        <f t="shared" si="549"/>
        <v>0</v>
      </c>
      <c r="DX274" s="41">
        <f t="shared" si="550"/>
        <v>0</v>
      </c>
      <c r="DY274" s="41">
        <f t="shared" si="551"/>
        <v>0</v>
      </c>
      <c r="DZ274" s="41">
        <f t="shared" si="552"/>
        <v>0</v>
      </c>
      <c r="EA274" s="41">
        <f t="shared" si="553"/>
        <v>0</v>
      </c>
      <c r="EB274" s="41">
        <f t="shared" si="554"/>
        <v>0</v>
      </c>
      <c r="EC274" s="41">
        <f t="shared" si="555"/>
        <v>0</v>
      </c>
      <c r="ED274" s="180">
        <f t="shared" si="556"/>
        <v>0</v>
      </c>
      <c r="EE274" s="27">
        <v>0</v>
      </c>
      <c r="EF274" s="27"/>
      <c r="EG274" s="324">
        <f>SUMIF('Rekapitulasi Juni'!$D$608:$D$786,APS!$B274,'Rekapitulasi Juni'!$E$608:$E$786)</f>
        <v>0</v>
      </c>
      <c r="EH274" s="324">
        <f>SUMIF('Rekapitulasi Juni'!$D$608:$D$786,APS!$B274,'Rekapitulasi Juni'!$F$608:$F$786)</f>
        <v>0</v>
      </c>
      <c r="EI274" s="27"/>
      <c r="EJ274" s="325">
        <f t="shared" si="557"/>
        <v>0</v>
      </c>
      <c r="EK274" s="325">
        <f t="shared" si="558"/>
        <v>0</v>
      </c>
      <c r="EL274" s="27"/>
      <c r="EM274" s="324">
        <f>SUMIF('Rekapitulasi Juni'!$U$608:$U$786,APS!$B274,'Rekapitulasi Juni'!$V$608:$V$786)</f>
        <v>0</v>
      </c>
      <c r="EN274" s="324">
        <f>SUMIF('Rekapitulasi Juni'!$U$608:$U$786,APS!$B274,'Rekapitulasi Juni'!$W$608:$W$786)</f>
        <v>0</v>
      </c>
      <c r="EO274" s="27"/>
      <c r="EP274" s="325">
        <f t="shared" si="559"/>
        <v>0</v>
      </c>
      <c r="EQ274" s="325">
        <f t="shared" si="560"/>
        <v>0</v>
      </c>
      <c r="ER274" s="27"/>
      <c r="ES274" s="324">
        <f>SUMIF('Rekapitulasi Juni'!$AL$608:$AL$786,APS!$B274,'Rekapitulasi Juni'!$AM$608:$AM$786)</f>
        <v>0</v>
      </c>
      <c r="ET274" s="324">
        <f>SUMIF('Rekapitulasi Juni'!$AL$608:$AL$786,APS!$B274,'Rekapitulasi Juni'!$AN$608:$AN$786)</f>
        <v>0</v>
      </c>
      <c r="EU274" s="27"/>
      <c r="EV274" s="325">
        <f t="shared" si="503"/>
        <v>0</v>
      </c>
      <c r="EW274" s="325">
        <f t="shared" si="504"/>
        <v>0</v>
      </c>
      <c r="EX274" s="27"/>
      <c r="EY274" s="324">
        <f>SUMIF('Rekapitulasi Juni'!$BA$608:$BA$786,APS!$B274,'Rekapitulasi Juni'!$BB$608:$BB$786)</f>
        <v>0</v>
      </c>
      <c r="EZ274" s="324">
        <f>SUMIF('Rekapitulasi Juni'!$BA$608:$BA$786,APS!$B274,'Rekapitulasi Juni'!$BC$608:$BC$786)</f>
        <v>0</v>
      </c>
      <c r="FA274" s="324">
        <f>SUMIF('Rekapitulasi Juni'!$BA$608:$BA$786,APS!$B274,'Rekapitulasi Juni'!$BF$608:$BF$786)</f>
        <v>0</v>
      </c>
      <c r="FB274" s="325">
        <f t="shared" si="505"/>
        <v>0</v>
      </c>
      <c r="FC274" s="325">
        <f t="shared" si="506"/>
        <v>0</v>
      </c>
      <c r="FD274" s="27"/>
      <c r="FE274" s="27"/>
      <c r="FF274" s="27"/>
      <c r="FG274" s="27"/>
      <c r="FH274" s="27"/>
      <c r="FI274" s="27"/>
      <c r="FJ274" s="41">
        <f t="shared" si="561"/>
        <v>0</v>
      </c>
      <c r="FK274" s="41">
        <f t="shared" si="562"/>
        <v>0</v>
      </c>
      <c r="FL274" s="41">
        <f t="shared" si="563"/>
        <v>0</v>
      </c>
      <c r="FM274" s="41">
        <f t="shared" si="564"/>
        <v>0</v>
      </c>
      <c r="FN274" s="41">
        <f t="shared" si="565"/>
        <v>0</v>
      </c>
      <c r="FO274" s="41">
        <f t="shared" si="566"/>
        <v>0</v>
      </c>
      <c r="FP274" s="180">
        <f t="shared" si="567"/>
        <v>0</v>
      </c>
      <c r="FQ274" s="27"/>
      <c r="FR274" s="27"/>
      <c r="FS274" s="324">
        <f>SUMIF('Rekapitulasi Juni'!$D$804:$D$984,APS!$B274,'Rekapitulasi Juni'!$E$804:$E$984)</f>
        <v>0</v>
      </c>
      <c r="FT274" s="324">
        <f>SUMIF('Rekapitulasi Juni'!$D$804:$D$984,APS!$B274,'Rekapitulasi Juni'!$F$804:$F$984)</f>
        <v>0</v>
      </c>
      <c r="FU274" s="27"/>
      <c r="FV274" s="325">
        <f t="shared" si="507"/>
        <v>0</v>
      </c>
      <c r="FW274" s="325">
        <f t="shared" si="508"/>
        <v>0</v>
      </c>
      <c r="FX274" s="27"/>
      <c r="FY274" s="324">
        <f>SUMIF('Rekapitulasi Juni'!$U$804:$U$984,APS!$B274,'Rekapitulasi Juni'!$V$804:$V$984)</f>
        <v>0</v>
      </c>
      <c r="FZ274" s="324">
        <f>SUMIF('Rekapitulasi Juni'!$U$804:$U$984,APS!$B274,'Rekapitulasi Juni'!$W$804:$W$984)</f>
        <v>0</v>
      </c>
      <c r="GA274" s="27"/>
      <c r="GB274" s="325">
        <f t="shared" si="501"/>
        <v>0</v>
      </c>
      <c r="GC274" s="325">
        <f t="shared" si="502"/>
        <v>0</v>
      </c>
      <c r="GD274" s="27"/>
      <c r="GE274" s="324">
        <f>SUMIF('Rekapitulasi Juni'!$AL$804:$AL$984,APS!$B274,'Rekapitulasi Juni'!$AM$804:$AM$984)</f>
        <v>0</v>
      </c>
      <c r="GF274" s="324">
        <f>SUMIF('Rekapitulasi Juni'!$AL$804:$AL$984,APS!$B274,'Rekapitulasi Juni'!$AN$804:$AN$984)</f>
        <v>0</v>
      </c>
      <c r="GG274" s="27"/>
      <c r="GH274" s="325">
        <f t="shared" si="491"/>
        <v>0</v>
      </c>
      <c r="GI274" s="325">
        <f t="shared" si="492"/>
        <v>0</v>
      </c>
      <c r="GJ274" s="27"/>
      <c r="GK274" s="27"/>
      <c r="GL274" s="41">
        <f t="shared" si="568"/>
        <v>0</v>
      </c>
      <c r="GM274" s="41">
        <f t="shared" si="569"/>
        <v>0</v>
      </c>
      <c r="GN274" s="41">
        <f t="shared" si="570"/>
        <v>0</v>
      </c>
      <c r="GO274" s="41">
        <f t="shared" si="500"/>
        <v>0</v>
      </c>
      <c r="GP274" s="41">
        <f t="shared" si="571"/>
        <v>0</v>
      </c>
      <c r="GQ274" s="41">
        <f t="shared" si="572"/>
        <v>0</v>
      </c>
      <c r="GR274" s="180">
        <f t="shared" si="573"/>
        <v>0</v>
      </c>
      <c r="GS274" s="41">
        <f t="shared" si="493"/>
        <v>0</v>
      </c>
      <c r="GT274" s="41">
        <f t="shared" si="494"/>
        <v>0</v>
      </c>
      <c r="GU274" s="41">
        <f t="shared" si="495"/>
        <v>0</v>
      </c>
      <c r="GV274" s="41">
        <f t="shared" si="496"/>
        <v>0</v>
      </c>
      <c r="GW274" s="41">
        <f t="shared" si="497"/>
        <v>0</v>
      </c>
      <c r="GX274" s="41">
        <f t="shared" si="498"/>
        <v>0</v>
      </c>
      <c r="GY274" s="180">
        <f t="shared" si="499"/>
        <v>0</v>
      </c>
      <c r="GZ274" s="41">
        <v>254</v>
      </c>
      <c r="HA274" s="32"/>
      <c r="HB274" s="42">
        <f t="shared" si="398"/>
        <v>0</v>
      </c>
      <c r="HC274" s="44"/>
    </row>
    <row r="275" spans="1:211" ht="15" hidden="1" customHeight="1">
      <c r="A275" s="31" t="s">
        <v>554</v>
      </c>
      <c r="B275" s="32" t="s">
        <v>555</v>
      </c>
      <c r="C275" s="31" t="s">
        <v>490</v>
      </c>
      <c r="D275" s="31" t="s">
        <v>1259</v>
      </c>
      <c r="E275" s="31" t="s">
        <v>43</v>
      </c>
      <c r="F275" s="31" t="s">
        <v>152</v>
      </c>
      <c r="G275" s="33">
        <v>0</v>
      </c>
      <c r="H275" s="33">
        <v>0</v>
      </c>
      <c r="I275" s="33">
        <v>0</v>
      </c>
      <c r="J275" s="34">
        <f>IFERROR(VLOOKUP(A275,#REF!,3,0),0)</f>
        <v>0</v>
      </c>
      <c r="K275" s="34">
        <f t="shared" si="393"/>
        <v>0</v>
      </c>
      <c r="L275" s="34">
        <v>0</v>
      </c>
      <c r="M275" s="34">
        <v>0</v>
      </c>
      <c r="N275" s="35">
        <f t="shared" si="394"/>
        <v>0</v>
      </c>
      <c r="O275" s="35">
        <f t="shared" si="395"/>
        <v>0</v>
      </c>
      <c r="P275" s="36">
        <v>0</v>
      </c>
      <c r="Q275" s="36">
        <f t="shared" si="509"/>
        <v>0</v>
      </c>
      <c r="R275" s="80"/>
      <c r="S275" s="37">
        <f ca="1">SUMIF(ROP!$D$6:$H$65536,A275,ROP!$J$6:$J$65536)</f>
        <v>0</v>
      </c>
      <c r="T275" s="37">
        <f>SUMIF(HASIL!$B:$B,APS!$B275&amp;RIGHT(APS!T$9,2),HASIL!$I:$I)</f>
        <v>0</v>
      </c>
      <c r="U275" s="37">
        <f>SUMIF(HASIL!$B:$B,APS!$B275&amp;RIGHT(APS!U$9,2),HASIL!$I:$I)</f>
        <v>0</v>
      </c>
      <c r="V275" s="37">
        <f>SUMIF(HASIL!$B:$B,APS!$B275&amp;RIGHT(APS!V$9,2),HASIL!$I:$I)</f>
        <v>0</v>
      </c>
      <c r="W275" s="37">
        <f>SUMIF(HASIL!$B:$B,APS!$B275&amp;RIGHT(APS!W$9,2),HASIL!$I:$I)</f>
        <v>0</v>
      </c>
      <c r="X275" s="38">
        <f t="shared" si="396"/>
        <v>0</v>
      </c>
      <c r="Y275" s="38">
        <f t="shared" si="397"/>
        <v>0</v>
      </c>
      <c r="Z275" s="39">
        <f t="shared" si="385"/>
        <v>0</v>
      </c>
      <c r="AA275" s="39">
        <f t="shared" si="490"/>
        <v>0</v>
      </c>
      <c r="AB275" s="40">
        <f t="shared" si="386"/>
        <v>0</v>
      </c>
      <c r="AC275" s="27">
        <v>0</v>
      </c>
      <c r="AD275" s="27"/>
      <c r="AE275" s="27"/>
      <c r="AF275" s="27"/>
      <c r="AG275" s="27"/>
      <c r="AH275" s="27"/>
      <c r="AI275" s="324">
        <f>SUMIF('Rekapitulasi Juni'!$D$9:$D$192,APS!$B275,'Rekapitulasi Juni'!$E$9:$E$192)</f>
        <v>0</v>
      </c>
      <c r="AJ275" s="324">
        <f>SUMIF('Rekapitulasi Juni'!$D$9:$D$192,APS!$B275,'Rekapitulasi Juni'!$F$9:$F$192)</f>
        <v>0</v>
      </c>
      <c r="AK275" s="324">
        <f>SUMIF('Rekapitulasi Juni'!$D$9:$D$192,APS!$B275,'Rekapitulasi Juni'!$K$9:$K$192)</f>
        <v>0</v>
      </c>
      <c r="AL275" s="325">
        <f t="shared" si="510"/>
        <v>0</v>
      </c>
      <c r="AM275" s="325">
        <f t="shared" si="511"/>
        <v>0</v>
      </c>
      <c r="AN275" s="27"/>
      <c r="AO275" s="324">
        <f>SUMIF('Rekapitulasi Juni'!$U$9:$U$192,APS!$B275,'Rekapitulasi Juni'!$V$9:$V$192)</f>
        <v>0</v>
      </c>
      <c r="AP275" s="324">
        <f>SUMIF('Rekapitulasi Juni'!$U$9:$U$192,APS!$B275,'Rekapitulasi Juni'!$W$9:$W$192)</f>
        <v>0</v>
      </c>
      <c r="AQ275" s="27"/>
      <c r="AR275" s="325">
        <f t="shared" si="512"/>
        <v>0</v>
      </c>
      <c r="AS275" s="325">
        <f t="shared" si="513"/>
        <v>0</v>
      </c>
      <c r="AT275" s="27"/>
      <c r="AU275" s="324">
        <f>SUMIF('Rekapitulasi Juni'!$AL$9:$AL$192,APS!$B275,'Rekapitulasi Juni'!$AM$9:$AM$192)</f>
        <v>0</v>
      </c>
      <c r="AV275" s="324">
        <f>SUMIF('Rekapitulasi Juni'!$AL$9:$AL$192,APS!$B275,'Rekapitulasi Juni'!$AN$9:$AN$192)</f>
        <v>0</v>
      </c>
      <c r="AW275" s="27"/>
      <c r="AX275" s="325">
        <f t="shared" si="514"/>
        <v>0</v>
      </c>
      <c r="AY275" s="325">
        <f t="shared" si="515"/>
        <v>0</v>
      </c>
      <c r="AZ275" s="41">
        <f t="shared" si="516"/>
        <v>0</v>
      </c>
      <c r="BA275" s="41">
        <f t="shared" si="517"/>
        <v>0</v>
      </c>
      <c r="BB275" s="41">
        <f t="shared" si="518"/>
        <v>0</v>
      </c>
      <c r="BC275" s="41">
        <f t="shared" si="519"/>
        <v>0</v>
      </c>
      <c r="BD275" s="41">
        <f t="shared" si="520"/>
        <v>0</v>
      </c>
      <c r="BE275" s="41">
        <f t="shared" si="521"/>
        <v>0</v>
      </c>
      <c r="BF275" s="180">
        <f t="shared" si="522"/>
        <v>0</v>
      </c>
      <c r="BG275" s="27">
        <v>0</v>
      </c>
      <c r="BH275" s="27"/>
      <c r="BI275" s="324">
        <f>SUMIF('Rekapitulasi Juni'!$D$214:$D$393,APS!$B275,'Rekapitulasi Juni'!$E$214:$E$393)</f>
        <v>0</v>
      </c>
      <c r="BJ275" s="324">
        <f>SUMIF('Rekapitulasi Juni'!$D$214:$D$393,APS!$B275,'Rekapitulasi Juni'!$F$214:$F$393)</f>
        <v>0</v>
      </c>
      <c r="BK275" s="27"/>
      <c r="BL275" s="325">
        <f t="shared" si="523"/>
        <v>0</v>
      </c>
      <c r="BM275" s="325">
        <f t="shared" si="524"/>
        <v>0</v>
      </c>
      <c r="BN275" s="27"/>
      <c r="BO275" s="324">
        <f>SUMIF('Rekapitulasi Juni'!$U$214:$U$393,APS!$B275,'Rekapitulasi Juni'!$V$214:$V$393)</f>
        <v>0</v>
      </c>
      <c r="BP275" s="324">
        <f>SUMIF('Rekapitulasi Juni'!$U$214:$U$393,APS!$B275,'Rekapitulasi Juni'!$W$214:$W$393)</f>
        <v>0</v>
      </c>
      <c r="BQ275" s="27"/>
      <c r="BR275" s="325">
        <f t="shared" si="525"/>
        <v>0</v>
      </c>
      <c r="BS275" s="325">
        <f t="shared" si="526"/>
        <v>0</v>
      </c>
      <c r="BT275" s="27"/>
      <c r="BU275" s="324">
        <f>SUMIF('Rekapitulasi Juni'!$AL$214:$AL$393,APS!$B275,'Rekapitulasi Juni'!$AM$214:$AM$393)</f>
        <v>0</v>
      </c>
      <c r="BV275" s="324">
        <f>SUMIF('Rekapitulasi Juni'!$AL$214:$AL$393,APS!$B275,'Rekapitulasi Juni'!$AN$214:$AN$393)</f>
        <v>0</v>
      </c>
      <c r="BW275" s="27"/>
      <c r="BX275" s="325">
        <f t="shared" si="527"/>
        <v>0</v>
      </c>
      <c r="BY275" s="325">
        <f t="shared" si="528"/>
        <v>0</v>
      </c>
      <c r="BZ275" s="27"/>
      <c r="CA275" s="324">
        <f>SUMIF('Rekapitulasi Juni'!$BA$214:$BA$393,APS!$B275,'Rekapitulasi Juni'!$BB$214:$BB$393)</f>
        <v>0</v>
      </c>
      <c r="CB275" s="324">
        <f>SUMIF('Rekapitulasi Juni'!$BA$214:$BA$393,APS!$B275,'Rekapitulasi Juni'!$BC$214:$BC$393)</f>
        <v>0</v>
      </c>
      <c r="CC275" s="27"/>
      <c r="CD275" s="325">
        <f t="shared" si="529"/>
        <v>0</v>
      </c>
      <c r="CE275" s="325">
        <f t="shared" si="530"/>
        <v>0</v>
      </c>
      <c r="CF275" s="27"/>
      <c r="CG275" s="324">
        <f>SUMIF('Rekapitulasi Juni'!$BP$214:$BP$393,APS!$B275,'Rekapitulasi Juni'!$BQ$214:$BQ$393)</f>
        <v>0</v>
      </c>
      <c r="CH275" s="324">
        <f>SUMIF('Rekapitulasi Juni'!$BP$214:$BP$393,APS!$B275,'Rekapitulasi Juni'!$BR$214:$BR$393)</f>
        <v>0</v>
      </c>
      <c r="CI275" s="27"/>
      <c r="CJ275" s="325">
        <f t="shared" si="531"/>
        <v>0</v>
      </c>
      <c r="CK275" s="325">
        <f t="shared" si="532"/>
        <v>0</v>
      </c>
      <c r="CL275" s="41">
        <f t="shared" si="533"/>
        <v>0</v>
      </c>
      <c r="CM275" s="41">
        <f t="shared" si="534"/>
        <v>0</v>
      </c>
      <c r="CN275" s="41">
        <f t="shared" si="535"/>
        <v>0</v>
      </c>
      <c r="CO275" s="41">
        <f t="shared" si="536"/>
        <v>0</v>
      </c>
      <c r="CP275" s="41">
        <f t="shared" si="537"/>
        <v>0</v>
      </c>
      <c r="CQ275" s="41">
        <f t="shared" si="538"/>
        <v>0</v>
      </c>
      <c r="CR275" s="180">
        <f t="shared" si="539"/>
        <v>0</v>
      </c>
      <c r="CS275" s="27">
        <v>0</v>
      </c>
      <c r="CT275" s="27"/>
      <c r="CU275" s="324">
        <f>SUMIF('Rekapitulasi Juni'!$D$410:$D$588,APS!$B275,'Rekapitulasi Juni'!$E$410:$E$588)</f>
        <v>0</v>
      </c>
      <c r="CV275" s="324">
        <f>SUMIF('Rekapitulasi Juni'!$D$410:$D$588,APS!$B275,'Rekapitulasi Juni'!$F$410:$F$588)</f>
        <v>0</v>
      </c>
      <c r="CW275" s="27"/>
      <c r="CX275" s="325">
        <f t="shared" si="540"/>
        <v>0</v>
      </c>
      <c r="CY275" s="325">
        <f t="shared" si="541"/>
        <v>0</v>
      </c>
      <c r="CZ275" s="27"/>
      <c r="DA275" s="324">
        <f>SUMIF('Rekapitulasi Juni'!$U$410:$U$588,APS!$B275,'Rekapitulasi Juni'!$V$410:$V$588)</f>
        <v>0</v>
      </c>
      <c r="DB275" s="324">
        <f>SUMIF('Rekapitulasi Juni'!$U$410:$U$588,APS!$B275,'Rekapitulasi Juni'!$W$410:$W$588)</f>
        <v>0</v>
      </c>
      <c r="DC275" s="27"/>
      <c r="DD275" s="325">
        <f t="shared" si="542"/>
        <v>0</v>
      </c>
      <c r="DE275" s="325">
        <f t="shared" si="543"/>
        <v>0</v>
      </c>
      <c r="DF275" s="27"/>
      <c r="DG275" s="324">
        <f>SUMIF('Rekapitulasi Juni'!$AL$410:$AL$588,APS!$B275,'Rekapitulasi Juni'!$AM$410:$AM$588)</f>
        <v>0</v>
      </c>
      <c r="DH275" s="324">
        <f>SUMIF('Rekapitulasi Juni'!$AL$410:$AL$588,APS!$B275,'Rekapitulasi Juni'!$AN$410:$AN$588)</f>
        <v>0</v>
      </c>
      <c r="DI275" s="27"/>
      <c r="DJ275" s="325">
        <f t="shared" si="544"/>
        <v>0</v>
      </c>
      <c r="DK275" s="325">
        <f t="shared" si="545"/>
        <v>0</v>
      </c>
      <c r="DL275" s="27"/>
      <c r="DM275" s="324">
        <f>SUMIF('Rekapitulasi Juni'!$BA$410:$BA$588,APS!$B275,'Rekapitulasi Juni'!$BB$410:$BB$588)</f>
        <v>0</v>
      </c>
      <c r="DN275" s="324">
        <f>SUMIF('Rekapitulasi Juni'!$BA$410:$BA$588,APS!$B275,'Rekapitulasi Juni'!$BC$410:$BC$588)</f>
        <v>0</v>
      </c>
      <c r="DO275" s="324">
        <f>SUMIF('Rekapitulasi Juni'!$BA$410:$BA$588,APS!$B275,'Rekapitulasi Juni'!$BF$410:$BF$588)</f>
        <v>0</v>
      </c>
      <c r="DP275" s="325">
        <f t="shared" si="546"/>
        <v>0</v>
      </c>
      <c r="DQ275" s="325">
        <f t="shared" si="547"/>
        <v>0</v>
      </c>
      <c r="DR275" s="27"/>
      <c r="DS275" s="324">
        <f>SUMIF('Rekapitulasi Juni'!$BP$410:$BP$588,APS!$B275,'Rekapitulasi Juni'!$BQ$410:$BQ$588)</f>
        <v>0</v>
      </c>
      <c r="DT275" s="324">
        <f>SUMIF('Rekapitulasi Juni'!$BP$410:$BP$588,APS!$B275,'Rekapitulasi Juni'!$BR$410:$BR$588)</f>
        <v>0</v>
      </c>
      <c r="DU275" s="27"/>
      <c r="DV275" s="325">
        <f t="shared" si="548"/>
        <v>0</v>
      </c>
      <c r="DW275" s="325">
        <f t="shared" si="549"/>
        <v>0</v>
      </c>
      <c r="DX275" s="41">
        <f t="shared" si="550"/>
        <v>0</v>
      </c>
      <c r="DY275" s="41">
        <f t="shared" si="551"/>
        <v>0</v>
      </c>
      <c r="DZ275" s="41">
        <f t="shared" si="552"/>
        <v>0</v>
      </c>
      <c r="EA275" s="41">
        <f t="shared" si="553"/>
        <v>0</v>
      </c>
      <c r="EB275" s="41">
        <f t="shared" si="554"/>
        <v>0</v>
      </c>
      <c r="EC275" s="41">
        <f t="shared" si="555"/>
        <v>0</v>
      </c>
      <c r="ED275" s="180">
        <f t="shared" si="556"/>
        <v>0</v>
      </c>
      <c r="EE275" s="27">
        <v>0</v>
      </c>
      <c r="EF275" s="27"/>
      <c r="EG275" s="324">
        <f>SUMIF('Rekapitulasi Juni'!$D$608:$D$786,APS!$B275,'Rekapitulasi Juni'!$E$608:$E$786)</f>
        <v>0</v>
      </c>
      <c r="EH275" s="324">
        <f>SUMIF('Rekapitulasi Juni'!$D$608:$D$786,APS!$B275,'Rekapitulasi Juni'!$F$608:$F$786)</f>
        <v>0</v>
      </c>
      <c r="EI275" s="27"/>
      <c r="EJ275" s="325">
        <f t="shared" si="557"/>
        <v>0</v>
      </c>
      <c r="EK275" s="325">
        <f t="shared" si="558"/>
        <v>0</v>
      </c>
      <c r="EL275" s="27"/>
      <c r="EM275" s="324">
        <f>SUMIF('Rekapitulasi Juni'!$U$608:$U$786,APS!$B275,'Rekapitulasi Juni'!$V$608:$V$786)</f>
        <v>0</v>
      </c>
      <c r="EN275" s="324">
        <f>SUMIF('Rekapitulasi Juni'!$U$608:$U$786,APS!$B275,'Rekapitulasi Juni'!$W$608:$W$786)</f>
        <v>0</v>
      </c>
      <c r="EO275" s="27"/>
      <c r="EP275" s="325">
        <f t="shared" si="559"/>
        <v>0</v>
      </c>
      <c r="EQ275" s="325">
        <f t="shared" si="560"/>
        <v>0</v>
      </c>
      <c r="ER275" s="27"/>
      <c r="ES275" s="324">
        <f>SUMIF('Rekapitulasi Juni'!$AL$608:$AL$786,APS!$B275,'Rekapitulasi Juni'!$AM$608:$AM$786)</f>
        <v>0</v>
      </c>
      <c r="ET275" s="324">
        <f>SUMIF('Rekapitulasi Juni'!$AL$608:$AL$786,APS!$B275,'Rekapitulasi Juni'!$AN$608:$AN$786)</f>
        <v>0</v>
      </c>
      <c r="EU275" s="27"/>
      <c r="EV275" s="325">
        <f t="shared" si="503"/>
        <v>0</v>
      </c>
      <c r="EW275" s="325">
        <f t="shared" si="504"/>
        <v>0</v>
      </c>
      <c r="EX275" s="27"/>
      <c r="EY275" s="324">
        <f>SUMIF('Rekapitulasi Juni'!$BA$608:$BA$786,APS!$B275,'Rekapitulasi Juni'!$BB$608:$BB$786)</f>
        <v>0</v>
      </c>
      <c r="EZ275" s="324">
        <f>SUMIF('Rekapitulasi Juni'!$BA$608:$BA$786,APS!$B275,'Rekapitulasi Juni'!$BC$608:$BC$786)</f>
        <v>0</v>
      </c>
      <c r="FA275" s="324">
        <f>SUMIF('Rekapitulasi Juni'!$BA$608:$BA$786,APS!$B275,'Rekapitulasi Juni'!$BF$608:$BF$786)</f>
        <v>0</v>
      </c>
      <c r="FB275" s="325">
        <f t="shared" si="505"/>
        <v>0</v>
      </c>
      <c r="FC275" s="325">
        <f t="shared" si="506"/>
        <v>0</v>
      </c>
      <c r="FD275" s="27"/>
      <c r="FE275" s="27"/>
      <c r="FF275" s="27"/>
      <c r="FG275" s="27"/>
      <c r="FH275" s="27"/>
      <c r="FI275" s="27"/>
      <c r="FJ275" s="41">
        <f t="shared" si="561"/>
        <v>0</v>
      </c>
      <c r="FK275" s="41">
        <f t="shared" si="562"/>
        <v>0</v>
      </c>
      <c r="FL275" s="41">
        <f t="shared" si="563"/>
        <v>0</v>
      </c>
      <c r="FM275" s="41">
        <f t="shared" si="564"/>
        <v>0</v>
      </c>
      <c r="FN275" s="41">
        <f t="shared" si="565"/>
        <v>0</v>
      </c>
      <c r="FO275" s="41">
        <f t="shared" si="566"/>
        <v>0</v>
      </c>
      <c r="FP275" s="180">
        <f t="shared" si="567"/>
        <v>0</v>
      </c>
      <c r="FQ275" s="27"/>
      <c r="FR275" s="27"/>
      <c r="FS275" s="324">
        <f>SUMIF('Rekapitulasi Juni'!$D$804:$D$984,APS!$B275,'Rekapitulasi Juni'!$E$804:$E$984)</f>
        <v>0</v>
      </c>
      <c r="FT275" s="324">
        <f>SUMIF('Rekapitulasi Juni'!$D$804:$D$984,APS!$B275,'Rekapitulasi Juni'!$F$804:$F$984)</f>
        <v>0</v>
      </c>
      <c r="FU275" s="27"/>
      <c r="FV275" s="325">
        <f t="shared" si="507"/>
        <v>0</v>
      </c>
      <c r="FW275" s="325">
        <f t="shared" si="508"/>
        <v>0</v>
      </c>
      <c r="FX275" s="27"/>
      <c r="FY275" s="324">
        <f>SUMIF('Rekapitulasi Juni'!$U$804:$U$984,APS!$B275,'Rekapitulasi Juni'!$V$804:$V$984)</f>
        <v>0</v>
      </c>
      <c r="FZ275" s="324">
        <f>SUMIF('Rekapitulasi Juni'!$U$804:$U$984,APS!$B275,'Rekapitulasi Juni'!$W$804:$W$984)</f>
        <v>0</v>
      </c>
      <c r="GA275" s="27"/>
      <c r="GB275" s="325">
        <f t="shared" si="501"/>
        <v>0</v>
      </c>
      <c r="GC275" s="325">
        <f t="shared" si="502"/>
        <v>0</v>
      </c>
      <c r="GD275" s="27"/>
      <c r="GE275" s="324">
        <f>SUMIF('Rekapitulasi Juni'!$AL$804:$AL$984,APS!$B275,'Rekapitulasi Juni'!$AM$804:$AM$984)</f>
        <v>0</v>
      </c>
      <c r="GF275" s="324">
        <f>SUMIF('Rekapitulasi Juni'!$AL$804:$AL$984,APS!$B275,'Rekapitulasi Juni'!$AN$804:$AN$984)</f>
        <v>0</v>
      </c>
      <c r="GG275" s="27"/>
      <c r="GH275" s="325">
        <f t="shared" si="491"/>
        <v>0</v>
      </c>
      <c r="GI275" s="325">
        <f t="shared" si="492"/>
        <v>0</v>
      </c>
      <c r="GJ275" s="27"/>
      <c r="GK275" s="27"/>
      <c r="GL275" s="41">
        <f t="shared" si="568"/>
        <v>0</v>
      </c>
      <c r="GM275" s="41">
        <f t="shared" si="569"/>
        <v>0</v>
      </c>
      <c r="GN275" s="41">
        <f t="shared" si="570"/>
        <v>0</v>
      </c>
      <c r="GO275" s="41">
        <f t="shared" si="500"/>
        <v>0</v>
      </c>
      <c r="GP275" s="41">
        <f t="shared" si="571"/>
        <v>0</v>
      </c>
      <c r="GQ275" s="41">
        <f t="shared" si="572"/>
        <v>0</v>
      </c>
      <c r="GR275" s="180">
        <f t="shared" si="573"/>
        <v>0</v>
      </c>
      <c r="GS275" s="41">
        <f t="shared" si="493"/>
        <v>0</v>
      </c>
      <c r="GT275" s="41">
        <f t="shared" si="494"/>
        <v>0</v>
      </c>
      <c r="GU275" s="41">
        <f t="shared" si="495"/>
        <v>0</v>
      </c>
      <c r="GV275" s="41">
        <f t="shared" si="496"/>
        <v>0</v>
      </c>
      <c r="GW275" s="41">
        <f t="shared" si="497"/>
        <v>0</v>
      </c>
      <c r="GX275" s="41">
        <f t="shared" si="498"/>
        <v>0</v>
      </c>
      <c r="GY275" s="180">
        <f t="shared" si="499"/>
        <v>0</v>
      </c>
      <c r="GZ275" s="41">
        <v>255</v>
      </c>
      <c r="HA275" s="32"/>
      <c r="HB275" s="42">
        <f t="shared" si="398"/>
        <v>0</v>
      </c>
      <c r="HC275" s="44"/>
    </row>
    <row r="276" spans="1:211" ht="15" customHeight="1">
      <c r="A276" s="124" t="s">
        <v>1462</v>
      </c>
      <c r="B276" s="124" t="s">
        <v>1463</v>
      </c>
      <c r="C276" s="31" t="s">
        <v>490</v>
      </c>
      <c r="D276" s="31" t="s">
        <v>1259</v>
      </c>
      <c r="E276" s="31"/>
      <c r="F276" s="31"/>
      <c r="G276" s="33"/>
      <c r="H276" s="33"/>
      <c r="I276" s="33"/>
      <c r="J276" s="34"/>
      <c r="K276" s="34"/>
      <c r="L276" s="34"/>
      <c r="M276" s="34"/>
      <c r="N276" s="35"/>
      <c r="O276" s="35"/>
      <c r="P276" s="36"/>
      <c r="Q276" s="36"/>
      <c r="R276" s="80"/>
      <c r="S276" s="37"/>
      <c r="T276" s="37"/>
      <c r="U276" s="37"/>
      <c r="V276" s="37"/>
      <c r="W276" s="37"/>
      <c r="X276" s="38"/>
      <c r="Y276" s="38"/>
      <c r="Z276" s="39"/>
      <c r="AA276" s="39"/>
      <c r="AB276" s="40"/>
      <c r="AC276" s="27"/>
      <c r="AD276" s="27"/>
      <c r="AE276" s="27"/>
      <c r="AF276" s="27"/>
      <c r="AG276" s="27"/>
      <c r="AH276" s="27"/>
      <c r="AI276" s="324"/>
      <c r="AJ276" s="324"/>
      <c r="AK276" s="324"/>
      <c r="AL276" s="325"/>
      <c r="AM276" s="325"/>
      <c r="AN276" s="27"/>
      <c r="AO276" s="324"/>
      <c r="AP276" s="324"/>
      <c r="AQ276" s="27"/>
      <c r="AR276" s="325"/>
      <c r="AS276" s="325"/>
      <c r="AT276" s="27"/>
      <c r="AU276" s="324"/>
      <c r="AV276" s="324"/>
      <c r="AW276" s="27"/>
      <c r="AX276" s="325"/>
      <c r="AY276" s="325"/>
      <c r="AZ276" s="41"/>
      <c r="BA276" s="41"/>
      <c r="BB276" s="41"/>
      <c r="BC276" s="41"/>
      <c r="BD276" s="41"/>
      <c r="BE276" s="41"/>
      <c r="BF276" s="180"/>
      <c r="BG276" s="27"/>
      <c r="BH276" s="27"/>
      <c r="BI276" s="324"/>
      <c r="BJ276" s="324"/>
      <c r="BK276" s="27"/>
      <c r="BL276" s="325"/>
      <c r="BM276" s="325"/>
      <c r="BN276" s="27"/>
      <c r="BO276" s="324"/>
      <c r="BP276" s="324"/>
      <c r="BQ276" s="27"/>
      <c r="BR276" s="325"/>
      <c r="BS276" s="325"/>
      <c r="BT276" s="27"/>
      <c r="BU276" s="324"/>
      <c r="BV276" s="324"/>
      <c r="BW276" s="27"/>
      <c r="BX276" s="325"/>
      <c r="BY276" s="325"/>
      <c r="BZ276" s="27"/>
      <c r="CA276" s="324"/>
      <c r="CB276" s="324"/>
      <c r="CC276" s="27"/>
      <c r="CD276" s="325"/>
      <c r="CE276" s="325"/>
      <c r="CF276" s="27"/>
      <c r="CG276" s="324"/>
      <c r="CH276" s="324"/>
      <c r="CI276" s="27"/>
      <c r="CJ276" s="325"/>
      <c r="CK276" s="325"/>
      <c r="CL276" s="41"/>
      <c r="CM276" s="41"/>
      <c r="CN276" s="41"/>
      <c r="CO276" s="41"/>
      <c r="CP276" s="41"/>
      <c r="CQ276" s="41"/>
      <c r="CR276" s="180"/>
      <c r="CS276" s="27"/>
      <c r="CT276" s="27"/>
      <c r="CU276" s="324"/>
      <c r="CV276" s="324"/>
      <c r="CW276" s="27"/>
      <c r="CX276" s="325"/>
      <c r="CY276" s="325"/>
      <c r="CZ276" s="27"/>
      <c r="DA276" s="324">
        <f>SUMIF('Rekapitulasi Juni'!$U$410:$U$588,APS!$B276,'Rekapitulasi Juni'!$V$410:$V$588)</f>
        <v>0</v>
      </c>
      <c r="DB276" s="324">
        <f>SUMIF('Rekapitulasi Juni'!$U$410:$U$588,APS!$B276,'Rekapitulasi Juni'!$W$410:$W$588)</f>
        <v>0</v>
      </c>
      <c r="DC276" s="27"/>
      <c r="DD276" s="325">
        <f t="shared" ref="DD276" si="574">IF(CZ276=0,0,((DB276+DC276)/CZ276)*100)</f>
        <v>0</v>
      </c>
      <c r="DE276" s="325">
        <f t="shared" ref="DE276" si="575">IF(DA276=0,0,((DB276+DC276)/DA276)*100)</f>
        <v>0</v>
      </c>
      <c r="DF276" s="27"/>
      <c r="DG276" s="324">
        <f>SUMIF('Rekapitulasi Juni'!$AL$410:$AL$588,APS!$B276,'Rekapitulasi Juni'!$AM$410:$AM$588)</f>
        <v>0</v>
      </c>
      <c r="DH276" s="324">
        <f>SUMIF('Rekapitulasi Juni'!$AL$410:$AL$588,APS!$B276,'Rekapitulasi Juni'!$AN$410:$AN$588)</f>
        <v>20</v>
      </c>
      <c r="DI276" s="27"/>
      <c r="DJ276" s="325">
        <f t="shared" si="544"/>
        <v>0</v>
      </c>
      <c r="DK276" s="325">
        <f t="shared" si="545"/>
        <v>0</v>
      </c>
      <c r="DL276" s="27"/>
      <c r="DM276" s="324">
        <f>SUMIF('Rekapitulasi Juni'!$BA$410:$BA$588,APS!$B276,'Rekapitulasi Juni'!$BB$410:$BB$588)</f>
        <v>0</v>
      </c>
      <c r="DN276" s="324">
        <f>SUMIF('Rekapitulasi Juni'!$BA$410:$BA$588,APS!$B276,'Rekapitulasi Juni'!$BC$410:$BC$588)</f>
        <v>0</v>
      </c>
      <c r="DO276" s="324">
        <f>SUMIF('Rekapitulasi Juni'!$BA$410:$BA$588,APS!$B276,'Rekapitulasi Juni'!$BF$410:$BF$588)</f>
        <v>0</v>
      </c>
      <c r="DP276" s="325">
        <f t="shared" si="546"/>
        <v>0</v>
      </c>
      <c r="DQ276" s="325">
        <f t="shared" si="547"/>
        <v>0</v>
      </c>
      <c r="DR276" s="27"/>
      <c r="DS276" s="324">
        <f>SUMIF('Rekapitulasi Juni'!$BP$410:$BP$588,APS!$B276,'Rekapitulasi Juni'!$BQ$410:$BQ$588)</f>
        <v>0</v>
      </c>
      <c r="DT276" s="324">
        <f>SUMIF('Rekapitulasi Juni'!$BP$410:$BP$588,APS!$B276,'Rekapitulasi Juni'!$BR$410:$BR$588)</f>
        <v>0</v>
      </c>
      <c r="DU276" s="27"/>
      <c r="DV276" s="325">
        <f t="shared" si="548"/>
        <v>0</v>
      </c>
      <c r="DW276" s="325">
        <f t="shared" si="549"/>
        <v>0</v>
      </c>
      <c r="DX276" s="41">
        <f t="shared" ref="DX276" si="576">CT276+CZ276+DF276+DL276+DR276</f>
        <v>0</v>
      </c>
      <c r="DY276" s="41">
        <f t="shared" ref="DY276" si="577">CU276+DA276+DG276+DM276+DS276</f>
        <v>0</v>
      </c>
      <c r="DZ276" s="41">
        <f t="shared" ref="DZ276" si="578">CV276+DB276+DH276+DN276+DT276</f>
        <v>20</v>
      </c>
      <c r="EA276" s="41">
        <f t="shared" ref="EA276" si="579">CW276+DC276+DI276+DO276+DU276</f>
        <v>0</v>
      </c>
      <c r="EB276" s="41">
        <f t="shared" ref="EB276" si="580">DZ276+EA276</f>
        <v>20</v>
      </c>
      <c r="EC276" s="41">
        <f t="shared" ref="EC276" si="581">EB276-DX276</f>
        <v>20</v>
      </c>
      <c r="ED276" s="180">
        <f t="shared" ref="ED276" si="582">IF(DX276=0,0,((EB276)/DX276)*100)</f>
        <v>0</v>
      </c>
      <c r="EE276" s="27"/>
      <c r="EF276" s="27"/>
      <c r="EG276" s="324">
        <f>SUMIF('Rekapitulasi Juni'!$D$608:$D$786,APS!$B276,'Rekapitulasi Juni'!$E$608:$E$786)</f>
        <v>0</v>
      </c>
      <c r="EH276" s="324">
        <f>SUMIF('Rekapitulasi Juni'!$D$608:$D$786,APS!$B276,'Rekapitulasi Juni'!$F$608:$F$786)</f>
        <v>0</v>
      </c>
      <c r="EI276" s="27"/>
      <c r="EJ276" s="325">
        <f t="shared" si="557"/>
        <v>0</v>
      </c>
      <c r="EK276" s="325">
        <f t="shared" si="558"/>
        <v>0</v>
      </c>
      <c r="EL276" s="27"/>
      <c r="EM276" s="324">
        <f>SUMIF('Rekapitulasi Juni'!$U$608:$U$786,APS!$B276,'Rekapitulasi Juni'!$V$608:$V$786)</f>
        <v>0</v>
      </c>
      <c r="EN276" s="324">
        <f>SUMIF('Rekapitulasi Juni'!$U$608:$U$786,APS!$B276,'Rekapitulasi Juni'!$W$608:$W$786)</f>
        <v>0</v>
      </c>
      <c r="EO276" s="27"/>
      <c r="EP276" s="325">
        <f t="shared" si="559"/>
        <v>0</v>
      </c>
      <c r="EQ276" s="325">
        <f t="shared" si="560"/>
        <v>0</v>
      </c>
      <c r="ER276" s="27"/>
      <c r="ES276" s="324">
        <f>SUMIF('Rekapitulasi Juni'!$AL$608:$AL$786,APS!$B276,'Rekapitulasi Juni'!$AM$608:$AM$786)</f>
        <v>0</v>
      </c>
      <c r="ET276" s="324">
        <f>SUMIF('Rekapitulasi Juni'!$AL$608:$AL$786,APS!$B276,'Rekapitulasi Juni'!$AN$608:$AN$786)</f>
        <v>0</v>
      </c>
      <c r="EU276" s="27"/>
      <c r="EV276" s="325">
        <f t="shared" si="503"/>
        <v>0</v>
      </c>
      <c r="EW276" s="325">
        <f t="shared" si="504"/>
        <v>0</v>
      </c>
      <c r="EX276" s="27"/>
      <c r="EY276" s="324">
        <f>SUMIF('Rekapitulasi Juni'!$BA$608:$BA$786,APS!$B276,'Rekapitulasi Juni'!$BB$608:$BB$786)</f>
        <v>0</v>
      </c>
      <c r="EZ276" s="324">
        <f>SUMIF('Rekapitulasi Juni'!$BA$608:$BA$786,APS!$B276,'Rekapitulasi Juni'!$BC$608:$BC$786)</f>
        <v>0</v>
      </c>
      <c r="FA276" s="324">
        <f>SUMIF('Rekapitulasi Juni'!$BA$608:$BA$786,APS!$B276,'Rekapitulasi Juni'!$BF$608:$BF$786)</f>
        <v>0</v>
      </c>
      <c r="FB276" s="325">
        <f t="shared" si="505"/>
        <v>0</v>
      </c>
      <c r="FC276" s="325">
        <f t="shared" si="506"/>
        <v>0</v>
      </c>
      <c r="FD276" s="27"/>
      <c r="FE276" s="27"/>
      <c r="FF276" s="27"/>
      <c r="FG276" s="27"/>
      <c r="FH276" s="27"/>
      <c r="FI276" s="27"/>
      <c r="FJ276" s="41">
        <f t="shared" ref="FJ276" si="583">EF276+EL276+ER276+EX276+FD276</f>
        <v>0</v>
      </c>
      <c r="FK276" s="41">
        <f t="shared" ref="FK276" si="584">EG276+EM276+ES276+EY276+FE276</f>
        <v>0</v>
      </c>
      <c r="FL276" s="41">
        <f t="shared" ref="FL276" si="585">EH276+EN276+ET276+EZ276+FF276</f>
        <v>0</v>
      </c>
      <c r="FM276" s="41">
        <f t="shared" ref="FM276" si="586">EI276+EO276+EU276+FA276+FG276</f>
        <v>0</v>
      </c>
      <c r="FN276" s="41">
        <f t="shared" ref="FN276" si="587">FL276+FM276</f>
        <v>0</v>
      </c>
      <c r="FO276" s="41">
        <f t="shared" ref="FO276" si="588">FN276-FJ276</f>
        <v>0</v>
      </c>
      <c r="FP276" s="180">
        <f t="shared" ref="FP276" si="589">IF(FJ276=0,0,((FN276)/FJ276)*100)</f>
        <v>0</v>
      </c>
      <c r="FQ276" s="27"/>
      <c r="FR276" s="27"/>
      <c r="FS276" s="324">
        <f>SUMIF('Rekapitulasi Juni'!$D$804:$D$984,APS!$B276,'Rekapitulasi Juni'!$E$804:$E$984)</f>
        <v>0</v>
      </c>
      <c r="FT276" s="324">
        <f>SUMIF('Rekapitulasi Juni'!$D$804:$D$984,APS!$B276,'Rekapitulasi Juni'!$F$804:$F$984)</f>
        <v>0</v>
      </c>
      <c r="FU276" s="27"/>
      <c r="FV276" s="325">
        <f t="shared" si="507"/>
        <v>0</v>
      </c>
      <c r="FW276" s="325">
        <f t="shared" si="508"/>
        <v>0</v>
      </c>
      <c r="FX276" s="27"/>
      <c r="FY276" s="324">
        <f>SUMIF('Rekapitulasi Juni'!$U$804:$U$984,APS!$B276,'Rekapitulasi Juni'!$V$804:$V$984)</f>
        <v>0</v>
      </c>
      <c r="FZ276" s="324">
        <f>SUMIF('Rekapitulasi Juni'!$U$804:$U$984,APS!$B276,'Rekapitulasi Juni'!$W$804:$W$984)</f>
        <v>0</v>
      </c>
      <c r="GA276" s="27"/>
      <c r="GB276" s="325">
        <f t="shared" si="501"/>
        <v>0</v>
      </c>
      <c r="GC276" s="325">
        <f t="shared" si="502"/>
        <v>0</v>
      </c>
      <c r="GD276" s="27"/>
      <c r="GE276" s="324">
        <f>SUMIF('Rekapitulasi Juni'!$AL$804:$AL$984,APS!$B276,'Rekapitulasi Juni'!$AM$804:$AM$984)</f>
        <v>0</v>
      </c>
      <c r="GF276" s="324">
        <f>SUMIF('Rekapitulasi Juni'!$AL$804:$AL$984,APS!$B276,'Rekapitulasi Juni'!$AN$804:$AN$984)</f>
        <v>0</v>
      </c>
      <c r="GG276" s="27"/>
      <c r="GH276" s="325">
        <f t="shared" si="491"/>
        <v>0</v>
      </c>
      <c r="GI276" s="325">
        <f t="shared" si="492"/>
        <v>0</v>
      </c>
      <c r="GJ276" s="27"/>
      <c r="GK276" s="27"/>
      <c r="GL276" s="41">
        <f t="shared" ref="GL276" si="590">FR276+FX276+GD276</f>
        <v>0</v>
      </c>
      <c r="GM276" s="41">
        <f t="shared" ref="GM276" si="591">FS276+FY276+GE276</f>
        <v>0</v>
      </c>
      <c r="GN276" s="41">
        <f t="shared" ref="GN276" si="592">FT276+FZ276+GF276</f>
        <v>0</v>
      </c>
      <c r="GO276" s="41">
        <f t="shared" si="500"/>
        <v>0</v>
      </c>
      <c r="GP276" s="41">
        <f t="shared" ref="GP276" si="593">GN276+GO276</f>
        <v>0</v>
      </c>
      <c r="GQ276" s="41">
        <f t="shared" ref="GQ276" si="594">GP276-GL276</f>
        <v>0</v>
      </c>
      <c r="GR276" s="180">
        <f t="shared" ref="GR276" si="595">IF(GL276=0,0,((GP276)/GL276)*100)</f>
        <v>0</v>
      </c>
      <c r="GS276" s="41">
        <f t="shared" si="493"/>
        <v>0</v>
      </c>
      <c r="GT276" s="41">
        <f t="shared" si="494"/>
        <v>0</v>
      </c>
      <c r="GU276" s="41">
        <f t="shared" si="495"/>
        <v>20</v>
      </c>
      <c r="GV276" s="41">
        <f t="shared" si="496"/>
        <v>0</v>
      </c>
      <c r="GW276" s="41">
        <f t="shared" si="497"/>
        <v>20</v>
      </c>
      <c r="GX276" s="41">
        <f t="shared" si="498"/>
        <v>20</v>
      </c>
      <c r="GY276" s="180">
        <f t="shared" si="499"/>
        <v>0</v>
      </c>
      <c r="GZ276" s="41"/>
      <c r="HA276" s="32"/>
      <c r="HB276" s="42"/>
      <c r="HC276" s="44"/>
    </row>
    <row r="277" spans="1:211" ht="15" hidden="1" customHeight="1">
      <c r="A277" s="51" t="s">
        <v>556</v>
      </c>
      <c r="B277" s="52" t="s">
        <v>557</v>
      </c>
      <c r="C277" s="31" t="s">
        <v>490</v>
      </c>
      <c r="D277" s="31" t="s">
        <v>1259</v>
      </c>
      <c r="E277" s="31" t="s">
        <v>43</v>
      </c>
      <c r="F277" s="31" t="s">
        <v>152</v>
      </c>
      <c r="G277" s="33">
        <v>0</v>
      </c>
      <c r="H277" s="33">
        <v>0</v>
      </c>
      <c r="I277" s="33">
        <v>0</v>
      </c>
      <c r="J277" s="34">
        <f>IFERROR(VLOOKUP(A277,#REF!,3,0),0)</f>
        <v>0</v>
      </c>
      <c r="K277" s="34">
        <f t="shared" si="393"/>
        <v>0</v>
      </c>
      <c r="L277" s="34">
        <v>0</v>
      </c>
      <c r="M277" s="34">
        <v>0</v>
      </c>
      <c r="N277" s="35">
        <f t="shared" si="394"/>
        <v>0</v>
      </c>
      <c r="O277" s="35">
        <f t="shared" si="395"/>
        <v>0</v>
      </c>
      <c r="P277" s="36">
        <v>0</v>
      </c>
      <c r="Q277" s="36">
        <f t="shared" si="509"/>
        <v>0</v>
      </c>
      <c r="R277" s="80"/>
      <c r="S277" s="37">
        <f ca="1">SUMIF(ROP!$D$6:$H$65536,A277,ROP!$J$6:$J$65536)</f>
        <v>0</v>
      </c>
      <c r="T277" s="37">
        <f>SUMIF(HASIL!$B:$B,APS!$B277&amp;RIGHT(APS!T$9,2),HASIL!$I:$I)</f>
        <v>0</v>
      </c>
      <c r="U277" s="37">
        <f>SUMIF(HASIL!$B:$B,APS!$B277&amp;RIGHT(APS!U$9,2),HASIL!$I:$I)</f>
        <v>0</v>
      </c>
      <c r="V277" s="37">
        <f>SUMIF(HASIL!$B:$B,APS!$B277&amp;RIGHT(APS!V$9,2),HASIL!$I:$I)</f>
        <v>0</v>
      </c>
      <c r="W277" s="37">
        <f>SUMIF(HASIL!$B:$B,APS!$B277&amp;RIGHT(APS!W$9,2),HASIL!$I:$I)</f>
        <v>0</v>
      </c>
      <c r="X277" s="38">
        <f t="shared" si="396"/>
        <v>0</v>
      </c>
      <c r="Y277" s="38">
        <f t="shared" si="397"/>
        <v>0</v>
      </c>
      <c r="Z277" s="39">
        <f t="shared" si="385"/>
        <v>0</v>
      </c>
      <c r="AA277" s="39">
        <f t="shared" ref="AA277:AA340" si="596">AZ277+CL277+DX277+FJ277+GL277</f>
        <v>0</v>
      </c>
      <c r="AB277" s="40">
        <f t="shared" si="386"/>
        <v>0</v>
      </c>
      <c r="AC277" s="27">
        <v>0</v>
      </c>
      <c r="AD277" s="27"/>
      <c r="AE277" s="27"/>
      <c r="AF277" s="27"/>
      <c r="AG277" s="27"/>
      <c r="AH277" s="27"/>
      <c r="AI277" s="324">
        <f>SUMIF('Rekapitulasi Juni'!$D$9:$D$192,APS!$B277,'Rekapitulasi Juni'!$E$9:$E$192)</f>
        <v>0</v>
      </c>
      <c r="AJ277" s="324">
        <f>SUMIF('Rekapitulasi Juni'!$D$9:$D$192,APS!$B277,'Rekapitulasi Juni'!$F$9:$F$192)</f>
        <v>0</v>
      </c>
      <c r="AK277" s="324">
        <f>SUMIF('Rekapitulasi Juni'!$D$9:$D$192,APS!$B277,'Rekapitulasi Juni'!$K$9:$K$192)</f>
        <v>0</v>
      </c>
      <c r="AL277" s="325">
        <f t="shared" si="510"/>
        <v>0</v>
      </c>
      <c r="AM277" s="325">
        <f t="shared" si="511"/>
        <v>0</v>
      </c>
      <c r="AN277" s="27"/>
      <c r="AO277" s="324">
        <f>SUMIF('Rekapitulasi Juni'!$U$9:$U$192,APS!$B277,'Rekapitulasi Juni'!$V$9:$V$192)</f>
        <v>0</v>
      </c>
      <c r="AP277" s="324">
        <f>SUMIF('Rekapitulasi Juni'!$U$9:$U$192,APS!$B277,'Rekapitulasi Juni'!$W$9:$W$192)</f>
        <v>0</v>
      </c>
      <c r="AQ277" s="27"/>
      <c r="AR277" s="325">
        <f t="shared" si="512"/>
        <v>0</v>
      </c>
      <c r="AS277" s="325">
        <f t="shared" si="513"/>
        <v>0</v>
      </c>
      <c r="AT277" s="27"/>
      <c r="AU277" s="324">
        <f>SUMIF('Rekapitulasi Juni'!$AL$9:$AL$192,APS!$B277,'Rekapitulasi Juni'!$AM$9:$AM$192)</f>
        <v>0</v>
      </c>
      <c r="AV277" s="324">
        <f>SUMIF('Rekapitulasi Juni'!$AL$9:$AL$192,APS!$B277,'Rekapitulasi Juni'!$AN$9:$AN$192)</f>
        <v>0</v>
      </c>
      <c r="AW277" s="27"/>
      <c r="AX277" s="325">
        <f t="shared" si="514"/>
        <v>0</v>
      </c>
      <c r="AY277" s="325">
        <f t="shared" si="515"/>
        <v>0</v>
      </c>
      <c r="AZ277" s="41">
        <f t="shared" si="516"/>
        <v>0</v>
      </c>
      <c r="BA277" s="41">
        <f t="shared" si="517"/>
        <v>0</v>
      </c>
      <c r="BB277" s="41">
        <f t="shared" si="518"/>
        <v>0</v>
      </c>
      <c r="BC277" s="41">
        <f t="shared" si="519"/>
        <v>0</v>
      </c>
      <c r="BD277" s="41">
        <f t="shared" si="520"/>
        <v>0</v>
      </c>
      <c r="BE277" s="41">
        <f t="shared" si="521"/>
        <v>0</v>
      </c>
      <c r="BF277" s="180">
        <f t="shared" si="522"/>
        <v>0</v>
      </c>
      <c r="BG277" s="27">
        <v>0</v>
      </c>
      <c r="BH277" s="27"/>
      <c r="BI277" s="324">
        <f>SUMIF('Rekapitulasi Juni'!$D$214:$D$393,APS!$B277,'Rekapitulasi Juni'!$E$214:$E$393)</f>
        <v>0</v>
      </c>
      <c r="BJ277" s="324">
        <f>SUMIF('Rekapitulasi Juni'!$D$214:$D$393,APS!$B277,'Rekapitulasi Juni'!$F$214:$F$393)</f>
        <v>0</v>
      </c>
      <c r="BK277" s="27"/>
      <c r="BL277" s="325">
        <f t="shared" si="523"/>
        <v>0</v>
      </c>
      <c r="BM277" s="325">
        <f t="shared" si="524"/>
        <v>0</v>
      </c>
      <c r="BN277" s="27"/>
      <c r="BO277" s="324">
        <f>SUMIF('Rekapitulasi Juni'!$U$214:$U$393,APS!$B277,'Rekapitulasi Juni'!$V$214:$V$393)</f>
        <v>0</v>
      </c>
      <c r="BP277" s="324">
        <f>SUMIF('Rekapitulasi Juni'!$U$214:$U$393,APS!$B277,'Rekapitulasi Juni'!$W$214:$W$393)</f>
        <v>0</v>
      </c>
      <c r="BQ277" s="27"/>
      <c r="BR277" s="325">
        <f t="shared" si="525"/>
        <v>0</v>
      </c>
      <c r="BS277" s="325">
        <f t="shared" si="526"/>
        <v>0</v>
      </c>
      <c r="BT277" s="27"/>
      <c r="BU277" s="324">
        <f>SUMIF('Rekapitulasi Juni'!$AL$214:$AL$393,APS!$B277,'Rekapitulasi Juni'!$AM$214:$AM$393)</f>
        <v>0</v>
      </c>
      <c r="BV277" s="324">
        <f>SUMIF('Rekapitulasi Juni'!$AL$214:$AL$393,APS!$B277,'Rekapitulasi Juni'!$AN$214:$AN$393)</f>
        <v>0</v>
      </c>
      <c r="BW277" s="27"/>
      <c r="BX277" s="325">
        <f t="shared" si="527"/>
        <v>0</v>
      </c>
      <c r="BY277" s="325">
        <f t="shared" si="528"/>
        <v>0</v>
      </c>
      <c r="BZ277" s="27"/>
      <c r="CA277" s="324">
        <f>SUMIF('Rekapitulasi Juni'!$BA$214:$BA$393,APS!$B277,'Rekapitulasi Juni'!$BB$214:$BB$393)</f>
        <v>0</v>
      </c>
      <c r="CB277" s="324">
        <f>SUMIF('Rekapitulasi Juni'!$BA$214:$BA$393,APS!$B277,'Rekapitulasi Juni'!$BC$214:$BC$393)</f>
        <v>0</v>
      </c>
      <c r="CC277" s="27"/>
      <c r="CD277" s="325">
        <f t="shared" si="529"/>
        <v>0</v>
      </c>
      <c r="CE277" s="325">
        <f t="shared" si="530"/>
        <v>0</v>
      </c>
      <c r="CF277" s="27"/>
      <c r="CG277" s="324">
        <f>SUMIF('Rekapitulasi Juni'!$BP$214:$BP$393,APS!$B277,'Rekapitulasi Juni'!$BQ$214:$BQ$393)</f>
        <v>0</v>
      </c>
      <c r="CH277" s="324">
        <f>SUMIF('Rekapitulasi Juni'!$BP$214:$BP$393,APS!$B277,'Rekapitulasi Juni'!$BR$214:$BR$393)</f>
        <v>0</v>
      </c>
      <c r="CI277" s="27"/>
      <c r="CJ277" s="325">
        <f t="shared" si="531"/>
        <v>0</v>
      </c>
      <c r="CK277" s="325">
        <f t="shared" si="532"/>
        <v>0</v>
      </c>
      <c r="CL277" s="41">
        <f t="shared" si="533"/>
        <v>0</v>
      </c>
      <c r="CM277" s="41">
        <f t="shared" si="534"/>
        <v>0</v>
      </c>
      <c r="CN277" s="41">
        <f t="shared" si="535"/>
        <v>0</v>
      </c>
      <c r="CO277" s="41">
        <f t="shared" si="536"/>
        <v>0</v>
      </c>
      <c r="CP277" s="41">
        <f t="shared" si="537"/>
        <v>0</v>
      </c>
      <c r="CQ277" s="41">
        <f t="shared" si="538"/>
        <v>0</v>
      </c>
      <c r="CR277" s="180">
        <f t="shared" si="539"/>
        <v>0</v>
      </c>
      <c r="CS277" s="27">
        <v>0</v>
      </c>
      <c r="CT277" s="27"/>
      <c r="CU277" s="324">
        <f>SUMIF('Rekapitulasi Juni'!$D$410:$D$588,APS!$B277,'Rekapitulasi Juni'!$E$410:$E$588)</f>
        <v>0</v>
      </c>
      <c r="CV277" s="324">
        <f>SUMIF('Rekapitulasi Juni'!$D$410:$D$588,APS!$B277,'Rekapitulasi Juni'!$F$410:$F$588)</f>
        <v>0</v>
      </c>
      <c r="CW277" s="27"/>
      <c r="CX277" s="325">
        <f t="shared" si="540"/>
        <v>0</v>
      </c>
      <c r="CY277" s="325">
        <f t="shared" si="541"/>
        <v>0</v>
      </c>
      <c r="CZ277" s="27"/>
      <c r="DA277" s="324">
        <f>SUMIF('Rekapitulasi Juni'!$U$410:$U$588,APS!$B277,'Rekapitulasi Juni'!$V$410:$V$588)</f>
        <v>0</v>
      </c>
      <c r="DB277" s="324">
        <f>SUMIF('Rekapitulasi Juni'!$U$410:$U$588,APS!$B277,'Rekapitulasi Juni'!$W$410:$W$588)</f>
        <v>0</v>
      </c>
      <c r="DC277" s="27"/>
      <c r="DD277" s="325">
        <f t="shared" si="542"/>
        <v>0</v>
      </c>
      <c r="DE277" s="325">
        <f t="shared" si="543"/>
        <v>0</v>
      </c>
      <c r="DF277" s="27"/>
      <c r="DG277" s="324">
        <f>SUMIF('Rekapitulasi Juni'!$AL$410:$AL$588,APS!$B277,'Rekapitulasi Juni'!$AM$410:$AM$588)</f>
        <v>0</v>
      </c>
      <c r="DH277" s="324">
        <f>SUMIF('Rekapitulasi Juni'!$AL$410:$AL$588,APS!$B277,'Rekapitulasi Juni'!$AN$410:$AN$588)</f>
        <v>0</v>
      </c>
      <c r="DI277" s="27"/>
      <c r="DJ277" s="325">
        <f t="shared" si="544"/>
        <v>0</v>
      </c>
      <c r="DK277" s="325">
        <f t="shared" si="545"/>
        <v>0</v>
      </c>
      <c r="DL277" s="27"/>
      <c r="DM277" s="324">
        <f>SUMIF('Rekapitulasi Juni'!$BA$410:$BA$588,APS!$B277,'Rekapitulasi Juni'!$BB$410:$BB$588)</f>
        <v>0</v>
      </c>
      <c r="DN277" s="324">
        <f>SUMIF('Rekapitulasi Juni'!$BA$410:$BA$588,APS!$B277,'Rekapitulasi Juni'!$BC$410:$BC$588)</f>
        <v>0</v>
      </c>
      <c r="DO277" s="324">
        <f>SUMIF('Rekapitulasi Juni'!$BA$410:$BA$588,APS!$B277,'Rekapitulasi Juni'!$BF$410:$BF$588)</f>
        <v>0</v>
      </c>
      <c r="DP277" s="325">
        <f t="shared" si="546"/>
        <v>0</v>
      </c>
      <c r="DQ277" s="325">
        <f t="shared" si="547"/>
        <v>0</v>
      </c>
      <c r="DR277" s="27"/>
      <c r="DS277" s="324">
        <f>SUMIF('Rekapitulasi Juni'!$BP$410:$BP$588,APS!$B277,'Rekapitulasi Juni'!$BQ$410:$BQ$588)</f>
        <v>0</v>
      </c>
      <c r="DT277" s="324">
        <f>SUMIF('Rekapitulasi Juni'!$BP$410:$BP$588,APS!$B277,'Rekapitulasi Juni'!$BR$410:$BR$588)</f>
        <v>0</v>
      </c>
      <c r="DU277" s="27"/>
      <c r="DV277" s="325">
        <f t="shared" si="548"/>
        <v>0</v>
      </c>
      <c r="DW277" s="325">
        <f t="shared" si="549"/>
        <v>0</v>
      </c>
      <c r="DX277" s="41">
        <f t="shared" si="550"/>
        <v>0</v>
      </c>
      <c r="DY277" s="41">
        <f t="shared" si="551"/>
        <v>0</v>
      </c>
      <c r="DZ277" s="41">
        <f t="shared" si="552"/>
        <v>0</v>
      </c>
      <c r="EA277" s="41">
        <f t="shared" si="553"/>
        <v>0</v>
      </c>
      <c r="EB277" s="41">
        <f t="shared" si="554"/>
        <v>0</v>
      </c>
      <c r="EC277" s="41">
        <f t="shared" si="555"/>
        <v>0</v>
      </c>
      <c r="ED277" s="180">
        <f t="shared" si="556"/>
        <v>0</v>
      </c>
      <c r="EE277" s="27">
        <v>0</v>
      </c>
      <c r="EF277" s="27"/>
      <c r="EG277" s="324">
        <f>SUMIF('Rekapitulasi Juni'!$D$608:$D$786,APS!$B277,'Rekapitulasi Juni'!$E$608:$E$786)</f>
        <v>0</v>
      </c>
      <c r="EH277" s="324">
        <f>SUMIF('Rekapitulasi Juni'!$D$608:$D$786,APS!$B277,'Rekapitulasi Juni'!$F$608:$F$786)</f>
        <v>0</v>
      </c>
      <c r="EI277" s="27"/>
      <c r="EJ277" s="325">
        <f t="shared" si="557"/>
        <v>0</v>
      </c>
      <c r="EK277" s="325">
        <f t="shared" si="558"/>
        <v>0</v>
      </c>
      <c r="EL277" s="27"/>
      <c r="EM277" s="324">
        <f>SUMIF('Rekapitulasi Juni'!$U$608:$U$786,APS!$B277,'Rekapitulasi Juni'!$V$608:$V$786)</f>
        <v>0</v>
      </c>
      <c r="EN277" s="324">
        <f>SUMIF('Rekapitulasi Juni'!$U$608:$U$786,APS!$B277,'Rekapitulasi Juni'!$W$608:$W$786)</f>
        <v>0</v>
      </c>
      <c r="EO277" s="27"/>
      <c r="EP277" s="325">
        <f t="shared" si="559"/>
        <v>0</v>
      </c>
      <c r="EQ277" s="325">
        <f t="shared" si="560"/>
        <v>0</v>
      </c>
      <c r="ER277" s="27"/>
      <c r="ES277" s="324">
        <f>SUMIF('Rekapitulasi Juni'!$AL$608:$AL$786,APS!$B277,'Rekapitulasi Juni'!$AM$608:$AM$786)</f>
        <v>0</v>
      </c>
      <c r="ET277" s="324">
        <f>SUMIF('Rekapitulasi Juni'!$AL$608:$AL$786,APS!$B277,'Rekapitulasi Juni'!$AN$608:$AN$786)</f>
        <v>0</v>
      </c>
      <c r="EU277" s="27"/>
      <c r="EV277" s="325">
        <f t="shared" si="503"/>
        <v>0</v>
      </c>
      <c r="EW277" s="325">
        <f t="shared" si="504"/>
        <v>0</v>
      </c>
      <c r="EX277" s="27"/>
      <c r="EY277" s="324">
        <f>SUMIF('Rekapitulasi Juni'!$BA$608:$BA$786,APS!$B277,'Rekapitulasi Juni'!$BB$608:$BB$786)</f>
        <v>0</v>
      </c>
      <c r="EZ277" s="324">
        <f>SUMIF('Rekapitulasi Juni'!$BA$608:$BA$786,APS!$B277,'Rekapitulasi Juni'!$BC$608:$BC$786)</f>
        <v>0</v>
      </c>
      <c r="FA277" s="324">
        <f>SUMIF('Rekapitulasi Juni'!$BA$608:$BA$786,APS!$B277,'Rekapitulasi Juni'!$BF$608:$BF$786)</f>
        <v>0</v>
      </c>
      <c r="FB277" s="325">
        <f t="shared" si="505"/>
        <v>0</v>
      </c>
      <c r="FC277" s="325">
        <f t="shared" si="506"/>
        <v>0</v>
      </c>
      <c r="FD277" s="27"/>
      <c r="FE277" s="27"/>
      <c r="FF277" s="27"/>
      <c r="FG277" s="27"/>
      <c r="FH277" s="27"/>
      <c r="FI277" s="27"/>
      <c r="FJ277" s="41">
        <f t="shared" si="561"/>
        <v>0</v>
      </c>
      <c r="FK277" s="41">
        <f t="shared" si="562"/>
        <v>0</v>
      </c>
      <c r="FL277" s="41">
        <f t="shared" si="563"/>
        <v>0</v>
      </c>
      <c r="FM277" s="41">
        <f t="shared" si="564"/>
        <v>0</v>
      </c>
      <c r="FN277" s="41">
        <f t="shared" si="565"/>
        <v>0</v>
      </c>
      <c r="FO277" s="41">
        <f t="shared" si="566"/>
        <v>0</v>
      </c>
      <c r="FP277" s="180">
        <f t="shared" si="567"/>
        <v>0</v>
      </c>
      <c r="FQ277" s="27"/>
      <c r="FR277" s="27"/>
      <c r="FS277" s="324">
        <f>SUMIF('Rekapitulasi Juni'!$D$804:$D$984,APS!$B277,'Rekapitulasi Juni'!$E$804:$E$984)</f>
        <v>0</v>
      </c>
      <c r="FT277" s="324">
        <f>SUMIF('Rekapitulasi Juni'!$D$804:$D$984,APS!$B277,'Rekapitulasi Juni'!$F$804:$F$984)</f>
        <v>0</v>
      </c>
      <c r="FU277" s="27"/>
      <c r="FV277" s="325">
        <f t="shared" si="507"/>
        <v>0</v>
      </c>
      <c r="FW277" s="325">
        <f t="shared" si="508"/>
        <v>0</v>
      </c>
      <c r="FX277" s="27"/>
      <c r="FY277" s="324">
        <f>SUMIF('Rekapitulasi Juni'!$U$804:$U$984,APS!$B277,'Rekapitulasi Juni'!$V$804:$V$984)</f>
        <v>0</v>
      </c>
      <c r="FZ277" s="324">
        <f>SUMIF('Rekapitulasi Juni'!$U$804:$U$984,APS!$B277,'Rekapitulasi Juni'!$W$804:$W$984)</f>
        <v>0</v>
      </c>
      <c r="GA277" s="27"/>
      <c r="GB277" s="325">
        <f t="shared" si="501"/>
        <v>0</v>
      </c>
      <c r="GC277" s="325">
        <f t="shared" si="502"/>
        <v>0</v>
      </c>
      <c r="GD277" s="27"/>
      <c r="GE277" s="324">
        <f>SUMIF('Rekapitulasi Juni'!$AL$804:$AL$984,APS!$B277,'Rekapitulasi Juni'!$AM$804:$AM$984)</f>
        <v>0</v>
      </c>
      <c r="GF277" s="324">
        <f>SUMIF('Rekapitulasi Juni'!$AL$804:$AL$984,APS!$B277,'Rekapitulasi Juni'!$AN$804:$AN$984)</f>
        <v>0</v>
      </c>
      <c r="GG277" s="27"/>
      <c r="GH277" s="325">
        <f t="shared" si="491"/>
        <v>0</v>
      </c>
      <c r="GI277" s="325">
        <f t="shared" si="492"/>
        <v>0</v>
      </c>
      <c r="GJ277" s="27"/>
      <c r="GK277" s="27"/>
      <c r="GL277" s="41">
        <f t="shared" si="568"/>
        <v>0</v>
      </c>
      <c r="GM277" s="41">
        <f t="shared" si="569"/>
        <v>0</v>
      </c>
      <c r="GN277" s="41">
        <f t="shared" si="570"/>
        <v>0</v>
      </c>
      <c r="GO277" s="41">
        <f t="shared" si="500"/>
        <v>0</v>
      </c>
      <c r="GP277" s="41">
        <f t="shared" si="571"/>
        <v>0</v>
      </c>
      <c r="GQ277" s="41">
        <f t="shared" si="572"/>
        <v>0</v>
      </c>
      <c r="GR277" s="180">
        <f t="shared" si="573"/>
        <v>0</v>
      </c>
      <c r="GS277" s="41">
        <f t="shared" si="493"/>
        <v>0</v>
      </c>
      <c r="GT277" s="41">
        <f t="shared" si="494"/>
        <v>0</v>
      </c>
      <c r="GU277" s="41">
        <f t="shared" si="495"/>
        <v>0</v>
      </c>
      <c r="GV277" s="41">
        <f t="shared" si="496"/>
        <v>0</v>
      </c>
      <c r="GW277" s="41">
        <f t="shared" si="497"/>
        <v>0</v>
      </c>
      <c r="GX277" s="41">
        <f t="shared" si="498"/>
        <v>0</v>
      </c>
      <c r="GY277" s="180">
        <f t="shared" si="499"/>
        <v>0</v>
      </c>
      <c r="GZ277" s="41">
        <v>256</v>
      </c>
      <c r="HA277" s="32"/>
      <c r="HB277" s="42">
        <f t="shared" si="398"/>
        <v>0</v>
      </c>
      <c r="HC277" s="44"/>
    </row>
    <row r="278" spans="1:211" ht="15" hidden="1" customHeight="1">
      <c r="A278" s="51" t="s">
        <v>556</v>
      </c>
      <c r="B278" s="52" t="s">
        <v>558</v>
      </c>
      <c r="C278" s="31" t="s">
        <v>490</v>
      </c>
      <c r="D278" s="31" t="s">
        <v>1259</v>
      </c>
      <c r="E278" s="31" t="s">
        <v>43</v>
      </c>
      <c r="F278" s="31" t="s">
        <v>152</v>
      </c>
      <c r="G278" s="33">
        <v>0</v>
      </c>
      <c r="H278" s="33">
        <v>0</v>
      </c>
      <c r="I278" s="33">
        <v>0</v>
      </c>
      <c r="J278" s="34">
        <f>IFERROR(VLOOKUP(A278,#REF!,3,0),0)</f>
        <v>0</v>
      </c>
      <c r="K278" s="34">
        <f t="shared" si="393"/>
        <v>0</v>
      </c>
      <c r="L278" s="34">
        <v>0</v>
      </c>
      <c r="M278" s="34">
        <v>0</v>
      </c>
      <c r="N278" s="35">
        <f t="shared" si="394"/>
        <v>0</v>
      </c>
      <c r="O278" s="35">
        <f t="shared" si="395"/>
        <v>0</v>
      </c>
      <c r="P278" s="36">
        <v>0</v>
      </c>
      <c r="Q278" s="36">
        <f t="shared" si="509"/>
        <v>0</v>
      </c>
      <c r="R278" s="80"/>
      <c r="S278" s="37">
        <f ca="1">SUMIF(ROP!$D$6:$H$65536,A278,ROP!$J$6:$J$65536)</f>
        <v>0</v>
      </c>
      <c r="T278" s="37">
        <f>SUMIF(HASIL!$B:$B,APS!$B278&amp;RIGHT(APS!T$9,2),HASIL!$I:$I)</f>
        <v>0</v>
      </c>
      <c r="U278" s="37">
        <f>SUMIF(HASIL!$B:$B,APS!$B278&amp;RIGHT(APS!U$9,2),HASIL!$I:$I)</f>
        <v>0</v>
      </c>
      <c r="V278" s="37">
        <f>SUMIF(HASIL!$B:$B,APS!$B278&amp;RIGHT(APS!V$9,2),HASIL!$I:$I)</f>
        <v>0</v>
      </c>
      <c r="W278" s="37">
        <f>SUMIF(HASIL!$B:$B,APS!$B278&amp;RIGHT(APS!W$9,2),HASIL!$I:$I)</f>
        <v>0</v>
      </c>
      <c r="X278" s="38">
        <f t="shared" si="396"/>
        <v>0</v>
      </c>
      <c r="Y278" s="38">
        <f t="shared" si="397"/>
        <v>0</v>
      </c>
      <c r="Z278" s="39">
        <f t="shared" ref="Z278:Z342" si="597">+AA278-Q278</f>
        <v>0</v>
      </c>
      <c r="AA278" s="39">
        <f t="shared" si="596"/>
        <v>0</v>
      </c>
      <c r="AB278" s="40">
        <f t="shared" si="386"/>
        <v>0</v>
      </c>
      <c r="AC278" s="27">
        <v>0</v>
      </c>
      <c r="AD278" s="27"/>
      <c r="AE278" s="27"/>
      <c r="AF278" s="27"/>
      <c r="AG278" s="27"/>
      <c r="AH278" s="27"/>
      <c r="AI278" s="324">
        <f>SUMIF('Rekapitulasi Juni'!$D$9:$D$192,APS!$B278,'Rekapitulasi Juni'!$E$9:$E$192)</f>
        <v>0</v>
      </c>
      <c r="AJ278" s="324">
        <f>SUMIF('Rekapitulasi Juni'!$D$9:$D$192,APS!$B278,'Rekapitulasi Juni'!$F$9:$F$192)</f>
        <v>0</v>
      </c>
      <c r="AK278" s="324">
        <f>SUMIF('Rekapitulasi Juni'!$D$9:$D$192,APS!$B278,'Rekapitulasi Juni'!$K$9:$K$192)</f>
        <v>0</v>
      </c>
      <c r="AL278" s="325">
        <f t="shared" si="510"/>
        <v>0</v>
      </c>
      <c r="AM278" s="325">
        <f t="shared" si="511"/>
        <v>0</v>
      </c>
      <c r="AN278" s="27"/>
      <c r="AO278" s="324">
        <f>SUMIF('Rekapitulasi Juni'!$U$9:$U$192,APS!$B278,'Rekapitulasi Juni'!$V$9:$V$192)</f>
        <v>0</v>
      </c>
      <c r="AP278" s="324">
        <f>SUMIF('Rekapitulasi Juni'!$U$9:$U$192,APS!$B278,'Rekapitulasi Juni'!$W$9:$W$192)</f>
        <v>0</v>
      </c>
      <c r="AQ278" s="27"/>
      <c r="AR278" s="325">
        <f t="shared" si="512"/>
        <v>0</v>
      </c>
      <c r="AS278" s="325">
        <f t="shared" si="513"/>
        <v>0</v>
      </c>
      <c r="AT278" s="27"/>
      <c r="AU278" s="324">
        <f>SUMIF('Rekapitulasi Juni'!$AL$9:$AL$192,APS!$B278,'Rekapitulasi Juni'!$AM$9:$AM$192)</f>
        <v>0</v>
      </c>
      <c r="AV278" s="324">
        <f>SUMIF('Rekapitulasi Juni'!$AL$9:$AL$192,APS!$B278,'Rekapitulasi Juni'!$AN$9:$AN$192)</f>
        <v>0</v>
      </c>
      <c r="AW278" s="27"/>
      <c r="AX278" s="325">
        <f t="shared" si="514"/>
        <v>0</v>
      </c>
      <c r="AY278" s="325">
        <f t="shared" si="515"/>
        <v>0</v>
      </c>
      <c r="AZ278" s="41">
        <f t="shared" si="516"/>
        <v>0</v>
      </c>
      <c r="BA278" s="41">
        <f t="shared" si="517"/>
        <v>0</v>
      </c>
      <c r="BB278" s="41">
        <f t="shared" si="518"/>
        <v>0</v>
      </c>
      <c r="BC278" s="41">
        <f t="shared" si="519"/>
        <v>0</v>
      </c>
      <c r="BD278" s="41">
        <f t="shared" si="520"/>
        <v>0</v>
      </c>
      <c r="BE278" s="41">
        <f t="shared" si="521"/>
        <v>0</v>
      </c>
      <c r="BF278" s="180">
        <f t="shared" si="522"/>
        <v>0</v>
      </c>
      <c r="BG278" s="27">
        <v>0</v>
      </c>
      <c r="BH278" s="27"/>
      <c r="BI278" s="324">
        <f>SUMIF('Rekapitulasi Juni'!$D$214:$D$393,APS!$B278,'Rekapitulasi Juni'!$E$214:$E$393)</f>
        <v>0</v>
      </c>
      <c r="BJ278" s="324">
        <f>SUMIF('Rekapitulasi Juni'!$D$214:$D$393,APS!$B278,'Rekapitulasi Juni'!$F$214:$F$393)</f>
        <v>0</v>
      </c>
      <c r="BK278" s="27"/>
      <c r="BL278" s="325">
        <f t="shared" si="523"/>
        <v>0</v>
      </c>
      <c r="BM278" s="325">
        <f t="shared" si="524"/>
        <v>0</v>
      </c>
      <c r="BN278" s="27"/>
      <c r="BO278" s="324">
        <f>SUMIF('Rekapitulasi Juni'!$U$214:$U$393,APS!$B278,'Rekapitulasi Juni'!$V$214:$V$393)</f>
        <v>0</v>
      </c>
      <c r="BP278" s="324">
        <f>SUMIF('Rekapitulasi Juni'!$U$214:$U$393,APS!$B278,'Rekapitulasi Juni'!$W$214:$W$393)</f>
        <v>0</v>
      </c>
      <c r="BQ278" s="27"/>
      <c r="BR278" s="325">
        <f t="shared" si="525"/>
        <v>0</v>
      </c>
      <c r="BS278" s="325">
        <f t="shared" si="526"/>
        <v>0</v>
      </c>
      <c r="BT278" s="27"/>
      <c r="BU278" s="324">
        <f>SUMIF('Rekapitulasi Juni'!$AL$214:$AL$393,APS!$B278,'Rekapitulasi Juni'!$AM$214:$AM$393)</f>
        <v>0</v>
      </c>
      <c r="BV278" s="324">
        <f>SUMIF('Rekapitulasi Juni'!$AL$214:$AL$393,APS!$B278,'Rekapitulasi Juni'!$AN$214:$AN$393)</f>
        <v>0</v>
      </c>
      <c r="BW278" s="27"/>
      <c r="BX278" s="325">
        <f t="shared" si="527"/>
        <v>0</v>
      </c>
      <c r="BY278" s="325">
        <f t="shared" si="528"/>
        <v>0</v>
      </c>
      <c r="BZ278" s="27"/>
      <c r="CA278" s="324">
        <f>SUMIF('Rekapitulasi Juni'!$BA$214:$BA$393,APS!$B278,'Rekapitulasi Juni'!$BB$214:$BB$393)</f>
        <v>0</v>
      </c>
      <c r="CB278" s="324">
        <f>SUMIF('Rekapitulasi Juni'!$BA$214:$BA$393,APS!$B278,'Rekapitulasi Juni'!$BC$214:$BC$393)</f>
        <v>0</v>
      </c>
      <c r="CC278" s="27"/>
      <c r="CD278" s="325">
        <f t="shared" si="529"/>
        <v>0</v>
      </c>
      <c r="CE278" s="325">
        <f t="shared" si="530"/>
        <v>0</v>
      </c>
      <c r="CF278" s="27"/>
      <c r="CG278" s="324">
        <f>SUMIF('Rekapitulasi Juni'!$BP$214:$BP$393,APS!$B278,'Rekapitulasi Juni'!$BQ$214:$BQ$393)</f>
        <v>0</v>
      </c>
      <c r="CH278" s="324">
        <f>SUMIF('Rekapitulasi Juni'!$BP$214:$BP$393,APS!$B278,'Rekapitulasi Juni'!$BR$214:$BR$393)</f>
        <v>0</v>
      </c>
      <c r="CI278" s="27"/>
      <c r="CJ278" s="325">
        <f t="shared" si="531"/>
        <v>0</v>
      </c>
      <c r="CK278" s="325">
        <f t="shared" si="532"/>
        <v>0</v>
      </c>
      <c r="CL278" s="41">
        <f t="shared" si="533"/>
        <v>0</v>
      </c>
      <c r="CM278" s="41">
        <f t="shared" si="534"/>
        <v>0</v>
      </c>
      <c r="CN278" s="41">
        <f t="shared" si="535"/>
        <v>0</v>
      </c>
      <c r="CO278" s="41">
        <f t="shared" si="536"/>
        <v>0</v>
      </c>
      <c r="CP278" s="41">
        <f t="shared" si="537"/>
        <v>0</v>
      </c>
      <c r="CQ278" s="41">
        <f t="shared" si="538"/>
        <v>0</v>
      </c>
      <c r="CR278" s="180">
        <f t="shared" si="539"/>
        <v>0</v>
      </c>
      <c r="CS278" s="27">
        <v>0</v>
      </c>
      <c r="CT278" s="27"/>
      <c r="CU278" s="324">
        <f>SUMIF('Rekapitulasi Juni'!$D$410:$D$588,APS!$B278,'Rekapitulasi Juni'!$E$410:$E$588)</f>
        <v>0</v>
      </c>
      <c r="CV278" s="324">
        <f>SUMIF('Rekapitulasi Juni'!$D$410:$D$588,APS!$B278,'Rekapitulasi Juni'!$F$410:$F$588)</f>
        <v>0</v>
      </c>
      <c r="CW278" s="27"/>
      <c r="CX278" s="325">
        <f t="shared" si="540"/>
        <v>0</v>
      </c>
      <c r="CY278" s="325">
        <f t="shared" si="541"/>
        <v>0</v>
      </c>
      <c r="CZ278" s="27"/>
      <c r="DA278" s="324">
        <f>SUMIF('Rekapitulasi Juni'!$U$410:$U$588,APS!$B278,'Rekapitulasi Juni'!$V$410:$V$588)</f>
        <v>0</v>
      </c>
      <c r="DB278" s="324">
        <f>SUMIF('Rekapitulasi Juni'!$U$410:$U$588,APS!$B278,'Rekapitulasi Juni'!$W$410:$W$588)</f>
        <v>0</v>
      </c>
      <c r="DC278" s="27"/>
      <c r="DD278" s="325">
        <f t="shared" si="542"/>
        <v>0</v>
      </c>
      <c r="DE278" s="325">
        <f t="shared" si="543"/>
        <v>0</v>
      </c>
      <c r="DF278" s="27"/>
      <c r="DG278" s="324">
        <f>SUMIF('Rekapitulasi Juni'!$AL$410:$AL$588,APS!$B278,'Rekapitulasi Juni'!$AM$410:$AM$588)</f>
        <v>0</v>
      </c>
      <c r="DH278" s="324">
        <f>SUMIF('Rekapitulasi Juni'!$AL$410:$AL$588,APS!$B278,'Rekapitulasi Juni'!$AN$410:$AN$588)</f>
        <v>0</v>
      </c>
      <c r="DI278" s="27"/>
      <c r="DJ278" s="325">
        <f t="shared" si="544"/>
        <v>0</v>
      </c>
      <c r="DK278" s="325">
        <f t="shared" si="545"/>
        <v>0</v>
      </c>
      <c r="DL278" s="27"/>
      <c r="DM278" s="324">
        <f>SUMIF('Rekapitulasi Juni'!$BA$410:$BA$588,APS!$B278,'Rekapitulasi Juni'!$BB$410:$BB$588)</f>
        <v>0</v>
      </c>
      <c r="DN278" s="324">
        <f>SUMIF('Rekapitulasi Juni'!$BA$410:$BA$588,APS!$B278,'Rekapitulasi Juni'!$BC$410:$BC$588)</f>
        <v>0</v>
      </c>
      <c r="DO278" s="324">
        <f>SUMIF('Rekapitulasi Juni'!$BA$410:$BA$588,APS!$B278,'Rekapitulasi Juni'!$BF$410:$BF$588)</f>
        <v>0</v>
      </c>
      <c r="DP278" s="325">
        <f t="shared" si="546"/>
        <v>0</v>
      </c>
      <c r="DQ278" s="325">
        <f t="shared" si="547"/>
        <v>0</v>
      </c>
      <c r="DR278" s="27"/>
      <c r="DS278" s="324">
        <f>SUMIF('Rekapitulasi Juni'!$BP$410:$BP$588,APS!$B278,'Rekapitulasi Juni'!$BQ$410:$BQ$588)</f>
        <v>0</v>
      </c>
      <c r="DT278" s="324">
        <f>SUMIF('Rekapitulasi Juni'!$BP$410:$BP$588,APS!$B278,'Rekapitulasi Juni'!$BR$410:$BR$588)</f>
        <v>0</v>
      </c>
      <c r="DU278" s="27"/>
      <c r="DV278" s="325">
        <f t="shared" si="548"/>
        <v>0</v>
      </c>
      <c r="DW278" s="325">
        <f t="shared" si="549"/>
        <v>0</v>
      </c>
      <c r="DX278" s="41">
        <f t="shared" si="550"/>
        <v>0</v>
      </c>
      <c r="DY278" s="41">
        <f t="shared" si="551"/>
        <v>0</v>
      </c>
      <c r="DZ278" s="41">
        <f t="shared" si="552"/>
        <v>0</v>
      </c>
      <c r="EA278" s="41">
        <f t="shared" si="553"/>
        <v>0</v>
      </c>
      <c r="EB278" s="41">
        <f t="shared" si="554"/>
        <v>0</v>
      </c>
      <c r="EC278" s="41">
        <f t="shared" si="555"/>
        <v>0</v>
      </c>
      <c r="ED278" s="180">
        <f t="shared" si="556"/>
        <v>0</v>
      </c>
      <c r="EE278" s="27">
        <v>0</v>
      </c>
      <c r="EF278" s="27"/>
      <c r="EG278" s="324">
        <f>SUMIF('Rekapitulasi Juni'!$D$608:$D$786,APS!$B278,'Rekapitulasi Juni'!$E$608:$E$786)</f>
        <v>0</v>
      </c>
      <c r="EH278" s="324">
        <f>SUMIF('Rekapitulasi Juni'!$D$608:$D$786,APS!$B278,'Rekapitulasi Juni'!$F$608:$F$786)</f>
        <v>0</v>
      </c>
      <c r="EI278" s="27"/>
      <c r="EJ278" s="325">
        <f t="shared" si="557"/>
        <v>0</v>
      </c>
      <c r="EK278" s="325">
        <f t="shared" si="558"/>
        <v>0</v>
      </c>
      <c r="EL278" s="27"/>
      <c r="EM278" s="324">
        <f>SUMIF('Rekapitulasi Juni'!$U$608:$U$786,APS!$B278,'Rekapitulasi Juni'!$V$608:$V$786)</f>
        <v>0</v>
      </c>
      <c r="EN278" s="324">
        <f>SUMIF('Rekapitulasi Juni'!$U$608:$U$786,APS!$B278,'Rekapitulasi Juni'!$W$608:$W$786)</f>
        <v>0</v>
      </c>
      <c r="EO278" s="27"/>
      <c r="EP278" s="325">
        <f t="shared" si="559"/>
        <v>0</v>
      </c>
      <c r="EQ278" s="325">
        <f t="shared" si="560"/>
        <v>0</v>
      </c>
      <c r="ER278" s="27"/>
      <c r="ES278" s="324">
        <f>SUMIF('Rekapitulasi Juni'!$AL$608:$AL$786,APS!$B278,'Rekapitulasi Juni'!$AM$608:$AM$786)</f>
        <v>0</v>
      </c>
      <c r="ET278" s="324">
        <f>SUMIF('Rekapitulasi Juni'!$AL$608:$AL$786,APS!$B278,'Rekapitulasi Juni'!$AN$608:$AN$786)</f>
        <v>0</v>
      </c>
      <c r="EU278" s="27"/>
      <c r="EV278" s="325">
        <f t="shared" si="503"/>
        <v>0</v>
      </c>
      <c r="EW278" s="325">
        <f t="shared" si="504"/>
        <v>0</v>
      </c>
      <c r="EX278" s="27"/>
      <c r="EY278" s="324">
        <f>SUMIF('Rekapitulasi Juni'!$BA$608:$BA$786,APS!$B278,'Rekapitulasi Juni'!$BB$608:$BB$786)</f>
        <v>0</v>
      </c>
      <c r="EZ278" s="324">
        <f>SUMIF('Rekapitulasi Juni'!$BA$608:$BA$786,APS!$B278,'Rekapitulasi Juni'!$BC$608:$BC$786)</f>
        <v>0</v>
      </c>
      <c r="FA278" s="324">
        <f>SUMIF('Rekapitulasi Juni'!$BA$608:$BA$786,APS!$B278,'Rekapitulasi Juni'!$BF$608:$BF$786)</f>
        <v>0</v>
      </c>
      <c r="FB278" s="325">
        <f t="shared" si="505"/>
        <v>0</v>
      </c>
      <c r="FC278" s="325">
        <f t="shared" si="506"/>
        <v>0</v>
      </c>
      <c r="FD278" s="27"/>
      <c r="FE278" s="27"/>
      <c r="FF278" s="27"/>
      <c r="FG278" s="27"/>
      <c r="FH278" s="27"/>
      <c r="FI278" s="27"/>
      <c r="FJ278" s="41">
        <f t="shared" si="561"/>
        <v>0</v>
      </c>
      <c r="FK278" s="41">
        <f t="shared" si="562"/>
        <v>0</v>
      </c>
      <c r="FL278" s="41">
        <f t="shared" si="563"/>
        <v>0</v>
      </c>
      <c r="FM278" s="41">
        <f t="shared" si="564"/>
        <v>0</v>
      </c>
      <c r="FN278" s="41">
        <f t="shared" si="565"/>
        <v>0</v>
      </c>
      <c r="FO278" s="41">
        <f t="shared" si="566"/>
        <v>0</v>
      </c>
      <c r="FP278" s="180">
        <f t="shared" si="567"/>
        <v>0</v>
      </c>
      <c r="FQ278" s="27"/>
      <c r="FR278" s="27"/>
      <c r="FS278" s="324">
        <f>SUMIF('Rekapitulasi Juni'!$D$804:$D$984,APS!$B278,'Rekapitulasi Juni'!$E$804:$E$984)</f>
        <v>0</v>
      </c>
      <c r="FT278" s="324">
        <f>SUMIF('Rekapitulasi Juni'!$D$804:$D$984,APS!$B278,'Rekapitulasi Juni'!$F$804:$F$984)</f>
        <v>0</v>
      </c>
      <c r="FU278" s="27"/>
      <c r="FV278" s="325">
        <f t="shared" si="507"/>
        <v>0</v>
      </c>
      <c r="FW278" s="325">
        <f t="shared" si="508"/>
        <v>0</v>
      </c>
      <c r="FX278" s="27"/>
      <c r="FY278" s="324">
        <f>SUMIF('Rekapitulasi Juni'!$U$804:$U$984,APS!$B278,'Rekapitulasi Juni'!$V$804:$V$984)</f>
        <v>0</v>
      </c>
      <c r="FZ278" s="324">
        <f>SUMIF('Rekapitulasi Juni'!$U$804:$U$984,APS!$B278,'Rekapitulasi Juni'!$W$804:$W$984)</f>
        <v>0</v>
      </c>
      <c r="GA278" s="27"/>
      <c r="GB278" s="325">
        <f t="shared" si="501"/>
        <v>0</v>
      </c>
      <c r="GC278" s="325">
        <f t="shared" si="502"/>
        <v>0</v>
      </c>
      <c r="GD278" s="27"/>
      <c r="GE278" s="324">
        <f>SUMIF('Rekapitulasi Juni'!$AL$804:$AL$984,APS!$B278,'Rekapitulasi Juni'!$AM$804:$AM$984)</f>
        <v>0</v>
      </c>
      <c r="GF278" s="324">
        <f>SUMIF('Rekapitulasi Juni'!$AL$804:$AL$984,APS!$B278,'Rekapitulasi Juni'!$AN$804:$AN$984)</f>
        <v>0</v>
      </c>
      <c r="GG278" s="27"/>
      <c r="GH278" s="325">
        <f t="shared" si="491"/>
        <v>0</v>
      </c>
      <c r="GI278" s="325">
        <f t="shared" si="492"/>
        <v>0</v>
      </c>
      <c r="GJ278" s="27"/>
      <c r="GK278" s="27"/>
      <c r="GL278" s="41">
        <f t="shared" si="568"/>
        <v>0</v>
      </c>
      <c r="GM278" s="41">
        <f t="shared" si="569"/>
        <v>0</v>
      </c>
      <c r="GN278" s="41">
        <f t="shared" si="570"/>
        <v>0</v>
      </c>
      <c r="GO278" s="41">
        <f t="shared" si="500"/>
        <v>0</v>
      </c>
      <c r="GP278" s="41">
        <f t="shared" si="571"/>
        <v>0</v>
      </c>
      <c r="GQ278" s="41">
        <f t="shared" si="572"/>
        <v>0</v>
      </c>
      <c r="GR278" s="180">
        <f t="shared" si="573"/>
        <v>0</v>
      </c>
      <c r="GS278" s="41">
        <f t="shared" si="493"/>
        <v>0</v>
      </c>
      <c r="GT278" s="41">
        <f t="shared" si="494"/>
        <v>0</v>
      </c>
      <c r="GU278" s="41">
        <f t="shared" si="495"/>
        <v>0</v>
      </c>
      <c r="GV278" s="41">
        <f t="shared" si="496"/>
        <v>0</v>
      </c>
      <c r="GW278" s="41">
        <f t="shared" si="497"/>
        <v>0</v>
      </c>
      <c r="GX278" s="41">
        <f t="shared" si="498"/>
        <v>0</v>
      </c>
      <c r="GY278" s="180">
        <f t="shared" si="499"/>
        <v>0</v>
      </c>
      <c r="GZ278" s="41">
        <v>257</v>
      </c>
      <c r="HA278" s="32"/>
      <c r="HB278" s="42">
        <f t="shared" si="398"/>
        <v>0</v>
      </c>
      <c r="HC278" s="44"/>
    </row>
    <row r="279" spans="1:211" ht="15" hidden="1" customHeight="1">
      <c r="A279" s="31" t="s">
        <v>559</v>
      </c>
      <c r="B279" s="32" t="s">
        <v>560</v>
      </c>
      <c r="C279" s="31" t="s">
        <v>490</v>
      </c>
      <c r="D279" s="31" t="s">
        <v>1259</v>
      </c>
      <c r="E279" s="31" t="s">
        <v>43</v>
      </c>
      <c r="F279" s="31" t="s">
        <v>152</v>
      </c>
      <c r="G279" s="33">
        <v>70</v>
      </c>
      <c r="H279" s="33">
        <v>0</v>
      </c>
      <c r="I279" s="33">
        <v>0</v>
      </c>
      <c r="J279" s="34">
        <f>IFERROR(VLOOKUP(A279,#REF!,3,0),0)</f>
        <v>0</v>
      </c>
      <c r="K279" s="34">
        <f t="shared" si="393"/>
        <v>0</v>
      </c>
      <c r="L279" s="34">
        <v>0</v>
      </c>
      <c r="M279" s="34">
        <v>0</v>
      </c>
      <c r="N279" s="35">
        <f t="shared" si="394"/>
        <v>70</v>
      </c>
      <c r="O279" s="35">
        <f t="shared" si="395"/>
        <v>70</v>
      </c>
      <c r="P279" s="36">
        <v>0</v>
      </c>
      <c r="Q279" s="36">
        <f t="shared" si="509"/>
        <v>0</v>
      </c>
      <c r="R279" s="80"/>
      <c r="S279" s="37">
        <f ca="1">SUMIF(ROP!$D$6:$H$65536,A279,ROP!$J$6:$J$65536)</f>
        <v>0</v>
      </c>
      <c r="T279" s="37">
        <f>SUMIF(HASIL!$B:$B,APS!$B279&amp;RIGHT(APS!T$9,2),HASIL!$I:$I)</f>
        <v>0</v>
      </c>
      <c r="U279" s="37">
        <f>SUMIF(HASIL!$B:$B,APS!$B279&amp;RIGHT(APS!U$9,2),HASIL!$I:$I)</f>
        <v>0</v>
      </c>
      <c r="V279" s="37">
        <f>SUMIF(HASIL!$B:$B,APS!$B279&amp;RIGHT(APS!V$9,2),HASIL!$I:$I)</f>
        <v>0</v>
      </c>
      <c r="W279" s="37">
        <f>SUMIF(HASIL!$B:$B,APS!$B279&amp;RIGHT(APS!W$9,2),HASIL!$I:$I)</f>
        <v>0</v>
      </c>
      <c r="X279" s="38">
        <f t="shared" si="396"/>
        <v>0</v>
      </c>
      <c r="Y279" s="38">
        <f t="shared" si="397"/>
        <v>0</v>
      </c>
      <c r="Z279" s="39">
        <f t="shared" si="597"/>
        <v>0</v>
      </c>
      <c r="AA279" s="39">
        <f t="shared" si="596"/>
        <v>0</v>
      </c>
      <c r="AB279" s="40">
        <f t="shared" ref="AB279:AB343" si="598">+AC279+BG279+CS279+EE279+FQ279</f>
        <v>0</v>
      </c>
      <c r="AC279" s="27">
        <v>0</v>
      </c>
      <c r="AD279" s="27"/>
      <c r="AE279" s="27"/>
      <c r="AF279" s="27"/>
      <c r="AG279" s="27"/>
      <c r="AH279" s="27"/>
      <c r="AI279" s="324">
        <f>SUMIF('Rekapitulasi Juni'!$D$9:$D$192,APS!$B279,'Rekapitulasi Juni'!$E$9:$E$192)</f>
        <v>0</v>
      </c>
      <c r="AJ279" s="324">
        <f>SUMIF('Rekapitulasi Juni'!$D$9:$D$192,APS!$B279,'Rekapitulasi Juni'!$F$9:$F$192)</f>
        <v>0</v>
      </c>
      <c r="AK279" s="324">
        <f>SUMIF('Rekapitulasi Juni'!$D$9:$D$192,APS!$B279,'Rekapitulasi Juni'!$K$9:$K$192)</f>
        <v>0</v>
      </c>
      <c r="AL279" s="325">
        <f t="shared" si="510"/>
        <v>0</v>
      </c>
      <c r="AM279" s="325">
        <f t="shared" si="511"/>
        <v>0</v>
      </c>
      <c r="AN279" s="27"/>
      <c r="AO279" s="324">
        <f>SUMIF('Rekapitulasi Juni'!$U$9:$U$192,APS!$B279,'Rekapitulasi Juni'!$V$9:$V$192)</f>
        <v>0</v>
      </c>
      <c r="AP279" s="324">
        <f>SUMIF('Rekapitulasi Juni'!$U$9:$U$192,APS!$B279,'Rekapitulasi Juni'!$W$9:$W$192)</f>
        <v>0</v>
      </c>
      <c r="AQ279" s="27"/>
      <c r="AR279" s="325">
        <f t="shared" si="512"/>
        <v>0</v>
      </c>
      <c r="AS279" s="325">
        <f t="shared" si="513"/>
        <v>0</v>
      </c>
      <c r="AT279" s="27"/>
      <c r="AU279" s="324">
        <f>SUMIF('Rekapitulasi Juni'!$AL$9:$AL$192,APS!$B279,'Rekapitulasi Juni'!$AM$9:$AM$192)</f>
        <v>0</v>
      </c>
      <c r="AV279" s="324">
        <f>SUMIF('Rekapitulasi Juni'!$AL$9:$AL$192,APS!$B279,'Rekapitulasi Juni'!$AN$9:$AN$192)</f>
        <v>0</v>
      </c>
      <c r="AW279" s="27"/>
      <c r="AX279" s="325">
        <f t="shared" si="514"/>
        <v>0</v>
      </c>
      <c r="AY279" s="325">
        <f t="shared" si="515"/>
        <v>0</v>
      </c>
      <c r="AZ279" s="41">
        <f t="shared" si="516"/>
        <v>0</v>
      </c>
      <c r="BA279" s="41">
        <f t="shared" si="517"/>
        <v>0</v>
      </c>
      <c r="BB279" s="41">
        <f t="shared" si="518"/>
        <v>0</v>
      </c>
      <c r="BC279" s="41">
        <f t="shared" si="519"/>
        <v>0</v>
      </c>
      <c r="BD279" s="41">
        <f t="shared" si="520"/>
        <v>0</v>
      </c>
      <c r="BE279" s="41">
        <f t="shared" si="521"/>
        <v>0</v>
      </c>
      <c r="BF279" s="180">
        <f t="shared" si="522"/>
        <v>0</v>
      </c>
      <c r="BG279" s="27">
        <v>0</v>
      </c>
      <c r="BH279" s="27"/>
      <c r="BI279" s="324">
        <f>SUMIF('Rekapitulasi Juni'!$D$214:$D$393,APS!$B279,'Rekapitulasi Juni'!$E$214:$E$393)</f>
        <v>0</v>
      </c>
      <c r="BJ279" s="324">
        <f>SUMIF('Rekapitulasi Juni'!$D$214:$D$393,APS!$B279,'Rekapitulasi Juni'!$F$214:$F$393)</f>
        <v>0</v>
      </c>
      <c r="BK279" s="27"/>
      <c r="BL279" s="325">
        <f t="shared" si="523"/>
        <v>0</v>
      </c>
      <c r="BM279" s="325">
        <f t="shared" si="524"/>
        <v>0</v>
      </c>
      <c r="BN279" s="27"/>
      <c r="BO279" s="324">
        <f>SUMIF('Rekapitulasi Juni'!$U$214:$U$393,APS!$B279,'Rekapitulasi Juni'!$V$214:$V$393)</f>
        <v>0</v>
      </c>
      <c r="BP279" s="324">
        <f>SUMIF('Rekapitulasi Juni'!$U$214:$U$393,APS!$B279,'Rekapitulasi Juni'!$W$214:$W$393)</f>
        <v>0</v>
      </c>
      <c r="BQ279" s="27"/>
      <c r="BR279" s="325">
        <f t="shared" si="525"/>
        <v>0</v>
      </c>
      <c r="BS279" s="325">
        <f t="shared" si="526"/>
        <v>0</v>
      </c>
      <c r="BT279" s="27"/>
      <c r="BU279" s="324">
        <f>SUMIF('Rekapitulasi Juni'!$AL$214:$AL$393,APS!$B279,'Rekapitulasi Juni'!$AM$214:$AM$393)</f>
        <v>0</v>
      </c>
      <c r="BV279" s="324">
        <f>SUMIF('Rekapitulasi Juni'!$AL$214:$AL$393,APS!$B279,'Rekapitulasi Juni'!$AN$214:$AN$393)</f>
        <v>0</v>
      </c>
      <c r="BW279" s="27"/>
      <c r="BX279" s="325">
        <f t="shared" si="527"/>
        <v>0</v>
      </c>
      <c r="BY279" s="325">
        <f t="shared" si="528"/>
        <v>0</v>
      </c>
      <c r="BZ279" s="27"/>
      <c r="CA279" s="324">
        <f>SUMIF('Rekapitulasi Juni'!$BA$214:$BA$393,APS!$B279,'Rekapitulasi Juni'!$BB$214:$BB$393)</f>
        <v>0</v>
      </c>
      <c r="CB279" s="324">
        <f>SUMIF('Rekapitulasi Juni'!$BA$214:$BA$393,APS!$B279,'Rekapitulasi Juni'!$BC$214:$BC$393)</f>
        <v>0</v>
      </c>
      <c r="CC279" s="27"/>
      <c r="CD279" s="325">
        <f t="shared" si="529"/>
        <v>0</v>
      </c>
      <c r="CE279" s="325">
        <f t="shared" si="530"/>
        <v>0</v>
      </c>
      <c r="CF279" s="27"/>
      <c r="CG279" s="324">
        <f>SUMIF('Rekapitulasi Juni'!$BP$214:$BP$393,APS!$B279,'Rekapitulasi Juni'!$BQ$214:$BQ$393)</f>
        <v>0</v>
      </c>
      <c r="CH279" s="324">
        <f>SUMIF('Rekapitulasi Juni'!$BP$214:$BP$393,APS!$B279,'Rekapitulasi Juni'!$BR$214:$BR$393)</f>
        <v>0</v>
      </c>
      <c r="CI279" s="27"/>
      <c r="CJ279" s="325">
        <f t="shared" si="531"/>
        <v>0</v>
      </c>
      <c r="CK279" s="325">
        <f t="shared" si="532"/>
        <v>0</v>
      </c>
      <c r="CL279" s="41">
        <f t="shared" si="533"/>
        <v>0</v>
      </c>
      <c r="CM279" s="41">
        <f t="shared" si="534"/>
        <v>0</v>
      </c>
      <c r="CN279" s="41">
        <f t="shared" si="535"/>
        <v>0</v>
      </c>
      <c r="CO279" s="41">
        <f t="shared" si="536"/>
        <v>0</v>
      </c>
      <c r="CP279" s="41">
        <f t="shared" si="537"/>
        <v>0</v>
      </c>
      <c r="CQ279" s="41">
        <f t="shared" si="538"/>
        <v>0</v>
      </c>
      <c r="CR279" s="180">
        <f t="shared" si="539"/>
        <v>0</v>
      </c>
      <c r="CS279" s="27">
        <v>0</v>
      </c>
      <c r="CT279" s="27"/>
      <c r="CU279" s="324">
        <f>SUMIF('Rekapitulasi Juni'!$D$410:$D$588,APS!$B279,'Rekapitulasi Juni'!$E$410:$E$588)</f>
        <v>0</v>
      </c>
      <c r="CV279" s="324">
        <f>SUMIF('Rekapitulasi Juni'!$D$410:$D$588,APS!$B279,'Rekapitulasi Juni'!$F$410:$F$588)</f>
        <v>0</v>
      </c>
      <c r="CW279" s="27"/>
      <c r="CX279" s="325">
        <f t="shared" si="540"/>
        <v>0</v>
      </c>
      <c r="CY279" s="325">
        <f t="shared" si="541"/>
        <v>0</v>
      </c>
      <c r="CZ279" s="27"/>
      <c r="DA279" s="324">
        <f>SUMIF('Rekapitulasi Juni'!$U$410:$U$588,APS!$B279,'Rekapitulasi Juni'!$V$410:$V$588)</f>
        <v>0</v>
      </c>
      <c r="DB279" s="324">
        <f>SUMIF('Rekapitulasi Juni'!$U$410:$U$588,APS!$B279,'Rekapitulasi Juni'!$W$410:$W$588)</f>
        <v>0</v>
      </c>
      <c r="DC279" s="27"/>
      <c r="DD279" s="325">
        <f t="shared" si="542"/>
        <v>0</v>
      </c>
      <c r="DE279" s="325">
        <f t="shared" si="543"/>
        <v>0</v>
      </c>
      <c r="DF279" s="27"/>
      <c r="DG279" s="324">
        <f>SUMIF('Rekapitulasi Juni'!$AL$410:$AL$588,APS!$B279,'Rekapitulasi Juni'!$AM$410:$AM$588)</f>
        <v>0</v>
      </c>
      <c r="DH279" s="324">
        <f>SUMIF('Rekapitulasi Juni'!$AL$410:$AL$588,APS!$B279,'Rekapitulasi Juni'!$AN$410:$AN$588)</f>
        <v>0</v>
      </c>
      <c r="DI279" s="27"/>
      <c r="DJ279" s="325">
        <f t="shared" si="544"/>
        <v>0</v>
      </c>
      <c r="DK279" s="325">
        <f t="shared" si="545"/>
        <v>0</v>
      </c>
      <c r="DL279" s="27"/>
      <c r="DM279" s="324">
        <f>SUMIF('Rekapitulasi Juni'!$BA$410:$BA$588,APS!$B279,'Rekapitulasi Juni'!$BB$410:$BB$588)</f>
        <v>0</v>
      </c>
      <c r="DN279" s="324">
        <f>SUMIF('Rekapitulasi Juni'!$BA$410:$BA$588,APS!$B279,'Rekapitulasi Juni'!$BC$410:$BC$588)</f>
        <v>0</v>
      </c>
      <c r="DO279" s="324">
        <f>SUMIF('Rekapitulasi Juni'!$BA$410:$BA$588,APS!$B279,'Rekapitulasi Juni'!$BF$410:$BF$588)</f>
        <v>0</v>
      </c>
      <c r="DP279" s="325">
        <f t="shared" si="546"/>
        <v>0</v>
      </c>
      <c r="DQ279" s="325">
        <f t="shared" si="547"/>
        <v>0</v>
      </c>
      <c r="DR279" s="27"/>
      <c r="DS279" s="324">
        <f>SUMIF('Rekapitulasi Juni'!$BP$410:$BP$588,APS!$B279,'Rekapitulasi Juni'!$BQ$410:$BQ$588)</f>
        <v>0</v>
      </c>
      <c r="DT279" s="324">
        <f>SUMIF('Rekapitulasi Juni'!$BP$410:$BP$588,APS!$B279,'Rekapitulasi Juni'!$BR$410:$BR$588)</f>
        <v>0</v>
      </c>
      <c r="DU279" s="27"/>
      <c r="DV279" s="325">
        <f t="shared" si="548"/>
        <v>0</v>
      </c>
      <c r="DW279" s="325">
        <f t="shared" si="549"/>
        <v>0</v>
      </c>
      <c r="DX279" s="41">
        <f t="shared" si="550"/>
        <v>0</v>
      </c>
      <c r="DY279" s="41">
        <f t="shared" si="551"/>
        <v>0</v>
      </c>
      <c r="DZ279" s="41">
        <f t="shared" si="552"/>
        <v>0</v>
      </c>
      <c r="EA279" s="41">
        <f t="shared" si="553"/>
        <v>0</v>
      </c>
      <c r="EB279" s="41">
        <f t="shared" si="554"/>
        <v>0</v>
      </c>
      <c r="EC279" s="41">
        <f t="shared" si="555"/>
        <v>0</v>
      </c>
      <c r="ED279" s="180">
        <f t="shared" si="556"/>
        <v>0</v>
      </c>
      <c r="EE279" s="27">
        <v>0</v>
      </c>
      <c r="EF279" s="27"/>
      <c r="EG279" s="324">
        <f>SUMIF('Rekapitulasi Juni'!$D$608:$D$786,APS!$B279,'Rekapitulasi Juni'!$E$608:$E$786)</f>
        <v>0</v>
      </c>
      <c r="EH279" s="324">
        <f>SUMIF('Rekapitulasi Juni'!$D$608:$D$786,APS!$B279,'Rekapitulasi Juni'!$F$608:$F$786)</f>
        <v>0</v>
      </c>
      <c r="EI279" s="27"/>
      <c r="EJ279" s="325">
        <f t="shared" si="557"/>
        <v>0</v>
      </c>
      <c r="EK279" s="325">
        <f t="shared" si="558"/>
        <v>0</v>
      </c>
      <c r="EL279" s="27"/>
      <c r="EM279" s="324">
        <f>SUMIF('Rekapitulasi Juni'!$U$608:$U$786,APS!$B279,'Rekapitulasi Juni'!$V$608:$V$786)</f>
        <v>0</v>
      </c>
      <c r="EN279" s="324">
        <f>SUMIF('Rekapitulasi Juni'!$U$608:$U$786,APS!$B279,'Rekapitulasi Juni'!$W$608:$W$786)</f>
        <v>0</v>
      </c>
      <c r="EO279" s="27"/>
      <c r="EP279" s="325">
        <f t="shared" si="559"/>
        <v>0</v>
      </c>
      <c r="EQ279" s="325">
        <f t="shared" si="560"/>
        <v>0</v>
      </c>
      <c r="ER279" s="27"/>
      <c r="ES279" s="324">
        <f>SUMIF('Rekapitulasi Juni'!$AL$608:$AL$786,APS!$B279,'Rekapitulasi Juni'!$AM$608:$AM$786)</f>
        <v>0</v>
      </c>
      <c r="ET279" s="324">
        <f>SUMIF('Rekapitulasi Juni'!$AL$608:$AL$786,APS!$B279,'Rekapitulasi Juni'!$AN$608:$AN$786)</f>
        <v>0</v>
      </c>
      <c r="EU279" s="27"/>
      <c r="EV279" s="325">
        <f t="shared" si="503"/>
        <v>0</v>
      </c>
      <c r="EW279" s="325">
        <f t="shared" si="504"/>
        <v>0</v>
      </c>
      <c r="EX279" s="27"/>
      <c r="EY279" s="324">
        <f>SUMIF('Rekapitulasi Juni'!$BA$608:$BA$786,APS!$B279,'Rekapitulasi Juni'!$BB$608:$BB$786)</f>
        <v>0</v>
      </c>
      <c r="EZ279" s="324">
        <f>SUMIF('Rekapitulasi Juni'!$BA$608:$BA$786,APS!$B279,'Rekapitulasi Juni'!$BC$608:$BC$786)</f>
        <v>0</v>
      </c>
      <c r="FA279" s="324">
        <f>SUMIF('Rekapitulasi Juni'!$BA$608:$BA$786,APS!$B279,'Rekapitulasi Juni'!$BF$608:$BF$786)</f>
        <v>0</v>
      </c>
      <c r="FB279" s="325">
        <f t="shared" si="505"/>
        <v>0</v>
      </c>
      <c r="FC279" s="325">
        <f t="shared" si="506"/>
        <v>0</v>
      </c>
      <c r="FD279" s="27"/>
      <c r="FE279" s="27"/>
      <c r="FF279" s="27"/>
      <c r="FG279" s="27"/>
      <c r="FH279" s="27"/>
      <c r="FI279" s="27"/>
      <c r="FJ279" s="41">
        <f t="shared" si="561"/>
        <v>0</v>
      </c>
      <c r="FK279" s="41">
        <f t="shared" si="562"/>
        <v>0</v>
      </c>
      <c r="FL279" s="41">
        <f t="shared" si="563"/>
        <v>0</v>
      </c>
      <c r="FM279" s="41">
        <f t="shared" si="564"/>
        <v>0</v>
      </c>
      <c r="FN279" s="41">
        <f t="shared" si="565"/>
        <v>0</v>
      </c>
      <c r="FO279" s="41">
        <f t="shared" si="566"/>
        <v>0</v>
      </c>
      <c r="FP279" s="180">
        <f t="shared" si="567"/>
        <v>0</v>
      </c>
      <c r="FQ279" s="27"/>
      <c r="FR279" s="27"/>
      <c r="FS279" s="324">
        <f>SUMIF('Rekapitulasi Juni'!$D$804:$D$984,APS!$B279,'Rekapitulasi Juni'!$E$804:$E$984)</f>
        <v>0</v>
      </c>
      <c r="FT279" s="324">
        <f>SUMIF('Rekapitulasi Juni'!$D$804:$D$984,APS!$B279,'Rekapitulasi Juni'!$F$804:$F$984)</f>
        <v>0</v>
      </c>
      <c r="FU279" s="27"/>
      <c r="FV279" s="325">
        <f t="shared" si="507"/>
        <v>0</v>
      </c>
      <c r="FW279" s="325">
        <f t="shared" si="508"/>
        <v>0</v>
      </c>
      <c r="FX279" s="27"/>
      <c r="FY279" s="324">
        <f>SUMIF('Rekapitulasi Juni'!$U$804:$U$984,APS!$B279,'Rekapitulasi Juni'!$V$804:$V$984)</f>
        <v>0</v>
      </c>
      <c r="FZ279" s="324">
        <f>SUMIF('Rekapitulasi Juni'!$U$804:$U$984,APS!$B279,'Rekapitulasi Juni'!$W$804:$W$984)</f>
        <v>0</v>
      </c>
      <c r="GA279" s="27"/>
      <c r="GB279" s="325">
        <f t="shared" si="501"/>
        <v>0</v>
      </c>
      <c r="GC279" s="325">
        <f t="shared" si="502"/>
        <v>0</v>
      </c>
      <c r="GD279" s="27"/>
      <c r="GE279" s="324">
        <f>SUMIF('Rekapitulasi Juni'!$AL$804:$AL$984,APS!$B279,'Rekapitulasi Juni'!$AM$804:$AM$984)</f>
        <v>0</v>
      </c>
      <c r="GF279" s="324">
        <f>SUMIF('Rekapitulasi Juni'!$AL$804:$AL$984,APS!$B279,'Rekapitulasi Juni'!$AN$804:$AN$984)</f>
        <v>0</v>
      </c>
      <c r="GG279" s="27"/>
      <c r="GH279" s="325">
        <f t="shared" si="491"/>
        <v>0</v>
      </c>
      <c r="GI279" s="325">
        <f t="shared" si="492"/>
        <v>0</v>
      </c>
      <c r="GJ279" s="27"/>
      <c r="GK279" s="27"/>
      <c r="GL279" s="41">
        <f t="shared" si="568"/>
        <v>0</v>
      </c>
      <c r="GM279" s="41">
        <f t="shared" si="569"/>
        <v>0</v>
      </c>
      <c r="GN279" s="41">
        <f t="shared" si="570"/>
        <v>0</v>
      </c>
      <c r="GO279" s="41">
        <f t="shared" si="500"/>
        <v>0</v>
      </c>
      <c r="GP279" s="41">
        <f t="shared" si="571"/>
        <v>0</v>
      </c>
      <c r="GQ279" s="41">
        <f t="shared" si="572"/>
        <v>0</v>
      </c>
      <c r="GR279" s="180">
        <f t="shared" si="573"/>
        <v>0</v>
      </c>
      <c r="GS279" s="41">
        <f t="shared" si="493"/>
        <v>0</v>
      </c>
      <c r="GT279" s="41">
        <f t="shared" si="494"/>
        <v>0</v>
      </c>
      <c r="GU279" s="41">
        <f t="shared" si="495"/>
        <v>0</v>
      </c>
      <c r="GV279" s="41">
        <f t="shared" si="496"/>
        <v>0</v>
      </c>
      <c r="GW279" s="41">
        <f t="shared" si="497"/>
        <v>0</v>
      </c>
      <c r="GX279" s="41">
        <f t="shared" si="498"/>
        <v>0</v>
      </c>
      <c r="GY279" s="180">
        <f t="shared" si="499"/>
        <v>0</v>
      </c>
      <c r="GZ279" s="41">
        <v>258</v>
      </c>
      <c r="HA279" s="32"/>
      <c r="HB279" s="42">
        <f t="shared" si="398"/>
        <v>-70</v>
      </c>
      <c r="HC279" s="44"/>
    </row>
    <row r="280" spans="1:211" ht="15" customHeight="1">
      <c r="A280" s="31" t="s">
        <v>561</v>
      </c>
      <c r="B280" s="32" t="s">
        <v>562</v>
      </c>
      <c r="C280" s="31" t="s">
        <v>490</v>
      </c>
      <c r="D280" s="31" t="s">
        <v>1259</v>
      </c>
      <c r="E280" s="31" t="s">
        <v>43</v>
      </c>
      <c r="F280" s="31" t="s">
        <v>152</v>
      </c>
      <c r="G280" s="33">
        <v>40</v>
      </c>
      <c r="H280" s="33">
        <v>0</v>
      </c>
      <c r="I280" s="33">
        <v>0</v>
      </c>
      <c r="J280" s="34">
        <f>IFERROR(VLOOKUP(A280,#REF!,3,0),0)</f>
        <v>0</v>
      </c>
      <c r="K280" s="34">
        <f t="shared" si="393"/>
        <v>50</v>
      </c>
      <c r="L280" s="34">
        <v>0</v>
      </c>
      <c r="M280" s="34">
        <v>50</v>
      </c>
      <c r="N280" s="35">
        <f t="shared" si="394"/>
        <v>-10</v>
      </c>
      <c r="O280" s="35">
        <f t="shared" si="395"/>
        <v>0</v>
      </c>
      <c r="P280" s="36">
        <v>0</v>
      </c>
      <c r="Q280" s="36">
        <f t="shared" si="509"/>
        <v>50</v>
      </c>
      <c r="R280" s="80"/>
      <c r="S280" s="37">
        <f ca="1">SUMIF(ROP!$D$6:$H$65536,A280,ROP!$J$6:$J$65536)</f>
        <v>0</v>
      </c>
      <c r="T280" s="37">
        <f>SUMIF(HASIL!$B:$B,APS!$B280&amp;RIGHT(APS!T$9,2),HASIL!$I:$I)</f>
        <v>0</v>
      </c>
      <c r="U280" s="37">
        <f>SUMIF(HASIL!$B:$B,APS!$B280&amp;RIGHT(APS!U$9,2),HASIL!$I:$I)</f>
        <v>0</v>
      </c>
      <c r="V280" s="37">
        <f>SUMIF(HASIL!$B:$B,APS!$B280&amp;RIGHT(APS!V$9,2),HASIL!$I:$I)</f>
        <v>0</v>
      </c>
      <c r="W280" s="37">
        <f>SUMIF(HASIL!$B:$B,APS!$B280&amp;RIGHT(APS!W$9,2),HASIL!$I:$I)</f>
        <v>0</v>
      </c>
      <c r="X280" s="38">
        <f t="shared" si="396"/>
        <v>0</v>
      </c>
      <c r="Y280" s="38">
        <f t="shared" si="397"/>
        <v>-50</v>
      </c>
      <c r="Z280" s="39">
        <f t="shared" si="597"/>
        <v>0</v>
      </c>
      <c r="AA280" s="39">
        <f t="shared" si="596"/>
        <v>50</v>
      </c>
      <c r="AB280" s="40">
        <f t="shared" si="598"/>
        <v>0</v>
      </c>
      <c r="AC280" s="27">
        <v>0</v>
      </c>
      <c r="AD280" s="27"/>
      <c r="AE280" s="27"/>
      <c r="AF280" s="27"/>
      <c r="AG280" s="27"/>
      <c r="AH280" s="27"/>
      <c r="AI280" s="324">
        <f>SUMIF('Rekapitulasi Juni'!$D$9:$D$192,APS!$B280,'Rekapitulasi Juni'!$E$9:$E$192)</f>
        <v>0</v>
      </c>
      <c r="AJ280" s="324">
        <f>SUMIF('Rekapitulasi Juni'!$D$9:$D$192,APS!$B280,'Rekapitulasi Juni'!$F$9:$F$192)</f>
        <v>0</v>
      </c>
      <c r="AK280" s="324">
        <f>SUMIF('Rekapitulasi Juni'!$D$9:$D$192,APS!$B280,'Rekapitulasi Juni'!$K$9:$K$192)</f>
        <v>0</v>
      </c>
      <c r="AL280" s="325">
        <f t="shared" si="510"/>
        <v>0</v>
      </c>
      <c r="AM280" s="325">
        <f t="shared" si="511"/>
        <v>0</v>
      </c>
      <c r="AN280" s="27"/>
      <c r="AO280" s="324">
        <f>SUMIF('Rekapitulasi Juni'!$U$9:$U$192,APS!$B280,'Rekapitulasi Juni'!$V$9:$V$192)</f>
        <v>0</v>
      </c>
      <c r="AP280" s="324">
        <f>SUMIF('Rekapitulasi Juni'!$U$9:$U$192,APS!$B280,'Rekapitulasi Juni'!$W$9:$W$192)</f>
        <v>0</v>
      </c>
      <c r="AQ280" s="27"/>
      <c r="AR280" s="325">
        <f t="shared" si="512"/>
        <v>0</v>
      </c>
      <c r="AS280" s="325">
        <f t="shared" si="513"/>
        <v>0</v>
      </c>
      <c r="AT280" s="27"/>
      <c r="AU280" s="324">
        <f>SUMIF('Rekapitulasi Juni'!$AL$9:$AL$192,APS!$B280,'Rekapitulasi Juni'!$AM$9:$AM$192)</f>
        <v>0</v>
      </c>
      <c r="AV280" s="324">
        <f>SUMIF('Rekapitulasi Juni'!$AL$9:$AL$192,APS!$B280,'Rekapitulasi Juni'!$AN$9:$AN$192)</f>
        <v>0</v>
      </c>
      <c r="AW280" s="27"/>
      <c r="AX280" s="325">
        <f t="shared" si="514"/>
        <v>0</v>
      </c>
      <c r="AY280" s="325">
        <f t="shared" si="515"/>
        <v>0</v>
      </c>
      <c r="AZ280" s="41">
        <f t="shared" si="516"/>
        <v>0</v>
      </c>
      <c r="BA280" s="41">
        <f t="shared" si="517"/>
        <v>0</v>
      </c>
      <c r="BB280" s="41">
        <f t="shared" si="518"/>
        <v>0</v>
      </c>
      <c r="BC280" s="41">
        <f t="shared" si="519"/>
        <v>0</v>
      </c>
      <c r="BD280" s="41">
        <f t="shared" si="520"/>
        <v>0</v>
      </c>
      <c r="BE280" s="41">
        <f t="shared" si="521"/>
        <v>0</v>
      </c>
      <c r="BF280" s="180">
        <f t="shared" si="522"/>
        <v>0</v>
      </c>
      <c r="BG280" s="27">
        <v>0</v>
      </c>
      <c r="BH280" s="27"/>
      <c r="BI280" s="324">
        <f>SUMIF('Rekapitulasi Juni'!$D$214:$D$393,APS!$B280,'Rekapitulasi Juni'!$E$214:$E$393)</f>
        <v>0</v>
      </c>
      <c r="BJ280" s="324">
        <f>SUMIF('Rekapitulasi Juni'!$D$214:$D$393,APS!$B280,'Rekapitulasi Juni'!$F$214:$F$393)</f>
        <v>0</v>
      </c>
      <c r="BK280" s="27"/>
      <c r="BL280" s="325">
        <f t="shared" si="523"/>
        <v>0</v>
      </c>
      <c r="BM280" s="325">
        <f t="shared" si="524"/>
        <v>0</v>
      </c>
      <c r="BN280" s="27"/>
      <c r="BO280" s="324">
        <f>SUMIF('Rekapitulasi Juni'!$U$214:$U$393,APS!$B280,'Rekapitulasi Juni'!$V$214:$V$393)</f>
        <v>0</v>
      </c>
      <c r="BP280" s="324">
        <f>SUMIF('Rekapitulasi Juni'!$U$214:$U$393,APS!$B280,'Rekapitulasi Juni'!$W$214:$W$393)</f>
        <v>0</v>
      </c>
      <c r="BQ280" s="27"/>
      <c r="BR280" s="325">
        <f t="shared" si="525"/>
        <v>0</v>
      </c>
      <c r="BS280" s="325">
        <f t="shared" si="526"/>
        <v>0</v>
      </c>
      <c r="BT280" s="27"/>
      <c r="BU280" s="324">
        <f>SUMIF('Rekapitulasi Juni'!$AL$214:$AL$393,APS!$B280,'Rekapitulasi Juni'!$AM$214:$AM$393)</f>
        <v>0</v>
      </c>
      <c r="BV280" s="324">
        <f>SUMIF('Rekapitulasi Juni'!$AL$214:$AL$393,APS!$B280,'Rekapitulasi Juni'!$AN$214:$AN$393)</f>
        <v>0</v>
      </c>
      <c r="BW280" s="27"/>
      <c r="BX280" s="325">
        <f t="shared" si="527"/>
        <v>0</v>
      </c>
      <c r="BY280" s="325">
        <f t="shared" si="528"/>
        <v>0</v>
      </c>
      <c r="BZ280" s="27"/>
      <c r="CA280" s="324">
        <f>SUMIF('Rekapitulasi Juni'!$BA$214:$BA$393,APS!$B280,'Rekapitulasi Juni'!$BB$214:$BB$393)</f>
        <v>0</v>
      </c>
      <c r="CB280" s="324">
        <f>SUMIF('Rekapitulasi Juni'!$BA$214:$BA$393,APS!$B280,'Rekapitulasi Juni'!$BC$214:$BC$393)</f>
        <v>0</v>
      </c>
      <c r="CC280" s="27"/>
      <c r="CD280" s="325">
        <f t="shared" si="529"/>
        <v>0</v>
      </c>
      <c r="CE280" s="325">
        <f t="shared" si="530"/>
        <v>0</v>
      </c>
      <c r="CF280" s="27"/>
      <c r="CG280" s="324">
        <f>SUMIF('Rekapitulasi Juni'!$BP$214:$BP$393,APS!$B280,'Rekapitulasi Juni'!$BQ$214:$BQ$393)</f>
        <v>0</v>
      </c>
      <c r="CH280" s="324">
        <f>SUMIF('Rekapitulasi Juni'!$BP$214:$BP$393,APS!$B280,'Rekapitulasi Juni'!$BR$214:$BR$393)</f>
        <v>0</v>
      </c>
      <c r="CI280" s="27"/>
      <c r="CJ280" s="325">
        <f t="shared" si="531"/>
        <v>0</v>
      </c>
      <c r="CK280" s="325">
        <f t="shared" si="532"/>
        <v>0</v>
      </c>
      <c r="CL280" s="41">
        <f t="shared" si="533"/>
        <v>0</v>
      </c>
      <c r="CM280" s="41">
        <f t="shared" si="534"/>
        <v>0</v>
      </c>
      <c r="CN280" s="41">
        <f t="shared" si="535"/>
        <v>0</v>
      </c>
      <c r="CO280" s="41">
        <f t="shared" si="536"/>
        <v>0</v>
      </c>
      <c r="CP280" s="41">
        <f t="shared" si="537"/>
        <v>0</v>
      </c>
      <c r="CQ280" s="41">
        <f t="shared" si="538"/>
        <v>0</v>
      </c>
      <c r="CR280" s="180">
        <f t="shared" si="539"/>
        <v>0</v>
      </c>
      <c r="CS280" s="27">
        <v>0</v>
      </c>
      <c r="CT280" s="27"/>
      <c r="CU280" s="324">
        <f>SUMIF('Rekapitulasi Juni'!$D$410:$D$588,APS!$B280,'Rekapitulasi Juni'!$E$410:$E$588)</f>
        <v>0</v>
      </c>
      <c r="CV280" s="324">
        <f>SUMIF('Rekapitulasi Juni'!$D$410:$D$588,APS!$B280,'Rekapitulasi Juni'!$F$410:$F$588)</f>
        <v>0</v>
      </c>
      <c r="CW280" s="27"/>
      <c r="CX280" s="325">
        <f t="shared" si="540"/>
        <v>0</v>
      </c>
      <c r="CY280" s="325">
        <f t="shared" si="541"/>
        <v>0</v>
      </c>
      <c r="CZ280" s="27"/>
      <c r="DA280" s="324">
        <f>SUMIF('Rekapitulasi Juni'!$U$410:$U$588,APS!$B280,'Rekapitulasi Juni'!$V$410:$V$588)</f>
        <v>0</v>
      </c>
      <c r="DB280" s="324">
        <f>SUMIF('Rekapitulasi Juni'!$U$410:$U$588,APS!$B280,'Rekapitulasi Juni'!$W$410:$W$588)</f>
        <v>0</v>
      </c>
      <c r="DC280" s="27"/>
      <c r="DD280" s="325">
        <f t="shared" si="542"/>
        <v>0</v>
      </c>
      <c r="DE280" s="325">
        <f t="shared" si="543"/>
        <v>0</v>
      </c>
      <c r="DF280" s="27"/>
      <c r="DG280" s="324">
        <f>SUMIF('Rekapitulasi Juni'!$AL$410:$AL$588,APS!$B280,'Rekapitulasi Juni'!$AM$410:$AM$588)</f>
        <v>0</v>
      </c>
      <c r="DH280" s="324">
        <f>SUMIF('Rekapitulasi Juni'!$AL$410:$AL$588,APS!$B280,'Rekapitulasi Juni'!$AN$410:$AN$588)</f>
        <v>0</v>
      </c>
      <c r="DI280" s="27"/>
      <c r="DJ280" s="325">
        <f t="shared" si="544"/>
        <v>0</v>
      </c>
      <c r="DK280" s="325">
        <f t="shared" si="545"/>
        <v>0</v>
      </c>
      <c r="DL280" s="27">
        <v>50</v>
      </c>
      <c r="DM280" s="324">
        <f>SUMIF('Rekapitulasi Juni'!$BA$410:$BA$588,APS!$B280,'Rekapitulasi Juni'!$BB$410:$BB$588)</f>
        <v>0</v>
      </c>
      <c r="DN280" s="324">
        <f>SUMIF('Rekapitulasi Juni'!$BA$410:$BA$588,APS!$B280,'Rekapitulasi Juni'!$BC$410:$BC$588)</f>
        <v>0</v>
      </c>
      <c r="DO280" s="324">
        <f>SUMIF('Rekapitulasi Juni'!$BA$410:$BA$588,APS!$B280,'Rekapitulasi Juni'!$BF$410:$BF$588)</f>
        <v>0</v>
      </c>
      <c r="DP280" s="325">
        <f t="shared" si="546"/>
        <v>0</v>
      </c>
      <c r="DQ280" s="325">
        <f t="shared" si="547"/>
        <v>0</v>
      </c>
      <c r="DR280" s="27"/>
      <c r="DS280" s="324">
        <f>SUMIF('Rekapitulasi Juni'!$BP$410:$BP$588,APS!$B280,'Rekapitulasi Juni'!$BQ$410:$BQ$588)</f>
        <v>0</v>
      </c>
      <c r="DT280" s="324">
        <f>SUMIF('Rekapitulasi Juni'!$BP$410:$BP$588,APS!$B280,'Rekapitulasi Juni'!$BR$410:$BR$588)</f>
        <v>0</v>
      </c>
      <c r="DU280" s="27"/>
      <c r="DV280" s="325">
        <f t="shared" si="548"/>
        <v>0</v>
      </c>
      <c r="DW280" s="325">
        <f t="shared" si="549"/>
        <v>0</v>
      </c>
      <c r="DX280" s="41">
        <f t="shared" si="550"/>
        <v>50</v>
      </c>
      <c r="DY280" s="41">
        <f t="shared" si="551"/>
        <v>0</v>
      </c>
      <c r="DZ280" s="41">
        <f t="shared" si="552"/>
        <v>0</v>
      </c>
      <c r="EA280" s="41">
        <f t="shared" si="553"/>
        <v>0</v>
      </c>
      <c r="EB280" s="41">
        <f t="shared" si="554"/>
        <v>0</v>
      </c>
      <c r="EC280" s="41">
        <f t="shared" si="555"/>
        <v>-50</v>
      </c>
      <c r="ED280" s="180">
        <f t="shared" si="556"/>
        <v>0</v>
      </c>
      <c r="EE280" s="27">
        <v>0</v>
      </c>
      <c r="EF280" s="27"/>
      <c r="EG280" s="324">
        <f>SUMIF('Rekapitulasi Juni'!$D$608:$D$786,APS!$B280,'Rekapitulasi Juni'!$E$608:$E$786)</f>
        <v>0</v>
      </c>
      <c r="EH280" s="324">
        <f>SUMIF('Rekapitulasi Juni'!$D$608:$D$786,APS!$B280,'Rekapitulasi Juni'!$F$608:$F$786)</f>
        <v>0</v>
      </c>
      <c r="EI280" s="27"/>
      <c r="EJ280" s="325">
        <f t="shared" si="557"/>
        <v>0</v>
      </c>
      <c r="EK280" s="325">
        <f t="shared" si="558"/>
        <v>0</v>
      </c>
      <c r="EL280" s="27"/>
      <c r="EM280" s="324">
        <f>SUMIF('Rekapitulasi Juni'!$U$608:$U$786,APS!$B280,'Rekapitulasi Juni'!$V$608:$V$786)</f>
        <v>0</v>
      </c>
      <c r="EN280" s="324">
        <f>SUMIF('Rekapitulasi Juni'!$U$608:$U$786,APS!$B280,'Rekapitulasi Juni'!$W$608:$W$786)</f>
        <v>0</v>
      </c>
      <c r="EO280" s="27"/>
      <c r="EP280" s="325">
        <f t="shared" si="559"/>
        <v>0</v>
      </c>
      <c r="EQ280" s="325">
        <f t="shared" si="560"/>
        <v>0</v>
      </c>
      <c r="ER280" s="27"/>
      <c r="ES280" s="324">
        <f>SUMIF('Rekapitulasi Juni'!$AL$608:$AL$786,APS!$B280,'Rekapitulasi Juni'!$AM$608:$AM$786)</f>
        <v>0</v>
      </c>
      <c r="ET280" s="324">
        <f>SUMIF('Rekapitulasi Juni'!$AL$608:$AL$786,APS!$B280,'Rekapitulasi Juni'!$AN$608:$AN$786)</f>
        <v>0</v>
      </c>
      <c r="EU280" s="27"/>
      <c r="EV280" s="325">
        <f t="shared" si="503"/>
        <v>0</v>
      </c>
      <c r="EW280" s="325">
        <f t="shared" si="504"/>
        <v>0</v>
      </c>
      <c r="EX280" s="27"/>
      <c r="EY280" s="324">
        <f>SUMIF('Rekapitulasi Juni'!$BA$608:$BA$786,APS!$B280,'Rekapitulasi Juni'!$BB$608:$BB$786)</f>
        <v>0</v>
      </c>
      <c r="EZ280" s="324">
        <f>SUMIF('Rekapitulasi Juni'!$BA$608:$BA$786,APS!$B280,'Rekapitulasi Juni'!$BC$608:$BC$786)</f>
        <v>0</v>
      </c>
      <c r="FA280" s="324">
        <f>SUMIF('Rekapitulasi Juni'!$BA$608:$BA$786,APS!$B280,'Rekapitulasi Juni'!$BF$608:$BF$786)</f>
        <v>0</v>
      </c>
      <c r="FB280" s="325">
        <f t="shared" si="505"/>
        <v>0</v>
      </c>
      <c r="FC280" s="325">
        <f t="shared" si="506"/>
        <v>0</v>
      </c>
      <c r="FD280" s="27"/>
      <c r="FE280" s="27"/>
      <c r="FF280" s="27"/>
      <c r="FG280" s="27"/>
      <c r="FH280" s="27"/>
      <c r="FI280" s="27"/>
      <c r="FJ280" s="41">
        <f t="shared" si="561"/>
        <v>0</v>
      </c>
      <c r="FK280" s="41">
        <f t="shared" si="562"/>
        <v>0</v>
      </c>
      <c r="FL280" s="41">
        <f t="shared" si="563"/>
        <v>0</v>
      </c>
      <c r="FM280" s="41">
        <f t="shared" si="564"/>
        <v>0</v>
      </c>
      <c r="FN280" s="41">
        <f t="shared" si="565"/>
        <v>0</v>
      </c>
      <c r="FO280" s="41">
        <f t="shared" si="566"/>
        <v>0</v>
      </c>
      <c r="FP280" s="180">
        <f t="shared" si="567"/>
        <v>0</v>
      </c>
      <c r="FQ280" s="27"/>
      <c r="FR280" s="27"/>
      <c r="FS280" s="324">
        <f>SUMIF('Rekapitulasi Juni'!$D$804:$D$984,APS!$B280,'Rekapitulasi Juni'!$E$804:$E$984)</f>
        <v>0</v>
      </c>
      <c r="FT280" s="324">
        <f>SUMIF('Rekapitulasi Juni'!$D$804:$D$984,APS!$B280,'Rekapitulasi Juni'!$F$804:$F$984)</f>
        <v>0</v>
      </c>
      <c r="FU280" s="27"/>
      <c r="FV280" s="325">
        <f t="shared" si="507"/>
        <v>0</v>
      </c>
      <c r="FW280" s="325">
        <f t="shared" si="508"/>
        <v>0</v>
      </c>
      <c r="FX280" s="27"/>
      <c r="FY280" s="324">
        <f>SUMIF('Rekapitulasi Juni'!$U$804:$U$984,APS!$B280,'Rekapitulasi Juni'!$V$804:$V$984)</f>
        <v>0</v>
      </c>
      <c r="FZ280" s="324">
        <f>SUMIF('Rekapitulasi Juni'!$U$804:$U$984,APS!$B280,'Rekapitulasi Juni'!$W$804:$W$984)</f>
        <v>0</v>
      </c>
      <c r="GA280" s="27"/>
      <c r="GB280" s="325">
        <f t="shared" si="501"/>
        <v>0</v>
      </c>
      <c r="GC280" s="325">
        <f t="shared" si="502"/>
        <v>0</v>
      </c>
      <c r="GD280" s="27"/>
      <c r="GE280" s="324">
        <f>SUMIF('Rekapitulasi Juni'!$AL$804:$AL$984,APS!$B280,'Rekapitulasi Juni'!$AM$804:$AM$984)</f>
        <v>0</v>
      </c>
      <c r="GF280" s="324">
        <f>SUMIF('Rekapitulasi Juni'!$AL$804:$AL$984,APS!$B280,'Rekapitulasi Juni'!$AN$804:$AN$984)</f>
        <v>0</v>
      </c>
      <c r="GG280" s="27"/>
      <c r="GH280" s="325">
        <f t="shared" si="491"/>
        <v>0</v>
      </c>
      <c r="GI280" s="325">
        <f t="shared" si="492"/>
        <v>0</v>
      </c>
      <c r="GJ280" s="27"/>
      <c r="GK280" s="27"/>
      <c r="GL280" s="41">
        <f t="shared" si="568"/>
        <v>0</v>
      </c>
      <c r="GM280" s="41">
        <f t="shared" si="569"/>
        <v>0</v>
      </c>
      <c r="GN280" s="41">
        <f t="shared" si="570"/>
        <v>0</v>
      </c>
      <c r="GO280" s="41">
        <f t="shared" si="500"/>
        <v>0</v>
      </c>
      <c r="GP280" s="41">
        <f t="shared" si="571"/>
        <v>0</v>
      </c>
      <c r="GQ280" s="41">
        <f t="shared" si="572"/>
        <v>0</v>
      </c>
      <c r="GR280" s="180">
        <f t="shared" si="573"/>
        <v>0</v>
      </c>
      <c r="GS280" s="41">
        <f t="shared" si="493"/>
        <v>50</v>
      </c>
      <c r="GT280" s="41">
        <f t="shared" si="494"/>
        <v>0</v>
      </c>
      <c r="GU280" s="41">
        <f t="shared" si="495"/>
        <v>0</v>
      </c>
      <c r="GV280" s="41">
        <f t="shared" si="496"/>
        <v>0</v>
      </c>
      <c r="GW280" s="41">
        <f t="shared" si="497"/>
        <v>0</v>
      </c>
      <c r="GX280" s="41">
        <f t="shared" si="498"/>
        <v>-50</v>
      </c>
      <c r="GY280" s="180">
        <f t="shared" si="499"/>
        <v>0</v>
      </c>
      <c r="GZ280" s="41">
        <v>259</v>
      </c>
      <c r="HA280" s="32"/>
      <c r="HB280" s="42">
        <f t="shared" si="398"/>
        <v>10</v>
      </c>
      <c r="HC280" s="44"/>
    </row>
    <row r="281" spans="1:211" ht="15" customHeight="1">
      <c r="A281" s="31" t="s">
        <v>563</v>
      </c>
      <c r="B281" s="32" t="s">
        <v>564</v>
      </c>
      <c r="C281" s="31" t="s">
        <v>490</v>
      </c>
      <c r="D281" s="31" t="s">
        <v>1259</v>
      </c>
      <c r="E281" s="31" t="s">
        <v>43</v>
      </c>
      <c r="F281" s="31" t="s">
        <v>152</v>
      </c>
      <c r="G281" s="33">
        <v>20</v>
      </c>
      <c r="H281" s="33">
        <v>0</v>
      </c>
      <c r="I281" s="33">
        <v>0</v>
      </c>
      <c r="J281" s="34">
        <f>IFERROR(VLOOKUP(A281,#REF!,3,0),0)</f>
        <v>0</v>
      </c>
      <c r="K281" s="34">
        <f t="shared" si="393"/>
        <v>20</v>
      </c>
      <c r="L281" s="34">
        <v>0</v>
      </c>
      <c r="M281" s="34">
        <v>20</v>
      </c>
      <c r="N281" s="35">
        <f t="shared" si="394"/>
        <v>0</v>
      </c>
      <c r="O281" s="35">
        <f t="shared" si="395"/>
        <v>0</v>
      </c>
      <c r="P281" s="36">
        <v>0</v>
      </c>
      <c r="Q281" s="36">
        <f t="shared" si="509"/>
        <v>20</v>
      </c>
      <c r="R281" s="80"/>
      <c r="S281" s="37">
        <f ca="1">SUMIF(ROP!$D$6:$H$65536,A281,ROP!$J$6:$J$65536)</f>
        <v>0</v>
      </c>
      <c r="T281" s="37">
        <f>SUMIF(HASIL!$B:$B,APS!$B281&amp;RIGHT(APS!T$9,2),HASIL!$I:$I)</f>
        <v>0</v>
      </c>
      <c r="U281" s="37">
        <f>SUMIF(HASIL!$B:$B,APS!$B281&amp;RIGHT(APS!U$9,2),HASIL!$I:$I)</f>
        <v>0</v>
      </c>
      <c r="V281" s="37">
        <f>SUMIF(HASIL!$B:$B,APS!$B281&amp;RIGHT(APS!V$9,2),HASIL!$I:$I)</f>
        <v>0</v>
      </c>
      <c r="W281" s="37">
        <f>SUMIF(HASIL!$B:$B,APS!$B281&amp;RIGHT(APS!W$9,2),HASIL!$I:$I)</f>
        <v>0</v>
      </c>
      <c r="X281" s="38">
        <f t="shared" si="396"/>
        <v>0</v>
      </c>
      <c r="Y281" s="38">
        <f t="shared" si="397"/>
        <v>-20</v>
      </c>
      <c r="Z281" s="39">
        <f t="shared" si="597"/>
        <v>0</v>
      </c>
      <c r="AA281" s="39">
        <f t="shared" si="596"/>
        <v>20</v>
      </c>
      <c r="AB281" s="40">
        <f t="shared" si="598"/>
        <v>0</v>
      </c>
      <c r="AC281" s="27">
        <v>0</v>
      </c>
      <c r="AD281" s="27"/>
      <c r="AE281" s="27"/>
      <c r="AF281" s="27"/>
      <c r="AG281" s="27"/>
      <c r="AH281" s="27"/>
      <c r="AI281" s="324">
        <f>SUMIF('Rekapitulasi Juni'!$D$9:$D$192,APS!$B281,'Rekapitulasi Juni'!$E$9:$E$192)</f>
        <v>0</v>
      </c>
      <c r="AJ281" s="324">
        <f>SUMIF('Rekapitulasi Juni'!$D$9:$D$192,APS!$B281,'Rekapitulasi Juni'!$F$9:$F$192)</f>
        <v>0</v>
      </c>
      <c r="AK281" s="324">
        <f>SUMIF('Rekapitulasi Juni'!$D$9:$D$192,APS!$B281,'Rekapitulasi Juni'!$K$9:$K$192)</f>
        <v>0</v>
      </c>
      <c r="AL281" s="325">
        <f t="shared" si="510"/>
        <v>0</v>
      </c>
      <c r="AM281" s="325">
        <f t="shared" si="511"/>
        <v>0</v>
      </c>
      <c r="AN281" s="27">
        <v>20</v>
      </c>
      <c r="AO281" s="324">
        <f>SUMIF('Rekapitulasi Juni'!$U$9:$U$192,APS!$B281,'Rekapitulasi Juni'!$V$9:$V$192)</f>
        <v>0</v>
      </c>
      <c r="AP281" s="324">
        <f>SUMIF('Rekapitulasi Juni'!$U$9:$U$192,APS!$B281,'Rekapitulasi Juni'!$W$9:$W$192)</f>
        <v>0</v>
      </c>
      <c r="AQ281" s="27"/>
      <c r="AR281" s="325">
        <f t="shared" si="512"/>
        <v>0</v>
      </c>
      <c r="AS281" s="325">
        <f t="shared" si="513"/>
        <v>0</v>
      </c>
      <c r="AT281" s="27"/>
      <c r="AU281" s="324">
        <f>SUMIF('Rekapitulasi Juni'!$AL$9:$AL$192,APS!$B281,'Rekapitulasi Juni'!$AM$9:$AM$192)</f>
        <v>0</v>
      </c>
      <c r="AV281" s="324">
        <f>SUMIF('Rekapitulasi Juni'!$AL$9:$AL$192,APS!$B281,'Rekapitulasi Juni'!$AN$9:$AN$192)</f>
        <v>0</v>
      </c>
      <c r="AW281" s="27"/>
      <c r="AX281" s="325">
        <f t="shared" si="514"/>
        <v>0</v>
      </c>
      <c r="AY281" s="325">
        <f t="shared" si="515"/>
        <v>0</v>
      </c>
      <c r="AZ281" s="41">
        <f t="shared" si="516"/>
        <v>20</v>
      </c>
      <c r="BA281" s="41">
        <f t="shared" si="517"/>
        <v>0</v>
      </c>
      <c r="BB281" s="41">
        <f t="shared" si="518"/>
        <v>0</v>
      </c>
      <c r="BC281" s="41">
        <f t="shared" si="519"/>
        <v>0</v>
      </c>
      <c r="BD281" s="41">
        <f t="shared" si="520"/>
        <v>0</v>
      </c>
      <c r="BE281" s="41">
        <f t="shared" si="521"/>
        <v>-20</v>
      </c>
      <c r="BF281" s="180">
        <f t="shared" si="522"/>
        <v>0</v>
      </c>
      <c r="BG281" s="27">
        <v>0</v>
      </c>
      <c r="BH281" s="27"/>
      <c r="BI281" s="324">
        <f>SUMIF('Rekapitulasi Juni'!$D$214:$D$393,APS!$B281,'Rekapitulasi Juni'!$E$214:$E$393)</f>
        <v>0</v>
      </c>
      <c r="BJ281" s="324">
        <f>SUMIF('Rekapitulasi Juni'!$D$214:$D$393,APS!$B281,'Rekapitulasi Juni'!$F$214:$F$393)</f>
        <v>0</v>
      </c>
      <c r="BK281" s="27"/>
      <c r="BL281" s="325">
        <f t="shared" si="523"/>
        <v>0</v>
      </c>
      <c r="BM281" s="325">
        <f t="shared" si="524"/>
        <v>0</v>
      </c>
      <c r="BN281" s="27"/>
      <c r="BO281" s="324">
        <f>SUMIF('Rekapitulasi Juni'!$U$214:$U$393,APS!$B281,'Rekapitulasi Juni'!$V$214:$V$393)</f>
        <v>0</v>
      </c>
      <c r="BP281" s="324">
        <f>SUMIF('Rekapitulasi Juni'!$U$214:$U$393,APS!$B281,'Rekapitulasi Juni'!$W$214:$W$393)</f>
        <v>0</v>
      </c>
      <c r="BQ281" s="27"/>
      <c r="BR281" s="325">
        <f t="shared" si="525"/>
        <v>0</v>
      </c>
      <c r="BS281" s="325">
        <f t="shared" si="526"/>
        <v>0</v>
      </c>
      <c r="BT281" s="27"/>
      <c r="BU281" s="324">
        <f>SUMIF('Rekapitulasi Juni'!$AL$214:$AL$393,APS!$B281,'Rekapitulasi Juni'!$AM$214:$AM$393)</f>
        <v>0</v>
      </c>
      <c r="BV281" s="324">
        <f>SUMIF('Rekapitulasi Juni'!$AL$214:$AL$393,APS!$B281,'Rekapitulasi Juni'!$AN$214:$AN$393)</f>
        <v>0</v>
      </c>
      <c r="BW281" s="27"/>
      <c r="BX281" s="325">
        <f t="shared" si="527"/>
        <v>0</v>
      </c>
      <c r="BY281" s="325">
        <f t="shared" si="528"/>
        <v>0</v>
      </c>
      <c r="BZ281" s="27"/>
      <c r="CA281" s="324">
        <f>SUMIF('Rekapitulasi Juni'!$BA$214:$BA$393,APS!$B281,'Rekapitulasi Juni'!$BB$214:$BB$393)</f>
        <v>0</v>
      </c>
      <c r="CB281" s="324">
        <f>SUMIF('Rekapitulasi Juni'!$BA$214:$BA$393,APS!$B281,'Rekapitulasi Juni'!$BC$214:$BC$393)</f>
        <v>0</v>
      </c>
      <c r="CC281" s="27"/>
      <c r="CD281" s="325">
        <f t="shared" si="529"/>
        <v>0</v>
      </c>
      <c r="CE281" s="325">
        <f t="shared" si="530"/>
        <v>0</v>
      </c>
      <c r="CF281" s="27"/>
      <c r="CG281" s="324">
        <f>SUMIF('Rekapitulasi Juni'!$BP$214:$BP$393,APS!$B281,'Rekapitulasi Juni'!$BQ$214:$BQ$393)</f>
        <v>0</v>
      </c>
      <c r="CH281" s="324">
        <f>SUMIF('Rekapitulasi Juni'!$BP$214:$BP$393,APS!$B281,'Rekapitulasi Juni'!$BR$214:$BR$393)</f>
        <v>0</v>
      </c>
      <c r="CI281" s="27"/>
      <c r="CJ281" s="325">
        <f t="shared" si="531"/>
        <v>0</v>
      </c>
      <c r="CK281" s="325">
        <f t="shared" si="532"/>
        <v>0</v>
      </c>
      <c r="CL281" s="41">
        <f t="shared" si="533"/>
        <v>0</v>
      </c>
      <c r="CM281" s="41">
        <f t="shared" si="534"/>
        <v>0</v>
      </c>
      <c r="CN281" s="41">
        <f t="shared" si="535"/>
        <v>0</v>
      </c>
      <c r="CO281" s="41">
        <f t="shared" si="536"/>
        <v>0</v>
      </c>
      <c r="CP281" s="41">
        <f t="shared" si="537"/>
        <v>0</v>
      </c>
      <c r="CQ281" s="41">
        <f t="shared" si="538"/>
        <v>0</v>
      </c>
      <c r="CR281" s="180">
        <f t="shared" si="539"/>
        <v>0</v>
      </c>
      <c r="CS281" s="27">
        <v>0</v>
      </c>
      <c r="CT281" s="27"/>
      <c r="CU281" s="324">
        <f>SUMIF('Rekapitulasi Juni'!$D$410:$D$588,APS!$B281,'Rekapitulasi Juni'!$E$410:$E$588)</f>
        <v>0</v>
      </c>
      <c r="CV281" s="324">
        <f>SUMIF('Rekapitulasi Juni'!$D$410:$D$588,APS!$B281,'Rekapitulasi Juni'!$F$410:$F$588)</f>
        <v>0</v>
      </c>
      <c r="CW281" s="27"/>
      <c r="CX281" s="325">
        <f t="shared" si="540"/>
        <v>0</v>
      </c>
      <c r="CY281" s="325">
        <f t="shared" si="541"/>
        <v>0</v>
      </c>
      <c r="CZ281" s="27"/>
      <c r="DA281" s="324">
        <f>SUMIF('Rekapitulasi Juni'!$U$410:$U$588,APS!$B281,'Rekapitulasi Juni'!$V$410:$V$588)</f>
        <v>0</v>
      </c>
      <c r="DB281" s="324">
        <f>SUMIF('Rekapitulasi Juni'!$U$410:$U$588,APS!$B281,'Rekapitulasi Juni'!$W$410:$W$588)</f>
        <v>0</v>
      </c>
      <c r="DC281" s="27"/>
      <c r="DD281" s="325">
        <f t="shared" si="542"/>
        <v>0</v>
      </c>
      <c r="DE281" s="325">
        <f t="shared" si="543"/>
        <v>0</v>
      </c>
      <c r="DF281" s="27"/>
      <c r="DG281" s="324">
        <f>SUMIF('Rekapitulasi Juni'!$AL$410:$AL$588,APS!$B281,'Rekapitulasi Juni'!$AM$410:$AM$588)</f>
        <v>0</v>
      </c>
      <c r="DH281" s="324">
        <f>SUMIF('Rekapitulasi Juni'!$AL$410:$AL$588,APS!$B281,'Rekapitulasi Juni'!$AN$410:$AN$588)</f>
        <v>0</v>
      </c>
      <c r="DI281" s="27"/>
      <c r="DJ281" s="325">
        <f t="shared" si="544"/>
        <v>0</v>
      </c>
      <c r="DK281" s="325">
        <f t="shared" si="545"/>
        <v>0</v>
      </c>
      <c r="DL281" s="27"/>
      <c r="DM281" s="324">
        <f>SUMIF('Rekapitulasi Juni'!$BA$410:$BA$588,APS!$B281,'Rekapitulasi Juni'!$BB$410:$BB$588)</f>
        <v>0</v>
      </c>
      <c r="DN281" s="324">
        <f>SUMIF('Rekapitulasi Juni'!$BA$410:$BA$588,APS!$B281,'Rekapitulasi Juni'!$BC$410:$BC$588)</f>
        <v>0</v>
      </c>
      <c r="DO281" s="324">
        <f>SUMIF('Rekapitulasi Juni'!$BA$410:$BA$588,APS!$B281,'Rekapitulasi Juni'!$BF$410:$BF$588)</f>
        <v>0</v>
      </c>
      <c r="DP281" s="325">
        <f t="shared" si="546"/>
        <v>0</v>
      </c>
      <c r="DQ281" s="325">
        <f t="shared" si="547"/>
        <v>0</v>
      </c>
      <c r="DR281" s="27"/>
      <c r="DS281" s="324">
        <f>SUMIF('Rekapitulasi Juni'!$BP$410:$BP$588,APS!$B281,'Rekapitulasi Juni'!$BQ$410:$BQ$588)</f>
        <v>0</v>
      </c>
      <c r="DT281" s="324">
        <f>SUMIF('Rekapitulasi Juni'!$BP$410:$BP$588,APS!$B281,'Rekapitulasi Juni'!$BR$410:$BR$588)</f>
        <v>0</v>
      </c>
      <c r="DU281" s="27"/>
      <c r="DV281" s="325">
        <f t="shared" si="548"/>
        <v>0</v>
      </c>
      <c r="DW281" s="325">
        <f t="shared" si="549"/>
        <v>0</v>
      </c>
      <c r="DX281" s="41">
        <f t="shared" si="550"/>
        <v>0</v>
      </c>
      <c r="DY281" s="41">
        <f t="shared" si="551"/>
        <v>0</v>
      </c>
      <c r="DZ281" s="41">
        <f t="shared" si="552"/>
        <v>0</v>
      </c>
      <c r="EA281" s="41">
        <f t="shared" si="553"/>
        <v>0</v>
      </c>
      <c r="EB281" s="41">
        <f t="shared" si="554"/>
        <v>0</v>
      </c>
      <c r="EC281" s="41">
        <f t="shared" si="555"/>
        <v>0</v>
      </c>
      <c r="ED281" s="180">
        <f t="shared" si="556"/>
        <v>0</v>
      </c>
      <c r="EE281" s="27">
        <v>0</v>
      </c>
      <c r="EF281" s="27"/>
      <c r="EG281" s="324">
        <f>SUMIF('Rekapitulasi Juni'!$D$608:$D$786,APS!$B281,'Rekapitulasi Juni'!$E$608:$E$786)</f>
        <v>0</v>
      </c>
      <c r="EH281" s="324">
        <f>SUMIF('Rekapitulasi Juni'!$D$608:$D$786,APS!$B281,'Rekapitulasi Juni'!$F$608:$F$786)</f>
        <v>0</v>
      </c>
      <c r="EI281" s="27"/>
      <c r="EJ281" s="325">
        <f t="shared" si="557"/>
        <v>0</v>
      </c>
      <c r="EK281" s="325">
        <f t="shared" si="558"/>
        <v>0</v>
      </c>
      <c r="EL281" s="27"/>
      <c r="EM281" s="324">
        <f>SUMIF('Rekapitulasi Juni'!$U$608:$U$786,APS!$B281,'Rekapitulasi Juni'!$V$608:$V$786)</f>
        <v>0</v>
      </c>
      <c r="EN281" s="324">
        <f>SUMIF('Rekapitulasi Juni'!$U$608:$U$786,APS!$B281,'Rekapitulasi Juni'!$W$608:$W$786)</f>
        <v>0</v>
      </c>
      <c r="EO281" s="27"/>
      <c r="EP281" s="325">
        <f t="shared" si="559"/>
        <v>0</v>
      </c>
      <c r="EQ281" s="325">
        <f t="shared" si="560"/>
        <v>0</v>
      </c>
      <c r="ER281" s="27"/>
      <c r="ES281" s="324">
        <f>SUMIF('Rekapitulasi Juni'!$AL$608:$AL$786,APS!$B281,'Rekapitulasi Juni'!$AM$608:$AM$786)</f>
        <v>0</v>
      </c>
      <c r="ET281" s="324">
        <f>SUMIF('Rekapitulasi Juni'!$AL$608:$AL$786,APS!$B281,'Rekapitulasi Juni'!$AN$608:$AN$786)</f>
        <v>0</v>
      </c>
      <c r="EU281" s="27"/>
      <c r="EV281" s="325">
        <f t="shared" si="503"/>
        <v>0</v>
      </c>
      <c r="EW281" s="325">
        <f t="shared" si="504"/>
        <v>0</v>
      </c>
      <c r="EX281" s="27"/>
      <c r="EY281" s="324">
        <f>SUMIF('Rekapitulasi Juni'!$BA$608:$BA$786,APS!$B281,'Rekapitulasi Juni'!$BB$608:$BB$786)</f>
        <v>0</v>
      </c>
      <c r="EZ281" s="324">
        <f>SUMIF('Rekapitulasi Juni'!$BA$608:$BA$786,APS!$B281,'Rekapitulasi Juni'!$BC$608:$BC$786)</f>
        <v>0</v>
      </c>
      <c r="FA281" s="324">
        <f>SUMIF('Rekapitulasi Juni'!$BA$608:$BA$786,APS!$B281,'Rekapitulasi Juni'!$BF$608:$BF$786)</f>
        <v>0</v>
      </c>
      <c r="FB281" s="325">
        <f t="shared" si="505"/>
        <v>0</v>
      </c>
      <c r="FC281" s="325">
        <f t="shared" si="506"/>
        <v>0</v>
      </c>
      <c r="FD281" s="27"/>
      <c r="FE281" s="27"/>
      <c r="FF281" s="27"/>
      <c r="FG281" s="27"/>
      <c r="FH281" s="27"/>
      <c r="FI281" s="27"/>
      <c r="FJ281" s="41">
        <f t="shared" si="561"/>
        <v>0</v>
      </c>
      <c r="FK281" s="41">
        <f t="shared" si="562"/>
        <v>0</v>
      </c>
      <c r="FL281" s="41">
        <f t="shared" si="563"/>
        <v>0</v>
      </c>
      <c r="FM281" s="41">
        <f t="shared" si="564"/>
        <v>0</v>
      </c>
      <c r="FN281" s="41">
        <f t="shared" si="565"/>
        <v>0</v>
      </c>
      <c r="FO281" s="41">
        <f t="shared" si="566"/>
        <v>0</v>
      </c>
      <c r="FP281" s="180">
        <f t="shared" si="567"/>
        <v>0</v>
      </c>
      <c r="FQ281" s="27"/>
      <c r="FR281" s="27"/>
      <c r="FS281" s="324">
        <f>SUMIF('Rekapitulasi Juni'!$D$804:$D$984,APS!$B281,'Rekapitulasi Juni'!$E$804:$E$984)</f>
        <v>0</v>
      </c>
      <c r="FT281" s="324">
        <f>SUMIF('Rekapitulasi Juni'!$D$804:$D$984,APS!$B281,'Rekapitulasi Juni'!$F$804:$F$984)</f>
        <v>0</v>
      </c>
      <c r="FU281" s="27"/>
      <c r="FV281" s="325">
        <f t="shared" si="507"/>
        <v>0</v>
      </c>
      <c r="FW281" s="325">
        <f t="shared" si="508"/>
        <v>0</v>
      </c>
      <c r="FX281" s="27"/>
      <c r="FY281" s="324">
        <f>SUMIF('Rekapitulasi Juni'!$U$804:$U$984,APS!$B281,'Rekapitulasi Juni'!$V$804:$V$984)</f>
        <v>0</v>
      </c>
      <c r="FZ281" s="324">
        <f>SUMIF('Rekapitulasi Juni'!$U$804:$U$984,APS!$B281,'Rekapitulasi Juni'!$W$804:$W$984)</f>
        <v>0</v>
      </c>
      <c r="GA281" s="27"/>
      <c r="GB281" s="325">
        <f t="shared" si="501"/>
        <v>0</v>
      </c>
      <c r="GC281" s="325">
        <f t="shared" si="502"/>
        <v>0</v>
      </c>
      <c r="GD281" s="27"/>
      <c r="GE281" s="324">
        <f>SUMIF('Rekapitulasi Juni'!$AL$804:$AL$984,APS!$B281,'Rekapitulasi Juni'!$AM$804:$AM$984)</f>
        <v>0</v>
      </c>
      <c r="GF281" s="324">
        <f>SUMIF('Rekapitulasi Juni'!$AL$804:$AL$984,APS!$B281,'Rekapitulasi Juni'!$AN$804:$AN$984)</f>
        <v>0</v>
      </c>
      <c r="GG281" s="27"/>
      <c r="GH281" s="325">
        <f t="shared" si="491"/>
        <v>0</v>
      </c>
      <c r="GI281" s="325">
        <f t="shared" si="492"/>
        <v>0</v>
      </c>
      <c r="GJ281" s="27"/>
      <c r="GK281" s="27"/>
      <c r="GL281" s="41">
        <f t="shared" si="568"/>
        <v>0</v>
      </c>
      <c r="GM281" s="41">
        <f t="shared" si="569"/>
        <v>0</v>
      </c>
      <c r="GN281" s="41">
        <f t="shared" si="570"/>
        <v>0</v>
      </c>
      <c r="GO281" s="41">
        <f t="shared" si="500"/>
        <v>0</v>
      </c>
      <c r="GP281" s="41">
        <f t="shared" si="571"/>
        <v>0</v>
      </c>
      <c r="GQ281" s="41">
        <f t="shared" si="572"/>
        <v>0</v>
      </c>
      <c r="GR281" s="180">
        <f t="shared" si="573"/>
        <v>0</v>
      </c>
      <c r="GS281" s="41">
        <f t="shared" si="493"/>
        <v>20</v>
      </c>
      <c r="GT281" s="41">
        <f t="shared" si="494"/>
        <v>0</v>
      </c>
      <c r="GU281" s="41">
        <f t="shared" si="495"/>
        <v>0</v>
      </c>
      <c r="GV281" s="41">
        <f t="shared" si="496"/>
        <v>0</v>
      </c>
      <c r="GW281" s="41">
        <f t="shared" si="497"/>
        <v>0</v>
      </c>
      <c r="GX281" s="41">
        <f t="shared" si="498"/>
        <v>-20</v>
      </c>
      <c r="GY281" s="180">
        <f t="shared" si="499"/>
        <v>0</v>
      </c>
      <c r="GZ281" s="41">
        <v>260</v>
      </c>
      <c r="HA281" s="32"/>
      <c r="HB281" s="42">
        <f t="shared" si="398"/>
        <v>0</v>
      </c>
      <c r="HC281" s="44"/>
    </row>
    <row r="282" spans="1:211" ht="15" hidden="1" customHeight="1">
      <c r="A282" s="31" t="s">
        <v>565</v>
      </c>
      <c r="B282" s="32" t="s">
        <v>566</v>
      </c>
      <c r="C282" s="31" t="s">
        <v>490</v>
      </c>
      <c r="D282" s="31" t="s">
        <v>1259</v>
      </c>
      <c r="E282" s="31" t="s">
        <v>43</v>
      </c>
      <c r="F282" s="31" t="s">
        <v>152</v>
      </c>
      <c r="G282" s="33">
        <v>30</v>
      </c>
      <c r="H282" s="33">
        <v>0</v>
      </c>
      <c r="I282" s="33">
        <v>0</v>
      </c>
      <c r="J282" s="34">
        <f>IFERROR(VLOOKUP(A282,#REF!,3,0),0)</f>
        <v>0</v>
      </c>
      <c r="K282" s="34">
        <f t="shared" si="393"/>
        <v>71</v>
      </c>
      <c r="L282" s="34">
        <v>0</v>
      </c>
      <c r="M282" s="34">
        <v>71</v>
      </c>
      <c r="N282" s="35">
        <f t="shared" si="394"/>
        <v>-41</v>
      </c>
      <c r="O282" s="35">
        <f t="shared" si="395"/>
        <v>0</v>
      </c>
      <c r="P282" s="36">
        <v>0</v>
      </c>
      <c r="Q282" s="36">
        <f t="shared" si="509"/>
        <v>0</v>
      </c>
      <c r="R282" s="80">
        <v>-71</v>
      </c>
      <c r="S282" s="37">
        <f ca="1">SUMIF(ROP!$D$6:$H$65536,A282,ROP!$J$6:$J$65536)</f>
        <v>0</v>
      </c>
      <c r="T282" s="37">
        <f>SUMIF(HASIL!$B:$B,APS!$B282&amp;RIGHT(APS!T$9,2),HASIL!$I:$I)</f>
        <v>0</v>
      </c>
      <c r="U282" s="37">
        <f>SUMIF(HASIL!$B:$B,APS!$B282&amp;RIGHT(APS!U$9,2),HASIL!$I:$I)</f>
        <v>0</v>
      </c>
      <c r="V282" s="37">
        <f>SUMIF(HASIL!$B:$B,APS!$B282&amp;RIGHT(APS!V$9,2),HASIL!$I:$I)</f>
        <v>0</v>
      </c>
      <c r="W282" s="37">
        <f>SUMIF(HASIL!$B:$B,APS!$B282&amp;RIGHT(APS!W$9,2),HASIL!$I:$I)</f>
        <v>0</v>
      </c>
      <c r="X282" s="38">
        <f t="shared" si="396"/>
        <v>0</v>
      </c>
      <c r="Y282" s="38">
        <f t="shared" si="397"/>
        <v>0</v>
      </c>
      <c r="Z282" s="39">
        <f t="shared" si="597"/>
        <v>0</v>
      </c>
      <c r="AA282" s="39">
        <f t="shared" si="596"/>
        <v>0</v>
      </c>
      <c r="AB282" s="40">
        <f t="shared" si="598"/>
        <v>0</v>
      </c>
      <c r="AC282" s="27">
        <v>0</v>
      </c>
      <c r="AD282" s="27"/>
      <c r="AE282" s="27"/>
      <c r="AF282" s="27"/>
      <c r="AG282" s="27"/>
      <c r="AH282" s="27"/>
      <c r="AI282" s="324">
        <f>SUMIF('Rekapitulasi Juni'!$D$9:$D$192,APS!$B282,'Rekapitulasi Juni'!$E$9:$E$192)</f>
        <v>0</v>
      </c>
      <c r="AJ282" s="324">
        <f>SUMIF('Rekapitulasi Juni'!$D$9:$D$192,APS!$B282,'Rekapitulasi Juni'!$F$9:$F$192)</f>
        <v>0</v>
      </c>
      <c r="AK282" s="324">
        <f>SUMIF('Rekapitulasi Juni'!$D$9:$D$192,APS!$B282,'Rekapitulasi Juni'!$K$9:$K$192)</f>
        <v>0</v>
      </c>
      <c r="AL282" s="325">
        <f t="shared" si="510"/>
        <v>0</v>
      </c>
      <c r="AM282" s="325">
        <f t="shared" si="511"/>
        <v>0</v>
      </c>
      <c r="AN282" s="27"/>
      <c r="AO282" s="324">
        <f>SUMIF('Rekapitulasi Juni'!$U$9:$U$192,APS!$B282,'Rekapitulasi Juni'!$V$9:$V$192)</f>
        <v>0</v>
      </c>
      <c r="AP282" s="324">
        <f>SUMIF('Rekapitulasi Juni'!$U$9:$U$192,APS!$B282,'Rekapitulasi Juni'!$W$9:$W$192)</f>
        <v>0</v>
      </c>
      <c r="AQ282" s="27"/>
      <c r="AR282" s="325">
        <f t="shared" si="512"/>
        <v>0</v>
      </c>
      <c r="AS282" s="325">
        <f t="shared" si="513"/>
        <v>0</v>
      </c>
      <c r="AT282" s="27"/>
      <c r="AU282" s="324">
        <f>SUMIF('Rekapitulasi Juni'!$AL$9:$AL$192,APS!$B282,'Rekapitulasi Juni'!$AM$9:$AM$192)</f>
        <v>0</v>
      </c>
      <c r="AV282" s="324">
        <f>SUMIF('Rekapitulasi Juni'!$AL$9:$AL$192,APS!$B282,'Rekapitulasi Juni'!$AN$9:$AN$192)</f>
        <v>0</v>
      </c>
      <c r="AW282" s="27"/>
      <c r="AX282" s="325">
        <f t="shared" si="514"/>
        <v>0</v>
      </c>
      <c r="AY282" s="325">
        <f t="shared" si="515"/>
        <v>0</v>
      </c>
      <c r="AZ282" s="41">
        <f t="shared" si="516"/>
        <v>0</v>
      </c>
      <c r="BA282" s="41">
        <f t="shared" si="517"/>
        <v>0</v>
      </c>
      <c r="BB282" s="41">
        <f t="shared" si="518"/>
        <v>0</v>
      </c>
      <c r="BC282" s="41">
        <f t="shared" si="519"/>
        <v>0</v>
      </c>
      <c r="BD282" s="41">
        <f t="shared" si="520"/>
        <v>0</v>
      </c>
      <c r="BE282" s="41">
        <f t="shared" si="521"/>
        <v>0</v>
      </c>
      <c r="BF282" s="180">
        <f t="shared" si="522"/>
        <v>0</v>
      </c>
      <c r="BG282" s="27">
        <v>0</v>
      </c>
      <c r="BH282" s="27"/>
      <c r="BI282" s="324">
        <f>SUMIF('Rekapitulasi Juni'!$D$214:$D$393,APS!$B282,'Rekapitulasi Juni'!$E$214:$E$393)</f>
        <v>0</v>
      </c>
      <c r="BJ282" s="324">
        <f>SUMIF('Rekapitulasi Juni'!$D$214:$D$393,APS!$B282,'Rekapitulasi Juni'!$F$214:$F$393)</f>
        <v>0</v>
      </c>
      <c r="BK282" s="27"/>
      <c r="BL282" s="325">
        <f t="shared" si="523"/>
        <v>0</v>
      </c>
      <c r="BM282" s="325">
        <f t="shared" si="524"/>
        <v>0</v>
      </c>
      <c r="BN282" s="27"/>
      <c r="BO282" s="324">
        <f>SUMIF('Rekapitulasi Juni'!$U$214:$U$393,APS!$B282,'Rekapitulasi Juni'!$V$214:$V$393)</f>
        <v>0</v>
      </c>
      <c r="BP282" s="324">
        <f>SUMIF('Rekapitulasi Juni'!$U$214:$U$393,APS!$B282,'Rekapitulasi Juni'!$W$214:$W$393)</f>
        <v>0</v>
      </c>
      <c r="BQ282" s="27"/>
      <c r="BR282" s="325">
        <f t="shared" si="525"/>
        <v>0</v>
      </c>
      <c r="BS282" s="325">
        <f t="shared" si="526"/>
        <v>0</v>
      </c>
      <c r="BT282" s="27"/>
      <c r="BU282" s="324">
        <f>SUMIF('Rekapitulasi Juni'!$AL$214:$AL$393,APS!$B282,'Rekapitulasi Juni'!$AM$214:$AM$393)</f>
        <v>0</v>
      </c>
      <c r="BV282" s="324">
        <f>SUMIF('Rekapitulasi Juni'!$AL$214:$AL$393,APS!$B282,'Rekapitulasi Juni'!$AN$214:$AN$393)</f>
        <v>0</v>
      </c>
      <c r="BW282" s="27"/>
      <c r="BX282" s="325">
        <f t="shared" si="527"/>
        <v>0</v>
      </c>
      <c r="BY282" s="325">
        <f t="shared" si="528"/>
        <v>0</v>
      </c>
      <c r="BZ282" s="27"/>
      <c r="CA282" s="324">
        <f>SUMIF('Rekapitulasi Juni'!$BA$214:$BA$393,APS!$B282,'Rekapitulasi Juni'!$BB$214:$BB$393)</f>
        <v>0</v>
      </c>
      <c r="CB282" s="324">
        <f>SUMIF('Rekapitulasi Juni'!$BA$214:$BA$393,APS!$B282,'Rekapitulasi Juni'!$BC$214:$BC$393)</f>
        <v>0</v>
      </c>
      <c r="CC282" s="27"/>
      <c r="CD282" s="325">
        <f t="shared" si="529"/>
        <v>0</v>
      </c>
      <c r="CE282" s="325">
        <f t="shared" si="530"/>
        <v>0</v>
      </c>
      <c r="CF282" s="27"/>
      <c r="CG282" s="324">
        <f>SUMIF('Rekapitulasi Juni'!$BP$214:$BP$393,APS!$B282,'Rekapitulasi Juni'!$BQ$214:$BQ$393)</f>
        <v>0</v>
      </c>
      <c r="CH282" s="324">
        <f>SUMIF('Rekapitulasi Juni'!$BP$214:$BP$393,APS!$B282,'Rekapitulasi Juni'!$BR$214:$BR$393)</f>
        <v>0</v>
      </c>
      <c r="CI282" s="27"/>
      <c r="CJ282" s="325">
        <f t="shared" si="531"/>
        <v>0</v>
      </c>
      <c r="CK282" s="325">
        <f t="shared" si="532"/>
        <v>0</v>
      </c>
      <c r="CL282" s="41">
        <f t="shared" si="533"/>
        <v>0</v>
      </c>
      <c r="CM282" s="41">
        <f t="shared" si="534"/>
        <v>0</v>
      </c>
      <c r="CN282" s="41">
        <f t="shared" si="535"/>
        <v>0</v>
      </c>
      <c r="CO282" s="41">
        <f t="shared" si="536"/>
        <v>0</v>
      </c>
      <c r="CP282" s="41">
        <f t="shared" si="537"/>
        <v>0</v>
      </c>
      <c r="CQ282" s="41">
        <f t="shared" si="538"/>
        <v>0</v>
      </c>
      <c r="CR282" s="180">
        <f t="shared" si="539"/>
        <v>0</v>
      </c>
      <c r="CS282" s="27">
        <v>0</v>
      </c>
      <c r="CT282" s="27"/>
      <c r="CU282" s="324">
        <f>SUMIF('Rekapitulasi Juni'!$D$410:$D$588,APS!$B282,'Rekapitulasi Juni'!$E$410:$E$588)</f>
        <v>0</v>
      </c>
      <c r="CV282" s="324">
        <f>SUMIF('Rekapitulasi Juni'!$D$410:$D$588,APS!$B282,'Rekapitulasi Juni'!$F$410:$F$588)</f>
        <v>0</v>
      </c>
      <c r="CW282" s="27"/>
      <c r="CX282" s="325">
        <f t="shared" si="540"/>
        <v>0</v>
      </c>
      <c r="CY282" s="325">
        <f t="shared" si="541"/>
        <v>0</v>
      </c>
      <c r="CZ282" s="27"/>
      <c r="DA282" s="324">
        <f>SUMIF('Rekapitulasi Juni'!$U$410:$U$588,APS!$B282,'Rekapitulasi Juni'!$V$410:$V$588)</f>
        <v>0</v>
      </c>
      <c r="DB282" s="324">
        <f>SUMIF('Rekapitulasi Juni'!$U$410:$U$588,APS!$B282,'Rekapitulasi Juni'!$W$410:$W$588)</f>
        <v>0</v>
      </c>
      <c r="DC282" s="27"/>
      <c r="DD282" s="325">
        <f t="shared" si="542"/>
        <v>0</v>
      </c>
      <c r="DE282" s="325">
        <f t="shared" si="543"/>
        <v>0</v>
      </c>
      <c r="DF282" s="27"/>
      <c r="DG282" s="324">
        <f>SUMIF('Rekapitulasi Juni'!$AL$410:$AL$588,APS!$B282,'Rekapitulasi Juni'!$AM$410:$AM$588)</f>
        <v>0</v>
      </c>
      <c r="DH282" s="324">
        <f>SUMIF('Rekapitulasi Juni'!$AL$410:$AL$588,APS!$B282,'Rekapitulasi Juni'!$AN$410:$AN$588)</f>
        <v>0</v>
      </c>
      <c r="DI282" s="27"/>
      <c r="DJ282" s="325">
        <f t="shared" si="544"/>
        <v>0</v>
      </c>
      <c r="DK282" s="325">
        <f t="shared" si="545"/>
        <v>0</v>
      </c>
      <c r="DL282" s="27"/>
      <c r="DM282" s="324">
        <f>SUMIF('Rekapitulasi Juni'!$BA$410:$BA$588,APS!$B282,'Rekapitulasi Juni'!$BB$410:$BB$588)</f>
        <v>0</v>
      </c>
      <c r="DN282" s="324">
        <f>SUMIF('Rekapitulasi Juni'!$BA$410:$BA$588,APS!$B282,'Rekapitulasi Juni'!$BC$410:$BC$588)</f>
        <v>0</v>
      </c>
      <c r="DO282" s="324">
        <f>SUMIF('Rekapitulasi Juni'!$BA$410:$BA$588,APS!$B282,'Rekapitulasi Juni'!$BF$410:$BF$588)</f>
        <v>0</v>
      </c>
      <c r="DP282" s="325">
        <f t="shared" si="546"/>
        <v>0</v>
      </c>
      <c r="DQ282" s="325">
        <f t="shared" si="547"/>
        <v>0</v>
      </c>
      <c r="DR282" s="27"/>
      <c r="DS282" s="324">
        <f>SUMIF('Rekapitulasi Juni'!$BP$410:$BP$588,APS!$B282,'Rekapitulasi Juni'!$BQ$410:$BQ$588)</f>
        <v>0</v>
      </c>
      <c r="DT282" s="324">
        <f>SUMIF('Rekapitulasi Juni'!$BP$410:$BP$588,APS!$B282,'Rekapitulasi Juni'!$BR$410:$BR$588)</f>
        <v>0</v>
      </c>
      <c r="DU282" s="27"/>
      <c r="DV282" s="325">
        <f t="shared" si="548"/>
        <v>0</v>
      </c>
      <c r="DW282" s="325">
        <f t="shared" si="549"/>
        <v>0</v>
      </c>
      <c r="DX282" s="41">
        <f t="shared" si="550"/>
        <v>0</v>
      </c>
      <c r="DY282" s="41">
        <f t="shared" si="551"/>
        <v>0</v>
      </c>
      <c r="DZ282" s="41">
        <f t="shared" si="552"/>
        <v>0</v>
      </c>
      <c r="EA282" s="41">
        <f t="shared" si="553"/>
        <v>0</v>
      </c>
      <c r="EB282" s="41">
        <f t="shared" si="554"/>
        <v>0</v>
      </c>
      <c r="EC282" s="41">
        <f t="shared" si="555"/>
        <v>0</v>
      </c>
      <c r="ED282" s="180">
        <f t="shared" si="556"/>
        <v>0</v>
      </c>
      <c r="EE282" s="27">
        <v>0</v>
      </c>
      <c r="EF282" s="27"/>
      <c r="EG282" s="324">
        <f>SUMIF('Rekapitulasi Juni'!$D$608:$D$786,APS!$B282,'Rekapitulasi Juni'!$E$608:$E$786)</f>
        <v>0</v>
      </c>
      <c r="EH282" s="324">
        <f>SUMIF('Rekapitulasi Juni'!$D$608:$D$786,APS!$B282,'Rekapitulasi Juni'!$F$608:$F$786)</f>
        <v>0</v>
      </c>
      <c r="EI282" s="27"/>
      <c r="EJ282" s="325">
        <f t="shared" si="557"/>
        <v>0</v>
      </c>
      <c r="EK282" s="325">
        <f t="shared" si="558"/>
        <v>0</v>
      </c>
      <c r="EL282" s="27"/>
      <c r="EM282" s="324">
        <f>SUMIF('Rekapitulasi Juni'!$U$608:$U$786,APS!$B282,'Rekapitulasi Juni'!$V$608:$V$786)</f>
        <v>0</v>
      </c>
      <c r="EN282" s="324">
        <f>SUMIF('Rekapitulasi Juni'!$U$608:$U$786,APS!$B282,'Rekapitulasi Juni'!$W$608:$W$786)</f>
        <v>0</v>
      </c>
      <c r="EO282" s="27"/>
      <c r="EP282" s="325">
        <f t="shared" si="559"/>
        <v>0</v>
      </c>
      <c r="EQ282" s="325">
        <f t="shared" si="560"/>
        <v>0</v>
      </c>
      <c r="ER282" s="27"/>
      <c r="ES282" s="324">
        <f>SUMIF('Rekapitulasi Juni'!$AL$608:$AL$786,APS!$B282,'Rekapitulasi Juni'!$AM$608:$AM$786)</f>
        <v>0</v>
      </c>
      <c r="ET282" s="324">
        <f>SUMIF('Rekapitulasi Juni'!$AL$608:$AL$786,APS!$B282,'Rekapitulasi Juni'!$AN$608:$AN$786)</f>
        <v>0</v>
      </c>
      <c r="EU282" s="27"/>
      <c r="EV282" s="325">
        <f t="shared" si="503"/>
        <v>0</v>
      </c>
      <c r="EW282" s="325">
        <f t="shared" si="504"/>
        <v>0</v>
      </c>
      <c r="EX282" s="27"/>
      <c r="EY282" s="324">
        <f>SUMIF('Rekapitulasi Juni'!$BA$608:$BA$786,APS!$B282,'Rekapitulasi Juni'!$BB$608:$BB$786)</f>
        <v>0</v>
      </c>
      <c r="EZ282" s="324">
        <f>SUMIF('Rekapitulasi Juni'!$BA$608:$BA$786,APS!$B282,'Rekapitulasi Juni'!$BC$608:$BC$786)</f>
        <v>0</v>
      </c>
      <c r="FA282" s="324">
        <f>SUMIF('Rekapitulasi Juni'!$BA$608:$BA$786,APS!$B282,'Rekapitulasi Juni'!$BF$608:$BF$786)</f>
        <v>0</v>
      </c>
      <c r="FB282" s="325">
        <f t="shared" si="505"/>
        <v>0</v>
      </c>
      <c r="FC282" s="325">
        <f t="shared" si="506"/>
        <v>0</v>
      </c>
      <c r="FD282" s="27"/>
      <c r="FE282" s="27"/>
      <c r="FF282" s="27"/>
      <c r="FG282" s="27"/>
      <c r="FH282" s="27"/>
      <c r="FI282" s="27"/>
      <c r="FJ282" s="41">
        <f t="shared" si="561"/>
        <v>0</v>
      </c>
      <c r="FK282" s="41">
        <f t="shared" si="562"/>
        <v>0</v>
      </c>
      <c r="FL282" s="41">
        <f t="shared" si="563"/>
        <v>0</v>
      </c>
      <c r="FM282" s="41">
        <f t="shared" si="564"/>
        <v>0</v>
      </c>
      <c r="FN282" s="41">
        <f t="shared" si="565"/>
        <v>0</v>
      </c>
      <c r="FO282" s="41">
        <f t="shared" si="566"/>
        <v>0</v>
      </c>
      <c r="FP282" s="180">
        <f t="shared" si="567"/>
        <v>0</v>
      </c>
      <c r="FQ282" s="27"/>
      <c r="FR282" s="27"/>
      <c r="FS282" s="324">
        <f>SUMIF('Rekapitulasi Juni'!$D$804:$D$984,APS!$B282,'Rekapitulasi Juni'!$E$804:$E$984)</f>
        <v>0</v>
      </c>
      <c r="FT282" s="324">
        <f>SUMIF('Rekapitulasi Juni'!$D$804:$D$984,APS!$B282,'Rekapitulasi Juni'!$F$804:$F$984)</f>
        <v>0</v>
      </c>
      <c r="FU282" s="27"/>
      <c r="FV282" s="325">
        <f t="shared" si="507"/>
        <v>0</v>
      </c>
      <c r="FW282" s="325">
        <f t="shared" si="508"/>
        <v>0</v>
      </c>
      <c r="FX282" s="27"/>
      <c r="FY282" s="324">
        <f>SUMIF('Rekapitulasi Juni'!$U$804:$U$984,APS!$B282,'Rekapitulasi Juni'!$V$804:$V$984)</f>
        <v>0</v>
      </c>
      <c r="FZ282" s="324">
        <f>SUMIF('Rekapitulasi Juni'!$U$804:$U$984,APS!$B282,'Rekapitulasi Juni'!$W$804:$W$984)</f>
        <v>0</v>
      </c>
      <c r="GA282" s="27"/>
      <c r="GB282" s="325">
        <f t="shared" si="501"/>
        <v>0</v>
      </c>
      <c r="GC282" s="325">
        <f t="shared" si="502"/>
        <v>0</v>
      </c>
      <c r="GD282" s="27"/>
      <c r="GE282" s="324">
        <f>SUMIF('Rekapitulasi Juni'!$AL$804:$AL$984,APS!$B282,'Rekapitulasi Juni'!$AM$804:$AM$984)</f>
        <v>0</v>
      </c>
      <c r="GF282" s="324">
        <f>SUMIF('Rekapitulasi Juni'!$AL$804:$AL$984,APS!$B282,'Rekapitulasi Juni'!$AN$804:$AN$984)</f>
        <v>0</v>
      </c>
      <c r="GG282" s="27"/>
      <c r="GH282" s="325">
        <f t="shared" si="491"/>
        <v>0</v>
      </c>
      <c r="GI282" s="325">
        <f t="shared" si="492"/>
        <v>0</v>
      </c>
      <c r="GJ282" s="27"/>
      <c r="GK282" s="27"/>
      <c r="GL282" s="41">
        <f t="shared" si="568"/>
        <v>0</v>
      </c>
      <c r="GM282" s="41">
        <f t="shared" si="569"/>
        <v>0</v>
      </c>
      <c r="GN282" s="41">
        <f t="shared" si="570"/>
        <v>0</v>
      </c>
      <c r="GO282" s="41">
        <f t="shared" si="500"/>
        <v>0</v>
      </c>
      <c r="GP282" s="41">
        <f t="shared" si="571"/>
        <v>0</v>
      </c>
      <c r="GQ282" s="41">
        <f t="shared" si="572"/>
        <v>0</v>
      </c>
      <c r="GR282" s="180">
        <f t="shared" si="573"/>
        <v>0</v>
      </c>
      <c r="GS282" s="41">
        <f t="shared" si="493"/>
        <v>0</v>
      </c>
      <c r="GT282" s="41">
        <f t="shared" si="494"/>
        <v>0</v>
      </c>
      <c r="GU282" s="41">
        <f t="shared" si="495"/>
        <v>0</v>
      </c>
      <c r="GV282" s="41">
        <f t="shared" si="496"/>
        <v>0</v>
      </c>
      <c r="GW282" s="41">
        <f t="shared" si="497"/>
        <v>0</v>
      </c>
      <c r="GX282" s="41">
        <f t="shared" si="498"/>
        <v>0</v>
      </c>
      <c r="GY282" s="180">
        <f t="shared" si="499"/>
        <v>0</v>
      </c>
      <c r="GZ282" s="41">
        <v>261</v>
      </c>
      <c r="HA282" s="32"/>
      <c r="HB282" s="42">
        <f t="shared" si="398"/>
        <v>41</v>
      </c>
      <c r="HC282" s="44"/>
    </row>
    <row r="283" spans="1:211" ht="15" hidden="1" customHeight="1">
      <c r="A283" s="31" t="s">
        <v>567</v>
      </c>
      <c r="B283" s="32" t="s">
        <v>568</v>
      </c>
      <c r="C283" s="31" t="s">
        <v>490</v>
      </c>
      <c r="D283" s="31" t="s">
        <v>1259</v>
      </c>
      <c r="E283" s="31" t="s">
        <v>43</v>
      </c>
      <c r="F283" s="31" t="s">
        <v>152</v>
      </c>
      <c r="G283" s="33">
        <v>40</v>
      </c>
      <c r="H283" s="33">
        <v>0</v>
      </c>
      <c r="I283" s="33">
        <v>0</v>
      </c>
      <c r="J283" s="34">
        <f>IFERROR(VLOOKUP(A283,#REF!,3,0),0)</f>
        <v>0</v>
      </c>
      <c r="K283" s="34">
        <f t="shared" si="393"/>
        <v>0</v>
      </c>
      <c r="L283" s="34">
        <v>26</v>
      </c>
      <c r="M283" s="34">
        <v>26</v>
      </c>
      <c r="N283" s="35">
        <f t="shared" si="394"/>
        <v>40</v>
      </c>
      <c r="O283" s="35">
        <f t="shared" si="395"/>
        <v>40</v>
      </c>
      <c r="P283" s="36">
        <v>0</v>
      </c>
      <c r="Q283" s="36">
        <f t="shared" si="509"/>
        <v>0</v>
      </c>
      <c r="R283" s="80"/>
      <c r="S283" s="37">
        <f ca="1">SUMIF(ROP!$D$6:$H$65536,A283,ROP!$J$6:$J$65536)</f>
        <v>0</v>
      </c>
      <c r="T283" s="37">
        <f>SUMIF(HASIL!$B:$B,APS!$B283&amp;RIGHT(APS!T$9,2),HASIL!$I:$I)</f>
        <v>0</v>
      </c>
      <c r="U283" s="37">
        <f>SUMIF(HASIL!$B:$B,APS!$B283&amp;RIGHT(APS!U$9,2),HASIL!$I:$I)</f>
        <v>0</v>
      </c>
      <c r="V283" s="37">
        <f>SUMIF(HASIL!$B:$B,APS!$B283&amp;RIGHT(APS!V$9,2),HASIL!$I:$I)</f>
        <v>0</v>
      </c>
      <c r="W283" s="37">
        <f>SUMIF(HASIL!$B:$B,APS!$B283&amp;RIGHT(APS!W$9,2),HASIL!$I:$I)</f>
        <v>0</v>
      </c>
      <c r="X283" s="38">
        <f t="shared" si="396"/>
        <v>0</v>
      </c>
      <c r="Y283" s="38">
        <f t="shared" si="397"/>
        <v>0</v>
      </c>
      <c r="Z283" s="39">
        <f t="shared" si="597"/>
        <v>0</v>
      </c>
      <c r="AA283" s="39">
        <f t="shared" si="596"/>
        <v>0</v>
      </c>
      <c r="AB283" s="40">
        <f t="shared" si="598"/>
        <v>0</v>
      </c>
      <c r="AC283" s="27">
        <v>0</v>
      </c>
      <c r="AD283" s="27"/>
      <c r="AE283" s="27"/>
      <c r="AF283" s="27"/>
      <c r="AG283" s="27"/>
      <c r="AH283" s="27"/>
      <c r="AI283" s="324">
        <f>SUMIF('Rekapitulasi Juni'!$D$9:$D$192,APS!$B283,'Rekapitulasi Juni'!$E$9:$E$192)</f>
        <v>0</v>
      </c>
      <c r="AJ283" s="324">
        <f>SUMIF('Rekapitulasi Juni'!$D$9:$D$192,APS!$B283,'Rekapitulasi Juni'!$F$9:$F$192)</f>
        <v>0</v>
      </c>
      <c r="AK283" s="324">
        <f>SUMIF('Rekapitulasi Juni'!$D$9:$D$192,APS!$B283,'Rekapitulasi Juni'!$K$9:$K$192)</f>
        <v>0</v>
      </c>
      <c r="AL283" s="325">
        <f t="shared" si="510"/>
        <v>0</v>
      </c>
      <c r="AM283" s="325">
        <f t="shared" si="511"/>
        <v>0</v>
      </c>
      <c r="AN283" s="27"/>
      <c r="AO283" s="324">
        <f>SUMIF('Rekapitulasi Juni'!$U$9:$U$192,APS!$B283,'Rekapitulasi Juni'!$V$9:$V$192)</f>
        <v>0</v>
      </c>
      <c r="AP283" s="324">
        <f>SUMIF('Rekapitulasi Juni'!$U$9:$U$192,APS!$B283,'Rekapitulasi Juni'!$W$9:$W$192)</f>
        <v>0</v>
      </c>
      <c r="AQ283" s="27"/>
      <c r="AR283" s="325">
        <f t="shared" si="512"/>
        <v>0</v>
      </c>
      <c r="AS283" s="325">
        <f t="shared" si="513"/>
        <v>0</v>
      </c>
      <c r="AT283" s="27"/>
      <c r="AU283" s="324">
        <f>SUMIF('Rekapitulasi Juni'!$AL$9:$AL$192,APS!$B283,'Rekapitulasi Juni'!$AM$9:$AM$192)</f>
        <v>0</v>
      </c>
      <c r="AV283" s="324">
        <f>SUMIF('Rekapitulasi Juni'!$AL$9:$AL$192,APS!$B283,'Rekapitulasi Juni'!$AN$9:$AN$192)</f>
        <v>0</v>
      </c>
      <c r="AW283" s="27"/>
      <c r="AX283" s="325">
        <f t="shared" si="514"/>
        <v>0</v>
      </c>
      <c r="AY283" s="325">
        <f t="shared" si="515"/>
        <v>0</v>
      </c>
      <c r="AZ283" s="41">
        <f t="shared" si="516"/>
        <v>0</v>
      </c>
      <c r="BA283" s="41">
        <f t="shared" si="517"/>
        <v>0</v>
      </c>
      <c r="BB283" s="41">
        <f t="shared" si="518"/>
        <v>0</v>
      </c>
      <c r="BC283" s="41">
        <f t="shared" si="519"/>
        <v>0</v>
      </c>
      <c r="BD283" s="41">
        <f t="shared" si="520"/>
        <v>0</v>
      </c>
      <c r="BE283" s="41">
        <f t="shared" si="521"/>
        <v>0</v>
      </c>
      <c r="BF283" s="180">
        <f t="shared" si="522"/>
        <v>0</v>
      </c>
      <c r="BG283" s="27">
        <v>0</v>
      </c>
      <c r="BH283" s="27"/>
      <c r="BI283" s="324">
        <f>SUMIF('Rekapitulasi Juni'!$D$214:$D$393,APS!$B283,'Rekapitulasi Juni'!$E$214:$E$393)</f>
        <v>0</v>
      </c>
      <c r="BJ283" s="324">
        <f>SUMIF('Rekapitulasi Juni'!$D$214:$D$393,APS!$B283,'Rekapitulasi Juni'!$F$214:$F$393)</f>
        <v>0</v>
      </c>
      <c r="BK283" s="27"/>
      <c r="BL283" s="325">
        <f t="shared" si="523"/>
        <v>0</v>
      </c>
      <c r="BM283" s="325">
        <f t="shared" si="524"/>
        <v>0</v>
      </c>
      <c r="BN283" s="27"/>
      <c r="BO283" s="324">
        <f>SUMIF('Rekapitulasi Juni'!$U$214:$U$393,APS!$B283,'Rekapitulasi Juni'!$V$214:$V$393)</f>
        <v>0</v>
      </c>
      <c r="BP283" s="324">
        <f>SUMIF('Rekapitulasi Juni'!$U$214:$U$393,APS!$B283,'Rekapitulasi Juni'!$W$214:$W$393)</f>
        <v>0</v>
      </c>
      <c r="BQ283" s="27"/>
      <c r="BR283" s="325">
        <f t="shared" si="525"/>
        <v>0</v>
      </c>
      <c r="BS283" s="325">
        <f t="shared" si="526"/>
        <v>0</v>
      </c>
      <c r="BT283" s="27"/>
      <c r="BU283" s="324">
        <f>SUMIF('Rekapitulasi Juni'!$AL$214:$AL$393,APS!$B283,'Rekapitulasi Juni'!$AM$214:$AM$393)</f>
        <v>0</v>
      </c>
      <c r="BV283" s="324">
        <f>SUMIF('Rekapitulasi Juni'!$AL$214:$AL$393,APS!$B283,'Rekapitulasi Juni'!$AN$214:$AN$393)</f>
        <v>0</v>
      </c>
      <c r="BW283" s="27"/>
      <c r="BX283" s="325">
        <f t="shared" si="527"/>
        <v>0</v>
      </c>
      <c r="BY283" s="325">
        <f t="shared" si="528"/>
        <v>0</v>
      </c>
      <c r="BZ283" s="27"/>
      <c r="CA283" s="324">
        <f>SUMIF('Rekapitulasi Juni'!$BA$214:$BA$393,APS!$B283,'Rekapitulasi Juni'!$BB$214:$BB$393)</f>
        <v>0</v>
      </c>
      <c r="CB283" s="324">
        <f>SUMIF('Rekapitulasi Juni'!$BA$214:$BA$393,APS!$B283,'Rekapitulasi Juni'!$BC$214:$BC$393)</f>
        <v>0</v>
      </c>
      <c r="CC283" s="27"/>
      <c r="CD283" s="325">
        <f t="shared" si="529"/>
        <v>0</v>
      </c>
      <c r="CE283" s="325">
        <f t="shared" si="530"/>
        <v>0</v>
      </c>
      <c r="CF283" s="27"/>
      <c r="CG283" s="324">
        <f>SUMIF('Rekapitulasi Juni'!$BP$214:$BP$393,APS!$B283,'Rekapitulasi Juni'!$BQ$214:$BQ$393)</f>
        <v>0</v>
      </c>
      <c r="CH283" s="324">
        <f>SUMIF('Rekapitulasi Juni'!$BP$214:$BP$393,APS!$B283,'Rekapitulasi Juni'!$BR$214:$BR$393)</f>
        <v>0</v>
      </c>
      <c r="CI283" s="27"/>
      <c r="CJ283" s="325">
        <f t="shared" si="531"/>
        <v>0</v>
      </c>
      <c r="CK283" s="325">
        <f t="shared" si="532"/>
        <v>0</v>
      </c>
      <c r="CL283" s="41">
        <f t="shared" si="533"/>
        <v>0</v>
      </c>
      <c r="CM283" s="41">
        <f t="shared" si="534"/>
        <v>0</v>
      </c>
      <c r="CN283" s="41">
        <f t="shared" si="535"/>
        <v>0</v>
      </c>
      <c r="CO283" s="41">
        <f t="shared" si="536"/>
        <v>0</v>
      </c>
      <c r="CP283" s="41">
        <f t="shared" si="537"/>
        <v>0</v>
      </c>
      <c r="CQ283" s="41">
        <f t="shared" si="538"/>
        <v>0</v>
      </c>
      <c r="CR283" s="180">
        <f t="shared" si="539"/>
        <v>0</v>
      </c>
      <c r="CS283" s="27">
        <v>0</v>
      </c>
      <c r="CT283" s="27"/>
      <c r="CU283" s="324">
        <f>SUMIF('Rekapitulasi Juni'!$D$410:$D$588,APS!$B283,'Rekapitulasi Juni'!$E$410:$E$588)</f>
        <v>0</v>
      </c>
      <c r="CV283" s="324">
        <f>SUMIF('Rekapitulasi Juni'!$D$410:$D$588,APS!$B283,'Rekapitulasi Juni'!$F$410:$F$588)</f>
        <v>0</v>
      </c>
      <c r="CW283" s="27"/>
      <c r="CX283" s="325">
        <f t="shared" si="540"/>
        <v>0</v>
      </c>
      <c r="CY283" s="325">
        <f t="shared" si="541"/>
        <v>0</v>
      </c>
      <c r="CZ283" s="27"/>
      <c r="DA283" s="324">
        <f>SUMIF('Rekapitulasi Juni'!$U$410:$U$588,APS!$B283,'Rekapitulasi Juni'!$V$410:$V$588)</f>
        <v>0</v>
      </c>
      <c r="DB283" s="324">
        <f>SUMIF('Rekapitulasi Juni'!$U$410:$U$588,APS!$B283,'Rekapitulasi Juni'!$W$410:$W$588)</f>
        <v>0</v>
      </c>
      <c r="DC283" s="27"/>
      <c r="DD283" s="325">
        <f t="shared" si="542"/>
        <v>0</v>
      </c>
      <c r="DE283" s="325">
        <f t="shared" si="543"/>
        <v>0</v>
      </c>
      <c r="DF283" s="27"/>
      <c r="DG283" s="324">
        <f>SUMIF('Rekapitulasi Juni'!$AL$410:$AL$588,APS!$B283,'Rekapitulasi Juni'!$AM$410:$AM$588)</f>
        <v>0</v>
      </c>
      <c r="DH283" s="324">
        <f>SUMIF('Rekapitulasi Juni'!$AL$410:$AL$588,APS!$B283,'Rekapitulasi Juni'!$AN$410:$AN$588)</f>
        <v>0</v>
      </c>
      <c r="DI283" s="27"/>
      <c r="DJ283" s="325">
        <f t="shared" si="544"/>
        <v>0</v>
      </c>
      <c r="DK283" s="325">
        <f t="shared" si="545"/>
        <v>0</v>
      </c>
      <c r="DL283" s="27"/>
      <c r="DM283" s="324">
        <f>SUMIF('Rekapitulasi Juni'!$BA$410:$BA$588,APS!$B283,'Rekapitulasi Juni'!$BB$410:$BB$588)</f>
        <v>0</v>
      </c>
      <c r="DN283" s="324">
        <f>SUMIF('Rekapitulasi Juni'!$BA$410:$BA$588,APS!$B283,'Rekapitulasi Juni'!$BC$410:$BC$588)</f>
        <v>0</v>
      </c>
      <c r="DO283" s="324">
        <f>SUMIF('Rekapitulasi Juni'!$BA$410:$BA$588,APS!$B283,'Rekapitulasi Juni'!$BF$410:$BF$588)</f>
        <v>0</v>
      </c>
      <c r="DP283" s="325">
        <f t="shared" si="546"/>
        <v>0</v>
      </c>
      <c r="DQ283" s="325">
        <f t="shared" si="547"/>
        <v>0</v>
      </c>
      <c r="DR283" s="27"/>
      <c r="DS283" s="324">
        <f>SUMIF('Rekapitulasi Juni'!$BP$410:$BP$588,APS!$B283,'Rekapitulasi Juni'!$BQ$410:$BQ$588)</f>
        <v>0</v>
      </c>
      <c r="DT283" s="324">
        <f>SUMIF('Rekapitulasi Juni'!$BP$410:$BP$588,APS!$B283,'Rekapitulasi Juni'!$BR$410:$BR$588)</f>
        <v>0</v>
      </c>
      <c r="DU283" s="27"/>
      <c r="DV283" s="325">
        <f t="shared" si="548"/>
        <v>0</v>
      </c>
      <c r="DW283" s="325">
        <f t="shared" si="549"/>
        <v>0</v>
      </c>
      <c r="DX283" s="41">
        <f t="shared" si="550"/>
        <v>0</v>
      </c>
      <c r="DY283" s="41">
        <f t="shared" si="551"/>
        <v>0</v>
      </c>
      <c r="DZ283" s="41">
        <f t="shared" si="552"/>
        <v>0</v>
      </c>
      <c r="EA283" s="41">
        <f t="shared" si="553"/>
        <v>0</v>
      </c>
      <c r="EB283" s="41">
        <f t="shared" si="554"/>
        <v>0</v>
      </c>
      <c r="EC283" s="41">
        <f t="shared" si="555"/>
        <v>0</v>
      </c>
      <c r="ED283" s="180">
        <f t="shared" si="556"/>
        <v>0</v>
      </c>
      <c r="EE283" s="27">
        <v>0</v>
      </c>
      <c r="EF283" s="27"/>
      <c r="EG283" s="324">
        <f>SUMIF('Rekapitulasi Juni'!$D$608:$D$786,APS!$B283,'Rekapitulasi Juni'!$E$608:$E$786)</f>
        <v>0</v>
      </c>
      <c r="EH283" s="324">
        <f>SUMIF('Rekapitulasi Juni'!$D$608:$D$786,APS!$B283,'Rekapitulasi Juni'!$F$608:$F$786)</f>
        <v>0</v>
      </c>
      <c r="EI283" s="27"/>
      <c r="EJ283" s="325">
        <f t="shared" si="557"/>
        <v>0</v>
      </c>
      <c r="EK283" s="325">
        <f t="shared" si="558"/>
        <v>0</v>
      </c>
      <c r="EL283" s="27"/>
      <c r="EM283" s="324">
        <f>SUMIF('Rekapitulasi Juni'!$U$608:$U$786,APS!$B283,'Rekapitulasi Juni'!$V$608:$V$786)</f>
        <v>0</v>
      </c>
      <c r="EN283" s="324">
        <f>SUMIF('Rekapitulasi Juni'!$U$608:$U$786,APS!$B283,'Rekapitulasi Juni'!$W$608:$W$786)</f>
        <v>0</v>
      </c>
      <c r="EO283" s="27"/>
      <c r="EP283" s="325">
        <f t="shared" si="559"/>
        <v>0</v>
      </c>
      <c r="EQ283" s="325">
        <f t="shared" si="560"/>
        <v>0</v>
      </c>
      <c r="ER283" s="27"/>
      <c r="ES283" s="324">
        <f>SUMIF('Rekapitulasi Juni'!$AL$608:$AL$786,APS!$B283,'Rekapitulasi Juni'!$AM$608:$AM$786)</f>
        <v>0</v>
      </c>
      <c r="ET283" s="324">
        <f>SUMIF('Rekapitulasi Juni'!$AL$608:$AL$786,APS!$B283,'Rekapitulasi Juni'!$AN$608:$AN$786)</f>
        <v>0</v>
      </c>
      <c r="EU283" s="27"/>
      <c r="EV283" s="325">
        <f t="shared" si="503"/>
        <v>0</v>
      </c>
      <c r="EW283" s="325">
        <f t="shared" si="504"/>
        <v>0</v>
      </c>
      <c r="EX283" s="27"/>
      <c r="EY283" s="324">
        <f>SUMIF('Rekapitulasi Juni'!$BA$608:$BA$786,APS!$B283,'Rekapitulasi Juni'!$BB$608:$BB$786)</f>
        <v>0</v>
      </c>
      <c r="EZ283" s="324">
        <f>SUMIF('Rekapitulasi Juni'!$BA$608:$BA$786,APS!$B283,'Rekapitulasi Juni'!$BC$608:$BC$786)</f>
        <v>0</v>
      </c>
      <c r="FA283" s="324">
        <f>SUMIF('Rekapitulasi Juni'!$BA$608:$BA$786,APS!$B283,'Rekapitulasi Juni'!$BF$608:$BF$786)</f>
        <v>0</v>
      </c>
      <c r="FB283" s="325">
        <f t="shared" si="505"/>
        <v>0</v>
      </c>
      <c r="FC283" s="325">
        <f t="shared" si="506"/>
        <v>0</v>
      </c>
      <c r="FD283" s="27"/>
      <c r="FE283" s="27"/>
      <c r="FF283" s="27"/>
      <c r="FG283" s="27"/>
      <c r="FH283" s="27"/>
      <c r="FI283" s="27"/>
      <c r="FJ283" s="41">
        <f t="shared" si="561"/>
        <v>0</v>
      </c>
      <c r="FK283" s="41">
        <f t="shared" si="562"/>
        <v>0</v>
      </c>
      <c r="FL283" s="41">
        <f t="shared" si="563"/>
        <v>0</v>
      </c>
      <c r="FM283" s="41">
        <f t="shared" si="564"/>
        <v>0</v>
      </c>
      <c r="FN283" s="41">
        <f t="shared" si="565"/>
        <v>0</v>
      </c>
      <c r="FO283" s="41">
        <f t="shared" si="566"/>
        <v>0</v>
      </c>
      <c r="FP283" s="180">
        <f t="shared" si="567"/>
        <v>0</v>
      </c>
      <c r="FQ283" s="27"/>
      <c r="FR283" s="27"/>
      <c r="FS283" s="324">
        <f>SUMIF('Rekapitulasi Juni'!$D$804:$D$984,APS!$B283,'Rekapitulasi Juni'!$E$804:$E$984)</f>
        <v>0</v>
      </c>
      <c r="FT283" s="324">
        <f>SUMIF('Rekapitulasi Juni'!$D$804:$D$984,APS!$B283,'Rekapitulasi Juni'!$F$804:$F$984)</f>
        <v>0</v>
      </c>
      <c r="FU283" s="27"/>
      <c r="FV283" s="325">
        <f t="shared" si="507"/>
        <v>0</v>
      </c>
      <c r="FW283" s="325">
        <f t="shared" si="508"/>
        <v>0</v>
      </c>
      <c r="FX283" s="27"/>
      <c r="FY283" s="324">
        <f>SUMIF('Rekapitulasi Juni'!$U$804:$U$984,APS!$B283,'Rekapitulasi Juni'!$V$804:$V$984)</f>
        <v>0</v>
      </c>
      <c r="FZ283" s="324">
        <f>SUMIF('Rekapitulasi Juni'!$U$804:$U$984,APS!$B283,'Rekapitulasi Juni'!$W$804:$W$984)</f>
        <v>0</v>
      </c>
      <c r="GA283" s="27"/>
      <c r="GB283" s="325">
        <f t="shared" si="501"/>
        <v>0</v>
      </c>
      <c r="GC283" s="325">
        <f t="shared" si="502"/>
        <v>0</v>
      </c>
      <c r="GD283" s="27"/>
      <c r="GE283" s="324">
        <f>SUMIF('Rekapitulasi Juni'!$AL$804:$AL$984,APS!$B283,'Rekapitulasi Juni'!$AM$804:$AM$984)</f>
        <v>0</v>
      </c>
      <c r="GF283" s="324">
        <f>SUMIF('Rekapitulasi Juni'!$AL$804:$AL$984,APS!$B283,'Rekapitulasi Juni'!$AN$804:$AN$984)</f>
        <v>0</v>
      </c>
      <c r="GG283" s="27"/>
      <c r="GH283" s="325">
        <f t="shared" si="491"/>
        <v>0</v>
      </c>
      <c r="GI283" s="325">
        <f t="shared" si="492"/>
        <v>0</v>
      </c>
      <c r="GJ283" s="27"/>
      <c r="GK283" s="27"/>
      <c r="GL283" s="41">
        <f t="shared" si="568"/>
        <v>0</v>
      </c>
      <c r="GM283" s="41">
        <f t="shared" si="569"/>
        <v>0</v>
      </c>
      <c r="GN283" s="41">
        <f t="shared" si="570"/>
        <v>0</v>
      </c>
      <c r="GO283" s="41">
        <f t="shared" si="500"/>
        <v>0</v>
      </c>
      <c r="GP283" s="41">
        <f t="shared" si="571"/>
        <v>0</v>
      </c>
      <c r="GQ283" s="41">
        <f t="shared" si="572"/>
        <v>0</v>
      </c>
      <c r="GR283" s="180">
        <f t="shared" si="573"/>
        <v>0</v>
      </c>
      <c r="GS283" s="41">
        <f t="shared" si="493"/>
        <v>0</v>
      </c>
      <c r="GT283" s="41">
        <f t="shared" si="494"/>
        <v>0</v>
      </c>
      <c r="GU283" s="41">
        <f t="shared" si="495"/>
        <v>0</v>
      </c>
      <c r="GV283" s="41">
        <f t="shared" si="496"/>
        <v>0</v>
      </c>
      <c r="GW283" s="41">
        <f t="shared" si="497"/>
        <v>0</v>
      </c>
      <c r="GX283" s="41">
        <f t="shared" si="498"/>
        <v>0</v>
      </c>
      <c r="GY283" s="180">
        <f t="shared" si="499"/>
        <v>0</v>
      </c>
      <c r="GZ283" s="41">
        <v>262</v>
      </c>
      <c r="HA283" s="32"/>
      <c r="HB283" s="42">
        <f t="shared" si="398"/>
        <v>-14</v>
      </c>
      <c r="HC283" s="44"/>
    </row>
    <row r="284" spans="1:211" ht="15" hidden="1" customHeight="1">
      <c r="A284" s="31" t="s">
        <v>569</v>
      </c>
      <c r="B284" s="32" t="s">
        <v>570</v>
      </c>
      <c r="C284" s="31" t="s">
        <v>490</v>
      </c>
      <c r="D284" s="31" t="s">
        <v>1259</v>
      </c>
      <c r="E284" s="31" t="s">
        <v>43</v>
      </c>
      <c r="F284" s="31" t="s">
        <v>152</v>
      </c>
      <c r="G284" s="33">
        <v>10</v>
      </c>
      <c r="H284" s="33">
        <v>0</v>
      </c>
      <c r="I284" s="33">
        <v>0</v>
      </c>
      <c r="J284" s="34">
        <f>IFERROR(VLOOKUP(A284,#REF!,3,0),0)</f>
        <v>0</v>
      </c>
      <c r="K284" s="34">
        <f t="shared" si="393"/>
        <v>0</v>
      </c>
      <c r="L284" s="34">
        <v>0</v>
      </c>
      <c r="M284" s="34">
        <v>0</v>
      </c>
      <c r="N284" s="35">
        <f t="shared" si="394"/>
        <v>10</v>
      </c>
      <c r="O284" s="35">
        <f t="shared" si="395"/>
        <v>10</v>
      </c>
      <c r="P284" s="36">
        <v>0</v>
      </c>
      <c r="Q284" s="36">
        <f t="shared" si="509"/>
        <v>0</v>
      </c>
      <c r="R284" s="80"/>
      <c r="S284" s="37">
        <f ca="1">SUMIF(ROP!$D$6:$H$65536,A284,ROP!$J$6:$J$65536)</f>
        <v>0</v>
      </c>
      <c r="T284" s="37">
        <f>SUMIF(HASIL!$B:$B,APS!$B284&amp;RIGHT(APS!T$9,2),HASIL!$I:$I)</f>
        <v>0</v>
      </c>
      <c r="U284" s="37">
        <f>SUMIF(HASIL!$B:$B,APS!$B284&amp;RIGHT(APS!U$9,2),HASIL!$I:$I)</f>
        <v>0</v>
      </c>
      <c r="V284" s="37">
        <f>SUMIF(HASIL!$B:$B,APS!$B284&amp;RIGHT(APS!V$9,2),HASIL!$I:$I)</f>
        <v>0</v>
      </c>
      <c r="W284" s="37">
        <f>SUMIF(HASIL!$B:$B,APS!$B284&amp;RIGHT(APS!W$9,2),HASIL!$I:$I)</f>
        <v>0</v>
      </c>
      <c r="X284" s="38">
        <f t="shared" si="396"/>
        <v>0</v>
      </c>
      <c r="Y284" s="38">
        <f t="shared" si="397"/>
        <v>0</v>
      </c>
      <c r="Z284" s="39">
        <f t="shared" si="597"/>
        <v>0</v>
      </c>
      <c r="AA284" s="39">
        <f t="shared" si="596"/>
        <v>0</v>
      </c>
      <c r="AB284" s="40">
        <f t="shared" si="598"/>
        <v>0</v>
      </c>
      <c r="AC284" s="27">
        <v>0</v>
      </c>
      <c r="AD284" s="27"/>
      <c r="AE284" s="27"/>
      <c r="AF284" s="27"/>
      <c r="AG284" s="27"/>
      <c r="AH284" s="27"/>
      <c r="AI284" s="324">
        <f>SUMIF('Rekapitulasi Juni'!$D$9:$D$192,APS!$B284,'Rekapitulasi Juni'!$E$9:$E$192)</f>
        <v>0</v>
      </c>
      <c r="AJ284" s="324">
        <f>SUMIF('Rekapitulasi Juni'!$D$9:$D$192,APS!$B284,'Rekapitulasi Juni'!$F$9:$F$192)</f>
        <v>0</v>
      </c>
      <c r="AK284" s="324">
        <f>SUMIF('Rekapitulasi Juni'!$D$9:$D$192,APS!$B284,'Rekapitulasi Juni'!$K$9:$K$192)</f>
        <v>0</v>
      </c>
      <c r="AL284" s="325">
        <f t="shared" si="510"/>
        <v>0</v>
      </c>
      <c r="AM284" s="325">
        <f t="shared" si="511"/>
        <v>0</v>
      </c>
      <c r="AN284" s="27"/>
      <c r="AO284" s="324">
        <f>SUMIF('Rekapitulasi Juni'!$U$9:$U$192,APS!$B284,'Rekapitulasi Juni'!$V$9:$V$192)</f>
        <v>0</v>
      </c>
      <c r="AP284" s="324">
        <f>SUMIF('Rekapitulasi Juni'!$U$9:$U$192,APS!$B284,'Rekapitulasi Juni'!$W$9:$W$192)</f>
        <v>0</v>
      </c>
      <c r="AQ284" s="27"/>
      <c r="AR284" s="325">
        <f t="shared" si="512"/>
        <v>0</v>
      </c>
      <c r="AS284" s="325">
        <f t="shared" si="513"/>
        <v>0</v>
      </c>
      <c r="AT284" s="27"/>
      <c r="AU284" s="324">
        <f>SUMIF('Rekapitulasi Juni'!$AL$9:$AL$192,APS!$B284,'Rekapitulasi Juni'!$AM$9:$AM$192)</f>
        <v>0</v>
      </c>
      <c r="AV284" s="324">
        <f>SUMIF('Rekapitulasi Juni'!$AL$9:$AL$192,APS!$B284,'Rekapitulasi Juni'!$AN$9:$AN$192)</f>
        <v>0</v>
      </c>
      <c r="AW284" s="27"/>
      <c r="AX284" s="325">
        <f t="shared" si="514"/>
        <v>0</v>
      </c>
      <c r="AY284" s="325">
        <f t="shared" si="515"/>
        <v>0</v>
      </c>
      <c r="AZ284" s="41">
        <f t="shared" si="516"/>
        <v>0</v>
      </c>
      <c r="BA284" s="41">
        <f t="shared" si="517"/>
        <v>0</v>
      </c>
      <c r="BB284" s="41">
        <f t="shared" si="518"/>
        <v>0</v>
      </c>
      <c r="BC284" s="41">
        <f t="shared" si="519"/>
        <v>0</v>
      </c>
      <c r="BD284" s="41">
        <f t="shared" si="520"/>
        <v>0</v>
      </c>
      <c r="BE284" s="41">
        <f t="shared" si="521"/>
        <v>0</v>
      </c>
      <c r="BF284" s="180">
        <f t="shared" si="522"/>
        <v>0</v>
      </c>
      <c r="BG284" s="27">
        <v>0</v>
      </c>
      <c r="BH284" s="27"/>
      <c r="BI284" s="324">
        <f>SUMIF('Rekapitulasi Juni'!$D$214:$D$393,APS!$B284,'Rekapitulasi Juni'!$E$214:$E$393)</f>
        <v>0</v>
      </c>
      <c r="BJ284" s="324">
        <f>SUMIF('Rekapitulasi Juni'!$D$214:$D$393,APS!$B284,'Rekapitulasi Juni'!$F$214:$F$393)</f>
        <v>0</v>
      </c>
      <c r="BK284" s="27"/>
      <c r="BL284" s="325">
        <f t="shared" si="523"/>
        <v>0</v>
      </c>
      <c r="BM284" s="325">
        <f t="shared" si="524"/>
        <v>0</v>
      </c>
      <c r="BN284" s="27"/>
      <c r="BO284" s="324">
        <f>SUMIF('Rekapitulasi Juni'!$U$214:$U$393,APS!$B284,'Rekapitulasi Juni'!$V$214:$V$393)</f>
        <v>0</v>
      </c>
      <c r="BP284" s="324">
        <f>SUMIF('Rekapitulasi Juni'!$U$214:$U$393,APS!$B284,'Rekapitulasi Juni'!$W$214:$W$393)</f>
        <v>0</v>
      </c>
      <c r="BQ284" s="27"/>
      <c r="BR284" s="325">
        <f t="shared" si="525"/>
        <v>0</v>
      </c>
      <c r="BS284" s="325">
        <f t="shared" si="526"/>
        <v>0</v>
      </c>
      <c r="BT284" s="27"/>
      <c r="BU284" s="324">
        <f>SUMIF('Rekapitulasi Juni'!$AL$214:$AL$393,APS!$B284,'Rekapitulasi Juni'!$AM$214:$AM$393)</f>
        <v>0</v>
      </c>
      <c r="BV284" s="324">
        <f>SUMIF('Rekapitulasi Juni'!$AL$214:$AL$393,APS!$B284,'Rekapitulasi Juni'!$AN$214:$AN$393)</f>
        <v>0</v>
      </c>
      <c r="BW284" s="27"/>
      <c r="BX284" s="325">
        <f t="shared" si="527"/>
        <v>0</v>
      </c>
      <c r="BY284" s="325">
        <f t="shared" si="528"/>
        <v>0</v>
      </c>
      <c r="BZ284" s="27"/>
      <c r="CA284" s="324">
        <f>SUMIF('Rekapitulasi Juni'!$BA$214:$BA$393,APS!$B284,'Rekapitulasi Juni'!$BB$214:$BB$393)</f>
        <v>0</v>
      </c>
      <c r="CB284" s="324">
        <f>SUMIF('Rekapitulasi Juni'!$BA$214:$BA$393,APS!$B284,'Rekapitulasi Juni'!$BC$214:$BC$393)</f>
        <v>0</v>
      </c>
      <c r="CC284" s="27"/>
      <c r="CD284" s="325">
        <f t="shared" si="529"/>
        <v>0</v>
      </c>
      <c r="CE284" s="325">
        <f t="shared" si="530"/>
        <v>0</v>
      </c>
      <c r="CF284" s="27"/>
      <c r="CG284" s="324">
        <f>SUMIF('Rekapitulasi Juni'!$BP$214:$BP$393,APS!$B284,'Rekapitulasi Juni'!$BQ$214:$BQ$393)</f>
        <v>0</v>
      </c>
      <c r="CH284" s="324">
        <f>SUMIF('Rekapitulasi Juni'!$BP$214:$BP$393,APS!$B284,'Rekapitulasi Juni'!$BR$214:$BR$393)</f>
        <v>0</v>
      </c>
      <c r="CI284" s="27"/>
      <c r="CJ284" s="325">
        <f t="shared" si="531"/>
        <v>0</v>
      </c>
      <c r="CK284" s="325">
        <f t="shared" si="532"/>
        <v>0</v>
      </c>
      <c r="CL284" s="41">
        <f t="shared" si="533"/>
        <v>0</v>
      </c>
      <c r="CM284" s="41">
        <f t="shared" si="534"/>
        <v>0</v>
      </c>
      <c r="CN284" s="41">
        <f t="shared" si="535"/>
        <v>0</v>
      </c>
      <c r="CO284" s="41">
        <f t="shared" si="536"/>
        <v>0</v>
      </c>
      <c r="CP284" s="41">
        <f t="shared" si="537"/>
        <v>0</v>
      </c>
      <c r="CQ284" s="41">
        <f t="shared" si="538"/>
        <v>0</v>
      </c>
      <c r="CR284" s="180">
        <f t="shared" si="539"/>
        <v>0</v>
      </c>
      <c r="CS284" s="27">
        <v>0</v>
      </c>
      <c r="CT284" s="27"/>
      <c r="CU284" s="324">
        <f>SUMIF('Rekapitulasi Juni'!$D$410:$D$588,APS!$B284,'Rekapitulasi Juni'!$E$410:$E$588)</f>
        <v>0</v>
      </c>
      <c r="CV284" s="324">
        <f>SUMIF('Rekapitulasi Juni'!$D$410:$D$588,APS!$B284,'Rekapitulasi Juni'!$F$410:$F$588)</f>
        <v>0</v>
      </c>
      <c r="CW284" s="27"/>
      <c r="CX284" s="325">
        <f t="shared" si="540"/>
        <v>0</v>
      </c>
      <c r="CY284" s="325">
        <f t="shared" si="541"/>
        <v>0</v>
      </c>
      <c r="CZ284" s="27"/>
      <c r="DA284" s="324">
        <f>SUMIF('Rekapitulasi Juni'!$U$410:$U$588,APS!$B284,'Rekapitulasi Juni'!$V$410:$V$588)</f>
        <v>0</v>
      </c>
      <c r="DB284" s="324">
        <f>SUMIF('Rekapitulasi Juni'!$U$410:$U$588,APS!$B284,'Rekapitulasi Juni'!$W$410:$W$588)</f>
        <v>0</v>
      </c>
      <c r="DC284" s="27"/>
      <c r="DD284" s="325">
        <f t="shared" si="542"/>
        <v>0</v>
      </c>
      <c r="DE284" s="325">
        <f t="shared" si="543"/>
        <v>0</v>
      </c>
      <c r="DF284" s="27"/>
      <c r="DG284" s="324">
        <f>SUMIF('Rekapitulasi Juni'!$AL$410:$AL$588,APS!$B284,'Rekapitulasi Juni'!$AM$410:$AM$588)</f>
        <v>0</v>
      </c>
      <c r="DH284" s="324">
        <f>SUMIF('Rekapitulasi Juni'!$AL$410:$AL$588,APS!$B284,'Rekapitulasi Juni'!$AN$410:$AN$588)</f>
        <v>0</v>
      </c>
      <c r="DI284" s="27"/>
      <c r="DJ284" s="325">
        <f t="shared" si="544"/>
        <v>0</v>
      </c>
      <c r="DK284" s="325">
        <f t="shared" si="545"/>
        <v>0</v>
      </c>
      <c r="DL284" s="27"/>
      <c r="DM284" s="324">
        <f>SUMIF('Rekapitulasi Juni'!$BA$410:$BA$588,APS!$B284,'Rekapitulasi Juni'!$BB$410:$BB$588)</f>
        <v>0</v>
      </c>
      <c r="DN284" s="324">
        <f>SUMIF('Rekapitulasi Juni'!$BA$410:$BA$588,APS!$B284,'Rekapitulasi Juni'!$BC$410:$BC$588)</f>
        <v>0</v>
      </c>
      <c r="DO284" s="324">
        <f>SUMIF('Rekapitulasi Juni'!$BA$410:$BA$588,APS!$B284,'Rekapitulasi Juni'!$BF$410:$BF$588)</f>
        <v>0</v>
      </c>
      <c r="DP284" s="325">
        <f t="shared" si="546"/>
        <v>0</v>
      </c>
      <c r="DQ284" s="325">
        <f t="shared" si="547"/>
        <v>0</v>
      </c>
      <c r="DR284" s="27"/>
      <c r="DS284" s="324">
        <f>SUMIF('Rekapitulasi Juni'!$BP$410:$BP$588,APS!$B284,'Rekapitulasi Juni'!$BQ$410:$BQ$588)</f>
        <v>0</v>
      </c>
      <c r="DT284" s="324">
        <f>SUMIF('Rekapitulasi Juni'!$BP$410:$BP$588,APS!$B284,'Rekapitulasi Juni'!$BR$410:$BR$588)</f>
        <v>0</v>
      </c>
      <c r="DU284" s="27"/>
      <c r="DV284" s="325">
        <f t="shared" si="548"/>
        <v>0</v>
      </c>
      <c r="DW284" s="325">
        <f t="shared" si="549"/>
        <v>0</v>
      </c>
      <c r="DX284" s="41">
        <f t="shared" si="550"/>
        <v>0</v>
      </c>
      <c r="DY284" s="41">
        <f t="shared" si="551"/>
        <v>0</v>
      </c>
      <c r="DZ284" s="41">
        <f t="shared" si="552"/>
        <v>0</v>
      </c>
      <c r="EA284" s="41">
        <f t="shared" si="553"/>
        <v>0</v>
      </c>
      <c r="EB284" s="41">
        <f t="shared" si="554"/>
        <v>0</v>
      </c>
      <c r="EC284" s="41">
        <f t="shared" si="555"/>
        <v>0</v>
      </c>
      <c r="ED284" s="180">
        <f t="shared" si="556"/>
        <v>0</v>
      </c>
      <c r="EE284" s="27">
        <v>0</v>
      </c>
      <c r="EF284" s="27"/>
      <c r="EG284" s="324">
        <f>SUMIF('Rekapitulasi Juni'!$D$608:$D$786,APS!$B284,'Rekapitulasi Juni'!$E$608:$E$786)</f>
        <v>0</v>
      </c>
      <c r="EH284" s="324">
        <f>SUMIF('Rekapitulasi Juni'!$D$608:$D$786,APS!$B284,'Rekapitulasi Juni'!$F$608:$F$786)</f>
        <v>0</v>
      </c>
      <c r="EI284" s="27"/>
      <c r="EJ284" s="325">
        <f t="shared" si="557"/>
        <v>0</v>
      </c>
      <c r="EK284" s="325">
        <f t="shared" si="558"/>
        <v>0</v>
      </c>
      <c r="EL284" s="27"/>
      <c r="EM284" s="324">
        <f>SUMIF('Rekapitulasi Juni'!$U$608:$U$786,APS!$B284,'Rekapitulasi Juni'!$V$608:$V$786)</f>
        <v>0</v>
      </c>
      <c r="EN284" s="324">
        <f>SUMIF('Rekapitulasi Juni'!$U$608:$U$786,APS!$B284,'Rekapitulasi Juni'!$W$608:$W$786)</f>
        <v>0</v>
      </c>
      <c r="EO284" s="27"/>
      <c r="EP284" s="325">
        <f t="shared" si="559"/>
        <v>0</v>
      </c>
      <c r="EQ284" s="325">
        <f t="shared" si="560"/>
        <v>0</v>
      </c>
      <c r="ER284" s="27"/>
      <c r="ES284" s="324">
        <f>SUMIF('Rekapitulasi Juni'!$AL$608:$AL$786,APS!$B284,'Rekapitulasi Juni'!$AM$608:$AM$786)</f>
        <v>0</v>
      </c>
      <c r="ET284" s="324">
        <f>SUMIF('Rekapitulasi Juni'!$AL$608:$AL$786,APS!$B284,'Rekapitulasi Juni'!$AN$608:$AN$786)</f>
        <v>0</v>
      </c>
      <c r="EU284" s="27"/>
      <c r="EV284" s="325">
        <f t="shared" si="503"/>
        <v>0</v>
      </c>
      <c r="EW284" s="325">
        <f t="shared" si="504"/>
        <v>0</v>
      </c>
      <c r="EX284" s="27"/>
      <c r="EY284" s="324">
        <f>SUMIF('Rekapitulasi Juni'!$BA$608:$BA$786,APS!$B284,'Rekapitulasi Juni'!$BB$608:$BB$786)</f>
        <v>0</v>
      </c>
      <c r="EZ284" s="324">
        <f>SUMIF('Rekapitulasi Juni'!$BA$608:$BA$786,APS!$B284,'Rekapitulasi Juni'!$BC$608:$BC$786)</f>
        <v>0</v>
      </c>
      <c r="FA284" s="324">
        <f>SUMIF('Rekapitulasi Juni'!$BA$608:$BA$786,APS!$B284,'Rekapitulasi Juni'!$BF$608:$BF$786)</f>
        <v>0</v>
      </c>
      <c r="FB284" s="325">
        <f t="shared" si="505"/>
        <v>0</v>
      </c>
      <c r="FC284" s="325">
        <f t="shared" si="506"/>
        <v>0</v>
      </c>
      <c r="FD284" s="27"/>
      <c r="FE284" s="27"/>
      <c r="FF284" s="27"/>
      <c r="FG284" s="27"/>
      <c r="FH284" s="27"/>
      <c r="FI284" s="27"/>
      <c r="FJ284" s="41">
        <f t="shared" si="561"/>
        <v>0</v>
      </c>
      <c r="FK284" s="41">
        <f t="shared" si="562"/>
        <v>0</v>
      </c>
      <c r="FL284" s="41">
        <f t="shared" si="563"/>
        <v>0</v>
      </c>
      <c r="FM284" s="41">
        <f t="shared" si="564"/>
        <v>0</v>
      </c>
      <c r="FN284" s="41">
        <f t="shared" si="565"/>
        <v>0</v>
      </c>
      <c r="FO284" s="41">
        <f t="shared" si="566"/>
        <v>0</v>
      </c>
      <c r="FP284" s="180">
        <f t="shared" si="567"/>
        <v>0</v>
      </c>
      <c r="FQ284" s="27"/>
      <c r="FR284" s="27"/>
      <c r="FS284" s="324">
        <f>SUMIF('Rekapitulasi Juni'!$D$804:$D$984,APS!$B284,'Rekapitulasi Juni'!$E$804:$E$984)</f>
        <v>0</v>
      </c>
      <c r="FT284" s="324">
        <f>SUMIF('Rekapitulasi Juni'!$D$804:$D$984,APS!$B284,'Rekapitulasi Juni'!$F$804:$F$984)</f>
        <v>0</v>
      </c>
      <c r="FU284" s="27"/>
      <c r="FV284" s="325">
        <f t="shared" si="507"/>
        <v>0</v>
      </c>
      <c r="FW284" s="325">
        <f t="shared" si="508"/>
        <v>0</v>
      </c>
      <c r="FX284" s="27"/>
      <c r="FY284" s="324">
        <f>SUMIF('Rekapitulasi Juni'!$U$804:$U$984,APS!$B284,'Rekapitulasi Juni'!$V$804:$V$984)</f>
        <v>0</v>
      </c>
      <c r="FZ284" s="324">
        <f>SUMIF('Rekapitulasi Juni'!$U$804:$U$984,APS!$B284,'Rekapitulasi Juni'!$W$804:$W$984)</f>
        <v>0</v>
      </c>
      <c r="GA284" s="27"/>
      <c r="GB284" s="325">
        <f t="shared" si="501"/>
        <v>0</v>
      </c>
      <c r="GC284" s="325">
        <f t="shared" si="502"/>
        <v>0</v>
      </c>
      <c r="GD284" s="27"/>
      <c r="GE284" s="324">
        <f>SUMIF('Rekapitulasi Juni'!$AL$804:$AL$984,APS!$B284,'Rekapitulasi Juni'!$AM$804:$AM$984)</f>
        <v>0</v>
      </c>
      <c r="GF284" s="324">
        <f>SUMIF('Rekapitulasi Juni'!$AL$804:$AL$984,APS!$B284,'Rekapitulasi Juni'!$AN$804:$AN$984)</f>
        <v>0</v>
      </c>
      <c r="GG284" s="27"/>
      <c r="GH284" s="325">
        <f t="shared" si="491"/>
        <v>0</v>
      </c>
      <c r="GI284" s="325">
        <f t="shared" si="492"/>
        <v>0</v>
      </c>
      <c r="GJ284" s="27"/>
      <c r="GK284" s="27"/>
      <c r="GL284" s="41">
        <f t="shared" si="568"/>
        <v>0</v>
      </c>
      <c r="GM284" s="41">
        <f t="shared" si="569"/>
        <v>0</v>
      </c>
      <c r="GN284" s="41">
        <f t="shared" si="570"/>
        <v>0</v>
      </c>
      <c r="GO284" s="41">
        <f t="shared" si="500"/>
        <v>0</v>
      </c>
      <c r="GP284" s="41">
        <f t="shared" si="571"/>
        <v>0</v>
      </c>
      <c r="GQ284" s="41">
        <f t="shared" si="572"/>
        <v>0</v>
      </c>
      <c r="GR284" s="180">
        <f t="shared" si="573"/>
        <v>0</v>
      </c>
      <c r="GS284" s="41">
        <f t="shared" si="493"/>
        <v>0</v>
      </c>
      <c r="GT284" s="41">
        <f t="shared" si="494"/>
        <v>0</v>
      </c>
      <c r="GU284" s="41">
        <f t="shared" si="495"/>
        <v>0</v>
      </c>
      <c r="GV284" s="41">
        <f t="shared" si="496"/>
        <v>0</v>
      </c>
      <c r="GW284" s="41">
        <f t="shared" si="497"/>
        <v>0</v>
      </c>
      <c r="GX284" s="41">
        <f t="shared" si="498"/>
        <v>0</v>
      </c>
      <c r="GY284" s="180">
        <f t="shared" si="499"/>
        <v>0</v>
      </c>
      <c r="GZ284" s="41">
        <v>263</v>
      </c>
      <c r="HA284" s="32"/>
      <c r="HB284" s="42">
        <f t="shared" si="398"/>
        <v>-10</v>
      </c>
      <c r="HC284" s="44"/>
    </row>
    <row r="285" spans="1:211" ht="15" hidden="1" customHeight="1">
      <c r="A285" s="31" t="s">
        <v>571</v>
      </c>
      <c r="B285" s="32" t="s">
        <v>572</v>
      </c>
      <c r="C285" s="31" t="s">
        <v>490</v>
      </c>
      <c r="D285" s="31" t="s">
        <v>1259</v>
      </c>
      <c r="E285" s="31" t="s">
        <v>43</v>
      </c>
      <c r="F285" s="31" t="s">
        <v>152</v>
      </c>
      <c r="G285" s="33">
        <v>95</v>
      </c>
      <c r="H285" s="33">
        <v>0</v>
      </c>
      <c r="I285" s="33">
        <v>0</v>
      </c>
      <c r="J285" s="34">
        <f>IFERROR(VLOOKUP(A285,#REF!,3,0),0)</f>
        <v>0</v>
      </c>
      <c r="K285" s="34">
        <f t="shared" si="393"/>
        <v>0</v>
      </c>
      <c r="L285" s="34">
        <v>0</v>
      </c>
      <c r="M285" s="34">
        <v>0</v>
      </c>
      <c r="N285" s="35">
        <f t="shared" si="394"/>
        <v>95</v>
      </c>
      <c r="O285" s="35">
        <f t="shared" si="395"/>
        <v>95</v>
      </c>
      <c r="P285" s="36">
        <v>0</v>
      </c>
      <c r="Q285" s="36">
        <f t="shared" si="509"/>
        <v>0</v>
      </c>
      <c r="R285" s="80"/>
      <c r="S285" s="37">
        <f ca="1">SUMIF(ROP!$D$6:$H$65536,A285,ROP!$J$6:$J$65536)</f>
        <v>0</v>
      </c>
      <c r="T285" s="37">
        <f>SUMIF(HASIL!$B:$B,APS!$B285&amp;RIGHT(APS!T$9,2),HASIL!$I:$I)</f>
        <v>0</v>
      </c>
      <c r="U285" s="37">
        <f>SUMIF(HASIL!$B:$B,APS!$B285&amp;RIGHT(APS!U$9,2),HASIL!$I:$I)</f>
        <v>0</v>
      </c>
      <c r="V285" s="37">
        <f>SUMIF(HASIL!$B:$B,APS!$B285&amp;RIGHT(APS!V$9,2),HASIL!$I:$I)</f>
        <v>0</v>
      </c>
      <c r="W285" s="37">
        <f>SUMIF(HASIL!$B:$B,APS!$B285&amp;RIGHT(APS!W$9,2),HASIL!$I:$I)</f>
        <v>0</v>
      </c>
      <c r="X285" s="38">
        <f t="shared" si="396"/>
        <v>0</v>
      </c>
      <c r="Y285" s="38">
        <f t="shared" si="397"/>
        <v>0</v>
      </c>
      <c r="Z285" s="39">
        <f t="shared" si="597"/>
        <v>0</v>
      </c>
      <c r="AA285" s="39">
        <f t="shared" si="596"/>
        <v>0</v>
      </c>
      <c r="AB285" s="40">
        <f t="shared" si="598"/>
        <v>0</v>
      </c>
      <c r="AC285" s="27">
        <v>0</v>
      </c>
      <c r="AD285" s="27"/>
      <c r="AE285" s="27"/>
      <c r="AF285" s="27"/>
      <c r="AG285" s="27"/>
      <c r="AH285" s="27"/>
      <c r="AI285" s="324">
        <f>SUMIF('Rekapitulasi Juni'!$D$9:$D$192,APS!$B285,'Rekapitulasi Juni'!$E$9:$E$192)</f>
        <v>0</v>
      </c>
      <c r="AJ285" s="324">
        <f>SUMIF('Rekapitulasi Juni'!$D$9:$D$192,APS!$B285,'Rekapitulasi Juni'!$F$9:$F$192)</f>
        <v>0</v>
      </c>
      <c r="AK285" s="324">
        <f>SUMIF('Rekapitulasi Juni'!$D$9:$D$192,APS!$B285,'Rekapitulasi Juni'!$K$9:$K$192)</f>
        <v>0</v>
      </c>
      <c r="AL285" s="325">
        <f t="shared" si="510"/>
        <v>0</v>
      </c>
      <c r="AM285" s="325">
        <f t="shared" si="511"/>
        <v>0</v>
      </c>
      <c r="AN285" s="27"/>
      <c r="AO285" s="324">
        <f>SUMIF('Rekapitulasi Juni'!$U$9:$U$192,APS!$B285,'Rekapitulasi Juni'!$V$9:$V$192)</f>
        <v>0</v>
      </c>
      <c r="AP285" s="324">
        <f>SUMIF('Rekapitulasi Juni'!$U$9:$U$192,APS!$B285,'Rekapitulasi Juni'!$W$9:$W$192)</f>
        <v>0</v>
      </c>
      <c r="AQ285" s="27"/>
      <c r="AR285" s="325">
        <f t="shared" si="512"/>
        <v>0</v>
      </c>
      <c r="AS285" s="325">
        <f t="shared" si="513"/>
        <v>0</v>
      </c>
      <c r="AT285" s="27"/>
      <c r="AU285" s="324">
        <f>SUMIF('Rekapitulasi Juni'!$AL$9:$AL$192,APS!$B285,'Rekapitulasi Juni'!$AM$9:$AM$192)</f>
        <v>0</v>
      </c>
      <c r="AV285" s="324">
        <f>SUMIF('Rekapitulasi Juni'!$AL$9:$AL$192,APS!$B285,'Rekapitulasi Juni'!$AN$9:$AN$192)</f>
        <v>0</v>
      </c>
      <c r="AW285" s="27"/>
      <c r="AX285" s="325">
        <f t="shared" si="514"/>
        <v>0</v>
      </c>
      <c r="AY285" s="325">
        <f t="shared" si="515"/>
        <v>0</v>
      </c>
      <c r="AZ285" s="41">
        <f t="shared" si="516"/>
        <v>0</v>
      </c>
      <c r="BA285" s="41">
        <f t="shared" si="517"/>
        <v>0</v>
      </c>
      <c r="BB285" s="41">
        <f t="shared" si="518"/>
        <v>0</v>
      </c>
      <c r="BC285" s="41">
        <f t="shared" si="519"/>
        <v>0</v>
      </c>
      <c r="BD285" s="41">
        <f t="shared" si="520"/>
        <v>0</v>
      </c>
      <c r="BE285" s="41">
        <f t="shared" si="521"/>
        <v>0</v>
      </c>
      <c r="BF285" s="180">
        <f t="shared" si="522"/>
        <v>0</v>
      </c>
      <c r="BG285" s="27">
        <v>0</v>
      </c>
      <c r="BH285" s="27"/>
      <c r="BI285" s="324">
        <f>SUMIF('Rekapitulasi Juni'!$D$214:$D$393,APS!$B285,'Rekapitulasi Juni'!$E$214:$E$393)</f>
        <v>0</v>
      </c>
      <c r="BJ285" s="324">
        <f>SUMIF('Rekapitulasi Juni'!$D$214:$D$393,APS!$B285,'Rekapitulasi Juni'!$F$214:$F$393)</f>
        <v>0</v>
      </c>
      <c r="BK285" s="27"/>
      <c r="BL285" s="325">
        <f t="shared" si="523"/>
        <v>0</v>
      </c>
      <c r="BM285" s="325">
        <f t="shared" si="524"/>
        <v>0</v>
      </c>
      <c r="BN285" s="27"/>
      <c r="BO285" s="324">
        <f>SUMIF('Rekapitulasi Juni'!$U$214:$U$393,APS!$B285,'Rekapitulasi Juni'!$V$214:$V$393)</f>
        <v>0</v>
      </c>
      <c r="BP285" s="324">
        <f>SUMIF('Rekapitulasi Juni'!$U$214:$U$393,APS!$B285,'Rekapitulasi Juni'!$W$214:$W$393)</f>
        <v>0</v>
      </c>
      <c r="BQ285" s="27"/>
      <c r="BR285" s="325">
        <f t="shared" si="525"/>
        <v>0</v>
      </c>
      <c r="BS285" s="325">
        <f t="shared" si="526"/>
        <v>0</v>
      </c>
      <c r="BT285" s="27"/>
      <c r="BU285" s="324">
        <f>SUMIF('Rekapitulasi Juni'!$AL$214:$AL$393,APS!$B285,'Rekapitulasi Juni'!$AM$214:$AM$393)</f>
        <v>0</v>
      </c>
      <c r="BV285" s="324">
        <f>SUMIF('Rekapitulasi Juni'!$AL$214:$AL$393,APS!$B285,'Rekapitulasi Juni'!$AN$214:$AN$393)</f>
        <v>0</v>
      </c>
      <c r="BW285" s="27"/>
      <c r="BX285" s="325">
        <f t="shared" si="527"/>
        <v>0</v>
      </c>
      <c r="BY285" s="325">
        <f t="shared" si="528"/>
        <v>0</v>
      </c>
      <c r="BZ285" s="27"/>
      <c r="CA285" s="324">
        <f>SUMIF('Rekapitulasi Juni'!$BA$214:$BA$393,APS!$B285,'Rekapitulasi Juni'!$BB$214:$BB$393)</f>
        <v>0</v>
      </c>
      <c r="CB285" s="324">
        <f>SUMIF('Rekapitulasi Juni'!$BA$214:$BA$393,APS!$B285,'Rekapitulasi Juni'!$BC$214:$BC$393)</f>
        <v>0</v>
      </c>
      <c r="CC285" s="27"/>
      <c r="CD285" s="325">
        <f t="shared" si="529"/>
        <v>0</v>
      </c>
      <c r="CE285" s="325">
        <f t="shared" si="530"/>
        <v>0</v>
      </c>
      <c r="CF285" s="27"/>
      <c r="CG285" s="324">
        <f>SUMIF('Rekapitulasi Juni'!$BP$214:$BP$393,APS!$B285,'Rekapitulasi Juni'!$BQ$214:$BQ$393)</f>
        <v>0</v>
      </c>
      <c r="CH285" s="324">
        <f>SUMIF('Rekapitulasi Juni'!$BP$214:$BP$393,APS!$B285,'Rekapitulasi Juni'!$BR$214:$BR$393)</f>
        <v>0</v>
      </c>
      <c r="CI285" s="27"/>
      <c r="CJ285" s="325">
        <f t="shared" si="531"/>
        <v>0</v>
      </c>
      <c r="CK285" s="325">
        <f t="shared" si="532"/>
        <v>0</v>
      </c>
      <c r="CL285" s="41">
        <f t="shared" si="533"/>
        <v>0</v>
      </c>
      <c r="CM285" s="41">
        <f t="shared" si="534"/>
        <v>0</v>
      </c>
      <c r="CN285" s="41">
        <f t="shared" si="535"/>
        <v>0</v>
      </c>
      <c r="CO285" s="41">
        <f t="shared" si="536"/>
        <v>0</v>
      </c>
      <c r="CP285" s="41">
        <f t="shared" si="537"/>
        <v>0</v>
      </c>
      <c r="CQ285" s="41">
        <f t="shared" si="538"/>
        <v>0</v>
      </c>
      <c r="CR285" s="180">
        <f t="shared" si="539"/>
        <v>0</v>
      </c>
      <c r="CS285" s="27">
        <v>0</v>
      </c>
      <c r="CT285" s="27"/>
      <c r="CU285" s="324">
        <f>SUMIF('Rekapitulasi Juni'!$D$410:$D$588,APS!$B285,'Rekapitulasi Juni'!$E$410:$E$588)</f>
        <v>0</v>
      </c>
      <c r="CV285" s="324">
        <f>SUMIF('Rekapitulasi Juni'!$D$410:$D$588,APS!$B285,'Rekapitulasi Juni'!$F$410:$F$588)</f>
        <v>0</v>
      </c>
      <c r="CW285" s="27"/>
      <c r="CX285" s="325">
        <f t="shared" si="540"/>
        <v>0</v>
      </c>
      <c r="CY285" s="325">
        <f t="shared" si="541"/>
        <v>0</v>
      </c>
      <c r="CZ285" s="27"/>
      <c r="DA285" s="324">
        <f>SUMIF('Rekapitulasi Juni'!$U$410:$U$588,APS!$B285,'Rekapitulasi Juni'!$V$410:$V$588)</f>
        <v>0</v>
      </c>
      <c r="DB285" s="324">
        <f>SUMIF('Rekapitulasi Juni'!$U$410:$U$588,APS!$B285,'Rekapitulasi Juni'!$W$410:$W$588)</f>
        <v>0</v>
      </c>
      <c r="DC285" s="27"/>
      <c r="DD285" s="325">
        <f t="shared" si="542"/>
        <v>0</v>
      </c>
      <c r="DE285" s="325">
        <f t="shared" si="543"/>
        <v>0</v>
      </c>
      <c r="DF285" s="27"/>
      <c r="DG285" s="324">
        <f>SUMIF('Rekapitulasi Juni'!$AL$410:$AL$588,APS!$B285,'Rekapitulasi Juni'!$AM$410:$AM$588)</f>
        <v>0</v>
      </c>
      <c r="DH285" s="324">
        <f>SUMIF('Rekapitulasi Juni'!$AL$410:$AL$588,APS!$B285,'Rekapitulasi Juni'!$AN$410:$AN$588)</f>
        <v>0</v>
      </c>
      <c r="DI285" s="27"/>
      <c r="DJ285" s="325">
        <f t="shared" si="544"/>
        <v>0</v>
      </c>
      <c r="DK285" s="325">
        <f t="shared" si="545"/>
        <v>0</v>
      </c>
      <c r="DL285" s="27"/>
      <c r="DM285" s="324">
        <f>SUMIF('Rekapitulasi Juni'!$BA$410:$BA$588,APS!$B285,'Rekapitulasi Juni'!$BB$410:$BB$588)</f>
        <v>0</v>
      </c>
      <c r="DN285" s="324">
        <f>SUMIF('Rekapitulasi Juni'!$BA$410:$BA$588,APS!$B285,'Rekapitulasi Juni'!$BC$410:$BC$588)</f>
        <v>0</v>
      </c>
      <c r="DO285" s="324">
        <f>SUMIF('Rekapitulasi Juni'!$BA$410:$BA$588,APS!$B285,'Rekapitulasi Juni'!$BF$410:$BF$588)</f>
        <v>0</v>
      </c>
      <c r="DP285" s="325">
        <f t="shared" si="546"/>
        <v>0</v>
      </c>
      <c r="DQ285" s="325">
        <f t="shared" si="547"/>
        <v>0</v>
      </c>
      <c r="DR285" s="27"/>
      <c r="DS285" s="324">
        <f>SUMIF('Rekapitulasi Juni'!$BP$410:$BP$588,APS!$B285,'Rekapitulasi Juni'!$BQ$410:$BQ$588)</f>
        <v>0</v>
      </c>
      <c r="DT285" s="324">
        <f>SUMIF('Rekapitulasi Juni'!$BP$410:$BP$588,APS!$B285,'Rekapitulasi Juni'!$BR$410:$BR$588)</f>
        <v>0</v>
      </c>
      <c r="DU285" s="27"/>
      <c r="DV285" s="325">
        <f t="shared" si="548"/>
        <v>0</v>
      </c>
      <c r="DW285" s="325">
        <f t="shared" si="549"/>
        <v>0</v>
      </c>
      <c r="DX285" s="41">
        <f t="shared" si="550"/>
        <v>0</v>
      </c>
      <c r="DY285" s="41">
        <f t="shared" si="551"/>
        <v>0</v>
      </c>
      <c r="DZ285" s="41">
        <f t="shared" si="552"/>
        <v>0</v>
      </c>
      <c r="EA285" s="41">
        <f t="shared" si="553"/>
        <v>0</v>
      </c>
      <c r="EB285" s="41">
        <f t="shared" si="554"/>
        <v>0</v>
      </c>
      <c r="EC285" s="41">
        <f t="shared" si="555"/>
        <v>0</v>
      </c>
      <c r="ED285" s="180">
        <f t="shared" si="556"/>
        <v>0</v>
      </c>
      <c r="EE285" s="27">
        <v>0</v>
      </c>
      <c r="EF285" s="27"/>
      <c r="EG285" s="324">
        <f>SUMIF('Rekapitulasi Juni'!$D$608:$D$786,APS!$B285,'Rekapitulasi Juni'!$E$608:$E$786)</f>
        <v>0</v>
      </c>
      <c r="EH285" s="324">
        <f>SUMIF('Rekapitulasi Juni'!$D$608:$D$786,APS!$B285,'Rekapitulasi Juni'!$F$608:$F$786)</f>
        <v>0</v>
      </c>
      <c r="EI285" s="27"/>
      <c r="EJ285" s="325">
        <f t="shared" si="557"/>
        <v>0</v>
      </c>
      <c r="EK285" s="325">
        <f t="shared" si="558"/>
        <v>0</v>
      </c>
      <c r="EL285" s="27"/>
      <c r="EM285" s="324">
        <f>SUMIF('Rekapitulasi Juni'!$U$608:$U$786,APS!$B285,'Rekapitulasi Juni'!$V$608:$V$786)</f>
        <v>0</v>
      </c>
      <c r="EN285" s="324">
        <f>SUMIF('Rekapitulasi Juni'!$U$608:$U$786,APS!$B285,'Rekapitulasi Juni'!$W$608:$W$786)</f>
        <v>0</v>
      </c>
      <c r="EO285" s="27"/>
      <c r="EP285" s="325">
        <f t="shared" si="559"/>
        <v>0</v>
      </c>
      <c r="EQ285" s="325">
        <f t="shared" si="560"/>
        <v>0</v>
      </c>
      <c r="ER285" s="27"/>
      <c r="ES285" s="324">
        <f>SUMIF('Rekapitulasi Juni'!$AL$608:$AL$786,APS!$B285,'Rekapitulasi Juni'!$AM$608:$AM$786)</f>
        <v>0</v>
      </c>
      <c r="ET285" s="324">
        <f>SUMIF('Rekapitulasi Juni'!$AL$608:$AL$786,APS!$B285,'Rekapitulasi Juni'!$AN$608:$AN$786)</f>
        <v>0</v>
      </c>
      <c r="EU285" s="27"/>
      <c r="EV285" s="325">
        <f t="shared" si="503"/>
        <v>0</v>
      </c>
      <c r="EW285" s="325">
        <f t="shared" si="504"/>
        <v>0</v>
      </c>
      <c r="EX285" s="27"/>
      <c r="EY285" s="324">
        <f>SUMIF('Rekapitulasi Juni'!$BA$608:$BA$786,APS!$B285,'Rekapitulasi Juni'!$BB$608:$BB$786)</f>
        <v>0</v>
      </c>
      <c r="EZ285" s="324">
        <f>SUMIF('Rekapitulasi Juni'!$BA$608:$BA$786,APS!$B285,'Rekapitulasi Juni'!$BC$608:$BC$786)</f>
        <v>0</v>
      </c>
      <c r="FA285" s="324">
        <f>SUMIF('Rekapitulasi Juni'!$BA$608:$BA$786,APS!$B285,'Rekapitulasi Juni'!$BF$608:$BF$786)</f>
        <v>0</v>
      </c>
      <c r="FB285" s="325">
        <f t="shared" si="505"/>
        <v>0</v>
      </c>
      <c r="FC285" s="325">
        <f t="shared" si="506"/>
        <v>0</v>
      </c>
      <c r="FD285" s="27"/>
      <c r="FE285" s="27"/>
      <c r="FF285" s="27"/>
      <c r="FG285" s="27"/>
      <c r="FH285" s="27"/>
      <c r="FI285" s="27"/>
      <c r="FJ285" s="41">
        <f t="shared" si="561"/>
        <v>0</v>
      </c>
      <c r="FK285" s="41">
        <f t="shared" si="562"/>
        <v>0</v>
      </c>
      <c r="FL285" s="41">
        <f t="shared" si="563"/>
        <v>0</v>
      </c>
      <c r="FM285" s="41">
        <f t="shared" si="564"/>
        <v>0</v>
      </c>
      <c r="FN285" s="41">
        <f t="shared" si="565"/>
        <v>0</v>
      </c>
      <c r="FO285" s="41">
        <f t="shared" si="566"/>
        <v>0</v>
      </c>
      <c r="FP285" s="180">
        <f t="shared" si="567"/>
        <v>0</v>
      </c>
      <c r="FQ285" s="27"/>
      <c r="FR285" s="27"/>
      <c r="FS285" s="324">
        <f>SUMIF('Rekapitulasi Juni'!$D$804:$D$984,APS!$B285,'Rekapitulasi Juni'!$E$804:$E$984)</f>
        <v>0</v>
      </c>
      <c r="FT285" s="324">
        <f>SUMIF('Rekapitulasi Juni'!$D$804:$D$984,APS!$B285,'Rekapitulasi Juni'!$F$804:$F$984)</f>
        <v>0</v>
      </c>
      <c r="FU285" s="27"/>
      <c r="FV285" s="325">
        <f t="shared" si="507"/>
        <v>0</v>
      </c>
      <c r="FW285" s="325">
        <f t="shared" si="508"/>
        <v>0</v>
      </c>
      <c r="FX285" s="27"/>
      <c r="FY285" s="324">
        <f>SUMIF('Rekapitulasi Juni'!$U$804:$U$984,APS!$B285,'Rekapitulasi Juni'!$V$804:$V$984)</f>
        <v>0</v>
      </c>
      <c r="FZ285" s="324">
        <f>SUMIF('Rekapitulasi Juni'!$U$804:$U$984,APS!$B285,'Rekapitulasi Juni'!$W$804:$W$984)</f>
        <v>0</v>
      </c>
      <c r="GA285" s="27"/>
      <c r="GB285" s="325">
        <f t="shared" si="501"/>
        <v>0</v>
      </c>
      <c r="GC285" s="325">
        <f t="shared" si="502"/>
        <v>0</v>
      </c>
      <c r="GD285" s="27"/>
      <c r="GE285" s="324">
        <f>SUMIF('Rekapitulasi Juni'!$AL$804:$AL$984,APS!$B285,'Rekapitulasi Juni'!$AM$804:$AM$984)</f>
        <v>0</v>
      </c>
      <c r="GF285" s="324">
        <f>SUMIF('Rekapitulasi Juni'!$AL$804:$AL$984,APS!$B285,'Rekapitulasi Juni'!$AN$804:$AN$984)</f>
        <v>0</v>
      </c>
      <c r="GG285" s="27"/>
      <c r="GH285" s="325">
        <f t="shared" si="491"/>
        <v>0</v>
      </c>
      <c r="GI285" s="325">
        <f t="shared" si="492"/>
        <v>0</v>
      </c>
      <c r="GJ285" s="27"/>
      <c r="GK285" s="27"/>
      <c r="GL285" s="41">
        <f t="shared" si="568"/>
        <v>0</v>
      </c>
      <c r="GM285" s="41">
        <f t="shared" si="569"/>
        <v>0</v>
      </c>
      <c r="GN285" s="41">
        <f t="shared" si="570"/>
        <v>0</v>
      </c>
      <c r="GO285" s="41">
        <f t="shared" si="500"/>
        <v>0</v>
      </c>
      <c r="GP285" s="41">
        <f t="shared" si="571"/>
        <v>0</v>
      </c>
      <c r="GQ285" s="41">
        <f t="shared" si="572"/>
        <v>0</v>
      </c>
      <c r="GR285" s="180">
        <f t="shared" si="573"/>
        <v>0</v>
      </c>
      <c r="GS285" s="41">
        <f t="shared" si="493"/>
        <v>0</v>
      </c>
      <c r="GT285" s="41">
        <f t="shared" si="494"/>
        <v>0</v>
      </c>
      <c r="GU285" s="41">
        <f t="shared" si="495"/>
        <v>0</v>
      </c>
      <c r="GV285" s="41">
        <f t="shared" si="496"/>
        <v>0</v>
      </c>
      <c r="GW285" s="41">
        <f t="shared" si="497"/>
        <v>0</v>
      </c>
      <c r="GX285" s="41">
        <f t="shared" si="498"/>
        <v>0</v>
      </c>
      <c r="GY285" s="180">
        <f t="shared" si="499"/>
        <v>0</v>
      </c>
      <c r="GZ285" s="41">
        <v>264</v>
      </c>
      <c r="HA285" s="32"/>
      <c r="HB285" s="42">
        <f t="shared" si="398"/>
        <v>-95</v>
      </c>
      <c r="HC285" s="44"/>
    </row>
    <row r="286" spans="1:211" ht="15" hidden="1" customHeight="1">
      <c r="A286" s="31" t="s">
        <v>573</v>
      </c>
      <c r="B286" s="32" t="s">
        <v>574</v>
      </c>
      <c r="C286" s="31" t="s">
        <v>490</v>
      </c>
      <c r="D286" s="31" t="s">
        <v>1259</v>
      </c>
      <c r="E286" s="31" t="s">
        <v>43</v>
      </c>
      <c r="F286" s="31" t="s">
        <v>152</v>
      </c>
      <c r="G286" s="33">
        <v>0</v>
      </c>
      <c r="H286" s="33">
        <v>0</v>
      </c>
      <c r="I286" s="33">
        <v>0</v>
      </c>
      <c r="J286" s="34">
        <f>IFERROR(VLOOKUP(A286,#REF!,3,0),0)</f>
        <v>0</v>
      </c>
      <c r="K286" s="34">
        <f t="shared" si="393"/>
        <v>0</v>
      </c>
      <c r="L286" s="34">
        <v>0</v>
      </c>
      <c r="M286" s="34">
        <v>0</v>
      </c>
      <c r="N286" s="35">
        <f t="shared" si="394"/>
        <v>0</v>
      </c>
      <c r="O286" s="35">
        <f t="shared" si="395"/>
        <v>0</v>
      </c>
      <c r="P286" s="36">
        <v>0</v>
      </c>
      <c r="Q286" s="36">
        <f t="shared" si="509"/>
        <v>0</v>
      </c>
      <c r="R286" s="80"/>
      <c r="S286" s="37">
        <f ca="1">SUMIF(ROP!$D$6:$H$65536,A286,ROP!$J$6:$J$65536)</f>
        <v>0</v>
      </c>
      <c r="T286" s="37">
        <f>SUMIF(HASIL!$B:$B,APS!$B286&amp;RIGHT(APS!T$9,2),HASIL!$I:$I)</f>
        <v>0</v>
      </c>
      <c r="U286" s="37">
        <f>SUMIF(HASIL!$B:$B,APS!$B286&amp;RIGHT(APS!U$9,2),HASIL!$I:$I)</f>
        <v>0</v>
      </c>
      <c r="V286" s="37">
        <f>SUMIF(HASIL!$B:$B,APS!$B286&amp;RIGHT(APS!V$9,2),HASIL!$I:$I)</f>
        <v>0</v>
      </c>
      <c r="W286" s="37">
        <f>SUMIF(HASIL!$B:$B,APS!$B286&amp;RIGHT(APS!W$9,2),HASIL!$I:$I)</f>
        <v>0</v>
      </c>
      <c r="X286" s="38">
        <f t="shared" si="396"/>
        <v>0</v>
      </c>
      <c r="Y286" s="38">
        <f t="shared" si="397"/>
        <v>0</v>
      </c>
      <c r="Z286" s="39">
        <f t="shared" si="597"/>
        <v>0</v>
      </c>
      <c r="AA286" s="39">
        <f t="shared" si="596"/>
        <v>0</v>
      </c>
      <c r="AB286" s="40">
        <f t="shared" si="598"/>
        <v>0</v>
      </c>
      <c r="AC286" s="27">
        <v>0</v>
      </c>
      <c r="AD286" s="27"/>
      <c r="AE286" s="27"/>
      <c r="AF286" s="27"/>
      <c r="AG286" s="27"/>
      <c r="AH286" s="27"/>
      <c r="AI286" s="324">
        <f>SUMIF('Rekapitulasi Juni'!$D$9:$D$192,APS!$B286,'Rekapitulasi Juni'!$E$9:$E$192)</f>
        <v>0</v>
      </c>
      <c r="AJ286" s="324">
        <f>SUMIF('Rekapitulasi Juni'!$D$9:$D$192,APS!$B286,'Rekapitulasi Juni'!$F$9:$F$192)</f>
        <v>0</v>
      </c>
      <c r="AK286" s="324">
        <f>SUMIF('Rekapitulasi Juni'!$D$9:$D$192,APS!$B286,'Rekapitulasi Juni'!$K$9:$K$192)</f>
        <v>0</v>
      </c>
      <c r="AL286" s="325">
        <f t="shared" si="510"/>
        <v>0</v>
      </c>
      <c r="AM286" s="325">
        <f t="shared" si="511"/>
        <v>0</v>
      </c>
      <c r="AN286" s="27"/>
      <c r="AO286" s="324">
        <f>SUMIF('Rekapitulasi Juni'!$U$9:$U$192,APS!$B286,'Rekapitulasi Juni'!$V$9:$V$192)</f>
        <v>0</v>
      </c>
      <c r="AP286" s="324">
        <f>SUMIF('Rekapitulasi Juni'!$U$9:$U$192,APS!$B286,'Rekapitulasi Juni'!$W$9:$W$192)</f>
        <v>0</v>
      </c>
      <c r="AQ286" s="27"/>
      <c r="AR286" s="325">
        <f t="shared" si="512"/>
        <v>0</v>
      </c>
      <c r="AS286" s="325">
        <f t="shared" si="513"/>
        <v>0</v>
      </c>
      <c r="AT286" s="27"/>
      <c r="AU286" s="324">
        <f>SUMIF('Rekapitulasi Juni'!$AL$9:$AL$192,APS!$B286,'Rekapitulasi Juni'!$AM$9:$AM$192)</f>
        <v>0</v>
      </c>
      <c r="AV286" s="324">
        <f>SUMIF('Rekapitulasi Juni'!$AL$9:$AL$192,APS!$B286,'Rekapitulasi Juni'!$AN$9:$AN$192)</f>
        <v>0</v>
      </c>
      <c r="AW286" s="27"/>
      <c r="AX286" s="325">
        <f t="shared" si="514"/>
        <v>0</v>
      </c>
      <c r="AY286" s="325">
        <f t="shared" si="515"/>
        <v>0</v>
      </c>
      <c r="AZ286" s="41">
        <f t="shared" si="516"/>
        <v>0</v>
      </c>
      <c r="BA286" s="41">
        <f t="shared" si="517"/>
        <v>0</v>
      </c>
      <c r="BB286" s="41">
        <f t="shared" si="518"/>
        <v>0</v>
      </c>
      <c r="BC286" s="41">
        <f t="shared" si="519"/>
        <v>0</v>
      </c>
      <c r="BD286" s="41">
        <f t="shared" si="520"/>
        <v>0</v>
      </c>
      <c r="BE286" s="41">
        <f t="shared" si="521"/>
        <v>0</v>
      </c>
      <c r="BF286" s="180">
        <f t="shared" si="522"/>
        <v>0</v>
      </c>
      <c r="BG286" s="27">
        <v>0</v>
      </c>
      <c r="BH286" s="27"/>
      <c r="BI286" s="324">
        <f>SUMIF('Rekapitulasi Juni'!$D$214:$D$393,APS!$B286,'Rekapitulasi Juni'!$E$214:$E$393)</f>
        <v>0</v>
      </c>
      <c r="BJ286" s="324">
        <f>SUMIF('Rekapitulasi Juni'!$D$214:$D$393,APS!$B286,'Rekapitulasi Juni'!$F$214:$F$393)</f>
        <v>0</v>
      </c>
      <c r="BK286" s="27"/>
      <c r="BL286" s="325">
        <f t="shared" si="523"/>
        <v>0</v>
      </c>
      <c r="BM286" s="325">
        <f t="shared" si="524"/>
        <v>0</v>
      </c>
      <c r="BN286" s="27"/>
      <c r="BO286" s="324">
        <f>SUMIF('Rekapitulasi Juni'!$U$214:$U$393,APS!$B286,'Rekapitulasi Juni'!$V$214:$V$393)</f>
        <v>0</v>
      </c>
      <c r="BP286" s="324">
        <f>SUMIF('Rekapitulasi Juni'!$U$214:$U$393,APS!$B286,'Rekapitulasi Juni'!$W$214:$W$393)</f>
        <v>0</v>
      </c>
      <c r="BQ286" s="27"/>
      <c r="BR286" s="325">
        <f t="shared" si="525"/>
        <v>0</v>
      </c>
      <c r="BS286" s="325">
        <f t="shared" si="526"/>
        <v>0</v>
      </c>
      <c r="BT286" s="27"/>
      <c r="BU286" s="324">
        <f>SUMIF('Rekapitulasi Juni'!$AL$214:$AL$393,APS!$B286,'Rekapitulasi Juni'!$AM$214:$AM$393)</f>
        <v>0</v>
      </c>
      <c r="BV286" s="324">
        <f>SUMIF('Rekapitulasi Juni'!$AL$214:$AL$393,APS!$B286,'Rekapitulasi Juni'!$AN$214:$AN$393)</f>
        <v>0</v>
      </c>
      <c r="BW286" s="27"/>
      <c r="BX286" s="325">
        <f t="shared" si="527"/>
        <v>0</v>
      </c>
      <c r="BY286" s="325">
        <f t="shared" si="528"/>
        <v>0</v>
      </c>
      <c r="BZ286" s="27"/>
      <c r="CA286" s="324">
        <f>SUMIF('Rekapitulasi Juni'!$BA$214:$BA$393,APS!$B286,'Rekapitulasi Juni'!$BB$214:$BB$393)</f>
        <v>0</v>
      </c>
      <c r="CB286" s="324">
        <f>SUMIF('Rekapitulasi Juni'!$BA$214:$BA$393,APS!$B286,'Rekapitulasi Juni'!$BC$214:$BC$393)</f>
        <v>0</v>
      </c>
      <c r="CC286" s="27"/>
      <c r="CD286" s="325">
        <f t="shared" si="529"/>
        <v>0</v>
      </c>
      <c r="CE286" s="325">
        <f t="shared" si="530"/>
        <v>0</v>
      </c>
      <c r="CF286" s="27"/>
      <c r="CG286" s="324">
        <f>SUMIF('Rekapitulasi Juni'!$BP$214:$BP$393,APS!$B286,'Rekapitulasi Juni'!$BQ$214:$BQ$393)</f>
        <v>0</v>
      </c>
      <c r="CH286" s="324">
        <f>SUMIF('Rekapitulasi Juni'!$BP$214:$BP$393,APS!$B286,'Rekapitulasi Juni'!$BR$214:$BR$393)</f>
        <v>0</v>
      </c>
      <c r="CI286" s="27"/>
      <c r="CJ286" s="325">
        <f t="shared" si="531"/>
        <v>0</v>
      </c>
      <c r="CK286" s="325">
        <f t="shared" si="532"/>
        <v>0</v>
      </c>
      <c r="CL286" s="41">
        <f t="shared" si="533"/>
        <v>0</v>
      </c>
      <c r="CM286" s="41">
        <f t="shared" si="534"/>
        <v>0</v>
      </c>
      <c r="CN286" s="41">
        <f t="shared" si="535"/>
        <v>0</v>
      </c>
      <c r="CO286" s="41">
        <f t="shared" si="536"/>
        <v>0</v>
      </c>
      <c r="CP286" s="41">
        <f t="shared" si="537"/>
        <v>0</v>
      </c>
      <c r="CQ286" s="41">
        <f t="shared" si="538"/>
        <v>0</v>
      </c>
      <c r="CR286" s="180">
        <f t="shared" si="539"/>
        <v>0</v>
      </c>
      <c r="CS286" s="27">
        <v>0</v>
      </c>
      <c r="CT286" s="27"/>
      <c r="CU286" s="324">
        <f>SUMIF('Rekapitulasi Juni'!$D$410:$D$588,APS!$B286,'Rekapitulasi Juni'!$E$410:$E$588)</f>
        <v>0</v>
      </c>
      <c r="CV286" s="324">
        <f>SUMIF('Rekapitulasi Juni'!$D$410:$D$588,APS!$B286,'Rekapitulasi Juni'!$F$410:$F$588)</f>
        <v>0</v>
      </c>
      <c r="CW286" s="27"/>
      <c r="CX286" s="325">
        <f t="shared" si="540"/>
        <v>0</v>
      </c>
      <c r="CY286" s="325">
        <f t="shared" si="541"/>
        <v>0</v>
      </c>
      <c r="CZ286" s="27"/>
      <c r="DA286" s="324">
        <f>SUMIF('Rekapitulasi Juni'!$U$410:$U$588,APS!$B286,'Rekapitulasi Juni'!$V$410:$V$588)</f>
        <v>0</v>
      </c>
      <c r="DB286" s="324">
        <f>SUMIF('Rekapitulasi Juni'!$U$410:$U$588,APS!$B286,'Rekapitulasi Juni'!$W$410:$W$588)</f>
        <v>0</v>
      </c>
      <c r="DC286" s="27"/>
      <c r="DD286" s="325">
        <f t="shared" si="542"/>
        <v>0</v>
      </c>
      <c r="DE286" s="325">
        <f t="shared" si="543"/>
        <v>0</v>
      </c>
      <c r="DF286" s="27"/>
      <c r="DG286" s="324">
        <f>SUMIF('Rekapitulasi Juni'!$AL$410:$AL$588,APS!$B286,'Rekapitulasi Juni'!$AM$410:$AM$588)</f>
        <v>0</v>
      </c>
      <c r="DH286" s="324">
        <f>SUMIF('Rekapitulasi Juni'!$AL$410:$AL$588,APS!$B286,'Rekapitulasi Juni'!$AN$410:$AN$588)</f>
        <v>0</v>
      </c>
      <c r="DI286" s="27"/>
      <c r="DJ286" s="325">
        <f t="shared" si="544"/>
        <v>0</v>
      </c>
      <c r="DK286" s="325">
        <f t="shared" si="545"/>
        <v>0</v>
      </c>
      <c r="DL286" s="27"/>
      <c r="DM286" s="324">
        <f>SUMIF('Rekapitulasi Juni'!$BA$410:$BA$588,APS!$B286,'Rekapitulasi Juni'!$BB$410:$BB$588)</f>
        <v>0</v>
      </c>
      <c r="DN286" s="324">
        <f>SUMIF('Rekapitulasi Juni'!$BA$410:$BA$588,APS!$B286,'Rekapitulasi Juni'!$BC$410:$BC$588)</f>
        <v>0</v>
      </c>
      <c r="DO286" s="324">
        <f>SUMIF('Rekapitulasi Juni'!$BA$410:$BA$588,APS!$B286,'Rekapitulasi Juni'!$BF$410:$BF$588)</f>
        <v>0</v>
      </c>
      <c r="DP286" s="325">
        <f t="shared" si="546"/>
        <v>0</v>
      </c>
      <c r="DQ286" s="325">
        <f t="shared" si="547"/>
        <v>0</v>
      </c>
      <c r="DR286" s="27"/>
      <c r="DS286" s="324">
        <f>SUMIF('Rekapitulasi Juni'!$BP$410:$BP$588,APS!$B286,'Rekapitulasi Juni'!$BQ$410:$BQ$588)</f>
        <v>0</v>
      </c>
      <c r="DT286" s="324">
        <f>SUMIF('Rekapitulasi Juni'!$BP$410:$BP$588,APS!$B286,'Rekapitulasi Juni'!$BR$410:$BR$588)</f>
        <v>0</v>
      </c>
      <c r="DU286" s="27"/>
      <c r="DV286" s="325">
        <f t="shared" si="548"/>
        <v>0</v>
      </c>
      <c r="DW286" s="325">
        <f t="shared" si="549"/>
        <v>0</v>
      </c>
      <c r="DX286" s="41">
        <f t="shared" si="550"/>
        <v>0</v>
      </c>
      <c r="DY286" s="41">
        <f t="shared" si="551"/>
        <v>0</v>
      </c>
      <c r="DZ286" s="41">
        <f t="shared" si="552"/>
        <v>0</v>
      </c>
      <c r="EA286" s="41">
        <f t="shared" si="553"/>
        <v>0</v>
      </c>
      <c r="EB286" s="41">
        <f t="shared" si="554"/>
        <v>0</v>
      </c>
      <c r="EC286" s="41">
        <f t="shared" si="555"/>
        <v>0</v>
      </c>
      <c r="ED286" s="180">
        <f t="shared" si="556"/>
        <v>0</v>
      </c>
      <c r="EE286" s="27">
        <v>0</v>
      </c>
      <c r="EF286" s="27"/>
      <c r="EG286" s="324">
        <f>SUMIF('Rekapitulasi Juni'!$D$608:$D$786,APS!$B286,'Rekapitulasi Juni'!$E$608:$E$786)</f>
        <v>0</v>
      </c>
      <c r="EH286" s="324">
        <f>SUMIF('Rekapitulasi Juni'!$D$608:$D$786,APS!$B286,'Rekapitulasi Juni'!$F$608:$F$786)</f>
        <v>0</v>
      </c>
      <c r="EI286" s="27"/>
      <c r="EJ286" s="325">
        <f t="shared" si="557"/>
        <v>0</v>
      </c>
      <c r="EK286" s="325">
        <f t="shared" si="558"/>
        <v>0</v>
      </c>
      <c r="EL286" s="27"/>
      <c r="EM286" s="324">
        <f>SUMIF('Rekapitulasi Juni'!$U$608:$U$786,APS!$B286,'Rekapitulasi Juni'!$V$608:$V$786)</f>
        <v>0</v>
      </c>
      <c r="EN286" s="324">
        <f>SUMIF('Rekapitulasi Juni'!$U$608:$U$786,APS!$B286,'Rekapitulasi Juni'!$W$608:$W$786)</f>
        <v>0</v>
      </c>
      <c r="EO286" s="27"/>
      <c r="EP286" s="325">
        <f t="shared" si="559"/>
        <v>0</v>
      </c>
      <c r="EQ286" s="325">
        <f t="shared" si="560"/>
        <v>0</v>
      </c>
      <c r="ER286" s="27"/>
      <c r="ES286" s="324">
        <f>SUMIF('Rekapitulasi Juni'!$AL$608:$AL$786,APS!$B286,'Rekapitulasi Juni'!$AM$608:$AM$786)</f>
        <v>0</v>
      </c>
      <c r="ET286" s="324">
        <f>SUMIF('Rekapitulasi Juni'!$AL$608:$AL$786,APS!$B286,'Rekapitulasi Juni'!$AN$608:$AN$786)</f>
        <v>0</v>
      </c>
      <c r="EU286" s="27"/>
      <c r="EV286" s="325">
        <f t="shared" si="503"/>
        <v>0</v>
      </c>
      <c r="EW286" s="325">
        <f t="shared" si="504"/>
        <v>0</v>
      </c>
      <c r="EX286" s="27"/>
      <c r="EY286" s="324">
        <f>SUMIF('Rekapitulasi Juni'!$BA$608:$BA$786,APS!$B286,'Rekapitulasi Juni'!$BB$608:$BB$786)</f>
        <v>0</v>
      </c>
      <c r="EZ286" s="324">
        <f>SUMIF('Rekapitulasi Juni'!$BA$608:$BA$786,APS!$B286,'Rekapitulasi Juni'!$BC$608:$BC$786)</f>
        <v>0</v>
      </c>
      <c r="FA286" s="324">
        <f>SUMIF('Rekapitulasi Juni'!$BA$608:$BA$786,APS!$B286,'Rekapitulasi Juni'!$BF$608:$BF$786)</f>
        <v>0</v>
      </c>
      <c r="FB286" s="325">
        <f t="shared" si="505"/>
        <v>0</v>
      </c>
      <c r="FC286" s="325">
        <f t="shared" si="506"/>
        <v>0</v>
      </c>
      <c r="FD286" s="27"/>
      <c r="FE286" s="27"/>
      <c r="FF286" s="27"/>
      <c r="FG286" s="27"/>
      <c r="FH286" s="27"/>
      <c r="FI286" s="27"/>
      <c r="FJ286" s="41">
        <f t="shared" si="561"/>
        <v>0</v>
      </c>
      <c r="FK286" s="41">
        <f t="shared" si="562"/>
        <v>0</v>
      </c>
      <c r="FL286" s="41">
        <f t="shared" si="563"/>
        <v>0</v>
      </c>
      <c r="FM286" s="41">
        <f t="shared" si="564"/>
        <v>0</v>
      </c>
      <c r="FN286" s="41">
        <f t="shared" si="565"/>
        <v>0</v>
      </c>
      <c r="FO286" s="41">
        <f t="shared" si="566"/>
        <v>0</v>
      </c>
      <c r="FP286" s="180">
        <f t="shared" si="567"/>
        <v>0</v>
      </c>
      <c r="FQ286" s="27"/>
      <c r="FR286" s="27"/>
      <c r="FS286" s="324">
        <f>SUMIF('Rekapitulasi Juni'!$D$804:$D$984,APS!$B286,'Rekapitulasi Juni'!$E$804:$E$984)</f>
        <v>0</v>
      </c>
      <c r="FT286" s="324">
        <f>SUMIF('Rekapitulasi Juni'!$D$804:$D$984,APS!$B286,'Rekapitulasi Juni'!$F$804:$F$984)</f>
        <v>0</v>
      </c>
      <c r="FU286" s="27"/>
      <c r="FV286" s="325">
        <f t="shared" si="507"/>
        <v>0</v>
      </c>
      <c r="FW286" s="325">
        <f t="shared" si="508"/>
        <v>0</v>
      </c>
      <c r="FX286" s="27"/>
      <c r="FY286" s="324">
        <f>SUMIF('Rekapitulasi Juni'!$U$804:$U$984,APS!$B286,'Rekapitulasi Juni'!$V$804:$V$984)</f>
        <v>0</v>
      </c>
      <c r="FZ286" s="324">
        <f>SUMIF('Rekapitulasi Juni'!$U$804:$U$984,APS!$B286,'Rekapitulasi Juni'!$W$804:$W$984)</f>
        <v>0</v>
      </c>
      <c r="GA286" s="27"/>
      <c r="GB286" s="325">
        <f t="shared" si="501"/>
        <v>0</v>
      </c>
      <c r="GC286" s="325">
        <f t="shared" si="502"/>
        <v>0</v>
      </c>
      <c r="GD286" s="27"/>
      <c r="GE286" s="324">
        <f>SUMIF('Rekapitulasi Juni'!$AL$804:$AL$984,APS!$B286,'Rekapitulasi Juni'!$AM$804:$AM$984)</f>
        <v>0</v>
      </c>
      <c r="GF286" s="324">
        <f>SUMIF('Rekapitulasi Juni'!$AL$804:$AL$984,APS!$B286,'Rekapitulasi Juni'!$AN$804:$AN$984)</f>
        <v>0</v>
      </c>
      <c r="GG286" s="27"/>
      <c r="GH286" s="325">
        <f t="shared" si="491"/>
        <v>0</v>
      </c>
      <c r="GI286" s="325">
        <f t="shared" si="492"/>
        <v>0</v>
      </c>
      <c r="GJ286" s="27"/>
      <c r="GK286" s="27"/>
      <c r="GL286" s="41">
        <f t="shared" si="568"/>
        <v>0</v>
      </c>
      <c r="GM286" s="41">
        <f t="shared" si="569"/>
        <v>0</v>
      </c>
      <c r="GN286" s="41">
        <f t="shared" si="570"/>
        <v>0</v>
      </c>
      <c r="GO286" s="41">
        <f t="shared" si="500"/>
        <v>0</v>
      </c>
      <c r="GP286" s="41">
        <f t="shared" si="571"/>
        <v>0</v>
      </c>
      <c r="GQ286" s="41">
        <f t="shared" si="572"/>
        <v>0</v>
      </c>
      <c r="GR286" s="180">
        <f t="shared" si="573"/>
        <v>0</v>
      </c>
      <c r="GS286" s="41">
        <f t="shared" si="493"/>
        <v>0</v>
      </c>
      <c r="GT286" s="41">
        <f t="shared" si="494"/>
        <v>0</v>
      </c>
      <c r="GU286" s="41">
        <f t="shared" si="495"/>
        <v>0</v>
      </c>
      <c r="GV286" s="41">
        <f t="shared" si="496"/>
        <v>0</v>
      </c>
      <c r="GW286" s="41">
        <f t="shared" si="497"/>
        <v>0</v>
      </c>
      <c r="GX286" s="41">
        <f t="shared" si="498"/>
        <v>0</v>
      </c>
      <c r="GY286" s="180">
        <f t="shared" si="499"/>
        <v>0</v>
      </c>
      <c r="GZ286" s="41">
        <v>265</v>
      </c>
      <c r="HA286" s="32"/>
      <c r="HB286" s="42">
        <f t="shared" si="398"/>
        <v>0</v>
      </c>
      <c r="HC286" s="44"/>
    </row>
    <row r="287" spans="1:211" ht="15" hidden="1" customHeight="1">
      <c r="A287" s="31" t="s">
        <v>575</v>
      </c>
      <c r="B287" s="32" t="s">
        <v>576</v>
      </c>
      <c r="C287" s="31" t="s">
        <v>490</v>
      </c>
      <c r="D287" s="31" t="s">
        <v>1259</v>
      </c>
      <c r="E287" s="31" t="s">
        <v>43</v>
      </c>
      <c r="F287" s="31" t="s">
        <v>152</v>
      </c>
      <c r="G287" s="33">
        <v>40</v>
      </c>
      <c r="H287" s="33">
        <v>0</v>
      </c>
      <c r="I287" s="33">
        <v>0</v>
      </c>
      <c r="J287" s="34">
        <f>IFERROR(VLOOKUP(A287,#REF!,3,0),0)</f>
        <v>0</v>
      </c>
      <c r="K287" s="34">
        <f t="shared" si="393"/>
        <v>0</v>
      </c>
      <c r="L287" s="34">
        <v>0</v>
      </c>
      <c r="M287" s="34">
        <v>0</v>
      </c>
      <c r="N287" s="35">
        <f t="shared" si="394"/>
        <v>40</v>
      </c>
      <c r="O287" s="35">
        <f t="shared" si="395"/>
        <v>40</v>
      </c>
      <c r="P287" s="36">
        <v>0</v>
      </c>
      <c r="Q287" s="36">
        <f t="shared" si="509"/>
        <v>0</v>
      </c>
      <c r="R287" s="80"/>
      <c r="S287" s="37">
        <f ca="1">SUMIF(ROP!$D$6:$H$65536,A287,ROP!$J$6:$J$65536)</f>
        <v>0</v>
      </c>
      <c r="T287" s="37">
        <f>SUMIF(HASIL!$B:$B,APS!$B287&amp;RIGHT(APS!T$9,2),HASIL!$I:$I)</f>
        <v>0</v>
      </c>
      <c r="U287" s="37">
        <f>SUMIF(HASIL!$B:$B,APS!$B287&amp;RIGHT(APS!U$9,2),HASIL!$I:$I)</f>
        <v>0</v>
      </c>
      <c r="V287" s="37">
        <f>SUMIF(HASIL!$B:$B,APS!$B287&amp;RIGHT(APS!V$9,2),HASIL!$I:$I)</f>
        <v>0</v>
      </c>
      <c r="W287" s="37">
        <f>SUMIF(HASIL!$B:$B,APS!$B287&amp;RIGHT(APS!W$9,2),HASIL!$I:$I)</f>
        <v>0</v>
      </c>
      <c r="X287" s="38">
        <f t="shared" si="396"/>
        <v>0</v>
      </c>
      <c r="Y287" s="38">
        <f t="shared" si="397"/>
        <v>0</v>
      </c>
      <c r="Z287" s="39">
        <f t="shared" si="597"/>
        <v>0</v>
      </c>
      <c r="AA287" s="39">
        <f t="shared" si="596"/>
        <v>0</v>
      </c>
      <c r="AB287" s="40">
        <f t="shared" si="598"/>
        <v>0</v>
      </c>
      <c r="AC287" s="27">
        <v>0</v>
      </c>
      <c r="AD287" s="27"/>
      <c r="AE287" s="27"/>
      <c r="AF287" s="27"/>
      <c r="AG287" s="27"/>
      <c r="AH287" s="27"/>
      <c r="AI287" s="324">
        <f>SUMIF('Rekapitulasi Juni'!$D$9:$D$192,APS!$B287,'Rekapitulasi Juni'!$E$9:$E$192)</f>
        <v>0</v>
      </c>
      <c r="AJ287" s="324">
        <f>SUMIF('Rekapitulasi Juni'!$D$9:$D$192,APS!$B287,'Rekapitulasi Juni'!$F$9:$F$192)</f>
        <v>0</v>
      </c>
      <c r="AK287" s="324">
        <f>SUMIF('Rekapitulasi Juni'!$D$9:$D$192,APS!$B287,'Rekapitulasi Juni'!$K$9:$K$192)</f>
        <v>0</v>
      </c>
      <c r="AL287" s="325">
        <f t="shared" si="510"/>
        <v>0</v>
      </c>
      <c r="AM287" s="325">
        <f t="shared" si="511"/>
        <v>0</v>
      </c>
      <c r="AN287" s="27"/>
      <c r="AO287" s="324">
        <f>SUMIF('Rekapitulasi Juni'!$U$9:$U$192,APS!$B287,'Rekapitulasi Juni'!$V$9:$V$192)</f>
        <v>0</v>
      </c>
      <c r="AP287" s="324">
        <f>SUMIF('Rekapitulasi Juni'!$U$9:$U$192,APS!$B287,'Rekapitulasi Juni'!$W$9:$W$192)</f>
        <v>0</v>
      </c>
      <c r="AQ287" s="27"/>
      <c r="AR287" s="325">
        <f t="shared" si="512"/>
        <v>0</v>
      </c>
      <c r="AS287" s="325">
        <f t="shared" si="513"/>
        <v>0</v>
      </c>
      <c r="AT287" s="27"/>
      <c r="AU287" s="324">
        <f>SUMIF('Rekapitulasi Juni'!$AL$9:$AL$192,APS!$B287,'Rekapitulasi Juni'!$AM$9:$AM$192)</f>
        <v>0</v>
      </c>
      <c r="AV287" s="324">
        <f>SUMIF('Rekapitulasi Juni'!$AL$9:$AL$192,APS!$B287,'Rekapitulasi Juni'!$AN$9:$AN$192)</f>
        <v>0</v>
      </c>
      <c r="AW287" s="27"/>
      <c r="AX287" s="325">
        <f t="shared" si="514"/>
        <v>0</v>
      </c>
      <c r="AY287" s="325">
        <f t="shared" si="515"/>
        <v>0</v>
      </c>
      <c r="AZ287" s="41">
        <f t="shared" si="516"/>
        <v>0</v>
      </c>
      <c r="BA287" s="41">
        <f t="shared" si="517"/>
        <v>0</v>
      </c>
      <c r="BB287" s="41">
        <f t="shared" si="518"/>
        <v>0</v>
      </c>
      <c r="BC287" s="41">
        <f t="shared" si="519"/>
        <v>0</v>
      </c>
      <c r="BD287" s="41">
        <f t="shared" si="520"/>
        <v>0</v>
      </c>
      <c r="BE287" s="41">
        <f t="shared" si="521"/>
        <v>0</v>
      </c>
      <c r="BF287" s="180">
        <f t="shared" si="522"/>
        <v>0</v>
      </c>
      <c r="BG287" s="27">
        <v>0</v>
      </c>
      <c r="BH287" s="27"/>
      <c r="BI287" s="324">
        <f>SUMIF('Rekapitulasi Juni'!$D$214:$D$393,APS!$B287,'Rekapitulasi Juni'!$E$214:$E$393)</f>
        <v>0</v>
      </c>
      <c r="BJ287" s="324">
        <f>SUMIF('Rekapitulasi Juni'!$D$214:$D$393,APS!$B287,'Rekapitulasi Juni'!$F$214:$F$393)</f>
        <v>0</v>
      </c>
      <c r="BK287" s="27"/>
      <c r="BL287" s="325">
        <f t="shared" si="523"/>
        <v>0</v>
      </c>
      <c r="BM287" s="325">
        <f t="shared" si="524"/>
        <v>0</v>
      </c>
      <c r="BN287" s="27"/>
      <c r="BO287" s="324">
        <f>SUMIF('Rekapitulasi Juni'!$U$214:$U$393,APS!$B287,'Rekapitulasi Juni'!$V$214:$V$393)</f>
        <v>0</v>
      </c>
      <c r="BP287" s="324">
        <f>SUMIF('Rekapitulasi Juni'!$U$214:$U$393,APS!$B287,'Rekapitulasi Juni'!$W$214:$W$393)</f>
        <v>0</v>
      </c>
      <c r="BQ287" s="27"/>
      <c r="BR287" s="325">
        <f t="shared" si="525"/>
        <v>0</v>
      </c>
      <c r="BS287" s="325">
        <f t="shared" si="526"/>
        <v>0</v>
      </c>
      <c r="BT287" s="27"/>
      <c r="BU287" s="324">
        <f>SUMIF('Rekapitulasi Juni'!$AL$214:$AL$393,APS!$B287,'Rekapitulasi Juni'!$AM$214:$AM$393)</f>
        <v>0</v>
      </c>
      <c r="BV287" s="324">
        <f>SUMIF('Rekapitulasi Juni'!$AL$214:$AL$393,APS!$B287,'Rekapitulasi Juni'!$AN$214:$AN$393)</f>
        <v>0</v>
      </c>
      <c r="BW287" s="27"/>
      <c r="BX287" s="325">
        <f t="shared" si="527"/>
        <v>0</v>
      </c>
      <c r="BY287" s="325">
        <f t="shared" si="528"/>
        <v>0</v>
      </c>
      <c r="BZ287" s="27"/>
      <c r="CA287" s="324">
        <f>SUMIF('Rekapitulasi Juni'!$BA$214:$BA$393,APS!$B287,'Rekapitulasi Juni'!$BB$214:$BB$393)</f>
        <v>0</v>
      </c>
      <c r="CB287" s="324">
        <f>SUMIF('Rekapitulasi Juni'!$BA$214:$BA$393,APS!$B287,'Rekapitulasi Juni'!$BC$214:$BC$393)</f>
        <v>0</v>
      </c>
      <c r="CC287" s="27"/>
      <c r="CD287" s="325">
        <f t="shared" si="529"/>
        <v>0</v>
      </c>
      <c r="CE287" s="325">
        <f t="shared" si="530"/>
        <v>0</v>
      </c>
      <c r="CF287" s="27"/>
      <c r="CG287" s="324">
        <f>SUMIF('Rekapitulasi Juni'!$BP$214:$BP$393,APS!$B287,'Rekapitulasi Juni'!$BQ$214:$BQ$393)</f>
        <v>0</v>
      </c>
      <c r="CH287" s="324">
        <f>SUMIF('Rekapitulasi Juni'!$BP$214:$BP$393,APS!$B287,'Rekapitulasi Juni'!$BR$214:$BR$393)</f>
        <v>0</v>
      </c>
      <c r="CI287" s="27"/>
      <c r="CJ287" s="325">
        <f t="shared" si="531"/>
        <v>0</v>
      </c>
      <c r="CK287" s="325">
        <f t="shared" si="532"/>
        <v>0</v>
      </c>
      <c r="CL287" s="41">
        <f t="shared" si="533"/>
        <v>0</v>
      </c>
      <c r="CM287" s="41">
        <f t="shared" si="534"/>
        <v>0</v>
      </c>
      <c r="CN287" s="41">
        <f t="shared" si="535"/>
        <v>0</v>
      </c>
      <c r="CO287" s="41">
        <f t="shared" si="536"/>
        <v>0</v>
      </c>
      <c r="CP287" s="41">
        <f t="shared" si="537"/>
        <v>0</v>
      </c>
      <c r="CQ287" s="41">
        <f t="shared" si="538"/>
        <v>0</v>
      </c>
      <c r="CR287" s="180">
        <f t="shared" si="539"/>
        <v>0</v>
      </c>
      <c r="CS287" s="27">
        <v>0</v>
      </c>
      <c r="CT287" s="27"/>
      <c r="CU287" s="324">
        <f>SUMIF('Rekapitulasi Juni'!$D$410:$D$588,APS!$B287,'Rekapitulasi Juni'!$E$410:$E$588)</f>
        <v>0</v>
      </c>
      <c r="CV287" s="324">
        <f>SUMIF('Rekapitulasi Juni'!$D$410:$D$588,APS!$B287,'Rekapitulasi Juni'!$F$410:$F$588)</f>
        <v>0</v>
      </c>
      <c r="CW287" s="27"/>
      <c r="CX287" s="325">
        <f t="shared" si="540"/>
        <v>0</v>
      </c>
      <c r="CY287" s="325">
        <f t="shared" si="541"/>
        <v>0</v>
      </c>
      <c r="CZ287" s="27"/>
      <c r="DA287" s="324">
        <f>SUMIF('Rekapitulasi Juni'!$U$410:$U$588,APS!$B287,'Rekapitulasi Juni'!$V$410:$V$588)</f>
        <v>0</v>
      </c>
      <c r="DB287" s="324">
        <f>SUMIF('Rekapitulasi Juni'!$U$410:$U$588,APS!$B287,'Rekapitulasi Juni'!$W$410:$W$588)</f>
        <v>0</v>
      </c>
      <c r="DC287" s="27"/>
      <c r="DD287" s="325">
        <f t="shared" si="542"/>
        <v>0</v>
      </c>
      <c r="DE287" s="325">
        <f t="shared" si="543"/>
        <v>0</v>
      </c>
      <c r="DF287" s="27"/>
      <c r="DG287" s="324">
        <f>SUMIF('Rekapitulasi Juni'!$AL$410:$AL$588,APS!$B287,'Rekapitulasi Juni'!$AM$410:$AM$588)</f>
        <v>0</v>
      </c>
      <c r="DH287" s="324">
        <f>SUMIF('Rekapitulasi Juni'!$AL$410:$AL$588,APS!$B287,'Rekapitulasi Juni'!$AN$410:$AN$588)</f>
        <v>0</v>
      </c>
      <c r="DI287" s="27"/>
      <c r="DJ287" s="325">
        <f t="shared" si="544"/>
        <v>0</v>
      </c>
      <c r="DK287" s="325">
        <f t="shared" si="545"/>
        <v>0</v>
      </c>
      <c r="DL287" s="27"/>
      <c r="DM287" s="324">
        <f>SUMIF('Rekapitulasi Juni'!$BA$410:$BA$588,APS!$B287,'Rekapitulasi Juni'!$BB$410:$BB$588)</f>
        <v>0</v>
      </c>
      <c r="DN287" s="324">
        <f>SUMIF('Rekapitulasi Juni'!$BA$410:$BA$588,APS!$B287,'Rekapitulasi Juni'!$BC$410:$BC$588)</f>
        <v>0</v>
      </c>
      <c r="DO287" s="324">
        <f>SUMIF('Rekapitulasi Juni'!$BA$410:$BA$588,APS!$B287,'Rekapitulasi Juni'!$BF$410:$BF$588)</f>
        <v>0</v>
      </c>
      <c r="DP287" s="325">
        <f t="shared" si="546"/>
        <v>0</v>
      </c>
      <c r="DQ287" s="325">
        <f t="shared" si="547"/>
        <v>0</v>
      </c>
      <c r="DR287" s="27"/>
      <c r="DS287" s="324">
        <f>SUMIF('Rekapitulasi Juni'!$BP$410:$BP$588,APS!$B287,'Rekapitulasi Juni'!$BQ$410:$BQ$588)</f>
        <v>0</v>
      </c>
      <c r="DT287" s="324">
        <f>SUMIF('Rekapitulasi Juni'!$BP$410:$BP$588,APS!$B287,'Rekapitulasi Juni'!$BR$410:$BR$588)</f>
        <v>0</v>
      </c>
      <c r="DU287" s="27"/>
      <c r="DV287" s="325">
        <f t="shared" si="548"/>
        <v>0</v>
      </c>
      <c r="DW287" s="325">
        <f t="shared" si="549"/>
        <v>0</v>
      </c>
      <c r="DX287" s="41">
        <f t="shared" si="550"/>
        <v>0</v>
      </c>
      <c r="DY287" s="41">
        <f t="shared" si="551"/>
        <v>0</v>
      </c>
      <c r="DZ287" s="41">
        <f t="shared" si="552"/>
        <v>0</v>
      </c>
      <c r="EA287" s="41">
        <f t="shared" si="553"/>
        <v>0</v>
      </c>
      <c r="EB287" s="41">
        <f t="shared" si="554"/>
        <v>0</v>
      </c>
      <c r="EC287" s="41">
        <f t="shared" si="555"/>
        <v>0</v>
      </c>
      <c r="ED287" s="180">
        <f t="shared" si="556"/>
        <v>0</v>
      </c>
      <c r="EE287" s="27">
        <v>0</v>
      </c>
      <c r="EF287" s="27"/>
      <c r="EG287" s="324">
        <f>SUMIF('Rekapitulasi Juni'!$D$608:$D$786,APS!$B287,'Rekapitulasi Juni'!$E$608:$E$786)</f>
        <v>0</v>
      </c>
      <c r="EH287" s="324">
        <f>SUMIF('Rekapitulasi Juni'!$D$608:$D$786,APS!$B287,'Rekapitulasi Juni'!$F$608:$F$786)</f>
        <v>0</v>
      </c>
      <c r="EI287" s="27"/>
      <c r="EJ287" s="325">
        <f t="shared" si="557"/>
        <v>0</v>
      </c>
      <c r="EK287" s="325">
        <f t="shared" si="558"/>
        <v>0</v>
      </c>
      <c r="EL287" s="27"/>
      <c r="EM287" s="324">
        <f>SUMIF('Rekapitulasi Juni'!$U$608:$U$786,APS!$B287,'Rekapitulasi Juni'!$V$608:$V$786)</f>
        <v>0</v>
      </c>
      <c r="EN287" s="324">
        <f>SUMIF('Rekapitulasi Juni'!$U$608:$U$786,APS!$B287,'Rekapitulasi Juni'!$W$608:$W$786)</f>
        <v>0</v>
      </c>
      <c r="EO287" s="27"/>
      <c r="EP287" s="325">
        <f t="shared" si="559"/>
        <v>0</v>
      </c>
      <c r="EQ287" s="325">
        <f t="shared" si="560"/>
        <v>0</v>
      </c>
      <c r="ER287" s="27"/>
      <c r="ES287" s="324">
        <f>SUMIF('Rekapitulasi Juni'!$AL$608:$AL$786,APS!$B287,'Rekapitulasi Juni'!$AM$608:$AM$786)</f>
        <v>0</v>
      </c>
      <c r="ET287" s="324">
        <f>SUMIF('Rekapitulasi Juni'!$AL$608:$AL$786,APS!$B287,'Rekapitulasi Juni'!$AN$608:$AN$786)</f>
        <v>0</v>
      </c>
      <c r="EU287" s="27"/>
      <c r="EV287" s="325">
        <f t="shared" si="503"/>
        <v>0</v>
      </c>
      <c r="EW287" s="325">
        <f t="shared" si="504"/>
        <v>0</v>
      </c>
      <c r="EX287" s="27"/>
      <c r="EY287" s="324">
        <f>SUMIF('Rekapitulasi Juni'!$BA$608:$BA$786,APS!$B287,'Rekapitulasi Juni'!$BB$608:$BB$786)</f>
        <v>0</v>
      </c>
      <c r="EZ287" s="324">
        <f>SUMIF('Rekapitulasi Juni'!$BA$608:$BA$786,APS!$B287,'Rekapitulasi Juni'!$BC$608:$BC$786)</f>
        <v>0</v>
      </c>
      <c r="FA287" s="324">
        <f>SUMIF('Rekapitulasi Juni'!$BA$608:$BA$786,APS!$B287,'Rekapitulasi Juni'!$BF$608:$BF$786)</f>
        <v>0</v>
      </c>
      <c r="FB287" s="325">
        <f t="shared" si="505"/>
        <v>0</v>
      </c>
      <c r="FC287" s="325">
        <f t="shared" si="506"/>
        <v>0</v>
      </c>
      <c r="FD287" s="27"/>
      <c r="FE287" s="27"/>
      <c r="FF287" s="27"/>
      <c r="FG287" s="27"/>
      <c r="FH287" s="27"/>
      <c r="FI287" s="27"/>
      <c r="FJ287" s="41">
        <f t="shared" si="561"/>
        <v>0</v>
      </c>
      <c r="FK287" s="41">
        <f t="shared" si="562"/>
        <v>0</v>
      </c>
      <c r="FL287" s="41">
        <f t="shared" si="563"/>
        <v>0</v>
      </c>
      <c r="FM287" s="41">
        <f t="shared" si="564"/>
        <v>0</v>
      </c>
      <c r="FN287" s="41">
        <f t="shared" si="565"/>
        <v>0</v>
      </c>
      <c r="FO287" s="41">
        <f t="shared" si="566"/>
        <v>0</v>
      </c>
      <c r="FP287" s="180">
        <f t="shared" si="567"/>
        <v>0</v>
      </c>
      <c r="FQ287" s="27"/>
      <c r="FR287" s="27"/>
      <c r="FS287" s="324">
        <f>SUMIF('Rekapitulasi Juni'!$D$804:$D$984,APS!$B287,'Rekapitulasi Juni'!$E$804:$E$984)</f>
        <v>0</v>
      </c>
      <c r="FT287" s="324">
        <f>SUMIF('Rekapitulasi Juni'!$D$804:$D$984,APS!$B287,'Rekapitulasi Juni'!$F$804:$F$984)</f>
        <v>0</v>
      </c>
      <c r="FU287" s="27"/>
      <c r="FV287" s="325">
        <f t="shared" si="507"/>
        <v>0</v>
      </c>
      <c r="FW287" s="325">
        <f t="shared" si="508"/>
        <v>0</v>
      </c>
      <c r="FX287" s="27"/>
      <c r="FY287" s="324">
        <f>SUMIF('Rekapitulasi Juni'!$U$804:$U$984,APS!$B287,'Rekapitulasi Juni'!$V$804:$V$984)</f>
        <v>0</v>
      </c>
      <c r="FZ287" s="324">
        <f>SUMIF('Rekapitulasi Juni'!$U$804:$U$984,APS!$B287,'Rekapitulasi Juni'!$W$804:$W$984)</f>
        <v>0</v>
      </c>
      <c r="GA287" s="27"/>
      <c r="GB287" s="325">
        <f t="shared" si="501"/>
        <v>0</v>
      </c>
      <c r="GC287" s="325">
        <f t="shared" si="502"/>
        <v>0</v>
      </c>
      <c r="GD287" s="27"/>
      <c r="GE287" s="324">
        <f>SUMIF('Rekapitulasi Juni'!$AL$804:$AL$984,APS!$B287,'Rekapitulasi Juni'!$AM$804:$AM$984)</f>
        <v>0</v>
      </c>
      <c r="GF287" s="324">
        <f>SUMIF('Rekapitulasi Juni'!$AL$804:$AL$984,APS!$B287,'Rekapitulasi Juni'!$AN$804:$AN$984)</f>
        <v>0</v>
      </c>
      <c r="GG287" s="27"/>
      <c r="GH287" s="325">
        <f t="shared" si="491"/>
        <v>0</v>
      </c>
      <c r="GI287" s="325">
        <f t="shared" si="492"/>
        <v>0</v>
      </c>
      <c r="GJ287" s="27"/>
      <c r="GK287" s="27"/>
      <c r="GL287" s="41">
        <f t="shared" si="568"/>
        <v>0</v>
      </c>
      <c r="GM287" s="41">
        <f t="shared" si="569"/>
        <v>0</v>
      </c>
      <c r="GN287" s="41">
        <f t="shared" si="570"/>
        <v>0</v>
      </c>
      <c r="GO287" s="41">
        <f t="shared" si="500"/>
        <v>0</v>
      </c>
      <c r="GP287" s="41">
        <f t="shared" si="571"/>
        <v>0</v>
      </c>
      <c r="GQ287" s="41">
        <f t="shared" si="572"/>
        <v>0</v>
      </c>
      <c r="GR287" s="180">
        <f t="shared" si="573"/>
        <v>0</v>
      </c>
      <c r="GS287" s="41">
        <f t="shared" si="493"/>
        <v>0</v>
      </c>
      <c r="GT287" s="41">
        <f t="shared" si="494"/>
        <v>0</v>
      </c>
      <c r="GU287" s="41">
        <f t="shared" si="495"/>
        <v>0</v>
      </c>
      <c r="GV287" s="41">
        <f t="shared" si="496"/>
        <v>0</v>
      </c>
      <c r="GW287" s="41">
        <f t="shared" si="497"/>
        <v>0</v>
      </c>
      <c r="GX287" s="41">
        <f t="shared" si="498"/>
        <v>0</v>
      </c>
      <c r="GY287" s="180">
        <f t="shared" si="499"/>
        <v>0</v>
      </c>
      <c r="GZ287" s="41">
        <v>266</v>
      </c>
      <c r="HA287" s="32"/>
      <c r="HB287" s="42">
        <f t="shared" si="398"/>
        <v>-40</v>
      </c>
      <c r="HC287" s="44"/>
    </row>
    <row r="288" spans="1:211" ht="15" hidden="1" customHeight="1">
      <c r="A288" s="31" t="s">
        <v>577</v>
      </c>
      <c r="B288" s="32" t="s">
        <v>578</v>
      </c>
      <c r="C288" s="31" t="s">
        <v>490</v>
      </c>
      <c r="D288" s="31" t="s">
        <v>1259</v>
      </c>
      <c r="E288" s="31" t="s">
        <v>43</v>
      </c>
      <c r="F288" s="31" t="s">
        <v>152</v>
      </c>
      <c r="G288" s="33">
        <v>0</v>
      </c>
      <c r="H288" s="33">
        <v>0</v>
      </c>
      <c r="I288" s="33">
        <v>0</v>
      </c>
      <c r="J288" s="34">
        <f>IFERROR(VLOOKUP(A288,#REF!,3,0),0)</f>
        <v>0</v>
      </c>
      <c r="K288" s="34">
        <f t="shared" si="393"/>
        <v>0</v>
      </c>
      <c r="L288" s="34">
        <v>0</v>
      </c>
      <c r="M288" s="34">
        <v>0</v>
      </c>
      <c r="N288" s="35">
        <f t="shared" si="394"/>
        <v>0</v>
      </c>
      <c r="O288" s="35">
        <f t="shared" si="395"/>
        <v>0</v>
      </c>
      <c r="P288" s="36">
        <v>0</v>
      </c>
      <c r="Q288" s="36">
        <f t="shared" si="509"/>
        <v>0</v>
      </c>
      <c r="R288" s="80"/>
      <c r="S288" s="37">
        <f ca="1">SUMIF(ROP!$D$6:$H$65536,A288,ROP!$J$6:$J$65536)</f>
        <v>0</v>
      </c>
      <c r="T288" s="37">
        <f>SUMIF(HASIL!$B:$B,APS!$B288&amp;RIGHT(APS!T$9,2),HASIL!$I:$I)</f>
        <v>0</v>
      </c>
      <c r="U288" s="37">
        <f>SUMIF(HASIL!$B:$B,APS!$B288&amp;RIGHT(APS!U$9,2),HASIL!$I:$I)</f>
        <v>0</v>
      </c>
      <c r="V288" s="37">
        <f>SUMIF(HASIL!$B:$B,APS!$B288&amp;RIGHT(APS!V$9,2),HASIL!$I:$I)</f>
        <v>0</v>
      </c>
      <c r="W288" s="37">
        <f>SUMIF(HASIL!$B:$B,APS!$B288&amp;RIGHT(APS!W$9,2),HASIL!$I:$I)</f>
        <v>0</v>
      </c>
      <c r="X288" s="38">
        <f t="shared" si="396"/>
        <v>0</v>
      </c>
      <c r="Y288" s="38">
        <f t="shared" si="397"/>
        <v>0</v>
      </c>
      <c r="Z288" s="39">
        <f t="shared" si="597"/>
        <v>0</v>
      </c>
      <c r="AA288" s="39">
        <f t="shared" si="596"/>
        <v>0</v>
      </c>
      <c r="AB288" s="40">
        <f t="shared" si="598"/>
        <v>0</v>
      </c>
      <c r="AC288" s="27">
        <v>0</v>
      </c>
      <c r="AD288" s="27"/>
      <c r="AE288" s="27"/>
      <c r="AF288" s="27"/>
      <c r="AG288" s="27"/>
      <c r="AH288" s="27"/>
      <c r="AI288" s="324">
        <f>SUMIF('Rekapitulasi Juni'!$D$9:$D$192,APS!$B288,'Rekapitulasi Juni'!$E$9:$E$192)</f>
        <v>0</v>
      </c>
      <c r="AJ288" s="324">
        <f>SUMIF('Rekapitulasi Juni'!$D$9:$D$192,APS!$B288,'Rekapitulasi Juni'!$F$9:$F$192)</f>
        <v>0</v>
      </c>
      <c r="AK288" s="324">
        <f>SUMIF('Rekapitulasi Juni'!$D$9:$D$192,APS!$B288,'Rekapitulasi Juni'!$K$9:$K$192)</f>
        <v>0</v>
      </c>
      <c r="AL288" s="325">
        <f t="shared" si="510"/>
        <v>0</v>
      </c>
      <c r="AM288" s="325">
        <f t="shared" si="511"/>
        <v>0</v>
      </c>
      <c r="AN288" s="27"/>
      <c r="AO288" s="324">
        <f>SUMIF('Rekapitulasi Juni'!$U$9:$U$192,APS!$B288,'Rekapitulasi Juni'!$V$9:$V$192)</f>
        <v>0</v>
      </c>
      <c r="AP288" s="324">
        <f>SUMIF('Rekapitulasi Juni'!$U$9:$U$192,APS!$B288,'Rekapitulasi Juni'!$W$9:$W$192)</f>
        <v>0</v>
      </c>
      <c r="AQ288" s="27"/>
      <c r="AR288" s="325">
        <f t="shared" si="512"/>
        <v>0</v>
      </c>
      <c r="AS288" s="325">
        <f t="shared" si="513"/>
        <v>0</v>
      </c>
      <c r="AT288" s="27"/>
      <c r="AU288" s="324">
        <f>SUMIF('Rekapitulasi Juni'!$AL$9:$AL$192,APS!$B288,'Rekapitulasi Juni'!$AM$9:$AM$192)</f>
        <v>0</v>
      </c>
      <c r="AV288" s="324">
        <f>SUMIF('Rekapitulasi Juni'!$AL$9:$AL$192,APS!$B288,'Rekapitulasi Juni'!$AN$9:$AN$192)</f>
        <v>0</v>
      </c>
      <c r="AW288" s="27"/>
      <c r="AX288" s="325">
        <f t="shared" si="514"/>
        <v>0</v>
      </c>
      <c r="AY288" s="325">
        <f t="shared" si="515"/>
        <v>0</v>
      </c>
      <c r="AZ288" s="41">
        <f t="shared" si="516"/>
        <v>0</v>
      </c>
      <c r="BA288" s="41">
        <f t="shared" si="517"/>
        <v>0</v>
      </c>
      <c r="BB288" s="41">
        <f t="shared" si="518"/>
        <v>0</v>
      </c>
      <c r="BC288" s="41">
        <f t="shared" si="519"/>
        <v>0</v>
      </c>
      <c r="BD288" s="41">
        <f t="shared" si="520"/>
        <v>0</v>
      </c>
      <c r="BE288" s="41">
        <f t="shared" si="521"/>
        <v>0</v>
      </c>
      <c r="BF288" s="180">
        <f t="shared" si="522"/>
        <v>0</v>
      </c>
      <c r="BG288" s="27">
        <v>0</v>
      </c>
      <c r="BH288" s="27"/>
      <c r="BI288" s="324">
        <f>SUMIF('Rekapitulasi Juni'!$D$214:$D$393,APS!$B288,'Rekapitulasi Juni'!$E$214:$E$393)</f>
        <v>0</v>
      </c>
      <c r="BJ288" s="324">
        <f>SUMIF('Rekapitulasi Juni'!$D$214:$D$393,APS!$B288,'Rekapitulasi Juni'!$F$214:$F$393)</f>
        <v>0</v>
      </c>
      <c r="BK288" s="27"/>
      <c r="BL288" s="325">
        <f t="shared" si="523"/>
        <v>0</v>
      </c>
      <c r="BM288" s="325">
        <f t="shared" si="524"/>
        <v>0</v>
      </c>
      <c r="BN288" s="27"/>
      <c r="BO288" s="324">
        <f>SUMIF('Rekapitulasi Juni'!$U$214:$U$393,APS!$B288,'Rekapitulasi Juni'!$V$214:$V$393)</f>
        <v>0</v>
      </c>
      <c r="BP288" s="324">
        <f>SUMIF('Rekapitulasi Juni'!$U$214:$U$393,APS!$B288,'Rekapitulasi Juni'!$W$214:$W$393)</f>
        <v>0</v>
      </c>
      <c r="BQ288" s="27"/>
      <c r="BR288" s="325">
        <f t="shared" si="525"/>
        <v>0</v>
      </c>
      <c r="BS288" s="325">
        <f t="shared" si="526"/>
        <v>0</v>
      </c>
      <c r="BT288" s="27"/>
      <c r="BU288" s="324">
        <f>SUMIF('Rekapitulasi Juni'!$AL$214:$AL$393,APS!$B288,'Rekapitulasi Juni'!$AM$214:$AM$393)</f>
        <v>0</v>
      </c>
      <c r="BV288" s="324">
        <f>SUMIF('Rekapitulasi Juni'!$AL$214:$AL$393,APS!$B288,'Rekapitulasi Juni'!$AN$214:$AN$393)</f>
        <v>0</v>
      </c>
      <c r="BW288" s="27"/>
      <c r="BX288" s="325">
        <f t="shared" si="527"/>
        <v>0</v>
      </c>
      <c r="BY288" s="325">
        <f t="shared" si="528"/>
        <v>0</v>
      </c>
      <c r="BZ288" s="27"/>
      <c r="CA288" s="324">
        <f>SUMIF('Rekapitulasi Juni'!$BA$214:$BA$393,APS!$B288,'Rekapitulasi Juni'!$BB$214:$BB$393)</f>
        <v>0</v>
      </c>
      <c r="CB288" s="324">
        <f>SUMIF('Rekapitulasi Juni'!$BA$214:$BA$393,APS!$B288,'Rekapitulasi Juni'!$BC$214:$BC$393)</f>
        <v>0</v>
      </c>
      <c r="CC288" s="27"/>
      <c r="CD288" s="325">
        <f t="shared" si="529"/>
        <v>0</v>
      </c>
      <c r="CE288" s="325">
        <f t="shared" si="530"/>
        <v>0</v>
      </c>
      <c r="CF288" s="27"/>
      <c r="CG288" s="324">
        <f>SUMIF('Rekapitulasi Juni'!$BP$214:$BP$393,APS!$B288,'Rekapitulasi Juni'!$BQ$214:$BQ$393)</f>
        <v>0</v>
      </c>
      <c r="CH288" s="324">
        <f>SUMIF('Rekapitulasi Juni'!$BP$214:$BP$393,APS!$B288,'Rekapitulasi Juni'!$BR$214:$BR$393)</f>
        <v>0</v>
      </c>
      <c r="CI288" s="27"/>
      <c r="CJ288" s="325">
        <f t="shared" si="531"/>
        <v>0</v>
      </c>
      <c r="CK288" s="325">
        <f t="shared" si="532"/>
        <v>0</v>
      </c>
      <c r="CL288" s="41">
        <f t="shared" si="533"/>
        <v>0</v>
      </c>
      <c r="CM288" s="41">
        <f t="shared" si="534"/>
        <v>0</v>
      </c>
      <c r="CN288" s="41">
        <f t="shared" si="535"/>
        <v>0</v>
      </c>
      <c r="CO288" s="41">
        <f t="shared" si="536"/>
        <v>0</v>
      </c>
      <c r="CP288" s="41">
        <f t="shared" si="537"/>
        <v>0</v>
      </c>
      <c r="CQ288" s="41">
        <f t="shared" si="538"/>
        <v>0</v>
      </c>
      <c r="CR288" s="180">
        <f t="shared" si="539"/>
        <v>0</v>
      </c>
      <c r="CS288" s="27">
        <v>0</v>
      </c>
      <c r="CT288" s="27"/>
      <c r="CU288" s="324">
        <f>SUMIF('Rekapitulasi Juni'!$D$410:$D$588,APS!$B288,'Rekapitulasi Juni'!$E$410:$E$588)</f>
        <v>0</v>
      </c>
      <c r="CV288" s="324">
        <f>SUMIF('Rekapitulasi Juni'!$D$410:$D$588,APS!$B288,'Rekapitulasi Juni'!$F$410:$F$588)</f>
        <v>0</v>
      </c>
      <c r="CW288" s="27"/>
      <c r="CX288" s="325">
        <f t="shared" si="540"/>
        <v>0</v>
      </c>
      <c r="CY288" s="325">
        <f t="shared" si="541"/>
        <v>0</v>
      </c>
      <c r="CZ288" s="27"/>
      <c r="DA288" s="324">
        <f>SUMIF('Rekapitulasi Juni'!$U$410:$U$588,APS!$B288,'Rekapitulasi Juni'!$V$410:$V$588)</f>
        <v>0</v>
      </c>
      <c r="DB288" s="324">
        <f>SUMIF('Rekapitulasi Juni'!$U$410:$U$588,APS!$B288,'Rekapitulasi Juni'!$W$410:$W$588)</f>
        <v>0</v>
      </c>
      <c r="DC288" s="27"/>
      <c r="DD288" s="325">
        <f t="shared" si="542"/>
        <v>0</v>
      </c>
      <c r="DE288" s="325">
        <f t="shared" si="543"/>
        <v>0</v>
      </c>
      <c r="DF288" s="27"/>
      <c r="DG288" s="324">
        <f>SUMIF('Rekapitulasi Juni'!$AL$410:$AL$588,APS!$B288,'Rekapitulasi Juni'!$AM$410:$AM$588)</f>
        <v>0</v>
      </c>
      <c r="DH288" s="324">
        <f>SUMIF('Rekapitulasi Juni'!$AL$410:$AL$588,APS!$B288,'Rekapitulasi Juni'!$AN$410:$AN$588)</f>
        <v>0</v>
      </c>
      <c r="DI288" s="27"/>
      <c r="DJ288" s="325">
        <f t="shared" si="544"/>
        <v>0</v>
      </c>
      <c r="DK288" s="325">
        <f t="shared" si="545"/>
        <v>0</v>
      </c>
      <c r="DL288" s="27"/>
      <c r="DM288" s="324">
        <f>SUMIF('Rekapitulasi Juni'!$BA$410:$BA$588,APS!$B288,'Rekapitulasi Juni'!$BB$410:$BB$588)</f>
        <v>0</v>
      </c>
      <c r="DN288" s="324">
        <f>SUMIF('Rekapitulasi Juni'!$BA$410:$BA$588,APS!$B288,'Rekapitulasi Juni'!$BC$410:$BC$588)</f>
        <v>0</v>
      </c>
      <c r="DO288" s="324">
        <f>SUMIF('Rekapitulasi Juni'!$BA$410:$BA$588,APS!$B288,'Rekapitulasi Juni'!$BF$410:$BF$588)</f>
        <v>0</v>
      </c>
      <c r="DP288" s="325">
        <f t="shared" si="546"/>
        <v>0</v>
      </c>
      <c r="DQ288" s="325">
        <f t="shared" si="547"/>
        <v>0</v>
      </c>
      <c r="DR288" s="27"/>
      <c r="DS288" s="324">
        <f>SUMIF('Rekapitulasi Juni'!$BP$410:$BP$588,APS!$B288,'Rekapitulasi Juni'!$BQ$410:$BQ$588)</f>
        <v>0</v>
      </c>
      <c r="DT288" s="324">
        <f>SUMIF('Rekapitulasi Juni'!$BP$410:$BP$588,APS!$B288,'Rekapitulasi Juni'!$BR$410:$BR$588)</f>
        <v>0</v>
      </c>
      <c r="DU288" s="27"/>
      <c r="DV288" s="325">
        <f t="shared" si="548"/>
        <v>0</v>
      </c>
      <c r="DW288" s="325">
        <f t="shared" si="549"/>
        <v>0</v>
      </c>
      <c r="DX288" s="41">
        <f t="shared" si="550"/>
        <v>0</v>
      </c>
      <c r="DY288" s="41">
        <f t="shared" si="551"/>
        <v>0</v>
      </c>
      <c r="DZ288" s="41">
        <f t="shared" si="552"/>
        <v>0</v>
      </c>
      <c r="EA288" s="41">
        <f t="shared" si="553"/>
        <v>0</v>
      </c>
      <c r="EB288" s="41">
        <f t="shared" si="554"/>
        <v>0</v>
      </c>
      <c r="EC288" s="41">
        <f t="shared" si="555"/>
        <v>0</v>
      </c>
      <c r="ED288" s="180">
        <f t="shared" si="556"/>
        <v>0</v>
      </c>
      <c r="EE288" s="27">
        <v>0</v>
      </c>
      <c r="EF288" s="27"/>
      <c r="EG288" s="324">
        <f>SUMIF('Rekapitulasi Juni'!$D$608:$D$786,APS!$B288,'Rekapitulasi Juni'!$E$608:$E$786)</f>
        <v>0</v>
      </c>
      <c r="EH288" s="324">
        <f>SUMIF('Rekapitulasi Juni'!$D$608:$D$786,APS!$B288,'Rekapitulasi Juni'!$F$608:$F$786)</f>
        <v>0</v>
      </c>
      <c r="EI288" s="27"/>
      <c r="EJ288" s="325">
        <f t="shared" si="557"/>
        <v>0</v>
      </c>
      <c r="EK288" s="325">
        <f t="shared" si="558"/>
        <v>0</v>
      </c>
      <c r="EL288" s="27"/>
      <c r="EM288" s="324">
        <f>SUMIF('Rekapitulasi Juni'!$U$608:$U$786,APS!$B288,'Rekapitulasi Juni'!$V$608:$V$786)</f>
        <v>0</v>
      </c>
      <c r="EN288" s="324">
        <f>SUMIF('Rekapitulasi Juni'!$U$608:$U$786,APS!$B288,'Rekapitulasi Juni'!$W$608:$W$786)</f>
        <v>0</v>
      </c>
      <c r="EO288" s="27"/>
      <c r="EP288" s="325">
        <f t="shared" si="559"/>
        <v>0</v>
      </c>
      <c r="EQ288" s="325">
        <f t="shared" si="560"/>
        <v>0</v>
      </c>
      <c r="ER288" s="27"/>
      <c r="ES288" s="324">
        <f>SUMIF('Rekapitulasi Juni'!$AL$608:$AL$786,APS!$B288,'Rekapitulasi Juni'!$AM$608:$AM$786)</f>
        <v>0</v>
      </c>
      <c r="ET288" s="324">
        <f>SUMIF('Rekapitulasi Juni'!$AL$608:$AL$786,APS!$B288,'Rekapitulasi Juni'!$AN$608:$AN$786)</f>
        <v>0</v>
      </c>
      <c r="EU288" s="27"/>
      <c r="EV288" s="325">
        <f t="shared" si="503"/>
        <v>0</v>
      </c>
      <c r="EW288" s="325">
        <f t="shared" si="504"/>
        <v>0</v>
      </c>
      <c r="EX288" s="27"/>
      <c r="EY288" s="324">
        <f>SUMIF('Rekapitulasi Juni'!$BA$608:$BA$786,APS!$B288,'Rekapitulasi Juni'!$BB$608:$BB$786)</f>
        <v>0</v>
      </c>
      <c r="EZ288" s="324">
        <f>SUMIF('Rekapitulasi Juni'!$BA$608:$BA$786,APS!$B288,'Rekapitulasi Juni'!$BC$608:$BC$786)</f>
        <v>0</v>
      </c>
      <c r="FA288" s="324">
        <f>SUMIF('Rekapitulasi Juni'!$BA$608:$BA$786,APS!$B288,'Rekapitulasi Juni'!$BF$608:$BF$786)</f>
        <v>0</v>
      </c>
      <c r="FB288" s="325">
        <f t="shared" si="505"/>
        <v>0</v>
      </c>
      <c r="FC288" s="325">
        <f t="shared" si="506"/>
        <v>0</v>
      </c>
      <c r="FD288" s="27"/>
      <c r="FE288" s="27"/>
      <c r="FF288" s="27"/>
      <c r="FG288" s="27"/>
      <c r="FH288" s="27"/>
      <c r="FI288" s="27"/>
      <c r="FJ288" s="41">
        <f t="shared" si="561"/>
        <v>0</v>
      </c>
      <c r="FK288" s="41">
        <f t="shared" si="562"/>
        <v>0</v>
      </c>
      <c r="FL288" s="41">
        <f t="shared" si="563"/>
        <v>0</v>
      </c>
      <c r="FM288" s="41">
        <f t="shared" si="564"/>
        <v>0</v>
      </c>
      <c r="FN288" s="41">
        <f t="shared" si="565"/>
        <v>0</v>
      </c>
      <c r="FO288" s="41">
        <f t="shared" si="566"/>
        <v>0</v>
      </c>
      <c r="FP288" s="180">
        <f t="shared" si="567"/>
        <v>0</v>
      </c>
      <c r="FQ288" s="27"/>
      <c r="FR288" s="27"/>
      <c r="FS288" s="324">
        <f>SUMIF('Rekapitulasi Juni'!$D$804:$D$984,APS!$B288,'Rekapitulasi Juni'!$E$804:$E$984)</f>
        <v>0</v>
      </c>
      <c r="FT288" s="324">
        <f>SUMIF('Rekapitulasi Juni'!$D$804:$D$984,APS!$B288,'Rekapitulasi Juni'!$F$804:$F$984)</f>
        <v>0</v>
      </c>
      <c r="FU288" s="27"/>
      <c r="FV288" s="325">
        <f t="shared" si="507"/>
        <v>0</v>
      </c>
      <c r="FW288" s="325">
        <f t="shared" si="508"/>
        <v>0</v>
      </c>
      <c r="FX288" s="27"/>
      <c r="FY288" s="324">
        <f>SUMIF('Rekapitulasi Juni'!$U$804:$U$984,APS!$B288,'Rekapitulasi Juni'!$V$804:$V$984)</f>
        <v>0</v>
      </c>
      <c r="FZ288" s="324">
        <f>SUMIF('Rekapitulasi Juni'!$U$804:$U$984,APS!$B288,'Rekapitulasi Juni'!$W$804:$W$984)</f>
        <v>0</v>
      </c>
      <c r="GA288" s="27"/>
      <c r="GB288" s="325">
        <f t="shared" si="501"/>
        <v>0</v>
      </c>
      <c r="GC288" s="325">
        <f t="shared" si="502"/>
        <v>0</v>
      </c>
      <c r="GD288" s="27"/>
      <c r="GE288" s="324">
        <f>SUMIF('Rekapitulasi Juni'!$AL$804:$AL$984,APS!$B288,'Rekapitulasi Juni'!$AM$804:$AM$984)</f>
        <v>0</v>
      </c>
      <c r="GF288" s="324">
        <f>SUMIF('Rekapitulasi Juni'!$AL$804:$AL$984,APS!$B288,'Rekapitulasi Juni'!$AN$804:$AN$984)</f>
        <v>0</v>
      </c>
      <c r="GG288" s="27"/>
      <c r="GH288" s="325">
        <f t="shared" si="491"/>
        <v>0</v>
      </c>
      <c r="GI288" s="325">
        <f t="shared" si="492"/>
        <v>0</v>
      </c>
      <c r="GJ288" s="27"/>
      <c r="GK288" s="27"/>
      <c r="GL288" s="41">
        <f t="shared" si="568"/>
        <v>0</v>
      </c>
      <c r="GM288" s="41">
        <f t="shared" si="569"/>
        <v>0</v>
      </c>
      <c r="GN288" s="41">
        <f t="shared" si="570"/>
        <v>0</v>
      </c>
      <c r="GO288" s="41">
        <f t="shared" si="500"/>
        <v>0</v>
      </c>
      <c r="GP288" s="41">
        <f t="shared" si="571"/>
        <v>0</v>
      </c>
      <c r="GQ288" s="41">
        <f t="shared" si="572"/>
        <v>0</v>
      </c>
      <c r="GR288" s="180">
        <f t="shared" si="573"/>
        <v>0</v>
      </c>
      <c r="GS288" s="41">
        <f t="shared" si="493"/>
        <v>0</v>
      </c>
      <c r="GT288" s="41">
        <f t="shared" si="494"/>
        <v>0</v>
      </c>
      <c r="GU288" s="41">
        <f t="shared" si="495"/>
        <v>0</v>
      </c>
      <c r="GV288" s="41">
        <f t="shared" si="496"/>
        <v>0</v>
      </c>
      <c r="GW288" s="41">
        <f t="shared" si="497"/>
        <v>0</v>
      </c>
      <c r="GX288" s="41">
        <f t="shared" si="498"/>
        <v>0</v>
      </c>
      <c r="GY288" s="180">
        <f t="shared" si="499"/>
        <v>0</v>
      </c>
      <c r="GZ288" s="41">
        <v>267</v>
      </c>
      <c r="HA288" s="32"/>
      <c r="HB288" s="42">
        <f t="shared" si="398"/>
        <v>0</v>
      </c>
      <c r="HC288" s="44"/>
    </row>
    <row r="289" spans="1:211" ht="15" hidden="1" customHeight="1">
      <c r="A289" s="31" t="s">
        <v>579</v>
      </c>
      <c r="B289" s="32" t="s">
        <v>580</v>
      </c>
      <c r="C289" s="31" t="s">
        <v>490</v>
      </c>
      <c r="D289" s="31" t="s">
        <v>1259</v>
      </c>
      <c r="E289" s="31" t="s">
        <v>43</v>
      </c>
      <c r="F289" s="31" t="s">
        <v>152</v>
      </c>
      <c r="G289" s="33">
        <v>20</v>
      </c>
      <c r="H289" s="33">
        <v>0</v>
      </c>
      <c r="I289" s="33">
        <v>0</v>
      </c>
      <c r="J289" s="34">
        <f>IFERROR(VLOOKUP(A289,#REF!,3,0),0)</f>
        <v>0</v>
      </c>
      <c r="K289" s="34">
        <f t="shared" si="393"/>
        <v>0</v>
      </c>
      <c r="L289" s="34">
        <v>0</v>
      </c>
      <c r="M289" s="34">
        <v>0</v>
      </c>
      <c r="N289" s="35">
        <f t="shared" si="394"/>
        <v>20</v>
      </c>
      <c r="O289" s="35">
        <f t="shared" si="395"/>
        <v>20</v>
      </c>
      <c r="P289" s="36">
        <v>0</v>
      </c>
      <c r="Q289" s="36">
        <f t="shared" si="509"/>
        <v>0</v>
      </c>
      <c r="R289" s="80"/>
      <c r="S289" s="37">
        <f ca="1">SUMIF(ROP!$D$6:$H$65536,A289,ROP!$J$6:$J$65536)</f>
        <v>0</v>
      </c>
      <c r="T289" s="37">
        <f>SUMIF(HASIL!$B:$B,APS!$B289&amp;RIGHT(APS!T$9,2),HASIL!$I:$I)</f>
        <v>0</v>
      </c>
      <c r="U289" s="37">
        <f>SUMIF(HASIL!$B:$B,APS!$B289&amp;RIGHT(APS!U$9,2),HASIL!$I:$I)</f>
        <v>0</v>
      </c>
      <c r="V289" s="37">
        <f>SUMIF(HASIL!$B:$B,APS!$B289&amp;RIGHT(APS!V$9,2),HASIL!$I:$I)</f>
        <v>0</v>
      </c>
      <c r="W289" s="37">
        <f>SUMIF(HASIL!$B:$B,APS!$B289&amp;RIGHT(APS!W$9,2),HASIL!$I:$I)</f>
        <v>0</v>
      </c>
      <c r="X289" s="38">
        <f t="shared" si="396"/>
        <v>0</v>
      </c>
      <c r="Y289" s="38">
        <f t="shared" si="397"/>
        <v>0</v>
      </c>
      <c r="Z289" s="39">
        <f t="shared" si="597"/>
        <v>0</v>
      </c>
      <c r="AA289" s="39">
        <f t="shared" si="596"/>
        <v>0</v>
      </c>
      <c r="AB289" s="40">
        <f t="shared" si="598"/>
        <v>0</v>
      </c>
      <c r="AC289" s="27">
        <v>0</v>
      </c>
      <c r="AD289" s="27"/>
      <c r="AE289" s="27"/>
      <c r="AF289" s="27"/>
      <c r="AG289" s="27"/>
      <c r="AH289" s="27"/>
      <c r="AI289" s="324">
        <f>SUMIF('Rekapitulasi Juni'!$D$9:$D$192,APS!$B289,'Rekapitulasi Juni'!$E$9:$E$192)</f>
        <v>0</v>
      </c>
      <c r="AJ289" s="324">
        <f>SUMIF('Rekapitulasi Juni'!$D$9:$D$192,APS!$B289,'Rekapitulasi Juni'!$F$9:$F$192)</f>
        <v>0</v>
      </c>
      <c r="AK289" s="324">
        <f>SUMIF('Rekapitulasi Juni'!$D$9:$D$192,APS!$B289,'Rekapitulasi Juni'!$K$9:$K$192)</f>
        <v>0</v>
      </c>
      <c r="AL289" s="325">
        <f t="shared" si="510"/>
        <v>0</v>
      </c>
      <c r="AM289" s="325">
        <f t="shared" si="511"/>
        <v>0</v>
      </c>
      <c r="AN289" s="27"/>
      <c r="AO289" s="324">
        <f>SUMIF('Rekapitulasi Juni'!$U$9:$U$192,APS!$B289,'Rekapitulasi Juni'!$V$9:$V$192)</f>
        <v>0</v>
      </c>
      <c r="AP289" s="324">
        <f>SUMIF('Rekapitulasi Juni'!$U$9:$U$192,APS!$B289,'Rekapitulasi Juni'!$W$9:$W$192)</f>
        <v>0</v>
      </c>
      <c r="AQ289" s="27"/>
      <c r="AR289" s="325">
        <f t="shared" si="512"/>
        <v>0</v>
      </c>
      <c r="AS289" s="325">
        <f t="shared" si="513"/>
        <v>0</v>
      </c>
      <c r="AT289" s="27"/>
      <c r="AU289" s="324">
        <f>SUMIF('Rekapitulasi Juni'!$AL$9:$AL$192,APS!$B289,'Rekapitulasi Juni'!$AM$9:$AM$192)</f>
        <v>0</v>
      </c>
      <c r="AV289" s="324">
        <f>SUMIF('Rekapitulasi Juni'!$AL$9:$AL$192,APS!$B289,'Rekapitulasi Juni'!$AN$9:$AN$192)</f>
        <v>0</v>
      </c>
      <c r="AW289" s="27"/>
      <c r="AX289" s="325">
        <f t="shared" si="514"/>
        <v>0</v>
      </c>
      <c r="AY289" s="325">
        <f t="shared" si="515"/>
        <v>0</v>
      </c>
      <c r="AZ289" s="41">
        <f t="shared" si="516"/>
        <v>0</v>
      </c>
      <c r="BA289" s="41">
        <f t="shared" si="517"/>
        <v>0</v>
      </c>
      <c r="BB289" s="41">
        <f t="shared" si="518"/>
        <v>0</v>
      </c>
      <c r="BC289" s="41">
        <f t="shared" si="519"/>
        <v>0</v>
      </c>
      <c r="BD289" s="41">
        <f t="shared" si="520"/>
        <v>0</v>
      </c>
      <c r="BE289" s="41">
        <f t="shared" si="521"/>
        <v>0</v>
      </c>
      <c r="BF289" s="180">
        <f t="shared" si="522"/>
        <v>0</v>
      </c>
      <c r="BG289" s="27">
        <v>0</v>
      </c>
      <c r="BH289" s="27"/>
      <c r="BI289" s="324">
        <f>SUMIF('Rekapitulasi Juni'!$D$214:$D$393,APS!$B289,'Rekapitulasi Juni'!$E$214:$E$393)</f>
        <v>0</v>
      </c>
      <c r="BJ289" s="324">
        <f>SUMIF('Rekapitulasi Juni'!$D$214:$D$393,APS!$B289,'Rekapitulasi Juni'!$F$214:$F$393)</f>
        <v>0</v>
      </c>
      <c r="BK289" s="27"/>
      <c r="BL289" s="325">
        <f t="shared" si="523"/>
        <v>0</v>
      </c>
      <c r="BM289" s="325">
        <f t="shared" si="524"/>
        <v>0</v>
      </c>
      <c r="BN289" s="27"/>
      <c r="BO289" s="324">
        <f>SUMIF('Rekapitulasi Juni'!$U$214:$U$393,APS!$B289,'Rekapitulasi Juni'!$V$214:$V$393)</f>
        <v>0</v>
      </c>
      <c r="BP289" s="324">
        <f>SUMIF('Rekapitulasi Juni'!$U$214:$U$393,APS!$B289,'Rekapitulasi Juni'!$W$214:$W$393)</f>
        <v>0</v>
      </c>
      <c r="BQ289" s="27"/>
      <c r="BR289" s="325">
        <f t="shared" si="525"/>
        <v>0</v>
      </c>
      <c r="BS289" s="325">
        <f t="shared" si="526"/>
        <v>0</v>
      </c>
      <c r="BT289" s="27"/>
      <c r="BU289" s="324">
        <f>SUMIF('Rekapitulasi Juni'!$AL$214:$AL$393,APS!$B289,'Rekapitulasi Juni'!$AM$214:$AM$393)</f>
        <v>0</v>
      </c>
      <c r="BV289" s="324">
        <f>SUMIF('Rekapitulasi Juni'!$AL$214:$AL$393,APS!$B289,'Rekapitulasi Juni'!$AN$214:$AN$393)</f>
        <v>0</v>
      </c>
      <c r="BW289" s="27"/>
      <c r="BX289" s="325">
        <f t="shared" si="527"/>
        <v>0</v>
      </c>
      <c r="BY289" s="325">
        <f t="shared" si="528"/>
        <v>0</v>
      </c>
      <c r="BZ289" s="27"/>
      <c r="CA289" s="324">
        <f>SUMIF('Rekapitulasi Juni'!$BA$214:$BA$393,APS!$B289,'Rekapitulasi Juni'!$BB$214:$BB$393)</f>
        <v>0</v>
      </c>
      <c r="CB289" s="324">
        <f>SUMIF('Rekapitulasi Juni'!$BA$214:$BA$393,APS!$B289,'Rekapitulasi Juni'!$BC$214:$BC$393)</f>
        <v>0</v>
      </c>
      <c r="CC289" s="27"/>
      <c r="CD289" s="325">
        <f t="shared" si="529"/>
        <v>0</v>
      </c>
      <c r="CE289" s="325">
        <f t="shared" si="530"/>
        <v>0</v>
      </c>
      <c r="CF289" s="27"/>
      <c r="CG289" s="324">
        <f>SUMIF('Rekapitulasi Juni'!$BP$214:$BP$393,APS!$B289,'Rekapitulasi Juni'!$BQ$214:$BQ$393)</f>
        <v>0</v>
      </c>
      <c r="CH289" s="324">
        <f>SUMIF('Rekapitulasi Juni'!$BP$214:$BP$393,APS!$B289,'Rekapitulasi Juni'!$BR$214:$BR$393)</f>
        <v>0</v>
      </c>
      <c r="CI289" s="27"/>
      <c r="CJ289" s="325">
        <f t="shared" si="531"/>
        <v>0</v>
      </c>
      <c r="CK289" s="325">
        <f t="shared" si="532"/>
        <v>0</v>
      </c>
      <c r="CL289" s="41">
        <f t="shared" si="533"/>
        <v>0</v>
      </c>
      <c r="CM289" s="41">
        <f t="shared" si="534"/>
        <v>0</v>
      </c>
      <c r="CN289" s="41">
        <f t="shared" si="535"/>
        <v>0</v>
      </c>
      <c r="CO289" s="41">
        <f t="shared" si="536"/>
        <v>0</v>
      </c>
      <c r="CP289" s="41">
        <f t="shared" si="537"/>
        <v>0</v>
      </c>
      <c r="CQ289" s="41">
        <f t="shared" si="538"/>
        <v>0</v>
      </c>
      <c r="CR289" s="180">
        <f t="shared" si="539"/>
        <v>0</v>
      </c>
      <c r="CS289" s="27">
        <v>0</v>
      </c>
      <c r="CT289" s="27"/>
      <c r="CU289" s="324">
        <f>SUMIF('Rekapitulasi Juni'!$D$410:$D$588,APS!$B289,'Rekapitulasi Juni'!$E$410:$E$588)</f>
        <v>0</v>
      </c>
      <c r="CV289" s="324">
        <f>SUMIF('Rekapitulasi Juni'!$D$410:$D$588,APS!$B289,'Rekapitulasi Juni'!$F$410:$F$588)</f>
        <v>0</v>
      </c>
      <c r="CW289" s="27"/>
      <c r="CX289" s="325">
        <f t="shared" si="540"/>
        <v>0</v>
      </c>
      <c r="CY289" s="325">
        <f t="shared" si="541"/>
        <v>0</v>
      </c>
      <c r="CZ289" s="27"/>
      <c r="DA289" s="324">
        <f>SUMIF('Rekapitulasi Juni'!$U$410:$U$588,APS!$B289,'Rekapitulasi Juni'!$V$410:$V$588)</f>
        <v>0</v>
      </c>
      <c r="DB289" s="324">
        <f>SUMIF('Rekapitulasi Juni'!$U$410:$U$588,APS!$B289,'Rekapitulasi Juni'!$W$410:$W$588)</f>
        <v>0</v>
      </c>
      <c r="DC289" s="27"/>
      <c r="DD289" s="325">
        <f t="shared" si="542"/>
        <v>0</v>
      </c>
      <c r="DE289" s="325">
        <f t="shared" si="543"/>
        <v>0</v>
      </c>
      <c r="DF289" s="27"/>
      <c r="DG289" s="324">
        <f>SUMIF('Rekapitulasi Juni'!$AL$410:$AL$588,APS!$B289,'Rekapitulasi Juni'!$AM$410:$AM$588)</f>
        <v>0</v>
      </c>
      <c r="DH289" s="324">
        <f>SUMIF('Rekapitulasi Juni'!$AL$410:$AL$588,APS!$B289,'Rekapitulasi Juni'!$AN$410:$AN$588)</f>
        <v>0</v>
      </c>
      <c r="DI289" s="27"/>
      <c r="DJ289" s="325">
        <f t="shared" si="544"/>
        <v>0</v>
      </c>
      <c r="DK289" s="325">
        <f t="shared" si="545"/>
        <v>0</v>
      </c>
      <c r="DL289" s="27"/>
      <c r="DM289" s="324">
        <f>SUMIF('Rekapitulasi Juni'!$BA$410:$BA$588,APS!$B289,'Rekapitulasi Juni'!$BB$410:$BB$588)</f>
        <v>0</v>
      </c>
      <c r="DN289" s="324">
        <f>SUMIF('Rekapitulasi Juni'!$BA$410:$BA$588,APS!$B289,'Rekapitulasi Juni'!$BC$410:$BC$588)</f>
        <v>0</v>
      </c>
      <c r="DO289" s="324">
        <f>SUMIF('Rekapitulasi Juni'!$BA$410:$BA$588,APS!$B289,'Rekapitulasi Juni'!$BF$410:$BF$588)</f>
        <v>0</v>
      </c>
      <c r="DP289" s="325">
        <f t="shared" si="546"/>
        <v>0</v>
      </c>
      <c r="DQ289" s="325">
        <f t="shared" si="547"/>
        <v>0</v>
      </c>
      <c r="DR289" s="27"/>
      <c r="DS289" s="324">
        <f>SUMIF('Rekapitulasi Juni'!$BP$410:$BP$588,APS!$B289,'Rekapitulasi Juni'!$BQ$410:$BQ$588)</f>
        <v>0</v>
      </c>
      <c r="DT289" s="324">
        <f>SUMIF('Rekapitulasi Juni'!$BP$410:$BP$588,APS!$B289,'Rekapitulasi Juni'!$BR$410:$BR$588)</f>
        <v>0</v>
      </c>
      <c r="DU289" s="27"/>
      <c r="DV289" s="325">
        <f t="shared" si="548"/>
        <v>0</v>
      </c>
      <c r="DW289" s="325">
        <f t="shared" si="549"/>
        <v>0</v>
      </c>
      <c r="DX289" s="41">
        <f t="shared" si="550"/>
        <v>0</v>
      </c>
      <c r="DY289" s="41">
        <f t="shared" si="551"/>
        <v>0</v>
      </c>
      <c r="DZ289" s="41">
        <f t="shared" si="552"/>
        <v>0</v>
      </c>
      <c r="EA289" s="41">
        <f t="shared" si="553"/>
        <v>0</v>
      </c>
      <c r="EB289" s="41">
        <f t="shared" si="554"/>
        <v>0</v>
      </c>
      <c r="EC289" s="41">
        <f t="shared" si="555"/>
        <v>0</v>
      </c>
      <c r="ED289" s="180">
        <f t="shared" si="556"/>
        <v>0</v>
      </c>
      <c r="EE289" s="27">
        <v>0</v>
      </c>
      <c r="EF289" s="27"/>
      <c r="EG289" s="324">
        <f>SUMIF('Rekapitulasi Juni'!$D$608:$D$786,APS!$B289,'Rekapitulasi Juni'!$E$608:$E$786)</f>
        <v>0</v>
      </c>
      <c r="EH289" s="324">
        <f>SUMIF('Rekapitulasi Juni'!$D$608:$D$786,APS!$B289,'Rekapitulasi Juni'!$F$608:$F$786)</f>
        <v>0</v>
      </c>
      <c r="EI289" s="27"/>
      <c r="EJ289" s="325">
        <f t="shared" si="557"/>
        <v>0</v>
      </c>
      <c r="EK289" s="325">
        <f t="shared" si="558"/>
        <v>0</v>
      </c>
      <c r="EL289" s="27"/>
      <c r="EM289" s="324">
        <f>SUMIF('Rekapitulasi Juni'!$U$608:$U$786,APS!$B289,'Rekapitulasi Juni'!$V$608:$V$786)</f>
        <v>0</v>
      </c>
      <c r="EN289" s="324">
        <f>SUMIF('Rekapitulasi Juni'!$U$608:$U$786,APS!$B289,'Rekapitulasi Juni'!$W$608:$W$786)</f>
        <v>0</v>
      </c>
      <c r="EO289" s="27"/>
      <c r="EP289" s="325">
        <f t="shared" si="559"/>
        <v>0</v>
      </c>
      <c r="EQ289" s="325">
        <f t="shared" si="560"/>
        <v>0</v>
      </c>
      <c r="ER289" s="27"/>
      <c r="ES289" s="324">
        <f>SUMIF('Rekapitulasi Juni'!$AL$608:$AL$786,APS!$B289,'Rekapitulasi Juni'!$AM$608:$AM$786)</f>
        <v>0</v>
      </c>
      <c r="ET289" s="324">
        <f>SUMIF('Rekapitulasi Juni'!$AL$608:$AL$786,APS!$B289,'Rekapitulasi Juni'!$AN$608:$AN$786)</f>
        <v>0</v>
      </c>
      <c r="EU289" s="27"/>
      <c r="EV289" s="325">
        <f t="shared" si="503"/>
        <v>0</v>
      </c>
      <c r="EW289" s="325">
        <f t="shared" si="504"/>
        <v>0</v>
      </c>
      <c r="EX289" s="27"/>
      <c r="EY289" s="324">
        <f>SUMIF('Rekapitulasi Juni'!$BA$608:$BA$786,APS!$B289,'Rekapitulasi Juni'!$BB$608:$BB$786)</f>
        <v>0</v>
      </c>
      <c r="EZ289" s="324">
        <f>SUMIF('Rekapitulasi Juni'!$BA$608:$BA$786,APS!$B289,'Rekapitulasi Juni'!$BC$608:$BC$786)</f>
        <v>0</v>
      </c>
      <c r="FA289" s="324">
        <f>SUMIF('Rekapitulasi Juni'!$BA$608:$BA$786,APS!$B289,'Rekapitulasi Juni'!$BF$608:$BF$786)</f>
        <v>0</v>
      </c>
      <c r="FB289" s="325">
        <f t="shared" si="505"/>
        <v>0</v>
      </c>
      <c r="FC289" s="325">
        <f t="shared" si="506"/>
        <v>0</v>
      </c>
      <c r="FD289" s="27"/>
      <c r="FE289" s="27"/>
      <c r="FF289" s="27"/>
      <c r="FG289" s="27"/>
      <c r="FH289" s="27"/>
      <c r="FI289" s="27"/>
      <c r="FJ289" s="41">
        <f t="shared" si="561"/>
        <v>0</v>
      </c>
      <c r="FK289" s="41">
        <f t="shared" si="562"/>
        <v>0</v>
      </c>
      <c r="FL289" s="41">
        <f t="shared" si="563"/>
        <v>0</v>
      </c>
      <c r="FM289" s="41">
        <f t="shared" si="564"/>
        <v>0</v>
      </c>
      <c r="FN289" s="41">
        <f t="shared" si="565"/>
        <v>0</v>
      </c>
      <c r="FO289" s="41">
        <f t="shared" si="566"/>
        <v>0</v>
      </c>
      <c r="FP289" s="180">
        <f t="shared" si="567"/>
        <v>0</v>
      </c>
      <c r="FQ289" s="27"/>
      <c r="FR289" s="27"/>
      <c r="FS289" s="324">
        <f>SUMIF('Rekapitulasi Juni'!$D$804:$D$984,APS!$B289,'Rekapitulasi Juni'!$E$804:$E$984)</f>
        <v>0</v>
      </c>
      <c r="FT289" s="324">
        <f>SUMIF('Rekapitulasi Juni'!$D$804:$D$984,APS!$B289,'Rekapitulasi Juni'!$F$804:$F$984)</f>
        <v>0</v>
      </c>
      <c r="FU289" s="27"/>
      <c r="FV289" s="325">
        <f t="shared" si="507"/>
        <v>0</v>
      </c>
      <c r="FW289" s="325">
        <f t="shared" si="508"/>
        <v>0</v>
      </c>
      <c r="FX289" s="27"/>
      <c r="FY289" s="324">
        <f>SUMIF('Rekapitulasi Juni'!$U$804:$U$984,APS!$B289,'Rekapitulasi Juni'!$V$804:$V$984)</f>
        <v>0</v>
      </c>
      <c r="FZ289" s="324">
        <f>SUMIF('Rekapitulasi Juni'!$U$804:$U$984,APS!$B289,'Rekapitulasi Juni'!$W$804:$W$984)</f>
        <v>0</v>
      </c>
      <c r="GA289" s="27"/>
      <c r="GB289" s="325">
        <f t="shared" si="501"/>
        <v>0</v>
      </c>
      <c r="GC289" s="325">
        <f t="shared" si="502"/>
        <v>0</v>
      </c>
      <c r="GD289" s="27"/>
      <c r="GE289" s="324">
        <f>SUMIF('Rekapitulasi Juni'!$AL$804:$AL$984,APS!$B289,'Rekapitulasi Juni'!$AM$804:$AM$984)</f>
        <v>0</v>
      </c>
      <c r="GF289" s="324">
        <f>SUMIF('Rekapitulasi Juni'!$AL$804:$AL$984,APS!$B289,'Rekapitulasi Juni'!$AN$804:$AN$984)</f>
        <v>0</v>
      </c>
      <c r="GG289" s="27"/>
      <c r="GH289" s="325">
        <f t="shared" si="491"/>
        <v>0</v>
      </c>
      <c r="GI289" s="325">
        <f t="shared" si="492"/>
        <v>0</v>
      </c>
      <c r="GJ289" s="27"/>
      <c r="GK289" s="27"/>
      <c r="GL289" s="41">
        <f t="shared" si="568"/>
        <v>0</v>
      </c>
      <c r="GM289" s="41">
        <f t="shared" si="569"/>
        <v>0</v>
      </c>
      <c r="GN289" s="41">
        <f t="shared" si="570"/>
        <v>0</v>
      </c>
      <c r="GO289" s="41">
        <f t="shared" si="500"/>
        <v>0</v>
      </c>
      <c r="GP289" s="41">
        <f t="shared" si="571"/>
        <v>0</v>
      </c>
      <c r="GQ289" s="41">
        <f t="shared" si="572"/>
        <v>0</v>
      </c>
      <c r="GR289" s="180">
        <f t="shared" si="573"/>
        <v>0</v>
      </c>
      <c r="GS289" s="41">
        <f t="shared" si="493"/>
        <v>0</v>
      </c>
      <c r="GT289" s="41">
        <f t="shared" si="494"/>
        <v>0</v>
      </c>
      <c r="GU289" s="41">
        <f t="shared" si="495"/>
        <v>0</v>
      </c>
      <c r="GV289" s="41">
        <f t="shared" si="496"/>
        <v>0</v>
      </c>
      <c r="GW289" s="41">
        <f t="shared" si="497"/>
        <v>0</v>
      </c>
      <c r="GX289" s="41">
        <f t="shared" si="498"/>
        <v>0</v>
      </c>
      <c r="GY289" s="180">
        <f t="shared" si="499"/>
        <v>0</v>
      </c>
      <c r="GZ289" s="41">
        <v>268</v>
      </c>
      <c r="HA289" s="32"/>
      <c r="HB289" s="42">
        <f t="shared" si="398"/>
        <v>-20</v>
      </c>
      <c r="HC289" s="44"/>
    </row>
    <row r="290" spans="1:211" ht="15" hidden="1" customHeight="1">
      <c r="A290" s="31" t="s">
        <v>581</v>
      </c>
      <c r="B290" s="32" t="s">
        <v>582</v>
      </c>
      <c r="C290" s="31" t="s">
        <v>490</v>
      </c>
      <c r="D290" s="31" t="s">
        <v>1259</v>
      </c>
      <c r="E290" s="31" t="s">
        <v>43</v>
      </c>
      <c r="F290" s="31" t="s">
        <v>152</v>
      </c>
      <c r="G290" s="33">
        <v>0</v>
      </c>
      <c r="H290" s="33">
        <v>0</v>
      </c>
      <c r="I290" s="33">
        <v>0</v>
      </c>
      <c r="J290" s="34">
        <f>IFERROR(VLOOKUP(A290,#REF!,3,0),0)</f>
        <v>0</v>
      </c>
      <c r="K290" s="34">
        <f t="shared" si="393"/>
        <v>0</v>
      </c>
      <c r="L290" s="34">
        <v>0</v>
      </c>
      <c r="M290" s="34">
        <v>0</v>
      </c>
      <c r="N290" s="35">
        <f t="shared" si="394"/>
        <v>0</v>
      </c>
      <c r="O290" s="35">
        <f t="shared" si="395"/>
        <v>0</v>
      </c>
      <c r="P290" s="36">
        <v>0</v>
      </c>
      <c r="Q290" s="36">
        <f t="shared" si="509"/>
        <v>0</v>
      </c>
      <c r="R290" s="80"/>
      <c r="S290" s="37">
        <f ca="1">SUMIF(ROP!$D$6:$H$65536,A290,ROP!$J$6:$J$65536)</f>
        <v>0</v>
      </c>
      <c r="T290" s="37">
        <f>SUMIF(HASIL!$B:$B,APS!$B290&amp;RIGHT(APS!T$9,2),HASIL!$I:$I)</f>
        <v>0</v>
      </c>
      <c r="U290" s="37">
        <f>SUMIF(HASIL!$B:$B,APS!$B290&amp;RIGHT(APS!U$9,2),HASIL!$I:$I)</f>
        <v>0</v>
      </c>
      <c r="V290" s="37">
        <f>SUMIF(HASIL!$B:$B,APS!$B290&amp;RIGHT(APS!V$9,2),HASIL!$I:$I)</f>
        <v>0</v>
      </c>
      <c r="W290" s="37">
        <f>SUMIF(HASIL!$B:$B,APS!$B290&amp;RIGHT(APS!W$9,2),HASIL!$I:$I)</f>
        <v>0</v>
      </c>
      <c r="X290" s="38">
        <f t="shared" si="396"/>
        <v>0</v>
      </c>
      <c r="Y290" s="38">
        <f t="shared" si="397"/>
        <v>0</v>
      </c>
      <c r="Z290" s="39">
        <f t="shared" si="597"/>
        <v>0</v>
      </c>
      <c r="AA290" s="39">
        <f t="shared" si="596"/>
        <v>0</v>
      </c>
      <c r="AB290" s="40">
        <f t="shared" si="598"/>
        <v>0</v>
      </c>
      <c r="AC290" s="27">
        <v>0</v>
      </c>
      <c r="AD290" s="27"/>
      <c r="AE290" s="27"/>
      <c r="AF290" s="27"/>
      <c r="AG290" s="27"/>
      <c r="AH290" s="27"/>
      <c r="AI290" s="324">
        <f>SUMIF('Rekapitulasi Juni'!$D$9:$D$192,APS!$B290,'Rekapitulasi Juni'!$E$9:$E$192)</f>
        <v>0</v>
      </c>
      <c r="AJ290" s="324">
        <f>SUMIF('Rekapitulasi Juni'!$D$9:$D$192,APS!$B290,'Rekapitulasi Juni'!$F$9:$F$192)</f>
        <v>0</v>
      </c>
      <c r="AK290" s="324">
        <f>SUMIF('Rekapitulasi Juni'!$D$9:$D$192,APS!$B290,'Rekapitulasi Juni'!$K$9:$K$192)</f>
        <v>0</v>
      </c>
      <c r="AL290" s="325">
        <f t="shared" si="510"/>
        <v>0</v>
      </c>
      <c r="AM290" s="325">
        <f t="shared" si="511"/>
        <v>0</v>
      </c>
      <c r="AN290" s="27"/>
      <c r="AO290" s="324">
        <f>SUMIF('Rekapitulasi Juni'!$U$9:$U$192,APS!$B290,'Rekapitulasi Juni'!$V$9:$V$192)</f>
        <v>0</v>
      </c>
      <c r="AP290" s="324">
        <f>SUMIF('Rekapitulasi Juni'!$U$9:$U$192,APS!$B290,'Rekapitulasi Juni'!$W$9:$W$192)</f>
        <v>0</v>
      </c>
      <c r="AQ290" s="27"/>
      <c r="AR290" s="325">
        <f t="shared" si="512"/>
        <v>0</v>
      </c>
      <c r="AS290" s="325">
        <f t="shared" si="513"/>
        <v>0</v>
      </c>
      <c r="AT290" s="27"/>
      <c r="AU290" s="324">
        <f>SUMIF('Rekapitulasi Juni'!$AL$9:$AL$192,APS!$B290,'Rekapitulasi Juni'!$AM$9:$AM$192)</f>
        <v>0</v>
      </c>
      <c r="AV290" s="324">
        <f>SUMIF('Rekapitulasi Juni'!$AL$9:$AL$192,APS!$B290,'Rekapitulasi Juni'!$AN$9:$AN$192)</f>
        <v>0</v>
      </c>
      <c r="AW290" s="27"/>
      <c r="AX290" s="325">
        <f t="shared" si="514"/>
        <v>0</v>
      </c>
      <c r="AY290" s="325">
        <f t="shared" si="515"/>
        <v>0</v>
      </c>
      <c r="AZ290" s="41">
        <f t="shared" si="516"/>
        <v>0</v>
      </c>
      <c r="BA290" s="41">
        <f t="shared" si="517"/>
        <v>0</v>
      </c>
      <c r="BB290" s="41">
        <f t="shared" si="518"/>
        <v>0</v>
      </c>
      <c r="BC290" s="41">
        <f t="shared" si="519"/>
        <v>0</v>
      </c>
      <c r="BD290" s="41">
        <f t="shared" si="520"/>
        <v>0</v>
      </c>
      <c r="BE290" s="41">
        <f t="shared" si="521"/>
        <v>0</v>
      </c>
      <c r="BF290" s="180">
        <f t="shared" si="522"/>
        <v>0</v>
      </c>
      <c r="BG290" s="27">
        <v>0</v>
      </c>
      <c r="BH290" s="27"/>
      <c r="BI290" s="324">
        <f>SUMIF('Rekapitulasi Juni'!$D$214:$D$393,APS!$B290,'Rekapitulasi Juni'!$E$214:$E$393)</f>
        <v>0</v>
      </c>
      <c r="BJ290" s="324">
        <f>SUMIF('Rekapitulasi Juni'!$D$214:$D$393,APS!$B290,'Rekapitulasi Juni'!$F$214:$F$393)</f>
        <v>0</v>
      </c>
      <c r="BK290" s="27"/>
      <c r="BL290" s="325">
        <f t="shared" si="523"/>
        <v>0</v>
      </c>
      <c r="BM290" s="325">
        <f t="shared" si="524"/>
        <v>0</v>
      </c>
      <c r="BN290" s="27"/>
      <c r="BO290" s="324">
        <f>SUMIF('Rekapitulasi Juni'!$U$214:$U$393,APS!$B290,'Rekapitulasi Juni'!$V$214:$V$393)</f>
        <v>0</v>
      </c>
      <c r="BP290" s="324">
        <f>SUMIF('Rekapitulasi Juni'!$U$214:$U$393,APS!$B290,'Rekapitulasi Juni'!$W$214:$W$393)</f>
        <v>0</v>
      </c>
      <c r="BQ290" s="27"/>
      <c r="BR290" s="325">
        <f t="shared" si="525"/>
        <v>0</v>
      </c>
      <c r="BS290" s="325">
        <f t="shared" si="526"/>
        <v>0</v>
      </c>
      <c r="BT290" s="27"/>
      <c r="BU290" s="324">
        <f>SUMIF('Rekapitulasi Juni'!$AL$214:$AL$393,APS!$B290,'Rekapitulasi Juni'!$AM$214:$AM$393)</f>
        <v>0</v>
      </c>
      <c r="BV290" s="324">
        <f>SUMIF('Rekapitulasi Juni'!$AL$214:$AL$393,APS!$B290,'Rekapitulasi Juni'!$AN$214:$AN$393)</f>
        <v>0</v>
      </c>
      <c r="BW290" s="27"/>
      <c r="BX290" s="325">
        <f t="shared" si="527"/>
        <v>0</v>
      </c>
      <c r="BY290" s="325">
        <f t="shared" si="528"/>
        <v>0</v>
      </c>
      <c r="BZ290" s="27"/>
      <c r="CA290" s="324">
        <f>SUMIF('Rekapitulasi Juni'!$BA$214:$BA$393,APS!$B290,'Rekapitulasi Juni'!$BB$214:$BB$393)</f>
        <v>0</v>
      </c>
      <c r="CB290" s="324">
        <f>SUMIF('Rekapitulasi Juni'!$BA$214:$BA$393,APS!$B290,'Rekapitulasi Juni'!$BC$214:$BC$393)</f>
        <v>0</v>
      </c>
      <c r="CC290" s="27"/>
      <c r="CD290" s="325">
        <f t="shared" si="529"/>
        <v>0</v>
      </c>
      <c r="CE290" s="325">
        <f t="shared" si="530"/>
        <v>0</v>
      </c>
      <c r="CF290" s="27"/>
      <c r="CG290" s="324">
        <f>SUMIF('Rekapitulasi Juni'!$BP$214:$BP$393,APS!$B290,'Rekapitulasi Juni'!$BQ$214:$BQ$393)</f>
        <v>0</v>
      </c>
      <c r="CH290" s="324">
        <f>SUMIF('Rekapitulasi Juni'!$BP$214:$BP$393,APS!$B290,'Rekapitulasi Juni'!$BR$214:$BR$393)</f>
        <v>0</v>
      </c>
      <c r="CI290" s="27"/>
      <c r="CJ290" s="325">
        <f t="shared" si="531"/>
        <v>0</v>
      </c>
      <c r="CK290" s="325">
        <f t="shared" si="532"/>
        <v>0</v>
      </c>
      <c r="CL290" s="41">
        <f t="shared" si="533"/>
        <v>0</v>
      </c>
      <c r="CM290" s="41">
        <f t="shared" si="534"/>
        <v>0</v>
      </c>
      <c r="CN290" s="41">
        <f t="shared" si="535"/>
        <v>0</v>
      </c>
      <c r="CO290" s="41">
        <f t="shared" si="536"/>
        <v>0</v>
      </c>
      <c r="CP290" s="41">
        <f t="shared" si="537"/>
        <v>0</v>
      </c>
      <c r="CQ290" s="41">
        <f t="shared" si="538"/>
        <v>0</v>
      </c>
      <c r="CR290" s="180">
        <f t="shared" si="539"/>
        <v>0</v>
      </c>
      <c r="CS290" s="27">
        <v>0</v>
      </c>
      <c r="CT290" s="27"/>
      <c r="CU290" s="324">
        <f>SUMIF('Rekapitulasi Juni'!$D$410:$D$588,APS!$B290,'Rekapitulasi Juni'!$E$410:$E$588)</f>
        <v>0</v>
      </c>
      <c r="CV290" s="324">
        <f>SUMIF('Rekapitulasi Juni'!$D$410:$D$588,APS!$B290,'Rekapitulasi Juni'!$F$410:$F$588)</f>
        <v>0</v>
      </c>
      <c r="CW290" s="27"/>
      <c r="CX290" s="325">
        <f t="shared" si="540"/>
        <v>0</v>
      </c>
      <c r="CY290" s="325">
        <f t="shared" si="541"/>
        <v>0</v>
      </c>
      <c r="CZ290" s="27"/>
      <c r="DA290" s="324">
        <f>SUMIF('Rekapitulasi Juni'!$U$410:$U$588,APS!$B290,'Rekapitulasi Juni'!$V$410:$V$588)</f>
        <v>0</v>
      </c>
      <c r="DB290" s="324">
        <f>SUMIF('Rekapitulasi Juni'!$U$410:$U$588,APS!$B290,'Rekapitulasi Juni'!$W$410:$W$588)</f>
        <v>0</v>
      </c>
      <c r="DC290" s="27"/>
      <c r="DD290" s="325">
        <f t="shared" si="542"/>
        <v>0</v>
      </c>
      <c r="DE290" s="325">
        <f t="shared" si="543"/>
        <v>0</v>
      </c>
      <c r="DF290" s="27"/>
      <c r="DG290" s="324">
        <f>SUMIF('Rekapitulasi Juni'!$AL$410:$AL$588,APS!$B290,'Rekapitulasi Juni'!$AM$410:$AM$588)</f>
        <v>0</v>
      </c>
      <c r="DH290" s="324">
        <f>SUMIF('Rekapitulasi Juni'!$AL$410:$AL$588,APS!$B290,'Rekapitulasi Juni'!$AN$410:$AN$588)</f>
        <v>0</v>
      </c>
      <c r="DI290" s="27"/>
      <c r="DJ290" s="325">
        <f t="shared" si="544"/>
        <v>0</v>
      </c>
      <c r="DK290" s="325">
        <f t="shared" si="545"/>
        <v>0</v>
      </c>
      <c r="DL290" s="27"/>
      <c r="DM290" s="324">
        <f>SUMIF('Rekapitulasi Juni'!$BA$410:$BA$588,APS!$B290,'Rekapitulasi Juni'!$BB$410:$BB$588)</f>
        <v>0</v>
      </c>
      <c r="DN290" s="324">
        <f>SUMIF('Rekapitulasi Juni'!$BA$410:$BA$588,APS!$B290,'Rekapitulasi Juni'!$BC$410:$BC$588)</f>
        <v>0</v>
      </c>
      <c r="DO290" s="324">
        <f>SUMIF('Rekapitulasi Juni'!$BA$410:$BA$588,APS!$B290,'Rekapitulasi Juni'!$BF$410:$BF$588)</f>
        <v>0</v>
      </c>
      <c r="DP290" s="325">
        <f t="shared" si="546"/>
        <v>0</v>
      </c>
      <c r="DQ290" s="325">
        <f t="shared" si="547"/>
        <v>0</v>
      </c>
      <c r="DR290" s="27"/>
      <c r="DS290" s="324">
        <f>SUMIF('Rekapitulasi Juni'!$BP$410:$BP$588,APS!$B290,'Rekapitulasi Juni'!$BQ$410:$BQ$588)</f>
        <v>0</v>
      </c>
      <c r="DT290" s="324">
        <f>SUMIF('Rekapitulasi Juni'!$BP$410:$BP$588,APS!$B290,'Rekapitulasi Juni'!$BR$410:$BR$588)</f>
        <v>0</v>
      </c>
      <c r="DU290" s="27"/>
      <c r="DV290" s="325">
        <f t="shared" si="548"/>
        <v>0</v>
      </c>
      <c r="DW290" s="325">
        <f t="shared" si="549"/>
        <v>0</v>
      </c>
      <c r="DX290" s="41">
        <f t="shared" si="550"/>
        <v>0</v>
      </c>
      <c r="DY290" s="41">
        <f t="shared" si="551"/>
        <v>0</v>
      </c>
      <c r="DZ290" s="41">
        <f t="shared" si="552"/>
        <v>0</v>
      </c>
      <c r="EA290" s="41">
        <f t="shared" si="553"/>
        <v>0</v>
      </c>
      <c r="EB290" s="41">
        <f t="shared" si="554"/>
        <v>0</v>
      </c>
      <c r="EC290" s="41">
        <f t="shared" si="555"/>
        <v>0</v>
      </c>
      <c r="ED290" s="180">
        <f t="shared" si="556"/>
        <v>0</v>
      </c>
      <c r="EE290" s="27">
        <v>0</v>
      </c>
      <c r="EF290" s="27"/>
      <c r="EG290" s="324">
        <f>SUMIF('Rekapitulasi Juni'!$D$608:$D$786,APS!$B290,'Rekapitulasi Juni'!$E$608:$E$786)</f>
        <v>0</v>
      </c>
      <c r="EH290" s="324">
        <f>SUMIF('Rekapitulasi Juni'!$D$608:$D$786,APS!$B290,'Rekapitulasi Juni'!$F$608:$F$786)</f>
        <v>0</v>
      </c>
      <c r="EI290" s="27"/>
      <c r="EJ290" s="325">
        <f t="shared" si="557"/>
        <v>0</v>
      </c>
      <c r="EK290" s="325">
        <f t="shared" si="558"/>
        <v>0</v>
      </c>
      <c r="EL290" s="27"/>
      <c r="EM290" s="324">
        <f>SUMIF('Rekapitulasi Juni'!$U$608:$U$786,APS!$B290,'Rekapitulasi Juni'!$V$608:$V$786)</f>
        <v>0</v>
      </c>
      <c r="EN290" s="324">
        <f>SUMIF('Rekapitulasi Juni'!$U$608:$U$786,APS!$B290,'Rekapitulasi Juni'!$W$608:$W$786)</f>
        <v>0</v>
      </c>
      <c r="EO290" s="27"/>
      <c r="EP290" s="325">
        <f t="shared" si="559"/>
        <v>0</v>
      </c>
      <c r="EQ290" s="325">
        <f t="shared" si="560"/>
        <v>0</v>
      </c>
      <c r="ER290" s="27"/>
      <c r="ES290" s="324">
        <f>SUMIF('Rekapitulasi Juni'!$AL$608:$AL$786,APS!$B290,'Rekapitulasi Juni'!$AM$608:$AM$786)</f>
        <v>0</v>
      </c>
      <c r="ET290" s="324">
        <f>SUMIF('Rekapitulasi Juni'!$AL$608:$AL$786,APS!$B290,'Rekapitulasi Juni'!$AN$608:$AN$786)</f>
        <v>0</v>
      </c>
      <c r="EU290" s="27"/>
      <c r="EV290" s="325">
        <f t="shared" si="503"/>
        <v>0</v>
      </c>
      <c r="EW290" s="325">
        <f t="shared" si="504"/>
        <v>0</v>
      </c>
      <c r="EX290" s="27"/>
      <c r="EY290" s="324">
        <f>SUMIF('Rekapitulasi Juni'!$BA$608:$BA$786,APS!$B290,'Rekapitulasi Juni'!$BB$608:$BB$786)</f>
        <v>0</v>
      </c>
      <c r="EZ290" s="324">
        <f>SUMIF('Rekapitulasi Juni'!$BA$608:$BA$786,APS!$B290,'Rekapitulasi Juni'!$BC$608:$BC$786)</f>
        <v>0</v>
      </c>
      <c r="FA290" s="324">
        <f>SUMIF('Rekapitulasi Juni'!$BA$608:$BA$786,APS!$B290,'Rekapitulasi Juni'!$BF$608:$BF$786)</f>
        <v>0</v>
      </c>
      <c r="FB290" s="325">
        <f t="shared" si="505"/>
        <v>0</v>
      </c>
      <c r="FC290" s="325">
        <f t="shared" si="506"/>
        <v>0</v>
      </c>
      <c r="FD290" s="27"/>
      <c r="FE290" s="27"/>
      <c r="FF290" s="27"/>
      <c r="FG290" s="27"/>
      <c r="FH290" s="27"/>
      <c r="FI290" s="27"/>
      <c r="FJ290" s="41">
        <f t="shared" si="561"/>
        <v>0</v>
      </c>
      <c r="FK290" s="41">
        <f t="shared" si="562"/>
        <v>0</v>
      </c>
      <c r="FL290" s="41">
        <f t="shared" si="563"/>
        <v>0</v>
      </c>
      <c r="FM290" s="41">
        <f t="shared" si="564"/>
        <v>0</v>
      </c>
      <c r="FN290" s="41">
        <f t="shared" si="565"/>
        <v>0</v>
      </c>
      <c r="FO290" s="41">
        <f t="shared" si="566"/>
        <v>0</v>
      </c>
      <c r="FP290" s="180">
        <f t="shared" si="567"/>
        <v>0</v>
      </c>
      <c r="FQ290" s="27"/>
      <c r="FR290" s="27"/>
      <c r="FS290" s="324">
        <f>SUMIF('Rekapitulasi Juni'!$D$804:$D$984,APS!$B290,'Rekapitulasi Juni'!$E$804:$E$984)</f>
        <v>0</v>
      </c>
      <c r="FT290" s="324">
        <f>SUMIF('Rekapitulasi Juni'!$D$804:$D$984,APS!$B290,'Rekapitulasi Juni'!$F$804:$F$984)</f>
        <v>0</v>
      </c>
      <c r="FU290" s="27"/>
      <c r="FV290" s="325">
        <f t="shared" si="507"/>
        <v>0</v>
      </c>
      <c r="FW290" s="325">
        <f t="shared" si="508"/>
        <v>0</v>
      </c>
      <c r="FX290" s="27"/>
      <c r="FY290" s="324">
        <f>SUMIF('Rekapitulasi Juni'!$U$804:$U$984,APS!$B290,'Rekapitulasi Juni'!$V$804:$V$984)</f>
        <v>0</v>
      </c>
      <c r="FZ290" s="324">
        <f>SUMIF('Rekapitulasi Juni'!$U$804:$U$984,APS!$B290,'Rekapitulasi Juni'!$W$804:$W$984)</f>
        <v>0</v>
      </c>
      <c r="GA290" s="27"/>
      <c r="GB290" s="325">
        <f t="shared" si="501"/>
        <v>0</v>
      </c>
      <c r="GC290" s="325">
        <f t="shared" si="502"/>
        <v>0</v>
      </c>
      <c r="GD290" s="27"/>
      <c r="GE290" s="324">
        <f>SUMIF('Rekapitulasi Juni'!$AL$804:$AL$984,APS!$B290,'Rekapitulasi Juni'!$AM$804:$AM$984)</f>
        <v>0</v>
      </c>
      <c r="GF290" s="324">
        <f>SUMIF('Rekapitulasi Juni'!$AL$804:$AL$984,APS!$B290,'Rekapitulasi Juni'!$AN$804:$AN$984)</f>
        <v>0</v>
      </c>
      <c r="GG290" s="27"/>
      <c r="GH290" s="325">
        <f t="shared" si="491"/>
        <v>0</v>
      </c>
      <c r="GI290" s="325">
        <f t="shared" si="492"/>
        <v>0</v>
      </c>
      <c r="GJ290" s="27"/>
      <c r="GK290" s="27"/>
      <c r="GL290" s="41">
        <f t="shared" si="568"/>
        <v>0</v>
      </c>
      <c r="GM290" s="41">
        <f t="shared" si="569"/>
        <v>0</v>
      </c>
      <c r="GN290" s="41">
        <f t="shared" si="570"/>
        <v>0</v>
      </c>
      <c r="GO290" s="41">
        <f t="shared" si="500"/>
        <v>0</v>
      </c>
      <c r="GP290" s="41">
        <f t="shared" si="571"/>
        <v>0</v>
      </c>
      <c r="GQ290" s="41">
        <f t="shared" si="572"/>
        <v>0</v>
      </c>
      <c r="GR290" s="180">
        <f t="shared" si="573"/>
        <v>0</v>
      </c>
      <c r="GS290" s="41">
        <f t="shared" si="493"/>
        <v>0</v>
      </c>
      <c r="GT290" s="41">
        <f t="shared" si="494"/>
        <v>0</v>
      </c>
      <c r="GU290" s="41">
        <f t="shared" si="495"/>
        <v>0</v>
      </c>
      <c r="GV290" s="41">
        <f t="shared" si="496"/>
        <v>0</v>
      </c>
      <c r="GW290" s="41">
        <f t="shared" si="497"/>
        <v>0</v>
      </c>
      <c r="GX290" s="41">
        <f t="shared" si="498"/>
        <v>0</v>
      </c>
      <c r="GY290" s="180">
        <f t="shared" si="499"/>
        <v>0</v>
      </c>
      <c r="GZ290" s="41">
        <v>269</v>
      </c>
      <c r="HA290" s="32"/>
      <c r="HB290" s="42">
        <f t="shared" si="398"/>
        <v>0</v>
      </c>
      <c r="HC290" s="44"/>
    </row>
    <row r="291" spans="1:211" ht="15" hidden="1" customHeight="1">
      <c r="A291" s="31" t="s">
        <v>583</v>
      </c>
      <c r="B291" s="32" t="s">
        <v>584</v>
      </c>
      <c r="C291" s="31" t="s">
        <v>490</v>
      </c>
      <c r="D291" s="31" t="s">
        <v>1259</v>
      </c>
      <c r="E291" s="31" t="s">
        <v>43</v>
      </c>
      <c r="F291" s="31" t="s">
        <v>152</v>
      </c>
      <c r="G291" s="33">
        <v>0</v>
      </c>
      <c r="H291" s="33">
        <v>0</v>
      </c>
      <c r="I291" s="33">
        <v>0</v>
      </c>
      <c r="J291" s="34">
        <f>IFERROR(VLOOKUP(A291,#REF!,3,0),0)</f>
        <v>0</v>
      </c>
      <c r="K291" s="34">
        <f t="shared" si="393"/>
        <v>0</v>
      </c>
      <c r="L291" s="34">
        <v>0</v>
      </c>
      <c r="M291" s="34">
        <v>0</v>
      </c>
      <c r="N291" s="35">
        <f t="shared" si="394"/>
        <v>0</v>
      </c>
      <c r="O291" s="35">
        <f t="shared" si="395"/>
        <v>0</v>
      </c>
      <c r="P291" s="36">
        <v>0</v>
      </c>
      <c r="Q291" s="36">
        <f t="shared" si="509"/>
        <v>0</v>
      </c>
      <c r="R291" s="80"/>
      <c r="S291" s="37">
        <f ca="1">SUMIF(ROP!$D$6:$H$65536,A291,ROP!$J$6:$J$65536)</f>
        <v>0</v>
      </c>
      <c r="T291" s="37">
        <f>SUMIF(HASIL!$B:$B,APS!$B291&amp;RIGHT(APS!T$9,2),HASIL!$I:$I)</f>
        <v>0</v>
      </c>
      <c r="U291" s="37">
        <f>SUMIF(HASIL!$B:$B,APS!$B291&amp;RIGHT(APS!U$9,2),HASIL!$I:$I)</f>
        <v>0</v>
      </c>
      <c r="V291" s="37">
        <f>SUMIF(HASIL!$B:$B,APS!$B291&amp;RIGHT(APS!V$9,2),HASIL!$I:$I)</f>
        <v>0</v>
      </c>
      <c r="W291" s="37">
        <f>SUMIF(HASIL!$B:$B,APS!$B291&amp;RIGHT(APS!W$9,2),HASIL!$I:$I)</f>
        <v>0</v>
      </c>
      <c r="X291" s="38">
        <f t="shared" si="396"/>
        <v>0</v>
      </c>
      <c r="Y291" s="38">
        <f t="shared" si="397"/>
        <v>0</v>
      </c>
      <c r="Z291" s="39">
        <f t="shared" si="597"/>
        <v>0</v>
      </c>
      <c r="AA291" s="39">
        <f t="shared" si="596"/>
        <v>0</v>
      </c>
      <c r="AB291" s="40">
        <f t="shared" si="598"/>
        <v>0</v>
      </c>
      <c r="AC291" s="27">
        <v>0</v>
      </c>
      <c r="AD291" s="27"/>
      <c r="AE291" s="27"/>
      <c r="AF291" s="27"/>
      <c r="AG291" s="27"/>
      <c r="AH291" s="27"/>
      <c r="AI291" s="324">
        <f>SUMIF('Rekapitulasi Juni'!$D$9:$D$192,APS!$B291,'Rekapitulasi Juni'!$E$9:$E$192)</f>
        <v>0</v>
      </c>
      <c r="AJ291" s="324">
        <f>SUMIF('Rekapitulasi Juni'!$D$9:$D$192,APS!$B291,'Rekapitulasi Juni'!$F$9:$F$192)</f>
        <v>0</v>
      </c>
      <c r="AK291" s="324">
        <f>SUMIF('Rekapitulasi Juni'!$D$9:$D$192,APS!$B291,'Rekapitulasi Juni'!$K$9:$K$192)</f>
        <v>0</v>
      </c>
      <c r="AL291" s="325">
        <f t="shared" si="510"/>
        <v>0</v>
      </c>
      <c r="AM291" s="325">
        <f t="shared" si="511"/>
        <v>0</v>
      </c>
      <c r="AN291" s="27"/>
      <c r="AO291" s="324">
        <f>SUMIF('Rekapitulasi Juni'!$U$9:$U$192,APS!$B291,'Rekapitulasi Juni'!$V$9:$V$192)</f>
        <v>0</v>
      </c>
      <c r="AP291" s="324">
        <f>SUMIF('Rekapitulasi Juni'!$U$9:$U$192,APS!$B291,'Rekapitulasi Juni'!$W$9:$W$192)</f>
        <v>0</v>
      </c>
      <c r="AQ291" s="27"/>
      <c r="AR291" s="325">
        <f t="shared" si="512"/>
        <v>0</v>
      </c>
      <c r="AS291" s="325">
        <f t="shared" si="513"/>
        <v>0</v>
      </c>
      <c r="AT291" s="27"/>
      <c r="AU291" s="324">
        <f>SUMIF('Rekapitulasi Juni'!$AL$9:$AL$192,APS!$B291,'Rekapitulasi Juni'!$AM$9:$AM$192)</f>
        <v>0</v>
      </c>
      <c r="AV291" s="324">
        <f>SUMIF('Rekapitulasi Juni'!$AL$9:$AL$192,APS!$B291,'Rekapitulasi Juni'!$AN$9:$AN$192)</f>
        <v>0</v>
      </c>
      <c r="AW291" s="27"/>
      <c r="AX291" s="325">
        <f t="shared" si="514"/>
        <v>0</v>
      </c>
      <c r="AY291" s="325">
        <f t="shared" si="515"/>
        <v>0</v>
      </c>
      <c r="AZ291" s="41">
        <f t="shared" si="516"/>
        <v>0</v>
      </c>
      <c r="BA291" s="41">
        <f t="shared" si="517"/>
        <v>0</v>
      </c>
      <c r="BB291" s="41">
        <f t="shared" si="518"/>
        <v>0</v>
      </c>
      <c r="BC291" s="41">
        <f t="shared" si="519"/>
        <v>0</v>
      </c>
      <c r="BD291" s="41">
        <f t="shared" si="520"/>
        <v>0</v>
      </c>
      <c r="BE291" s="41">
        <f t="shared" si="521"/>
        <v>0</v>
      </c>
      <c r="BF291" s="180">
        <f t="shared" si="522"/>
        <v>0</v>
      </c>
      <c r="BG291" s="27">
        <v>0</v>
      </c>
      <c r="BH291" s="27"/>
      <c r="BI291" s="324">
        <f>SUMIF('Rekapitulasi Juni'!$D$214:$D$393,APS!$B291,'Rekapitulasi Juni'!$E$214:$E$393)</f>
        <v>0</v>
      </c>
      <c r="BJ291" s="324">
        <f>SUMIF('Rekapitulasi Juni'!$D$214:$D$393,APS!$B291,'Rekapitulasi Juni'!$F$214:$F$393)</f>
        <v>0</v>
      </c>
      <c r="BK291" s="27"/>
      <c r="BL291" s="325">
        <f t="shared" si="523"/>
        <v>0</v>
      </c>
      <c r="BM291" s="325">
        <f t="shared" si="524"/>
        <v>0</v>
      </c>
      <c r="BN291" s="27"/>
      <c r="BO291" s="324">
        <f>SUMIF('Rekapitulasi Juni'!$U$214:$U$393,APS!$B291,'Rekapitulasi Juni'!$V$214:$V$393)</f>
        <v>0</v>
      </c>
      <c r="BP291" s="324">
        <f>SUMIF('Rekapitulasi Juni'!$U$214:$U$393,APS!$B291,'Rekapitulasi Juni'!$W$214:$W$393)</f>
        <v>0</v>
      </c>
      <c r="BQ291" s="27"/>
      <c r="BR291" s="325">
        <f t="shared" si="525"/>
        <v>0</v>
      </c>
      <c r="BS291" s="325">
        <f t="shared" si="526"/>
        <v>0</v>
      </c>
      <c r="BT291" s="27"/>
      <c r="BU291" s="324">
        <f>SUMIF('Rekapitulasi Juni'!$AL$214:$AL$393,APS!$B291,'Rekapitulasi Juni'!$AM$214:$AM$393)</f>
        <v>0</v>
      </c>
      <c r="BV291" s="324">
        <f>SUMIF('Rekapitulasi Juni'!$AL$214:$AL$393,APS!$B291,'Rekapitulasi Juni'!$AN$214:$AN$393)</f>
        <v>0</v>
      </c>
      <c r="BW291" s="27"/>
      <c r="BX291" s="325">
        <f t="shared" si="527"/>
        <v>0</v>
      </c>
      <c r="BY291" s="325">
        <f t="shared" si="528"/>
        <v>0</v>
      </c>
      <c r="BZ291" s="27"/>
      <c r="CA291" s="324">
        <f>SUMIF('Rekapitulasi Juni'!$BA$214:$BA$393,APS!$B291,'Rekapitulasi Juni'!$BB$214:$BB$393)</f>
        <v>0</v>
      </c>
      <c r="CB291" s="324">
        <f>SUMIF('Rekapitulasi Juni'!$BA$214:$BA$393,APS!$B291,'Rekapitulasi Juni'!$BC$214:$BC$393)</f>
        <v>0</v>
      </c>
      <c r="CC291" s="27"/>
      <c r="CD291" s="325">
        <f t="shared" si="529"/>
        <v>0</v>
      </c>
      <c r="CE291" s="325">
        <f t="shared" si="530"/>
        <v>0</v>
      </c>
      <c r="CF291" s="27"/>
      <c r="CG291" s="324">
        <f>SUMIF('Rekapitulasi Juni'!$BP$214:$BP$393,APS!$B291,'Rekapitulasi Juni'!$BQ$214:$BQ$393)</f>
        <v>0</v>
      </c>
      <c r="CH291" s="324">
        <f>SUMIF('Rekapitulasi Juni'!$BP$214:$BP$393,APS!$B291,'Rekapitulasi Juni'!$BR$214:$BR$393)</f>
        <v>0</v>
      </c>
      <c r="CI291" s="27"/>
      <c r="CJ291" s="325">
        <f t="shared" si="531"/>
        <v>0</v>
      </c>
      <c r="CK291" s="325">
        <f t="shared" si="532"/>
        <v>0</v>
      </c>
      <c r="CL291" s="41">
        <f t="shared" si="533"/>
        <v>0</v>
      </c>
      <c r="CM291" s="41">
        <f t="shared" si="534"/>
        <v>0</v>
      </c>
      <c r="CN291" s="41">
        <f t="shared" si="535"/>
        <v>0</v>
      </c>
      <c r="CO291" s="41">
        <f t="shared" si="536"/>
        <v>0</v>
      </c>
      <c r="CP291" s="41">
        <f t="shared" si="537"/>
        <v>0</v>
      </c>
      <c r="CQ291" s="41">
        <f t="shared" si="538"/>
        <v>0</v>
      </c>
      <c r="CR291" s="180">
        <f t="shared" si="539"/>
        <v>0</v>
      </c>
      <c r="CS291" s="27">
        <v>0</v>
      </c>
      <c r="CT291" s="27"/>
      <c r="CU291" s="324">
        <f>SUMIF('Rekapitulasi Juni'!$D$410:$D$588,APS!$B291,'Rekapitulasi Juni'!$E$410:$E$588)</f>
        <v>0</v>
      </c>
      <c r="CV291" s="324">
        <f>SUMIF('Rekapitulasi Juni'!$D$410:$D$588,APS!$B291,'Rekapitulasi Juni'!$F$410:$F$588)</f>
        <v>0</v>
      </c>
      <c r="CW291" s="27"/>
      <c r="CX291" s="325">
        <f t="shared" si="540"/>
        <v>0</v>
      </c>
      <c r="CY291" s="325">
        <f t="shared" si="541"/>
        <v>0</v>
      </c>
      <c r="CZ291" s="27"/>
      <c r="DA291" s="324">
        <f>SUMIF('Rekapitulasi Juni'!$U$410:$U$588,APS!$B291,'Rekapitulasi Juni'!$V$410:$V$588)</f>
        <v>0</v>
      </c>
      <c r="DB291" s="324">
        <f>SUMIF('Rekapitulasi Juni'!$U$410:$U$588,APS!$B291,'Rekapitulasi Juni'!$W$410:$W$588)</f>
        <v>0</v>
      </c>
      <c r="DC291" s="27"/>
      <c r="DD291" s="325">
        <f t="shared" si="542"/>
        <v>0</v>
      </c>
      <c r="DE291" s="325">
        <f t="shared" si="543"/>
        <v>0</v>
      </c>
      <c r="DF291" s="27"/>
      <c r="DG291" s="324">
        <f>SUMIF('Rekapitulasi Juni'!$AL$410:$AL$588,APS!$B291,'Rekapitulasi Juni'!$AM$410:$AM$588)</f>
        <v>0</v>
      </c>
      <c r="DH291" s="324">
        <f>SUMIF('Rekapitulasi Juni'!$AL$410:$AL$588,APS!$B291,'Rekapitulasi Juni'!$AN$410:$AN$588)</f>
        <v>0</v>
      </c>
      <c r="DI291" s="27"/>
      <c r="DJ291" s="325">
        <f t="shared" si="544"/>
        <v>0</v>
      </c>
      <c r="DK291" s="325">
        <f t="shared" si="545"/>
        <v>0</v>
      </c>
      <c r="DL291" s="27"/>
      <c r="DM291" s="324">
        <f>SUMIF('Rekapitulasi Juni'!$BA$410:$BA$588,APS!$B291,'Rekapitulasi Juni'!$BB$410:$BB$588)</f>
        <v>0</v>
      </c>
      <c r="DN291" s="324">
        <f>SUMIF('Rekapitulasi Juni'!$BA$410:$BA$588,APS!$B291,'Rekapitulasi Juni'!$BC$410:$BC$588)</f>
        <v>0</v>
      </c>
      <c r="DO291" s="324">
        <f>SUMIF('Rekapitulasi Juni'!$BA$410:$BA$588,APS!$B291,'Rekapitulasi Juni'!$BF$410:$BF$588)</f>
        <v>0</v>
      </c>
      <c r="DP291" s="325">
        <f t="shared" si="546"/>
        <v>0</v>
      </c>
      <c r="DQ291" s="325">
        <f t="shared" si="547"/>
        <v>0</v>
      </c>
      <c r="DR291" s="27"/>
      <c r="DS291" s="324">
        <f>SUMIF('Rekapitulasi Juni'!$BP$410:$BP$588,APS!$B291,'Rekapitulasi Juni'!$BQ$410:$BQ$588)</f>
        <v>0</v>
      </c>
      <c r="DT291" s="324">
        <f>SUMIF('Rekapitulasi Juni'!$BP$410:$BP$588,APS!$B291,'Rekapitulasi Juni'!$BR$410:$BR$588)</f>
        <v>0</v>
      </c>
      <c r="DU291" s="27"/>
      <c r="DV291" s="325">
        <f t="shared" si="548"/>
        <v>0</v>
      </c>
      <c r="DW291" s="325">
        <f t="shared" si="549"/>
        <v>0</v>
      </c>
      <c r="DX291" s="41">
        <f t="shared" si="550"/>
        <v>0</v>
      </c>
      <c r="DY291" s="41">
        <f t="shared" si="551"/>
        <v>0</v>
      </c>
      <c r="DZ291" s="41">
        <f t="shared" si="552"/>
        <v>0</v>
      </c>
      <c r="EA291" s="41">
        <f t="shared" si="553"/>
        <v>0</v>
      </c>
      <c r="EB291" s="41">
        <f t="shared" si="554"/>
        <v>0</v>
      </c>
      <c r="EC291" s="41">
        <f t="shared" si="555"/>
        <v>0</v>
      </c>
      <c r="ED291" s="180">
        <f t="shared" si="556"/>
        <v>0</v>
      </c>
      <c r="EE291" s="27">
        <v>0</v>
      </c>
      <c r="EF291" s="27"/>
      <c r="EG291" s="324">
        <f>SUMIF('Rekapitulasi Juni'!$D$608:$D$786,APS!$B291,'Rekapitulasi Juni'!$E$608:$E$786)</f>
        <v>0</v>
      </c>
      <c r="EH291" s="324">
        <f>SUMIF('Rekapitulasi Juni'!$D$608:$D$786,APS!$B291,'Rekapitulasi Juni'!$F$608:$F$786)</f>
        <v>0</v>
      </c>
      <c r="EI291" s="27"/>
      <c r="EJ291" s="325">
        <f t="shared" si="557"/>
        <v>0</v>
      </c>
      <c r="EK291" s="325">
        <f t="shared" si="558"/>
        <v>0</v>
      </c>
      <c r="EL291" s="27"/>
      <c r="EM291" s="324">
        <f>SUMIF('Rekapitulasi Juni'!$U$608:$U$786,APS!$B291,'Rekapitulasi Juni'!$V$608:$V$786)</f>
        <v>0</v>
      </c>
      <c r="EN291" s="324">
        <f>SUMIF('Rekapitulasi Juni'!$U$608:$U$786,APS!$B291,'Rekapitulasi Juni'!$W$608:$W$786)</f>
        <v>0</v>
      </c>
      <c r="EO291" s="27"/>
      <c r="EP291" s="325">
        <f t="shared" si="559"/>
        <v>0</v>
      </c>
      <c r="EQ291" s="325">
        <f t="shared" si="560"/>
        <v>0</v>
      </c>
      <c r="ER291" s="27"/>
      <c r="ES291" s="324">
        <f>SUMIF('Rekapitulasi Juni'!$AL$608:$AL$786,APS!$B291,'Rekapitulasi Juni'!$AM$608:$AM$786)</f>
        <v>0</v>
      </c>
      <c r="ET291" s="324">
        <f>SUMIF('Rekapitulasi Juni'!$AL$608:$AL$786,APS!$B291,'Rekapitulasi Juni'!$AN$608:$AN$786)</f>
        <v>0</v>
      </c>
      <c r="EU291" s="27"/>
      <c r="EV291" s="325">
        <f t="shared" si="503"/>
        <v>0</v>
      </c>
      <c r="EW291" s="325">
        <f t="shared" si="504"/>
        <v>0</v>
      </c>
      <c r="EX291" s="27"/>
      <c r="EY291" s="324">
        <f>SUMIF('Rekapitulasi Juni'!$BA$608:$BA$786,APS!$B291,'Rekapitulasi Juni'!$BB$608:$BB$786)</f>
        <v>0</v>
      </c>
      <c r="EZ291" s="324">
        <f>SUMIF('Rekapitulasi Juni'!$BA$608:$BA$786,APS!$B291,'Rekapitulasi Juni'!$BC$608:$BC$786)</f>
        <v>0</v>
      </c>
      <c r="FA291" s="324">
        <f>SUMIF('Rekapitulasi Juni'!$BA$608:$BA$786,APS!$B291,'Rekapitulasi Juni'!$BF$608:$BF$786)</f>
        <v>0</v>
      </c>
      <c r="FB291" s="325">
        <f t="shared" si="505"/>
        <v>0</v>
      </c>
      <c r="FC291" s="325">
        <f t="shared" si="506"/>
        <v>0</v>
      </c>
      <c r="FD291" s="27"/>
      <c r="FE291" s="27"/>
      <c r="FF291" s="27"/>
      <c r="FG291" s="27"/>
      <c r="FH291" s="27"/>
      <c r="FI291" s="27"/>
      <c r="FJ291" s="41">
        <f t="shared" si="561"/>
        <v>0</v>
      </c>
      <c r="FK291" s="41">
        <f t="shared" si="562"/>
        <v>0</v>
      </c>
      <c r="FL291" s="41">
        <f t="shared" si="563"/>
        <v>0</v>
      </c>
      <c r="FM291" s="41">
        <f t="shared" si="564"/>
        <v>0</v>
      </c>
      <c r="FN291" s="41">
        <f t="shared" si="565"/>
        <v>0</v>
      </c>
      <c r="FO291" s="41">
        <f t="shared" si="566"/>
        <v>0</v>
      </c>
      <c r="FP291" s="180">
        <f t="shared" si="567"/>
        <v>0</v>
      </c>
      <c r="FQ291" s="27"/>
      <c r="FR291" s="27"/>
      <c r="FS291" s="324">
        <f>SUMIF('Rekapitulasi Juni'!$D$804:$D$984,APS!$B291,'Rekapitulasi Juni'!$E$804:$E$984)</f>
        <v>0</v>
      </c>
      <c r="FT291" s="324">
        <f>SUMIF('Rekapitulasi Juni'!$D$804:$D$984,APS!$B291,'Rekapitulasi Juni'!$F$804:$F$984)</f>
        <v>0</v>
      </c>
      <c r="FU291" s="27"/>
      <c r="FV291" s="325">
        <f t="shared" si="507"/>
        <v>0</v>
      </c>
      <c r="FW291" s="325">
        <f t="shared" si="508"/>
        <v>0</v>
      </c>
      <c r="FX291" s="27"/>
      <c r="FY291" s="324">
        <f>SUMIF('Rekapitulasi Juni'!$U$804:$U$984,APS!$B291,'Rekapitulasi Juni'!$V$804:$V$984)</f>
        <v>0</v>
      </c>
      <c r="FZ291" s="324">
        <f>SUMIF('Rekapitulasi Juni'!$U$804:$U$984,APS!$B291,'Rekapitulasi Juni'!$W$804:$W$984)</f>
        <v>0</v>
      </c>
      <c r="GA291" s="27"/>
      <c r="GB291" s="325">
        <f t="shared" si="501"/>
        <v>0</v>
      </c>
      <c r="GC291" s="325">
        <f t="shared" si="502"/>
        <v>0</v>
      </c>
      <c r="GD291" s="27"/>
      <c r="GE291" s="324">
        <f>SUMIF('Rekapitulasi Juni'!$AL$804:$AL$984,APS!$B291,'Rekapitulasi Juni'!$AM$804:$AM$984)</f>
        <v>0</v>
      </c>
      <c r="GF291" s="324">
        <f>SUMIF('Rekapitulasi Juni'!$AL$804:$AL$984,APS!$B291,'Rekapitulasi Juni'!$AN$804:$AN$984)</f>
        <v>0</v>
      </c>
      <c r="GG291" s="27"/>
      <c r="GH291" s="325">
        <f t="shared" si="491"/>
        <v>0</v>
      </c>
      <c r="GI291" s="325">
        <f t="shared" si="492"/>
        <v>0</v>
      </c>
      <c r="GJ291" s="27"/>
      <c r="GK291" s="27"/>
      <c r="GL291" s="41">
        <f t="shared" si="568"/>
        <v>0</v>
      </c>
      <c r="GM291" s="41">
        <f t="shared" si="569"/>
        <v>0</v>
      </c>
      <c r="GN291" s="41">
        <f t="shared" si="570"/>
        <v>0</v>
      </c>
      <c r="GO291" s="41">
        <f t="shared" si="500"/>
        <v>0</v>
      </c>
      <c r="GP291" s="41">
        <f t="shared" si="571"/>
        <v>0</v>
      </c>
      <c r="GQ291" s="41">
        <f t="shared" si="572"/>
        <v>0</v>
      </c>
      <c r="GR291" s="180">
        <f t="shared" si="573"/>
        <v>0</v>
      </c>
      <c r="GS291" s="41">
        <f t="shared" si="493"/>
        <v>0</v>
      </c>
      <c r="GT291" s="41">
        <f t="shared" si="494"/>
        <v>0</v>
      </c>
      <c r="GU291" s="41">
        <f t="shared" si="495"/>
        <v>0</v>
      </c>
      <c r="GV291" s="41">
        <f t="shared" si="496"/>
        <v>0</v>
      </c>
      <c r="GW291" s="41">
        <f t="shared" si="497"/>
        <v>0</v>
      </c>
      <c r="GX291" s="41">
        <f t="shared" si="498"/>
        <v>0</v>
      </c>
      <c r="GY291" s="180">
        <f t="shared" si="499"/>
        <v>0</v>
      </c>
      <c r="GZ291" s="41">
        <v>270</v>
      </c>
      <c r="HA291" s="32"/>
      <c r="HB291" s="42">
        <f t="shared" si="398"/>
        <v>0</v>
      </c>
      <c r="HC291" s="44"/>
    </row>
    <row r="292" spans="1:211" ht="15" hidden="1" customHeight="1">
      <c r="A292" s="31" t="s">
        <v>585</v>
      </c>
      <c r="B292" s="32" t="s">
        <v>586</v>
      </c>
      <c r="C292" s="31" t="s">
        <v>490</v>
      </c>
      <c r="D292" s="31" t="s">
        <v>1259</v>
      </c>
      <c r="E292" s="31" t="s">
        <v>43</v>
      </c>
      <c r="F292" s="31" t="s">
        <v>152</v>
      </c>
      <c r="G292" s="33">
        <v>20</v>
      </c>
      <c r="H292" s="33">
        <v>0</v>
      </c>
      <c r="I292" s="33">
        <v>0</v>
      </c>
      <c r="J292" s="34">
        <f>IFERROR(VLOOKUP(A292,#REF!,3,0),0)</f>
        <v>0</v>
      </c>
      <c r="K292" s="34">
        <f t="shared" si="393"/>
        <v>0</v>
      </c>
      <c r="L292" s="34">
        <v>0</v>
      </c>
      <c r="M292" s="34">
        <v>0</v>
      </c>
      <c r="N292" s="35">
        <f t="shared" si="394"/>
        <v>20</v>
      </c>
      <c r="O292" s="35">
        <f t="shared" si="395"/>
        <v>20</v>
      </c>
      <c r="P292" s="36">
        <v>0</v>
      </c>
      <c r="Q292" s="36">
        <f t="shared" si="509"/>
        <v>0</v>
      </c>
      <c r="R292" s="80"/>
      <c r="S292" s="37">
        <f ca="1">SUMIF(ROP!$D$6:$H$65536,A292,ROP!$J$6:$J$65536)</f>
        <v>0</v>
      </c>
      <c r="T292" s="37">
        <f>SUMIF(HASIL!$B:$B,APS!$B292&amp;RIGHT(APS!T$9,2),HASIL!$I:$I)</f>
        <v>0</v>
      </c>
      <c r="U292" s="37">
        <f>SUMIF(HASIL!$B:$B,APS!$B292&amp;RIGHT(APS!U$9,2),HASIL!$I:$I)</f>
        <v>0</v>
      </c>
      <c r="V292" s="37">
        <f>SUMIF(HASIL!$B:$B,APS!$B292&amp;RIGHT(APS!V$9,2),HASIL!$I:$I)</f>
        <v>0</v>
      </c>
      <c r="W292" s="37">
        <f>SUMIF(HASIL!$B:$B,APS!$B292&amp;RIGHT(APS!W$9,2),HASIL!$I:$I)</f>
        <v>0</v>
      </c>
      <c r="X292" s="38">
        <f t="shared" si="396"/>
        <v>0</v>
      </c>
      <c r="Y292" s="38">
        <f t="shared" si="397"/>
        <v>0</v>
      </c>
      <c r="Z292" s="39">
        <f t="shared" si="597"/>
        <v>0</v>
      </c>
      <c r="AA292" s="39">
        <f t="shared" si="596"/>
        <v>0</v>
      </c>
      <c r="AB292" s="40">
        <f t="shared" si="598"/>
        <v>0</v>
      </c>
      <c r="AC292" s="27">
        <v>0</v>
      </c>
      <c r="AD292" s="27"/>
      <c r="AE292" s="27"/>
      <c r="AF292" s="27"/>
      <c r="AG292" s="27"/>
      <c r="AH292" s="27"/>
      <c r="AI292" s="324">
        <f>SUMIF('Rekapitulasi Juni'!$D$9:$D$192,APS!$B292,'Rekapitulasi Juni'!$E$9:$E$192)</f>
        <v>0</v>
      </c>
      <c r="AJ292" s="324">
        <f>SUMIF('Rekapitulasi Juni'!$D$9:$D$192,APS!$B292,'Rekapitulasi Juni'!$F$9:$F$192)</f>
        <v>0</v>
      </c>
      <c r="AK292" s="324">
        <f>SUMIF('Rekapitulasi Juni'!$D$9:$D$192,APS!$B292,'Rekapitulasi Juni'!$K$9:$K$192)</f>
        <v>0</v>
      </c>
      <c r="AL292" s="325">
        <f t="shared" si="510"/>
        <v>0</v>
      </c>
      <c r="AM292" s="325">
        <f t="shared" si="511"/>
        <v>0</v>
      </c>
      <c r="AN292" s="27"/>
      <c r="AO292" s="324">
        <f>SUMIF('Rekapitulasi Juni'!$U$9:$U$192,APS!$B292,'Rekapitulasi Juni'!$V$9:$V$192)</f>
        <v>0</v>
      </c>
      <c r="AP292" s="324">
        <f>SUMIF('Rekapitulasi Juni'!$U$9:$U$192,APS!$B292,'Rekapitulasi Juni'!$W$9:$W$192)</f>
        <v>0</v>
      </c>
      <c r="AQ292" s="27"/>
      <c r="AR292" s="325">
        <f t="shared" si="512"/>
        <v>0</v>
      </c>
      <c r="AS292" s="325">
        <f t="shared" si="513"/>
        <v>0</v>
      </c>
      <c r="AT292" s="27"/>
      <c r="AU292" s="324">
        <f>SUMIF('Rekapitulasi Juni'!$AL$9:$AL$192,APS!$B292,'Rekapitulasi Juni'!$AM$9:$AM$192)</f>
        <v>0</v>
      </c>
      <c r="AV292" s="324">
        <f>SUMIF('Rekapitulasi Juni'!$AL$9:$AL$192,APS!$B292,'Rekapitulasi Juni'!$AN$9:$AN$192)</f>
        <v>0</v>
      </c>
      <c r="AW292" s="27"/>
      <c r="AX292" s="325">
        <f t="shared" si="514"/>
        <v>0</v>
      </c>
      <c r="AY292" s="325">
        <f t="shared" si="515"/>
        <v>0</v>
      </c>
      <c r="AZ292" s="41">
        <f t="shared" si="516"/>
        <v>0</v>
      </c>
      <c r="BA292" s="41">
        <f t="shared" si="517"/>
        <v>0</v>
      </c>
      <c r="BB292" s="41">
        <f t="shared" si="518"/>
        <v>0</v>
      </c>
      <c r="BC292" s="41">
        <f t="shared" si="519"/>
        <v>0</v>
      </c>
      <c r="BD292" s="41">
        <f t="shared" si="520"/>
        <v>0</v>
      </c>
      <c r="BE292" s="41">
        <f t="shared" si="521"/>
        <v>0</v>
      </c>
      <c r="BF292" s="180">
        <f t="shared" si="522"/>
        <v>0</v>
      </c>
      <c r="BG292" s="27">
        <v>0</v>
      </c>
      <c r="BH292" s="27"/>
      <c r="BI292" s="324">
        <f>SUMIF('Rekapitulasi Juni'!$D$214:$D$393,APS!$B292,'Rekapitulasi Juni'!$E$214:$E$393)</f>
        <v>0</v>
      </c>
      <c r="BJ292" s="324">
        <f>SUMIF('Rekapitulasi Juni'!$D$214:$D$393,APS!$B292,'Rekapitulasi Juni'!$F$214:$F$393)</f>
        <v>0</v>
      </c>
      <c r="BK292" s="27"/>
      <c r="BL292" s="325">
        <f t="shared" si="523"/>
        <v>0</v>
      </c>
      <c r="BM292" s="325">
        <f t="shared" si="524"/>
        <v>0</v>
      </c>
      <c r="BN292" s="27"/>
      <c r="BO292" s="324">
        <f>SUMIF('Rekapitulasi Juni'!$U$214:$U$393,APS!$B292,'Rekapitulasi Juni'!$V$214:$V$393)</f>
        <v>0</v>
      </c>
      <c r="BP292" s="324">
        <f>SUMIF('Rekapitulasi Juni'!$U$214:$U$393,APS!$B292,'Rekapitulasi Juni'!$W$214:$W$393)</f>
        <v>0</v>
      </c>
      <c r="BQ292" s="27"/>
      <c r="BR292" s="325">
        <f t="shared" si="525"/>
        <v>0</v>
      </c>
      <c r="BS292" s="325">
        <f t="shared" si="526"/>
        <v>0</v>
      </c>
      <c r="BT292" s="27"/>
      <c r="BU292" s="324">
        <f>SUMIF('Rekapitulasi Juni'!$AL$214:$AL$393,APS!$B292,'Rekapitulasi Juni'!$AM$214:$AM$393)</f>
        <v>0</v>
      </c>
      <c r="BV292" s="324">
        <f>SUMIF('Rekapitulasi Juni'!$AL$214:$AL$393,APS!$B292,'Rekapitulasi Juni'!$AN$214:$AN$393)</f>
        <v>0</v>
      </c>
      <c r="BW292" s="27"/>
      <c r="BX292" s="325">
        <f t="shared" si="527"/>
        <v>0</v>
      </c>
      <c r="BY292" s="325">
        <f t="shared" si="528"/>
        <v>0</v>
      </c>
      <c r="BZ292" s="27"/>
      <c r="CA292" s="324">
        <f>SUMIF('Rekapitulasi Juni'!$BA$214:$BA$393,APS!$B292,'Rekapitulasi Juni'!$BB$214:$BB$393)</f>
        <v>0</v>
      </c>
      <c r="CB292" s="324">
        <f>SUMIF('Rekapitulasi Juni'!$BA$214:$BA$393,APS!$B292,'Rekapitulasi Juni'!$BC$214:$BC$393)</f>
        <v>0</v>
      </c>
      <c r="CC292" s="27"/>
      <c r="CD292" s="325">
        <f t="shared" si="529"/>
        <v>0</v>
      </c>
      <c r="CE292" s="325">
        <f t="shared" si="530"/>
        <v>0</v>
      </c>
      <c r="CF292" s="27"/>
      <c r="CG292" s="324">
        <f>SUMIF('Rekapitulasi Juni'!$BP$214:$BP$393,APS!$B292,'Rekapitulasi Juni'!$BQ$214:$BQ$393)</f>
        <v>0</v>
      </c>
      <c r="CH292" s="324">
        <f>SUMIF('Rekapitulasi Juni'!$BP$214:$BP$393,APS!$B292,'Rekapitulasi Juni'!$BR$214:$BR$393)</f>
        <v>0</v>
      </c>
      <c r="CI292" s="27"/>
      <c r="CJ292" s="325">
        <f t="shared" si="531"/>
        <v>0</v>
      </c>
      <c r="CK292" s="325">
        <f t="shared" si="532"/>
        <v>0</v>
      </c>
      <c r="CL292" s="41">
        <f t="shared" si="533"/>
        <v>0</v>
      </c>
      <c r="CM292" s="41">
        <f t="shared" si="534"/>
        <v>0</v>
      </c>
      <c r="CN292" s="41">
        <f t="shared" si="535"/>
        <v>0</v>
      </c>
      <c r="CO292" s="41">
        <f t="shared" si="536"/>
        <v>0</v>
      </c>
      <c r="CP292" s="41">
        <f t="shared" si="537"/>
        <v>0</v>
      </c>
      <c r="CQ292" s="41">
        <f t="shared" si="538"/>
        <v>0</v>
      </c>
      <c r="CR292" s="180">
        <f t="shared" si="539"/>
        <v>0</v>
      </c>
      <c r="CS292" s="27">
        <v>0</v>
      </c>
      <c r="CT292" s="27"/>
      <c r="CU292" s="324">
        <f>SUMIF('Rekapitulasi Juni'!$D$410:$D$588,APS!$B292,'Rekapitulasi Juni'!$E$410:$E$588)</f>
        <v>0</v>
      </c>
      <c r="CV292" s="324">
        <f>SUMIF('Rekapitulasi Juni'!$D$410:$D$588,APS!$B292,'Rekapitulasi Juni'!$F$410:$F$588)</f>
        <v>0</v>
      </c>
      <c r="CW292" s="27"/>
      <c r="CX292" s="325">
        <f t="shared" si="540"/>
        <v>0</v>
      </c>
      <c r="CY292" s="325">
        <f t="shared" si="541"/>
        <v>0</v>
      </c>
      <c r="CZ292" s="27"/>
      <c r="DA292" s="324">
        <f>SUMIF('Rekapitulasi Juni'!$U$410:$U$588,APS!$B292,'Rekapitulasi Juni'!$V$410:$V$588)</f>
        <v>0</v>
      </c>
      <c r="DB292" s="324">
        <f>SUMIF('Rekapitulasi Juni'!$U$410:$U$588,APS!$B292,'Rekapitulasi Juni'!$W$410:$W$588)</f>
        <v>0</v>
      </c>
      <c r="DC292" s="27"/>
      <c r="DD292" s="325">
        <f t="shared" si="542"/>
        <v>0</v>
      </c>
      <c r="DE292" s="325">
        <f t="shared" si="543"/>
        <v>0</v>
      </c>
      <c r="DF292" s="27"/>
      <c r="DG292" s="324">
        <f>SUMIF('Rekapitulasi Juni'!$AL$410:$AL$588,APS!$B292,'Rekapitulasi Juni'!$AM$410:$AM$588)</f>
        <v>0</v>
      </c>
      <c r="DH292" s="324">
        <f>SUMIF('Rekapitulasi Juni'!$AL$410:$AL$588,APS!$B292,'Rekapitulasi Juni'!$AN$410:$AN$588)</f>
        <v>0</v>
      </c>
      <c r="DI292" s="27"/>
      <c r="DJ292" s="325">
        <f t="shared" si="544"/>
        <v>0</v>
      </c>
      <c r="DK292" s="325">
        <f t="shared" si="545"/>
        <v>0</v>
      </c>
      <c r="DL292" s="27"/>
      <c r="DM292" s="324">
        <f>SUMIF('Rekapitulasi Juni'!$BA$410:$BA$588,APS!$B292,'Rekapitulasi Juni'!$BB$410:$BB$588)</f>
        <v>0</v>
      </c>
      <c r="DN292" s="324">
        <f>SUMIF('Rekapitulasi Juni'!$BA$410:$BA$588,APS!$B292,'Rekapitulasi Juni'!$BC$410:$BC$588)</f>
        <v>0</v>
      </c>
      <c r="DO292" s="324">
        <f>SUMIF('Rekapitulasi Juni'!$BA$410:$BA$588,APS!$B292,'Rekapitulasi Juni'!$BF$410:$BF$588)</f>
        <v>0</v>
      </c>
      <c r="DP292" s="325">
        <f t="shared" si="546"/>
        <v>0</v>
      </c>
      <c r="DQ292" s="325">
        <f t="shared" si="547"/>
        <v>0</v>
      </c>
      <c r="DR292" s="27"/>
      <c r="DS292" s="324">
        <f>SUMIF('Rekapitulasi Juni'!$BP$410:$BP$588,APS!$B292,'Rekapitulasi Juni'!$BQ$410:$BQ$588)</f>
        <v>0</v>
      </c>
      <c r="DT292" s="324">
        <f>SUMIF('Rekapitulasi Juni'!$BP$410:$BP$588,APS!$B292,'Rekapitulasi Juni'!$BR$410:$BR$588)</f>
        <v>0</v>
      </c>
      <c r="DU292" s="27"/>
      <c r="DV292" s="325">
        <f t="shared" si="548"/>
        <v>0</v>
      </c>
      <c r="DW292" s="325">
        <f t="shared" si="549"/>
        <v>0</v>
      </c>
      <c r="DX292" s="41">
        <f t="shared" si="550"/>
        <v>0</v>
      </c>
      <c r="DY292" s="41">
        <f t="shared" si="551"/>
        <v>0</v>
      </c>
      <c r="DZ292" s="41">
        <f t="shared" si="552"/>
        <v>0</v>
      </c>
      <c r="EA292" s="41">
        <f t="shared" si="553"/>
        <v>0</v>
      </c>
      <c r="EB292" s="41">
        <f t="shared" si="554"/>
        <v>0</v>
      </c>
      <c r="EC292" s="41">
        <f t="shared" si="555"/>
        <v>0</v>
      </c>
      <c r="ED292" s="180">
        <f t="shared" si="556"/>
        <v>0</v>
      </c>
      <c r="EE292" s="27">
        <v>0</v>
      </c>
      <c r="EF292" s="27"/>
      <c r="EG292" s="324">
        <f>SUMIF('Rekapitulasi Juni'!$D$608:$D$786,APS!$B292,'Rekapitulasi Juni'!$E$608:$E$786)</f>
        <v>0</v>
      </c>
      <c r="EH292" s="324">
        <f>SUMIF('Rekapitulasi Juni'!$D$608:$D$786,APS!$B292,'Rekapitulasi Juni'!$F$608:$F$786)</f>
        <v>0</v>
      </c>
      <c r="EI292" s="27"/>
      <c r="EJ292" s="325">
        <f t="shared" si="557"/>
        <v>0</v>
      </c>
      <c r="EK292" s="325">
        <f t="shared" si="558"/>
        <v>0</v>
      </c>
      <c r="EL292" s="27"/>
      <c r="EM292" s="324">
        <f>SUMIF('Rekapitulasi Juni'!$U$608:$U$786,APS!$B292,'Rekapitulasi Juni'!$V$608:$V$786)</f>
        <v>0</v>
      </c>
      <c r="EN292" s="324">
        <f>SUMIF('Rekapitulasi Juni'!$U$608:$U$786,APS!$B292,'Rekapitulasi Juni'!$W$608:$W$786)</f>
        <v>0</v>
      </c>
      <c r="EO292" s="27"/>
      <c r="EP292" s="325">
        <f t="shared" si="559"/>
        <v>0</v>
      </c>
      <c r="EQ292" s="325">
        <f t="shared" si="560"/>
        <v>0</v>
      </c>
      <c r="ER292" s="27"/>
      <c r="ES292" s="324">
        <f>SUMIF('Rekapitulasi Juni'!$AL$608:$AL$786,APS!$B292,'Rekapitulasi Juni'!$AM$608:$AM$786)</f>
        <v>0</v>
      </c>
      <c r="ET292" s="324">
        <f>SUMIF('Rekapitulasi Juni'!$AL$608:$AL$786,APS!$B292,'Rekapitulasi Juni'!$AN$608:$AN$786)</f>
        <v>0</v>
      </c>
      <c r="EU292" s="27"/>
      <c r="EV292" s="325">
        <f t="shared" si="503"/>
        <v>0</v>
      </c>
      <c r="EW292" s="325">
        <f t="shared" si="504"/>
        <v>0</v>
      </c>
      <c r="EX292" s="27"/>
      <c r="EY292" s="324">
        <f>SUMIF('Rekapitulasi Juni'!$BA$608:$BA$786,APS!$B292,'Rekapitulasi Juni'!$BB$608:$BB$786)</f>
        <v>0</v>
      </c>
      <c r="EZ292" s="324">
        <f>SUMIF('Rekapitulasi Juni'!$BA$608:$BA$786,APS!$B292,'Rekapitulasi Juni'!$BC$608:$BC$786)</f>
        <v>0</v>
      </c>
      <c r="FA292" s="324">
        <f>SUMIF('Rekapitulasi Juni'!$BA$608:$BA$786,APS!$B292,'Rekapitulasi Juni'!$BF$608:$BF$786)</f>
        <v>0</v>
      </c>
      <c r="FB292" s="325">
        <f t="shared" si="505"/>
        <v>0</v>
      </c>
      <c r="FC292" s="325">
        <f t="shared" si="506"/>
        <v>0</v>
      </c>
      <c r="FD292" s="27"/>
      <c r="FE292" s="27"/>
      <c r="FF292" s="27"/>
      <c r="FG292" s="27"/>
      <c r="FH292" s="27"/>
      <c r="FI292" s="27"/>
      <c r="FJ292" s="41">
        <f t="shared" si="561"/>
        <v>0</v>
      </c>
      <c r="FK292" s="41">
        <f t="shared" si="562"/>
        <v>0</v>
      </c>
      <c r="FL292" s="41">
        <f t="shared" si="563"/>
        <v>0</v>
      </c>
      <c r="FM292" s="41">
        <f t="shared" si="564"/>
        <v>0</v>
      </c>
      <c r="FN292" s="41">
        <f t="shared" si="565"/>
        <v>0</v>
      </c>
      <c r="FO292" s="41">
        <f t="shared" si="566"/>
        <v>0</v>
      </c>
      <c r="FP292" s="180">
        <f t="shared" si="567"/>
        <v>0</v>
      </c>
      <c r="FQ292" s="27"/>
      <c r="FR292" s="27"/>
      <c r="FS292" s="324">
        <f>SUMIF('Rekapitulasi Juni'!$D$804:$D$984,APS!$B292,'Rekapitulasi Juni'!$E$804:$E$984)</f>
        <v>0</v>
      </c>
      <c r="FT292" s="324">
        <f>SUMIF('Rekapitulasi Juni'!$D$804:$D$984,APS!$B292,'Rekapitulasi Juni'!$F$804:$F$984)</f>
        <v>0</v>
      </c>
      <c r="FU292" s="27"/>
      <c r="FV292" s="325">
        <f t="shared" si="507"/>
        <v>0</v>
      </c>
      <c r="FW292" s="325">
        <f t="shared" si="508"/>
        <v>0</v>
      </c>
      <c r="FX292" s="27"/>
      <c r="FY292" s="324">
        <f>SUMIF('Rekapitulasi Juni'!$U$804:$U$984,APS!$B292,'Rekapitulasi Juni'!$V$804:$V$984)</f>
        <v>0</v>
      </c>
      <c r="FZ292" s="324">
        <f>SUMIF('Rekapitulasi Juni'!$U$804:$U$984,APS!$B292,'Rekapitulasi Juni'!$W$804:$W$984)</f>
        <v>0</v>
      </c>
      <c r="GA292" s="27"/>
      <c r="GB292" s="325">
        <f t="shared" si="501"/>
        <v>0</v>
      </c>
      <c r="GC292" s="325">
        <f t="shared" si="502"/>
        <v>0</v>
      </c>
      <c r="GD292" s="27"/>
      <c r="GE292" s="324">
        <f>SUMIF('Rekapitulasi Juni'!$AL$804:$AL$984,APS!$B292,'Rekapitulasi Juni'!$AM$804:$AM$984)</f>
        <v>0</v>
      </c>
      <c r="GF292" s="324">
        <f>SUMIF('Rekapitulasi Juni'!$AL$804:$AL$984,APS!$B292,'Rekapitulasi Juni'!$AN$804:$AN$984)</f>
        <v>0</v>
      </c>
      <c r="GG292" s="27"/>
      <c r="GH292" s="325">
        <f t="shared" si="491"/>
        <v>0</v>
      </c>
      <c r="GI292" s="325">
        <f t="shared" si="492"/>
        <v>0</v>
      </c>
      <c r="GJ292" s="27"/>
      <c r="GK292" s="27"/>
      <c r="GL292" s="41">
        <f t="shared" si="568"/>
        <v>0</v>
      </c>
      <c r="GM292" s="41">
        <f t="shared" si="569"/>
        <v>0</v>
      </c>
      <c r="GN292" s="41">
        <f t="shared" si="570"/>
        <v>0</v>
      </c>
      <c r="GO292" s="41">
        <f t="shared" si="500"/>
        <v>0</v>
      </c>
      <c r="GP292" s="41">
        <f t="shared" si="571"/>
        <v>0</v>
      </c>
      <c r="GQ292" s="41">
        <f t="shared" si="572"/>
        <v>0</v>
      </c>
      <c r="GR292" s="180">
        <f t="shared" si="573"/>
        <v>0</v>
      </c>
      <c r="GS292" s="41">
        <f t="shared" si="493"/>
        <v>0</v>
      </c>
      <c r="GT292" s="41">
        <f t="shared" si="494"/>
        <v>0</v>
      </c>
      <c r="GU292" s="41">
        <f t="shared" si="495"/>
        <v>0</v>
      </c>
      <c r="GV292" s="41">
        <f t="shared" si="496"/>
        <v>0</v>
      </c>
      <c r="GW292" s="41">
        <f t="shared" si="497"/>
        <v>0</v>
      </c>
      <c r="GX292" s="41">
        <f t="shared" si="498"/>
        <v>0</v>
      </c>
      <c r="GY292" s="180">
        <f t="shared" si="499"/>
        <v>0</v>
      </c>
      <c r="GZ292" s="41">
        <v>271</v>
      </c>
      <c r="HA292" s="32"/>
      <c r="HB292" s="42">
        <f t="shared" si="398"/>
        <v>-20</v>
      </c>
      <c r="HC292" s="44"/>
    </row>
    <row r="293" spans="1:211" ht="15" hidden="1" customHeight="1">
      <c r="A293" s="31" t="s">
        <v>587</v>
      </c>
      <c r="B293" s="32" t="s">
        <v>588</v>
      </c>
      <c r="C293" s="31" t="s">
        <v>490</v>
      </c>
      <c r="D293" s="31" t="s">
        <v>1259</v>
      </c>
      <c r="E293" s="31" t="s">
        <v>43</v>
      </c>
      <c r="F293" s="31" t="s">
        <v>152</v>
      </c>
      <c r="G293" s="33">
        <v>0</v>
      </c>
      <c r="H293" s="33">
        <v>0</v>
      </c>
      <c r="I293" s="33">
        <v>0</v>
      </c>
      <c r="J293" s="34">
        <f>IFERROR(VLOOKUP(A293,#REF!,3,0),0)</f>
        <v>0</v>
      </c>
      <c r="K293" s="34">
        <f t="shared" si="393"/>
        <v>0</v>
      </c>
      <c r="L293" s="34">
        <v>0</v>
      </c>
      <c r="M293" s="34">
        <v>0</v>
      </c>
      <c r="N293" s="35">
        <f t="shared" si="394"/>
        <v>0</v>
      </c>
      <c r="O293" s="35">
        <f t="shared" si="395"/>
        <v>0</v>
      </c>
      <c r="P293" s="36">
        <v>0</v>
      </c>
      <c r="Q293" s="36">
        <f t="shared" si="509"/>
        <v>0</v>
      </c>
      <c r="R293" s="80"/>
      <c r="S293" s="37">
        <f ca="1">SUMIF(ROP!$D$6:$H$65536,A293,ROP!$J$6:$J$65536)</f>
        <v>0</v>
      </c>
      <c r="T293" s="37">
        <f>SUMIF(HASIL!$B:$B,APS!$B293&amp;RIGHT(APS!T$9,2),HASIL!$I:$I)</f>
        <v>0</v>
      </c>
      <c r="U293" s="37">
        <f>SUMIF(HASIL!$B:$B,APS!$B293&amp;RIGHT(APS!U$9,2),HASIL!$I:$I)</f>
        <v>0</v>
      </c>
      <c r="V293" s="37">
        <f>SUMIF(HASIL!$B:$B,APS!$B293&amp;RIGHT(APS!V$9,2),HASIL!$I:$I)</f>
        <v>0</v>
      </c>
      <c r="W293" s="37">
        <f>SUMIF(HASIL!$B:$B,APS!$B293&amp;RIGHT(APS!W$9,2),HASIL!$I:$I)</f>
        <v>0</v>
      </c>
      <c r="X293" s="38">
        <f t="shared" si="396"/>
        <v>0</v>
      </c>
      <c r="Y293" s="38">
        <f t="shared" si="397"/>
        <v>0</v>
      </c>
      <c r="Z293" s="39">
        <f t="shared" si="597"/>
        <v>0</v>
      </c>
      <c r="AA293" s="39">
        <f t="shared" si="596"/>
        <v>0</v>
      </c>
      <c r="AB293" s="40">
        <f t="shared" si="598"/>
        <v>0</v>
      </c>
      <c r="AC293" s="27">
        <v>0</v>
      </c>
      <c r="AD293" s="27"/>
      <c r="AE293" s="27"/>
      <c r="AF293" s="27"/>
      <c r="AG293" s="27"/>
      <c r="AH293" s="27"/>
      <c r="AI293" s="324">
        <f>SUMIF('Rekapitulasi Juni'!$D$9:$D$192,APS!$B293,'Rekapitulasi Juni'!$E$9:$E$192)</f>
        <v>0</v>
      </c>
      <c r="AJ293" s="324">
        <f>SUMIF('Rekapitulasi Juni'!$D$9:$D$192,APS!$B293,'Rekapitulasi Juni'!$F$9:$F$192)</f>
        <v>0</v>
      </c>
      <c r="AK293" s="324">
        <f>SUMIF('Rekapitulasi Juni'!$D$9:$D$192,APS!$B293,'Rekapitulasi Juni'!$K$9:$K$192)</f>
        <v>0</v>
      </c>
      <c r="AL293" s="325">
        <f t="shared" si="510"/>
        <v>0</v>
      </c>
      <c r="AM293" s="325">
        <f t="shared" si="511"/>
        <v>0</v>
      </c>
      <c r="AN293" s="27"/>
      <c r="AO293" s="324">
        <f>SUMIF('Rekapitulasi Juni'!$U$9:$U$192,APS!$B293,'Rekapitulasi Juni'!$V$9:$V$192)</f>
        <v>0</v>
      </c>
      <c r="AP293" s="324">
        <f>SUMIF('Rekapitulasi Juni'!$U$9:$U$192,APS!$B293,'Rekapitulasi Juni'!$W$9:$W$192)</f>
        <v>0</v>
      </c>
      <c r="AQ293" s="27"/>
      <c r="AR293" s="325">
        <f t="shared" si="512"/>
        <v>0</v>
      </c>
      <c r="AS293" s="325">
        <f t="shared" si="513"/>
        <v>0</v>
      </c>
      <c r="AT293" s="27"/>
      <c r="AU293" s="324">
        <f>SUMIF('Rekapitulasi Juni'!$AL$9:$AL$192,APS!$B293,'Rekapitulasi Juni'!$AM$9:$AM$192)</f>
        <v>0</v>
      </c>
      <c r="AV293" s="324">
        <f>SUMIF('Rekapitulasi Juni'!$AL$9:$AL$192,APS!$B293,'Rekapitulasi Juni'!$AN$9:$AN$192)</f>
        <v>0</v>
      </c>
      <c r="AW293" s="27"/>
      <c r="AX293" s="325">
        <f t="shared" si="514"/>
        <v>0</v>
      </c>
      <c r="AY293" s="325">
        <f t="shared" si="515"/>
        <v>0</v>
      </c>
      <c r="AZ293" s="41">
        <f t="shared" si="516"/>
        <v>0</v>
      </c>
      <c r="BA293" s="41">
        <f t="shared" si="517"/>
        <v>0</v>
      </c>
      <c r="BB293" s="41">
        <f t="shared" si="518"/>
        <v>0</v>
      </c>
      <c r="BC293" s="41">
        <f t="shared" si="519"/>
        <v>0</v>
      </c>
      <c r="BD293" s="41">
        <f t="shared" si="520"/>
        <v>0</v>
      </c>
      <c r="BE293" s="41">
        <f t="shared" si="521"/>
        <v>0</v>
      </c>
      <c r="BF293" s="180">
        <f t="shared" si="522"/>
        <v>0</v>
      </c>
      <c r="BG293" s="27">
        <v>0</v>
      </c>
      <c r="BH293" s="27"/>
      <c r="BI293" s="324">
        <f>SUMIF('Rekapitulasi Juni'!$D$214:$D$393,APS!$B293,'Rekapitulasi Juni'!$E$214:$E$393)</f>
        <v>0</v>
      </c>
      <c r="BJ293" s="324">
        <f>SUMIF('Rekapitulasi Juni'!$D$214:$D$393,APS!$B293,'Rekapitulasi Juni'!$F$214:$F$393)</f>
        <v>0</v>
      </c>
      <c r="BK293" s="27"/>
      <c r="BL293" s="325">
        <f t="shared" si="523"/>
        <v>0</v>
      </c>
      <c r="BM293" s="325">
        <f t="shared" si="524"/>
        <v>0</v>
      </c>
      <c r="BN293" s="27"/>
      <c r="BO293" s="324">
        <f>SUMIF('Rekapitulasi Juni'!$U$214:$U$393,APS!$B293,'Rekapitulasi Juni'!$V$214:$V$393)</f>
        <v>0</v>
      </c>
      <c r="BP293" s="324">
        <f>SUMIF('Rekapitulasi Juni'!$U$214:$U$393,APS!$B293,'Rekapitulasi Juni'!$W$214:$W$393)</f>
        <v>0</v>
      </c>
      <c r="BQ293" s="27"/>
      <c r="BR293" s="325">
        <f t="shared" si="525"/>
        <v>0</v>
      </c>
      <c r="BS293" s="325">
        <f t="shared" si="526"/>
        <v>0</v>
      </c>
      <c r="BT293" s="27"/>
      <c r="BU293" s="324">
        <f>SUMIF('Rekapitulasi Juni'!$AL$214:$AL$393,APS!$B293,'Rekapitulasi Juni'!$AM$214:$AM$393)</f>
        <v>0</v>
      </c>
      <c r="BV293" s="324">
        <f>SUMIF('Rekapitulasi Juni'!$AL$214:$AL$393,APS!$B293,'Rekapitulasi Juni'!$AN$214:$AN$393)</f>
        <v>0</v>
      </c>
      <c r="BW293" s="27"/>
      <c r="BX293" s="325">
        <f t="shared" si="527"/>
        <v>0</v>
      </c>
      <c r="BY293" s="325">
        <f t="shared" si="528"/>
        <v>0</v>
      </c>
      <c r="BZ293" s="27"/>
      <c r="CA293" s="324">
        <f>SUMIF('Rekapitulasi Juni'!$BA$214:$BA$393,APS!$B293,'Rekapitulasi Juni'!$BB$214:$BB$393)</f>
        <v>0</v>
      </c>
      <c r="CB293" s="324">
        <f>SUMIF('Rekapitulasi Juni'!$BA$214:$BA$393,APS!$B293,'Rekapitulasi Juni'!$BC$214:$BC$393)</f>
        <v>0</v>
      </c>
      <c r="CC293" s="27"/>
      <c r="CD293" s="325">
        <f t="shared" si="529"/>
        <v>0</v>
      </c>
      <c r="CE293" s="325">
        <f t="shared" si="530"/>
        <v>0</v>
      </c>
      <c r="CF293" s="27"/>
      <c r="CG293" s="324">
        <f>SUMIF('Rekapitulasi Juni'!$BP$214:$BP$393,APS!$B293,'Rekapitulasi Juni'!$BQ$214:$BQ$393)</f>
        <v>0</v>
      </c>
      <c r="CH293" s="324">
        <f>SUMIF('Rekapitulasi Juni'!$BP$214:$BP$393,APS!$B293,'Rekapitulasi Juni'!$BR$214:$BR$393)</f>
        <v>0</v>
      </c>
      <c r="CI293" s="27"/>
      <c r="CJ293" s="325">
        <f t="shared" si="531"/>
        <v>0</v>
      </c>
      <c r="CK293" s="325">
        <f t="shared" si="532"/>
        <v>0</v>
      </c>
      <c r="CL293" s="41">
        <f t="shared" si="533"/>
        <v>0</v>
      </c>
      <c r="CM293" s="41">
        <f t="shared" si="534"/>
        <v>0</v>
      </c>
      <c r="CN293" s="41">
        <f t="shared" si="535"/>
        <v>0</v>
      </c>
      <c r="CO293" s="41">
        <f t="shared" si="536"/>
        <v>0</v>
      </c>
      <c r="CP293" s="41">
        <f t="shared" si="537"/>
        <v>0</v>
      </c>
      <c r="CQ293" s="41">
        <f t="shared" si="538"/>
        <v>0</v>
      </c>
      <c r="CR293" s="180">
        <f t="shared" si="539"/>
        <v>0</v>
      </c>
      <c r="CS293" s="27">
        <v>0</v>
      </c>
      <c r="CT293" s="27"/>
      <c r="CU293" s="324">
        <f>SUMIF('Rekapitulasi Juni'!$D$410:$D$588,APS!$B293,'Rekapitulasi Juni'!$E$410:$E$588)</f>
        <v>0</v>
      </c>
      <c r="CV293" s="324">
        <f>SUMIF('Rekapitulasi Juni'!$D$410:$D$588,APS!$B293,'Rekapitulasi Juni'!$F$410:$F$588)</f>
        <v>0</v>
      </c>
      <c r="CW293" s="27"/>
      <c r="CX293" s="325">
        <f t="shared" si="540"/>
        <v>0</v>
      </c>
      <c r="CY293" s="325">
        <f t="shared" si="541"/>
        <v>0</v>
      </c>
      <c r="CZ293" s="27"/>
      <c r="DA293" s="324">
        <f>SUMIF('Rekapitulasi Juni'!$U$410:$U$588,APS!$B293,'Rekapitulasi Juni'!$V$410:$V$588)</f>
        <v>0</v>
      </c>
      <c r="DB293" s="324">
        <f>SUMIF('Rekapitulasi Juni'!$U$410:$U$588,APS!$B293,'Rekapitulasi Juni'!$W$410:$W$588)</f>
        <v>0</v>
      </c>
      <c r="DC293" s="27"/>
      <c r="DD293" s="325">
        <f t="shared" si="542"/>
        <v>0</v>
      </c>
      <c r="DE293" s="325">
        <f t="shared" si="543"/>
        <v>0</v>
      </c>
      <c r="DF293" s="27"/>
      <c r="DG293" s="324">
        <f>SUMIF('Rekapitulasi Juni'!$AL$410:$AL$588,APS!$B293,'Rekapitulasi Juni'!$AM$410:$AM$588)</f>
        <v>0</v>
      </c>
      <c r="DH293" s="324">
        <f>SUMIF('Rekapitulasi Juni'!$AL$410:$AL$588,APS!$B293,'Rekapitulasi Juni'!$AN$410:$AN$588)</f>
        <v>0</v>
      </c>
      <c r="DI293" s="27"/>
      <c r="DJ293" s="325">
        <f t="shared" si="544"/>
        <v>0</v>
      </c>
      <c r="DK293" s="325">
        <f t="shared" si="545"/>
        <v>0</v>
      </c>
      <c r="DL293" s="27"/>
      <c r="DM293" s="324">
        <f>SUMIF('Rekapitulasi Juni'!$BA$410:$BA$588,APS!$B293,'Rekapitulasi Juni'!$BB$410:$BB$588)</f>
        <v>0</v>
      </c>
      <c r="DN293" s="324">
        <f>SUMIF('Rekapitulasi Juni'!$BA$410:$BA$588,APS!$B293,'Rekapitulasi Juni'!$BC$410:$BC$588)</f>
        <v>0</v>
      </c>
      <c r="DO293" s="324">
        <f>SUMIF('Rekapitulasi Juni'!$BA$410:$BA$588,APS!$B293,'Rekapitulasi Juni'!$BF$410:$BF$588)</f>
        <v>0</v>
      </c>
      <c r="DP293" s="325">
        <f t="shared" si="546"/>
        <v>0</v>
      </c>
      <c r="DQ293" s="325">
        <f t="shared" si="547"/>
        <v>0</v>
      </c>
      <c r="DR293" s="27"/>
      <c r="DS293" s="324">
        <f>SUMIF('Rekapitulasi Juni'!$BP$410:$BP$588,APS!$B293,'Rekapitulasi Juni'!$BQ$410:$BQ$588)</f>
        <v>0</v>
      </c>
      <c r="DT293" s="324">
        <f>SUMIF('Rekapitulasi Juni'!$BP$410:$BP$588,APS!$B293,'Rekapitulasi Juni'!$BR$410:$BR$588)</f>
        <v>0</v>
      </c>
      <c r="DU293" s="27"/>
      <c r="DV293" s="325">
        <f t="shared" si="548"/>
        <v>0</v>
      </c>
      <c r="DW293" s="325">
        <f t="shared" si="549"/>
        <v>0</v>
      </c>
      <c r="DX293" s="41">
        <f t="shared" si="550"/>
        <v>0</v>
      </c>
      <c r="DY293" s="41">
        <f t="shared" si="551"/>
        <v>0</v>
      </c>
      <c r="DZ293" s="41">
        <f t="shared" si="552"/>
        <v>0</v>
      </c>
      <c r="EA293" s="41">
        <f t="shared" si="553"/>
        <v>0</v>
      </c>
      <c r="EB293" s="41">
        <f t="shared" si="554"/>
        <v>0</v>
      </c>
      <c r="EC293" s="41">
        <f t="shared" si="555"/>
        <v>0</v>
      </c>
      <c r="ED293" s="180">
        <f t="shared" si="556"/>
        <v>0</v>
      </c>
      <c r="EE293" s="27">
        <v>0</v>
      </c>
      <c r="EF293" s="27"/>
      <c r="EG293" s="324">
        <f>SUMIF('Rekapitulasi Juni'!$D$608:$D$786,APS!$B293,'Rekapitulasi Juni'!$E$608:$E$786)</f>
        <v>0</v>
      </c>
      <c r="EH293" s="324">
        <f>SUMIF('Rekapitulasi Juni'!$D$608:$D$786,APS!$B293,'Rekapitulasi Juni'!$F$608:$F$786)</f>
        <v>0</v>
      </c>
      <c r="EI293" s="27"/>
      <c r="EJ293" s="325">
        <f t="shared" si="557"/>
        <v>0</v>
      </c>
      <c r="EK293" s="325">
        <f t="shared" si="558"/>
        <v>0</v>
      </c>
      <c r="EL293" s="27"/>
      <c r="EM293" s="324">
        <f>SUMIF('Rekapitulasi Juni'!$U$608:$U$786,APS!$B293,'Rekapitulasi Juni'!$V$608:$V$786)</f>
        <v>0</v>
      </c>
      <c r="EN293" s="324">
        <f>SUMIF('Rekapitulasi Juni'!$U$608:$U$786,APS!$B293,'Rekapitulasi Juni'!$W$608:$W$786)</f>
        <v>0</v>
      </c>
      <c r="EO293" s="27"/>
      <c r="EP293" s="325">
        <f t="shared" si="559"/>
        <v>0</v>
      </c>
      <c r="EQ293" s="325">
        <f t="shared" si="560"/>
        <v>0</v>
      </c>
      <c r="ER293" s="27"/>
      <c r="ES293" s="324">
        <f>SUMIF('Rekapitulasi Juni'!$AL$608:$AL$786,APS!$B293,'Rekapitulasi Juni'!$AM$608:$AM$786)</f>
        <v>0</v>
      </c>
      <c r="ET293" s="324">
        <f>SUMIF('Rekapitulasi Juni'!$AL$608:$AL$786,APS!$B293,'Rekapitulasi Juni'!$AN$608:$AN$786)</f>
        <v>0</v>
      </c>
      <c r="EU293" s="27"/>
      <c r="EV293" s="325">
        <f t="shared" si="503"/>
        <v>0</v>
      </c>
      <c r="EW293" s="325">
        <f t="shared" si="504"/>
        <v>0</v>
      </c>
      <c r="EX293" s="27"/>
      <c r="EY293" s="324">
        <f>SUMIF('Rekapitulasi Juni'!$BA$608:$BA$786,APS!$B293,'Rekapitulasi Juni'!$BB$608:$BB$786)</f>
        <v>0</v>
      </c>
      <c r="EZ293" s="324">
        <f>SUMIF('Rekapitulasi Juni'!$BA$608:$BA$786,APS!$B293,'Rekapitulasi Juni'!$BC$608:$BC$786)</f>
        <v>0</v>
      </c>
      <c r="FA293" s="324">
        <f>SUMIF('Rekapitulasi Juni'!$BA$608:$BA$786,APS!$B293,'Rekapitulasi Juni'!$BF$608:$BF$786)</f>
        <v>0</v>
      </c>
      <c r="FB293" s="325">
        <f t="shared" si="505"/>
        <v>0</v>
      </c>
      <c r="FC293" s="325">
        <f t="shared" si="506"/>
        <v>0</v>
      </c>
      <c r="FD293" s="27"/>
      <c r="FE293" s="27"/>
      <c r="FF293" s="27"/>
      <c r="FG293" s="27"/>
      <c r="FH293" s="27"/>
      <c r="FI293" s="27"/>
      <c r="FJ293" s="41">
        <f t="shared" si="561"/>
        <v>0</v>
      </c>
      <c r="FK293" s="41">
        <f t="shared" si="562"/>
        <v>0</v>
      </c>
      <c r="FL293" s="41">
        <f t="shared" si="563"/>
        <v>0</v>
      </c>
      <c r="FM293" s="41">
        <f t="shared" si="564"/>
        <v>0</v>
      </c>
      <c r="FN293" s="41">
        <f t="shared" si="565"/>
        <v>0</v>
      </c>
      <c r="FO293" s="41">
        <f t="shared" si="566"/>
        <v>0</v>
      </c>
      <c r="FP293" s="180">
        <f t="shared" si="567"/>
        <v>0</v>
      </c>
      <c r="FQ293" s="27"/>
      <c r="FR293" s="27"/>
      <c r="FS293" s="324">
        <f>SUMIF('Rekapitulasi Juni'!$D$804:$D$984,APS!$B293,'Rekapitulasi Juni'!$E$804:$E$984)</f>
        <v>0</v>
      </c>
      <c r="FT293" s="324">
        <f>SUMIF('Rekapitulasi Juni'!$D$804:$D$984,APS!$B293,'Rekapitulasi Juni'!$F$804:$F$984)</f>
        <v>0</v>
      </c>
      <c r="FU293" s="27"/>
      <c r="FV293" s="325">
        <f t="shared" si="507"/>
        <v>0</v>
      </c>
      <c r="FW293" s="325">
        <f t="shared" si="508"/>
        <v>0</v>
      </c>
      <c r="FX293" s="27"/>
      <c r="FY293" s="324">
        <f>SUMIF('Rekapitulasi Juni'!$U$804:$U$984,APS!$B293,'Rekapitulasi Juni'!$V$804:$V$984)</f>
        <v>0</v>
      </c>
      <c r="FZ293" s="324">
        <f>SUMIF('Rekapitulasi Juni'!$U$804:$U$984,APS!$B293,'Rekapitulasi Juni'!$W$804:$W$984)</f>
        <v>0</v>
      </c>
      <c r="GA293" s="27"/>
      <c r="GB293" s="325">
        <f t="shared" si="501"/>
        <v>0</v>
      </c>
      <c r="GC293" s="325">
        <f t="shared" si="502"/>
        <v>0</v>
      </c>
      <c r="GD293" s="27"/>
      <c r="GE293" s="324">
        <f>SUMIF('Rekapitulasi Juni'!$AL$804:$AL$984,APS!$B293,'Rekapitulasi Juni'!$AM$804:$AM$984)</f>
        <v>0</v>
      </c>
      <c r="GF293" s="324">
        <f>SUMIF('Rekapitulasi Juni'!$AL$804:$AL$984,APS!$B293,'Rekapitulasi Juni'!$AN$804:$AN$984)</f>
        <v>0</v>
      </c>
      <c r="GG293" s="27"/>
      <c r="GH293" s="325">
        <f t="shared" si="491"/>
        <v>0</v>
      </c>
      <c r="GI293" s="325">
        <f t="shared" si="492"/>
        <v>0</v>
      </c>
      <c r="GJ293" s="27"/>
      <c r="GK293" s="27"/>
      <c r="GL293" s="41">
        <f t="shared" si="568"/>
        <v>0</v>
      </c>
      <c r="GM293" s="41">
        <f t="shared" si="569"/>
        <v>0</v>
      </c>
      <c r="GN293" s="41">
        <f t="shared" si="570"/>
        <v>0</v>
      </c>
      <c r="GO293" s="41">
        <f t="shared" si="500"/>
        <v>0</v>
      </c>
      <c r="GP293" s="41">
        <f t="shared" si="571"/>
        <v>0</v>
      </c>
      <c r="GQ293" s="41">
        <f t="shared" si="572"/>
        <v>0</v>
      </c>
      <c r="GR293" s="180">
        <f t="shared" si="573"/>
        <v>0</v>
      </c>
      <c r="GS293" s="41">
        <f t="shared" si="493"/>
        <v>0</v>
      </c>
      <c r="GT293" s="41">
        <f t="shared" si="494"/>
        <v>0</v>
      </c>
      <c r="GU293" s="41">
        <f t="shared" si="495"/>
        <v>0</v>
      </c>
      <c r="GV293" s="41">
        <f t="shared" si="496"/>
        <v>0</v>
      </c>
      <c r="GW293" s="41">
        <f t="shared" si="497"/>
        <v>0</v>
      </c>
      <c r="GX293" s="41">
        <f t="shared" si="498"/>
        <v>0</v>
      </c>
      <c r="GY293" s="180">
        <f t="shared" si="499"/>
        <v>0</v>
      </c>
      <c r="GZ293" s="41">
        <v>272</v>
      </c>
      <c r="HA293" s="32"/>
      <c r="HB293" s="42">
        <f t="shared" si="398"/>
        <v>0</v>
      </c>
      <c r="HC293" s="44"/>
    </row>
    <row r="294" spans="1:211" ht="15" hidden="1" customHeight="1">
      <c r="A294" s="31" t="s">
        <v>589</v>
      </c>
      <c r="B294" s="32" t="s">
        <v>590</v>
      </c>
      <c r="C294" s="31" t="s">
        <v>490</v>
      </c>
      <c r="D294" s="31" t="s">
        <v>1259</v>
      </c>
      <c r="E294" s="31" t="s">
        <v>43</v>
      </c>
      <c r="F294" s="31" t="s">
        <v>152</v>
      </c>
      <c r="G294" s="33">
        <v>32</v>
      </c>
      <c r="H294" s="33">
        <v>0</v>
      </c>
      <c r="I294" s="33">
        <v>0</v>
      </c>
      <c r="J294" s="34">
        <f>IFERROR(VLOOKUP(A294,#REF!,3,0),0)</f>
        <v>0</v>
      </c>
      <c r="K294" s="34">
        <f t="shared" si="393"/>
        <v>0</v>
      </c>
      <c r="L294" s="34">
        <v>0</v>
      </c>
      <c r="M294" s="34">
        <v>0</v>
      </c>
      <c r="N294" s="35">
        <f t="shared" si="394"/>
        <v>32</v>
      </c>
      <c r="O294" s="35">
        <f t="shared" si="395"/>
        <v>32</v>
      </c>
      <c r="P294" s="36">
        <v>0</v>
      </c>
      <c r="Q294" s="36">
        <f t="shared" si="509"/>
        <v>0</v>
      </c>
      <c r="R294" s="80"/>
      <c r="S294" s="37">
        <f ca="1">SUMIF(ROP!$D$6:$H$65536,A294,ROP!$J$6:$J$65536)</f>
        <v>0</v>
      </c>
      <c r="T294" s="37">
        <f>SUMIF(HASIL!$B:$B,APS!$B294&amp;RIGHT(APS!T$9,2),HASIL!$I:$I)</f>
        <v>0</v>
      </c>
      <c r="U294" s="37">
        <f>SUMIF(HASIL!$B:$B,APS!$B294&amp;RIGHT(APS!U$9,2),HASIL!$I:$I)</f>
        <v>0</v>
      </c>
      <c r="V294" s="37">
        <f>SUMIF(HASIL!$B:$B,APS!$B294&amp;RIGHT(APS!V$9,2),HASIL!$I:$I)</f>
        <v>0</v>
      </c>
      <c r="W294" s="37">
        <f>SUMIF(HASIL!$B:$B,APS!$B294&amp;RIGHT(APS!W$9,2),HASIL!$I:$I)</f>
        <v>0</v>
      </c>
      <c r="X294" s="38">
        <f t="shared" si="396"/>
        <v>0</v>
      </c>
      <c r="Y294" s="38">
        <f t="shared" si="397"/>
        <v>0</v>
      </c>
      <c r="Z294" s="39">
        <f t="shared" si="597"/>
        <v>0</v>
      </c>
      <c r="AA294" s="39">
        <f t="shared" si="596"/>
        <v>0</v>
      </c>
      <c r="AB294" s="40">
        <f t="shared" si="598"/>
        <v>0</v>
      </c>
      <c r="AC294" s="27">
        <v>0</v>
      </c>
      <c r="AD294" s="27"/>
      <c r="AE294" s="27"/>
      <c r="AF294" s="27"/>
      <c r="AG294" s="27"/>
      <c r="AH294" s="27"/>
      <c r="AI294" s="324">
        <f>SUMIF('Rekapitulasi Juni'!$D$9:$D$192,APS!$B294,'Rekapitulasi Juni'!$E$9:$E$192)</f>
        <v>0</v>
      </c>
      <c r="AJ294" s="324">
        <f>SUMIF('Rekapitulasi Juni'!$D$9:$D$192,APS!$B294,'Rekapitulasi Juni'!$F$9:$F$192)</f>
        <v>0</v>
      </c>
      <c r="AK294" s="324">
        <f>SUMIF('Rekapitulasi Juni'!$D$9:$D$192,APS!$B294,'Rekapitulasi Juni'!$K$9:$K$192)</f>
        <v>0</v>
      </c>
      <c r="AL294" s="325">
        <f t="shared" si="510"/>
        <v>0</v>
      </c>
      <c r="AM294" s="325">
        <f t="shared" si="511"/>
        <v>0</v>
      </c>
      <c r="AN294" s="27"/>
      <c r="AO294" s="324">
        <f>SUMIF('Rekapitulasi Juni'!$U$9:$U$192,APS!$B294,'Rekapitulasi Juni'!$V$9:$V$192)</f>
        <v>0</v>
      </c>
      <c r="AP294" s="324">
        <f>SUMIF('Rekapitulasi Juni'!$U$9:$U$192,APS!$B294,'Rekapitulasi Juni'!$W$9:$W$192)</f>
        <v>0</v>
      </c>
      <c r="AQ294" s="27"/>
      <c r="AR294" s="325">
        <f t="shared" si="512"/>
        <v>0</v>
      </c>
      <c r="AS294" s="325">
        <f t="shared" si="513"/>
        <v>0</v>
      </c>
      <c r="AT294" s="27"/>
      <c r="AU294" s="324">
        <f>SUMIF('Rekapitulasi Juni'!$AL$9:$AL$192,APS!$B294,'Rekapitulasi Juni'!$AM$9:$AM$192)</f>
        <v>0</v>
      </c>
      <c r="AV294" s="324">
        <f>SUMIF('Rekapitulasi Juni'!$AL$9:$AL$192,APS!$B294,'Rekapitulasi Juni'!$AN$9:$AN$192)</f>
        <v>0</v>
      </c>
      <c r="AW294" s="27"/>
      <c r="AX294" s="325">
        <f t="shared" si="514"/>
        <v>0</v>
      </c>
      <c r="AY294" s="325">
        <f t="shared" si="515"/>
        <v>0</v>
      </c>
      <c r="AZ294" s="41">
        <f t="shared" si="516"/>
        <v>0</v>
      </c>
      <c r="BA294" s="41">
        <f t="shared" si="517"/>
        <v>0</v>
      </c>
      <c r="BB294" s="41">
        <f t="shared" si="518"/>
        <v>0</v>
      </c>
      <c r="BC294" s="41">
        <f t="shared" si="519"/>
        <v>0</v>
      </c>
      <c r="BD294" s="41">
        <f t="shared" si="520"/>
        <v>0</v>
      </c>
      <c r="BE294" s="41">
        <f t="shared" si="521"/>
        <v>0</v>
      </c>
      <c r="BF294" s="180">
        <f t="shared" si="522"/>
        <v>0</v>
      </c>
      <c r="BG294" s="27">
        <v>0</v>
      </c>
      <c r="BH294" s="27"/>
      <c r="BI294" s="324">
        <f>SUMIF('Rekapitulasi Juni'!$D$214:$D$393,APS!$B294,'Rekapitulasi Juni'!$E$214:$E$393)</f>
        <v>0</v>
      </c>
      <c r="BJ294" s="324">
        <f>SUMIF('Rekapitulasi Juni'!$D$214:$D$393,APS!$B294,'Rekapitulasi Juni'!$F$214:$F$393)</f>
        <v>0</v>
      </c>
      <c r="BK294" s="27"/>
      <c r="BL294" s="325">
        <f t="shared" si="523"/>
        <v>0</v>
      </c>
      <c r="BM294" s="325">
        <f t="shared" si="524"/>
        <v>0</v>
      </c>
      <c r="BN294" s="27"/>
      <c r="BO294" s="324">
        <f>SUMIF('Rekapitulasi Juni'!$U$214:$U$393,APS!$B294,'Rekapitulasi Juni'!$V$214:$V$393)</f>
        <v>0</v>
      </c>
      <c r="BP294" s="324">
        <f>SUMIF('Rekapitulasi Juni'!$U$214:$U$393,APS!$B294,'Rekapitulasi Juni'!$W$214:$W$393)</f>
        <v>0</v>
      </c>
      <c r="BQ294" s="27"/>
      <c r="BR294" s="325">
        <f t="shared" si="525"/>
        <v>0</v>
      </c>
      <c r="BS294" s="325">
        <f t="shared" si="526"/>
        <v>0</v>
      </c>
      <c r="BT294" s="27"/>
      <c r="BU294" s="324">
        <f>SUMIF('Rekapitulasi Juni'!$AL$214:$AL$393,APS!$B294,'Rekapitulasi Juni'!$AM$214:$AM$393)</f>
        <v>0</v>
      </c>
      <c r="BV294" s="324">
        <f>SUMIF('Rekapitulasi Juni'!$AL$214:$AL$393,APS!$B294,'Rekapitulasi Juni'!$AN$214:$AN$393)</f>
        <v>0</v>
      </c>
      <c r="BW294" s="27"/>
      <c r="BX294" s="325">
        <f t="shared" si="527"/>
        <v>0</v>
      </c>
      <c r="BY294" s="325">
        <f t="shared" si="528"/>
        <v>0</v>
      </c>
      <c r="BZ294" s="27"/>
      <c r="CA294" s="324">
        <f>SUMIF('Rekapitulasi Juni'!$BA$214:$BA$393,APS!$B294,'Rekapitulasi Juni'!$BB$214:$BB$393)</f>
        <v>0</v>
      </c>
      <c r="CB294" s="324">
        <f>SUMIF('Rekapitulasi Juni'!$BA$214:$BA$393,APS!$B294,'Rekapitulasi Juni'!$BC$214:$BC$393)</f>
        <v>0</v>
      </c>
      <c r="CC294" s="27"/>
      <c r="CD294" s="325">
        <f t="shared" si="529"/>
        <v>0</v>
      </c>
      <c r="CE294" s="325">
        <f t="shared" si="530"/>
        <v>0</v>
      </c>
      <c r="CF294" s="27"/>
      <c r="CG294" s="324">
        <f>SUMIF('Rekapitulasi Juni'!$BP$214:$BP$393,APS!$B294,'Rekapitulasi Juni'!$BQ$214:$BQ$393)</f>
        <v>0</v>
      </c>
      <c r="CH294" s="324">
        <f>SUMIF('Rekapitulasi Juni'!$BP$214:$BP$393,APS!$B294,'Rekapitulasi Juni'!$BR$214:$BR$393)</f>
        <v>0</v>
      </c>
      <c r="CI294" s="27"/>
      <c r="CJ294" s="325">
        <f t="shared" si="531"/>
        <v>0</v>
      </c>
      <c r="CK294" s="325">
        <f t="shared" si="532"/>
        <v>0</v>
      </c>
      <c r="CL294" s="41">
        <f t="shared" si="533"/>
        <v>0</v>
      </c>
      <c r="CM294" s="41">
        <f t="shared" si="534"/>
        <v>0</v>
      </c>
      <c r="CN294" s="41">
        <f t="shared" si="535"/>
        <v>0</v>
      </c>
      <c r="CO294" s="41">
        <f t="shared" si="536"/>
        <v>0</v>
      </c>
      <c r="CP294" s="41">
        <f t="shared" si="537"/>
        <v>0</v>
      </c>
      <c r="CQ294" s="41">
        <f t="shared" si="538"/>
        <v>0</v>
      </c>
      <c r="CR294" s="180">
        <f t="shared" si="539"/>
        <v>0</v>
      </c>
      <c r="CS294" s="27">
        <v>0</v>
      </c>
      <c r="CT294" s="27"/>
      <c r="CU294" s="324">
        <f>SUMIF('Rekapitulasi Juni'!$D$410:$D$588,APS!$B294,'Rekapitulasi Juni'!$E$410:$E$588)</f>
        <v>0</v>
      </c>
      <c r="CV294" s="324">
        <f>SUMIF('Rekapitulasi Juni'!$D$410:$D$588,APS!$B294,'Rekapitulasi Juni'!$F$410:$F$588)</f>
        <v>0</v>
      </c>
      <c r="CW294" s="27"/>
      <c r="CX294" s="325">
        <f t="shared" si="540"/>
        <v>0</v>
      </c>
      <c r="CY294" s="325">
        <f t="shared" si="541"/>
        <v>0</v>
      </c>
      <c r="CZ294" s="27"/>
      <c r="DA294" s="324">
        <f>SUMIF('Rekapitulasi Juni'!$U$410:$U$588,APS!$B294,'Rekapitulasi Juni'!$V$410:$V$588)</f>
        <v>0</v>
      </c>
      <c r="DB294" s="324">
        <f>SUMIF('Rekapitulasi Juni'!$U$410:$U$588,APS!$B294,'Rekapitulasi Juni'!$W$410:$W$588)</f>
        <v>0</v>
      </c>
      <c r="DC294" s="27"/>
      <c r="DD294" s="325">
        <f t="shared" si="542"/>
        <v>0</v>
      </c>
      <c r="DE294" s="325">
        <f t="shared" si="543"/>
        <v>0</v>
      </c>
      <c r="DF294" s="27"/>
      <c r="DG294" s="324">
        <f>SUMIF('Rekapitulasi Juni'!$AL$410:$AL$588,APS!$B294,'Rekapitulasi Juni'!$AM$410:$AM$588)</f>
        <v>0</v>
      </c>
      <c r="DH294" s="324">
        <f>SUMIF('Rekapitulasi Juni'!$AL$410:$AL$588,APS!$B294,'Rekapitulasi Juni'!$AN$410:$AN$588)</f>
        <v>0</v>
      </c>
      <c r="DI294" s="27"/>
      <c r="DJ294" s="325">
        <f t="shared" si="544"/>
        <v>0</v>
      </c>
      <c r="DK294" s="325">
        <f t="shared" si="545"/>
        <v>0</v>
      </c>
      <c r="DL294" s="27"/>
      <c r="DM294" s="324">
        <f>SUMIF('Rekapitulasi Juni'!$BA$410:$BA$588,APS!$B294,'Rekapitulasi Juni'!$BB$410:$BB$588)</f>
        <v>0</v>
      </c>
      <c r="DN294" s="324">
        <f>SUMIF('Rekapitulasi Juni'!$BA$410:$BA$588,APS!$B294,'Rekapitulasi Juni'!$BC$410:$BC$588)</f>
        <v>0</v>
      </c>
      <c r="DO294" s="324">
        <f>SUMIF('Rekapitulasi Juni'!$BA$410:$BA$588,APS!$B294,'Rekapitulasi Juni'!$BF$410:$BF$588)</f>
        <v>0</v>
      </c>
      <c r="DP294" s="325">
        <f t="shared" si="546"/>
        <v>0</v>
      </c>
      <c r="DQ294" s="325">
        <f t="shared" si="547"/>
        <v>0</v>
      </c>
      <c r="DR294" s="27"/>
      <c r="DS294" s="324">
        <f>SUMIF('Rekapitulasi Juni'!$BP$410:$BP$588,APS!$B294,'Rekapitulasi Juni'!$BQ$410:$BQ$588)</f>
        <v>0</v>
      </c>
      <c r="DT294" s="324">
        <f>SUMIF('Rekapitulasi Juni'!$BP$410:$BP$588,APS!$B294,'Rekapitulasi Juni'!$BR$410:$BR$588)</f>
        <v>0</v>
      </c>
      <c r="DU294" s="27"/>
      <c r="DV294" s="325">
        <f t="shared" si="548"/>
        <v>0</v>
      </c>
      <c r="DW294" s="325">
        <f t="shared" si="549"/>
        <v>0</v>
      </c>
      <c r="DX294" s="41">
        <f t="shared" si="550"/>
        <v>0</v>
      </c>
      <c r="DY294" s="41">
        <f t="shared" si="551"/>
        <v>0</v>
      </c>
      <c r="DZ294" s="41">
        <f t="shared" si="552"/>
        <v>0</v>
      </c>
      <c r="EA294" s="41">
        <f t="shared" si="553"/>
        <v>0</v>
      </c>
      <c r="EB294" s="41">
        <f t="shared" si="554"/>
        <v>0</v>
      </c>
      <c r="EC294" s="41">
        <f t="shared" si="555"/>
        <v>0</v>
      </c>
      <c r="ED294" s="180">
        <f t="shared" si="556"/>
        <v>0</v>
      </c>
      <c r="EE294" s="27">
        <v>0</v>
      </c>
      <c r="EF294" s="27"/>
      <c r="EG294" s="324">
        <f>SUMIF('Rekapitulasi Juni'!$D$608:$D$786,APS!$B294,'Rekapitulasi Juni'!$E$608:$E$786)</f>
        <v>0</v>
      </c>
      <c r="EH294" s="324">
        <f>SUMIF('Rekapitulasi Juni'!$D$608:$D$786,APS!$B294,'Rekapitulasi Juni'!$F$608:$F$786)</f>
        <v>0</v>
      </c>
      <c r="EI294" s="27"/>
      <c r="EJ294" s="325">
        <f t="shared" si="557"/>
        <v>0</v>
      </c>
      <c r="EK294" s="325">
        <f t="shared" si="558"/>
        <v>0</v>
      </c>
      <c r="EL294" s="27"/>
      <c r="EM294" s="324">
        <f>SUMIF('Rekapitulasi Juni'!$U$608:$U$786,APS!$B294,'Rekapitulasi Juni'!$V$608:$V$786)</f>
        <v>0</v>
      </c>
      <c r="EN294" s="324">
        <f>SUMIF('Rekapitulasi Juni'!$U$608:$U$786,APS!$B294,'Rekapitulasi Juni'!$W$608:$W$786)</f>
        <v>0</v>
      </c>
      <c r="EO294" s="27"/>
      <c r="EP294" s="325">
        <f t="shared" si="559"/>
        <v>0</v>
      </c>
      <c r="EQ294" s="325">
        <f t="shared" si="560"/>
        <v>0</v>
      </c>
      <c r="ER294" s="27"/>
      <c r="ES294" s="324">
        <f>SUMIF('Rekapitulasi Juni'!$AL$608:$AL$786,APS!$B294,'Rekapitulasi Juni'!$AM$608:$AM$786)</f>
        <v>0</v>
      </c>
      <c r="ET294" s="324">
        <f>SUMIF('Rekapitulasi Juni'!$AL$608:$AL$786,APS!$B294,'Rekapitulasi Juni'!$AN$608:$AN$786)</f>
        <v>0</v>
      </c>
      <c r="EU294" s="27"/>
      <c r="EV294" s="325">
        <f t="shared" si="503"/>
        <v>0</v>
      </c>
      <c r="EW294" s="325">
        <f t="shared" si="504"/>
        <v>0</v>
      </c>
      <c r="EX294" s="27"/>
      <c r="EY294" s="324">
        <f>SUMIF('Rekapitulasi Juni'!$BA$608:$BA$786,APS!$B294,'Rekapitulasi Juni'!$BB$608:$BB$786)</f>
        <v>0</v>
      </c>
      <c r="EZ294" s="324">
        <f>SUMIF('Rekapitulasi Juni'!$BA$608:$BA$786,APS!$B294,'Rekapitulasi Juni'!$BC$608:$BC$786)</f>
        <v>0</v>
      </c>
      <c r="FA294" s="324">
        <f>SUMIF('Rekapitulasi Juni'!$BA$608:$BA$786,APS!$B294,'Rekapitulasi Juni'!$BF$608:$BF$786)</f>
        <v>0</v>
      </c>
      <c r="FB294" s="325">
        <f t="shared" si="505"/>
        <v>0</v>
      </c>
      <c r="FC294" s="325">
        <f t="shared" si="506"/>
        <v>0</v>
      </c>
      <c r="FD294" s="27"/>
      <c r="FE294" s="27"/>
      <c r="FF294" s="27"/>
      <c r="FG294" s="27"/>
      <c r="FH294" s="27"/>
      <c r="FI294" s="27"/>
      <c r="FJ294" s="41">
        <f t="shared" si="561"/>
        <v>0</v>
      </c>
      <c r="FK294" s="41">
        <f t="shared" si="562"/>
        <v>0</v>
      </c>
      <c r="FL294" s="41">
        <f t="shared" si="563"/>
        <v>0</v>
      </c>
      <c r="FM294" s="41">
        <f t="shared" si="564"/>
        <v>0</v>
      </c>
      <c r="FN294" s="41">
        <f t="shared" si="565"/>
        <v>0</v>
      </c>
      <c r="FO294" s="41">
        <f t="shared" si="566"/>
        <v>0</v>
      </c>
      <c r="FP294" s="180">
        <f t="shared" si="567"/>
        <v>0</v>
      </c>
      <c r="FQ294" s="27"/>
      <c r="FR294" s="27"/>
      <c r="FS294" s="324">
        <f>SUMIF('Rekapitulasi Juni'!$D$804:$D$984,APS!$B294,'Rekapitulasi Juni'!$E$804:$E$984)</f>
        <v>0</v>
      </c>
      <c r="FT294" s="324">
        <f>SUMIF('Rekapitulasi Juni'!$D$804:$D$984,APS!$B294,'Rekapitulasi Juni'!$F$804:$F$984)</f>
        <v>0</v>
      </c>
      <c r="FU294" s="27"/>
      <c r="FV294" s="325">
        <f t="shared" si="507"/>
        <v>0</v>
      </c>
      <c r="FW294" s="325">
        <f t="shared" si="508"/>
        <v>0</v>
      </c>
      <c r="FX294" s="27"/>
      <c r="FY294" s="324">
        <f>SUMIF('Rekapitulasi Juni'!$U$804:$U$984,APS!$B294,'Rekapitulasi Juni'!$V$804:$V$984)</f>
        <v>0</v>
      </c>
      <c r="FZ294" s="324">
        <f>SUMIF('Rekapitulasi Juni'!$U$804:$U$984,APS!$B294,'Rekapitulasi Juni'!$W$804:$W$984)</f>
        <v>0</v>
      </c>
      <c r="GA294" s="27"/>
      <c r="GB294" s="325">
        <f t="shared" si="501"/>
        <v>0</v>
      </c>
      <c r="GC294" s="325">
        <f t="shared" si="502"/>
        <v>0</v>
      </c>
      <c r="GD294" s="27"/>
      <c r="GE294" s="324">
        <f>SUMIF('Rekapitulasi Juni'!$AL$804:$AL$984,APS!$B294,'Rekapitulasi Juni'!$AM$804:$AM$984)</f>
        <v>0</v>
      </c>
      <c r="GF294" s="324">
        <f>SUMIF('Rekapitulasi Juni'!$AL$804:$AL$984,APS!$B294,'Rekapitulasi Juni'!$AN$804:$AN$984)</f>
        <v>0</v>
      </c>
      <c r="GG294" s="27"/>
      <c r="GH294" s="325">
        <f t="shared" si="491"/>
        <v>0</v>
      </c>
      <c r="GI294" s="325">
        <f t="shared" si="492"/>
        <v>0</v>
      </c>
      <c r="GJ294" s="27"/>
      <c r="GK294" s="27"/>
      <c r="GL294" s="41">
        <f t="shared" si="568"/>
        <v>0</v>
      </c>
      <c r="GM294" s="41">
        <f t="shared" si="569"/>
        <v>0</v>
      </c>
      <c r="GN294" s="41">
        <f t="shared" si="570"/>
        <v>0</v>
      </c>
      <c r="GO294" s="41">
        <f t="shared" si="500"/>
        <v>0</v>
      </c>
      <c r="GP294" s="41">
        <f t="shared" si="571"/>
        <v>0</v>
      </c>
      <c r="GQ294" s="41">
        <f t="shared" si="572"/>
        <v>0</v>
      </c>
      <c r="GR294" s="180">
        <f t="shared" si="573"/>
        <v>0</v>
      </c>
      <c r="GS294" s="41">
        <f t="shared" si="493"/>
        <v>0</v>
      </c>
      <c r="GT294" s="41">
        <f t="shared" si="494"/>
        <v>0</v>
      </c>
      <c r="GU294" s="41">
        <f t="shared" si="495"/>
        <v>0</v>
      </c>
      <c r="GV294" s="41">
        <f t="shared" si="496"/>
        <v>0</v>
      </c>
      <c r="GW294" s="41">
        <f t="shared" si="497"/>
        <v>0</v>
      </c>
      <c r="GX294" s="41">
        <f t="shared" si="498"/>
        <v>0</v>
      </c>
      <c r="GY294" s="180">
        <f t="shared" si="499"/>
        <v>0</v>
      </c>
      <c r="GZ294" s="41">
        <v>273</v>
      </c>
      <c r="HA294" s="32"/>
      <c r="HB294" s="42">
        <f t="shared" si="398"/>
        <v>-32</v>
      </c>
      <c r="HC294" s="44"/>
    </row>
    <row r="295" spans="1:211" ht="15" hidden="1" customHeight="1">
      <c r="A295" s="31" t="s">
        <v>591</v>
      </c>
      <c r="B295" s="32" t="s">
        <v>592</v>
      </c>
      <c r="C295" s="31" t="s">
        <v>490</v>
      </c>
      <c r="D295" s="31" t="s">
        <v>1259</v>
      </c>
      <c r="E295" s="31" t="s">
        <v>43</v>
      </c>
      <c r="F295" s="31" t="s">
        <v>152</v>
      </c>
      <c r="G295" s="33">
        <v>0</v>
      </c>
      <c r="H295" s="33">
        <v>0</v>
      </c>
      <c r="I295" s="33">
        <v>0</v>
      </c>
      <c r="J295" s="34">
        <f>IFERROR(VLOOKUP(A295,#REF!,3,0),0)</f>
        <v>0</v>
      </c>
      <c r="K295" s="34">
        <f t="shared" si="393"/>
        <v>0</v>
      </c>
      <c r="L295" s="34">
        <v>0</v>
      </c>
      <c r="M295" s="34">
        <v>0</v>
      </c>
      <c r="N295" s="35">
        <f t="shared" si="394"/>
        <v>0</v>
      </c>
      <c r="O295" s="35">
        <f t="shared" si="395"/>
        <v>0</v>
      </c>
      <c r="P295" s="36">
        <v>0</v>
      </c>
      <c r="Q295" s="36">
        <f t="shared" si="509"/>
        <v>0</v>
      </c>
      <c r="R295" s="80"/>
      <c r="S295" s="37">
        <f ca="1">SUMIF(ROP!$D$6:$H$65536,A295,ROP!$J$6:$J$65536)</f>
        <v>0</v>
      </c>
      <c r="T295" s="37">
        <f>SUMIF(HASIL!$B:$B,APS!$B295&amp;RIGHT(APS!T$9,2),HASIL!$I:$I)</f>
        <v>0</v>
      </c>
      <c r="U295" s="37">
        <f>SUMIF(HASIL!$B:$B,APS!$B295&amp;RIGHT(APS!U$9,2),HASIL!$I:$I)</f>
        <v>0</v>
      </c>
      <c r="V295" s="37">
        <f>SUMIF(HASIL!$B:$B,APS!$B295&amp;RIGHT(APS!V$9,2),HASIL!$I:$I)</f>
        <v>0</v>
      </c>
      <c r="W295" s="37">
        <f>SUMIF(HASIL!$B:$B,APS!$B295&amp;RIGHT(APS!W$9,2),HASIL!$I:$I)</f>
        <v>0</v>
      </c>
      <c r="X295" s="38">
        <f t="shared" si="396"/>
        <v>0</v>
      </c>
      <c r="Y295" s="38">
        <f t="shared" si="397"/>
        <v>0</v>
      </c>
      <c r="Z295" s="39">
        <f t="shared" si="597"/>
        <v>0</v>
      </c>
      <c r="AA295" s="39">
        <f t="shared" si="596"/>
        <v>0</v>
      </c>
      <c r="AB295" s="40">
        <f t="shared" si="598"/>
        <v>0</v>
      </c>
      <c r="AC295" s="27">
        <v>0</v>
      </c>
      <c r="AD295" s="27"/>
      <c r="AE295" s="27"/>
      <c r="AF295" s="27"/>
      <c r="AG295" s="27"/>
      <c r="AH295" s="27"/>
      <c r="AI295" s="324">
        <f>SUMIF('Rekapitulasi Juni'!$D$9:$D$192,APS!$B295,'Rekapitulasi Juni'!$E$9:$E$192)</f>
        <v>0</v>
      </c>
      <c r="AJ295" s="324">
        <f>SUMIF('Rekapitulasi Juni'!$D$9:$D$192,APS!$B295,'Rekapitulasi Juni'!$F$9:$F$192)</f>
        <v>0</v>
      </c>
      <c r="AK295" s="324">
        <f>SUMIF('Rekapitulasi Juni'!$D$9:$D$192,APS!$B295,'Rekapitulasi Juni'!$K$9:$K$192)</f>
        <v>0</v>
      </c>
      <c r="AL295" s="325">
        <f t="shared" si="510"/>
        <v>0</v>
      </c>
      <c r="AM295" s="325">
        <f t="shared" si="511"/>
        <v>0</v>
      </c>
      <c r="AN295" s="27"/>
      <c r="AO295" s="324">
        <f>SUMIF('Rekapitulasi Juni'!$U$9:$U$192,APS!$B295,'Rekapitulasi Juni'!$V$9:$V$192)</f>
        <v>0</v>
      </c>
      <c r="AP295" s="324">
        <f>SUMIF('Rekapitulasi Juni'!$U$9:$U$192,APS!$B295,'Rekapitulasi Juni'!$W$9:$W$192)</f>
        <v>0</v>
      </c>
      <c r="AQ295" s="27"/>
      <c r="AR295" s="325">
        <f t="shared" si="512"/>
        <v>0</v>
      </c>
      <c r="AS295" s="325">
        <f t="shared" si="513"/>
        <v>0</v>
      </c>
      <c r="AT295" s="27"/>
      <c r="AU295" s="324">
        <f>SUMIF('Rekapitulasi Juni'!$AL$9:$AL$192,APS!$B295,'Rekapitulasi Juni'!$AM$9:$AM$192)</f>
        <v>0</v>
      </c>
      <c r="AV295" s="324">
        <f>SUMIF('Rekapitulasi Juni'!$AL$9:$AL$192,APS!$B295,'Rekapitulasi Juni'!$AN$9:$AN$192)</f>
        <v>0</v>
      </c>
      <c r="AW295" s="27"/>
      <c r="AX295" s="325">
        <f t="shared" si="514"/>
        <v>0</v>
      </c>
      <c r="AY295" s="325">
        <f t="shared" si="515"/>
        <v>0</v>
      </c>
      <c r="AZ295" s="41">
        <f t="shared" si="516"/>
        <v>0</v>
      </c>
      <c r="BA295" s="41">
        <f t="shared" si="517"/>
        <v>0</v>
      </c>
      <c r="BB295" s="41">
        <f t="shared" si="518"/>
        <v>0</v>
      </c>
      <c r="BC295" s="41">
        <f t="shared" si="519"/>
        <v>0</v>
      </c>
      <c r="BD295" s="41">
        <f t="shared" si="520"/>
        <v>0</v>
      </c>
      <c r="BE295" s="41">
        <f t="shared" si="521"/>
        <v>0</v>
      </c>
      <c r="BF295" s="180">
        <f t="shared" si="522"/>
        <v>0</v>
      </c>
      <c r="BG295" s="27">
        <v>0</v>
      </c>
      <c r="BH295" s="27"/>
      <c r="BI295" s="324">
        <f>SUMIF('Rekapitulasi Juni'!$D$214:$D$393,APS!$B295,'Rekapitulasi Juni'!$E$214:$E$393)</f>
        <v>0</v>
      </c>
      <c r="BJ295" s="324">
        <f>SUMIF('Rekapitulasi Juni'!$D$214:$D$393,APS!$B295,'Rekapitulasi Juni'!$F$214:$F$393)</f>
        <v>0</v>
      </c>
      <c r="BK295" s="27"/>
      <c r="BL295" s="325">
        <f t="shared" si="523"/>
        <v>0</v>
      </c>
      <c r="BM295" s="325">
        <f t="shared" si="524"/>
        <v>0</v>
      </c>
      <c r="BN295" s="27"/>
      <c r="BO295" s="324">
        <f>SUMIF('Rekapitulasi Juni'!$U$214:$U$393,APS!$B295,'Rekapitulasi Juni'!$V$214:$V$393)</f>
        <v>0</v>
      </c>
      <c r="BP295" s="324">
        <f>SUMIF('Rekapitulasi Juni'!$U$214:$U$393,APS!$B295,'Rekapitulasi Juni'!$W$214:$W$393)</f>
        <v>0</v>
      </c>
      <c r="BQ295" s="27"/>
      <c r="BR295" s="325">
        <f t="shared" si="525"/>
        <v>0</v>
      </c>
      <c r="BS295" s="325">
        <f t="shared" si="526"/>
        <v>0</v>
      </c>
      <c r="BT295" s="27"/>
      <c r="BU295" s="324">
        <f>SUMIF('Rekapitulasi Juni'!$AL$214:$AL$393,APS!$B295,'Rekapitulasi Juni'!$AM$214:$AM$393)</f>
        <v>0</v>
      </c>
      <c r="BV295" s="324">
        <f>SUMIF('Rekapitulasi Juni'!$AL$214:$AL$393,APS!$B295,'Rekapitulasi Juni'!$AN$214:$AN$393)</f>
        <v>0</v>
      </c>
      <c r="BW295" s="27"/>
      <c r="BX295" s="325">
        <f t="shared" si="527"/>
        <v>0</v>
      </c>
      <c r="BY295" s="325">
        <f t="shared" si="528"/>
        <v>0</v>
      </c>
      <c r="BZ295" s="27"/>
      <c r="CA295" s="324">
        <f>SUMIF('Rekapitulasi Juni'!$BA$214:$BA$393,APS!$B295,'Rekapitulasi Juni'!$BB$214:$BB$393)</f>
        <v>0</v>
      </c>
      <c r="CB295" s="324">
        <f>SUMIF('Rekapitulasi Juni'!$BA$214:$BA$393,APS!$B295,'Rekapitulasi Juni'!$BC$214:$BC$393)</f>
        <v>0</v>
      </c>
      <c r="CC295" s="27"/>
      <c r="CD295" s="325">
        <f t="shared" si="529"/>
        <v>0</v>
      </c>
      <c r="CE295" s="325">
        <f t="shared" si="530"/>
        <v>0</v>
      </c>
      <c r="CF295" s="27"/>
      <c r="CG295" s="324">
        <f>SUMIF('Rekapitulasi Juni'!$BP$214:$BP$393,APS!$B295,'Rekapitulasi Juni'!$BQ$214:$BQ$393)</f>
        <v>0</v>
      </c>
      <c r="CH295" s="324">
        <f>SUMIF('Rekapitulasi Juni'!$BP$214:$BP$393,APS!$B295,'Rekapitulasi Juni'!$BR$214:$BR$393)</f>
        <v>0</v>
      </c>
      <c r="CI295" s="27"/>
      <c r="CJ295" s="325">
        <f t="shared" si="531"/>
        <v>0</v>
      </c>
      <c r="CK295" s="325">
        <f t="shared" si="532"/>
        <v>0</v>
      </c>
      <c r="CL295" s="41">
        <f t="shared" si="533"/>
        <v>0</v>
      </c>
      <c r="CM295" s="41">
        <f t="shared" si="534"/>
        <v>0</v>
      </c>
      <c r="CN295" s="41">
        <f t="shared" si="535"/>
        <v>0</v>
      </c>
      <c r="CO295" s="41">
        <f t="shared" si="536"/>
        <v>0</v>
      </c>
      <c r="CP295" s="41">
        <f t="shared" si="537"/>
        <v>0</v>
      </c>
      <c r="CQ295" s="41">
        <f t="shared" si="538"/>
        <v>0</v>
      </c>
      <c r="CR295" s="180">
        <f t="shared" si="539"/>
        <v>0</v>
      </c>
      <c r="CS295" s="27">
        <v>0</v>
      </c>
      <c r="CT295" s="27"/>
      <c r="CU295" s="324">
        <f>SUMIF('Rekapitulasi Juni'!$D$410:$D$588,APS!$B295,'Rekapitulasi Juni'!$E$410:$E$588)</f>
        <v>0</v>
      </c>
      <c r="CV295" s="324">
        <f>SUMIF('Rekapitulasi Juni'!$D$410:$D$588,APS!$B295,'Rekapitulasi Juni'!$F$410:$F$588)</f>
        <v>0</v>
      </c>
      <c r="CW295" s="27"/>
      <c r="CX295" s="325">
        <f t="shared" si="540"/>
        <v>0</v>
      </c>
      <c r="CY295" s="325">
        <f t="shared" si="541"/>
        <v>0</v>
      </c>
      <c r="CZ295" s="27"/>
      <c r="DA295" s="324">
        <f>SUMIF('Rekapitulasi Juni'!$U$410:$U$588,APS!$B295,'Rekapitulasi Juni'!$V$410:$V$588)</f>
        <v>0</v>
      </c>
      <c r="DB295" s="324">
        <f>SUMIF('Rekapitulasi Juni'!$U$410:$U$588,APS!$B295,'Rekapitulasi Juni'!$W$410:$W$588)</f>
        <v>0</v>
      </c>
      <c r="DC295" s="27"/>
      <c r="DD295" s="325">
        <f t="shared" si="542"/>
        <v>0</v>
      </c>
      <c r="DE295" s="325">
        <f t="shared" si="543"/>
        <v>0</v>
      </c>
      <c r="DF295" s="27"/>
      <c r="DG295" s="324">
        <f>SUMIF('Rekapitulasi Juni'!$AL$410:$AL$588,APS!$B295,'Rekapitulasi Juni'!$AM$410:$AM$588)</f>
        <v>0</v>
      </c>
      <c r="DH295" s="324">
        <f>SUMIF('Rekapitulasi Juni'!$AL$410:$AL$588,APS!$B295,'Rekapitulasi Juni'!$AN$410:$AN$588)</f>
        <v>0</v>
      </c>
      <c r="DI295" s="27"/>
      <c r="DJ295" s="325">
        <f t="shared" si="544"/>
        <v>0</v>
      </c>
      <c r="DK295" s="325">
        <f t="shared" si="545"/>
        <v>0</v>
      </c>
      <c r="DL295" s="27"/>
      <c r="DM295" s="324">
        <f>SUMIF('Rekapitulasi Juni'!$BA$410:$BA$588,APS!$B295,'Rekapitulasi Juni'!$BB$410:$BB$588)</f>
        <v>0</v>
      </c>
      <c r="DN295" s="324">
        <f>SUMIF('Rekapitulasi Juni'!$BA$410:$BA$588,APS!$B295,'Rekapitulasi Juni'!$BC$410:$BC$588)</f>
        <v>0</v>
      </c>
      <c r="DO295" s="324">
        <f>SUMIF('Rekapitulasi Juni'!$BA$410:$BA$588,APS!$B295,'Rekapitulasi Juni'!$BF$410:$BF$588)</f>
        <v>0</v>
      </c>
      <c r="DP295" s="325">
        <f t="shared" si="546"/>
        <v>0</v>
      </c>
      <c r="DQ295" s="325">
        <f t="shared" si="547"/>
        <v>0</v>
      </c>
      <c r="DR295" s="27"/>
      <c r="DS295" s="324">
        <f>SUMIF('Rekapitulasi Juni'!$BP$410:$BP$588,APS!$B295,'Rekapitulasi Juni'!$BQ$410:$BQ$588)</f>
        <v>0</v>
      </c>
      <c r="DT295" s="324">
        <f>SUMIF('Rekapitulasi Juni'!$BP$410:$BP$588,APS!$B295,'Rekapitulasi Juni'!$BR$410:$BR$588)</f>
        <v>0</v>
      </c>
      <c r="DU295" s="27"/>
      <c r="DV295" s="325">
        <f t="shared" si="548"/>
        <v>0</v>
      </c>
      <c r="DW295" s="325">
        <f t="shared" si="549"/>
        <v>0</v>
      </c>
      <c r="DX295" s="41">
        <f t="shared" si="550"/>
        <v>0</v>
      </c>
      <c r="DY295" s="41">
        <f t="shared" si="551"/>
        <v>0</v>
      </c>
      <c r="DZ295" s="41">
        <f t="shared" si="552"/>
        <v>0</v>
      </c>
      <c r="EA295" s="41">
        <f t="shared" si="553"/>
        <v>0</v>
      </c>
      <c r="EB295" s="41">
        <f t="shared" si="554"/>
        <v>0</v>
      </c>
      <c r="EC295" s="41">
        <f t="shared" si="555"/>
        <v>0</v>
      </c>
      <c r="ED295" s="180">
        <f t="shared" si="556"/>
        <v>0</v>
      </c>
      <c r="EE295" s="27">
        <v>0</v>
      </c>
      <c r="EF295" s="27"/>
      <c r="EG295" s="324">
        <f>SUMIF('Rekapitulasi Juni'!$D$608:$D$786,APS!$B295,'Rekapitulasi Juni'!$E$608:$E$786)</f>
        <v>0</v>
      </c>
      <c r="EH295" s="324">
        <f>SUMIF('Rekapitulasi Juni'!$D$608:$D$786,APS!$B295,'Rekapitulasi Juni'!$F$608:$F$786)</f>
        <v>0</v>
      </c>
      <c r="EI295" s="27"/>
      <c r="EJ295" s="325">
        <f t="shared" si="557"/>
        <v>0</v>
      </c>
      <c r="EK295" s="325">
        <f t="shared" si="558"/>
        <v>0</v>
      </c>
      <c r="EL295" s="27"/>
      <c r="EM295" s="324">
        <f>SUMIF('Rekapitulasi Juni'!$U$608:$U$786,APS!$B295,'Rekapitulasi Juni'!$V$608:$V$786)</f>
        <v>0</v>
      </c>
      <c r="EN295" s="324">
        <f>SUMIF('Rekapitulasi Juni'!$U$608:$U$786,APS!$B295,'Rekapitulasi Juni'!$W$608:$W$786)</f>
        <v>0</v>
      </c>
      <c r="EO295" s="27"/>
      <c r="EP295" s="325">
        <f t="shared" si="559"/>
        <v>0</v>
      </c>
      <c r="EQ295" s="325">
        <f t="shared" si="560"/>
        <v>0</v>
      </c>
      <c r="ER295" s="27"/>
      <c r="ES295" s="324">
        <f>SUMIF('Rekapitulasi Juni'!$AL$608:$AL$786,APS!$B295,'Rekapitulasi Juni'!$AM$608:$AM$786)</f>
        <v>0</v>
      </c>
      <c r="ET295" s="324">
        <f>SUMIF('Rekapitulasi Juni'!$AL$608:$AL$786,APS!$B295,'Rekapitulasi Juni'!$AN$608:$AN$786)</f>
        <v>0</v>
      </c>
      <c r="EU295" s="27"/>
      <c r="EV295" s="325">
        <f t="shared" si="503"/>
        <v>0</v>
      </c>
      <c r="EW295" s="325">
        <f t="shared" si="504"/>
        <v>0</v>
      </c>
      <c r="EX295" s="27"/>
      <c r="EY295" s="324">
        <f>SUMIF('Rekapitulasi Juni'!$BA$608:$BA$786,APS!$B295,'Rekapitulasi Juni'!$BB$608:$BB$786)</f>
        <v>0</v>
      </c>
      <c r="EZ295" s="324">
        <f>SUMIF('Rekapitulasi Juni'!$BA$608:$BA$786,APS!$B295,'Rekapitulasi Juni'!$BC$608:$BC$786)</f>
        <v>0</v>
      </c>
      <c r="FA295" s="324">
        <f>SUMIF('Rekapitulasi Juni'!$BA$608:$BA$786,APS!$B295,'Rekapitulasi Juni'!$BF$608:$BF$786)</f>
        <v>0</v>
      </c>
      <c r="FB295" s="325">
        <f t="shared" si="505"/>
        <v>0</v>
      </c>
      <c r="FC295" s="325">
        <f t="shared" si="506"/>
        <v>0</v>
      </c>
      <c r="FD295" s="27"/>
      <c r="FE295" s="27"/>
      <c r="FF295" s="27"/>
      <c r="FG295" s="27"/>
      <c r="FH295" s="27"/>
      <c r="FI295" s="27"/>
      <c r="FJ295" s="41">
        <f t="shared" si="561"/>
        <v>0</v>
      </c>
      <c r="FK295" s="41">
        <f t="shared" si="562"/>
        <v>0</v>
      </c>
      <c r="FL295" s="41">
        <f t="shared" si="563"/>
        <v>0</v>
      </c>
      <c r="FM295" s="41">
        <f t="shared" si="564"/>
        <v>0</v>
      </c>
      <c r="FN295" s="41">
        <f t="shared" si="565"/>
        <v>0</v>
      </c>
      <c r="FO295" s="41">
        <f t="shared" si="566"/>
        <v>0</v>
      </c>
      <c r="FP295" s="180">
        <f t="shared" si="567"/>
        <v>0</v>
      </c>
      <c r="FQ295" s="27"/>
      <c r="FR295" s="27"/>
      <c r="FS295" s="324">
        <f>SUMIF('Rekapitulasi Juni'!$D$804:$D$984,APS!$B295,'Rekapitulasi Juni'!$E$804:$E$984)</f>
        <v>0</v>
      </c>
      <c r="FT295" s="324">
        <f>SUMIF('Rekapitulasi Juni'!$D$804:$D$984,APS!$B295,'Rekapitulasi Juni'!$F$804:$F$984)</f>
        <v>0</v>
      </c>
      <c r="FU295" s="27"/>
      <c r="FV295" s="325">
        <f t="shared" si="507"/>
        <v>0</v>
      </c>
      <c r="FW295" s="325">
        <f t="shared" si="508"/>
        <v>0</v>
      </c>
      <c r="FX295" s="27"/>
      <c r="FY295" s="324">
        <f>SUMIF('Rekapitulasi Juni'!$U$804:$U$984,APS!$B295,'Rekapitulasi Juni'!$V$804:$V$984)</f>
        <v>0</v>
      </c>
      <c r="FZ295" s="324">
        <f>SUMIF('Rekapitulasi Juni'!$U$804:$U$984,APS!$B295,'Rekapitulasi Juni'!$W$804:$W$984)</f>
        <v>0</v>
      </c>
      <c r="GA295" s="27"/>
      <c r="GB295" s="325">
        <f t="shared" si="501"/>
        <v>0</v>
      </c>
      <c r="GC295" s="325">
        <f t="shared" si="502"/>
        <v>0</v>
      </c>
      <c r="GD295" s="27"/>
      <c r="GE295" s="324">
        <f>SUMIF('Rekapitulasi Juni'!$AL$804:$AL$984,APS!$B295,'Rekapitulasi Juni'!$AM$804:$AM$984)</f>
        <v>0</v>
      </c>
      <c r="GF295" s="324">
        <f>SUMIF('Rekapitulasi Juni'!$AL$804:$AL$984,APS!$B295,'Rekapitulasi Juni'!$AN$804:$AN$984)</f>
        <v>0</v>
      </c>
      <c r="GG295" s="27"/>
      <c r="GH295" s="325">
        <f t="shared" si="491"/>
        <v>0</v>
      </c>
      <c r="GI295" s="325">
        <f t="shared" si="492"/>
        <v>0</v>
      </c>
      <c r="GJ295" s="27"/>
      <c r="GK295" s="27"/>
      <c r="GL295" s="41">
        <f t="shared" si="568"/>
        <v>0</v>
      </c>
      <c r="GM295" s="41">
        <f t="shared" si="569"/>
        <v>0</v>
      </c>
      <c r="GN295" s="41">
        <f t="shared" si="570"/>
        <v>0</v>
      </c>
      <c r="GO295" s="41">
        <f t="shared" si="500"/>
        <v>0</v>
      </c>
      <c r="GP295" s="41">
        <f t="shared" si="571"/>
        <v>0</v>
      </c>
      <c r="GQ295" s="41">
        <f t="shared" si="572"/>
        <v>0</v>
      </c>
      <c r="GR295" s="180">
        <f t="shared" si="573"/>
        <v>0</v>
      </c>
      <c r="GS295" s="41">
        <f t="shared" si="493"/>
        <v>0</v>
      </c>
      <c r="GT295" s="41">
        <f t="shared" si="494"/>
        <v>0</v>
      </c>
      <c r="GU295" s="41">
        <f t="shared" si="495"/>
        <v>0</v>
      </c>
      <c r="GV295" s="41">
        <f t="shared" si="496"/>
        <v>0</v>
      </c>
      <c r="GW295" s="41">
        <f t="shared" si="497"/>
        <v>0</v>
      </c>
      <c r="GX295" s="41">
        <f t="shared" si="498"/>
        <v>0</v>
      </c>
      <c r="GY295" s="180">
        <f t="shared" si="499"/>
        <v>0</v>
      </c>
      <c r="GZ295" s="41">
        <v>274</v>
      </c>
      <c r="HA295" s="32"/>
      <c r="HB295" s="42">
        <f t="shared" si="398"/>
        <v>0</v>
      </c>
      <c r="HC295" s="44"/>
    </row>
    <row r="296" spans="1:211" ht="15" hidden="1" customHeight="1">
      <c r="A296" s="31" t="s">
        <v>593</v>
      </c>
      <c r="B296" s="32" t="s">
        <v>594</v>
      </c>
      <c r="C296" s="31" t="s">
        <v>490</v>
      </c>
      <c r="D296" s="31" t="s">
        <v>1259</v>
      </c>
      <c r="E296" s="31" t="s">
        <v>43</v>
      </c>
      <c r="F296" s="31" t="s">
        <v>152</v>
      </c>
      <c r="G296" s="33">
        <v>24</v>
      </c>
      <c r="H296" s="33">
        <v>0</v>
      </c>
      <c r="I296" s="33">
        <v>0</v>
      </c>
      <c r="J296" s="34">
        <f>IFERROR(VLOOKUP(A296,#REF!,3,0),0)</f>
        <v>0</v>
      </c>
      <c r="K296" s="34">
        <f t="shared" si="393"/>
        <v>0</v>
      </c>
      <c r="L296" s="34">
        <v>0</v>
      </c>
      <c r="M296" s="34">
        <v>0</v>
      </c>
      <c r="N296" s="35">
        <f t="shared" si="394"/>
        <v>24</v>
      </c>
      <c r="O296" s="35">
        <f t="shared" si="395"/>
        <v>24</v>
      </c>
      <c r="P296" s="36">
        <v>0</v>
      </c>
      <c r="Q296" s="36">
        <f t="shared" si="509"/>
        <v>0</v>
      </c>
      <c r="R296" s="80"/>
      <c r="S296" s="37">
        <f ca="1">SUMIF(ROP!$D$6:$H$65536,A296,ROP!$J$6:$J$65536)</f>
        <v>0</v>
      </c>
      <c r="T296" s="37">
        <f>SUMIF(HASIL!$B:$B,APS!$B296&amp;RIGHT(APS!T$9,2),HASIL!$I:$I)</f>
        <v>0</v>
      </c>
      <c r="U296" s="37">
        <f>SUMIF(HASIL!$B:$B,APS!$B296&amp;RIGHT(APS!U$9,2),HASIL!$I:$I)</f>
        <v>0</v>
      </c>
      <c r="V296" s="37">
        <f>SUMIF(HASIL!$B:$B,APS!$B296&amp;RIGHT(APS!V$9,2),HASIL!$I:$I)</f>
        <v>0</v>
      </c>
      <c r="W296" s="37">
        <f>SUMIF(HASIL!$B:$B,APS!$B296&amp;RIGHT(APS!W$9,2),HASIL!$I:$I)</f>
        <v>0</v>
      </c>
      <c r="X296" s="38">
        <f t="shared" si="396"/>
        <v>0</v>
      </c>
      <c r="Y296" s="38">
        <f t="shared" si="397"/>
        <v>0</v>
      </c>
      <c r="Z296" s="39">
        <f t="shared" si="597"/>
        <v>0</v>
      </c>
      <c r="AA296" s="39">
        <f t="shared" si="596"/>
        <v>0</v>
      </c>
      <c r="AB296" s="40">
        <f t="shared" si="598"/>
        <v>0</v>
      </c>
      <c r="AC296" s="27">
        <v>0</v>
      </c>
      <c r="AD296" s="27"/>
      <c r="AE296" s="27"/>
      <c r="AF296" s="27"/>
      <c r="AG296" s="27"/>
      <c r="AH296" s="27"/>
      <c r="AI296" s="324">
        <f>SUMIF('Rekapitulasi Juni'!$D$9:$D$192,APS!$B296,'Rekapitulasi Juni'!$E$9:$E$192)</f>
        <v>0</v>
      </c>
      <c r="AJ296" s="324">
        <f>SUMIF('Rekapitulasi Juni'!$D$9:$D$192,APS!$B296,'Rekapitulasi Juni'!$F$9:$F$192)</f>
        <v>0</v>
      </c>
      <c r="AK296" s="324">
        <f>SUMIF('Rekapitulasi Juni'!$D$9:$D$192,APS!$B296,'Rekapitulasi Juni'!$K$9:$K$192)</f>
        <v>0</v>
      </c>
      <c r="AL296" s="325">
        <f t="shared" si="510"/>
        <v>0</v>
      </c>
      <c r="AM296" s="325">
        <f t="shared" si="511"/>
        <v>0</v>
      </c>
      <c r="AN296" s="27"/>
      <c r="AO296" s="324">
        <f>SUMIF('Rekapitulasi Juni'!$U$9:$U$192,APS!$B296,'Rekapitulasi Juni'!$V$9:$V$192)</f>
        <v>0</v>
      </c>
      <c r="AP296" s="324">
        <f>SUMIF('Rekapitulasi Juni'!$U$9:$U$192,APS!$B296,'Rekapitulasi Juni'!$W$9:$W$192)</f>
        <v>0</v>
      </c>
      <c r="AQ296" s="27"/>
      <c r="AR296" s="325">
        <f t="shared" si="512"/>
        <v>0</v>
      </c>
      <c r="AS296" s="325">
        <f t="shared" si="513"/>
        <v>0</v>
      </c>
      <c r="AT296" s="27"/>
      <c r="AU296" s="324">
        <f>SUMIF('Rekapitulasi Juni'!$AL$9:$AL$192,APS!$B296,'Rekapitulasi Juni'!$AM$9:$AM$192)</f>
        <v>0</v>
      </c>
      <c r="AV296" s="324">
        <f>SUMIF('Rekapitulasi Juni'!$AL$9:$AL$192,APS!$B296,'Rekapitulasi Juni'!$AN$9:$AN$192)</f>
        <v>0</v>
      </c>
      <c r="AW296" s="27"/>
      <c r="AX296" s="325">
        <f t="shared" si="514"/>
        <v>0</v>
      </c>
      <c r="AY296" s="325">
        <f t="shared" si="515"/>
        <v>0</v>
      </c>
      <c r="AZ296" s="41">
        <f t="shared" si="516"/>
        <v>0</v>
      </c>
      <c r="BA296" s="41">
        <f t="shared" si="517"/>
        <v>0</v>
      </c>
      <c r="BB296" s="41">
        <f t="shared" si="518"/>
        <v>0</v>
      </c>
      <c r="BC296" s="41">
        <f t="shared" si="519"/>
        <v>0</v>
      </c>
      <c r="BD296" s="41">
        <f t="shared" si="520"/>
        <v>0</v>
      </c>
      <c r="BE296" s="41">
        <f t="shared" si="521"/>
        <v>0</v>
      </c>
      <c r="BF296" s="180">
        <f t="shared" si="522"/>
        <v>0</v>
      </c>
      <c r="BG296" s="27">
        <v>0</v>
      </c>
      <c r="BH296" s="27"/>
      <c r="BI296" s="324">
        <f>SUMIF('Rekapitulasi Juni'!$D$214:$D$393,APS!$B296,'Rekapitulasi Juni'!$E$214:$E$393)</f>
        <v>0</v>
      </c>
      <c r="BJ296" s="324">
        <f>SUMIF('Rekapitulasi Juni'!$D$214:$D$393,APS!$B296,'Rekapitulasi Juni'!$F$214:$F$393)</f>
        <v>0</v>
      </c>
      <c r="BK296" s="27"/>
      <c r="BL296" s="325">
        <f t="shared" si="523"/>
        <v>0</v>
      </c>
      <c r="BM296" s="325">
        <f t="shared" si="524"/>
        <v>0</v>
      </c>
      <c r="BN296" s="27"/>
      <c r="BO296" s="324">
        <f>SUMIF('Rekapitulasi Juni'!$U$214:$U$393,APS!$B296,'Rekapitulasi Juni'!$V$214:$V$393)</f>
        <v>0</v>
      </c>
      <c r="BP296" s="324">
        <f>SUMIF('Rekapitulasi Juni'!$U$214:$U$393,APS!$B296,'Rekapitulasi Juni'!$W$214:$W$393)</f>
        <v>0</v>
      </c>
      <c r="BQ296" s="27"/>
      <c r="BR296" s="325">
        <f t="shared" si="525"/>
        <v>0</v>
      </c>
      <c r="BS296" s="325">
        <f t="shared" si="526"/>
        <v>0</v>
      </c>
      <c r="BT296" s="27"/>
      <c r="BU296" s="324">
        <f>SUMIF('Rekapitulasi Juni'!$AL$214:$AL$393,APS!$B296,'Rekapitulasi Juni'!$AM$214:$AM$393)</f>
        <v>0</v>
      </c>
      <c r="BV296" s="324">
        <f>SUMIF('Rekapitulasi Juni'!$AL$214:$AL$393,APS!$B296,'Rekapitulasi Juni'!$AN$214:$AN$393)</f>
        <v>0</v>
      </c>
      <c r="BW296" s="27"/>
      <c r="BX296" s="325">
        <f t="shared" si="527"/>
        <v>0</v>
      </c>
      <c r="BY296" s="325">
        <f t="shared" si="528"/>
        <v>0</v>
      </c>
      <c r="BZ296" s="27"/>
      <c r="CA296" s="324">
        <f>SUMIF('Rekapitulasi Juni'!$BA$214:$BA$393,APS!$B296,'Rekapitulasi Juni'!$BB$214:$BB$393)</f>
        <v>0</v>
      </c>
      <c r="CB296" s="324">
        <f>SUMIF('Rekapitulasi Juni'!$BA$214:$BA$393,APS!$B296,'Rekapitulasi Juni'!$BC$214:$BC$393)</f>
        <v>0</v>
      </c>
      <c r="CC296" s="27"/>
      <c r="CD296" s="325">
        <f t="shared" si="529"/>
        <v>0</v>
      </c>
      <c r="CE296" s="325">
        <f t="shared" si="530"/>
        <v>0</v>
      </c>
      <c r="CF296" s="27"/>
      <c r="CG296" s="324">
        <f>SUMIF('Rekapitulasi Juni'!$BP$214:$BP$393,APS!$B296,'Rekapitulasi Juni'!$BQ$214:$BQ$393)</f>
        <v>0</v>
      </c>
      <c r="CH296" s="324">
        <f>SUMIF('Rekapitulasi Juni'!$BP$214:$BP$393,APS!$B296,'Rekapitulasi Juni'!$BR$214:$BR$393)</f>
        <v>0</v>
      </c>
      <c r="CI296" s="27"/>
      <c r="CJ296" s="325">
        <f t="shared" si="531"/>
        <v>0</v>
      </c>
      <c r="CK296" s="325">
        <f t="shared" si="532"/>
        <v>0</v>
      </c>
      <c r="CL296" s="41">
        <f t="shared" si="533"/>
        <v>0</v>
      </c>
      <c r="CM296" s="41">
        <f t="shared" si="534"/>
        <v>0</v>
      </c>
      <c r="CN296" s="41">
        <f t="shared" si="535"/>
        <v>0</v>
      </c>
      <c r="CO296" s="41">
        <f t="shared" si="536"/>
        <v>0</v>
      </c>
      <c r="CP296" s="41">
        <f t="shared" si="537"/>
        <v>0</v>
      </c>
      <c r="CQ296" s="41">
        <f t="shared" si="538"/>
        <v>0</v>
      </c>
      <c r="CR296" s="180">
        <f t="shared" si="539"/>
        <v>0</v>
      </c>
      <c r="CS296" s="27">
        <v>0</v>
      </c>
      <c r="CT296" s="27"/>
      <c r="CU296" s="324">
        <f>SUMIF('Rekapitulasi Juni'!$D$410:$D$588,APS!$B296,'Rekapitulasi Juni'!$E$410:$E$588)</f>
        <v>0</v>
      </c>
      <c r="CV296" s="324">
        <f>SUMIF('Rekapitulasi Juni'!$D$410:$D$588,APS!$B296,'Rekapitulasi Juni'!$F$410:$F$588)</f>
        <v>0</v>
      </c>
      <c r="CW296" s="27"/>
      <c r="CX296" s="325">
        <f t="shared" si="540"/>
        <v>0</v>
      </c>
      <c r="CY296" s="325">
        <f t="shared" si="541"/>
        <v>0</v>
      </c>
      <c r="CZ296" s="27"/>
      <c r="DA296" s="324">
        <f>SUMIF('Rekapitulasi Juni'!$U$410:$U$588,APS!$B296,'Rekapitulasi Juni'!$V$410:$V$588)</f>
        <v>0</v>
      </c>
      <c r="DB296" s="324">
        <f>SUMIF('Rekapitulasi Juni'!$U$410:$U$588,APS!$B296,'Rekapitulasi Juni'!$W$410:$W$588)</f>
        <v>0</v>
      </c>
      <c r="DC296" s="27"/>
      <c r="DD296" s="325">
        <f t="shared" si="542"/>
        <v>0</v>
      </c>
      <c r="DE296" s="325">
        <f t="shared" si="543"/>
        <v>0</v>
      </c>
      <c r="DF296" s="27"/>
      <c r="DG296" s="324">
        <f>SUMIF('Rekapitulasi Juni'!$AL$410:$AL$588,APS!$B296,'Rekapitulasi Juni'!$AM$410:$AM$588)</f>
        <v>0</v>
      </c>
      <c r="DH296" s="324">
        <f>SUMIF('Rekapitulasi Juni'!$AL$410:$AL$588,APS!$B296,'Rekapitulasi Juni'!$AN$410:$AN$588)</f>
        <v>0</v>
      </c>
      <c r="DI296" s="27"/>
      <c r="DJ296" s="325">
        <f t="shared" si="544"/>
        <v>0</v>
      </c>
      <c r="DK296" s="325">
        <f t="shared" si="545"/>
        <v>0</v>
      </c>
      <c r="DL296" s="27"/>
      <c r="DM296" s="324">
        <f>SUMIF('Rekapitulasi Juni'!$BA$410:$BA$588,APS!$B296,'Rekapitulasi Juni'!$BB$410:$BB$588)</f>
        <v>0</v>
      </c>
      <c r="DN296" s="324">
        <f>SUMIF('Rekapitulasi Juni'!$BA$410:$BA$588,APS!$B296,'Rekapitulasi Juni'!$BC$410:$BC$588)</f>
        <v>0</v>
      </c>
      <c r="DO296" s="324">
        <f>SUMIF('Rekapitulasi Juni'!$BA$410:$BA$588,APS!$B296,'Rekapitulasi Juni'!$BF$410:$BF$588)</f>
        <v>0</v>
      </c>
      <c r="DP296" s="325">
        <f t="shared" si="546"/>
        <v>0</v>
      </c>
      <c r="DQ296" s="325">
        <f t="shared" si="547"/>
        <v>0</v>
      </c>
      <c r="DR296" s="27"/>
      <c r="DS296" s="324">
        <f>SUMIF('Rekapitulasi Juni'!$BP$410:$BP$588,APS!$B296,'Rekapitulasi Juni'!$BQ$410:$BQ$588)</f>
        <v>0</v>
      </c>
      <c r="DT296" s="324">
        <f>SUMIF('Rekapitulasi Juni'!$BP$410:$BP$588,APS!$B296,'Rekapitulasi Juni'!$BR$410:$BR$588)</f>
        <v>0</v>
      </c>
      <c r="DU296" s="27"/>
      <c r="DV296" s="325">
        <f t="shared" si="548"/>
        <v>0</v>
      </c>
      <c r="DW296" s="325">
        <f t="shared" si="549"/>
        <v>0</v>
      </c>
      <c r="DX296" s="41">
        <f t="shared" si="550"/>
        <v>0</v>
      </c>
      <c r="DY296" s="41">
        <f t="shared" si="551"/>
        <v>0</v>
      </c>
      <c r="DZ296" s="41">
        <f t="shared" si="552"/>
        <v>0</v>
      </c>
      <c r="EA296" s="41">
        <f t="shared" si="553"/>
        <v>0</v>
      </c>
      <c r="EB296" s="41">
        <f t="shared" si="554"/>
        <v>0</v>
      </c>
      <c r="EC296" s="41">
        <f t="shared" si="555"/>
        <v>0</v>
      </c>
      <c r="ED296" s="180">
        <f t="shared" si="556"/>
        <v>0</v>
      </c>
      <c r="EE296" s="27">
        <v>0</v>
      </c>
      <c r="EF296" s="27"/>
      <c r="EG296" s="324">
        <f>SUMIF('Rekapitulasi Juni'!$D$608:$D$786,APS!$B296,'Rekapitulasi Juni'!$E$608:$E$786)</f>
        <v>0</v>
      </c>
      <c r="EH296" s="324">
        <f>SUMIF('Rekapitulasi Juni'!$D$608:$D$786,APS!$B296,'Rekapitulasi Juni'!$F$608:$F$786)</f>
        <v>0</v>
      </c>
      <c r="EI296" s="27"/>
      <c r="EJ296" s="325">
        <f t="shared" si="557"/>
        <v>0</v>
      </c>
      <c r="EK296" s="325">
        <f t="shared" si="558"/>
        <v>0</v>
      </c>
      <c r="EL296" s="27"/>
      <c r="EM296" s="324">
        <f>SUMIF('Rekapitulasi Juni'!$U$608:$U$786,APS!$B296,'Rekapitulasi Juni'!$V$608:$V$786)</f>
        <v>0</v>
      </c>
      <c r="EN296" s="324">
        <f>SUMIF('Rekapitulasi Juni'!$U$608:$U$786,APS!$B296,'Rekapitulasi Juni'!$W$608:$W$786)</f>
        <v>0</v>
      </c>
      <c r="EO296" s="27"/>
      <c r="EP296" s="325">
        <f t="shared" si="559"/>
        <v>0</v>
      </c>
      <c r="EQ296" s="325">
        <f t="shared" si="560"/>
        <v>0</v>
      </c>
      <c r="ER296" s="27"/>
      <c r="ES296" s="324">
        <f>SUMIF('Rekapitulasi Juni'!$AL$608:$AL$786,APS!$B296,'Rekapitulasi Juni'!$AM$608:$AM$786)</f>
        <v>0</v>
      </c>
      <c r="ET296" s="324">
        <f>SUMIF('Rekapitulasi Juni'!$AL$608:$AL$786,APS!$B296,'Rekapitulasi Juni'!$AN$608:$AN$786)</f>
        <v>0</v>
      </c>
      <c r="EU296" s="27"/>
      <c r="EV296" s="325">
        <f t="shared" si="503"/>
        <v>0</v>
      </c>
      <c r="EW296" s="325">
        <f t="shared" si="504"/>
        <v>0</v>
      </c>
      <c r="EX296" s="27"/>
      <c r="EY296" s="324">
        <f>SUMIF('Rekapitulasi Juni'!$BA$608:$BA$786,APS!$B296,'Rekapitulasi Juni'!$BB$608:$BB$786)</f>
        <v>0</v>
      </c>
      <c r="EZ296" s="324">
        <f>SUMIF('Rekapitulasi Juni'!$BA$608:$BA$786,APS!$B296,'Rekapitulasi Juni'!$BC$608:$BC$786)</f>
        <v>0</v>
      </c>
      <c r="FA296" s="324">
        <f>SUMIF('Rekapitulasi Juni'!$BA$608:$BA$786,APS!$B296,'Rekapitulasi Juni'!$BF$608:$BF$786)</f>
        <v>0</v>
      </c>
      <c r="FB296" s="325">
        <f t="shared" si="505"/>
        <v>0</v>
      </c>
      <c r="FC296" s="325">
        <f t="shared" si="506"/>
        <v>0</v>
      </c>
      <c r="FD296" s="27"/>
      <c r="FE296" s="27"/>
      <c r="FF296" s="27"/>
      <c r="FG296" s="27"/>
      <c r="FH296" s="27"/>
      <c r="FI296" s="27"/>
      <c r="FJ296" s="41">
        <f t="shared" si="561"/>
        <v>0</v>
      </c>
      <c r="FK296" s="41">
        <f t="shared" si="562"/>
        <v>0</v>
      </c>
      <c r="FL296" s="41">
        <f t="shared" si="563"/>
        <v>0</v>
      </c>
      <c r="FM296" s="41">
        <f t="shared" si="564"/>
        <v>0</v>
      </c>
      <c r="FN296" s="41">
        <f t="shared" si="565"/>
        <v>0</v>
      </c>
      <c r="FO296" s="41">
        <f t="shared" si="566"/>
        <v>0</v>
      </c>
      <c r="FP296" s="180">
        <f t="shared" si="567"/>
        <v>0</v>
      </c>
      <c r="FQ296" s="27"/>
      <c r="FR296" s="27"/>
      <c r="FS296" s="324">
        <f>SUMIF('Rekapitulasi Juni'!$D$804:$D$984,APS!$B296,'Rekapitulasi Juni'!$E$804:$E$984)</f>
        <v>0</v>
      </c>
      <c r="FT296" s="324">
        <f>SUMIF('Rekapitulasi Juni'!$D$804:$D$984,APS!$B296,'Rekapitulasi Juni'!$F$804:$F$984)</f>
        <v>0</v>
      </c>
      <c r="FU296" s="27"/>
      <c r="FV296" s="325">
        <f t="shared" si="507"/>
        <v>0</v>
      </c>
      <c r="FW296" s="325">
        <f t="shared" si="508"/>
        <v>0</v>
      </c>
      <c r="FX296" s="27"/>
      <c r="FY296" s="324">
        <f>SUMIF('Rekapitulasi Juni'!$U$804:$U$984,APS!$B296,'Rekapitulasi Juni'!$V$804:$V$984)</f>
        <v>0</v>
      </c>
      <c r="FZ296" s="324">
        <f>SUMIF('Rekapitulasi Juni'!$U$804:$U$984,APS!$B296,'Rekapitulasi Juni'!$W$804:$W$984)</f>
        <v>0</v>
      </c>
      <c r="GA296" s="27"/>
      <c r="GB296" s="325">
        <f t="shared" si="501"/>
        <v>0</v>
      </c>
      <c r="GC296" s="325">
        <f t="shared" si="502"/>
        <v>0</v>
      </c>
      <c r="GD296" s="27"/>
      <c r="GE296" s="324">
        <f>SUMIF('Rekapitulasi Juni'!$AL$804:$AL$984,APS!$B296,'Rekapitulasi Juni'!$AM$804:$AM$984)</f>
        <v>0</v>
      </c>
      <c r="GF296" s="324">
        <f>SUMIF('Rekapitulasi Juni'!$AL$804:$AL$984,APS!$B296,'Rekapitulasi Juni'!$AN$804:$AN$984)</f>
        <v>0</v>
      </c>
      <c r="GG296" s="27"/>
      <c r="GH296" s="325">
        <f t="shared" si="491"/>
        <v>0</v>
      </c>
      <c r="GI296" s="325">
        <f t="shared" si="492"/>
        <v>0</v>
      </c>
      <c r="GJ296" s="27"/>
      <c r="GK296" s="27"/>
      <c r="GL296" s="41">
        <f t="shared" si="568"/>
        <v>0</v>
      </c>
      <c r="GM296" s="41">
        <f t="shared" si="569"/>
        <v>0</v>
      </c>
      <c r="GN296" s="41">
        <f t="shared" si="570"/>
        <v>0</v>
      </c>
      <c r="GO296" s="41">
        <f t="shared" si="500"/>
        <v>0</v>
      </c>
      <c r="GP296" s="41">
        <f t="shared" si="571"/>
        <v>0</v>
      </c>
      <c r="GQ296" s="41">
        <f t="shared" si="572"/>
        <v>0</v>
      </c>
      <c r="GR296" s="180">
        <f t="shared" si="573"/>
        <v>0</v>
      </c>
      <c r="GS296" s="41">
        <f t="shared" si="493"/>
        <v>0</v>
      </c>
      <c r="GT296" s="41">
        <f t="shared" si="494"/>
        <v>0</v>
      </c>
      <c r="GU296" s="41">
        <f t="shared" si="495"/>
        <v>0</v>
      </c>
      <c r="GV296" s="41">
        <f t="shared" si="496"/>
        <v>0</v>
      </c>
      <c r="GW296" s="41">
        <f t="shared" si="497"/>
        <v>0</v>
      </c>
      <c r="GX296" s="41">
        <f t="shared" si="498"/>
        <v>0</v>
      </c>
      <c r="GY296" s="180">
        <f t="shared" si="499"/>
        <v>0</v>
      </c>
      <c r="GZ296" s="41">
        <v>275</v>
      </c>
      <c r="HA296" s="32"/>
      <c r="HB296" s="42">
        <f t="shared" si="398"/>
        <v>-24</v>
      </c>
      <c r="HC296" s="44"/>
    </row>
    <row r="297" spans="1:211" ht="15" hidden="1" customHeight="1">
      <c r="A297" s="31" t="s">
        <v>595</v>
      </c>
      <c r="B297" s="32" t="s">
        <v>596</v>
      </c>
      <c r="C297" s="31" t="s">
        <v>490</v>
      </c>
      <c r="D297" s="31" t="s">
        <v>1259</v>
      </c>
      <c r="E297" s="31" t="s">
        <v>43</v>
      </c>
      <c r="F297" s="31" t="s">
        <v>152</v>
      </c>
      <c r="G297" s="33">
        <v>0</v>
      </c>
      <c r="H297" s="33">
        <v>0</v>
      </c>
      <c r="I297" s="33">
        <v>0</v>
      </c>
      <c r="J297" s="34">
        <f>IFERROR(VLOOKUP(A297,#REF!,3,0),0)</f>
        <v>0</v>
      </c>
      <c r="K297" s="34">
        <f t="shared" si="393"/>
        <v>0</v>
      </c>
      <c r="L297" s="34">
        <v>0</v>
      </c>
      <c r="M297" s="34">
        <v>0</v>
      </c>
      <c r="N297" s="35">
        <f t="shared" si="394"/>
        <v>0</v>
      </c>
      <c r="O297" s="35">
        <f t="shared" si="395"/>
        <v>0</v>
      </c>
      <c r="P297" s="36">
        <v>0</v>
      </c>
      <c r="Q297" s="36">
        <f t="shared" si="509"/>
        <v>0</v>
      </c>
      <c r="R297" s="80"/>
      <c r="S297" s="37">
        <f ca="1">SUMIF(ROP!$D$6:$H$65536,A297,ROP!$J$6:$J$65536)</f>
        <v>0</v>
      </c>
      <c r="T297" s="37">
        <f>SUMIF(HASIL!$B:$B,APS!$B297&amp;RIGHT(APS!T$9,2),HASIL!$I:$I)</f>
        <v>0</v>
      </c>
      <c r="U297" s="37">
        <f>SUMIF(HASIL!$B:$B,APS!$B297&amp;RIGHT(APS!U$9,2),HASIL!$I:$I)</f>
        <v>0</v>
      </c>
      <c r="V297" s="37">
        <f>SUMIF(HASIL!$B:$B,APS!$B297&amp;RIGHT(APS!V$9,2),HASIL!$I:$I)</f>
        <v>0</v>
      </c>
      <c r="W297" s="37">
        <f>SUMIF(HASIL!$B:$B,APS!$B297&amp;RIGHT(APS!W$9,2),HASIL!$I:$I)</f>
        <v>0</v>
      </c>
      <c r="X297" s="38">
        <f t="shared" si="396"/>
        <v>0</v>
      </c>
      <c r="Y297" s="38">
        <f t="shared" si="397"/>
        <v>0</v>
      </c>
      <c r="Z297" s="39">
        <f t="shared" si="597"/>
        <v>0</v>
      </c>
      <c r="AA297" s="39">
        <f t="shared" si="596"/>
        <v>0</v>
      </c>
      <c r="AB297" s="40">
        <f t="shared" si="598"/>
        <v>0</v>
      </c>
      <c r="AC297" s="27">
        <v>0</v>
      </c>
      <c r="AD297" s="27"/>
      <c r="AE297" s="27"/>
      <c r="AF297" s="27"/>
      <c r="AG297" s="27"/>
      <c r="AH297" s="27"/>
      <c r="AI297" s="324">
        <f>SUMIF('Rekapitulasi Juni'!$D$9:$D$192,APS!$B297,'Rekapitulasi Juni'!$E$9:$E$192)</f>
        <v>0</v>
      </c>
      <c r="AJ297" s="324">
        <f>SUMIF('Rekapitulasi Juni'!$D$9:$D$192,APS!$B297,'Rekapitulasi Juni'!$F$9:$F$192)</f>
        <v>0</v>
      </c>
      <c r="AK297" s="324">
        <f>SUMIF('Rekapitulasi Juni'!$D$9:$D$192,APS!$B297,'Rekapitulasi Juni'!$K$9:$K$192)</f>
        <v>0</v>
      </c>
      <c r="AL297" s="325">
        <f t="shared" si="510"/>
        <v>0</v>
      </c>
      <c r="AM297" s="325">
        <f t="shared" si="511"/>
        <v>0</v>
      </c>
      <c r="AN297" s="27"/>
      <c r="AO297" s="324">
        <f>SUMIF('Rekapitulasi Juni'!$U$9:$U$192,APS!$B297,'Rekapitulasi Juni'!$V$9:$V$192)</f>
        <v>0</v>
      </c>
      <c r="AP297" s="324">
        <f>SUMIF('Rekapitulasi Juni'!$U$9:$U$192,APS!$B297,'Rekapitulasi Juni'!$W$9:$W$192)</f>
        <v>0</v>
      </c>
      <c r="AQ297" s="27"/>
      <c r="AR297" s="325">
        <f t="shared" si="512"/>
        <v>0</v>
      </c>
      <c r="AS297" s="325">
        <f t="shared" si="513"/>
        <v>0</v>
      </c>
      <c r="AT297" s="27"/>
      <c r="AU297" s="324">
        <f>SUMIF('Rekapitulasi Juni'!$AL$9:$AL$192,APS!$B297,'Rekapitulasi Juni'!$AM$9:$AM$192)</f>
        <v>0</v>
      </c>
      <c r="AV297" s="324">
        <f>SUMIF('Rekapitulasi Juni'!$AL$9:$AL$192,APS!$B297,'Rekapitulasi Juni'!$AN$9:$AN$192)</f>
        <v>0</v>
      </c>
      <c r="AW297" s="27"/>
      <c r="AX297" s="325">
        <f t="shared" si="514"/>
        <v>0</v>
      </c>
      <c r="AY297" s="325">
        <f t="shared" si="515"/>
        <v>0</v>
      </c>
      <c r="AZ297" s="41">
        <f t="shared" si="516"/>
        <v>0</v>
      </c>
      <c r="BA297" s="41">
        <f t="shared" si="517"/>
        <v>0</v>
      </c>
      <c r="BB297" s="41">
        <f t="shared" si="518"/>
        <v>0</v>
      </c>
      <c r="BC297" s="41">
        <f t="shared" si="519"/>
        <v>0</v>
      </c>
      <c r="BD297" s="41">
        <f t="shared" si="520"/>
        <v>0</v>
      </c>
      <c r="BE297" s="41">
        <f t="shared" si="521"/>
        <v>0</v>
      </c>
      <c r="BF297" s="180">
        <f t="shared" si="522"/>
        <v>0</v>
      </c>
      <c r="BG297" s="27">
        <v>0</v>
      </c>
      <c r="BH297" s="27"/>
      <c r="BI297" s="324">
        <f>SUMIF('Rekapitulasi Juni'!$D$214:$D$393,APS!$B297,'Rekapitulasi Juni'!$E$214:$E$393)</f>
        <v>0</v>
      </c>
      <c r="BJ297" s="324">
        <f>SUMIF('Rekapitulasi Juni'!$D$214:$D$393,APS!$B297,'Rekapitulasi Juni'!$F$214:$F$393)</f>
        <v>0</v>
      </c>
      <c r="BK297" s="27"/>
      <c r="BL297" s="325">
        <f t="shared" si="523"/>
        <v>0</v>
      </c>
      <c r="BM297" s="325">
        <f t="shared" si="524"/>
        <v>0</v>
      </c>
      <c r="BN297" s="27"/>
      <c r="BO297" s="324">
        <f>SUMIF('Rekapitulasi Juni'!$U$214:$U$393,APS!$B297,'Rekapitulasi Juni'!$V$214:$V$393)</f>
        <v>0</v>
      </c>
      <c r="BP297" s="324">
        <f>SUMIF('Rekapitulasi Juni'!$U$214:$U$393,APS!$B297,'Rekapitulasi Juni'!$W$214:$W$393)</f>
        <v>0</v>
      </c>
      <c r="BQ297" s="27"/>
      <c r="BR297" s="325">
        <f t="shared" si="525"/>
        <v>0</v>
      </c>
      <c r="BS297" s="325">
        <f t="shared" si="526"/>
        <v>0</v>
      </c>
      <c r="BT297" s="27"/>
      <c r="BU297" s="324">
        <f>SUMIF('Rekapitulasi Juni'!$AL$214:$AL$393,APS!$B297,'Rekapitulasi Juni'!$AM$214:$AM$393)</f>
        <v>0</v>
      </c>
      <c r="BV297" s="324">
        <f>SUMIF('Rekapitulasi Juni'!$AL$214:$AL$393,APS!$B297,'Rekapitulasi Juni'!$AN$214:$AN$393)</f>
        <v>0</v>
      </c>
      <c r="BW297" s="27"/>
      <c r="BX297" s="325">
        <f t="shared" si="527"/>
        <v>0</v>
      </c>
      <c r="BY297" s="325">
        <f t="shared" si="528"/>
        <v>0</v>
      </c>
      <c r="BZ297" s="27"/>
      <c r="CA297" s="324">
        <f>SUMIF('Rekapitulasi Juni'!$BA$214:$BA$393,APS!$B297,'Rekapitulasi Juni'!$BB$214:$BB$393)</f>
        <v>0</v>
      </c>
      <c r="CB297" s="324">
        <f>SUMIF('Rekapitulasi Juni'!$BA$214:$BA$393,APS!$B297,'Rekapitulasi Juni'!$BC$214:$BC$393)</f>
        <v>0</v>
      </c>
      <c r="CC297" s="27"/>
      <c r="CD297" s="325">
        <f t="shared" si="529"/>
        <v>0</v>
      </c>
      <c r="CE297" s="325">
        <f t="shared" si="530"/>
        <v>0</v>
      </c>
      <c r="CF297" s="27"/>
      <c r="CG297" s="324">
        <f>SUMIF('Rekapitulasi Juni'!$BP$214:$BP$393,APS!$B297,'Rekapitulasi Juni'!$BQ$214:$BQ$393)</f>
        <v>0</v>
      </c>
      <c r="CH297" s="324">
        <f>SUMIF('Rekapitulasi Juni'!$BP$214:$BP$393,APS!$B297,'Rekapitulasi Juni'!$BR$214:$BR$393)</f>
        <v>0</v>
      </c>
      <c r="CI297" s="27"/>
      <c r="CJ297" s="325">
        <f t="shared" si="531"/>
        <v>0</v>
      </c>
      <c r="CK297" s="325">
        <f t="shared" si="532"/>
        <v>0</v>
      </c>
      <c r="CL297" s="41">
        <f t="shared" si="533"/>
        <v>0</v>
      </c>
      <c r="CM297" s="41">
        <f t="shared" si="534"/>
        <v>0</v>
      </c>
      <c r="CN297" s="41">
        <f t="shared" si="535"/>
        <v>0</v>
      </c>
      <c r="CO297" s="41">
        <f t="shared" si="536"/>
        <v>0</v>
      </c>
      <c r="CP297" s="41">
        <f t="shared" si="537"/>
        <v>0</v>
      </c>
      <c r="CQ297" s="41">
        <f t="shared" si="538"/>
        <v>0</v>
      </c>
      <c r="CR297" s="180">
        <f t="shared" si="539"/>
        <v>0</v>
      </c>
      <c r="CS297" s="27">
        <v>0</v>
      </c>
      <c r="CT297" s="27"/>
      <c r="CU297" s="324">
        <f>SUMIF('Rekapitulasi Juni'!$D$410:$D$588,APS!$B297,'Rekapitulasi Juni'!$E$410:$E$588)</f>
        <v>0</v>
      </c>
      <c r="CV297" s="324">
        <f>SUMIF('Rekapitulasi Juni'!$D$410:$D$588,APS!$B297,'Rekapitulasi Juni'!$F$410:$F$588)</f>
        <v>0</v>
      </c>
      <c r="CW297" s="27"/>
      <c r="CX297" s="325">
        <f t="shared" si="540"/>
        <v>0</v>
      </c>
      <c r="CY297" s="325">
        <f t="shared" si="541"/>
        <v>0</v>
      </c>
      <c r="CZ297" s="27"/>
      <c r="DA297" s="324">
        <f>SUMIF('Rekapitulasi Juni'!$U$410:$U$588,APS!$B297,'Rekapitulasi Juni'!$V$410:$V$588)</f>
        <v>0</v>
      </c>
      <c r="DB297" s="324">
        <f>SUMIF('Rekapitulasi Juni'!$U$410:$U$588,APS!$B297,'Rekapitulasi Juni'!$W$410:$W$588)</f>
        <v>0</v>
      </c>
      <c r="DC297" s="27"/>
      <c r="DD297" s="325">
        <f t="shared" si="542"/>
        <v>0</v>
      </c>
      <c r="DE297" s="325">
        <f t="shared" si="543"/>
        <v>0</v>
      </c>
      <c r="DF297" s="27"/>
      <c r="DG297" s="324">
        <f>SUMIF('Rekapitulasi Juni'!$AL$410:$AL$588,APS!$B297,'Rekapitulasi Juni'!$AM$410:$AM$588)</f>
        <v>0</v>
      </c>
      <c r="DH297" s="324">
        <f>SUMIF('Rekapitulasi Juni'!$AL$410:$AL$588,APS!$B297,'Rekapitulasi Juni'!$AN$410:$AN$588)</f>
        <v>0</v>
      </c>
      <c r="DI297" s="27"/>
      <c r="DJ297" s="325">
        <f t="shared" si="544"/>
        <v>0</v>
      </c>
      <c r="DK297" s="325">
        <f t="shared" si="545"/>
        <v>0</v>
      </c>
      <c r="DL297" s="27"/>
      <c r="DM297" s="324">
        <f>SUMIF('Rekapitulasi Juni'!$BA$410:$BA$588,APS!$B297,'Rekapitulasi Juni'!$BB$410:$BB$588)</f>
        <v>0</v>
      </c>
      <c r="DN297" s="324">
        <f>SUMIF('Rekapitulasi Juni'!$BA$410:$BA$588,APS!$B297,'Rekapitulasi Juni'!$BC$410:$BC$588)</f>
        <v>0</v>
      </c>
      <c r="DO297" s="324">
        <f>SUMIF('Rekapitulasi Juni'!$BA$410:$BA$588,APS!$B297,'Rekapitulasi Juni'!$BF$410:$BF$588)</f>
        <v>0</v>
      </c>
      <c r="DP297" s="325">
        <f t="shared" si="546"/>
        <v>0</v>
      </c>
      <c r="DQ297" s="325">
        <f t="shared" si="547"/>
        <v>0</v>
      </c>
      <c r="DR297" s="27"/>
      <c r="DS297" s="324">
        <f>SUMIF('Rekapitulasi Juni'!$BP$410:$BP$588,APS!$B297,'Rekapitulasi Juni'!$BQ$410:$BQ$588)</f>
        <v>0</v>
      </c>
      <c r="DT297" s="324">
        <f>SUMIF('Rekapitulasi Juni'!$BP$410:$BP$588,APS!$B297,'Rekapitulasi Juni'!$BR$410:$BR$588)</f>
        <v>0</v>
      </c>
      <c r="DU297" s="27"/>
      <c r="DV297" s="325">
        <f t="shared" si="548"/>
        <v>0</v>
      </c>
      <c r="DW297" s="325">
        <f t="shared" si="549"/>
        <v>0</v>
      </c>
      <c r="DX297" s="41">
        <f t="shared" si="550"/>
        <v>0</v>
      </c>
      <c r="DY297" s="41">
        <f t="shared" si="551"/>
        <v>0</v>
      </c>
      <c r="DZ297" s="41">
        <f t="shared" si="552"/>
        <v>0</v>
      </c>
      <c r="EA297" s="41">
        <f t="shared" si="553"/>
        <v>0</v>
      </c>
      <c r="EB297" s="41">
        <f t="shared" si="554"/>
        <v>0</v>
      </c>
      <c r="EC297" s="41">
        <f t="shared" si="555"/>
        <v>0</v>
      </c>
      <c r="ED297" s="180">
        <f t="shared" si="556"/>
        <v>0</v>
      </c>
      <c r="EE297" s="27">
        <v>0</v>
      </c>
      <c r="EF297" s="27"/>
      <c r="EG297" s="324">
        <f>SUMIF('Rekapitulasi Juni'!$D$608:$D$786,APS!$B297,'Rekapitulasi Juni'!$E$608:$E$786)</f>
        <v>0</v>
      </c>
      <c r="EH297" s="324">
        <f>SUMIF('Rekapitulasi Juni'!$D$608:$D$786,APS!$B297,'Rekapitulasi Juni'!$F$608:$F$786)</f>
        <v>0</v>
      </c>
      <c r="EI297" s="27"/>
      <c r="EJ297" s="325">
        <f t="shared" si="557"/>
        <v>0</v>
      </c>
      <c r="EK297" s="325">
        <f t="shared" si="558"/>
        <v>0</v>
      </c>
      <c r="EL297" s="27"/>
      <c r="EM297" s="324">
        <f>SUMIF('Rekapitulasi Juni'!$U$608:$U$786,APS!$B297,'Rekapitulasi Juni'!$V$608:$V$786)</f>
        <v>0</v>
      </c>
      <c r="EN297" s="324">
        <f>SUMIF('Rekapitulasi Juni'!$U$608:$U$786,APS!$B297,'Rekapitulasi Juni'!$W$608:$W$786)</f>
        <v>0</v>
      </c>
      <c r="EO297" s="27"/>
      <c r="EP297" s="325">
        <f t="shared" si="559"/>
        <v>0</v>
      </c>
      <c r="EQ297" s="325">
        <f t="shared" si="560"/>
        <v>0</v>
      </c>
      <c r="ER297" s="27"/>
      <c r="ES297" s="324">
        <f>SUMIF('Rekapitulasi Juni'!$AL$608:$AL$786,APS!$B297,'Rekapitulasi Juni'!$AM$608:$AM$786)</f>
        <v>0</v>
      </c>
      <c r="ET297" s="324">
        <f>SUMIF('Rekapitulasi Juni'!$AL$608:$AL$786,APS!$B297,'Rekapitulasi Juni'!$AN$608:$AN$786)</f>
        <v>0</v>
      </c>
      <c r="EU297" s="27"/>
      <c r="EV297" s="325">
        <f t="shared" si="503"/>
        <v>0</v>
      </c>
      <c r="EW297" s="325">
        <f t="shared" si="504"/>
        <v>0</v>
      </c>
      <c r="EX297" s="27"/>
      <c r="EY297" s="324">
        <f>SUMIF('Rekapitulasi Juni'!$BA$608:$BA$786,APS!$B297,'Rekapitulasi Juni'!$BB$608:$BB$786)</f>
        <v>0</v>
      </c>
      <c r="EZ297" s="324">
        <f>SUMIF('Rekapitulasi Juni'!$BA$608:$BA$786,APS!$B297,'Rekapitulasi Juni'!$BC$608:$BC$786)</f>
        <v>0</v>
      </c>
      <c r="FA297" s="324">
        <f>SUMIF('Rekapitulasi Juni'!$BA$608:$BA$786,APS!$B297,'Rekapitulasi Juni'!$BF$608:$BF$786)</f>
        <v>0</v>
      </c>
      <c r="FB297" s="325">
        <f t="shared" si="505"/>
        <v>0</v>
      </c>
      <c r="FC297" s="325">
        <f t="shared" si="506"/>
        <v>0</v>
      </c>
      <c r="FD297" s="27"/>
      <c r="FE297" s="27"/>
      <c r="FF297" s="27"/>
      <c r="FG297" s="27"/>
      <c r="FH297" s="27"/>
      <c r="FI297" s="27"/>
      <c r="FJ297" s="41">
        <f t="shared" si="561"/>
        <v>0</v>
      </c>
      <c r="FK297" s="41">
        <f t="shared" si="562"/>
        <v>0</v>
      </c>
      <c r="FL297" s="41">
        <f t="shared" si="563"/>
        <v>0</v>
      </c>
      <c r="FM297" s="41">
        <f t="shared" si="564"/>
        <v>0</v>
      </c>
      <c r="FN297" s="41">
        <f t="shared" si="565"/>
        <v>0</v>
      </c>
      <c r="FO297" s="41">
        <f t="shared" si="566"/>
        <v>0</v>
      </c>
      <c r="FP297" s="180">
        <f t="shared" si="567"/>
        <v>0</v>
      </c>
      <c r="FQ297" s="27"/>
      <c r="FR297" s="27"/>
      <c r="FS297" s="324">
        <f>SUMIF('Rekapitulasi Juni'!$D$804:$D$984,APS!$B297,'Rekapitulasi Juni'!$E$804:$E$984)</f>
        <v>0</v>
      </c>
      <c r="FT297" s="324">
        <f>SUMIF('Rekapitulasi Juni'!$D$804:$D$984,APS!$B297,'Rekapitulasi Juni'!$F$804:$F$984)</f>
        <v>0</v>
      </c>
      <c r="FU297" s="27"/>
      <c r="FV297" s="325">
        <f t="shared" si="507"/>
        <v>0</v>
      </c>
      <c r="FW297" s="325">
        <f t="shared" si="508"/>
        <v>0</v>
      </c>
      <c r="FX297" s="27"/>
      <c r="FY297" s="324">
        <f>SUMIF('Rekapitulasi Juni'!$U$804:$U$984,APS!$B297,'Rekapitulasi Juni'!$V$804:$V$984)</f>
        <v>0</v>
      </c>
      <c r="FZ297" s="324">
        <f>SUMIF('Rekapitulasi Juni'!$U$804:$U$984,APS!$B297,'Rekapitulasi Juni'!$W$804:$W$984)</f>
        <v>0</v>
      </c>
      <c r="GA297" s="27"/>
      <c r="GB297" s="325">
        <f t="shared" si="501"/>
        <v>0</v>
      </c>
      <c r="GC297" s="325">
        <f t="shared" si="502"/>
        <v>0</v>
      </c>
      <c r="GD297" s="27"/>
      <c r="GE297" s="324">
        <f>SUMIF('Rekapitulasi Juni'!$AL$804:$AL$984,APS!$B297,'Rekapitulasi Juni'!$AM$804:$AM$984)</f>
        <v>0</v>
      </c>
      <c r="GF297" s="324">
        <f>SUMIF('Rekapitulasi Juni'!$AL$804:$AL$984,APS!$B297,'Rekapitulasi Juni'!$AN$804:$AN$984)</f>
        <v>0</v>
      </c>
      <c r="GG297" s="27"/>
      <c r="GH297" s="325">
        <f t="shared" si="491"/>
        <v>0</v>
      </c>
      <c r="GI297" s="325">
        <f t="shared" si="492"/>
        <v>0</v>
      </c>
      <c r="GJ297" s="27"/>
      <c r="GK297" s="27"/>
      <c r="GL297" s="41">
        <f t="shared" si="568"/>
        <v>0</v>
      </c>
      <c r="GM297" s="41">
        <f t="shared" si="569"/>
        <v>0</v>
      </c>
      <c r="GN297" s="41">
        <f t="shared" si="570"/>
        <v>0</v>
      </c>
      <c r="GO297" s="41">
        <f t="shared" si="500"/>
        <v>0</v>
      </c>
      <c r="GP297" s="41">
        <f t="shared" si="571"/>
        <v>0</v>
      </c>
      <c r="GQ297" s="41">
        <f t="shared" si="572"/>
        <v>0</v>
      </c>
      <c r="GR297" s="180">
        <f t="shared" si="573"/>
        <v>0</v>
      </c>
      <c r="GS297" s="41">
        <f t="shared" si="493"/>
        <v>0</v>
      </c>
      <c r="GT297" s="41">
        <f t="shared" si="494"/>
        <v>0</v>
      </c>
      <c r="GU297" s="41">
        <f t="shared" si="495"/>
        <v>0</v>
      </c>
      <c r="GV297" s="41">
        <f t="shared" si="496"/>
        <v>0</v>
      </c>
      <c r="GW297" s="41">
        <f t="shared" si="497"/>
        <v>0</v>
      </c>
      <c r="GX297" s="41">
        <f t="shared" si="498"/>
        <v>0</v>
      </c>
      <c r="GY297" s="180">
        <f t="shared" si="499"/>
        <v>0</v>
      </c>
      <c r="GZ297" s="41">
        <v>276</v>
      </c>
      <c r="HA297" s="32"/>
      <c r="HB297" s="42">
        <f t="shared" si="398"/>
        <v>0</v>
      </c>
      <c r="HC297" s="44"/>
    </row>
    <row r="298" spans="1:211" ht="15" customHeight="1">
      <c r="A298" s="31" t="s">
        <v>597</v>
      </c>
      <c r="B298" s="32" t="s">
        <v>598</v>
      </c>
      <c r="C298" s="31" t="s">
        <v>490</v>
      </c>
      <c r="D298" s="31" t="s">
        <v>1259</v>
      </c>
      <c r="E298" s="31" t="s">
        <v>43</v>
      </c>
      <c r="F298" s="31" t="s">
        <v>152</v>
      </c>
      <c r="G298" s="33">
        <v>5</v>
      </c>
      <c r="H298" s="33">
        <v>0</v>
      </c>
      <c r="I298" s="33">
        <v>0</v>
      </c>
      <c r="J298" s="34">
        <f>IFERROR(VLOOKUP(A298,#REF!,3,0),0)</f>
        <v>0</v>
      </c>
      <c r="K298" s="34">
        <f t="shared" si="393"/>
        <v>0</v>
      </c>
      <c r="L298" s="34">
        <v>0</v>
      </c>
      <c r="M298" s="34">
        <v>0</v>
      </c>
      <c r="N298" s="35">
        <f t="shared" si="394"/>
        <v>5</v>
      </c>
      <c r="O298" s="35">
        <f t="shared" si="395"/>
        <v>5</v>
      </c>
      <c r="P298" s="36">
        <v>5</v>
      </c>
      <c r="Q298" s="36">
        <f t="shared" si="509"/>
        <v>5</v>
      </c>
      <c r="R298" s="80"/>
      <c r="S298" s="37">
        <f ca="1">SUMIF(ROP!$D$6:$H$65536,A298,ROP!$J$6:$J$65536)</f>
        <v>5</v>
      </c>
      <c r="T298" s="37">
        <f>SUMIF(HASIL!$B:$B,APS!$B298&amp;RIGHT(APS!T$9,2),HASIL!$I:$I)</f>
        <v>0</v>
      </c>
      <c r="U298" s="37">
        <f>SUMIF(HASIL!$B:$B,APS!$B298&amp;RIGHT(APS!U$9,2),HASIL!$I:$I)</f>
        <v>0</v>
      </c>
      <c r="V298" s="37">
        <f>SUMIF(HASIL!$B:$B,APS!$B298&amp;RIGHT(APS!V$9,2),HASIL!$I:$I)</f>
        <v>0</v>
      </c>
      <c r="W298" s="37">
        <f>SUMIF(HASIL!$B:$B,APS!$B298&amp;RIGHT(APS!W$9,2),HASIL!$I:$I)</f>
        <v>0</v>
      </c>
      <c r="X298" s="38">
        <f t="shared" si="396"/>
        <v>0</v>
      </c>
      <c r="Y298" s="38">
        <f t="shared" si="397"/>
        <v>-5</v>
      </c>
      <c r="Z298" s="39">
        <f t="shared" si="597"/>
        <v>0</v>
      </c>
      <c r="AA298" s="39">
        <f t="shared" si="596"/>
        <v>5</v>
      </c>
      <c r="AB298" s="40">
        <f t="shared" si="598"/>
        <v>5</v>
      </c>
      <c r="AC298" s="27">
        <v>0</v>
      </c>
      <c r="AD298" s="27"/>
      <c r="AE298" s="27"/>
      <c r="AF298" s="27"/>
      <c r="AG298" s="27"/>
      <c r="AH298" s="27"/>
      <c r="AI298" s="324">
        <f>SUMIF('Rekapitulasi Juni'!$D$9:$D$192,APS!$B298,'Rekapitulasi Juni'!$E$9:$E$192)</f>
        <v>0</v>
      </c>
      <c r="AJ298" s="324">
        <f>SUMIF('Rekapitulasi Juni'!$D$9:$D$192,APS!$B298,'Rekapitulasi Juni'!$F$9:$F$192)</f>
        <v>0</v>
      </c>
      <c r="AK298" s="324">
        <f>SUMIF('Rekapitulasi Juni'!$D$9:$D$192,APS!$B298,'Rekapitulasi Juni'!$K$9:$K$192)</f>
        <v>0</v>
      </c>
      <c r="AL298" s="325">
        <f t="shared" si="510"/>
        <v>0</v>
      </c>
      <c r="AM298" s="325">
        <f t="shared" si="511"/>
        <v>0</v>
      </c>
      <c r="AN298" s="27"/>
      <c r="AO298" s="324">
        <f>SUMIF('Rekapitulasi Juni'!$U$9:$U$192,APS!$B298,'Rekapitulasi Juni'!$V$9:$V$192)</f>
        <v>0</v>
      </c>
      <c r="AP298" s="324">
        <f>SUMIF('Rekapitulasi Juni'!$U$9:$U$192,APS!$B298,'Rekapitulasi Juni'!$W$9:$W$192)</f>
        <v>0</v>
      </c>
      <c r="AQ298" s="27"/>
      <c r="AR298" s="325">
        <f t="shared" si="512"/>
        <v>0</v>
      </c>
      <c r="AS298" s="325">
        <f t="shared" si="513"/>
        <v>0</v>
      </c>
      <c r="AT298" s="27"/>
      <c r="AU298" s="324">
        <f>SUMIF('Rekapitulasi Juni'!$AL$9:$AL$192,APS!$B298,'Rekapitulasi Juni'!$AM$9:$AM$192)</f>
        <v>0</v>
      </c>
      <c r="AV298" s="324">
        <f>SUMIF('Rekapitulasi Juni'!$AL$9:$AL$192,APS!$B298,'Rekapitulasi Juni'!$AN$9:$AN$192)</f>
        <v>0</v>
      </c>
      <c r="AW298" s="27"/>
      <c r="AX298" s="325">
        <f t="shared" si="514"/>
        <v>0</v>
      </c>
      <c r="AY298" s="325">
        <f t="shared" si="515"/>
        <v>0</v>
      </c>
      <c r="AZ298" s="41">
        <f t="shared" si="516"/>
        <v>0</v>
      </c>
      <c r="BA298" s="41">
        <f t="shared" si="517"/>
        <v>0</v>
      </c>
      <c r="BB298" s="41">
        <f t="shared" si="518"/>
        <v>0</v>
      </c>
      <c r="BC298" s="41">
        <f t="shared" si="519"/>
        <v>0</v>
      </c>
      <c r="BD298" s="41">
        <f t="shared" si="520"/>
        <v>0</v>
      </c>
      <c r="BE298" s="41">
        <f t="shared" si="521"/>
        <v>0</v>
      </c>
      <c r="BF298" s="180">
        <f t="shared" si="522"/>
        <v>0</v>
      </c>
      <c r="BG298" s="27">
        <v>5</v>
      </c>
      <c r="BH298" s="27"/>
      <c r="BI298" s="324">
        <f>SUMIF('Rekapitulasi Juni'!$D$214:$D$393,APS!$B298,'Rekapitulasi Juni'!$E$214:$E$393)</f>
        <v>0</v>
      </c>
      <c r="BJ298" s="324">
        <f>SUMIF('Rekapitulasi Juni'!$D$214:$D$393,APS!$B298,'Rekapitulasi Juni'!$F$214:$F$393)</f>
        <v>0</v>
      </c>
      <c r="BK298" s="27"/>
      <c r="BL298" s="325">
        <f t="shared" si="523"/>
        <v>0</v>
      </c>
      <c r="BM298" s="325">
        <f t="shared" si="524"/>
        <v>0</v>
      </c>
      <c r="BN298" s="27"/>
      <c r="BO298" s="324">
        <f>SUMIF('Rekapitulasi Juni'!$U$214:$U$393,APS!$B298,'Rekapitulasi Juni'!$V$214:$V$393)</f>
        <v>0</v>
      </c>
      <c r="BP298" s="324">
        <f>SUMIF('Rekapitulasi Juni'!$U$214:$U$393,APS!$B298,'Rekapitulasi Juni'!$W$214:$W$393)</f>
        <v>0</v>
      </c>
      <c r="BQ298" s="27"/>
      <c r="BR298" s="325">
        <f t="shared" si="525"/>
        <v>0</v>
      </c>
      <c r="BS298" s="325">
        <f t="shared" si="526"/>
        <v>0</v>
      </c>
      <c r="BT298" s="27">
        <v>5</v>
      </c>
      <c r="BU298" s="324">
        <f>SUMIF('Rekapitulasi Juni'!$AL$214:$AL$393,APS!$B298,'Rekapitulasi Juni'!$AM$214:$AM$393)</f>
        <v>0</v>
      </c>
      <c r="BV298" s="324">
        <f>SUMIF('Rekapitulasi Juni'!$AL$214:$AL$393,APS!$B298,'Rekapitulasi Juni'!$AN$214:$AN$393)</f>
        <v>0</v>
      </c>
      <c r="BW298" s="27"/>
      <c r="BX298" s="325">
        <f t="shared" si="527"/>
        <v>0</v>
      </c>
      <c r="BY298" s="325">
        <f t="shared" si="528"/>
        <v>0</v>
      </c>
      <c r="BZ298" s="27"/>
      <c r="CA298" s="324">
        <f>SUMIF('Rekapitulasi Juni'!$BA$214:$BA$393,APS!$B298,'Rekapitulasi Juni'!$BB$214:$BB$393)</f>
        <v>0</v>
      </c>
      <c r="CB298" s="324">
        <f>SUMIF('Rekapitulasi Juni'!$BA$214:$BA$393,APS!$B298,'Rekapitulasi Juni'!$BC$214:$BC$393)</f>
        <v>0</v>
      </c>
      <c r="CC298" s="27"/>
      <c r="CD298" s="325">
        <f t="shared" si="529"/>
        <v>0</v>
      </c>
      <c r="CE298" s="325">
        <f t="shared" si="530"/>
        <v>0</v>
      </c>
      <c r="CF298" s="27"/>
      <c r="CG298" s="324">
        <f>SUMIF('Rekapitulasi Juni'!$BP$214:$BP$393,APS!$B298,'Rekapitulasi Juni'!$BQ$214:$BQ$393)</f>
        <v>0</v>
      </c>
      <c r="CH298" s="324">
        <f>SUMIF('Rekapitulasi Juni'!$BP$214:$BP$393,APS!$B298,'Rekapitulasi Juni'!$BR$214:$BR$393)</f>
        <v>0</v>
      </c>
      <c r="CI298" s="27"/>
      <c r="CJ298" s="325">
        <f t="shared" si="531"/>
        <v>0</v>
      </c>
      <c r="CK298" s="325">
        <f t="shared" si="532"/>
        <v>0</v>
      </c>
      <c r="CL298" s="41">
        <f t="shared" si="533"/>
        <v>5</v>
      </c>
      <c r="CM298" s="41">
        <f t="shared" si="534"/>
        <v>0</v>
      </c>
      <c r="CN298" s="41">
        <f t="shared" si="535"/>
        <v>0</v>
      </c>
      <c r="CO298" s="41">
        <f t="shared" si="536"/>
        <v>0</v>
      </c>
      <c r="CP298" s="41">
        <f t="shared" si="537"/>
        <v>0</v>
      </c>
      <c r="CQ298" s="41">
        <f t="shared" si="538"/>
        <v>-5</v>
      </c>
      <c r="CR298" s="180">
        <f t="shared" si="539"/>
        <v>0</v>
      </c>
      <c r="CS298" s="27">
        <v>0</v>
      </c>
      <c r="CT298" s="27"/>
      <c r="CU298" s="324">
        <f>SUMIF('Rekapitulasi Juni'!$D$410:$D$588,APS!$B298,'Rekapitulasi Juni'!$E$410:$E$588)</f>
        <v>0</v>
      </c>
      <c r="CV298" s="324">
        <f>SUMIF('Rekapitulasi Juni'!$D$410:$D$588,APS!$B298,'Rekapitulasi Juni'!$F$410:$F$588)</f>
        <v>0</v>
      </c>
      <c r="CW298" s="27"/>
      <c r="CX298" s="325">
        <f t="shared" si="540"/>
        <v>0</v>
      </c>
      <c r="CY298" s="325">
        <f t="shared" si="541"/>
        <v>0</v>
      </c>
      <c r="CZ298" s="27"/>
      <c r="DA298" s="324">
        <f>SUMIF('Rekapitulasi Juni'!$U$410:$U$588,APS!$B298,'Rekapitulasi Juni'!$V$410:$V$588)</f>
        <v>0</v>
      </c>
      <c r="DB298" s="324">
        <f>SUMIF('Rekapitulasi Juni'!$U$410:$U$588,APS!$B298,'Rekapitulasi Juni'!$W$410:$W$588)</f>
        <v>0</v>
      </c>
      <c r="DC298" s="27"/>
      <c r="DD298" s="325">
        <f t="shared" si="542"/>
        <v>0</v>
      </c>
      <c r="DE298" s="325">
        <f t="shared" si="543"/>
        <v>0</v>
      </c>
      <c r="DF298" s="27"/>
      <c r="DG298" s="324">
        <f>SUMIF('Rekapitulasi Juni'!$AL$410:$AL$588,APS!$B298,'Rekapitulasi Juni'!$AM$410:$AM$588)</f>
        <v>0</v>
      </c>
      <c r="DH298" s="324">
        <f>SUMIF('Rekapitulasi Juni'!$AL$410:$AL$588,APS!$B298,'Rekapitulasi Juni'!$AN$410:$AN$588)</f>
        <v>0</v>
      </c>
      <c r="DI298" s="27"/>
      <c r="DJ298" s="325">
        <f t="shared" si="544"/>
        <v>0</v>
      </c>
      <c r="DK298" s="325">
        <f t="shared" si="545"/>
        <v>0</v>
      </c>
      <c r="DL298" s="27"/>
      <c r="DM298" s="324">
        <f>SUMIF('Rekapitulasi Juni'!$BA$410:$BA$588,APS!$B298,'Rekapitulasi Juni'!$BB$410:$BB$588)</f>
        <v>0</v>
      </c>
      <c r="DN298" s="324">
        <f>SUMIF('Rekapitulasi Juni'!$BA$410:$BA$588,APS!$B298,'Rekapitulasi Juni'!$BC$410:$BC$588)</f>
        <v>0</v>
      </c>
      <c r="DO298" s="324">
        <f>SUMIF('Rekapitulasi Juni'!$BA$410:$BA$588,APS!$B298,'Rekapitulasi Juni'!$BF$410:$BF$588)</f>
        <v>0</v>
      </c>
      <c r="DP298" s="325">
        <f t="shared" si="546"/>
        <v>0</v>
      </c>
      <c r="DQ298" s="325">
        <f t="shared" si="547"/>
        <v>0</v>
      </c>
      <c r="DR298" s="27"/>
      <c r="DS298" s="324">
        <f>SUMIF('Rekapitulasi Juni'!$BP$410:$BP$588,APS!$B298,'Rekapitulasi Juni'!$BQ$410:$BQ$588)</f>
        <v>0</v>
      </c>
      <c r="DT298" s="324">
        <f>SUMIF('Rekapitulasi Juni'!$BP$410:$BP$588,APS!$B298,'Rekapitulasi Juni'!$BR$410:$BR$588)</f>
        <v>0</v>
      </c>
      <c r="DU298" s="27"/>
      <c r="DV298" s="325">
        <f t="shared" si="548"/>
        <v>0</v>
      </c>
      <c r="DW298" s="325">
        <f t="shared" si="549"/>
        <v>0</v>
      </c>
      <c r="DX298" s="41">
        <f t="shared" si="550"/>
        <v>0</v>
      </c>
      <c r="DY298" s="41">
        <f t="shared" si="551"/>
        <v>0</v>
      </c>
      <c r="DZ298" s="41">
        <f t="shared" si="552"/>
        <v>0</v>
      </c>
      <c r="EA298" s="41">
        <f t="shared" si="553"/>
        <v>0</v>
      </c>
      <c r="EB298" s="41">
        <f t="shared" si="554"/>
        <v>0</v>
      </c>
      <c r="EC298" s="41">
        <f t="shared" si="555"/>
        <v>0</v>
      </c>
      <c r="ED298" s="180">
        <f t="shared" si="556"/>
        <v>0</v>
      </c>
      <c r="EE298" s="27">
        <v>0</v>
      </c>
      <c r="EF298" s="27"/>
      <c r="EG298" s="324">
        <f>SUMIF('Rekapitulasi Juni'!$D$608:$D$786,APS!$B298,'Rekapitulasi Juni'!$E$608:$E$786)</f>
        <v>0</v>
      </c>
      <c r="EH298" s="324">
        <f>SUMIF('Rekapitulasi Juni'!$D$608:$D$786,APS!$B298,'Rekapitulasi Juni'!$F$608:$F$786)</f>
        <v>0</v>
      </c>
      <c r="EI298" s="27"/>
      <c r="EJ298" s="325">
        <f t="shared" si="557"/>
        <v>0</v>
      </c>
      <c r="EK298" s="325">
        <f t="shared" si="558"/>
        <v>0</v>
      </c>
      <c r="EL298" s="27"/>
      <c r="EM298" s="324">
        <f>SUMIF('Rekapitulasi Juni'!$U$608:$U$786,APS!$B298,'Rekapitulasi Juni'!$V$608:$V$786)</f>
        <v>0</v>
      </c>
      <c r="EN298" s="324">
        <f>SUMIF('Rekapitulasi Juni'!$U$608:$U$786,APS!$B298,'Rekapitulasi Juni'!$W$608:$W$786)</f>
        <v>0</v>
      </c>
      <c r="EO298" s="27"/>
      <c r="EP298" s="325">
        <f t="shared" si="559"/>
        <v>0</v>
      </c>
      <c r="EQ298" s="325">
        <f t="shared" si="560"/>
        <v>0</v>
      </c>
      <c r="ER298" s="27"/>
      <c r="ES298" s="324">
        <f>SUMIF('Rekapitulasi Juni'!$AL$608:$AL$786,APS!$B298,'Rekapitulasi Juni'!$AM$608:$AM$786)</f>
        <v>5</v>
      </c>
      <c r="ET298" s="324">
        <f>SUMIF('Rekapitulasi Juni'!$AL$608:$AL$786,APS!$B298,'Rekapitulasi Juni'!$AN$608:$AN$786)</f>
        <v>0</v>
      </c>
      <c r="EU298" s="27"/>
      <c r="EV298" s="325">
        <f t="shared" si="503"/>
        <v>0</v>
      </c>
      <c r="EW298" s="325">
        <f t="shared" si="504"/>
        <v>0</v>
      </c>
      <c r="EX298" s="27"/>
      <c r="EY298" s="324">
        <f>SUMIF('Rekapitulasi Juni'!$BA$608:$BA$786,APS!$B298,'Rekapitulasi Juni'!$BB$608:$BB$786)</f>
        <v>0</v>
      </c>
      <c r="EZ298" s="324">
        <f>SUMIF('Rekapitulasi Juni'!$BA$608:$BA$786,APS!$B298,'Rekapitulasi Juni'!$BC$608:$BC$786)</f>
        <v>0</v>
      </c>
      <c r="FA298" s="324">
        <f>SUMIF('Rekapitulasi Juni'!$BA$608:$BA$786,APS!$B298,'Rekapitulasi Juni'!$BF$608:$BF$786)</f>
        <v>0</v>
      </c>
      <c r="FB298" s="325">
        <f t="shared" si="505"/>
        <v>0</v>
      </c>
      <c r="FC298" s="325">
        <f t="shared" si="506"/>
        <v>0</v>
      </c>
      <c r="FD298" s="27"/>
      <c r="FE298" s="27"/>
      <c r="FF298" s="27"/>
      <c r="FG298" s="27"/>
      <c r="FH298" s="27"/>
      <c r="FI298" s="27"/>
      <c r="FJ298" s="41">
        <f t="shared" si="561"/>
        <v>0</v>
      </c>
      <c r="FK298" s="41">
        <f t="shared" si="562"/>
        <v>5</v>
      </c>
      <c r="FL298" s="41">
        <f t="shared" si="563"/>
        <v>0</v>
      </c>
      <c r="FM298" s="41">
        <f t="shared" si="564"/>
        <v>0</v>
      </c>
      <c r="FN298" s="41">
        <f t="shared" si="565"/>
        <v>0</v>
      </c>
      <c r="FO298" s="41">
        <f t="shared" si="566"/>
        <v>0</v>
      </c>
      <c r="FP298" s="180">
        <f t="shared" si="567"/>
        <v>0</v>
      </c>
      <c r="FQ298" s="27"/>
      <c r="FR298" s="27"/>
      <c r="FS298" s="324">
        <f>SUMIF('Rekapitulasi Juni'!$D$804:$D$984,APS!$B298,'Rekapitulasi Juni'!$E$804:$E$984)</f>
        <v>0</v>
      </c>
      <c r="FT298" s="324">
        <f>SUMIF('Rekapitulasi Juni'!$D$804:$D$984,APS!$B298,'Rekapitulasi Juni'!$F$804:$F$984)</f>
        <v>0</v>
      </c>
      <c r="FU298" s="27"/>
      <c r="FV298" s="325">
        <f t="shared" si="507"/>
        <v>0</v>
      </c>
      <c r="FW298" s="325">
        <f t="shared" si="508"/>
        <v>0</v>
      </c>
      <c r="FX298" s="27"/>
      <c r="FY298" s="324">
        <f>SUMIF('Rekapitulasi Juni'!$U$804:$U$984,APS!$B298,'Rekapitulasi Juni'!$V$804:$V$984)</f>
        <v>5</v>
      </c>
      <c r="FZ298" s="324">
        <f>SUMIF('Rekapitulasi Juni'!$U$804:$U$984,APS!$B298,'Rekapitulasi Juni'!$W$804:$W$984)</f>
        <v>0</v>
      </c>
      <c r="GA298" s="27"/>
      <c r="GB298" s="325">
        <f t="shared" si="501"/>
        <v>0</v>
      </c>
      <c r="GC298" s="325">
        <f t="shared" si="502"/>
        <v>0</v>
      </c>
      <c r="GD298" s="27"/>
      <c r="GE298" s="324">
        <f>SUMIF('Rekapitulasi Juni'!$AL$804:$AL$984,APS!$B298,'Rekapitulasi Juni'!$AM$804:$AM$984)</f>
        <v>0</v>
      </c>
      <c r="GF298" s="324">
        <f>SUMIF('Rekapitulasi Juni'!$AL$804:$AL$984,APS!$B298,'Rekapitulasi Juni'!$AN$804:$AN$984)</f>
        <v>0</v>
      </c>
      <c r="GG298" s="27"/>
      <c r="GH298" s="325">
        <f t="shared" si="491"/>
        <v>0</v>
      </c>
      <c r="GI298" s="325">
        <f t="shared" si="492"/>
        <v>0</v>
      </c>
      <c r="GJ298" s="27"/>
      <c r="GK298" s="27"/>
      <c r="GL298" s="41">
        <f t="shared" si="568"/>
        <v>0</v>
      </c>
      <c r="GM298" s="41">
        <f t="shared" si="569"/>
        <v>5</v>
      </c>
      <c r="GN298" s="41">
        <f t="shared" si="570"/>
        <v>0</v>
      </c>
      <c r="GO298" s="41">
        <f t="shared" si="500"/>
        <v>0</v>
      </c>
      <c r="GP298" s="41">
        <f t="shared" si="571"/>
        <v>0</v>
      </c>
      <c r="GQ298" s="41">
        <f t="shared" si="572"/>
        <v>0</v>
      </c>
      <c r="GR298" s="180">
        <f t="shared" si="573"/>
        <v>0</v>
      </c>
      <c r="GS298" s="41">
        <f t="shared" si="493"/>
        <v>5</v>
      </c>
      <c r="GT298" s="41">
        <f t="shared" si="494"/>
        <v>10</v>
      </c>
      <c r="GU298" s="41">
        <f t="shared" si="495"/>
        <v>0</v>
      </c>
      <c r="GV298" s="41">
        <f t="shared" si="496"/>
        <v>0</v>
      </c>
      <c r="GW298" s="41">
        <f t="shared" si="497"/>
        <v>0</v>
      </c>
      <c r="GX298" s="41">
        <f t="shared" si="498"/>
        <v>-5</v>
      </c>
      <c r="GY298" s="180">
        <f t="shared" si="499"/>
        <v>0</v>
      </c>
      <c r="GZ298" s="41">
        <v>277</v>
      </c>
      <c r="HA298" s="32" t="s">
        <v>1310</v>
      </c>
      <c r="HB298" s="42">
        <f t="shared" si="398"/>
        <v>0</v>
      </c>
      <c r="HC298" s="44"/>
    </row>
    <row r="299" spans="1:211" ht="15" hidden="1" customHeight="1">
      <c r="A299" s="31" t="s">
        <v>599</v>
      </c>
      <c r="B299" s="32" t="s">
        <v>600</v>
      </c>
      <c r="C299" s="31" t="s">
        <v>490</v>
      </c>
      <c r="D299" s="31" t="s">
        <v>1259</v>
      </c>
      <c r="E299" s="31" t="s">
        <v>43</v>
      </c>
      <c r="F299" s="31" t="s">
        <v>152</v>
      </c>
      <c r="G299" s="33">
        <v>0</v>
      </c>
      <c r="H299" s="33">
        <v>0</v>
      </c>
      <c r="I299" s="33">
        <v>0</v>
      </c>
      <c r="J299" s="34">
        <f>IFERROR(VLOOKUP(A299,#REF!,3,0),0)</f>
        <v>0</v>
      </c>
      <c r="K299" s="34">
        <f t="shared" si="393"/>
        <v>0</v>
      </c>
      <c r="L299" s="34">
        <v>0</v>
      </c>
      <c r="M299" s="34">
        <v>0</v>
      </c>
      <c r="N299" s="35">
        <f t="shared" si="394"/>
        <v>0</v>
      </c>
      <c r="O299" s="35">
        <f t="shared" si="395"/>
        <v>0</v>
      </c>
      <c r="P299" s="36">
        <v>0</v>
      </c>
      <c r="Q299" s="36">
        <f t="shared" si="509"/>
        <v>0</v>
      </c>
      <c r="R299" s="80"/>
      <c r="S299" s="37">
        <f ca="1">SUMIF(ROP!$D$6:$H$65536,A299,ROP!$J$6:$J$65536)</f>
        <v>0</v>
      </c>
      <c r="T299" s="37">
        <f>SUMIF(HASIL!$B:$B,APS!$B299&amp;RIGHT(APS!T$9,2),HASIL!$I:$I)</f>
        <v>0</v>
      </c>
      <c r="U299" s="37">
        <f>SUMIF(HASIL!$B:$B,APS!$B299&amp;RIGHT(APS!U$9,2),HASIL!$I:$I)</f>
        <v>0</v>
      </c>
      <c r="V299" s="37">
        <f>SUMIF(HASIL!$B:$B,APS!$B299&amp;RIGHT(APS!V$9,2),HASIL!$I:$I)</f>
        <v>0</v>
      </c>
      <c r="W299" s="37">
        <f>SUMIF(HASIL!$B:$B,APS!$B299&amp;RIGHT(APS!W$9,2),HASIL!$I:$I)</f>
        <v>0</v>
      </c>
      <c r="X299" s="38">
        <f t="shared" si="396"/>
        <v>0</v>
      </c>
      <c r="Y299" s="38">
        <f t="shared" si="397"/>
        <v>0</v>
      </c>
      <c r="Z299" s="39">
        <f t="shared" si="597"/>
        <v>0</v>
      </c>
      <c r="AA299" s="39">
        <f t="shared" si="596"/>
        <v>0</v>
      </c>
      <c r="AB299" s="40">
        <f t="shared" si="598"/>
        <v>0</v>
      </c>
      <c r="AC299" s="27">
        <v>0</v>
      </c>
      <c r="AD299" s="27"/>
      <c r="AE299" s="27"/>
      <c r="AF299" s="27"/>
      <c r="AG299" s="27"/>
      <c r="AH299" s="27"/>
      <c r="AI299" s="324">
        <f>SUMIF('Rekapitulasi Juni'!$D$9:$D$192,APS!$B299,'Rekapitulasi Juni'!$E$9:$E$192)</f>
        <v>0</v>
      </c>
      <c r="AJ299" s="324">
        <f>SUMIF('Rekapitulasi Juni'!$D$9:$D$192,APS!$B299,'Rekapitulasi Juni'!$F$9:$F$192)</f>
        <v>0</v>
      </c>
      <c r="AK299" s="324">
        <f>SUMIF('Rekapitulasi Juni'!$D$9:$D$192,APS!$B299,'Rekapitulasi Juni'!$K$9:$K$192)</f>
        <v>0</v>
      </c>
      <c r="AL299" s="325">
        <f t="shared" si="510"/>
        <v>0</v>
      </c>
      <c r="AM299" s="325">
        <f t="shared" si="511"/>
        <v>0</v>
      </c>
      <c r="AN299" s="27"/>
      <c r="AO299" s="324">
        <f>SUMIF('Rekapitulasi Juni'!$U$9:$U$192,APS!$B299,'Rekapitulasi Juni'!$V$9:$V$192)</f>
        <v>0</v>
      </c>
      <c r="AP299" s="324">
        <f>SUMIF('Rekapitulasi Juni'!$U$9:$U$192,APS!$B299,'Rekapitulasi Juni'!$W$9:$W$192)</f>
        <v>0</v>
      </c>
      <c r="AQ299" s="27"/>
      <c r="AR299" s="325">
        <f t="shared" si="512"/>
        <v>0</v>
      </c>
      <c r="AS299" s="325">
        <f t="shared" si="513"/>
        <v>0</v>
      </c>
      <c r="AT299" s="27"/>
      <c r="AU299" s="324">
        <f>SUMIF('Rekapitulasi Juni'!$AL$9:$AL$192,APS!$B299,'Rekapitulasi Juni'!$AM$9:$AM$192)</f>
        <v>0</v>
      </c>
      <c r="AV299" s="324">
        <f>SUMIF('Rekapitulasi Juni'!$AL$9:$AL$192,APS!$B299,'Rekapitulasi Juni'!$AN$9:$AN$192)</f>
        <v>0</v>
      </c>
      <c r="AW299" s="27"/>
      <c r="AX299" s="325">
        <f t="shared" si="514"/>
        <v>0</v>
      </c>
      <c r="AY299" s="325">
        <f t="shared" si="515"/>
        <v>0</v>
      </c>
      <c r="AZ299" s="41">
        <f t="shared" si="516"/>
        <v>0</v>
      </c>
      <c r="BA299" s="41">
        <f t="shared" si="517"/>
        <v>0</v>
      </c>
      <c r="BB299" s="41">
        <f t="shared" si="518"/>
        <v>0</v>
      </c>
      <c r="BC299" s="41">
        <f t="shared" si="519"/>
        <v>0</v>
      </c>
      <c r="BD299" s="41">
        <f t="shared" si="520"/>
        <v>0</v>
      </c>
      <c r="BE299" s="41">
        <f t="shared" si="521"/>
        <v>0</v>
      </c>
      <c r="BF299" s="180">
        <f t="shared" si="522"/>
        <v>0</v>
      </c>
      <c r="BG299" s="27">
        <v>0</v>
      </c>
      <c r="BH299" s="27"/>
      <c r="BI299" s="324">
        <f>SUMIF('Rekapitulasi Juni'!$D$214:$D$393,APS!$B299,'Rekapitulasi Juni'!$E$214:$E$393)</f>
        <v>0</v>
      </c>
      <c r="BJ299" s="324">
        <f>SUMIF('Rekapitulasi Juni'!$D$214:$D$393,APS!$B299,'Rekapitulasi Juni'!$F$214:$F$393)</f>
        <v>0</v>
      </c>
      <c r="BK299" s="27"/>
      <c r="BL299" s="325">
        <f t="shared" si="523"/>
        <v>0</v>
      </c>
      <c r="BM299" s="325">
        <f t="shared" si="524"/>
        <v>0</v>
      </c>
      <c r="BN299" s="27"/>
      <c r="BO299" s="324">
        <f>SUMIF('Rekapitulasi Juni'!$U$214:$U$393,APS!$B299,'Rekapitulasi Juni'!$V$214:$V$393)</f>
        <v>0</v>
      </c>
      <c r="BP299" s="324">
        <f>SUMIF('Rekapitulasi Juni'!$U$214:$U$393,APS!$B299,'Rekapitulasi Juni'!$W$214:$W$393)</f>
        <v>0</v>
      </c>
      <c r="BQ299" s="27"/>
      <c r="BR299" s="325">
        <f t="shared" si="525"/>
        <v>0</v>
      </c>
      <c r="BS299" s="325">
        <f t="shared" si="526"/>
        <v>0</v>
      </c>
      <c r="BT299" s="27"/>
      <c r="BU299" s="324">
        <f>SUMIF('Rekapitulasi Juni'!$AL$214:$AL$393,APS!$B299,'Rekapitulasi Juni'!$AM$214:$AM$393)</f>
        <v>0</v>
      </c>
      <c r="BV299" s="324">
        <f>SUMIF('Rekapitulasi Juni'!$AL$214:$AL$393,APS!$B299,'Rekapitulasi Juni'!$AN$214:$AN$393)</f>
        <v>0</v>
      </c>
      <c r="BW299" s="27"/>
      <c r="BX299" s="325">
        <f t="shared" si="527"/>
        <v>0</v>
      </c>
      <c r="BY299" s="325">
        <f t="shared" si="528"/>
        <v>0</v>
      </c>
      <c r="BZ299" s="27"/>
      <c r="CA299" s="324">
        <f>SUMIF('Rekapitulasi Juni'!$BA$214:$BA$393,APS!$B299,'Rekapitulasi Juni'!$BB$214:$BB$393)</f>
        <v>0</v>
      </c>
      <c r="CB299" s="324">
        <f>SUMIF('Rekapitulasi Juni'!$BA$214:$BA$393,APS!$B299,'Rekapitulasi Juni'!$BC$214:$BC$393)</f>
        <v>0</v>
      </c>
      <c r="CC299" s="27"/>
      <c r="CD299" s="325">
        <f t="shared" si="529"/>
        <v>0</v>
      </c>
      <c r="CE299" s="325">
        <f t="shared" si="530"/>
        <v>0</v>
      </c>
      <c r="CF299" s="27"/>
      <c r="CG299" s="324">
        <f>SUMIF('Rekapitulasi Juni'!$BP$214:$BP$393,APS!$B299,'Rekapitulasi Juni'!$BQ$214:$BQ$393)</f>
        <v>0</v>
      </c>
      <c r="CH299" s="324">
        <f>SUMIF('Rekapitulasi Juni'!$BP$214:$BP$393,APS!$B299,'Rekapitulasi Juni'!$BR$214:$BR$393)</f>
        <v>0</v>
      </c>
      <c r="CI299" s="27"/>
      <c r="CJ299" s="325">
        <f t="shared" si="531"/>
        <v>0</v>
      </c>
      <c r="CK299" s="325">
        <f t="shared" si="532"/>
        <v>0</v>
      </c>
      <c r="CL299" s="41">
        <f t="shared" si="533"/>
        <v>0</v>
      </c>
      <c r="CM299" s="41">
        <f t="shared" si="534"/>
        <v>0</v>
      </c>
      <c r="CN299" s="41">
        <f t="shared" si="535"/>
        <v>0</v>
      </c>
      <c r="CO299" s="41">
        <f t="shared" si="536"/>
        <v>0</v>
      </c>
      <c r="CP299" s="41">
        <f t="shared" si="537"/>
        <v>0</v>
      </c>
      <c r="CQ299" s="41">
        <f t="shared" si="538"/>
        <v>0</v>
      </c>
      <c r="CR299" s="180">
        <f t="shared" si="539"/>
        <v>0</v>
      </c>
      <c r="CS299" s="27">
        <v>0</v>
      </c>
      <c r="CT299" s="27"/>
      <c r="CU299" s="324">
        <f>SUMIF('Rekapitulasi Juni'!$D$410:$D$588,APS!$B299,'Rekapitulasi Juni'!$E$410:$E$588)</f>
        <v>0</v>
      </c>
      <c r="CV299" s="324">
        <f>SUMIF('Rekapitulasi Juni'!$D$410:$D$588,APS!$B299,'Rekapitulasi Juni'!$F$410:$F$588)</f>
        <v>0</v>
      </c>
      <c r="CW299" s="27"/>
      <c r="CX299" s="325">
        <f t="shared" si="540"/>
        <v>0</v>
      </c>
      <c r="CY299" s="325">
        <f t="shared" si="541"/>
        <v>0</v>
      </c>
      <c r="CZ299" s="27"/>
      <c r="DA299" s="324">
        <f>SUMIF('Rekapitulasi Juni'!$U$410:$U$588,APS!$B299,'Rekapitulasi Juni'!$V$410:$V$588)</f>
        <v>0</v>
      </c>
      <c r="DB299" s="324">
        <f>SUMIF('Rekapitulasi Juni'!$U$410:$U$588,APS!$B299,'Rekapitulasi Juni'!$W$410:$W$588)</f>
        <v>0</v>
      </c>
      <c r="DC299" s="27"/>
      <c r="DD299" s="325">
        <f t="shared" si="542"/>
        <v>0</v>
      </c>
      <c r="DE299" s="325">
        <f t="shared" si="543"/>
        <v>0</v>
      </c>
      <c r="DF299" s="27"/>
      <c r="DG299" s="324">
        <f>SUMIF('Rekapitulasi Juni'!$AL$410:$AL$588,APS!$B299,'Rekapitulasi Juni'!$AM$410:$AM$588)</f>
        <v>0</v>
      </c>
      <c r="DH299" s="324">
        <f>SUMIF('Rekapitulasi Juni'!$AL$410:$AL$588,APS!$B299,'Rekapitulasi Juni'!$AN$410:$AN$588)</f>
        <v>0</v>
      </c>
      <c r="DI299" s="27"/>
      <c r="DJ299" s="325">
        <f t="shared" si="544"/>
        <v>0</v>
      </c>
      <c r="DK299" s="325">
        <f t="shared" si="545"/>
        <v>0</v>
      </c>
      <c r="DL299" s="27"/>
      <c r="DM299" s="324">
        <f>SUMIF('Rekapitulasi Juni'!$BA$410:$BA$588,APS!$B299,'Rekapitulasi Juni'!$BB$410:$BB$588)</f>
        <v>0</v>
      </c>
      <c r="DN299" s="324">
        <f>SUMIF('Rekapitulasi Juni'!$BA$410:$BA$588,APS!$B299,'Rekapitulasi Juni'!$BC$410:$BC$588)</f>
        <v>0</v>
      </c>
      <c r="DO299" s="324">
        <f>SUMIF('Rekapitulasi Juni'!$BA$410:$BA$588,APS!$B299,'Rekapitulasi Juni'!$BF$410:$BF$588)</f>
        <v>0</v>
      </c>
      <c r="DP299" s="325">
        <f t="shared" si="546"/>
        <v>0</v>
      </c>
      <c r="DQ299" s="325">
        <f t="shared" si="547"/>
        <v>0</v>
      </c>
      <c r="DR299" s="27"/>
      <c r="DS299" s="324">
        <f>SUMIF('Rekapitulasi Juni'!$BP$410:$BP$588,APS!$B299,'Rekapitulasi Juni'!$BQ$410:$BQ$588)</f>
        <v>0</v>
      </c>
      <c r="DT299" s="324">
        <f>SUMIF('Rekapitulasi Juni'!$BP$410:$BP$588,APS!$B299,'Rekapitulasi Juni'!$BR$410:$BR$588)</f>
        <v>0</v>
      </c>
      <c r="DU299" s="27"/>
      <c r="DV299" s="325">
        <f t="shared" si="548"/>
        <v>0</v>
      </c>
      <c r="DW299" s="325">
        <f t="shared" si="549"/>
        <v>0</v>
      </c>
      <c r="DX299" s="41">
        <f t="shared" si="550"/>
        <v>0</v>
      </c>
      <c r="DY299" s="41">
        <f t="shared" si="551"/>
        <v>0</v>
      </c>
      <c r="DZ299" s="41">
        <f t="shared" si="552"/>
        <v>0</v>
      </c>
      <c r="EA299" s="41">
        <f t="shared" si="553"/>
        <v>0</v>
      </c>
      <c r="EB299" s="41">
        <f t="shared" si="554"/>
        <v>0</v>
      </c>
      <c r="EC299" s="41">
        <f t="shared" si="555"/>
        <v>0</v>
      </c>
      <c r="ED299" s="180">
        <f t="shared" si="556"/>
        <v>0</v>
      </c>
      <c r="EE299" s="27">
        <v>0</v>
      </c>
      <c r="EF299" s="27"/>
      <c r="EG299" s="324">
        <f>SUMIF('Rekapitulasi Juni'!$D$608:$D$786,APS!$B299,'Rekapitulasi Juni'!$E$608:$E$786)</f>
        <v>0</v>
      </c>
      <c r="EH299" s="324">
        <f>SUMIF('Rekapitulasi Juni'!$D$608:$D$786,APS!$B299,'Rekapitulasi Juni'!$F$608:$F$786)</f>
        <v>0</v>
      </c>
      <c r="EI299" s="27"/>
      <c r="EJ299" s="325">
        <f t="shared" si="557"/>
        <v>0</v>
      </c>
      <c r="EK299" s="325">
        <f t="shared" si="558"/>
        <v>0</v>
      </c>
      <c r="EL299" s="27"/>
      <c r="EM299" s="324">
        <f>SUMIF('Rekapitulasi Juni'!$U$608:$U$786,APS!$B299,'Rekapitulasi Juni'!$V$608:$V$786)</f>
        <v>0</v>
      </c>
      <c r="EN299" s="324">
        <f>SUMIF('Rekapitulasi Juni'!$U$608:$U$786,APS!$B299,'Rekapitulasi Juni'!$W$608:$W$786)</f>
        <v>0</v>
      </c>
      <c r="EO299" s="27"/>
      <c r="EP299" s="325">
        <f t="shared" si="559"/>
        <v>0</v>
      </c>
      <c r="EQ299" s="325">
        <f t="shared" si="560"/>
        <v>0</v>
      </c>
      <c r="ER299" s="27"/>
      <c r="ES299" s="324">
        <f>SUMIF('Rekapitulasi Juni'!$AL$608:$AL$786,APS!$B299,'Rekapitulasi Juni'!$AM$608:$AM$786)</f>
        <v>0</v>
      </c>
      <c r="ET299" s="324">
        <f>SUMIF('Rekapitulasi Juni'!$AL$608:$AL$786,APS!$B299,'Rekapitulasi Juni'!$AN$608:$AN$786)</f>
        <v>0</v>
      </c>
      <c r="EU299" s="27"/>
      <c r="EV299" s="325">
        <f t="shared" si="503"/>
        <v>0</v>
      </c>
      <c r="EW299" s="325">
        <f t="shared" si="504"/>
        <v>0</v>
      </c>
      <c r="EX299" s="27"/>
      <c r="EY299" s="324">
        <f>SUMIF('Rekapitulasi Juni'!$BA$608:$BA$786,APS!$B299,'Rekapitulasi Juni'!$BB$608:$BB$786)</f>
        <v>0</v>
      </c>
      <c r="EZ299" s="324">
        <f>SUMIF('Rekapitulasi Juni'!$BA$608:$BA$786,APS!$B299,'Rekapitulasi Juni'!$BC$608:$BC$786)</f>
        <v>0</v>
      </c>
      <c r="FA299" s="324">
        <f>SUMIF('Rekapitulasi Juni'!$BA$608:$BA$786,APS!$B299,'Rekapitulasi Juni'!$BF$608:$BF$786)</f>
        <v>0</v>
      </c>
      <c r="FB299" s="325">
        <f t="shared" si="505"/>
        <v>0</v>
      </c>
      <c r="FC299" s="325">
        <f t="shared" si="506"/>
        <v>0</v>
      </c>
      <c r="FD299" s="27"/>
      <c r="FE299" s="27"/>
      <c r="FF299" s="27"/>
      <c r="FG299" s="27"/>
      <c r="FH299" s="27"/>
      <c r="FI299" s="27"/>
      <c r="FJ299" s="41">
        <f t="shared" si="561"/>
        <v>0</v>
      </c>
      <c r="FK299" s="41">
        <f t="shared" si="562"/>
        <v>0</v>
      </c>
      <c r="FL299" s="41">
        <f t="shared" si="563"/>
        <v>0</v>
      </c>
      <c r="FM299" s="41">
        <f t="shared" si="564"/>
        <v>0</v>
      </c>
      <c r="FN299" s="41">
        <f t="shared" si="565"/>
        <v>0</v>
      </c>
      <c r="FO299" s="41">
        <f t="shared" si="566"/>
        <v>0</v>
      </c>
      <c r="FP299" s="180">
        <f t="shared" si="567"/>
        <v>0</v>
      </c>
      <c r="FQ299" s="27"/>
      <c r="FR299" s="27"/>
      <c r="FS299" s="324">
        <f>SUMIF('Rekapitulasi Juni'!$D$804:$D$984,APS!$B299,'Rekapitulasi Juni'!$E$804:$E$984)</f>
        <v>0</v>
      </c>
      <c r="FT299" s="324">
        <f>SUMIF('Rekapitulasi Juni'!$D$804:$D$984,APS!$B299,'Rekapitulasi Juni'!$F$804:$F$984)</f>
        <v>0</v>
      </c>
      <c r="FU299" s="27"/>
      <c r="FV299" s="325">
        <f t="shared" si="507"/>
        <v>0</v>
      </c>
      <c r="FW299" s="325">
        <f t="shared" si="508"/>
        <v>0</v>
      </c>
      <c r="FX299" s="27"/>
      <c r="FY299" s="324">
        <f>SUMIF('Rekapitulasi Juni'!$U$804:$U$984,APS!$B299,'Rekapitulasi Juni'!$V$804:$V$984)</f>
        <v>0</v>
      </c>
      <c r="FZ299" s="324">
        <f>SUMIF('Rekapitulasi Juni'!$U$804:$U$984,APS!$B299,'Rekapitulasi Juni'!$W$804:$W$984)</f>
        <v>0</v>
      </c>
      <c r="GA299" s="27"/>
      <c r="GB299" s="325">
        <f t="shared" si="501"/>
        <v>0</v>
      </c>
      <c r="GC299" s="325">
        <f t="shared" si="502"/>
        <v>0</v>
      </c>
      <c r="GD299" s="27"/>
      <c r="GE299" s="324">
        <f>SUMIF('Rekapitulasi Juni'!$AL$804:$AL$984,APS!$B299,'Rekapitulasi Juni'!$AM$804:$AM$984)</f>
        <v>0</v>
      </c>
      <c r="GF299" s="324">
        <f>SUMIF('Rekapitulasi Juni'!$AL$804:$AL$984,APS!$B299,'Rekapitulasi Juni'!$AN$804:$AN$984)</f>
        <v>0</v>
      </c>
      <c r="GG299" s="27"/>
      <c r="GH299" s="325">
        <f t="shared" si="491"/>
        <v>0</v>
      </c>
      <c r="GI299" s="325">
        <f t="shared" si="492"/>
        <v>0</v>
      </c>
      <c r="GJ299" s="27"/>
      <c r="GK299" s="27"/>
      <c r="GL299" s="41">
        <f t="shared" si="568"/>
        <v>0</v>
      </c>
      <c r="GM299" s="41">
        <f t="shared" si="569"/>
        <v>0</v>
      </c>
      <c r="GN299" s="41">
        <f t="shared" si="570"/>
        <v>0</v>
      </c>
      <c r="GO299" s="41">
        <f t="shared" si="500"/>
        <v>0</v>
      </c>
      <c r="GP299" s="41">
        <f t="shared" si="571"/>
        <v>0</v>
      </c>
      <c r="GQ299" s="41">
        <f t="shared" si="572"/>
        <v>0</v>
      </c>
      <c r="GR299" s="180">
        <f t="shared" si="573"/>
        <v>0</v>
      </c>
      <c r="GS299" s="41">
        <f t="shared" si="493"/>
        <v>0</v>
      </c>
      <c r="GT299" s="41">
        <f t="shared" si="494"/>
        <v>0</v>
      </c>
      <c r="GU299" s="41">
        <f t="shared" si="495"/>
        <v>0</v>
      </c>
      <c r="GV299" s="41">
        <f t="shared" si="496"/>
        <v>0</v>
      </c>
      <c r="GW299" s="41">
        <f t="shared" si="497"/>
        <v>0</v>
      </c>
      <c r="GX299" s="41">
        <f t="shared" si="498"/>
        <v>0</v>
      </c>
      <c r="GY299" s="180">
        <f t="shared" si="499"/>
        <v>0</v>
      </c>
      <c r="GZ299" s="41">
        <v>278</v>
      </c>
      <c r="HA299" s="32"/>
      <c r="HB299" s="42">
        <f t="shared" si="398"/>
        <v>0</v>
      </c>
      <c r="HC299" s="44"/>
    </row>
    <row r="300" spans="1:211" ht="15" hidden="1" customHeight="1">
      <c r="A300" s="31" t="s">
        <v>601</v>
      </c>
      <c r="B300" s="32" t="s">
        <v>602</v>
      </c>
      <c r="C300" s="31" t="s">
        <v>490</v>
      </c>
      <c r="D300" s="31" t="s">
        <v>1259</v>
      </c>
      <c r="E300" s="31" t="s">
        <v>43</v>
      </c>
      <c r="F300" s="31" t="s">
        <v>152</v>
      </c>
      <c r="G300" s="33">
        <v>0</v>
      </c>
      <c r="H300" s="33">
        <v>0</v>
      </c>
      <c r="I300" s="33">
        <v>0</v>
      </c>
      <c r="J300" s="34">
        <f>IFERROR(VLOOKUP(A300,#REF!,3,0),0)</f>
        <v>0</v>
      </c>
      <c r="K300" s="34">
        <f t="shared" si="393"/>
        <v>0</v>
      </c>
      <c r="L300" s="34">
        <v>0</v>
      </c>
      <c r="M300" s="34">
        <v>0</v>
      </c>
      <c r="N300" s="35">
        <f t="shared" si="394"/>
        <v>0</v>
      </c>
      <c r="O300" s="35">
        <f t="shared" si="395"/>
        <v>0</v>
      </c>
      <c r="P300" s="36">
        <v>0</v>
      </c>
      <c r="Q300" s="36">
        <f t="shared" si="509"/>
        <v>0</v>
      </c>
      <c r="R300" s="80"/>
      <c r="S300" s="37">
        <f ca="1">SUMIF(ROP!$D$6:$H$65536,A300,ROP!$J$6:$J$65536)</f>
        <v>0</v>
      </c>
      <c r="T300" s="37">
        <f>SUMIF(HASIL!$B:$B,APS!$B300&amp;RIGHT(APS!T$9,2),HASIL!$I:$I)</f>
        <v>0</v>
      </c>
      <c r="U300" s="37">
        <f>SUMIF(HASIL!$B:$B,APS!$B300&amp;RIGHT(APS!U$9,2),HASIL!$I:$I)</f>
        <v>0</v>
      </c>
      <c r="V300" s="37">
        <f>SUMIF(HASIL!$B:$B,APS!$B300&amp;RIGHT(APS!V$9,2),HASIL!$I:$I)</f>
        <v>0</v>
      </c>
      <c r="W300" s="37">
        <f>SUMIF(HASIL!$B:$B,APS!$B300&amp;RIGHT(APS!W$9,2),HASIL!$I:$I)</f>
        <v>0</v>
      </c>
      <c r="X300" s="38">
        <f t="shared" si="396"/>
        <v>0</v>
      </c>
      <c r="Y300" s="38">
        <f t="shared" si="397"/>
        <v>0</v>
      </c>
      <c r="Z300" s="39">
        <f t="shared" si="597"/>
        <v>0</v>
      </c>
      <c r="AA300" s="39">
        <f t="shared" si="596"/>
        <v>0</v>
      </c>
      <c r="AB300" s="40">
        <f t="shared" si="598"/>
        <v>0</v>
      </c>
      <c r="AC300" s="27">
        <v>0</v>
      </c>
      <c r="AD300" s="27"/>
      <c r="AE300" s="27"/>
      <c r="AF300" s="27"/>
      <c r="AG300" s="27"/>
      <c r="AH300" s="27"/>
      <c r="AI300" s="324">
        <f>SUMIF('Rekapitulasi Juni'!$D$9:$D$192,APS!$B300,'Rekapitulasi Juni'!$E$9:$E$192)</f>
        <v>0</v>
      </c>
      <c r="AJ300" s="324">
        <f>SUMIF('Rekapitulasi Juni'!$D$9:$D$192,APS!$B300,'Rekapitulasi Juni'!$F$9:$F$192)</f>
        <v>0</v>
      </c>
      <c r="AK300" s="324">
        <f>SUMIF('Rekapitulasi Juni'!$D$9:$D$192,APS!$B300,'Rekapitulasi Juni'!$K$9:$K$192)</f>
        <v>0</v>
      </c>
      <c r="AL300" s="325">
        <f t="shared" si="510"/>
        <v>0</v>
      </c>
      <c r="AM300" s="325">
        <f t="shared" si="511"/>
        <v>0</v>
      </c>
      <c r="AN300" s="27"/>
      <c r="AO300" s="324">
        <f>SUMIF('Rekapitulasi Juni'!$U$9:$U$192,APS!$B300,'Rekapitulasi Juni'!$V$9:$V$192)</f>
        <v>0</v>
      </c>
      <c r="AP300" s="324">
        <f>SUMIF('Rekapitulasi Juni'!$U$9:$U$192,APS!$B300,'Rekapitulasi Juni'!$W$9:$W$192)</f>
        <v>0</v>
      </c>
      <c r="AQ300" s="27"/>
      <c r="AR300" s="325">
        <f t="shared" si="512"/>
        <v>0</v>
      </c>
      <c r="AS300" s="325">
        <f t="shared" si="513"/>
        <v>0</v>
      </c>
      <c r="AT300" s="27"/>
      <c r="AU300" s="324">
        <f>SUMIF('Rekapitulasi Juni'!$AL$9:$AL$192,APS!$B300,'Rekapitulasi Juni'!$AM$9:$AM$192)</f>
        <v>0</v>
      </c>
      <c r="AV300" s="324">
        <f>SUMIF('Rekapitulasi Juni'!$AL$9:$AL$192,APS!$B300,'Rekapitulasi Juni'!$AN$9:$AN$192)</f>
        <v>0</v>
      </c>
      <c r="AW300" s="27"/>
      <c r="AX300" s="325">
        <f t="shared" si="514"/>
        <v>0</v>
      </c>
      <c r="AY300" s="325">
        <f t="shared" si="515"/>
        <v>0</v>
      </c>
      <c r="AZ300" s="41">
        <f t="shared" si="516"/>
        <v>0</v>
      </c>
      <c r="BA300" s="41">
        <f t="shared" si="517"/>
        <v>0</v>
      </c>
      <c r="BB300" s="41">
        <f t="shared" si="518"/>
        <v>0</v>
      </c>
      <c r="BC300" s="41">
        <f t="shared" si="519"/>
        <v>0</v>
      </c>
      <c r="BD300" s="41">
        <f t="shared" si="520"/>
        <v>0</v>
      </c>
      <c r="BE300" s="41">
        <f t="shared" si="521"/>
        <v>0</v>
      </c>
      <c r="BF300" s="180">
        <f t="shared" si="522"/>
        <v>0</v>
      </c>
      <c r="BG300" s="27">
        <v>0</v>
      </c>
      <c r="BH300" s="27"/>
      <c r="BI300" s="324">
        <f>SUMIF('Rekapitulasi Juni'!$D$214:$D$393,APS!$B300,'Rekapitulasi Juni'!$E$214:$E$393)</f>
        <v>0</v>
      </c>
      <c r="BJ300" s="324">
        <f>SUMIF('Rekapitulasi Juni'!$D$214:$D$393,APS!$B300,'Rekapitulasi Juni'!$F$214:$F$393)</f>
        <v>0</v>
      </c>
      <c r="BK300" s="27"/>
      <c r="BL300" s="325">
        <f t="shared" si="523"/>
        <v>0</v>
      </c>
      <c r="BM300" s="325">
        <f t="shared" si="524"/>
        <v>0</v>
      </c>
      <c r="BN300" s="27"/>
      <c r="BO300" s="324">
        <f>SUMIF('Rekapitulasi Juni'!$U$214:$U$393,APS!$B300,'Rekapitulasi Juni'!$V$214:$V$393)</f>
        <v>0</v>
      </c>
      <c r="BP300" s="324">
        <f>SUMIF('Rekapitulasi Juni'!$U$214:$U$393,APS!$B300,'Rekapitulasi Juni'!$W$214:$W$393)</f>
        <v>0</v>
      </c>
      <c r="BQ300" s="27"/>
      <c r="BR300" s="325">
        <f t="shared" si="525"/>
        <v>0</v>
      </c>
      <c r="BS300" s="325">
        <f t="shared" si="526"/>
        <v>0</v>
      </c>
      <c r="BT300" s="27"/>
      <c r="BU300" s="324">
        <f>SUMIF('Rekapitulasi Juni'!$AL$214:$AL$393,APS!$B300,'Rekapitulasi Juni'!$AM$214:$AM$393)</f>
        <v>0</v>
      </c>
      <c r="BV300" s="324">
        <f>SUMIF('Rekapitulasi Juni'!$AL$214:$AL$393,APS!$B300,'Rekapitulasi Juni'!$AN$214:$AN$393)</f>
        <v>0</v>
      </c>
      <c r="BW300" s="27"/>
      <c r="BX300" s="325">
        <f t="shared" si="527"/>
        <v>0</v>
      </c>
      <c r="BY300" s="325">
        <f t="shared" si="528"/>
        <v>0</v>
      </c>
      <c r="BZ300" s="27"/>
      <c r="CA300" s="324">
        <f>SUMIF('Rekapitulasi Juni'!$BA$214:$BA$393,APS!$B300,'Rekapitulasi Juni'!$BB$214:$BB$393)</f>
        <v>0</v>
      </c>
      <c r="CB300" s="324">
        <f>SUMIF('Rekapitulasi Juni'!$BA$214:$BA$393,APS!$B300,'Rekapitulasi Juni'!$BC$214:$BC$393)</f>
        <v>0</v>
      </c>
      <c r="CC300" s="27"/>
      <c r="CD300" s="325">
        <f t="shared" si="529"/>
        <v>0</v>
      </c>
      <c r="CE300" s="325">
        <f t="shared" si="530"/>
        <v>0</v>
      </c>
      <c r="CF300" s="27"/>
      <c r="CG300" s="324">
        <f>SUMIF('Rekapitulasi Juni'!$BP$214:$BP$393,APS!$B300,'Rekapitulasi Juni'!$BQ$214:$BQ$393)</f>
        <v>0</v>
      </c>
      <c r="CH300" s="324">
        <f>SUMIF('Rekapitulasi Juni'!$BP$214:$BP$393,APS!$B300,'Rekapitulasi Juni'!$BR$214:$BR$393)</f>
        <v>0</v>
      </c>
      <c r="CI300" s="27"/>
      <c r="CJ300" s="325">
        <f t="shared" si="531"/>
        <v>0</v>
      </c>
      <c r="CK300" s="325">
        <f t="shared" si="532"/>
        <v>0</v>
      </c>
      <c r="CL300" s="41">
        <f t="shared" si="533"/>
        <v>0</v>
      </c>
      <c r="CM300" s="41">
        <f t="shared" si="534"/>
        <v>0</v>
      </c>
      <c r="CN300" s="41">
        <f t="shared" si="535"/>
        <v>0</v>
      </c>
      <c r="CO300" s="41">
        <f t="shared" si="536"/>
        <v>0</v>
      </c>
      <c r="CP300" s="41">
        <f t="shared" si="537"/>
        <v>0</v>
      </c>
      <c r="CQ300" s="41">
        <f t="shared" si="538"/>
        <v>0</v>
      </c>
      <c r="CR300" s="180">
        <f t="shared" si="539"/>
        <v>0</v>
      </c>
      <c r="CS300" s="27">
        <v>0</v>
      </c>
      <c r="CT300" s="27"/>
      <c r="CU300" s="324">
        <f>SUMIF('Rekapitulasi Juni'!$D$410:$D$588,APS!$B300,'Rekapitulasi Juni'!$E$410:$E$588)</f>
        <v>0</v>
      </c>
      <c r="CV300" s="324">
        <f>SUMIF('Rekapitulasi Juni'!$D$410:$D$588,APS!$B300,'Rekapitulasi Juni'!$F$410:$F$588)</f>
        <v>0</v>
      </c>
      <c r="CW300" s="27"/>
      <c r="CX300" s="325">
        <f t="shared" si="540"/>
        <v>0</v>
      </c>
      <c r="CY300" s="325">
        <f t="shared" si="541"/>
        <v>0</v>
      </c>
      <c r="CZ300" s="27"/>
      <c r="DA300" s="324">
        <f>SUMIF('Rekapitulasi Juni'!$U$410:$U$588,APS!$B300,'Rekapitulasi Juni'!$V$410:$V$588)</f>
        <v>0</v>
      </c>
      <c r="DB300" s="324">
        <f>SUMIF('Rekapitulasi Juni'!$U$410:$U$588,APS!$B300,'Rekapitulasi Juni'!$W$410:$W$588)</f>
        <v>0</v>
      </c>
      <c r="DC300" s="27"/>
      <c r="DD300" s="325">
        <f t="shared" si="542"/>
        <v>0</v>
      </c>
      <c r="DE300" s="325">
        <f t="shared" si="543"/>
        <v>0</v>
      </c>
      <c r="DF300" s="27"/>
      <c r="DG300" s="324">
        <f>SUMIF('Rekapitulasi Juni'!$AL$410:$AL$588,APS!$B300,'Rekapitulasi Juni'!$AM$410:$AM$588)</f>
        <v>0</v>
      </c>
      <c r="DH300" s="324">
        <f>SUMIF('Rekapitulasi Juni'!$AL$410:$AL$588,APS!$B300,'Rekapitulasi Juni'!$AN$410:$AN$588)</f>
        <v>0</v>
      </c>
      <c r="DI300" s="27"/>
      <c r="DJ300" s="325">
        <f t="shared" si="544"/>
        <v>0</v>
      </c>
      <c r="DK300" s="325">
        <f t="shared" si="545"/>
        <v>0</v>
      </c>
      <c r="DL300" s="27"/>
      <c r="DM300" s="324">
        <f>SUMIF('Rekapitulasi Juni'!$BA$410:$BA$588,APS!$B300,'Rekapitulasi Juni'!$BB$410:$BB$588)</f>
        <v>0</v>
      </c>
      <c r="DN300" s="324">
        <f>SUMIF('Rekapitulasi Juni'!$BA$410:$BA$588,APS!$B300,'Rekapitulasi Juni'!$BC$410:$BC$588)</f>
        <v>0</v>
      </c>
      <c r="DO300" s="324">
        <f>SUMIF('Rekapitulasi Juni'!$BA$410:$BA$588,APS!$B300,'Rekapitulasi Juni'!$BF$410:$BF$588)</f>
        <v>0</v>
      </c>
      <c r="DP300" s="325">
        <f t="shared" si="546"/>
        <v>0</v>
      </c>
      <c r="DQ300" s="325">
        <f t="shared" si="547"/>
        <v>0</v>
      </c>
      <c r="DR300" s="27"/>
      <c r="DS300" s="324">
        <f>SUMIF('Rekapitulasi Juni'!$BP$410:$BP$588,APS!$B300,'Rekapitulasi Juni'!$BQ$410:$BQ$588)</f>
        <v>0</v>
      </c>
      <c r="DT300" s="324">
        <f>SUMIF('Rekapitulasi Juni'!$BP$410:$BP$588,APS!$B300,'Rekapitulasi Juni'!$BR$410:$BR$588)</f>
        <v>0</v>
      </c>
      <c r="DU300" s="27"/>
      <c r="DV300" s="325">
        <f t="shared" si="548"/>
        <v>0</v>
      </c>
      <c r="DW300" s="325">
        <f t="shared" si="549"/>
        <v>0</v>
      </c>
      <c r="DX300" s="41">
        <f t="shared" si="550"/>
        <v>0</v>
      </c>
      <c r="DY300" s="41">
        <f t="shared" si="551"/>
        <v>0</v>
      </c>
      <c r="DZ300" s="41">
        <f t="shared" si="552"/>
        <v>0</v>
      </c>
      <c r="EA300" s="41">
        <f t="shared" si="553"/>
        <v>0</v>
      </c>
      <c r="EB300" s="41">
        <f t="shared" si="554"/>
        <v>0</v>
      </c>
      <c r="EC300" s="41">
        <f t="shared" si="555"/>
        <v>0</v>
      </c>
      <c r="ED300" s="180">
        <f t="shared" si="556"/>
        <v>0</v>
      </c>
      <c r="EE300" s="27">
        <v>0</v>
      </c>
      <c r="EF300" s="27"/>
      <c r="EG300" s="324">
        <f>SUMIF('Rekapitulasi Juni'!$D$608:$D$786,APS!$B300,'Rekapitulasi Juni'!$E$608:$E$786)</f>
        <v>0</v>
      </c>
      <c r="EH300" s="324">
        <f>SUMIF('Rekapitulasi Juni'!$D$608:$D$786,APS!$B300,'Rekapitulasi Juni'!$F$608:$F$786)</f>
        <v>0</v>
      </c>
      <c r="EI300" s="27"/>
      <c r="EJ300" s="325">
        <f t="shared" si="557"/>
        <v>0</v>
      </c>
      <c r="EK300" s="325">
        <f t="shared" si="558"/>
        <v>0</v>
      </c>
      <c r="EL300" s="27"/>
      <c r="EM300" s="324">
        <f>SUMIF('Rekapitulasi Juni'!$U$608:$U$786,APS!$B300,'Rekapitulasi Juni'!$V$608:$V$786)</f>
        <v>0</v>
      </c>
      <c r="EN300" s="324">
        <f>SUMIF('Rekapitulasi Juni'!$U$608:$U$786,APS!$B300,'Rekapitulasi Juni'!$W$608:$W$786)</f>
        <v>0</v>
      </c>
      <c r="EO300" s="27"/>
      <c r="EP300" s="325">
        <f t="shared" si="559"/>
        <v>0</v>
      </c>
      <c r="EQ300" s="325">
        <f t="shared" si="560"/>
        <v>0</v>
      </c>
      <c r="ER300" s="27"/>
      <c r="ES300" s="324">
        <f>SUMIF('Rekapitulasi Juni'!$AL$608:$AL$786,APS!$B300,'Rekapitulasi Juni'!$AM$608:$AM$786)</f>
        <v>0</v>
      </c>
      <c r="ET300" s="324">
        <f>SUMIF('Rekapitulasi Juni'!$AL$608:$AL$786,APS!$B300,'Rekapitulasi Juni'!$AN$608:$AN$786)</f>
        <v>0</v>
      </c>
      <c r="EU300" s="27"/>
      <c r="EV300" s="325">
        <f t="shared" si="503"/>
        <v>0</v>
      </c>
      <c r="EW300" s="325">
        <f t="shared" si="504"/>
        <v>0</v>
      </c>
      <c r="EX300" s="27"/>
      <c r="EY300" s="324">
        <f>SUMIF('Rekapitulasi Juni'!$BA$608:$BA$786,APS!$B300,'Rekapitulasi Juni'!$BB$608:$BB$786)</f>
        <v>0</v>
      </c>
      <c r="EZ300" s="324">
        <f>SUMIF('Rekapitulasi Juni'!$BA$608:$BA$786,APS!$B300,'Rekapitulasi Juni'!$BC$608:$BC$786)</f>
        <v>0</v>
      </c>
      <c r="FA300" s="324">
        <f>SUMIF('Rekapitulasi Juni'!$BA$608:$BA$786,APS!$B300,'Rekapitulasi Juni'!$BF$608:$BF$786)</f>
        <v>0</v>
      </c>
      <c r="FB300" s="325">
        <f t="shared" si="505"/>
        <v>0</v>
      </c>
      <c r="FC300" s="325">
        <f t="shared" si="506"/>
        <v>0</v>
      </c>
      <c r="FD300" s="27"/>
      <c r="FE300" s="27"/>
      <c r="FF300" s="27"/>
      <c r="FG300" s="27"/>
      <c r="FH300" s="27"/>
      <c r="FI300" s="27"/>
      <c r="FJ300" s="41">
        <f t="shared" si="561"/>
        <v>0</v>
      </c>
      <c r="FK300" s="41">
        <f t="shared" si="562"/>
        <v>0</v>
      </c>
      <c r="FL300" s="41">
        <f t="shared" si="563"/>
        <v>0</v>
      </c>
      <c r="FM300" s="41">
        <f t="shared" si="564"/>
        <v>0</v>
      </c>
      <c r="FN300" s="41">
        <f t="shared" si="565"/>
        <v>0</v>
      </c>
      <c r="FO300" s="41">
        <f t="shared" si="566"/>
        <v>0</v>
      </c>
      <c r="FP300" s="180">
        <f t="shared" si="567"/>
        <v>0</v>
      </c>
      <c r="FQ300" s="27"/>
      <c r="FR300" s="27"/>
      <c r="FS300" s="324">
        <f>SUMIF('Rekapitulasi Juni'!$D$804:$D$984,APS!$B300,'Rekapitulasi Juni'!$E$804:$E$984)</f>
        <v>0</v>
      </c>
      <c r="FT300" s="324">
        <f>SUMIF('Rekapitulasi Juni'!$D$804:$D$984,APS!$B300,'Rekapitulasi Juni'!$F$804:$F$984)</f>
        <v>0</v>
      </c>
      <c r="FU300" s="27"/>
      <c r="FV300" s="325">
        <f t="shared" si="507"/>
        <v>0</v>
      </c>
      <c r="FW300" s="325">
        <f t="shared" si="508"/>
        <v>0</v>
      </c>
      <c r="FX300" s="27"/>
      <c r="FY300" s="324">
        <f>SUMIF('Rekapitulasi Juni'!$U$804:$U$984,APS!$B300,'Rekapitulasi Juni'!$V$804:$V$984)</f>
        <v>0</v>
      </c>
      <c r="FZ300" s="324">
        <f>SUMIF('Rekapitulasi Juni'!$U$804:$U$984,APS!$B300,'Rekapitulasi Juni'!$W$804:$W$984)</f>
        <v>0</v>
      </c>
      <c r="GA300" s="27"/>
      <c r="GB300" s="325">
        <f t="shared" si="501"/>
        <v>0</v>
      </c>
      <c r="GC300" s="325">
        <f t="shared" si="502"/>
        <v>0</v>
      </c>
      <c r="GD300" s="27"/>
      <c r="GE300" s="324">
        <f>SUMIF('Rekapitulasi Juni'!$AL$804:$AL$984,APS!$B300,'Rekapitulasi Juni'!$AM$804:$AM$984)</f>
        <v>0</v>
      </c>
      <c r="GF300" s="324">
        <f>SUMIF('Rekapitulasi Juni'!$AL$804:$AL$984,APS!$B300,'Rekapitulasi Juni'!$AN$804:$AN$984)</f>
        <v>0</v>
      </c>
      <c r="GG300" s="27"/>
      <c r="GH300" s="325">
        <f t="shared" si="491"/>
        <v>0</v>
      </c>
      <c r="GI300" s="325">
        <f t="shared" si="492"/>
        <v>0</v>
      </c>
      <c r="GJ300" s="27"/>
      <c r="GK300" s="27"/>
      <c r="GL300" s="41">
        <f t="shared" si="568"/>
        <v>0</v>
      </c>
      <c r="GM300" s="41">
        <f t="shared" si="569"/>
        <v>0</v>
      </c>
      <c r="GN300" s="41">
        <f t="shared" si="570"/>
        <v>0</v>
      </c>
      <c r="GO300" s="41">
        <f t="shared" si="500"/>
        <v>0</v>
      </c>
      <c r="GP300" s="41">
        <f t="shared" si="571"/>
        <v>0</v>
      </c>
      <c r="GQ300" s="41">
        <f t="shared" si="572"/>
        <v>0</v>
      </c>
      <c r="GR300" s="180">
        <f t="shared" si="573"/>
        <v>0</v>
      </c>
      <c r="GS300" s="41">
        <f t="shared" si="493"/>
        <v>0</v>
      </c>
      <c r="GT300" s="41">
        <f t="shared" si="494"/>
        <v>0</v>
      </c>
      <c r="GU300" s="41">
        <f t="shared" si="495"/>
        <v>0</v>
      </c>
      <c r="GV300" s="41">
        <f t="shared" si="496"/>
        <v>0</v>
      </c>
      <c r="GW300" s="41">
        <f t="shared" si="497"/>
        <v>0</v>
      </c>
      <c r="GX300" s="41">
        <f t="shared" si="498"/>
        <v>0</v>
      </c>
      <c r="GY300" s="180">
        <f t="shared" si="499"/>
        <v>0</v>
      </c>
      <c r="GZ300" s="41">
        <v>279</v>
      </c>
      <c r="HA300" s="32"/>
      <c r="HB300" s="42">
        <f t="shared" si="398"/>
        <v>0</v>
      </c>
      <c r="HC300" s="44"/>
    </row>
    <row r="301" spans="1:211" ht="15" hidden="1" customHeight="1">
      <c r="A301" s="137"/>
      <c r="B301" s="136" t="s">
        <v>603</v>
      </c>
      <c r="C301" s="31" t="s">
        <v>490</v>
      </c>
      <c r="D301" s="31" t="s">
        <v>1259</v>
      </c>
      <c r="E301" s="31" t="s">
        <v>43</v>
      </c>
      <c r="F301" s="31" t="s">
        <v>152</v>
      </c>
      <c r="G301" s="33">
        <v>20</v>
      </c>
      <c r="H301" s="33">
        <v>0</v>
      </c>
      <c r="I301" s="33">
        <v>0</v>
      </c>
      <c r="J301" s="34">
        <f>IFERROR(VLOOKUP(A301,#REF!,3,0),0)</f>
        <v>0</v>
      </c>
      <c r="K301" s="34">
        <f t="shared" si="393"/>
        <v>20</v>
      </c>
      <c r="L301" s="34">
        <v>0</v>
      </c>
      <c r="M301" s="34">
        <v>20</v>
      </c>
      <c r="N301" s="35">
        <f t="shared" si="394"/>
        <v>0</v>
      </c>
      <c r="O301" s="35">
        <f t="shared" si="395"/>
        <v>0</v>
      </c>
      <c r="P301" s="36">
        <v>0</v>
      </c>
      <c r="Q301" s="36">
        <f t="shared" si="509"/>
        <v>0</v>
      </c>
      <c r="R301" s="80">
        <v>-20</v>
      </c>
      <c r="S301" s="37">
        <f ca="1">SUMIF(ROP!$D$6:$H$65536,A301,ROP!$J$6:$J$65536)</f>
        <v>0</v>
      </c>
      <c r="T301" s="37">
        <f>SUMIF(HASIL!$B:$B,APS!$B301&amp;RIGHT(APS!T$9,2),HASIL!$I:$I)</f>
        <v>0</v>
      </c>
      <c r="U301" s="37">
        <f>SUMIF(HASIL!$B:$B,APS!$B301&amp;RIGHT(APS!U$9,2),HASIL!$I:$I)</f>
        <v>0</v>
      </c>
      <c r="V301" s="37">
        <f>SUMIF(HASIL!$B:$B,APS!$B301&amp;RIGHT(APS!V$9,2),HASIL!$I:$I)</f>
        <v>0</v>
      </c>
      <c r="W301" s="37">
        <f>SUMIF(HASIL!$B:$B,APS!$B301&amp;RIGHT(APS!W$9,2),HASIL!$I:$I)</f>
        <v>0</v>
      </c>
      <c r="X301" s="38">
        <f t="shared" si="396"/>
        <v>0</v>
      </c>
      <c r="Y301" s="38">
        <f t="shared" si="397"/>
        <v>0</v>
      </c>
      <c r="Z301" s="39">
        <f t="shared" si="597"/>
        <v>0</v>
      </c>
      <c r="AA301" s="39">
        <f t="shared" si="596"/>
        <v>0</v>
      </c>
      <c r="AB301" s="40">
        <f t="shared" si="598"/>
        <v>0</v>
      </c>
      <c r="AC301" s="27">
        <v>0</v>
      </c>
      <c r="AD301" s="27"/>
      <c r="AE301" s="27"/>
      <c r="AF301" s="27"/>
      <c r="AG301" s="27"/>
      <c r="AH301" s="27"/>
      <c r="AI301" s="324">
        <f>SUMIF('Rekapitulasi Juni'!$D$9:$D$192,APS!$B301,'Rekapitulasi Juni'!$E$9:$E$192)</f>
        <v>0</v>
      </c>
      <c r="AJ301" s="324">
        <f>SUMIF('Rekapitulasi Juni'!$D$9:$D$192,APS!$B301,'Rekapitulasi Juni'!$F$9:$F$192)</f>
        <v>0</v>
      </c>
      <c r="AK301" s="324">
        <f>SUMIF('Rekapitulasi Juni'!$D$9:$D$192,APS!$B301,'Rekapitulasi Juni'!$K$9:$K$192)</f>
        <v>0</v>
      </c>
      <c r="AL301" s="325">
        <f t="shared" si="510"/>
        <v>0</v>
      </c>
      <c r="AM301" s="325">
        <f t="shared" si="511"/>
        <v>0</v>
      </c>
      <c r="AN301" s="27"/>
      <c r="AO301" s="324">
        <f>SUMIF('Rekapitulasi Juni'!$U$9:$U$192,APS!$B301,'Rekapitulasi Juni'!$V$9:$V$192)</f>
        <v>0</v>
      </c>
      <c r="AP301" s="324">
        <f>SUMIF('Rekapitulasi Juni'!$U$9:$U$192,APS!$B301,'Rekapitulasi Juni'!$W$9:$W$192)</f>
        <v>0</v>
      </c>
      <c r="AQ301" s="27"/>
      <c r="AR301" s="325">
        <f t="shared" si="512"/>
        <v>0</v>
      </c>
      <c r="AS301" s="325">
        <f t="shared" si="513"/>
        <v>0</v>
      </c>
      <c r="AT301" s="27"/>
      <c r="AU301" s="324">
        <f>SUMIF('Rekapitulasi Juni'!$AL$9:$AL$192,APS!$B301,'Rekapitulasi Juni'!$AM$9:$AM$192)</f>
        <v>0</v>
      </c>
      <c r="AV301" s="324">
        <f>SUMIF('Rekapitulasi Juni'!$AL$9:$AL$192,APS!$B301,'Rekapitulasi Juni'!$AN$9:$AN$192)</f>
        <v>0</v>
      </c>
      <c r="AW301" s="27"/>
      <c r="AX301" s="325">
        <f t="shared" si="514"/>
        <v>0</v>
      </c>
      <c r="AY301" s="325">
        <f t="shared" si="515"/>
        <v>0</v>
      </c>
      <c r="AZ301" s="41">
        <f t="shared" si="516"/>
        <v>0</v>
      </c>
      <c r="BA301" s="41">
        <f t="shared" si="517"/>
        <v>0</v>
      </c>
      <c r="BB301" s="41">
        <f t="shared" si="518"/>
        <v>0</v>
      </c>
      <c r="BC301" s="41">
        <f t="shared" si="519"/>
        <v>0</v>
      </c>
      <c r="BD301" s="41">
        <f t="shared" si="520"/>
        <v>0</v>
      </c>
      <c r="BE301" s="41">
        <f t="shared" si="521"/>
        <v>0</v>
      </c>
      <c r="BF301" s="180">
        <f t="shared" si="522"/>
        <v>0</v>
      </c>
      <c r="BG301" s="27">
        <v>0</v>
      </c>
      <c r="BH301" s="27"/>
      <c r="BI301" s="324">
        <f>SUMIF('Rekapitulasi Juni'!$D$214:$D$393,APS!$B301,'Rekapitulasi Juni'!$E$214:$E$393)</f>
        <v>0</v>
      </c>
      <c r="BJ301" s="324">
        <f>SUMIF('Rekapitulasi Juni'!$D$214:$D$393,APS!$B301,'Rekapitulasi Juni'!$F$214:$F$393)</f>
        <v>0</v>
      </c>
      <c r="BK301" s="27"/>
      <c r="BL301" s="325">
        <f t="shared" si="523"/>
        <v>0</v>
      </c>
      <c r="BM301" s="325">
        <f t="shared" si="524"/>
        <v>0</v>
      </c>
      <c r="BN301" s="27"/>
      <c r="BO301" s="324">
        <f>SUMIF('Rekapitulasi Juni'!$U$214:$U$393,APS!$B301,'Rekapitulasi Juni'!$V$214:$V$393)</f>
        <v>0</v>
      </c>
      <c r="BP301" s="324">
        <f>SUMIF('Rekapitulasi Juni'!$U$214:$U$393,APS!$B301,'Rekapitulasi Juni'!$W$214:$W$393)</f>
        <v>0</v>
      </c>
      <c r="BQ301" s="27"/>
      <c r="BR301" s="325">
        <f t="shared" si="525"/>
        <v>0</v>
      </c>
      <c r="BS301" s="325">
        <f t="shared" si="526"/>
        <v>0</v>
      </c>
      <c r="BT301" s="27"/>
      <c r="BU301" s="324">
        <f>SUMIF('Rekapitulasi Juni'!$AL$214:$AL$393,APS!$B301,'Rekapitulasi Juni'!$AM$214:$AM$393)</f>
        <v>0</v>
      </c>
      <c r="BV301" s="324">
        <f>SUMIF('Rekapitulasi Juni'!$AL$214:$AL$393,APS!$B301,'Rekapitulasi Juni'!$AN$214:$AN$393)</f>
        <v>0</v>
      </c>
      <c r="BW301" s="27"/>
      <c r="BX301" s="325">
        <f t="shared" si="527"/>
        <v>0</v>
      </c>
      <c r="BY301" s="325">
        <f t="shared" si="528"/>
        <v>0</v>
      </c>
      <c r="BZ301" s="27"/>
      <c r="CA301" s="324">
        <f>SUMIF('Rekapitulasi Juni'!$BA$214:$BA$393,APS!$B301,'Rekapitulasi Juni'!$BB$214:$BB$393)</f>
        <v>0</v>
      </c>
      <c r="CB301" s="324">
        <f>SUMIF('Rekapitulasi Juni'!$BA$214:$BA$393,APS!$B301,'Rekapitulasi Juni'!$BC$214:$BC$393)</f>
        <v>0</v>
      </c>
      <c r="CC301" s="27"/>
      <c r="CD301" s="325">
        <f t="shared" si="529"/>
        <v>0</v>
      </c>
      <c r="CE301" s="325">
        <f t="shared" si="530"/>
        <v>0</v>
      </c>
      <c r="CF301" s="27"/>
      <c r="CG301" s="324">
        <f>SUMIF('Rekapitulasi Juni'!$BP$214:$BP$393,APS!$B301,'Rekapitulasi Juni'!$BQ$214:$BQ$393)</f>
        <v>0</v>
      </c>
      <c r="CH301" s="324">
        <f>SUMIF('Rekapitulasi Juni'!$BP$214:$BP$393,APS!$B301,'Rekapitulasi Juni'!$BR$214:$BR$393)</f>
        <v>0</v>
      </c>
      <c r="CI301" s="27"/>
      <c r="CJ301" s="325">
        <f t="shared" si="531"/>
        <v>0</v>
      </c>
      <c r="CK301" s="325">
        <f t="shared" si="532"/>
        <v>0</v>
      </c>
      <c r="CL301" s="41">
        <f t="shared" si="533"/>
        <v>0</v>
      </c>
      <c r="CM301" s="41">
        <f t="shared" si="534"/>
        <v>0</v>
      </c>
      <c r="CN301" s="41">
        <f t="shared" si="535"/>
        <v>0</v>
      </c>
      <c r="CO301" s="41">
        <f t="shared" si="536"/>
        <v>0</v>
      </c>
      <c r="CP301" s="41">
        <f t="shared" si="537"/>
        <v>0</v>
      </c>
      <c r="CQ301" s="41">
        <f t="shared" si="538"/>
        <v>0</v>
      </c>
      <c r="CR301" s="180">
        <f t="shared" si="539"/>
        <v>0</v>
      </c>
      <c r="CS301" s="27">
        <v>0</v>
      </c>
      <c r="CT301" s="27"/>
      <c r="CU301" s="324">
        <f>SUMIF('Rekapitulasi Juni'!$D$410:$D$588,APS!$B301,'Rekapitulasi Juni'!$E$410:$E$588)</f>
        <v>0</v>
      </c>
      <c r="CV301" s="324">
        <f>SUMIF('Rekapitulasi Juni'!$D$410:$D$588,APS!$B301,'Rekapitulasi Juni'!$F$410:$F$588)</f>
        <v>0</v>
      </c>
      <c r="CW301" s="27"/>
      <c r="CX301" s="325">
        <f t="shared" si="540"/>
        <v>0</v>
      </c>
      <c r="CY301" s="325">
        <f t="shared" si="541"/>
        <v>0</v>
      </c>
      <c r="CZ301" s="27"/>
      <c r="DA301" s="324">
        <f>SUMIF('Rekapitulasi Juni'!$U$410:$U$588,APS!$B301,'Rekapitulasi Juni'!$V$410:$V$588)</f>
        <v>0</v>
      </c>
      <c r="DB301" s="324">
        <f>SUMIF('Rekapitulasi Juni'!$U$410:$U$588,APS!$B301,'Rekapitulasi Juni'!$W$410:$W$588)</f>
        <v>0</v>
      </c>
      <c r="DC301" s="27"/>
      <c r="DD301" s="325">
        <f t="shared" si="542"/>
        <v>0</v>
      </c>
      <c r="DE301" s="325">
        <f t="shared" si="543"/>
        <v>0</v>
      </c>
      <c r="DF301" s="27"/>
      <c r="DG301" s="324">
        <f>SUMIF('Rekapitulasi Juni'!$AL$410:$AL$588,APS!$B301,'Rekapitulasi Juni'!$AM$410:$AM$588)</f>
        <v>0</v>
      </c>
      <c r="DH301" s="324">
        <f>SUMIF('Rekapitulasi Juni'!$AL$410:$AL$588,APS!$B301,'Rekapitulasi Juni'!$AN$410:$AN$588)</f>
        <v>0</v>
      </c>
      <c r="DI301" s="27"/>
      <c r="DJ301" s="325">
        <f t="shared" si="544"/>
        <v>0</v>
      </c>
      <c r="DK301" s="325">
        <f t="shared" si="545"/>
        <v>0</v>
      </c>
      <c r="DL301" s="27"/>
      <c r="DM301" s="324">
        <f>SUMIF('Rekapitulasi Juni'!$BA$410:$BA$588,APS!$B301,'Rekapitulasi Juni'!$BB$410:$BB$588)</f>
        <v>0</v>
      </c>
      <c r="DN301" s="324">
        <f>SUMIF('Rekapitulasi Juni'!$BA$410:$BA$588,APS!$B301,'Rekapitulasi Juni'!$BC$410:$BC$588)</f>
        <v>0</v>
      </c>
      <c r="DO301" s="324">
        <f>SUMIF('Rekapitulasi Juni'!$BA$410:$BA$588,APS!$B301,'Rekapitulasi Juni'!$BF$410:$BF$588)</f>
        <v>0</v>
      </c>
      <c r="DP301" s="325">
        <f t="shared" si="546"/>
        <v>0</v>
      </c>
      <c r="DQ301" s="325">
        <f t="shared" si="547"/>
        <v>0</v>
      </c>
      <c r="DR301" s="27"/>
      <c r="DS301" s="324">
        <f>SUMIF('Rekapitulasi Juni'!$BP$410:$BP$588,APS!$B301,'Rekapitulasi Juni'!$BQ$410:$BQ$588)</f>
        <v>0</v>
      </c>
      <c r="DT301" s="324">
        <f>SUMIF('Rekapitulasi Juni'!$BP$410:$BP$588,APS!$B301,'Rekapitulasi Juni'!$BR$410:$BR$588)</f>
        <v>0</v>
      </c>
      <c r="DU301" s="27"/>
      <c r="DV301" s="325">
        <f t="shared" si="548"/>
        <v>0</v>
      </c>
      <c r="DW301" s="325">
        <f t="shared" si="549"/>
        <v>0</v>
      </c>
      <c r="DX301" s="41">
        <f t="shared" si="550"/>
        <v>0</v>
      </c>
      <c r="DY301" s="41">
        <f t="shared" si="551"/>
        <v>0</v>
      </c>
      <c r="DZ301" s="41">
        <f t="shared" si="552"/>
        <v>0</v>
      </c>
      <c r="EA301" s="41">
        <f t="shared" si="553"/>
        <v>0</v>
      </c>
      <c r="EB301" s="41">
        <f t="shared" si="554"/>
        <v>0</v>
      </c>
      <c r="EC301" s="41">
        <f t="shared" si="555"/>
        <v>0</v>
      </c>
      <c r="ED301" s="180">
        <f t="shared" si="556"/>
        <v>0</v>
      </c>
      <c r="EE301" s="27">
        <v>0</v>
      </c>
      <c r="EF301" s="27"/>
      <c r="EG301" s="324">
        <f>SUMIF('Rekapitulasi Juni'!$D$608:$D$786,APS!$B301,'Rekapitulasi Juni'!$E$608:$E$786)</f>
        <v>0</v>
      </c>
      <c r="EH301" s="324">
        <f>SUMIF('Rekapitulasi Juni'!$D$608:$D$786,APS!$B301,'Rekapitulasi Juni'!$F$608:$F$786)</f>
        <v>0</v>
      </c>
      <c r="EI301" s="27"/>
      <c r="EJ301" s="325">
        <f t="shared" si="557"/>
        <v>0</v>
      </c>
      <c r="EK301" s="325">
        <f t="shared" si="558"/>
        <v>0</v>
      </c>
      <c r="EL301" s="27"/>
      <c r="EM301" s="324">
        <f>SUMIF('Rekapitulasi Juni'!$U$608:$U$786,APS!$B301,'Rekapitulasi Juni'!$V$608:$V$786)</f>
        <v>0</v>
      </c>
      <c r="EN301" s="324">
        <f>SUMIF('Rekapitulasi Juni'!$U$608:$U$786,APS!$B301,'Rekapitulasi Juni'!$W$608:$W$786)</f>
        <v>0</v>
      </c>
      <c r="EO301" s="27"/>
      <c r="EP301" s="325">
        <f t="shared" si="559"/>
        <v>0</v>
      </c>
      <c r="EQ301" s="325">
        <f t="shared" si="560"/>
        <v>0</v>
      </c>
      <c r="ER301" s="27"/>
      <c r="ES301" s="324">
        <f>SUMIF('Rekapitulasi Juni'!$AL$608:$AL$786,APS!$B301,'Rekapitulasi Juni'!$AM$608:$AM$786)</f>
        <v>0</v>
      </c>
      <c r="ET301" s="324">
        <f>SUMIF('Rekapitulasi Juni'!$AL$608:$AL$786,APS!$B301,'Rekapitulasi Juni'!$AN$608:$AN$786)</f>
        <v>0</v>
      </c>
      <c r="EU301" s="27"/>
      <c r="EV301" s="325">
        <f t="shared" si="503"/>
        <v>0</v>
      </c>
      <c r="EW301" s="325">
        <f t="shared" si="504"/>
        <v>0</v>
      </c>
      <c r="EX301" s="27"/>
      <c r="EY301" s="324">
        <f>SUMIF('Rekapitulasi Juni'!$BA$608:$BA$786,APS!$B301,'Rekapitulasi Juni'!$BB$608:$BB$786)</f>
        <v>0</v>
      </c>
      <c r="EZ301" s="324">
        <f>SUMIF('Rekapitulasi Juni'!$BA$608:$BA$786,APS!$B301,'Rekapitulasi Juni'!$BC$608:$BC$786)</f>
        <v>0</v>
      </c>
      <c r="FA301" s="324">
        <f>SUMIF('Rekapitulasi Juni'!$BA$608:$BA$786,APS!$B301,'Rekapitulasi Juni'!$BF$608:$BF$786)</f>
        <v>0</v>
      </c>
      <c r="FB301" s="325">
        <f t="shared" si="505"/>
        <v>0</v>
      </c>
      <c r="FC301" s="325">
        <f t="shared" si="506"/>
        <v>0</v>
      </c>
      <c r="FD301" s="27"/>
      <c r="FE301" s="27"/>
      <c r="FF301" s="27"/>
      <c r="FG301" s="27"/>
      <c r="FH301" s="27"/>
      <c r="FI301" s="27"/>
      <c r="FJ301" s="41">
        <f t="shared" si="561"/>
        <v>0</v>
      </c>
      <c r="FK301" s="41">
        <f t="shared" si="562"/>
        <v>0</v>
      </c>
      <c r="FL301" s="41">
        <f t="shared" si="563"/>
        <v>0</v>
      </c>
      <c r="FM301" s="41">
        <f t="shared" si="564"/>
        <v>0</v>
      </c>
      <c r="FN301" s="41">
        <f t="shared" si="565"/>
        <v>0</v>
      </c>
      <c r="FO301" s="41">
        <f t="shared" si="566"/>
        <v>0</v>
      </c>
      <c r="FP301" s="180">
        <f t="shared" si="567"/>
        <v>0</v>
      </c>
      <c r="FQ301" s="27"/>
      <c r="FR301" s="27"/>
      <c r="FS301" s="324">
        <f>SUMIF('Rekapitulasi Juni'!$D$804:$D$984,APS!$B301,'Rekapitulasi Juni'!$E$804:$E$984)</f>
        <v>0</v>
      </c>
      <c r="FT301" s="324">
        <f>SUMIF('Rekapitulasi Juni'!$D$804:$D$984,APS!$B301,'Rekapitulasi Juni'!$F$804:$F$984)</f>
        <v>0</v>
      </c>
      <c r="FU301" s="27"/>
      <c r="FV301" s="325">
        <f t="shared" si="507"/>
        <v>0</v>
      </c>
      <c r="FW301" s="325">
        <f t="shared" si="508"/>
        <v>0</v>
      </c>
      <c r="FX301" s="27"/>
      <c r="FY301" s="324">
        <f>SUMIF('Rekapitulasi Juni'!$U$804:$U$984,APS!$B301,'Rekapitulasi Juni'!$V$804:$V$984)</f>
        <v>0</v>
      </c>
      <c r="FZ301" s="324">
        <f>SUMIF('Rekapitulasi Juni'!$U$804:$U$984,APS!$B301,'Rekapitulasi Juni'!$W$804:$W$984)</f>
        <v>0</v>
      </c>
      <c r="GA301" s="27"/>
      <c r="GB301" s="325">
        <f t="shared" si="501"/>
        <v>0</v>
      </c>
      <c r="GC301" s="325">
        <f t="shared" si="502"/>
        <v>0</v>
      </c>
      <c r="GD301" s="27"/>
      <c r="GE301" s="324">
        <f>SUMIF('Rekapitulasi Juni'!$AL$804:$AL$984,APS!$B301,'Rekapitulasi Juni'!$AM$804:$AM$984)</f>
        <v>0</v>
      </c>
      <c r="GF301" s="324">
        <f>SUMIF('Rekapitulasi Juni'!$AL$804:$AL$984,APS!$B301,'Rekapitulasi Juni'!$AN$804:$AN$984)</f>
        <v>0</v>
      </c>
      <c r="GG301" s="27"/>
      <c r="GH301" s="325">
        <f t="shared" si="491"/>
        <v>0</v>
      </c>
      <c r="GI301" s="325">
        <f t="shared" si="492"/>
        <v>0</v>
      </c>
      <c r="GJ301" s="27"/>
      <c r="GK301" s="27"/>
      <c r="GL301" s="41">
        <f t="shared" si="568"/>
        <v>0</v>
      </c>
      <c r="GM301" s="41">
        <f t="shared" si="569"/>
        <v>0</v>
      </c>
      <c r="GN301" s="41">
        <f t="shared" si="570"/>
        <v>0</v>
      </c>
      <c r="GO301" s="41">
        <f t="shared" si="500"/>
        <v>0</v>
      </c>
      <c r="GP301" s="41">
        <f t="shared" si="571"/>
        <v>0</v>
      </c>
      <c r="GQ301" s="41">
        <f t="shared" si="572"/>
        <v>0</v>
      </c>
      <c r="GR301" s="180">
        <f t="shared" si="573"/>
        <v>0</v>
      </c>
      <c r="GS301" s="41">
        <f t="shared" si="493"/>
        <v>0</v>
      </c>
      <c r="GT301" s="41">
        <f t="shared" si="494"/>
        <v>0</v>
      </c>
      <c r="GU301" s="41">
        <f t="shared" si="495"/>
        <v>0</v>
      </c>
      <c r="GV301" s="41">
        <f t="shared" si="496"/>
        <v>0</v>
      </c>
      <c r="GW301" s="41">
        <f t="shared" si="497"/>
        <v>0</v>
      </c>
      <c r="GX301" s="41">
        <f t="shared" si="498"/>
        <v>0</v>
      </c>
      <c r="GY301" s="180">
        <f t="shared" si="499"/>
        <v>0</v>
      </c>
      <c r="GZ301" s="41">
        <v>280</v>
      </c>
      <c r="HA301" s="32"/>
      <c r="HB301" s="42">
        <f t="shared" si="398"/>
        <v>0</v>
      </c>
      <c r="HC301" s="44"/>
    </row>
    <row r="302" spans="1:211" ht="15" hidden="1" customHeight="1">
      <c r="A302" s="31" t="s">
        <v>604</v>
      </c>
      <c r="B302" s="32" t="s">
        <v>605</v>
      </c>
      <c r="C302" s="31" t="s">
        <v>490</v>
      </c>
      <c r="D302" s="31" t="s">
        <v>1259</v>
      </c>
      <c r="E302" s="31" t="s">
        <v>43</v>
      </c>
      <c r="F302" s="31" t="s">
        <v>152</v>
      </c>
      <c r="G302" s="33">
        <v>0</v>
      </c>
      <c r="H302" s="33">
        <v>0</v>
      </c>
      <c r="I302" s="33">
        <v>0</v>
      </c>
      <c r="J302" s="34">
        <f>IFERROR(VLOOKUP(A302,#REF!,3,0),0)</f>
        <v>0</v>
      </c>
      <c r="K302" s="34">
        <f t="shared" si="393"/>
        <v>0</v>
      </c>
      <c r="L302" s="34">
        <v>0</v>
      </c>
      <c r="M302" s="34">
        <v>0</v>
      </c>
      <c r="N302" s="35">
        <f t="shared" si="394"/>
        <v>0</v>
      </c>
      <c r="O302" s="35">
        <f t="shared" si="395"/>
        <v>0</v>
      </c>
      <c r="P302" s="36">
        <v>0</v>
      </c>
      <c r="Q302" s="36">
        <f t="shared" si="509"/>
        <v>0</v>
      </c>
      <c r="R302" s="80"/>
      <c r="S302" s="37">
        <f ca="1">SUMIF(ROP!$D$6:$H$65536,A302,ROP!$J$6:$J$65536)</f>
        <v>0</v>
      </c>
      <c r="T302" s="37">
        <f>SUMIF(HASIL!$B:$B,APS!$B302&amp;RIGHT(APS!T$9,2),HASIL!$I:$I)</f>
        <v>0</v>
      </c>
      <c r="U302" s="37">
        <f>SUMIF(HASIL!$B:$B,APS!$B302&amp;RIGHT(APS!U$9,2),HASIL!$I:$I)</f>
        <v>0</v>
      </c>
      <c r="V302" s="37">
        <f>SUMIF(HASIL!$B:$B,APS!$B302&amp;RIGHT(APS!V$9,2),HASIL!$I:$I)</f>
        <v>0</v>
      </c>
      <c r="W302" s="37">
        <f>SUMIF(HASIL!$B:$B,APS!$B302&amp;RIGHT(APS!W$9,2),HASIL!$I:$I)</f>
        <v>0</v>
      </c>
      <c r="X302" s="38">
        <f t="shared" si="396"/>
        <v>0</v>
      </c>
      <c r="Y302" s="38">
        <f t="shared" si="397"/>
        <v>0</v>
      </c>
      <c r="Z302" s="39">
        <f t="shared" si="597"/>
        <v>0</v>
      </c>
      <c r="AA302" s="39">
        <f t="shared" si="596"/>
        <v>0</v>
      </c>
      <c r="AB302" s="40">
        <f t="shared" si="598"/>
        <v>0</v>
      </c>
      <c r="AC302" s="27">
        <v>0</v>
      </c>
      <c r="AD302" s="27"/>
      <c r="AE302" s="27"/>
      <c r="AF302" s="27"/>
      <c r="AG302" s="27"/>
      <c r="AH302" s="27"/>
      <c r="AI302" s="324">
        <f>SUMIF('Rekapitulasi Juni'!$D$9:$D$192,APS!$B302,'Rekapitulasi Juni'!$E$9:$E$192)</f>
        <v>0</v>
      </c>
      <c r="AJ302" s="324">
        <f>SUMIF('Rekapitulasi Juni'!$D$9:$D$192,APS!$B302,'Rekapitulasi Juni'!$F$9:$F$192)</f>
        <v>0</v>
      </c>
      <c r="AK302" s="324">
        <f>SUMIF('Rekapitulasi Juni'!$D$9:$D$192,APS!$B302,'Rekapitulasi Juni'!$K$9:$K$192)</f>
        <v>0</v>
      </c>
      <c r="AL302" s="325">
        <f t="shared" si="510"/>
        <v>0</v>
      </c>
      <c r="AM302" s="325">
        <f t="shared" si="511"/>
        <v>0</v>
      </c>
      <c r="AN302" s="27"/>
      <c r="AO302" s="324">
        <f>SUMIF('Rekapitulasi Juni'!$U$9:$U$192,APS!$B302,'Rekapitulasi Juni'!$V$9:$V$192)</f>
        <v>0</v>
      </c>
      <c r="AP302" s="324">
        <f>SUMIF('Rekapitulasi Juni'!$U$9:$U$192,APS!$B302,'Rekapitulasi Juni'!$W$9:$W$192)</f>
        <v>0</v>
      </c>
      <c r="AQ302" s="27"/>
      <c r="AR302" s="325">
        <f t="shared" si="512"/>
        <v>0</v>
      </c>
      <c r="AS302" s="325">
        <f t="shared" si="513"/>
        <v>0</v>
      </c>
      <c r="AT302" s="27"/>
      <c r="AU302" s="324">
        <f>SUMIF('Rekapitulasi Juni'!$AL$9:$AL$192,APS!$B302,'Rekapitulasi Juni'!$AM$9:$AM$192)</f>
        <v>0</v>
      </c>
      <c r="AV302" s="324">
        <f>SUMIF('Rekapitulasi Juni'!$AL$9:$AL$192,APS!$B302,'Rekapitulasi Juni'!$AN$9:$AN$192)</f>
        <v>0</v>
      </c>
      <c r="AW302" s="27"/>
      <c r="AX302" s="325">
        <f t="shared" si="514"/>
        <v>0</v>
      </c>
      <c r="AY302" s="325">
        <f t="shared" si="515"/>
        <v>0</v>
      </c>
      <c r="AZ302" s="41">
        <f t="shared" si="516"/>
        <v>0</v>
      </c>
      <c r="BA302" s="41">
        <f t="shared" si="517"/>
        <v>0</v>
      </c>
      <c r="BB302" s="41">
        <f t="shared" si="518"/>
        <v>0</v>
      </c>
      <c r="BC302" s="41">
        <f t="shared" si="519"/>
        <v>0</v>
      </c>
      <c r="BD302" s="41">
        <f t="shared" si="520"/>
        <v>0</v>
      </c>
      <c r="BE302" s="41">
        <f t="shared" si="521"/>
        <v>0</v>
      </c>
      <c r="BF302" s="180">
        <f t="shared" si="522"/>
        <v>0</v>
      </c>
      <c r="BG302" s="27">
        <v>0</v>
      </c>
      <c r="BH302" s="27"/>
      <c r="BI302" s="324">
        <f>SUMIF('Rekapitulasi Juni'!$D$214:$D$393,APS!$B302,'Rekapitulasi Juni'!$E$214:$E$393)</f>
        <v>0</v>
      </c>
      <c r="BJ302" s="324">
        <f>SUMIF('Rekapitulasi Juni'!$D$214:$D$393,APS!$B302,'Rekapitulasi Juni'!$F$214:$F$393)</f>
        <v>0</v>
      </c>
      <c r="BK302" s="27"/>
      <c r="BL302" s="325">
        <f t="shared" si="523"/>
        <v>0</v>
      </c>
      <c r="BM302" s="325">
        <f t="shared" si="524"/>
        <v>0</v>
      </c>
      <c r="BN302" s="27"/>
      <c r="BO302" s="324">
        <f>SUMIF('Rekapitulasi Juni'!$U$214:$U$393,APS!$B302,'Rekapitulasi Juni'!$V$214:$V$393)</f>
        <v>0</v>
      </c>
      <c r="BP302" s="324">
        <f>SUMIF('Rekapitulasi Juni'!$U$214:$U$393,APS!$B302,'Rekapitulasi Juni'!$W$214:$W$393)</f>
        <v>0</v>
      </c>
      <c r="BQ302" s="27"/>
      <c r="BR302" s="325">
        <f t="shared" si="525"/>
        <v>0</v>
      </c>
      <c r="BS302" s="325">
        <f t="shared" si="526"/>
        <v>0</v>
      </c>
      <c r="BT302" s="27"/>
      <c r="BU302" s="324">
        <f>SUMIF('Rekapitulasi Juni'!$AL$214:$AL$393,APS!$B302,'Rekapitulasi Juni'!$AM$214:$AM$393)</f>
        <v>0</v>
      </c>
      <c r="BV302" s="324">
        <f>SUMIF('Rekapitulasi Juni'!$AL$214:$AL$393,APS!$B302,'Rekapitulasi Juni'!$AN$214:$AN$393)</f>
        <v>0</v>
      </c>
      <c r="BW302" s="27"/>
      <c r="BX302" s="325">
        <f t="shared" si="527"/>
        <v>0</v>
      </c>
      <c r="BY302" s="325">
        <f t="shared" si="528"/>
        <v>0</v>
      </c>
      <c r="BZ302" s="27"/>
      <c r="CA302" s="324">
        <f>SUMIF('Rekapitulasi Juni'!$BA$214:$BA$393,APS!$B302,'Rekapitulasi Juni'!$BB$214:$BB$393)</f>
        <v>0</v>
      </c>
      <c r="CB302" s="324">
        <f>SUMIF('Rekapitulasi Juni'!$BA$214:$BA$393,APS!$B302,'Rekapitulasi Juni'!$BC$214:$BC$393)</f>
        <v>0</v>
      </c>
      <c r="CC302" s="27"/>
      <c r="CD302" s="325">
        <f t="shared" si="529"/>
        <v>0</v>
      </c>
      <c r="CE302" s="325">
        <f t="shared" si="530"/>
        <v>0</v>
      </c>
      <c r="CF302" s="27"/>
      <c r="CG302" s="324">
        <f>SUMIF('Rekapitulasi Juni'!$BP$214:$BP$393,APS!$B302,'Rekapitulasi Juni'!$BQ$214:$BQ$393)</f>
        <v>0</v>
      </c>
      <c r="CH302" s="324">
        <f>SUMIF('Rekapitulasi Juni'!$BP$214:$BP$393,APS!$B302,'Rekapitulasi Juni'!$BR$214:$BR$393)</f>
        <v>0</v>
      </c>
      <c r="CI302" s="27"/>
      <c r="CJ302" s="325">
        <f t="shared" si="531"/>
        <v>0</v>
      </c>
      <c r="CK302" s="325">
        <f t="shared" si="532"/>
        <v>0</v>
      </c>
      <c r="CL302" s="41">
        <f t="shared" si="533"/>
        <v>0</v>
      </c>
      <c r="CM302" s="41">
        <f t="shared" si="534"/>
        <v>0</v>
      </c>
      <c r="CN302" s="41">
        <f t="shared" si="535"/>
        <v>0</v>
      </c>
      <c r="CO302" s="41">
        <f t="shared" si="536"/>
        <v>0</v>
      </c>
      <c r="CP302" s="41">
        <f t="shared" si="537"/>
        <v>0</v>
      </c>
      <c r="CQ302" s="41">
        <f t="shared" si="538"/>
        <v>0</v>
      </c>
      <c r="CR302" s="180">
        <f t="shared" si="539"/>
        <v>0</v>
      </c>
      <c r="CS302" s="27">
        <v>0</v>
      </c>
      <c r="CT302" s="27"/>
      <c r="CU302" s="324">
        <f>SUMIF('Rekapitulasi Juni'!$D$410:$D$588,APS!$B302,'Rekapitulasi Juni'!$E$410:$E$588)</f>
        <v>0</v>
      </c>
      <c r="CV302" s="324">
        <f>SUMIF('Rekapitulasi Juni'!$D$410:$D$588,APS!$B302,'Rekapitulasi Juni'!$F$410:$F$588)</f>
        <v>0</v>
      </c>
      <c r="CW302" s="27"/>
      <c r="CX302" s="325">
        <f t="shared" si="540"/>
        <v>0</v>
      </c>
      <c r="CY302" s="325">
        <f t="shared" si="541"/>
        <v>0</v>
      </c>
      <c r="CZ302" s="27"/>
      <c r="DA302" s="324">
        <f>SUMIF('Rekapitulasi Juni'!$U$410:$U$588,APS!$B302,'Rekapitulasi Juni'!$V$410:$V$588)</f>
        <v>0</v>
      </c>
      <c r="DB302" s="324">
        <f>SUMIF('Rekapitulasi Juni'!$U$410:$U$588,APS!$B302,'Rekapitulasi Juni'!$W$410:$W$588)</f>
        <v>0</v>
      </c>
      <c r="DC302" s="27"/>
      <c r="DD302" s="325">
        <f t="shared" si="542"/>
        <v>0</v>
      </c>
      <c r="DE302" s="325">
        <f t="shared" si="543"/>
        <v>0</v>
      </c>
      <c r="DF302" s="27"/>
      <c r="DG302" s="324">
        <f>SUMIF('Rekapitulasi Juni'!$AL$410:$AL$588,APS!$B302,'Rekapitulasi Juni'!$AM$410:$AM$588)</f>
        <v>0</v>
      </c>
      <c r="DH302" s="324">
        <f>SUMIF('Rekapitulasi Juni'!$AL$410:$AL$588,APS!$B302,'Rekapitulasi Juni'!$AN$410:$AN$588)</f>
        <v>0</v>
      </c>
      <c r="DI302" s="27"/>
      <c r="DJ302" s="325">
        <f t="shared" si="544"/>
        <v>0</v>
      </c>
      <c r="DK302" s="325">
        <f t="shared" si="545"/>
        <v>0</v>
      </c>
      <c r="DL302" s="27"/>
      <c r="DM302" s="324">
        <f>SUMIF('Rekapitulasi Juni'!$BA$410:$BA$588,APS!$B302,'Rekapitulasi Juni'!$BB$410:$BB$588)</f>
        <v>0</v>
      </c>
      <c r="DN302" s="324">
        <f>SUMIF('Rekapitulasi Juni'!$BA$410:$BA$588,APS!$B302,'Rekapitulasi Juni'!$BC$410:$BC$588)</f>
        <v>0</v>
      </c>
      <c r="DO302" s="324">
        <f>SUMIF('Rekapitulasi Juni'!$BA$410:$BA$588,APS!$B302,'Rekapitulasi Juni'!$BF$410:$BF$588)</f>
        <v>0</v>
      </c>
      <c r="DP302" s="325">
        <f t="shared" si="546"/>
        <v>0</v>
      </c>
      <c r="DQ302" s="325">
        <f t="shared" si="547"/>
        <v>0</v>
      </c>
      <c r="DR302" s="27"/>
      <c r="DS302" s="324">
        <f>SUMIF('Rekapitulasi Juni'!$BP$410:$BP$588,APS!$B302,'Rekapitulasi Juni'!$BQ$410:$BQ$588)</f>
        <v>0</v>
      </c>
      <c r="DT302" s="324">
        <f>SUMIF('Rekapitulasi Juni'!$BP$410:$BP$588,APS!$B302,'Rekapitulasi Juni'!$BR$410:$BR$588)</f>
        <v>0</v>
      </c>
      <c r="DU302" s="27"/>
      <c r="DV302" s="325">
        <f t="shared" si="548"/>
        <v>0</v>
      </c>
      <c r="DW302" s="325">
        <f t="shared" si="549"/>
        <v>0</v>
      </c>
      <c r="DX302" s="41">
        <f t="shared" si="550"/>
        <v>0</v>
      </c>
      <c r="DY302" s="41">
        <f t="shared" si="551"/>
        <v>0</v>
      </c>
      <c r="DZ302" s="41">
        <f t="shared" si="552"/>
        <v>0</v>
      </c>
      <c r="EA302" s="41">
        <f t="shared" si="553"/>
        <v>0</v>
      </c>
      <c r="EB302" s="41">
        <f t="shared" si="554"/>
        <v>0</v>
      </c>
      <c r="EC302" s="41">
        <f t="shared" si="555"/>
        <v>0</v>
      </c>
      <c r="ED302" s="180">
        <f t="shared" si="556"/>
        <v>0</v>
      </c>
      <c r="EE302" s="27">
        <v>0</v>
      </c>
      <c r="EF302" s="27"/>
      <c r="EG302" s="324">
        <f>SUMIF('Rekapitulasi Juni'!$D$608:$D$786,APS!$B302,'Rekapitulasi Juni'!$E$608:$E$786)</f>
        <v>0</v>
      </c>
      <c r="EH302" s="324">
        <f>SUMIF('Rekapitulasi Juni'!$D$608:$D$786,APS!$B302,'Rekapitulasi Juni'!$F$608:$F$786)</f>
        <v>0</v>
      </c>
      <c r="EI302" s="27"/>
      <c r="EJ302" s="325">
        <f t="shared" si="557"/>
        <v>0</v>
      </c>
      <c r="EK302" s="325">
        <f t="shared" si="558"/>
        <v>0</v>
      </c>
      <c r="EL302" s="27"/>
      <c r="EM302" s="324">
        <f>SUMIF('Rekapitulasi Juni'!$U$608:$U$786,APS!$B302,'Rekapitulasi Juni'!$V$608:$V$786)</f>
        <v>0</v>
      </c>
      <c r="EN302" s="324">
        <f>SUMIF('Rekapitulasi Juni'!$U$608:$U$786,APS!$B302,'Rekapitulasi Juni'!$W$608:$W$786)</f>
        <v>0</v>
      </c>
      <c r="EO302" s="27"/>
      <c r="EP302" s="325">
        <f t="shared" si="559"/>
        <v>0</v>
      </c>
      <c r="EQ302" s="325">
        <f t="shared" si="560"/>
        <v>0</v>
      </c>
      <c r="ER302" s="27"/>
      <c r="ES302" s="324">
        <f>SUMIF('Rekapitulasi Juni'!$AL$608:$AL$786,APS!$B302,'Rekapitulasi Juni'!$AM$608:$AM$786)</f>
        <v>0</v>
      </c>
      <c r="ET302" s="324">
        <f>SUMIF('Rekapitulasi Juni'!$AL$608:$AL$786,APS!$B302,'Rekapitulasi Juni'!$AN$608:$AN$786)</f>
        <v>0</v>
      </c>
      <c r="EU302" s="27"/>
      <c r="EV302" s="325">
        <f t="shared" si="503"/>
        <v>0</v>
      </c>
      <c r="EW302" s="325">
        <f t="shared" si="504"/>
        <v>0</v>
      </c>
      <c r="EX302" s="27"/>
      <c r="EY302" s="324">
        <f>SUMIF('Rekapitulasi Juni'!$BA$608:$BA$786,APS!$B302,'Rekapitulasi Juni'!$BB$608:$BB$786)</f>
        <v>0</v>
      </c>
      <c r="EZ302" s="324">
        <f>SUMIF('Rekapitulasi Juni'!$BA$608:$BA$786,APS!$B302,'Rekapitulasi Juni'!$BC$608:$BC$786)</f>
        <v>0</v>
      </c>
      <c r="FA302" s="324">
        <f>SUMIF('Rekapitulasi Juni'!$BA$608:$BA$786,APS!$B302,'Rekapitulasi Juni'!$BF$608:$BF$786)</f>
        <v>0</v>
      </c>
      <c r="FB302" s="325">
        <f t="shared" si="505"/>
        <v>0</v>
      </c>
      <c r="FC302" s="325">
        <f t="shared" si="506"/>
        <v>0</v>
      </c>
      <c r="FD302" s="27"/>
      <c r="FE302" s="27"/>
      <c r="FF302" s="27"/>
      <c r="FG302" s="27"/>
      <c r="FH302" s="27"/>
      <c r="FI302" s="27"/>
      <c r="FJ302" s="41">
        <f t="shared" si="561"/>
        <v>0</v>
      </c>
      <c r="FK302" s="41">
        <f t="shared" si="562"/>
        <v>0</v>
      </c>
      <c r="FL302" s="41">
        <f t="shared" si="563"/>
        <v>0</v>
      </c>
      <c r="FM302" s="41">
        <f t="shared" si="564"/>
        <v>0</v>
      </c>
      <c r="FN302" s="41">
        <f t="shared" si="565"/>
        <v>0</v>
      </c>
      <c r="FO302" s="41">
        <f t="shared" si="566"/>
        <v>0</v>
      </c>
      <c r="FP302" s="180">
        <f t="shared" si="567"/>
        <v>0</v>
      </c>
      <c r="FQ302" s="27"/>
      <c r="FR302" s="27"/>
      <c r="FS302" s="324">
        <f>SUMIF('Rekapitulasi Juni'!$D$804:$D$984,APS!$B302,'Rekapitulasi Juni'!$E$804:$E$984)</f>
        <v>0</v>
      </c>
      <c r="FT302" s="324">
        <f>SUMIF('Rekapitulasi Juni'!$D$804:$D$984,APS!$B302,'Rekapitulasi Juni'!$F$804:$F$984)</f>
        <v>0</v>
      </c>
      <c r="FU302" s="27"/>
      <c r="FV302" s="325">
        <f t="shared" si="507"/>
        <v>0</v>
      </c>
      <c r="FW302" s="325">
        <f t="shared" si="508"/>
        <v>0</v>
      </c>
      <c r="FX302" s="27"/>
      <c r="FY302" s="324">
        <f>SUMIF('Rekapitulasi Juni'!$U$804:$U$984,APS!$B302,'Rekapitulasi Juni'!$V$804:$V$984)</f>
        <v>0</v>
      </c>
      <c r="FZ302" s="324">
        <f>SUMIF('Rekapitulasi Juni'!$U$804:$U$984,APS!$B302,'Rekapitulasi Juni'!$W$804:$W$984)</f>
        <v>0</v>
      </c>
      <c r="GA302" s="27"/>
      <c r="GB302" s="325">
        <f t="shared" si="501"/>
        <v>0</v>
      </c>
      <c r="GC302" s="325">
        <f t="shared" si="502"/>
        <v>0</v>
      </c>
      <c r="GD302" s="27"/>
      <c r="GE302" s="324">
        <f>SUMIF('Rekapitulasi Juni'!$AL$804:$AL$984,APS!$B302,'Rekapitulasi Juni'!$AM$804:$AM$984)</f>
        <v>0</v>
      </c>
      <c r="GF302" s="324">
        <f>SUMIF('Rekapitulasi Juni'!$AL$804:$AL$984,APS!$B302,'Rekapitulasi Juni'!$AN$804:$AN$984)</f>
        <v>0</v>
      </c>
      <c r="GG302" s="27"/>
      <c r="GH302" s="325">
        <f t="shared" si="491"/>
        <v>0</v>
      </c>
      <c r="GI302" s="325">
        <f t="shared" si="492"/>
        <v>0</v>
      </c>
      <c r="GJ302" s="27"/>
      <c r="GK302" s="27"/>
      <c r="GL302" s="41">
        <f t="shared" si="568"/>
        <v>0</v>
      </c>
      <c r="GM302" s="41">
        <f t="shared" si="569"/>
        <v>0</v>
      </c>
      <c r="GN302" s="41">
        <f t="shared" si="570"/>
        <v>0</v>
      </c>
      <c r="GO302" s="41">
        <f t="shared" si="500"/>
        <v>0</v>
      </c>
      <c r="GP302" s="41">
        <f t="shared" si="571"/>
        <v>0</v>
      </c>
      <c r="GQ302" s="41">
        <f t="shared" si="572"/>
        <v>0</v>
      </c>
      <c r="GR302" s="180">
        <f t="shared" si="573"/>
        <v>0</v>
      </c>
      <c r="GS302" s="41">
        <f t="shared" si="493"/>
        <v>0</v>
      </c>
      <c r="GT302" s="41">
        <f t="shared" si="494"/>
        <v>0</v>
      </c>
      <c r="GU302" s="41">
        <f t="shared" si="495"/>
        <v>0</v>
      </c>
      <c r="GV302" s="41">
        <f t="shared" si="496"/>
        <v>0</v>
      </c>
      <c r="GW302" s="41">
        <f t="shared" si="497"/>
        <v>0</v>
      </c>
      <c r="GX302" s="41">
        <f t="shared" si="498"/>
        <v>0</v>
      </c>
      <c r="GY302" s="180">
        <f t="shared" si="499"/>
        <v>0</v>
      </c>
      <c r="GZ302" s="41">
        <v>281</v>
      </c>
      <c r="HA302" s="32"/>
      <c r="HB302" s="42">
        <f t="shared" si="398"/>
        <v>0</v>
      </c>
      <c r="HC302" s="44"/>
    </row>
    <row r="303" spans="1:211" ht="15" customHeight="1">
      <c r="A303" s="31" t="s">
        <v>1227</v>
      </c>
      <c r="B303" s="32" t="s">
        <v>606</v>
      </c>
      <c r="C303" s="31" t="s">
        <v>490</v>
      </c>
      <c r="D303" s="31" t="s">
        <v>1259</v>
      </c>
      <c r="E303" s="31" t="s">
        <v>43</v>
      </c>
      <c r="F303" s="31" t="s">
        <v>152</v>
      </c>
      <c r="G303" s="33">
        <v>1</v>
      </c>
      <c r="H303" s="33"/>
      <c r="I303" s="33"/>
      <c r="J303" s="34">
        <f>IFERROR(VLOOKUP(A303,#REF!,3,0),0)</f>
        <v>0</v>
      </c>
      <c r="K303" s="34">
        <f t="shared" si="393"/>
        <v>0</v>
      </c>
      <c r="L303" s="34">
        <v>0</v>
      </c>
      <c r="M303" s="34">
        <v>0</v>
      </c>
      <c r="N303" s="35"/>
      <c r="O303" s="35"/>
      <c r="P303" s="36">
        <v>1</v>
      </c>
      <c r="Q303" s="36">
        <f t="shared" si="509"/>
        <v>1</v>
      </c>
      <c r="R303" s="80"/>
      <c r="S303" s="37">
        <f ca="1">SUMIF(ROP!$D$6:$H$65536,A303,ROP!$J$6:$J$65536)</f>
        <v>0</v>
      </c>
      <c r="T303" s="37">
        <f>SUMIF(HASIL!$B:$B,APS!$B303&amp;RIGHT(APS!T$9,2),HASIL!$I:$I)</f>
        <v>0</v>
      </c>
      <c r="U303" s="37">
        <f>SUMIF(HASIL!$B:$B,APS!$B303&amp;RIGHT(APS!U$9,2),HASIL!$I:$I)</f>
        <v>0</v>
      </c>
      <c r="V303" s="37">
        <f>SUMIF(HASIL!$B:$B,APS!$B303&amp;RIGHT(APS!V$9,2),HASIL!$I:$I)</f>
        <v>0</v>
      </c>
      <c r="W303" s="37">
        <f>SUMIF(HASIL!$B:$B,APS!$B303&amp;RIGHT(APS!W$9,2),HASIL!$I:$I)</f>
        <v>0</v>
      </c>
      <c r="X303" s="38">
        <f>SUM(T303:W303)</f>
        <v>0</v>
      </c>
      <c r="Y303" s="38">
        <f>X303-Q303</f>
        <v>-1</v>
      </c>
      <c r="Z303" s="39">
        <f>+AA303-Q303</f>
        <v>0</v>
      </c>
      <c r="AA303" s="39">
        <f t="shared" si="596"/>
        <v>1</v>
      </c>
      <c r="AB303" s="40">
        <f t="shared" si="598"/>
        <v>1</v>
      </c>
      <c r="AC303" s="27">
        <v>0</v>
      </c>
      <c r="AD303" s="27"/>
      <c r="AE303" s="27"/>
      <c r="AF303" s="27"/>
      <c r="AG303" s="27"/>
      <c r="AH303" s="27"/>
      <c r="AI303" s="324">
        <f>SUMIF('Rekapitulasi Juni'!$D$9:$D$192,APS!$B303,'Rekapitulasi Juni'!$E$9:$E$192)</f>
        <v>0</v>
      </c>
      <c r="AJ303" s="324">
        <f>SUMIF('Rekapitulasi Juni'!$D$9:$D$192,APS!$B303,'Rekapitulasi Juni'!$F$9:$F$192)</f>
        <v>0</v>
      </c>
      <c r="AK303" s="324">
        <f>SUMIF('Rekapitulasi Juni'!$D$9:$D$192,APS!$B303,'Rekapitulasi Juni'!$K$9:$K$192)</f>
        <v>0</v>
      </c>
      <c r="AL303" s="325">
        <f t="shared" si="510"/>
        <v>0</v>
      </c>
      <c r="AM303" s="325">
        <f t="shared" si="511"/>
        <v>0</v>
      </c>
      <c r="AN303" s="27"/>
      <c r="AO303" s="324">
        <f>SUMIF('Rekapitulasi Juni'!$U$9:$U$192,APS!$B303,'Rekapitulasi Juni'!$V$9:$V$192)</f>
        <v>0</v>
      </c>
      <c r="AP303" s="324">
        <f>SUMIF('Rekapitulasi Juni'!$U$9:$U$192,APS!$B303,'Rekapitulasi Juni'!$W$9:$W$192)</f>
        <v>0</v>
      </c>
      <c r="AQ303" s="27"/>
      <c r="AR303" s="325">
        <f t="shared" si="512"/>
        <v>0</v>
      </c>
      <c r="AS303" s="325">
        <f t="shared" si="513"/>
        <v>0</v>
      </c>
      <c r="AT303" s="27"/>
      <c r="AU303" s="324">
        <f>SUMIF('Rekapitulasi Juni'!$AL$9:$AL$192,APS!$B303,'Rekapitulasi Juni'!$AM$9:$AM$192)</f>
        <v>0</v>
      </c>
      <c r="AV303" s="324">
        <f>SUMIF('Rekapitulasi Juni'!$AL$9:$AL$192,APS!$B303,'Rekapitulasi Juni'!$AN$9:$AN$192)</f>
        <v>0</v>
      </c>
      <c r="AW303" s="27"/>
      <c r="AX303" s="325">
        <f t="shared" si="514"/>
        <v>0</v>
      </c>
      <c r="AY303" s="325">
        <f t="shared" si="515"/>
        <v>0</v>
      </c>
      <c r="AZ303" s="41">
        <f t="shared" si="516"/>
        <v>0</v>
      </c>
      <c r="BA303" s="41">
        <f t="shared" si="517"/>
        <v>0</v>
      </c>
      <c r="BB303" s="41">
        <f t="shared" si="518"/>
        <v>0</v>
      </c>
      <c r="BC303" s="41">
        <f t="shared" si="519"/>
        <v>0</v>
      </c>
      <c r="BD303" s="41">
        <f t="shared" si="520"/>
        <v>0</v>
      </c>
      <c r="BE303" s="41">
        <f t="shared" si="521"/>
        <v>0</v>
      </c>
      <c r="BF303" s="180">
        <f t="shared" si="522"/>
        <v>0</v>
      </c>
      <c r="BG303" s="27">
        <v>0</v>
      </c>
      <c r="BH303" s="27"/>
      <c r="BI303" s="324">
        <f>SUMIF('Rekapitulasi Juni'!$D$214:$D$393,APS!$B303,'Rekapitulasi Juni'!$E$214:$E$393)</f>
        <v>0</v>
      </c>
      <c r="BJ303" s="324">
        <f>SUMIF('Rekapitulasi Juni'!$D$214:$D$393,APS!$B303,'Rekapitulasi Juni'!$F$214:$F$393)</f>
        <v>0</v>
      </c>
      <c r="BK303" s="27"/>
      <c r="BL303" s="325">
        <f t="shared" si="523"/>
        <v>0</v>
      </c>
      <c r="BM303" s="325">
        <f t="shared" si="524"/>
        <v>0</v>
      </c>
      <c r="BN303" s="27"/>
      <c r="BO303" s="324">
        <f>SUMIF('Rekapitulasi Juni'!$U$214:$U$393,APS!$B303,'Rekapitulasi Juni'!$V$214:$V$393)</f>
        <v>0</v>
      </c>
      <c r="BP303" s="324">
        <f>SUMIF('Rekapitulasi Juni'!$U$214:$U$393,APS!$B303,'Rekapitulasi Juni'!$W$214:$W$393)</f>
        <v>0</v>
      </c>
      <c r="BQ303" s="27"/>
      <c r="BR303" s="325">
        <f t="shared" si="525"/>
        <v>0</v>
      </c>
      <c r="BS303" s="325">
        <f t="shared" si="526"/>
        <v>0</v>
      </c>
      <c r="BT303" s="27"/>
      <c r="BU303" s="324">
        <f>SUMIF('Rekapitulasi Juni'!$AL$214:$AL$393,APS!$B303,'Rekapitulasi Juni'!$AM$214:$AM$393)</f>
        <v>0</v>
      </c>
      <c r="BV303" s="324">
        <f>SUMIF('Rekapitulasi Juni'!$AL$214:$AL$393,APS!$B303,'Rekapitulasi Juni'!$AN$214:$AN$393)</f>
        <v>0</v>
      </c>
      <c r="BW303" s="27"/>
      <c r="BX303" s="325">
        <f t="shared" si="527"/>
        <v>0</v>
      </c>
      <c r="BY303" s="325">
        <f t="shared" si="528"/>
        <v>0</v>
      </c>
      <c r="BZ303" s="27"/>
      <c r="CA303" s="324">
        <f>SUMIF('Rekapitulasi Juni'!$BA$214:$BA$393,APS!$B303,'Rekapitulasi Juni'!$BB$214:$BB$393)</f>
        <v>0</v>
      </c>
      <c r="CB303" s="324">
        <f>SUMIF('Rekapitulasi Juni'!$BA$214:$BA$393,APS!$B303,'Rekapitulasi Juni'!$BC$214:$BC$393)</f>
        <v>0</v>
      </c>
      <c r="CC303" s="27"/>
      <c r="CD303" s="325">
        <f t="shared" si="529"/>
        <v>0</v>
      </c>
      <c r="CE303" s="325">
        <f t="shared" si="530"/>
        <v>0</v>
      </c>
      <c r="CF303" s="27"/>
      <c r="CG303" s="324">
        <f>SUMIF('Rekapitulasi Juni'!$BP$214:$BP$393,APS!$B303,'Rekapitulasi Juni'!$BQ$214:$BQ$393)</f>
        <v>0</v>
      </c>
      <c r="CH303" s="324">
        <f>SUMIF('Rekapitulasi Juni'!$BP$214:$BP$393,APS!$B303,'Rekapitulasi Juni'!$BR$214:$BR$393)</f>
        <v>0</v>
      </c>
      <c r="CI303" s="27"/>
      <c r="CJ303" s="325">
        <f t="shared" si="531"/>
        <v>0</v>
      </c>
      <c r="CK303" s="325">
        <f t="shared" si="532"/>
        <v>0</v>
      </c>
      <c r="CL303" s="41">
        <f t="shared" si="533"/>
        <v>0</v>
      </c>
      <c r="CM303" s="41">
        <f t="shared" si="534"/>
        <v>0</v>
      </c>
      <c r="CN303" s="41">
        <f t="shared" si="535"/>
        <v>0</v>
      </c>
      <c r="CO303" s="41">
        <f t="shared" si="536"/>
        <v>0</v>
      </c>
      <c r="CP303" s="41">
        <f t="shared" si="537"/>
        <v>0</v>
      </c>
      <c r="CQ303" s="41">
        <f t="shared" si="538"/>
        <v>0</v>
      </c>
      <c r="CR303" s="180">
        <f t="shared" si="539"/>
        <v>0</v>
      </c>
      <c r="CS303" s="27">
        <v>1</v>
      </c>
      <c r="CT303" s="27">
        <v>1</v>
      </c>
      <c r="CU303" s="324">
        <f>SUMIF('Rekapitulasi Juni'!$D$410:$D$588,APS!$B303,'Rekapitulasi Juni'!$E$410:$E$588)</f>
        <v>0</v>
      </c>
      <c r="CV303" s="324">
        <f>SUMIF('Rekapitulasi Juni'!$D$410:$D$588,APS!$B303,'Rekapitulasi Juni'!$F$410:$F$588)</f>
        <v>0</v>
      </c>
      <c r="CW303" s="27"/>
      <c r="CX303" s="325">
        <f t="shared" si="540"/>
        <v>0</v>
      </c>
      <c r="CY303" s="325">
        <f t="shared" si="541"/>
        <v>0</v>
      </c>
      <c r="CZ303" s="27"/>
      <c r="DA303" s="324">
        <f>SUMIF('Rekapitulasi Juni'!$U$410:$U$588,APS!$B303,'Rekapitulasi Juni'!$V$410:$V$588)</f>
        <v>0</v>
      </c>
      <c r="DB303" s="324">
        <f>SUMIF('Rekapitulasi Juni'!$U$410:$U$588,APS!$B303,'Rekapitulasi Juni'!$W$410:$W$588)</f>
        <v>0</v>
      </c>
      <c r="DC303" s="27"/>
      <c r="DD303" s="325">
        <f t="shared" si="542"/>
        <v>0</v>
      </c>
      <c r="DE303" s="325">
        <f t="shared" si="543"/>
        <v>0</v>
      </c>
      <c r="DF303" s="27"/>
      <c r="DG303" s="324">
        <f>SUMIF('Rekapitulasi Juni'!$AL$410:$AL$588,APS!$B303,'Rekapitulasi Juni'!$AM$410:$AM$588)</f>
        <v>0</v>
      </c>
      <c r="DH303" s="324">
        <f>SUMIF('Rekapitulasi Juni'!$AL$410:$AL$588,APS!$B303,'Rekapitulasi Juni'!$AN$410:$AN$588)</f>
        <v>0</v>
      </c>
      <c r="DI303" s="27"/>
      <c r="DJ303" s="325">
        <f t="shared" si="544"/>
        <v>0</v>
      </c>
      <c r="DK303" s="325">
        <f t="shared" si="545"/>
        <v>0</v>
      </c>
      <c r="DL303" s="27"/>
      <c r="DM303" s="324">
        <f>SUMIF('Rekapitulasi Juni'!$BA$410:$BA$588,APS!$B303,'Rekapitulasi Juni'!$BB$410:$BB$588)</f>
        <v>0</v>
      </c>
      <c r="DN303" s="324">
        <f>SUMIF('Rekapitulasi Juni'!$BA$410:$BA$588,APS!$B303,'Rekapitulasi Juni'!$BC$410:$BC$588)</f>
        <v>0</v>
      </c>
      <c r="DO303" s="324">
        <f>SUMIF('Rekapitulasi Juni'!$BA$410:$BA$588,APS!$B303,'Rekapitulasi Juni'!$BF$410:$BF$588)</f>
        <v>0</v>
      </c>
      <c r="DP303" s="325">
        <f t="shared" si="546"/>
        <v>0</v>
      </c>
      <c r="DQ303" s="325">
        <f t="shared" si="547"/>
        <v>0</v>
      </c>
      <c r="DR303" s="27"/>
      <c r="DS303" s="324">
        <f>SUMIF('Rekapitulasi Juni'!$BP$410:$BP$588,APS!$B303,'Rekapitulasi Juni'!$BQ$410:$BQ$588)</f>
        <v>0</v>
      </c>
      <c r="DT303" s="324">
        <f>SUMIF('Rekapitulasi Juni'!$BP$410:$BP$588,APS!$B303,'Rekapitulasi Juni'!$BR$410:$BR$588)</f>
        <v>0</v>
      </c>
      <c r="DU303" s="27"/>
      <c r="DV303" s="325">
        <f t="shared" si="548"/>
        <v>0</v>
      </c>
      <c r="DW303" s="325">
        <f t="shared" si="549"/>
        <v>0</v>
      </c>
      <c r="DX303" s="41">
        <f t="shared" si="550"/>
        <v>1</v>
      </c>
      <c r="DY303" s="41">
        <f t="shared" si="551"/>
        <v>0</v>
      </c>
      <c r="DZ303" s="41">
        <f t="shared" si="552"/>
        <v>0</v>
      </c>
      <c r="EA303" s="41">
        <f t="shared" si="553"/>
        <v>0</v>
      </c>
      <c r="EB303" s="41">
        <f t="shared" si="554"/>
        <v>0</v>
      </c>
      <c r="EC303" s="41">
        <f t="shared" si="555"/>
        <v>-1</v>
      </c>
      <c r="ED303" s="180">
        <f t="shared" si="556"/>
        <v>0</v>
      </c>
      <c r="EE303" s="27">
        <v>0</v>
      </c>
      <c r="EF303" s="27"/>
      <c r="EG303" s="324">
        <f>SUMIF('Rekapitulasi Juni'!$D$608:$D$786,APS!$B303,'Rekapitulasi Juni'!$E$608:$E$786)</f>
        <v>0</v>
      </c>
      <c r="EH303" s="324">
        <f>SUMIF('Rekapitulasi Juni'!$D$608:$D$786,APS!$B303,'Rekapitulasi Juni'!$F$608:$F$786)</f>
        <v>0</v>
      </c>
      <c r="EI303" s="27"/>
      <c r="EJ303" s="325">
        <f t="shared" si="557"/>
        <v>0</v>
      </c>
      <c r="EK303" s="325">
        <f t="shared" si="558"/>
        <v>0</v>
      </c>
      <c r="EL303" s="27"/>
      <c r="EM303" s="324">
        <f>SUMIF('Rekapitulasi Juni'!$U$608:$U$786,APS!$B303,'Rekapitulasi Juni'!$V$608:$V$786)</f>
        <v>0</v>
      </c>
      <c r="EN303" s="324">
        <f>SUMIF('Rekapitulasi Juni'!$U$608:$U$786,APS!$B303,'Rekapitulasi Juni'!$W$608:$W$786)</f>
        <v>0</v>
      </c>
      <c r="EO303" s="27"/>
      <c r="EP303" s="325">
        <f t="shared" si="559"/>
        <v>0</v>
      </c>
      <c r="EQ303" s="325">
        <f t="shared" si="560"/>
        <v>0</v>
      </c>
      <c r="ER303" s="27"/>
      <c r="ES303" s="324">
        <f>SUMIF('Rekapitulasi Juni'!$AL$608:$AL$786,APS!$B303,'Rekapitulasi Juni'!$AM$608:$AM$786)</f>
        <v>1</v>
      </c>
      <c r="ET303" s="324">
        <f>SUMIF('Rekapitulasi Juni'!$AL$608:$AL$786,APS!$B303,'Rekapitulasi Juni'!$AN$608:$AN$786)</f>
        <v>0</v>
      </c>
      <c r="EU303" s="27"/>
      <c r="EV303" s="325">
        <f t="shared" si="503"/>
        <v>0</v>
      </c>
      <c r="EW303" s="325">
        <f t="shared" si="504"/>
        <v>0</v>
      </c>
      <c r="EX303" s="27"/>
      <c r="EY303" s="324">
        <f>SUMIF('Rekapitulasi Juni'!$BA$608:$BA$786,APS!$B303,'Rekapitulasi Juni'!$BB$608:$BB$786)</f>
        <v>0</v>
      </c>
      <c r="EZ303" s="324">
        <f>SUMIF('Rekapitulasi Juni'!$BA$608:$BA$786,APS!$B303,'Rekapitulasi Juni'!$BC$608:$BC$786)</f>
        <v>0</v>
      </c>
      <c r="FA303" s="324">
        <f>SUMIF('Rekapitulasi Juni'!$BA$608:$BA$786,APS!$B303,'Rekapitulasi Juni'!$BF$608:$BF$786)</f>
        <v>0</v>
      </c>
      <c r="FB303" s="325">
        <f t="shared" si="505"/>
        <v>0</v>
      </c>
      <c r="FC303" s="325">
        <f t="shared" si="506"/>
        <v>0</v>
      </c>
      <c r="FD303" s="27"/>
      <c r="FE303" s="27"/>
      <c r="FF303" s="27"/>
      <c r="FG303" s="27"/>
      <c r="FH303" s="27"/>
      <c r="FI303" s="27"/>
      <c r="FJ303" s="41">
        <f t="shared" si="561"/>
        <v>0</v>
      </c>
      <c r="FK303" s="41">
        <f t="shared" si="562"/>
        <v>1</v>
      </c>
      <c r="FL303" s="41">
        <f t="shared" si="563"/>
        <v>0</v>
      </c>
      <c r="FM303" s="41">
        <f t="shared" si="564"/>
        <v>0</v>
      </c>
      <c r="FN303" s="41">
        <f t="shared" si="565"/>
        <v>0</v>
      </c>
      <c r="FO303" s="41">
        <f t="shared" si="566"/>
        <v>0</v>
      </c>
      <c r="FP303" s="180">
        <f t="shared" si="567"/>
        <v>0</v>
      </c>
      <c r="FQ303" s="27"/>
      <c r="FR303" s="27"/>
      <c r="FS303" s="324">
        <f>SUMIF('Rekapitulasi Juni'!$D$804:$D$984,APS!$B303,'Rekapitulasi Juni'!$E$804:$E$984)</f>
        <v>0</v>
      </c>
      <c r="FT303" s="324">
        <f>SUMIF('Rekapitulasi Juni'!$D$804:$D$984,APS!$B303,'Rekapitulasi Juni'!$F$804:$F$984)</f>
        <v>0</v>
      </c>
      <c r="FU303" s="27"/>
      <c r="FV303" s="325">
        <f t="shared" si="507"/>
        <v>0</v>
      </c>
      <c r="FW303" s="325">
        <f t="shared" si="508"/>
        <v>0</v>
      </c>
      <c r="FX303" s="27"/>
      <c r="FY303" s="324">
        <f>SUMIF('Rekapitulasi Juni'!$U$804:$U$984,APS!$B303,'Rekapitulasi Juni'!$V$804:$V$984)</f>
        <v>1</v>
      </c>
      <c r="FZ303" s="324">
        <f>SUMIF('Rekapitulasi Juni'!$U$804:$U$984,APS!$B303,'Rekapitulasi Juni'!$W$804:$W$984)</f>
        <v>1</v>
      </c>
      <c r="GA303" s="27"/>
      <c r="GB303" s="325">
        <f t="shared" si="501"/>
        <v>0</v>
      </c>
      <c r="GC303" s="325">
        <f t="shared" si="502"/>
        <v>100</v>
      </c>
      <c r="GD303" s="27"/>
      <c r="GE303" s="324">
        <f>SUMIF('Rekapitulasi Juni'!$AL$804:$AL$984,APS!$B303,'Rekapitulasi Juni'!$AM$804:$AM$984)</f>
        <v>0</v>
      </c>
      <c r="GF303" s="324">
        <f>SUMIF('Rekapitulasi Juni'!$AL$804:$AL$984,APS!$B303,'Rekapitulasi Juni'!$AN$804:$AN$984)</f>
        <v>0</v>
      </c>
      <c r="GG303" s="27"/>
      <c r="GH303" s="325">
        <f t="shared" si="491"/>
        <v>0</v>
      </c>
      <c r="GI303" s="325">
        <f t="shared" si="492"/>
        <v>0</v>
      </c>
      <c r="GJ303" s="27"/>
      <c r="GK303" s="27"/>
      <c r="GL303" s="41">
        <f t="shared" si="568"/>
        <v>0</v>
      </c>
      <c r="GM303" s="41">
        <f t="shared" si="569"/>
        <v>1</v>
      </c>
      <c r="GN303" s="41">
        <f t="shared" si="570"/>
        <v>1</v>
      </c>
      <c r="GO303" s="41">
        <f t="shared" si="500"/>
        <v>0</v>
      </c>
      <c r="GP303" s="41">
        <f t="shared" si="571"/>
        <v>1</v>
      </c>
      <c r="GQ303" s="41">
        <f t="shared" si="572"/>
        <v>1</v>
      </c>
      <c r="GR303" s="180">
        <f t="shared" si="573"/>
        <v>0</v>
      </c>
      <c r="GS303" s="41">
        <f t="shared" si="493"/>
        <v>1</v>
      </c>
      <c r="GT303" s="41">
        <f t="shared" si="494"/>
        <v>2</v>
      </c>
      <c r="GU303" s="41">
        <f t="shared" si="495"/>
        <v>1</v>
      </c>
      <c r="GV303" s="41">
        <f t="shared" si="496"/>
        <v>0</v>
      </c>
      <c r="GW303" s="41">
        <f t="shared" si="497"/>
        <v>1</v>
      </c>
      <c r="GX303" s="41">
        <f t="shared" si="498"/>
        <v>0</v>
      </c>
      <c r="GY303" s="180">
        <f t="shared" si="499"/>
        <v>100</v>
      </c>
      <c r="GZ303" s="41">
        <v>282</v>
      </c>
      <c r="HA303" s="32"/>
      <c r="HB303" s="42"/>
      <c r="HC303" s="44"/>
    </row>
    <row r="304" spans="1:211" ht="15" customHeight="1">
      <c r="A304" s="31" t="s">
        <v>607</v>
      </c>
      <c r="B304" s="32" t="s">
        <v>608</v>
      </c>
      <c r="C304" s="31" t="s">
        <v>490</v>
      </c>
      <c r="D304" s="31" t="s">
        <v>1259</v>
      </c>
      <c r="E304" s="31" t="s">
        <v>43</v>
      </c>
      <c r="F304" s="31" t="s">
        <v>152</v>
      </c>
      <c r="G304" s="33">
        <v>4</v>
      </c>
      <c r="H304" s="33">
        <v>0</v>
      </c>
      <c r="I304" s="33">
        <v>0</v>
      </c>
      <c r="J304" s="34">
        <f>IFERROR(VLOOKUP(A304,#REF!,3,0),0)</f>
        <v>0</v>
      </c>
      <c r="K304" s="34">
        <f t="shared" ref="K304:K327" si="599">M304-L304</f>
        <v>0</v>
      </c>
      <c r="L304" s="34">
        <v>0</v>
      </c>
      <c r="M304" s="34">
        <v>0</v>
      </c>
      <c r="N304" s="35">
        <f t="shared" ref="N304:N327" si="600">(G304+H304+I304)-(J304+K304)</f>
        <v>4</v>
      </c>
      <c r="O304" s="35">
        <f t="shared" ref="O304:O327" si="601">IF(N304&gt;0,N304,0)</f>
        <v>4</v>
      </c>
      <c r="P304" s="36">
        <v>4</v>
      </c>
      <c r="Q304" s="36">
        <f t="shared" si="509"/>
        <v>4</v>
      </c>
      <c r="R304" s="80"/>
      <c r="S304" s="37">
        <f ca="1">SUMIF(ROP!$D$6:$H$65536,A304,ROP!$J$6:$J$65536)</f>
        <v>4</v>
      </c>
      <c r="T304" s="37">
        <f>SUMIF(HASIL!$B:$B,APS!$B304&amp;RIGHT(APS!T$9,2),HASIL!$I:$I)</f>
        <v>0</v>
      </c>
      <c r="U304" s="37">
        <f>SUMIF(HASIL!$B:$B,APS!$B304&amp;RIGHT(APS!U$9,2),HASIL!$I:$I)</f>
        <v>0</v>
      </c>
      <c r="V304" s="37">
        <f>SUMIF(HASIL!$B:$B,APS!$B304&amp;RIGHT(APS!V$9,2),HASIL!$I:$I)</f>
        <v>0</v>
      </c>
      <c r="W304" s="37">
        <f>SUMIF(HASIL!$B:$B,APS!$B304&amp;RIGHT(APS!W$9,2),HASIL!$I:$I)</f>
        <v>0</v>
      </c>
      <c r="X304" s="38">
        <f t="shared" ref="X304:X327" si="602">SUM(T304:W304)</f>
        <v>0</v>
      </c>
      <c r="Y304" s="38">
        <f t="shared" ref="Y304:Y327" si="603">X304-Q304</f>
        <v>-4</v>
      </c>
      <c r="Z304" s="39">
        <f t="shared" si="597"/>
        <v>0</v>
      </c>
      <c r="AA304" s="39">
        <f t="shared" si="596"/>
        <v>4</v>
      </c>
      <c r="AB304" s="40">
        <f t="shared" si="598"/>
        <v>4</v>
      </c>
      <c r="AC304" s="27">
        <v>0</v>
      </c>
      <c r="AD304" s="27"/>
      <c r="AE304" s="27"/>
      <c r="AF304" s="27"/>
      <c r="AG304" s="27"/>
      <c r="AH304" s="27"/>
      <c r="AI304" s="324">
        <f>SUMIF('Rekapitulasi Juni'!$D$9:$D$192,APS!$B304,'Rekapitulasi Juni'!$E$9:$E$192)</f>
        <v>0</v>
      </c>
      <c r="AJ304" s="324">
        <f>SUMIF('Rekapitulasi Juni'!$D$9:$D$192,APS!$B304,'Rekapitulasi Juni'!$F$9:$F$192)</f>
        <v>0</v>
      </c>
      <c r="AK304" s="324">
        <f>SUMIF('Rekapitulasi Juni'!$D$9:$D$192,APS!$B304,'Rekapitulasi Juni'!$K$9:$K$192)</f>
        <v>0</v>
      </c>
      <c r="AL304" s="325">
        <f t="shared" si="510"/>
        <v>0</v>
      </c>
      <c r="AM304" s="325">
        <f t="shared" si="511"/>
        <v>0</v>
      </c>
      <c r="AN304" s="27"/>
      <c r="AO304" s="324">
        <f>SUMIF('Rekapitulasi Juni'!$U$9:$U$192,APS!$B304,'Rekapitulasi Juni'!$V$9:$V$192)</f>
        <v>0</v>
      </c>
      <c r="AP304" s="324">
        <f>SUMIF('Rekapitulasi Juni'!$U$9:$U$192,APS!$B304,'Rekapitulasi Juni'!$W$9:$W$192)</f>
        <v>0</v>
      </c>
      <c r="AQ304" s="27"/>
      <c r="AR304" s="325">
        <f t="shared" si="512"/>
        <v>0</v>
      </c>
      <c r="AS304" s="325">
        <f t="shared" si="513"/>
        <v>0</v>
      </c>
      <c r="AT304" s="27"/>
      <c r="AU304" s="324">
        <f>SUMIF('Rekapitulasi Juni'!$AL$9:$AL$192,APS!$B304,'Rekapitulasi Juni'!$AM$9:$AM$192)</f>
        <v>0</v>
      </c>
      <c r="AV304" s="324">
        <f>SUMIF('Rekapitulasi Juni'!$AL$9:$AL$192,APS!$B304,'Rekapitulasi Juni'!$AN$9:$AN$192)</f>
        <v>0</v>
      </c>
      <c r="AW304" s="27"/>
      <c r="AX304" s="325">
        <f t="shared" si="514"/>
        <v>0</v>
      </c>
      <c r="AY304" s="325">
        <f t="shared" si="515"/>
        <v>0</v>
      </c>
      <c r="AZ304" s="41">
        <f t="shared" si="516"/>
        <v>0</v>
      </c>
      <c r="BA304" s="41">
        <f t="shared" si="517"/>
        <v>0</v>
      </c>
      <c r="BB304" s="41">
        <f t="shared" si="518"/>
        <v>0</v>
      </c>
      <c r="BC304" s="41">
        <f t="shared" si="519"/>
        <v>0</v>
      </c>
      <c r="BD304" s="41">
        <f t="shared" si="520"/>
        <v>0</v>
      </c>
      <c r="BE304" s="41">
        <f t="shared" si="521"/>
        <v>0</v>
      </c>
      <c r="BF304" s="180">
        <f t="shared" si="522"/>
        <v>0</v>
      </c>
      <c r="BG304" s="27">
        <v>4</v>
      </c>
      <c r="BH304" s="27"/>
      <c r="BI304" s="324">
        <f>SUMIF('Rekapitulasi Juni'!$D$214:$D$393,APS!$B304,'Rekapitulasi Juni'!$E$214:$E$393)</f>
        <v>0</v>
      </c>
      <c r="BJ304" s="324">
        <f>SUMIF('Rekapitulasi Juni'!$D$214:$D$393,APS!$B304,'Rekapitulasi Juni'!$F$214:$F$393)</f>
        <v>0</v>
      </c>
      <c r="BK304" s="27"/>
      <c r="BL304" s="325">
        <f t="shared" si="523"/>
        <v>0</v>
      </c>
      <c r="BM304" s="325">
        <f t="shared" si="524"/>
        <v>0</v>
      </c>
      <c r="BN304" s="27"/>
      <c r="BO304" s="324">
        <f>SUMIF('Rekapitulasi Juni'!$U$214:$U$393,APS!$B304,'Rekapitulasi Juni'!$V$214:$V$393)</f>
        <v>0</v>
      </c>
      <c r="BP304" s="324">
        <f>SUMIF('Rekapitulasi Juni'!$U$214:$U$393,APS!$B304,'Rekapitulasi Juni'!$W$214:$W$393)</f>
        <v>0</v>
      </c>
      <c r="BQ304" s="27"/>
      <c r="BR304" s="325">
        <f t="shared" si="525"/>
        <v>0</v>
      </c>
      <c r="BS304" s="325">
        <f t="shared" si="526"/>
        <v>0</v>
      </c>
      <c r="BT304" s="27">
        <v>4</v>
      </c>
      <c r="BU304" s="324">
        <f>SUMIF('Rekapitulasi Juni'!$AL$214:$AL$393,APS!$B304,'Rekapitulasi Juni'!$AM$214:$AM$393)</f>
        <v>0</v>
      </c>
      <c r="BV304" s="324">
        <f>SUMIF('Rekapitulasi Juni'!$AL$214:$AL$393,APS!$B304,'Rekapitulasi Juni'!$AN$214:$AN$393)</f>
        <v>0</v>
      </c>
      <c r="BW304" s="27"/>
      <c r="BX304" s="325">
        <f t="shared" si="527"/>
        <v>0</v>
      </c>
      <c r="BY304" s="325">
        <f t="shared" si="528"/>
        <v>0</v>
      </c>
      <c r="BZ304" s="27"/>
      <c r="CA304" s="324">
        <f>SUMIF('Rekapitulasi Juni'!$BA$214:$BA$393,APS!$B304,'Rekapitulasi Juni'!$BB$214:$BB$393)</f>
        <v>4</v>
      </c>
      <c r="CB304" s="324">
        <f>SUMIF('Rekapitulasi Juni'!$BA$214:$BA$393,APS!$B304,'Rekapitulasi Juni'!$BC$214:$BC$393)</f>
        <v>4</v>
      </c>
      <c r="CC304" s="27"/>
      <c r="CD304" s="325">
        <f t="shared" si="529"/>
        <v>0</v>
      </c>
      <c r="CE304" s="325">
        <f t="shared" si="530"/>
        <v>100</v>
      </c>
      <c r="CF304" s="27"/>
      <c r="CG304" s="324">
        <f>SUMIF('Rekapitulasi Juni'!$BP$214:$BP$393,APS!$B304,'Rekapitulasi Juni'!$BQ$214:$BQ$393)</f>
        <v>0</v>
      </c>
      <c r="CH304" s="324">
        <f>SUMIF('Rekapitulasi Juni'!$BP$214:$BP$393,APS!$B304,'Rekapitulasi Juni'!$BR$214:$BR$393)</f>
        <v>0</v>
      </c>
      <c r="CI304" s="27"/>
      <c r="CJ304" s="325">
        <f t="shared" si="531"/>
        <v>0</v>
      </c>
      <c r="CK304" s="325">
        <f t="shared" si="532"/>
        <v>0</v>
      </c>
      <c r="CL304" s="41">
        <f t="shared" si="533"/>
        <v>4</v>
      </c>
      <c r="CM304" s="41">
        <f t="shared" si="534"/>
        <v>4</v>
      </c>
      <c r="CN304" s="41">
        <f t="shared" si="535"/>
        <v>4</v>
      </c>
      <c r="CO304" s="41">
        <f t="shared" si="536"/>
        <v>0</v>
      </c>
      <c r="CP304" s="41">
        <f t="shared" si="537"/>
        <v>4</v>
      </c>
      <c r="CQ304" s="41">
        <f t="shared" si="538"/>
        <v>0</v>
      </c>
      <c r="CR304" s="180">
        <f t="shared" si="539"/>
        <v>100</v>
      </c>
      <c r="CS304" s="27">
        <v>0</v>
      </c>
      <c r="CT304" s="27"/>
      <c r="CU304" s="324">
        <f>SUMIF('Rekapitulasi Juni'!$D$410:$D$588,APS!$B304,'Rekapitulasi Juni'!$E$410:$E$588)</f>
        <v>0</v>
      </c>
      <c r="CV304" s="324">
        <f>SUMIF('Rekapitulasi Juni'!$D$410:$D$588,APS!$B304,'Rekapitulasi Juni'!$F$410:$F$588)</f>
        <v>0</v>
      </c>
      <c r="CW304" s="27"/>
      <c r="CX304" s="325">
        <f t="shared" si="540"/>
        <v>0</v>
      </c>
      <c r="CY304" s="325">
        <f t="shared" si="541"/>
        <v>0</v>
      </c>
      <c r="CZ304" s="27"/>
      <c r="DA304" s="324">
        <f>SUMIF('Rekapitulasi Juni'!$U$410:$U$588,APS!$B304,'Rekapitulasi Juni'!$V$410:$V$588)</f>
        <v>0</v>
      </c>
      <c r="DB304" s="324">
        <f>SUMIF('Rekapitulasi Juni'!$U$410:$U$588,APS!$B304,'Rekapitulasi Juni'!$W$410:$W$588)</f>
        <v>0</v>
      </c>
      <c r="DC304" s="27"/>
      <c r="DD304" s="325">
        <f t="shared" si="542"/>
        <v>0</v>
      </c>
      <c r="DE304" s="325">
        <f t="shared" si="543"/>
        <v>0</v>
      </c>
      <c r="DF304" s="27"/>
      <c r="DG304" s="324">
        <f>SUMIF('Rekapitulasi Juni'!$AL$410:$AL$588,APS!$B304,'Rekapitulasi Juni'!$AM$410:$AM$588)</f>
        <v>0</v>
      </c>
      <c r="DH304" s="324">
        <f>SUMIF('Rekapitulasi Juni'!$AL$410:$AL$588,APS!$B304,'Rekapitulasi Juni'!$AN$410:$AN$588)</f>
        <v>0</v>
      </c>
      <c r="DI304" s="27"/>
      <c r="DJ304" s="325">
        <f t="shared" si="544"/>
        <v>0</v>
      </c>
      <c r="DK304" s="325">
        <f t="shared" si="545"/>
        <v>0</v>
      </c>
      <c r="DL304" s="27"/>
      <c r="DM304" s="324">
        <f>SUMIF('Rekapitulasi Juni'!$BA$410:$BA$588,APS!$B304,'Rekapitulasi Juni'!$BB$410:$BB$588)</f>
        <v>0</v>
      </c>
      <c r="DN304" s="324">
        <f>SUMIF('Rekapitulasi Juni'!$BA$410:$BA$588,APS!$B304,'Rekapitulasi Juni'!$BC$410:$BC$588)</f>
        <v>0</v>
      </c>
      <c r="DO304" s="324">
        <f>SUMIF('Rekapitulasi Juni'!$BA$410:$BA$588,APS!$B304,'Rekapitulasi Juni'!$BF$410:$BF$588)</f>
        <v>0</v>
      </c>
      <c r="DP304" s="325">
        <f t="shared" si="546"/>
        <v>0</v>
      </c>
      <c r="DQ304" s="325">
        <f t="shared" si="547"/>
        <v>0</v>
      </c>
      <c r="DR304" s="27"/>
      <c r="DS304" s="324">
        <f>SUMIF('Rekapitulasi Juni'!$BP$410:$BP$588,APS!$B304,'Rekapitulasi Juni'!$BQ$410:$BQ$588)</f>
        <v>0</v>
      </c>
      <c r="DT304" s="324">
        <f>SUMIF('Rekapitulasi Juni'!$BP$410:$BP$588,APS!$B304,'Rekapitulasi Juni'!$BR$410:$BR$588)</f>
        <v>0</v>
      </c>
      <c r="DU304" s="27"/>
      <c r="DV304" s="325">
        <f t="shared" si="548"/>
        <v>0</v>
      </c>
      <c r="DW304" s="325">
        <f t="shared" si="549"/>
        <v>0</v>
      </c>
      <c r="DX304" s="41">
        <f t="shared" si="550"/>
        <v>0</v>
      </c>
      <c r="DY304" s="41">
        <f t="shared" si="551"/>
        <v>0</v>
      </c>
      <c r="DZ304" s="41">
        <f t="shared" si="552"/>
        <v>0</v>
      </c>
      <c r="EA304" s="41">
        <f t="shared" si="553"/>
        <v>0</v>
      </c>
      <c r="EB304" s="41">
        <f t="shared" si="554"/>
        <v>0</v>
      </c>
      <c r="EC304" s="41">
        <f t="shared" si="555"/>
        <v>0</v>
      </c>
      <c r="ED304" s="180">
        <f t="shared" si="556"/>
        <v>0</v>
      </c>
      <c r="EE304" s="27">
        <v>0</v>
      </c>
      <c r="EF304" s="27"/>
      <c r="EG304" s="324">
        <f>SUMIF('Rekapitulasi Juni'!$D$608:$D$786,APS!$B304,'Rekapitulasi Juni'!$E$608:$E$786)</f>
        <v>0</v>
      </c>
      <c r="EH304" s="324">
        <f>SUMIF('Rekapitulasi Juni'!$D$608:$D$786,APS!$B304,'Rekapitulasi Juni'!$F$608:$F$786)</f>
        <v>0</v>
      </c>
      <c r="EI304" s="27"/>
      <c r="EJ304" s="325">
        <f t="shared" si="557"/>
        <v>0</v>
      </c>
      <c r="EK304" s="325">
        <f t="shared" si="558"/>
        <v>0</v>
      </c>
      <c r="EL304" s="27"/>
      <c r="EM304" s="324">
        <f>SUMIF('Rekapitulasi Juni'!$U$608:$U$786,APS!$B304,'Rekapitulasi Juni'!$V$608:$V$786)</f>
        <v>0</v>
      </c>
      <c r="EN304" s="324">
        <f>SUMIF('Rekapitulasi Juni'!$U$608:$U$786,APS!$B304,'Rekapitulasi Juni'!$W$608:$W$786)</f>
        <v>0</v>
      </c>
      <c r="EO304" s="27"/>
      <c r="EP304" s="325">
        <f t="shared" si="559"/>
        <v>0</v>
      </c>
      <c r="EQ304" s="325">
        <f t="shared" si="560"/>
        <v>0</v>
      </c>
      <c r="ER304" s="27"/>
      <c r="ES304" s="324">
        <f>SUMIF('Rekapitulasi Juni'!$AL$608:$AL$786,APS!$B304,'Rekapitulasi Juni'!$AM$608:$AM$786)</f>
        <v>0</v>
      </c>
      <c r="ET304" s="324">
        <f>SUMIF('Rekapitulasi Juni'!$AL$608:$AL$786,APS!$B304,'Rekapitulasi Juni'!$AN$608:$AN$786)</f>
        <v>0</v>
      </c>
      <c r="EU304" s="27"/>
      <c r="EV304" s="325">
        <f t="shared" si="503"/>
        <v>0</v>
      </c>
      <c r="EW304" s="325">
        <f t="shared" si="504"/>
        <v>0</v>
      </c>
      <c r="EX304" s="27"/>
      <c r="EY304" s="324">
        <f>SUMIF('Rekapitulasi Juni'!$BA$608:$BA$786,APS!$B304,'Rekapitulasi Juni'!$BB$608:$BB$786)</f>
        <v>0</v>
      </c>
      <c r="EZ304" s="324">
        <f>SUMIF('Rekapitulasi Juni'!$BA$608:$BA$786,APS!$B304,'Rekapitulasi Juni'!$BC$608:$BC$786)</f>
        <v>0</v>
      </c>
      <c r="FA304" s="324">
        <f>SUMIF('Rekapitulasi Juni'!$BA$608:$BA$786,APS!$B304,'Rekapitulasi Juni'!$BF$608:$BF$786)</f>
        <v>0</v>
      </c>
      <c r="FB304" s="325">
        <f t="shared" si="505"/>
        <v>0</v>
      </c>
      <c r="FC304" s="325">
        <f t="shared" si="506"/>
        <v>0</v>
      </c>
      <c r="FD304" s="27"/>
      <c r="FE304" s="27"/>
      <c r="FF304" s="27"/>
      <c r="FG304" s="27"/>
      <c r="FH304" s="27"/>
      <c r="FI304" s="27"/>
      <c r="FJ304" s="41">
        <f t="shared" si="561"/>
        <v>0</v>
      </c>
      <c r="FK304" s="41">
        <f t="shared" si="562"/>
        <v>0</v>
      </c>
      <c r="FL304" s="41">
        <f t="shared" si="563"/>
        <v>0</v>
      </c>
      <c r="FM304" s="41">
        <f t="shared" si="564"/>
        <v>0</v>
      </c>
      <c r="FN304" s="41">
        <f t="shared" si="565"/>
        <v>0</v>
      </c>
      <c r="FO304" s="41">
        <f t="shared" si="566"/>
        <v>0</v>
      </c>
      <c r="FP304" s="180">
        <f t="shared" si="567"/>
        <v>0</v>
      </c>
      <c r="FQ304" s="27"/>
      <c r="FR304" s="27"/>
      <c r="FS304" s="324">
        <f>SUMIF('Rekapitulasi Juni'!$D$804:$D$984,APS!$B304,'Rekapitulasi Juni'!$E$804:$E$984)</f>
        <v>0</v>
      </c>
      <c r="FT304" s="324">
        <f>SUMIF('Rekapitulasi Juni'!$D$804:$D$984,APS!$B304,'Rekapitulasi Juni'!$F$804:$F$984)</f>
        <v>0</v>
      </c>
      <c r="FU304" s="27"/>
      <c r="FV304" s="325">
        <f t="shared" si="507"/>
        <v>0</v>
      </c>
      <c r="FW304" s="325">
        <f t="shared" si="508"/>
        <v>0</v>
      </c>
      <c r="FX304" s="27"/>
      <c r="FY304" s="324">
        <f>SUMIF('Rekapitulasi Juni'!$U$804:$U$984,APS!$B304,'Rekapitulasi Juni'!$V$804:$V$984)</f>
        <v>0</v>
      </c>
      <c r="FZ304" s="324">
        <f>SUMIF('Rekapitulasi Juni'!$U$804:$U$984,APS!$B304,'Rekapitulasi Juni'!$W$804:$W$984)</f>
        <v>0</v>
      </c>
      <c r="GA304" s="27"/>
      <c r="GB304" s="325">
        <f t="shared" si="501"/>
        <v>0</v>
      </c>
      <c r="GC304" s="325">
        <f t="shared" si="502"/>
        <v>0</v>
      </c>
      <c r="GD304" s="27"/>
      <c r="GE304" s="324">
        <f>SUMIF('Rekapitulasi Juni'!$AL$804:$AL$984,APS!$B304,'Rekapitulasi Juni'!$AM$804:$AM$984)</f>
        <v>0</v>
      </c>
      <c r="GF304" s="324">
        <f>SUMIF('Rekapitulasi Juni'!$AL$804:$AL$984,APS!$B304,'Rekapitulasi Juni'!$AN$804:$AN$984)</f>
        <v>0</v>
      </c>
      <c r="GG304" s="27"/>
      <c r="GH304" s="325">
        <f t="shared" si="491"/>
        <v>0</v>
      </c>
      <c r="GI304" s="325">
        <f t="shared" si="492"/>
        <v>0</v>
      </c>
      <c r="GJ304" s="27"/>
      <c r="GK304" s="27"/>
      <c r="GL304" s="41">
        <f t="shared" si="568"/>
        <v>0</v>
      </c>
      <c r="GM304" s="41">
        <f t="shared" si="569"/>
        <v>0</v>
      </c>
      <c r="GN304" s="41">
        <f t="shared" si="570"/>
        <v>0</v>
      </c>
      <c r="GO304" s="41">
        <f t="shared" si="500"/>
        <v>0</v>
      </c>
      <c r="GP304" s="41">
        <f t="shared" si="571"/>
        <v>0</v>
      </c>
      <c r="GQ304" s="41">
        <f t="shared" si="572"/>
        <v>0</v>
      </c>
      <c r="GR304" s="180">
        <f t="shared" si="573"/>
        <v>0</v>
      </c>
      <c r="GS304" s="41">
        <f t="shared" si="493"/>
        <v>4</v>
      </c>
      <c r="GT304" s="41">
        <f t="shared" si="494"/>
        <v>4</v>
      </c>
      <c r="GU304" s="41">
        <f t="shared" si="495"/>
        <v>4</v>
      </c>
      <c r="GV304" s="41">
        <f t="shared" si="496"/>
        <v>0</v>
      </c>
      <c r="GW304" s="41">
        <f t="shared" si="497"/>
        <v>4</v>
      </c>
      <c r="GX304" s="41">
        <f t="shared" si="498"/>
        <v>0</v>
      </c>
      <c r="GY304" s="180">
        <f t="shared" si="499"/>
        <v>100</v>
      </c>
      <c r="GZ304" s="41">
        <v>283</v>
      </c>
      <c r="HA304" s="32" t="s">
        <v>1310</v>
      </c>
      <c r="HB304" s="42">
        <f t="shared" ref="HB304:HB327" si="604">J304+M304+P304-G304</f>
        <v>0</v>
      </c>
      <c r="HC304" s="44"/>
    </row>
    <row r="305" spans="1:211" ht="15" customHeight="1">
      <c r="A305" s="31" t="s">
        <v>609</v>
      </c>
      <c r="B305" s="32" t="s">
        <v>610</v>
      </c>
      <c r="C305" s="31" t="s">
        <v>490</v>
      </c>
      <c r="D305" s="31" t="s">
        <v>1259</v>
      </c>
      <c r="E305" s="31" t="s">
        <v>43</v>
      </c>
      <c r="F305" s="31" t="s">
        <v>152</v>
      </c>
      <c r="G305" s="47">
        <v>1</v>
      </c>
      <c r="H305" s="33">
        <v>0</v>
      </c>
      <c r="I305" s="33">
        <v>0</v>
      </c>
      <c r="J305" s="34">
        <f>IFERROR(VLOOKUP(A305,#REF!,3,0),0)</f>
        <v>0</v>
      </c>
      <c r="K305" s="34">
        <f t="shared" si="599"/>
        <v>0</v>
      </c>
      <c r="L305" s="34">
        <v>0</v>
      </c>
      <c r="M305" s="34">
        <v>0</v>
      </c>
      <c r="N305" s="35">
        <f t="shared" si="600"/>
        <v>1</v>
      </c>
      <c r="O305" s="35">
        <f t="shared" si="601"/>
        <v>1</v>
      </c>
      <c r="P305" s="36">
        <v>1</v>
      </c>
      <c r="Q305" s="36">
        <f t="shared" si="509"/>
        <v>1</v>
      </c>
      <c r="R305" s="80"/>
      <c r="S305" s="37">
        <f ca="1">SUMIF(ROP!$D$6:$H$65536,A305,ROP!$J$6:$J$65536)</f>
        <v>0</v>
      </c>
      <c r="T305" s="37">
        <f>SUMIF(HASIL!$B:$B,APS!$B305&amp;RIGHT(APS!T$9,2),HASIL!$I:$I)</f>
        <v>0</v>
      </c>
      <c r="U305" s="37">
        <f>SUMIF(HASIL!$B:$B,APS!$B305&amp;RIGHT(APS!U$9,2),HASIL!$I:$I)</f>
        <v>0</v>
      </c>
      <c r="V305" s="37">
        <f>SUMIF(HASIL!$B:$B,APS!$B305&amp;RIGHT(APS!V$9,2),HASIL!$I:$I)</f>
        <v>0</v>
      </c>
      <c r="W305" s="37">
        <f>SUMIF(HASIL!$B:$B,APS!$B305&amp;RIGHT(APS!W$9,2),HASIL!$I:$I)</f>
        <v>0</v>
      </c>
      <c r="X305" s="38">
        <f t="shared" si="602"/>
        <v>0</v>
      </c>
      <c r="Y305" s="38">
        <f t="shared" si="603"/>
        <v>-1</v>
      </c>
      <c r="Z305" s="39">
        <f t="shared" si="597"/>
        <v>0</v>
      </c>
      <c r="AA305" s="39">
        <f t="shared" si="596"/>
        <v>1</v>
      </c>
      <c r="AB305" s="40">
        <f t="shared" si="598"/>
        <v>1</v>
      </c>
      <c r="AC305" s="27">
        <v>1</v>
      </c>
      <c r="AD305" s="27"/>
      <c r="AE305" s="27"/>
      <c r="AF305" s="27"/>
      <c r="AG305" s="27"/>
      <c r="AH305" s="27"/>
      <c r="AI305" s="324">
        <f>SUMIF('Rekapitulasi Juni'!$D$9:$D$192,APS!$B305,'Rekapitulasi Juni'!$E$9:$E$192)</f>
        <v>0</v>
      </c>
      <c r="AJ305" s="324">
        <f>SUMIF('Rekapitulasi Juni'!$D$9:$D$192,APS!$B305,'Rekapitulasi Juni'!$F$9:$F$192)</f>
        <v>0</v>
      </c>
      <c r="AK305" s="324">
        <f>SUMIF('Rekapitulasi Juni'!$D$9:$D$192,APS!$B305,'Rekapitulasi Juni'!$K$9:$K$192)</f>
        <v>0</v>
      </c>
      <c r="AL305" s="325">
        <f t="shared" si="510"/>
        <v>0</v>
      </c>
      <c r="AM305" s="325">
        <f t="shared" si="511"/>
        <v>0</v>
      </c>
      <c r="AN305" s="27"/>
      <c r="AO305" s="324">
        <f>SUMIF('Rekapitulasi Juni'!$U$9:$U$192,APS!$B305,'Rekapitulasi Juni'!$V$9:$V$192)</f>
        <v>0</v>
      </c>
      <c r="AP305" s="324">
        <f>SUMIF('Rekapitulasi Juni'!$U$9:$U$192,APS!$B305,'Rekapitulasi Juni'!$W$9:$W$192)</f>
        <v>0</v>
      </c>
      <c r="AQ305" s="27"/>
      <c r="AR305" s="325">
        <f t="shared" si="512"/>
        <v>0</v>
      </c>
      <c r="AS305" s="325">
        <f t="shared" si="513"/>
        <v>0</v>
      </c>
      <c r="AT305" s="27"/>
      <c r="AU305" s="324">
        <f>SUMIF('Rekapitulasi Juni'!$AL$9:$AL$192,APS!$B305,'Rekapitulasi Juni'!$AM$9:$AM$192)</f>
        <v>0</v>
      </c>
      <c r="AV305" s="324">
        <f>SUMIF('Rekapitulasi Juni'!$AL$9:$AL$192,APS!$B305,'Rekapitulasi Juni'!$AN$9:$AN$192)</f>
        <v>0</v>
      </c>
      <c r="AW305" s="27"/>
      <c r="AX305" s="325">
        <f t="shared" si="514"/>
        <v>0</v>
      </c>
      <c r="AY305" s="325">
        <f t="shared" si="515"/>
        <v>0</v>
      </c>
      <c r="AZ305" s="41">
        <f t="shared" si="516"/>
        <v>0</v>
      </c>
      <c r="BA305" s="41">
        <f t="shared" si="517"/>
        <v>0</v>
      </c>
      <c r="BB305" s="41">
        <f t="shared" si="518"/>
        <v>0</v>
      </c>
      <c r="BC305" s="41">
        <f t="shared" si="519"/>
        <v>0</v>
      </c>
      <c r="BD305" s="41">
        <f t="shared" si="520"/>
        <v>0</v>
      </c>
      <c r="BE305" s="41">
        <f t="shared" si="521"/>
        <v>0</v>
      </c>
      <c r="BF305" s="180">
        <f t="shared" si="522"/>
        <v>0</v>
      </c>
      <c r="BG305" s="27">
        <v>0</v>
      </c>
      <c r="BH305" s="27"/>
      <c r="BI305" s="324">
        <f>SUMIF('Rekapitulasi Juni'!$D$214:$D$393,APS!$B305,'Rekapitulasi Juni'!$E$214:$E$393)</f>
        <v>0</v>
      </c>
      <c r="BJ305" s="324">
        <f>SUMIF('Rekapitulasi Juni'!$D$214:$D$393,APS!$B305,'Rekapitulasi Juni'!$F$214:$F$393)</f>
        <v>0</v>
      </c>
      <c r="BK305" s="27"/>
      <c r="BL305" s="325">
        <f t="shared" si="523"/>
        <v>0</v>
      </c>
      <c r="BM305" s="325">
        <f t="shared" si="524"/>
        <v>0</v>
      </c>
      <c r="BN305" s="27"/>
      <c r="BO305" s="324">
        <f>SUMIF('Rekapitulasi Juni'!$U$214:$U$393,APS!$B305,'Rekapitulasi Juni'!$V$214:$V$393)</f>
        <v>0</v>
      </c>
      <c r="BP305" s="324">
        <f>SUMIF('Rekapitulasi Juni'!$U$214:$U$393,APS!$B305,'Rekapitulasi Juni'!$W$214:$W$393)</f>
        <v>0</v>
      </c>
      <c r="BQ305" s="27"/>
      <c r="BR305" s="325">
        <f t="shared" si="525"/>
        <v>0</v>
      </c>
      <c r="BS305" s="325">
        <f t="shared" si="526"/>
        <v>0</v>
      </c>
      <c r="BT305" s="27">
        <v>1</v>
      </c>
      <c r="BU305" s="324">
        <f>SUMIF('Rekapitulasi Juni'!$AL$214:$AL$393,APS!$B305,'Rekapitulasi Juni'!$AM$214:$AM$393)</f>
        <v>0</v>
      </c>
      <c r="BV305" s="324">
        <f>SUMIF('Rekapitulasi Juni'!$AL$214:$AL$393,APS!$B305,'Rekapitulasi Juni'!$AN$214:$AN$393)</f>
        <v>0</v>
      </c>
      <c r="BW305" s="27"/>
      <c r="BX305" s="325">
        <f t="shared" si="527"/>
        <v>0</v>
      </c>
      <c r="BY305" s="325">
        <f t="shared" si="528"/>
        <v>0</v>
      </c>
      <c r="BZ305" s="27"/>
      <c r="CA305" s="324">
        <f>SUMIF('Rekapitulasi Juni'!$BA$214:$BA$393,APS!$B305,'Rekapitulasi Juni'!$BB$214:$BB$393)</f>
        <v>0</v>
      </c>
      <c r="CB305" s="324">
        <f>SUMIF('Rekapitulasi Juni'!$BA$214:$BA$393,APS!$B305,'Rekapitulasi Juni'!$BC$214:$BC$393)</f>
        <v>0</v>
      </c>
      <c r="CC305" s="27"/>
      <c r="CD305" s="325">
        <f t="shared" si="529"/>
        <v>0</v>
      </c>
      <c r="CE305" s="325">
        <f t="shared" si="530"/>
        <v>0</v>
      </c>
      <c r="CF305" s="27"/>
      <c r="CG305" s="324">
        <f>SUMIF('Rekapitulasi Juni'!$BP$214:$BP$393,APS!$B305,'Rekapitulasi Juni'!$BQ$214:$BQ$393)</f>
        <v>0</v>
      </c>
      <c r="CH305" s="324">
        <f>SUMIF('Rekapitulasi Juni'!$BP$214:$BP$393,APS!$B305,'Rekapitulasi Juni'!$BR$214:$BR$393)</f>
        <v>0</v>
      </c>
      <c r="CI305" s="27"/>
      <c r="CJ305" s="325">
        <f t="shared" si="531"/>
        <v>0</v>
      </c>
      <c r="CK305" s="325">
        <f t="shared" si="532"/>
        <v>0</v>
      </c>
      <c r="CL305" s="41">
        <f t="shared" si="533"/>
        <v>1</v>
      </c>
      <c r="CM305" s="41">
        <f t="shared" si="534"/>
        <v>0</v>
      </c>
      <c r="CN305" s="41">
        <f t="shared" si="535"/>
        <v>0</v>
      </c>
      <c r="CO305" s="41">
        <f t="shared" si="536"/>
        <v>0</v>
      </c>
      <c r="CP305" s="41">
        <f t="shared" si="537"/>
        <v>0</v>
      </c>
      <c r="CQ305" s="41">
        <f t="shared" si="538"/>
        <v>-1</v>
      </c>
      <c r="CR305" s="180">
        <f t="shared" si="539"/>
        <v>0</v>
      </c>
      <c r="CS305" s="27">
        <v>0</v>
      </c>
      <c r="CT305" s="27"/>
      <c r="CU305" s="324">
        <f>SUMIF('Rekapitulasi Juni'!$D$410:$D$588,APS!$B305,'Rekapitulasi Juni'!$E$410:$E$588)</f>
        <v>0</v>
      </c>
      <c r="CV305" s="324">
        <f>SUMIF('Rekapitulasi Juni'!$D$410:$D$588,APS!$B305,'Rekapitulasi Juni'!$F$410:$F$588)</f>
        <v>0</v>
      </c>
      <c r="CW305" s="27"/>
      <c r="CX305" s="325">
        <f t="shared" si="540"/>
        <v>0</v>
      </c>
      <c r="CY305" s="325">
        <f t="shared" si="541"/>
        <v>0</v>
      </c>
      <c r="CZ305" s="27"/>
      <c r="DA305" s="324">
        <f>SUMIF('Rekapitulasi Juni'!$U$410:$U$588,APS!$B305,'Rekapitulasi Juni'!$V$410:$V$588)</f>
        <v>0</v>
      </c>
      <c r="DB305" s="324">
        <f>SUMIF('Rekapitulasi Juni'!$U$410:$U$588,APS!$B305,'Rekapitulasi Juni'!$W$410:$W$588)</f>
        <v>0</v>
      </c>
      <c r="DC305" s="27"/>
      <c r="DD305" s="325">
        <f t="shared" si="542"/>
        <v>0</v>
      </c>
      <c r="DE305" s="325">
        <f t="shared" si="543"/>
        <v>0</v>
      </c>
      <c r="DF305" s="27"/>
      <c r="DG305" s="324">
        <f>SUMIF('Rekapitulasi Juni'!$AL$410:$AL$588,APS!$B305,'Rekapitulasi Juni'!$AM$410:$AM$588)</f>
        <v>0</v>
      </c>
      <c r="DH305" s="324">
        <f>SUMIF('Rekapitulasi Juni'!$AL$410:$AL$588,APS!$B305,'Rekapitulasi Juni'!$AN$410:$AN$588)</f>
        <v>0</v>
      </c>
      <c r="DI305" s="27"/>
      <c r="DJ305" s="325">
        <f t="shared" si="544"/>
        <v>0</v>
      </c>
      <c r="DK305" s="325">
        <f t="shared" si="545"/>
        <v>0</v>
      </c>
      <c r="DL305" s="27"/>
      <c r="DM305" s="324">
        <f>SUMIF('Rekapitulasi Juni'!$BA$410:$BA$588,APS!$B305,'Rekapitulasi Juni'!$BB$410:$BB$588)</f>
        <v>0</v>
      </c>
      <c r="DN305" s="324">
        <f>SUMIF('Rekapitulasi Juni'!$BA$410:$BA$588,APS!$B305,'Rekapitulasi Juni'!$BC$410:$BC$588)</f>
        <v>0</v>
      </c>
      <c r="DO305" s="324">
        <f>SUMIF('Rekapitulasi Juni'!$BA$410:$BA$588,APS!$B305,'Rekapitulasi Juni'!$BF$410:$BF$588)</f>
        <v>0</v>
      </c>
      <c r="DP305" s="325">
        <f t="shared" si="546"/>
        <v>0</v>
      </c>
      <c r="DQ305" s="325">
        <f t="shared" si="547"/>
        <v>0</v>
      </c>
      <c r="DR305" s="27"/>
      <c r="DS305" s="324">
        <f>SUMIF('Rekapitulasi Juni'!$BP$410:$BP$588,APS!$B305,'Rekapitulasi Juni'!$BQ$410:$BQ$588)</f>
        <v>0</v>
      </c>
      <c r="DT305" s="324">
        <f>SUMIF('Rekapitulasi Juni'!$BP$410:$BP$588,APS!$B305,'Rekapitulasi Juni'!$BR$410:$BR$588)</f>
        <v>0</v>
      </c>
      <c r="DU305" s="27"/>
      <c r="DV305" s="325">
        <f t="shared" si="548"/>
        <v>0</v>
      </c>
      <c r="DW305" s="325">
        <f t="shared" si="549"/>
        <v>0</v>
      </c>
      <c r="DX305" s="41">
        <f t="shared" si="550"/>
        <v>0</v>
      </c>
      <c r="DY305" s="41">
        <f t="shared" si="551"/>
        <v>0</v>
      </c>
      <c r="DZ305" s="41">
        <f t="shared" si="552"/>
        <v>0</v>
      </c>
      <c r="EA305" s="41">
        <f t="shared" si="553"/>
        <v>0</v>
      </c>
      <c r="EB305" s="41">
        <f t="shared" si="554"/>
        <v>0</v>
      </c>
      <c r="EC305" s="41">
        <f t="shared" si="555"/>
        <v>0</v>
      </c>
      <c r="ED305" s="180">
        <f t="shared" si="556"/>
        <v>0</v>
      </c>
      <c r="EE305" s="27">
        <v>0</v>
      </c>
      <c r="EF305" s="27"/>
      <c r="EG305" s="324">
        <f>SUMIF('Rekapitulasi Juni'!$D$608:$D$786,APS!$B305,'Rekapitulasi Juni'!$E$608:$E$786)</f>
        <v>0</v>
      </c>
      <c r="EH305" s="324">
        <f>SUMIF('Rekapitulasi Juni'!$D$608:$D$786,APS!$B305,'Rekapitulasi Juni'!$F$608:$F$786)</f>
        <v>0</v>
      </c>
      <c r="EI305" s="27"/>
      <c r="EJ305" s="325">
        <f t="shared" si="557"/>
        <v>0</v>
      </c>
      <c r="EK305" s="325">
        <f t="shared" si="558"/>
        <v>0</v>
      </c>
      <c r="EL305" s="27"/>
      <c r="EM305" s="324">
        <f>SUMIF('Rekapitulasi Juni'!$U$608:$U$786,APS!$B305,'Rekapitulasi Juni'!$V$608:$V$786)</f>
        <v>0</v>
      </c>
      <c r="EN305" s="324">
        <f>SUMIF('Rekapitulasi Juni'!$U$608:$U$786,APS!$B305,'Rekapitulasi Juni'!$W$608:$W$786)</f>
        <v>0</v>
      </c>
      <c r="EO305" s="27"/>
      <c r="EP305" s="325">
        <f t="shared" si="559"/>
        <v>0</v>
      </c>
      <c r="EQ305" s="325">
        <f t="shared" si="560"/>
        <v>0</v>
      </c>
      <c r="ER305" s="27"/>
      <c r="ES305" s="324">
        <f>SUMIF('Rekapitulasi Juni'!$AL$608:$AL$786,APS!$B305,'Rekapitulasi Juni'!$AM$608:$AM$786)</f>
        <v>1</v>
      </c>
      <c r="ET305" s="324">
        <f>SUMIF('Rekapitulasi Juni'!$AL$608:$AL$786,APS!$B305,'Rekapitulasi Juni'!$AN$608:$AN$786)</f>
        <v>0</v>
      </c>
      <c r="EU305" s="27"/>
      <c r="EV305" s="325">
        <f t="shared" si="503"/>
        <v>0</v>
      </c>
      <c r="EW305" s="325">
        <f t="shared" si="504"/>
        <v>0</v>
      </c>
      <c r="EX305" s="27"/>
      <c r="EY305" s="324">
        <f>SUMIF('Rekapitulasi Juni'!$BA$608:$BA$786,APS!$B305,'Rekapitulasi Juni'!$BB$608:$BB$786)</f>
        <v>0</v>
      </c>
      <c r="EZ305" s="324">
        <f>SUMIF('Rekapitulasi Juni'!$BA$608:$BA$786,APS!$B305,'Rekapitulasi Juni'!$BC$608:$BC$786)</f>
        <v>0</v>
      </c>
      <c r="FA305" s="324">
        <f>SUMIF('Rekapitulasi Juni'!$BA$608:$BA$786,APS!$B305,'Rekapitulasi Juni'!$BF$608:$BF$786)</f>
        <v>0</v>
      </c>
      <c r="FB305" s="325">
        <f t="shared" si="505"/>
        <v>0</v>
      </c>
      <c r="FC305" s="325">
        <f t="shared" si="506"/>
        <v>0</v>
      </c>
      <c r="FD305" s="27"/>
      <c r="FE305" s="27"/>
      <c r="FF305" s="27"/>
      <c r="FG305" s="27"/>
      <c r="FH305" s="27"/>
      <c r="FI305" s="27"/>
      <c r="FJ305" s="41">
        <f t="shared" si="561"/>
        <v>0</v>
      </c>
      <c r="FK305" s="41">
        <f t="shared" si="562"/>
        <v>1</v>
      </c>
      <c r="FL305" s="41">
        <f t="shared" si="563"/>
        <v>0</v>
      </c>
      <c r="FM305" s="41">
        <f t="shared" si="564"/>
        <v>0</v>
      </c>
      <c r="FN305" s="41">
        <f t="shared" si="565"/>
        <v>0</v>
      </c>
      <c r="FO305" s="41">
        <f t="shared" si="566"/>
        <v>0</v>
      </c>
      <c r="FP305" s="180">
        <f t="shared" si="567"/>
        <v>0</v>
      </c>
      <c r="FQ305" s="27"/>
      <c r="FR305" s="27"/>
      <c r="FS305" s="324">
        <f>SUMIF('Rekapitulasi Juni'!$D$804:$D$984,APS!$B305,'Rekapitulasi Juni'!$E$804:$E$984)</f>
        <v>0</v>
      </c>
      <c r="FT305" s="324">
        <f>SUMIF('Rekapitulasi Juni'!$D$804:$D$984,APS!$B305,'Rekapitulasi Juni'!$F$804:$F$984)</f>
        <v>0</v>
      </c>
      <c r="FU305" s="27"/>
      <c r="FV305" s="325">
        <f t="shared" si="507"/>
        <v>0</v>
      </c>
      <c r="FW305" s="325">
        <f t="shared" si="508"/>
        <v>0</v>
      </c>
      <c r="FX305" s="27"/>
      <c r="FY305" s="324">
        <f>SUMIF('Rekapitulasi Juni'!$U$804:$U$984,APS!$B305,'Rekapitulasi Juni'!$V$804:$V$984)</f>
        <v>1</v>
      </c>
      <c r="FZ305" s="324">
        <f>SUMIF('Rekapitulasi Juni'!$U$804:$U$984,APS!$B305,'Rekapitulasi Juni'!$W$804:$W$984)</f>
        <v>0</v>
      </c>
      <c r="GA305" s="27"/>
      <c r="GB305" s="325">
        <f t="shared" si="501"/>
        <v>0</v>
      </c>
      <c r="GC305" s="325">
        <f t="shared" si="502"/>
        <v>0</v>
      </c>
      <c r="GD305" s="27"/>
      <c r="GE305" s="324">
        <f>SUMIF('Rekapitulasi Juni'!$AL$804:$AL$984,APS!$B305,'Rekapitulasi Juni'!$AM$804:$AM$984)</f>
        <v>0</v>
      </c>
      <c r="GF305" s="324">
        <f>SUMIF('Rekapitulasi Juni'!$AL$804:$AL$984,APS!$B305,'Rekapitulasi Juni'!$AN$804:$AN$984)</f>
        <v>0</v>
      </c>
      <c r="GG305" s="27"/>
      <c r="GH305" s="325">
        <f t="shared" si="491"/>
        <v>0</v>
      </c>
      <c r="GI305" s="325">
        <f t="shared" si="492"/>
        <v>0</v>
      </c>
      <c r="GJ305" s="27"/>
      <c r="GK305" s="27"/>
      <c r="GL305" s="41">
        <f t="shared" si="568"/>
        <v>0</v>
      </c>
      <c r="GM305" s="41">
        <f t="shared" si="569"/>
        <v>1</v>
      </c>
      <c r="GN305" s="41">
        <f t="shared" si="570"/>
        <v>0</v>
      </c>
      <c r="GO305" s="41">
        <f t="shared" si="500"/>
        <v>0</v>
      </c>
      <c r="GP305" s="41">
        <f t="shared" si="571"/>
        <v>0</v>
      </c>
      <c r="GQ305" s="41">
        <f t="shared" si="572"/>
        <v>0</v>
      </c>
      <c r="GR305" s="180">
        <f t="shared" si="573"/>
        <v>0</v>
      </c>
      <c r="GS305" s="41">
        <f t="shared" si="493"/>
        <v>1</v>
      </c>
      <c r="GT305" s="41">
        <f t="shared" si="494"/>
        <v>2</v>
      </c>
      <c r="GU305" s="41">
        <f t="shared" si="495"/>
        <v>0</v>
      </c>
      <c r="GV305" s="41">
        <f t="shared" si="496"/>
        <v>0</v>
      </c>
      <c r="GW305" s="41">
        <f t="shared" si="497"/>
        <v>0</v>
      </c>
      <c r="GX305" s="41">
        <f t="shared" si="498"/>
        <v>-1</v>
      </c>
      <c r="GY305" s="180">
        <f t="shared" si="499"/>
        <v>0</v>
      </c>
      <c r="GZ305" s="41">
        <v>284</v>
      </c>
      <c r="HA305" s="32" t="s">
        <v>1310</v>
      </c>
      <c r="HB305" s="42">
        <f t="shared" si="604"/>
        <v>0</v>
      </c>
      <c r="HC305" s="44"/>
    </row>
    <row r="306" spans="1:211" ht="15" hidden="1" customHeight="1">
      <c r="A306" s="31" t="s">
        <v>611</v>
      </c>
      <c r="B306" s="32" t="s">
        <v>612</v>
      </c>
      <c r="C306" s="31" t="s">
        <v>490</v>
      </c>
      <c r="D306" s="31" t="s">
        <v>1259</v>
      </c>
      <c r="E306" s="31" t="s">
        <v>43</v>
      </c>
      <c r="F306" s="31" t="s">
        <v>152</v>
      </c>
      <c r="G306" s="33">
        <v>0</v>
      </c>
      <c r="H306" s="33">
        <v>0</v>
      </c>
      <c r="I306" s="33">
        <v>0</v>
      </c>
      <c r="J306" s="34">
        <f>IFERROR(VLOOKUP(A306,#REF!,3,0),0)</f>
        <v>0</v>
      </c>
      <c r="K306" s="34">
        <f t="shared" si="599"/>
        <v>0</v>
      </c>
      <c r="L306" s="34">
        <v>0</v>
      </c>
      <c r="M306" s="34">
        <v>0</v>
      </c>
      <c r="N306" s="35">
        <f t="shared" si="600"/>
        <v>0</v>
      </c>
      <c r="O306" s="35">
        <f t="shared" si="601"/>
        <v>0</v>
      </c>
      <c r="P306" s="36">
        <v>0</v>
      </c>
      <c r="Q306" s="36">
        <f t="shared" si="509"/>
        <v>0</v>
      </c>
      <c r="R306" s="80"/>
      <c r="S306" s="37">
        <f ca="1">SUMIF(ROP!$D$6:$H$65536,A306,ROP!$J$6:$J$65536)</f>
        <v>0</v>
      </c>
      <c r="T306" s="37">
        <f>SUMIF(HASIL!$B:$B,APS!$B306&amp;RIGHT(APS!T$9,2),HASIL!$I:$I)</f>
        <v>0</v>
      </c>
      <c r="U306" s="37">
        <f>SUMIF(HASIL!$B:$B,APS!$B306&amp;RIGHT(APS!U$9,2),HASIL!$I:$I)</f>
        <v>0</v>
      </c>
      <c r="V306" s="37">
        <f>SUMIF(HASIL!$B:$B,APS!$B306&amp;RIGHT(APS!V$9,2),HASIL!$I:$I)</f>
        <v>0</v>
      </c>
      <c r="W306" s="37">
        <f>SUMIF(HASIL!$B:$B,APS!$B306&amp;RIGHT(APS!W$9,2),HASIL!$I:$I)</f>
        <v>0</v>
      </c>
      <c r="X306" s="38">
        <f t="shared" si="602"/>
        <v>0</v>
      </c>
      <c r="Y306" s="38">
        <f t="shared" si="603"/>
        <v>0</v>
      </c>
      <c r="Z306" s="39">
        <f t="shared" si="597"/>
        <v>0</v>
      </c>
      <c r="AA306" s="39">
        <f t="shared" si="596"/>
        <v>0</v>
      </c>
      <c r="AB306" s="40">
        <f t="shared" si="598"/>
        <v>0</v>
      </c>
      <c r="AC306" s="27">
        <v>0</v>
      </c>
      <c r="AD306" s="27"/>
      <c r="AE306" s="27"/>
      <c r="AF306" s="27"/>
      <c r="AG306" s="27"/>
      <c r="AH306" s="27"/>
      <c r="AI306" s="324">
        <f>SUMIF('Rekapitulasi Juni'!$D$9:$D$192,APS!$B306,'Rekapitulasi Juni'!$E$9:$E$192)</f>
        <v>0</v>
      </c>
      <c r="AJ306" s="324">
        <f>SUMIF('Rekapitulasi Juni'!$D$9:$D$192,APS!$B306,'Rekapitulasi Juni'!$F$9:$F$192)</f>
        <v>0</v>
      </c>
      <c r="AK306" s="324">
        <f>SUMIF('Rekapitulasi Juni'!$D$9:$D$192,APS!$B306,'Rekapitulasi Juni'!$K$9:$K$192)</f>
        <v>0</v>
      </c>
      <c r="AL306" s="325">
        <f t="shared" si="510"/>
        <v>0</v>
      </c>
      <c r="AM306" s="325">
        <f t="shared" si="511"/>
        <v>0</v>
      </c>
      <c r="AN306" s="27"/>
      <c r="AO306" s="324">
        <f>SUMIF('Rekapitulasi Juni'!$U$9:$U$192,APS!$B306,'Rekapitulasi Juni'!$V$9:$V$192)</f>
        <v>0</v>
      </c>
      <c r="AP306" s="324">
        <f>SUMIF('Rekapitulasi Juni'!$U$9:$U$192,APS!$B306,'Rekapitulasi Juni'!$W$9:$W$192)</f>
        <v>0</v>
      </c>
      <c r="AQ306" s="27"/>
      <c r="AR306" s="325">
        <f t="shared" si="512"/>
        <v>0</v>
      </c>
      <c r="AS306" s="325">
        <f t="shared" si="513"/>
        <v>0</v>
      </c>
      <c r="AT306" s="27"/>
      <c r="AU306" s="324">
        <f>SUMIF('Rekapitulasi Juni'!$AL$9:$AL$192,APS!$B306,'Rekapitulasi Juni'!$AM$9:$AM$192)</f>
        <v>0</v>
      </c>
      <c r="AV306" s="324">
        <f>SUMIF('Rekapitulasi Juni'!$AL$9:$AL$192,APS!$B306,'Rekapitulasi Juni'!$AN$9:$AN$192)</f>
        <v>0</v>
      </c>
      <c r="AW306" s="27"/>
      <c r="AX306" s="325">
        <f t="shared" si="514"/>
        <v>0</v>
      </c>
      <c r="AY306" s="325">
        <f t="shared" si="515"/>
        <v>0</v>
      </c>
      <c r="AZ306" s="41">
        <f t="shared" si="516"/>
        <v>0</v>
      </c>
      <c r="BA306" s="41">
        <f t="shared" si="517"/>
        <v>0</v>
      </c>
      <c r="BB306" s="41">
        <f t="shared" si="518"/>
        <v>0</v>
      </c>
      <c r="BC306" s="41">
        <f t="shared" si="519"/>
        <v>0</v>
      </c>
      <c r="BD306" s="41">
        <f t="shared" si="520"/>
        <v>0</v>
      </c>
      <c r="BE306" s="41">
        <f t="shared" si="521"/>
        <v>0</v>
      </c>
      <c r="BF306" s="180">
        <f t="shared" si="522"/>
        <v>0</v>
      </c>
      <c r="BG306" s="27">
        <v>0</v>
      </c>
      <c r="BH306" s="27"/>
      <c r="BI306" s="324">
        <f>SUMIF('Rekapitulasi Juni'!$D$214:$D$393,APS!$B306,'Rekapitulasi Juni'!$E$214:$E$393)</f>
        <v>0</v>
      </c>
      <c r="BJ306" s="324">
        <f>SUMIF('Rekapitulasi Juni'!$D$214:$D$393,APS!$B306,'Rekapitulasi Juni'!$F$214:$F$393)</f>
        <v>0</v>
      </c>
      <c r="BK306" s="27"/>
      <c r="BL306" s="325">
        <f t="shared" si="523"/>
        <v>0</v>
      </c>
      <c r="BM306" s="325">
        <f t="shared" si="524"/>
        <v>0</v>
      </c>
      <c r="BN306" s="27"/>
      <c r="BO306" s="324">
        <f>SUMIF('Rekapitulasi Juni'!$U$214:$U$393,APS!$B306,'Rekapitulasi Juni'!$V$214:$V$393)</f>
        <v>0</v>
      </c>
      <c r="BP306" s="324">
        <f>SUMIF('Rekapitulasi Juni'!$U$214:$U$393,APS!$B306,'Rekapitulasi Juni'!$W$214:$W$393)</f>
        <v>0</v>
      </c>
      <c r="BQ306" s="27"/>
      <c r="BR306" s="325">
        <f t="shared" si="525"/>
        <v>0</v>
      </c>
      <c r="BS306" s="325">
        <f t="shared" si="526"/>
        <v>0</v>
      </c>
      <c r="BT306" s="27"/>
      <c r="BU306" s="324">
        <f>SUMIF('Rekapitulasi Juni'!$AL$214:$AL$393,APS!$B306,'Rekapitulasi Juni'!$AM$214:$AM$393)</f>
        <v>0</v>
      </c>
      <c r="BV306" s="324">
        <f>SUMIF('Rekapitulasi Juni'!$AL$214:$AL$393,APS!$B306,'Rekapitulasi Juni'!$AN$214:$AN$393)</f>
        <v>0</v>
      </c>
      <c r="BW306" s="27"/>
      <c r="BX306" s="325">
        <f t="shared" si="527"/>
        <v>0</v>
      </c>
      <c r="BY306" s="325">
        <f t="shared" si="528"/>
        <v>0</v>
      </c>
      <c r="BZ306" s="27"/>
      <c r="CA306" s="324">
        <f>SUMIF('Rekapitulasi Juni'!$BA$214:$BA$393,APS!$B306,'Rekapitulasi Juni'!$BB$214:$BB$393)</f>
        <v>0</v>
      </c>
      <c r="CB306" s="324">
        <f>SUMIF('Rekapitulasi Juni'!$BA$214:$BA$393,APS!$B306,'Rekapitulasi Juni'!$BC$214:$BC$393)</f>
        <v>0</v>
      </c>
      <c r="CC306" s="27"/>
      <c r="CD306" s="325">
        <f t="shared" si="529"/>
        <v>0</v>
      </c>
      <c r="CE306" s="325">
        <f t="shared" si="530"/>
        <v>0</v>
      </c>
      <c r="CF306" s="27"/>
      <c r="CG306" s="324">
        <f>SUMIF('Rekapitulasi Juni'!$BP$214:$BP$393,APS!$B306,'Rekapitulasi Juni'!$BQ$214:$BQ$393)</f>
        <v>0</v>
      </c>
      <c r="CH306" s="324">
        <f>SUMIF('Rekapitulasi Juni'!$BP$214:$BP$393,APS!$B306,'Rekapitulasi Juni'!$BR$214:$BR$393)</f>
        <v>0</v>
      </c>
      <c r="CI306" s="27"/>
      <c r="CJ306" s="325">
        <f t="shared" si="531"/>
        <v>0</v>
      </c>
      <c r="CK306" s="325">
        <f t="shared" si="532"/>
        <v>0</v>
      </c>
      <c r="CL306" s="41">
        <f t="shared" si="533"/>
        <v>0</v>
      </c>
      <c r="CM306" s="41">
        <f t="shared" si="534"/>
        <v>0</v>
      </c>
      <c r="CN306" s="41">
        <f t="shared" si="535"/>
        <v>0</v>
      </c>
      <c r="CO306" s="41">
        <f t="shared" si="536"/>
        <v>0</v>
      </c>
      <c r="CP306" s="41">
        <f t="shared" si="537"/>
        <v>0</v>
      </c>
      <c r="CQ306" s="41">
        <f t="shared" si="538"/>
        <v>0</v>
      </c>
      <c r="CR306" s="180">
        <f t="shared" si="539"/>
        <v>0</v>
      </c>
      <c r="CS306" s="27">
        <v>0</v>
      </c>
      <c r="CT306" s="27"/>
      <c r="CU306" s="324">
        <f>SUMIF('Rekapitulasi Juni'!$D$410:$D$588,APS!$B306,'Rekapitulasi Juni'!$E$410:$E$588)</f>
        <v>0</v>
      </c>
      <c r="CV306" s="324">
        <f>SUMIF('Rekapitulasi Juni'!$D$410:$D$588,APS!$B306,'Rekapitulasi Juni'!$F$410:$F$588)</f>
        <v>0</v>
      </c>
      <c r="CW306" s="27"/>
      <c r="CX306" s="325">
        <f t="shared" si="540"/>
        <v>0</v>
      </c>
      <c r="CY306" s="325">
        <f t="shared" si="541"/>
        <v>0</v>
      </c>
      <c r="CZ306" s="27"/>
      <c r="DA306" s="324">
        <f>SUMIF('Rekapitulasi Juni'!$U$410:$U$588,APS!$B306,'Rekapitulasi Juni'!$V$410:$V$588)</f>
        <v>0</v>
      </c>
      <c r="DB306" s="324">
        <f>SUMIF('Rekapitulasi Juni'!$U$410:$U$588,APS!$B306,'Rekapitulasi Juni'!$W$410:$W$588)</f>
        <v>0</v>
      </c>
      <c r="DC306" s="27"/>
      <c r="DD306" s="325">
        <f t="shared" si="542"/>
        <v>0</v>
      </c>
      <c r="DE306" s="325">
        <f t="shared" si="543"/>
        <v>0</v>
      </c>
      <c r="DF306" s="27"/>
      <c r="DG306" s="324">
        <f>SUMIF('Rekapitulasi Juni'!$AL$410:$AL$588,APS!$B306,'Rekapitulasi Juni'!$AM$410:$AM$588)</f>
        <v>0</v>
      </c>
      <c r="DH306" s="324">
        <f>SUMIF('Rekapitulasi Juni'!$AL$410:$AL$588,APS!$B306,'Rekapitulasi Juni'!$AN$410:$AN$588)</f>
        <v>0</v>
      </c>
      <c r="DI306" s="27"/>
      <c r="DJ306" s="325">
        <f t="shared" si="544"/>
        <v>0</v>
      </c>
      <c r="DK306" s="325">
        <f t="shared" si="545"/>
        <v>0</v>
      </c>
      <c r="DL306" s="27"/>
      <c r="DM306" s="324">
        <f>SUMIF('Rekapitulasi Juni'!$BA$410:$BA$588,APS!$B306,'Rekapitulasi Juni'!$BB$410:$BB$588)</f>
        <v>0</v>
      </c>
      <c r="DN306" s="324">
        <f>SUMIF('Rekapitulasi Juni'!$BA$410:$BA$588,APS!$B306,'Rekapitulasi Juni'!$BC$410:$BC$588)</f>
        <v>0</v>
      </c>
      <c r="DO306" s="324">
        <f>SUMIF('Rekapitulasi Juni'!$BA$410:$BA$588,APS!$B306,'Rekapitulasi Juni'!$BF$410:$BF$588)</f>
        <v>0</v>
      </c>
      <c r="DP306" s="325">
        <f t="shared" si="546"/>
        <v>0</v>
      </c>
      <c r="DQ306" s="325">
        <f t="shared" si="547"/>
        <v>0</v>
      </c>
      <c r="DR306" s="27"/>
      <c r="DS306" s="324">
        <f>SUMIF('Rekapitulasi Juni'!$BP$410:$BP$588,APS!$B306,'Rekapitulasi Juni'!$BQ$410:$BQ$588)</f>
        <v>0</v>
      </c>
      <c r="DT306" s="324">
        <f>SUMIF('Rekapitulasi Juni'!$BP$410:$BP$588,APS!$B306,'Rekapitulasi Juni'!$BR$410:$BR$588)</f>
        <v>0</v>
      </c>
      <c r="DU306" s="27"/>
      <c r="DV306" s="325">
        <f t="shared" si="548"/>
        <v>0</v>
      </c>
      <c r="DW306" s="325">
        <f t="shared" si="549"/>
        <v>0</v>
      </c>
      <c r="DX306" s="41">
        <f t="shared" si="550"/>
        <v>0</v>
      </c>
      <c r="DY306" s="41">
        <f t="shared" si="551"/>
        <v>0</v>
      </c>
      <c r="DZ306" s="41">
        <f t="shared" si="552"/>
        <v>0</v>
      </c>
      <c r="EA306" s="41">
        <f t="shared" si="553"/>
        <v>0</v>
      </c>
      <c r="EB306" s="41">
        <f t="shared" si="554"/>
        <v>0</v>
      </c>
      <c r="EC306" s="41">
        <f t="shared" si="555"/>
        <v>0</v>
      </c>
      <c r="ED306" s="180">
        <f t="shared" si="556"/>
        <v>0</v>
      </c>
      <c r="EE306" s="27">
        <v>0</v>
      </c>
      <c r="EF306" s="27"/>
      <c r="EG306" s="324">
        <f>SUMIF('Rekapitulasi Juni'!$D$608:$D$786,APS!$B306,'Rekapitulasi Juni'!$E$608:$E$786)</f>
        <v>0</v>
      </c>
      <c r="EH306" s="324">
        <f>SUMIF('Rekapitulasi Juni'!$D$608:$D$786,APS!$B306,'Rekapitulasi Juni'!$F$608:$F$786)</f>
        <v>0</v>
      </c>
      <c r="EI306" s="27"/>
      <c r="EJ306" s="325">
        <f t="shared" si="557"/>
        <v>0</v>
      </c>
      <c r="EK306" s="325">
        <f t="shared" si="558"/>
        <v>0</v>
      </c>
      <c r="EL306" s="27"/>
      <c r="EM306" s="324">
        <f>SUMIF('Rekapitulasi Juni'!$U$608:$U$786,APS!$B306,'Rekapitulasi Juni'!$V$608:$V$786)</f>
        <v>0</v>
      </c>
      <c r="EN306" s="324">
        <f>SUMIF('Rekapitulasi Juni'!$U$608:$U$786,APS!$B306,'Rekapitulasi Juni'!$W$608:$W$786)</f>
        <v>0</v>
      </c>
      <c r="EO306" s="27"/>
      <c r="EP306" s="325">
        <f t="shared" si="559"/>
        <v>0</v>
      </c>
      <c r="EQ306" s="325">
        <f t="shared" si="560"/>
        <v>0</v>
      </c>
      <c r="ER306" s="27"/>
      <c r="ES306" s="324">
        <f>SUMIF('Rekapitulasi Juni'!$AL$608:$AL$786,APS!$B306,'Rekapitulasi Juni'!$AM$608:$AM$786)</f>
        <v>0</v>
      </c>
      <c r="ET306" s="324">
        <f>SUMIF('Rekapitulasi Juni'!$AL$608:$AL$786,APS!$B306,'Rekapitulasi Juni'!$AN$608:$AN$786)</f>
        <v>0</v>
      </c>
      <c r="EU306" s="27"/>
      <c r="EV306" s="325">
        <f t="shared" si="503"/>
        <v>0</v>
      </c>
      <c r="EW306" s="325">
        <f t="shared" si="504"/>
        <v>0</v>
      </c>
      <c r="EX306" s="27"/>
      <c r="EY306" s="324">
        <f>SUMIF('Rekapitulasi Juni'!$BA$608:$BA$786,APS!$B306,'Rekapitulasi Juni'!$BB$608:$BB$786)</f>
        <v>0</v>
      </c>
      <c r="EZ306" s="324">
        <f>SUMIF('Rekapitulasi Juni'!$BA$608:$BA$786,APS!$B306,'Rekapitulasi Juni'!$BC$608:$BC$786)</f>
        <v>0</v>
      </c>
      <c r="FA306" s="324">
        <f>SUMIF('Rekapitulasi Juni'!$BA$608:$BA$786,APS!$B306,'Rekapitulasi Juni'!$BF$608:$BF$786)</f>
        <v>0</v>
      </c>
      <c r="FB306" s="325">
        <f t="shared" si="505"/>
        <v>0</v>
      </c>
      <c r="FC306" s="325">
        <f t="shared" si="506"/>
        <v>0</v>
      </c>
      <c r="FD306" s="27"/>
      <c r="FE306" s="27"/>
      <c r="FF306" s="27"/>
      <c r="FG306" s="27"/>
      <c r="FH306" s="27"/>
      <c r="FI306" s="27"/>
      <c r="FJ306" s="41">
        <f t="shared" si="561"/>
        <v>0</v>
      </c>
      <c r="FK306" s="41">
        <f t="shared" si="562"/>
        <v>0</v>
      </c>
      <c r="FL306" s="41">
        <f t="shared" si="563"/>
        <v>0</v>
      </c>
      <c r="FM306" s="41">
        <f t="shared" si="564"/>
        <v>0</v>
      </c>
      <c r="FN306" s="41">
        <f t="shared" si="565"/>
        <v>0</v>
      </c>
      <c r="FO306" s="41">
        <f t="shared" si="566"/>
        <v>0</v>
      </c>
      <c r="FP306" s="180">
        <f t="shared" si="567"/>
        <v>0</v>
      </c>
      <c r="FQ306" s="27"/>
      <c r="FR306" s="27"/>
      <c r="FS306" s="324">
        <f>SUMIF('Rekapitulasi Juni'!$D$804:$D$984,APS!$B306,'Rekapitulasi Juni'!$E$804:$E$984)</f>
        <v>0</v>
      </c>
      <c r="FT306" s="324">
        <f>SUMIF('Rekapitulasi Juni'!$D$804:$D$984,APS!$B306,'Rekapitulasi Juni'!$F$804:$F$984)</f>
        <v>0</v>
      </c>
      <c r="FU306" s="27"/>
      <c r="FV306" s="325">
        <f t="shared" si="507"/>
        <v>0</v>
      </c>
      <c r="FW306" s="325">
        <f t="shared" si="508"/>
        <v>0</v>
      </c>
      <c r="FX306" s="27"/>
      <c r="FY306" s="324">
        <f>SUMIF('Rekapitulasi Juni'!$U$804:$U$984,APS!$B306,'Rekapitulasi Juni'!$V$804:$V$984)</f>
        <v>0</v>
      </c>
      <c r="FZ306" s="324">
        <f>SUMIF('Rekapitulasi Juni'!$U$804:$U$984,APS!$B306,'Rekapitulasi Juni'!$W$804:$W$984)</f>
        <v>0</v>
      </c>
      <c r="GA306" s="27"/>
      <c r="GB306" s="325">
        <f t="shared" si="501"/>
        <v>0</v>
      </c>
      <c r="GC306" s="325">
        <f t="shared" si="502"/>
        <v>0</v>
      </c>
      <c r="GD306" s="27"/>
      <c r="GE306" s="324">
        <f>SUMIF('Rekapitulasi Juni'!$AL$804:$AL$984,APS!$B306,'Rekapitulasi Juni'!$AM$804:$AM$984)</f>
        <v>0</v>
      </c>
      <c r="GF306" s="324">
        <f>SUMIF('Rekapitulasi Juni'!$AL$804:$AL$984,APS!$B306,'Rekapitulasi Juni'!$AN$804:$AN$984)</f>
        <v>0</v>
      </c>
      <c r="GG306" s="27"/>
      <c r="GH306" s="325">
        <f t="shared" si="491"/>
        <v>0</v>
      </c>
      <c r="GI306" s="325">
        <f t="shared" si="492"/>
        <v>0</v>
      </c>
      <c r="GJ306" s="27"/>
      <c r="GK306" s="27"/>
      <c r="GL306" s="41">
        <f t="shared" si="568"/>
        <v>0</v>
      </c>
      <c r="GM306" s="41">
        <f t="shared" si="569"/>
        <v>0</v>
      </c>
      <c r="GN306" s="41">
        <f t="shared" si="570"/>
        <v>0</v>
      </c>
      <c r="GO306" s="41">
        <f t="shared" si="500"/>
        <v>0</v>
      </c>
      <c r="GP306" s="41">
        <f t="shared" si="571"/>
        <v>0</v>
      </c>
      <c r="GQ306" s="41">
        <f t="shared" si="572"/>
        <v>0</v>
      </c>
      <c r="GR306" s="180">
        <f t="shared" si="573"/>
        <v>0</v>
      </c>
      <c r="GS306" s="41">
        <f t="shared" si="493"/>
        <v>0</v>
      </c>
      <c r="GT306" s="41">
        <f t="shared" si="494"/>
        <v>0</v>
      </c>
      <c r="GU306" s="41">
        <f t="shared" si="495"/>
        <v>0</v>
      </c>
      <c r="GV306" s="41">
        <f t="shared" si="496"/>
        <v>0</v>
      </c>
      <c r="GW306" s="41">
        <f t="shared" si="497"/>
        <v>0</v>
      </c>
      <c r="GX306" s="41">
        <f t="shared" si="498"/>
        <v>0</v>
      </c>
      <c r="GY306" s="180">
        <f t="shared" si="499"/>
        <v>0</v>
      </c>
      <c r="GZ306" s="41">
        <v>285</v>
      </c>
      <c r="HA306" s="32"/>
      <c r="HB306" s="42">
        <f t="shared" si="604"/>
        <v>0</v>
      </c>
      <c r="HC306" s="44"/>
    </row>
    <row r="307" spans="1:211" ht="15" hidden="1" customHeight="1">
      <c r="A307" s="31" t="s">
        <v>613</v>
      </c>
      <c r="B307" s="32" t="s">
        <v>614</v>
      </c>
      <c r="C307" s="31" t="s">
        <v>490</v>
      </c>
      <c r="D307" s="31" t="s">
        <v>1259</v>
      </c>
      <c r="E307" s="31" t="s">
        <v>43</v>
      </c>
      <c r="F307" s="31" t="s">
        <v>152</v>
      </c>
      <c r="G307" s="33">
        <v>1</v>
      </c>
      <c r="H307" s="33">
        <v>0</v>
      </c>
      <c r="I307" s="33">
        <v>0</v>
      </c>
      <c r="J307" s="34">
        <f>IFERROR(VLOOKUP(A307,#REF!,3,0),0)</f>
        <v>0</v>
      </c>
      <c r="K307" s="34">
        <f t="shared" si="599"/>
        <v>0</v>
      </c>
      <c r="L307" s="34">
        <v>0</v>
      </c>
      <c r="M307" s="34">
        <v>0</v>
      </c>
      <c r="N307" s="35">
        <f t="shared" si="600"/>
        <v>1</v>
      </c>
      <c r="O307" s="35">
        <f t="shared" si="601"/>
        <v>1</v>
      </c>
      <c r="P307" s="36">
        <v>0</v>
      </c>
      <c r="Q307" s="36">
        <f t="shared" si="509"/>
        <v>0</v>
      </c>
      <c r="R307" s="80"/>
      <c r="S307" s="37">
        <f ca="1">SUMIF(ROP!$D$6:$H$65536,A307,ROP!$J$6:$J$65536)</f>
        <v>0</v>
      </c>
      <c r="T307" s="37">
        <f>SUMIF(HASIL!$B:$B,APS!$B307&amp;RIGHT(APS!T$9,2),HASIL!$I:$I)</f>
        <v>0</v>
      </c>
      <c r="U307" s="37">
        <f>SUMIF(HASIL!$B:$B,APS!$B307&amp;RIGHT(APS!U$9,2),HASIL!$I:$I)</f>
        <v>0</v>
      </c>
      <c r="V307" s="37">
        <f>SUMIF(HASIL!$B:$B,APS!$B307&amp;RIGHT(APS!V$9,2),HASIL!$I:$I)</f>
        <v>0</v>
      </c>
      <c r="W307" s="37">
        <f>SUMIF(HASIL!$B:$B,APS!$B307&amp;RIGHT(APS!W$9,2),HASIL!$I:$I)</f>
        <v>0</v>
      </c>
      <c r="X307" s="38">
        <f t="shared" si="602"/>
        <v>0</v>
      </c>
      <c r="Y307" s="38">
        <f t="shared" si="603"/>
        <v>0</v>
      </c>
      <c r="Z307" s="39">
        <f t="shared" si="597"/>
        <v>0</v>
      </c>
      <c r="AA307" s="39">
        <f t="shared" si="596"/>
        <v>0</v>
      </c>
      <c r="AB307" s="40">
        <f t="shared" si="598"/>
        <v>0</v>
      </c>
      <c r="AC307" s="27">
        <v>0</v>
      </c>
      <c r="AD307" s="27"/>
      <c r="AE307" s="27"/>
      <c r="AF307" s="27"/>
      <c r="AG307" s="27"/>
      <c r="AH307" s="27"/>
      <c r="AI307" s="324">
        <f>SUMIF('Rekapitulasi Juni'!$D$9:$D$192,APS!$B307,'Rekapitulasi Juni'!$E$9:$E$192)</f>
        <v>0</v>
      </c>
      <c r="AJ307" s="324">
        <f>SUMIF('Rekapitulasi Juni'!$D$9:$D$192,APS!$B307,'Rekapitulasi Juni'!$F$9:$F$192)</f>
        <v>0</v>
      </c>
      <c r="AK307" s="324">
        <f>SUMIF('Rekapitulasi Juni'!$D$9:$D$192,APS!$B307,'Rekapitulasi Juni'!$K$9:$K$192)</f>
        <v>0</v>
      </c>
      <c r="AL307" s="325">
        <f t="shared" si="510"/>
        <v>0</v>
      </c>
      <c r="AM307" s="325">
        <f t="shared" si="511"/>
        <v>0</v>
      </c>
      <c r="AN307" s="27"/>
      <c r="AO307" s="324">
        <f>SUMIF('Rekapitulasi Juni'!$U$9:$U$192,APS!$B307,'Rekapitulasi Juni'!$V$9:$V$192)</f>
        <v>0</v>
      </c>
      <c r="AP307" s="324">
        <f>SUMIF('Rekapitulasi Juni'!$U$9:$U$192,APS!$B307,'Rekapitulasi Juni'!$W$9:$W$192)</f>
        <v>0</v>
      </c>
      <c r="AQ307" s="27"/>
      <c r="AR307" s="325">
        <f t="shared" si="512"/>
        <v>0</v>
      </c>
      <c r="AS307" s="325">
        <f t="shared" si="513"/>
        <v>0</v>
      </c>
      <c r="AT307" s="27"/>
      <c r="AU307" s="324">
        <f>SUMIF('Rekapitulasi Juni'!$AL$9:$AL$192,APS!$B307,'Rekapitulasi Juni'!$AM$9:$AM$192)</f>
        <v>0</v>
      </c>
      <c r="AV307" s="324">
        <f>SUMIF('Rekapitulasi Juni'!$AL$9:$AL$192,APS!$B307,'Rekapitulasi Juni'!$AN$9:$AN$192)</f>
        <v>0</v>
      </c>
      <c r="AW307" s="27"/>
      <c r="AX307" s="325">
        <f t="shared" si="514"/>
        <v>0</v>
      </c>
      <c r="AY307" s="325">
        <f t="shared" si="515"/>
        <v>0</v>
      </c>
      <c r="AZ307" s="41">
        <f t="shared" si="516"/>
        <v>0</v>
      </c>
      <c r="BA307" s="41">
        <f t="shared" si="517"/>
        <v>0</v>
      </c>
      <c r="BB307" s="41">
        <f t="shared" si="518"/>
        <v>0</v>
      </c>
      <c r="BC307" s="41">
        <f t="shared" si="519"/>
        <v>0</v>
      </c>
      <c r="BD307" s="41">
        <f t="shared" si="520"/>
        <v>0</v>
      </c>
      <c r="BE307" s="41">
        <f t="shared" si="521"/>
        <v>0</v>
      </c>
      <c r="BF307" s="180">
        <f t="shared" si="522"/>
        <v>0</v>
      </c>
      <c r="BG307" s="27">
        <v>0</v>
      </c>
      <c r="BH307" s="27"/>
      <c r="BI307" s="324">
        <f>SUMIF('Rekapitulasi Juni'!$D$214:$D$393,APS!$B307,'Rekapitulasi Juni'!$E$214:$E$393)</f>
        <v>0</v>
      </c>
      <c r="BJ307" s="324">
        <f>SUMIF('Rekapitulasi Juni'!$D$214:$D$393,APS!$B307,'Rekapitulasi Juni'!$F$214:$F$393)</f>
        <v>0</v>
      </c>
      <c r="BK307" s="27"/>
      <c r="BL307" s="325">
        <f t="shared" si="523"/>
        <v>0</v>
      </c>
      <c r="BM307" s="325">
        <f t="shared" si="524"/>
        <v>0</v>
      </c>
      <c r="BN307" s="27"/>
      <c r="BO307" s="324">
        <f>SUMIF('Rekapitulasi Juni'!$U$214:$U$393,APS!$B307,'Rekapitulasi Juni'!$V$214:$V$393)</f>
        <v>0</v>
      </c>
      <c r="BP307" s="324">
        <f>SUMIF('Rekapitulasi Juni'!$U$214:$U$393,APS!$B307,'Rekapitulasi Juni'!$W$214:$W$393)</f>
        <v>0</v>
      </c>
      <c r="BQ307" s="27"/>
      <c r="BR307" s="325">
        <f t="shared" si="525"/>
        <v>0</v>
      </c>
      <c r="BS307" s="325">
        <f t="shared" si="526"/>
        <v>0</v>
      </c>
      <c r="BT307" s="27"/>
      <c r="BU307" s="324">
        <f>SUMIF('Rekapitulasi Juni'!$AL$214:$AL$393,APS!$B307,'Rekapitulasi Juni'!$AM$214:$AM$393)</f>
        <v>0</v>
      </c>
      <c r="BV307" s="324">
        <f>SUMIF('Rekapitulasi Juni'!$AL$214:$AL$393,APS!$B307,'Rekapitulasi Juni'!$AN$214:$AN$393)</f>
        <v>0</v>
      </c>
      <c r="BW307" s="27"/>
      <c r="BX307" s="325">
        <f t="shared" si="527"/>
        <v>0</v>
      </c>
      <c r="BY307" s="325">
        <f t="shared" si="528"/>
        <v>0</v>
      </c>
      <c r="BZ307" s="27"/>
      <c r="CA307" s="324">
        <f>SUMIF('Rekapitulasi Juni'!$BA$214:$BA$393,APS!$B307,'Rekapitulasi Juni'!$BB$214:$BB$393)</f>
        <v>0</v>
      </c>
      <c r="CB307" s="324">
        <f>SUMIF('Rekapitulasi Juni'!$BA$214:$BA$393,APS!$B307,'Rekapitulasi Juni'!$BC$214:$BC$393)</f>
        <v>0</v>
      </c>
      <c r="CC307" s="27"/>
      <c r="CD307" s="325">
        <f t="shared" si="529"/>
        <v>0</v>
      </c>
      <c r="CE307" s="325">
        <f t="shared" si="530"/>
        <v>0</v>
      </c>
      <c r="CF307" s="27"/>
      <c r="CG307" s="324">
        <f>SUMIF('Rekapitulasi Juni'!$BP$214:$BP$393,APS!$B307,'Rekapitulasi Juni'!$BQ$214:$BQ$393)</f>
        <v>0</v>
      </c>
      <c r="CH307" s="324">
        <f>SUMIF('Rekapitulasi Juni'!$BP$214:$BP$393,APS!$B307,'Rekapitulasi Juni'!$BR$214:$BR$393)</f>
        <v>0</v>
      </c>
      <c r="CI307" s="27"/>
      <c r="CJ307" s="325">
        <f t="shared" si="531"/>
        <v>0</v>
      </c>
      <c r="CK307" s="325">
        <f t="shared" si="532"/>
        <v>0</v>
      </c>
      <c r="CL307" s="41">
        <f t="shared" si="533"/>
        <v>0</v>
      </c>
      <c r="CM307" s="41">
        <f t="shared" si="534"/>
        <v>0</v>
      </c>
      <c r="CN307" s="41">
        <f t="shared" si="535"/>
        <v>0</v>
      </c>
      <c r="CO307" s="41">
        <f t="shared" si="536"/>
        <v>0</v>
      </c>
      <c r="CP307" s="41">
        <f t="shared" si="537"/>
        <v>0</v>
      </c>
      <c r="CQ307" s="41">
        <f t="shared" si="538"/>
        <v>0</v>
      </c>
      <c r="CR307" s="180">
        <f t="shared" si="539"/>
        <v>0</v>
      </c>
      <c r="CS307" s="27">
        <v>0</v>
      </c>
      <c r="CT307" s="27"/>
      <c r="CU307" s="324">
        <f>SUMIF('Rekapitulasi Juni'!$D$410:$D$588,APS!$B307,'Rekapitulasi Juni'!$E$410:$E$588)</f>
        <v>0</v>
      </c>
      <c r="CV307" s="324">
        <f>SUMIF('Rekapitulasi Juni'!$D$410:$D$588,APS!$B307,'Rekapitulasi Juni'!$F$410:$F$588)</f>
        <v>0</v>
      </c>
      <c r="CW307" s="27"/>
      <c r="CX307" s="325">
        <f t="shared" si="540"/>
        <v>0</v>
      </c>
      <c r="CY307" s="325">
        <f t="shared" si="541"/>
        <v>0</v>
      </c>
      <c r="CZ307" s="27"/>
      <c r="DA307" s="324">
        <f>SUMIF('Rekapitulasi Juni'!$U$410:$U$588,APS!$B307,'Rekapitulasi Juni'!$V$410:$V$588)</f>
        <v>0</v>
      </c>
      <c r="DB307" s="324">
        <f>SUMIF('Rekapitulasi Juni'!$U$410:$U$588,APS!$B307,'Rekapitulasi Juni'!$W$410:$W$588)</f>
        <v>0</v>
      </c>
      <c r="DC307" s="27"/>
      <c r="DD307" s="325">
        <f t="shared" si="542"/>
        <v>0</v>
      </c>
      <c r="DE307" s="325">
        <f t="shared" si="543"/>
        <v>0</v>
      </c>
      <c r="DF307" s="27"/>
      <c r="DG307" s="324">
        <f>SUMIF('Rekapitulasi Juni'!$AL$410:$AL$588,APS!$B307,'Rekapitulasi Juni'!$AM$410:$AM$588)</f>
        <v>0</v>
      </c>
      <c r="DH307" s="324">
        <f>SUMIF('Rekapitulasi Juni'!$AL$410:$AL$588,APS!$B307,'Rekapitulasi Juni'!$AN$410:$AN$588)</f>
        <v>0</v>
      </c>
      <c r="DI307" s="27"/>
      <c r="DJ307" s="325">
        <f t="shared" si="544"/>
        <v>0</v>
      </c>
      <c r="DK307" s="325">
        <f t="shared" si="545"/>
        <v>0</v>
      </c>
      <c r="DL307" s="27"/>
      <c r="DM307" s="324">
        <f>SUMIF('Rekapitulasi Juni'!$BA$410:$BA$588,APS!$B307,'Rekapitulasi Juni'!$BB$410:$BB$588)</f>
        <v>0</v>
      </c>
      <c r="DN307" s="324">
        <f>SUMIF('Rekapitulasi Juni'!$BA$410:$BA$588,APS!$B307,'Rekapitulasi Juni'!$BC$410:$BC$588)</f>
        <v>0</v>
      </c>
      <c r="DO307" s="324">
        <f>SUMIF('Rekapitulasi Juni'!$BA$410:$BA$588,APS!$B307,'Rekapitulasi Juni'!$BF$410:$BF$588)</f>
        <v>0</v>
      </c>
      <c r="DP307" s="325">
        <f t="shared" si="546"/>
        <v>0</v>
      </c>
      <c r="DQ307" s="325">
        <f t="shared" si="547"/>
        <v>0</v>
      </c>
      <c r="DR307" s="27"/>
      <c r="DS307" s="324">
        <f>SUMIF('Rekapitulasi Juni'!$BP$410:$BP$588,APS!$B307,'Rekapitulasi Juni'!$BQ$410:$BQ$588)</f>
        <v>0</v>
      </c>
      <c r="DT307" s="324">
        <f>SUMIF('Rekapitulasi Juni'!$BP$410:$BP$588,APS!$B307,'Rekapitulasi Juni'!$BR$410:$BR$588)</f>
        <v>0</v>
      </c>
      <c r="DU307" s="27"/>
      <c r="DV307" s="325">
        <f t="shared" si="548"/>
        <v>0</v>
      </c>
      <c r="DW307" s="325">
        <f t="shared" si="549"/>
        <v>0</v>
      </c>
      <c r="DX307" s="41">
        <f t="shared" si="550"/>
        <v>0</v>
      </c>
      <c r="DY307" s="41">
        <f t="shared" si="551"/>
        <v>0</v>
      </c>
      <c r="DZ307" s="41">
        <f t="shared" si="552"/>
        <v>0</v>
      </c>
      <c r="EA307" s="41">
        <f t="shared" si="553"/>
        <v>0</v>
      </c>
      <c r="EB307" s="41">
        <f t="shared" si="554"/>
        <v>0</v>
      </c>
      <c r="EC307" s="41">
        <f t="shared" si="555"/>
        <v>0</v>
      </c>
      <c r="ED307" s="180">
        <f t="shared" si="556"/>
        <v>0</v>
      </c>
      <c r="EE307" s="27">
        <v>0</v>
      </c>
      <c r="EF307" s="27"/>
      <c r="EG307" s="324">
        <f>SUMIF('Rekapitulasi Juni'!$D$608:$D$786,APS!$B307,'Rekapitulasi Juni'!$E$608:$E$786)</f>
        <v>0</v>
      </c>
      <c r="EH307" s="324">
        <f>SUMIF('Rekapitulasi Juni'!$D$608:$D$786,APS!$B307,'Rekapitulasi Juni'!$F$608:$F$786)</f>
        <v>0</v>
      </c>
      <c r="EI307" s="27"/>
      <c r="EJ307" s="325">
        <f t="shared" si="557"/>
        <v>0</v>
      </c>
      <c r="EK307" s="325">
        <f t="shared" si="558"/>
        <v>0</v>
      </c>
      <c r="EL307" s="27"/>
      <c r="EM307" s="324">
        <f>SUMIF('Rekapitulasi Juni'!$U$608:$U$786,APS!$B307,'Rekapitulasi Juni'!$V$608:$V$786)</f>
        <v>0</v>
      </c>
      <c r="EN307" s="324">
        <f>SUMIF('Rekapitulasi Juni'!$U$608:$U$786,APS!$B307,'Rekapitulasi Juni'!$W$608:$W$786)</f>
        <v>0</v>
      </c>
      <c r="EO307" s="27"/>
      <c r="EP307" s="325">
        <f t="shared" si="559"/>
        <v>0</v>
      </c>
      <c r="EQ307" s="325">
        <f t="shared" si="560"/>
        <v>0</v>
      </c>
      <c r="ER307" s="27"/>
      <c r="ES307" s="324">
        <f>SUMIF('Rekapitulasi Juni'!$AL$608:$AL$786,APS!$B307,'Rekapitulasi Juni'!$AM$608:$AM$786)</f>
        <v>0</v>
      </c>
      <c r="ET307" s="324">
        <f>SUMIF('Rekapitulasi Juni'!$AL$608:$AL$786,APS!$B307,'Rekapitulasi Juni'!$AN$608:$AN$786)</f>
        <v>0</v>
      </c>
      <c r="EU307" s="27"/>
      <c r="EV307" s="325">
        <f t="shared" si="503"/>
        <v>0</v>
      </c>
      <c r="EW307" s="325">
        <f t="shared" si="504"/>
        <v>0</v>
      </c>
      <c r="EX307" s="27"/>
      <c r="EY307" s="324">
        <f>SUMIF('Rekapitulasi Juni'!$BA$608:$BA$786,APS!$B307,'Rekapitulasi Juni'!$BB$608:$BB$786)</f>
        <v>0</v>
      </c>
      <c r="EZ307" s="324">
        <f>SUMIF('Rekapitulasi Juni'!$BA$608:$BA$786,APS!$B307,'Rekapitulasi Juni'!$BC$608:$BC$786)</f>
        <v>0</v>
      </c>
      <c r="FA307" s="324">
        <f>SUMIF('Rekapitulasi Juni'!$BA$608:$BA$786,APS!$B307,'Rekapitulasi Juni'!$BF$608:$BF$786)</f>
        <v>0</v>
      </c>
      <c r="FB307" s="325">
        <f t="shared" si="505"/>
        <v>0</v>
      </c>
      <c r="FC307" s="325">
        <f t="shared" si="506"/>
        <v>0</v>
      </c>
      <c r="FD307" s="27"/>
      <c r="FE307" s="27"/>
      <c r="FF307" s="27"/>
      <c r="FG307" s="27"/>
      <c r="FH307" s="27"/>
      <c r="FI307" s="27"/>
      <c r="FJ307" s="41">
        <f t="shared" si="561"/>
        <v>0</v>
      </c>
      <c r="FK307" s="41">
        <f t="shared" si="562"/>
        <v>0</v>
      </c>
      <c r="FL307" s="41">
        <f t="shared" si="563"/>
        <v>0</v>
      </c>
      <c r="FM307" s="41">
        <f t="shared" si="564"/>
        <v>0</v>
      </c>
      <c r="FN307" s="41">
        <f t="shared" si="565"/>
        <v>0</v>
      </c>
      <c r="FO307" s="41">
        <f t="shared" si="566"/>
        <v>0</v>
      </c>
      <c r="FP307" s="180">
        <f t="shared" si="567"/>
        <v>0</v>
      </c>
      <c r="FQ307" s="27"/>
      <c r="FR307" s="27"/>
      <c r="FS307" s="324">
        <f>SUMIF('Rekapitulasi Juni'!$D$804:$D$984,APS!$B307,'Rekapitulasi Juni'!$E$804:$E$984)</f>
        <v>0</v>
      </c>
      <c r="FT307" s="324">
        <f>SUMIF('Rekapitulasi Juni'!$D$804:$D$984,APS!$B307,'Rekapitulasi Juni'!$F$804:$F$984)</f>
        <v>0</v>
      </c>
      <c r="FU307" s="27"/>
      <c r="FV307" s="325">
        <f t="shared" si="507"/>
        <v>0</v>
      </c>
      <c r="FW307" s="325">
        <f t="shared" si="508"/>
        <v>0</v>
      </c>
      <c r="FX307" s="27"/>
      <c r="FY307" s="324">
        <f>SUMIF('Rekapitulasi Juni'!$U$804:$U$984,APS!$B307,'Rekapitulasi Juni'!$V$804:$V$984)</f>
        <v>0</v>
      </c>
      <c r="FZ307" s="324">
        <f>SUMIF('Rekapitulasi Juni'!$U$804:$U$984,APS!$B307,'Rekapitulasi Juni'!$W$804:$W$984)</f>
        <v>0</v>
      </c>
      <c r="GA307" s="27"/>
      <c r="GB307" s="325">
        <f t="shared" si="501"/>
        <v>0</v>
      </c>
      <c r="GC307" s="325">
        <f t="shared" si="502"/>
        <v>0</v>
      </c>
      <c r="GD307" s="27"/>
      <c r="GE307" s="324">
        <f>SUMIF('Rekapitulasi Juni'!$AL$804:$AL$984,APS!$B307,'Rekapitulasi Juni'!$AM$804:$AM$984)</f>
        <v>0</v>
      </c>
      <c r="GF307" s="324">
        <f>SUMIF('Rekapitulasi Juni'!$AL$804:$AL$984,APS!$B307,'Rekapitulasi Juni'!$AN$804:$AN$984)</f>
        <v>0</v>
      </c>
      <c r="GG307" s="27"/>
      <c r="GH307" s="325">
        <f t="shared" si="491"/>
        <v>0</v>
      </c>
      <c r="GI307" s="325">
        <f t="shared" si="492"/>
        <v>0</v>
      </c>
      <c r="GJ307" s="27"/>
      <c r="GK307" s="27"/>
      <c r="GL307" s="41">
        <f t="shared" si="568"/>
        <v>0</v>
      </c>
      <c r="GM307" s="41">
        <f t="shared" si="569"/>
        <v>0</v>
      </c>
      <c r="GN307" s="41">
        <f t="shared" si="570"/>
        <v>0</v>
      </c>
      <c r="GO307" s="41">
        <f t="shared" si="500"/>
        <v>0</v>
      </c>
      <c r="GP307" s="41">
        <f t="shared" si="571"/>
        <v>0</v>
      </c>
      <c r="GQ307" s="41">
        <f t="shared" si="572"/>
        <v>0</v>
      </c>
      <c r="GR307" s="180">
        <f t="shared" si="573"/>
        <v>0</v>
      </c>
      <c r="GS307" s="41">
        <f t="shared" si="493"/>
        <v>0</v>
      </c>
      <c r="GT307" s="41">
        <f t="shared" si="494"/>
        <v>0</v>
      </c>
      <c r="GU307" s="41">
        <f t="shared" si="495"/>
        <v>0</v>
      </c>
      <c r="GV307" s="41">
        <f t="shared" si="496"/>
        <v>0</v>
      </c>
      <c r="GW307" s="41">
        <f t="shared" si="497"/>
        <v>0</v>
      </c>
      <c r="GX307" s="41">
        <f t="shared" si="498"/>
        <v>0</v>
      </c>
      <c r="GY307" s="180">
        <f t="shared" si="499"/>
        <v>0</v>
      </c>
      <c r="GZ307" s="41">
        <v>286</v>
      </c>
      <c r="HA307" s="32"/>
      <c r="HB307" s="42">
        <f t="shared" si="604"/>
        <v>-1</v>
      </c>
      <c r="HC307" s="44"/>
    </row>
    <row r="308" spans="1:211" ht="15" hidden="1" customHeight="1">
      <c r="A308" s="31" t="s">
        <v>615</v>
      </c>
      <c r="B308" s="32" t="s">
        <v>616</v>
      </c>
      <c r="C308" s="31" t="s">
        <v>490</v>
      </c>
      <c r="D308" s="31" t="s">
        <v>1259</v>
      </c>
      <c r="E308" s="31" t="s">
        <v>43</v>
      </c>
      <c r="F308" s="31" t="s">
        <v>152</v>
      </c>
      <c r="G308" s="33">
        <v>0</v>
      </c>
      <c r="H308" s="33">
        <v>0</v>
      </c>
      <c r="I308" s="33">
        <v>0</v>
      </c>
      <c r="J308" s="34">
        <f>IFERROR(VLOOKUP(A308,#REF!,3,0),0)</f>
        <v>0</v>
      </c>
      <c r="K308" s="34">
        <f t="shared" si="599"/>
        <v>0</v>
      </c>
      <c r="L308" s="34">
        <v>0</v>
      </c>
      <c r="M308" s="34">
        <v>0</v>
      </c>
      <c r="N308" s="35">
        <f t="shared" si="600"/>
        <v>0</v>
      </c>
      <c r="O308" s="35">
        <f t="shared" si="601"/>
        <v>0</v>
      </c>
      <c r="P308" s="36">
        <v>0</v>
      </c>
      <c r="Q308" s="36">
        <f t="shared" si="509"/>
        <v>0</v>
      </c>
      <c r="R308" s="80"/>
      <c r="S308" s="37">
        <f ca="1">SUMIF(ROP!$D$6:$H$65536,A308,ROP!$J$6:$J$65536)</f>
        <v>0</v>
      </c>
      <c r="T308" s="37">
        <f>SUMIF(HASIL!$B:$B,APS!$B308&amp;RIGHT(APS!T$9,2),HASIL!$I:$I)</f>
        <v>0</v>
      </c>
      <c r="U308" s="37">
        <f>SUMIF(HASIL!$B:$B,APS!$B308&amp;RIGHT(APS!U$9,2),HASIL!$I:$I)</f>
        <v>0</v>
      </c>
      <c r="V308" s="37">
        <f>SUMIF(HASIL!$B:$B,APS!$B308&amp;RIGHT(APS!V$9,2),HASIL!$I:$I)</f>
        <v>0</v>
      </c>
      <c r="W308" s="37">
        <f>SUMIF(HASIL!$B:$B,APS!$B308&amp;RIGHT(APS!W$9,2),HASIL!$I:$I)</f>
        <v>0</v>
      </c>
      <c r="X308" s="38">
        <f t="shared" si="602"/>
        <v>0</v>
      </c>
      <c r="Y308" s="38">
        <f t="shared" si="603"/>
        <v>0</v>
      </c>
      <c r="Z308" s="39">
        <f t="shared" si="597"/>
        <v>0</v>
      </c>
      <c r="AA308" s="39">
        <f t="shared" si="596"/>
        <v>0</v>
      </c>
      <c r="AB308" s="40">
        <f t="shared" si="598"/>
        <v>0</v>
      </c>
      <c r="AC308" s="27">
        <v>0</v>
      </c>
      <c r="AD308" s="27"/>
      <c r="AE308" s="27"/>
      <c r="AF308" s="27"/>
      <c r="AG308" s="27"/>
      <c r="AH308" s="27"/>
      <c r="AI308" s="324">
        <f>SUMIF('Rekapitulasi Juni'!$D$9:$D$192,APS!$B308,'Rekapitulasi Juni'!$E$9:$E$192)</f>
        <v>0</v>
      </c>
      <c r="AJ308" s="324">
        <f>SUMIF('Rekapitulasi Juni'!$D$9:$D$192,APS!$B308,'Rekapitulasi Juni'!$F$9:$F$192)</f>
        <v>0</v>
      </c>
      <c r="AK308" s="324">
        <f>SUMIF('Rekapitulasi Juni'!$D$9:$D$192,APS!$B308,'Rekapitulasi Juni'!$K$9:$K$192)</f>
        <v>0</v>
      </c>
      <c r="AL308" s="325">
        <f t="shared" si="510"/>
        <v>0</v>
      </c>
      <c r="AM308" s="325">
        <f t="shared" si="511"/>
        <v>0</v>
      </c>
      <c r="AN308" s="27"/>
      <c r="AO308" s="324">
        <f>SUMIF('Rekapitulasi Juni'!$U$9:$U$192,APS!$B308,'Rekapitulasi Juni'!$V$9:$V$192)</f>
        <v>0</v>
      </c>
      <c r="AP308" s="324">
        <f>SUMIF('Rekapitulasi Juni'!$U$9:$U$192,APS!$B308,'Rekapitulasi Juni'!$W$9:$W$192)</f>
        <v>0</v>
      </c>
      <c r="AQ308" s="27"/>
      <c r="AR308" s="325">
        <f t="shared" si="512"/>
        <v>0</v>
      </c>
      <c r="AS308" s="325">
        <f t="shared" si="513"/>
        <v>0</v>
      </c>
      <c r="AT308" s="27"/>
      <c r="AU308" s="324">
        <f>SUMIF('Rekapitulasi Juni'!$AL$9:$AL$192,APS!$B308,'Rekapitulasi Juni'!$AM$9:$AM$192)</f>
        <v>0</v>
      </c>
      <c r="AV308" s="324">
        <f>SUMIF('Rekapitulasi Juni'!$AL$9:$AL$192,APS!$B308,'Rekapitulasi Juni'!$AN$9:$AN$192)</f>
        <v>0</v>
      </c>
      <c r="AW308" s="27"/>
      <c r="AX308" s="325">
        <f t="shared" si="514"/>
        <v>0</v>
      </c>
      <c r="AY308" s="325">
        <f t="shared" si="515"/>
        <v>0</v>
      </c>
      <c r="AZ308" s="41">
        <f t="shared" si="516"/>
        <v>0</v>
      </c>
      <c r="BA308" s="41">
        <f t="shared" si="517"/>
        <v>0</v>
      </c>
      <c r="BB308" s="41">
        <f t="shared" si="518"/>
        <v>0</v>
      </c>
      <c r="BC308" s="41">
        <f t="shared" si="519"/>
        <v>0</v>
      </c>
      <c r="BD308" s="41">
        <f t="shared" si="520"/>
        <v>0</v>
      </c>
      <c r="BE308" s="41">
        <f t="shared" si="521"/>
        <v>0</v>
      </c>
      <c r="BF308" s="180">
        <f t="shared" si="522"/>
        <v>0</v>
      </c>
      <c r="BG308" s="27">
        <v>0</v>
      </c>
      <c r="BH308" s="27"/>
      <c r="BI308" s="324">
        <f>SUMIF('Rekapitulasi Juni'!$D$214:$D$393,APS!$B308,'Rekapitulasi Juni'!$E$214:$E$393)</f>
        <v>0</v>
      </c>
      <c r="BJ308" s="324">
        <f>SUMIF('Rekapitulasi Juni'!$D$214:$D$393,APS!$B308,'Rekapitulasi Juni'!$F$214:$F$393)</f>
        <v>0</v>
      </c>
      <c r="BK308" s="27"/>
      <c r="BL308" s="325">
        <f t="shared" si="523"/>
        <v>0</v>
      </c>
      <c r="BM308" s="325">
        <f t="shared" si="524"/>
        <v>0</v>
      </c>
      <c r="BN308" s="27"/>
      <c r="BO308" s="324">
        <f>SUMIF('Rekapitulasi Juni'!$U$214:$U$393,APS!$B308,'Rekapitulasi Juni'!$V$214:$V$393)</f>
        <v>0</v>
      </c>
      <c r="BP308" s="324">
        <f>SUMIF('Rekapitulasi Juni'!$U$214:$U$393,APS!$B308,'Rekapitulasi Juni'!$W$214:$W$393)</f>
        <v>0</v>
      </c>
      <c r="BQ308" s="27"/>
      <c r="BR308" s="325">
        <f t="shared" si="525"/>
        <v>0</v>
      </c>
      <c r="BS308" s="325">
        <f t="shared" si="526"/>
        <v>0</v>
      </c>
      <c r="BT308" s="27"/>
      <c r="BU308" s="324">
        <f>SUMIF('Rekapitulasi Juni'!$AL$214:$AL$393,APS!$B308,'Rekapitulasi Juni'!$AM$214:$AM$393)</f>
        <v>0</v>
      </c>
      <c r="BV308" s="324">
        <f>SUMIF('Rekapitulasi Juni'!$AL$214:$AL$393,APS!$B308,'Rekapitulasi Juni'!$AN$214:$AN$393)</f>
        <v>0</v>
      </c>
      <c r="BW308" s="27"/>
      <c r="BX308" s="325">
        <f t="shared" si="527"/>
        <v>0</v>
      </c>
      <c r="BY308" s="325">
        <f t="shared" si="528"/>
        <v>0</v>
      </c>
      <c r="BZ308" s="27"/>
      <c r="CA308" s="324">
        <f>SUMIF('Rekapitulasi Juni'!$BA$214:$BA$393,APS!$B308,'Rekapitulasi Juni'!$BB$214:$BB$393)</f>
        <v>0</v>
      </c>
      <c r="CB308" s="324">
        <f>SUMIF('Rekapitulasi Juni'!$BA$214:$BA$393,APS!$B308,'Rekapitulasi Juni'!$BC$214:$BC$393)</f>
        <v>0</v>
      </c>
      <c r="CC308" s="27"/>
      <c r="CD308" s="325">
        <f t="shared" si="529"/>
        <v>0</v>
      </c>
      <c r="CE308" s="325">
        <f t="shared" si="530"/>
        <v>0</v>
      </c>
      <c r="CF308" s="27"/>
      <c r="CG308" s="324">
        <f>SUMIF('Rekapitulasi Juni'!$BP$214:$BP$393,APS!$B308,'Rekapitulasi Juni'!$BQ$214:$BQ$393)</f>
        <v>0</v>
      </c>
      <c r="CH308" s="324">
        <f>SUMIF('Rekapitulasi Juni'!$BP$214:$BP$393,APS!$B308,'Rekapitulasi Juni'!$BR$214:$BR$393)</f>
        <v>0</v>
      </c>
      <c r="CI308" s="27"/>
      <c r="CJ308" s="325">
        <f t="shared" si="531"/>
        <v>0</v>
      </c>
      <c r="CK308" s="325">
        <f t="shared" si="532"/>
        <v>0</v>
      </c>
      <c r="CL308" s="41">
        <f t="shared" si="533"/>
        <v>0</v>
      </c>
      <c r="CM308" s="41">
        <f t="shared" si="534"/>
        <v>0</v>
      </c>
      <c r="CN308" s="41">
        <f t="shared" si="535"/>
        <v>0</v>
      </c>
      <c r="CO308" s="41">
        <f t="shared" si="536"/>
        <v>0</v>
      </c>
      <c r="CP308" s="41">
        <f t="shared" si="537"/>
        <v>0</v>
      </c>
      <c r="CQ308" s="41">
        <f t="shared" si="538"/>
        <v>0</v>
      </c>
      <c r="CR308" s="180">
        <f t="shared" si="539"/>
        <v>0</v>
      </c>
      <c r="CS308" s="27">
        <v>0</v>
      </c>
      <c r="CT308" s="27"/>
      <c r="CU308" s="324">
        <f>SUMIF('Rekapitulasi Juni'!$D$410:$D$588,APS!$B308,'Rekapitulasi Juni'!$E$410:$E$588)</f>
        <v>0</v>
      </c>
      <c r="CV308" s="324">
        <f>SUMIF('Rekapitulasi Juni'!$D$410:$D$588,APS!$B308,'Rekapitulasi Juni'!$F$410:$F$588)</f>
        <v>0</v>
      </c>
      <c r="CW308" s="27"/>
      <c r="CX308" s="325">
        <f t="shared" si="540"/>
        <v>0</v>
      </c>
      <c r="CY308" s="325">
        <f t="shared" si="541"/>
        <v>0</v>
      </c>
      <c r="CZ308" s="27"/>
      <c r="DA308" s="324">
        <f>SUMIF('Rekapitulasi Juni'!$U$410:$U$588,APS!$B308,'Rekapitulasi Juni'!$V$410:$V$588)</f>
        <v>0</v>
      </c>
      <c r="DB308" s="324">
        <f>SUMIF('Rekapitulasi Juni'!$U$410:$U$588,APS!$B308,'Rekapitulasi Juni'!$W$410:$W$588)</f>
        <v>0</v>
      </c>
      <c r="DC308" s="27"/>
      <c r="DD308" s="325">
        <f t="shared" si="542"/>
        <v>0</v>
      </c>
      <c r="DE308" s="325">
        <f t="shared" si="543"/>
        <v>0</v>
      </c>
      <c r="DF308" s="27"/>
      <c r="DG308" s="324">
        <f>SUMIF('Rekapitulasi Juni'!$AL$410:$AL$588,APS!$B308,'Rekapitulasi Juni'!$AM$410:$AM$588)</f>
        <v>0</v>
      </c>
      <c r="DH308" s="324">
        <f>SUMIF('Rekapitulasi Juni'!$AL$410:$AL$588,APS!$B308,'Rekapitulasi Juni'!$AN$410:$AN$588)</f>
        <v>0</v>
      </c>
      <c r="DI308" s="27"/>
      <c r="DJ308" s="325">
        <f t="shared" si="544"/>
        <v>0</v>
      </c>
      <c r="DK308" s="325">
        <f t="shared" si="545"/>
        <v>0</v>
      </c>
      <c r="DL308" s="27"/>
      <c r="DM308" s="324">
        <f>SUMIF('Rekapitulasi Juni'!$BA$410:$BA$588,APS!$B308,'Rekapitulasi Juni'!$BB$410:$BB$588)</f>
        <v>0</v>
      </c>
      <c r="DN308" s="324">
        <f>SUMIF('Rekapitulasi Juni'!$BA$410:$BA$588,APS!$B308,'Rekapitulasi Juni'!$BC$410:$BC$588)</f>
        <v>0</v>
      </c>
      <c r="DO308" s="324">
        <f>SUMIF('Rekapitulasi Juni'!$BA$410:$BA$588,APS!$B308,'Rekapitulasi Juni'!$BF$410:$BF$588)</f>
        <v>0</v>
      </c>
      <c r="DP308" s="325">
        <f t="shared" si="546"/>
        <v>0</v>
      </c>
      <c r="DQ308" s="325">
        <f t="shared" si="547"/>
        <v>0</v>
      </c>
      <c r="DR308" s="27"/>
      <c r="DS308" s="324">
        <f>SUMIF('Rekapitulasi Juni'!$BP$410:$BP$588,APS!$B308,'Rekapitulasi Juni'!$BQ$410:$BQ$588)</f>
        <v>0</v>
      </c>
      <c r="DT308" s="324">
        <f>SUMIF('Rekapitulasi Juni'!$BP$410:$BP$588,APS!$B308,'Rekapitulasi Juni'!$BR$410:$BR$588)</f>
        <v>0</v>
      </c>
      <c r="DU308" s="27"/>
      <c r="DV308" s="325">
        <f t="shared" si="548"/>
        <v>0</v>
      </c>
      <c r="DW308" s="325">
        <f t="shared" si="549"/>
        <v>0</v>
      </c>
      <c r="DX308" s="41">
        <f t="shared" si="550"/>
        <v>0</v>
      </c>
      <c r="DY308" s="41">
        <f t="shared" si="551"/>
        <v>0</v>
      </c>
      <c r="DZ308" s="41">
        <f t="shared" si="552"/>
        <v>0</v>
      </c>
      <c r="EA308" s="41">
        <f t="shared" si="553"/>
        <v>0</v>
      </c>
      <c r="EB308" s="41">
        <f t="shared" si="554"/>
        <v>0</v>
      </c>
      <c r="EC308" s="41">
        <f t="shared" si="555"/>
        <v>0</v>
      </c>
      <c r="ED308" s="180">
        <f t="shared" si="556"/>
        <v>0</v>
      </c>
      <c r="EE308" s="27">
        <v>0</v>
      </c>
      <c r="EF308" s="27"/>
      <c r="EG308" s="324">
        <f>SUMIF('Rekapitulasi Juni'!$D$608:$D$786,APS!$B308,'Rekapitulasi Juni'!$E$608:$E$786)</f>
        <v>0</v>
      </c>
      <c r="EH308" s="324">
        <f>SUMIF('Rekapitulasi Juni'!$D$608:$D$786,APS!$B308,'Rekapitulasi Juni'!$F$608:$F$786)</f>
        <v>0</v>
      </c>
      <c r="EI308" s="27"/>
      <c r="EJ308" s="325">
        <f t="shared" si="557"/>
        <v>0</v>
      </c>
      <c r="EK308" s="325">
        <f t="shared" si="558"/>
        <v>0</v>
      </c>
      <c r="EL308" s="27"/>
      <c r="EM308" s="324">
        <f>SUMIF('Rekapitulasi Juni'!$U$608:$U$786,APS!$B308,'Rekapitulasi Juni'!$V$608:$V$786)</f>
        <v>0</v>
      </c>
      <c r="EN308" s="324">
        <f>SUMIF('Rekapitulasi Juni'!$U$608:$U$786,APS!$B308,'Rekapitulasi Juni'!$W$608:$W$786)</f>
        <v>0</v>
      </c>
      <c r="EO308" s="27"/>
      <c r="EP308" s="325">
        <f t="shared" si="559"/>
        <v>0</v>
      </c>
      <c r="EQ308" s="325">
        <f t="shared" si="560"/>
        <v>0</v>
      </c>
      <c r="ER308" s="27"/>
      <c r="ES308" s="324">
        <f>SUMIF('Rekapitulasi Juni'!$AL$608:$AL$786,APS!$B308,'Rekapitulasi Juni'!$AM$608:$AM$786)</f>
        <v>0</v>
      </c>
      <c r="ET308" s="324">
        <f>SUMIF('Rekapitulasi Juni'!$AL$608:$AL$786,APS!$B308,'Rekapitulasi Juni'!$AN$608:$AN$786)</f>
        <v>0</v>
      </c>
      <c r="EU308" s="27"/>
      <c r="EV308" s="325">
        <f t="shared" si="503"/>
        <v>0</v>
      </c>
      <c r="EW308" s="325">
        <f t="shared" si="504"/>
        <v>0</v>
      </c>
      <c r="EX308" s="27"/>
      <c r="EY308" s="324">
        <f>SUMIF('Rekapitulasi Juni'!$BA$608:$BA$786,APS!$B308,'Rekapitulasi Juni'!$BB$608:$BB$786)</f>
        <v>0</v>
      </c>
      <c r="EZ308" s="324">
        <f>SUMIF('Rekapitulasi Juni'!$BA$608:$BA$786,APS!$B308,'Rekapitulasi Juni'!$BC$608:$BC$786)</f>
        <v>0</v>
      </c>
      <c r="FA308" s="324">
        <f>SUMIF('Rekapitulasi Juni'!$BA$608:$BA$786,APS!$B308,'Rekapitulasi Juni'!$BF$608:$BF$786)</f>
        <v>0</v>
      </c>
      <c r="FB308" s="325">
        <f t="shared" si="505"/>
        <v>0</v>
      </c>
      <c r="FC308" s="325">
        <f t="shared" si="506"/>
        <v>0</v>
      </c>
      <c r="FD308" s="27"/>
      <c r="FE308" s="27"/>
      <c r="FF308" s="27"/>
      <c r="FG308" s="27"/>
      <c r="FH308" s="27"/>
      <c r="FI308" s="27"/>
      <c r="FJ308" s="41">
        <f t="shared" si="561"/>
        <v>0</v>
      </c>
      <c r="FK308" s="41">
        <f t="shared" si="562"/>
        <v>0</v>
      </c>
      <c r="FL308" s="41">
        <f t="shared" si="563"/>
        <v>0</v>
      </c>
      <c r="FM308" s="41">
        <f t="shared" si="564"/>
        <v>0</v>
      </c>
      <c r="FN308" s="41">
        <f t="shared" si="565"/>
        <v>0</v>
      </c>
      <c r="FO308" s="41">
        <f t="shared" si="566"/>
        <v>0</v>
      </c>
      <c r="FP308" s="180">
        <f t="shared" si="567"/>
        <v>0</v>
      </c>
      <c r="FQ308" s="27"/>
      <c r="FR308" s="27"/>
      <c r="FS308" s="324">
        <f>SUMIF('Rekapitulasi Juni'!$D$804:$D$984,APS!$B308,'Rekapitulasi Juni'!$E$804:$E$984)</f>
        <v>0</v>
      </c>
      <c r="FT308" s="324">
        <f>SUMIF('Rekapitulasi Juni'!$D$804:$D$984,APS!$B308,'Rekapitulasi Juni'!$F$804:$F$984)</f>
        <v>0</v>
      </c>
      <c r="FU308" s="27"/>
      <c r="FV308" s="325">
        <f t="shared" si="507"/>
        <v>0</v>
      </c>
      <c r="FW308" s="325">
        <f t="shared" si="508"/>
        <v>0</v>
      </c>
      <c r="FX308" s="27"/>
      <c r="FY308" s="324">
        <f>SUMIF('Rekapitulasi Juni'!$U$804:$U$984,APS!$B308,'Rekapitulasi Juni'!$V$804:$V$984)</f>
        <v>0</v>
      </c>
      <c r="FZ308" s="324">
        <f>SUMIF('Rekapitulasi Juni'!$U$804:$U$984,APS!$B308,'Rekapitulasi Juni'!$W$804:$W$984)</f>
        <v>0</v>
      </c>
      <c r="GA308" s="27"/>
      <c r="GB308" s="325">
        <f t="shared" si="501"/>
        <v>0</v>
      </c>
      <c r="GC308" s="325">
        <f t="shared" si="502"/>
        <v>0</v>
      </c>
      <c r="GD308" s="27"/>
      <c r="GE308" s="324">
        <f>SUMIF('Rekapitulasi Juni'!$AL$804:$AL$984,APS!$B308,'Rekapitulasi Juni'!$AM$804:$AM$984)</f>
        <v>0</v>
      </c>
      <c r="GF308" s="324">
        <f>SUMIF('Rekapitulasi Juni'!$AL$804:$AL$984,APS!$B308,'Rekapitulasi Juni'!$AN$804:$AN$984)</f>
        <v>0</v>
      </c>
      <c r="GG308" s="27"/>
      <c r="GH308" s="325">
        <f t="shared" si="491"/>
        <v>0</v>
      </c>
      <c r="GI308" s="325">
        <f t="shared" si="492"/>
        <v>0</v>
      </c>
      <c r="GJ308" s="27"/>
      <c r="GK308" s="27"/>
      <c r="GL308" s="41">
        <f t="shared" si="568"/>
        <v>0</v>
      </c>
      <c r="GM308" s="41">
        <f t="shared" si="569"/>
        <v>0</v>
      </c>
      <c r="GN308" s="41">
        <f t="shared" si="570"/>
        <v>0</v>
      </c>
      <c r="GO308" s="41">
        <f t="shared" si="500"/>
        <v>0</v>
      </c>
      <c r="GP308" s="41">
        <f t="shared" si="571"/>
        <v>0</v>
      </c>
      <c r="GQ308" s="41">
        <f t="shared" si="572"/>
        <v>0</v>
      </c>
      <c r="GR308" s="180">
        <f t="shared" si="573"/>
        <v>0</v>
      </c>
      <c r="GS308" s="41">
        <f t="shared" si="493"/>
        <v>0</v>
      </c>
      <c r="GT308" s="41">
        <f t="shared" si="494"/>
        <v>0</v>
      </c>
      <c r="GU308" s="41">
        <f t="shared" si="495"/>
        <v>0</v>
      </c>
      <c r="GV308" s="41">
        <f t="shared" si="496"/>
        <v>0</v>
      </c>
      <c r="GW308" s="41">
        <f t="shared" si="497"/>
        <v>0</v>
      </c>
      <c r="GX308" s="41">
        <f t="shared" si="498"/>
        <v>0</v>
      </c>
      <c r="GY308" s="180">
        <f t="shared" si="499"/>
        <v>0</v>
      </c>
      <c r="GZ308" s="41">
        <v>287</v>
      </c>
      <c r="HA308" s="32"/>
      <c r="HB308" s="42">
        <f t="shared" si="604"/>
        <v>0</v>
      </c>
      <c r="HC308" s="44"/>
    </row>
    <row r="309" spans="1:211" ht="15" hidden="1" customHeight="1">
      <c r="A309" s="31" t="s">
        <v>617</v>
      </c>
      <c r="B309" s="32" t="s">
        <v>618</v>
      </c>
      <c r="C309" s="31" t="s">
        <v>490</v>
      </c>
      <c r="D309" s="31" t="s">
        <v>1259</v>
      </c>
      <c r="E309" s="31" t="s">
        <v>43</v>
      </c>
      <c r="F309" s="31" t="s">
        <v>152</v>
      </c>
      <c r="G309" s="33">
        <v>12</v>
      </c>
      <c r="H309" s="33">
        <v>0</v>
      </c>
      <c r="I309" s="33">
        <v>0</v>
      </c>
      <c r="J309" s="34">
        <f>IFERROR(VLOOKUP(A309,#REF!,3,0),0)</f>
        <v>0</v>
      </c>
      <c r="K309" s="34">
        <f t="shared" si="599"/>
        <v>0</v>
      </c>
      <c r="L309" s="34">
        <v>12</v>
      </c>
      <c r="M309" s="34">
        <v>12</v>
      </c>
      <c r="N309" s="35">
        <f t="shared" si="600"/>
        <v>12</v>
      </c>
      <c r="O309" s="35">
        <f t="shared" si="601"/>
        <v>12</v>
      </c>
      <c r="P309" s="36">
        <v>0</v>
      </c>
      <c r="Q309" s="36">
        <f t="shared" si="509"/>
        <v>0</v>
      </c>
      <c r="R309" s="80"/>
      <c r="S309" s="37">
        <f ca="1">SUMIF(ROP!$D$6:$H$65536,A309,ROP!$J$6:$J$65536)</f>
        <v>0</v>
      </c>
      <c r="T309" s="37">
        <f>SUMIF(HASIL!$B:$B,APS!$B309&amp;RIGHT(APS!T$9,2),HASIL!$I:$I)</f>
        <v>0</v>
      </c>
      <c r="U309" s="37">
        <f>SUMIF(HASIL!$B:$B,APS!$B309&amp;RIGHT(APS!U$9,2),HASIL!$I:$I)</f>
        <v>0</v>
      </c>
      <c r="V309" s="37">
        <f>SUMIF(HASIL!$B:$B,APS!$B309&amp;RIGHT(APS!V$9,2),HASIL!$I:$I)</f>
        <v>0</v>
      </c>
      <c r="W309" s="37">
        <f>SUMIF(HASIL!$B:$B,APS!$B309&amp;RIGHT(APS!W$9,2),HASIL!$I:$I)</f>
        <v>0</v>
      </c>
      <c r="X309" s="38">
        <f t="shared" si="602"/>
        <v>0</v>
      </c>
      <c r="Y309" s="38">
        <f t="shared" si="603"/>
        <v>0</v>
      </c>
      <c r="Z309" s="39">
        <f t="shared" si="597"/>
        <v>0</v>
      </c>
      <c r="AA309" s="39">
        <f t="shared" si="596"/>
        <v>0</v>
      </c>
      <c r="AB309" s="40">
        <f t="shared" si="598"/>
        <v>0</v>
      </c>
      <c r="AC309" s="27">
        <v>0</v>
      </c>
      <c r="AD309" s="27"/>
      <c r="AE309" s="27"/>
      <c r="AF309" s="27"/>
      <c r="AG309" s="27"/>
      <c r="AH309" s="27"/>
      <c r="AI309" s="324">
        <f>SUMIF('Rekapitulasi Juni'!$D$9:$D$192,APS!$B309,'Rekapitulasi Juni'!$E$9:$E$192)</f>
        <v>0</v>
      </c>
      <c r="AJ309" s="324">
        <f>SUMIF('Rekapitulasi Juni'!$D$9:$D$192,APS!$B309,'Rekapitulasi Juni'!$F$9:$F$192)</f>
        <v>0</v>
      </c>
      <c r="AK309" s="324">
        <f>SUMIF('Rekapitulasi Juni'!$D$9:$D$192,APS!$B309,'Rekapitulasi Juni'!$K$9:$K$192)</f>
        <v>0</v>
      </c>
      <c r="AL309" s="325">
        <f t="shared" si="510"/>
        <v>0</v>
      </c>
      <c r="AM309" s="325">
        <f t="shared" si="511"/>
        <v>0</v>
      </c>
      <c r="AN309" s="27"/>
      <c r="AO309" s="324">
        <f>SUMIF('Rekapitulasi Juni'!$U$9:$U$192,APS!$B309,'Rekapitulasi Juni'!$V$9:$V$192)</f>
        <v>0</v>
      </c>
      <c r="AP309" s="324">
        <f>SUMIF('Rekapitulasi Juni'!$U$9:$U$192,APS!$B309,'Rekapitulasi Juni'!$W$9:$W$192)</f>
        <v>0</v>
      </c>
      <c r="AQ309" s="27"/>
      <c r="AR309" s="325">
        <f t="shared" si="512"/>
        <v>0</v>
      </c>
      <c r="AS309" s="325">
        <f t="shared" si="513"/>
        <v>0</v>
      </c>
      <c r="AT309" s="27"/>
      <c r="AU309" s="324">
        <f>SUMIF('Rekapitulasi Juni'!$AL$9:$AL$192,APS!$B309,'Rekapitulasi Juni'!$AM$9:$AM$192)</f>
        <v>0</v>
      </c>
      <c r="AV309" s="324">
        <f>SUMIF('Rekapitulasi Juni'!$AL$9:$AL$192,APS!$B309,'Rekapitulasi Juni'!$AN$9:$AN$192)</f>
        <v>0</v>
      </c>
      <c r="AW309" s="27"/>
      <c r="AX309" s="325">
        <f t="shared" si="514"/>
        <v>0</v>
      </c>
      <c r="AY309" s="325">
        <f t="shared" si="515"/>
        <v>0</v>
      </c>
      <c r="AZ309" s="41">
        <f t="shared" si="516"/>
        <v>0</v>
      </c>
      <c r="BA309" s="41">
        <f t="shared" si="517"/>
        <v>0</v>
      </c>
      <c r="BB309" s="41">
        <f t="shared" si="518"/>
        <v>0</v>
      </c>
      <c r="BC309" s="41">
        <f t="shared" si="519"/>
        <v>0</v>
      </c>
      <c r="BD309" s="41">
        <f t="shared" si="520"/>
        <v>0</v>
      </c>
      <c r="BE309" s="41">
        <f t="shared" si="521"/>
        <v>0</v>
      </c>
      <c r="BF309" s="180">
        <f t="shared" si="522"/>
        <v>0</v>
      </c>
      <c r="BG309" s="27">
        <v>0</v>
      </c>
      <c r="BH309" s="27"/>
      <c r="BI309" s="324">
        <f>SUMIF('Rekapitulasi Juni'!$D$214:$D$393,APS!$B309,'Rekapitulasi Juni'!$E$214:$E$393)</f>
        <v>0</v>
      </c>
      <c r="BJ309" s="324">
        <f>SUMIF('Rekapitulasi Juni'!$D$214:$D$393,APS!$B309,'Rekapitulasi Juni'!$F$214:$F$393)</f>
        <v>0</v>
      </c>
      <c r="BK309" s="27"/>
      <c r="BL309" s="325">
        <f t="shared" si="523"/>
        <v>0</v>
      </c>
      <c r="BM309" s="325">
        <f t="shared" si="524"/>
        <v>0</v>
      </c>
      <c r="BN309" s="27"/>
      <c r="BO309" s="324">
        <f>SUMIF('Rekapitulasi Juni'!$U$214:$U$393,APS!$B309,'Rekapitulasi Juni'!$V$214:$V$393)</f>
        <v>0</v>
      </c>
      <c r="BP309" s="324">
        <f>SUMIF('Rekapitulasi Juni'!$U$214:$U$393,APS!$B309,'Rekapitulasi Juni'!$W$214:$W$393)</f>
        <v>0</v>
      </c>
      <c r="BQ309" s="27"/>
      <c r="BR309" s="325">
        <f t="shared" si="525"/>
        <v>0</v>
      </c>
      <c r="BS309" s="325">
        <f t="shared" si="526"/>
        <v>0</v>
      </c>
      <c r="BT309" s="27"/>
      <c r="BU309" s="324">
        <f>SUMIF('Rekapitulasi Juni'!$AL$214:$AL$393,APS!$B309,'Rekapitulasi Juni'!$AM$214:$AM$393)</f>
        <v>0</v>
      </c>
      <c r="BV309" s="324">
        <f>SUMIF('Rekapitulasi Juni'!$AL$214:$AL$393,APS!$B309,'Rekapitulasi Juni'!$AN$214:$AN$393)</f>
        <v>0</v>
      </c>
      <c r="BW309" s="27"/>
      <c r="BX309" s="325">
        <f t="shared" si="527"/>
        <v>0</v>
      </c>
      <c r="BY309" s="325">
        <f t="shared" si="528"/>
        <v>0</v>
      </c>
      <c r="BZ309" s="27"/>
      <c r="CA309" s="324">
        <f>SUMIF('Rekapitulasi Juni'!$BA$214:$BA$393,APS!$B309,'Rekapitulasi Juni'!$BB$214:$BB$393)</f>
        <v>0</v>
      </c>
      <c r="CB309" s="324">
        <f>SUMIF('Rekapitulasi Juni'!$BA$214:$BA$393,APS!$B309,'Rekapitulasi Juni'!$BC$214:$BC$393)</f>
        <v>0</v>
      </c>
      <c r="CC309" s="27"/>
      <c r="CD309" s="325">
        <f t="shared" si="529"/>
        <v>0</v>
      </c>
      <c r="CE309" s="325">
        <f t="shared" si="530"/>
        <v>0</v>
      </c>
      <c r="CF309" s="27"/>
      <c r="CG309" s="324">
        <f>SUMIF('Rekapitulasi Juni'!$BP$214:$BP$393,APS!$B309,'Rekapitulasi Juni'!$BQ$214:$BQ$393)</f>
        <v>0</v>
      </c>
      <c r="CH309" s="324">
        <f>SUMIF('Rekapitulasi Juni'!$BP$214:$BP$393,APS!$B309,'Rekapitulasi Juni'!$BR$214:$BR$393)</f>
        <v>0</v>
      </c>
      <c r="CI309" s="27"/>
      <c r="CJ309" s="325">
        <f t="shared" si="531"/>
        <v>0</v>
      </c>
      <c r="CK309" s="325">
        <f t="shared" si="532"/>
        <v>0</v>
      </c>
      <c r="CL309" s="41">
        <f t="shared" si="533"/>
        <v>0</v>
      </c>
      <c r="CM309" s="41">
        <f t="shared" si="534"/>
        <v>0</v>
      </c>
      <c r="CN309" s="41">
        <f t="shared" si="535"/>
        <v>0</v>
      </c>
      <c r="CO309" s="41">
        <f t="shared" si="536"/>
        <v>0</v>
      </c>
      <c r="CP309" s="41">
        <f t="shared" si="537"/>
        <v>0</v>
      </c>
      <c r="CQ309" s="41">
        <f t="shared" si="538"/>
        <v>0</v>
      </c>
      <c r="CR309" s="180">
        <f t="shared" si="539"/>
        <v>0</v>
      </c>
      <c r="CS309" s="27">
        <v>0</v>
      </c>
      <c r="CT309" s="27"/>
      <c r="CU309" s="324">
        <f>SUMIF('Rekapitulasi Juni'!$D$410:$D$588,APS!$B309,'Rekapitulasi Juni'!$E$410:$E$588)</f>
        <v>0</v>
      </c>
      <c r="CV309" s="324">
        <f>SUMIF('Rekapitulasi Juni'!$D$410:$D$588,APS!$B309,'Rekapitulasi Juni'!$F$410:$F$588)</f>
        <v>0</v>
      </c>
      <c r="CW309" s="27"/>
      <c r="CX309" s="325">
        <f t="shared" si="540"/>
        <v>0</v>
      </c>
      <c r="CY309" s="325">
        <f t="shared" si="541"/>
        <v>0</v>
      </c>
      <c r="CZ309" s="27"/>
      <c r="DA309" s="324">
        <f>SUMIF('Rekapitulasi Juni'!$U$410:$U$588,APS!$B309,'Rekapitulasi Juni'!$V$410:$V$588)</f>
        <v>0</v>
      </c>
      <c r="DB309" s="324">
        <f>SUMIF('Rekapitulasi Juni'!$U$410:$U$588,APS!$B309,'Rekapitulasi Juni'!$W$410:$W$588)</f>
        <v>0</v>
      </c>
      <c r="DC309" s="27"/>
      <c r="DD309" s="325">
        <f t="shared" si="542"/>
        <v>0</v>
      </c>
      <c r="DE309" s="325">
        <f t="shared" si="543"/>
        <v>0</v>
      </c>
      <c r="DF309" s="27"/>
      <c r="DG309" s="324">
        <f>SUMIF('Rekapitulasi Juni'!$AL$410:$AL$588,APS!$B309,'Rekapitulasi Juni'!$AM$410:$AM$588)</f>
        <v>0</v>
      </c>
      <c r="DH309" s="324">
        <f>SUMIF('Rekapitulasi Juni'!$AL$410:$AL$588,APS!$B309,'Rekapitulasi Juni'!$AN$410:$AN$588)</f>
        <v>0</v>
      </c>
      <c r="DI309" s="27"/>
      <c r="DJ309" s="325">
        <f t="shared" si="544"/>
        <v>0</v>
      </c>
      <c r="DK309" s="325">
        <f t="shared" si="545"/>
        <v>0</v>
      </c>
      <c r="DL309" s="27"/>
      <c r="DM309" s="324">
        <f>SUMIF('Rekapitulasi Juni'!$BA$410:$BA$588,APS!$B309,'Rekapitulasi Juni'!$BB$410:$BB$588)</f>
        <v>0</v>
      </c>
      <c r="DN309" s="324">
        <f>SUMIF('Rekapitulasi Juni'!$BA$410:$BA$588,APS!$B309,'Rekapitulasi Juni'!$BC$410:$BC$588)</f>
        <v>0</v>
      </c>
      <c r="DO309" s="324">
        <f>SUMIF('Rekapitulasi Juni'!$BA$410:$BA$588,APS!$B309,'Rekapitulasi Juni'!$BF$410:$BF$588)</f>
        <v>0</v>
      </c>
      <c r="DP309" s="325">
        <f t="shared" si="546"/>
        <v>0</v>
      </c>
      <c r="DQ309" s="325">
        <f t="shared" si="547"/>
        <v>0</v>
      </c>
      <c r="DR309" s="27"/>
      <c r="DS309" s="324">
        <f>SUMIF('Rekapitulasi Juni'!$BP$410:$BP$588,APS!$B309,'Rekapitulasi Juni'!$BQ$410:$BQ$588)</f>
        <v>0</v>
      </c>
      <c r="DT309" s="324">
        <f>SUMIF('Rekapitulasi Juni'!$BP$410:$BP$588,APS!$B309,'Rekapitulasi Juni'!$BR$410:$BR$588)</f>
        <v>0</v>
      </c>
      <c r="DU309" s="27"/>
      <c r="DV309" s="325">
        <f t="shared" si="548"/>
        <v>0</v>
      </c>
      <c r="DW309" s="325">
        <f t="shared" si="549"/>
        <v>0</v>
      </c>
      <c r="DX309" s="41">
        <f t="shared" si="550"/>
        <v>0</v>
      </c>
      <c r="DY309" s="41">
        <f t="shared" si="551"/>
        <v>0</v>
      </c>
      <c r="DZ309" s="41">
        <f t="shared" si="552"/>
        <v>0</v>
      </c>
      <c r="EA309" s="41">
        <f t="shared" si="553"/>
        <v>0</v>
      </c>
      <c r="EB309" s="41">
        <f t="shared" si="554"/>
        <v>0</v>
      </c>
      <c r="EC309" s="41">
        <f t="shared" si="555"/>
        <v>0</v>
      </c>
      <c r="ED309" s="180">
        <f t="shared" si="556"/>
        <v>0</v>
      </c>
      <c r="EE309" s="27">
        <v>0</v>
      </c>
      <c r="EF309" s="27"/>
      <c r="EG309" s="324">
        <f>SUMIF('Rekapitulasi Juni'!$D$608:$D$786,APS!$B309,'Rekapitulasi Juni'!$E$608:$E$786)</f>
        <v>0</v>
      </c>
      <c r="EH309" s="324">
        <f>SUMIF('Rekapitulasi Juni'!$D$608:$D$786,APS!$B309,'Rekapitulasi Juni'!$F$608:$F$786)</f>
        <v>0</v>
      </c>
      <c r="EI309" s="27"/>
      <c r="EJ309" s="325">
        <f t="shared" si="557"/>
        <v>0</v>
      </c>
      <c r="EK309" s="325">
        <f t="shared" si="558"/>
        <v>0</v>
      </c>
      <c r="EL309" s="27"/>
      <c r="EM309" s="324">
        <f>SUMIF('Rekapitulasi Juni'!$U$608:$U$786,APS!$B309,'Rekapitulasi Juni'!$V$608:$V$786)</f>
        <v>0</v>
      </c>
      <c r="EN309" s="324">
        <f>SUMIF('Rekapitulasi Juni'!$U$608:$U$786,APS!$B309,'Rekapitulasi Juni'!$W$608:$W$786)</f>
        <v>0</v>
      </c>
      <c r="EO309" s="27"/>
      <c r="EP309" s="325">
        <f t="shared" si="559"/>
        <v>0</v>
      </c>
      <c r="EQ309" s="325">
        <f t="shared" si="560"/>
        <v>0</v>
      </c>
      <c r="ER309" s="27"/>
      <c r="ES309" s="324">
        <f>SUMIF('Rekapitulasi Juni'!$AL$608:$AL$786,APS!$B309,'Rekapitulasi Juni'!$AM$608:$AM$786)</f>
        <v>0</v>
      </c>
      <c r="ET309" s="324">
        <f>SUMIF('Rekapitulasi Juni'!$AL$608:$AL$786,APS!$B309,'Rekapitulasi Juni'!$AN$608:$AN$786)</f>
        <v>0</v>
      </c>
      <c r="EU309" s="27"/>
      <c r="EV309" s="325">
        <f t="shared" si="503"/>
        <v>0</v>
      </c>
      <c r="EW309" s="325">
        <f t="shared" si="504"/>
        <v>0</v>
      </c>
      <c r="EX309" s="27"/>
      <c r="EY309" s="324">
        <f>SUMIF('Rekapitulasi Juni'!$BA$608:$BA$786,APS!$B309,'Rekapitulasi Juni'!$BB$608:$BB$786)</f>
        <v>0</v>
      </c>
      <c r="EZ309" s="324">
        <f>SUMIF('Rekapitulasi Juni'!$BA$608:$BA$786,APS!$B309,'Rekapitulasi Juni'!$BC$608:$BC$786)</f>
        <v>0</v>
      </c>
      <c r="FA309" s="324">
        <f>SUMIF('Rekapitulasi Juni'!$BA$608:$BA$786,APS!$B309,'Rekapitulasi Juni'!$BF$608:$BF$786)</f>
        <v>0</v>
      </c>
      <c r="FB309" s="325">
        <f t="shared" si="505"/>
        <v>0</v>
      </c>
      <c r="FC309" s="325">
        <f t="shared" si="506"/>
        <v>0</v>
      </c>
      <c r="FD309" s="27"/>
      <c r="FE309" s="27"/>
      <c r="FF309" s="27"/>
      <c r="FG309" s="27"/>
      <c r="FH309" s="27"/>
      <c r="FI309" s="27"/>
      <c r="FJ309" s="41">
        <f t="shared" si="561"/>
        <v>0</v>
      </c>
      <c r="FK309" s="41">
        <f t="shared" si="562"/>
        <v>0</v>
      </c>
      <c r="FL309" s="41">
        <f t="shared" si="563"/>
        <v>0</v>
      </c>
      <c r="FM309" s="41">
        <f t="shared" si="564"/>
        <v>0</v>
      </c>
      <c r="FN309" s="41">
        <f t="shared" si="565"/>
        <v>0</v>
      </c>
      <c r="FO309" s="41">
        <f t="shared" si="566"/>
        <v>0</v>
      </c>
      <c r="FP309" s="180">
        <f t="shared" si="567"/>
        <v>0</v>
      </c>
      <c r="FQ309" s="27"/>
      <c r="FR309" s="27"/>
      <c r="FS309" s="324">
        <f>SUMIF('Rekapitulasi Juni'!$D$804:$D$984,APS!$B309,'Rekapitulasi Juni'!$E$804:$E$984)</f>
        <v>0</v>
      </c>
      <c r="FT309" s="324">
        <f>SUMIF('Rekapitulasi Juni'!$D$804:$D$984,APS!$B309,'Rekapitulasi Juni'!$F$804:$F$984)</f>
        <v>0</v>
      </c>
      <c r="FU309" s="27"/>
      <c r="FV309" s="325">
        <f t="shared" si="507"/>
        <v>0</v>
      </c>
      <c r="FW309" s="325">
        <f t="shared" si="508"/>
        <v>0</v>
      </c>
      <c r="FX309" s="27"/>
      <c r="FY309" s="324">
        <f>SUMIF('Rekapitulasi Juni'!$U$804:$U$984,APS!$B309,'Rekapitulasi Juni'!$V$804:$V$984)</f>
        <v>0</v>
      </c>
      <c r="FZ309" s="324">
        <f>SUMIF('Rekapitulasi Juni'!$U$804:$U$984,APS!$B309,'Rekapitulasi Juni'!$W$804:$W$984)</f>
        <v>0</v>
      </c>
      <c r="GA309" s="27"/>
      <c r="GB309" s="325">
        <f t="shared" si="501"/>
        <v>0</v>
      </c>
      <c r="GC309" s="325">
        <f t="shared" si="502"/>
        <v>0</v>
      </c>
      <c r="GD309" s="27"/>
      <c r="GE309" s="324">
        <f>SUMIF('Rekapitulasi Juni'!$AL$804:$AL$984,APS!$B309,'Rekapitulasi Juni'!$AM$804:$AM$984)</f>
        <v>0</v>
      </c>
      <c r="GF309" s="324">
        <f>SUMIF('Rekapitulasi Juni'!$AL$804:$AL$984,APS!$B309,'Rekapitulasi Juni'!$AN$804:$AN$984)</f>
        <v>0</v>
      </c>
      <c r="GG309" s="27"/>
      <c r="GH309" s="325">
        <f t="shared" si="491"/>
        <v>0</v>
      </c>
      <c r="GI309" s="325">
        <f t="shared" si="492"/>
        <v>0</v>
      </c>
      <c r="GJ309" s="27"/>
      <c r="GK309" s="27"/>
      <c r="GL309" s="41">
        <f t="shared" si="568"/>
        <v>0</v>
      </c>
      <c r="GM309" s="41">
        <f t="shared" si="569"/>
        <v>0</v>
      </c>
      <c r="GN309" s="41">
        <f t="shared" si="570"/>
        <v>0</v>
      </c>
      <c r="GO309" s="41">
        <f t="shared" si="500"/>
        <v>0</v>
      </c>
      <c r="GP309" s="41">
        <f t="shared" si="571"/>
        <v>0</v>
      </c>
      <c r="GQ309" s="41">
        <f t="shared" si="572"/>
        <v>0</v>
      </c>
      <c r="GR309" s="180">
        <f t="shared" si="573"/>
        <v>0</v>
      </c>
      <c r="GS309" s="41">
        <f t="shared" si="493"/>
        <v>0</v>
      </c>
      <c r="GT309" s="41">
        <f t="shared" si="494"/>
        <v>0</v>
      </c>
      <c r="GU309" s="41">
        <f t="shared" si="495"/>
        <v>0</v>
      </c>
      <c r="GV309" s="41">
        <f t="shared" si="496"/>
        <v>0</v>
      </c>
      <c r="GW309" s="41">
        <f t="shared" si="497"/>
        <v>0</v>
      </c>
      <c r="GX309" s="41">
        <f t="shared" si="498"/>
        <v>0</v>
      </c>
      <c r="GY309" s="180">
        <f t="shared" si="499"/>
        <v>0</v>
      </c>
      <c r="GZ309" s="41">
        <v>288</v>
      </c>
      <c r="HA309" s="32"/>
      <c r="HB309" s="42">
        <f t="shared" si="604"/>
        <v>0</v>
      </c>
      <c r="HC309" s="44"/>
    </row>
    <row r="310" spans="1:211" ht="15" customHeight="1">
      <c r="A310" s="31" t="s">
        <v>619</v>
      </c>
      <c r="B310" s="32" t="s">
        <v>620</v>
      </c>
      <c r="C310" s="31" t="s">
        <v>490</v>
      </c>
      <c r="D310" s="31" t="s">
        <v>1259</v>
      </c>
      <c r="E310" s="31" t="s">
        <v>43</v>
      </c>
      <c r="F310" s="31" t="s">
        <v>152</v>
      </c>
      <c r="G310" s="33">
        <v>2</v>
      </c>
      <c r="H310" s="33">
        <v>0</v>
      </c>
      <c r="I310" s="33">
        <v>0</v>
      </c>
      <c r="J310" s="34">
        <f>IFERROR(VLOOKUP(A310,#REF!,3,0),0)</f>
        <v>0</v>
      </c>
      <c r="K310" s="34">
        <f t="shared" si="599"/>
        <v>0</v>
      </c>
      <c r="L310" s="34">
        <v>0</v>
      </c>
      <c r="M310" s="34">
        <v>0</v>
      </c>
      <c r="N310" s="35">
        <f t="shared" si="600"/>
        <v>2</v>
      </c>
      <c r="O310" s="35">
        <f t="shared" si="601"/>
        <v>2</v>
      </c>
      <c r="P310" s="36">
        <v>2</v>
      </c>
      <c r="Q310" s="36">
        <f t="shared" si="509"/>
        <v>2</v>
      </c>
      <c r="R310" s="80"/>
      <c r="S310" s="37">
        <f ca="1">SUMIF(ROP!$D$6:$H$65536,A310,ROP!$J$6:$J$65536)</f>
        <v>0</v>
      </c>
      <c r="T310" s="37">
        <f>SUMIF(HASIL!$B:$B,APS!$B310&amp;RIGHT(APS!T$9,2),HASIL!$I:$I)</f>
        <v>0</v>
      </c>
      <c r="U310" s="37">
        <f>SUMIF(HASIL!$B:$B,APS!$B310&amp;RIGHT(APS!U$9,2),HASIL!$I:$I)</f>
        <v>0</v>
      </c>
      <c r="V310" s="37">
        <f>SUMIF(HASIL!$B:$B,APS!$B310&amp;RIGHT(APS!V$9,2),HASIL!$I:$I)</f>
        <v>0</v>
      </c>
      <c r="W310" s="37">
        <f>SUMIF(HASIL!$B:$B,APS!$B310&amp;RIGHT(APS!W$9,2),HASIL!$I:$I)</f>
        <v>0</v>
      </c>
      <c r="X310" s="38">
        <f t="shared" si="602"/>
        <v>0</v>
      </c>
      <c r="Y310" s="38">
        <f t="shared" si="603"/>
        <v>-2</v>
      </c>
      <c r="Z310" s="39">
        <f t="shared" si="597"/>
        <v>0</v>
      </c>
      <c r="AA310" s="39">
        <f t="shared" si="596"/>
        <v>2</v>
      </c>
      <c r="AB310" s="40">
        <f t="shared" si="598"/>
        <v>2</v>
      </c>
      <c r="AC310" s="27">
        <v>2</v>
      </c>
      <c r="AD310" s="27"/>
      <c r="AE310" s="27"/>
      <c r="AF310" s="27"/>
      <c r="AG310" s="27"/>
      <c r="AH310" s="27"/>
      <c r="AI310" s="324">
        <f>SUMIF('Rekapitulasi Juni'!$D$9:$D$192,APS!$B310,'Rekapitulasi Juni'!$E$9:$E$192)</f>
        <v>0</v>
      </c>
      <c r="AJ310" s="324">
        <f>SUMIF('Rekapitulasi Juni'!$D$9:$D$192,APS!$B310,'Rekapitulasi Juni'!$F$9:$F$192)</f>
        <v>0</v>
      </c>
      <c r="AK310" s="324">
        <f>SUMIF('Rekapitulasi Juni'!$D$9:$D$192,APS!$B310,'Rekapitulasi Juni'!$K$9:$K$192)</f>
        <v>0</v>
      </c>
      <c r="AL310" s="325">
        <f t="shared" si="510"/>
        <v>0</v>
      </c>
      <c r="AM310" s="325">
        <f t="shared" si="511"/>
        <v>0</v>
      </c>
      <c r="AN310" s="27"/>
      <c r="AO310" s="324">
        <f>SUMIF('Rekapitulasi Juni'!$U$9:$U$192,APS!$B310,'Rekapitulasi Juni'!$V$9:$V$192)</f>
        <v>0</v>
      </c>
      <c r="AP310" s="324">
        <f>SUMIF('Rekapitulasi Juni'!$U$9:$U$192,APS!$B310,'Rekapitulasi Juni'!$W$9:$W$192)</f>
        <v>0</v>
      </c>
      <c r="AQ310" s="27"/>
      <c r="AR310" s="325">
        <f t="shared" si="512"/>
        <v>0</v>
      </c>
      <c r="AS310" s="325">
        <f t="shared" si="513"/>
        <v>0</v>
      </c>
      <c r="AT310" s="27"/>
      <c r="AU310" s="324">
        <f>SUMIF('Rekapitulasi Juni'!$AL$9:$AL$192,APS!$B310,'Rekapitulasi Juni'!$AM$9:$AM$192)</f>
        <v>0</v>
      </c>
      <c r="AV310" s="324">
        <f>SUMIF('Rekapitulasi Juni'!$AL$9:$AL$192,APS!$B310,'Rekapitulasi Juni'!$AN$9:$AN$192)</f>
        <v>0</v>
      </c>
      <c r="AW310" s="27"/>
      <c r="AX310" s="325">
        <f t="shared" si="514"/>
        <v>0</v>
      </c>
      <c r="AY310" s="325">
        <f t="shared" si="515"/>
        <v>0</v>
      </c>
      <c r="AZ310" s="41">
        <f t="shared" si="516"/>
        <v>0</v>
      </c>
      <c r="BA310" s="41">
        <f t="shared" si="517"/>
        <v>0</v>
      </c>
      <c r="BB310" s="41">
        <f t="shared" si="518"/>
        <v>0</v>
      </c>
      <c r="BC310" s="41">
        <f t="shared" si="519"/>
        <v>0</v>
      </c>
      <c r="BD310" s="41">
        <f t="shared" si="520"/>
        <v>0</v>
      </c>
      <c r="BE310" s="41">
        <f t="shared" si="521"/>
        <v>0</v>
      </c>
      <c r="BF310" s="180">
        <f t="shared" si="522"/>
        <v>0</v>
      </c>
      <c r="BG310" s="27">
        <v>0</v>
      </c>
      <c r="BH310" s="27"/>
      <c r="BI310" s="324">
        <f>SUMIF('Rekapitulasi Juni'!$D$214:$D$393,APS!$B310,'Rekapitulasi Juni'!$E$214:$E$393)</f>
        <v>0</v>
      </c>
      <c r="BJ310" s="324">
        <f>SUMIF('Rekapitulasi Juni'!$D$214:$D$393,APS!$B310,'Rekapitulasi Juni'!$F$214:$F$393)</f>
        <v>0</v>
      </c>
      <c r="BK310" s="27"/>
      <c r="BL310" s="325">
        <f t="shared" si="523"/>
        <v>0</v>
      </c>
      <c r="BM310" s="325">
        <f t="shared" si="524"/>
        <v>0</v>
      </c>
      <c r="BN310" s="27"/>
      <c r="BO310" s="324">
        <f>SUMIF('Rekapitulasi Juni'!$U$214:$U$393,APS!$B310,'Rekapitulasi Juni'!$V$214:$V$393)</f>
        <v>0</v>
      </c>
      <c r="BP310" s="324">
        <f>SUMIF('Rekapitulasi Juni'!$U$214:$U$393,APS!$B310,'Rekapitulasi Juni'!$W$214:$W$393)</f>
        <v>0</v>
      </c>
      <c r="BQ310" s="27"/>
      <c r="BR310" s="325">
        <f t="shared" si="525"/>
        <v>0</v>
      </c>
      <c r="BS310" s="325">
        <f t="shared" si="526"/>
        <v>0</v>
      </c>
      <c r="BT310" s="27">
        <v>2</v>
      </c>
      <c r="BU310" s="324">
        <f>SUMIF('Rekapitulasi Juni'!$AL$214:$AL$393,APS!$B310,'Rekapitulasi Juni'!$AM$214:$AM$393)</f>
        <v>2</v>
      </c>
      <c r="BV310" s="324">
        <f>SUMIF('Rekapitulasi Juni'!$AL$214:$AL$393,APS!$B310,'Rekapitulasi Juni'!$AN$214:$AN$393)</f>
        <v>2</v>
      </c>
      <c r="BW310" s="27"/>
      <c r="BX310" s="325">
        <f t="shared" si="527"/>
        <v>100</v>
      </c>
      <c r="BY310" s="325">
        <f t="shared" si="528"/>
        <v>100</v>
      </c>
      <c r="BZ310" s="27"/>
      <c r="CA310" s="324">
        <f>SUMIF('Rekapitulasi Juni'!$BA$214:$BA$393,APS!$B310,'Rekapitulasi Juni'!$BB$214:$BB$393)</f>
        <v>0</v>
      </c>
      <c r="CB310" s="324">
        <f>SUMIF('Rekapitulasi Juni'!$BA$214:$BA$393,APS!$B310,'Rekapitulasi Juni'!$BC$214:$BC$393)</f>
        <v>0</v>
      </c>
      <c r="CC310" s="27"/>
      <c r="CD310" s="325">
        <f t="shared" si="529"/>
        <v>0</v>
      </c>
      <c r="CE310" s="325">
        <f t="shared" si="530"/>
        <v>0</v>
      </c>
      <c r="CF310" s="27"/>
      <c r="CG310" s="324">
        <f>SUMIF('Rekapitulasi Juni'!$BP$214:$BP$393,APS!$B310,'Rekapitulasi Juni'!$BQ$214:$BQ$393)</f>
        <v>0</v>
      </c>
      <c r="CH310" s="324">
        <f>SUMIF('Rekapitulasi Juni'!$BP$214:$BP$393,APS!$B310,'Rekapitulasi Juni'!$BR$214:$BR$393)</f>
        <v>0</v>
      </c>
      <c r="CI310" s="27"/>
      <c r="CJ310" s="325">
        <f t="shared" si="531"/>
        <v>0</v>
      </c>
      <c r="CK310" s="325">
        <f t="shared" si="532"/>
        <v>0</v>
      </c>
      <c r="CL310" s="41">
        <f t="shared" si="533"/>
        <v>2</v>
      </c>
      <c r="CM310" s="41">
        <f t="shared" si="534"/>
        <v>2</v>
      </c>
      <c r="CN310" s="41">
        <f t="shared" si="535"/>
        <v>2</v>
      </c>
      <c r="CO310" s="41">
        <f t="shared" si="536"/>
        <v>0</v>
      </c>
      <c r="CP310" s="41">
        <f t="shared" si="537"/>
        <v>2</v>
      </c>
      <c r="CQ310" s="41">
        <f t="shared" si="538"/>
        <v>0</v>
      </c>
      <c r="CR310" s="180">
        <f t="shared" si="539"/>
        <v>100</v>
      </c>
      <c r="CS310" s="27">
        <v>0</v>
      </c>
      <c r="CT310" s="27"/>
      <c r="CU310" s="324">
        <f>SUMIF('Rekapitulasi Juni'!$D$410:$D$588,APS!$B310,'Rekapitulasi Juni'!$E$410:$E$588)</f>
        <v>0</v>
      </c>
      <c r="CV310" s="324">
        <f>SUMIF('Rekapitulasi Juni'!$D$410:$D$588,APS!$B310,'Rekapitulasi Juni'!$F$410:$F$588)</f>
        <v>0</v>
      </c>
      <c r="CW310" s="27"/>
      <c r="CX310" s="325">
        <f t="shared" si="540"/>
        <v>0</v>
      </c>
      <c r="CY310" s="325">
        <f t="shared" si="541"/>
        <v>0</v>
      </c>
      <c r="CZ310" s="27"/>
      <c r="DA310" s="324">
        <f>SUMIF('Rekapitulasi Juni'!$U$410:$U$588,APS!$B310,'Rekapitulasi Juni'!$V$410:$V$588)</f>
        <v>0</v>
      </c>
      <c r="DB310" s="324">
        <f>SUMIF('Rekapitulasi Juni'!$U$410:$U$588,APS!$B310,'Rekapitulasi Juni'!$W$410:$W$588)</f>
        <v>0</v>
      </c>
      <c r="DC310" s="27"/>
      <c r="DD310" s="325">
        <f t="shared" si="542"/>
        <v>0</v>
      </c>
      <c r="DE310" s="325">
        <f t="shared" si="543"/>
        <v>0</v>
      </c>
      <c r="DF310" s="27"/>
      <c r="DG310" s="324">
        <f>SUMIF('Rekapitulasi Juni'!$AL$410:$AL$588,APS!$B310,'Rekapitulasi Juni'!$AM$410:$AM$588)</f>
        <v>0</v>
      </c>
      <c r="DH310" s="324">
        <f>SUMIF('Rekapitulasi Juni'!$AL$410:$AL$588,APS!$B310,'Rekapitulasi Juni'!$AN$410:$AN$588)</f>
        <v>0</v>
      </c>
      <c r="DI310" s="27"/>
      <c r="DJ310" s="325">
        <f t="shared" si="544"/>
        <v>0</v>
      </c>
      <c r="DK310" s="325">
        <f t="shared" si="545"/>
        <v>0</v>
      </c>
      <c r="DL310" s="27"/>
      <c r="DM310" s="324">
        <f>SUMIF('Rekapitulasi Juni'!$BA$410:$BA$588,APS!$B310,'Rekapitulasi Juni'!$BB$410:$BB$588)</f>
        <v>0</v>
      </c>
      <c r="DN310" s="324">
        <f>SUMIF('Rekapitulasi Juni'!$BA$410:$BA$588,APS!$B310,'Rekapitulasi Juni'!$BC$410:$BC$588)</f>
        <v>0</v>
      </c>
      <c r="DO310" s="324">
        <f>SUMIF('Rekapitulasi Juni'!$BA$410:$BA$588,APS!$B310,'Rekapitulasi Juni'!$BF$410:$BF$588)</f>
        <v>0</v>
      </c>
      <c r="DP310" s="325">
        <f t="shared" si="546"/>
        <v>0</v>
      </c>
      <c r="DQ310" s="325">
        <f t="shared" si="547"/>
        <v>0</v>
      </c>
      <c r="DR310" s="27"/>
      <c r="DS310" s="324">
        <f>SUMIF('Rekapitulasi Juni'!$BP$410:$BP$588,APS!$B310,'Rekapitulasi Juni'!$BQ$410:$BQ$588)</f>
        <v>0</v>
      </c>
      <c r="DT310" s="324">
        <f>SUMIF('Rekapitulasi Juni'!$BP$410:$BP$588,APS!$B310,'Rekapitulasi Juni'!$BR$410:$BR$588)</f>
        <v>0</v>
      </c>
      <c r="DU310" s="27"/>
      <c r="DV310" s="325">
        <f t="shared" si="548"/>
        <v>0</v>
      </c>
      <c r="DW310" s="325">
        <f t="shared" si="549"/>
        <v>0</v>
      </c>
      <c r="DX310" s="41">
        <f t="shared" si="550"/>
        <v>0</v>
      </c>
      <c r="DY310" s="41">
        <f t="shared" si="551"/>
        <v>0</v>
      </c>
      <c r="DZ310" s="41">
        <f t="shared" si="552"/>
        <v>0</v>
      </c>
      <c r="EA310" s="41">
        <f t="shared" si="553"/>
        <v>0</v>
      </c>
      <c r="EB310" s="41">
        <f t="shared" si="554"/>
        <v>0</v>
      </c>
      <c r="EC310" s="41">
        <f t="shared" si="555"/>
        <v>0</v>
      </c>
      <c r="ED310" s="180">
        <f t="shared" si="556"/>
        <v>0</v>
      </c>
      <c r="EE310" s="27">
        <v>0</v>
      </c>
      <c r="EF310" s="27"/>
      <c r="EG310" s="324">
        <f>SUMIF('Rekapitulasi Juni'!$D$608:$D$786,APS!$B310,'Rekapitulasi Juni'!$E$608:$E$786)</f>
        <v>0</v>
      </c>
      <c r="EH310" s="324">
        <f>SUMIF('Rekapitulasi Juni'!$D$608:$D$786,APS!$B310,'Rekapitulasi Juni'!$F$608:$F$786)</f>
        <v>0</v>
      </c>
      <c r="EI310" s="27"/>
      <c r="EJ310" s="325">
        <f t="shared" si="557"/>
        <v>0</v>
      </c>
      <c r="EK310" s="325">
        <f t="shared" si="558"/>
        <v>0</v>
      </c>
      <c r="EL310" s="27"/>
      <c r="EM310" s="324">
        <f>SUMIF('Rekapitulasi Juni'!$U$608:$U$786,APS!$B310,'Rekapitulasi Juni'!$V$608:$V$786)</f>
        <v>0</v>
      </c>
      <c r="EN310" s="324">
        <f>SUMIF('Rekapitulasi Juni'!$U$608:$U$786,APS!$B310,'Rekapitulasi Juni'!$W$608:$W$786)</f>
        <v>0</v>
      </c>
      <c r="EO310" s="27"/>
      <c r="EP310" s="325">
        <f t="shared" si="559"/>
        <v>0</v>
      </c>
      <c r="EQ310" s="325">
        <f t="shared" si="560"/>
        <v>0</v>
      </c>
      <c r="ER310" s="27"/>
      <c r="ES310" s="324">
        <f>SUMIF('Rekapitulasi Juni'!$AL$608:$AL$786,APS!$B310,'Rekapitulasi Juni'!$AM$608:$AM$786)</f>
        <v>0</v>
      </c>
      <c r="ET310" s="324">
        <f>SUMIF('Rekapitulasi Juni'!$AL$608:$AL$786,APS!$B310,'Rekapitulasi Juni'!$AN$608:$AN$786)</f>
        <v>0</v>
      </c>
      <c r="EU310" s="27"/>
      <c r="EV310" s="325">
        <f t="shared" si="503"/>
        <v>0</v>
      </c>
      <c r="EW310" s="325">
        <f t="shared" si="504"/>
        <v>0</v>
      </c>
      <c r="EX310" s="27"/>
      <c r="EY310" s="324">
        <f>SUMIF('Rekapitulasi Juni'!$BA$608:$BA$786,APS!$B310,'Rekapitulasi Juni'!$BB$608:$BB$786)</f>
        <v>0</v>
      </c>
      <c r="EZ310" s="324">
        <f>SUMIF('Rekapitulasi Juni'!$BA$608:$BA$786,APS!$B310,'Rekapitulasi Juni'!$BC$608:$BC$786)</f>
        <v>0</v>
      </c>
      <c r="FA310" s="324">
        <f>SUMIF('Rekapitulasi Juni'!$BA$608:$BA$786,APS!$B310,'Rekapitulasi Juni'!$BF$608:$BF$786)</f>
        <v>0</v>
      </c>
      <c r="FB310" s="325">
        <f t="shared" si="505"/>
        <v>0</v>
      </c>
      <c r="FC310" s="325">
        <f t="shared" si="506"/>
        <v>0</v>
      </c>
      <c r="FD310" s="27"/>
      <c r="FE310" s="27"/>
      <c r="FF310" s="27"/>
      <c r="FG310" s="27"/>
      <c r="FH310" s="27"/>
      <c r="FI310" s="27"/>
      <c r="FJ310" s="41">
        <f t="shared" si="561"/>
        <v>0</v>
      </c>
      <c r="FK310" s="41">
        <f t="shared" si="562"/>
        <v>0</v>
      </c>
      <c r="FL310" s="41">
        <f t="shared" si="563"/>
        <v>0</v>
      </c>
      <c r="FM310" s="41">
        <f t="shared" si="564"/>
        <v>0</v>
      </c>
      <c r="FN310" s="41">
        <f t="shared" si="565"/>
        <v>0</v>
      </c>
      <c r="FO310" s="41">
        <f t="shared" si="566"/>
        <v>0</v>
      </c>
      <c r="FP310" s="180">
        <f t="shared" si="567"/>
        <v>0</v>
      </c>
      <c r="FQ310" s="27"/>
      <c r="FR310" s="27"/>
      <c r="FS310" s="324">
        <f>SUMIF('Rekapitulasi Juni'!$D$804:$D$984,APS!$B310,'Rekapitulasi Juni'!$E$804:$E$984)</f>
        <v>0</v>
      </c>
      <c r="FT310" s="324">
        <f>SUMIF('Rekapitulasi Juni'!$D$804:$D$984,APS!$B310,'Rekapitulasi Juni'!$F$804:$F$984)</f>
        <v>0</v>
      </c>
      <c r="FU310" s="27"/>
      <c r="FV310" s="325">
        <f t="shared" si="507"/>
        <v>0</v>
      </c>
      <c r="FW310" s="325">
        <f t="shared" si="508"/>
        <v>0</v>
      </c>
      <c r="FX310" s="27"/>
      <c r="FY310" s="324">
        <f>SUMIF('Rekapitulasi Juni'!$U$804:$U$984,APS!$B310,'Rekapitulasi Juni'!$V$804:$V$984)</f>
        <v>0</v>
      </c>
      <c r="FZ310" s="324">
        <f>SUMIF('Rekapitulasi Juni'!$U$804:$U$984,APS!$B310,'Rekapitulasi Juni'!$W$804:$W$984)</f>
        <v>0</v>
      </c>
      <c r="GA310" s="27"/>
      <c r="GB310" s="325">
        <f t="shared" si="501"/>
        <v>0</v>
      </c>
      <c r="GC310" s="325">
        <f t="shared" si="502"/>
        <v>0</v>
      </c>
      <c r="GD310" s="27"/>
      <c r="GE310" s="324">
        <f>SUMIF('Rekapitulasi Juni'!$AL$804:$AL$984,APS!$B310,'Rekapitulasi Juni'!$AM$804:$AM$984)</f>
        <v>0</v>
      </c>
      <c r="GF310" s="324">
        <f>SUMIF('Rekapitulasi Juni'!$AL$804:$AL$984,APS!$B310,'Rekapitulasi Juni'!$AN$804:$AN$984)</f>
        <v>0</v>
      </c>
      <c r="GG310" s="27"/>
      <c r="GH310" s="325">
        <f t="shared" si="491"/>
        <v>0</v>
      </c>
      <c r="GI310" s="325">
        <f t="shared" si="492"/>
        <v>0</v>
      </c>
      <c r="GJ310" s="27"/>
      <c r="GK310" s="27"/>
      <c r="GL310" s="41">
        <f t="shared" si="568"/>
        <v>0</v>
      </c>
      <c r="GM310" s="41">
        <f t="shared" si="569"/>
        <v>0</v>
      </c>
      <c r="GN310" s="41">
        <f t="shared" si="570"/>
        <v>0</v>
      </c>
      <c r="GO310" s="41">
        <f t="shared" si="500"/>
        <v>0</v>
      </c>
      <c r="GP310" s="41">
        <f t="shared" si="571"/>
        <v>0</v>
      </c>
      <c r="GQ310" s="41">
        <f t="shared" si="572"/>
        <v>0</v>
      </c>
      <c r="GR310" s="180">
        <f t="shared" si="573"/>
        <v>0</v>
      </c>
      <c r="GS310" s="41">
        <f t="shared" si="493"/>
        <v>2</v>
      </c>
      <c r="GT310" s="41">
        <f t="shared" si="494"/>
        <v>2</v>
      </c>
      <c r="GU310" s="41">
        <f t="shared" si="495"/>
        <v>2</v>
      </c>
      <c r="GV310" s="41">
        <f t="shared" si="496"/>
        <v>0</v>
      </c>
      <c r="GW310" s="41">
        <f t="shared" si="497"/>
        <v>2</v>
      </c>
      <c r="GX310" s="41">
        <f t="shared" si="498"/>
        <v>0</v>
      </c>
      <c r="GY310" s="180">
        <f t="shared" si="499"/>
        <v>100</v>
      </c>
      <c r="GZ310" s="41">
        <v>289</v>
      </c>
      <c r="HA310" s="32" t="s">
        <v>1310</v>
      </c>
      <c r="HB310" s="42">
        <f t="shared" si="604"/>
        <v>0</v>
      </c>
      <c r="HC310" s="44"/>
    </row>
    <row r="311" spans="1:211" ht="15" customHeight="1">
      <c r="A311" s="31" t="s">
        <v>621</v>
      </c>
      <c r="B311" s="32" t="s">
        <v>622</v>
      </c>
      <c r="C311" s="31" t="s">
        <v>490</v>
      </c>
      <c r="D311" s="31" t="s">
        <v>1259</v>
      </c>
      <c r="E311" s="31" t="s">
        <v>43</v>
      </c>
      <c r="F311" s="31" t="s">
        <v>152</v>
      </c>
      <c r="G311" s="33">
        <v>57</v>
      </c>
      <c r="H311" s="33">
        <v>0</v>
      </c>
      <c r="I311" s="33">
        <v>0</v>
      </c>
      <c r="J311" s="34">
        <f>IFERROR(VLOOKUP(A311,#REF!,3,0),0)</f>
        <v>0</v>
      </c>
      <c r="K311" s="34">
        <f t="shared" si="599"/>
        <v>45</v>
      </c>
      <c r="L311" s="34">
        <v>17</v>
      </c>
      <c r="M311" s="34">
        <v>62</v>
      </c>
      <c r="N311" s="35">
        <f t="shared" si="600"/>
        <v>12</v>
      </c>
      <c r="O311" s="35">
        <f t="shared" si="601"/>
        <v>12</v>
      </c>
      <c r="P311" s="36">
        <v>0</v>
      </c>
      <c r="Q311" s="36">
        <f t="shared" si="509"/>
        <v>45</v>
      </c>
      <c r="R311" s="80"/>
      <c r="S311" s="37">
        <f ca="1">SUMIF(ROP!$D$6:$H$65536,A311,ROP!$J$6:$J$65536)</f>
        <v>0</v>
      </c>
      <c r="T311" s="37">
        <f>SUMIF(HASIL!$B:$B,APS!$B311&amp;RIGHT(APS!T$9,2),HASIL!$I:$I)</f>
        <v>0</v>
      </c>
      <c r="U311" s="37">
        <f>SUMIF(HASIL!$B:$B,APS!$B311&amp;RIGHT(APS!U$9,2),HASIL!$I:$I)</f>
        <v>0</v>
      </c>
      <c r="V311" s="37">
        <f>SUMIF(HASIL!$B:$B,APS!$B311&amp;RIGHT(APS!V$9,2),HASIL!$I:$I)</f>
        <v>0</v>
      </c>
      <c r="W311" s="37">
        <f>SUMIF(HASIL!$B:$B,APS!$B311&amp;RIGHT(APS!W$9,2),HASIL!$I:$I)</f>
        <v>0</v>
      </c>
      <c r="X311" s="38">
        <f t="shared" si="602"/>
        <v>0</v>
      </c>
      <c r="Y311" s="38">
        <f t="shared" si="603"/>
        <v>-45</v>
      </c>
      <c r="Z311" s="39">
        <f t="shared" si="597"/>
        <v>0</v>
      </c>
      <c r="AA311" s="39">
        <f t="shared" si="596"/>
        <v>45</v>
      </c>
      <c r="AB311" s="40">
        <f t="shared" si="598"/>
        <v>0</v>
      </c>
      <c r="AC311" s="27">
        <v>0</v>
      </c>
      <c r="AD311" s="27"/>
      <c r="AE311" s="27"/>
      <c r="AF311" s="27"/>
      <c r="AG311" s="27"/>
      <c r="AH311" s="27"/>
      <c r="AI311" s="324">
        <f>SUMIF('Rekapitulasi Juni'!$D$9:$D$192,APS!$B311,'Rekapitulasi Juni'!$E$9:$E$192)</f>
        <v>0</v>
      </c>
      <c r="AJ311" s="324">
        <f>SUMIF('Rekapitulasi Juni'!$D$9:$D$192,APS!$B311,'Rekapitulasi Juni'!$F$9:$F$192)</f>
        <v>0</v>
      </c>
      <c r="AK311" s="324">
        <f>SUMIF('Rekapitulasi Juni'!$D$9:$D$192,APS!$B311,'Rekapitulasi Juni'!$K$9:$K$192)</f>
        <v>0</v>
      </c>
      <c r="AL311" s="325">
        <f t="shared" si="510"/>
        <v>0</v>
      </c>
      <c r="AM311" s="325">
        <f t="shared" si="511"/>
        <v>0</v>
      </c>
      <c r="AN311" s="27"/>
      <c r="AO311" s="324">
        <f>SUMIF('Rekapitulasi Juni'!$U$9:$U$192,APS!$B311,'Rekapitulasi Juni'!$V$9:$V$192)</f>
        <v>0</v>
      </c>
      <c r="AP311" s="324">
        <f>SUMIF('Rekapitulasi Juni'!$U$9:$U$192,APS!$B311,'Rekapitulasi Juni'!$W$9:$W$192)</f>
        <v>0</v>
      </c>
      <c r="AQ311" s="27"/>
      <c r="AR311" s="325">
        <f t="shared" si="512"/>
        <v>0</v>
      </c>
      <c r="AS311" s="325">
        <f t="shared" si="513"/>
        <v>0</v>
      </c>
      <c r="AT311" s="27"/>
      <c r="AU311" s="324">
        <f>SUMIF('Rekapitulasi Juni'!$AL$9:$AL$192,APS!$B311,'Rekapitulasi Juni'!$AM$9:$AM$192)</f>
        <v>0</v>
      </c>
      <c r="AV311" s="324">
        <f>SUMIF('Rekapitulasi Juni'!$AL$9:$AL$192,APS!$B311,'Rekapitulasi Juni'!$AN$9:$AN$192)</f>
        <v>0</v>
      </c>
      <c r="AW311" s="27"/>
      <c r="AX311" s="325">
        <f t="shared" si="514"/>
        <v>0</v>
      </c>
      <c r="AY311" s="325">
        <f t="shared" si="515"/>
        <v>0</v>
      </c>
      <c r="AZ311" s="41">
        <f t="shared" si="516"/>
        <v>0</v>
      </c>
      <c r="BA311" s="41">
        <f t="shared" si="517"/>
        <v>0</v>
      </c>
      <c r="BB311" s="41">
        <f t="shared" si="518"/>
        <v>0</v>
      </c>
      <c r="BC311" s="41">
        <f t="shared" si="519"/>
        <v>0</v>
      </c>
      <c r="BD311" s="41">
        <f t="shared" si="520"/>
        <v>0</v>
      </c>
      <c r="BE311" s="41">
        <f t="shared" si="521"/>
        <v>0</v>
      </c>
      <c r="BF311" s="180">
        <f t="shared" si="522"/>
        <v>0</v>
      </c>
      <c r="BG311" s="27">
        <v>0</v>
      </c>
      <c r="BH311" s="27"/>
      <c r="BI311" s="324">
        <f>SUMIF('Rekapitulasi Juni'!$D$214:$D$393,APS!$B311,'Rekapitulasi Juni'!$E$214:$E$393)</f>
        <v>0</v>
      </c>
      <c r="BJ311" s="324">
        <f>SUMIF('Rekapitulasi Juni'!$D$214:$D$393,APS!$B311,'Rekapitulasi Juni'!$F$214:$F$393)</f>
        <v>0</v>
      </c>
      <c r="BK311" s="27"/>
      <c r="BL311" s="325">
        <f t="shared" si="523"/>
        <v>0</v>
      </c>
      <c r="BM311" s="325">
        <f t="shared" si="524"/>
        <v>0</v>
      </c>
      <c r="BN311" s="27"/>
      <c r="BO311" s="324">
        <f>SUMIF('Rekapitulasi Juni'!$U$214:$U$393,APS!$B311,'Rekapitulasi Juni'!$V$214:$V$393)</f>
        <v>0</v>
      </c>
      <c r="BP311" s="324">
        <f>SUMIF('Rekapitulasi Juni'!$U$214:$U$393,APS!$B311,'Rekapitulasi Juni'!$W$214:$W$393)</f>
        <v>0</v>
      </c>
      <c r="BQ311" s="27"/>
      <c r="BR311" s="325">
        <f t="shared" si="525"/>
        <v>0</v>
      </c>
      <c r="BS311" s="325">
        <f t="shared" si="526"/>
        <v>0</v>
      </c>
      <c r="BT311" s="27">
        <v>25</v>
      </c>
      <c r="BU311" s="324">
        <f>SUMIF('Rekapitulasi Juni'!$AL$214:$AL$393,APS!$B311,'Rekapitulasi Juni'!$AM$214:$AM$393)</f>
        <v>40</v>
      </c>
      <c r="BV311" s="324">
        <f>SUMIF('Rekapitulasi Juni'!$AL$214:$AL$393,APS!$B311,'Rekapitulasi Juni'!$AN$214:$AN$393)</f>
        <v>40</v>
      </c>
      <c r="BW311" s="27"/>
      <c r="BX311" s="325">
        <f t="shared" si="527"/>
        <v>160</v>
      </c>
      <c r="BY311" s="325">
        <f t="shared" si="528"/>
        <v>100</v>
      </c>
      <c r="BZ311" s="27"/>
      <c r="CA311" s="324">
        <f>SUMIF('Rekapitulasi Juni'!$BA$214:$BA$393,APS!$B311,'Rekapitulasi Juni'!$BB$214:$BB$393)</f>
        <v>0</v>
      </c>
      <c r="CB311" s="324">
        <f>SUMIF('Rekapitulasi Juni'!$BA$214:$BA$393,APS!$B311,'Rekapitulasi Juni'!$BC$214:$BC$393)</f>
        <v>0</v>
      </c>
      <c r="CC311" s="27"/>
      <c r="CD311" s="325">
        <f t="shared" si="529"/>
        <v>0</v>
      </c>
      <c r="CE311" s="325">
        <f t="shared" si="530"/>
        <v>0</v>
      </c>
      <c r="CF311" s="27"/>
      <c r="CG311" s="324">
        <f>SUMIF('Rekapitulasi Juni'!$BP$214:$BP$393,APS!$B311,'Rekapitulasi Juni'!$BQ$214:$BQ$393)</f>
        <v>0</v>
      </c>
      <c r="CH311" s="324">
        <f>SUMIF('Rekapitulasi Juni'!$BP$214:$BP$393,APS!$B311,'Rekapitulasi Juni'!$BR$214:$BR$393)</f>
        <v>0</v>
      </c>
      <c r="CI311" s="27"/>
      <c r="CJ311" s="325">
        <f t="shared" si="531"/>
        <v>0</v>
      </c>
      <c r="CK311" s="325">
        <f t="shared" si="532"/>
        <v>0</v>
      </c>
      <c r="CL311" s="41">
        <f t="shared" si="533"/>
        <v>25</v>
      </c>
      <c r="CM311" s="41">
        <f t="shared" si="534"/>
        <v>40</v>
      </c>
      <c r="CN311" s="41">
        <f t="shared" si="535"/>
        <v>40</v>
      </c>
      <c r="CO311" s="41">
        <f t="shared" si="536"/>
        <v>0</v>
      </c>
      <c r="CP311" s="41">
        <f t="shared" si="537"/>
        <v>40</v>
      </c>
      <c r="CQ311" s="41">
        <f t="shared" si="538"/>
        <v>15</v>
      </c>
      <c r="CR311" s="180">
        <f t="shared" si="539"/>
        <v>160</v>
      </c>
      <c r="CS311" s="27">
        <v>0</v>
      </c>
      <c r="CT311" s="27"/>
      <c r="CU311" s="324">
        <f>SUMIF('Rekapitulasi Juni'!$D$410:$D$588,APS!$B311,'Rekapitulasi Juni'!$E$410:$E$588)</f>
        <v>0</v>
      </c>
      <c r="CV311" s="324">
        <f>SUMIF('Rekapitulasi Juni'!$D$410:$D$588,APS!$B311,'Rekapitulasi Juni'!$F$410:$F$588)</f>
        <v>0</v>
      </c>
      <c r="CW311" s="27"/>
      <c r="CX311" s="325">
        <f t="shared" si="540"/>
        <v>0</v>
      </c>
      <c r="CY311" s="325">
        <f t="shared" si="541"/>
        <v>0</v>
      </c>
      <c r="CZ311" s="27">
        <v>20</v>
      </c>
      <c r="DA311" s="324">
        <f>SUMIF('Rekapitulasi Juni'!$U$410:$U$588,APS!$B311,'Rekapitulasi Juni'!$V$410:$V$588)</f>
        <v>0</v>
      </c>
      <c r="DB311" s="324">
        <f>SUMIF('Rekapitulasi Juni'!$U$410:$U$588,APS!$B311,'Rekapitulasi Juni'!$W$410:$W$588)</f>
        <v>0</v>
      </c>
      <c r="DC311" s="27"/>
      <c r="DD311" s="325">
        <f t="shared" si="542"/>
        <v>0</v>
      </c>
      <c r="DE311" s="325">
        <f t="shared" si="543"/>
        <v>0</v>
      </c>
      <c r="DF311" s="27"/>
      <c r="DG311" s="324">
        <f>SUMIF('Rekapitulasi Juni'!$AL$410:$AL$588,APS!$B311,'Rekapitulasi Juni'!$AM$410:$AM$588)</f>
        <v>0</v>
      </c>
      <c r="DH311" s="324">
        <f>SUMIF('Rekapitulasi Juni'!$AL$410:$AL$588,APS!$B311,'Rekapitulasi Juni'!$AN$410:$AN$588)</f>
        <v>0</v>
      </c>
      <c r="DI311" s="27"/>
      <c r="DJ311" s="325">
        <f t="shared" si="544"/>
        <v>0</v>
      </c>
      <c r="DK311" s="325">
        <f t="shared" si="545"/>
        <v>0</v>
      </c>
      <c r="DL311" s="27"/>
      <c r="DM311" s="324">
        <f>SUMIF('Rekapitulasi Juni'!$BA$410:$BA$588,APS!$B311,'Rekapitulasi Juni'!$BB$410:$BB$588)</f>
        <v>0</v>
      </c>
      <c r="DN311" s="324">
        <f>SUMIF('Rekapitulasi Juni'!$BA$410:$BA$588,APS!$B311,'Rekapitulasi Juni'!$BC$410:$BC$588)</f>
        <v>0</v>
      </c>
      <c r="DO311" s="324">
        <f>SUMIF('Rekapitulasi Juni'!$BA$410:$BA$588,APS!$B311,'Rekapitulasi Juni'!$BF$410:$BF$588)</f>
        <v>0</v>
      </c>
      <c r="DP311" s="325">
        <f t="shared" si="546"/>
        <v>0</v>
      </c>
      <c r="DQ311" s="325">
        <f t="shared" si="547"/>
        <v>0</v>
      </c>
      <c r="DR311" s="27"/>
      <c r="DS311" s="324">
        <f>SUMIF('Rekapitulasi Juni'!$BP$410:$BP$588,APS!$B311,'Rekapitulasi Juni'!$BQ$410:$BQ$588)</f>
        <v>0</v>
      </c>
      <c r="DT311" s="324">
        <f>SUMIF('Rekapitulasi Juni'!$BP$410:$BP$588,APS!$B311,'Rekapitulasi Juni'!$BR$410:$BR$588)</f>
        <v>0</v>
      </c>
      <c r="DU311" s="27"/>
      <c r="DV311" s="325">
        <f t="shared" si="548"/>
        <v>0</v>
      </c>
      <c r="DW311" s="325">
        <f t="shared" si="549"/>
        <v>0</v>
      </c>
      <c r="DX311" s="41">
        <f t="shared" si="550"/>
        <v>20</v>
      </c>
      <c r="DY311" s="41">
        <f t="shared" si="551"/>
        <v>0</v>
      </c>
      <c r="DZ311" s="41">
        <f t="shared" si="552"/>
        <v>0</v>
      </c>
      <c r="EA311" s="41">
        <f t="shared" si="553"/>
        <v>0</v>
      </c>
      <c r="EB311" s="41">
        <f t="shared" si="554"/>
        <v>0</v>
      </c>
      <c r="EC311" s="41">
        <f t="shared" si="555"/>
        <v>-20</v>
      </c>
      <c r="ED311" s="180">
        <f t="shared" si="556"/>
        <v>0</v>
      </c>
      <c r="EE311" s="27">
        <v>0</v>
      </c>
      <c r="EF311" s="27"/>
      <c r="EG311" s="324">
        <f>SUMIF('Rekapitulasi Juni'!$D$608:$D$786,APS!$B311,'Rekapitulasi Juni'!$E$608:$E$786)</f>
        <v>0</v>
      </c>
      <c r="EH311" s="324">
        <f>SUMIF('Rekapitulasi Juni'!$D$608:$D$786,APS!$B311,'Rekapitulasi Juni'!$F$608:$F$786)</f>
        <v>0</v>
      </c>
      <c r="EI311" s="27"/>
      <c r="EJ311" s="325">
        <f t="shared" si="557"/>
        <v>0</v>
      </c>
      <c r="EK311" s="325">
        <f t="shared" si="558"/>
        <v>0</v>
      </c>
      <c r="EL311" s="27"/>
      <c r="EM311" s="324">
        <f>SUMIF('Rekapitulasi Juni'!$U$608:$U$786,APS!$B311,'Rekapitulasi Juni'!$V$608:$V$786)</f>
        <v>0</v>
      </c>
      <c r="EN311" s="324">
        <f>SUMIF('Rekapitulasi Juni'!$U$608:$U$786,APS!$B311,'Rekapitulasi Juni'!$W$608:$W$786)</f>
        <v>0</v>
      </c>
      <c r="EO311" s="27"/>
      <c r="EP311" s="325">
        <f t="shared" si="559"/>
        <v>0</v>
      </c>
      <c r="EQ311" s="325">
        <f t="shared" si="560"/>
        <v>0</v>
      </c>
      <c r="ER311" s="27"/>
      <c r="ES311" s="324">
        <f>SUMIF('Rekapitulasi Juni'!$AL$608:$AL$786,APS!$B311,'Rekapitulasi Juni'!$AM$608:$AM$786)</f>
        <v>0</v>
      </c>
      <c r="ET311" s="324">
        <f>SUMIF('Rekapitulasi Juni'!$AL$608:$AL$786,APS!$B311,'Rekapitulasi Juni'!$AN$608:$AN$786)</f>
        <v>0</v>
      </c>
      <c r="EU311" s="27"/>
      <c r="EV311" s="325">
        <f t="shared" si="503"/>
        <v>0</v>
      </c>
      <c r="EW311" s="325">
        <f t="shared" si="504"/>
        <v>0</v>
      </c>
      <c r="EX311" s="27"/>
      <c r="EY311" s="324">
        <f>SUMIF('Rekapitulasi Juni'!$BA$608:$BA$786,APS!$B311,'Rekapitulasi Juni'!$BB$608:$BB$786)</f>
        <v>0</v>
      </c>
      <c r="EZ311" s="324">
        <f>SUMIF('Rekapitulasi Juni'!$BA$608:$BA$786,APS!$B311,'Rekapitulasi Juni'!$BC$608:$BC$786)</f>
        <v>0</v>
      </c>
      <c r="FA311" s="324">
        <f>SUMIF('Rekapitulasi Juni'!$BA$608:$BA$786,APS!$B311,'Rekapitulasi Juni'!$BF$608:$BF$786)</f>
        <v>0</v>
      </c>
      <c r="FB311" s="325">
        <f t="shared" si="505"/>
        <v>0</v>
      </c>
      <c r="FC311" s="325">
        <f t="shared" si="506"/>
        <v>0</v>
      </c>
      <c r="FD311" s="27"/>
      <c r="FE311" s="27"/>
      <c r="FF311" s="27"/>
      <c r="FG311" s="27"/>
      <c r="FH311" s="27"/>
      <c r="FI311" s="27"/>
      <c r="FJ311" s="41">
        <f t="shared" si="561"/>
        <v>0</v>
      </c>
      <c r="FK311" s="41">
        <f t="shared" si="562"/>
        <v>0</v>
      </c>
      <c r="FL311" s="41">
        <f t="shared" si="563"/>
        <v>0</v>
      </c>
      <c r="FM311" s="41">
        <f t="shared" si="564"/>
        <v>0</v>
      </c>
      <c r="FN311" s="41">
        <f t="shared" si="565"/>
        <v>0</v>
      </c>
      <c r="FO311" s="41">
        <f t="shared" si="566"/>
        <v>0</v>
      </c>
      <c r="FP311" s="180">
        <f t="shared" si="567"/>
        <v>0</v>
      </c>
      <c r="FQ311" s="27"/>
      <c r="FR311" s="27"/>
      <c r="FS311" s="324">
        <f>SUMIF('Rekapitulasi Juni'!$D$804:$D$984,APS!$B311,'Rekapitulasi Juni'!$E$804:$E$984)</f>
        <v>0</v>
      </c>
      <c r="FT311" s="324">
        <f>SUMIF('Rekapitulasi Juni'!$D$804:$D$984,APS!$B311,'Rekapitulasi Juni'!$F$804:$F$984)</f>
        <v>0</v>
      </c>
      <c r="FU311" s="27"/>
      <c r="FV311" s="325">
        <f t="shared" si="507"/>
        <v>0</v>
      </c>
      <c r="FW311" s="325">
        <f t="shared" si="508"/>
        <v>0</v>
      </c>
      <c r="FX311" s="27"/>
      <c r="FY311" s="324">
        <f>SUMIF('Rekapitulasi Juni'!$U$804:$U$984,APS!$B311,'Rekapitulasi Juni'!$V$804:$V$984)</f>
        <v>0</v>
      </c>
      <c r="FZ311" s="324">
        <f>SUMIF('Rekapitulasi Juni'!$U$804:$U$984,APS!$B311,'Rekapitulasi Juni'!$W$804:$W$984)</f>
        <v>0</v>
      </c>
      <c r="GA311" s="27"/>
      <c r="GB311" s="325">
        <f t="shared" si="501"/>
        <v>0</v>
      </c>
      <c r="GC311" s="325">
        <f t="shared" si="502"/>
        <v>0</v>
      </c>
      <c r="GD311" s="27"/>
      <c r="GE311" s="324">
        <f>SUMIF('Rekapitulasi Juni'!$AL$804:$AL$984,APS!$B311,'Rekapitulasi Juni'!$AM$804:$AM$984)</f>
        <v>0</v>
      </c>
      <c r="GF311" s="324">
        <f>SUMIF('Rekapitulasi Juni'!$AL$804:$AL$984,APS!$B311,'Rekapitulasi Juni'!$AN$804:$AN$984)</f>
        <v>0</v>
      </c>
      <c r="GG311" s="27"/>
      <c r="GH311" s="325">
        <f t="shared" si="491"/>
        <v>0</v>
      </c>
      <c r="GI311" s="325">
        <f t="shared" si="492"/>
        <v>0</v>
      </c>
      <c r="GJ311" s="27"/>
      <c r="GK311" s="27"/>
      <c r="GL311" s="41">
        <f t="shared" si="568"/>
        <v>0</v>
      </c>
      <c r="GM311" s="41">
        <f t="shared" si="569"/>
        <v>0</v>
      </c>
      <c r="GN311" s="41">
        <f t="shared" si="570"/>
        <v>0</v>
      </c>
      <c r="GO311" s="41">
        <f t="shared" si="500"/>
        <v>0</v>
      </c>
      <c r="GP311" s="41">
        <f t="shared" si="571"/>
        <v>0</v>
      </c>
      <c r="GQ311" s="41">
        <f t="shared" si="572"/>
        <v>0</v>
      </c>
      <c r="GR311" s="180">
        <f t="shared" si="573"/>
        <v>0</v>
      </c>
      <c r="GS311" s="41">
        <f t="shared" si="493"/>
        <v>45</v>
      </c>
      <c r="GT311" s="41">
        <f t="shared" si="494"/>
        <v>40</v>
      </c>
      <c r="GU311" s="41">
        <f t="shared" si="495"/>
        <v>40</v>
      </c>
      <c r="GV311" s="41">
        <f t="shared" si="496"/>
        <v>0</v>
      </c>
      <c r="GW311" s="41">
        <f t="shared" si="497"/>
        <v>40</v>
      </c>
      <c r="GX311" s="41">
        <f t="shared" si="498"/>
        <v>-5</v>
      </c>
      <c r="GY311" s="180">
        <f t="shared" si="499"/>
        <v>88.888888888888886</v>
      </c>
      <c r="GZ311" s="41">
        <v>290</v>
      </c>
      <c r="HA311" s="32" t="s">
        <v>1310</v>
      </c>
      <c r="HB311" s="42">
        <f t="shared" si="604"/>
        <v>5</v>
      </c>
      <c r="HC311" s="44"/>
    </row>
    <row r="312" spans="1:211" ht="15" hidden="1" customHeight="1">
      <c r="A312" s="31" t="s">
        <v>623</v>
      </c>
      <c r="B312" s="32" t="s">
        <v>624</v>
      </c>
      <c r="C312" s="31" t="s">
        <v>490</v>
      </c>
      <c r="D312" s="31" t="s">
        <v>1259</v>
      </c>
      <c r="E312" s="31" t="s">
        <v>43</v>
      </c>
      <c r="F312" s="31" t="s">
        <v>152</v>
      </c>
      <c r="G312" s="33">
        <v>0</v>
      </c>
      <c r="H312" s="33">
        <v>0</v>
      </c>
      <c r="I312" s="33">
        <v>0</v>
      </c>
      <c r="J312" s="34">
        <f>IFERROR(VLOOKUP(A312,#REF!,3,0),0)</f>
        <v>0</v>
      </c>
      <c r="K312" s="34">
        <f t="shared" si="599"/>
        <v>0</v>
      </c>
      <c r="L312" s="34">
        <v>0</v>
      </c>
      <c r="M312" s="34">
        <v>0</v>
      </c>
      <c r="N312" s="35">
        <f t="shared" si="600"/>
        <v>0</v>
      </c>
      <c r="O312" s="35">
        <f t="shared" si="601"/>
        <v>0</v>
      </c>
      <c r="P312" s="36">
        <v>0</v>
      </c>
      <c r="Q312" s="36">
        <f t="shared" si="509"/>
        <v>0</v>
      </c>
      <c r="R312" s="80"/>
      <c r="S312" s="37">
        <f ca="1">SUMIF(ROP!$D$6:$H$65536,A312,ROP!$J$6:$J$65536)</f>
        <v>0</v>
      </c>
      <c r="T312" s="37">
        <f>SUMIF(HASIL!$B:$B,APS!$B312&amp;RIGHT(APS!T$9,2),HASIL!$I:$I)</f>
        <v>0</v>
      </c>
      <c r="U312" s="37">
        <f>SUMIF(HASIL!$B:$B,APS!$B312&amp;RIGHT(APS!U$9,2),HASIL!$I:$I)</f>
        <v>0</v>
      </c>
      <c r="V312" s="37">
        <f>SUMIF(HASIL!$B:$B,APS!$B312&amp;RIGHT(APS!V$9,2),HASIL!$I:$I)</f>
        <v>0</v>
      </c>
      <c r="W312" s="37">
        <f>SUMIF(HASIL!$B:$B,APS!$B312&amp;RIGHT(APS!W$9,2),HASIL!$I:$I)</f>
        <v>0</v>
      </c>
      <c r="X312" s="38">
        <f t="shared" si="602"/>
        <v>0</v>
      </c>
      <c r="Y312" s="38">
        <f t="shared" si="603"/>
        <v>0</v>
      </c>
      <c r="Z312" s="39">
        <f t="shared" si="597"/>
        <v>0</v>
      </c>
      <c r="AA312" s="39">
        <f t="shared" si="596"/>
        <v>0</v>
      </c>
      <c r="AB312" s="40">
        <f t="shared" si="598"/>
        <v>0</v>
      </c>
      <c r="AC312" s="27">
        <v>0</v>
      </c>
      <c r="AD312" s="27"/>
      <c r="AE312" s="27"/>
      <c r="AF312" s="27"/>
      <c r="AG312" s="27"/>
      <c r="AH312" s="27"/>
      <c r="AI312" s="324">
        <f>SUMIF('Rekapitulasi Juni'!$D$9:$D$192,APS!$B312,'Rekapitulasi Juni'!$E$9:$E$192)</f>
        <v>0</v>
      </c>
      <c r="AJ312" s="324">
        <f>SUMIF('Rekapitulasi Juni'!$D$9:$D$192,APS!$B312,'Rekapitulasi Juni'!$F$9:$F$192)</f>
        <v>0</v>
      </c>
      <c r="AK312" s="324">
        <f>SUMIF('Rekapitulasi Juni'!$D$9:$D$192,APS!$B312,'Rekapitulasi Juni'!$K$9:$K$192)</f>
        <v>0</v>
      </c>
      <c r="AL312" s="325">
        <f t="shared" si="510"/>
        <v>0</v>
      </c>
      <c r="AM312" s="325">
        <f t="shared" si="511"/>
        <v>0</v>
      </c>
      <c r="AN312" s="27"/>
      <c r="AO312" s="324">
        <f>SUMIF('Rekapitulasi Juni'!$U$9:$U$192,APS!$B312,'Rekapitulasi Juni'!$V$9:$V$192)</f>
        <v>0</v>
      </c>
      <c r="AP312" s="324">
        <f>SUMIF('Rekapitulasi Juni'!$U$9:$U$192,APS!$B312,'Rekapitulasi Juni'!$W$9:$W$192)</f>
        <v>0</v>
      </c>
      <c r="AQ312" s="27"/>
      <c r="AR312" s="325">
        <f t="shared" si="512"/>
        <v>0</v>
      </c>
      <c r="AS312" s="325">
        <f t="shared" si="513"/>
        <v>0</v>
      </c>
      <c r="AT312" s="27"/>
      <c r="AU312" s="324">
        <f>SUMIF('Rekapitulasi Juni'!$AL$9:$AL$192,APS!$B312,'Rekapitulasi Juni'!$AM$9:$AM$192)</f>
        <v>0</v>
      </c>
      <c r="AV312" s="324">
        <f>SUMIF('Rekapitulasi Juni'!$AL$9:$AL$192,APS!$B312,'Rekapitulasi Juni'!$AN$9:$AN$192)</f>
        <v>0</v>
      </c>
      <c r="AW312" s="27"/>
      <c r="AX312" s="325">
        <f t="shared" si="514"/>
        <v>0</v>
      </c>
      <c r="AY312" s="325">
        <f t="shared" si="515"/>
        <v>0</v>
      </c>
      <c r="AZ312" s="41">
        <f t="shared" si="516"/>
        <v>0</v>
      </c>
      <c r="BA312" s="41">
        <f t="shared" si="517"/>
        <v>0</v>
      </c>
      <c r="BB312" s="41">
        <f t="shared" si="518"/>
        <v>0</v>
      </c>
      <c r="BC312" s="41">
        <f t="shared" si="519"/>
        <v>0</v>
      </c>
      <c r="BD312" s="41">
        <f t="shared" si="520"/>
        <v>0</v>
      </c>
      <c r="BE312" s="41">
        <f t="shared" si="521"/>
        <v>0</v>
      </c>
      <c r="BF312" s="180">
        <f t="shared" si="522"/>
        <v>0</v>
      </c>
      <c r="BG312" s="27">
        <v>0</v>
      </c>
      <c r="BH312" s="27"/>
      <c r="BI312" s="324">
        <f>SUMIF('Rekapitulasi Juni'!$D$214:$D$393,APS!$B312,'Rekapitulasi Juni'!$E$214:$E$393)</f>
        <v>0</v>
      </c>
      <c r="BJ312" s="324">
        <f>SUMIF('Rekapitulasi Juni'!$D$214:$D$393,APS!$B312,'Rekapitulasi Juni'!$F$214:$F$393)</f>
        <v>0</v>
      </c>
      <c r="BK312" s="27"/>
      <c r="BL312" s="325">
        <f t="shared" si="523"/>
        <v>0</v>
      </c>
      <c r="BM312" s="325">
        <f t="shared" si="524"/>
        <v>0</v>
      </c>
      <c r="BN312" s="27"/>
      <c r="BO312" s="324">
        <f>SUMIF('Rekapitulasi Juni'!$U$214:$U$393,APS!$B312,'Rekapitulasi Juni'!$V$214:$V$393)</f>
        <v>0</v>
      </c>
      <c r="BP312" s="324">
        <f>SUMIF('Rekapitulasi Juni'!$U$214:$U$393,APS!$B312,'Rekapitulasi Juni'!$W$214:$W$393)</f>
        <v>0</v>
      </c>
      <c r="BQ312" s="27"/>
      <c r="BR312" s="325">
        <f t="shared" si="525"/>
        <v>0</v>
      </c>
      <c r="BS312" s="325">
        <f t="shared" si="526"/>
        <v>0</v>
      </c>
      <c r="BT312" s="27"/>
      <c r="BU312" s="324">
        <f>SUMIF('Rekapitulasi Juni'!$AL$214:$AL$393,APS!$B312,'Rekapitulasi Juni'!$AM$214:$AM$393)</f>
        <v>0</v>
      </c>
      <c r="BV312" s="324">
        <f>SUMIF('Rekapitulasi Juni'!$AL$214:$AL$393,APS!$B312,'Rekapitulasi Juni'!$AN$214:$AN$393)</f>
        <v>0</v>
      </c>
      <c r="BW312" s="27"/>
      <c r="BX312" s="325">
        <f t="shared" si="527"/>
        <v>0</v>
      </c>
      <c r="BY312" s="325">
        <f t="shared" si="528"/>
        <v>0</v>
      </c>
      <c r="BZ312" s="27"/>
      <c r="CA312" s="324">
        <f>SUMIF('Rekapitulasi Juni'!$BA$214:$BA$393,APS!$B312,'Rekapitulasi Juni'!$BB$214:$BB$393)</f>
        <v>0</v>
      </c>
      <c r="CB312" s="324">
        <f>SUMIF('Rekapitulasi Juni'!$BA$214:$BA$393,APS!$B312,'Rekapitulasi Juni'!$BC$214:$BC$393)</f>
        <v>0</v>
      </c>
      <c r="CC312" s="27"/>
      <c r="CD312" s="325">
        <f t="shared" si="529"/>
        <v>0</v>
      </c>
      <c r="CE312" s="325">
        <f t="shared" si="530"/>
        <v>0</v>
      </c>
      <c r="CF312" s="27"/>
      <c r="CG312" s="324">
        <f>SUMIF('Rekapitulasi Juni'!$BP$214:$BP$393,APS!$B312,'Rekapitulasi Juni'!$BQ$214:$BQ$393)</f>
        <v>0</v>
      </c>
      <c r="CH312" s="324">
        <f>SUMIF('Rekapitulasi Juni'!$BP$214:$BP$393,APS!$B312,'Rekapitulasi Juni'!$BR$214:$BR$393)</f>
        <v>0</v>
      </c>
      <c r="CI312" s="27"/>
      <c r="CJ312" s="325">
        <f t="shared" si="531"/>
        <v>0</v>
      </c>
      <c r="CK312" s="325">
        <f t="shared" si="532"/>
        <v>0</v>
      </c>
      <c r="CL312" s="41">
        <f t="shared" si="533"/>
        <v>0</v>
      </c>
      <c r="CM312" s="41">
        <f t="shared" si="534"/>
        <v>0</v>
      </c>
      <c r="CN312" s="41">
        <f t="shared" si="535"/>
        <v>0</v>
      </c>
      <c r="CO312" s="41">
        <f t="shared" si="536"/>
        <v>0</v>
      </c>
      <c r="CP312" s="41">
        <f t="shared" si="537"/>
        <v>0</v>
      </c>
      <c r="CQ312" s="41">
        <f t="shared" si="538"/>
        <v>0</v>
      </c>
      <c r="CR312" s="180">
        <f t="shared" si="539"/>
        <v>0</v>
      </c>
      <c r="CS312" s="27">
        <v>0</v>
      </c>
      <c r="CT312" s="27"/>
      <c r="CU312" s="324">
        <f>SUMIF('Rekapitulasi Juni'!$D$410:$D$588,APS!$B312,'Rekapitulasi Juni'!$E$410:$E$588)</f>
        <v>0</v>
      </c>
      <c r="CV312" s="324">
        <f>SUMIF('Rekapitulasi Juni'!$D$410:$D$588,APS!$B312,'Rekapitulasi Juni'!$F$410:$F$588)</f>
        <v>0</v>
      </c>
      <c r="CW312" s="27"/>
      <c r="CX312" s="325">
        <f t="shared" si="540"/>
        <v>0</v>
      </c>
      <c r="CY312" s="325">
        <f t="shared" si="541"/>
        <v>0</v>
      </c>
      <c r="CZ312" s="27"/>
      <c r="DA312" s="324">
        <f>SUMIF('Rekapitulasi Juni'!$U$410:$U$588,APS!$B312,'Rekapitulasi Juni'!$V$410:$V$588)</f>
        <v>0</v>
      </c>
      <c r="DB312" s="324">
        <f>SUMIF('Rekapitulasi Juni'!$U$410:$U$588,APS!$B312,'Rekapitulasi Juni'!$W$410:$W$588)</f>
        <v>0</v>
      </c>
      <c r="DC312" s="27"/>
      <c r="DD312" s="325">
        <f t="shared" si="542"/>
        <v>0</v>
      </c>
      <c r="DE312" s="325">
        <f t="shared" si="543"/>
        <v>0</v>
      </c>
      <c r="DF312" s="27"/>
      <c r="DG312" s="324">
        <f>SUMIF('Rekapitulasi Juni'!$AL$410:$AL$588,APS!$B312,'Rekapitulasi Juni'!$AM$410:$AM$588)</f>
        <v>0</v>
      </c>
      <c r="DH312" s="324">
        <f>SUMIF('Rekapitulasi Juni'!$AL$410:$AL$588,APS!$B312,'Rekapitulasi Juni'!$AN$410:$AN$588)</f>
        <v>0</v>
      </c>
      <c r="DI312" s="27"/>
      <c r="DJ312" s="325">
        <f t="shared" si="544"/>
        <v>0</v>
      </c>
      <c r="DK312" s="325">
        <f t="shared" si="545"/>
        <v>0</v>
      </c>
      <c r="DL312" s="27"/>
      <c r="DM312" s="324">
        <f>SUMIF('Rekapitulasi Juni'!$BA$410:$BA$588,APS!$B312,'Rekapitulasi Juni'!$BB$410:$BB$588)</f>
        <v>0</v>
      </c>
      <c r="DN312" s="324">
        <f>SUMIF('Rekapitulasi Juni'!$BA$410:$BA$588,APS!$B312,'Rekapitulasi Juni'!$BC$410:$BC$588)</f>
        <v>0</v>
      </c>
      <c r="DO312" s="324">
        <f>SUMIF('Rekapitulasi Juni'!$BA$410:$BA$588,APS!$B312,'Rekapitulasi Juni'!$BF$410:$BF$588)</f>
        <v>0</v>
      </c>
      <c r="DP312" s="325">
        <f t="shared" si="546"/>
        <v>0</v>
      </c>
      <c r="DQ312" s="325">
        <f t="shared" si="547"/>
        <v>0</v>
      </c>
      <c r="DR312" s="27"/>
      <c r="DS312" s="324">
        <f>SUMIF('Rekapitulasi Juni'!$BP$410:$BP$588,APS!$B312,'Rekapitulasi Juni'!$BQ$410:$BQ$588)</f>
        <v>0</v>
      </c>
      <c r="DT312" s="324">
        <f>SUMIF('Rekapitulasi Juni'!$BP$410:$BP$588,APS!$B312,'Rekapitulasi Juni'!$BR$410:$BR$588)</f>
        <v>0</v>
      </c>
      <c r="DU312" s="27"/>
      <c r="DV312" s="325">
        <f t="shared" si="548"/>
        <v>0</v>
      </c>
      <c r="DW312" s="325">
        <f t="shared" si="549"/>
        <v>0</v>
      </c>
      <c r="DX312" s="41">
        <f t="shared" si="550"/>
        <v>0</v>
      </c>
      <c r="DY312" s="41">
        <f t="shared" si="551"/>
        <v>0</v>
      </c>
      <c r="DZ312" s="41">
        <f t="shared" si="552"/>
        <v>0</v>
      </c>
      <c r="EA312" s="41">
        <f t="shared" si="553"/>
        <v>0</v>
      </c>
      <c r="EB312" s="41">
        <f t="shared" si="554"/>
        <v>0</v>
      </c>
      <c r="EC312" s="41">
        <f t="shared" si="555"/>
        <v>0</v>
      </c>
      <c r="ED312" s="180">
        <f t="shared" si="556"/>
        <v>0</v>
      </c>
      <c r="EE312" s="27">
        <v>0</v>
      </c>
      <c r="EF312" s="27"/>
      <c r="EG312" s="324">
        <f>SUMIF('Rekapitulasi Juni'!$D$608:$D$786,APS!$B312,'Rekapitulasi Juni'!$E$608:$E$786)</f>
        <v>0</v>
      </c>
      <c r="EH312" s="324">
        <f>SUMIF('Rekapitulasi Juni'!$D$608:$D$786,APS!$B312,'Rekapitulasi Juni'!$F$608:$F$786)</f>
        <v>0</v>
      </c>
      <c r="EI312" s="27"/>
      <c r="EJ312" s="325">
        <f t="shared" si="557"/>
        <v>0</v>
      </c>
      <c r="EK312" s="325">
        <f t="shared" si="558"/>
        <v>0</v>
      </c>
      <c r="EL312" s="27"/>
      <c r="EM312" s="324">
        <f>SUMIF('Rekapitulasi Juni'!$U$608:$U$786,APS!$B312,'Rekapitulasi Juni'!$V$608:$V$786)</f>
        <v>0</v>
      </c>
      <c r="EN312" s="324">
        <f>SUMIF('Rekapitulasi Juni'!$U$608:$U$786,APS!$B312,'Rekapitulasi Juni'!$W$608:$W$786)</f>
        <v>0</v>
      </c>
      <c r="EO312" s="27"/>
      <c r="EP312" s="325">
        <f t="shared" si="559"/>
        <v>0</v>
      </c>
      <c r="EQ312" s="325">
        <f t="shared" si="560"/>
        <v>0</v>
      </c>
      <c r="ER312" s="27"/>
      <c r="ES312" s="324">
        <f>SUMIF('Rekapitulasi Juni'!$AL$608:$AL$786,APS!$B312,'Rekapitulasi Juni'!$AM$608:$AM$786)</f>
        <v>0</v>
      </c>
      <c r="ET312" s="324">
        <f>SUMIF('Rekapitulasi Juni'!$AL$608:$AL$786,APS!$B312,'Rekapitulasi Juni'!$AN$608:$AN$786)</f>
        <v>0</v>
      </c>
      <c r="EU312" s="27"/>
      <c r="EV312" s="325">
        <f t="shared" si="503"/>
        <v>0</v>
      </c>
      <c r="EW312" s="325">
        <f t="shared" si="504"/>
        <v>0</v>
      </c>
      <c r="EX312" s="27"/>
      <c r="EY312" s="324">
        <f>SUMIF('Rekapitulasi Juni'!$BA$608:$BA$786,APS!$B312,'Rekapitulasi Juni'!$BB$608:$BB$786)</f>
        <v>0</v>
      </c>
      <c r="EZ312" s="324">
        <f>SUMIF('Rekapitulasi Juni'!$BA$608:$BA$786,APS!$B312,'Rekapitulasi Juni'!$BC$608:$BC$786)</f>
        <v>0</v>
      </c>
      <c r="FA312" s="324">
        <f>SUMIF('Rekapitulasi Juni'!$BA$608:$BA$786,APS!$B312,'Rekapitulasi Juni'!$BF$608:$BF$786)</f>
        <v>0</v>
      </c>
      <c r="FB312" s="325">
        <f t="shared" si="505"/>
        <v>0</v>
      </c>
      <c r="FC312" s="325">
        <f t="shared" si="506"/>
        <v>0</v>
      </c>
      <c r="FD312" s="27"/>
      <c r="FE312" s="27"/>
      <c r="FF312" s="27"/>
      <c r="FG312" s="27"/>
      <c r="FH312" s="27"/>
      <c r="FI312" s="27"/>
      <c r="FJ312" s="41">
        <f t="shared" si="561"/>
        <v>0</v>
      </c>
      <c r="FK312" s="41">
        <f t="shared" si="562"/>
        <v>0</v>
      </c>
      <c r="FL312" s="41">
        <f t="shared" si="563"/>
        <v>0</v>
      </c>
      <c r="FM312" s="41">
        <f t="shared" si="564"/>
        <v>0</v>
      </c>
      <c r="FN312" s="41">
        <f t="shared" si="565"/>
        <v>0</v>
      </c>
      <c r="FO312" s="41">
        <f t="shared" si="566"/>
        <v>0</v>
      </c>
      <c r="FP312" s="180">
        <f t="shared" si="567"/>
        <v>0</v>
      </c>
      <c r="FQ312" s="27"/>
      <c r="FR312" s="27"/>
      <c r="FS312" s="324">
        <f>SUMIF('Rekapitulasi Juni'!$D$804:$D$984,APS!$B312,'Rekapitulasi Juni'!$E$804:$E$984)</f>
        <v>0</v>
      </c>
      <c r="FT312" s="324">
        <f>SUMIF('Rekapitulasi Juni'!$D$804:$D$984,APS!$B312,'Rekapitulasi Juni'!$F$804:$F$984)</f>
        <v>0</v>
      </c>
      <c r="FU312" s="27"/>
      <c r="FV312" s="325">
        <f t="shared" si="507"/>
        <v>0</v>
      </c>
      <c r="FW312" s="325">
        <f t="shared" si="508"/>
        <v>0</v>
      </c>
      <c r="FX312" s="27"/>
      <c r="FY312" s="324">
        <f>SUMIF('Rekapitulasi Juni'!$U$804:$U$984,APS!$B312,'Rekapitulasi Juni'!$V$804:$V$984)</f>
        <v>0</v>
      </c>
      <c r="FZ312" s="324">
        <f>SUMIF('Rekapitulasi Juni'!$U$804:$U$984,APS!$B312,'Rekapitulasi Juni'!$W$804:$W$984)</f>
        <v>0</v>
      </c>
      <c r="GA312" s="27"/>
      <c r="GB312" s="325">
        <f t="shared" si="501"/>
        <v>0</v>
      </c>
      <c r="GC312" s="325">
        <f t="shared" si="502"/>
        <v>0</v>
      </c>
      <c r="GD312" s="27"/>
      <c r="GE312" s="324">
        <f>SUMIF('Rekapitulasi Juni'!$AL$804:$AL$984,APS!$B312,'Rekapitulasi Juni'!$AM$804:$AM$984)</f>
        <v>0</v>
      </c>
      <c r="GF312" s="324">
        <f>SUMIF('Rekapitulasi Juni'!$AL$804:$AL$984,APS!$B312,'Rekapitulasi Juni'!$AN$804:$AN$984)</f>
        <v>0</v>
      </c>
      <c r="GG312" s="27"/>
      <c r="GH312" s="325">
        <f t="shared" si="491"/>
        <v>0</v>
      </c>
      <c r="GI312" s="325">
        <f t="shared" si="492"/>
        <v>0</v>
      </c>
      <c r="GJ312" s="27"/>
      <c r="GK312" s="27"/>
      <c r="GL312" s="41">
        <f t="shared" si="568"/>
        <v>0</v>
      </c>
      <c r="GM312" s="41">
        <f t="shared" si="569"/>
        <v>0</v>
      </c>
      <c r="GN312" s="41">
        <f t="shared" si="570"/>
        <v>0</v>
      </c>
      <c r="GO312" s="41">
        <f t="shared" si="500"/>
        <v>0</v>
      </c>
      <c r="GP312" s="41">
        <f t="shared" si="571"/>
        <v>0</v>
      </c>
      <c r="GQ312" s="41">
        <f t="shared" si="572"/>
        <v>0</v>
      </c>
      <c r="GR312" s="180">
        <f t="shared" si="573"/>
        <v>0</v>
      </c>
      <c r="GS312" s="41">
        <f t="shared" si="493"/>
        <v>0</v>
      </c>
      <c r="GT312" s="41">
        <f t="shared" si="494"/>
        <v>0</v>
      </c>
      <c r="GU312" s="41">
        <f t="shared" si="495"/>
        <v>0</v>
      </c>
      <c r="GV312" s="41">
        <f t="shared" si="496"/>
        <v>0</v>
      </c>
      <c r="GW312" s="41">
        <f t="shared" si="497"/>
        <v>0</v>
      </c>
      <c r="GX312" s="41">
        <f t="shared" si="498"/>
        <v>0</v>
      </c>
      <c r="GY312" s="180">
        <f t="shared" si="499"/>
        <v>0</v>
      </c>
      <c r="GZ312" s="41">
        <v>291</v>
      </c>
      <c r="HA312" s="32"/>
      <c r="HB312" s="42">
        <f t="shared" si="604"/>
        <v>0</v>
      </c>
      <c r="HC312" s="44"/>
    </row>
    <row r="313" spans="1:211" ht="15" hidden="1" customHeight="1">
      <c r="A313" s="31" t="s">
        <v>625</v>
      </c>
      <c r="B313" s="32" t="s">
        <v>626</v>
      </c>
      <c r="C313" s="31" t="s">
        <v>490</v>
      </c>
      <c r="D313" s="31" t="s">
        <v>1259</v>
      </c>
      <c r="E313" s="31" t="s">
        <v>43</v>
      </c>
      <c r="F313" s="31" t="s">
        <v>152</v>
      </c>
      <c r="G313" s="33">
        <v>0</v>
      </c>
      <c r="H313" s="33">
        <v>0</v>
      </c>
      <c r="I313" s="33">
        <v>0</v>
      </c>
      <c r="J313" s="34">
        <f>IFERROR(VLOOKUP(A313,#REF!,3,0),0)</f>
        <v>0</v>
      </c>
      <c r="K313" s="34">
        <f t="shared" si="599"/>
        <v>0</v>
      </c>
      <c r="L313" s="34">
        <v>0</v>
      </c>
      <c r="M313" s="34">
        <v>0</v>
      </c>
      <c r="N313" s="35">
        <f t="shared" si="600"/>
        <v>0</v>
      </c>
      <c r="O313" s="35">
        <f t="shared" si="601"/>
        <v>0</v>
      </c>
      <c r="P313" s="36">
        <v>0</v>
      </c>
      <c r="Q313" s="36">
        <f t="shared" si="509"/>
        <v>0</v>
      </c>
      <c r="R313" s="80"/>
      <c r="S313" s="37">
        <f ca="1">SUMIF(ROP!$D$6:$H$65536,A313,ROP!$J$6:$J$65536)</f>
        <v>0</v>
      </c>
      <c r="T313" s="37">
        <f>SUMIF(HASIL!$B:$B,APS!$B313&amp;RIGHT(APS!T$9,2),HASIL!$I:$I)</f>
        <v>0</v>
      </c>
      <c r="U313" s="37">
        <f>SUMIF(HASIL!$B:$B,APS!$B313&amp;RIGHT(APS!U$9,2),HASIL!$I:$I)</f>
        <v>0</v>
      </c>
      <c r="V313" s="37">
        <f>SUMIF(HASIL!$B:$B,APS!$B313&amp;RIGHT(APS!V$9,2),HASIL!$I:$I)</f>
        <v>0</v>
      </c>
      <c r="W313" s="37">
        <f>SUMIF(HASIL!$B:$B,APS!$B313&amp;RIGHT(APS!W$9,2),HASIL!$I:$I)</f>
        <v>0</v>
      </c>
      <c r="X313" s="38">
        <f t="shared" si="602"/>
        <v>0</v>
      </c>
      <c r="Y313" s="38">
        <f t="shared" si="603"/>
        <v>0</v>
      </c>
      <c r="Z313" s="39">
        <f t="shared" si="597"/>
        <v>0</v>
      </c>
      <c r="AA313" s="39">
        <f t="shared" si="596"/>
        <v>0</v>
      </c>
      <c r="AB313" s="40">
        <f t="shared" si="598"/>
        <v>0</v>
      </c>
      <c r="AC313" s="27">
        <v>0</v>
      </c>
      <c r="AD313" s="27"/>
      <c r="AE313" s="27"/>
      <c r="AF313" s="27"/>
      <c r="AG313" s="27"/>
      <c r="AH313" s="27"/>
      <c r="AI313" s="324">
        <f>SUMIF('Rekapitulasi Juni'!$D$9:$D$192,APS!$B313,'Rekapitulasi Juni'!$E$9:$E$192)</f>
        <v>0</v>
      </c>
      <c r="AJ313" s="324">
        <f>SUMIF('Rekapitulasi Juni'!$D$9:$D$192,APS!$B313,'Rekapitulasi Juni'!$F$9:$F$192)</f>
        <v>0</v>
      </c>
      <c r="AK313" s="324">
        <f>SUMIF('Rekapitulasi Juni'!$D$9:$D$192,APS!$B313,'Rekapitulasi Juni'!$K$9:$K$192)</f>
        <v>0</v>
      </c>
      <c r="AL313" s="325">
        <f t="shared" si="510"/>
        <v>0</v>
      </c>
      <c r="AM313" s="325">
        <f t="shared" si="511"/>
        <v>0</v>
      </c>
      <c r="AN313" s="27"/>
      <c r="AO313" s="324">
        <f>SUMIF('Rekapitulasi Juni'!$U$9:$U$192,APS!$B313,'Rekapitulasi Juni'!$V$9:$V$192)</f>
        <v>0</v>
      </c>
      <c r="AP313" s="324">
        <f>SUMIF('Rekapitulasi Juni'!$U$9:$U$192,APS!$B313,'Rekapitulasi Juni'!$W$9:$W$192)</f>
        <v>0</v>
      </c>
      <c r="AQ313" s="27"/>
      <c r="AR313" s="325">
        <f t="shared" si="512"/>
        <v>0</v>
      </c>
      <c r="AS313" s="325">
        <f t="shared" si="513"/>
        <v>0</v>
      </c>
      <c r="AT313" s="27"/>
      <c r="AU313" s="324">
        <f>SUMIF('Rekapitulasi Juni'!$AL$9:$AL$192,APS!$B313,'Rekapitulasi Juni'!$AM$9:$AM$192)</f>
        <v>0</v>
      </c>
      <c r="AV313" s="324">
        <f>SUMIF('Rekapitulasi Juni'!$AL$9:$AL$192,APS!$B313,'Rekapitulasi Juni'!$AN$9:$AN$192)</f>
        <v>0</v>
      </c>
      <c r="AW313" s="27"/>
      <c r="AX313" s="325">
        <f t="shared" si="514"/>
        <v>0</v>
      </c>
      <c r="AY313" s="325">
        <f t="shared" si="515"/>
        <v>0</v>
      </c>
      <c r="AZ313" s="41">
        <f t="shared" si="516"/>
        <v>0</v>
      </c>
      <c r="BA313" s="41">
        <f t="shared" si="517"/>
        <v>0</v>
      </c>
      <c r="BB313" s="41">
        <f t="shared" si="518"/>
        <v>0</v>
      </c>
      <c r="BC313" s="41">
        <f t="shared" si="519"/>
        <v>0</v>
      </c>
      <c r="BD313" s="41">
        <f t="shared" si="520"/>
        <v>0</v>
      </c>
      <c r="BE313" s="41">
        <f t="shared" si="521"/>
        <v>0</v>
      </c>
      <c r="BF313" s="180">
        <f t="shared" si="522"/>
        <v>0</v>
      </c>
      <c r="BG313" s="27">
        <v>0</v>
      </c>
      <c r="BH313" s="27"/>
      <c r="BI313" s="324">
        <f>SUMIF('Rekapitulasi Juni'!$D$214:$D$393,APS!$B313,'Rekapitulasi Juni'!$E$214:$E$393)</f>
        <v>0</v>
      </c>
      <c r="BJ313" s="324">
        <f>SUMIF('Rekapitulasi Juni'!$D$214:$D$393,APS!$B313,'Rekapitulasi Juni'!$F$214:$F$393)</f>
        <v>0</v>
      </c>
      <c r="BK313" s="27"/>
      <c r="BL313" s="325">
        <f t="shared" si="523"/>
        <v>0</v>
      </c>
      <c r="BM313" s="325">
        <f t="shared" si="524"/>
        <v>0</v>
      </c>
      <c r="BN313" s="27"/>
      <c r="BO313" s="324">
        <f>SUMIF('Rekapitulasi Juni'!$U$214:$U$393,APS!$B313,'Rekapitulasi Juni'!$V$214:$V$393)</f>
        <v>0</v>
      </c>
      <c r="BP313" s="324">
        <f>SUMIF('Rekapitulasi Juni'!$U$214:$U$393,APS!$B313,'Rekapitulasi Juni'!$W$214:$W$393)</f>
        <v>0</v>
      </c>
      <c r="BQ313" s="27"/>
      <c r="BR313" s="325">
        <f t="shared" si="525"/>
        <v>0</v>
      </c>
      <c r="BS313" s="325">
        <f t="shared" si="526"/>
        <v>0</v>
      </c>
      <c r="BT313" s="27"/>
      <c r="BU313" s="324">
        <f>SUMIF('Rekapitulasi Juni'!$AL$214:$AL$393,APS!$B313,'Rekapitulasi Juni'!$AM$214:$AM$393)</f>
        <v>0</v>
      </c>
      <c r="BV313" s="324">
        <f>SUMIF('Rekapitulasi Juni'!$AL$214:$AL$393,APS!$B313,'Rekapitulasi Juni'!$AN$214:$AN$393)</f>
        <v>0</v>
      </c>
      <c r="BW313" s="27"/>
      <c r="BX313" s="325">
        <f t="shared" si="527"/>
        <v>0</v>
      </c>
      <c r="BY313" s="325">
        <f t="shared" si="528"/>
        <v>0</v>
      </c>
      <c r="BZ313" s="27"/>
      <c r="CA313" s="324">
        <f>SUMIF('Rekapitulasi Juni'!$BA$214:$BA$393,APS!$B313,'Rekapitulasi Juni'!$BB$214:$BB$393)</f>
        <v>0</v>
      </c>
      <c r="CB313" s="324">
        <f>SUMIF('Rekapitulasi Juni'!$BA$214:$BA$393,APS!$B313,'Rekapitulasi Juni'!$BC$214:$BC$393)</f>
        <v>0</v>
      </c>
      <c r="CC313" s="27"/>
      <c r="CD313" s="325">
        <f t="shared" si="529"/>
        <v>0</v>
      </c>
      <c r="CE313" s="325">
        <f t="shared" si="530"/>
        <v>0</v>
      </c>
      <c r="CF313" s="27"/>
      <c r="CG313" s="324">
        <f>SUMIF('Rekapitulasi Juni'!$BP$214:$BP$393,APS!$B313,'Rekapitulasi Juni'!$BQ$214:$BQ$393)</f>
        <v>0</v>
      </c>
      <c r="CH313" s="324">
        <f>SUMIF('Rekapitulasi Juni'!$BP$214:$BP$393,APS!$B313,'Rekapitulasi Juni'!$BR$214:$BR$393)</f>
        <v>0</v>
      </c>
      <c r="CI313" s="27"/>
      <c r="CJ313" s="325">
        <f t="shared" si="531"/>
        <v>0</v>
      </c>
      <c r="CK313" s="325">
        <f t="shared" si="532"/>
        <v>0</v>
      </c>
      <c r="CL313" s="41">
        <f t="shared" si="533"/>
        <v>0</v>
      </c>
      <c r="CM313" s="41">
        <f t="shared" si="534"/>
        <v>0</v>
      </c>
      <c r="CN313" s="41">
        <f t="shared" si="535"/>
        <v>0</v>
      </c>
      <c r="CO313" s="41">
        <f t="shared" si="536"/>
        <v>0</v>
      </c>
      <c r="CP313" s="41">
        <f t="shared" si="537"/>
        <v>0</v>
      </c>
      <c r="CQ313" s="41">
        <f t="shared" si="538"/>
        <v>0</v>
      </c>
      <c r="CR313" s="180">
        <f t="shared" si="539"/>
        <v>0</v>
      </c>
      <c r="CS313" s="27">
        <v>0</v>
      </c>
      <c r="CT313" s="27"/>
      <c r="CU313" s="324">
        <f>SUMIF('Rekapitulasi Juni'!$D$410:$D$588,APS!$B313,'Rekapitulasi Juni'!$E$410:$E$588)</f>
        <v>0</v>
      </c>
      <c r="CV313" s="324">
        <f>SUMIF('Rekapitulasi Juni'!$D$410:$D$588,APS!$B313,'Rekapitulasi Juni'!$F$410:$F$588)</f>
        <v>0</v>
      </c>
      <c r="CW313" s="27"/>
      <c r="CX313" s="325">
        <f t="shared" si="540"/>
        <v>0</v>
      </c>
      <c r="CY313" s="325">
        <f t="shared" si="541"/>
        <v>0</v>
      </c>
      <c r="CZ313" s="27"/>
      <c r="DA313" s="324">
        <f>SUMIF('Rekapitulasi Juni'!$U$410:$U$588,APS!$B313,'Rekapitulasi Juni'!$V$410:$V$588)</f>
        <v>0</v>
      </c>
      <c r="DB313" s="324">
        <f>SUMIF('Rekapitulasi Juni'!$U$410:$U$588,APS!$B313,'Rekapitulasi Juni'!$W$410:$W$588)</f>
        <v>0</v>
      </c>
      <c r="DC313" s="27"/>
      <c r="DD313" s="325">
        <f t="shared" si="542"/>
        <v>0</v>
      </c>
      <c r="DE313" s="325">
        <f t="shared" si="543"/>
        <v>0</v>
      </c>
      <c r="DF313" s="27"/>
      <c r="DG313" s="324">
        <f>SUMIF('Rekapitulasi Juni'!$AL$410:$AL$588,APS!$B313,'Rekapitulasi Juni'!$AM$410:$AM$588)</f>
        <v>0</v>
      </c>
      <c r="DH313" s="324">
        <f>SUMIF('Rekapitulasi Juni'!$AL$410:$AL$588,APS!$B313,'Rekapitulasi Juni'!$AN$410:$AN$588)</f>
        <v>0</v>
      </c>
      <c r="DI313" s="27"/>
      <c r="DJ313" s="325">
        <f t="shared" si="544"/>
        <v>0</v>
      </c>
      <c r="DK313" s="325">
        <f t="shared" si="545"/>
        <v>0</v>
      </c>
      <c r="DL313" s="27"/>
      <c r="DM313" s="324">
        <f>SUMIF('Rekapitulasi Juni'!$BA$410:$BA$588,APS!$B313,'Rekapitulasi Juni'!$BB$410:$BB$588)</f>
        <v>0</v>
      </c>
      <c r="DN313" s="324">
        <f>SUMIF('Rekapitulasi Juni'!$BA$410:$BA$588,APS!$B313,'Rekapitulasi Juni'!$BC$410:$BC$588)</f>
        <v>0</v>
      </c>
      <c r="DO313" s="324">
        <f>SUMIF('Rekapitulasi Juni'!$BA$410:$BA$588,APS!$B313,'Rekapitulasi Juni'!$BF$410:$BF$588)</f>
        <v>0</v>
      </c>
      <c r="DP313" s="325">
        <f t="shared" si="546"/>
        <v>0</v>
      </c>
      <c r="DQ313" s="325">
        <f t="shared" si="547"/>
        <v>0</v>
      </c>
      <c r="DR313" s="27"/>
      <c r="DS313" s="324">
        <f>SUMIF('Rekapitulasi Juni'!$BP$410:$BP$588,APS!$B313,'Rekapitulasi Juni'!$BQ$410:$BQ$588)</f>
        <v>0</v>
      </c>
      <c r="DT313" s="324">
        <f>SUMIF('Rekapitulasi Juni'!$BP$410:$BP$588,APS!$B313,'Rekapitulasi Juni'!$BR$410:$BR$588)</f>
        <v>0</v>
      </c>
      <c r="DU313" s="27"/>
      <c r="DV313" s="325">
        <f t="shared" si="548"/>
        <v>0</v>
      </c>
      <c r="DW313" s="325">
        <f t="shared" si="549"/>
        <v>0</v>
      </c>
      <c r="DX313" s="41">
        <f t="shared" si="550"/>
        <v>0</v>
      </c>
      <c r="DY313" s="41">
        <f t="shared" si="551"/>
        <v>0</v>
      </c>
      <c r="DZ313" s="41">
        <f t="shared" si="552"/>
        <v>0</v>
      </c>
      <c r="EA313" s="41">
        <f t="shared" si="553"/>
        <v>0</v>
      </c>
      <c r="EB313" s="41">
        <f t="shared" si="554"/>
        <v>0</v>
      </c>
      <c r="EC313" s="41">
        <f t="shared" si="555"/>
        <v>0</v>
      </c>
      <c r="ED313" s="180">
        <f t="shared" si="556"/>
        <v>0</v>
      </c>
      <c r="EE313" s="27">
        <v>0</v>
      </c>
      <c r="EF313" s="27"/>
      <c r="EG313" s="324">
        <f>SUMIF('Rekapitulasi Juni'!$D$608:$D$786,APS!$B313,'Rekapitulasi Juni'!$E$608:$E$786)</f>
        <v>0</v>
      </c>
      <c r="EH313" s="324">
        <f>SUMIF('Rekapitulasi Juni'!$D$608:$D$786,APS!$B313,'Rekapitulasi Juni'!$F$608:$F$786)</f>
        <v>0</v>
      </c>
      <c r="EI313" s="27"/>
      <c r="EJ313" s="325">
        <f t="shared" si="557"/>
        <v>0</v>
      </c>
      <c r="EK313" s="325">
        <f t="shared" si="558"/>
        <v>0</v>
      </c>
      <c r="EL313" s="27"/>
      <c r="EM313" s="324">
        <f>SUMIF('Rekapitulasi Juni'!$U$608:$U$786,APS!$B313,'Rekapitulasi Juni'!$V$608:$V$786)</f>
        <v>0</v>
      </c>
      <c r="EN313" s="324">
        <f>SUMIF('Rekapitulasi Juni'!$U$608:$U$786,APS!$B313,'Rekapitulasi Juni'!$W$608:$W$786)</f>
        <v>0</v>
      </c>
      <c r="EO313" s="27"/>
      <c r="EP313" s="325">
        <f t="shared" si="559"/>
        <v>0</v>
      </c>
      <c r="EQ313" s="325">
        <f t="shared" si="560"/>
        <v>0</v>
      </c>
      <c r="ER313" s="27"/>
      <c r="ES313" s="324">
        <f>SUMIF('Rekapitulasi Juni'!$AL$608:$AL$786,APS!$B313,'Rekapitulasi Juni'!$AM$608:$AM$786)</f>
        <v>0</v>
      </c>
      <c r="ET313" s="324">
        <f>SUMIF('Rekapitulasi Juni'!$AL$608:$AL$786,APS!$B313,'Rekapitulasi Juni'!$AN$608:$AN$786)</f>
        <v>0</v>
      </c>
      <c r="EU313" s="27"/>
      <c r="EV313" s="325">
        <f t="shared" si="503"/>
        <v>0</v>
      </c>
      <c r="EW313" s="325">
        <f t="shared" si="504"/>
        <v>0</v>
      </c>
      <c r="EX313" s="27"/>
      <c r="EY313" s="324">
        <f>SUMIF('Rekapitulasi Juni'!$BA$608:$BA$786,APS!$B313,'Rekapitulasi Juni'!$BB$608:$BB$786)</f>
        <v>0</v>
      </c>
      <c r="EZ313" s="324">
        <f>SUMIF('Rekapitulasi Juni'!$BA$608:$BA$786,APS!$B313,'Rekapitulasi Juni'!$BC$608:$BC$786)</f>
        <v>0</v>
      </c>
      <c r="FA313" s="324">
        <f>SUMIF('Rekapitulasi Juni'!$BA$608:$BA$786,APS!$B313,'Rekapitulasi Juni'!$BF$608:$BF$786)</f>
        <v>0</v>
      </c>
      <c r="FB313" s="325">
        <f t="shared" si="505"/>
        <v>0</v>
      </c>
      <c r="FC313" s="325">
        <f t="shared" si="506"/>
        <v>0</v>
      </c>
      <c r="FD313" s="27"/>
      <c r="FE313" s="27"/>
      <c r="FF313" s="27"/>
      <c r="FG313" s="27"/>
      <c r="FH313" s="27"/>
      <c r="FI313" s="27"/>
      <c r="FJ313" s="41">
        <f t="shared" si="561"/>
        <v>0</v>
      </c>
      <c r="FK313" s="41">
        <f t="shared" si="562"/>
        <v>0</v>
      </c>
      <c r="FL313" s="41">
        <f t="shared" si="563"/>
        <v>0</v>
      </c>
      <c r="FM313" s="41">
        <f t="shared" si="564"/>
        <v>0</v>
      </c>
      <c r="FN313" s="41">
        <f t="shared" si="565"/>
        <v>0</v>
      </c>
      <c r="FO313" s="41">
        <f t="shared" si="566"/>
        <v>0</v>
      </c>
      <c r="FP313" s="180">
        <f t="shared" si="567"/>
        <v>0</v>
      </c>
      <c r="FQ313" s="27"/>
      <c r="FR313" s="27"/>
      <c r="FS313" s="324">
        <f>SUMIF('Rekapitulasi Juni'!$D$804:$D$984,APS!$B313,'Rekapitulasi Juni'!$E$804:$E$984)</f>
        <v>0</v>
      </c>
      <c r="FT313" s="324">
        <f>SUMIF('Rekapitulasi Juni'!$D$804:$D$984,APS!$B313,'Rekapitulasi Juni'!$F$804:$F$984)</f>
        <v>0</v>
      </c>
      <c r="FU313" s="27"/>
      <c r="FV313" s="325">
        <f t="shared" si="507"/>
        <v>0</v>
      </c>
      <c r="FW313" s="325">
        <f t="shared" si="508"/>
        <v>0</v>
      </c>
      <c r="FX313" s="27"/>
      <c r="FY313" s="324">
        <f>SUMIF('Rekapitulasi Juni'!$U$804:$U$984,APS!$B313,'Rekapitulasi Juni'!$V$804:$V$984)</f>
        <v>0</v>
      </c>
      <c r="FZ313" s="324">
        <f>SUMIF('Rekapitulasi Juni'!$U$804:$U$984,APS!$B313,'Rekapitulasi Juni'!$W$804:$W$984)</f>
        <v>0</v>
      </c>
      <c r="GA313" s="27"/>
      <c r="GB313" s="325">
        <f t="shared" si="501"/>
        <v>0</v>
      </c>
      <c r="GC313" s="325">
        <f t="shared" si="502"/>
        <v>0</v>
      </c>
      <c r="GD313" s="27"/>
      <c r="GE313" s="324">
        <f>SUMIF('Rekapitulasi Juni'!$AL$804:$AL$984,APS!$B313,'Rekapitulasi Juni'!$AM$804:$AM$984)</f>
        <v>0</v>
      </c>
      <c r="GF313" s="324">
        <f>SUMIF('Rekapitulasi Juni'!$AL$804:$AL$984,APS!$B313,'Rekapitulasi Juni'!$AN$804:$AN$984)</f>
        <v>0</v>
      </c>
      <c r="GG313" s="27"/>
      <c r="GH313" s="325">
        <f t="shared" si="491"/>
        <v>0</v>
      </c>
      <c r="GI313" s="325">
        <f t="shared" si="492"/>
        <v>0</v>
      </c>
      <c r="GJ313" s="27"/>
      <c r="GK313" s="27"/>
      <c r="GL313" s="41">
        <f t="shared" si="568"/>
        <v>0</v>
      </c>
      <c r="GM313" s="41">
        <f t="shared" si="569"/>
        <v>0</v>
      </c>
      <c r="GN313" s="41">
        <f t="shared" si="570"/>
        <v>0</v>
      </c>
      <c r="GO313" s="41">
        <f t="shared" si="500"/>
        <v>0</v>
      </c>
      <c r="GP313" s="41">
        <f t="shared" si="571"/>
        <v>0</v>
      </c>
      <c r="GQ313" s="41">
        <f t="shared" si="572"/>
        <v>0</v>
      </c>
      <c r="GR313" s="180">
        <f t="shared" si="573"/>
        <v>0</v>
      </c>
      <c r="GS313" s="41">
        <f t="shared" si="493"/>
        <v>0</v>
      </c>
      <c r="GT313" s="41">
        <f t="shared" si="494"/>
        <v>0</v>
      </c>
      <c r="GU313" s="41">
        <f t="shared" si="495"/>
        <v>0</v>
      </c>
      <c r="GV313" s="41">
        <f t="shared" si="496"/>
        <v>0</v>
      </c>
      <c r="GW313" s="41">
        <f t="shared" si="497"/>
        <v>0</v>
      </c>
      <c r="GX313" s="41">
        <f t="shared" si="498"/>
        <v>0</v>
      </c>
      <c r="GY313" s="180">
        <f t="shared" si="499"/>
        <v>0</v>
      </c>
      <c r="GZ313" s="41">
        <v>292</v>
      </c>
      <c r="HA313" s="32"/>
      <c r="HB313" s="42">
        <f t="shared" si="604"/>
        <v>0</v>
      </c>
      <c r="HC313" s="44"/>
    </row>
    <row r="314" spans="1:211" ht="15" customHeight="1">
      <c r="A314" s="31" t="s">
        <v>627</v>
      </c>
      <c r="B314" s="32" t="s">
        <v>628</v>
      </c>
      <c r="C314" s="31" t="s">
        <v>490</v>
      </c>
      <c r="D314" s="31" t="s">
        <v>1259</v>
      </c>
      <c r="E314" s="31" t="s">
        <v>43</v>
      </c>
      <c r="F314" s="31" t="s">
        <v>152</v>
      </c>
      <c r="G314" s="33">
        <v>30</v>
      </c>
      <c r="H314" s="33">
        <v>0</v>
      </c>
      <c r="I314" s="33">
        <v>0</v>
      </c>
      <c r="J314" s="34">
        <f>IFERROR(VLOOKUP(A314,#REF!,3,0),0)</f>
        <v>0</v>
      </c>
      <c r="K314" s="34">
        <f t="shared" si="599"/>
        <v>34</v>
      </c>
      <c r="L314" s="34">
        <v>0</v>
      </c>
      <c r="M314" s="34">
        <v>34</v>
      </c>
      <c r="N314" s="35">
        <f t="shared" si="600"/>
        <v>-4</v>
      </c>
      <c r="O314" s="35">
        <f t="shared" si="601"/>
        <v>0</v>
      </c>
      <c r="P314" s="36">
        <v>0</v>
      </c>
      <c r="Q314" s="36">
        <f>IF(P314+K314&lt;0,0,P314+K314)+R314</f>
        <v>34</v>
      </c>
      <c r="R314" s="80"/>
      <c r="S314" s="37">
        <f ca="1">SUMIF(ROP!$D$6:$H$65536,A314,ROP!$J$6:$J$65536)</f>
        <v>0</v>
      </c>
      <c r="T314" s="37">
        <f>SUMIF(HASIL!$B:$B,APS!$B314&amp;RIGHT(APS!T$9,2),HASIL!$I:$I)</f>
        <v>0</v>
      </c>
      <c r="U314" s="37">
        <f>SUMIF(HASIL!$B:$B,APS!$B314&amp;RIGHT(APS!U$9,2),HASIL!$I:$I)</f>
        <v>0</v>
      </c>
      <c r="V314" s="37">
        <f>SUMIF(HASIL!$B:$B,APS!$B314&amp;RIGHT(APS!V$9,2),HASIL!$I:$I)</f>
        <v>0</v>
      </c>
      <c r="W314" s="37">
        <f>SUMIF(HASIL!$B:$B,APS!$B314&amp;RIGHT(APS!W$9,2),HASIL!$I:$I)</f>
        <v>0</v>
      </c>
      <c r="X314" s="38">
        <f t="shared" si="602"/>
        <v>0</v>
      </c>
      <c r="Y314" s="38">
        <f t="shared" si="603"/>
        <v>-34</v>
      </c>
      <c r="Z314" s="39">
        <f t="shared" si="597"/>
        <v>0</v>
      </c>
      <c r="AA314" s="39">
        <f t="shared" si="596"/>
        <v>34</v>
      </c>
      <c r="AB314" s="40">
        <f t="shared" si="598"/>
        <v>0</v>
      </c>
      <c r="AC314" s="27">
        <v>0</v>
      </c>
      <c r="AD314" s="27"/>
      <c r="AE314" s="27"/>
      <c r="AF314" s="27"/>
      <c r="AG314" s="27"/>
      <c r="AH314" s="27"/>
      <c r="AI314" s="324">
        <f>SUMIF('Rekapitulasi Juni'!$D$9:$D$192,APS!$B314,'Rekapitulasi Juni'!$E$9:$E$192)</f>
        <v>0</v>
      </c>
      <c r="AJ314" s="324">
        <f>SUMIF('Rekapitulasi Juni'!$D$9:$D$192,APS!$B314,'Rekapitulasi Juni'!$F$9:$F$192)</f>
        <v>0</v>
      </c>
      <c r="AK314" s="324">
        <f>SUMIF('Rekapitulasi Juni'!$D$9:$D$192,APS!$B314,'Rekapitulasi Juni'!$K$9:$K$192)</f>
        <v>0</v>
      </c>
      <c r="AL314" s="325">
        <f t="shared" si="510"/>
        <v>0</v>
      </c>
      <c r="AM314" s="325">
        <f t="shared" si="511"/>
        <v>0</v>
      </c>
      <c r="AN314" s="27"/>
      <c r="AO314" s="324">
        <f>SUMIF('Rekapitulasi Juni'!$U$9:$U$192,APS!$B314,'Rekapitulasi Juni'!$V$9:$V$192)</f>
        <v>0</v>
      </c>
      <c r="AP314" s="324">
        <f>SUMIF('Rekapitulasi Juni'!$U$9:$U$192,APS!$B314,'Rekapitulasi Juni'!$W$9:$W$192)</f>
        <v>0</v>
      </c>
      <c r="AQ314" s="27"/>
      <c r="AR314" s="325">
        <f t="shared" si="512"/>
        <v>0</v>
      </c>
      <c r="AS314" s="325">
        <f t="shared" si="513"/>
        <v>0</v>
      </c>
      <c r="AT314" s="27"/>
      <c r="AU314" s="324">
        <f>SUMIF('Rekapitulasi Juni'!$AL$9:$AL$192,APS!$B314,'Rekapitulasi Juni'!$AM$9:$AM$192)</f>
        <v>0</v>
      </c>
      <c r="AV314" s="324">
        <f>SUMIF('Rekapitulasi Juni'!$AL$9:$AL$192,APS!$B314,'Rekapitulasi Juni'!$AN$9:$AN$192)</f>
        <v>0</v>
      </c>
      <c r="AW314" s="27"/>
      <c r="AX314" s="325">
        <f t="shared" si="514"/>
        <v>0</v>
      </c>
      <c r="AY314" s="325">
        <f t="shared" si="515"/>
        <v>0</v>
      </c>
      <c r="AZ314" s="41">
        <f t="shared" si="516"/>
        <v>0</v>
      </c>
      <c r="BA314" s="41">
        <f t="shared" si="517"/>
        <v>0</v>
      </c>
      <c r="BB314" s="41">
        <f t="shared" si="518"/>
        <v>0</v>
      </c>
      <c r="BC314" s="41">
        <f t="shared" si="519"/>
        <v>0</v>
      </c>
      <c r="BD314" s="41">
        <f t="shared" si="520"/>
        <v>0</v>
      </c>
      <c r="BE314" s="41">
        <f t="shared" si="521"/>
        <v>0</v>
      </c>
      <c r="BF314" s="180">
        <f t="shared" si="522"/>
        <v>0</v>
      </c>
      <c r="BG314" s="27">
        <v>0</v>
      </c>
      <c r="BH314" s="27"/>
      <c r="BI314" s="324">
        <f>SUMIF('Rekapitulasi Juni'!$D$214:$D$393,APS!$B314,'Rekapitulasi Juni'!$E$214:$E$393)</f>
        <v>0</v>
      </c>
      <c r="BJ314" s="324">
        <f>SUMIF('Rekapitulasi Juni'!$D$214:$D$393,APS!$B314,'Rekapitulasi Juni'!$F$214:$F$393)</f>
        <v>0</v>
      </c>
      <c r="BK314" s="27"/>
      <c r="BL314" s="325">
        <f t="shared" si="523"/>
        <v>0</v>
      </c>
      <c r="BM314" s="325">
        <f t="shared" si="524"/>
        <v>0</v>
      </c>
      <c r="BN314" s="27"/>
      <c r="BO314" s="324">
        <f>SUMIF('Rekapitulasi Juni'!$U$214:$U$393,APS!$B314,'Rekapitulasi Juni'!$V$214:$V$393)</f>
        <v>0</v>
      </c>
      <c r="BP314" s="324">
        <f>SUMIF('Rekapitulasi Juni'!$U$214:$U$393,APS!$B314,'Rekapitulasi Juni'!$W$214:$W$393)</f>
        <v>22</v>
      </c>
      <c r="BQ314" s="27"/>
      <c r="BR314" s="325">
        <f t="shared" si="525"/>
        <v>0</v>
      </c>
      <c r="BS314" s="325">
        <f t="shared" si="526"/>
        <v>0</v>
      </c>
      <c r="BT314" s="27"/>
      <c r="BU314" s="324">
        <f>SUMIF('Rekapitulasi Juni'!$AL$214:$AL$393,APS!$B314,'Rekapitulasi Juni'!$AM$214:$AM$393)</f>
        <v>0</v>
      </c>
      <c r="BV314" s="324">
        <f>SUMIF('Rekapitulasi Juni'!$AL$214:$AL$393,APS!$B314,'Rekapitulasi Juni'!$AN$214:$AN$393)</f>
        <v>0</v>
      </c>
      <c r="BW314" s="27"/>
      <c r="BX314" s="325">
        <f t="shared" si="527"/>
        <v>0</v>
      </c>
      <c r="BY314" s="325">
        <f t="shared" si="528"/>
        <v>0</v>
      </c>
      <c r="BZ314" s="27"/>
      <c r="CA314" s="324">
        <f>SUMIF('Rekapitulasi Juni'!$BA$214:$BA$393,APS!$B314,'Rekapitulasi Juni'!$BB$214:$BB$393)</f>
        <v>0</v>
      </c>
      <c r="CB314" s="324">
        <f>SUMIF('Rekapitulasi Juni'!$BA$214:$BA$393,APS!$B314,'Rekapitulasi Juni'!$BC$214:$BC$393)</f>
        <v>0</v>
      </c>
      <c r="CC314" s="27"/>
      <c r="CD314" s="325">
        <f t="shared" si="529"/>
        <v>0</v>
      </c>
      <c r="CE314" s="325">
        <f t="shared" si="530"/>
        <v>0</v>
      </c>
      <c r="CF314" s="27"/>
      <c r="CG314" s="324">
        <f>SUMIF('Rekapitulasi Juni'!$BP$214:$BP$393,APS!$B314,'Rekapitulasi Juni'!$BQ$214:$BQ$393)</f>
        <v>0</v>
      </c>
      <c r="CH314" s="324">
        <f>SUMIF('Rekapitulasi Juni'!$BP$214:$BP$393,APS!$B314,'Rekapitulasi Juni'!$BR$214:$BR$393)</f>
        <v>0</v>
      </c>
      <c r="CI314" s="27"/>
      <c r="CJ314" s="325">
        <f t="shared" si="531"/>
        <v>0</v>
      </c>
      <c r="CK314" s="325">
        <f t="shared" si="532"/>
        <v>0</v>
      </c>
      <c r="CL314" s="41">
        <f t="shared" si="533"/>
        <v>0</v>
      </c>
      <c r="CM314" s="41">
        <f t="shared" si="534"/>
        <v>0</v>
      </c>
      <c r="CN314" s="41">
        <f t="shared" si="535"/>
        <v>22</v>
      </c>
      <c r="CO314" s="41">
        <f t="shared" si="536"/>
        <v>0</v>
      </c>
      <c r="CP314" s="41">
        <f t="shared" si="537"/>
        <v>22</v>
      </c>
      <c r="CQ314" s="41">
        <f t="shared" si="538"/>
        <v>22</v>
      </c>
      <c r="CR314" s="180">
        <f t="shared" si="539"/>
        <v>0</v>
      </c>
      <c r="CS314" s="27">
        <v>0</v>
      </c>
      <c r="CT314" s="27"/>
      <c r="CU314" s="324">
        <f>SUMIF('Rekapitulasi Juni'!$D$410:$D$588,APS!$B314,'Rekapitulasi Juni'!$E$410:$E$588)</f>
        <v>0</v>
      </c>
      <c r="CV314" s="324">
        <f>SUMIF('Rekapitulasi Juni'!$D$410:$D$588,APS!$B314,'Rekapitulasi Juni'!$F$410:$F$588)</f>
        <v>0</v>
      </c>
      <c r="CW314" s="27"/>
      <c r="CX314" s="325">
        <f t="shared" si="540"/>
        <v>0</v>
      </c>
      <c r="CY314" s="325">
        <f t="shared" si="541"/>
        <v>0</v>
      </c>
      <c r="CZ314" s="27">
        <v>34</v>
      </c>
      <c r="DA314" s="324">
        <f>SUMIF('Rekapitulasi Juni'!$U$410:$U$588,APS!$B314,'Rekapitulasi Juni'!$V$410:$V$588)</f>
        <v>12</v>
      </c>
      <c r="DB314" s="324">
        <f>SUMIF('Rekapitulasi Juni'!$U$410:$U$588,APS!$B314,'Rekapitulasi Juni'!$W$410:$W$588)</f>
        <v>12</v>
      </c>
      <c r="DC314" s="27"/>
      <c r="DD314" s="325">
        <f t="shared" si="542"/>
        <v>35.294117647058826</v>
      </c>
      <c r="DE314" s="325">
        <f t="shared" si="543"/>
        <v>100</v>
      </c>
      <c r="DF314" s="27"/>
      <c r="DG314" s="324">
        <f>SUMIF('Rekapitulasi Juni'!$AL$410:$AL$588,APS!$B314,'Rekapitulasi Juni'!$AM$410:$AM$588)</f>
        <v>0</v>
      </c>
      <c r="DH314" s="324">
        <f>SUMIF('Rekapitulasi Juni'!$AL$410:$AL$588,APS!$B314,'Rekapitulasi Juni'!$AN$410:$AN$588)</f>
        <v>0</v>
      </c>
      <c r="DI314" s="27"/>
      <c r="DJ314" s="325">
        <f t="shared" si="544"/>
        <v>0</v>
      </c>
      <c r="DK314" s="325">
        <f t="shared" si="545"/>
        <v>0</v>
      </c>
      <c r="DL314" s="27"/>
      <c r="DM314" s="324">
        <f>SUMIF('Rekapitulasi Juni'!$BA$410:$BA$588,APS!$B314,'Rekapitulasi Juni'!$BB$410:$BB$588)</f>
        <v>0</v>
      </c>
      <c r="DN314" s="324">
        <f>SUMIF('Rekapitulasi Juni'!$BA$410:$BA$588,APS!$B314,'Rekapitulasi Juni'!$BC$410:$BC$588)</f>
        <v>0</v>
      </c>
      <c r="DO314" s="324">
        <f>SUMIF('Rekapitulasi Juni'!$BA$410:$BA$588,APS!$B314,'Rekapitulasi Juni'!$BF$410:$BF$588)</f>
        <v>0</v>
      </c>
      <c r="DP314" s="325">
        <f t="shared" si="546"/>
        <v>0</v>
      </c>
      <c r="DQ314" s="325">
        <f t="shared" si="547"/>
        <v>0</v>
      </c>
      <c r="DR314" s="27"/>
      <c r="DS314" s="324">
        <f>SUMIF('Rekapitulasi Juni'!$BP$410:$BP$588,APS!$B314,'Rekapitulasi Juni'!$BQ$410:$BQ$588)</f>
        <v>0</v>
      </c>
      <c r="DT314" s="324">
        <f>SUMIF('Rekapitulasi Juni'!$BP$410:$BP$588,APS!$B314,'Rekapitulasi Juni'!$BR$410:$BR$588)</f>
        <v>0</v>
      </c>
      <c r="DU314" s="27"/>
      <c r="DV314" s="325">
        <f t="shared" si="548"/>
        <v>0</v>
      </c>
      <c r="DW314" s="325">
        <f t="shared" si="549"/>
        <v>0</v>
      </c>
      <c r="DX314" s="41">
        <f t="shared" si="550"/>
        <v>34</v>
      </c>
      <c r="DY314" s="41">
        <f t="shared" si="551"/>
        <v>12</v>
      </c>
      <c r="DZ314" s="41">
        <f t="shared" si="552"/>
        <v>12</v>
      </c>
      <c r="EA314" s="41">
        <f t="shared" si="553"/>
        <v>0</v>
      </c>
      <c r="EB314" s="41">
        <f t="shared" si="554"/>
        <v>12</v>
      </c>
      <c r="EC314" s="41">
        <f t="shared" si="555"/>
        <v>-22</v>
      </c>
      <c r="ED314" s="180">
        <f t="shared" si="556"/>
        <v>35.294117647058826</v>
      </c>
      <c r="EE314" s="27">
        <v>0</v>
      </c>
      <c r="EF314" s="27"/>
      <c r="EG314" s="324">
        <f>SUMIF('Rekapitulasi Juni'!$D$608:$D$786,APS!$B314,'Rekapitulasi Juni'!$E$608:$E$786)</f>
        <v>0</v>
      </c>
      <c r="EH314" s="324">
        <f>SUMIF('Rekapitulasi Juni'!$D$608:$D$786,APS!$B314,'Rekapitulasi Juni'!$F$608:$F$786)</f>
        <v>0</v>
      </c>
      <c r="EI314" s="27"/>
      <c r="EJ314" s="325">
        <f t="shared" si="557"/>
        <v>0</v>
      </c>
      <c r="EK314" s="325">
        <f t="shared" si="558"/>
        <v>0</v>
      </c>
      <c r="EL314" s="27"/>
      <c r="EM314" s="324">
        <f>SUMIF('Rekapitulasi Juni'!$U$608:$U$786,APS!$B314,'Rekapitulasi Juni'!$V$608:$V$786)</f>
        <v>0</v>
      </c>
      <c r="EN314" s="324">
        <f>SUMIF('Rekapitulasi Juni'!$U$608:$U$786,APS!$B314,'Rekapitulasi Juni'!$W$608:$W$786)</f>
        <v>0</v>
      </c>
      <c r="EO314" s="27"/>
      <c r="EP314" s="325">
        <f t="shared" si="559"/>
        <v>0</v>
      </c>
      <c r="EQ314" s="325">
        <f t="shared" si="560"/>
        <v>0</v>
      </c>
      <c r="ER314" s="27"/>
      <c r="ES314" s="324">
        <f>SUMIF('Rekapitulasi Juni'!$AL$608:$AL$786,APS!$B314,'Rekapitulasi Juni'!$AM$608:$AM$786)</f>
        <v>0</v>
      </c>
      <c r="ET314" s="324">
        <f>SUMIF('Rekapitulasi Juni'!$AL$608:$AL$786,APS!$B314,'Rekapitulasi Juni'!$AN$608:$AN$786)</f>
        <v>0</v>
      </c>
      <c r="EU314" s="27"/>
      <c r="EV314" s="325">
        <f t="shared" si="503"/>
        <v>0</v>
      </c>
      <c r="EW314" s="325">
        <f t="shared" si="504"/>
        <v>0</v>
      </c>
      <c r="EX314" s="27"/>
      <c r="EY314" s="324">
        <f>SUMIF('Rekapitulasi Juni'!$BA$608:$BA$786,APS!$B314,'Rekapitulasi Juni'!$BB$608:$BB$786)</f>
        <v>0</v>
      </c>
      <c r="EZ314" s="324">
        <f>SUMIF('Rekapitulasi Juni'!$BA$608:$BA$786,APS!$B314,'Rekapitulasi Juni'!$BC$608:$BC$786)</f>
        <v>0</v>
      </c>
      <c r="FA314" s="324">
        <f>SUMIF('Rekapitulasi Juni'!$BA$608:$BA$786,APS!$B314,'Rekapitulasi Juni'!$BF$608:$BF$786)</f>
        <v>0</v>
      </c>
      <c r="FB314" s="325">
        <f t="shared" si="505"/>
        <v>0</v>
      </c>
      <c r="FC314" s="325">
        <f t="shared" si="506"/>
        <v>0</v>
      </c>
      <c r="FD314" s="27"/>
      <c r="FE314" s="27"/>
      <c r="FF314" s="27"/>
      <c r="FG314" s="27"/>
      <c r="FH314" s="27"/>
      <c r="FI314" s="27"/>
      <c r="FJ314" s="41">
        <f t="shared" si="561"/>
        <v>0</v>
      </c>
      <c r="FK314" s="41">
        <f t="shared" si="562"/>
        <v>0</v>
      </c>
      <c r="FL314" s="41">
        <f t="shared" si="563"/>
        <v>0</v>
      </c>
      <c r="FM314" s="41">
        <f t="shared" si="564"/>
        <v>0</v>
      </c>
      <c r="FN314" s="41">
        <f t="shared" si="565"/>
        <v>0</v>
      </c>
      <c r="FO314" s="41">
        <f t="shared" si="566"/>
        <v>0</v>
      </c>
      <c r="FP314" s="180">
        <f t="shared" si="567"/>
        <v>0</v>
      </c>
      <c r="FQ314" s="27"/>
      <c r="FR314" s="27"/>
      <c r="FS314" s="324">
        <f>SUMIF('Rekapitulasi Juni'!$D$804:$D$984,APS!$B314,'Rekapitulasi Juni'!$E$804:$E$984)</f>
        <v>0</v>
      </c>
      <c r="FT314" s="324">
        <f>SUMIF('Rekapitulasi Juni'!$D$804:$D$984,APS!$B314,'Rekapitulasi Juni'!$F$804:$F$984)</f>
        <v>0</v>
      </c>
      <c r="FU314" s="27"/>
      <c r="FV314" s="325">
        <f t="shared" si="507"/>
        <v>0</v>
      </c>
      <c r="FW314" s="325">
        <f t="shared" si="508"/>
        <v>0</v>
      </c>
      <c r="FX314" s="27"/>
      <c r="FY314" s="324">
        <f>SUMIF('Rekapitulasi Juni'!$U$804:$U$984,APS!$B314,'Rekapitulasi Juni'!$V$804:$V$984)</f>
        <v>0</v>
      </c>
      <c r="FZ314" s="324">
        <f>SUMIF('Rekapitulasi Juni'!$U$804:$U$984,APS!$B314,'Rekapitulasi Juni'!$W$804:$W$984)</f>
        <v>0</v>
      </c>
      <c r="GA314" s="27"/>
      <c r="GB314" s="325">
        <f t="shared" si="501"/>
        <v>0</v>
      </c>
      <c r="GC314" s="325">
        <f t="shared" si="502"/>
        <v>0</v>
      </c>
      <c r="GD314" s="27"/>
      <c r="GE314" s="324">
        <f>SUMIF('Rekapitulasi Juni'!$AL$804:$AL$984,APS!$B314,'Rekapitulasi Juni'!$AM$804:$AM$984)</f>
        <v>0</v>
      </c>
      <c r="GF314" s="324">
        <f>SUMIF('Rekapitulasi Juni'!$AL$804:$AL$984,APS!$B314,'Rekapitulasi Juni'!$AN$804:$AN$984)</f>
        <v>0</v>
      </c>
      <c r="GG314" s="27"/>
      <c r="GH314" s="325">
        <f t="shared" si="491"/>
        <v>0</v>
      </c>
      <c r="GI314" s="325">
        <f t="shared" si="492"/>
        <v>0</v>
      </c>
      <c r="GJ314" s="27"/>
      <c r="GK314" s="27"/>
      <c r="GL314" s="41">
        <f t="shared" si="568"/>
        <v>0</v>
      </c>
      <c r="GM314" s="41">
        <f t="shared" si="569"/>
        <v>0</v>
      </c>
      <c r="GN314" s="41">
        <f t="shared" si="570"/>
        <v>0</v>
      </c>
      <c r="GO314" s="41">
        <f t="shared" si="500"/>
        <v>0</v>
      </c>
      <c r="GP314" s="41">
        <f t="shared" si="571"/>
        <v>0</v>
      </c>
      <c r="GQ314" s="41">
        <f t="shared" si="572"/>
        <v>0</v>
      </c>
      <c r="GR314" s="180">
        <f t="shared" si="573"/>
        <v>0</v>
      </c>
      <c r="GS314" s="41">
        <f t="shared" si="493"/>
        <v>34</v>
      </c>
      <c r="GT314" s="41">
        <f t="shared" si="494"/>
        <v>12</v>
      </c>
      <c r="GU314" s="41">
        <f t="shared" si="495"/>
        <v>34</v>
      </c>
      <c r="GV314" s="41">
        <f t="shared" si="496"/>
        <v>0</v>
      </c>
      <c r="GW314" s="41">
        <f t="shared" si="497"/>
        <v>34</v>
      </c>
      <c r="GX314" s="41">
        <f t="shared" si="498"/>
        <v>0</v>
      </c>
      <c r="GY314" s="180">
        <f t="shared" si="499"/>
        <v>100</v>
      </c>
      <c r="GZ314" s="41">
        <v>293</v>
      </c>
      <c r="HA314" s="32"/>
      <c r="HB314" s="42">
        <f t="shared" si="604"/>
        <v>4</v>
      </c>
      <c r="HC314" s="44"/>
    </row>
    <row r="315" spans="1:211" ht="15" customHeight="1">
      <c r="A315" s="31" t="s">
        <v>629</v>
      </c>
      <c r="B315" s="32" t="s">
        <v>630</v>
      </c>
      <c r="C315" s="31" t="s">
        <v>490</v>
      </c>
      <c r="D315" s="31" t="s">
        <v>1259</v>
      </c>
      <c r="E315" s="31" t="s">
        <v>43</v>
      </c>
      <c r="F315" s="31" t="s">
        <v>152</v>
      </c>
      <c r="G315" s="33">
        <v>30</v>
      </c>
      <c r="H315" s="33">
        <v>0</v>
      </c>
      <c r="I315" s="33">
        <v>0</v>
      </c>
      <c r="J315" s="34">
        <f>IFERROR(VLOOKUP(A315,#REF!,3,0),0)</f>
        <v>0</v>
      </c>
      <c r="K315" s="34">
        <f t="shared" si="599"/>
        <v>30</v>
      </c>
      <c r="L315" s="34">
        <v>0</v>
      </c>
      <c r="M315" s="34">
        <v>30</v>
      </c>
      <c r="N315" s="35">
        <f t="shared" si="600"/>
        <v>0</v>
      </c>
      <c r="O315" s="35">
        <f t="shared" si="601"/>
        <v>0</v>
      </c>
      <c r="P315" s="36">
        <v>0</v>
      </c>
      <c r="Q315" s="36">
        <f t="shared" si="509"/>
        <v>30</v>
      </c>
      <c r="R315" s="80"/>
      <c r="S315" s="37">
        <f ca="1">SUMIF(ROP!$D$6:$H$65536,A315,ROP!$J$6:$J$65536)</f>
        <v>0</v>
      </c>
      <c r="T315" s="37">
        <f>SUMIF(HASIL!$B:$B,APS!$B315&amp;RIGHT(APS!T$9,2),HASIL!$I:$I)</f>
        <v>0</v>
      </c>
      <c r="U315" s="37">
        <f>SUMIF(HASIL!$B:$B,APS!$B315&amp;RIGHT(APS!U$9,2),HASIL!$I:$I)</f>
        <v>0</v>
      </c>
      <c r="V315" s="37">
        <f>SUMIF(HASIL!$B:$B,APS!$B315&amp;RIGHT(APS!V$9,2),HASIL!$I:$I)</f>
        <v>0</v>
      </c>
      <c r="W315" s="37">
        <f>SUMIF(HASIL!$B:$B,APS!$B315&amp;RIGHT(APS!W$9,2),HASIL!$I:$I)</f>
        <v>0</v>
      </c>
      <c r="X315" s="38">
        <f t="shared" si="602"/>
        <v>0</v>
      </c>
      <c r="Y315" s="38">
        <f t="shared" si="603"/>
        <v>-30</v>
      </c>
      <c r="Z315" s="39">
        <f t="shared" si="597"/>
        <v>0</v>
      </c>
      <c r="AA315" s="39">
        <f t="shared" si="596"/>
        <v>30</v>
      </c>
      <c r="AB315" s="40">
        <f t="shared" si="598"/>
        <v>0</v>
      </c>
      <c r="AC315" s="27">
        <v>0</v>
      </c>
      <c r="AD315" s="27"/>
      <c r="AE315" s="27"/>
      <c r="AF315" s="27"/>
      <c r="AG315" s="27"/>
      <c r="AH315" s="27"/>
      <c r="AI315" s="324">
        <f>SUMIF('Rekapitulasi Juni'!$D$9:$D$192,APS!$B315,'Rekapitulasi Juni'!$E$9:$E$192)</f>
        <v>0</v>
      </c>
      <c r="AJ315" s="324">
        <f>SUMIF('Rekapitulasi Juni'!$D$9:$D$192,APS!$B315,'Rekapitulasi Juni'!$F$9:$F$192)</f>
        <v>0</v>
      </c>
      <c r="AK315" s="324">
        <f>SUMIF('Rekapitulasi Juni'!$D$9:$D$192,APS!$B315,'Rekapitulasi Juni'!$K$9:$K$192)</f>
        <v>0</v>
      </c>
      <c r="AL315" s="325">
        <f t="shared" si="510"/>
        <v>0</v>
      </c>
      <c r="AM315" s="325">
        <f t="shared" si="511"/>
        <v>0</v>
      </c>
      <c r="AN315" s="27"/>
      <c r="AO315" s="324">
        <f>SUMIF('Rekapitulasi Juni'!$U$9:$U$192,APS!$B315,'Rekapitulasi Juni'!$V$9:$V$192)</f>
        <v>0</v>
      </c>
      <c r="AP315" s="324">
        <f>SUMIF('Rekapitulasi Juni'!$U$9:$U$192,APS!$B315,'Rekapitulasi Juni'!$W$9:$W$192)</f>
        <v>0</v>
      </c>
      <c r="AQ315" s="27"/>
      <c r="AR315" s="325">
        <f t="shared" si="512"/>
        <v>0</v>
      </c>
      <c r="AS315" s="325">
        <f t="shared" si="513"/>
        <v>0</v>
      </c>
      <c r="AT315" s="27"/>
      <c r="AU315" s="324">
        <f>SUMIF('Rekapitulasi Juni'!$AL$9:$AL$192,APS!$B315,'Rekapitulasi Juni'!$AM$9:$AM$192)</f>
        <v>0</v>
      </c>
      <c r="AV315" s="324">
        <f>SUMIF('Rekapitulasi Juni'!$AL$9:$AL$192,APS!$B315,'Rekapitulasi Juni'!$AN$9:$AN$192)</f>
        <v>0</v>
      </c>
      <c r="AW315" s="27"/>
      <c r="AX315" s="325">
        <f t="shared" si="514"/>
        <v>0</v>
      </c>
      <c r="AY315" s="325">
        <f t="shared" si="515"/>
        <v>0</v>
      </c>
      <c r="AZ315" s="41">
        <f t="shared" si="516"/>
        <v>0</v>
      </c>
      <c r="BA315" s="41">
        <f t="shared" si="517"/>
        <v>0</v>
      </c>
      <c r="BB315" s="41">
        <f t="shared" si="518"/>
        <v>0</v>
      </c>
      <c r="BC315" s="41">
        <f t="shared" si="519"/>
        <v>0</v>
      </c>
      <c r="BD315" s="41">
        <f t="shared" si="520"/>
        <v>0</v>
      </c>
      <c r="BE315" s="41">
        <f t="shared" si="521"/>
        <v>0</v>
      </c>
      <c r="BF315" s="180">
        <f t="shared" si="522"/>
        <v>0</v>
      </c>
      <c r="BG315" s="27">
        <v>0</v>
      </c>
      <c r="BH315" s="27"/>
      <c r="BI315" s="324">
        <f>SUMIF('Rekapitulasi Juni'!$D$214:$D$393,APS!$B315,'Rekapitulasi Juni'!$E$214:$E$393)</f>
        <v>0</v>
      </c>
      <c r="BJ315" s="324">
        <f>SUMIF('Rekapitulasi Juni'!$D$214:$D$393,APS!$B315,'Rekapitulasi Juni'!$F$214:$F$393)</f>
        <v>0</v>
      </c>
      <c r="BK315" s="27"/>
      <c r="BL315" s="325">
        <f t="shared" si="523"/>
        <v>0</v>
      </c>
      <c r="BM315" s="325">
        <f t="shared" si="524"/>
        <v>0</v>
      </c>
      <c r="BN315" s="27"/>
      <c r="BO315" s="324">
        <f>SUMIF('Rekapitulasi Juni'!$U$214:$U$393,APS!$B315,'Rekapitulasi Juni'!$V$214:$V$393)</f>
        <v>0</v>
      </c>
      <c r="BP315" s="324">
        <f>SUMIF('Rekapitulasi Juni'!$U$214:$U$393,APS!$B315,'Rekapitulasi Juni'!$W$214:$W$393)</f>
        <v>0</v>
      </c>
      <c r="BQ315" s="27"/>
      <c r="BR315" s="325">
        <f t="shared" si="525"/>
        <v>0</v>
      </c>
      <c r="BS315" s="325">
        <f t="shared" si="526"/>
        <v>0</v>
      </c>
      <c r="BT315" s="27"/>
      <c r="BU315" s="324">
        <f>SUMIF('Rekapitulasi Juni'!$AL$214:$AL$393,APS!$B315,'Rekapitulasi Juni'!$AM$214:$AM$393)</f>
        <v>0</v>
      </c>
      <c r="BV315" s="324">
        <f>SUMIF('Rekapitulasi Juni'!$AL$214:$AL$393,APS!$B315,'Rekapitulasi Juni'!$AN$214:$AN$393)</f>
        <v>8</v>
      </c>
      <c r="BW315" s="27"/>
      <c r="BX315" s="325">
        <f t="shared" si="527"/>
        <v>0</v>
      </c>
      <c r="BY315" s="325">
        <f t="shared" si="528"/>
        <v>0</v>
      </c>
      <c r="BZ315" s="27"/>
      <c r="CA315" s="324">
        <f>SUMIF('Rekapitulasi Juni'!$BA$214:$BA$393,APS!$B315,'Rekapitulasi Juni'!$BB$214:$BB$393)</f>
        <v>0</v>
      </c>
      <c r="CB315" s="324">
        <f>SUMIF('Rekapitulasi Juni'!$BA$214:$BA$393,APS!$B315,'Rekapitulasi Juni'!$BC$214:$BC$393)</f>
        <v>0</v>
      </c>
      <c r="CC315" s="27"/>
      <c r="CD315" s="325">
        <f t="shared" si="529"/>
        <v>0</v>
      </c>
      <c r="CE315" s="325">
        <f t="shared" si="530"/>
        <v>0</v>
      </c>
      <c r="CF315" s="27"/>
      <c r="CG315" s="324">
        <f>SUMIF('Rekapitulasi Juni'!$BP$214:$BP$393,APS!$B315,'Rekapitulasi Juni'!$BQ$214:$BQ$393)</f>
        <v>0</v>
      </c>
      <c r="CH315" s="324">
        <f>SUMIF('Rekapitulasi Juni'!$BP$214:$BP$393,APS!$B315,'Rekapitulasi Juni'!$BR$214:$BR$393)</f>
        <v>0</v>
      </c>
      <c r="CI315" s="27"/>
      <c r="CJ315" s="325">
        <f t="shared" si="531"/>
        <v>0</v>
      </c>
      <c r="CK315" s="325">
        <f t="shared" si="532"/>
        <v>0</v>
      </c>
      <c r="CL315" s="41">
        <f t="shared" si="533"/>
        <v>0</v>
      </c>
      <c r="CM315" s="41">
        <f t="shared" si="534"/>
        <v>0</v>
      </c>
      <c r="CN315" s="41">
        <f t="shared" si="535"/>
        <v>8</v>
      </c>
      <c r="CO315" s="41">
        <f t="shared" si="536"/>
        <v>0</v>
      </c>
      <c r="CP315" s="41">
        <f t="shared" si="537"/>
        <v>8</v>
      </c>
      <c r="CQ315" s="41">
        <f t="shared" si="538"/>
        <v>8</v>
      </c>
      <c r="CR315" s="180">
        <f t="shared" si="539"/>
        <v>0</v>
      </c>
      <c r="CS315" s="27">
        <v>0</v>
      </c>
      <c r="CT315" s="27"/>
      <c r="CU315" s="324">
        <f>SUMIF('Rekapitulasi Juni'!$D$410:$D$588,APS!$B315,'Rekapitulasi Juni'!$E$410:$E$588)</f>
        <v>0</v>
      </c>
      <c r="CV315" s="324">
        <f>SUMIF('Rekapitulasi Juni'!$D$410:$D$588,APS!$B315,'Rekapitulasi Juni'!$F$410:$F$588)</f>
        <v>0</v>
      </c>
      <c r="CW315" s="27"/>
      <c r="CX315" s="325">
        <f t="shared" si="540"/>
        <v>0</v>
      </c>
      <c r="CY315" s="325">
        <f t="shared" si="541"/>
        <v>0</v>
      </c>
      <c r="CZ315" s="27">
        <v>30</v>
      </c>
      <c r="DA315" s="324">
        <f>SUMIF('Rekapitulasi Juni'!$U$410:$U$588,APS!$B315,'Rekapitulasi Juni'!$V$410:$V$588)</f>
        <v>22</v>
      </c>
      <c r="DB315" s="324">
        <f>SUMIF('Rekapitulasi Juni'!$U$410:$U$588,APS!$B315,'Rekapitulasi Juni'!$W$410:$W$588)</f>
        <v>22</v>
      </c>
      <c r="DC315" s="27"/>
      <c r="DD315" s="325">
        <f t="shared" si="542"/>
        <v>73.333333333333329</v>
      </c>
      <c r="DE315" s="325">
        <f t="shared" si="543"/>
        <v>100</v>
      </c>
      <c r="DF315" s="27"/>
      <c r="DG315" s="324">
        <f>SUMIF('Rekapitulasi Juni'!$AL$410:$AL$588,APS!$B315,'Rekapitulasi Juni'!$AM$410:$AM$588)</f>
        <v>0</v>
      </c>
      <c r="DH315" s="324">
        <f>SUMIF('Rekapitulasi Juni'!$AL$410:$AL$588,APS!$B315,'Rekapitulasi Juni'!$AN$410:$AN$588)</f>
        <v>0</v>
      </c>
      <c r="DI315" s="27"/>
      <c r="DJ315" s="325">
        <f t="shared" si="544"/>
        <v>0</v>
      </c>
      <c r="DK315" s="325">
        <f t="shared" si="545"/>
        <v>0</v>
      </c>
      <c r="DL315" s="27"/>
      <c r="DM315" s="324">
        <f>SUMIF('Rekapitulasi Juni'!$BA$410:$BA$588,APS!$B315,'Rekapitulasi Juni'!$BB$410:$BB$588)</f>
        <v>0</v>
      </c>
      <c r="DN315" s="324">
        <f>SUMIF('Rekapitulasi Juni'!$BA$410:$BA$588,APS!$B315,'Rekapitulasi Juni'!$BC$410:$BC$588)</f>
        <v>0</v>
      </c>
      <c r="DO315" s="324">
        <f>SUMIF('Rekapitulasi Juni'!$BA$410:$BA$588,APS!$B315,'Rekapitulasi Juni'!$BF$410:$BF$588)</f>
        <v>0</v>
      </c>
      <c r="DP315" s="325">
        <f t="shared" si="546"/>
        <v>0</v>
      </c>
      <c r="DQ315" s="325">
        <f t="shared" si="547"/>
        <v>0</v>
      </c>
      <c r="DR315" s="27"/>
      <c r="DS315" s="324">
        <f>SUMIF('Rekapitulasi Juni'!$BP$410:$BP$588,APS!$B315,'Rekapitulasi Juni'!$BQ$410:$BQ$588)</f>
        <v>0</v>
      </c>
      <c r="DT315" s="324">
        <f>SUMIF('Rekapitulasi Juni'!$BP$410:$BP$588,APS!$B315,'Rekapitulasi Juni'!$BR$410:$BR$588)</f>
        <v>0</v>
      </c>
      <c r="DU315" s="27"/>
      <c r="DV315" s="325">
        <f t="shared" si="548"/>
        <v>0</v>
      </c>
      <c r="DW315" s="325">
        <f t="shared" si="549"/>
        <v>0</v>
      </c>
      <c r="DX315" s="41">
        <f t="shared" si="550"/>
        <v>30</v>
      </c>
      <c r="DY315" s="41">
        <f t="shared" si="551"/>
        <v>22</v>
      </c>
      <c r="DZ315" s="41">
        <f t="shared" si="552"/>
        <v>22</v>
      </c>
      <c r="EA315" s="41">
        <f t="shared" si="553"/>
        <v>0</v>
      </c>
      <c r="EB315" s="41">
        <f t="shared" si="554"/>
        <v>22</v>
      </c>
      <c r="EC315" s="41">
        <f t="shared" si="555"/>
        <v>-8</v>
      </c>
      <c r="ED315" s="180">
        <f t="shared" si="556"/>
        <v>73.333333333333329</v>
      </c>
      <c r="EE315" s="27">
        <v>0</v>
      </c>
      <c r="EF315" s="27"/>
      <c r="EG315" s="324">
        <f>SUMIF('Rekapitulasi Juni'!$D$608:$D$786,APS!$B315,'Rekapitulasi Juni'!$E$608:$E$786)</f>
        <v>0</v>
      </c>
      <c r="EH315" s="324">
        <f>SUMIF('Rekapitulasi Juni'!$D$608:$D$786,APS!$B315,'Rekapitulasi Juni'!$F$608:$F$786)</f>
        <v>0</v>
      </c>
      <c r="EI315" s="27"/>
      <c r="EJ315" s="325">
        <f t="shared" si="557"/>
        <v>0</v>
      </c>
      <c r="EK315" s="325">
        <f t="shared" si="558"/>
        <v>0</v>
      </c>
      <c r="EL315" s="27"/>
      <c r="EM315" s="324">
        <f>SUMIF('Rekapitulasi Juni'!$U$608:$U$786,APS!$B315,'Rekapitulasi Juni'!$V$608:$V$786)</f>
        <v>0</v>
      </c>
      <c r="EN315" s="324">
        <f>SUMIF('Rekapitulasi Juni'!$U$608:$U$786,APS!$B315,'Rekapitulasi Juni'!$W$608:$W$786)</f>
        <v>0</v>
      </c>
      <c r="EO315" s="27"/>
      <c r="EP315" s="325">
        <f t="shared" si="559"/>
        <v>0</v>
      </c>
      <c r="EQ315" s="325">
        <f t="shared" si="560"/>
        <v>0</v>
      </c>
      <c r="ER315" s="27"/>
      <c r="ES315" s="324">
        <f>SUMIF('Rekapitulasi Juni'!$AL$608:$AL$786,APS!$B315,'Rekapitulasi Juni'!$AM$608:$AM$786)</f>
        <v>0</v>
      </c>
      <c r="ET315" s="324">
        <f>SUMIF('Rekapitulasi Juni'!$AL$608:$AL$786,APS!$B315,'Rekapitulasi Juni'!$AN$608:$AN$786)</f>
        <v>0</v>
      </c>
      <c r="EU315" s="27"/>
      <c r="EV315" s="325">
        <f t="shared" si="503"/>
        <v>0</v>
      </c>
      <c r="EW315" s="325">
        <f t="shared" si="504"/>
        <v>0</v>
      </c>
      <c r="EX315" s="27"/>
      <c r="EY315" s="324">
        <f>SUMIF('Rekapitulasi Juni'!$BA$608:$BA$786,APS!$B315,'Rekapitulasi Juni'!$BB$608:$BB$786)</f>
        <v>0</v>
      </c>
      <c r="EZ315" s="324">
        <f>SUMIF('Rekapitulasi Juni'!$BA$608:$BA$786,APS!$B315,'Rekapitulasi Juni'!$BC$608:$BC$786)</f>
        <v>0</v>
      </c>
      <c r="FA315" s="324">
        <f>SUMIF('Rekapitulasi Juni'!$BA$608:$BA$786,APS!$B315,'Rekapitulasi Juni'!$BF$608:$BF$786)</f>
        <v>0</v>
      </c>
      <c r="FB315" s="325">
        <f t="shared" si="505"/>
        <v>0</v>
      </c>
      <c r="FC315" s="325">
        <f t="shared" si="506"/>
        <v>0</v>
      </c>
      <c r="FD315" s="27"/>
      <c r="FE315" s="27"/>
      <c r="FF315" s="27"/>
      <c r="FG315" s="27"/>
      <c r="FH315" s="27"/>
      <c r="FI315" s="27"/>
      <c r="FJ315" s="41">
        <f t="shared" si="561"/>
        <v>0</v>
      </c>
      <c r="FK315" s="41">
        <f t="shared" si="562"/>
        <v>0</v>
      </c>
      <c r="FL315" s="41">
        <f t="shared" si="563"/>
        <v>0</v>
      </c>
      <c r="FM315" s="41">
        <f t="shared" si="564"/>
        <v>0</v>
      </c>
      <c r="FN315" s="41">
        <f t="shared" si="565"/>
        <v>0</v>
      </c>
      <c r="FO315" s="41">
        <f t="shared" si="566"/>
        <v>0</v>
      </c>
      <c r="FP315" s="180">
        <f t="shared" si="567"/>
        <v>0</v>
      </c>
      <c r="FQ315" s="27"/>
      <c r="FR315" s="27"/>
      <c r="FS315" s="324">
        <f>SUMIF('Rekapitulasi Juni'!$D$804:$D$984,APS!$B315,'Rekapitulasi Juni'!$E$804:$E$984)</f>
        <v>0</v>
      </c>
      <c r="FT315" s="324">
        <f>SUMIF('Rekapitulasi Juni'!$D$804:$D$984,APS!$B315,'Rekapitulasi Juni'!$F$804:$F$984)</f>
        <v>0</v>
      </c>
      <c r="FU315" s="27"/>
      <c r="FV315" s="325">
        <f t="shared" si="507"/>
        <v>0</v>
      </c>
      <c r="FW315" s="325">
        <f t="shared" si="508"/>
        <v>0</v>
      </c>
      <c r="FX315" s="27"/>
      <c r="FY315" s="324">
        <f>SUMIF('Rekapitulasi Juni'!$U$804:$U$984,APS!$B315,'Rekapitulasi Juni'!$V$804:$V$984)</f>
        <v>0</v>
      </c>
      <c r="FZ315" s="324">
        <f>SUMIF('Rekapitulasi Juni'!$U$804:$U$984,APS!$B315,'Rekapitulasi Juni'!$W$804:$W$984)</f>
        <v>0</v>
      </c>
      <c r="GA315" s="27"/>
      <c r="GB315" s="325">
        <f t="shared" si="501"/>
        <v>0</v>
      </c>
      <c r="GC315" s="325">
        <f t="shared" si="502"/>
        <v>0</v>
      </c>
      <c r="GD315" s="27"/>
      <c r="GE315" s="324">
        <f>SUMIF('Rekapitulasi Juni'!$AL$804:$AL$984,APS!$B315,'Rekapitulasi Juni'!$AM$804:$AM$984)</f>
        <v>0</v>
      </c>
      <c r="GF315" s="324">
        <f>SUMIF('Rekapitulasi Juni'!$AL$804:$AL$984,APS!$B315,'Rekapitulasi Juni'!$AN$804:$AN$984)</f>
        <v>0</v>
      </c>
      <c r="GG315" s="27"/>
      <c r="GH315" s="325">
        <f t="shared" si="491"/>
        <v>0</v>
      </c>
      <c r="GI315" s="325">
        <f t="shared" si="492"/>
        <v>0</v>
      </c>
      <c r="GJ315" s="27"/>
      <c r="GK315" s="27"/>
      <c r="GL315" s="41">
        <f t="shared" si="568"/>
        <v>0</v>
      </c>
      <c r="GM315" s="41">
        <f t="shared" si="569"/>
        <v>0</v>
      </c>
      <c r="GN315" s="41">
        <f t="shared" si="570"/>
        <v>0</v>
      </c>
      <c r="GO315" s="41">
        <f t="shared" si="500"/>
        <v>0</v>
      </c>
      <c r="GP315" s="41">
        <f t="shared" si="571"/>
        <v>0</v>
      </c>
      <c r="GQ315" s="41">
        <f t="shared" si="572"/>
        <v>0</v>
      </c>
      <c r="GR315" s="180">
        <f t="shared" si="573"/>
        <v>0</v>
      </c>
      <c r="GS315" s="41">
        <f t="shared" si="493"/>
        <v>30</v>
      </c>
      <c r="GT315" s="41">
        <f t="shared" si="494"/>
        <v>22</v>
      </c>
      <c r="GU315" s="41">
        <f t="shared" si="495"/>
        <v>30</v>
      </c>
      <c r="GV315" s="41">
        <f t="shared" si="496"/>
        <v>0</v>
      </c>
      <c r="GW315" s="41">
        <f t="shared" si="497"/>
        <v>30</v>
      </c>
      <c r="GX315" s="41">
        <f t="shared" si="498"/>
        <v>0</v>
      </c>
      <c r="GY315" s="180">
        <f t="shared" si="499"/>
        <v>100</v>
      </c>
      <c r="GZ315" s="41">
        <v>294</v>
      </c>
      <c r="HA315" s="32"/>
      <c r="HB315" s="42">
        <f t="shared" si="604"/>
        <v>0</v>
      </c>
      <c r="HC315" s="44"/>
    </row>
    <row r="316" spans="1:211" ht="15" hidden="1" customHeight="1">
      <c r="A316" s="31" t="s">
        <v>631</v>
      </c>
      <c r="B316" s="32" t="s">
        <v>632</v>
      </c>
      <c r="C316" s="31" t="s">
        <v>490</v>
      </c>
      <c r="D316" s="31" t="s">
        <v>1259</v>
      </c>
      <c r="E316" s="31" t="s">
        <v>43</v>
      </c>
      <c r="F316" s="31" t="s">
        <v>152</v>
      </c>
      <c r="G316" s="33">
        <v>0</v>
      </c>
      <c r="H316" s="33">
        <v>0</v>
      </c>
      <c r="I316" s="33">
        <v>0</v>
      </c>
      <c r="J316" s="34">
        <f>IFERROR(VLOOKUP(A316,#REF!,3,0),0)</f>
        <v>0</v>
      </c>
      <c r="K316" s="34">
        <f t="shared" si="599"/>
        <v>0</v>
      </c>
      <c r="L316" s="34">
        <v>0</v>
      </c>
      <c r="M316" s="34">
        <v>0</v>
      </c>
      <c r="N316" s="35">
        <f t="shared" si="600"/>
        <v>0</v>
      </c>
      <c r="O316" s="35">
        <f t="shared" si="601"/>
        <v>0</v>
      </c>
      <c r="P316" s="36">
        <v>0</v>
      </c>
      <c r="Q316" s="36">
        <f t="shared" si="509"/>
        <v>0</v>
      </c>
      <c r="R316" s="80"/>
      <c r="S316" s="37">
        <f ca="1">SUMIF(ROP!$D$6:$H$65536,A316,ROP!$J$6:$J$65536)</f>
        <v>0</v>
      </c>
      <c r="T316" s="37">
        <f>SUMIF(HASIL!$B:$B,APS!$B316&amp;RIGHT(APS!T$9,2),HASIL!$I:$I)</f>
        <v>0</v>
      </c>
      <c r="U316" s="37">
        <f>SUMIF(HASIL!$B:$B,APS!$B316&amp;RIGHT(APS!U$9,2),HASIL!$I:$I)</f>
        <v>0</v>
      </c>
      <c r="V316" s="37">
        <f>SUMIF(HASIL!$B:$B,APS!$B316&amp;RIGHT(APS!V$9,2),HASIL!$I:$I)</f>
        <v>0</v>
      </c>
      <c r="W316" s="37">
        <f>SUMIF(HASIL!$B:$B,APS!$B316&amp;RIGHT(APS!W$9,2),HASIL!$I:$I)</f>
        <v>0</v>
      </c>
      <c r="X316" s="38">
        <f t="shared" si="602"/>
        <v>0</v>
      </c>
      <c r="Y316" s="38">
        <f t="shared" si="603"/>
        <v>0</v>
      </c>
      <c r="Z316" s="39">
        <f t="shared" si="597"/>
        <v>0</v>
      </c>
      <c r="AA316" s="39">
        <f t="shared" si="596"/>
        <v>0</v>
      </c>
      <c r="AB316" s="40">
        <f t="shared" si="598"/>
        <v>0</v>
      </c>
      <c r="AC316" s="27">
        <v>0</v>
      </c>
      <c r="AD316" s="27"/>
      <c r="AE316" s="27"/>
      <c r="AF316" s="27"/>
      <c r="AG316" s="27"/>
      <c r="AH316" s="27"/>
      <c r="AI316" s="324">
        <f>SUMIF('Rekapitulasi Juni'!$D$9:$D$192,APS!$B316,'Rekapitulasi Juni'!$E$9:$E$192)</f>
        <v>0</v>
      </c>
      <c r="AJ316" s="324">
        <f>SUMIF('Rekapitulasi Juni'!$D$9:$D$192,APS!$B316,'Rekapitulasi Juni'!$F$9:$F$192)</f>
        <v>0</v>
      </c>
      <c r="AK316" s="324">
        <f>SUMIF('Rekapitulasi Juni'!$D$9:$D$192,APS!$B316,'Rekapitulasi Juni'!$K$9:$K$192)</f>
        <v>0</v>
      </c>
      <c r="AL316" s="325">
        <f t="shared" si="510"/>
        <v>0</v>
      </c>
      <c r="AM316" s="325">
        <f t="shared" si="511"/>
        <v>0</v>
      </c>
      <c r="AN316" s="27"/>
      <c r="AO316" s="324">
        <f>SUMIF('Rekapitulasi Juni'!$U$9:$U$192,APS!$B316,'Rekapitulasi Juni'!$V$9:$V$192)</f>
        <v>0</v>
      </c>
      <c r="AP316" s="324">
        <f>SUMIF('Rekapitulasi Juni'!$U$9:$U$192,APS!$B316,'Rekapitulasi Juni'!$W$9:$W$192)</f>
        <v>0</v>
      </c>
      <c r="AQ316" s="27"/>
      <c r="AR316" s="325">
        <f t="shared" si="512"/>
        <v>0</v>
      </c>
      <c r="AS316" s="325">
        <f t="shared" si="513"/>
        <v>0</v>
      </c>
      <c r="AT316" s="27"/>
      <c r="AU316" s="324">
        <f>SUMIF('Rekapitulasi Juni'!$AL$9:$AL$192,APS!$B316,'Rekapitulasi Juni'!$AM$9:$AM$192)</f>
        <v>0</v>
      </c>
      <c r="AV316" s="324">
        <f>SUMIF('Rekapitulasi Juni'!$AL$9:$AL$192,APS!$B316,'Rekapitulasi Juni'!$AN$9:$AN$192)</f>
        <v>0</v>
      </c>
      <c r="AW316" s="27"/>
      <c r="AX316" s="325">
        <f t="shared" si="514"/>
        <v>0</v>
      </c>
      <c r="AY316" s="325">
        <f t="shared" si="515"/>
        <v>0</v>
      </c>
      <c r="AZ316" s="41">
        <f t="shared" si="516"/>
        <v>0</v>
      </c>
      <c r="BA316" s="41">
        <f t="shared" si="517"/>
        <v>0</v>
      </c>
      <c r="BB316" s="41">
        <f t="shared" si="518"/>
        <v>0</v>
      </c>
      <c r="BC316" s="41">
        <f t="shared" si="519"/>
        <v>0</v>
      </c>
      <c r="BD316" s="41">
        <f t="shared" si="520"/>
        <v>0</v>
      </c>
      <c r="BE316" s="41">
        <f t="shared" si="521"/>
        <v>0</v>
      </c>
      <c r="BF316" s="180">
        <f t="shared" si="522"/>
        <v>0</v>
      </c>
      <c r="BG316" s="27">
        <v>0</v>
      </c>
      <c r="BH316" s="27"/>
      <c r="BI316" s="324">
        <f>SUMIF('Rekapitulasi Juni'!$D$214:$D$393,APS!$B316,'Rekapitulasi Juni'!$E$214:$E$393)</f>
        <v>0</v>
      </c>
      <c r="BJ316" s="324">
        <f>SUMIF('Rekapitulasi Juni'!$D$214:$D$393,APS!$B316,'Rekapitulasi Juni'!$F$214:$F$393)</f>
        <v>0</v>
      </c>
      <c r="BK316" s="27"/>
      <c r="BL316" s="325">
        <f t="shared" si="523"/>
        <v>0</v>
      </c>
      <c r="BM316" s="325">
        <f t="shared" si="524"/>
        <v>0</v>
      </c>
      <c r="BN316" s="27"/>
      <c r="BO316" s="324">
        <f>SUMIF('Rekapitulasi Juni'!$U$214:$U$393,APS!$B316,'Rekapitulasi Juni'!$V$214:$V$393)</f>
        <v>0</v>
      </c>
      <c r="BP316" s="324">
        <f>SUMIF('Rekapitulasi Juni'!$U$214:$U$393,APS!$B316,'Rekapitulasi Juni'!$W$214:$W$393)</f>
        <v>0</v>
      </c>
      <c r="BQ316" s="27"/>
      <c r="BR316" s="325">
        <f t="shared" si="525"/>
        <v>0</v>
      </c>
      <c r="BS316" s="325">
        <f t="shared" si="526"/>
        <v>0</v>
      </c>
      <c r="BT316" s="27"/>
      <c r="BU316" s="324">
        <f>SUMIF('Rekapitulasi Juni'!$AL$214:$AL$393,APS!$B316,'Rekapitulasi Juni'!$AM$214:$AM$393)</f>
        <v>0</v>
      </c>
      <c r="BV316" s="324">
        <f>SUMIF('Rekapitulasi Juni'!$AL$214:$AL$393,APS!$B316,'Rekapitulasi Juni'!$AN$214:$AN$393)</f>
        <v>0</v>
      </c>
      <c r="BW316" s="27"/>
      <c r="BX316" s="325">
        <f t="shared" si="527"/>
        <v>0</v>
      </c>
      <c r="BY316" s="325">
        <f t="shared" si="528"/>
        <v>0</v>
      </c>
      <c r="BZ316" s="27"/>
      <c r="CA316" s="324">
        <f>SUMIF('Rekapitulasi Juni'!$BA$214:$BA$393,APS!$B316,'Rekapitulasi Juni'!$BB$214:$BB$393)</f>
        <v>0</v>
      </c>
      <c r="CB316" s="324">
        <f>SUMIF('Rekapitulasi Juni'!$BA$214:$BA$393,APS!$B316,'Rekapitulasi Juni'!$BC$214:$BC$393)</f>
        <v>0</v>
      </c>
      <c r="CC316" s="27"/>
      <c r="CD316" s="325">
        <f t="shared" si="529"/>
        <v>0</v>
      </c>
      <c r="CE316" s="325">
        <f t="shared" si="530"/>
        <v>0</v>
      </c>
      <c r="CF316" s="27"/>
      <c r="CG316" s="324">
        <f>SUMIF('Rekapitulasi Juni'!$BP$214:$BP$393,APS!$B316,'Rekapitulasi Juni'!$BQ$214:$BQ$393)</f>
        <v>0</v>
      </c>
      <c r="CH316" s="324">
        <f>SUMIF('Rekapitulasi Juni'!$BP$214:$BP$393,APS!$B316,'Rekapitulasi Juni'!$BR$214:$BR$393)</f>
        <v>0</v>
      </c>
      <c r="CI316" s="27"/>
      <c r="CJ316" s="325">
        <f t="shared" si="531"/>
        <v>0</v>
      </c>
      <c r="CK316" s="325">
        <f t="shared" si="532"/>
        <v>0</v>
      </c>
      <c r="CL316" s="41">
        <f t="shared" si="533"/>
        <v>0</v>
      </c>
      <c r="CM316" s="41">
        <f t="shared" si="534"/>
        <v>0</v>
      </c>
      <c r="CN316" s="41">
        <f t="shared" si="535"/>
        <v>0</v>
      </c>
      <c r="CO316" s="41">
        <f t="shared" si="536"/>
        <v>0</v>
      </c>
      <c r="CP316" s="41">
        <f t="shared" si="537"/>
        <v>0</v>
      </c>
      <c r="CQ316" s="41">
        <f t="shared" si="538"/>
        <v>0</v>
      </c>
      <c r="CR316" s="180">
        <f t="shared" si="539"/>
        <v>0</v>
      </c>
      <c r="CS316" s="27">
        <v>0</v>
      </c>
      <c r="CT316" s="27"/>
      <c r="CU316" s="324">
        <f>SUMIF('Rekapitulasi Juni'!$D$410:$D$588,APS!$B316,'Rekapitulasi Juni'!$E$410:$E$588)</f>
        <v>0</v>
      </c>
      <c r="CV316" s="324">
        <f>SUMIF('Rekapitulasi Juni'!$D$410:$D$588,APS!$B316,'Rekapitulasi Juni'!$F$410:$F$588)</f>
        <v>0</v>
      </c>
      <c r="CW316" s="27"/>
      <c r="CX316" s="325">
        <f t="shared" si="540"/>
        <v>0</v>
      </c>
      <c r="CY316" s="325">
        <f t="shared" si="541"/>
        <v>0</v>
      </c>
      <c r="CZ316" s="27"/>
      <c r="DA316" s="324">
        <f>SUMIF('Rekapitulasi Juni'!$U$410:$U$588,APS!$B316,'Rekapitulasi Juni'!$V$410:$V$588)</f>
        <v>0</v>
      </c>
      <c r="DB316" s="324">
        <f>SUMIF('Rekapitulasi Juni'!$U$410:$U$588,APS!$B316,'Rekapitulasi Juni'!$W$410:$W$588)</f>
        <v>0</v>
      </c>
      <c r="DC316" s="27"/>
      <c r="DD316" s="325">
        <f t="shared" si="542"/>
        <v>0</v>
      </c>
      <c r="DE316" s="325">
        <f t="shared" si="543"/>
        <v>0</v>
      </c>
      <c r="DF316" s="27"/>
      <c r="DG316" s="324">
        <f>SUMIF('Rekapitulasi Juni'!$AL$410:$AL$588,APS!$B316,'Rekapitulasi Juni'!$AM$410:$AM$588)</f>
        <v>0</v>
      </c>
      <c r="DH316" s="324">
        <f>SUMIF('Rekapitulasi Juni'!$AL$410:$AL$588,APS!$B316,'Rekapitulasi Juni'!$AN$410:$AN$588)</f>
        <v>0</v>
      </c>
      <c r="DI316" s="27"/>
      <c r="DJ316" s="325">
        <f t="shared" si="544"/>
        <v>0</v>
      </c>
      <c r="DK316" s="325">
        <f t="shared" si="545"/>
        <v>0</v>
      </c>
      <c r="DL316" s="27"/>
      <c r="DM316" s="324">
        <f>SUMIF('Rekapitulasi Juni'!$BA$410:$BA$588,APS!$B316,'Rekapitulasi Juni'!$BB$410:$BB$588)</f>
        <v>0</v>
      </c>
      <c r="DN316" s="324">
        <f>SUMIF('Rekapitulasi Juni'!$BA$410:$BA$588,APS!$B316,'Rekapitulasi Juni'!$BC$410:$BC$588)</f>
        <v>0</v>
      </c>
      <c r="DO316" s="324">
        <f>SUMIF('Rekapitulasi Juni'!$BA$410:$BA$588,APS!$B316,'Rekapitulasi Juni'!$BF$410:$BF$588)</f>
        <v>0</v>
      </c>
      <c r="DP316" s="325">
        <f t="shared" si="546"/>
        <v>0</v>
      </c>
      <c r="DQ316" s="325">
        <f t="shared" si="547"/>
        <v>0</v>
      </c>
      <c r="DR316" s="27"/>
      <c r="DS316" s="324">
        <f>SUMIF('Rekapitulasi Juni'!$BP$410:$BP$588,APS!$B316,'Rekapitulasi Juni'!$BQ$410:$BQ$588)</f>
        <v>0</v>
      </c>
      <c r="DT316" s="324">
        <f>SUMIF('Rekapitulasi Juni'!$BP$410:$BP$588,APS!$B316,'Rekapitulasi Juni'!$BR$410:$BR$588)</f>
        <v>0</v>
      </c>
      <c r="DU316" s="27"/>
      <c r="DV316" s="325">
        <f t="shared" si="548"/>
        <v>0</v>
      </c>
      <c r="DW316" s="325">
        <f t="shared" si="549"/>
        <v>0</v>
      </c>
      <c r="DX316" s="41">
        <f t="shared" si="550"/>
        <v>0</v>
      </c>
      <c r="DY316" s="41">
        <f t="shared" si="551"/>
        <v>0</v>
      </c>
      <c r="DZ316" s="41">
        <f t="shared" si="552"/>
        <v>0</v>
      </c>
      <c r="EA316" s="41">
        <f t="shared" si="553"/>
        <v>0</v>
      </c>
      <c r="EB316" s="41">
        <f t="shared" si="554"/>
        <v>0</v>
      </c>
      <c r="EC316" s="41">
        <f t="shared" si="555"/>
        <v>0</v>
      </c>
      <c r="ED316" s="180">
        <f t="shared" si="556"/>
        <v>0</v>
      </c>
      <c r="EE316" s="27">
        <v>0</v>
      </c>
      <c r="EF316" s="27"/>
      <c r="EG316" s="324">
        <f>SUMIF('Rekapitulasi Juni'!$D$608:$D$786,APS!$B316,'Rekapitulasi Juni'!$E$608:$E$786)</f>
        <v>0</v>
      </c>
      <c r="EH316" s="324">
        <f>SUMIF('Rekapitulasi Juni'!$D$608:$D$786,APS!$B316,'Rekapitulasi Juni'!$F$608:$F$786)</f>
        <v>0</v>
      </c>
      <c r="EI316" s="27"/>
      <c r="EJ316" s="325">
        <f t="shared" si="557"/>
        <v>0</v>
      </c>
      <c r="EK316" s="325">
        <f t="shared" si="558"/>
        <v>0</v>
      </c>
      <c r="EL316" s="27"/>
      <c r="EM316" s="324">
        <f>SUMIF('Rekapitulasi Juni'!$U$608:$U$786,APS!$B316,'Rekapitulasi Juni'!$V$608:$V$786)</f>
        <v>0</v>
      </c>
      <c r="EN316" s="324">
        <f>SUMIF('Rekapitulasi Juni'!$U$608:$U$786,APS!$B316,'Rekapitulasi Juni'!$W$608:$W$786)</f>
        <v>0</v>
      </c>
      <c r="EO316" s="27"/>
      <c r="EP316" s="325">
        <f t="shared" si="559"/>
        <v>0</v>
      </c>
      <c r="EQ316" s="325">
        <f t="shared" si="560"/>
        <v>0</v>
      </c>
      <c r="ER316" s="27"/>
      <c r="ES316" s="324">
        <f>SUMIF('Rekapitulasi Juni'!$AL$608:$AL$786,APS!$B316,'Rekapitulasi Juni'!$AM$608:$AM$786)</f>
        <v>0</v>
      </c>
      <c r="ET316" s="324">
        <f>SUMIF('Rekapitulasi Juni'!$AL$608:$AL$786,APS!$B316,'Rekapitulasi Juni'!$AN$608:$AN$786)</f>
        <v>0</v>
      </c>
      <c r="EU316" s="27"/>
      <c r="EV316" s="325">
        <f t="shared" si="503"/>
        <v>0</v>
      </c>
      <c r="EW316" s="325">
        <f t="shared" si="504"/>
        <v>0</v>
      </c>
      <c r="EX316" s="27"/>
      <c r="EY316" s="324">
        <f>SUMIF('Rekapitulasi Juni'!$BA$608:$BA$786,APS!$B316,'Rekapitulasi Juni'!$BB$608:$BB$786)</f>
        <v>0</v>
      </c>
      <c r="EZ316" s="324">
        <f>SUMIF('Rekapitulasi Juni'!$BA$608:$BA$786,APS!$B316,'Rekapitulasi Juni'!$BC$608:$BC$786)</f>
        <v>0</v>
      </c>
      <c r="FA316" s="324">
        <f>SUMIF('Rekapitulasi Juni'!$BA$608:$BA$786,APS!$B316,'Rekapitulasi Juni'!$BF$608:$BF$786)</f>
        <v>0</v>
      </c>
      <c r="FB316" s="325">
        <f t="shared" si="505"/>
        <v>0</v>
      </c>
      <c r="FC316" s="325">
        <f t="shared" si="506"/>
        <v>0</v>
      </c>
      <c r="FD316" s="27"/>
      <c r="FE316" s="27"/>
      <c r="FF316" s="27"/>
      <c r="FG316" s="27"/>
      <c r="FH316" s="27"/>
      <c r="FI316" s="27"/>
      <c r="FJ316" s="41">
        <f t="shared" si="561"/>
        <v>0</v>
      </c>
      <c r="FK316" s="41">
        <f t="shared" si="562"/>
        <v>0</v>
      </c>
      <c r="FL316" s="41">
        <f t="shared" si="563"/>
        <v>0</v>
      </c>
      <c r="FM316" s="41">
        <f t="shared" si="564"/>
        <v>0</v>
      </c>
      <c r="FN316" s="41">
        <f t="shared" si="565"/>
        <v>0</v>
      </c>
      <c r="FO316" s="41">
        <f t="shared" si="566"/>
        <v>0</v>
      </c>
      <c r="FP316" s="180">
        <f t="shared" si="567"/>
        <v>0</v>
      </c>
      <c r="FQ316" s="27"/>
      <c r="FR316" s="27"/>
      <c r="FS316" s="324">
        <f>SUMIF('Rekapitulasi Juni'!$D$804:$D$984,APS!$B316,'Rekapitulasi Juni'!$E$804:$E$984)</f>
        <v>0</v>
      </c>
      <c r="FT316" s="324">
        <f>SUMIF('Rekapitulasi Juni'!$D$804:$D$984,APS!$B316,'Rekapitulasi Juni'!$F$804:$F$984)</f>
        <v>0</v>
      </c>
      <c r="FU316" s="27"/>
      <c r="FV316" s="325">
        <f t="shared" si="507"/>
        <v>0</v>
      </c>
      <c r="FW316" s="325">
        <f t="shared" si="508"/>
        <v>0</v>
      </c>
      <c r="FX316" s="27"/>
      <c r="FY316" s="324">
        <f>SUMIF('Rekapitulasi Juni'!$U$804:$U$984,APS!$B316,'Rekapitulasi Juni'!$V$804:$V$984)</f>
        <v>0</v>
      </c>
      <c r="FZ316" s="324">
        <f>SUMIF('Rekapitulasi Juni'!$U$804:$U$984,APS!$B316,'Rekapitulasi Juni'!$W$804:$W$984)</f>
        <v>0</v>
      </c>
      <c r="GA316" s="27"/>
      <c r="GB316" s="325">
        <f t="shared" si="501"/>
        <v>0</v>
      </c>
      <c r="GC316" s="325">
        <f t="shared" si="502"/>
        <v>0</v>
      </c>
      <c r="GD316" s="27"/>
      <c r="GE316" s="324">
        <f>SUMIF('Rekapitulasi Juni'!$AL$804:$AL$984,APS!$B316,'Rekapitulasi Juni'!$AM$804:$AM$984)</f>
        <v>0</v>
      </c>
      <c r="GF316" s="324">
        <f>SUMIF('Rekapitulasi Juni'!$AL$804:$AL$984,APS!$B316,'Rekapitulasi Juni'!$AN$804:$AN$984)</f>
        <v>0</v>
      </c>
      <c r="GG316" s="27"/>
      <c r="GH316" s="325">
        <f t="shared" si="491"/>
        <v>0</v>
      </c>
      <c r="GI316" s="325">
        <f t="shared" si="492"/>
        <v>0</v>
      </c>
      <c r="GJ316" s="27"/>
      <c r="GK316" s="27"/>
      <c r="GL316" s="41">
        <f t="shared" si="568"/>
        <v>0</v>
      </c>
      <c r="GM316" s="41">
        <f t="shared" si="569"/>
        <v>0</v>
      </c>
      <c r="GN316" s="41">
        <f t="shared" si="570"/>
        <v>0</v>
      </c>
      <c r="GO316" s="41">
        <f t="shared" si="500"/>
        <v>0</v>
      </c>
      <c r="GP316" s="41">
        <f t="shared" si="571"/>
        <v>0</v>
      </c>
      <c r="GQ316" s="41">
        <f t="shared" si="572"/>
        <v>0</v>
      </c>
      <c r="GR316" s="180">
        <f t="shared" si="573"/>
        <v>0</v>
      </c>
      <c r="GS316" s="41">
        <f t="shared" si="493"/>
        <v>0</v>
      </c>
      <c r="GT316" s="41">
        <f t="shared" si="494"/>
        <v>0</v>
      </c>
      <c r="GU316" s="41">
        <f t="shared" si="495"/>
        <v>0</v>
      </c>
      <c r="GV316" s="41">
        <f t="shared" si="496"/>
        <v>0</v>
      </c>
      <c r="GW316" s="41">
        <f t="shared" si="497"/>
        <v>0</v>
      </c>
      <c r="GX316" s="41">
        <f t="shared" si="498"/>
        <v>0</v>
      </c>
      <c r="GY316" s="180">
        <f t="shared" si="499"/>
        <v>0</v>
      </c>
      <c r="GZ316" s="41">
        <v>295</v>
      </c>
      <c r="HA316" s="32"/>
      <c r="HB316" s="42">
        <f t="shared" si="604"/>
        <v>0</v>
      </c>
      <c r="HC316" s="44"/>
    </row>
    <row r="317" spans="1:211" ht="15" customHeight="1">
      <c r="A317" s="31" t="s">
        <v>633</v>
      </c>
      <c r="B317" s="32" t="s">
        <v>634</v>
      </c>
      <c r="C317" s="31" t="s">
        <v>490</v>
      </c>
      <c r="D317" s="31" t="s">
        <v>1259</v>
      </c>
      <c r="E317" s="31" t="s">
        <v>43</v>
      </c>
      <c r="F317" s="31" t="s">
        <v>152</v>
      </c>
      <c r="G317" s="33">
        <v>35</v>
      </c>
      <c r="H317" s="33">
        <v>0</v>
      </c>
      <c r="I317" s="33">
        <v>0</v>
      </c>
      <c r="J317" s="34">
        <f>IFERROR(VLOOKUP(A317,#REF!,3,0),0)</f>
        <v>0</v>
      </c>
      <c r="K317" s="34">
        <f t="shared" si="599"/>
        <v>42</v>
      </c>
      <c r="L317" s="34">
        <v>0</v>
      </c>
      <c r="M317" s="34">
        <v>42</v>
      </c>
      <c r="N317" s="35">
        <f t="shared" si="600"/>
        <v>-7</v>
      </c>
      <c r="O317" s="35">
        <f t="shared" si="601"/>
        <v>0</v>
      </c>
      <c r="P317" s="36">
        <v>0</v>
      </c>
      <c r="Q317" s="36">
        <f t="shared" si="509"/>
        <v>42</v>
      </c>
      <c r="R317" s="80"/>
      <c r="S317" s="37">
        <f ca="1">SUMIF(ROP!$D$6:$H$65536,A317,ROP!$J$6:$J$65536)</f>
        <v>0</v>
      </c>
      <c r="T317" s="37">
        <f>SUMIF(HASIL!$B:$B,APS!$B317&amp;RIGHT(APS!T$9,2),HASIL!$I:$I)</f>
        <v>0</v>
      </c>
      <c r="U317" s="37">
        <f>SUMIF(HASIL!$B:$B,APS!$B317&amp;RIGHT(APS!U$9,2),HASIL!$I:$I)</f>
        <v>0</v>
      </c>
      <c r="V317" s="37">
        <f>SUMIF(HASIL!$B:$B,APS!$B317&amp;RIGHT(APS!V$9,2),HASIL!$I:$I)</f>
        <v>0</v>
      </c>
      <c r="W317" s="37">
        <f>SUMIF(HASIL!$B:$B,APS!$B317&amp;RIGHT(APS!W$9,2),HASIL!$I:$I)</f>
        <v>0</v>
      </c>
      <c r="X317" s="38">
        <f t="shared" si="602"/>
        <v>0</v>
      </c>
      <c r="Y317" s="38">
        <f t="shared" si="603"/>
        <v>-42</v>
      </c>
      <c r="Z317" s="39">
        <f t="shared" si="597"/>
        <v>0</v>
      </c>
      <c r="AA317" s="39">
        <f t="shared" si="596"/>
        <v>42</v>
      </c>
      <c r="AB317" s="40">
        <f t="shared" si="598"/>
        <v>0</v>
      </c>
      <c r="AC317" s="27">
        <v>0</v>
      </c>
      <c r="AD317" s="27"/>
      <c r="AE317" s="27"/>
      <c r="AF317" s="27"/>
      <c r="AG317" s="27"/>
      <c r="AH317" s="27"/>
      <c r="AI317" s="324">
        <f>SUMIF('Rekapitulasi Juni'!$D$9:$D$192,APS!$B317,'Rekapitulasi Juni'!$E$9:$E$192)</f>
        <v>0</v>
      </c>
      <c r="AJ317" s="324">
        <f>SUMIF('Rekapitulasi Juni'!$D$9:$D$192,APS!$B317,'Rekapitulasi Juni'!$F$9:$F$192)</f>
        <v>0</v>
      </c>
      <c r="AK317" s="324">
        <f>SUMIF('Rekapitulasi Juni'!$D$9:$D$192,APS!$B317,'Rekapitulasi Juni'!$K$9:$K$192)</f>
        <v>0</v>
      </c>
      <c r="AL317" s="325">
        <f t="shared" si="510"/>
        <v>0</v>
      </c>
      <c r="AM317" s="325">
        <f t="shared" si="511"/>
        <v>0</v>
      </c>
      <c r="AN317" s="27"/>
      <c r="AO317" s="324">
        <f>SUMIF('Rekapitulasi Juni'!$U$9:$U$192,APS!$B317,'Rekapitulasi Juni'!$V$9:$V$192)</f>
        <v>0</v>
      </c>
      <c r="AP317" s="324">
        <f>SUMIF('Rekapitulasi Juni'!$U$9:$U$192,APS!$B317,'Rekapitulasi Juni'!$W$9:$W$192)</f>
        <v>0</v>
      </c>
      <c r="AQ317" s="27"/>
      <c r="AR317" s="325">
        <f t="shared" si="512"/>
        <v>0</v>
      </c>
      <c r="AS317" s="325">
        <f t="shared" si="513"/>
        <v>0</v>
      </c>
      <c r="AT317" s="27"/>
      <c r="AU317" s="324">
        <f>SUMIF('Rekapitulasi Juni'!$AL$9:$AL$192,APS!$B317,'Rekapitulasi Juni'!$AM$9:$AM$192)</f>
        <v>0</v>
      </c>
      <c r="AV317" s="324">
        <f>SUMIF('Rekapitulasi Juni'!$AL$9:$AL$192,APS!$B317,'Rekapitulasi Juni'!$AN$9:$AN$192)</f>
        <v>0</v>
      </c>
      <c r="AW317" s="27"/>
      <c r="AX317" s="325">
        <f t="shared" si="514"/>
        <v>0</v>
      </c>
      <c r="AY317" s="325">
        <f t="shared" si="515"/>
        <v>0</v>
      </c>
      <c r="AZ317" s="41">
        <f t="shared" si="516"/>
        <v>0</v>
      </c>
      <c r="BA317" s="41">
        <f t="shared" si="517"/>
        <v>0</v>
      </c>
      <c r="BB317" s="41">
        <f t="shared" si="518"/>
        <v>0</v>
      </c>
      <c r="BC317" s="41">
        <f t="shared" si="519"/>
        <v>0</v>
      </c>
      <c r="BD317" s="41">
        <f t="shared" si="520"/>
        <v>0</v>
      </c>
      <c r="BE317" s="41">
        <f t="shared" si="521"/>
        <v>0</v>
      </c>
      <c r="BF317" s="180">
        <f t="shared" si="522"/>
        <v>0</v>
      </c>
      <c r="BG317" s="27">
        <v>0</v>
      </c>
      <c r="BH317" s="27"/>
      <c r="BI317" s="324">
        <f>SUMIF('Rekapitulasi Juni'!$D$214:$D$393,APS!$B317,'Rekapitulasi Juni'!$E$214:$E$393)</f>
        <v>0</v>
      </c>
      <c r="BJ317" s="324">
        <f>SUMIF('Rekapitulasi Juni'!$D$214:$D$393,APS!$B317,'Rekapitulasi Juni'!$F$214:$F$393)</f>
        <v>0</v>
      </c>
      <c r="BK317" s="27"/>
      <c r="BL317" s="325">
        <f t="shared" si="523"/>
        <v>0</v>
      </c>
      <c r="BM317" s="325">
        <f t="shared" si="524"/>
        <v>0</v>
      </c>
      <c r="BN317" s="27"/>
      <c r="BO317" s="324">
        <f>SUMIF('Rekapitulasi Juni'!$U$214:$U$393,APS!$B317,'Rekapitulasi Juni'!$V$214:$V$393)</f>
        <v>0</v>
      </c>
      <c r="BP317" s="324">
        <f>SUMIF('Rekapitulasi Juni'!$U$214:$U$393,APS!$B317,'Rekapitulasi Juni'!$W$214:$W$393)</f>
        <v>0</v>
      </c>
      <c r="BQ317" s="27"/>
      <c r="BR317" s="325">
        <f t="shared" si="525"/>
        <v>0</v>
      </c>
      <c r="BS317" s="325">
        <f t="shared" si="526"/>
        <v>0</v>
      </c>
      <c r="BT317" s="27"/>
      <c r="BU317" s="324">
        <f>SUMIF('Rekapitulasi Juni'!$AL$214:$AL$393,APS!$B317,'Rekapitulasi Juni'!$AM$214:$AM$393)</f>
        <v>0</v>
      </c>
      <c r="BV317" s="324">
        <f>SUMIF('Rekapitulasi Juni'!$AL$214:$AL$393,APS!$B317,'Rekapitulasi Juni'!$AN$214:$AN$393)</f>
        <v>35</v>
      </c>
      <c r="BW317" s="27"/>
      <c r="BX317" s="325">
        <f t="shared" si="527"/>
        <v>0</v>
      </c>
      <c r="BY317" s="325">
        <f t="shared" si="528"/>
        <v>0</v>
      </c>
      <c r="BZ317" s="27"/>
      <c r="CA317" s="324">
        <f>SUMIF('Rekapitulasi Juni'!$BA$214:$BA$393,APS!$B317,'Rekapitulasi Juni'!$BB$214:$BB$393)</f>
        <v>0</v>
      </c>
      <c r="CB317" s="324">
        <f>SUMIF('Rekapitulasi Juni'!$BA$214:$BA$393,APS!$B317,'Rekapitulasi Juni'!$BC$214:$BC$393)</f>
        <v>0</v>
      </c>
      <c r="CC317" s="27"/>
      <c r="CD317" s="325">
        <f t="shared" si="529"/>
        <v>0</v>
      </c>
      <c r="CE317" s="325">
        <f t="shared" si="530"/>
        <v>0</v>
      </c>
      <c r="CF317" s="27"/>
      <c r="CG317" s="324">
        <f>SUMIF('Rekapitulasi Juni'!$BP$214:$BP$393,APS!$B317,'Rekapitulasi Juni'!$BQ$214:$BQ$393)</f>
        <v>0</v>
      </c>
      <c r="CH317" s="324">
        <f>SUMIF('Rekapitulasi Juni'!$BP$214:$BP$393,APS!$B317,'Rekapitulasi Juni'!$BR$214:$BR$393)</f>
        <v>0</v>
      </c>
      <c r="CI317" s="27"/>
      <c r="CJ317" s="325">
        <f t="shared" si="531"/>
        <v>0</v>
      </c>
      <c r="CK317" s="325">
        <f t="shared" si="532"/>
        <v>0</v>
      </c>
      <c r="CL317" s="41">
        <f t="shared" si="533"/>
        <v>0</v>
      </c>
      <c r="CM317" s="41">
        <f t="shared" si="534"/>
        <v>0</v>
      </c>
      <c r="CN317" s="41">
        <f t="shared" si="535"/>
        <v>35</v>
      </c>
      <c r="CO317" s="41">
        <f t="shared" si="536"/>
        <v>0</v>
      </c>
      <c r="CP317" s="41">
        <f t="shared" si="537"/>
        <v>35</v>
      </c>
      <c r="CQ317" s="41">
        <f t="shared" si="538"/>
        <v>35</v>
      </c>
      <c r="CR317" s="180">
        <f t="shared" si="539"/>
        <v>0</v>
      </c>
      <c r="CS317" s="27">
        <v>0</v>
      </c>
      <c r="CT317" s="27"/>
      <c r="CU317" s="324">
        <f>SUMIF('Rekapitulasi Juni'!$D$410:$D$588,APS!$B317,'Rekapitulasi Juni'!$E$410:$E$588)</f>
        <v>0</v>
      </c>
      <c r="CV317" s="324">
        <f>SUMIF('Rekapitulasi Juni'!$D$410:$D$588,APS!$B317,'Rekapitulasi Juni'!$F$410:$F$588)</f>
        <v>0</v>
      </c>
      <c r="CW317" s="27"/>
      <c r="CX317" s="325">
        <f t="shared" si="540"/>
        <v>0</v>
      </c>
      <c r="CY317" s="325">
        <f t="shared" si="541"/>
        <v>0</v>
      </c>
      <c r="CZ317" s="27">
        <v>42</v>
      </c>
      <c r="DA317" s="324">
        <f>SUMIF('Rekapitulasi Juni'!$U$410:$U$588,APS!$B317,'Rekapitulasi Juni'!$V$410:$V$588)</f>
        <v>7</v>
      </c>
      <c r="DB317" s="324">
        <f>SUMIF('Rekapitulasi Juni'!$U$410:$U$588,APS!$B317,'Rekapitulasi Juni'!$W$410:$W$588)</f>
        <v>7</v>
      </c>
      <c r="DC317" s="27"/>
      <c r="DD317" s="325">
        <f t="shared" si="542"/>
        <v>16.666666666666664</v>
      </c>
      <c r="DE317" s="325">
        <f t="shared" si="543"/>
        <v>100</v>
      </c>
      <c r="DF317" s="27"/>
      <c r="DG317" s="324">
        <f>SUMIF('Rekapitulasi Juni'!$AL$410:$AL$588,APS!$B317,'Rekapitulasi Juni'!$AM$410:$AM$588)</f>
        <v>0</v>
      </c>
      <c r="DH317" s="324">
        <f>SUMIF('Rekapitulasi Juni'!$AL$410:$AL$588,APS!$B317,'Rekapitulasi Juni'!$AN$410:$AN$588)</f>
        <v>0</v>
      </c>
      <c r="DI317" s="27"/>
      <c r="DJ317" s="325">
        <f t="shared" si="544"/>
        <v>0</v>
      </c>
      <c r="DK317" s="325">
        <f t="shared" si="545"/>
        <v>0</v>
      </c>
      <c r="DL317" s="27"/>
      <c r="DM317" s="324">
        <f>SUMIF('Rekapitulasi Juni'!$BA$410:$BA$588,APS!$B317,'Rekapitulasi Juni'!$BB$410:$BB$588)</f>
        <v>0</v>
      </c>
      <c r="DN317" s="324">
        <f>SUMIF('Rekapitulasi Juni'!$BA$410:$BA$588,APS!$B317,'Rekapitulasi Juni'!$BC$410:$BC$588)</f>
        <v>0</v>
      </c>
      <c r="DO317" s="324">
        <f>SUMIF('Rekapitulasi Juni'!$BA$410:$BA$588,APS!$B317,'Rekapitulasi Juni'!$BF$410:$BF$588)</f>
        <v>0</v>
      </c>
      <c r="DP317" s="325">
        <f t="shared" si="546"/>
        <v>0</v>
      </c>
      <c r="DQ317" s="325">
        <f t="shared" si="547"/>
        <v>0</v>
      </c>
      <c r="DR317" s="27"/>
      <c r="DS317" s="324">
        <f>SUMIF('Rekapitulasi Juni'!$BP$410:$BP$588,APS!$B317,'Rekapitulasi Juni'!$BQ$410:$BQ$588)</f>
        <v>0</v>
      </c>
      <c r="DT317" s="324">
        <f>SUMIF('Rekapitulasi Juni'!$BP$410:$BP$588,APS!$B317,'Rekapitulasi Juni'!$BR$410:$BR$588)</f>
        <v>0</v>
      </c>
      <c r="DU317" s="27"/>
      <c r="DV317" s="325">
        <f t="shared" si="548"/>
        <v>0</v>
      </c>
      <c r="DW317" s="325">
        <f t="shared" si="549"/>
        <v>0</v>
      </c>
      <c r="DX317" s="41">
        <f t="shared" si="550"/>
        <v>42</v>
      </c>
      <c r="DY317" s="41">
        <f t="shared" si="551"/>
        <v>7</v>
      </c>
      <c r="DZ317" s="41">
        <f t="shared" si="552"/>
        <v>7</v>
      </c>
      <c r="EA317" s="41">
        <f t="shared" si="553"/>
        <v>0</v>
      </c>
      <c r="EB317" s="41">
        <f t="shared" si="554"/>
        <v>7</v>
      </c>
      <c r="EC317" s="41">
        <f t="shared" si="555"/>
        <v>-35</v>
      </c>
      <c r="ED317" s="180">
        <f t="shared" si="556"/>
        <v>16.666666666666664</v>
      </c>
      <c r="EE317" s="27">
        <v>0</v>
      </c>
      <c r="EF317" s="27"/>
      <c r="EG317" s="324">
        <f>SUMIF('Rekapitulasi Juni'!$D$608:$D$786,APS!$B317,'Rekapitulasi Juni'!$E$608:$E$786)</f>
        <v>0</v>
      </c>
      <c r="EH317" s="324">
        <f>SUMIF('Rekapitulasi Juni'!$D$608:$D$786,APS!$B317,'Rekapitulasi Juni'!$F$608:$F$786)</f>
        <v>0</v>
      </c>
      <c r="EI317" s="27"/>
      <c r="EJ317" s="325">
        <f t="shared" si="557"/>
        <v>0</v>
      </c>
      <c r="EK317" s="325">
        <f t="shared" si="558"/>
        <v>0</v>
      </c>
      <c r="EL317" s="27"/>
      <c r="EM317" s="324">
        <f>SUMIF('Rekapitulasi Juni'!$U$608:$U$786,APS!$B317,'Rekapitulasi Juni'!$V$608:$V$786)</f>
        <v>0</v>
      </c>
      <c r="EN317" s="324">
        <f>SUMIF('Rekapitulasi Juni'!$U$608:$U$786,APS!$B317,'Rekapitulasi Juni'!$W$608:$W$786)</f>
        <v>0</v>
      </c>
      <c r="EO317" s="27"/>
      <c r="EP317" s="325">
        <f t="shared" si="559"/>
        <v>0</v>
      </c>
      <c r="EQ317" s="325">
        <f t="shared" si="560"/>
        <v>0</v>
      </c>
      <c r="ER317" s="27"/>
      <c r="ES317" s="324">
        <f>SUMIF('Rekapitulasi Juni'!$AL$608:$AL$786,APS!$B317,'Rekapitulasi Juni'!$AM$608:$AM$786)</f>
        <v>0</v>
      </c>
      <c r="ET317" s="324">
        <f>SUMIF('Rekapitulasi Juni'!$AL$608:$AL$786,APS!$B317,'Rekapitulasi Juni'!$AN$608:$AN$786)</f>
        <v>0</v>
      </c>
      <c r="EU317" s="27"/>
      <c r="EV317" s="325">
        <f t="shared" si="503"/>
        <v>0</v>
      </c>
      <c r="EW317" s="325">
        <f t="shared" si="504"/>
        <v>0</v>
      </c>
      <c r="EX317" s="27"/>
      <c r="EY317" s="324">
        <f>SUMIF('Rekapitulasi Juni'!$BA$608:$BA$786,APS!$B317,'Rekapitulasi Juni'!$BB$608:$BB$786)</f>
        <v>0</v>
      </c>
      <c r="EZ317" s="324">
        <f>SUMIF('Rekapitulasi Juni'!$BA$608:$BA$786,APS!$B317,'Rekapitulasi Juni'!$BC$608:$BC$786)</f>
        <v>0</v>
      </c>
      <c r="FA317" s="324">
        <f>SUMIF('Rekapitulasi Juni'!$BA$608:$BA$786,APS!$B317,'Rekapitulasi Juni'!$BF$608:$BF$786)</f>
        <v>0</v>
      </c>
      <c r="FB317" s="325">
        <f t="shared" si="505"/>
        <v>0</v>
      </c>
      <c r="FC317" s="325">
        <f t="shared" si="506"/>
        <v>0</v>
      </c>
      <c r="FD317" s="27"/>
      <c r="FE317" s="27"/>
      <c r="FF317" s="27"/>
      <c r="FG317" s="27"/>
      <c r="FH317" s="27"/>
      <c r="FI317" s="27"/>
      <c r="FJ317" s="41">
        <f t="shared" si="561"/>
        <v>0</v>
      </c>
      <c r="FK317" s="41">
        <f t="shared" si="562"/>
        <v>0</v>
      </c>
      <c r="FL317" s="41">
        <f t="shared" si="563"/>
        <v>0</v>
      </c>
      <c r="FM317" s="41">
        <f t="shared" si="564"/>
        <v>0</v>
      </c>
      <c r="FN317" s="41">
        <f t="shared" si="565"/>
        <v>0</v>
      </c>
      <c r="FO317" s="41">
        <f t="shared" si="566"/>
        <v>0</v>
      </c>
      <c r="FP317" s="180">
        <f t="shared" si="567"/>
        <v>0</v>
      </c>
      <c r="FQ317" s="27"/>
      <c r="FR317" s="27"/>
      <c r="FS317" s="324">
        <f>SUMIF('Rekapitulasi Juni'!$D$804:$D$984,APS!$B317,'Rekapitulasi Juni'!$E$804:$E$984)</f>
        <v>0</v>
      </c>
      <c r="FT317" s="324">
        <f>SUMIF('Rekapitulasi Juni'!$D$804:$D$984,APS!$B317,'Rekapitulasi Juni'!$F$804:$F$984)</f>
        <v>0</v>
      </c>
      <c r="FU317" s="27"/>
      <c r="FV317" s="325">
        <f t="shared" si="507"/>
        <v>0</v>
      </c>
      <c r="FW317" s="325">
        <f t="shared" si="508"/>
        <v>0</v>
      </c>
      <c r="FX317" s="27"/>
      <c r="FY317" s="324">
        <f>SUMIF('Rekapitulasi Juni'!$U$804:$U$984,APS!$B317,'Rekapitulasi Juni'!$V$804:$V$984)</f>
        <v>0</v>
      </c>
      <c r="FZ317" s="324">
        <f>SUMIF('Rekapitulasi Juni'!$U$804:$U$984,APS!$B317,'Rekapitulasi Juni'!$W$804:$W$984)</f>
        <v>0</v>
      </c>
      <c r="GA317" s="27"/>
      <c r="GB317" s="325">
        <f t="shared" si="501"/>
        <v>0</v>
      </c>
      <c r="GC317" s="325">
        <f t="shared" si="502"/>
        <v>0</v>
      </c>
      <c r="GD317" s="27"/>
      <c r="GE317" s="324">
        <f>SUMIF('Rekapitulasi Juni'!$AL$804:$AL$984,APS!$B317,'Rekapitulasi Juni'!$AM$804:$AM$984)</f>
        <v>0</v>
      </c>
      <c r="GF317" s="324">
        <f>SUMIF('Rekapitulasi Juni'!$AL$804:$AL$984,APS!$B317,'Rekapitulasi Juni'!$AN$804:$AN$984)</f>
        <v>0</v>
      </c>
      <c r="GG317" s="27"/>
      <c r="GH317" s="325">
        <f t="shared" si="491"/>
        <v>0</v>
      </c>
      <c r="GI317" s="325">
        <f t="shared" si="492"/>
        <v>0</v>
      </c>
      <c r="GJ317" s="27"/>
      <c r="GK317" s="27"/>
      <c r="GL317" s="41">
        <f t="shared" si="568"/>
        <v>0</v>
      </c>
      <c r="GM317" s="41">
        <f t="shared" si="569"/>
        <v>0</v>
      </c>
      <c r="GN317" s="41">
        <f t="shared" si="570"/>
        <v>0</v>
      </c>
      <c r="GO317" s="41">
        <f t="shared" si="500"/>
        <v>0</v>
      </c>
      <c r="GP317" s="41">
        <f t="shared" si="571"/>
        <v>0</v>
      </c>
      <c r="GQ317" s="41">
        <f t="shared" si="572"/>
        <v>0</v>
      </c>
      <c r="GR317" s="180">
        <f t="shared" si="573"/>
        <v>0</v>
      </c>
      <c r="GS317" s="41">
        <f t="shared" si="493"/>
        <v>42</v>
      </c>
      <c r="GT317" s="41">
        <f t="shared" si="494"/>
        <v>7</v>
      </c>
      <c r="GU317" s="41">
        <f t="shared" si="495"/>
        <v>42</v>
      </c>
      <c r="GV317" s="41">
        <f t="shared" si="496"/>
        <v>0</v>
      </c>
      <c r="GW317" s="41">
        <f t="shared" si="497"/>
        <v>42</v>
      </c>
      <c r="GX317" s="41">
        <f t="shared" si="498"/>
        <v>0</v>
      </c>
      <c r="GY317" s="180">
        <f t="shared" si="499"/>
        <v>100</v>
      </c>
      <c r="GZ317" s="41">
        <v>296</v>
      </c>
      <c r="HA317" s="32"/>
      <c r="HB317" s="42">
        <f t="shared" si="604"/>
        <v>7</v>
      </c>
      <c r="HC317" s="44"/>
    </row>
    <row r="318" spans="1:211" ht="30">
      <c r="A318" s="31" t="s">
        <v>635</v>
      </c>
      <c r="B318" s="32" t="s">
        <v>636</v>
      </c>
      <c r="C318" s="31" t="s">
        <v>490</v>
      </c>
      <c r="D318" s="31" t="s">
        <v>1259</v>
      </c>
      <c r="E318" s="31" t="s">
        <v>43</v>
      </c>
      <c r="F318" s="31" t="s">
        <v>152</v>
      </c>
      <c r="G318" s="33">
        <f>5+53</f>
        <v>58</v>
      </c>
      <c r="H318" s="33">
        <v>0</v>
      </c>
      <c r="I318" s="33">
        <v>0</v>
      </c>
      <c r="J318" s="34">
        <f>IFERROR(VLOOKUP(A318,#REF!,3,0),0)</f>
        <v>0</v>
      </c>
      <c r="K318" s="34">
        <f t="shared" si="599"/>
        <v>5</v>
      </c>
      <c r="L318" s="34">
        <v>0</v>
      </c>
      <c r="M318" s="34">
        <v>5</v>
      </c>
      <c r="N318" s="35">
        <f t="shared" si="600"/>
        <v>53</v>
      </c>
      <c r="O318" s="35">
        <f t="shared" si="601"/>
        <v>53</v>
      </c>
      <c r="P318" s="36">
        <v>0</v>
      </c>
      <c r="Q318" s="36">
        <f t="shared" si="509"/>
        <v>58</v>
      </c>
      <c r="R318" s="80">
        <v>53</v>
      </c>
      <c r="S318" s="37">
        <f ca="1">SUMIF(ROP!$D$6:$H$65536,A318,ROP!$J$6:$J$65536)</f>
        <v>0</v>
      </c>
      <c r="T318" s="37">
        <f>SUMIF(HASIL!$B:$B,APS!$B318&amp;RIGHT(APS!T$9,2),HASIL!$I:$I)</f>
        <v>0</v>
      </c>
      <c r="U318" s="37">
        <f>SUMIF(HASIL!$B:$B,APS!$B318&amp;RIGHT(APS!U$9,2),HASIL!$I:$I)</f>
        <v>0</v>
      </c>
      <c r="V318" s="37">
        <f>SUMIF(HASIL!$B:$B,APS!$B318&amp;RIGHT(APS!V$9,2),HASIL!$I:$I)</f>
        <v>0</v>
      </c>
      <c r="W318" s="37">
        <f>SUMIF(HASIL!$B:$B,APS!$B318&amp;RIGHT(APS!W$9,2),HASIL!$I:$I)</f>
        <v>0</v>
      </c>
      <c r="X318" s="38">
        <f t="shared" si="602"/>
        <v>0</v>
      </c>
      <c r="Y318" s="38">
        <f t="shared" si="603"/>
        <v>-58</v>
      </c>
      <c r="Z318" s="39">
        <f t="shared" si="597"/>
        <v>0</v>
      </c>
      <c r="AA318" s="39">
        <f t="shared" si="596"/>
        <v>58</v>
      </c>
      <c r="AB318" s="40">
        <f t="shared" si="598"/>
        <v>0</v>
      </c>
      <c r="AC318" s="27">
        <v>0</v>
      </c>
      <c r="AD318" s="27"/>
      <c r="AE318" s="27"/>
      <c r="AF318" s="27"/>
      <c r="AG318" s="27"/>
      <c r="AH318" s="27"/>
      <c r="AI318" s="324">
        <f>SUMIF('Rekapitulasi Juni'!$D$9:$D$192,APS!$B318,'Rekapitulasi Juni'!$E$9:$E$192)</f>
        <v>0</v>
      </c>
      <c r="AJ318" s="324">
        <f>SUMIF('Rekapitulasi Juni'!$D$9:$D$192,APS!$B318,'Rekapitulasi Juni'!$F$9:$F$192)</f>
        <v>0</v>
      </c>
      <c r="AK318" s="324">
        <f>SUMIF('Rekapitulasi Juni'!$D$9:$D$192,APS!$B318,'Rekapitulasi Juni'!$K$9:$K$192)</f>
        <v>0</v>
      </c>
      <c r="AL318" s="325">
        <f t="shared" si="510"/>
        <v>0</v>
      </c>
      <c r="AM318" s="325">
        <f t="shared" si="511"/>
        <v>0</v>
      </c>
      <c r="AN318" s="27"/>
      <c r="AO318" s="324">
        <f>SUMIF('Rekapitulasi Juni'!$U$9:$U$192,APS!$B318,'Rekapitulasi Juni'!$V$9:$V$192)</f>
        <v>0</v>
      </c>
      <c r="AP318" s="324">
        <f>SUMIF('Rekapitulasi Juni'!$U$9:$U$192,APS!$B318,'Rekapitulasi Juni'!$W$9:$W$192)</f>
        <v>0</v>
      </c>
      <c r="AQ318" s="27"/>
      <c r="AR318" s="325">
        <f t="shared" si="512"/>
        <v>0</v>
      </c>
      <c r="AS318" s="325">
        <f t="shared" si="513"/>
        <v>0</v>
      </c>
      <c r="AT318" s="27"/>
      <c r="AU318" s="324">
        <f>SUMIF('Rekapitulasi Juni'!$AL$9:$AL$192,APS!$B318,'Rekapitulasi Juni'!$AM$9:$AM$192)</f>
        <v>0</v>
      </c>
      <c r="AV318" s="324">
        <f>SUMIF('Rekapitulasi Juni'!$AL$9:$AL$192,APS!$B318,'Rekapitulasi Juni'!$AN$9:$AN$192)</f>
        <v>0</v>
      </c>
      <c r="AW318" s="27"/>
      <c r="AX318" s="325">
        <f t="shared" si="514"/>
        <v>0</v>
      </c>
      <c r="AY318" s="325">
        <f t="shared" si="515"/>
        <v>0</v>
      </c>
      <c r="AZ318" s="41">
        <f t="shared" si="516"/>
        <v>0</v>
      </c>
      <c r="BA318" s="41">
        <f t="shared" si="517"/>
        <v>0</v>
      </c>
      <c r="BB318" s="41">
        <f t="shared" si="518"/>
        <v>0</v>
      </c>
      <c r="BC318" s="41">
        <f t="shared" si="519"/>
        <v>0</v>
      </c>
      <c r="BD318" s="41">
        <f t="shared" si="520"/>
        <v>0</v>
      </c>
      <c r="BE318" s="41">
        <f t="shared" si="521"/>
        <v>0</v>
      </c>
      <c r="BF318" s="180">
        <f t="shared" si="522"/>
        <v>0</v>
      </c>
      <c r="BG318" s="27">
        <v>0</v>
      </c>
      <c r="BH318" s="27"/>
      <c r="BI318" s="324">
        <f>SUMIF('Rekapitulasi Juni'!$D$214:$D$393,APS!$B318,'Rekapitulasi Juni'!$E$214:$E$393)</f>
        <v>0</v>
      </c>
      <c r="BJ318" s="324">
        <f>SUMIF('Rekapitulasi Juni'!$D$214:$D$393,APS!$B318,'Rekapitulasi Juni'!$F$214:$F$393)</f>
        <v>0</v>
      </c>
      <c r="BK318" s="27"/>
      <c r="BL318" s="325">
        <f t="shared" si="523"/>
        <v>0</v>
      </c>
      <c r="BM318" s="325">
        <f t="shared" si="524"/>
        <v>0</v>
      </c>
      <c r="BN318" s="27"/>
      <c r="BO318" s="324">
        <f>SUMIF('Rekapitulasi Juni'!$U$214:$U$393,APS!$B318,'Rekapitulasi Juni'!$V$214:$V$393)</f>
        <v>0</v>
      </c>
      <c r="BP318" s="324">
        <f>SUMIF('Rekapitulasi Juni'!$U$214:$U$393,APS!$B318,'Rekapitulasi Juni'!$W$214:$W$393)</f>
        <v>0</v>
      </c>
      <c r="BQ318" s="27"/>
      <c r="BR318" s="325">
        <f t="shared" si="525"/>
        <v>0</v>
      </c>
      <c r="BS318" s="325">
        <f t="shared" si="526"/>
        <v>0</v>
      </c>
      <c r="BT318" s="27"/>
      <c r="BU318" s="324">
        <f>SUMIF('Rekapitulasi Juni'!$AL$214:$AL$393,APS!$B318,'Rekapitulasi Juni'!$AM$214:$AM$393)</f>
        <v>0</v>
      </c>
      <c r="BV318" s="324">
        <f>SUMIF('Rekapitulasi Juni'!$AL$214:$AL$393,APS!$B318,'Rekapitulasi Juni'!$AN$214:$AN$393)</f>
        <v>0</v>
      </c>
      <c r="BW318" s="27"/>
      <c r="BX318" s="325">
        <f t="shared" si="527"/>
        <v>0</v>
      </c>
      <c r="BY318" s="325">
        <f t="shared" si="528"/>
        <v>0</v>
      </c>
      <c r="BZ318" s="27">
        <v>58</v>
      </c>
      <c r="CA318" s="324">
        <f>SUMIF('Rekapitulasi Juni'!$BA$214:$BA$393,APS!$B318,'Rekapitulasi Juni'!$BB$214:$BB$393)</f>
        <v>0</v>
      </c>
      <c r="CB318" s="324">
        <f>SUMIF('Rekapitulasi Juni'!$BA$214:$BA$393,APS!$B318,'Rekapitulasi Juni'!$BC$214:$BC$393)</f>
        <v>0</v>
      </c>
      <c r="CC318" s="27"/>
      <c r="CD318" s="325">
        <f t="shared" si="529"/>
        <v>0</v>
      </c>
      <c r="CE318" s="325">
        <f t="shared" si="530"/>
        <v>0</v>
      </c>
      <c r="CF318" s="27"/>
      <c r="CG318" s="324">
        <f>SUMIF('Rekapitulasi Juni'!$BP$214:$BP$393,APS!$B318,'Rekapitulasi Juni'!$BQ$214:$BQ$393)</f>
        <v>0</v>
      </c>
      <c r="CH318" s="324">
        <f>SUMIF('Rekapitulasi Juni'!$BP$214:$BP$393,APS!$B318,'Rekapitulasi Juni'!$BR$214:$BR$393)</f>
        <v>0</v>
      </c>
      <c r="CI318" s="27"/>
      <c r="CJ318" s="325">
        <f t="shared" si="531"/>
        <v>0</v>
      </c>
      <c r="CK318" s="325">
        <f t="shared" si="532"/>
        <v>0</v>
      </c>
      <c r="CL318" s="41">
        <f t="shared" si="533"/>
        <v>58</v>
      </c>
      <c r="CM318" s="41">
        <f t="shared" si="534"/>
        <v>0</v>
      </c>
      <c r="CN318" s="41">
        <f t="shared" si="535"/>
        <v>0</v>
      </c>
      <c r="CO318" s="41">
        <f t="shared" si="536"/>
        <v>0</v>
      </c>
      <c r="CP318" s="41">
        <f t="shared" si="537"/>
        <v>0</v>
      </c>
      <c r="CQ318" s="41">
        <f t="shared" si="538"/>
        <v>-58</v>
      </c>
      <c r="CR318" s="180">
        <f t="shared" si="539"/>
        <v>0</v>
      </c>
      <c r="CS318" s="27">
        <v>0</v>
      </c>
      <c r="CT318" s="27"/>
      <c r="CU318" s="324">
        <f>SUMIF('Rekapitulasi Juni'!$D$410:$D$588,APS!$B318,'Rekapitulasi Juni'!$E$410:$E$588)</f>
        <v>0</v>
      </c>
      <c r="CV318" s="324">
        <f>SUMIF('Rekapitulasi Juni'!$D$410:$D$588,APS!$B318,'Rekapitulasi Juni'!$F$410:$F$588)</f>
        <v>0</v>
      </c>
      <c r="CW318" s="27"/>
      <c r="CX318" s="325">
        <f t="shared" si="540"/>
        <v>0</v>
      </c>
      <c r="CY318" s="325">
        <f t="shared" si="541"/>
        <v>0</v>
      </c>
      <c r="CZ318" s="27"/>
      <c r="DA318" s="324">
        <f>SUMIF('Rekapitulasi Juni'!$U$410:$U$588,APS!$B318,'Rekapitulasi Juni'!$V$410:$V$588)</f>
        <v>0</v>
      </c>
      <c r="DB318" s="324">
        <f>SUMIF('Rekapitulasi Juni'!$U$410:$U$588,APS!$B318,'Rekapitulasi Juni'!$W$410:$W$588)</f>
        <v>0</v>
      </c>
      <c r="DC318" s="27"/>
      <c r="DD318" s="325">
        <f t="shared" si="542"/>
        <v>0</v>
      </c>
      <c r="DE318" s="325">
        <f t="shared" si="543"/>
        <v>0</v>
      </c>
      <c r="DF318" s="27"/>
      <c r="DG318" s="324">
        <f>SUMIF('Rekapitulasi Juni'!$AL$410:$AL$588,APS!$B318,'Rekapitulasi Juni'!$AM$410:$AM$588)</f>
        <v>0</v>
      </c>
      <c r="DH318" s="324">
        <f>SUMIF('Rekapitulasi Juni'!$AL$410:$AL$588,APS!$B318,'Rekapitulasi Juni'!$AN$410:$AN$588)</f>
        <v>0</v>
      </c>
      <c r="DI318" s="27"/>
      <c r="DJ318" s="325">
        <f t="shared" si="544"/>
        <v>0</v>
      </c>
      <c r="DK318" s="325">
        <f t="shared" si="545"/>
        <v>0</v>
      </c>
      <c r="DL318" s="27"/>
      <c r="DM318" s="324">
        <f>SUMIF('Rekapitulasi Juni'!$BA$410:$BA$588,APS!$B318,'Rekapitulasi Juni'!$BB$410:$BB$588)</f>
        <v>0</v>
      </c>
      <c r="DN318" s="324">
        <f>SUMIF('Rekapitulasi Juni'!$BA$410:$BA$588,APS!$B318,'Rekapitulasi Juni'!$BC$410:$BC$588)</f>
        <v>0</v>
      </c>
      <c r="DO318" s="324">
        <f>SUMIF('Rekapitulasi Juni'!$BA$410:$BA$588,APS!$B318,'Rekapitulasi Juni'!$BF$410:$BF$588)</f>
        <v>0</v>
      </c>
      <c r="DP318" s="325">
        <f t="shared" si="546"/>
        <v>0</v>
      </c>
      <c r="DQ318" s="325">
        <f t="shared" si="547"/>
        <v>0</v>
      </c>
      <c r="DR318" s="27"/>
      <c r="DS318" s="324">
        <f>SUMIF('Rekapitulasi Juni'!$BP$410:$BP$588,APS!$B318,'Rekapitulasi Juni'!$BQ$410:$BQ$588)</f>
        <v>0</v>
      </c>
      <c r="DT318" s="324">
        <f>SUMIF('Rekapitulasi Juni'!$BP$410:$BP$588,APS!$B318,'Rekapitulasi Juni'!$BR$410:$BR$588)</f>
        <v>0</v>
      </c>
      <c r="DU318" s="27"/>
      <c r="DV318" s="325">
        <f t="shared" si="548"/>
        <v>0</v>
      </c>
      <c r="DW318" s="325">
        <f t="shared" si="549"/>
        <v>0</v>
      </c>
      <c r="DX318" s="41">
        <f t="shared" si="550"/>
        <v>0</v>
      </c>
      <c r="DY318" s="41">
        <f t="shared" si="551"/>
        <v>0</v>
      </c>
      <c r="DZ318" s="41">
        <f t="shared" si="552"/>
        <v>0</v>
      </c>
      <c r="EA318" s="41">
        <f t="shared" si="553"/>
        <v>0</v>
      </c>
      <c r="EB318" s="41">
        <f t="shared" si="554"/>
        <v>0</v>
      </c>
      <c r="EC318" s="41">
        <f t="shared" si="555"/>
        <v>0</v>
      </c>
      <c r="ED318" s="180">
        <f t="shared" si="556"/>
        <v>0</v>
      </c>
      <c r="EE318" s="27">
        <v>0</v>
      </c>
      <c r="EF318" s="27"/>
      <c r="EG318" s="324">
        <f>SUMIF('Rekapitulasi Juni'!$D$608:$D$786,APS!$B318,'Rekapitulasi Juni'!$E$608:$E$786)</f>
        <v>0</v>
      </c>
      <c r="EH318" s="324">
        <f>SUMIF('Rekapitulasi Juni'!$D$608:$D$786,APS!$B318,'Rekapitulasi Juni'!$F$608:$F$786)</f>
        <v>0</v>
      </c>
      <c r="EI318" s="27"/>
      <c r="EJ318" s="325">
        <f t="shared" si="557"/>
        <v>0</v>
      </c>
      <c r="EK318" s="325">
        <f t="shared" si="558"/>
        <v>0</v>
      </c>
      <c r="EL318" s="27"/>
      <c r="EM318" s="324">
        <f>SUMIF('Rekapitulasi Juni'!$U$608:$U$786,APS!$B318,'Rekapitulasi Juni'!$V$608:$V$786)</f>
        <v>0</v>
      </c>
      <c r="EN318" s="324">
        <f>SUMIF('Rekapitulasi Juni'!$U$608:$U$786,APS!$B318,'Rekapitulasi Juni'!$W$608:$W$786)</f>
        <v>0</v>
      </c>
      <c r="EO318" s="27"/>
      <c r="EP318" s="325">
        <f t="shared" si="559"/>
        <v>0</v>
      </c>
      <c r="EQ318" s="325">
        <f t="shared" si="560"/>
        <v>0</v>
      </c>
      <c r="ER318" s="27"/>
      <c r="ES318" s="324">
        <f>SUMIF('Rekapitulasi Juni'!$AL$608:$AL$786,APS!$B318,'Rekapitulasi Juni'!$AM$608:$AM$786)</f>
        <v>0</v>
      </c>
      <c r="ET318" s="324">
        <f>SUMIF('Rekapitulasi Juni'!$AL$608:$AL$786,APS!$B318,'Rekapitulasi Juni'!$AN$608:$AN$786)</f>
        <v>0</v>
      </c>
      <c r="EU318" s="27"/>
      <c r="EV318" s="325">
        <f t="shared" si="503"/>
        <v>0</v>
      </c>
      <c r="EW318" s="325">
        <f t="shared" si="504"/>
        <v>0</v>
      </c>
      <c r="EX318" s="27"/>
      <c r="EY318" s="324">
        <f>SUMIF('Rekapitulasi Juni'!$BA$608:$BA$786,APS!$B318,'Rekapitulasi Juni'!$BB$608:$BB$786)</f>
        <v>50</v>
      </c>
      <c r="EZ318" s="324">
        <f>SUMIF('Rekapitulasi Juni'!$BA$608:$BA$786,APS!$B318,'Rekapitulasi Juni'!$BC$608:$BC$786)</f>
        <v>0</v>
      </c>
      <c r="FA318" s="324">
        <f>SUMIF('Rekapitulasi Juni'!$BA$608:$BA$786,APS!$B318,'Rekapitulasi Juni'!$BF$608:$BF$786)</f>
        <v>0</v>
      </c>
      <c r="FB318" s="325">
        <f t="shared" si="505"/>
        <v>0</v>
      </c>
      <c r="FC318" s="325">
        <f t="shared" si="506"/>
        <v>0</v>
      </c>
      <c r="FD318" s="27"/>
      <c r="FE318" s="27"/>
      <c r="FF318" s="27"/>
      <c r="FG318" s="27"/>
      <c r="FH318" s="27"/>
      <c r="FI318" s="27"/>
      <c r="FJ318" s="41">
        <f t="shared" si="561"/>
        <v>0</v>
      </c>
      <c r="FK318" s="41">
        <f t="shared" si="562"/>
        <v>50</v>
      </c>
      <c r="FL318" s="41">
        <f t="shared" si="563"/>
        <v>0</v>
      </c>
      <c r="FM318" s="41">
        <f t="shared" si="564"/>
        <v>0</v>
      </c>
      <c r="FN318" s="41">
        <f t="shared" si="565"/>
        <v>0</v>
      </c>
      <c r="FO318" s="41">
        <f t="shared" si="566"/>
        <v>0</v>
      </c>
      <c r="FP318" s="180">
        <f t="shared" si="567"/>
        <v>0</v>
      </c>
      <c r="FQ318" s="27"/>
      <c r="FR318" s="27"/>
      <c r="FS318" s="324">
        <f>SUMIF('Rekapitulasi Juni'!$D$804:$D$984,APS!$B318,'Rekapitulasi Juni'!$E$804:$E$984)</f>
        <v>0</v>
      </c>
      <c r="FT318" s="324">
        <f>SUMIF('Rekapitulasi Juni'!$D$804:$D$984,APS!$B318,'Rekapitulasi Juni'!$F$804:$F$984)</f>
        <v>28</v>
      </c>
      <c r="FU318" s="27"/>
      <c r="FV318" s="325">
        <f t="shared" si="507"/>
        <v>0</v>
      </c>
      <c r="FW318" s="325">
        <f t="shared" si="508"/>
        <v>0</v>
      </c>
      <c r="FX318" s="27"/>
      <c r="FY318" s="324">
        <f>SUMIF('Rekapitulasi Juni'!$U$804:$U$984,APS!$B318,'Rekapitulasi Juni'!$V$804:$V$984)</f>
        <v>0</v>
      </c>
      <c r="FZ318" s="324">
        <f>SUMIF('Rekapitulasi Juni'!$U$804:$U$984,APS!$B318,'Rekapitulasi Juni'!$W$804:$W$984)</f>
        <v>0</v>
      </c>
      <c r="GA318" s="27"/>
      <c r="GB318" s="325">
        <f t="shared" si="501"/>
        <v>0</v>
      </c>
      <c r="GC318" s="325">
        <f t="shared" si="502"/>
        <v>0</v>
      </c>
      <c r="GD318" s="27"/>
      <c r="GE318" s="324">
        <f>SUMIF('Rekapitulasi Juni'!$AL$804:$AL$984,APS!$B318,'Rekapitulasi Juni'!$AM$804:$AM$984)</f>
        <v>30</v>
      </c>
      <c r="GF318" s="324">
        <f>SUMIF('Rekapitulasi Juni'!$AL$804:$AL$984,APS!$B318,'Rekapitulasi Juni'!$AN$804:$AN$984)</f>
        <v>24</v>
      </c>
      <c r="GG318" s="27"/>
      <c r="GH318" s="325">
        <f t="shared" si="491"/>
        <v>0</v>
      </c>
      <c r="GI318" s="325">
        <f t="shared" si="492"/>
        <v>80</v>
      </c>
      <c r="GJ318" s="27"/>
      <c r="GK318" s="27"/>
      <c r="GL318" s="41">
        <f t="shared" si="568"/>
        <v>0</v>
      </c>
      <c r="GM318" s="41">
        <f t="shared" si="569"/>
        <v>30</v>
      </c>
      <c r="GN318" s="41">
        <f t="shared" si="570"/>
        <v>52</v>
      </c>
      <c r="GO318" s="41">
        <f t="shared" si="500"/>
        <v>0</v>
      </c>
      <c r="GP318" s="41">
        <f t="shared" si="571"/>
        <v>52</v>
      </c>
      <c r="GQ318" s="41">
        <f t="shared" si="572"/>
        <v>52</v>
      </c>
      <c r="GR318" s="180">
        <f t="shared" si="573"/>
        <v>0</v>
      </c>
      <c r="GS318" s="41">
        <f t="shared" si="493"/>
        <v>58</v>
      </c>
      <c r="GT318" s="41">
        <f t="shared" si="494"/>
        <v>80</v>
      </c>
      <c r="GU318" s="41">
        <f t="shared" si="495"/>
        <v>52</v>
      </c>
      <c r="GV318" s="41">
        <f t="shared" si="496"/>
        <v>0</v>
      </c>
      <c r="GW318" s="41">
        <f t="shared" si="497"/>
        <v>52</v>
      </c>
      <c r="GX318" s="41">
        <f t="shared" si="498"/>
        <v>-6</v>
      </c>
      <c r="GY318" s="180">
        <f t="shared" si="499"/>
        <v>89.65517241379311</v>
      </c>
      <c r="GZ318" s="41">
        <v>297</v>
      </c>
      <c r="HA318" s="32" t="s">
        <v>1330</v>
      </c>
      <c r="HB318" s="42">
        <f t="shared" si="604"/>
        <v>-53</v>
      </c>
      <c r="HC318" s="44"/>
    </row>
    <row r="319" spans="1:211" ht="15" hidden="1" customHeight="1">
      <c r="A319" s="31" t="s">
        <v>637</v>
      </c>
      <c r="B319" s="32" t="s">
        <v>638</v>
      </c>
      <c r="C319" s="31" t="s">
        <v>490</v>
      </c>
      <c r="D319" s="31" t="s">
        <v>1259</v>
      </c>
      <c r="E319" s="31" t="s">
        <v>43</v>
      </c>
      <c r="F319" s="31" t="s">
        <v>152</v>
      </c>
      <c r="G319" s="33">
        <v>0</v>
      </c>
      <c r="H319" s="33">
        <v>0</v>
      </c>
      <c r="I319" s="33">
        <v>0</v>
      </c>
      <c r="J319" s="34">
        <f>IFERROR(VLOOKUP(A319,#REF!,3,0),0)</f>
        <v>0</v>
      </c>
      <c r="K319" s="34">
        <f t="shared" si="599"/>
        <v>0</v>
      </c>
      <c r="L319" s="34">
        <v>0</v>
      </c>
      <c r="M319" s="34">
        <v>0</v>
      </c>
      <c r="N319" s="35">
        <f t="shared" si="600"/>
        <v>0</v>
      </c>
      <c r="O319" s="35">
        <f t="shared" si="601"/>
        <v>0</v>
      </c>
      <c r="P319" s="36">
        <v>0</v>
      </c>
      <c r="Q319" s="36">
        <f t="shared" si="509"/>
        <v>0</v>
      </c>
      <c r="R319" s="80"/>
      <c r="S319" s="37">
        <f ca="1">SUMIF(ROP!$D$6:$H$65536,A319,ROP!$J$6:$J$65536)</f>
        <v>0</v>
      </c>
      <c r="T319" s="37">
        <f>SUMIF(HASIL!$B:$B,APS!$B319&amp;RIGHT(APS!T$9,2),HASIL!$I:$I)</f>
        <v>0</v>
      </c>
      <c r="U319" s="37">
        <f>SUMIF(HASIL!$B:$B,APS!$B319&amp;RIGHT(APS!U$9,2),HASIL!$I:$I)</f>
        <v>0</v>
      </c>
      <c r="V319" s="37">
        <f>SUMIF(HASIL!$B:$B,APS!$B319&amp;RIGHT(APS!V$9,2),HASIL!$I:$I)</f>
        <v>0</v>
      </c>
      <c r="W319" s="37">
        <f>SUMIF(HASIL!$B:$B,APS!$B319&amp;RIGHT(APS!W$9,2),HASIL!$I:$I)</f>
        <v>0</v>
      </c>
      <c r="X319" s="38">
        <f t="shared" si="602"/>
        <v>0</v>
      </c>
      <c r="Y319" s="38">
        <f t="shared" si="603"/>
        <v>0</v>
      </c>
      <c r="Z319" s="39">
        <f t="shared" si="597"/>
        <v>0</v>
      </c>
      <c r="AA319" s="39">
        <f t="shared" si="596"/>
        <v>0</v>
      </c>
      <c r="AB319" s="40">
        <f t="shared" si="598"/>
        <v>0</v>
      </c>
      <c r="AC319" s="27">
        <v>0</v>
      </c>
      <c r="AD319" s="27"/>
      <c r="AE319" s="27"/>
      <c r="AF319" s="27"/>
      <c r="AG319" s="27"/>
      <c r="AH319" s="27"/>
      <c r="AI319" s="324">
        <f>SUMIF('Rekapitulasi Juni'!$D$9:$D$192,APS!$B319,'Rekapitulasi Juni'!$E$9:$E$192)</f>
        <v>0</v>
      </c>
      <c r="AJ319" s="324">
        <f>SUMIF('Rekapitulasi Juni'!$D$9:$D$192,APS!$B319,'Rekapitulasi Juni'!$F$9:$F$192)</f>
        <v>0</v>
      </c>
      <c r="AK319" s="324">
        <f>SUMIF('Rekapitulasi Juni'!$D$9:$D$192,APS!$B319,'Rekapitulasi Juni'!$K$9:$K$192)</f>
        <v>0</v>
      </c>
      <c r="AL319" s="325">
        <f t="shared" si="510"/>
        <v>0</v>
      </c>
      <c r="AM319" s="325">
        <f t="shared" si="511"/>
        <v>0</v>
      </c>
      <c r="AN319" s="27"/>
      <c r="AO319" s="324">
        <f>SUMIF('Rekapitulasi Juni'!$U$9:$U$192,APS!$B319,'Rekapitulasi Juni'!$V$9:$V$192)</f>
        <v>0</v>
      </c>
      <c r="AP319" s="324">
        <f>SUMIF('Rekapitulasi Juni'!$U$9:$U$192,APS!$B319,'Rekapitulasi Juni'!$W$9:$W$192)</f>
        <v>0</v>
      </c>
      <c r="AQ319" s="27"/>
      <c r="AR319" s="325">
        <f t="shared" si="512"/>
        <v>0</v>
      </c>
      <c r="AS319" s="325">
        <f t="shared" si="513"/>
        <v>0</v>
      </c>
      <c r="AT319" s="27"/>
      <c r="AU319" s="324">
        <f>SUMIF('Rekapitulasi Juni'!$AL$9:$AL$192,APS!$B319,'Rekapitulasi Juni'!$AM$9:$AM$192)</f>
        <v>0</v>
      </c>
      <c r="AV319" s="324">
        <f>SUMIF('Rekapitulasi Juni'!$AL$9:$AL$192,APS!$B319,'Rekapitulasi Juni'!$AN$9:$AN$192)</f>
        <v>0</v>
      </c>
      <c r="AW319" s="27"/>
      <c r="AX319" s="325">
        <f t="shared" si="514"/>
        <v>0</v>
      </c>
      <c r="AY319" s="325">
        <f t="shared" si="515"/>
        <v>0</v>
      </c>
      <c r="AZ319" s="41">
        <f t="shared" si="516"/>
        <v>0</v>
      </c>
      <c r="BA319" s="41">
        <f t="shared" si="517"/>
        <v>0</v>
      </c>
      <c r="BB319" s="41">
        <f t="shared" si="518"/>
        <v>0</v>
      </c>
      <c r="BC319" s="41">
        <f t="shared" si="519"/>
        <v>0</v>
      </c>
      <c r="BD319" s="41">
        <f t="shared" si="520"/>
        <v>0</v>
      </c>
      <c r="BE319" s="41">
        <f t="shared" si="521"/>
        <v>0</v>
      </c>
      <c r="BF319" s="180">
        <f t="shared" si="522"/>
        <v>0</v>
      </c>
      <c r="BG319" s="27">
        <v>0</v>
      </c>
      <c r="BH319" s="27"/>
      <c r="BI319" s="324">
        <f>SUMIF('Rekapitulasi Juni'!$D$214:$D$393,APS!$B319,'Rekapitulasi Juni'!$E$214:$E$393)</f>
        <v>0</v>
      </c>
      <c r="BJ319" s="324">
        <f>SUMIF('Rekapitulasi Juni'!$D$214:$D$393,APS!$B319,'Rekapitulasi Juni'!$F$214:$F$393)</f>
        <v>0</v>
      </c>
      <c r="BK319" s="27"/>
      <c r="BL319" s="325">
        <f t="shared" si="523"/>
        <v>0</v>
      </c>
      <c r="BM319" s="325">
        <f t="shared" si="524"/>
        <v>0</v>
      </c>
      <c r="BN319" s="27"/>
      <c r="BO319" s="324">
        <f>SUMIF('Rekapitulasi Juni'!$U$214:$U$393,APS!$B319,'Rekapitulasi Juni'!$V$214:$V$393)</f>
        <v>0</v>
      </c>
      <c r="BP319" s="324">
        <f>SUMIF('Rekapitulasi Juni'!$U$214:$U$393,APS!$B319,'Rekapitulasi Juni'!$W$214:$W$393)</f>
        <v>0</v>
      </c>
      <c r="BQ319" s="27"/>
      <c r="BR319" s="325">
        <f t="shared" si="525"/>
        <v>0</v>
      </c>
      <c r="BS319" s="325">
        <f t="shared" si="526"/>
        <v>0</v>
      </c>
      <c r="BT319" s="27"/>
      <c r="BU319" s="324">
        <f>SUMIF('Rekapitulasi Juni'!$AL$214:$AL$393,APS!$B319,'Rekapitulasi Juni'!$AM$214:$AM$393)</f>
        <v>0</v>
      </c>
      <c r="BV319" s="324">
        <f>SUMIF('Rekapitulasi Juni'!$AL$214:$AL$393,APS!$B319,'Rekapitulasi Juni'!$AN$214:$AN$393)</f>
        <v>0</v>
      </c>
      <c r="BW319" s="27"/>
      <c r="BX319" s="325">
        <f t="shared" si="527"/>
        <v>0</v>
      </c>
      <c r="BY319" s="325">
        <f t="shared" si="528"/>
        <v>0</v>
      </c>
      <c r="BZ319" s="27"/>
      <c r="CA319" s="324">
        <f>SUMIF('Rekapitulasi Juni'!$BA$214:$BA$393,APS!$B319,'Rekapitulasi Juni'!$BB$214:$BB$393)</f>
        <v>0</v>
      </c>
      <c r="CB319" s="324">
        <f>SUMIF('Rekapitulasi Juni'!$BA$214:$BA$393,APS!$B319,'Rekapitulasi Juni'!$BC$214:$BC$393)</f>
        <v>0</v>
      </c>
      <c r="CC319" s="27"/>
      <c r="CD319" s="325">
        <f t="shared" si="529"/>
        <v>0</v>
      </c>
      <c r="CE319" s="325">
        <f t="shared" si="530"/>
        <v>0</v>
      </c>
      <c r="CF319" s="27"/>
      <c r="CG319" s="324">
        <f>SUMIF('Rekapitulasi Juni'!$BP$214:$BP$393,APS!$B319,'Rekapitulasi Juni'!$BQ$214:$BQ$393)</f>
        <v>0</v>
      </c>
      <c r="CH319" s="324">
        <f>SUMIF('Rekapitulasi Juni'!$BP$214:$BP$393,APS!$B319,'Rekapitulasi Juni'!$BR$214:$BR$393)</f>
        <v>0</v>
      </c>
      <c r="CI319" s="27"/>
      <c r="CJ319" s="325">
        <f t="shared" si="531"/>
        <v>0</v>
      </c>
      <c r="CK319" s="325">
        <f t="shared" si="532"/>
        <v>0</v>
      </c>
      <c r="CL319" s="41">
        <f t="shared" si="533"/>
        <v>0</v>
      </c>
      <c r="CM319" s="41">
        <f t="shared" si="534"/>
        <v>0</v>
      </c>
      <c r="CN319" s="41">
        <f t="shared" si="535"/>
        <v>0</v>
      </c>
      <c r="CO319" s="41">
        <f t="shared" si="536"/>
        <v>0</v>
      </c>
      <c r="CP319" s="41">
        <f t="shared" si="537"/>
        <v>0</v>
      </c>
      <c r="CQ319" s="41">
        <f t="shared" si="538"/>
        <v>0</v>
      </c>
      <c r="CR319" s="180">
        <f t="shared" si="539"/>
        <v>0</v>
      </c>
      <c r="CS319" s="27">
        <v>0</v>
      </c>
      <c r="CT319" s="27"/>
      <c r="CU319" s="324">
        <f>SUMIF('Rekapitulasi Juni'!$D$410:$D$588,APS!$B319,'Rekapitulasi Juni'!$E$410:$E$588)</f>
        <v>0</v>
      </c>
      <c r="CV319" s="324">
        <f>SUMIF('Rekapitulasi Juni'!$D$410:$D$588,APS!$B319,'Rekapitulasi Juni'!$F$410:$F$588)</f>
        <v>0</v>
      </c>
      <c r="CW319" s="27"/>
      <c r="CX319" s="325">
        <f t="shared" si="540"/>
        <v>0</v>
      </c>
      <c r="CY319" s="325">
        <f t="shared" si="541"/>
        <v>0</v>
      </c>
      <c r="CZ319" s="27"/>
      <c r="DA319" s="324">
        <f>SUMIF('Rekapitulasi Juni'!$U$410:$U$588,APS!$B319,'Rekapitulasi Juni'!$V$410:$V$588)</f>
        <v>0</v>
      </c>
      <c r="DB319" s="324">
        <f>SUMIF('Rekapitulasi Juni'!$U$410:$U$588,APS!$B319,'Rekapitulasi Juni'!$W$410:$W$588)</f>
        <v>0</v>
      </c>
      <c r="DC319" s="27"/>
      <c r="DD319" s="325">
        <f t="shared" si="542"/>
        <v>0</v>
      </c>
      <c r="DE319" s="325">
        <f t="shared" si="543"/>
        <v>0</v>
      </c>
      <c r="DF319" s="27"/>
      <c r="DG319" s="324">
        <f>SUMIF('Rekapitulasi Juni'!$AL$410:$AL$588,APS!$B319,'Rekapitulasi Juni'!$AM$410:$AM$588)</f>
        <v>0</v>
      </c>
      <c r="DH319" s="324">
        <f>SUMIF('Rekapitulasi Juni'!$AL$410:$AL$588,APS!$B319,'Rekapitulasi Juni'!$AN$410:$AN$588)</f>
        <v>0</v>
      </c>
      <c r="DI319" s="27"/>
      <c r="DJ319" s="325">
        <f t="shared" si="544"/>
        <v>0</v>
      </c>
      <c r="DK319" s="325">
        <f t="shared" si="545"/>
        <v>0</v>
      </c>
      <c r="DL319" s="27"/>
      <c r="DM319" s="324">
        <f>SUMIF('Rekapitulasi Juni'!$BA$410:$BA$588,APS!$B319,'Rekapitulasi Juni'!$BB$410:$BB$588)</f>
        <v>0</v>
      </c>
      <c r="DN319" s="324">
        <f>SUMIF('Rekapitulasi Juni'!$BA$410:$BA$588,APS!$B319,'Rekapitulasi Juni'!$BC$410:$BC$588)</f>
        <v>0</v>
      </c>
      <c r="DO319" s="324">
        <f>SUMIF('Rekapitulasi Juni'!$BA$410:$BA$588,APS!$B319,'Rekapitulasi Juni'!$BF$410:$BF$588)</f>
        <v>0</v>
      </c>
      <c r="DP319" s="325">
        <f t="shared" si="546"/>
        <v>0</v>
      </c>
      <c r="DQ319" s="325">
        <f t="shared" si="547"/>
        <v>0</v>
      </c>
      <c r="DR319" s="27"/>
      <c r="DS319" s="324">
        <f>SUMIF('Rekapitulasi Juni'!$BP$410:$BP$588,APS!$B319,'Rekapitulasi Juni'!$BQ$410:$BQ$588)</f>
        <v>0</v>
      </c>
      <c r="DT319" s="324">
        <f>SUMIF('Rekapitulasi Juni'!$BP$410:$BP$588,APS!$B319,'Rekapitulasi Juni'!$BR$410:$BR$588)</f>
        <v>0</v>
      </c>
      <c r="DU319" s="27"/>
      <c r="DV319" s="325">
        <f t="shared" si="548"/>
        <v>0</v>
      </c>
      <c r="DW319" s="325">
        <f t="shared" si="549"/>
        <v>0</v>
      </c>
      <c r="DX319" s="41">
        <f t="shared" si="550"/>
        <v>0</v>
      </c>
      <c r="DY319" s="41">
        <f t="shared" si="551"/>
        <v>0</v>
      </c>
      <c r="DZ319" s="41">
        <f t="shared" si="552"/>
        <v>0</v>
      </c>
      <c r="EA319" s="41">
        <f t="shared" si="553"/>
        <v>0</v>
      </c>
      <c r="EB319" s="41">
        <f t="shared" si="554"/>
        <v>0</v>
      </c>
      <c r="EC319" s="41">
        <f t="shared" si="555"/>
        <v>0</v>
      </c>
      <c r="ED319" s="180">
        <f t="shared" si="556"/>
        <v>0</v>
      </c>
      <c r="EE319" s="27">
        <v>0</v>
      </c>
      <c r="EF319" s="27"/>
      <c r="EG319" s="324">
        <f>SUMIF('Rekapitulasi Juni'!$D$608:$D$786,APS!$B319,'Rekapitulasi Juni'!$E$608:$E$786)</f>
        <v>0</v>
      </c>
      <c r="EH319" s="324">
        <f>SUMIF('Rekapitulasi Juni'!$D$608:$D$786,APS!$B319,'Rekapitulasi Juni'!$F$608:$F$786)</f>
        <v>0</v>
      </c>
      <c r="EI319" s="27"/>
      <c r="EJ319" s="325">
        <f t="shared" si="557"/>
        <v>0</v>
      </c>
      <c r="EK319" s="325">
        <f t="shared" si="558"/>
        <v>0</v>
      </c>
      <c r="EL319" s="27"/>
      <c r="EM319" s="324">
        <f>SUMIF('Rekapitulasi Juni'!$U$608:$U$786,APS!$B319,'Rekapitulasi Juni'!$V$608:$V$786)</f>
        <v>0</v>
      </c>
      <c r="EN319" s="324">
        <f>SUMIF('Rekapitulasi Juni'!$U$608:$U$786,APS!$B319,'Rekapitulasi Juni'!$W$608:$W$786)</f>
        <v>0</v>
      </c>
      <c r="EO319" s="27"/>
      <c r="EP319" s="325">
        <f t="shared" si="559"/>
        <v>0</v>
      </c>
      <c r="EQ319" s="325">
        <f t="shared" si="560"/>
        <v>0</v>
      </c>
      <c r="ER319" s="27"/>
      <c r="ES319" s="324">
        <f>SUMIF('Rekapitulasi Juni'!$AL$608:$AL$786,APS!$B319,'Rekapitulasi Juni'!$AM$608:$AM$786)</f>
        <v>0</v>
      </c>
      <c r="ET319" s="324">
        <f>SUMIF('Rekapitulasi Juni'!$AL$608:$AL$786,APS!$B319,'Rekapitulasi Juni'!$AN$608:$AN$786)</f>
        <v>0</v>
      </c>
      <c r="EU319" s="27"/>
      <c r="EV319" s="325">
        <f t="shared" si="503"/>
        <v>0</v>
      </c>
      <c r="EW319" s="325">
        <f t="shared" si="504"/>
        <v>0</v>
      </c>
      <c r="EX319" s="27"/>
      <c r="EY319" s="324">
        <f>SUMIF('Rekapitulasi Juni'!$BA$608:$BA$786,APS!$B319,'Rekapitulasi Juni'!$BB$608:$BB$786)</f>
        <v>0</v>
      </c>
      <c r="EZ319" s="324">
        <f>SUMIF('Rekapitulasi Juni'!$BA$608:$BA$786,APS!$B319,'Rekapitulasi Juni'!$BC$608:$BC$786)</f>
        <v>0</v>
      </c>
      <c r="FA319" s="324">
        <f>SUMIF('Rekapitulasi Juni'!$BA$608:$BA$786,APS!$B319,'Rekapitulasi Juni'!$BF$608:$BF$786)</f>
        <v>0</v>
      </c>
      <c r="FB319" s="325">
        <f t="shared" si="505"/>
        <v>0</v>
      </c>
      <c r="FC319" s="325">
        <f t="shared" si="506"/>
        <v>0</v>
      </c>
      <c r="FD319" s="27"/>
      <c r="FE319" s="27"/>
      <c r="FF319" s="27"/>
      <c r="FG319" s="27"/>
      <c r="FH319" s="27"/>
      <c r="FI319" s="27"/>
      <c r="FJ319" s="41">
        <f t="shared" si="561"/>
        <v>0</v>
      </c>
      <c r="FK319" s="41">
        <f t="shared" si="562"/>
        <v>0</v>
      </c>
      <c r="FL319" s="41">
        <f t="shared" si="563"/>
        <v>0</v>
      </c>
      <c r="FM319" s="41">
        <f t="shared" si="564"/>
        <v>0</v>
      </c>
      <c r="FN319" s="41">
        <f t="shared" si="565"/>
        <v>0</v>
      </c>
      <c r="FO319" s="41">
        <f t="shared" si="566"/>
        <v>0</v>
      </c>
      <c r="FP319" s="180">
        <f t="shared" si="567"/>
        <v>0</v>
      </c>
      <c r="FQ319" s="27"/>
      <c r="FR319" s="27"/>
      <c r="FS319" s="324">
        <f>SUMIF('Rekapitulasi Juni'!$D$804:$D$984,APS!$B319,'Rekapitulasi Juni'!$E$804:$E$984)</f>
        <v>0</v>
      </c>
      <c r="FT319" s="324">
        <f>SUMIF('Rekapitulasi Juni'!$D$804:$D$984,APS!$B319,'Rekapitulasi Juni'!$F$804:$F$984)</f>
        <v>0</v>
      </c>
      <c r="FU319" s="27"/>
      <c r="FV319" s="325">
        <f t="shared" si="507"/>
        <v>0</v>
      </c>
      <c r="FW319" s="325">
        <f t="shared" si="508"/>
        <v>0</v>
      </c>
      <c r="FX319" s="27"/>
      <c r="FY319" s="324">
        <f>SUMIF('Rekapitulasi Juni'!$U$804:$U$984,APS!$B319,'Rekapitulasi Juni'!$V$804:$V$984)</f>
        <v>0</v>
      </c>
      <c r="FZ319" s="324">
        <f>SUMIF('Rekapitulasi Juni'!$U$804:$U$984,APS!$B319,'Rekapitulasi Juni'!$W$804:$W$984)</f>
        <v>0</v>
      </c>
      <c r="GA319" s="27"/>
      <c r="GB319" s="325">
        <f t="shared" si="501"/>
        <v>0</v>
      </c>
      <c r="GC319" s="325">
        <f t="shared" si="502"/>
        <v>0</v>
      </c>
      <c r="GD319" s="27"/>
      <c r="GE319" s="324">
        <f>SUMIF('Rekapitulasi Juni'!$AL$804:$AL$984,APS!$B319,'Rekapitulasi Juni'!$AM$804:$AM$984)</f>
        <v>0</v>
      </c>
      <c r="GF319" s="324">
        <f>SUMIF('Rekapitulasi Juni'!$AL$804:$AL$984,APS!$B319,'Rekapitulasi Juni'!$AN$804:$AN$984)</f>
        <v>0</v>
      </c>
      <c r="GG319" s="27"/>
      <c r="GH319" s="325">
        <f t="shared" si="491"/>
        <v>0</v>
      </c>
      <c r="GI319" s="325">
        <f t="shared" si="492"/>
        <v>0</v>
      </c>
      <c r="GJ319" s="27"/>
      <c r="GK319" s="27"/>
      <c r="GL319" s="41">
        <f t="shared" si="568"/>
        <v>0</v>
      </c>
      <c r="GM319" s="41">
        <f t="shared" si="569"/>
        <v>0</v>
      </c>
      <c r="GN319" s="41">
        <f t="shared" si="570"/>
        <v>0</v>
      </c>
      <c r="GO319" s="41">
        <f t="shared" si="500"/>
        <v>0</v>
      </c>
      <c r="GP319" s="41">
        <f t="shared" si="571"/>
        <v>0</v>
      </c>
      <c r="GQ319" s="41">
        <f t="shared" si="572"/>
        <v>0</v>
      </c>
      <c r="GR319" s="180">
        <f t="shared" si="573"/>
        <v>0</v>
      </c>
      <c r="GS319" s="41">
        <f t="shared" si="493"/>
        <v>0</v>
      </c>
      <c r="GT319" s="41">
        <f t="shared" si="494"/>
        <v>0</v>
      </c>
      <c r="GU319" s="41">
        <f t="shared" si="495"/>
        <v>0</v>
      </c>
      <c r="GV319" s="41">
        <f t="shared" si="496"/>
        <v>0</v>
      </c>
      <c r="GW319" s="41">
        <f t="shared" si="497"/>
        <v>0</v>
      </c>
      <c r="GX319" s="41">
        <f t="shared" si="498"/>
        <v>0</v>
      </c>
      <c r="GY319" s="180">
        <f t="shared" si="499"/>
        <v>0</v>
      </c>
      <c r="GZ319" s="41">
        <v>298</v>
      </c>
      <c r="HA319" s="32"/>
      <c r="HB319" s="42">
        <f t="shared" si="604"/>
        <v>0</v>
      </c>
      <c r="HC319" s="44"/>
    </row>
    <row r="320" spans="1:211" ht="15.75">
      <c r="A320" s="31" t="s">
        <v>639</v>
      </c>
      <c r="B320" s="32" t="s">
        <v>640</v>
      </c>
      <c r="C320" s="31" t="s">
        <v>490</v>
      </c>
      <c r="D320" s="31" t="s">
        <v>1259</v>
      </c>
      <c r="E320" s="31" t="s">
        <v>43</v>
      </c>
      <c r="F320" s="31" t="s">
        <v>152</v>
      </c>
      <c r="G320" s="33">
        <v>0</v>
      </c>
      <c r="H320" s="33">
        <v>0</v>
      </c>
      <c r="I320" s="33">
        <v>0</v>
      </c>
      <c r="J320" s="34">
        <f>IFERROR(VLOOKUP(A320,#REF!,3,0),0)</f>
        <v>0</v>
      </c>
      <c r="K320" s="34">
        <f t="shared" si="599"/>
        <v>0</v>
      </c>
      <c r="L320" s="34">
        <v>0</v>
      </c>
      <c r="M320" s="34">
        <v>0</v>
      </c>
      <c r="N320" s="35">
        <f t="shared" si="600"/>
        <v>0</v>
      </c>
      <c r="O320" s="35">
        <f t="shared" si="601"/>
        <v>0</v>
      </c>
      <c r="P320" s="36">
        <v>0</v>
      </c>
      <c r="Q320" s="36">
        <f t="shared" si="509"/>
        <v>25</v>
      </c>
      <c r="R320" s="80">
        <v>25</v>
      </c>
      <c r="S320" s="37">
        <f ca="1">SUMIF(ROP!$D$6:$H$65536,A320,ROP!$J$6:$J$65536)</f>
        <v>25</v>
      </c>
      <c r="T320" s="37">
        <f>SUMIF(HASIL!$B:$B,APS!$B320&amp;RIGHT(APS!T$9,2),HASIL!$I:$I)</f>
        <v>0</v>
      </c>
      <c r="U320" s="37">
        <f>SUMIF(HASIL!$B:$B,APS!$B320&amp;RIGHT(APS!U$9,2),HASIL!$I:$I)</f>
        <v>0</v>
      </c>
      <c r="V320" s="37">
        <f>SUMIF(HASIL!$B:$B,APS!$B320&amp;RIGHT(APS!V$9,2),HASIL!$I:$I)</f>
        <v>0</v>
      </c>
      <c r="W320" s="37">
        <f>SUMIF(HASIL!$B:$B,APS!$B320&amp;RIGHT(APS!W$9,2),HASIL!$I:$I)</f>
        <v>0</v>
      </c>
      <c r="X320" s="38">
        <f t="shared" si="602"/>
        <v>0</v>
      </c>
      <c r="Y320" s="38">
        <f t="shared" si="603"/>
        <v>-25</v>
      </c>
      <c r="Z320" s="39">
        <f t="shared" si="597"/>
        <v>0</v>
      </c>
      <c r="AA320" s="39">
        <f t="shared" si="596"/>
        <v>25</v>
      </c>
      <c r="AB320" s="40">
        <f t="shared" si="598"/>
        <v>0</v>
      </c>
      <c r="AC320" s="27">
        <v>0</v>
      </c>
      <c r="AD320" s="27"/>
      <c r="AE320" s="27"/>
      <c r="AF320" s="27"/>
      <c r="AG320" s="27"/>
      <c r="AH320" s="27"/>
      <c r="AI320" s="324">
        <f>SUMIF('Rekapitulasi Juni'!$D$9:$D$192,APS!$B320,'Rekapitulasi Juni'!$E$9:$E$192)</f>
        <v>0</v>
      </c>
      <c r="AJ320" s="324">
        <f>SUMIF('Rekapitulasi Juni'!$D$9:$D$192,APS!$B320,'Rekapitulasi Juni'!$F$9:$F$192)</f>
        <v>0</v>
      </c>
      <c r="AK320" s="324">
        <f>SUMIF('Rekapitulasi Juni'!$D$9:$D$192,APS!$B320,'Rekapitulasi Juni'!$K$9:$K$192)</f>
        <v>0</v>
      </c>
      <c r="AL320" s="325">
        <f t="shared" si="510"/>
        <v>0</v>
      </c>
      <c r="AM320" s="325">
        <f t="shared" si="511"/>
        <v>0</v>
      </c>
      <c r="AN320" s="27"/>
      <c r="AO320" s="324">
        <f>SUMIF('Rekapitulasi Juni'!$U$9:$U$192,APS!$B320,'Rekapitulasi Juni'!$V$9:$V$192)</f>
        <v>0</v>
      </c>
      <c r="AP320" s="324">
        <f>SUMIF('Rekapitulasi Juni'!$U$9:$U$192,APS!$B320,'Rekapitulasi Juni'!$W$9:$W$192)</f>
        <v>0</v>
      </c>
      <c r="AQ320" s="27"/>
      <c r="AR320" s="325">
        <f t="shared" si="512"/>
        <v>0</v>
      </c>
      <c r="AS320" s="325">
        <f t="shared" si="513"/>
        <v>0</v>
      </c>
      <c r="AT320" s="27"/>
      <c r="AU320" s="324">
        <f>SUMIF('Rekapitulasi Juni'!$AL$9:$AL$192,APS!$B320,'Rekapitulasi Juni'!$AM$9:$AM$192)</f>
        <v>0</v>
      </c>
      <c r="AV320" s="324">
        <f>SUMIF('Rekapitulasi Juni'!$AL$9:$AL$192,APS!$B320,'Rekapitulasi Juni'!$AN$9:$AN$192)</f>
        <v>0</v>
      </c>
      <c r="AW320" s="27"/>
      <c r="AX320" s="325">
        <f t="shared" si="514"/>
        <v>0</v>
      </c>
      <c r="AY320" s="325">
        <f t="shared" si="515"/>
        <v>0</v>
      </c>
      <c r="AZ320" s="41">
        <f t="shared" si="516"/>
        <v>0</v>
      </c>
      <c r="BA320" s="41">
        <f t="shared" si="517"/>
        <v>0</v>
      </c>
      <c r="BB320" s="41">
        <f t="shared" si="518"/>
        <v>0</v>
      </c>
      <c r="BC320" s="41">
        <f t="shared" si="519"/>
        <v>0</v>
      </c>
      <c r="BD320" s="41">
        <f t="shared" si="520"/>
        <v>0</v>
      </c>
      <c r="BE320" s="41">
        <f t="shared" si="521"/>
        <v>0</v>
      </c>
      <c r="BF320" s="180">
        <f t="shared" si="522"/>
        <v>0</v>
      </c>
      <c r="BG320" s="27">
        <v>0</v>
      </c>
      <c r="BH320" s="27"/>
      <c r="BI320" s="324">
        <f>SUMIF('Rekapitulasi Juni'!$D$214:$D$393,APS!$B320,'Rekapitulasi Juni'!$E$214:$E$393)</f>
        <v>0</v>
      </c>
      <c r="BJ320" s="324">
        <f>SUMIF('Rekapitulasi Juni'!$D$214:$D$393,APS!$B320,'Rekapitulasi Juni'!$F$214:$F$393)</f>
        <v>0</v>
      </c>
      <c r="BK320" s="27"/>
      <c r="BL320" s="325">
        <f t="shared" si="523"/>
        <v>0</v>
      </c>
      <c r="BM320" s="325">
        <f t="shared" si="524"/>
        <v>0</v>
      </c>
      <c r="BN320" s="27"/>
      <c r="BO320" s="324">
        <f>SUMIF('Rekapitulasi Juni'!$U$214:$U$393,APS!$B320,'Rekapitulasi Juni'!$V$214:$V$393)</f>
        <v>0</v>
      </c>
      <c r="BP320" s="324">
        <f>SUMIF('Rekapitulasi Juni'!$U$214:$U$393,APS!$B320,'Rekapitulasi Juni'!$W$214:$W$393)</f>
        <v>0</v>
      </c>
      <c r="BQ320" s="27"/>
      <c r="BR320" s="325">
        <f t="shared" si="525"/>
        <v>0</v>
      </c>
      <c r="BS320" s="325">
        <f t="shared" si="526"/>
        <v>0</v>
      </c>
      <c r="BT320" s="27"/>
      <c r="BU320" s="324">
        <f>SUMIF('Rekapitulasi Juni'!$AL$214:$AL$393,APS!$B320,'Rekapitulasi Juni'!$AM$214:$AM$393)</f>
        <v>0</v>
      </c>
      <c r="BV320" s="324">
        <f>SUMIF('Rekapitulasi Juni'!$AL$214:$AL$393,APS!$B320,'Rekapitulasi Juni'!$AN$214:$AN$393)</f>
        <v>0</v>
      </c>
      <c r="BW320" s="27"/>
      <c r="BX320" s="325">
        <f t="shared" si="527"/>
        <v>0</v>
      </c>
      <c r="BY320" s="325">
        <f t="shared" si="528"/>
        <v>0</v>
      </c>
      <c r="BZ320" s="27">
        <v>25</v>
      </c>
      <c r="CA320" s="324">
        <f>SUMIF('Rekapitulasi Juni'!$BA$214:$BA$393,APS!$B320,'Rekapitulasi Juni'!$BB$214:$BB$393)</f>
        <v>0</v>
      </c>
      <c r="CB320" s="324">
        <f>SUMIF('Rekapitulasi Juni'!$BA$214:$BA$393,APS!$B320,'Rekapitulasi Juni'!$BC$214:$BC$393)</f>
        <v>0</v>
      </c>
      <c r="CC320" s="27"/>
      <c r="CD320" s="325">
        <f t="shared" si="529"/>
        <v>0</v>
      </c>
      <c r="CE320" s="325">
        <f t="shared" si="530"/>
        <v>0</v>
      </c>
      <c r="CF320" s="27"/>
      <c r="CG320" s="324">
        <f>SUMIF('Rekapitulasi Juni'!$BP$214:$BP$393,APS!$B320,'Rekapitulasi Juni'!$BQ$214:$BQ$393)</f>
        <v>0</v>
      </c>
      <c r="CH320" s="324">
        <f>SUMIF('Rekapitulasi Juni'!$BP$214:$BP$393,APS!$B320,'Rekapitulasi Juni'!$BR$214:$BR$393)</f>
        <v>0</v>
      </c>
      <c r="CI320" s="27"/>
      <c r="CJ320" s="325">
        <f t="shared" si="531"/>
        <v>0</v>
      </c>
      <c r="CK320" s="325">
        <f t="shared" si="532"/>
        <v>0</v>
      </c>
      <c r="CL320" s="41">
        <f t="shared" si="533"/>
        <v>25</v>
      </c>
      <c r="CM320" s="41">
        <f t="shared" si="534"/>
        <v>0</v>
      </c>
      <c r="CN320" s="41">
        <f t="shared" si="535"/>
        <v>0</v>
      </c>
      <c r="CO320" s="41">
        <f t="shared" si="536"/>
        <v>0</v>
      </c>
      <c r="CP320" s="41">
        <f t="shared" si="537"/>
        <v>0</v>
      </c>
      <c r="CQ320" s="41">
        <f t="shared" si="538"/>
        <v>-25</v>
      </c>
      <c r="CR320" s="180">
        <f t="shared" si="539"/>
        <v>0</v>
      </c>
      <c r="CS320" s="27">
        <v>0</v>
      </c>
      <c r="CT320" s="27"/>
      <c r="CU320" s="324">
        <f>SUMIF('Rekapitulasi Juni'!$D$410:$D$588,APS!$B320,'Rekapitulasi Juni'!$E$410:$E$588)</f>
        <v>0</v>
      </c>
      <c r="CV320" s="324">
        <f>SUMIF('Rekapitulasi Juni'!$D$410:$D$588,APS!$B320,'Rekapitulasi Juni'!$F$410:$F$588)</f>
        <v>0</v>
      </c>
      <c r="CW320" s="27"/>
      <c r="CX320" s="325">
        <f t="shared" si="540"/>
        <v>0</v>
      </c>
      <c r="CY320" s="325">
        <f t="shared" si="541"/>
        <v>0</v>
      </c>
      <c r="CZ320" s="27"/>
      <c r="DA320" s="324">
        <f>SUMIF('Rekapitulasi Juni'!$U$410:$U$588,APS!$B320,'Rekapitulasi Juni'!$V$410:$V$588)</f>
        <v>0</v>
      </c>
      <c r="DB320" s="324">
        <f>SUMIF('Rekapitulasi Juni'!$U$410:$U$588,APS!$B320,'Rekapitulasi Juni'!$W$410:$W$588)</f>
        <v>0</v>
      </c>
      <c r="DC320" s="27"/>
      <c r="DD320" s="325">
        <f t="shared" si="542"/>
        <v>0</v>
      </c>
      <c r="DE320" s="325">
        <f t="shared" si="543"/>
        <v>0</v>
      </c>
      <c r="DF320" s="27"/>
      <c r="DG320" s="324">
        <f>SUMIF('Rekapitulasi Juni'!$AL$410:$AL$588,APS!$B320,'Rekapitulasi Juni'!$AM$410:$AM$588)</f>
        <v>0</v>
      </c>
      <c r="DH320" s="324">
        <f>SUMIF('Rekapitulasi Juni'!$AL$410:$AL$588,APS!$B320,'Rekapitulasi Juni'!$AN$410:$AN$588)</f>
        <v>0</v>
      </c>
      <c r="DI320" s="27"/>
      <c r="DJ320" s="325">
        <f t="shared" si="544"/>
        <v>0</v>
      </c>
      <c r="DK320" s="325">
        <f t="shared" si="545"/>
        <v>0</v>
      </c>
      <c r="DL320" s="27"/>
      <c r="DM320" s="324">
        <f>SUMIF('Rekapitulasi Juni'!$BA$410:$BA$588,APS!$B320,'Rekapitulasi Juni'!$BB$410:$BB$588)</f>
        <v>0</v>
      </c>
      <c r="DN320" s="324">
        <f>SUMIF('Rekapitulasi Juni'!$BA$410:$BA$588,APS!$B320,'Rekapitulasi Juni'!$BC$410:$BC$588)</f>
        <v>0</v>
      </c>
      <c r="DO320" s="324">
        <f>SUMIF('Rekapitulasi Juni'!$BA$410:$BA$588,APS!$B320,'Rekapitulasi Juni'!$BF$410:$BF$588)</f>
        <v>0</v>
      </c>
      <c r="DP320" s="325">
        <f t="shared" si="546"/>
        <v>0</v>
      </c>
      <c r="DQ320" s="325">
        <f t="shared" si="547"/>
        <v>0</v>
      </c>
      <c r="DR320" s="27"/>
      <c r="DS320" s="324">
        <f>SUMIF('Rekapitulasi Juni'!$BP$410:$BP$588,APS!$B320,'Rekapitulasi Juni'!$BQ$410:$BQ$588)</f>
        <v>0</v>
      </c>
      <c r="DT320" s="324">
        <f>SUMIF('Rekapitulasi Juni'!$BP$410:$BP$588,APS!$B320,'Rekapitulasi Juni'!$BR$410:$BR$588)</f>
        <v>0</v>
      </c>
      <c r="DU320" s="27"/>
      <c r="DV320" s="325">
        <f t="shared" si="548"/>
        <v>0</v>
      </c>
      <c r="DW320" s="325">
        <f t="shared" si="549"/>
        <v>0</v>
      </c>
      <c r="DX320" s="41">
        <f t="shared" si="550"/>
        <v>0</v>
      </c>
      <c r="DY320" s="41">
        <f t="shared" si="551"/>
        <v>0</v>
      </c>
      <c r="DZ320" s="41">
        <f t="shared" si="552"/>
        <v>0</v>
      </c>
      <c r="EA320" s="41">
        <f t="shared" si="553"/>
        <v>0</v>
      </c>
      <c r="EB320" s="41">
        <f t="shared" si="554"/>
        <v>0</v>
      </c>
      <c r="EC320" s="41">
        <f t="shared" si="555"/>
        <v>0</v>
      </c>
      <c r="ED320" s="180">
        <f t="shared" si="556"/>
        <v>0</v>
      </c>
      <c r="EE320" s="27">
        <v>0</v>
      </c>
      <c r="EF320" s="27"/>
      <c r="EG320" s="324">
        <f>SUMIF('Rekapitulasi Juni'!$D$608:$D$786,APS!$B320,'Rekapitulasi Juni'!$E$608:$E$786)</f>
        <v>0</v>
      </c>
      <c r="EH320" s="324">
        <f>SUMIF('Rekapitulasi Juni'!$D$608:$D$786,APS!$B320,'Rekapitulasi Juni'!$F$608:$F$786)</f>
        <v>0</v>
      </c>
      <c r="EI320" s="27"/>
      <c r="EJ320" s="325">
        <f t="shared" si="557"/>
        <v>0</v>
      </c>
      <c r="EK320" s="325">
        <f t="shared" si="558"/>
        <v>0</v>
      </c>
      <c r="EL320" s="27"/>
      <c r="EM320" s="324">
        <f>SUMIF('Rekapitulasi Juni'!$U$608:$U$786,APS!$B320,'Rekapitulasi Juni'!$V$608:$V$786)</f>
        <v>0</v>
      </c>
      <c r="EN320" s="324">
        <f>SUMIF('Rekapitulasi Juni'!$U$608:$U$786,APS!$B320,'Rekapitulasi Juni'!$W$608:$W$786)</f>
        <v>0</v>
      </c>
      <c r="EO320" s="27"/>
      <c r="EP320" s="325">
        <f t="shared" si="559"/>
        <v>0</v>
      </c>
      <c r="EQ320" s="325">
        <f t="shared" si="560"/>
        <v>0</v>
      </c>
      <c r="ER320" s="27"/>
      <c r="ES320" s="324">
        <f>SUMIF('Rekapitulasi Juni'!$AL$608:$AL$786,APS!$B320,'Rekapitulasi Juni'!$AM$608:$AM$786)</f>
        <v>0</v>
      </c>
      <c r="ET320" s="324">
        <f>SUMIF('Rekapitulasi Juni'!$AL$608:$AL$786,APS!$B320,'Rekapitulasi Juni'!$AN$608:$AN$786)</f>
        <v>0</v>
      </c>
      <c r="EU320" s="27"/>
      <c r="EV320" s="325">
        <f t="shared" si="503"/>
        <v>0</v>
      </c>
      <c r="EW320" s="325">
        <f t="shared" si="504"/>
        <v>0</v>
      </c>
      <c r="EX320" s="27"/>
      <c r="EY320" s="324">
        <f>SUMIF('Rekapitulasi Juni'!$BA$608:$BA$786,APS!$B320,'Rekapitulasi Juni'!$BB$608:$BB$786)</f>
        <v>0</v>
      </c>
      <c r="EZ320" s="324">
        <f>SUMIF('Rekapitulasi Juni'!$BA$608:$BA$786,APS!$B320,'Rekapitulasi Juni'!$BC$608:$BC$786)</f>
        <v>0</v>
      </c>
      <c r="FA320" s="324">
        <f>SUMIF('Rekapitulasi Juni'!$BA$608:$BA$786,APS!$B320,'Rekapitulasi Juni'!$BF$608:$BF$786)</f>
        <v>0</v>
      </c>
      <c r="FB320" s="325">
        <f t="shared" si="505"/>
        <v>0</v>
      </c>
      <c r="FC320" s="325">
        <f t="shared" si="506"/>
        <v>0</v>
      </c>
      <c r="FD320" s="27"/>
      <c r="FE320" s="27"/>
      <c r="FF320" s="27"/>
      <c r="FG320" s="27"/>
      <c r="FH320" s="27"/>
      <c r="FI320" s="27"/>
      <c r="FJ320" s="41">
        <f t="shared" si="561"/>
        <v>0</v>
      </c>
      <c r="FK320" s="41">
        <f t="shared" si="562"/>
        <v>0</v>
      </c>
      <c r="FL320" s="41">
        <f t="shared" si="563"/>
        <v>0</v>
      </c>
      <c r="FM320" s="41">
        <f t="shared" si="564"/>
        <v>0</v>
      </c>
      <c r="FN320" s="41">
        <f t="shared" si="565"/>
        <v>0</v>
      </c>
      <c r="FO320" s="41">
        <f t="shared" si="566"/>
        <v>0</v>
      </c>
      <c r="FP320" s="180">
        <f t="shared" si="567"/>
        <v>0</v>
      </c>
      <c r="FQ320" s="27"/>
      <c r="FR320" s="27"/>
      <c r="FS320" s="324">
        <f>SUMIF('Rekapitulasi Juni'!$D$804:$D$984,APS!$B320,'Rekapitulasi Juni'!$E$804:$E$984)</f>
        <v>0</v>
      </c>
      <c r="FT320" s="324">
        <f>SUMIF('Rekapitulasi Juni'!$D$804:$D$984,APS!$B320,'Rekapitulasi Juni'!$F$804:$F$984)</f>
        <v>0</v>
      </c>
      <c r="FU320" s="27"/>
      <c r="FV320" s="325">
        <f t="shared" si="507"/>
        <v>0</v>
      </c>
      <c r="FW320" s="325">
        <f t="shared" si="508"/>
        <v>0</v>
      </c>
      <c r="FX320" s="27"/>
      <c r="FY320" s="324">
        <f>SUMIF('Rekapitulasi Juni'!$U$804:$U$984,APS!$B320,'Rekapitulasi Juni'!$V$804:$V$984)</f>
        <v>0</v>
      </c>
      <c r="FZ320" s="324">
        <f>SUMIF('Rekapitulasi Juni'!$U$804:$U$984,APS!$B320,'Rekapitulasi Juni'!$W$804:$W$984)</f>
        <v>0</v>
      </c>
      <c r="GA320" s="27"/>
      <c r="GB320" s="325">
        <f t="shared" si="501"/>
        <v>0</v>
      </c>
      <c r="GC320" s="325">
        <f t="shared" si="502"/>
        <v>0</v>
      </c>
      <c r="GD320" s="27"/>
      <c r="GE320" s="324">
        <f>SUMIF('Rekapitulasi Juni'!$AL$804:$AL$984,APS!$B320,'Rekapitulasi Juni'!$AM$804:$AM$984)</f>
        <v>25</v>
      </c>
      <c r="GF320" s="324">
        <f>SUMIF('Rekapitulasi Juni'!$AL$804:$AL$984,APS!$B320,'Rekapitulasi Juni'!$AN$804:$AN$984)</f>
        <v>0</v>
      </c>
      <c r="GG320" s="27"/>
      <c r="GH320" s="325">
        <f t="shared" si="491"/>
        <v>0</v>
      </c>
      <c r="GI320" s="325">
        <f t="shared" si="492"/>
        <v>0</v>
      </c>
      <c r="GJ320" s="27"/>
      <c r="GK320" s="27"/>
      <c r="GL320" s="41">
        <f t="shared" si="568"/>
        <v>0</v>
      </c>
      <c r="GM320" s="41">
        <f t="shared" si="569"/>
        <v>25</v>
      </c>
      <c r="GN320" s="41">
        <f t="shared" si="570"/>
        <v>0</v>
      </c>
      <c r="GO320" s="41">
        <f t="shared" si="500"/>
        <v>0</v>
      </c>
      <c r="GP320" s="41">
        <f t="shared" si="571"/>
        <v>0</v>
      </c>
      <c r="GQ320" s="41">
        <f t="shared" si="572"/>
        <v>0</v>
      </c>
      <c r="GR320" s="180">
        <f t="shared" si="573"/>
        <v>0</v>
      </c>
      <c r="GS320" s="41">
        <f t="shared" si="493"/>
        <v>25</v>
      </c>
      <c r="GT320" s="41">
        <f t="shared" si="494"/>
        <v>25</v>
      </c>
      <c r="GU320" s="41">
        <f t="shared" si="495"/>
        <v>0</v>
      </c>
      <c r="GV320" s="41">
        <f t="shared" si="496"/>
        <v>0</v>
      </c>
      <c r="GW320" s="41">
        <f t="shared" si="497"/>
        <v>0</v>
      </c>
      <c r="GX320" s="41">
        <f t="shared" si="498"/>
        <v>-25</v>
      </c>
      <c r="GY320" s="180">
        <f t="shared" si="499"/>
        <v>0</v>
      </c>
      <c r="GZ320" s="41">
        <v>299</v>
      </c>
      <c r="HA320" s="32" t="s">
        <v>1329</v>
      </c>
      <c r="HB320" s="42">
        <f t="shared" si="604"/>
        <v>0</v>
      </c>
      <c r="HC320" s="44"/>
    </row>
    <row r="321" spans="1:211" ht="15" hidden="1" customHeight="1">
      <c r="A321" s="31" t="s">
        <v>641</v>
      </c>
      <c r="B321" s="32" t="s">
        <v>642</v>
      </c>
      <c r="C321" s="31" t="s">
        <v>490</v>
      </c>
      <c r="D321" s="31" t="s">
        <v>1259</v>
      </c>
      <c r="E321" s="31" t="s">
        <v>43</v>
      </c>
      <c r="F321" s="31" t="s">
        <v>152</v>
      </c>
      <c r="G321" s="33">
        <v>0</v>
      </c>
      <c r="H321" s="33">
        <v>0</v>
      </c>
      <c r="I321" s="33">
        <v>0</v>
      </c>
      <c r="J321" s="34">
        <f>IFERROR(VLOOKUP(A321,#REF!,3,0),0)</f>
        <v>0</v>
      </c>
      <c r="K321" s="34">
        <f t="shared" si="599"/>
        <v>0</v>
      </c>
      <c r="L321" s="34">
        <v>0</v>
      </c>
      <c r="M321" s="34">
        <v>0</v>
      </c>
      <c r="N321" s="35">
        <f t="shared" si="600"/>
        <v>0</v>
      </c>
      <c r="O321" s="35">
        <f t="shared" si="601"/>
        <v>0</v>
      </c>
      <c r="P321" s="36">
        <v>0</v>
      </c>
      <c r="Q321" s="36">
        <f t="shared" si="509"/>
        <v>0</v>
      </c>
      <c r="R321" s="80"/>
      <c r="S321" s="37">
        <f ca="1">SUMIF(ROP!$D$6:$H$65536,A321,ROP!$J$6:$J$65536)</f>
        <v>0</v>
      </c>
      <c r="T321" s="37">
        <f>SUMIF(HASIL!$B:$B,APS!$B321&amp;RIGHT(APS!T$9,2),HASIL!$I:$I)</f>
        <v>0</v>
      </c>
      <c r="U321" s="37">
        <f>SUMIF(HASIL!$B:$B,APS!$B321&amp;RIGHT(APS!U$9,2),HASIL!$I:$I)</f>
        <v>0</v>
      </c>
      <c r="V321" s="37">
        <f>SUMIF(HASIL!$B:$B,APS!$B321&amp;RIGHT(APS!V$9,2),HASIL!$I:$I)</f>
        <v>0</v>
      </c>
      <c r="W321" s="37">
        <f>SUMIF(HASIL!$B:$B,APS!$B321&amp;RIGHT(APS!W$9,2),HASIL!$I:$I)</f>
        <v>0</v>
      </c>
      <c r="X321" s="38">
        <f t="shared" si="602"/>
        <v>0</v>
      </c>
      <c r="Y321" s="38">
        <f t="shared" si="603"/>
        <v>0</v>
      </c>
      <c r="Z321" s="39">
        <f t="shared" si="597"/>
        <v>0</v>
      </c>
      <c r="AA321" s="39">
        <f t="shared" si="596"/>
        <v>0</v>
      </c>
      <c r="AB321" s="40">
        <f t="shared" si="598"/>
        <v>0</v>
      </c>
      <c r="AC321" s="27">
        <v>0</v>
      </c>
      <c r="AD321" s="27"/>
      <c r="AE321" s="27"/>
      <c r="AF321" s="27"/>
      <c r="AG321" s="27"/>
      <c r="AH321" s="27"/>
      <c r="AI321" s="324">
        <f>SUMIF('Rekapitulasi Juni'!$D$9:$D$192,APS!$B321,'Rekapitulasi Juni'!$E$9:$E$192)</f>
        <v>0</v>
      </c>
      <c r="AJ321" s="324">
        <f>SUMIF('Rekapitulasi Juni'!$D$9:$D$192,APS!$B321,'Rekapitulasi Juni'!$F$9:$F$192)</f>
        <v>0</v>
      </c>
      <c r="AK321" s="324">
        <f>SUMIF('Rekapitulasi Juni'!$D$9:$D$192,APS!$B321,'Rekapitulasi Juni'!$K$9:$K$192)</f>
        <v>0</v>
      </c>
      <c r="AL321" s="325">
        <f t="shared" si="510"/>
        <v>0</v>
      </c>
      <c r="AM321" s="325">
        <f t="shared" si="511"/>
        <v>0</v>
      </c>
      <c r="AN321" s="27"/>
      <c r="AO321" s="324">
        <f>SUMIF('Rekapitulasi Juni'!$U$9:$U$192,APS!$B321,'Rekapitulasi Juni'!$V$9:$V$192)</f>
        <v>0</v>
      </c>
      <c r="AP321" s="324">
        <f>SUMIF('Rekapitulasi Juni'!$U$9:$U$192,APS!$B321,'Rekapitulasi Juni'!$W$9:$W$192)</f>
        <v>0</v>
      </c>
      <c r="AQ321" s="27"/>
      <c r="AR321" s="325">
        <f t="shared" si="512"/>
        <v>0</v>
      </c>
      <c r="AS321" s="325">
        <f t="shared" si="513"/>
        <v>0</v>
      </c>
      <c r="AT321" s="27"/>
      <c r="AU321" s="324">
        <f>SUMIF('Rekapitulasi Juni'!$AL$9:$AL$192,APS!$B321,'Rekapitulasi Juni'!$AM$9:$AM$192)</f>
        <v>0</v>
      </c>
      <c r="AV321" s="324">
        <f>SUMIF('Rekapitulasi Juni'!$AL$9:$AL$192,APS!$B321,'Rekapitulasi Juni'!$AN$9:$AN$192)</f>
        <v>0</v>
      </c>
      <c r="AW321" s="27"/>
      <c r="AX321" s="325">
        <f t="shared" si="514"/>
        <v>0</v>
      </c>
      <c r="AY321" s="325">
        <f t="shared" si="515"/>
        <v>0</v>
      </c>
      <c r="AZ321" s="41">
        <f t="shared" si="516"/>
        <v>0</v>
      </c>
      <c r="BA321" s="41">
        <f t="shared" si="517"/>
        <v>0</v>
      </c>
      <c r="BB321" s="41">
        <f t="shared" si="518"/>
        <v>0</v>
      </c>
      <c r="BC321" s="41">
        <f t="shared" si="519"/>
        <v>0</v>
      </c>
      <c r="BD321" s="41">
        <f t="shared" si="520"/>
        <v>0</v>
      </c>
      <c r="BE321" s="41">
        <f t="shared" si="521"/>
        <v>0</v>
      </c>
      <c r="BF321" s="180">
        <f t="shared" si="522"/>
        <v>0</v>
      </c>
      <c r="BG321" s="27">
        <v>0</v>
      </c>
      <c r="BH321" s="27"/>
      <c r="BI321" s="324">
        <f>SUMIF('Rekapitulasi Juni'!$D$214:$D$393,APS!$B321,'Rekapitulasi Juni'!$E$214:$E$393)</f>
        <v>0</v>
      </c>
      <c r="BJ321" s="324">
        <f>SUMIF('Rekapitulasi Juni'!$D$214:$D$393,APS!$B321,'Rekapitulasi Juni'!$F$214:$F$393)</f>
        <v>0</v>
      </c>
      <c r="BK321" s="27"/>
      <c r="BL321" s="325">
        <f t="shared" si="523"/>
        <v>0</v>
      </c>
      <c r="BM321" s="325">
        <f t="shared" si="524"/>
        <v>0</v>
      </c>
      <c r="BN321" s="27"/>
      <c r="BO321" s="324">
        <f>SUMIF('Rekapitulasi Juni'!$U$214:$U$393,APS!$B321,'Rekapitulasi Juni'!$V$214:$V$393)</f>
        <v>0</v>
      </c>
      <c r="BP321" s="324">
        <f>SUMIF('Rekapitulasi Juni'!$U$214:$U$393,APS!$B321,'Rekapitulasi Juni'!$W$214:$W$393)</f>
        <v>0</v>
      </c>
      <c r="BQ321" s="27"/>
      <c r="BR321" s="325">
        <f t="shared" si="525"/>
        <v>0</v>
      </c>
      <c r="BS321" s="325">
        <f t="shared" si="526"/>
        <v>0</v>
      </c>
      <c r="BT321" s="27"/>
      <c r="BU321" s="324">
        <f>SUMIF('Rekapitulasi Juni'!$AL$214:$AL$393,APS!$B321,'Rekapitulasi Juni'!$AM$214:$AM$393)</f>
        <v>0</v>
      </c>
      <c r="BV321" s="324">
        <f>SUMIF('Rekapitulasi Juni'!$AL$214:$AL$393,APS!$B321,'Rekapitulasi Juni'!$AN$214:$AN$393)</f>
        <v>0</v>
      </c>
      <c r="BW321" s="27"/>
      <c r="BX321" s="325">
        <f t="shared" si="527"/>
        <v>0</v>
      </c>
      <c r="BY321" s="325">
        <f t="shared" si="528"/>
        <v>0</v>
      </c>
      <c r="BZ321" s="27"/>
      <c r="CA321" s="324">
        <f>SUMIF('Rekapitulasi Juni'!$BA$214:$BA$393,APS!$B321,'Rekapitulasi Juni'!$BB$214:$BB$393)</f>
        <v>0</v>
      </c>
      <c r="CB321" s="324">
        <f>SUMIF('Rekapitulasi Juni'!$BA$214:$BA$393,APS!$B321,'Rekapitulasi Juni'!$BC$214:$BC$393)</f>
        <v>0</v>
      </c>
      <c r="CC321" s="27"/>
      <c r="CD321" s="325">
        <f t="shared" si="529"/>
        <v>0</v>
      </c>
      <c r="CE321" s="325">
        <f t="shared" si="530"/>
        <v>0</v>
      </c>
      <c r="CF321" s="27"/>
      <c r="CG321" s="324">
        <f>SUMIF('Rekapitulasi Juni'!$BP$214:$BP$393,APS!$B321,'Rekapitulasi Juni'!$BQ$214:$BQ$393)</f>
        <v>0</v>
      </c>
      <c r="CH321" s="324">
        <f>SUMIF('Rekapitulasi Juni'!$BP$214:$BP$393,APS!$B321,'Rekapitulasi Juni'!$BR$214:$BR$393)</f>
        <v>0</v>
      </c>
      <c r="CI321" s="27"/>
      <c r="CJ321" s="325">
        <f t="shared" si="531"/>
        <v>0</v>
      </c>
      <c r="CK321" s="325">
        <f t="shared" si="532"/>
        <v>0</v>
      </c>
      <c r="CL321" s="41">
        <f t="shared" si="533"/>
        <v>0</v>
      </c>
      <c r="CM321" s="41">
        <f t="shared" si="534"/>
        <v>0</v>
      </c>
      <c r="CN321" s="41">
        <f t="shared" si="535"/>
        <v>0</v>
      </c>
      <c r="CO321" s="41">
        <f t="shared" si="536"/>
        <v>0</v>
      </c>
      <c r="CP321" s="41">
        <f t="shared" si="537"/>
        <v>0</v>
      </c>
      <c r="CQ321" s="41">
        <f t="shared" si="538"/>
        <v>0</v>
      </c>
      <c r="CR321" s="180">
        <f t="shared" si="539"/>
        <v>0</v>
      </c>
      <c r="CS321" s="27">
        <v>0</v>
      </c>
      <c r="CT321" s="27"/>
      <c r="CU321" s="324">
        <f>SUMIF('Rekapitulasi Juni'!$D$410:$D$588,APS!$B321,'Rekapitulasi Juni'!$E$410:$E$588)</f>
        <v>0</v>
      </c>
      <c r="CV321" s="324">
        <f>SUMIF('Rekapitulasi Juni'!$D$410:$D$588,APS!$B321,'Rekapitulasi Juni'!$F$410:$F$588)</f>
        <v>0</v>
      </c>
      <c r="CW321" s="27"/>
      <c r="CX321" s="325">
        <f t="shared" si="540"/>
        <v>0</v>
      </c>
      <c r="CY321" s="325">
        <f t="shared" si="541"/>
        <v>0</v>
      </c>
      <c r="CZ321" s="27"/>
      <c r="DA321" s="324">
        <f>SUMIF('Rekapitulasi Juni'!$U$410:$U$588,APS!$B321,'Rekapitulasi Juni'!$V$410:$V$588)</f>
        <v>0</v>
      </c>
      <c r="DB321" s="324">
        <f>SUMIF('Rekapitulasi Juni'!$U$410:$U$588,APS!$B321,'Rekapitulasi Juni'!$W$410:$W$588)</f>
        <v>0</v>
      </c>
      <c r="DC321" s="27"/>
      <c r="DD321" s="325">
        <f t="shared" si="542"/>
        <v>0</v>
      </c>
      <c r="DE321" s="325">
        <f t="shared" si="543"/>
        <v>0</v>
      </c>
      <c r="DF321" s="27"/>
      <c r="DG321" s="324">
        <f>SUMIF('Rekapitulasi Juni'!$AL$410:$AL$588,APS!$B321,'Rekapitulasi Juni'!$AM$410:$AM$588)</f>
        <v>0</v>
      </c>
      <c r="DH321" s="324">
        <f>SUMIF('Rekapitulasi Juni'!$AL$410:$AL$588,APS!$B321,'Rekapitulasi Juni'!$AN$410:$AN$588)</f>
        <v>0</v>
      </c>
      <c r="DI321" s="27"/>
      <c r="DJ321" s="325">
        <f t="shared" si="544"/>
        <v>0</v>
      </c>
      <c r="DK321" s="325">
        <f t="shared" si="545"/>
        <v>0</v>
      </c>
      <c r="DL321" s="27"/>
      <c r="DM321" s="324">
        <f>SUMIF('Rekapitulasi Juni'!$BA$410:$BA$588,APS!$B321,'Rekapitulasi Juni'!$BB$410:$BB$588)</f>
        <v>0</v>
      </c>
      <c r="DN321" s="324">
        <f>SUMIF('Rekapitulasi Juni'!$BA$410:$BA$588,APS!$B321,'Rekapitulasi Juni'!$BC$410:$BC$588)</f>
        <v>0</v>
      </c>
      <c r="DO321" s="324">
        <f>SUMIF('Rekapitulasi Juni'!$BA$410:$BA$588,APS!$B321,'Rekapitulasi Juni'!$BF$410:$BF$588)</f>
        <v>0</v>
      </c>
      <c r="DP321" s="325">
        <f t="shared" si="546"/>
        <v>0</v>
      </c>
      <c r="DQ321" s="325">
        <f t="shared" si="547"/>
        <v>0</v>
      </c>
      <c r="DR321" s="27"/>
      <c r="DS321" s="324">
        <f>SUMIF('Rekapitulasi Juni'!$BP$410:$BP$588,APS!$B321,'Rekapitulasi Juni'!$BQ$410:$BQ$588)</f>
        <v>0</v>
      </c>
      <c r="DT321" s="324">
        <f>SUMIF('Rekapitulasi Juni'!$BP$410:$BP$588,APS!$B321,'Rekapitulasi Juni'!$BR$410:$BR$588)</f>
        <v>0</v>
      </c>
      <c r="DU321" s="27"/>
      <c r="DV321" s="325">
        <f t="shared" si="548"/>
        <v>0</v>
      </c>
      <c r="DW321" s="325">
        <f t="shared" si="549"/>
        <v>0</v>
      </c>
      <c r="DX321" s="41">
        <f t="shared" si="550"/>
        <v>0</v>
      </c>
      <c r="DY321" s="41">
        <f t="shared" si="551"/>
        <v>0</v>
      </c>
      <c r="DZ321" s="41">
        <f t="shared" si="552"/>
        <v>0</v>
      </c>
      <c r="EA321" s="41">
        <f t="shared" si="553"/>
        <v>0</v>
      </c>
      <c r="EB321" s="41">
        <f t="shared" si="554"/>
        <v>0</v>
      </c>
      <c r="EC321" s="41">
        <f t="shared" si="555"/>
        <v>0</v>
      </c>
      <c r="ED321" s="180">
        <f t="shared" si="556"/>
        <v>0</v>
      </c>
      <c r="EE321" s="27">
        <v>0</v>
      </c>
      <c r="EF321" s="27"/>
      <c r="EG321" s="324">
        <f>SUMIF('Rekapitulasi Juni'!$D$608:$D$786,APS!$B321,'Rekapitulasi Juni'!$E$608:$E$786)</f>
        <v>0</v>
      </c>
      <c r="EH321" s="324">
        <f>SUMIF('Rekapitulasi Juni'!$D$608:$D$786,APS!$B321,'Rekapitulasi Juni'!$F$608:$F$786)</f>
        <v>0</v>
      </c>
      <c r="EI321" s="27"/>
      <c r="EJ321" s="325">
        <f t="shared" si="557"/>
        <v>0</v>
      </c>
      <c r="EK321" s="325">
        <f t="shared" si="558"/>
        <v>0</v>
      </c>
      <c r="EL321" s="27"/>
      <c r="EM321" s="324">
        <f>SUMIF('Rekapitulasi Juni'!$U$608:$U$786,APS!$B321,'Rekapitulasi Juni'!$V$608:$V$786)</f>
        <v>0</v>
      </c>
      <c r="EN321" s="324">
        <f>SUMIF('Rekapitulasi Juni'!$U$608:$U$786,APS!$B321,'Rekapitulasi Juni'!$W$608:$W$786)</f>
        <v>0</v>
      </c>
      <c r="EO321" s="27"/>
      <c r="EP321" s="325">
        <f t="shared" si="559"/>
        <v>0</v>
      </c>
      <c r="EQ321" s="325">
        <f t="shared" si="560"/>
        <v>0</v>
      </c>
      <c r="ER321" s="27"/>
      <c r="ES321" s="324">
        <f>SUMIF('Rekapitulasi Juni'!$AL$608:$AL$786,APS!$B321,'Rekapitulasi Juni'!$AM$608:$AM$786)</f>
        <v>0</v>
      </c>
      <c r="ET321" s="324">
        <f>SUMIF('Rekapitulasi Juni'!$AL$608:$AL$786,APS!$B321,'Rekapitulasi Juni'!$AN$608:$AN$786)</f>
        <v>0</v>
      </c>
      <c r="EU321" s="27"/>
      <c r="EV321" s="325">
        <f t="shared" si="503"/>
        <v>0</v>
      </c>
      <c r="EW321" s="325">
        <f t="shared" si="504"/>
        <v>0</v>
      </c>
      <c r="EX321" s="27"/>
      <c r="EY321" s="324">
        <f>SUMIF('Rekapitulasi Juni'!$BA$608:$BA$786,APS!$B321,'Rekapitulasi Juni'!$BB$608:$BB$786)</f>
        <v>0</v>
      </c>
      <c r="EZ321" s="324">
        <f>SUMIF('Rekapitulasi Juni'!$BA$608:$BA$786,APS!$B321,'Rekapitulasi Juni'!$BC$608:$BC$786)</f>
        <v>0</v>
      </c>
      <c r="FA321" s="324">
        <f>SUMIF('Rekapitulasi Juni'!$BA$608:$BA$786,APS!$B321,'Rekapitulasi Juni'!$BF$608:$BF$786)</f>
        <v>0</v>
      </c>
      <c r="FB321" s="325">
        <f t="shared" si="505"/>
        <v>0</v>
      </c>
      <c r="FC321" s="325">
        <f t="shared" si="506"/>
        <v>0</v>
      </c>
      <c r="FD321" s="27"/>
      <c r="FE321" s="27"/>
      <c r="FF321" s="27"/>
      <c r="FG321" s="27"/>
      <c r="FH321" s="27"/>
      <c r="FI321" s="27"/>
      <c r="FJ321" s="41">
        <f t="shared" si="561"/>
        <v>0</v>
      </c>
      <c r="FK321" s="41">
        <f t="shared" si="562"/>
        <v>0</v>
      </c>
      <c r="FL321" s="41">
        <f t="shared" si="563"/>
        <v>0</v>
      </c>
      <c r="FM321" s="41">
        <f t="shared" si="564"/>
        <v>0</v>
      </c>
      <c r="FN321" s="41">
        <f t="shared" si="565"/>
        <v>0</v>
      </c>
      <c r="FO321" s="41">
        <f t="shared" si="566"/>
        <v>0</v>
      </c>
      <c r="FP321" s="180">
        <f t="shared" si="567"/>
        <v>0</v>
      </c>
      <c r="FQ321" s="27"/>
      <c r="FR321" s="27"/>
      <c r="FS321" s="324">
        <f>SUMIF('Rekapitulasi Juni'!$D$804:$D$984,APS!$B321,'Rekapitulasi Juni'!$E$804:$E$984)</f>
        <v>0</v>
      </c>
      <c r="FT321" s="324">
        <f>SUMIF('Rekapitulasi Juni'!$D$804:$D$984,APS!$B321,'Rekapitulasi Juni'!$F$804:$F$984)</f>
        <v>0</v>
      </c>
      <c r="FU321" s="27"/>
      <c r="FV321" s="325">
        <f t="shared" si="507"/>
        <v>0</v>
      </c>
      <c r="FW321" s="325">
        <f t="shared" si="508"/>
        <v>0</v>
      </c>
      <c r="FX321" s="27"/>
      <c r="FY321" s="324">
        <f>SUMIF('Rekapitulasi Juni'!$U$804:$U$984,APS!$B321,'Rekapitulasi Juni'!$V$804:$V$984)</f>
        <v>0</v>
      </c>
      <c r="FZ321" s="324">
        <f>SUMIF('Rekapitulasi Juni'!$U$804:$U$984,APS!$B321,'Rekapitulasi Juni'!$W$804:$W$984)</f>
        <v>0</v>
      </c>
      <c r="GA321" s="27"/>
      <c r="GB321" s="325">
        <f t="shared" si="501"/>
        <v>0</v>
      </c>
      <c r="GC321" s="325">
        <f t="shared" si="502"/>
        <v>0</v>
      </c>
      <c r="GD321" s="27"/>
      <c r="GE321" s="324">
        <f>SUMIF('Rekapitulasi Juni'!$AL$804:$AL$984,APS!$B321,'Rekapitulasi Juni'!$AM$804:$AM$984)</f>
        <v>0</v>
      </c>
      <c r="GF321" s="324">
        <f>SUMIF('Rekapitulasi Juni'!$AL$804:$AL$984,APS!$B321,'Rekapitulasi Juni'!$AN$804:$AN$984)</f>
        <v>0</v>
      </c>
      <c r="GG321" s="27"/>
      <c r="GH321" s="325">
        <f t="shared" si="491"/>
        <v>0</v>
      </c>
      <c r="GI321" s="325">
        <f t="shared" si="492"/>
        <v>0</v>
      </c>
      <c r="GJ321" s="27"/>
      <c r="GK321" s="27"/>
      <c r="GL321" s="41">
        <f t="shared" si="568"/>
        <v>0</v>
      </c>
      <c r="GM321" s="41">
        <f t="shared" si="569"/>
        <v>0</v>
      </c>
      <c r="GN321" s="41">
        <f t="shared" si="570"/>
        <v>0</v>
      </c>
      <c r="GO321" s="41">
        <f t="shared" si="500"/>
        <v>0</v>
      </c>
      <c r="GP321" s="41">
        <f t="shared" si="571"/>
        <v>0</v>
      </c>
      <c r="GQ321" s="41">
        <f t="shared" si="572"/>
        <v>0</v>
      </c>
      <c r="GR321" s="180">
        <f t="shared" si="573"/>
        <v>0</v>
      </c>
      <c r="GS321" s="41">
        <f t="shared" si="493"/>
        <v>0</v>
      </c>
      <c r="GT321" s="41">
        <f t="shared" si="494"/>
        <v>0</v>
      </c>
      <c r="GU321" s="41">
        <f t="shared" si="495"/>
        <v>0</v>
      </c>
      <c r="GV321" s="41">
        <f t="shared" si="496"/>
        <v>0</v>
      </c>
      <c r="GW321" s="41">
        <f t="shared" si="497"/>
        <v>0</v>
      </c>
      <c r="GX321" s="41">
        <f t="shared" si="498"/>
        <v>0</v>
      </c>
      <c r="GY321" s="180">
        <f t="shared" si="499"/>
        <v>0</v>
      </c>
      <c r="GZ321" s="41">
        <v>300</v>
      </c>
      <c r="HA321" s="32"/>
      <c r="HB321" s="42">
        <f t="shared" si="604"/>
        <v>0</v>
      </c>
      <c r="HC321" s="44"/>
    </row>
    <row r="322" spans="1:211" ht="15" customHeight="1">
      <c r="A322" s="31" t="s">
        <v>643</v>
      </c>
      <c r="B322" s="32" t="s">
        <v>644</v>
      </c>
      <c r="C322" s="31" t="s">
        <v>490</v>
      </c>
      <c r="D322" s="31" t="s">
        <v>1259</v>
      </c>
      <c r="E322" s="31" t="s">
        <v>43</v>
      </c>
      <c r="F322" s="31" t="s">
        <v>152</v>
      </c>
      <c r="G322" s="33">
        <v>10</v>
      </c>
      <c r="H322" s="33">
        <v>0</v>
      </c>
      <c r="I322" s="33">
        <v>0</v>
      </c>
      <c r="J322" s="34">
        <f>IFERROR(VLOOKUP(A322,#REF!,3,0),0)</f>
        <v>0</v>
      </c>
      <c r="K322" s="34">
        <f t="shared" si="599"/>
        <v>13</v>
      </c>
      <c r="L322" s="34">
        <v>0</v>
      </c>
      <c r="M322" s="34">
        <v>13</v>
      </c>
      <c r="N322" s="35">
        <f t="shared" si="600"/>
        <v>-3</v>
      </c>
      <c r="O322" s="35">
        <f t="shared" si="601"/>
        <v>0</v>
      </c>
      <c r="P322" s="36">
        <v>0</v>
      </c>
      <c r="Q322" s="36">
        <f t="shared" si="509"/>
        <v>13</v>
      </c>
      <c r="R322" s="80"/>
      <c r="S322" s="37">
        <f ca="1">SUMIF(ROP!$D$6:$H$65536,A322,ROP!$J$6:$J$65536)</f>
        <v>0</v>
      </c>
      <c r="T322" s="37">
        <f>SUMIF(HASIL!$B:$B,APS!$B322&amp;RIGHT(APS!T$9,2),HASIL!$I:$I)</f>
        <v>0</v>
      </c>
      <c r="U322" s="37">
        <f>SUMIF(HASIL!$B:$B,APS!$B322&amp;RIGHT(APS!U$9,2),HASIL!$I:$I)</f>
        <v>0</v>
      </c>
      <c r="V322" s="37">
        <f>SUMIF(HASIL!$B:$B,APS!$B322&amp;RIGHT(APS!V$9,2),HASIL!$I:$I)</f>
        <v>0</v>
      </c>
      <c r="W322" s="37">
        <f>SUMIF(HASIL!$B:$B,APS!$B322&amp;RIGHT(APS!W$9,2),HASIL!$I:$I)</f>
        <v>0</v>
      </c>
      <c r="X322" s="38">
        <f t="shared" si="602"/>
        <v>0</v>
      </c>
      <c r="Y322" s="38">
        <f t="shared" si="603"/>
        <v>-13</v>
      </c>
      <c r="Z322" s="39">
        <f t="shared" si="597"/>
        <v>0</v>
      </c>
      <c r="AA322" s="39">
        <f t="shared" si="596"/>
        <v>13</v>
      </c>
      <c r="AB322" s="40">
        <f t="shared" si="598"/>
        <v>0</v>
      </c>
      <c r="AC322" s="27">
        <v>0</v>
      </c>
      <c r="AD322" s="27"/>
      <c r="AE322" s="27"/>
      <c r="AF322" s="27"/>
      <c r="AG322" s="27"/>
      <c r="AH322" s="27"/>
      <c r="AI322" s="324">
        <f>SUMIF('Rekapitulasi Juni'!$D$9:$D$192,APS!$B322,'Rekapitulasi Juni'!$E$9:$E$192)</f>
        <v>0</v>
      </c>
      <c r="AJ322" s="324">
        <f>SUMIF('Rekapitulasi Juni'!$D$9:$D$192,APS!$B322,'Rekapitulasi Juni'!$F$9:$F$192)</f>
        <v>0</v>
      </c>
      <c r="AK322" s="324">
        <f>SUMIF('Rekapitulasi Juni'!$D$9:$D$192,APS!$B322,'Rekapitulasi Juni'!$K$9:$K$192)</f>
        <v>0</v>
      </c>
      <c r="AL322" s="325">
        <f t="shared" si="510"/>
        <v>0</v>
      </c>
      <c r="AM322" s="325">
        <f t="shared" si="511"/>
        <v>0</v>
      </c>
      <c r="AN322" s="27"/>
      <c r="AO322" s="324">
        <f>SUMIF('Rekapitulasi Juni'!$U$9:$U$192,APS!$B322,'Rekapitulasi Juni'!$V$9:$V$192)</f>
        <v>0</v>
      </c>
      <c r="AP322" s="324">
        <f>SUMIF('Rekapitulasi Juni'!$U$9:$U$192,APS!$B322,'Rekapitulasi Juni'!$W$9:$W$192)</f>
        <v>0</v>
      </c>
      <c r="AQ322" s="27"/>
      <c r="AR322" s="325">
        <f t="shared" si="512"/>
        <v>0</v>
      </c>
      <c r="AS322" s="325">
        <f t="shared" si="513"/>
        <v>0</v>
      </c>
      <c r="AT322" s="27"/>
      <c r="AU322" s="324">
        <f>SUMIF('Rekapitulasi Juni'!$AL$9:$AL$192,APS!$B322,'Rekapitulasi Juni'!$AM$9:$AM$192)</f>
        <v>0</v>
      </c>
      <c r="AV322" s="324">
        <f>SUMIF('Rekapitulasi Juni'!$AL$9:$AL$192,APS!$B322,'Rekapitulasi Juni'!$AN$9:$AN$192)</f>
        <v>0</v>
      </c>
      <c r="AW322" s="27"/>
      <c r="AX322" s="325">
        <f t="shared" si="514"/>
        <v>0</v>
      </c>
      <c r="AY322" s="325">
        <f t="shared" si="515"/>
        <v>0</v>
      </c>
      <c r="AZ322" s="41">
        <f t="shared" si="516"/>
        <v>0</v>
      </c>
      <c r="BA322" s="41">
        <f t="shared" si="517"/>
        <v>0</v>
      </c>
      <c r="BB322" s="41">
        <f t="shared" si="518"/>
        <v>0</v>
      </c>
      <c r="BC322" s="41">
        <f t="shared" si="519"/>
        <v>0</v>
      </c>
      <c r="BD322" s="41">
        <f t="shared" si="520"/>
        <v>0</v>
      </c>
      <c r="BE322" s="41">
        <f t="shared" si="521"/>
        <v>0</v>
      </c>
      <c r="BF322" s="180">
        <f t="shared" si="522"/>
        <v>0</v>
      </c>
      <c r="BG322" s="27">
        <v>0</v>
      </c>
      <c r="BH322" s="27"/>
      <c r="BI322" s="324">
        <f>SUMIF('Rekapitulasi Juni'!$D$214:$D$393,APS!$B322,'Rekapitulasi Juni'!$E$214:$E$393)</f>
        <v>0</v>
      </c>
      <c r="BJ322" s="324">
        <f>SUMIF('Rekapitulasi Juni'!$D$214:$D$393,APS!$B322,'Rekapitulasi Juni'!$F$214:$F$393)</f>
        <v>0</v>
      </c>
      <c r="BK322" s="27"/>
      <c r="BL322" s="325">
        <f t="shared" si="523"/>
        <v>0</v>
      </c>
      <c r="BM322" s="325">
        <f t="shared" si="524"/>
        <v>0</v>
      </c>
      <c r="BN322" s="27"/>
      <c r="BO322" s="324">
        <f>SUMIF('Rekapitulasi Juni'!$U$214:$U$393,APS!$B322,'Rekapitulasi Juni'!$V$214:$V$393)</f>
        <v>0</v>
      </c>
      <c r="BP322" s="324">
        <f>SUMIF('Rekapitulasi Juni'!$U$214:$U$393,APS!$B322,'Rekapitulasi Juni'!$W$214:$W$393)</f>
        <v>0</v>
      </c>
      <c r="BQ322" s="27"/>
      <c r="BR322" s="325">
        <f t="shared" si="525"/>
        <v>0</v>
      </c>
      <c r="BS322" s="325">
        <f t="shared" si="526"/>
        <v>0</v>
      </c>
      <c r="BT322" s="27"/>
      <c r="BU322" s="324">
        <f>SUMIF('Rekapitulasi Juni'!$AL$214:$AL$393,APS!$B322,'Rekapitulasi Juni'!$AM$214:$AM$393)</f>
        <v>0</v>
      </c>
      <c r="BV322" s="324">
        <f>SUMIF('Rekapitulasi Juni'!$AL$214:$AL$393,APS!$B322,'Rekapitulasi Juni'!$AN$214:$AN$393)</f>
        <v>0</v>
      </c>
      <c r="BW322" s="27"/>
      <c r="BX322" s="325">
        <f t="shared" si="527"/>
        <v>0</v>
      </c>
      <c r="BY322" s="325">
        <f t="shared" si="528"/>
        <v>0</v>
      </c>
      <c r="BZ322" s="27"/>
      <c r="CA322" s="324">
        <f>SUMIF('Rekapitulasi Juni'!$BA$214:$BA$393,APS!$B322,'Rekapitulasi Juni'!$BB$214:$BB$393)</f>
        <v>0</v>
      </c>
      <c r="CB322" s="324">
        <f>SUMIF('Rekapitulasi Juni'!$BA$214:$BA$393,APS!$B322,'Rekapitulasi Juni'!$BC$214:$BC$393)</f>
        <v>0</v>
      </c>
      <c r="CC322" s="27"/>
      <c r="CD322" s="325">
        <f t="shared" si="529"/>
        <v>0</v>
      </c>
      <c r="CE322" s="325">
        <f t="shared" si="530"/>
        <v>0</v>
      </c>
      <c r="CF322" s="27"/>
      <c r="CG322" s="324">
        <f>SUMIF('Rekapitulasi Juni'!$BP$214:$BP$393,APS!$B322,'Rekapitulasi Juni'!$BQ$214:$BQ$393)</f>
        <v>0</v>
      </c>
      <c r="CH322" s="324">
        <f>SUMIF('Rekapitulasi Juni'!$BP$214:$BP$393,APS!$B322,'Rekapitulasi Juni'!$BR$214:$BR$393)</f>
        <v>0</v>
      </c>
      <c r="CI322" s="27"/>
      <c r="CJ322" s="325">
        <f t="shared" si="531"/>
        <v>0</v>
      </c>
      <c r="CK322" s="325">
        <f t="shared" si="532"/>
        <v>0</v>
      </c>
      <c r="CL322" s="41">
        <f t="shared" si="533"/>
        <v>0</v>
      </c>
      <c r="CM322" s="41">
        <f t="shared" si="534"/>
        <v>0</v>
      </c>
      <c r="CN322" s="41">
        <f t="shared" si="535"/>
        <v>0</v>
      </c>
      <c r="CO322" s="41">
        <f t="shared" si="536"/>
        <v>0</v>
      </c>
      <c r="CP322" s="41">
        <f t="shared" si="537"/>
        <v>0</v>
      </c>
      <c r="CQ322" s="41">
        <f t="shared" si="538"/>
        <v>0</v>
      </c>
      <c r="CR322" s="180">
        <f t="shared" si="539"/>
        <v>0</v>
      </c>
      <c r="CS322" s="27">
        <v>0</v>
      </c>
      <c r="CT322" s="27"/>
      <c r="CU322" s="324">
        <f>SUMIF('Rekapitulasi Juni'!$D$410:$D$588,APS!$B322,'Rekapitulasi Juni'!$E$410:$E$588)</f>
        <v>0</v>
      </c>
      <c r="CV322" s="324">
        <f>SUMIF('Rekapitulasi Juni'!$D$410:$D$588,APS!$B322,'Rekapitulasi Juni'!$F$410:$F$588)</f>
        <v>0</v>
      </c>
      <c r="CW322" s="27"/>
      <c r="CX322" s="325">
        <f t="shared" si="540"/>
        <v>0</v>
      </c>
      <c r="CY322" s="325">
        <f t="shared" si="541"/>
        <v>0</v>
      </c>
      <c r="CZ322" s="27"/>
      <c r="DA322" s="324">
        <f>SUMIF('Rekapitulasi Juni'!$U$410:$U$588,APS!$B322,'Rekapitulasi Juni'!$V$410:$V$588)</f>
        <v>0</v>
      </c>
      <c r="DB322" s="324">
        <f>SUMIF('Rekapitulasi Juni'!$U$410:$U$588,APS!$B322,'Rekapitulasi Juni'!$W$410:$W$588)</f>
        <v>0</v>
      </c>
      <c r="DC322" s="27"/>
      <c r="DD322" s="325">
        <f t="shared" si="542"/>
        <v>0</v>
      </c>
      <c r="DE322" s="325">
        <f t="shared" si="543"/>
        <v>0</v>
      </c>
      <c r="DF322" s="27"/>
      <c r="DG322" s="324">
        <f>SUMIF('Rekapitulasi Juni'!$AL$410:$AL$588,APS!$B322,'Rekapitulasi Juni'!$AM$410:$AM$588)</f>
        <v>0</v>
      </c>
      <c r="DH322" s="324">
        <f>SUMIF('Rekapitulasi Juni'!$AL$410:$AL$588,APS!$B322,'Rekapitulasi Juni'!$AN$410:$AN$588)</f>
        <v>0</v>
      </c>
      <c r="DI322" s="27"/>
      <c r="DJ322" s="325">
        <f t="shared" si="544"/>
        <v>0</v>
      </c>
      <c r="DK322" s="325">
        <f t="shared" si="545"/>
        <v>0</v>
      </c>
      <c r="DL322" s="27">
        <v>13</v>
      </c>
      <c r="DM322" s="324">
        <f>SUMIF('Rekapitulasi Juni'!$BA$410:$BA$588,APS!$B322,'Rekapitulasi Juni'!$BB$410:$BB$588)</f>
        <v>0</v>
      </c>
      <c r="DN322" s="324">
        <f>SUMIF('Rekapitulasi Juni'!$BA$410:$BA$588,APS!$B322,'Rekapitulasi Juni'!$BC$410:$BC$588)</f>
        <v>0</v>
      </c>
      <c r="DO322" s="324">
        <f>SUMIF('Rekapitulasi Juni'!$BA$410:$BA$588,APS!$B322,'Rekapitulasi Juni'!$BF$410:$BF$588)</f>
        <v>0</v>
      </c>
      <c r="DP322" s="325">
        <f t="shared" si="546"/>
        <v>0</v>
      </c>
      <c r="DQ322" s="325">
        <f t="shared" si="547"/>
        <v>0</v>
      </c>
      <c r="DR322" s="27"/>
      <c r="DS322" s="324">
        <f>SUMIF('Rekapitulasi Juni'!$BP$410:$BP$588,APS!$B322,'Rekapitulasi Juni'!$BQ$410:$BQ$588)</f>
        <v>0</v>
      </c>
      <c r="DT322" s="324">
        <f>SUMIF('Rekapitulasi Juni'!$BP$410:$BP$588,APS!$B322,'Rekapitulasi Juni'!$BR$410:$BR$588)</f>
        <v>0</v>
      </c>
      <c r="DU322" s="27"/>
      <c r="DV322" s="325">
        <f t="shared" si="548"/>
        <v>0</v>
      </c>
      <c r="DW322" s="325">
        <f t="shared" si="549"/>
        <v>0</v>
      </c>
      <c r="DX322" s="41">
        <f t="shared" si="550"/>
        <v>13</v>
      </c>
      <c r="DY322" s="41">
        <f t="shared" si="551"/>
        <v>0</v>
      </c>
      <c r="DZ322" s="41">
        <f t="shared" si="552"/>
        <v>0</v>
      </c>
      <c r="EA322" s="41">
        <f t="shared" si="553"/>
        <v>0</v>
      </c>
      <c r="EB322" s="41">
        <f t="shared" si="554"/>
        <v>0</v>
      </c>
      <c r="EC322" s="41">
        <f t="shared" si="555"/>
        <v>-13</v>
      </c>
      <c r="ED322" s="180">
        <f t="shared" si="556"/>
        <v>0</v>
      </c>
      <c r="EE322" s="27">
        <v>0</v>
      </c>
      <c r="EF322" s="27"/>
      <c r="EG322" s="324">
        <f>SUMIF('Rekapitulasi Juni'!$D$608:$D$786,APS!$B322,'Rekapitulasi Juni'!$E$608:$E$786)</f>
        <v>7</v>
      </c>
      <c r="EH322" s="324">
        <f>SUMIF('Rekapitulasi Juni'!$D$608:$D$786,APS!$B322,'Rekapitulasi Juni'!$F$608:$F$786)</f>
        <v>30</v>
      </c>
      <c r="EI322" s="27"/>
      <c r="EJ322" s="325">
        <f t="shared" si="557"/>
        <v>0</v>
      </c>
      <c r="EK322" s="325">
        <f t="shared" si="558"/>
        <v>428.57142857142856</v>
      </c>
      <c r="EL322" s="27"/>
      <c r="EM322" s="324">
        <f>SUMIF('Rekapitulasi Juni'!$U$608:$U$786,APS!$B322,'Rekapitulasi Juni'!$V$608:$V$786)</f>
        <v>0</v>
      </c>
      <c r="EN322" s="324">
        <f>SUMIF('Rekapitulasi Juni'!$U$608:$U$786,APS!$B322,'Rekapitulasi Juni'!$W$608:$W$786)</f>
        <v>0</v>
      </c>
      <c r="EO322" s="27"/>
      <c r="EP322" s="325">
        <f t="shared" si="559"/>
        <v>0</v>
      </c>
      <c r="EQ322" s="325">
        <f t="shared" si="560"/>
        <v>0</v>
      </c>
      <c r="ER322" s="27"/>
      <c r="ES322" s="324">
        <f>SUMIF('Rekapitulasi Juni'!$AL$608:$AL$786,APS!$B322,'Rekapitulasi Juni'!$AM$608:$AM$786)</f>
        <v>0</v>
      </c>
      <c r="ET322" s="324">
        <f>SUMIF('Rekapitulasi Juni'!$AL$608:$AL$786,APS!$B322,'Rekapitulasi Juni'!$AN$608:$AN$786)</f>
        <v>0</v>
      </c>
      <c r="EU322" s="27"/>
      <c r="EV322" s="325">
        <f t="shared" si="503"/>
        <v>0</v>
      </c>
      <c r="EW322" s="325">
        <f t="shared" si="504"/>
        <v>0</v>
      </c>
      <c r="EX322" s="27"/>
      <c r="EY322" s="324">
        <f>SUMIF('Rekapitulasi Juni'!$BA$608:$BA$786,APS!$B322,'Rekapitulasi Juni'!$BB$608:$BB$786)</f>
        <v>0</v>
      </c>
      <c r="EZ322" s="324">
        <f>SUMIF('Rekapitulasi Juni'!$BA$608:$BA$786,APS!$B322,'Rekapitulasi Juni'!$BC$608:$BC$786)</f>
        <v>0</v>
      </c>
      <c r="FA322" s="324">
        <f>SUMIF('Rekapitulasi Juni'!$BA$608:$BA$786,APS!$B322,'Rekapitulasi Juni'!$BF$608:$BF$786)</f>
        <v>0</v>
      </c>
      <c r="FB322" s="325">
        <f t="shared" si="505"/>
        <v>0</v>
      </c>
      <c r="FC322" s="325">
        <f t="shared" si="506"/>
        <v>0</v>
      </c>
      <c r="FD322" s="27"/>
      <c r="FE322" s="27"/>
      <c r="FF322" s="27"/>
      <c r="FG322" s="27"/>
      <c r="FH322" s="27"/>
      <c r="FI322" s="27"/>
      <c r="FJ322" s="41">
        <f t="shared" si="561"/>
        <v>0</v>
      </c>
      <c r="FK322" s="41">
        <f t="shared" si="562"/>
        <v>7</v>
      </c>
      <c r="FL322" s="41">
        <f t="shared" si="563"/>
        <v>30</v>
      </c>
      <c r="FM322" s="41">
        <f t="shared" si="564"/>
        <v>0</v>
      </c>
      <c r="FN322" s="41">
        <f t="shared" si="565"/>
        <v>30</v>
      </c>
      <c r="FO322" s="41">
        <f t="shared" si="566"/>
        <v>30</v>
      </c>
      <c r="FP322" s="180">
        <f t="shared" si="567"/>
        <v>0</v>
      </c>
      <c r="FQ322" s="27"/>
      <c r="FR322" s="27"/>
      <c r="FS322" s="324">
        <f>SUMIF('Rekapitulasi Juni'!$D$804:$D$984,APS!$B322,'Rekapitulasi Juni'!$E$804:$E$984)</f>
        <v>0</v>
      </c>
      <c r="FT322" s="324">
        <f>SUMIF('Rekapitulasi Juni'!$D$804:$D$984,APS!$B322,'Rekapitulasi Juni'!$F$804:$F$984)</f>
        <v>0</v>
      </c>
      <c r="FU322" s="27"/>
      <c r="FV322" s="325">
        <f t="shared" si="507"/>
        <v>0</v>
      </c>
      <c r="FW322" s="325">
        <f t="shared" si="508"/>
        <v>0</v>
      </c>
      <c r="FX322" s="27"/>
      <c r="FY322" s="324">
        <f>SUMIF('Rekapitulasi Juni'!$U$804:$U$984,APS!$B322,'Rekapitulasi Juni'!$V$804:$V$984)</f>
        <v>0</v>
      </c>
      <c r="FZ322" s="324">
        <f>SUMIF('Rekapitulasi Juni'!$U$804:$U$984,APS!$B322,'Rekapitulasi Juni'!$W$804:$W$984)</f>
        <v>0</v>
      </c>
      <c r="GA322" s="27"/>
      <c r="GB322" s="325">
        <f t="shared" si="501"/>
        <v>0</v>
      </c>
      <c r="GC322" s="325">
        <f t="shared" si="502"/>
        <v>0</v>
      </c>
      <c r="GD322" s="27"/>
      <c r="GE322" s="324">
        <f>SUMIF('Rekapitulasi Juni'!$AL$804:$AL$984,APS!$B322,'Rekapitulasi Juni'!$AM$804:$AM$984)</f>
        <v>0</v>
      </c>
      <c r="GF322" s="324">
        <f>SUMIF('Rekapitulasi Juni'!$AL$804:$AL$984,APS!$B322,'Rekapitulasi Juni'!$AN$804:$AN$984)</f>
        <v>0</v>
      </c>
      <c r="GG322" s="27"/>
      <c r="GH322" s="325">
        <f t="shared" si="491"/>
        <v>0</v>
      </c>
      <c r="GI322" s="325">
        <f t="shared" si="492"/>
        <v>0</v>
      </c>
      <c r="GJ322" s="27"/>
      <c r="GK322" s="27"/>
      <c r="GL322" s="41">
        <f t="shared" si="568"/>
        <v>0</v>
      </c>
      <c r="GM322" s="41">
        <f t="shared" si="569"/>
        <v>0</v>
      </c>
      <c r="GN322" s="41">
        <f t="shared" si="570"/>
        <v>0</v>
      </c>
      <c r="GO322" s="41">
        <f t="shared" si="500"/>
        <v>0</v>
      </c>
      <c r="GP322" s="41">
        <f t="shared" si="571"/>
        <v>0</v>
      </c>
      <c r="GQ322" s="41">
        <f t="shared" si="572"/>
        <v>0</v>
      </c>
      <c r="GR322" s="180">
        <f t="shared" si="573"/>
        <v>0</v>
      </c>
      <c r="GS322" s="41">
        <f t="shared" si="493"/>
        <v>13</v>
      </c>
      <c r="GT322" s="41">
        <f t="shared" si="494"/>
        <v>7</v>
      </c>
      <c r="GU322" s="41">
        <f t="shared" si="495"/>
        <v>30</v>
      </c>
      <c r="GV322" s="41">
        <f t="shared" si="496"/>
        <v>0</v>
      </c>
      <c r="GW322" s="41">
        <f t="shared" si="497"/>
        <v>30</v>
      </c>
      <c r="GX322" s="41">
        <f t="shared" si="498"/>
        <v>17</v>
      </c>
      <c r="GY322" s="180">
        <f t="shared" si="499"/>
        <v>230.76923076923075</v>
      </c>
      <c r="GZ322" s="41">
        <v>301</v>
      </c>
      <c r="HA322" s="32"/>
      <c r="HB322" s="42">
        <f t="shared" si="604"/>
        <v>3</v>
      </c>
      <c r="HC322" s="44"/>
    </row>
    <row r="323" spans="1:211" ht="15.75">
      <c r="A323" s="31" t="s">
        <v>645</v>
      </c>
      <c r="B323" s="32" t="s">
        <v>646</v>
      </c>
      <c r="C323" s="31" t="s">
        <v>490</v>
      </c>
      <c r="D323" s="31" t="s">
        <v>1259</v>
      </c>
      <c r="E323" s="31" t="s">
        <v>43</v>
      </c>
      <c r="F323" s="31" t="s">
        <v>152</v>
      </c>
      <c r="G323" s="33">
        <v>80</v>
      </c>
      <c r="H323" s="33">
        <v>0</v>
      </c>
      <c r="I323" s="33">
        <v>0</v>
      </c>
      <c r="J323" s="34">
        <f>IFERROR(VLOOKUP(A323,#REF!,3,0),0)</f>
        <v>0</v>
      </c>
      <c r="K323" s="34">
        <f t="shared" si="599"/>
        <v>1</v>
      </c>
      <c r="L323" s="34">
        <v>0</v>
      </c>
      <c r="M323" s="34">
        <v>1</v>
      </c>
      <c r="N323" s="35">
        <f t="shared" si="600"/>
        <v>79</v>
      </c>
      <c r="O323" s="35">
        <f t="shared" si="601"/>
        <v>79</v>
      </c>
      <c r="P323" s="36">
        <v>70</v>
      </c>
      <c r="Q323" s="36">
        <f t="shared" si="509"/>
        <v>71</v>
      </c>
      <c r="R323" s="80"/>
      <c r="S323" s="37">
        <f ca="1">SUMIF(ROP!$D$6:$H$65536,A323,ROP!$J$6:$J$65536)</f>
        <v>0</v>
      </c>
      <c r="T323" s="37">
        <f>SUMIF(HASIL!$B:$B,APS!$B323&amp;RIGHT(APS!T$9,2),HASIL!$I:$I)</f>
        <v>0</v>
      </c>
      <c r="U323" s="37">
        <f>SUMIF(HASIL!$B:$B,APS!$B323&amp;RIGHT(APS!U$9,2),HASIL!$I:$I)</f>
        <v>0</v>
      </c>
      <c r="V323" s="37">
        <f>SUMIF(HASIL!$B:$B,APS!$B323&amp;RIGHT(APS!V$9,2),HASIL!$I:$I)</f>
        <v>0</v>
      </c>
      <c r="W323" s="37">
        <f>SUMIF(HASIL!$B:$B,APS!$B323&amp;RIGHT(APS!W$9,2),HASIL!$I:$I)</f>
        <v>0</v>
      </c>
      <c r="X323" s="38">
        <f t="shared" si="602"/>
        <v>0</v>
      </c>
      <c r="Y323" s="38">
        <f t="shared" si="603"/>
        <v>-71</v>
      </c>
      <c r="Z323" s="39">
        <f t="shared" si="597"/>
        <v>0</v>
      </c>
      <c r="AA323" s="39">
        <f t="shared" si="596"/>
        <v>71</v>
      </c>
      <c r="AB323" s="40">
        <f t="shared" si="598"/>
        <v>70</v>
      </c>
      <c r="AC323" s="27">
        <v>70</v>
      </c>
      <c r="AD323" s="27"/>
      <c r="AE323" s="27"/>
      <c r="AF323" s="27"/>
      <c r="AG323" s="27"/>
      <c r="AH323" s="27"/>
      <c r="AI323" s="324">
        <f>SUMIF('Rekapitulasi Juni'!$D$9:$D$192,APS!$B323,'Rekapitulasi Juni'!$E$9:$E$192)</f>
        <v>0</v>
      </c>
      <c r="AJ323" s="324">
        <f>SUMIF('Rekapitulasi Juni'!$D$9:$D$192,APS!$B323,'Rekapitulasi Juni'!$F$9:$F$192)</f>
        <v>0</v>
      </c>
      <c r="AK323" s="324">
        <f>SUMIF('Rekapitulasi Juni'!$D$9:$D$192,APS!$B323,'Rekapitulasi Juni'!$K$9:$K$192)</f>
        <v>0</v>
      </c>
      <c r="AL323" s="325">
        <f t="shared" si="510"/>
        <v>0</v>
      </c>
      <c r="AM323" s="325">
        <f t="shared" si="511"/>
        <v>0</v>
      </c>
      <c r="AN323" s="27"/>
      <c r="AO323" s="324">
        <f>SUMIF('Rekapitulasi Juni'!$U$9:$U$192,APS!$B323,'Rekapitulasi Juni'!$V$9:$V$192)</f>
        <v>0</v>
      </c>
      <c r="AP323" s="324">
        <f>SUMIF('Rekapitulasi Juni'!$U$9:$U$192,APS!$B323,'Rekapitulasi Juni'!$W$9:$W$192)</f>
        <v>0</v>
      </c>
      <c r="AQ323" s="27"/>
      <c r="AR323" s="325">
        <f t="shared" si="512"/>
        <v>0</v>
      </c>
      <c r="AS323" s="325">
        <f t="shared" si="513"/>
        <v>0</v>
      </c>
      <c r="AT323" s="27"/>
      <c r="AU323" s="324">
        <f>SUMIF('Rekapitulasi Juni'!$AL$9:$AL$192,APS!$B323,'Rekapitulasi Juni'!$AM$9:$AM$192)</f>
        <v>0</v>
      </c>
      <c r="AV323" s="324">
        <f>SUMIF('Rekapitulasi Juni'!$AL$9:$AL$192,APS!$B323,'Rekapitulasi Juni'!$AN$9:$AN$192)</f>
        <v>0</v>
      </c>
      <c r="AW323" s="27"/>
      <c r="AX323" s="325">
        <f t="shared" si="514"/>
        <v>0</v>
      </c>
      <c r="AY323" s="325">
        <f t="shared" si="515"/>
        <v>0</v>
      </c>
      <c r="AZ323" s="41">
        <f t="shared" si="516"/>
        <v>0</v>
      </c>
      <c r="BA323" s="41">
        <f t="shared" si="517"/>
        <v>0</v>
      </c>
      <c r="BB323" s="41">
        <f t="shared" si="518"/>
        <v>0</v>
      </c>
      <c r="BC323" s="41">
        <f t="shared" si="519"/>
        <v>0</v>
      </c>
      <c r="BD323" s="41">
        <f t="shared" si="520"/>
        <v>0</v>
      </c>
      <c r="BE323" s="41">
        <f t="shared" si="521"/>
        <v>0</v>
      </c>
      <c r="BF323" s="180">
        <f t="shared" si="522"/>
        <v>0</v>
      </c>
      <c r="BG323" s="27">
        <v>0</v>
      </c>
      <c r="BH323" s="27"/>
      <c r="BI323" s="324">
        <f>SUMIF('Rekapitulasi Juni'!$D$214:$D$393,APS!$B323,'Rekapitulasi Juni'!$E$214:$E$393)</f>
        <v>0</v>
      </c>
      <c r="BJ323" s="324">
        <f>SUMIF('Rekapitulasi Juni'!$D$214:$D$393,APS!$B323,'Rekapitulasi Juni'!$F$214:$F$393)</f>
        <v>0</v>
      </c>
      <c r="BK323" s="27"/>
      <c r="BL323" s="325">
        <f t="shared" si="523"/>
        <v>0</v>
      </c>
      <c r="BM323" s="325">
        <f t="shared" si="524"/>
        <v>0</v>
      </c>
      <c r="BN323" s="27">
        <v>50</v>
      </c>
      <c r="BO323" s="324">
        <f>SUMIF('Rekapitulasi Juni'!$U$214:$U$393,APS!$B323,'Rekapitulasi Juni'!$V$214:$V$393)</f>
        <v>0</v>
      </c>
      <c r="BP323" s="324">
        <f>SUMIF('Rekapitulasi Juni'!$U$214:$U$393,APS!$B323,'Rekapitulasi Juni'!$W$214:$W$393)</f>
        <v>0</v>
      </c>
      <c r="BQ323" s="27"/>
      <c r="BR323" s="325">
        <f t="shared" si="525"/>
        <v>0</v>
      </c>
      <c r="BS323" s="325">
        <f t="shared" si="526"/>
        <v>0</v>
      </c>
      <c r="BT323" s="27"/>
      <c r="BU323" s="324">
        <f>SUMIF('Rekapitulasi Juni'!$AL$214:$AL$393,APS!$B323,'Rekapitulasi Juni'!$AM$214:$AM$393)</f>
        <v>0</v>
      </c>
      <c r="BV323" s="324">
        <f>SUMIF('Rekapitulasi Juni'!$AL$214:$AL$393,APS!$B323,'Rekapitulasi Juni'!$AN$214:$AN$393)</f>
        <v>7</v>
      </c>
      <c r="BW323" s="27"/>
      <c r="BX323" s="325">
        <f t="shared" si="527"/>
        <v>0</v>
      </c>
      <c r="BY323" s="325">
        <f t="shared" si="528"/>
        <v>0</v>
      </c>
      <c r="BZ323" s="27"/>
      <c r="CA323" s="324">
        <f>SUMIF('Rekapitulasi Juni'!$BA$214:$BA$393,APS!$B323,'Rekapitulasi Juni'!$BB$214:$BB$393)</f>
        <v>0</v>
      </c>
      <c r="CB323" s="324">
        <f>SUMIF('Rekapitulasi Juni'!$BA$214:$BA$393,APS!$B323,'Rekapitulasi Juni'!$BC$214:$BC$393)</f>
        <v>0</v>
      </c>
      <c r="CC323" s="27"/>
      <c r="CD323" s="325">
        <f t="shared" si="529"/>
        <v>0</v>
      </c>
      <c r="CE323" s="325">
        <f t="shared" si="530"/>
        <v>0</v>
      </c>
      <c r="CF323" s="27">
        <v>21</v>
      </c>
      <c r="CG323" s="324">
        <f>SUMIF('Rekapitulasi Juni'!$BP$214:$BP$393,APS!$B323,'Rekapitulasi Juni'!$BQ$214:$BQ$393)</f>
        <v>0</v>
      </c>
      <c r="CH323" s="324">
        <f>SUMIF('Rekapitulasi Juni'!$BP$214:$BP$393,APS!$B323,'Rekapitulasi Juni'!$BR$214:$BR$393)</f>
        <v>0</v>
      </c>
      <c r="CI323" s="27"/>
      <c r="CJ323" s="325">
        <f t="shared" si="531"/>
        <v>0</v>
      </c>
      <c r="CK323" s="325">
        <f t="shared" si="532"/>
        <v>0</v>
      </c>
      <c r="CL323" s="41">
        <f t="shared" si="533"/>
        <v>71</v>
      </c>
      <c r="CM323" s="41">
        <f t="shared" si="534"/>
        <v>0</v>
      </c>
      <c r="CN323" s="41">
        <f t="shared" si="535"/>
        <v>7</v>
      </c>
      <c r="CO323" s="41">
        <f t="shared" si="536"/>
        <v>0</v>
      </c>
      <c r="CP323" s="41">
        <f t="shared" si="537"/>
        <v>7</v>
      </c>
      <c r="CQ323" s="41">
        <f t="shared" si="538"/>
        <v>-64</v>
      </c>
      <c r="CR323" s="180">
        <f t="shared" si="539"/>
        <v>9.8591549295774641</v>
      </c>
      <c r="CS323" s="27">
        <v>0</v>
      </c>
      <c r="CT323" s="27"/>
      <c r="CU323" s="324">
        <f>SUMIF('Rekapitulasi Juni'!$D$410:$D$588,APS!$B323,'Rekapitulasi Juni'!$E$410:$E$588)</f>
        <v>0</v>
      </c>
      <c r="CV323" s="324">
        <f>SUMIF('Rekapitulasi Juni'!$D$410:$D$588,APS!$B323,'Rekapitulasi Juni'!$F$410:$F$588)</f>
        <v>0</v>
      </c>
      <c r="CW323" s="27"/>
      <c r="CX323" s="325">
        <f t="shared" si="540"/>
        <v>0</v>
      </c>
      <c r="CY323" s="325">
        <f t="shared" si="541"/>
        <v>0</v>
      </c>
      <c r="CZ323" s="27"/>
      <c r="DA323" s="324">
        <f>SUMIF('Rekapitulasi Juni'!$U$410:$U$588,APS!$B323,'Rekapitulasi Juni'!$V$410:$V$588)</f>
        <v>0</v>
      </c>
      <c r="DB323" s="324">
        <f>SUMIF('Rekapitulasi Juni'!$U$410:$U$588,APS!$B323,'Rekapitulasi Juni'!$W$410:$W$588)</f>
        <v>0</v>
      </c>
      <c r="DC323" s="27"/>
      <c r="DD323" s="325">
        <f t="shared" si="542"/>
        <v>0</v>
      </c>
      <c r="DE323" s="325">
        <f t="shared" si="543"/>
        <v>0</v>
      </c>
      <c r="DF323" s="27"/>
      <c r="DG323" s="324">
        <f>SUMIF('Rekapitulasi Juni'!$AL$410:$AL$588,APS!$B323,'Rekapitulasi Juni'!$AM$410:$AM$588)</f>
        <v>0</v>
      </c>
      <c r="DH323" s="324">
        <f>SUMIF('Rekapitulasi Juni'!$AL$410:$AL$588,APS!$B323,'Rekapitulasi Juni'!$AN$410:$AN$588)</f>
        <v>0</v>
      </c>
      <c r="DI323" s="27"/>
      <c r="DJ323" s="325">
        <f t="shared" si="544"/>
        <v>0</v>
      </c>
      <c r="DK323" s="325">
        <f t="shared" si="545"/>
        <v>0</v>
      </c>
      <c r="DL323" s="27"/>
      <c r="DM323" s="324">
        <f>SUMIF('Rekapitulasi Juni'!$BA$410:$BA$588,APS!$B323,'Rekapitulasi Juni'!$BB$410:$BB$588)</f>
        <v>0</v>
      </c>
      <c r="DN323" s="324">
        <f>SUMIF('Rekapitulasi Juni'!$BA$410:$BA$588,APS!$B323,'Rekapitulasi Juni'!$BC$410:$BC$588)</f>
        <v>41</v>
      </c>
      <c r="DO323" s="324">
        <f>SUMIF('Rekapitulasi Juni'!$BA$410:$BA$588,APS!$B323,'Rekapitulasi Juni'!$BF$410:$BF$588)</f>
        <v>0</v>
      </c>
      <c r="DP323" s="325">
        <f t="shared" si="546"/>
        <v>0</v>
      </c>
      <c r="DQ323" s="325">
        <f t="shared" si="547"/>
        <v>0</v>
      </c>
      <c r="DR323" s="27"/>
      <c r="DS323" s="324">
        <f>SUMIF('Rekapitulasi Juni'!$BP$410:$BP$588,APS!$B323,'Rekapitulasi Juni'!$BQ$410:$BQ$588)</f>
        <v>0</v>
      </c>
      <c r="DT323" s="324">
        <f>SUMIF('Rekapitulasi Juni'!$BP$410:$BP$588,APS!$B323,'Rekapitulasi Juni'!$BR$410:$BR$588)</f>
        <v>0</v>
      </c>
      <c r="DU323" s="27"/>
      <c r="DV323" s="325">
        <f t="shared" si="548"/>
        <v>0</v>
      </c>
      <c r="DW323" s="325">
        <f t="shared" si="549"/>
        <v>0</v>
      </c>
      <c r="DX323" s="41">
        <f t="shared" si="550"/>
        <v>0</v>
      </c>
      <c r="DY323" s="41">
        <f t="shared" si="551"/>
        <v>0</v>
      </c>
      <c r="DZ323" s="41">
        <f t="shared" si="552"/>
        <v>41</v>
      </c>
      <c r="EA323" s="41">
        <f t="shared" si="553"/>
        <v>0</v>
      </c>
      <c r="EB323" s="41">
        <f t="shared" si="554"/>
        <v>41</v>
      </c>
      <c r="EC323" s="41">
        <f t="shared" si="555"/>
        <v>41</v>
      </c>
      <c r="ED323" s="180">
        <f t="shared" si="556"/>
        <v>0</v>
      </c>
      <c r="EE323" s="27">
        <v>0</v>
      </c>
      <c r="EF323" s="27"/>
      <c r="EG323" s="324">
        <f>SUMIF('Rekapitulasi Juni'!$D$608:$D$786,APS!$B323,'Rekapitulasi Juni'!$E$608:$E$786)</f>
        <v>19</v>
      </c>
      <c r="EH323" s="324">
        <f>SUMIF('Rekapitulasi Juni'!$D$608:$D$786,APS!$B323,'Rekapitulasi Juni'!$F$608:$F$786)</f>
        <v>0</v>
      </c>
      <c r="EI323" s="27"/>
      <c r="EJ323" s="325">
        <f t="shared" si="557"/>
        <v>0</v>
      </c>
      <c r="EK323" s="325">
        <f t="shared" si="558"/>
        <v>0</v>
      </c>
      <c r="EL323" s="27"/>
      <c r="EM323" s="324">
        <f>SUMIF('Rekapitulasi Juni'!$U$608:$U$786,APS!$B323,'Rekapitulasi Juni'!$V$608:$V$786)</f>
        <v>0</v>
      </c>
      <c r="EN323" s="324">
        <f>SUMIF('Rekapitulasi Juni'!$U$608:$U$786,APS!$B323,'Rekapitulasi Juni'!$W$608:$W$786)</f>
        <v>0</v>
      </c>
      <c r="EO323" s="27"/>
      <c r="EP323" s="325">
        <f t="shared" si="559"/>
        <v>0</v>
      </c>
      <c r="EQ323" s="325">
        <f t="shared" si="560"/>
        <v>0</v>
      </c>
      <c r="ER323" s="27"/>
      <c r="ES323" s="324">
        <f>SUMIF('Rekapitulasi Juni'!$AL$608:$AL$786,APS!$B323,'Rekapitulasi Juni'!$AM$608:$AM$786)</f>
        <v>0</v>
      </c>
      <c r="ET323" s="324">
        <f>SUMIF('Rekapitulasi Juni'!$AL$608:$AL$786,APS!$B323,'Rekapitulasi Juni'!$AN$608:$AN$786)</f>
        <v>0</v>
      </c>
      <c r="EU323" s="27"/>
      <c r="EV323" s="325">
        <f t="shared" si="503"/>
        <v>0</v>
      </c>
      <c r="EW323" s="325">
        <f t="shared" si="504"/>
        <v>0</v>
      </c>
      <c r="EX323" s="27"/>
      <c r="EY323" s="324">
        <f>SUMIF('Rekapitulasi Juni'!$BA$608:$BA$786,APS!$B323,'Rekapitulasi Juni'!$BB$608:$BB$786)</f>
        <v>0</v>
      </c>
      <c r="EZ323" s="324">
        <f>SUMIF('Rekapitulasi Juni'!$BA$608:$BA$786,APS!$B323,'Rekapitulasi Juni'!$BC$608:$BC$786)</f>
        <v>0</v>
      </c>
      <c r="FA323" s="324">
        <f>SUMIF('Rekapitulasi Juni'!$BA$608:$BA$786,APS!$B323,'Rekapitulasi Juni'!$BF$608:$BF$786)</f>
        <v>0</v>
      </c>
      <c r="FB323" s="325">
        <f t="shared" si="505"/>
        <v>0</v>
      </c>
      <c r="FC323" s="325">
        <f t="shared" si="506"/>
        <v>0</v>
      </c>
      <c r="FD323" s="27"/>
      <c r="FE323" s="27"/>
      <c r="FF323" s="27"/>
      <c r="FG323" s="27"/>
      <c r="FH323" s="27"/>
      <c r="FI323" s="27"/>
      <c r="FJ323" s="41">
        <f t="shared" si="561"/>
        <v>0</v>
      </c>
      <c r="FK323" s="41">
        <f t="shared" si="562"/>
        <v>19</v>
      </c>
      <c r="FL323" s="41">
        <f t="shared" si="563"/>
        <v>0</v>
      </c>
      <c r="FM323" s="41">
        <f t="shared" si="564"/>
        <v>0</v>
      </c>
      <c r="FN323" s="41">
        <f t="shared" si="565"/>
        <v>0</v>
      </c>
      <c r="FO323" s="41">
        <f t="shared" si="566"/>
        <v>0</v>
      </c>
      <c r="FP323" s="180">
        <f t="shared" si="567"/>
        <v>0</v>
      </c>
      <c r="FQ323" s="27"/>
      <c r="FR323" s="27"/>
      <c r="FS323" s="324">
        <f>SUMIF('Rekapitulasi Juni'!$D$804:$D$984,APS!$B323,'Rekapitulasi Juni'!$E$804:$E$984)</f>
        <v>0</v>
      </c>
      <c r="FT323" s="324">
        <f>SUMIF('Rekapitulasi Juni'!$D$804:$D$984,APS!$B323,'Rekapitulasi Juni'!$F$804:$F$984)</f>
        <v>0</v>
      </c>
      <c r="FU323" s="27"/>
      <c r="FV323" s="325">
        <f t="shared" si="507"/>
        <v>0</v>
      </c>
      <c r="FW323" s="325">
        <f t="shared" si="508"/>
        <v>0</v>
      </c>
      <c r="FX323" s="27"/>
      <c r="FY323" s="324">
        <f>SUMIF('Rekapitulasi Juni'!$U$804:$U$984,APS!$B323,'Rekapitulasi Juni'!$V$804:$V$984)</f>
        <v>0</v>
      </c>
      <c r="FZ323" s="324">
        <f>SUMIF('Rekapitulasi Juni'!$U$804:$U$984,APS!$B323,'Rekapitulasi Juni'!$W$804:$W$984)</f>
        <v>0</v>
      </c>
      <c r="GA323" s="27"/>
      <c r="GB323" s="325">
        <f t="shared" si="501"/>
        <v>0</v>
      </c>
      <c r="GC323" s="325">
        <f t="shared" si="502"/>
        <v>0</v>
      </c>
      <c r="GD323" s="27"/>
      <c r="GE323" s="324">
        <f>SUMIF('Rekapitulasi Juni'!$AL$804:$AL$984,APS!$B323,'Rekapitulasi Juni'!$AM$804:$AM$984)</f>
        <v>0</v>
      </c>
      <c r="GF323" s="324">
        <f>SUMIF('Rekapitulasi Juni'!$AL$804:$AL$984,APS!$B323,'Rekapitulasi Juni'!$AN$804:$AN$984)</f>
        <v>0</v>
      </c>
      <c r="GG323" s="27"/>
      <c r="GH323" s="325">
        <f t="shared" si="491"/>
        <v>0</v>
      </c>
      <c r="GI323" s="325">
        <f t="shared" si="492"/>
        <v>0</v>
      </c>
      <c r="GJ323" s="27"/>
      <c r="GK323" s="27"/>
      <c r="GL323" s="41">
        <f t="shared" si="568"/>
        <v>0</v>
      </c>
      <c r="GM323" s="41">
        <f t="shared" si="569"/>
        <v>0</v>
      </c>
      <c r="GN323" s="41">
        <f t="shared" si="570"/>
        <v>0</v>
      </c>
      <c r="GO323" s="41">
        <f t="shared" si="500"/>
        <v>0</v>
      </c>
      <c r="GP323" s="41">
        <f t="shared" si="571"/>
        <v>0</v>
      </c>
      <c r="GQ323" s="41">
        <f t="shared" si="572"/>
        <v>0</v>
      </c>
      <c r="GR323" s="180">
        <f t="shared" si="573"/>
        <v>0</v>
      </c>
      <c r="GS323" s="41">
        <f t="shared" si="493"/>
        <v>71</v>
      </c>
      <c r="GT323" s="41">
        <f t="shared" si="494"/>
        <v>19</v>
      </c>
      <c r="GU323" s="41">
        <f t="shared" si="495"/>
        <v>48</v>
      </c>
      <c r="GV323" s="41">
        <f t="shared" si="496"/>
        <v>0</v>
      </c>
      <c r="GW323" s="41">
        <f t="shared" si="497"/>
        <v>48</v>
      </c>
      <c r="GX323" s="41">
        <f t="shared" si="498"/>
        <v>-23</v>
      </c>
      <c r="GY323" s="180">
        <f t="shared" si="499"/>
        <v>67.605633802816897</v>
      </c>
      <c r="GZ323" s="41">
        <v>302</v>
      </c>
      <c r="HA323" s="32" t="s">
        <v>1329</v>
      </c>
      <c r="HB323" s="42">
        <f t="shared" si="604"/>
        <v>-9</v>
      </c>
      <c r="HC323" s="44"/>
    </row>
    <row r="324" spans="1:211" ht="15.75">
      <c r="A324" s="31" t="s">
        <v>647</v>
      </c>
      <c r="B324" s="32" t="s">
        <v>648</v>
      </c>
      <c r="C324" s="31" t="s">
        <v>490</v>
      </c>
      <c r="D324" s="31" t="s">
        <v>1259</v>
      </c>
      <c r="E324" s="31" t="s">
        <v>43</v>
      </c>
      <c r="F324" s="31" t="s">
        <v>152</v>
      </c>
      <c r="G324" s="33">
        <v>40</v>
      </c>
      <c r="H324" s="33">
        <v>0</v>
      </c>
      <c r="I324" s="33">
        <v>0</v>
      </c>
      <c r="J324" s="34">
        <f>IFERROR(VLOOKUP(A324,#REF!,3,0),0)</f>
        <v>0</v>
      </c>
      <c r="K324" s="34">
        <f t="shared" si="599"/>
        <v>0</v>
      </c>
      <c r="L324" s="34">
        <v>0</v>
      </c>
      <c r="M324" s="34">
        <v>0</v>
      </c>
      <c r="N324" s="35">
        <f t="shared" si="600"/>
        <v>40</v>
      </c>
      <c r="O324" s="35">
        <f t="shared" si="601"/>
        <v>40</v>
      </c>
      <c r="P324" s="36">
        <v>40</v>
      </c>
      <c r="Q324" s="36">
        <f t="shared" si="509"/>
        <v>40</v>
      </c>
      <c r="R324" s="80"/>
      <c r="S324" s="37">
        <f ca="1">SUMIF(ROP!$D$6:$H$65536,A324,ROP!$J$6:$J$65536)</f>
        <v>0</v>
      </c>
      <c r="T324" s="37">
        <f>SUMIF(HASIL!$B:$B,APS!$B324&amp;RIGHT(APS!T$9,2),HASIL!$I:$I)</f>
        <v>0</v>
      </c>
      <c r="U324" s="37">
        <f>SUMIF(HASIL!$B:$B,APS!$B324&amp;RIGHT(APS!U$9,2),HASIL!$I:$I)</f>
        <v>0</v>
      </c>
      <c r="V324" s="37">
        <f>SUMIF(HASIL!$B:$B,APS!$B324&amp;RIGHT(APS!V$9,2),HASIL!$I:$I)</f>
        <v>0</v>
      </c>
      <c r="W324" s="37">
        <f>SUMIF(HASIL!$B:$B,APS!$B324&amp;RIGHT(APS!W$9,2),HASIL!$I:$I)</f>
        <v>0</v>
      </c>
      <c r="X324" s="38">
        <f t="shared" si="602"/>
        <v>0</v>
      </c>
      <c r="Y324" s="38">
        <f t="shared" si="603"/>
        <v>-40</v>
      </c>
      <c r="Z324" s="39">
        <f t="shared" si="597"/>
        <v>0</v>
      </c>
      <c r="AA324" s="39">
        <f t="shared" si="596"/>
        <v>40</v>
      </c>
      <c r="AB324" s="40">
        <f t="shared" si="598"/>
        <v>40</v>
      </c>
      <c r="AC324" s="27">
        <v>40</v>
      </c>
      <c r="AD324" s="27"/>
      <c r="AE324" s="27"/>
      <c r="AF324" s="27"/>
      <c r="AG324" s="27"/>
      <c r="AH324" s="27"/>
      <c r="AI324" s="324">
        <f>SUMIF('Rekapitulasi Juni'!$D$9:$D$192,APS!$B324,'Rekapitulasi Juni'!$E$9:$E$192)</f>
        <v>0</v>
      </c>
      <c r="AJ324" s="324">
        <f>SUMIF('Rekapitulasi Juni'!$D$9:$D$192,APS!$B324,'Rekapitulasi Juni'!$F$9:$F$192)</f>
        <v>0</v>
      </c>
      <c r="AK324" s="324">
        <f>SUMIF('Rekapitulasi Juni'!$D$9:$D$192,APS!$B324,'Rekapitulasi Juni'!$K$9:$K$192)</f>
        <v>0</v>
      </c>
      <c r="AL324" s="325">
        <f t="shared" si="510"/>
        <v>0</v>
      </c>
      <c r="AM324" s="325">
        <f t="shared" si="511"/>
        <v>0</v>
      </c>
      <c r="AN324" s="27"/>
      <c r="AO324" s="324">
        <f>SUMIF('Rekapitulasi Juni'!$U$9:$U$192,APS!$B324,'Rekapitulasi Juni'!$V$9:$V$192)</f>
        <v>0</v>
      </c>
      <c r="AP324" s="324">
        <f>SUMIF('Rekapitulasi Juni'!$U$9:$U$192,APS!$B324,'Rekapitulasi Juni'!$W$9:$W$192)</f>
        <v>0</v>
      </c>
      <c r="AQ324" s="27"/>
      <c r="AR324" s="325">
        <f t="shared" si="512"/>
        <v>0</v>
      </c>
      <c r="AS324" s="325">
        <f t="shared" si="513"/>
        <v>0</v>
      </c>
      <c r="AT324" s="27"/>
      <c r="AU324" s="324">
        <f>SUMIF('Rekapitulasi Juni'!$AL$9:$AL$192,APS!$B324,'Rekapitulasi Juni'!$AM$9:$AM$192)</f>
        <v>0</v>
      </c>
      <c r="AV324" s="324">
        <f>SUMIF('Rekapitulasi Juni'!$AL$9:$AL$192,APS!$B324,'Rekapitulasi Juni'!$AN$9:$AN$192)</f>
        <v>0</v>
      </c>
      <c r="AW324" s="27"/>
      <c r="AX324" s="325">
        <f t="shared" si="514"/>
        <v>0</v>
      </c>
      <c r="AY324" s="325">
        <f t="shared" si="515"/>
        <v>0</v>
      </c>
      <c r="AZ324" s="41">
        <f t="shared" si="516"/>
        <v>0</v>
      </c>
      <c r="BA324" s="41">
        <f t="shared" si="517"/>
        <v>0</v>
      </c>
      <c r="BB324" s="41">
        <f t="shared" si="518"/>
        <v>0</v>
      </c>
      <c r="BC324" s="41">
        <f t="shared" si="519"/>
        <v>0</v>
      </c>
      <c r="BD324" s="41">
        <f t="shared" si="520"/>
        <v>0</v>
      </c>
      <c r="BE324" s="41">
        <f t="shared" si="521"/>
        <v>0</v>
      </c>
      <c r="BF324" s="180">
        <f t="shared" si="522"/>
        <v>0</v>
      </c>
      <c r="BG324" s="27">
        <v>0</v>
      </c>
      <c r="BH324" s="27"/>
      <c r="BI324" s="324">
        <f>SUMIF('Rekapitulasi Juni'!$D$214:$D$393,APS!$B324,'Rekapitulasi Juni'!$E$214:$E$393)</f>
        <v>0</v>
      </c>
      <c r="BJ324" s="324">
        <f>SUMIF('Rekapitulasi Juni'!$D$214:$D$393,APS!$B324,'Rekapitulasi Juni'!$F$214:$F$393)</f>
        <v>0</v>
      </c>
      <c r="BK324" s="27"/>
      <c r="BL324" s="325">
        <f t="shared" si="523"/>
        <v>0</v>
      </c>
      <c r="BM324" s="325">
        <f t="shared" si="524"/>
        <v>0</v>
      </c>
      <c r="BN324" s="27"/>
      <c r="BO324" s="324">
        <f>SUMIF('Rekapitulasi Juni'!$U$214:$U$393,APS!$B324,'Rekapitulasi Juni'!$V$214:$V$393)</f>
        <v>0</v>
      </c>
      <c r="BP324" s="324">
        <f>SUMIF('Rekapitulasi Juni'!$U$214:$U$393,APS!$B324,'Rekapitulasi Juni'!$W$214:$W$393)</f>
        <v>0</v>
      </c>
      <c r="BQ324" s="27"/>
      <c r="BR324" s="325">
        <f t="shared" si="525"/>
        <v>0</v>
      </c>
      <c r="BS324" s="325">
        <f t="shared" si="526"/>
        <v>0</v>
      </c>
      <c r="BT324" s="27"/>
      <c r="BU324" s="324">
        <f>SUMIF('Rekapitulasi Juni'!$AL$214:$AL$393,APS!$B324,'Rekapitulasi Juni'!$AM$214:$AM$393)</f>
        <v>0</v>
      </c>
      <c r="BV324" s="324">
        <f>SUMIF('Rekapitulasi Juni'!$AL$214:$AL$393,APS!$B324,'Rekapitulasi Juni'!$AN$214:$AN$393)</f>
        <v>0</v>
      </c>
      <c r="BW324" s="27"/>
      <c r="BX324" s="325">
        <f t="shared" si="527"/>
        <v>0</v>
      </c>
      <c r="BY324" s="325">
        <f t="shared" si="528"/>
        <v>0</v>
      </c>
      <c r="BZ324" s="27"/>
      <c r="CA324" s="324">
        <f>SUMIF('Rekapitulasi Juni'!$BA$214:$BA$393,APS!$B324,'Rekapitulasi Juni'!$BB$214:$BB$393)</f>
        <v>0</v>
      </c>
      <c r="CB324" s="324">
        <f>SUMIF('Rekapitulasi Juni'!$BA$214:$BA$393,APS!$B324,'Rekapitulasi Juni'!$BC$214:$BC$393)</f>
        <v>0</v>
      </c>
      <c r="CC324" s="27"/>
      <c r="CD324" s="325">
        <f t="shared" si="529"/>
        <v>0</v>
      </c>
      <c r="CE324" s="325">
        <f t="shared" si="530"/>
        <v>0</v>
      </c>
      <c r="CF324" s="27">
        <v>40</v>
      </c>
      <c r="CG324" s="324">
        <f>SUMIF('Rekapitulasi Juni'!$BP$214:$BP$393,APS!$B324,'Rekapitulasi Juni'!$BQ$214:$BQ$393)</f>
        <v>0</v>
      </c>
      <c r="CH324" s="324">
        <f>SUMIF('Rekapitulasi Juni'!$BP$214:$BP$393,APS!$B324,'Rekapitulasi Juni'!$BR$214:$BR$393)</f>
        <v>0</v>
      </c>
      <c r="CI324" s="27"/>
      <c r="CJ324" s="325">
        <f t="shared" si="531"/>
        <v>0</v>
      </c>
      <c r="CK324" s="325">
        <f t="shared" si="532"/>
        <v>0</v>
      </c>
      <c r="CL324" s="41">
        <f t="shared" si="533"/>
        <v>40</v>
      </c>
      <c r="CM324" s="41">
        <f t="shared" si="534"/>
        <v>0</v>
      </c>
      <c r="CN324" s="41">
        <f t="shared" si="535"/>
        <v>0</v>
      </c>
      <c r="CO324" s="41">
        <f t="shared" si="536"/>
        <v>0</v>
      </c>
      <c r="CP324" s="41">
        <f t="shared" si="537"/>
        <v>0</v>
      </c>
      <c r="CQ324" s="41">
        <f t="shared" si="538"/>
        <v>-40</v>
      </c>
      <c r="CR324" s="180">
        <f t="shared" si="539"/>
        <v>0</v>
      </c>
      <c r="CS324" s="27">
        <v>0</v>
      </c>
      <c r="CT324" s="27"/>
      <c r="CU324" s="324">
        <f>SUMIF('Rekapitulasi Juni'!$D$410:$D$588,APS!$B324,'Rekapitulasi Juni'!$E$410:$E$588)</f>
        <v>0</v>
      </c>
      <c r="CV324" s="324">
        <f>SUMIF('Rekapitulasi Juni'!$D$410:$D$588,APS!$B324,'Rekapitulasi Juni'!$F$410:$F$588)</f>
        <v>0</v>
      </c>
      <c r="CW324" s="27"/>
      <c r="CX324" s="325">
        <f t="shared" si="540"/>
        <v>0</v>
      </c>
      <c r="CY324" s="325">
        <f t="shared" si="541"/>
        <v>0</v>
      </c>
      <c r="CZ324" s="27"/>
      <c r="DA324" s="324">
        <f>SUMIF('Rekapitulasi Juni'!$U$410:$U$588,APS!$B324,'Rekapitulasi Juni'!$V$410:$V$588)</f>
        <v>0</v>
      </c>
      <c r="DB324" s="324">
        <f>SUMIF('Rekapitulasi Juni'!$U$410:$U$588,APS!$B324,'Rekapitulasi Juni'!$W$410:$W$588)</f>
        <v>0</v>
      </c>
      <c r="DC324" s="27"/>
      <c r="DD324" s="325">
        <f t="shared" si="542"/>
        <v>0</v>
      </c>
      <c r="DE324" s="325">
        <f t="shared" si="543"/>
        <v>0</v>
      </c>
      <c r="DF324" s="27"/>
      <c r="DG324" s="324">
        <f>SUMIF('Rekapitulasi Juni'!$AL$410:$AL$588,APS!$B324,'Rekapitulasi Juni'!$AM$410:$AM$588)</f>
        <v>0</v>
      </c>
      <c r="DH324" s="324">
        <f>SUMIF('Rekapitulasi Juni'!$AL$410:$AL$588,APS!$B324,'Rekapitulasi Juni'!$AN$410:$AN$588)</f>
        <v>0</v>
      </c>
      <c r="DI324" s="27"/>
      <c r="DJ324" s="325">
        <f t="shared" si="544"/>
        <v>0</v>
      </c>
      <c r="DK324" s="325">
        <f t="shared" si="545"/>
        <v>0</v>
      </c>
      <c r="DL324" s="27"/>
      <c r="DM324" s="324">
        <f>SUMIF('Rekapitulasi Juni'!$BA$410:$BA$588,APS!$B324,'Rekapitulasi Juni'!$BB$410:$BB$588)</f>
        <v>0</v>
      </c>
      <c r="DN324" s="324">
        <f>SUMIF('Rekapitulasi Juni'!$BA$410:$BA$588,APS!$B324,'Rekapitulasi Juni'!$BC$410:$BC$588)</f>
        <v>0</v>
      </c>
      <c r="DO324" s="324">
        <f>SUMIF('Rekapitulasi Juni'!$BA$410:$BA$588,APS!$B324,'Rekapitulasi Juni'!$BF$410:$BF$588)</f>
        <v>0</v>
      </c>
      <c r="DP324" s="325">
        <f t="shared" si="546"/>
        <v>0</v>
      </c>
      <c r="DQ324" s="325">
        <f t="shared" si="547"/>
        <v>0</v>
      </c>
      <c r="DR324" s="27"/>
      <c r="DS324" s="324">
        <f>SUMIF('Rekapitulasi Juni'!$BP$410:$BP$588,APS!$B324,'Rekapitulasi Juni'!$BQ$410:$BQ$588)</f>
        <v>0</v>
      </c>
      <c r="DT324" s="324">
        <f>SUMIF('Rekapitulasi Juni'!$BP$410:$BP$588,APS!$B324,'Rekapitulasi Juni'!$BR$410:$BR$588)</f>
        <v>0</v>
      </c>
      <c r="DU324" s="27"/>
      <c r="DV324" s="325">
        <f t="shared" si="548"/>
        <v>0</v>
      </c>
      <c r="DW324" s="325">
        <f t="shared" si="549"/>
        <v>0</v>
      </c>
      <c r="DX324" s="41">
        <f t="shared" si="550"/>
        <v>0</v>
      </c>
      <c r="DY324" s="41">
        <f t="shared" si="551"/>
        <v>0</v>
      </c>
      <c r="DZ324" s="41">
        <f t="shared" si="552"/>
        <v>0</v>
      </c>
      <c r="EA324" s="41">
        <f t="shared" si="553"/>
        <v>0</v>
      </c>
      <c r="EB324" s="41">
        <f t="shared" si="554"/>
        <v>0</v>
      </c>
      <c r="EC324" s="41">
        <f t="shared" si="555"/>
        <v>0</v>
      </c>
      <c r="ED324" s="180">
        <f t="shared" si="556"/>
        <v>0</v>
      </c>
      <c r="EE324" s="27">
        <v>0</v>
      </c>
      <c r="EF324" s="27"/>
      <c r="EG324" s="324">
        <f>SUMIF('Rekapitulasi Juni'!$D$608:$D$786,APS!$B324,'Rekapitulasi Juni'!$E$608:$E$786)</f>
        <v>40</v>
      </c>
      <c r="EH324" s="324">
        <f>SUMIF('Rekapitulasi Juni'!$D$608:$D$786,APS!$B324,'Rekapitulasi Juni'!$F$608:$F$786)</f>
        <v>22</v>
      </c>
      <c r="EI324" s="27"/>
      <c r="EJ324" s="325">
        <f t="shared" si="557"/>
        <v>0</v>
      </c>
      <c r="EK324" s="325">
        <f t="shared" si="558"/>
        <v>55.000000000000007</v>
      </c>
      <c r="EL324" s="27"/>
      <c r="EM324" s="324">
        <f>SUMIF('Rekapitulasi Juni'!$U$608:$U$786,APS!$B324,'Rekapitulasi Juni'!$V$608:$V$786)</f>
        <v>0</v>
      </c>
      <c r="EN324" s="324">
        <f>SUMIF('Rekapitulasi Juni'!$U$608:$U$786,APS!$B324,'Rekapitulasi Juni'!$W$608:$W$786)</f>
        <v>18</v>
      </c>
      <c r="EO324" s="27"/>
      <c r="EP324" s="325">
        <f t="shared" si="559"/>
        <v>0</v>
      </c>
      <c r="EQ324" s="325">
        <f t="shared" si="560"/>
        <v>0</v>
      </c>
      <c r="ER324" s="27"/>
      <c r="ES324" s="324">
        <f>SUMIF('Rekapitulasi Juni'!$AL$608:$AL$786,APS!$B324,'Rekapitulasi Juni'!$AM$608:$AM$786)</f>
        <v>0</v>
      </c>
      <c r="ET324" s="324">
        <f>SUMIF('Rekapitulasi Juni'!$AL$608:$AL$786,APS!$B324,'Rekapitulasi Juni'!$AN$608:$AN$786)</f>
        <v>0</v>
      </c>
      <c r="EU324" s="27"/>
      <c r="EV324" s="325">
        <f t="shared" si="503"/>
        <v>0</v>
      </c>
      <c r="EW324" s="325">
        <f t="shared" si="504"/>
        <v>0</v>
      </c>
      <c r="EX324" s="27"/>
      <c r="EY324" s="324">
        <f>SUMIF('Rekapitulasi Juni'!$BA$608:$BA$786,APS!$B324,'Rekapitulasi Juni'!$BB$608:$BB$786)</f>
        <v>0</v>
      </c>
      <c r="EZ324" s="324">
        <f>SUMIF('Rekapitulasi Juni'!$BA$608:$BA$786,APS!$B324,'Rekapitulasi Juni'!$BC$608:$BC$786)</f>
        <v>0</v>
      </c>
      <c r="FA324" s="324">
        <f>SUMIF('Rekapitulasi Juni'!$BA$608:$BA$786,APS!$B324,'Rekapitulasi Juni'!$BF$608:$BF$786)</f>
        <v>0</v>
      </c>
      <c r="FB324" s="325">
        <f t="shared" si="505"/>
        <v>0</v>
      </c>
      <c r="FC324" s="325">
        <f t="shared" si="506"/>
        <v>0</v>
      </c>
      <c r="FD324" s="27"/>
      <c r="FE324" s="27"/>
      <c r="FF324" s="27"/>
      <c r="FG324" s="27"/>
      <c r="FH324" s="27"/>
      <c r="FI324" s="27"/>
      <c r="FJ324" s="41">
        <f t="shared" si="561"/>
        <v>0</v>
      </c>
      <c r="FK324" s="41">
        <f t="shared" si="562"/>
        <v>40</v>
      </c>
      <c r="FL324" s="41">
        <f t="shared" si="563"/>
        <v>40</v>
      </c>
      <c r="FM324" s="41">
        <f t="shared" si="564"/>
        <v>0</v>
      </c>
      <c r="FN324" s="41">
        <f t="shared" si="565"/>
        <v>40</v>
      </c>
      <c r="FO324" s="41">
        <f t="shared" si="566"/>
        <v>40</v>
      </c>
      <c r="FP324" s="180">
        <f t="shared" si="567"/>
        <v>0</v>
      </c>
      <c r="FQ324" s="27"/>
      <c r="FR324" s="27"/>
      <c r="FS324" s="324">
        <f>SUMIF('Rekapitulasi Juni'!$D$804:$D$984,APS!$B324,'Rekapitulasi Juni'!$E$804:$E$984)</f>
        <v>0</v>
      </c>
      <c r="FT324" s="324">
        <f>SUMIF('Rekapitulasi Juni'!$D$804:$D$984,APS!$B324,'Rekapitulasi Juni'!$F$804:$F$984)</f>
        <v>0</v>
      </c>
      <c r="FU324" s="27"/>
      <c r="FV324" s="325">
        <f t="shared" si="507"/>
        <v>0</v>
      </c>
      <c r="FW324" s="325">
        <f t="shared" si="508"/>
        <v>0</v>
      </c>
      <c r="FX324" s="27"/>
      <c r="FY324" s="324">
        <f>SUMIF('Rekapitulasi Juni'!$U$804:$U$984,APS!$B324,'Rekapitulasi Juni'!$V$804:$V$984)</f>
        <v>0</v>
      </c>
      <c r="FZ324" s="324">
        <f>SUMIF('Rekapitulasi Juni'!$U$804:$U$984,APS!$B324,'Rekapitulasi Juni'!$W$804:$W$984)</f>
        <v>0</v>
      </c>
      <c r="GA324" s="27"/>
      <c r="GB324" s="325">
        <f t="shared" si="501"/>
        <v>0</v>
      </c>
      <c r="GC324" s="325">
        <f t="shared" si="502"/>
        <v>0</v>
      </c>
      <c r="GD324" s="27"/>
      <c r="GE324" s="324">
        <f>SUMIF('Rekapitulasi Juni'!$AL$804:$AL$984,APS!$B324,'Rekapitulasi Juni'!$AM$804:$AM$984)</f>
        <v>0</v>
      </c>
      <c r="GF324" s="324">
        <f>SUMIF('Rekapitulasi Juni'!$AL$804:$AL$984,APS!$B324,'Rekapitulasi Juni'!$AN$804:$AN$984)</f>
        <v>0</v>
      </c>
      <c r="GG324" s="27"/>
      <c r="GH324" s="325">
        <f t="shared" si="491"/>
        <v>0</v>
      </c>
      <c r="GI324" s="325">
        <f t="shared" si="492"/>
        <v>0</v>
      </c>
      <c r="GJ324" s="27"/>
      <c r="GK324" s="27"/>
      <c r="GL324" s="41">
        <f t="shared" si="568"/>
        <v>0</v>
      </c>
      <c r="GM324" s="41">
        <f t="shared" si="569"/>
        <v>0</v>
      </c>
      <c r="GN324" s="41">
        <f t="shared" si="570"/>
        <v>0</v>
      </c>
      <c r="GO324" s="41">
        <f t="shared" si="500"/>
        <v>0</v>
      </c>
      <c r="GP324" s="41">
        <f t="shared" si="571"/>
        <v>0</v>
      </c>
      <c r="GQ324" s="41">
        <f t="shared" si="572"/>
        <v>0</v>
      </c>
      <c r="GR324" s="180">
        <f t="shared" si="573"/>
        <v>0</v>
      </c>
      <c r="GS324" s="41">
        <f t="shared" si="493"/>
        <v>40</v>
      </c>
      <c r="GT324" s="41">
        <f t="shared" si="494"/>
        <v>40</v>
      </c>
      <c r="GU324" s="41">
        <f t="shared" si="495"/>
        <v>40</v>
      </c>
      <c r="GV324" s="41">
        <f t="shared" si="496"/>
        <v>0</v>
      </c>
      <c r="GW324" s="41">
        <f t="shared" si="497"/>
        <v>40</v>
      </c>
      <c r="GX324" s="41">
        <f t="shared" si="498"/>
        <v>0</v>
      </c>
      <c r="GY324" s="180">
        <f t="shared" si="499"/>
        <v>100</v>
      </c>
      <c r="GZ324" s="41">
        <v>303</v>
      </c>
      <c r="HA324" s="32" t="s">
        <v>1329</v>
      </c>
      <c r="HB324" s="42">
        <f t="shared" si="604"/>
        <v>0</v>
      </c>
      <c r="HC324" s="44"/>
    </row>
    <row r="325" spans="1:211" ht="15.75">
      <c r="A325" s="31" t="s">
        <v>649</v>
      </c>
      <c r="B325" s="32" t="s">
        <v>650</v>
      </c>
      <c r="C325" s="31" t="s">
        <v>490</v>
      </c>
      <c r="D325" s="31" t="s">
        <v>1259</v>
      </c>
      <c r="E325" s="31" t="s">
        <v>43</v>
      </c>
      <c r="F325" s="31" t="s">
        <v>152</v>
      </c>
      <c r="G325" s="33">
        <v>10</v>
      </c>
      <c r="H325" s="33">
        <v>0</v>
      </c>
      <c r="I325" s="33">
        <v>0</v>
      </c>
      <c r="J325" s="34">
        <f>IFERROR(VLOOKUP(A325,#REF!,3,0),0)</f>
        <v>0</v>
      </c>
      <c r="K325" s="34">
        <f t="shared" si="599"/>
        <v>0</v>
      </c>
      <c r="L325" s="34">
        <v>10</v>
      </c>
      <c r="M325" s="34">
        <v>10</v>
      </c>
      <c r="N325" s="35">
        <f t="shared" si="600"/>
        <v>10</v>
      </c>
      <c r="O325" s="35">
        <f t="shared" si="601"/>
        <v>10</v>
      </c>
      <c r="P325" s="36">
        <v>20</v>
      </c>
      <c r="Q325" s="36">
        <f t="shared" si="509"/>
        <v>20</v>
      </c>
      <c r="R325" s="80"/>
      <c r="S325" s="37">
        <f ca="1">SUMIF(ROP!$D$6:$H$65536,A325,ROP!$J$6:$J$65536)</f>
        <v>0</v>
      </c>
      <c r="T325" s="37">
        <f>SUMIF(HASIL!$B:$B,APS!$B325&amp;RIGHT(APS!T$9,2),HASIL!$I:$I)</f>
        <v>0</v>
      </c>
      <c r="U325" s="37">
        <f>SUMIF(HASIL!$B:$B,APS!$B325&amp;RIGHT(APS!U$9,2),HASIL!$I:$I)</f>
        <v>0</v>
      </c>
      <c r="V325" s="37">
        <f>SUMIF(HASIL!$B:$B,APS!$B325&amp;RIGHT(APS!V$9,2),HASIL!$I:$I)</f>
        <v>0</v>
      </c>
      <c r="W325" s="37">
        <f>SUMIF(HASIL!$B:$B,APS!$B325&amp;RIGHT(APS!W$9,2),HASIL!$I:$I)</f>
        <v>0</v>
      </c>
      <c r="X325" s="38">
        <f t="shared" si="602"/>
        <v>0</v>
      </c>
      <c r="Y325" s="38">
        <f t="shared" si="603"/>
        <v>-20</v>
      </c>
      <c r="Z325" s="39">
        <f t="shared" si="597"/>
        <v>0</v>
      </c>
      <c r="AA325" s="39">
        <f t="shared" si="596"/>
        <v>20</v>
      </c>
      <c r="AB325" s="40">
        <f t="shared" si="598"/>
        <v>20</v>
      </c>
      <c r="AC325" s="27">
        <v>0</v>
      </c>
      <c r="AD325" s="27"/>
      <c r="AE325" s="27"/>
      <c r="AF325" s="27"/>
      <c r="AG325" s="27"/>
      <c r="AH325" s="27"/>
      <c r="AI325" s="324">
        <f>SUMIF('Rekapitulasi Juni'!$D$9:$D$192,APS!$B325,'Rekapitulasi Juni'!$E$9:$E$192)</f>
        <v>0</v>
      </c>
      <c r="AJ325" s="324">
        <f>SUMIF('Rekapitulasi Juni'!$D$9:$D$192,APS!$B325,'Rekapitulasi Juni'!$F$9:$F$192)</f>
        <v>0</v>
      </c>
      <c r="AK325" s="324">
        <f>SUMIF('Rekapitulasi Juni'!$D$9:$D$192,APS!$B325,'Rekapitulasi Juni'!$K$9:$K$192)</f>
        <v>0</v>
      </c>
      <c r="AL325" s="325">
        <f t="shared" si="510"/>
        <v>0</v>
      </c>
      <c r="AM325" s="325">
        <f t="shared" si="511"/>
        <v>0</v>
      </c>
      <c r="AN325" s="27"/>
      <c r="AO325" s="324">
        <f>SUMIF('Rekapitulasi Juni'!$U$9:$U$192,APS!$B325,'Rekapitulasi Juni'!$V$9:$V$192)</f>
        <v>0</v>
      </c>
      <c r="AP325" s="324">
        <f>SUMIF('Rekapitulasi Juni'!$U$9:$U$192,APS!$B325,'Rekapitulasi Juni'!$W$9:$W$192)</f>
        <v>0</v>
      </c>
      <c r="AQ325" s="27"/>
      <c r="AR325" s="325">
        <f t="shared" si="512"/>
        <v>0</v>
      </c>
      <c r="AS325" s="325">
        <f t="shared" si="513"/>
        <v>0</v>
      </c>
      <c r="AT325" s="27"/>
      <c r="AU325" s="324">
        <f>SUMIF('Rekapitulasi Juni'!$AL$9:$AL$192,APS!$B325,'Rekapitulasi Juni'!$AM$9:$AM$192)</f>
        <v>0</v>
      </c>
      <c r="AV325" s="324">
        <f>SUMIF('Rekapitulasi Juni'!$AL$9:$AL$192,APS!$B325,'Rekapitulasi Juni'!$AN$9:$AN$192)</f>
        <v>0</v>
      </c>
      <c r="AW325" s="27"/>
      <c r="AX325" s="325">
        <f t="shared" si="514"/>
        <v>0</v>
      </c>
      <c r="AY325" s="325">
        <f t="shared" si="515"/>
        <v>0</v>
      </c>
      <c r="AZ325" s="41">
        <f t="shared" si="516"/>
        <v>0</v>
      </c>
      <c r="BA325" s="41">
        <f t="shared" si="517"/>
        <v>0</v>
      </c>
      <c r="BB325" s="41">
        <f t="shared" si="518"/>
        <v>0</v>
      </c>
      <c r="BC325" s="41">
        <f t="shared" si="519"/>
        <v>0</v>
      </c>
      <c r="BD325" s="41">
        <f t="shared" si="520"/>
        <v>0</v>
      </c>
      <c r="BE325" s="41">
        <f t="shared" si="521"/>
        <v>0</v>
      </c>
      <c r="BF325" s="180">
        <f t="shared" si="522"/>
        <v>0</v>
      </c>
      <c r="BG325" s="27">
        <v>20</v>
      </c>
      <c r="BH325" s="27"/>
      <c r="BI325" s="324">
        <f>SUMIF('Rekapitulasi Juni'!$D$214:$D$393,APS!$B325,'Rekapitulasi Juni'!$E$214:$E$393)</f>
        <v>0</v>
      </c>
      <c r="BJ325" s="324">
        <f>SUMIF('Rekapitulasi Juni'!$D$214:$D$393,APS!$B325,'Rekapitulasi Juni'!$F$214:$F$393)</f>
        <v>0</v>
      </c>
      <c r="BK325" s="27"/>
      <c r="BL325" s="325">
        <f t="shared" si="523"/>
        <v>0</v>
      </c>
      <c r="BM325" s="325">
        <f t="shared" si="524"/>
        <v>0</v>
      </c>
      <c r="BN325" s="27"/>
      <c r="BO325" s="324">
        <f>SUMIF('Rekapitulasi Juni'!$U$214:$U$393,APS!$B325,'Rekapitulasi Juni'!$V$214:$V$393)</f>
        <v>0</v>
      </c>
      <c r="BP325" s="324">
        <f>SUMIF('Rekapitulasi Juni'!$U$214:$U$393,APS!$B325,'Rekapitulasi Juni'!$W$214:$W$393)</f>
        <v>0</v>
      </c>
      <c r="BQ325" s="27"/>
      <c r="BR325" s="325">
        <f t="shared" si="525"/>
        <v>0</v>
      </c>
      <c r="BS325" s="325">
        <f t="shared" si="526"/>
        <v>0</v>
      </c>
      <c r="BT325" s="27"/>
      <c r="BU325" s="324">
        <f>SUMIF('Rekapitulasi Juni'!$AL$214:$AL$393,APS!$B325,'Rekapitulasi Juni'!$AM$214:$AM$393)</f>
        <v>0</v>
      </c>
      <c r="BV325" s="324">
        <f>SUMIF('Rekapitulasi Juni'!$AL$214:$AL$393,APS!$B325,'Rekapitulasi Juni'!$AN$214:$AN$393)</f>
        <v>0</v>
      </c>
      <c r="BW325" s="27"/>
      <c r="BX325" s="325">
        <f t="shared" si="527"/>
        <v>0</v>
      </c>
      <c r="BY325" s="325">
        <f t="shared" si="528"/>
        <v>0</v>
      </c>
      <c r="BZ325" s="27">
        <v>20</v>
      </c>
      <c r="CA325" s="324">
        <f>SUMIF('Rekapitulasi Juni'!$BA$214:$BA$393,APS!$B325,'Rekapitulasi Juni'!$BB$214:$BB$393)</f>
        <v>0</v>
      </c>
      <c r="CB325" s="324">
        <f>SUMIF('Rekapitulasi Juni'!$BA$214:$BA$393,APS!$B325,'Rekapitulasi Juni'!$BC$214:$BC$393)</f>
        <v>0</v>
      </c>
      <c r="CC325" s="27"/>
      <c r="CD325" s="325">
        <f t="shared" si="529"/>
        <v>0</v>
      </c>
      <c r="CE325" s="325">
        <f t="shared" si="530"/>
        <v>0</v>
      </c>
      <c r="CF325" s="27"/>
      <c r="CG325" s="324">
        <f>SUMIF('Rekapitulasi Juni'!$BP$214:$BP$393,APS!$B325,'Rekapitulasi Juni'!$BQ$214:$BQ$393)</f>
        <v>0</v>
      </c>
      <c r="CH325" s="324">
        <f>SUMIF('Rekapitulasi Juni'!$BP$214:$BP$393,APS!$B325,'Rekapitulasi Juni'!$BR$214:$BR$393)</f>
        <v>0</v>
      </c>
      <c r="CI325" s="27"/>
      <c r="CJ325" s="325">
        <f t="shared" si="531"/>
        <v>0</v>
      </c>
      <c r="CK325" s="325">
        <f t="shared" si="532"/>
        <v>0</v>
      </c>
      <c r="CL325" s="41">
        <f t="shared" si="533"/>
        <v>20</v>
      </c>
      <c r="CM325" s="41">
        <f t="shared" si="534"/>
        <v>0</v>
      </c>
      <c r="CN325" s="41">
        <f t="shared" si="535"/>
        <v>0</v>
      </c>
      <c r="CO325" s="41">
        <f t="shared" si="536"/>
        <v>0</v>
      </c>
      <c r="CP325" s="41">
        <f t="shared" si="537"/>
        <v>0</v>
      </c>
      <c r="CQ325" s="41">
        <f t="shared" si="538"/>
        <v>-20</v>
      </c>
      <c r="CR325" s="180">
        <f t="shared" si="539"/>
        <v>0</v>
      </c>
      <c r="CS325" s="27">
        <v>0</v>
      </c>
      <c r="CT325" s="27"/>
      <c r="CU325" s="324">
        <f>SUMIF('Rekapitulasi Juni'!$D$410:$D$588,APS!$B325,'Rekapitulasi Juni'!$E$410:$E$588)</f>
        <v>0</v>
      </c>
      <c r="CV325" s="324">
        <f>SUMIF('Rekapitulasi Juni'!$D$410:$D$588,APS!$B325,'Rekapitulasi Juni'!$F$410:$F$588)</f>
        <v>0</v>
      </c>
      <c r="CW325" s="27"/>
      <c r="CX325" s="325">
        <f t="shared" si="540"/>
        <v>0</v>
      </c>
      <c r="CY325" s="325">
        <f t="shared" si="541"/>
        <v>0</v>
      </c>
      <c r="CZ325" s="27"/>
      <c r="DA325" s="324">
        <f>SUMIF('Rekapitulasi Juni'!$U$410:$U$588,APS!$B325,'Rekapitulasi Juni'!$V$410:$V$588)</f>
        <v>0</v>
      </c>
      <c r="DB325" s="324">
        <f>SUMIF('Rekapitulasi Juni'!$U$410:$U$588,APS!$B325,'Rekapitulasi Juni'!$W$410:$W$588)</f>
        <v>0</v>
      </c>
      <c r="DC325" s="27"/>
      <c r="DD325" s="325">
        <f t="shared" si="542"/>
        <v>0</v>
      </c>
      <c r="DE325" s="325">
        <f t="shared" si="543"/>
        <v>0</v>
      </c>
      <c r="DF325" s="27"/>
      <c r="DG325" s="324">
        <f>SUMIF('Rekapitulasi Juni'!$AL$410:$AL$588,APS!$B325,'Rekapitulasi Juni'!$AM$410:$AM$588)</f>
        <v>0</v>
      </c>
      <c r="DH325" s="324">
        <f>SUMIF('Rekapitulasi Juni'!$AL$410:$AL$588,APS!$B325,'Rekapitulasi Juni'!$AN$410:$AN$588)</f>
        <v>0</v>
      </c>
      <c r="DI325" s="27"/>
      <c r="DJ325" s="325">
        <f t="shared" si="544"/>
        <v>0</v>
      </c>
      <c r="DK325" s="325">
        <f t="shared" si="545"/>
        <v>0</v>
      </c>
      <c r="DL325" s="27"/>
      <c r="DM325" s="324">
        <f>SUMIF('Rekapitulasi Juni'!$BA$410:$BA$588,APS!$B325,'Rekapitulasi Juni'!$BB$410:$BB$588)</f>
        <v>0</v>
      </c>
      <c r="DN325" s="324">
        <f>SUMIF('Rekapitulasi Juni'!$BA$410:$BA$588,APS!$B325,'Rekapitulasi Juni'!$BC$410:$BC$588)</f>
        <v>0</v>
      </c>
      <c r="DO325" s="324">
        <f>SUMIF('Rekapitulasi Juni'!$BA$410:$BA$588,APS!$B325,'Rekapitulasi Juni'!$BF$410:$BF$588)</f>
        <v>0</v>
      </c>
      <c r="DP325" s="325">
        <f t="shared" si="546"/>
        <v>0</v>
      </c>
      <c r="DQ325" s="325">
        <f t="shared" si="547"/>
        <v>0</v>
      </c>
      <c r="DR325" s="27"/>
      <c r="DS325" s="324">
        <f>SUMIF('Rekapitulasi Juni'!$BP$410:$BP$588,APS!$B325,'Rekapitulasi Juni'!$BQ$410:$BQ$588)</f>
        <v>0</v>
      </c>
      <c r="DT325" s="324">
        <f>SUMIF('Rekapitulasi Juni'!$BP$410:$BP$588,APS!$B325,'Rekapitulasi Juni'!$BR$410:$BR$588)</f>
        <v>0</v>
      </c>
      <c r="DU325" s="27"/>
      <c r="DV325" s="325">
        <f t="shared" si="548"/>
        <v>0</v>
      </c>
      <c r="DW325" s="325">
        <f t="shared" si="549"/>
        <v>0</v>
      </c>
      <c r="DX325" s="41">
        <f t="shared" si="550"/>
        <v>0</v>
      </c>
      <c r="DY325" s="41">
        <f t="shared" si="551"/>
        <v>0</v>
      </c>
      <c r="DZ325" s="41">
        <f t="shared" si="552"/>
        <v>0</v>
      </c>
      <c r="EA325" s="41">
        <f t="shared" si="553"/>
        <v>0</v>
      </c>
      <c r="EB325" s="41">
        <f t="shared" si="554"/>
        <v>0</v>
      </c>
      <c r="EC325" s="41">
        <f t="shared" si="555"/>
        <v>0</v>
      </c>
      <c r="ED325" s="180">
        <f t="shared" si="556"/>
        <v>0</v>
      </c>
      <c r="EE325" s="27">
        <v>0</v>
      </c>
      <c r="EF325" s="27"/>
      <c r="EG325" s="324">
        <f>SUMIF('Rekapitulasi Juni'!$D$608:$D$786,APS!$B325,'Rekapitulasi Juni'!$E$608:$E$786)</f>
        <v>0</v>
      </c>
      <c r="EH325" s="324">
        <f>SUMIF('Rekapitulasi Juni'!$D$608:$D$786,APS!$B325,'Rekapitulasi Juni'!$F$608:$F$786)</f>
        <v>0</v>
      </c>
      <c r="EI325" s="27"/>
      <c r="EJ325" s="325">
        <f t="shared" si="557"/>
        <v>0</v>
      </c>
      <c r="EK325" s="325">
        <f t="shared" si="558"/>
        <v>0</v>
      </c>
      <c r="EL325" s="27"/>
      <c r="EM325" s="324">
        <f>SUMIF('Rekapitulasi Juni'!$U$608:$U$786,APS!$B325,'Rekapitulasi Juni'!$V$608:$V$786)</f>
        <v>0</v>
      </c>
      <c r="EN325" s="324">
        <f>SUMIF('Rekapitulasi Juni'!$U$608:$U$786,APS!$B325,'Rekapitulasi Juni'!$W$608:$W$786)</f>
        <v>0</v>
      </c>
      <c r="EO325" s="27"/>
      <c r="EP325" s="325">
        <f t="shared" si="559"/>
        <v>0</v>
      </c>
      <c r="EQ325" s="325">
        <f t="shared" si="560"/>
        <v>0</v>
      </c>
      <c r="ER325" s="27"/>
      <c r="ES325" s="324">
        <f>SUMIF('Rekapitulasi Juni'!$AL$608:$AL$786,APS!$B325,'Rekapitulasi Juni'!$AM$608:$AM$786)</f>
        <v>0</v>
      </c>
      <c r="ET325" s="324">
        <f>SUMIF('Rekapitulasi Juni'!$AL$608:$AL$786,APS!$B325,'Rekapitulasi Juni'!$AN$608:$AN$786)</f>
        <v>0</v>
      </c>
      <c r="EU325" s="27"/>
      <c r="EV325" s="325">
        <f t="shared" si="503"/>
        <v>0</v>
      </c>
      <c r="EW325" s="325">
        <f t="shared" si="504"/>
        <v>0</v>
      </c>
      <c r="EX325" s="27"/>
      <c r="EY325" s="324">
        <f>SUMIF('Rekapitulasi Juni'!$BA$608:$BA$786,APS!$B325,'Rekapitulasi Juni'!$BB$608:$BB$786)</f>
        <v>0</v>
      </c>
      <c r="EZ325" s="324">
        <f>SUMIF('Rekapitulasi Juni'!$BA$608:$BA$786,APS!$B325,'Rekapitulasi Juni'!$BC$608:$BC$786)</f>
        <v>0</v>
      </c>
      <c r="FA325" s="324">
        <f>SUMIF('Rekapitulasi Juni'!$BA$608:$BA$786,APS!$B325,'Rekapitulasi Juni'!$BF$608:$BF$786)</f>
        <v>0</v>
      </c>
      <c r="FB325" s="325">
        <f t="shared" si="505"/>
        <v>0</v>
      </c>
      <c r="FC325" s="325">
        <f t="shared" si="506"/>
        <v>0</v>
      </c>
      <c r="FD325" s="27"/>
      <c r="FE325" s="27"/>
      <c r="FF325" s="27"/>
      <c r="FG325" s="27"/>
      <c r="FH325" s="27"/>
      <c r="FI325" s="27"/>
      <c r="FJ325" s="41">
        <f t="shared" si="561"/>
        <v>0</v>
      </c>
      <c r="FK325" s="41">
        <f t="shared" si="562"/>
        <v>0</v>
      </c>
      <c r="FL325" s="41">
        <f t="shared" si="563"/>
        <v>0</v>
      </c>
      <c r="FM325" s="41">
        <f t="shared" si="564"/>
        <v>0</v>
      </c>
      <c r="FN325" s="41">
        <f t="shared" si="565"/>
        <v>0</v>
      </c>
      <c r="FO325" s="41">
        <f t="shared" si="566"/>
        <v>0</v>
      </c>
      <c r="FP325" s="180">
        <f t="shared" si="567"/>
        <v>0</v>
      </c>
      <c r="FQ325" s="27"/>
      <c r="FR325" s="27"/>
      <c r="FS325" s="324">
        <f>SUMIF('Rekapitulasi Juni'!$D$804:$D$984,APS!$B325,'Rekapitulasi Juni'!$E$804:$E$984)</f>
        <v>0</v>
      </c>
      <c r="FT325" s="324">
        <f>SUMIF('Rekapitulasi Juni'!$D$804:$D$984,APS!$B325,'Rekapitulasi Juni'!$F$804:$F$984)</f>
        <v>0</v>
      </c>
      <c r="FU325" s="27"/>
      <c r="FV325" s="325">
        <f t="shared" si="507"/>
        <v>0</v>
      </c>
      <c r="FW325" s="325">
        <f t="shared" si="508"/>
        <v>0</v>
      </c>
      <c r="FX325" s="27"/>
      <c r="FY325" s="324">
        <f>SUMIF('Rekapitulasi Juni'!$U$804:$U$984,APS!$B325,'Rekapitulasi Juni'!$V$804:$V$984)</f>
        <v>0</v>
      </c>
      <c r="FZ325" s="324">
        <f>SUMIF('Rekapitulasi Juni'!$U$804:$U$984,APS!$B325,'Rekapitulasi Juni'!$W$804:$W$984)</f>
        <v>0</v>
      </c>
      <c r="GA325" s="27"/>
      <c r="GB325" s="325">
        <f t="shared" si="501"/>
        <v>0</v>
      </c>
      <c r="GC325" s="325">
        <f t="shared" si="502"/>
        <v>0</v>
      </c>
      <c r="GD325" s="27"/>
      <c r="GE325" s="324">
        <f>SUMIF('Rekapitulasi Juni'!$AL$804:$AL$984,APS!$B325,'Rekapitulasi Juni'!$AM$804:$AM$984)</f>
        <v>0</v>
      </c>
      <c r="GF325" s="324">
        <f>SUMIF('Rekapitulasi Juni'!$AL$804:$AL$984,APS!$B325,'Rekapitulasi Juni'!$AN$804:$AN$984)</f>
        <v>0</v>
      </c>
      <c r="GG325" s="27"/>
      <c r="GH325" s="325">
        <f t="shared" si="491"/>
        <v>0</v>
      </c>
      <c r="GI325" s="325">
        <f t="shared" si="492"/>
        <v>0</v>
      </c>
      <c r="GJ325" s="27"/>
      <c r="GK325" s="27"/>
      <c r="GL325" s="41">
        <f t="shared" si="568"/>
        <v>0</v>
      </c>
      <c r="GM325" s="41">
        <f t="shared" si="569"/>
        <v>0</v>
      </c>
      <c r="GN325" s="41">
        <f t="shared" si="570"/>
        <v>0</v>
      </c>
      <c r="GO325" s="41">
        <f t="shared" si="500"/>
        <v>0</v>
      </c>
      <c r="GP325" s="41">
        <f t="shared" si="571"/>
        <v>0</v>
      </c>
      <c r="GQ325" s="41">
        <f t="shared" si="572"/>
        <v>0</v>
      </c>
      <c r="GR325" s="180">
        <f t="shared" si="573"/>
        <v>0</v>
      </c>
      <c r="GS325" s="41">
        <f t="shared" si="493"/>
        <v>20</v>
      </c>
      <c r="GT325" s="41">
        <f t="shared" si="494"/>
        <v>0</v>
      </c>
      <c r="GU325" s="41">
        <f t="shared" si="495"/>
        <v>0</v>
      </c>
      <c r="GV325" s="41">
        <f t="shared" si="496"/>
        <v>0</v>
      </c>
      <c r="GW325" s="41">
        <f t="shared" si="497"/>
        <v>0</v>
      </c>
      <c r="GX325" s="41">
        <f t="shared" si="498"/>
        <v>-20</v>
      </c>
      <c r="GY325" s="180">
        <f t="shared" si="499"/>
        <v>0</v>
      </c>
      <c r="GZ325" s="41">
        <v>304</v>
      </c>
      <c r="HA325" s="32" t="s">
        <v>1329</v>
      </c>
      <c r="HB325" s="42">
        <f t="shared" si="604"/>
        <v>20</v>
      </c>
      <c r="HC325" s="44"/>
    </row>
    <row r="326" spans="1:211" ht="15" customHeight="1">
      <c r="A326" s="31" t="s">
        <v>651</v>
      </c>
      <c r="B326" s="32" t="s">
        <v>652</v>
      </c>
      <c r="C326" s="31" t="s">
        <v>490</v>
      </c>
      <c r="D326" s="31" t="s">
        <v>1259</v>
      </c>
      <c r="E326" s="31" t="s">
        <v>43</v>
      </c>
      <c r="F326" s="31" t="s">
        <v>152</v>
      </c>
      <c r="G326" s="33">
        <v>152</v>
      </c>
      <c r="H326" s="33">
        <v>0</v>
      </c>
      <c r="I326" s="33">
        <v>0</v>
      </c>
      <c r="J326" s="34">
        <f>IFERROR(VLOOKUP(A326,#REF!,3,0),0)</f>
        <v>0</v>
      </c>
      <c r="K326" s="34">
        <f t="shared" si="599"/>
        <v>20</v>
      </c>
      <c r="L326" s="34">
        <v>0</v>
      </c>
      <c r="M326" s="34">
        <v>20</v>
      </c>
      <c r="N326" s="35">
        <f t="shared" si="600"/>
        <v>132</v>
      </c>
      <c r="O326" s="35">
        <f t="shared" si="601"/>
        <v>132</v>
      </c>
      <c r="P326" s="36">
        <v>0</v>
      </c>
      <c r="Q326" s="36">
        <f t="shared" si="509"/>
        <v>20</v>
      </c>
      <c r="R326" s="80"/>
      <c r="S326" s="37">
        <f ca="1">SUMIF(ROP!$D$6:$H$65536,A326,ROP!$J$6:$J$65536)</f>
        <v>0</v>
      </c>
      <c r="T326" s="37">
        <f>SUMIF(HASIL!$B:$B,APS!$B326&amp;RIGHT(APS!T$9,2),HASIL!$I:$I)</f>
        <v>0</v>
      </c>
      <c r="U326" s="37">
        <f>SUMIF(HASIL!$B:$B,APS!$B326&amp;RIGHT(APS!U$9,2),HASIL!$I:$I)</f>
        <v>0</v>
      </c>
      <c r="V326" s="37">
        <f>SUMIF(HASIL!$B:$B,APS!$B326&amp;RIGHT(APS!V$9,2),HASIL!$I:$I)</f>
        <v>0</v>
      </c>
      <c r="W326" s="37">
        <f>SUMIF(HASIL!$B:$B,APS!$B326&amp;RIGHT(APS!W$9,2),HASIL!$I:$I)</f>
        <v>0</v>
      </c>
      <c r="X326" s="38">
        <f t="shared" si="602"/>
        <v>0</v>
      </c>
      <c r="Y326" s="38">
        <f t="shared" si="603"/>
        <v>-20</v>
      </c>
      <c r="Z326" s="39">
        <f t="shared" si="597"/>
        <v>0</v>
      </c>
      <c r="AA326" s="39">
        <f t="shared" si="596"/>
        <v>20</v>
      </c>
      <c r="AB326" s="40">
        <f t="shared" si="598"/>
        <v>0</v>
      </c>
      <c r="AC326" s="27">
        <v>0</v>
      </c>
      <c r="AD326" s="27"/>
      <c r="AE326" s="27"/>
      <c r="AF326" s="27"/>
      <c r="AG326" s="27"/>
      <c r="AH326" s="27"/>
      <c r="AI326" s="324">
        <f>SUMIF('Rekapitulasi Juni'!$D$9:$D$192,APS!$B326,'Rekapitulasi Juni'!$E$9:$E$192)</f>
        <v>0</v>
      </c>
      <c r="AJ326" s="324">
        <f>SUMIF('Rekapitulasi Juni'!$D$9:$D$192,APS!$B326,'Rekapitulasi Juni'!$F$9:$F$192)</f>
        <v>0</v>
      </c>
      <c r="AK326" s="324">
        <f>SUMIF('Rekapitulasi Juni'!$D$9:$D$192,APS!$B326,'Rekapitulasi Juni'!$K$9:$K$192)</f>
        <v>0</v>
      </c>
      <c r="AL326" s="325">
        <f t="shared" si="510"/>
        <v>0</v>
      </c>
      <c r="AM326" s="325">
        <f t="shared" si="511"/>
        <v>0</v>
      </c>
      <c r="AN326" s="27"/>
      <c r="AO326" s="324">
        <f>SUMIF('Rekapitulasi Juni'!$U$9:$U$192,APS!$B326,'Rekapitulasi Juni'!$V$9:$V$192)</f>
        <v>0</v>
      </c>
      <c r="AP326" s="324">
        <f>SUMIF('Rekapitulasi Juni'!$U$9:$U$192,APS!$B326,'Rekapitulasi Juni'!$W$9:$W$192)</f>
        <v>0</v>
      </c>
      <c r="AQ326" s="27"/>
      <c r="AR326" s="325">
        <f t="shared" si="512"/>
        <v>0</v>
      </c>
      <c r="AS326" s="325">
        <f t="shared" si="513"/>
        <v>0</v>
      </c>
      <c r="AT326" s="27"/>
      <c r="AU326" s="324">
        <f>SUMIF('Rekapitulasi Juni'!$AL$9:$AL$192,APS!$B326,'Rekapitulasi Juni'!$AM$9:$AM$192)</f>
        <v>0</v>
      </c>
      <c r="AV326" s="324">
        <f>SUMIF('Rekapitulasi Juni'!$AL$9:$AL$192,APS!$B326,'Rekapitulasi Juni'!$AN$9:$AN$192)</f>
        <v>0</v>
      </c>
      <c r="AW326" s="27"/>
      <c r="AX326" s="325">
        <f t="shared" si="514"/>
        <v>0</v>
      </c>
      <c r="AY326" s="325">
        <f t="shared" si="515"/>
        <v>0</v>
      </c>
      <c r="AZ326" s="41">
        <f t="shared" si="516"/>
        <v>0</v>
      </c>
      <c r="BA326" s="41">
        <f t="shared" si="517"/>
        <v>0</v>
      </c>
      <c r="BB326" s="41">
        <f t="shared" si="518"/>
        <v>0</v>
      </c>
      <c r="BC326" s="41">
        <f t="shared" si="519"/>
        <v>0</v>
      </c>
      <c r="BD326" s="41">
        <f t="shared" si="520"/>
        <v>0</v>
      </c>
      <c r="BE326" s="41">
        <f t="shared" si="521"/>
        <v>0</v>
      </c>
      <c r="BF326" s="180">
        <f t="shared" si="522"/>
        <v>0</v>
      </c>
      <c r="BG326" s="27">
        <v>0</v>
      </c>
      <c r="BH326" s="27"/>
      <c r="BI326" s="324">
        <f>SUMIF('Rekapitulasi Juni'!$D$214:$D$393,APS!$B326,'Rekapitulasi Juni'!$E$214:$E$393)</f>
        <v>0</v>
      </c>
      <c r="BJ326" s="324">
        <f>SUMIF('Rekapitulasi Juni'!$D$214:$D$393,APS!$B326,'Rekapitulasi Juni'!$F$214:$F$393)</f>
        <v>0</v>
      </c>
      <c r="BK326" s="27"/>
      <c r="BL326" s="325">
        <f t="shared" si="523"/>
        <v>0</v>
      </c>
      <c r="BM326" s="325">
        <f t="shared" si="524"/>
        <v>0</v>
      </c>
      <c r="BN326" s="27"/>
      <c r="BO326" s="324">
        <f>SUMIF('Rekapitulasi Juni'!$U$214:$U$393,APS!$B326,'Rekapitulasi Juni'!$V$214:$V$393)</f>
        <v>0</v>
      </c>
      <c r="BP326" s="324">
        <f>SUMIF('Rekapitulasi Juni'!$U$214:$U$393,APS!$B326,'Rekapitulasi Juni'!$W$214:$W$393)</f>
        <v>0</v>
      </c>
      <c r="BQ326" s="27"/>
      <c r="BR326" s="325">
        <f t="shared" si="525"/>
        <v>0</v>
      </c>
      <c r="BS326" s="325">
        <f t="shared" si="526"/>
        <v>0</v>
      </c>
      <c r="BT326" s="27"/>
      <c r="BU326" s="324">
        <f>SUMIF('Rekapitulasi Juni'!$AL$214:$AL$393,APS!$B326,'Rekapitulasi Juni'!$AM$214:$AM$393)</f>
        <v>20</v>
      </c>
      <c r="BV326" s="324">
        <f>SUMIF('Rekapitulasi Juni'!$AL$214:$AL$393,APS!$B326,'Rekapitulasi Juni'!$AN$214:$AN$393)</f>
        <v>0</v>
      </c>
      <c r="BW326" s="27"/>
      <c r="BX326" s="325">
        <f t="shared" si="527"/>
        <v>0</v>
      </c>
      <c r="BY326" s="325">
        <f t="shared" si="528"/>
        <v>0</v>
      </c>
      <c r="BZ326" s="27"/>
      <c r="CA326" s="324">
        <f>SUMIF('Rekapitulasi Juni'!$BA$214:$BA$393,APS!$B326,'Rekapitulasi Juni'!$BB$214:$BB$393)</f>
        <v>0</v>
      </c>
      <c r="CB326" s="324">
        <f>SUMIF('Rekapitulasi Juni'!$BA$214:$BA$393,APS!$B326,'Rekapitulasi Juni'!$BC$214:$BC$393)</f>
        <v>0</v>
      </c>
      <c r="CC326" s="27"/>
      <c r="CD326" s="325">
        <f t="shared" si="529"/>
        <v>0</v>
      </c>
      <c r="CE326" s="325">
        <f t="shared" si="530"/>
        <v>0</v>
      </c>
      <c r="CF326" s="27"/>
      <c r="CG326" s="324">
        <f>SUMIF('Rekapitulasi Juni'!$BP$214:$BP$393,APS!$B326,'Rekapitulasi Juni'!$BQ$214:$BQ$393)</f>
        <v>0</v>
      </c>
      <c r="CH326" s="324">
        <f>SUMIF('Rekapitulasi Juni'!$BP$214:$BP$393,APS!$B326,'Rekapitulasi Juni'!$BR$214:$BR$393)</f>
        <v>0</v>
      </c>
      <c r="CI326" s="27"/>
      <c r="CJ326" s="325">
        <f t="shared" si="531"/>
        <v>0</v>
      </c>
      <c r="CK326" s="325">
        <f t="shared" si="532"/>
        <v>0</v>
      </c>
      <c r="CL326" s="41">
        <f t="shared" si="533"/>
        <v>0</v>
      </c>
      <c r="CM326" s="41">
        <f t="shared" si="534"/>
        <v>20</v>
      </c>
      <c r="CN326" s="41">
        <f t="shared" si="535"/>
        <v>0</v>
      </c>
      <c r="CO326" s="41">
        <f t="shared" si="536"/>
        <v>0</v>
      </c>
      <c r="CP326" s="41">
        <f t="shared" si="537"/>
        <v>0</v>
      </c>
      <c r="CQ326" s="41">
        <f t="shared" si="538"/>
        <v>0</v>
      </c>
      <c r="CR326" s="180">
        <f t="shared" si="539"/>
        <v>0</v>
      </c>
      <c r="CS326" s="27">
        <v>0</v>
      </c>
      <c r="CT326" s="27"/>
      <c r="CU326" s="324">
        <f>SUMIF('Rekapitulasi Juni'!$D$410:$D$588,APS!$B326,'Rekapitulasi Juni'!$E$410:$E$588)</f>
        <v>20</v>
      </c>
      <c r="CV326" s="324">
        <f>SUMIF('Rekapitulasi Juni'!$D$410:$D$588,APS!$B326,'Rekapitulasi Juni'!$F$410:$F$588)</f>
        <v>20</v>
      </c>
      <c r="CW326" s="27"/>
      <c r="CX326" s="325">
        <f t="shared" si="540"/>
        <v>0</v>
      </c>
      <c r="CY326" s="325">
        <f t="shared" si="541"/>
        <v>100</v>
      </c>
      <c r="CZ326" s="27"/>
      <c r="DA326" s="324">
        <f>SUMIF('Rekapitulasi Juni'!$U$410:$U$588,APS!$B326,'Rekapitulasi Juni'!$V$410:$V$588)</f>
        <v>0</v>
      </c>
      <c r="DB326" s="324">
        <f>SUMIF('Rekapitulasi Juni'!$U$410:$U$588,APS!$B326,'Rekapitulasi Juni'!$W$410:$W$588)</f>
        <v>0</v>
      </c>
      <c r="DC326" s="27"/>
      <c r="DD326" s="325">
        <f t="shared" si="542"/>
        <v>0</v>
      </c>
      <c r="DE326" s="325">
        <f t="shared" si="543"/>
        <v>0</v>
      </c>
      <c r="DF326" s="27"/>
      <c r="DG326" s="324">
        <f>SUMIF('Rekapitulasi Juni'!$AL$410:$AL$588,APS!$B326,'Rekapitulasi Juni'!$AM$410:$AM$588)</f>
        <v>0</v>
      </c>
      <c r="DH326" s="324">
        <f>SUMIF('Rekapitulasi Juni'!$AL$410:$AL$588,APS!$B326,'Rekapitulasi Juni'!$AN$410:$AN$588)</f>
        <v>0</v>
      </c>
      <c r="DI326" s="27"/>
      <c r="DJ326" s="325">
        <f t="shared" si="544"/>
        <v>0</v>
      </c>
      <c r="DK326" s="325">
        <f t="shared" si="545"/>
        <v>0</v>
      </c>
      <c r="DL326" s="27">
        <v>20</v>
      </c>
      <c r="DM326" s="324">
        <f>SUMIF('Rekapitulasi Juni'!$BA$410:$BA$588,APS!$B326,'Rekapitulasi Juni'!$BB$410:$BB$588)</f>
        <v>0</v>
      </c>
      <c r="DN326" s="324">
        <f>SUMIF('Rekapitulasi Juni'!$BA$410:$BA$588,APS!$B326,'Rekapitulasi Juni'!$BC$410:$BC$588)</f>
        <v>0</v>
      </c>
      <c r="DO326" s="324">
        <f>SUMIF('Rekapitulasi Juni'!$BA$410:$BA$588,APS!$B326,'Rekapitulasi Juni'!$BF$410:$BF$588)</f>
        <v>0</v>
      </c>
      <c r="DP326" s="325">
        <f t="shared" si="546"/>
        <v>0</v>
      </c>
      <c r="DQ326" s="325">
        <f t="shared" si="547"/>
        <v>0</v>
      </c>
      <c r="DR326" s="27"/>
      <c r="DS326" s="324">
        <f>SUMIF('Rekapitulasi Juni'!$BP$410:$BP$588,APS!$B326,'Rekapitulasi Juni'!$BQ$410:$BQ$588)</f>
        <v>0</v>
      </c>
      <c r="DT326" s="324">
        <f>SUMIF('Rekapitulasi Juni'!$BP$410:$BP$588,APS!$B326,'Rekapitulasi Juni'!$BR$410:$BR$588)</f>
        <v>0</v>
      </c>
      <c r="DU326" s="27"/>
      <c r="DV326" s="325">
        <f t="shared" si="548"/>
        <v>0</v>
      </c>
      <c r="DW326" s="325">
        <f t="shared" si="549"/>
        <v>0</v>
      </c>
      <c r="DX326" s="41">
        <f t="shared" si="550"/>
        <v>20</v>
      </c>
      <c r="DY326" s="41">
        <f t="shared" si="551"/>
        <v>20</v>
      </c>
      <c r="DZ326" s="41">
        <f t="shared" si="552"/>
        <v>20</v>
      </c>
      <c r="EA326" s="41">
        <f t="shared" si="553"/>
        <v>0</v>
      </c>
      <c r="EB326" s="41">
        <f t="shared" si="554"/>
        <v>20</v>
      </c>
      <c r="EC326" s="41">
        <f t="shared" si="555"/>
        <v>0</v>
      </c>
      <c r="ED326" s="180">
        <f t="shared" si="556"/>
        <v>100</v>
      </c>
      <c r="EE326" s="27">
        <v>0</v>
      </c>
      <c r="EF326" s="27"/>
      <c r="EG326" s="324">
        <f>SUMIF('Rekapitulasi Juni'!$D$608:$D$786,APS!$B326,'Rekapitulasi Juni'!$E$608:$E$786)</f>
        <v>0</v>
      </c>
      <c r="EH326" s="324">
        <f>SUMIF('Rekapitulasi Juni'!$D$608:$D$786,APS!$B326,'Rekapitulasi Juni'!$F$608:$F$786)</f>
        <v>0</v>
      </c>
      <c r="EI326" s="27"/>
      <c r="EJ326" s="325">
        <f t="shared" si="557"/>
        <v>0</v>
      </c>
      <c r="EK326" s="325">
        <f t="shared" si="558"/>
        <v>0</v>
      </c>
      <c r="EL326" s="27"/>
      <c r="EM326" s="324">
        <f>SUMIF('Rekapitulasi Juni'!$U$608:$U$786,APS!$B326,'Rekapitulasi Juni'!$V$608:$V$786)</f>
        <v>0</v>
      </c>
      <c r="EN326" s="324">
        <f>SUMIF('Rekapitulasi Juni'!$U$608:$U$786,APS!$B326,'Rekapitulasi Juni'!$W$608:$W$786)</f>
        <v>0</v>
      </c>
      <c r="EO326" s="27"/>
      <c r="EP326" s="325">
        <f t="shared" si="559"/>
        <v>0</v>
      </c>
      <c r="EQ326" s="325">
        <f t="shared" si="560"/>
        <v>0</v>
      </c>
      <c r="ER326" s="27"/>
      <c r="ES326" s="324">
        <f>SUMIF('Rekapitulasi Juni'!$AL$608:$AL$786,APS!$B326,'Rekapitulasi Juni'!$AM$608:$AM$786)</f>
        <v>0</v>
      </c>
      <c r="ET326" s="324">
        <f>SUMIF('Rekapitulasi Juni'!$AL$608:$AL$786,APS!$B326,'Rekapitulasi Juni'!$AN$608:$AN$786)</f>
        <v>0</v>
      </c>
      <c r="EU326" s="27"/>
      <c r="EV326" s="325">
        <f t="shared" si="503"/>
        <v>0</v>
      </c>
      <c r="EW326" s="325">
        <f t="shared" si="504"/>
        <v>0</v>
      </c>
      <c r="EX326" s="27"/>
      <c r="EY326" s="324">
        <f>SUMIF('Rekapitulasi Juni'!$BA$608:$BA$786,APS!$B326,'Rekapitulasi Juni'!$BB$608:$BB$786)</f>
        <v>0</v>
      </c>
      <c r="EZ326" s="324">
        <f>SUMIF('Rekapitulasi Juni'!$BA$608:$BA$786,APS!$B326,'Rekapitulasi Juni'!$BC$608:$BC$786)</f>
        <v>0</v>
      </c>
      <c r="FA326" s="324">
        <f>SUMIF('Rekapitulasi Juni'!$BA$608:$BA$786,APS!$B326,'Rekapitulasi Juni'!$BF$608:$BF$786)</f>
        <v>0</v>
      </c>
      <c r="FB326" s="325">
        <f t="shared" si="505"/>
        <v>0</v>
      </c>
      <c r="FC326" s="325">
        <f t="shared" si="506"/>
        <v>0</v>
      </c>
      <c r="FD326" s="27"/>
      <c r="FE326" s="27"/>
      <c r="FF326" s="27"/>
      <c r="FG326" s="27"/>
      <c r="FH326" s="27"/>
      <c r="FI326" s="27"/>
      <c r="FJ326" s="41">
        <f t="shared" si="561"/>
        <v>0</v>
      </c>
      <c r="FK326" s="41">
        <f t="shared" si="562"/>
        <v>0</v>
      </c>
      <c r="FL326" s="41">
        <f t="shared" si="563"/>
        <v>0</v>
      </c>
      <c r="FM326" s="41">
        <f t="shared" si="564"/>
        <v>0</v>
      </c>
      <c r="FN326" s="41">
        <f t="shared" si="565"/>
        <v>0</v>
      </c>
      <c r="FO326" s="41">
        <f t="shared" si="566"/>
        <v>0</v>
      </c>
      <c r="FP326" s="180">
        <f t="shared" si="567"/>
        <v>0</v>
      </c>
      <c r="FQ326" s="27"/>
      <c r="FR326" s="27"/>
      <c r="FS326" s="324">
        <f>SUMIF('Rekapitulasi Juni'!$D$804:$D$984,APS!$B326,'Rekapitulasi Juni'!$E$804:$E$984)</f>
        <v>0</v>
      </c>
      <c r="FT326" s="324">
        <f>SUMIF('Rekapitulasi Juni'!$D$804:$D$984,APS!$B326,'Rekapitulasi Juni'!$F$804:$F$984)</f>
        <v>0</v>
      </c>
      <c r="FU326" s="27"/>
      <c r="FV326" s="325">
        <f t="shared" si="507"/>
        <v>0</v>
      </c>
      <c r="FW326" s="325">
        <f t="shared" si="508"/>
        <v>0</v>
      </c>
      <c r="FX326" s="27"/>
      <c r="FY326" s="324">
        <f>SUMIF('Rekapitulasi Juni'!$U$804:$U$984,APS!$B326,'Rekapitulasi Juni'!$V$804:$V$984)</f>
        <v>0</v>
      </c>
      <c r="FZ326" s="324">
        <f>SUMIF('Rekapitulasi Juni'!$U$804:$U$984,APS!$B326,'Rekapitulasi Juni'!$W$804:$W$984)</f>
        <v>0</v>
      </c>
      <c r="GA326" s="27"/>
      <c r="GB326" s="325">
        <f t="shared" si="501"/>
        <v>0</v>
      </c>
      <c r="GC326" s="325">
        <f t="shared" si="502"/>
        <v>0</v>
      </c>
      <c r="GD326" s="27"/>
      <c r="GE326" s="324">
        <f>SUMIF('Rekapitulasi Juni'!$AL$804:$AL$984,APS!$B326,'Rekapitulasi Juni'!$AM$804:$AM$984)</f>
        <v>0</v>
      </c>
      <c r="GF326" s="324">
        <f>SUMIF('Rekapitulasi Juni'!$AL$804:$AL$984,APS!$B326,'Rekapitulasi Juni'!$AN$804:$AN$984)</f>
        <v>0</v>
      </c>
      <c r="GG326" s="27"/>
      <c r="GH326" s="325">
        <f t="shared" si="491"/>
        <v>0</v>
      </c>
      <c r="GI326" s="325">
        <f t="shared" si="492"/>
        <v>0</v>
      </c>
      <c r="GJ326" s="27"/>
      <c r="GK326" s="27"/>
      <c r="GL326" s="41">
        <f t="shared" si="568"/>
        <v>0</v>
      </c>
      <c r="GM326" s="41">
        <f t="shared" si="569"/>
        <v>0</v>
      </c>
      <c r="GN326" s="41">
        <f t="shared" si="570"/>
        <v>0</v>
      </c>
      <c r="GO326" s="41">
        <f t="shared" si="500"/>
        <v>0</v>
      </c>
      <c r="GP326" s="41">
        <f t="shared" si="571"/>
        <v>0</v>
      </c>
      <c r="GQ326" s="41">
        <f t="shared" si="572"/>
        <v>0</v>
      </c>
      <c r="GR326" s="180">
        <f t="shared" si="573"/>
        <v>0</v>
      </c>
      <c r="GS326" s="41">
        <f t="shared" si="493"/>
        <v>20</v>
      </c>
      <c r="GT326" s="41">
        <f t="shared" si="494"/>
        <v>40</v>
      </c>
      <c r="GU326" s="41">
        <f t="shared" si="495"/>
        <v>20</v>
      </c>
      <c r="GV326" s="41">
        <f t="shared" si="496"/>
        <v>0</v>
      </c>
      <c r="GW326" s="41">
        <f t="shared" si="497"/>
        <v>20</v>
      </c>
      <c r="GX326" s="41">
        <f t="shared" si="498"/>
        <v>0</v>
      </c>
      <c r="GY326" s="180">
        <f t="shared" si="499"/>
        <v>100</v>
      </c>
      <c r="GZ326" s="41">
        <v>305</v>
      </c>
      <c r="HA326" s="32"/>
      <c r="HB326" s="42">
        <f t="shared" si="604"/>
        <v>-132</v>
      </c>
      <c r="HC326" s="44"/>
    </row>
    <row r="327" spans="1:211" ht="15.75">
      <c r="A327" s="31" t="s">
        <v>653</v>
      </c>
      <c r="B327" s="32" t="s">
        <v>654</v>
      </c>
      <c r="C327" s="31" t="s">
        <v>490</v>
      </c>
      <c r="D327" s="31" t="s">
        <v>1259</v>
      </c>
      <c r="E327" s="31" t="s">
        <v>43</v>
      </c>
      <c r="F327" s="31" t="s">
        <v>152</v>
      </c>
      <c r="G327" s="33">
        <v>20</v>
      </c>
      <c r="H327" s="33">
        <v>0</v>
      </c>
      <c r="I327" s="33">
        <v>0</v>
      </c>
      <c r="J327" s="34">
        <f>IFERROR(VLOOKUP(A327,#REF!,3,0),0)</f>
        <v>0</v>
      </c>
      <c r="K327" s="34">
        <f t="shared" si="599"/>
        <v>9</v>
      </c>
      <c r="L327" s="34">
        <v>0</v>
      </c>
      <c r="M327" s="34">
        <v>9</v>
      </c>
      <c r="N327" s="35">
        <f t="shared" si="600"/>
        <v>11</v>
      </c>
      <c r="O327" s="35">
        <f t="shared" si="601"/>
        <v>11</v>
      </c>
      <c r="P327" s="36">
        <v>20</v>
      </c>
      <c r="Q327" s="36">
        <f t="shared" si="509"/>
        <v>29</v>
      </c>
      <c r="R327" s="80"/>
      <c r="S327" s="37">
        <f ca="1">SUMIF(ROP!$D$6:$H$65536,A327,ROP!$J$6:$J$65536)</f>
        <v>0</v>
      </c>
      <c r="T327" s="37">
        <f>SUMIF(HASIL!$B:$B,APS!$B327&amp;RIGHT(APS!T$9,2),HASIL!$I:$I)</f>
        <v>1</v>
      </c>
      <c r="U327" s="37">
        <f>SUMIF(HASIL!$B:$B,APS!$B327&amp;RIGHT(APS!U$9,2),HASIL!$I:$I)</f>
        <v>0</v>
      </c>
      <c r="V327" s="37">
        <f>SUMIF(HASIL!$B:$B,APS!$B327&amp;RIGHT(APS!V$9,2),HASIL!$I:$I)</f>
        <v>0</v>
      </c>
      <c r="W327" s="37">
        <f>SUMIF(HASIL!$B:$B,APS!$B327&amp;RIGHT(APS!W$9,2),HASIL!$I:$I)</f>
        <v>0</v>
      </c>
      <c r="X327" s="38">
        <f t="shared" si="602"/>
        <v>1</v>
      </c>
      <c r="Y327" s="38">
        <f t="shared" si="603"/>
        <v>-28</v>
      </c>
      <c r="Z327" s="39">
        <f t="shared" si="597"/>
        <v>0</v>
      </c>
      <c r="AA327" s="39">
        <f t="shared" si="596"/>
        <v>29</v>
      </c>
      <c r="AB327" s="40">
        <f t="shared" si="598"/>
        <v>20</v>
      </c>
      <c r="AC327" s="27">
        <v>20</v>
      </c>
      <c r="AD327" s="27"/>
      <c r="AE327" s="27"/>
      <c r="AF327" s="27"/>
      <c r="AG327" s="27"/>
      <c r="AH327" s="27"/>
      <c r="AI327" s="324">
        <f>SUMIF('Rekapitulasi Juni'!$D$9:$D$192,APS!$B327,'Rekapitulasi Juni'!$E$9:$E$192)</f>
        <v>0</v>
      </c>
      <c r="AJ327" s="324">
        <f>SUMIF('Rekapitulasi Juni'!$D$9:$D$192,APS!$B327,'Rekapitulasi Juni'!$F$9:$F$192)</f>
        <v>0</v>
      </c>
      <c r="AK327" s="324">
        <f>SUMIF('Rekapitulasi Juni'!$D$9:$D$192,APS!$B327,'Rekapitulasi Juni'!$K$9:$K$192)</f>
        <v>0</v>
      </c>
      <c r="AL327" s="325">
        <f t="shared" si="510"/>
        <v>0</v>
      </c>
      <c r="AM327" s="325">
        <f t="shared" si="511"/>
        <v>0</v>
      </c>
      <c r="AN327" s="27"/>
      <c r="AO327" s="324">
        <f>SUMIF('Rekapitulasi Juni'!$U$9:$U$192,APS!$B327,'Rekapitulasi Juni'!$V$9:$V$192)</f>
        <v>0</v>
      </c>
      <c r="AP327" s="324">
        <f>SUMIF('Rekapitulasi Juni'!$U$9:$U$192,APS!$B327,'Rekapitulasi Juni'!$W$9:$W$192)</f>
        <v>1</v>
      </c>
      <c r="AQ327" s="27"/>
      <c r="AR327" s="325">
        <f t="shared" si="512"/>
        <v>0</v>
      </c>
      <c r="AS327" s="325">
        <f t="shared" si="513"/>
        <v>0</v>
      </c>
      <c r="AT327" s="27"/>
      <c r="AU327" s="324">
        <f>SUMIF('Rekapitulasi Juni'!$AL$9:$AL$192,APS!$B327,'Rekapitulasi Juni'!$AM$9:$AM$192)</f>
        <v>0</v>
      </c>
      <c r="AV327" s="324">
        <f>SUMIF('Rekapitulasi Juni'!$AL$9:$AL$192,APS!$B327,'Rekapitulasi Juni'!$AN$9:$AN$192)</f>
        <v>0</v>
      </c>
      <c r="AW327" s="27"/>
      <c r="AX327" s="325">
        <f t="shared" si="514"/>
        <v>0</v>
      </c>
      <c r="AY327" s="325">
        <f t="shared" si="515"/>
        <v>0</v>
      </c>
      <c r="AZ327" s="41">
        <f t="shared" si="516"/>
        <v>0</v>
      </c>
      <c r="BA327" s="41">
        <f t="shared" si="517"/>
        <v>0</v>
      </c>
      <c r="BB327" s="41">
        <f t="shared" si="518"/>
        <v>1</v>
      </c>
      <c r="BC327" s="41">
        <f t="shared" si="519"/>
        <v>0</v>
      </c>
      <c r="BD327" s="41">
        <f t="shared" si="520"/>
        <v>1</v>
      </c>
      <c r="BE327" s="41">
        <f t="shared" si="521"/>
        <v>1</v>
      </c>
      <c r="BF327" s="180">
        <f t="shared" si="522"/>
        <v>0</v>
      </c>
      <c r="BG327" s="27">
        <v>0</v>
      </c>
      <c r="BH327" s="27"/>
      <c r="BI327" s="324">
        <f>SUMIF('Rekapitulasi Juni'!$D$214:$D$393,APS!$B327,'Rekapitulasi Juni'!$E$214:$E$393)</f>
        <v>0</v>
      </c>
      <c r="BJ327" s="324">
        <f>SUMIF('Rekapitulasi Juni'!$D$214:$D$393,APS!$B327,'Rekapitulasi Juni'!$F$214:$F$393)</f>
        <v>0</v>
      </c>
      <c r="BK327" s="27"/>
      <c r="BL327" s="325">
        <f t="shared" si="523"/>
        <v>0</v>
      </c>
      <c r="BM327" s="325">
        <f t="shared" si="524"/>
        <v>0</v>
      </c>
      <c r="BN327" s="27">
        <v>6</v>
      </c>
      <c r="BO327" s="324">
        <f>SUMIF('Rekapitulasi Juni'!$U$214:$U$393,APS!$B327,'Rekapitulasi Juni'!$V$214:$V$393)</f>
        <v>0</v>
      </c>
      <c r="BP327" s="324">
        <f>SUMIF('Rekapitulasi Juni'!$U$214:$U$393,APS!$B327,'Rekapitulasi Juni'!$W$214:$W$393)</f>
        <v>0</v>
      </c>
      <c r="BQ327" s="27"/>
      <c r="BR327" s="325">
        <f t="shared" si="525"/>
        <v>0</v>
      </c>
      <c r="BS327" s="325">
        <f t="shared" si="526"/>
        <v>0</v>
      </c>
      <c r="BT327" s="27">
        <v>6</v>
      </c>
      <c r="BU327" s="324">
        <f>SUMIF('Rekapitulasi Juni'!$AL$214:$AL$393,APS!$B327,'Rekapitulasi Juni'!$AM$214:$AM$393)</f>
        <v>0</v>
      </c>
      <c r="BV327" s="324">
        <f>SUMIF('Rekapitulasi Juni'!$AL$214:$AL$393,APS!$B327,'Rekapitulasi Juni'!$AN$214:$AN$393)</f>
        <v>0</v>
      </c>
      <c r="BW327" s="27"/>
      <c r="BX327" s="325">
        <f t="shared" si="527"/>
        <v>0</v>
      </c>
      <c r="BY327" s="325">
        <f t="shared" si="528"/>
        <v>0</v>
      </c>
      <c r="BZ327" s="27">
        <v>4</v>
      </c>
      <c r="CA327" s="324">
        <f>SUMIF('Rekapitulasi Juni'!$BA$214:$BA$393,APS!$B327,'Rekapitulasi Juni'!$BB$214:$BB$393)</f>
        <v>0</v>
      </c>
      <c r="CB327" s="324">
        <f>SUMIF('Rekapitulasi Juni'!$BA$214:$BA$393,APS!$B327,'Rekapitulasi Juni'!$BC$214:$BC$393)</f>
        <v>0</v>
      </c>
      <c r="CC327" s="27"/>
      <c r="CD327" s="325">
        <f t="shared" si="529"/>
        <v>0</v>
      </c>
      <c r="CE327" s="325">
        <f t="shared" si="530"/>
        <v>0</v>
      </c>
      <c r="CF327" s="27">
        <v>7</v>
      </c>
      <c r="CG327" s="324">
        <f>SUMIF('Rekapitulasi Juni'!$BP$214:$BP$393,APS!$B327,'Rekapitulasi Juni'!$BQ$214:$BQ$393)</f>
        <v>0</v>
      </c>
      <c r="CH327" s="324">
        <f>SUMIF('Rekapitulasi Juni'!$BP$214:$BP$393,APS!$B327,'Rekapitulasi Juni'!$BR$214:$BR$393)</f>
        <v>0</v>
      </c>
      <c r="CI327" s="27"/>
      <c r="CJ327" s="325">
        <f t="shared" si="531"/>
        <v>0</v>
      </c>
      <c r="CK327" s="325">
        <f t="shared" si="532"/>
        <v>0</v>
      </c>
      <c r="CL327" s="41">
        <f t="shared" si="533"/>
        <v>23</v>
      </c>
      <c r="CM327" s="41">
        <f t="shared" si="534"/>
        <v>0</v>
      </c>
      <c r="CN327" s="41">
        <f t="shared" si="535"/>
        <v>0</v>
      </c>
      <c r="CO327" s="41">
        <f t="shared" si="536"/>
        <v>0</v>
      </c>
      <c r="CP327" s="41">
        <f t="shared" si="537"/>
        <v>0</v>
      </c>
      <c r="CQ327" s="41">
        <f t="shared" si="538"/>
        <v>-23</v>
      </c>
      <c r="CR327" s="180">
        <f t="shared" si="539"/>
        <v>0</v>
      </c>
      <c r="CS327" s="27">
        <v>0</v>
      </c>
      <c r="CT327" s="27">
        <v>6</v>
      </c>
      <c r="CU327" s="324">
        <f>SUMIF('Rekapitulasi Juni'!$D$410:$D$588,APS!$B327,'Rekapitulasi Juni'!$E$410:$E$588)</f>
        <v>0</v>
      </c>
      <c r="CV327" s="324">
        <f>SUMIF('Rekapitulasi Juni'!$D$410:$D$588,APS!$B327,'Rekapitulasi Juni'!$F$410:$F$588)</f>
        <v>0</v>
      </c>
      <c r="CW327" s="27"/>
      <c r="CX327" s="325">
        <f t="shared" si="540"/>
        <v>0</v>
      </c>
      <c r="CY327" s="325">
        <f t="shared" si="541"/>
        <v>0</v>
      </c>
      <c r="CZ327" s="27"/>
      <c r="DA327" s="324">
        <f>SUMIF('Rekapitulasi Juni'!$U$410:$U$588,APS!$B327,'Rekapitulasi Juni'!$V$410:$V$588)</f>
        <v>0</v>
      </c>
      <c r="DB327" s="324">
        <f>SUMIF('Rekapitulasi Juni'!$U$410:$U$588,APS!$B327,'Rekapitulasi Juni'!$W$410:$W$588)</f>
        <v>0</v>
      </c>
      <c r="DC327" s="27"/>
      <c r="DD327" s="325">
        <f t="shared" si="542"/>
        <v>0</v>
      </c>
      <c r="DE327" s="325">
        <f t="shared" si="543"/>
        <v>0</v>
      </c>
      <c r="DF327" s="27"/>
      <c r="DG327" s="324">
        <f>SUMIF('Rekapitulasi Juni'!$AL$410:$AL$588,APS!$B327,'Rekapitulasi Juni'!$AM$410:$AM$588)</f>
        <v>0</v>
      </c>
      <c r="DH327" s="324">
        <f>SUMIF('Rekapitulasi Juni'!$AL$410:$AL$588,APS!$B327,'Rekapitulasi Juni'!$AN$410:$AN$588)</f>
        <v>0</v>
      </c>
      <c r="DI327" s="27"/>
      <c r="DJ327" s="325">
        <f t="shared" si="544"/>
        <v>0</v>
      </c>
      <c r="DK327" s="325">
        <f t="shared" si="545"/>
        <v>0</v>
      </c>
      <c r="DL327" s="27"/>
      <c r="DM327" s="324">
        <f>SUMIF('Rekapitulasi Juni'!$BA$410:$BA$588,APS!$B327,'Rekapitulasi Juni'!$BB$410:$BB$588)</f>
        <v>0</v>
      </c>
      <c r="DN327" s="324">
        <f>SUMIF('Rekapitulasi Juni'!$BA$410:$BA$588,APS!$B327,'Rekapitulasi Juni'!$BC$410:$BC$588)</f>
        <v>0</v>
      </c>
      <c r="DO327" s="324">
        <f>SUMIF('Rekapitulasi Juni'!$BA$410:$BA$588,APS!$B327,'Rekapitulasi Juni'!$BF$410:$BF$588)</f>
        <v>0</v>
      </c>
      <c r="DP327" s="325">
        <f t="shared" si="546"/>
        <v>0</v>
      </c>
      <c r="DQ327" s="325">
        <f t="shared" si="547"/>
        <v>0</v>
      </c>
      <c r="DR327" s="27"/>
      <c r="DS327" s="324">
        <f>SUMIF('Rekapitulasi Juni'!$BP$410:$BP$588,APS!$B327,'Rekapitulasi Juni'!$BQ$410:$BQ$588)</f>
        <v>0</v>
      </c>
      <c r="DT327" s="324">
        <f>SUMIF('Rekapitulasi Juni'!$BP$410:$BP$588,APS!$B327,'Rekapitulasi Juni'!$BR$410:$BR$588)</f>
        <v>0</v>
      </c>
      <c r="DU327" s="27"/>
      <c r="DV327" s="325">
        <f t="shared" si="548"/>
        <v>0</v>
      </c>
      <c r="DW327" s="325">
        <f t="shared" si="549"/>
        <v>0</v>
      </c>
      <c r="DX327" s="41">
        <f t="shared" si="550"/>
        <v>6</v>
      </c>
      <c r="DY327" s="41">
        <f t="shared" si="551"/>
        <v>0</v>
      </c>
      <c r="DZ327" s="41">
        <f t="shared" si="552"/>
        <v>0</v>
      </c>
      <c r="EA327" s="41">
        <f t="shared" si="553"/>
        <v>0</v>
      </c>
      <c r="EB327" s="41">
        <f t="shared" si="554"/>
        <v>0</v>
      </c>
      <c r="EC327" s="41">
        <f t="shared" si="555"/>
        <v>-6</v>
      </c>
      <c r="ED327" s="180">
        <f t="shared" si="556"/>
        <v>0</v>
      </c>
      <c r="EE327" s="27">
        <v>0</v>
      </c>
      <c r="EF327" s="27"/>
      <c r="EG327" s="324">
        <f>SUMIF('Rekapitulasi Juni'!$D$608:$D$786,APS!$B327,'Rekapitulasi Juni'!$E$608:$E$786)</f>
        <v>0</v>
      </c>
      <c r="EH327" s="324">
        <f>SUMIF('Rekapitulasi Juni'!$D$608:$D$786,APS!$B327,'Rekapitulasi Juni'!$F$608:$F$786)</f>
        <v>0</v>
      </c>
      <c r="EI327" s="27"/>
      <c r="EJ327" s="325">
        <f t="shared" si="557"/>
        <v>0</v>
      </c>
      <c r="EK327" s="325">
        <f t="shared" si="558"/>
        <v>0</v>
      </c>
      <c r="EL327" s="27"/>
      <c r="EM327" s="324">
        <f>SUMIF('Rekapitulasi Juni'!$U$608:$U$786,APS!$B327,'Rekapitulasi Juni'!$V$608:$V$786)</f>
        <v>8</v>
      </c>
      <c r="EN327" s="324">
        <f>SUMIF('Rekapitulasi Juni'!$U$608:$U$786,APS!$B327,'Rekapitulasi Juni'!$W$608:$W$786)</f>
        <v>0</v>
      </c>
      <c r="EO327" s="27"/>
      <c r="EP327" s="325">
        <f t="shared" si="559"/>
        <v>0</v>
      </c>
      <c r="EQ327" s="325">
        <f t="shared" si="560"/>
        <v>0</v>
      </c>
      <c r="ER327" s="27"/>
      <c r="ES327" s="324">
        <f>SUMIF('Rekapitulasi Juni'!$AL$608:$AL$786,APS!$B327,'Rekapitulasi Juni'!$AM$608:$AM$786)</f>
        <v>0</v>
      </c>
      <c r="ET327" s="324">
        <f>SUMIF('Rekapitulasi Juni'!$AL$608:$AL$786,APS!$B327,'Rekapitulasi Juni'!$AN$608:$AN$786)</f>
        <v>8</v>
      </c>
      <c r="EU327" s="27"/>
      <c r="EV327" s="325">
        <f t="shared" si="503"/>
        <v>0</v>
      </c>
      <c r="EW327" s="325">
        <f t="shared" si="504"/>
        <v>0</v>
      </c>
      <c r="EX327" s="27"/>
      <c r="EY327" s="324">
        <f>SUMIF('Rekapitulasi Juni'!$BA$608:$BA$786,APS!$B327,'Rekapitulasi Juni'!$BB$608:$BB$786)</f>
        <v>0</v>
      </c>
      <c r="EZ327" s="324">
        <f>SUMIF('Rekapitulasi Juni'!$BA$608:$BA$786,APS!$B327,'Rekapitulasi Juni'!$BC$608:$BC$786)</f>
        <v>0</v>
      </c>
      <c r="FA327" s="324">
        <f>SUMIF('Rekapitulasi Juni'!$BA$608:$BA$786,APS!$B327,'Rekapitulasi Juni'!$BF$608:$BF$786)</f>
        <v>0</v>
      </c>
      <c r="FB327" s="325">
        <f t="shared" si="505"/>
        <v>0</v>
      </c>
      <c r="FC327" s="325">
        <f t="shared" si="506"/>
        <v>0</v>
      </c>
      <c r="FD327" s="27"/>
      <c r="FE327" s="27"/>
      <c r="FF327" s="27"/>
      <c r="FG327" s="27"/>
      <c r="FH327" s="27"/>
      <c r="FI327" s="27"/>
      <c r="FJ327" s="41">
        <f t="shared" si="561"/>
        <v>0</v>
      </c>
      <c r="FK327" s="41">
        <f t="shared" si="562"/>
        <v>8</v>
      </c>
      <c r="FL327" s="41">
        <f t="shared" si="563"/>
        <v>8</v>
      </c>
      <c r="FM327" s="41">
        <f t="shared" si="564"/>
        <v>0</v>
      </c>
      <c r="FN327" s="41">
        <f t="shared" si="565"/>
        <v>8</v>
      </c>
      <c r="FO327" s="41">
        <f t="shared" si="566"/>
        <v>8</v>
      </c>
      <c r="FP327" s="180">
        <f t="shared" si="567"/>
        <v>0</v>
      </c>
      <c r="FQ327" s="27"/>
      <c r="FR327" s="27"/>
      <c r="FS327" s="324">
        <f>SUMIF('Rekapitulasi Juni'!$D$804:$D$984,APS!$B327,'Rekapitulasi Juni'!$E$804:$E$984)</f>
        <v>0</v>
      </c>
      <c r="FT327" s="324">
        <f>SUMIF('Rekapitulasi Juni'!$D$804:$D$984,APS!$B327,'Rekapitulasi Juni'!$F$804:$F$984)</f>
        <v>0</v>
      </c>
      <c r="FU327" s="27"/>
      <c r="FV327" s="325">
        <f t="shared" si="507"/>
        <v>0</v>
      </c>
      <c r="FW327" s="325">
        <f t="shared" si="508"/>
        <v>0</v>
      </c>
      <c r="FX327" s="27"/>
      <c r="FY327" s="324">
        <f>SUMIF('Rekapitulasi Juni'!$U$804:$U$984,APS!$B327,'Rekapitulasi Juni'!$V$804:$V$984)</f>
        <v>0</v>
      </c>
      <c r="FZ327" s="324">
        <f>SUMIF('Rekapitulasi Juni'!$U$804:$U$984,APS!$B327,'Rekapitulasi Juni'!$W$804:$W$984)</f>
        <v>0</v>
      </c>
      <c r="GA327" s="27"/>
      <c r="GB327" s="325">
        <f t="shared" si="501"/>
        <v>0</v>
      </c>
      <c r="GC327" s="325">
        <f t="shared" si="502"/>
        <v>0</v>
      </c>
      <c r="GD327" s="27"/>
      <c r="GE327" s="324">
        <f>SUMIF('Rekapitulasi Juni'!$AL$804:$AL$984,APS!$B327,'Rekapitulasi Juni'!$AM$804:$AM$984)</f>
        <v>20</v>
      </c>
      <c r="GF327" s="324">
        <f>SUMIF('Rekapitulasi Juni'!$AL$804:$AL$984,APS!$B327,'Rekapitulasi Juni'!$AN$804:$AN$984)</f>
        <v>18</v>
      </c>
      <c r="GG327" s="27"/>
      <c r="GH327" s="325">
        <f t="shared" si="491"/>
        <v>0</v>
      </c>
      <c r="GI327" s="325">
        <f t="shared" si="492"/>
        <v>90</v>
      </c>
      <c r="GJ327" s="27"/>
      <c r="GK327" s="27"/>
      <c r="GL327" s="41">
        <f t="shared" si="568"/>
        <v>0</v>
      </c>
      <c r="GM327" s="41">
        <f t="shared" si="569"/>
        <v>20</v>
      </c>
      <c r="GN327" s="41">
        <f t="shared" si="570"/>
        <v>18</v>
      </c>
      <c r="GO327" s="41">
        <f t="shared" si="500"/>
        <v>0</v>
      </c>
      <c r="GP327" s="41">
        <f t="shared" si="571"/>
        <v>18</v>
      </c>
      <c r="GQ327" s="41">
        <f t="shared" si="572"/>
        <v>18</v>
      </c>
      <c r="GR327" s="180">
        <f t="shared" si="573"/>
        <v>0</v>
      </c>
      <c r="GS327" s="41">
        <f t="shared" si="493"/>
        <v>29</v>
      </c>
      <c r="GT327" s="41">
        <f t="shared" si="494"/>
        <v>28</v>
      </c>
      <c r="GU327" s="41">
        <f t="shared" si="495"/>
        <v>27</v>
      </c>
      <c r="GV327" s="41">
        <f t="shared" si="496"/>
        <v>0</v>
      </c>
      <c r="GW327" s="41">
        <f t="shared" si="497"/>
        <v>27</v>
      </c>
      <c r="GX327" s="41">
        <f t="shared" si="498"/>
        <v>-2</v>
      </c>
      <c r="GY327" s="180">
        <f t="shared" si="499"/>
        <v>93.103448275862064</v>
      </c>
      <c r="GZ327" s="41">
        <v>306</v>
      </c>
      <c r="HA327" s="32" t="s">
        <v>1331</v>
      </c>
      <c r="HB327" s="42">
        <f t="shared" si="604"/>
        <v>9</v>
      </c>
      <c r="HC327" s="44"/>
    </row>
    <row r="328" spans="1:211" ht="15" customHeight="1">
      <c r="A328" s="31" t="s">
        <v>657</v>
      </c>
      <c r="B328" s="32" t="s">
        <v>658</v>
      </c>
      <c r="C328" s="31" t="s">
        <v>490</v>
      </c>
      <c r="D328" s="31" t="s">
        <v>1259</v>
      </c>
      <c r="E328" s="31" t="s">
        <v>43</v>
      </c>
      <c r="F328" s="31" t="s">
        <v>152</v>
      </c>
      <c r="G328" s="33">
        <v>6</v>
      </c>
      <c r="H328" s="33">
        <v>0</v>
      </c>
      <c r="I328" s="33">
        <v>0</v>
      </c>
      <c r="J328" s="34">
        <f>IFERROR(VLOOKUP(A328,#REF!,3,0),0)</f>
        <v>0</v>
      </c>
      <c r="K328" s="34">
        <f t="shared" ref="K328:K334" si="605">M328-L328</f>
        <v>3</v>
      </c>
      <c r="L328" s="34">
        <v>0</v>
      </c>
      <c r="M328" s="34">
        <v>3</v>
      </c>
      <c r="N328" s="35">
        <f t="shared" ref="N328:N333" si="606">(G328+H328+I328)-(J328+K328)</f>
        <v>3</v>
      </c>
      <c r="O328" s="35">
        <f t="shared" ref="O328:O333" si="607">IF(N328&gt;0,N328,0)</f>
        <v>3</v>
      </c>
      <c r="P328" s="46">
        <v>3</v>
      </c>
      <c r="Q328" s="36">
        <f t="shared" si="509"/>
        <v>6</v>
      </c>
      <c r="R328" s="80"/>
      <c r="S328" s="37">
        <f ca="1">SUMIF(ROP!$D$6:$H$65536,A328,ROP!$J$6:$J$65536)</f>
        <v>0</v>
      </c>
      <c r="T328" s="37">
        <f>SUMIF(HASIL!$B:$B,APS!$B328&amp;RIGHT(APS!T$9,2),HASIL!$I:$I)</f>
        <v>3</v>
      </c>
      <c r="U328" s="37">
        <f>SUMIF(HASIL!$B:$B,APS!$B328&amp;RIGHT(APS!U$9,2),HASIL!$I:$I)</f>
        <v>0</v>
      </c>
      <c r="V328" s="37">
        <f>SUMIF(HASIL!$B:$B,APS!$B328&amp;RIGHT(APS!V$9,2),HASIL!$I:$I)</f>
        <v>0</v>
      </c>
      <c r="W328" s="37">
        <f>SUMIF(HASIL!$B:$B,APS!$B328&amp;RIGHT(APS!W$9,2),HASIL!$I:$I)</f>
        <v>0</v>
      </c>
      <c r="X328" s="38">
        <f t="shared" ref="X328:X333" si="608">SUM(T328:W328)</f>
        <v>3</v>
      </c>
      <c r="Y328" s="38">
        <f t="shared" ref="Y328:Y333" si="609">X328-Q328</f>
        <v>-3</v>
      </c>
      <c r="Z328" s="39">
        <f t="shared" si="597"/>
        <v>0</v>
      </c>
      <c r="AA328" s="39">
        <f t="shared" si="596"/>
        <v>6</v>
      </c>
      <c r="AB328" s="40">
        <f t="shared" si="598"/>
        <v>3</v>
      </c>
      <c r="AC328" s="27">
        <v>3</v>
      </c>
      <c r="AD328" s="27"/>
      <c r="AE328" s="27"/>
      <c r="AF328" s="27"/>
      <c r="AG328" s="27"/>
      <c r="AH328" s="27"/>
      <c r="AI328" s="324">
        <f>SUMIF('Rekapitulasi Juni'!$D$9:$D$192,APS!$B328,'Rekapitulasi Juni'!$E$9:$E$192)</f>
        <v>0</v>
      </c>
      <c r="AJ328" s="324">
        <f>SUMIF('Rekapitulasi Juni'!$D$9:$D$192,APS!$B328,'Rekapitulasi Juni'!$F$9:$F$192)</f>
        <v>0</v>
      </c>
      <c r="AK328" s="324">
        <f>SUMIF('Rekapitulasi Juni'!$D$9:$D$192,APS!$B328,'Rekapitulasi Juni'!$K$9:$K$192)</f>
        <v>0</v>
      </c>
      <c r="AL328" s="325">
        <f t="shared" si="510"/>
        <v>0</v>
      </c>
      <c r="AM328" s="325">
        <f t="shared" si="511"/>
        <v>0</v>
      </c>
      <c r="AN328" s="27"/>
      <c r="AO328" s="324">
        <f>SUMIF('Rekapitulasi Juni'!$U$9:$U$192,APS!$B328,'Rekapitulasi Juni'!$V$9:$V$192)</f>
        <v>0</v>
      </c>
      <c r="AP328" s="324">
        <f>SUMIF('Rekapitulasi Juni'!$U$9:$U$192,APS!$B328,'Rekapitulasi Juni'!$W$9:$W$192)</f>
        <v>3</v>
      </c>
      <c r="AQ328" s="27"/>
      <c r="AR328" s="325">
        <f t="shared" si="512"/>
        <v>0</v>
      </c>
      <c r="AS328" s="325">
        <f t="shared" si="513"/>
        <v>0</v>
      </c>
      <c r="AT328" s="27"/>
      <c r="AU328" s="324">
        <f>SUMIF('Rekapitulasi Juni'!$AL$9:$AL$192,APS!$B328,'Rekapitulasi Juni'!$AM$9:$AM$192)</f>
        <v>0</v>
      </c>
      <c r="AV328" s="324">
        <f>SUMIF('Rekapitulasi Juni'!$AL$9:$AL$192,APS!$B328,'Rekapitulasi Juni'!$AN$9:$AN$192)</f>
        <v>0</v>
      </c>
      <c r="AW328" s="27"/>
      <c r="AX328" s="325">
        <f t="shared" si="514"/>
        <v>0</v>
      </c>
      <c r="AY328" s="325">
        <f t="shared" si="515"/>
        <v>0</v>
      </c>
      <c r="AZ328" s="41">
        <f t="shared" si="516"/>
        <v>0</v>
      </c>
      <c r="BA328" s="41">
        <f t="shared" si="517"/>
        <v>0</v>
      </c>
      <c r="BB328" s="41">
        <f t="shared" si="518"/>
        <v>3</v>
      </c>
      <c r="BC328" s="41">
        <f t="shared" si="519"/>
        <v>0</v>
      </c>
      <c r="BD328" s="41">
        <f t="shared" si="520"/>
        <v>3</v>
      </c>
      <c r="BE328" s="41">
        <f t="shared" si="521"/>
        <v>3</v>
      </c>
      <c r="BF328" s="180">
        <f t="shared" si="522"/>
        <v>0</v>
      </c>
      <c r="BG328" s="27">
        <v>0</v>
      </c>
      <c r="BH328" s="27"/>
      <c r="BI328" s="324">
        <f>SUMIF('Rekapitulasi Juni'!$D$214:$D$393,APS!$B328,'Rekapitulasi Juni'!$E$214:$E$393)</f>
        <v>0</v>
      </c>
      <c r="BJ328" s="324">
        <f>SUMIF('Rekapitulasi Juni'!$D$214:$D$393,APS!$B328,'Rekapitulasi Juni'!$F$214:$F$393)</f>
        <v>0</v>
      </c>
      <c r="BK328" s="27"/>
      <c r="BL328" s="325">
        <f t="shared" si="523"/>
        <v>0</v>
      </c>
      <c r="BM328" s="325">
        <f t="shared" si="524"/>
        <v>0</v>
      </c>
      <c r="BN328" s="27">
        <v>3</v>
      </c>
      <c r="BO328" s="324">
        <f>SUMIF('Rekapitulasi Juni'!$U$214:$U$393,APS!$B328,'Rekapitulasi Juni'!$V$214:$V$393)</f>
        <v>0</v>
      </c>
      <c r="BP328" s="324">
        <f>SUMIF('Rekapitulasi Juni'!$U$214:$U$393,APS!$B328,'Rekapitulasi Juni'!$W$214:$W$393)</f>
        <v>0</v>
      </c>
      <c r="BQ328" s="27"/>
      <c r="BR328" s="325">
        <f t="shared" si="525"/>
        <v>0</v>
      </c>
      <c r="BS328" s="325">
        <f t="shared" si="526"/>
        <v>0</v>
      </c>
      <c r="BT328" s="27"/>
      <c r="BU328" s="324">
        <f>SUMIF('Rekapitulasi Juni'!$AL$214:$AL$393,APS!$B328,'Rekapitulasi Juni'!$AM$214:$AM$393)</f>
        <v>0</v>
      </c>
      <c r="BV328" s="324">
        <f>SUMIF('Rekapitulasi Juni'!$AL$214:$AL$393,APS!$B328,'Rekapitulasi Juni'!$AN$214:$AN$393)</f>
        <v>0</v>
      </c>
      <c r="BW328" s="27"/>
      <c r="BX328" s="325">
        <f t="shared" si="527"/>
        <v>0</v>
      </c>
      <c r="BY328" s="325">
        <f t="shared" si="528"/>
        <v>0</v>
      </c>
      <c r="BZ328" s="27">
        <v>3</v>
      </c>
      <c r="CA328" s="324">
        <f>SUMIF('Rekapitulasi Juni'!$BA$214:$BA$393,APS!$B328,'Rekapitulasi Juni'!$BB$214:$BB$393)</f>
        <v>0</v>
      </c>
      <c r="CB328" s="324">
        <f>SUMIF('Rekapitulasi Juni'!$BA$214:$BA$393,APS!$B328,'Rekapitulasi Juni'!$BC$214:$BC$393)</f>
        <v>0</v>
      </c>
      <c r="CC328" s="27"/>
      <c r="CD328" s="325">
        <f t="shared" si="529"/>
        <v>0</v>
      </c>
      <c r="CE328" s="325">
        <f t="shared" si="530"/>
        <v>0</v>
      </c>
      <c r="CF328" s="27"/>
      <c r="CG328" s="324">
        <f>SUMIF('Rekapitulasi Juni'!$BP$214:$BP$393,APS!$B328,'Rekapitulasi Juni'!$BQ$214:$BQ$393)</f>
        <v>0</v>
      </c>
      <c r="CH328" s="324">
        <f>SUMIF('Rekapitulasi Juni'!$BP$214:$BP$393,APS!$B328,'Rekapitulasi Juni'!$BR$214:$BR$393)</f>
        <v>0</v>
      </c>
      <c r="CI328" s="27"/>
      <c r="CJ328" s="325">
        <f t="shared" si="531"/>
        <v>0</v>
      </c>
      <c r="CK328" s="325">
        <f t="shared" si="532"/>
        <v>0</v>
      </c>
      <c r="CL328" s="41">
        <f t="shared" si="533"/>
        <v>6</v>
      </c>
      <c r="CM328" s="41">
        <f t="shared" si="534"/>
        <v>0</v>
      </c>
      <c r="CN328" s="41">
        <f t="shared" si="535"/>
        <v>0</v>
      </c>
      <c r="CO328" s="41">
        <f t="shared" si="536"/>
        <v>0</v>
      </c>
      <c r="CP328" s="41">
        <f t="shared" si="537"/>
        <v>0</v>
      </c>
      <c r="CQ328" s="41">
        <f t="shared" si="538"/>
        <v>-6</v>
      </c>
      <c r="CR328" s="180">
        <f t="shared" si="539"/>
        <v>0</v>
      </c>
      <c r="CS328" s="27">
        <v>0</v>
      </c>
      <c r="CT328" s="27"/>
      <c r="CU328" s="324">
        <f>SUMIF('Rekapitulasi Juni'!$D$410:$D$588,APS!$B328,'Rekapitulasi Juni'!$E$410:$E$588)</f>
        <v>0</v>
      </c>
      <c r="CV328" s="324">
        <f>SUMIF('Rekapitulasi Juni'!$D$410:$D$588,APS!$B328,'Rekapitulasi Juni'!$F$410:$F$588)</f>
        <v>0</v>
      </c>
      <c r="CW328" s="27"/>
      <c r="CX328" s="325">
        <f t="shared" si="540"/>
        <v>0</v>
      </c>
      <c r="CY328" s="325">
        <f t="shared" si="541"/>
        <v>0</v>
      </c>
      <c r="CZ328" s="27"/>
      <c r="DA328" s="324">
        <f>SUMIF('Rekapitulasi Juni'!$U$410:$U$588,APS!$B328,'Rekapitulasi Juni'!$V$410:$V$588)</f>
        <v>0</v>
      </c>
      <c r="DB328" s="324">
        <f>SUMIF('Rekapitulasi Juni'!$U$410:$U$588,APS!$B328,'Rekapitulasi Juni'!$W$410:$W$588)</f>
        <v>0</v>
      </c>
      <c r="DC328" s="27"/>
      <c r="DD328" s="325">
        <f t="shared" si="542"/>
        <v>0</v>
      </c>
      <c r="DE328" s="325">
        <f t="shared" si="543"/>
        <v>0</v>
      </c>
      <c r="DF328" s="27"/>
      <c r="DG328" s="324">
        <f>SUMIF('Rekapitulasi Juni'!$AL$410:$AL$588,APS!$B328,'Rekapitulasi Juni'!$AM$410:$AM$588)</f>
        <v>0</v>
      </c>
      <c r="DH328" s="324">
        <f>SUMIF('Rekapitulasi Juni'!$AL$410:$AL$588,APS!$B328,'Rekapitulasi Juni'!$AN$410:$AN$588)</f>
        <v>0</v>
      </c>
      <c r="DI328" s="27"/>
      <c r="DJ328" s="325">
        <f t="shared" si="544"/>
        <v>0</v>
      </c>
      <c r="DK328" s="325">
        <f t="shared" si="545"/>
        <v>0</v>
      </c>
      <c r="DL328" s="27"/>
      <c r="DM328" s="324">
        <f>SUMIF('Rekapitulasi Juni'!$BA$410:$BA$588,APS!$B328,'Rekapitulasi Juni'!$BB$410:$BB$588)</f>
        <v>0</v>
      </c>
      <c r="DN328" s="324">
        <f>SUMIF('Rekapitulasi Juni'!$BA$410:$BA$588,APS!$B328,'Rekapitulasi Juni'!$BC$410:$BC$588)</f>
        <v>0</v>
      </c>
      <c r="DO328" s="324">
        <f>SUMIF('Rekapitulasi Juni'!$BA$410:$BA$588,APS!$B328,'Rekapitulasi Juni'!$BF$410:$BF$588)</f>
        <v>0</v>
      </c>
      <c r="DP328" s="325">
        <f t="shared" si="546"/>
        <v>0</v>
      </c>
      <c r="DQ328" s="325">
        <f t="shared" si="547"/>
        <v>0</v>
      </c>
      <c r="DR328" s="27"/>
      <c r="DS328" s="324">
        <f>SUMIF('Rekapitulasi Juni'!$BP$410:$BP$588,APS!$B328,'Rekapitulasi Juni'!$BQ$410:$BQ$588)</f>
        <v>0</v>
      </c>
      <c r="DT328" s="324">
        <f>SUMIF('Rekapitulasi Juni'!$BP$410:$BP$588,APS!$B328,'Rekapitulasi Juni'!$BR$410:$BR$588)</f>
        <v>0</v>
      </c>
      <c r="DU328" s="27"/>
      <c r="DV328" s="325">
        <f t="shared" si="548"/>
        <v>0</v>
      </c>
      <c r="DW328" s="325">
        <f t="shared" si="549"/>
        <v>0</v>
      </c>
      <c r="DX328" s="41">
        <f t="shared" si="550"/>
        <v>0</v>
      </c>
      <c r="DY328" s="41">
        <f t="shared" si="551"/>
        <v>0</v>
      </c>
      <c r="DZ328" s="41">
        <f t="shared" si="552"/>
        <v>0</v>
      </c>
      <c r="EA328" s="41">
        <f t="shared" si="553"/>
        <v>0</v>
      </c>
      <c r="EB328" s="41">
        <f t="shared" si="554"/>
        <v>0</v>
      </c>
      <c r="EC328" s="41">
        <f t="shared" si="555"/>
        <v>0</v>
      </c>
      <c r="ED328" s="180">
        <f t="shared" si="556"/>
        <v>0</v>
      </c>
      <c r="EE328" s="27">
        <v>0</v>
      </c>
      <c r="EF328" s="27"/>
      <c r="EG328" s="324">
        <f>SUMIF('Rekapitulasi Juni'!$D$608:$D$786,APS!$B328,'Rekapitulasi Juni'!$E$608:$E$786)</f>
        <v>0</v>
      </c>
      <c r="EH328" s="324">
        <f>SUMIF('Rekapitulasi Juni'!$D$608:$D$786,APS!$B328,'Rekapitulasi Juni'!$F$608:$F$786)</f>
        <v>0</v>
      </c>
      <c r="EI328" s="27"/>
      <c r="EJ328" s="325">
        <f t="shared" si="557"/>
        <v>0</v>
      </c>
      <c r="EK328" s="325">
        <f t="shared" si="558"/>
        <v>0</v>
      </c>
      <c r="EL328" s="27"/>
      <c r="EM328" s="324">
        <f>SUMIF('Rekapitulasi Juni'!$U$608:$U$786,APS!$B328,'Rekapitulasi Juni'!$V$608:$V$786)</f>
        <v>0</v>
      </c>
      <c r="EN328" s="324">
        <f>SUMIF('Rekapitulasi Juni'!$U$608:$U$786,APS!$B328,'Rekapitulasi Juni'!$W$608:$W$786)</f>
        <v>0</v>
      </c>
      <c r="EO328" s="27"/>
      <c r="EP328" s="325">
        <f t="shared" si="559"/>
        <v>0</v>
      </c>
      <c r="EQ328" s="325">
        <f t="shared" si="560"/>
        <v>0</v>
      </c>
      <c r="ER328" s="27"/>
      <c r="ES328" s="324">
        <f>SUMIF('Rekapitulasi Juni'!$AL$608:$AL$786,APS!$B328,'Rekapitulasi Juni'!$AM$608:$AM$786)</f>
        <v>0</v>
      </c>
      <c r="ET328" s="324">
        <f>SUMIF('Rekapitulasi Juni'!$AL$608:$AL$786,APS!$B328,'Rekapitulasi Juni'!$AN$608:$AN$786)</f>
        <v>0</v>
      </c>
      <c r="EU328" s="27"/>
      <c r="EV328" s="325">
        <f t="shared" si="503"/>
        <v>0</v>
      </c>
      <c r="EW328" s="325">
        <f t="shared" si="504"/>
        <v>0</v>
      </c>
      <c r="EX328" s="27"/>
      <c r="EY328" s="324">
        <f>SUMIF('Rekapitulasi Juni'!$BA$608:$BA$786,APS!$B328,'Rekapitulasi Juni'!$BB$608:$BB$786)</f>
        <v>0</v>
      </c>
      <c r="EZ328" s="324">
        <f>SUMIF('Rekapitulasi Juni'!$BA$608:$BA$786,APS!$B328,'Rekapitulasi Juni'!$BC$608:$BC$786)</f>
        <v>0</v>
      </c>
      <c r="FA328" s="324">
        <f>SUMIF('Rekapitulasi Juni'!$BA$608:$BA$786,APS!$B328,'Rekapitulasi Juni'!$BF$608:$BF$786)</f>
        <v>0</v>
      </c>
      <c r="FB328" s="325">
        <f t="shared" si="505"/>
        <v>0</v>
      </c>
      <c r="FC328" s="325">
        <f t="shared" si="506"/>
        <v>0</v>
      </c>
      <c r="FD328" s="27"/>
      <c r="FE328" s="27"/>
      <c r="FF328" s="27"/>
      <c r="FG328" s="27"/>
      <c r="FH328" s="27"/>
      <c r="FI328" s="27"/>
      <c r="FJ328" s="41">
        <f t="shared" si="561"/>
        <v>0</v>
      </c>
      <c r="FK328" s="41">
        <f t="shared" si="562"/>
        <v>0</v>
      </c>
      <c r="FL328" s="41">
        <f t="shared" si="563"/>
        <v>0</v>
      </c>
      <c r="FM328" s="41">
        <f t="shared" si="564"/>
        <v>0</v>
      </c>
      <c r="FN328" s="41">
        <f t="shared" si="565"/>
        <v>0</v>
      </c>
      <c r="FO328" s="41">
        <f t="shared" si="566"/>
        <v>0</v>
      </c>
      <c r="FP328" s="180">
        <f t="shared" si="567"/>
        <v>0</v>
      </c>
      <c r="FQ328" s="27"/>
      <c r="FR328" s="27"/>
      <c r="FS328" s="324">
        <f>SUMIF('Rekapitulasi Juni'!$D$804:$D$984,APS!$B328,'Rekapitulasi Juni'!$E$804:$E$984)</f>
        <v>0</v>
      </c>
      <c r="FT328" s="324">
        <f>SUMIF('Rekapitulasi Juni'!$D$804:$D$984,APS!$B328,'Rekapitulasi Juni'!$F$804:$F$984)</f>
        <v>0</v>
      </c>
      <c r="FU328" s="27"/>
      <c r="FV328" s="325">
        <f t="shared" si="507"/>
        <v>0</v>
      </c>
      <c r="FW328" s="325">
        <f t="shared" si="508"/>
        <v>0</v>
      </c>
      <c r="FX328" s="27"/>
      <c r="FY328" s="324">
        <f>SUMIF('Rekapitulasi Juni'!$U$804:$U$984,APS!$B328,'Rekapitulasi Juni'!$V$804:$V$984)</f>
        <v>0</v>
      </c>
      <c r="FZ328" s="324">
        <f>SUMIF('Rekapitulasi Juni'!$U$804:$U$984,APS!$B328,'Rekapitulasi Juni'!$W$804:$W$984)</f>
        <v>0</v>
      </c>
      <c r="GA328" s="27"/>
      <c r="GB328" s="325">
        <f t="shared" si="501"/>
        <v>0</v>
      </c>
      <c r="GC328" s="325">
        <f t="shared" si="502"/>
        <v>0</v>
      </c>
      <c r="GD328" s="27"/>
      <c r="GE328" s="324">
        <f>SUMIF('Rekapitulasi Juni'!$AL$804:$AL$984,APS!$B328,'Rekapitulasi Juni'!$AM$804:$AM$984)</f>
        <v>3</v>
      </c>
      <c r="GF328" s="324">
        <f>SUMIF('Rekapitulasi Juni'!$AL$804:$AL$984,APS!$B328,'Rekapitulasi Juni'!$AN$804:$AN$984)</f>
        <v>3</v>
      </c>
      <c r="GG328" s="27"/>
      <c r="GH328" s="325">
        <f t="shared" si="491"/>
        <v>0</v>
      </c>
      <c r="GI328" s="325">
        <f t="shared" si="492"/>
        <v>100</v>
      </c>
      <c r="GJ328" s="27"/>
      <c r="GK328" s="27"/>
      <c r="GL328" s="41">
        <f t="shared" si="568"/>
        <v>0</v>
      </c>
      <c r="GM328" s="41">
        <f t="shared" si="569"/>
        <v>3</v>
      </c>
      <c r="GN328" s="41">
        <f t="shared" si="570"/>
        <v>3</v>
      </c>
      <c r="GO328" s="41">
        <f t="shared" si="500"/>
        <v>0</v>
      </c>
      <c r="GP328" s="41">
        <f t="shared" si="571"/>
        <v>3</v>
      </c>
      <c r="GQ328" s="41">
        <f t="shared" si="572"/>
        <v>3</v>
      </c>
      <c r="GR328" s="180">
        <f t="shared" si="573"/>
        <v>0</v>
      </c>
      <c r="GS328" s="41">
        <f t="shared" si="493"/>
        <v>6</v>
      </c>
      <c r="GT328" s="41">
        <f t="shared" si="494"/>
        <v>3</v>
      </c>
      <c r="GU328" s="41">
        <f t="shared" si="495"/>
        <v>6</v>
      </c>
      <c r="GV328" s="41">
        <f t="shared" si="496"/>
        <v>0</v>
      </c>
      <c r="GW328" s="41">
        <f t="shared" si="497"/>
        <v>6</v>
      </c>
      <c r="GX328" s="41">
        <f t="shared" si="498"/>
        <v>0</v>
      </c>
      <c r="GY328" s="180">
        <f t="shared" si="499"/>
        <v>100</v>
      </c>
      <c r="GZ328" s="41">
        <v>308</v>
      </c>
      <c r="HA328" s="32" t="s">
        <v>1331</v>
      </c>
      <c r="HB328" s="42">
        <f t="shared" ref="HB328:HB333" si="610">J328+M328+P328-G328</f>
        <v>0</v>
      </c>
      <c r="HC328" s="44" t="s">
        <v>406</v>
      </c>
    </row>
    <row r="329" spans="1:211" ht="15" customHeight="1">
      <c r="A329" s="135"/>
      <c r="B329" s="136" t="s">
        <v>655</v>
      </c>
      <c r="C329" s="31" t="s">
        <v>490</v>
      </c>
      <c r="D329" s="31" t="s">
        <v>1259</v>
      </c>
      <c r="E329" s="31" t="s">
        <v>43</v>
      </c>
      <c r="F329" s="31" t="s">
        <v>152</v>
      </c>
      <c r="G329" s="33">
        <v>200</v>
      </c>
      <c r="H329" s="33"/>
      <c r="I329" s="33"/>
      <c r="J329" s="34">
        <f>IFERROR(VLOOKUP(A329,#REF!,3,0),0)</f>
        <v>0</v>
      </c>
      <c r="K329" s="34">
        <f>M329-L329</f>
        <v>0</v>
      </c>
      <c r="L329" s="34">
        <v>0</v>
      </c>
      <c r="M329" s="34">
        <v>0</v>
      </c>
      <c r="N329" s="35"/>
      <c r="O329" s="35"/>
      <c r="P329" s="46">
        <v>200</v>
      </c>
      <c r="Q329" s="36">
        <f t="shared" si="509"/>
        <v>200</v>
      </c>
      <c r="R329" s="80"/>
      <c r="S329" s="37">
        <f ca="1">SUMIF(ROP!$D$6:$H$65536,A329,ROP!$J$6:$J$65536)</f>
        <v>0</v>
      </c>
      <c r="T329" s="37">
        <f>SUMIF(HASIL!$B:$B,APS!$B329&amp;RIGHT(APS!T$9,2),HASIL!$I:$I)</f>
        <v>0</v>
      </c>
      <c r="U329" s="37">
        <f>SUMIF(HASIL!$B:$B,APS!$B329&amp;RIGHT(APS!U$9,2),HASIL!$I:$I)</f>
        <v>0</v>
      </c>
      <c r="V329" s="37">
        <f>SUMIF(HASIL!$B:$B,APS!$B329&amp;RIGHT(APS!V$9,2),HASIL!$I:$I)</f>
        <v>0</v>
      </c>
      <c r="W329" s="37">
        <f>SUMIF(HASIL!$B:$B,APS!$B329&amp;RIGHT(APS!W$9,2),HASIL!$I:$I)</f>
        <v>0</v>
      </c>
      <c r="X329" s="38">
        <f>SUM(T329:W329)</f>
        <v>0</v>
      </c>
      <c r="Y329" s="38">
        <f>X329-Q329</f>
        <v>-200</v>
      </c>
      <c r="Z329" s="39">
        <f>+AA329-Q329</f>
        <v>0</v>
      </c>
      <c r="AA329" s="39">
        <f t="shared" si="596"/>
        <v>200</v>
      </c>
      <c r="AB329" s="40">
        <f>+AC329+BG329+CS329+EE329+FQ329</f>
        <v>200</v>
      </c>
      <c r="AC329" s="27">
        <v>0</v>
      </c>
      <c r="AD329" s="27"/>
      <c r="AE329" s="27"/>
      <c r="AF329" s="27"/>
      <c r="AG329" s="27"/>
      <c r="AH329" s="27"/>
      <c r="AI329" s="324">
        <f>SUMIF('Rekapitulasi Juni'!$D$9:$D$192,APS!$B329,'Rekapitulasi Juni'!$E$9:$E$192)</f>
        <v>0</v>
      </c>
      <c r="AJ329" s="324">
        <f>SUMIF('Rekapitulasi Juni'!$D$9:$D$192,APS!$B329,'Rekapitulasi Juni'!$F$9:$F$192)</f>
        <v>0</v>
      </c>
      <c r="AK329" s="324">
        <f>SUMIF('Rekapitulasi Juni'!$D$9:$D$192,APS!$B329,'Rekapitulasi Juni'!$K$9:$K$192)</f>
        <v>0</v>
      </c>
      <c r="AL329" s="325">
        <f t="shared" si="510"/>
        <v>0</v>
      </c>
      <c r="AM329" s="325">
        <f t="shared" si="511"/>
        <v>0</v>
      </c>
      <c r="AN329" s="27"/>
      <c r="AO329" s="324">
        <f>SUMIF('Rekapitulasi Juni'!$U$9:$U$192,APS!$B329,'Rekapitulasi Juni'!$V$9:$V$192)</f>
        <v>0</v>
      </c>
      <c r="AP329" s="324">
        <f>SUMIF('Rekapitulasi Juni'!$U$9:$U$192,APS!$B329,'Rekapitulasi Juni'!$W$9:$W$192)</f>
        <v>0</v>
      </c>
      <c r="AQ329" s="27"/>
      <c r="AR329" s="325">
        <f t="shared" si="512"/>
        <v>0</v>
      </c>
      <c r="AS329" s="325">
        <f t="shared" si="513"/>
        <v>0</v>
      </c>
      <c r="AT329" s="27"/>
      <c r="AU329" s="324">
        <f>SUMIF('Rekapitulasi Juni'!$AL$9:$AL$192,APS!$B329,'Rekapitulasi Juni'!$AM$9:$AM$192)</f>
        <v>0</v>
      </c>
      <c r="AV329" s="324">
        <f>SUMIF('Rekapitulasi Juni'!$AL$9:$AL$192,APS!$B329,'Rekapitulasi Juni'!$AN$9:$AN$192)</f>
        <v>0</v>
      </c>
      <c r="AW329" s="27"/>
      <c r="AX329" s="325">
        <f t="shared" si="514"/>
        <v>0</v>
      </c>
      <c r="AY329" s="325">
        <f t="shared" si="515"/>
        <v>0</v>
      </c>
      <c r="AZ329" s="41">
        <f t="shared" si="516"/>
        <v>0</v>
      </c>
      <c r="BA329" s="41">
        <f t="shared" si="517"/>
        <v>0</v>
      </c>
      <c r="BB329" s="41">
        <f t="shared" si="518"/>
        <v>0</v>
      </c>
      <c r="BC329" s="41">
        <f t="shared" si="519"/>
        <v>0</v>
      </c>
      <c r="BD329" s="41">
        <f t="shared" si="520"/>
        <v>0</v>
      </c>
      <c r="BE329" s="41">
        <f t="shared" si="521"/>
        <v>0</v>
      </c>
      <c r="BF329" s="180">
        <f t="shared" si="522"/>
        <v>0</v>
      </c>
      <c r="BG329" s="27">
        <v>0</v>
      </c>
      <c r="BH329" s="27"/>
      <c r="BI329" s="324">
        <f>SUMIF('Rekapitulasi Juni'!$D$214:$D$393,APS!$B329,'Rekapitulasi Juni'!$E$214:$E$393)</f>
        <v>0</v>
      </c>
      <c r="BJ329" s="324">
        <f>SUMIF('Rekapitulasi Juni'!$D$214:$D$393,APS!$B329,'Rekapitulasi Juni'!$F$214:$F$393)</f>
        <v>0</v>
      </c>
      <c r="BK329" s="27"/>
      <c r="BL329" s="325">
        <f t="shared" si="523"/>
        <v>0</v>
      </c>
      <c r="BM329" s="325">
        <f t="shared" si="524"/>
        <v>0</v>
      </c>
      <c r="BN329" s="27"/>
      <c r="BO329" s="324">
        <f>SUMIF('Rekapitulasi Juni'!$U$214:$U$393,APS!$B329,'Rekapitulasi Juni'!$V$214:$V$393)</f>
        <v>0</v>
      </c>
      <c r="BP329" s="324">
        <f>SUMIF('Rekapitulasi Juni'!$U$214:$U$393,APS!$B329,'Rekapitulasi Juni'!$W$214:$W$393)</f>
        <v>0</v>
      </c>
      <c r="BQ329" s="27"/>
      <c r="BR329" s="325">
        <f t="shared" si="525"/>
        <v>0</v>
      </c>
      <c r="BS329" s="325">
        <f t="shared" si="526"/>
        <v>0</v>
      </c>
      <c r="BT329" s="27"/>
      <c r="BU329" s="324">
        <f>SUMIF('Rekapitulasi Juni'!$AL$214:$AL$393,APS!$B329,'Rekapitulasi Juni'!$AM$214:$AM$393)</f>
        <v>0</v>
      </c>
      <c r="BV329" s="324">
        <f>SUMIF('Rekapitulasi Juni'!$AL$214:$AL$393,APS!$B329,'Rekapitulasi Juni'!$AN$214:$AN$393)</f>
        <v>0</v>
      </c>
      <c r="BW329" s="27"/>
      <c r="BX329" s="325">
        <f t="shared" si="527"/>
        <v>0</v>
      </c>
      <c r="BY329" s="325">
        <f t="shared" si="528"/>
        <v>0</v>
      </c>
      <c r="BZ329" s="27"/>
      <c r="CA329" s="324">
        <f>SUMIF('Rekapitulasi Juni'!$BA$214:$BA$393,APS!$B329,'Rekapitulasi Juni'!$BB$214:$BB$393)</f>
        <v>0</v>
      </c>
      <c r="CB329" s="324">
        <f>SUMIF('Rekapitulasi Juni'!$BA$214:$BA$393,APS!$B329,'Rekapitulasi Juni'!$BC$214:$BC$393)</f>
        <v>0</v>
      </c>
      <c r="CC329" s="27"/>
      <c r="CD329" s="325">
        <f t="shared" si="529"/>
        <v>0</v>
      </c>
      <c r="CE329" s="325">
        <f t="shared" si="530"/>
        <v>0</v>
      </c>
      <c r="CF329" s="27">
        <v>50</v>
      </c>
      <c r="CG329" s="324">
        <f>SUMIF('Rekapitulasi Juni'!$BP$214:$BP$393,APS!$B329,'Rekapitulasi Juni'!$BQ$214:$BQ$393)</f>
        <v>0</v>
      </c>
      <c r="CH329" s="324">
        <f>SUMIF('Rekapitulasi Juni'!$BP$214:$BP$393,APS!$B329,'Rekapitulasi Juni'!$BR$214:$BR$393)</f>
        <v>0</v>
      </c>
      <c r="CI329" s="27"/>
      <c r="CJ329" s="325">
        <f t="shared" si="531"/>
        <v>0</v>
      </c>
      <c r="CK329" s="325">
        <f t="shared" si="532"/>
        <v>0</v>
      </c>
      <c r="CL329" s="41">
        <f t="shared" si="533"/>
        <v>50</v>
      </c>
      <c r="CM329" s="41">
        <f t="shared" si="534"/>
        <v>0</v>
      </c>
      <c r="CN329" s="41">
        <f t="shared" si="535"/>
        <v>0</v>
      </c>
      <c r="CO329" s="41">
        <f t="shared" si="536"/>
        <v>0</v>
      </c>
      <c r="CP329" s="41">
        <f t="shared" si="537"/>
        <v>0</v>
      </c>
      <c r="CQ329" s="41">
        <f t="shared" si="538"/>
        <v>-50</v>
      </c>
      <c r="CR329" s="180">
        <f t="shared" si="539"/>
        <v>0</v>
      </c>
      <c r="CS329" s="27">
        <v>100</v>
      </c>
      <c r="CT329" s="27">
        <v>50</v>
      </c>
      <c r="CU329" s="324">
        <f>SUMIF('Rekapitulasi Juni'!$D$410:$D$588,APS!$B329,'Rekapitulasi Juni'!$E$410:$E$588)</f>
        <v>0</v>
      </c>
      <c r="CV329" s="324">
        <f>SUMIF('Rekapitulasi Juni'!$D$410:$D$588,APS!$B329,'Rekapitulasi Juni'!$F$410:$F$588)</f>
        <v>0</v>
      </c>
      <c r="CW329" s="27"/>
      <c r="CX329" s="325">
        <f t="shared" si="540"/>
        <v>0</v>
      </c>
      <c r="CY329" s="325">
        <f t="shared" si="541"/>
        <v>0</v>
      </c>
      <c r="CZ329" s="27"/>
      <c r="DA329" s="324">
        <f>SUMIF('Rekapitulasi Juni'!$U$410:$U$588,APS!$B329,'Rekapitulasi Juni'!$V$410:$V$588)</f>
        <v>0</v>
      </c>
      <c r="DB329" s="324">
        <f>SUMIF('Rekapitulasi Juni'!$U$410:$U$588,APS!$B329,'Rekapitulasi Juni'!$W$410:$W$588)</f>
        <v>0</v>
      </c>
      <c r="DC329" s="27"/>
      <c r="DD329" s="325">
        <f t="shared" si="542"/>
        <v>0</v>
      </c>
      <c r="DE329" s="325">
        <f t="shared" si="543"/>
        <v>0</v>
      </c>
      <c r="DF329" s="27"/>
      <c r="DG329" s="324">
        <f>SUMIF('Rekapitulasi Juni'!$AL$410:$AL$588,APS!$B329,'Rekapitulasi Juni'!$AM$410:$AM$588)</f>
        <v>0</v>
      </c>
      <c r="DH329" s="324">
        <f>SUMIF('Rekapitulasi Juni'!$AL$410:$AL$588,APS!$B329,'Rekapitulasi Juni'!$AN$410:$AN$588)</f>
        <v>0</v>
      </c>
      <c r="DI329" s="27"/>
      <c r="DJ329" s="325">
        <f t="shared" si="544"/>
        <v>0</v>
      </c>
      <c r="DK329" s="325">
        <f t="shared" si="545"/>
        <v>0</v>
      </c>
      <c r="DL329" s="27"/>
      <c r="DM329" s="324">
        <f>SUMIF('Rekapitulasi Juni'!$BA$410:$BA$588,APS!$B329,'Rekapitulasi Juni'!$BB$410:$BB$588)</f>
        <v>0</v>
      </c>
      <c r="DN329" s="324">
        <f>SUMIF('Rekapitulasi Juni'!$BA$410:$BA$588,APS!$B329,'Rekapitulasi Juni'!$BC$410:$BC$588)</f>
        <v>0</v>
      </c>
      <c r="DO329" s="324">
        <f>SUMIF('Rekapitulasi Juni'!$BA$410:$BA$588,APS!$B329,'Rekapitulasi Juni'!$BF$410:$BF$588)</f>
        <v>0</v>
      </c>
      <c r="DP329" s="325">
        <f t="shared" si="546"/>
        <v>0</v>
      </c>
      <c r="DQ329" s="325">
        <f t="shared" si="547"/>
        <v>0</v>
      </c>
      <c r="DR329" s="27">
        <v>100</v>
      </c>
      <c r="DS329" s="324">
        <f>SUMIF('Rekapitulasi Juni'!$BP$410:$BP$588,APS!$B329,'Rekapitulasi Juni'!$BQ$410:$BQ$588)</f>
        <v>0</v>
      </c>
      <c r="DT329" s="324">
        <f>SUMIF('Rekapitulasi Juni'!$BP$410:$BP$588,APS!$B329,'Rekapitulasi Juni'!$BR$410:$BR$588)</f>
        <v>0</v>
      </c>
      <c r="DU329" s="27"/>
      <c r="DV329" s="325">
        <f t="shared" si="548"/>
        <v>0</v>
      </c>
      <c r="DW329" s="325">
        <f t="shared" si="549"/>
        <v>0</v>
      </c>
      <c r="DX329" s="41">
        <f t="shared" si="550"/>
        <v>150</v>
      </c>
      <c r="DY329" s="41">
        <f t="shared" si="551"/>
        <v>0</v>
      </c>
      <c r="DZ329" s="41">
        <f t="shared" si="552"/>
        <v>0</v>
      </c>
      <c r="EA329" s="41">
        <f t="shared" si="553"/>
        <v>0</v>
      </c>
      <c r="EB329" s="41">
        <f t="shared" si="554"/>
        <v>0</v>
      </c>
      <c r="EC329" s="41">
        <f t="shared" si="555"/>
        <v>-150</v>
      </c>
      <c r="ED329" s="180">
        <f t="shared" si="556"/>
        <v>0</v>
      </c>
      <c r="EE329" s="27">
        <v>100</v>
      </c>
      <c r="EF329" s="27"/>
      <c r="EG329" s="324">
        <f>SUMIF('Rekapitulasi Juni'!$D$608:$D$786,APS!$B329,'Rekapitulasi Juni'!$E$608:$E$786)</f>
        <v>0</v>
      </c>
      <c r="EH329" s="324">
        <f>SUMIF('Rekapitulasi Juni'!$D$608:$D$786,APS!$B329,'Rekapitulasi Juni'!$F$608:$F$786)</f>
        <v>0</v>
      </c>
      <c r="EI329" s="27"/>
      <c r="EJ329" s="325">
        <f t="shared" si="557"/>
        <v>0</v>
      </c>
      <c r="EK329" s="325">
        <f t="shared" si="558"/>
        <v>0</v>
      </c>
      <c r="EL329" s="27"/>
      <c r="EM329" s="324">
        <f>SUMIF('Rekapitulasi Juni'!$U$608:$U$786,APS!$B329,'Rekapitulasi Juni'!$V$608:$V$786)</f>
        <v>0</v>
      </c>
      <c r="EN329" s="324">
        <f>SUMIF('Rekapitulasi Juni'!$U$608:$U$786,APS!$B329,'Rekapitulasi Juni'!$W$608:$W$786)</f>
        <v>0</v>
      </c>
      <c r="EO329" s="27"/>
      <c r="EP329" s="325">
        <f t="shared" si="559"/>
        <v>0</v>
      </c>
      <c r="EQ329" s="325">
        <f t="shared" si="560"/>
        <v>0</v>
      </c>
      <c r="ER329" s="27"/>
      <c r="ES329" s="324">
        <f>SUMIF('Rekapitulasi Juni'!$AL$608:$AL$786,APS!$B329,'Rekapitulasi Juni'!$AM$608:$AM$786)</f>
        <v>0</v>
      </c>
      <c r="ET329" s="324">
        <f>SUMIF('Rekapitulasi Juni'!$AL$608:$AL$786,APS!$B329,'Rekapitulasi Juni'!$AN$608:$AN$786)</f>
        <v>0</v>
      </c>
      <c r="EU329" s="27"/>
      <c r="EV329" s="325">
        <f t="shared" si="503"/>
        <v>0</v>
      </c>
      <c r="EW329" s="325">
        <f t="shared" si="504"/>
        <v>0</v>
      </c>
      <c r="EX329" s="27"/>
      <c r="EY329" s="324">
        <f>SUMIF('Rekapitulasi Juni'!$BA$608:$BA$786,APS!$B329,'Rekapitulasi Juni'!$BB$608:$BB$786)</f>
        <v>0</v>
      </c>
      <c r="EZ329" s="324">
        <f>SUMIF('Rekapitulasi Juni'!$BA$608:$BA$786,APS!$B329,'Rekapitulasi Juni'!$BC$608:$BC$786)</f>
        <v>0</v>
      </c>
      <c r="FA329" s="324">
        <f>SUMIF('Rekapitulasi Juni'!$BA$608:$BA$786,APS!$B329,'Rekapitulasi Juni'!$BF$608:$BF$786)</f>
        <v>0</v>
      </c>
      <c r="FB329" s="325">
        <f t="shared" si="505"/>
        <v>0</v>
      </c>
      <c r="FC329" s="325">
        <f t="shared" si="506"/>
        <v>0</v>
      </c>
      <c r="FD329" s="27"/>
      <c r="FE329" s="27"/>
      <c r="FF329" s="27"/>
      <c r="FG329" s="27"/>
      <c r="FH329" s="27"/>
      <c r="FI329" s="27"/>
      <c r="FJ329" s="41">
        <f t="shared" si="561"/>
        <v>0</v>
      </c>
      <c r="FK329" s="41">
        <f t="shared" si="562"/>
        <v>0</v>
      </c>
      <c r="FL329" s="41">
        <f t="shared" si="563"/>
        <v>0</v>
      </c>
      <c r="FM329" s="41">
        <f t="shared" si="564"/>
        <v>0</v>
      </c>
      <c r="FN329" s="41">
        <f t="shared" si="565"/>
        <v>0</v>
      </c>
      <c r="FO329" s="41">
        <f t="shared" si="566"/>
        <v>0</v>
      </c>
      <c r="FP329" s="180">
        <f t="shared" si="567"/>
        <v>0</v>
      </c>
      <c r="FQ329" s="27"/>
      <c r="FR329" s="27"/>
      <c r="FS329" s="324">
        <f>SUMIF('Rekapitulasi Juni'!$D$804:$D$984,APS!$B329,'Rekapitulasi Juni'!$E$804:$E$984)</f>
        <v>0</v>
      </c>
      <c r="FT329" s="324">
        <f>SUMIF('Rekapitulasi Juni'!$D$804:$D$984,APS!$B329,'Rekapitulasi Juni'!$F$804:$F$984)</f>
        <v>0</v>
      </c>
      <c r="FU329" s="27"/>
      <c r="FV329" s="325">
        <f t="shared" si="507"/>
        <v>0</v>
      </c>
      <c r="FW329" s="325">
        <f t="shared" si="508"/>
        <v>0</v>
      </c>
      <c r="FX329" s="27"/>
      <c r="FY329" s="324">
        <f>SUMIF('Rekapitulasi Juni'!$U$804:$U$984,APS!$B329,'Rekapitulasi Juni'!$V$804:$V$984)</f>
        <v>0</v>
      </c>
      <c r="FZ329" s="324">
        <f>SUMIF('Rekapitulasi Juni'!$U$804:$U$984,APS!$B329,'Rekapitulasi Juni'!$W$804:$W$984)</f>
        <v>0</v>
      </c>
      <c r="GA329" s="27"/>
      <c r="GB329" s="325">
        <f t="shared" si="501"/>
        <v>0</v>
      </c>
      <c r="GC329" s="325">
        <f t="shared" si="502"/>
        <v>0</v>
      </c>
      <c r="GD329" s="27"/>
      <c r="GE329" s="324">
        <f>SUMIF('Rekapitulasi Juni'!$AL$804:$AL$984,APS!$B329,'Rekapitulasi Juni'!$AM$804:$AM$984)</f>
        <v>0</v>
      </c>
      <c r="GF329" s="324">
        <f>SUMIF('Rekapitulasi Juni'!$AL$804:$AL$984,APS!$B329,'Rekapitulasi Juni'!$AN$804:$AN$984)</f>
        <v>0</v>
      </c>
      <c r="GG329" s="27"/>
      <c r="GH329" s="325">
        <f t="shared" si="491"/>
        <v>0</v>
      </c>
      <c r="GI329" s="325">
        <f t="shared" si="492"/>
        <v>0</v>
      </c>
      <c r="GJ329" s="27"/>
      <c r="GK329" s="27"/>
      <c r="GL329" s="41">
        <f t="shared" si="568"/>
        <v>0</v>
      </c>
      <c r="GM329" s="41">
        <f t="shared" si="569"/>
        <v>0</v>
      </c>
      <c r="GN329" s="41">
        <f t="shared" si="570"/>
        <v>0</v>
      </c>
      <c r="GO329" s="41">
        <f t="shared" si="500"/>
        <v>0</v>
      </c>
      <c r="GP329" s="41">
        <f t="shared" si="571"/>
        <v>0</v>
      </c>
      <c r="GQ329" s="41">
        <f t="shared" si="572"/>
        <v>0</v>
      </c>
      <c r="GR329" s="180">
        <f t="shared" si="573"/>
        <v>0</v>
      </c>
      <c r="GS329" s="41">
        <f t="shared" si="493"/>
        <v>200</v>
      </c>
      <c r="GT329" s="41">
        <f t="shared" si="494"/>
        <v>0</v>
      </c>
      <c r="GU329" s="41">
        <f t="shared" si="495"/>
        <v>0</v>
      </c>
      <c r="GV329" s="41">
        <f t="shared" si="496"/>
        <v>0</v>
      </c>
      <c r="GW329" s="41">
        <f t="shared" si="497"/>
        <v>0</v>
      </c>
      <c r="GX329" s="41">
        <f t="shared" si="498"/>
        <v>-200</v>
      </c>
      <c r="GY329" s="180">
        <f t="shared" si="499"/>
        <v>0</v>
      </c>
      <c r="GZ329" s="41">
        <v>307</v>
      </c>
      <c r="HA329" s="32" t="s">
        <v>1331</v>
      </c>
      <c r="HB329" s="42"/>
      <c r="HC329" s="44" t="s">
        <v>656</v>
      </c>
    </row>
    <row r="330" spans="1:211" ht="15" hidden="1" customHeight="1">
      <c r="A330" s="31" t="s">
        <v>659</v>
      </c>
      <c r="B330" s="32" t="s">
        <v>660</v>
      </c>
      <c r="C330" s="31" t="s">
        <v>490</v>
      </c>
      <c r="D330" s="31" t="s">
        <v>1259</v>
      </c>
      <c r="E330" s="31" t="s">
        <v>43</v>
      </c>
      <c r="F330" s="31" t="s">
        <v>152</v>
      </c>
      <c r="G330" s="33">
        <v>0</v>
      </c>
      <c r="H330" s="33">
        <v>0</v>
      </c>
      <c r="I330" s="33">
        <v>0</v>
      </c>
      <c r="J330" s="34">
        <f>IFERROR(VLOOKUP(A330,#REF!,3,0),0)</f>
        <v>0</v>
      </c>
      <c r="K330" s="34">
        <f t="shared" si="605"/>
        <v>0</v>
      </c>
      <c r="L330" s="34">
        <v>0</v>
      </c>
      <c r="M330" s="34">
        <v>0</v>
      </c>
      <c r="N330" s="35">
        <f t="shared" si="606"/>
        <v>0</v>
      </c>
      <c r="O330" s="35">
        <f t="shared" si="607"/>
        <v>0</v>
      </c>
      <c r="P330" s="36">
        <v>0</v>
      </c>
      <c r="Q330" s="36">
        <f t="shared" si="509"/>
        <v>0</v>
      </c>
      <c r="R330" s="80"/>
      <c r="S330" s="37">
        <f ca="1">SUMIF(ROP!$D$6:$H$65536,A330,ROP!$J$6:$J$65536)</f>
        <v>0</v>
      </c>
      <c r="T330" s="37">
        <f>SUMIF(HASIL!$B:$B,APS!$B330&amp;RIGHT(APS!T$9,2),HASIL!$I:$I)</f>
        <v>0</v>
      </c>
      <c r="U330" s="37">
        <f>SUMIF(HASIL!$B:$B,APS!$B330&amp;RIGHT(APS!U$9,2),HASIL!$I:$I)</f>
        <v>0</v>
      </c>
      <c r="V330" s="37">
        <f>SUMIF(HASIL!$B:$B,APS!$B330&amp;RIGHT(APS!V$9,2),HASIL!$I:$I)</f>
        <v>0</v>
      </c>
      <c r="W330" s="37">
        <f>SUMIF(HASIL!$B:$B,APS!$B330&amp;RIGHT(APS!W$9,2),HASIL!$I:$I)</f>
        <v>0</v>
      </c>
      <c r="X330" s="38">
        <f t="shared" si="608"/>
        <v>0</v>
      </c>
      <c r="Y330" s="38">
        <f t="shared" si="609"/>
        <v>0</v>
      </c>
      <c r="Z330" s="39">
        <f t="shared" si="597"/>
        <v>0</v>
      </c>
      <c r="AA330" s="39">
        <f t="shared" si="596"/>
        <v>0</v>
      </c>
      <c r="AB330" s="40">
        <f t="shared" si="598"/>
        <v>0</v>
      </c>
      <c r="AC330" s="27">
        <v>0</v>
      </c>
      <c r="AD330" s="27"/>
      <c r="AE330" s="27"/>
      <c r="AF330" s="27"/>
      <c r="AG330" s="27"/>
      <c r="AH330" s="27"/>
      <c r="AI330" s="324">
        <f>SUMIF('Rekapitulasi Juni'!$D$9:$D$192,APS!$B330,'Rekapitulasi Juni'!$E$9:$E$192)</f>
        <v>0</v>
      </c>
      <c r="AJ330" s="324">
        <f>SUMIF('Rekapitulasi Juni'!$D$9:$D$192,APS!$B330,'Rekapitulasi Juni'!$F$9:$F$192)</f>
        <v>0</v>
      </c>
      <c r="AK330" s="324">
        <f>SUMIF('Rekapitulasi Juni'!$D$9:$D$192,APS!$B330,'Rekapitulasi Juni'!$K$9:$K$192)</f>
        <v>0</v>
      </c>
      <c r="AL330" s="325">
        <f t="shared" si="510"/>
        <v>0</v>
      </c>
      <c r="AM330" s="325">
        <f t="shared" si="511"/>
        <v>0</v>
      </c>
      <c r="AN330" s="27"/>
      <c r="AO330" s="324">
        <f>SUMIF('Rekapitulasi Juni'!$U$9:$U$192,APS!$B330,'Rekapitulasi Juni'!$V$9:$V$192)</f>
        <v>0</v>
      </c>
      <c r="AP330" s="324">
        <f>SUMIF('Rekapitulasi Juni'!$U$9:$U$192,APS!$B330,'Rekapitulasi Juni'!$W$9:$W$192)</f>
        <v>0</v>
      </c>
      <c r="AQ330" s="27"/>
      <c r="AR330" s="325">
        <f t="shared" si="512"/>
        <v>0</v>
      </c>
      <c r="AS330" s="325">
        <f t="shared" si="513"/>
        <v>0</v>
      </c>
      <c r="AT330" s="27"/>
      <c r="AU330" s="324">
        <f>SUMIF('Rekapitulasi Juni'!$AL$9:$AL$192,APS!$B330,'Rekapitulasi Juni'!$AM$9:$AM$192)</f>
        <v>0</v>
      </c>
      <c r="AV330" s="324">
        <f>SUMIF('Rekapitulasi Juni'!$AL$9:$AL$192,APS!$B330,'Rekapitulasi Juni'!$AN$9:$AN$192)</f>
        <v>0</v>
      </c>
      <c r="AW330" s="27"/>
      <c r="AX330" s="325">
        <f t="shared" si="514"/>
        <v>0</v>
      </c>
      <c r="AY330" s="325">
        <f t="shared" si="515"/>
        <v>0</v>
      </c>
      <c r="AZ330" s="41">
        <f t="shared" si="516"/>
        <v>0</v>
      </c>
      <c r="BA330" s="41">
        <f t="shared" si="517"/>
        <v>0</v>
      </c>
      <c r="BB330" s="41">
        <f t="shared" si="518"/>
        <v>0</v>
      </c>
      <c r="BC330" s="41">
        <f t="shared" si="519"/>
        <v>0</v>
      </c>
      <c r="BD330" s="41">
        <f t="shared" si="520"/>
        <v>0</v>
      </c>
      <c r="BE330" s="41">
        <f t="shared" si="521"/>
        <v>0</v>
      </c>
      <c r="BF330" s="180">
        <f t="shared" si="522"/>
        <v>0</v>
      </c>
      <c r="BG330" s="27">
        <v>0</v>
      </c>
      <c r="BH330" s="27"/>
      <c r="BI330" s="324">
        <f>SUMIF('Rekapitulasi Juni'!$D$214:$D$393,APS!$B330,'Rekapitulasi Juni'!$E$214:$E$393)</f>
        <v>0</v>
      </c>
      <c r="BJ330" s="324">
        <f>SUMIF('Rekapitulasi Juni'!$D$214:$D$393,APS!$B330,'Rekapitulasi Juni'!$F$214:$F$393)</f>
        <v>0</v>
      </c>
      <c r="BK330" s="27"/>
      <c r="BL330" s="325">
        <f t="shared" si="523"/>
        <v>0</v>
      </c>
      <c r="BM330" s="325">
        <f t="shared" si="524"/>
        <v>0</v>
      </c>
      <c r="BN330" s="27"/>
      <c r="BO330" s="324">
        <f>SUMIF('Rekapitulasi Juni'!$U$214:$U$393,APS!$B330,'Rekapitulasi Juni'!$V$214:$V$393)</f>
        <v>0</v>
      </c>
      <c r="BP330" s="324">
        <f>SUMIF('Rekapitulasi Juni'!$U$214:$U$393,APS!$B330,'Rekapitulasi Juni'!$W$214:$W$393)</f>
        <v>0</v>
      </c>
      <c r="BQ330" s="27"/>
      <c r="BR330" s="325">
        <f t="shared" si="525"/>
        <v>0</v>
      </c>
      <c r="BS330" s="325">
        <f t="shared" si="526"/>
        <v>0</v>
      </c>
      <c r="BT330" s="27"/>
      <c r="BU330" s="324">
        <f>SUMIF('Rekapitulasi Juni'!$AL$214:$AL$393,APS!$B330,'Rekapitulasi Juni'!$AM$214:$AM$393)</f>
        <v>0</v>
      </c>
      <c r="BV330" s="324">
        <f>SUMIF('Rekapitulasi Juni'!$AL$214:$AL$393,APS!$B330,'Rekapitulasi Juni'!$AN$214:$AN$393)</f>
        <v>0</v>
      </c>
      <c r="BW330" s="27"/>
      <c r="BX330" s="325">
        <f t="shared" si="527"/>
        <v>0</v>
      </c>
      <c r="BY330" s="325">
        <f t="shared" si="528"/>
        <v>0</v>
      </c>
      <c r="BZ330" s="27"/>
      <c r="CA330" s="324">
        <f>SUMIF('Rekapitulasi Juni'!$BA$214:$BA$393,APS!$B330,'Rekapitulasi Juni'!$BB$214:$BB$393)</f>
        <v>0</v>
      </c>
      <c r="CB330" s="324">
        <f>SUMIF('Rekapitulasi Juni'!$BA$214:$BA$393,APS!$B330,'Rekapitulasi Juni'!$BC$214:$BC$393)</f>
        <v>0</v>
      </c>
      <c r="CC330" s="27"/>
      <c r="CD330" s="325">
        <f t="shared" si="529"/>
        <v>0</v>
      </c>
      <c r="CE330" s="325">
        <f t="shared" si="530"/>
        <v>0</v>
      </c>
      <c r="CF330" s="27"/>
      <c r="CG330" s="324">
        <f>SUMIF('Rekapitulasi Juni'!$BP$214:$BP$393,APS!$B330,'Rekapitulasi Juni'!$BQ$214:$BQ$393)</f>
        <v>0</v>
      </c>
      <c r="CH330" s="324">
        <f>SUMIF('Rekapitulasi Juni'!$BP$214:$BP$393,APS!$B330,'Rekapitulasi Juni'!$BR$214:$BR$393)</f>
        <v>0</v>
      </c>
      <c r="CI330" s="27"/>
      <c r="CJ330" s="325">
        <f t="shared" si="531"/>
        <v>0</v>
      </c>
      <c r="CK330" s="325">
        <f t="shared" si="532"/>
        <v>0</v>
      </c>
      <c r="CL330" s="41">
        <f t="shared" si="533"/>
        <v>0</v>
      </c>
      <c r="CM330" s="41">
        <f t="shared" si="534"/>
        <v>0</v>
      </c>
      <c r="CN330" s="41">
        <f t="shared" si="535"/>
        <v>0</v>
      </c>
      <c r="CO330" s="41">
        <f t="shared" si="536"/>
        <v>0</v>
      </c>
      <c r="CP330" s="41">
        <f t="shared" si="537"/>
        <v>0</v>
      </c>
      <c r="CQ330" s="41">
        <f t="shared" si="538"/>
        <v>0</v>
      </c>
      <c r="CR330" s="180">
        <f t="shared" si="539"/>
        <v>0</v>
      </c>
      <c r="CS330" s="27">
        <v>0</v>
      </c>
      <c r="CT330" s="27"/>
      <c r="CU330" s="324">
        <f>SUMIF('Rekapitulasi Juni'!$D$410:$D$588,APS!$B330,'Rekapitulasi Juni'!$E$410:$E$588)</f>
        <v>0</v>
      </c>
      <c r="CV330" s="324">
        <f>SUMIF('Rekapitulasi Juni'!$D$410:$D$588,APS!$B330,'Rekapitulasi Juni'!$F$410:$F$588)</f>
        <v>0</v>
      </c>
      <c r="CW330" s="27"/>
      <c r="CX330" s="325">
        <f t="shared" si="540"/>
        <v>0</v>
      </c>
      <c r="CY330" s="325">
        <f t="shared" si="541"/>
        <v>0</v>
      </c>
      <c r="CZ330" s="27"/>
      <c r="DA330" s="324">
        <f>SUMIF('Rekapitulasi Juni'!$U$410:$U$588,APS!$B330,'Rekapitulasi Juni'!$V$410:$V$588)</f>
        <v>0</v>
      </c>
      <c r="DB330" s="324">
        <f>SUMIF('Rekapitulasi Juni'!$U$410:$U$588,APS!$B330,'Rekapitulasi Juni'!$W$410:$W$588)</f>
        <v>0</v>
      </c>
      <c r="DC330" s="27"/>
      <c r="DD330" s="325">
        <f t="shared" si="542"/>
        <v>0</v>
      </c>
      <c r="DE330" s="325">
        <f t="shared" si="543"/>
        <v>0</v>
      </c>
      <c r="DF330" s="27"/>
      <c r="DG330" s="324">
        <f>SUMIF('Rekapitulasi Juni'!$AL$410:$AL$588,APS!$B330,'Rekapitulasi Juni'!$AM$410:$AM$588)</f>
        <v>0</v>
      </c>
      <c r="DH330" s="324">
        <f>SUMIF('Rekapitulasi Juni'!$AL$410:$AL$588,APS!$B330,'Rekapitulasi Juni'!$AN$410:$AN$588)</f>
        <v>0</v>
      </c>
      <c r="DI330" s="27"/>
      <c r="DJ330" s="325">
        <f t="shared" si="544"/>
        <v>0</v>
      </c>
      <c r="DK330" s="325">
        <f t="shared" si="545"/>
        <v>0</v>
      </c>
      <c r="DL330" s="27"/>
      <c r="DM330" s="324">
        <f>SUMIF('Rekapitulasi Juni'!$BA$410:$BA$588,APS!$B330,'Rekapitulasi Juni'!$BB$410:$BB$588)</f>
        <v>0</v>
      </c>
      <c r="DN330" s="324">
        <f>SUMIF('Rekapitulasi Juni'!$BA$410:$BA$588,APS!$B330,'Rekapitulasi Juni'!$BC$410:$BC$588)</f>
        <v>0</v>
      </c>
      <c r="DO330" s="324">
        <f>SUMIF('Rekapitulasi Juni'!$BA$410:$BA$588,APS!$B330,'Rekapitulasi Juni'!$BF$410:$BF$588)</f>
        <v>0</v>
      </c>
      <c r="DP330" s="325">
        <f t="shared" si="546"/>
        <v>0</v>
      </c>
      <c r="DQ330" s="325">
        <f t="shared" si="547"/>
        <v>0</v>
      </c>
      <c r="DR330" s="27"/>
      <c r="DS330" s="324">
        <f>SUMIF('Rekapitulasi Juni'!$BP$410:$BP$588,APS!$B330,'Rekapitulasi Juni'!$BQ$410:$BQ$588)</f>
        <v>0</v>
      </c>
      <c r="DT330" s="324">
        <f>SUMIF('Rekapitulasi Juni'!$BP$410:$BP$588,APS!$B330,'Rekapitulasi Juni'!$BR$410:$BR$588)</f>
        <v>0</v>
      </c>
      <c r="DU330" s="27"/>
      <c r="DV330" s="325">
        <f t="shared" si="548"/>
        <v>0</v>
      </c>
      <c r="DW330" s="325">
        <f t="shared" si="549"/>
        <v>0</v>
      </c>
      <c r="DX330" s="41">
        <f t="shared" si="550"/>
        <v>0</v>
      </c>
      <c r="DY330" s="41">
        <f t="shared" si="551"/>
        <v>0</v>
      </c>
      <c r="DZ330" s="41">
        <f t="shared" si="552"/>
        <v>0</v>
      </c>
      <c r="EA330" s="41">
        <f t="shared" si="553"/>
        <v>0</v>
      </c>
      <c r="EB330" s="41">
        <f t="shared" si="554"/>
        <v>0</v>
      </c>
      <c r="EC330" s="41">
        <f t="shared" si="555"/>
        <v>0</v>
      </c>
      <c r="ED330" s="180">
        <f t="shared" si="556"/>
        <v>0</v>
      </c>
      <c r="EE330" s="27">
        <v>0</v>
      </c>
      <c r="EF330" s="27"/>
      <c r="EG330" s="324">
        <f>SUMIF('Rekapitulasi Juni'!$D$608:$D$786,APS!$B330,'Rekapitulasi Juni'!$E$608:$E$786)</f>
        <v>0</v>
      </c>
      <c r="EH330" s="324">
        <f>SUMIF('Rekapitulasi Juni'!$D$608:$D$786,APS!$B330,'Rekapitulasi Juni'!$F$608:$F$786)</f>
        <v>0</v>
      </c>
      <c r="EI330" s="27"/>
      <c r="EJ330" s="325">
        <f t="shared" si="557"/>
        <v>0</v>
      </c>
      <c r="EK330" s="325">
        <f t="shared" si="558"/>
        <v>0</v>
      </c>
      <c r="EL330" s="27"/>
      <c r="EM330" s="324">
        <f>SUMIF('Rekapitulasi Juni'!$U$608:$U$786,APS!$B330,'Rekapitulasi Juni'!$V$608:$V$786)</f>
        <v>0</v>
      </c>
      <c r="EN330" s="324">
        <f>SUMIF('Rekapitulasi Juni'!$U$608:$U$786,APS!$B330,'Rekapitulasi Juni'!$W$608:$W$786)</f>
        <v>0</v>
      </c>
      <c r="EO330" s="27"/>
      <c r="EP330" s="325">
        <f t="shared" si="559"/>
        <v>0</v>
      </c>
      <c r="EQ330" s="325">
        <f t="shared" si="560"/>
        <v>0</v>
      </c>
      <c r="ER330" s="27"/>
      <c r="ES330" s="324">
        <f>SUMIF('Rekapitulasi Juni'!$AL$608:$AL$786,APS!$B330,'Rekapitulasi Juni'!$AM$608:$AM$786)</f>
        <v>0</v>
      </c>
      <c r="ET330" s="324">
        <f>SUMIF('Rekapitulasi Juni'!$AL$608:$AL$786,APS!$B330,'Rekapitulasi Juni'!$AN$608:$AN$786)</f>
        <v>0</v>
      </c>
      <c r="EU330" s="27"/>
      <c r="EV330" s="325">
        <f t="shared" si="503"/>
        <v>0</v>
      </c>
      <c r="EW330" s="325">
        <f t="shared" si="504"/>
        <v>0</v>
      </c>
      <c r="EX330" s="27"/>
      <c r="EY330" s="324">
        <f>SUMIF('Rekapitulasi Juni'!$BA$608:$BA$786,APS!$B330,'Rekapitulasi Juni'!$BB$608:$BB$786)</f>
        <v>0</v>
      </c>
      <c r="EZ330" s="324">
        <f>SUMIF('Rekapitulasi Juni'!$BA$608:$BA$786,APS!$B330,'Rekapitulasi Juni'!$BC$608:$BC$786)</f>
        <v>0</v>
      </c>
      <c r="FA330" s="324">
        <f>SUMIF('Rekapitulasi Juni'!$BA$608:$BA$786,APS!$B330,'Rekapitulasi Juni'!$BF$608:$BF$786)</f>
        <v>0</v>
      </c>
      <c r="FB330" s="325">
        <f t="shared" si="505"/>
        <v>0</v>
      </c>
      <c r="FC330" s="325">
        <f t="shared" si="506"/>
        <v>0</v>
      </c>
      <c r="FD330" s="27"/>
      <c r="FE330" s="27"/>
      <c r="FF330" s="27"/>
      <c r="FG330" s="27"/>
      <c r="FH330" s="27"/>
      <c r="FI330" s="27"/>
      <c r="FJ330" s="41">
        <f t="shared" si="561"/>
        <v>0</v>
      </c>
      <c r="FK330" s="41">
        <f t="shared" si="562"/>
        <v>0</v>
      </c>
      <c r="FL330" s="41">
        <f t="shared" si="563"/>
        <v>0</v>
      </c>
      <c r="FM330" s="41">
        <f t="shared" si="564"/>
        <v>0</v>
      </c>
      <c r="FN330" s="41">
        <f t="shared" si="565"/>
        <v>0</v>
      </c>
      <c r="FO330" s="41">
        <f t="shared" si="566"/>
        <v>0</v>
      </c>
      <c r="FP330" s="180">
        <f t="shared" si="567"/>
        <v>0</v>
      </c>
      <c r="FQ330" s="27"/>
      <c r="FR330" s="27"/>
      <c r="FS330" s="324">
        <f>SUMIF('Rekapitulasi Juni'!$D$804:$D$984,APS!$B330,'Rekapitulasi Juni'!$E$804:$E$984)</f>
        <v>0</v>
      </c>
      <c r="FT330" s="324">
        <f>SUMIF('Rekapitulasi Juni'!$D$804:$D$984,APS!$B330,'Rekapitulasi Juni'!$F$804:$F$984)</f>
        <v>0</v>
      </c>
      <c r="FU330" s="27"/>
      <c r="FV330" s="325">
        <f t="shared" si="507"/>
        <v>0</v>
      </c>
      <c r="FW330" s="325">
        <f t="shared" si="508"/>
        <v>0</v>
      </c>
      <c r="FX330" s="27"/>
      <c r="FY330" s="324">
        <f>SUMIF('Rekapitulasi Juni'!$U$804:$U$984,APS!$B330,'Rekapitulasi Juni'!$V$804:$V$984)</f>
        <v>0</v>
      </c>
      <c r="FZ330" s="324">
        <f>SUMIF('Rekapitulasi Juni'!$U$804:$U$984,APS!$B330,'Rekapitulasi Juni'!$W$804:$W$984)</f>
        <v>0</v>
      </c>
      <c r="GA330" s="27"/>
      <c r="GB330" s="325">
        <f t="shared" si="501"/>
        <v>0</v>
      </c>
      <c r="GC330" s="325">
        <f t="shared" si="502"/>
        <v>0</v>
      </c>
      <c r="GD330" s="27"/>
      <c r="GE330" s="324">
        <f>SUMIF('Rekapitulasi Juni'!$AL$804:$AL$984,APS!$B330,'Rekapitulasi Juni'!$AM$804:$AM$984)</f>
        <v>0</v>
      </c>
      <c r="GF330" s="324">
        <f>SUMIF('Rekapitulasi Juni'!$AL$804:$AL$984,APS!$B330,'Rekapitulasi Juni'!$AN$804:$AN$984)</f>
        <v>0</v>
      </c>
      <c r="GG330" s="27"/>
      <c r="GH330" s="325">
        <f t="shared" si="491"/>
        <v>0</v>
      </c>
      <c r="GI330" s="325">
        <f t="shared" si="492"/>
        <v>0</v>
      </c>
      <c r="GJ330" s="27"/>
      <c r="GK330" s="27"/>
      <c r="GL330" s="41">
        <f t="shared" si="568"/>
        <v>0</v>
      </c>
      <c r="GM330" s="41">
        <f t="shared" si="569"/>
        <v>0</v>
      </c>
      <c r="GN330" s="41">
        <f t="shared" si="570"/>
        <v>0</v>
      </c>
      <c r="GO330" s="41">
        <f t="shared" si="500"/>
        <v>0</v>
      </c>
      <c r="GP330" s="41">
        <f t="shared" si="571"/>
        <v>0</v>
      </c>
      <c r="GQ330" s="41">
        <f t="shared" si="572"/>
        <v>0</v>
      </c>
      <c r="GR330" s="180">
        <f t="shared" si="573"/>
        <v>0</v>
      </c>
      <c r="GS330" s="41">
        <f t="shared" si="493"/>
        <v>0</v>
      </c>
      <c r="GT330" s="41">
        <f t="shared" si="494"/>
        <v>0</v>
      </c>
      <c r="GU330" s="41">
        <f t="shared" si="495"/>
        <v>0</v>
      </c>
      <c r="GV330" s="41">
        <f t="shared" si="496"/>
        <v>0</v>
      </c>
      <c r="GW330" s="41">
        <f t="shared" si="497"/>
        <v>0</v>
      </c>
      <c r="GX330" s="41">
        <f t="shared" si="498"/>
        <v>0</v>
      </c>
      <c r="GY330" s="180">
        <f t="shared" si="499"/>
        <v>0</v>
      </c>
      <c r="GZ330" s="41">
        <v>309</v>
      </c>
      <c r="HA330" s="32"/>
      <c r="HB330" s="42">
        <f t="shared" si="610"/>
        <v>0</v>
      </c>
      <c r="HC330" s="44"/>
    </row>
    <row r="331" spans="1:211" ht="15" hidden="1" customHeight="1">
      <c r="A331" s="31" t="s">
        <v>661</v>
      </c>
      <c r="B331" s="32" t="s">
        <v>662</v>
      </c>
      <c r="C331" s="31" t="s">
        <v>490</v>
      </c>
      <c r="D331" s="31" t="s">
        <v>1259</v>
      </c>
      <c r="E331" s="31" t="s">
        <v>43</v>
      </c>
      <c r="F331" s="31" t="s">
        <v>152</v>
      </c>
      <c r="G331" s="33">
        <v>40</v>
      </c>
      <c r="H331" s="33">
        <v>0</v>
      </c>
      <c r="I331" s="33">
        <v>0</v>
      </c>
      <c r="J331" s="34">
        <f>IFERROR(VLOOKUP(A331,#REF!,3,0),0)</f>
        <v>0</v>
      </c>
      <c r="K331" s="34">
        <f t="shared" si="605"/>
        <v>0</v>
      </c>
      <c r="L331" s="34">
        <v>0</v>
      </c>
      <c r="M331" s="34">
        <v>0</v>
      </c>
      <c r="N331" s="35">
        <f t="shared" si="606"/>
        <v>40</v>
      </c>
      <c r="O331" s="35">
        <f t="shared" si="607"/>
        <v>40</v>
      </c>
      <c r="P331" s="46">
        <v>4</v>
      </c>
      <c r="Q331" s="36">
        <f t="shared" si="509"/>
        <v>0</v>
      </c>
      <c r="R331" s="80">
        <v>-4</v>
      </c>
      <c r="S331" s="37">
        <f ca="1">SUMIF(ROP!$D$6:$H$65536,A331,ROP!$J$6:$J$65536)</f>
        <v>0</v>
      </c>
      <c r="T331" s="37">
        <f>SUMIF(HASIL!$B:$B,APS!$B331&amp;RIGHT(APS!T$9,2),HASIL!$I:$I)</f>
        <v>0</v>
      </c>
      <c r="U331" s="37">
        <f>SUMIF(HASIL!$B:$B,APS!$B331&amp;RIGHT(APS!U$9,2),HASIL!$I:$I)</f>
        <v>0</v>
      </c>
      <c r="V331" s="37">
        <f>SUMIF(HASIL!$B:$B,APS!$B331&amp;RIGHT(APS!V$9,2),HASIL!$I:$I)</f>
        <v>0</v>
      </c>
      <c r="W331" s="37">
        <f>SUMIF(HASIL!$B:$B,APS!$B331&amp;RIGHT(APS!W$9,2),HASIL!$I:$I)</f>
        <v>0</v>
      </c>
      <c r="X331" s="38">
        <f t="shared" si="608"/>
        <v>0</v>
      </c>
      <c r="Y331" s="38">
        <f t="shared" si="609"/>
        <v>0</v>
      </c>
      <c r="Z331" s="39">
        <f t="shared" si="597"/>
        <v>0</v>
      </c>
      <c r="AA331" s="39">
        <f t="shared" si="596"/>
        <v>0</v>
      </c>
      <c r="AB331" s="40">
        <f t="shared" si="598"/>
        <v>4</v>
      </c>
      <c r="AC331" s="27">
        <v>4</v>
      </c>
      <c r="AD331" s="27"/>
      <c r="AE331" s="27"/>
      <c r="AF331" s="27"/>
      <c r="AG331" s="27"/>
      <c r="AH331" s="27"/>
      <c r="AI331" s="324">
        <f>SUMIF('Rekapitulasi Juni'!$D$9:$D$192,APS!$B331,'Rekapitulasi Juni'!$E$9:$E$192)</f>
        <v>0</v>
      </c>
      <c r="AJ331" s="324">
        <f>SUMIF('Rekapitulasi Juni'!$D$9:$D$192,APS!$B331,'Rekapitulasi Juni'!$F$9:$F$192)</f>
        <v>0</v>
      </c>
      <c r="AK331" s="324">
        <f>SUMIF('Rekapitulasi Juni'!$D$9:$D$192,APS!$B331,'Rekapitulasi Juni'!$K$9:$K$192)</f>
        <v>0</v>
      </c>
      <c r="AL331" s="325">
        <f t="shared" si="510"/>
        <v>0</v>
      </c>
      <c r="AM331" s="325">
        <f t="shared" si="511"/>
        <v>0</v>
      </c>
      <c r="AN331" s="27"/>
      <c r="AO331" s="324">
        <f>SUMIF('Rekapitulasi Juni'!$U$9:$U$192,APS!$B331,'Rekapitulasi Juni'!$V$9:$V$192)</f>
        <v>0</v>
      </c>
      <c r="AP331" s="324">
        <f>SUMIF('Rekapitulasi Juni'!$U$9:$U$192,APS!$B331,'Rekapitulasi Juni'!$W$9:$W$192)</f>
        <v>0</v>
      </c>
      <c r="AQ331" s="27"/>
      <c r="AR331" s="325">
        <f t="shared" si="512"/>
        <v>0</v>
      </c>
      <c r="AS331" s="325">
        <f t="shared" si="513"/>
        <v>0</v>
      </c>
      <c r="AT331" s="27"/>
      <c r="AU331" s="324">
        <f>SUMIF('Rekapitulasi Juni'!$AL$9:$AL$192,APS!$B331,'Rekapitulasi Juni'!$AM$9:$AM$192)</f>
        <v>0</v>
      </c>
      <c r="AV331" s="324">
        <f>SUMIF('Rekapitulasi Juni'!$AL$9:$AL$192,APS!$B331,'Rekapitulasi Juni'!$AN$9:$AN$192)</f>
        <v>0</v>
      </c>
      <c r="AW331" s="27"/>
      <c r="AX331" s="325">
        <f t="shared" si="514"/>
        <v>0</v>
      </c>
      <c r="AY331" s="325">
        <f t="shared" si="515"/>
        <v>0</v>
      </c>
      <c r="AZ331" s="41">
        <f t="shared" si="516"/>
        <v>0</v>
      </c>
      <c r="BA331" s="41">
        <f t="shared" si="517"/>
        <v>0</v>
      </c>
      <c r="BB331" s="41">
        <f t="shared" si="518"/>
        <v>0</v>
      </c>
      <c r="BC331" s="41">
        <f t="shared" si="519"/>
        <v>0</v>
      </c>
      <c r="BD331" s="41">
        <f t="shared" si="520"/>
        <v>0</v>
      </c>
      <c r="BE331" s="41">
        <f t="shared" si="521"/>
        <v>0</v>
      </c>
      <c r="BF331" s="180">
        <f t="shared" si="522"/>
        <v>0</v>
      </c>
      <c r="BG331" s="27">
        <v>0</v>
      </c>
      <c r="BH331" s="27"/>
      <c r="BI331" s="324">
        <f>SUMIF('Rekapitulasi Juni'!$D$214:$D$393,APS!$B331,'Rekapitulasi Juni'!$E$214:$E$393)</f>
        <v>0</v>
      </c>
      <c r="BJ331" s="324">
        <f>SUMIF('Rekapitulasi Juni'!$D$214:$D$393,APS!$B331,'Rekapitulasi Juni'!$F$214:$F$393)</f>
        <v>0</v>
      </c>
      <c r="BK331" s="27"/>
      <c r="BL331" s="325">
        <f t="shared" si="523"/>
        <v>0</v>
      </c>
      <c r="BM331" s="325">
        <f t="shared" si="524"/>
        <v>0</v>
      </c>
      <c r="BN331" s="27"/>
      <c r="BO331" s="324">
        <f>SUMIF('Rekapitulasi Juni'!$U$214:$U$393,APS!$B331,'Rekapitulasi Juni'!$V$214:$V$393)</f>
        <v>0</v>
      </c>
      <c r="BP331" s="324">
        <f>SUMIF('Rekapitulasi Juni'!$U$214:$U$393,APS!$B331,'Rekapitulasi Juni'!$W$214:$W$393)</f>
        <v>0</v>
      </c>
      <c r="BQ331" s="27"/>
      <c r="BR331" s="325">
        <f t="shared" si="525"/>
        <v>0</v>
      </c>
      <c r="BS331" s="325">
        <f t="shared" si="526"/>
        <v>0</v>
      </c>
      <c r="BT331" s="27"/>
      <c r="BU331" s="324">
        <f>SUMIF('Rekapitulasi Juni'!$AL$214:$AL$393,APS!$B331,'Rekapitulasi Juni'!$AM$214:$AM$393)</f>
        <v>0</v>
      </c>
      <c r="BV331" s="324">
        <f>SUMIF('Rekapitulasi Juni'!$AL$214:$AL$393,APS!$B331,'Rekapitulasi Juni'!$AN$214:$AN$393)</f>
        <v>0</v>
      </c>
      <c r="BW331" s="27"/>
      <c r="BX331" s="325">
        <f t="shared" si="527"/>
        <v>0</v>
      </c>
      <c r="BY331" s="325">
        <f t="shared" si="528"/>
        <v>0</v>
      </c>
      <c r="BZ331" s="27"/>
      <c r="CA331" s="324">
        <f>SUMIF('Rekapitulasi Juni'!$BA$214:$BA$393,APS!$B331,'Rekapitulasi Juni'!$BB$214:$BB$393)</f>
        <v>0</v>
      </c>
      <c r="CB331" s="324">
        <f>SUMIF('Rekapitulasi Juni'!$BA$214:$BA$393,APS!$B331,'Rekapitulasi Juni'!$BC$214:$BC$393)</f>
        <v>0</v>
      </c>
      <c r="CC331" s="27"/>
      <c r="CD331" s="325">
        <f t="shared" si="529"/>
        <v>0</v>
      </c>
      <c r="CE331" s="325">
        <f t="shared" si="530"/>
        <v>0</v>
      </c>
      <c r="CF331" s="27"/>
      <c r="CG331" s="324">
        <f>SUMIF('Rekapitulasi Juni'!$BP$214:$BP$393,APS!$B331,'Rekapitulasi Juni'!$BQ$214:$BQ$393)</f>
        <v>0</v>
      </c>
      <c r="CH331" s="324">
        <f>SUMIF('Rekapitulasi Juni'!$BP$214:$BP$393,APS!$B331,'Rekapitulasi Juni'!$BR$214:$BR$393)</f>
        <v>0</v>
      </c>
      <c r="CI331" s="27"/>
      <c r="CJ331" s="325">
        <f t="shared" si="531"/>
        <v>0</v>
      </c>
      <c r="CK331" s="325">
        <f t="shared" si="532"/>
        <v>0</v>
      </c>
      <c r="CL331" s="41">
        <f t="shared" si="533"/>
        <v>0</v>
      </c>
      <c r="CM331" s="41">
        <f t="shared" si="534"/>
        <v>0</v>
      </c>
      <c r="CN331" s="41">
        <f t="shared" si="535"/>
        <v>0</v>
      </c>
      <c r="CO331" s="41">
        <f t="shared" si="536"/>
        <v>0</v>
      </c>
      <c r="CP331" s="41">
        <f t="shared" si="537"/>
        <v>0</v>
      </c>
      <c r="CQ331" s="41">
        <f t="shared" si="538"/>
        <v>0</v>
      </c>
      <c r="CR331" s="180">
        <f t="shared" si="539"/>
        <v>0</v>
      </c>
      <c r="CS331" s="27">
        <v>0</v>
      </c>
      <c r="CT331" s="27"/>
      <c r="CU331" s="324">
        <f>SUMIF('Rekapitulasi Juni'!$D$410:$D$588,APS!$B331,'Rekapitulasi Juni'!$E$410:$E$588)</f>
        <v>0</v>
      </c>
      <c r="CV331" s="324">
        <f>SUMIF('Rekapitulasi Juni'!$D$410:$D$588,APS!$B331,'Rekapitulasi Juni'!$F$410:$F$588)</f>
        <v>0</v>
      </c>
      <c r="CW331" s="27"/>
      <c r="CX331" s="325">
        <f t="shared" si="540"/>
        <v>0</v>
      </c>
      <c r="CY331" s="325">
        <f t="shared" si="541"/>
        <v>0</v>
      </c>
      <c r="CZ331" s="27"/>
      <c r="DA331" s="324">
        <f>SUMIF('Rekapitulasi Juni'!$U$410:$U$588,APS!$B331,'Rekapitulasi Juni'!$V$410:$V$588)</f>
        <v>0</v>
      </c>
      <c r="DB331" s="324">
        <f>SUMIF('Rekapitulasi Juni'!$U$410:$U$588,APS!$B331,'Rekapitulasi Juni'!$W$410:$W$588)</f>
        <v>0</v>
      </c>
      <c r="DC331" s="27"/>
      <c r="DD331" s="325">
        <f t="shared" si="542"/>
        <v>0</v>
      </c>
      <c r="DE331" s="325">
        <f t="shared" si="543"/>
        <v>0</v>
      </c>
      <c r="DF331" s="27"/>
      <c r="DG331" s="324">
        <f>SUMIF('Rekapitulasi Juni'!$AL$410:$AL$588,APS!$B331,'Rekapitulasi Juni'!$AM$410:$AM$588)</f>
        <v>0</v>
      </c>
      <c r="DH331" s="324">
        <f>SUMIF('Rekapitulasi Juni'!$AL$410:$AL$588,APS!$B331,'Rekapitulasi Juni'!$AN$410:$AN$588)</f>
        <v>0</v>
      </c>
      <c r="DI331" s="27"/>
      <c r="DJ331" s="325">
        <f t="shared" si="544"/>
        <v>0</v>
      </c>
      <c r="DK331" s="325">
        <f t="shared" si="545"/>
        <v>0</v>
      </c>
      <c r="DL331" s="27"/>
      <c r="DM331" s="324">
        <f>SUMIF('Rekapitulasi Juni'!$BA$410:$BA$588,APS!$B331,'Rekapitulasi Juni'!$BB$410:$BB$588)</f>
        <v>0</v>
      </c>
      <c r="DN331" s="324">
        <f>SUMIF('Rekapitulasi Juni'!$BA$410:$BA$588,APS!$B331,'Rekapitulasi Juni'!$BC$410:$BC$588)</f>
        <v>0</v>
      </c>
      <c r="DO331" s="324">
        <f>SUMIF('Rekapitulasi Juni'!$BA$410:$BA$588,APS!$B331,'Rekapitulasi Juni'!$BF$410:$BF$588)</f>
        <v>0</v>
      </c>
      <c r="DP331" s="325">
        <f t="shared" si="546"/>
        <v>0</v>
      </c>
      <c r="DQ331" s="325">
        <f t="shared" si="547"/>
        <v>0</v>
      </c>
      <c r="DR331" s="27"/>
      <c r="DS331" s="324">
        <f>SUMIF('Rekapitulasi Juni'!$BP$410:$BP$588,APS!$B331,'Rekapitulasi Juni'!$BQ$410:$BQ$588)</f>
        <v>0</v>
      </c>
      <c r="DT331" s="324">
        <f>SUMIF('Rekapitulasi Juni'!$BP$410:$BP$588,APS!$B331,'Rekapitulasi Juni'!$BR$410:$BR$588)</f>
        <v>0</v>
      </c>
      <c r="DU331" s="27"/>
      <c r="DV331" s="325">
        <f t="shared" si="548"/>
        <v>0</v>
      </c>
      <c r="DW331" s="325">
        <f t="shared" si="549"/>
        <v>0</v>
      </c>
      <c r="DX331" s="41">
        <f t="shared" si="550"/>
        <v>0</v>
      </c>
      <c r="DY331" s="41">
        <f t="shared" si="551"/>
        <v>0</v>
      </c>
      <c r="DZ331" s="41">
        <f t="shared" si="552"/>
        <v>0</v>
      </c>
      <c r="EA331" s="41">
        <f t="shared" si="553"/>
        <v>0</v>
      </c>
      <c r="EB331" s="41">
        <f t="shared" si="554"/>
        <v>0</v>
      </c>
      <c r="EC331" s="41">
        <f t="shared" si="555"/>
        <v>0</v>
      </c>
      <c r="ED331" s="180">
        <f t="shared" si="556"/>
        <v>0</v>
      </c>
      <c r="EE331" s="27">
        <v>0</v>
      </c>
      <c r="EF331" s="27"/>
      <c r="EG331" s="324">
        <f>SUMIF('Rekapitulasi Juni'!$D$608:$D$786,APS!$B331,'Rekapitulasi Juni'!$E$608:$E$786)</f>
        <v>0</v>
      </c>
      <c r="EH331" s="324">
        <f>SUMIF('Rekapitulasi Juni'!$D$608:$D$786,APS!$B331,'Rekapitulasi Juni'!$F$608:$F$786)</f>
        <v>0</v>
      </c>
      <c r="EI331" s="27"/>
      <c r="EJ331" s="325">
        <f t="shared" si="557"/>
        <v>0</v>
      </c>
      <c r="EK331" s="325">
        <f t="shared" si="558"/>
        <v>0</v>
      </c>
      <c r="EL331" s="27"/>
      <c r="EM331" s="324">
        <f>SUMIF('Rekapitulasi Juni'!$U$608:$U$786,APS!$B331,'Rekapitulasi Juni'!$V$608:$V$786)</f>
        <v>0</v>
      </c>
      <c r="EN331" s="324">
        <f>SUMIF('Rekapitulasi Juni'!$U$608:$U$786,APS!$B331,'Rekapitulasi Juni'!$W$608:$W$786)</f>
        <v>0</v>
      </c>
      <c r="EO331" s="27"/>
      <c r="EP331" s="325">
        <f t="shared" si="559"/>
        <v>0</v>
      </c>
      <c r="EQ331" s="325">
        <f t="shared" si="560"/>
        <v>0</v>
      </c>
      <c r="ER331" s="27"/>
      <c r="ES331" s="324">
        <f>SUMIF('Rekapitulasi Juni'!$AL$608:$AL$786,APS!$B331,'Rekapitulasi Juni'!$AM$608:$AM$786)</f>
        <v>0</v>
      </c>
      <c r="ET331" s="324">
        <f>SUMIF('Rekapitulasi Juni'!$AL$608:$AL$786,APS!$B331,'Rekapitulasi Juni'!$AN$608:$AN$786)</f>
        <v>0</v>
      </c>
      <c r="EU331" s="27"/>
      <c r="EV331" s="325">
        <f t="shared" si="503"/>
        <v>0</v>
      </c>
      <c r="EW331" s="325">
        <f t="shared" si="504"/>
        <v>0</v>
      </c>
      <c r="EX331" s="27"/>
      <c r="EY331" s="324">
        <f>SUMIF('Rekapitulasi Juni'!$BA$608:$BA$786,APS!$B331,'Rekapitulasi Juni'!$BB$608:$BB$786)</f>
        <v>0</v>
      </c>
      <c r="EZ331" s="324">
        <f>SUMIF('Rekapitulasi Juni'!$BA$608:$BA$786,APS!$B331,'Rekapitulasi Juni'!$BC$608:$BC$786)</f>
        <v>0</v>
      </c>
      <c r="FA331" s="324">
        <f>SUMIF('Rekapitulasi Juni'!$BA$608:$BA$786,APS!$B331,'Rekapitulasi Juni'!$BF$608:$BF$786)</f>
        <v>0</v>
      </c>
      <c r="FB331" s="325">
        <f t="shared" si="505"/>
        <v>0</v>
      </c>
      <c r="FC331" s="325">
        <f t="shared" si="506"/>
        <v>0</v>
      </c>
      <c r="FD331" s="27"/>
      <c r="FE331" s="27"/>
      <c r="FF331" s="27"/>
      <c r="FG331" s="27"/>
      <c r="FH331" s="27"/>
      <c r="FI331" s="27"/>
      <c r="FJ331" s="41">
        <f t="shared" si="561"/>
        <v>0</v>
      </c>
      <c r="FK331" s="41">
        <f t="shared" si="562"/>
        <v>0</v>
      </c>
      <c r="FL331" s="41">
        <f t="shared" si="563"/>
        <v>0</v>
      </c>
      <c r="FM331" s="41">
        <f t="shared" si="564"/>
        <v>0</v>
      </c>
      <c r="FN331" s="41">
        <f t="shared" si="565"/>
        <v>0</v>
      </c>
      <c r="FO331" s="41">
        <f t="shared" si="566"/>
        <v>0</v>
      </c>
      <c r="FP331" s="180">
        <f t="shared" si="567"/>
        <v>0</v>
      </c>
      <c r="FQ331" s="27"/>
      <c r="FR331" s="27"/>
      <c r="FS331" s="324">
        <f>SUMIF('Rekapitulasi Juni'!$D$804:$D$984,APS!$B331,'Rekapitulasi Juni'!$E$804:$E$984)</f>
        <v>0</v>
      </c>
      <c r="FT331" s="324">
        <f>SUMIF('Rekapitulasi Juni'!$D$804:$D$984,APS!$B331,'Rekapitulasi Juni'!$F$804:$F$984)</f>
        <v>0</v>
      </c>
      <c r="FU331" s="27"/>
      <c r="FV331" s="325">
        <f t="shared" si="507"/>
        <v>0</v>
      </c>
      <c r="FW331" s="325">
        <f t="shared" si="508"/>
        <v>0</v>
      </c>
      <c r="FX331" s="27"/>
      <c r="FY331" s="324">
        <f>SUMIF('Rekapitulasi Juni'!$U$804:$U$984,APS!$B331,'Rekapitulasi Juni'!$V$804:$V$984)</f>
        <v>0</v>
      </c>
      <c r="FZ331" s="324">
        <f>SUMIF('Rekapitulasi Juni'!$U$804:$U$984,APS!$B331,'Rekapitulasi Juni'!$W$804:$W$984)</f>
        <v>0</v>
      </c>
      <c r="GA331" s="27"/>
      <c r="GB331" s="325">
        <f t="shared" si="501"/>
        <v>0</v>
      </c>
      <c r="GC331" s="325">
        <f t="shared" si="502"/>
        <v>0</v>
      </c>
      <c r="GD331" s="27"/>
      <c r="GE331" s="324">
        <f>SUMIF('Rekapitulasi Juni'!$AL$804:$AL$984,APS!$B331,'Rekapitulasi Juni'!$AM$804:$AM$984)</f>
        <v>0</v>
      </c>
      <c r="GF331" s="324">
        <f>SUMIF('Rekapitulasi Juni'!$AL$804:$AL$984,APS!$B331,'Rekapitulasi Juni'!$AN$804:$AN$984)</f>
        <v>0</v>
      </c>
      <c r="GG331" s="27"/>
      <c r="GH331" s="325">
        <f t="shared" si="491"/>
        <v>0</v>
      </c>
      <c r="GI331" s="325">
        <f t="shared" si="492"/>
        <v>0</v>
      </c>
      <c r="GJ331" s="27"/>
      <c r="GK331" s="27"/>
      <c r="GL331" s="41">
        <f t="shared" si="568"/>
        <v>0</v>
      </c>
      <c r="GM331" s="41">
        <f t="shared" si="569"/>
        <v>0</v>
      </c>
      <c r="GN331" s="41">
        <f t="shared" si="570"/>
        <v>0</v>
      </c>
      <c r="GO331" s="41">
        <f t="shared" si="500"/>
        <v>0</v>
      </c>
      <c r="GP331" s="41">
        <f t="shared" si="571"/>
        <v>0</v>
      </c>
      <c r="GQ331" s="41">
        <f t="shared" si="572"/>
        <v>0</v>
      </c>
      <c r="GR331" s="180">
        <f t="shared" si="573"/>
        <v>0</v>
      </c>
      <c r="GS331" s="41">
        <f t="shared" si="493"/>
        <v>0</v>
      </c>
      <c r="GT331" s="41">
        <f t="shared" si="494"/>
        <v>0</v>
      </c>
      <c r="GU331" s="41">
        <f t="shared" si="495"/>
        <v>0</v>
      </c>
      <c r="GV331" s="41">
        <f t="shared" si="496"/>
        <v>0</v>
      </c>
      <c r="GW331" s="41">
        <f t="shared" si="497"/>
        <v>0</v>
      </c>
      <c r="GX331" s="41">
        <f t="shared" si="498"/>
        <v>0</v>
      </c>
      <c r="GY331" s="180">
        <f t="shared" si="499"/>
        <v>0</v>
      </c>
      <c r="GZ331" s="41">
        <v>310</v>
      </c>
      <c r="HA331" s="32"/>
      <c r="HB331" s="42">
        <f t="shared" si="610"/>
        <v>-36</v>
      </c>
      <c r="HC331" s="44" t="s">
        <v>406</v>
      </c>
    </row>
    <row r="332" spans="1:211" ht="15" hidden="1" customHeight="1">
      <c r="A332" s="31" t="s">
        <v>663</v>
      </c>
      <c r="B332" s="32" t="s">
        <v>664</v>
      </c>
      <c r="C332" s="31" t="s">
        <v>490</v>
      </c>
      <c r="D332" s="31" t="s">
        <v>1259</v>
      </c>
      <c r="E332" s="31" t="s">
        <v>43</v>
      </c>
      <c r="F332" s="31" t="s">
        <v>152</v>
      </c>
      <c r="G332" s="33">
        <v>0</v>
      </c>
      <c r="H332" s="33">
        <v>0</v>
      </c>
      <c r="I332" s="33">
        <v>0</v>
      </c>
      <c r="J332" s="34">
        <f>IFERROR(VLOOKUP(A332,#REF!,3,0),0)</f>
        <v>0</v>
      </c>
      <c r="K332" s="34">
        <f t="shared" si="605"/>
        <v>0</v>
      </c>
      <c r="L332" s="34">
        <v>0</v>
      </c>
      <c r="M332" s="34">
        <v>0</v>
      </c>
      <c r="N332" s="35">
        <f t="shared" si="606"/>
        <v>0</v>
      </c>
      <c r="O332" s="35">
        <f t="shared" si="607"/>
        <v>0</v>
      </c>
      <c r="P332" s="36">
        <v>0</v>
      </c>
      <c r="Q332" s="36">
        <f t="shared" si="509"/>
        <v>0</v>
      </c>
      <c r="R332" s="80"/>
      <c r="S332" s="37">
        <f ca="1">SUMIF(ROP!$D$6:$H$65536,A332,ROP!$J$6:$J$65536)</f>
        <v>0</v>
      </c>
      <c r="T332" s="37">
        <f>SUMIF(HASIL!$B:$B,APS!$B332&amp;RIGHT(APS!T$9,2),HASIL!$I:$I)</f>
        <v>0</v>
      </c>
      <c r="U332" s="37">
        <f>SUMIF(HASIL!$B:$B,APS!$B332&amp;RIGHT(APS!U$9,2),HASIL!$I:$I)</f>
        <v>0</v>
      </c>
      <c r="V332" s="37">
        <f>SUMIF(HASIL!$B:$B,APS!$B332&amp;RIGHT(APS!V$9,2),HASIL!$I:$I)</f>
        <v>0</v>
      </c>
      <c r="W332" s="37">
        <f>SUMIF(HASIL!$B:$B,APS!$B332&amp;RIGHT(APS!W$9,2),HASIL!$I:$I)</f>
        <v>0</v>
      </c>
      <c r="X332" s="38">
        <f t="shared" si="608"/>
        <v>0</v>
      </c>
      <c r="Y332" s="38">
        <f t="shared" si="609"/>
        <v>0</v>
      </c>
      <c r="Z332" s="39">
        <f t="shared" si="597"/>
        <v>0</v>
      </c>
      <c r="AA332" s="39">
        <f t="shared" si="596"/>
        <v>0</v>
      </c>
      <c r="AB332" s="40">
        <f t="shared" si="598"/>
        <v>0</v>
      </c>
      <c r="AC332" s="27">
        <v>0</v>
      </c>
      <c r="AD332" s="27"/>
      <c r="AE332" s="27"/>
      <c r="AF332" s="27"/>
      <c r="AG332" s="27"/>
      <c r="AH332" s="27"/>
      <c r="AI332" s="324">
        <f>SUMIF('Rekapitulasi Juni'!$D$9:$D$192,APS!$B332,'Rekapitulasi Juni'!$E$9:$E$192)</f>
        <v>0</v>
      </c>
      <c r="AJ332" s="324">
        <f>SUMIF('Rekapitulasi Juni'!$D$9:$D$192,APS!$B332,'Rekapitulasi Juni'!$F$9:$F$192)</f>
        <v>0</v>
      </c>
      <c r="AK332" s="324">
        <f>SUMIF('Rekapitulasi Juni'!$D$9:$D$192,APS!$B332,'Rekapitulasi Juni'!$K$9:$K$192)</f>
        <v>0</v>
      </c>
      <c r="AL332" s="325">
        <f t="shared" si="510"/>
        <v>0</v>
      </c>
      <c r="AM332" s="325">
        <f t="shared" si="511"/>
        <v>0</v>
      </c>
      <c r="AN332" s="27"/>
      <c r="AO332" s="324">
        <f>SUMIF('Rekapitulasi Juni'!$U$9:$U$192,APS!$B332,'Rekapitulasi Juni'!$V$9:$V$192)</f>
        <v>0</v>
      </c>
      <c r="AP332" s="324">
        <f>SUMIF('Rekapitulasi Juni'!$U$9:$U$192,APS!$B332,'Rekapitulasi Juni'!$W$9:$W$192)</f>
        <v>0</v>
      </c>
      <c r="AQ332" s="27"/>
      <c r="AR332" s="325">
        <f t="shared" si="512"/>
        <v>0</v>
      </c>
      <c r="AS332" s="325">
        <f t="shared" si="513"/>
        <v>0</v>
      </c>
      <c r="AT332" s="27"/>
      <c r="AU332" s="324">
        <f>SUMIF('Rekapitulasi Juni'!$AL$9:$AL$192,APS!$B332,'Rekapitulasi Juni'!$AM$9:$AM$192)</f>
        <v>0</v>
      </c>
      <c r="AV332" s="324">
        <f>SUMIF('Rekapitulasi Juni'!$AL$9:$AL$192,APS!$B332,'Rekapitulasi Juni'!$AN$9:$AN$192)</f>
        <v>0</v>
      </c>
      <c r="AW332" s="27"/>
      <c r="AX332" s="325">
        <f t="shared" si="514"/>
        <v>0</v>
      </c>
      <c r="AY332" s="325">
        <f t="shared" si="515"/>
        <v>0</v>
      </c>
      <c r="AZ332" s="41">
        <f t="shared" si="516"/>
        <v>0</v>
      </c>
      <c r="BA332" s="41">
        <f t="shared" si="517"/>
        <v>0</v>
      </c>
      <c r="BB332" s="41">
        <f t="shared" si="518"/>
        <v>0</v>
      </c>
      <c r="BC332" s="41">
        <f t="shared" si="519"/>
        <v>0</v>
      </c>
      <c r="BD332" s="41">
        <f t="shared" si="520"/>
        <v>0</v>
      </c>
      <c r="BE332" s="41">
        <f t="shared" si="521"/>
        <v>0</v>
      </c>
      <c r="BF332" s="180">
        <f t="shared" si="522"/>
        <v>0</v>
      </c>
      <c r="BG332" s="27">
        <v>0</v>
      </c>
      <c r="BH332" s="27"/>
      <c r="BI332" s="324">
        <f>SUMIF('Rekapitulasi Juni'!$D$214:$D$393,APS!$B332,'Rekapitulasi Juni'!$E$214:$E$393)</f>
        <v>0</v>
      </c>
      <c r="BJ332" s="324">
        <f>SUMIF('Rekapitulasi Juni'!$D$214:$D$393,APS!$B332,'Rekapitulasi Juni'!$F$214:$F$393)</f>
        <v>0</v>
      </c>
      <c r="BK332" s="27"/>
      <c r="BL332" s="325">
        <f t="shared" si="523"/>
        <v>0</v>
      </c>
      <c r="BM332" s="325">
        <f t="shared" si="524"/>
        <v>0</v>
      </c>
      <c r="BN332" s="27"/>
      <c r="BO332" s="324">
        <f>SUMIF('Rekapitulasi Juni'!$U$214:$U$393,APS!$B332,'Rekapitulasi Juni'!$V$214:$V$393)</f>
        <v>0</v>
      </c>
      <c r="BP332" s="324">
        <f>SUMIF('Rekapitulasi Juni'!$U$214:$U$393,APS!$B332,'Rekapitulasi Juni'!$W$214:$W$393)</f>
        <v>0</v>
      </c>
      <c r="BQ332" s="27"/>
      <c r="BR332" s="325">
        <f t="shared" si="525"/>
        <v>0</v>
      </c>
      <c r="BS332" s="325">
        <f t="shared" si="526"/>
        <v>0</v>
      </c>
      <c r="BT332" s="27"/>
      <c r="BU332" s="324">
        <f>SUMIF('Rekapitulasi Juni'!$AL$214:$AL$393,APS!$B332,'Rekapitulasi Juni'!$AM$214:$AM$393)</f>
        <v>0</v>
      </c>
      <c r="BV332" s="324">
        <f>SUMIF('Rekapitulasi Juni'!$AL$214:$AL$393,APS!$B332,'Rekapitulasi Juni'!$AN$214:$AN$393)</f>
        <v>0</v>
      </c>
      <c r="BW332" s="27"/>
      <c r="BX332" s="325">
        <f t="shared" si="527"/>
        <v>0</v>
      </c>
      <c r="BY332" s="325">
        <f t="shared" si="528"/>
        <v>0</v>
      </c>
      <c r="BZ332" s="27"/>
      <c r="CA332" s="324">
        <f>SUMIF('Rekapitulasi Juni'!$BA$214:$BA$393,APS!$B332,'Rekapitulasi Juni'!$BB$214:$BB$393)</f>
        <v>0</v>
      </c>
      <c r="CB332" s="324">
        <f>SUMIF('Rekapitulasi Juni'!$BA$214:$BA$393,APS!$B332,'Rekapitulasi Juni'!$BC$214:$BC$393)</f>
        <v>0</v>
      </c>
      <c r="CC332" s="27"/>
      <c r="CD332" s="325">
        <f t="shared" si="529"/>
        <v>0</v>
      </c>
      <c r="CE332" s="325">
        <f t="shared" si="530"/>
        <v>0</v>
      </c>
      <c r="CF332" s="27"/>
      <c r="CG332" s="324">
        <f>SUMIF('Rekapitulasi Juni'!$BP$214:$BP$393,APS!$B332,'Rekapitulasi Juni'!$BQ$214:$BQ$393)</f>
        <v>0</v>
      </c>
      <c r="CH332" s="324">
        <f>SUMIF('Rekapitulasi Juni'!$BP$214:$BP$393,APS!$B332,'Rekapitulasi Juni'!$BR$214:$BR$393)</f>
        <v>0</v>
      </c>
      <c r="CI332" s="27"/>
      <c r="CJ332" s="325">
        <f t="shared" si="531"/>
        <v>0</v>
      </c>
      <c r="CK332" s="325">
        <f t="shared" si="532"/>
        <v>0</v>
      </c>
      <c r="CL332" s="41">
        <f t="shared" si="533"/>
        <v>0</v>
      </c>
      <c r="CM332" s="41">
        <f t="shared" si="534"/>
        <v>0</v>
      </c>
      <c r="CN332" s="41">
        <f t="shared" si="535"/>
        <v>0</v>
      </c>
      <c r="CO332" s="41">
        <f t="shared" si="536"/>
        <v>0</v>
      </c>
      <c r="CP332" s="41">
        <f t="shared" si="537"/>
        <v>0</v>
      </c>
      <c r="CQ332" s="41">
        <f t="shared" si="538"/>
        <v>0</v>
      </c>
      <c r="CR332" s="180">
        <f t="shared" si="539"/>
        <v>0</v>
      </c>
      <c r="CS332" s="27">
        <v>0</v>
      </c>
      <c r="CT332" s="27"/>
      <c r="CU332" s="324">
        <f>SUMIF('Rekapitulasi Juni'!$D$410:$D$588,APS!$B332,'Rekapitulasi Juni'!$E$410:$E$588)</f>
        <v>0</v>
      </c>
      <c r="CV332" s="324">
        <f>SUMIF('Rekapitulasi Juni'!$D$410:$D$588,APS!$B332,'Rekapitulasi Juni'!$F$410:$F$588)</f>
        <v>0</v>
      </c>
      <c r="CW332" s="27"/>
      <c r="CX332" s="325">
        <f t="shared" si="540"/>
        <v>0</v>
      </c>
      <c r="CY332" s="325">
        <f t="shared" si="541"/>
        <v>0</v>
      </c>
      <c r="CZ332" s="27"/>
      <c r="DA332" s="324">
        <f>SUMIF('Rekapitulasi Juni'!$U$410:$U$588,APS!$B332,'Rekapitulasi Juni'!$V$410:$V$588)</f>
        <v>0</v>
      </c>
      <c r="DB332" s="324">
        <f>SUMIF('Rekapitulasi Juni'!$U$410:$U$588,APS!$B332,'Rekapitulasi Juni'!$W$410:$W$588)</f>
        <v>0</v>
      </c>
      <c r="DC332" s="27"/>
      <c r="DD332" s="325">
        <f t="shared" si="542"/>
        <v>0</v>
      </c>
      <c r="DE332" s="325">
        <f t="shared" si="543"/>
        <v>0</v>
      </c>
      <c r="DF332" s="27"/>
      <c r="DG332" s="324">
        <f>SUMIF('Rekapitulasi Juni'!$AL$410:$AL$588,APS!$B332,'Rekapitulasi Juni'!$AM$410:$AM$588)</f>
        <v>0</v>
      </c>
      <c r="DH332" s="324">
        <f>SUMIF('Rekapitulasi Juni'!$AL$410:$AL$588,APS!$B332,'Rekapitulasi Juni'!$AN$410:$AN$588)</f>
        <v>0</v>
      </c>
      <c r="DI332" s="27"/>
      <c r="DJ332" s="325">
        <f t="shared" si="544"/>
        <v>0</v>
      </c>
      <c r="DK332" s="325">
        <f t="shared" si="545"/>
        <v>0</v>
      </c>
      <c r="DL332" s="27"/>
      <c r="DM332" s="324">
        <f>SUMIF('Rekapitulasi Juni'!$BA$410:$BA$588,APS!$B332,'Rekapitulasi Juni'!$BB$410:$BB$588)</f>
        <v>0</v>
      </c>
      <c r="DN332" s="324">
        <f>SUMIF('Rekapitulasi Juni'!$BA$410:$BA$588,APS!$B332,'Rekapitulasi Juni'!$BC$410:$BC$588)</f>
        <v>0</v>
      </c>
      <c r="DO332" s="324">
        <f>SUMIF('Rekapitulasi Juni'!$BA$410:$BA$588,APS!$B332,'Rekapitulasi Juni'!$BF$410:$BF$588)</f>
        <v>0</v>
      </c>
      <c r="DP332" s="325">
        <f t="shared" si="546"/>
        <v>0</v>
      </c>
      <c r="DQ332" s="325">
        <f t="shared" si="547"/>
        <v>0</v>
      </c>
      <c r="DR332" s="27"/>
      <c r="DS332" s="324">
        <f>SUMIF('Rekapitulasi Juni'!$BP$410:$BP$588,APS!$B332,'Rekapitulasi Juni'!$BQ$410:$BQ$588)</f>
        <v>0</v>
      </c>
      <c r="DT332" s="324">
        <f>SUMIF('Rekapitulasi Juni'!$BP$410:$BP$588,APS!$B332,'Rekapitulasi Juni'!$BR$410:$BR$588)</f>
        <v>0</v>
      </c>
      <c r="DU332" s="27"/>
      <c r="DV332" s="325">
        <f t="shared" si="548"/>
        <v>0</v>
      </c>
      <c r="DW332" s="325">
        <f t="shared" si="549"/>
        <v>0</v>
      </c>
      <c r="DX332" s="41">
        <f t="shared" si="550"/>
        <v>0</v>
      </c>
      <c r="DY332" s="41">
        <f t="shared" si="551"/>
        <v>0</v>
      </c>
      <c r="DZ332" s="41">
        <f t="shared" si="552"/>
        <v>0</v>
      </c>
      <c r="EA332" s="41">
        <f t="shared" si="553"/>
        <v>0</v>
      </c>
      <c r="EB332" s="41">
        <f t="shared" si="554"/>
        <v>0</v>
      </c>
      <c r="EC332" s="41">
        <f t="shared" si="555"/>
        <v>0</v>
      </c>
      <c r="ED332" s="180">
        <f t="shared" si="556"/>
        <v>0</v>
      </c>
      <c r="EE332" s="27">
        <v>0</v>
      </c>
      <c r="EF332" s="27"/>
      <c r="EG332" s="324">
        <f>SUMIF('Rekapitulasi Juni'!$D$608:$D$786,APS!$B332,'Rekapitulasi Juni'!$E$608:$E$786)</f>
        <v>0</v>
      </c>
      <c r="EH332" s="324">
        <f>SUMIF('Rekapitulasi Juni'!$D$608:$D$786,APS!$B332,'Rekapitulasi Juni'!$F$608:$F$786)</f>
        <v>0</v>
      </c>
      <c r="EI332" s="27"/>
      <c r="EJ332" s="325">
        <f t="shared" si="557"/>
        <v>0</v>
      </c>
      <c r="EK332" s="325">
        <f t="shared" si="558"/>
        <v>0</v>
      </c>
      <c r="EL332" s="27"/>
      <c r="EM332" s="324">
        <f>SUMIF('Rekapitulasi Juni'!$U$608:$U$786,APS!$B332,'Rekapitulasi Juni'!$V$608:$V$786)</f>
        <v>0</v>
      </c>
      <c r="EN332" s="324">
        <f>SUMIF('Rekapitulasi Juni'!$U$608:$U$786,APS!$B332,'Rekapitulasi Juni'!$W$608:$W$786)</f>
        <v>0</v>
      </c>
      <c r="EO332" s="27"/>
      <c r="EP332" s="325">
        <f t="shared" si="559"/>
        <v>0</v>
      </c>
      <c r="EQ332" s="325">
        <f t="shared" si="560"/>
        <v>0</v>
      </c>
      <c r="ER332" s="27"/>
      <c r="ES332" s="324">
        <f>SUMIF('Rekapitulasi Juni'!$AL$608:$AL$786,APS!$B332,'Rekapitulasi Juni'!$AM$608:$AM$786)</f>
        <v>0</v>
      </c>
      <c r="ET332" s="324">
        <f>SUMIF('Rekapitulasi Juni'!$AL$608:$AL$786,APS!$B332,'Rekapitulasi Juni'!$AN$608:$AN$786)</f>
        <v>0</v>
      </c>
      <c r="EU332" s="27"/>
      <c r="EV332" s="325">
        <f t="shared" si="503"/>
        <v>0</v>
      </c>
      <c r="EW332" s="325">
        <f t="shared" si="504"/>
        <v>0</v>
      </c>
      <c r="EX332" s="27"/>
      <c r="EY332" s="324">
        <f>SUMIF('Rekapitulasi Juni'!$BA$608:$BA$786,APS!$B332,'Rekapitulasi Juni'!$BB$608:$BB$786)</f>
        <v>0</v>
      </c>
      <c r="EZ332" s="324">
        <f>SUMIF('Rekapitulasi Juni'!$BA$608:$BA$786,APS!$B332,'Rekapitulasi Juni'!$BC$608:$BC$786)</f>
        <v>0</v>
      </c>
      <c r="FA332" s="324">
        <f>SUMIF('Rekapitulasi Juni'!$BA$608:$BA$786,APS!$B332,'Rekapitulasi Juni'!$BF$608:$BF$786)</f>
        <v>0</v>
      </c>
      <c r="FB332" s="325">
        <f t="shared" si="505"/>
        <v>0</v>
      </c>
      <c r="FC332" s="325">
        <f t="shared" si="506"/>
        <v>0</v>
      </c>
      <c r="FD332" s="27"/>
      <c r="FE332" s="27"/>
      <c r="FF332" s="27"/>
      <c r="FG332" s="27"/>
      <c r="FH332" s="27"/>
      <c r="FI332" s="27"/>
      <c r="FJ332" s="41">
        <f t="shared" si="561"/>
        <v>0</v>
      </c>
      <c r="FK332" s="41">
        <f t="shared" si="562"/>
        <v>0</v>
      </c>
      <c r="FL332" s="41">
        <f t="shared" si="563"/>
        <v>0</v>
      </c>
      <c r="FM332" s="41">
        <f t="shared" si="564"/>
        <v>0</v>
      </c>
      <c r="FN332" s="41">
        <f t="shared" si="565"/>
        <v>0</v>
      </c>
      <c r="FO332" s="41">
        <f t="shared" si="566"/>
        <v>0</v>
      </c>
      <c r="FP332" s="180">
        <f t="shared" si="567"/>
        <v>0</v>
      </c>
      <c r="FQ332" s="27"/>
      <c r="FR332" s="27"/>
      <c r="FS332" s="324">
        <f>SUMIF('Rekapitulasi Juni'!$D$804:$D$984,APS!$B332,'Rekapitulasi Juni'!$E$804:$E$984)</f>
        <v>0</v>
      </c>
      <c r="FT332" s="324">
        <f>SUMIF('Rekapitulasi Juni'!$D$804:$D$984,APS!$B332,'Rekapitulasi Juni'!$F$804:$F$984)</f>
        <v>0</v>
      </c>
      <c r="FU332" s="27"/>
      <c r="FV332" s="325">
        <f t="shared" si="507"/>
        <v>0</v>
      </c>
      <c r="FW332" s="325">
        <f t="shared" si="508"/>
        <v>0</v>
      </c>
      <c r="FX332" s="27"/>
      <c r="FY332" s="324">
        <f>SUMIF('Rekapitulasi Juni'!$U$804:$U$984,APS!$B332,'Rekapitulasi Juni'!$V$804:$V$984)</f>
        <v>0</v>
      </c>
      <c r="FZ332" s="324">
        <f>SUMIF('Rekapitulasi Juni'!$U$804:$U$984,APS!$B332,'Rekapitulasi Juni'!$W$804:$W$984)</f>
        <v>0</v>
      </c>
      <c r="GA332" s="27"/>
      <c r="GB332" s="325">
        <f t="shared" si="501"/>
        <v>0</v>
      </c>
      <c r="GC332" s="325">
        <f t="shared" si="502"/>
        <v>0</v>
      </c>
      <c r="GD332" s="27"/>
      <c r="GE332" s="324">
        <f>SUMIF('Rekapitulasi Juni'!$AL$804:$AL$984,APS!$B332,'Rekapitulasi Juni'!$AM$804:$AM$984)</f>
        <v>0</v>
      </c>
      <c r="GF332" s="324">
        <f>SUMIF('Rekapitulasi Juni'!$AL$804:$AL$984,APS!$B332,'Rekapitulasi Juni'!$AN$804:$AN$984)</f>
        <v>0</v>
      </c>
      <c r="GG332" s="27"/>
      <c r="GH332" s="325">
        <f t="shared" ref="GH332:GH395" si="611">IF(GD332=0,0,((GF332+GG332)/GD332)*100)</f>
        <v>0</v>
      </c>
      <c r="GI332" s="325">
        <f t="shared" ref="GI332:GI395" si="612">IF(GE332=0,0,((GF332+GG332)/GE332)*100)</f>
        <v>0</v>
      </c>
      <c r="GJ332" s="27"/>
      <c r="GK332" s="27"/>
      <c r="GL332" s="41">
        <f t="shared" si="568"/>
        <v>0</v>
      </c>
      <c r="GM332" s="41">
        <f t="shared" si="569"/>
        <v>0</v>
      </c>
      <c r="GN332" s="41">
        <f t="shared" si="570"/>
        <v>0</v>
      </c>
      <c r="GO332" s="41">
        <f t="shared" si="500"/>
        <v>0</v>
      </c>
      <c r="GP332" s="41">
        <f t="shared" si="571"/>
        <v>0</v>
      </c>
      <c r="GQ332" s="41">
        <f t="shared" si="572"/>
        <v>0</v>
      </c>
      <c r="GR332" s="180">
        <f t="shared" si="573"/>
        <v>0</v>
      </c>
      <c r="GS332" s="41">
        <f t="shared" ref="GS332:GS395" si="613">AZ332+CL332+DX332+FJ332+GL332</f>
        <v>0</v>
      </c>
      <c r="GT332" s="41">
        <f t="shared" ref="GT332:GT395" si="614">BA332+CM332+DY332+FK332+GM332</f>
        <v>0</v>
      </c>
      <c r="GU332" s="41">
        <f t="shared" ref="GU332:GU395" si="615">BB332+CN332+DZ332+FL332+GN332</f>
        <v>0</v>
      </c>
      <c r="GV332" s="41">
        <f t="shared" ref="GV332:GV395" si="616">BC332+CO332+EA332+FM332+GO332</f>
        <v>0</v>
      </c>
      <c r="GW332" s="41">
        <f t="shared" ref="GW332:GW395" si="617">BD332+CP332+EB332+FN332+GP332</f>
        <v>0</v>
      </c>
      <c r="GX332" s="41">
        <f t="shared" ref="GX332:GX395" si="618">GW332-Q332</f>
        <v>0</v>
      </c>
      <c r="GY332" s="180">
        <f t="shared" ref="GY332:GY395" si="619">IF(Q332=0,0,((GW332)/Q332)*100)</f>
        <v>0</v>
      </c>
      <c r="GZ332" s="41">
        <v>311</v>
      </c>
      <c r="HA332" s="32"/>
      <c r="HB332" s="42">
        <f t="shared" si="610"/>
        <v>0</v>
      </c>
      <c r="HC332" s="44"/>
    </row>
    <row r="333" spans="1:211" ht="15" hidden="1" customHeight="1">
      <c r="A333" s="31" t="s">
        <v>665</v>
      </c>
      <c r="B333" s="32" t="s">
        <v>666</v>
      </c>
      <c r="C333" s="31" t="s">
        <v>490</v>
      </c>
      <c r="D333" s="31" t="s">
        <v>1259</v>
      </c>
      <c r="E333" s="31" t="s">
        <v>43</v>
      </c>
      <c r="F333" s="31" t="s">
        <v>152</v>
      </c>
      <c r="G333" s="33">
        <v>0</v>
      </c>
      <c r="H333" s="33">
        <v>0</v>
      </c>
      <c r="I333" s="33">
        <v>0</v>
      </c>
      <c r="J333" s="34">
        <f>IFERROR(VLOOKUP(A333,#REF!,3,0),0)</f>
        <v>0</v>
      </c>
      <c r="K333" s="34">
        <f t="shared" si="605"/>
        <v>0</v>
      </c>
      <c r="L333" s="34">
        <v>0</v>
      </c>
      <c r="M333" s="34">
        <v>0</v>
      </c>
      <c r="N333" s="35">
        <f t="shared" si="606"/>
        <v>0</v>
      </c>
      <c r="O333" s="35">
        <f t="shared" si="607"/>
        <v>0</v>
      </c>
      <c r="P333" s="36">
        <v>0</v>
      </c>
      <c r="Q333" s="36">
        <f t="shared" si="509"/>
        <v>0</v>
      </c>
      <c r="R333" s="80"/>
      <c r="S333" s="37">
        <f ca="1">SUMIF(ROP!$D$6:$H$65536,A333,ROP!$J$6:$J$65536)</f>
        <v>0</v>
      </c>
      <c r="T333" s="37">
        <f>SUMIF(HASIL!$B:$B,APS!$B333&amp;RIGHT(APS!T$9,2),HASIL!$I:$I)</f>
        <v>0</v>
      </c>
      <c r="U333" s="37">
        <f>SUMIF(HASIL!$B:$B,APS!$B333&amp;RIGHT(APS!U$9,2),HASIL!$I:$I)</f>
        <v>0</v>
      </c>
      <c r="V333" s="37">
        <f>SUMIF(HASIL!$B:$B,APS!$B333&amp;RIGHT(APS!V$9,2),HASIL!$I:$I)</f>
        <v>0</v>
      </c>
      <c r="W333" s="37">
        <f>SUMIF(HASIL!$B:$B,APS!$B333&amp;RIGHT(APS!W$9,2),HASIL!$I:$I)</f>
        <v>0</v>
      </c>
      <c r="X333" s="38">
        <f t="shared" si="608"/>
        <v>0</v>
      </c>
      <c r="Y333" s="38">
        <f t="shared" si="609"/>
        <v>0</v>
      </c>
      <c r="Z333" s="39">
        <f t="shared" si="597"/>
        <v>0</v>
      </c>
      <c r="AA333" s="39">
        <f t="shared" si="596"/>
        <v>0</v>
      </c>
      <c r="AB333" s="40">
        <f t="shared" si="598"/>
        <v>0</v>
      </c>
      <c r="AC333" s="27">
        <v>0</v>
      </c>
      <c r="AD333" s="27"/>
      <c r="AE333" s="27"/>
      <c r="AF333" s="27"/>
      <c r="AG333" s="27"/>
      <c r="AH333" s="27"/>
      <c r="AI333" s="324">
        <f>SUMIF('Rekapitulasi Juni'!$D$9:$D$192,APS!$B333,'Rekapitulasi Juni'!$E$9:$E$192)</f>
        <v>0</v>
      </c>
      <c r="AJ333" s="324">
        <f>SUMIF('Rekapitulasi Juni'!$D$9:$D$192,APS!$B333,'Rekapitulasi Juni'!$F$9:$F$192)</f>
        <v>0</v>
      </c>
      <c r="AK333" s="324">
        <f>SUMIF('Rekapitulasi Juni'!$D$9:$D$192,APS!$B333,'Rekapitulasi Juni'!$K$9:$K$192)</f>
        <v>0</v>
      </c>
      <c r="AL333" s="325">
        <f t="shared" si="510"/>
        <v>0</v>
      </c>
      <c r="AM333" s="325">
        <f t="shared" si="511"/>
        <v>0</v>
      </c>
      <c r="AN333" s="27"/>
      <c r="AO333" s="324">
        <f>SUMIF('Rekapitulasi Juni'!$U$9:$U$192,APS!$B333,'Rekapitulasi Juni'!$V$9:$V$192)</f>
        <v>0</v>
      </c>
      <c r="AP333" s="324">
        <f>SUMIF('Rekapitulasi Juni'!$U$9:$U$192,APS!$B333,'Rekapitulasi Juni'!$W$9:$W$192)</f>
        <v>0</v>
      </c>
      <c r="AQ333" s="27"/>
      <c r="AR333" s="325">
        <f t="shared" si="512"/>
        <v>0</v>
      </c>
      <c r="AS333" s="325">
        <f t="shared" si="513"/>
        <v>0</v>
      </c>
      <c r="AT333" s="27"/>
      <c r="AU333" s="324">
        <f>SUMIF('Rekapitulasi Juni'!$AL$9:$AL$192,APS!$B333,'Rekapitulasi Juni'!$AM$9:$AM$192)</f>
        <v>0</v>
      </c>
      <c r="AV333" s="324">
        <f>SUMIF('Rekapitulasi Juni'!$AL$9:$AL$192,APS!$B333,'Rekapitulasi Juni'!$AN$9:$AN$192)</f>
        <v>0</v>
      </c>
      <c r="AW333" s="27"/>
      <c r="AX333" s="325">
        <f t="shared" si="514"/>
        <v>0</v>
      </c>
      <c r="AY333" s="325">
        <f t="shared" si="515"/>
        <v>0</v>
      </c>
      <c r="AZ333" s="41">
        <f t="shared" si="516"/>
        <v>0</v>
      </c>
      <c r="BA333" s="41">
        <f t="shared" si="517"/>
        <v>0</v>
      </c>
      <c r="BB333" s="41">
        <f t="shared" si="518"/>
        <v>0</v>
      </c>
      <c r="BC333" s="41">
        <f t="shared" si="519"/>
        <v>0</v>
      </c>
      <c r="BD333" s="41">
        <f t="shared" si="520"/>
        <v>0</v>
      </c>
      <c r="BE333" s="41">
        <f t="shared" si="521"/>
        <v>0</v>
      </c>
      <c r="BF333" s="180">
        <f t="shared" si="522"/>
        <v>0</v>
      </c>
      <c r="BG333" s="27">
        <v>0</v>
      </c>
      <c r="BH333" s="27"/>
      <c r="BI333" s="324">
        <f>SUMIF('Rekapitulasi Juni'!$D$214:$D$393,APS!$B333,'Rekapitulasi Juni'!$E$214:$E$393)</f>
        <v>0</v>
      </c>
      <c r="BJ333" s="324">
        <f>SUMIF('Rekapitulasi Juni'!$D$214:$D$393,APS!$B333,'Rekapitulasi Juni'!$F$214:$F$393)</f>
        <v>0</v>
      </c>
      <c r="BK333" s="27"/>
      <c r="BL333" s="325">
        <f t="shared" si="523"/>
        <v>0</v>
      </c>
      <c r="BM333" s="325">
        <f t="shared" si="524"/>
        <v>0</v>
      </c>
      <c r="BN333" s="27"/>
      <c r="BO333" s="324">
        <f>SUMIF('Rekapitulasi Juni'!$U$214:$U$393,APS!$B333,'Rekapitulasi Juni'!$V$214:$V$393)</f>
        <v>0</v>
      </c>
      <c r="BP333" s="324">
        <f>SUMIF('Rekapitulasi Juni'!$U$214:$U$393,APS!$B333,'Rekapitulasi Juni'!$W$214:$W$393)</f>
        <v>0</v>
      </c>
      <c r="BQ333" s="27"/>
      <c r="BR333" s="325">
        <f t="shared" si="525"/>
        <v>0</v>
      </c>
      <c r="BS333" s="325">
        <f t="shared" si="526"/>
        <v>0</v>
      </c>
      <c r="BT333" s="27"/>
      <c r="BU333" s="324">
        <f>SUMIF('Rekapitulasi Juni'!$AL$214:$AL$393,APS!$B333,'Rekapitulasi Juni'!$AM$214:$AM$393)</f>
        <v>0</v>
      </c>
      <c r="BV333" s="324">
        <f>SUMIF('Rekapitulasi Juni'!$AL$214:$AL$393,APS!$B333,'Rekapitulasi Juni'!$AN$214:$AN$393)</f>
        <v>0</v>
      </c>
      <c r="BW333" s="27"/>
      <c r="BX333" s="325">
        <f t="shared" si="527"/>
        <v>0</v>
      </c>
      <c r="BY333" s="325">
        <f t="shared" si="528"/>
        <v>0</v>
      </c>
      <c r="BZ333" s="27"/>
      <c r="CA333" s="324">
        <f>SUMIF('Rekapitulasi Juni'!$BA$214:$BA$393,APS!$B333,'Rekapitulasi Juni'!$BB$214:$BB$393)</f>
        <v>0</v>
      </c>
      <c r="CB333" s="324">
        <f>SUMIF('Rekapitulasi Juni'!$BA$214:$BA$393,APS!$B333,'Rekapitulasi Juni'!$BC$214:$BC$393)</f>
        <v>0</v>
      </c>
      <c r="CC333" s="27"/>
      <c r="CD333" s="325">
        <f t="shared" si="529"/>
        <v>0</v>
      </c>
      <c r="CE333" s="325">
        <f t="shared" si="530"/>
        <v>0</v>
      </c>
      <c r="CF333" s="27"/>
      <c r="CG333" s="324">
        <f>SUMIF('Rekapitulasi Juni'!$BP$214:$BP$393,APS!$B333,'Rekapitulasi Juni'!$BQ$214:$BQ$393)</f>
        <v>0</v>
      </c>
      <c r="CH333" s="324">
        <f>SUMIF('Rekapitulasi Juni'!$BP$214:$BP$393,APS!$B333,'Rekapitulasi Juni'!$BR$214:$BR$393)</f>
        <v>0</v>
      </c>
      <c r="CI333" s="27"/>
      <c r="CJ333" s="325">
        <f t="shared" si="531"/>
        <v>0</v>
      </c>
      <c r="CK333" s="325">
        <f t="shared" si="532"/>
        <v>0</v>
      </c>
      <c r="CL333" s="41">
        <f t="shared" si="533"/>
        <v>0</v>
      </c>
      <c r="CM333" s="41">
        <f t="shared" si="534"/>
        <v>0</v>
      </c>
      <c r="CN333" s="41">
        <f t="shared" si="535"/>
        <v>0</v>
      </c>
      <c r="CO333" s="41">
        <f t="shared" si="536"/>
        <v>0</v>
      </c>
      <c r="CP333" s="41">
        <f t="shared" si="537"/>
        <v>0</v>
      </c>
      <c r="CQ333" s="41">
        <f t="shared" si="538"/>
        <v>0</v>
      </c>
      <c r="CR333" s="180">
        <f t="shared" si="539"/>
        <v>0</v>
      </c>
      <c r="CS333" s="27">
        <v>0</v>
      </c>
      <c r="CT333" s="27"/>
      <c r="CU333" s="324">
        <f>SUMIF('Rekapitulasi Juni'!$D$410:$D$588,APS!$B333,'Rekapitulasi Juni'!$E$410:$E$588)</f>
        <v>0</v>
      </c>
      <c r="CV333" s="324">
        <f>SUMIF('Rekapitulasi Juni'!$D$410:$D$588,APS!$B333,'Rekapitulasi Juni'!$F$410:$F$588)</f>
        <v>0</v>
      </c>
      <c r="CW333" s="27"/>
      <c r="CX333" s="325">
        <f t="shared" si="540"/>
        <v>0</v>
      </c>
      <c r="CY333" s="325">
        <f t="shared" si="541"/>
        <v>0</v>
      </c>
      <c r="CZ333" s="27"/>
      <c r="DA333" s="324">
        <f>SUMIF('Rekapitulasi Juni'!$U$410:$U$588,APS!$B333,'Rekapitulasi Juni'!$V$410:$V$588)</f>
        <v>0</v>
      </c>
      <c r="DB333" s="324">
        <f>SUMIF('Rekapitulasi Juni'!$U$410:$U$588,APS!$B333,'Rekapitulasi Juni'!$W$410:$W$588)</f>
        <v>0</v>
      </c>
      <c r="DC333" s="27"/>
      <c r="DD333" s="325">
        <f t="shared" si="542"/>
        <v>0</v>
      </c>
      <c r="DE333" s="325">
        <f t="shared" si="543"/>
        <v>0</v>
      </c>
      <c r="DF333" s="27"/>
      <c r="DG333" s="324">
        <f>SUMIF('Rekapitulasi Juni'!$AL$410:$AL$588,APS!$B333,'Rekapitulasi Juni'!$AM$410:$AM$588)</f>
        <v>0</v>
      </c>
      <c r="DH333" s="324">
        <f>SUMIF('Rekapitulasi Juni'!$AL$410:$AL$588,APS!$B333,'Rekapitulasi Juni'!$AN$410:$AN$588)</f>
        <v>0</v>
      </c>
      <c r="DI333" s="27"/>
      <c r="DJ333" s="325">
        <f t="shared" si="544"/>
        <v>0</v>
      </c>
      <c r="DK333" s="325">
        <f t="shared" si="545"/>
        <v>0</v>
      </c>
      <c r="DL333" s="27"/>
      <c r="DM333" s="324">
        <f>SUMIF('Rekapitulasi Juni'!$BA$410:$BA$588,APS!$B333,'Rekapitulasi Juni'!$BB$410:$BB$588)</f>
        <v>0</v>
      </c>
      <c r="DN333" s="324">
        <f>SUMIF('Rekapitulasi Juni'!$BA$410:$BA$588,APS!$B333,'Rekapitulasi Juni'!$BC$410:$BC$588)</f>
        <v>0</v>
      </c>
      <c r="DO333" s="324">
        <f>SUMIF('Rekapitulasi Juni'!$BA$410:$BA$588,APS!$B333,'Rekapitulasi Juni'!$BF$410:$BF$588)</f>
        <v>0</v>
      </c>
      <c r="DP333" s="325">
        <f t="shared" si="546"/>
        <v>0</v>
      </c>
      <c r="DQ333" s="325">
        <f t="shared" si="547"/>
        <v>0</v>
      </c>
      <c r="DR333" s="27"/>
      <c r="DS333" s="324">
        <f>SUMIF('Rekapitulasi Juni'!$BP$410:$BP$588,APS!$B333,'Rekapitulasi Juni'!$BQ$410:$BQ$588)</f>
        <v>0</v>
      </c>
      <c r="DT333" s="324">
        <f>SUMIF('Rekapitulasi Juni'!$BP$410:$BP$588,APS!$B333,'Rekapitulasi Juni'!$BR$410:$BR$588)</f>
        <v>0</v>
      </c>
      <c r="DU333" s="27"/>
      <c r="DV333" s="325">
        <f t="shared" si="548"/>
        <v>0</v>
      </c>
      <c r="DW333" s="325">
        <f t="shared" si="549"/>
        <v>0</v>
      </c>
      <c r="DX333" s="41">
        <f t="shared" si="550"/>
        <v>0</v>
      </c>
      <c r="DY333" s="41">
        <f t="shared" si="551"/>
        <v>0</v>
      </c>
      <c r="DZ333" s="41">
        <f t="shared" si="552"/>
        <v>0</v>
      </c>
      <c r="EA333" s="41">
        <f t="shared" si="553"/>
        <v>0</v>
      </c>
      <c r="EB333" s="41">
        <f t="shared" si="554"/>
        <v>0</v>
      </c>
      <c r="EC333" s="41">
        <f t="shared" si="555"/>
        <v>0</v>
      </c>
      <c r="ED333" s="180">
        <f t="shared" si="556"/>
        <v>0</v>
      </c>
      <c r="EE333" s="27">
        <v>0</v>
      </c>
      <c r="EF333" s="27"/>
      <c r="EG333" s="324">
        <f>SUMIF('Rekapitulasi Juni'!$D$608:$D$786,APS!$B333,'Rekapitulasi Juni'!$E$608:$E$786)</f>
        <v>0</v>
      </c>
      <c r="EH333" s="324">
        <f>SUMIF('Rekapitulasi Juni'!$D$608:$D$786,APS!$B333,'Rekapitulasi Juni'!$F$608:$F$786)</f>
        <v>0</v>
      </c>
      <c r="EI333" s="27"/>
      <c r="EJ333" s="325">
        <f t="shared" si="557"/>
        <v>0</v>
      </c>
      <c r="EK333" s="325">
        <f t="shared" si="558"/>
        <v>0</v>
      </c>
      <c r="EL333" s="27"/>
      <c r="EM333" s="324">
        <f>SUMIF('Rekapitulasi Juni'!$U$608:$U$786,APS!$B333,'Rekapitulasi Juni'!$V$608:$V$786)</f>
        <v>0</v>
      </c>
      <c r="EN333" s="324">
        <f>SUMIF('Rekapitulasi Juni'!$U$608:$U$786,APS!$B333,'Rekapitulasi Juni'!$W$608:$W$786)</f>
        <v>0</v>
      </c>
      <c r="EO333" s="27"/>
      <c r="EP333" s="325">
        <f t="shared" si="559"/>
        <v>0</v>
      </c>
      <c r="EQ333" s="325">
        <f t="shared" si="560"/>
        <v>0</v>
      </c>
      <c r="ER333" s="27"/>
      <c r="ES333" s="324">
        <f>SUMIF('Rekapitulasi Juni'!$AL$608:$AL$786,APS!$B333,'Rekapitulasi Juni'!$AM$608:$AM$786)</f>
        <v>0</v>
      </c>
      <c r="ET333" s="324">
        <f>SUMIF('Rekapitulasi Juni'!$AL$608:$AL$786,APS!$B333,'Rekapitulasi Juni'!$AN$608:$AN$786)</f>
        <v>0</v>
      </c>
      <c r="EU333" s="27"/>
      <c r="EV333" s="325">
        <f t="shared" si="503"/>
        <v>0</v>
      </c>
      <c r="EW333" s="325">
        <f t="shared" si="504"/>
        <v>0</v>
      </c>
      <c r="EX333" s="27"/>
      <c r="EY333" s="324">
        <f>SUMIF('Rekapitulasi Juni'!$BA$608:$BA$786,APS!$B333,'Rekapitulasi Juni'!$BB$608:$BB$786)</f>
        <v>0</v>
      </c>
      <c r="EZ333" s="324">
        <f>SUMIF('Rekapitulasi Juni'!$BA$608:$BA$786,APS!$B333,'Rekapitulasi Juni'!$BC$608:$BC$786)</f>
        <v>0</v>
      </c>
      <c r="FA333" s="324">
        <f>SUMIF('Rekapitulasi Juni'!$BA$608:$BA$786,APS!$B333,'Rekapitulasi Juni'!$BF$608:$BF$786)</f>
        <v>0</v>
      </c>
      <c r="FB333" s="325">
        <f t="shared" si="505"/>
        <v>0</v>
      </c>
      <c r="FC333" s="325">
        <f t="shared" si="506"/>
        <v>0</v>
      </c>
      <c r="FD333" s="27"/>
      <c r="FE333" s="27"/>
      <c r="FF333" s="27"/>
      <c r="FG333" s="27"/>
      <c r="FH333" s="27"/>
      <c r="FI333" s="27"/>
      <c r="FJ333" s="41">
        <f t="shared" si="561"/>
        <v>0</v>
      </c>
      <c r="FK333" s="41">
        <f t="shared" si="562"/>
        <v>0</v>
      </c>
      <c r="FL333" s="41">
        <f t="shared" si="563"/>
        <v>0</v>
      </c>
      <c r="FM333" s="41">
        <f t="shared" si="564"/>
        <v>0</v>
      </c>
      <c r="FN333" s="41">
        <f t="shared" si="565"/>
        <v>0</v>
      </c>
      <c r="FO333" s="41">
        <f t="shared" si="566"/>
        <v>0</v>
      </c>
      <c r="FP333" s="180">
        <f t="shared" si="567"/>
        <v>0</v>
      </c>
      <c r="FQ333" s="27"/>
      <c r="FR333" s="27"/>
      <c r="FS333" s="324">
        <f>SUMIF('Rekapitulasi Juni'!$D$804:$D$984,APS!$B333,'Rekapitulasi Juni'!$E$804:$E$984)</f>
        <v>0</v>
      </c>
      <c r="FT333" s="324">
        <f>SUMIF('Rekapitulasi Juni'!$D$804:$D$984,APS!$B333,'Rekapitulasi Juni'!$F$804:$F$984)</f>
        <v>0</v>
      </c>
      <c r="FU333" s="27"/>
      <c r="FV333" s="325">
        <f t="shared" si="507"/>
        <v>0</v>
      </c>
      <c r="FW333" s="325">
        <f t="shared" si="508"/>
        <v>0</v>
      </c>
      <c r="FX333" s="27"/>
      <c r="FY333" s="324">
        <f>SUMIF('Rekapitulasi Juni'!$U$804:$U$984,APS!$B333,'Rekapitulasi Juni'!$V$804:$V$984)</f>
        <v>0</v>
      </c>
      <c r="FZ333" s="324">
        <f>SUMIF('Rekapitulasi Juni'!$U$804:$U$984,APS!$B333,'Rekapitulasi Juni'!$W$804:$W$984)</f>
        <v>0</v>
      </c>
      <c r="GA333" s="27"/>
      <c r="GB333" s="325">
        <f t="shared" si="501"/>
        <v>0</v>
      </c>
      <c r="GC333" s="325">
        <f t="shared" si="502"/>
        <v>0</v>
      </c>
      <c r="GD333" s="27"/>
      <c r="GE333" s="324">
        <f>SUMIF('Rekapitulasi Juni'!$AL$804:$AL$984,APS!$B333,'Rekapitulasi Juni'!$AM$804:$AM$984)</f>
        <v>0</v>
      </c>
      <c r="GF333" s="324">
        <f>SUMIF('Rekapitulasi Juni'!$AL$804:$AL$984,APS!$B333,'Rekapitulasi Juni'!$AN$804:$AN$984)</f>
        <v>0</v>
      </c>
      <c r="GG333" s="27"/>
      <c r="GH333" s="325">
        <f t="shared" si="611"/>
        <v>0</v>
      </c>
      <c r="GI333" s="325">
        <f t="shared" si="612"/>
        <v>0</v>
      </c>
      <c r="GJ333" s="27"/>
      <c r="GK333" s="27"/>
      <c r="GL333" s="41">
        <f t="shared" si="568"/>
        <v>0</v>
      </c>
      <c r="GM333" s="41">
        <f t="shared" si="569"/>
        <v>0</v>
      </c>
      <c r="GN333" s="41">
        <f t="shared" si="570"/>
        <v>0</v>
      </c>
      <c r="GO333" s="41">
        <f t="shared" ref="GO333:GO396" si="620">FU333+GA333+GG333</f>
        <v>0</v>
      </c>
      <c r="GP333" s="41">
        <f t="shared" si="571"/>
        <v>0</v>
      </c>
      <c r="GQ333" s="41">
        <f t="shared" si="572"/>
        <v>0</v>
      </c>
      <c r="GR333" s="180">
        <f t="shared" si="573"/>
        <v>0</v>
      </c>
      <c r="GS333" s="41">
        <f t="shared" si="613"/>
        <v>0</v>
      </c>
      <c r="GT333" s="41">
        <f t="shared" si="614"/>
        <v>0</v>
      </c>
      <c r="GU333" s="41">
        <f t="shared" si="615"/>
        <v>0</v>
      </c>
      <c r="GV333" s="41">
        <f t="shared" si="616"/>
        <v>0</v>
      </c>
      <c r="GW333" s="41">
        <f t="shared" si="617"/>
        <v>0</v>
      </c>
      <c r="GX333" s="41">
        <f t="shared" si="618"/>
        <v>0</v>
      </c>
      <c r="GY333" s="180">
        <f t="shared" si="619"/>
        <v>0</v>
      </c>
      <c r="GZ333" s="41">
        <v>312</v>
      </c>
      <c r="HA333" s="32"/>
      <c r="HB333" s="42">
        <f t="shared" si="610"/>
        <v>0</v>
      </c>
      <c r="HC333" s="44"/>
    </row>
    <row r="334" spans="1:211" ht="15" customHeight="1">
      <c r="A334" s="31" t="s">
        <v>1263</v>
      </c>
      <c r="B334" s="32" t="s">
        <v>667</v>
      </c>
      <c r="C334" s="31" t="s">
        <v>490</v>
      </c>
      <c r="D334" s="31" t="s">
        <v>1259</v>
      </c>
      <c r="E334" s="31" t="s">
        <v>43</v>
      </c>
      <c r="F334" s="31" t="s">
        <v>152</v>
      </c>
      <c r="G334" s="33">
        <v>6</v>
      </c>
      <c r="H334" s="33"/>
      <c r="I334" s="33"/>
      <c r="J334" s="34">
        <f>IFERROR(VLOOKUP(A334,#REF!,3,0),0)</f>
        <v>0</v>
      </c>
      <c r="K334" s="34">
        <f t="shared" si="605"/>
        <v>0</v>
      </c>
      <c r="L334" s="34">
        <v>0</v>
      </c>
      <c r="M334" s="34">
        <v>0</v>
      </c>
      <c r="N334" s="35"/>
      <c r="O334" s="35"/>
      <c r="P334" s="46">
        <v>6</v>
      </c>
      <c r="Q334" s="36">
        <f t="shared" si="509"/>
        <v>6</v>
      </c>
      <c r="R334" s="80"/>
      <c r="S334" s="37">
        <f ca="1">SUMIF(ROP!$D$6:$H$65536,A334,ROP!$J$6:$J$65536)</f>
        <v>0</v>
      </c>
      <c r="T334" s="37">
        <f>SUMIF(HASIL!$B:$B,APS!$B334&amp;RIGHT(APS!T$9,2),HASIL!$I:$I)</f>
        <v>0</v>
      </c>
      <c r="U334" s="37">
        <f>SUMIF(HASIL!$B:$B,APS!$B334&amp;RIGHT(APS!U$9,2),HASIL!$I:$I)</f>
        <v>0</v>
      </c>
      <c r="V334" s="37">
        <f>SUMIF(HASIL!$B:$B,APS!$B334&amp;RIGHT(APS!V$9,2),HASIL!$I:$I)</f>
        <v>0</v>
      </c>
      <c r="W334" s="37">
        <f>SUMIF(HASIL!$B:$B,APS!$B334&amp;RIGHT(APS!W$9,2),HASIL!$I:$I)</f>
        <v>0</v>
      </c>
      <c r="X334" s="38">
        <f>SUM(T334:W334)</f>
        <v>0</v>
      </c>
      <c r="Y334" s="38">
        <f>X334-Q334</f>
        <v>-6</v>
      </c>
      <c r="Z334" s="39">
        <f>+AA334-Q334</f>
        <v>0</v>
      </c>
      <c r="AA334" s="39">
        <f t="shared" si="596"/>
        <v>6</v>
      </c>
      <c r="AB334" s="40">
        <f t="shared" si="598"/>
        <v>6</v>
      </c>
      <c r="AC334" s="27">
        <v>0</v>
      </c>
      <c r="AD334" s="27"/>
      <c r="AE334" s="27"/>
      <c r="AF334" s="27"/>
      <c r="AG334" s="27"/>
      <c r="AH334" s="27"/>
      <c r="AI334" s="324">
        <f>SUMIF('Rekapitulasi Juni'!$D$9:$D$192,APS!$B334,'Rekapitulasi Juni'!$E$9:$E$192)</f>
        <v>0</v>
      </c>
      <c r="AJ334" s="324">
        <f>SUMIF('Rekapitulasi Juni'!$D$9:$D$192,APS!$B334,'Rekapitulasi Juni'!$F$9:$F$192)</f>
        <v>0</v>
      </c>
      <c r="AK334" s="324">
        <f>SUMIF('Rekapitulasi Juni'!$D$9:$D$192,APS!$B334,'Rekapitulasi Juni'!$K$9:$K$192)</f>
        <v>0</v>
      </c>
      <c r="AL334" s="325">
        <f t="shared" si="510"/>
        <v>0</v>
      </c>
      <c r="AM334" s="325">
        <f t="shared" si="511"/>
        <v>0</v>
      </c>
      <c r="AN334" s="27"/>
      <c r="AO334" s="324">
        <f>SUMIF('Rekapitulasi Juni'!$U$9:$U$192,APS!$B334,'Rekapitulasi Juni'!$V$9:$V$192)</f>
        <v>0</v>
      </c>
      <c r="AP334" s="324">
        <f>SUMIF('Rekapitulasi Juni'!$U$9:$U$192,APS!$B334,'Rekapitulasi Juni'!$W$9:$W$192)</f>
        <v>0</v>
      </c>
      <c r="AQ334" s="27"/>
      <c r="AR334" s="325">
        <f t="shared" si="512"/>
        <v>0</v>
      </c>
      <c r="AS334" s="325">
        <f t="shared" si="513"/>
        <v>0</v>
      </c>
      <c r="AT334" s="27"/>
      <c r="AU334" s="324">
        <f>SUMIF('Rekapitulasi Juni'!$AL$9:$AL$192,APS!$B334,'Rekapitulasi Juni'!$AM$9:$AM$192)</f>
        <v>0</v>
      </c>
      <c r="AV334" s="324">
        <f>SUMIF('Rekapitulasi Juni'!$AL$9:$AL$192,APS!$B334,'Rekapitulasi Juni'!$AN$9:$AN$192)</f>
        <v>0</v>
      </c>
      <c r="AW334" s="27"/>
      <c r="AX334" s="325">
        <f t="shared" si="514"/>
        <v>0</v>
      </c>
      <c r="AY334" s="325">
        <f t="shared" si="515"/>
        <v>0</v>
      </c>
      <c r="AZ334" s="41">
        <f t="shared" si="516"/>
        <v>0</v>
      </c>
      <c r="BA334" s="41">
        <f t="shared" si="517"/>
        <v>0</v>
      </c>
      <c r="BB334" s="41">
        <f t="shared" si="518"/>
        <v>0</v>
      </c>
      <c r="BC334" s="41">
        <f t="shared" si="519"/>
        <v>0</v>
      </c>
      <c r="BD334" s="41">
        <f t="shared" si="520"/>
        <v>0</v>
      </c>
      <c r="BE334" s="41">
        <f t="shared" si="521"/>
        <v>0</v>
      </c>
      <c r="BF334" s="180">
        <f t="shared" si="522"/>
        <v>0</v>
      </c>
      <c r="BG334" s="27">
        <v>0</v>
      </c>
      <c r="BH334" s="27"/>
      <c r="BI334" s="324">
        <f>SUMIF('Rekapitulasi Juni'!$D$214:$D$393,APS!$B334,'Rekapitulasi Juni'!$E$214:$E$393)</f>
        <v>0</v>
      </c>
      <c r="BJ334" s="324">
        <f>SUMIF('Rekapitulasi Juni'!$D$214:$D$393,APS!$B334,'Rekapitulasi Juni'!$F$214:$F$393)</f>
        <v>0</v>
      </c>
      <c r="BK334" s="27"/>
      <c r="BL334" s="325">
        <f t="shared" si="523"/>
        <v>0</v>
      </c>
      <c r="BM334" s="325">
        <f t="shared" si="524"/>
        <v>0</v>
      </c>
      <c r="BN334" s="27"/>
      <c r="BO334" s="324">
        <f>SUMIF('Rekapitulasi Juni'!$U$214:$U$393,APS!$B334,'Rekapitulasi Juni'!$V$214:$V$393)</f>
        <v>0</v>
      </c>
      <c r="BP334" s="324">
        <f>SUMIF('Rekapitulasi Juni'!$U$214:$U$393,APS!$B334,'Rekapitulasi Juni'!$W$214:$W$393)</f>
        <v>0</v>
      </c>
      <c r="BQ334" s="27"/>
      <c r="BR334" s="325">
        <f t="shared" si="525"/>
        <v>0</v>
      </c>
      <c r="BS334" s="325">
        <f t="shared" si="526"/>
        <v>0</v>
      </c>
      <c r="BT334" s="27"/>
      <c r="BU334" s="324">
        <f>SUMIF('Rekapitulasi Juni'!$AL$214:$AL$393,APS!$B334,'Rekapitulasi Juni'!$AM$214:$AM$393)</f>
        <v>6</v>
      </c>
      <c r="BV334" s="324">
        <f>SUMIF('Rekapitulasi Juni'!$AL$214:$AL$393,APS!$B334,'Rekapitulasi Juni'!$AN$214:$AN$393)</f>
        <v>0</v>
      </c>
      <c r="BW334" s="27"/>
      <c r="BX334" s="325">
        <f t="shared" si="527"/>
        <v>0</v>
      </c>
      <c r="BY334" s="325">
        <f t="shared" si="528"/>
        <v>0</v>
      </c>
      <c r="BZ334" s="27">
        <v>6</v>
      </c>
      <c r="CA334" s="324">
        <f>SUMIF('Rekapitulasi Juni'!$BA$214:$BA$393,APS!$B334,'Rekapitulasi Juni'!$BB$214:$BB$393)</f>
        <v>0</v>
      </c>
      <c r="CB334" s="324">
        <f>SUMIF('Rekapitulasi Juni'!$BA$214:$BA$393,APS!$B334,'Rekapitulasi Juni'!$BC$214:$BC$393)</f>
        <v>0</v>
      </c>
      <c r="CC334" s="27"/>
      <c r="CD334" s="325">
        <f t="shared" si="529"/>
        <v>0</v>
      </c>
      <c r="CE334" s="325">
        <f t="shared" si="530"/>
        <v>0</v>
      </c>
      <c r="CF334" s="27"/>
      <c r="CG334" s="324">
        <f>SUMIF('Rekapitulasi Juni'!$BP$214:$BP$393,APS!$B334,'Rekapitulasi Juni'!$BQ$214:$BQ$393)</f>
        <v>0</v>
      </c>
      <c r="CH334" s="324">
        <f>SUMIF('Rekapitulasi Juni'!$BP$214:$BP$393,APS!$B334,'Rekapitulasi Juni'!$BR$214:$BR$393)</f>
        <v>0</v>
      </c>
      <c r="CI334" s="27"/>
      <c r="CJ334" s="325">
        <f t="shared" si="531"/>
        <v>0</v>
      </c>
      <c r="CK334" s="325">
        <f t="shared" si="532"/>
        <v>0</v>
      </c>
      <c r="CL334" s="41">
        <f t="shared" si="533"/>
        <v>6</v>
      </c>
      <c r="CM334" s="41">
        <f t="shared" si="534"/>
        <v>6</v>
      </c>
      <c r="CN334" s="41">
        <f t="shared" si="535"/>
        <v>0</v>
      </c>
      <c r="CO334" s="41">
        <f t="shared" si="536"/>
        <v>0</v>
      </c>
      <c r="CP334" s="41">
        <f t="shared" si="537"/>
        <v>0</v>
      </c>
      <c r="CQ334" s="41">
        <f t="shared" si="538"/>
        <v>-6</v>
      </c>
      <c r="CR334" s="180">
        <f t="shared" si="539"/>
        <v>0</v>
      </c>
      <c r="CS334" s="27">
        <v>6</v>
      </c>
      <c r="CT334" s="27"/>
      <c r="CU334" s="324">
        <f>SUMIF('Rekapitulasi Juni'!$D$410:$D$588,APS!$B334,'Rekapitulasi Juni'!$E$410:$E$588)</f>
        <v>0</v>
      </c>
      <c r="CV334" s="324">
        <f>SUMIF('Rekapitulasi Juni'!$D$410:$D$588,APS!$B334,'Rekapitulasi Juni'!$F$410:$F$588)</f>
        <v>0</v>
      </c>
      <c r="CW334" s="27"/>
      <c r="CX334" s="325">
        <f t="shared" si="540"/>
        <v>0</v>
      </c>
      <c r="CY334" s="325">
        <f t="shared" si="541"/>
        <v>0</v>
      </c>
      <c r="CZ334" s="27"/>
      <c r="DA334" s="324">
        <f>SUMIF('Rekapitulasi Juni'!$U$410:$U$588,APS!$B334,'Rekapitulasi Juni'!$V$410:$V$588)</f>
        <v>0</v>
      </c>
      <c r="DB334" s="324">
        <f>SUMIF('Rekapitulasi Juni'!$U$410:$U$588,APS!$B334,'Rekapitulasi Juni'!$W$410:$W$588)</f>
        <v>0</v>
      </c>
      <c r="DC334" s="27"/>
      <c r="DD334" s="325">
        <f t="shared" si="542"/>
        <v>0</v>
      </c>
      <c r="DE334" s="325">
        <f t="shared" si="543"/>
        <v>0</v>
      </c>
      <c r="DF334" s="27"/>
      <c r="DG334" s="324">
        <f>SUMIF('Rekapitulasi Juni'!$AL$410:$AL$588,APS!$B334,'Rekapitulasi Juni'!$AM$410:$AM$588)</f>
        <v>0</v>
      </c>
      <c r="DH334" s="324">
        <f>SUMIF('Rekapitulasi Juni'!$AL$410:$AL$588,APS!$B334,'Rekapitulasi Juni'!$AN$410:$AN$588)</f>
        <v>0</v>
      </c>
      <c r="DI334" s="27"/>
      <c r="DJ334" s="325">
        <f t="shared" si="544"/>
        <v>0</v>
      </c>
      <c r="DK334" s="325">
        <f t="shared" si="545"/>
        <v>0</v>
      </c>
      <c r="DL334" s="27"/>
      <c r="DM334" s="324">
        <f>SUMIF('Rekapitulasi Juni'!$BA$410:$BA$588,APS!$B334,'Rekapitulasi Juni'!$BB$410:$BB$588)</f>
        <v>0</v>
      </c>
      <c r="DN334" s="324">
        <f>SUMIF('Rekapitulasi Juni'!$BA$410:$BA$588,APS!$B334,'Rekapitulasi Juni'!$BC$410:$BC$588)</f>
        <v>0</v>
      </c>
      <c r="DO334" s="324">
        <f>SUMIF('Rekapitulasi Juni'!$BA$410:$BA$588,APS!$B334,'Rekapitulasi Juni'!$BF$410:$BF$588)</f>
        <v>0</v>
      </c>
      <c r="DP334" s="325">
        <f t="shared" si="546"/>
        <v>0</v>
      </c>
      <c r="DQ334" s="325">
        <f t="shared" si="547"/>
        <v>0</v>
      </c>
      <c r="DR334" s="27"/>
      <c r="DS334" s="324">
        <f>SUMIF('Rekapitulasi Juni'!$BP$410:$BP$588,APS!$B334,'Rekapitulasi Juni'!$BQ$410:$BQ$588)</f>
        <v>0</v>
      </c>
      <c r="DT334" s="324">
        <f>SUMIF('Rekapitulasi Juni'!$BP$410:$BP$588,APS!$B334,'Rekapitulasi Juni'!$BR$410:$BR$588)</f>
        <v>0</v>
      </c>
      <c r="DU334" s="27"/>
      <c r="DV334" s="325">
        <f t="shared" si="548"/>
        <v>0</v>
      </c>
      <c r="DW334" s="325">
        <f t="shared" si="549"/>
        <v>0</v>
      </c>
      <c r="DX334" s="41">
        <f t="shared" si="550"/>
        <v>0</v>
      </c>
      <c r="DY334" s="41">
        <f t="shared" si="551"/>
        <v>0</v>
      </c>
      <c r="DZ334" s="41">
        <f t="shared" si="552"/>
        <v>0</v>
      </c>
      <c r="EA334" s="41">
        <f t="shared" si="553"/>
        <v>0</v>
      </c>
      <c r="EB334" s="41">
        <f t="shared" si="554"/>
        <v>0</v>
      </c>
      <c r="EC334" s="41">
        <f t="shared" si="555"/>
        <v>0</v>
      </c>
      <c r="ED334" s="180">
        <f t="shared" si="556"/>
        <v>0</v>
      </c>
      <c r="EE334" s="27">
        <v>0</v>
      </c>
      <c r="EF334" s="27"/>
      <c r="EG334" s="324">
        <f>SUMIF('Rekapitulasi Juni'!$D$608:$D$786,APS!$B334,'Rekapitulasi Juni'!$E$608:$E$786)</f>
        <v>0</v>
      </c>
      <c r="EH334" s="324">
        <f>SUMIF('Rekapitulasi Juni'!$D$608:$D$786,APS!$B334,'Rekapitulasi Juni'!$F$608:$F$786)</f>
        <v>0</v>
      </c>
      <c r="EI334" s="27"/>
      <c r="EJ334" s="325">
        <f t="shared" si="557"/>
        <v>0</v>
      </c>
      <c r="EK334" s="325">
        <f t="shared" si="558"/>
        <v>0</v>
      </c>
      <c r="EL334" s="27"/>
      <c r="EM334" s="324">
        <f>SUMIF('Rekapitulasi Juni'!$U$608:$U$786,APS!$B334,'Rekapitulasi Juni'!$V$608:$V$786)</f>
        <v>0</v>
      </c>
      <c r="EN334" s="324">
        <f>SUMIF('Rekapitulasi Juni'!$U$608:$U$786,APS!$B334,'Rekapitulasi Juni'!$W$608:$W$786)</f>
        <v>0</v>
      </c>
      <c r="EO334" s="27"/>
      <c r="EP334" s="325">
        <f t="shared" si="559"/>
        <v>0</v>
      </c>
      <c r="EQ334" s="325">
        <f t="shared" si="560"/>
        <v>0</v>
      </c>
      <c r="ER334" s="27"/>
      <c r="ES334" s="324">
        <f>SUMIF('Rekapitulasi Juni'!$AL$608:$AL$786,APS!$B334,'Rekapitulasi Juni'!$AM$608:$AM$786)</f>
        <v>0</v>
      </c>
      <c r="ET334" s="324">
        <f>SUMIF('Rekapitulasi Juni'!$AL$608:$AL$786,APS!$B334,'Rekapitulasi Juni'!$AN$608:$AN$786)</f>
        <v>0</v>
      </c>
      <c r="EU334" s="27"/>
      <c r="EV334" s="325">
        <f t="shared" si="503"/>
        <v>0</v>
      </c>
      <c r="EW334" s="325">
        <f t="shared" si="504"/>
        <v>0</v>
      </c>
      <c r="EX334" s="27"/>
      <c r="EY334" s="324">
        <f>SUMIF('Rekapitulasi Juni'!$BA$608:$BA$786,APS!$B334,'Rekapitulasi Juni'!$BB$608:$BB$786)</f>
        <v>0</v>
      </c>
      <c r="EZ334" s="324">
        <f>SUMIF('Rekapitulasi Juni'!$BA$608:$BA$786,APS!$B334,'Rekapitulasi Juni'!$BC$608:$BC$786)</f>
        <v>0</v>
      </c>
      <c r="FA334" s="324">
        <f>SUMIF('Rekapitulasi Juni'!$BA$608:$BA$786,APS!$B334,'Rekapitulasi Juni'!$BF$608:$BF$786)</f>
        <v>0</v>
      </c>
      <c r="FB334" s="325">
        <f t="shared" si="505"/>
        <v>0</v>
      </c>
      <c r="FC334" s="325">
        <f t="shared" si="506"/>
        <v>0</v>
      </c>
      <c r="FD334" s="27"/>
      <c r="FE334" s="27"/>
      <c r="FF334" s="27"/>
      <c r="FG334" s="27"/>
      <c r="FH334" s="27"/>
      <c r="FI334" s="27"/>
      <c r="FJ334" s="41">
        <f t="shared" si="561"/>
        <v>0</v>
      </c>
      <c r="FK334" s="41">
        <f t="shared" si="562"/>
        <v>0</v>
      </c>
      <c r="FL334" s="41">
        <f t="shared" si="563"/>
        <v>0</v>
      </c>
      <c r="FM334" s="41">
        <f t="shared" si="564"/>
        <v>0</v>
      </c>
      <c r="FN334" s="41">
        <f t="shared" si="565"/>
        <v>0</v>
      </c>
      <c r="FO334" s="41">
        <f t="shared" si="566"/>
        <v>0</v>
      </c>
      <c r="FP334" s="180">
        <f t="shared" si="567"/>
        <v>0</v>
      </c>
      <c r="FQ334" s="27"/>
      <c r="FR334" s="27"/>
      <c r="FS334" s="324">
        <f>SUMIF('Rekapitulasi Juni'!$D$804:$D$984,APS!$B334,'Rekapitulasi Juni'!$E$804:$E$984)</f>
        <v>0</v>
      </c>
      <c r="FT334" s="324">
        <f>SUMIF('Rekapitulasi Juni'!$D$804:$D$984,APS!$B334,'Rekapitulasi Juni'!$F$804:$F$984)</f>
        <v>0</v>
      </c>
      <c r="FU334" s="27"/>
      <c r="FV334" s="325">
        <f t="shared" si="507"/>
        <v>0</v>
      </c>
      <c r="FW334" s="325">
        <f t="shared" si="508"/>
        <v>0</v>
      </c>
      <c r="FX334" s="27"/>
      <c r="FY334" s="324">
        <f>SUMIF('Rekapitulasi Juni'!$U$804:$U$984,APS!$B334,'Rekapitulasi Juni'!$V$804:$V$984)</f>
        <v>0</v>
      </c>
      <c r="FZ334" s="324">
        <f>SUMIF('Rekapitulasi Juni'!$U$804:$U$984,APS!$B334,'Rekapitulasi Juni'!$W$804:$W$984)</f>
        <v>0</v>
      </c>
      <c r="GA334" s="27"/>
      <c r="GB334" s="325">
        <f t="shared" ref="GB334:GB397" si="621">IF(FX334=0,0,((FZ334+GA334)/FX334)*100)</f>
        <v>0</v>
      </c>
      <c r="GC334" s="325">
        <f t="shared" ref="GC334:GC397" si="622">IF(FY334=0,0,((FZ334+GA334)/FY334)*100)</f>
        <v>0</v>
      </c>
      <c r="GD334" s="27"/>
      <c r="GE334" s="324">
        <f>SUMIF('Rekapitulasi Juni'!$AL$804:$AL$984,APS!$B334,'Rekapitulasi Juni'!$AM$804:$AM$984)</f>
        <v>0</v>
      </c>
      <c r="GF334" s="324">
        <f>SUMIF('Rekapitulasi Juni'!$AL$804:$AL$984,APS!$B334,'Rekapitulasi Juni'!$AN$804:$AN$984)</f>
        <v>0</v>
      </c>
      <c r="GG334" s="27"/>
      <c r="GH334" s="325">
        <f t="shared" si="611"/>
        <v>0</v>
      </c>
      <c r="GI334" s="325">
        <f t="shared" si="612"/>
        <v>0</v>
      </c>
      <c r="GJ334" s="27"/>
      <c r="GK334" s="27"/>
      <c r="GL334" s="41">
        <f t="shared" si="568"/>
        <v>0</v>
      </c>
      <c r="GM334" s="41">
        <f t="shared" si="569"/>
        <v>0</v>
      </c>
      <c r="GN334" s="41">
        <f t="shared" si="570"/>
        <v>0</v>
      </c>
      <c r="GO334" s="41">
        <f t="shared" si="620"/>
        <v>0</v>
      </c>
      <c r="GP334" s="41">
        <f t="shared" si="571"/>
        <v>0</v>
      </c>
      <c r="GQ334" s="41">
        <f t="shared" si="572"/>
        <v>0</v>
      </c>
      <c r="GR334" s="180">
        <f t="shared" si="573"/>
        <v>0</v>
      </c>
      <c r="GS334" s="41">
        <f t="shared" si="613"/>
        <v>6</v>
      </c>
      <c r="GT334" s="41">
        <f t="shared" si="614"/>
        <v>6</v>
      </c>
      <c r="GU334" s="41">
        <f t="shared" si="615"/>
        <v>0</v>
      </c>
      <c r="GV334" s="41">
        <f t="shared" si="616"/>
        <v>0</v>
      </c>
      <c r="GW334" s="41">
        <f t="shared" si="617"/>
        <v>0</v>
      </c>
      <c r="GX334" s="41">
        <f t="shared" si="618"/>
        <v>-6</v>
      </c>
      <c r="GY334" s="180">
        <f t="shared" si="619"/>
        <v>0</v>
      </c>
      <c r="GZ334" s="41">
        <v>313</v>
      </c>
      <c r="HA334" s="32" t="s">
        <v>1310</v>
      </c>
      <c r="HB334" s="42"/>
      <c r="HC334" s="44" t="s">
        <v>97</v>
      </c>
    </row>
    <row r="335" spans="1:211" ht="15" hidden="1" customHeight="1">
      <c r="A335" s="31"/>
      <c r="B335" s="32" t="s">
        <v>1264</v>
      </c>
      <c r="C335" s="31" t="s">
        <v>490</v>
      </c>
      <c r="D335" s="31" t="s">
        <v>1259</v>
      </c>
      <c r="E335" s="31" t="s">
        <v>43</v>
      </c>
      <c r="F335" s="31" t="s">
        <v>152</v>
      </c>
      <c r="G335" s="33">
        <v>0</v>
      </c>
      <c r="H335" s="33">
        <v>0</v>
      </c>
      <c r="I335" s="33">
        <v>0</v>
      </c>
      <c r="J335" s="34">
        <f>IFERROR(VLOOKUP(A335,#REF!,3,0),0)</f>
        <v>0</v>
      </c>
      <c r="K335" s="34">
        <f t="shared" ref="K335:K444" si="623">M335-L335</f>
        <v>-12</v>
      </c>
      <c r="L335" s="34">
        <v>12</v>
      </c>
      <c r="M335" s="34">
        <v>0</v>
      </c>
      <c r="N335" s="35">
        <f t="shared" ref="N335:N443" si="624">(G335+H335+I335)-(J335+K335)</f>
        <v>12</v>
      </c>
      <c r="O335" s="35">
        <f t="shared" ref="O335:O443" si="625">IF(N335&gt;0,N335,0)</f>
        <v>12</v>
      </c>
      <c r="P335" s="36">
        <v>0</v>
      </c>
      <c r="Q335" s="36">
        <f t="shared" si="509"/>
        <v>0</v>
      </c>
      <c r="R335" s="80"/>
      <c r="S335" s="37">
        <f ca="1">SUMIF(ROP!$D$6:$H$65536,A335,ROP!$J$6:$J$65536)</f>
        <v>0</v>
      </c>
      <c r="T335" s="37">
        <f>SUMIF(HASIL!$B:$B,APS!$B335&amp;RIGHT(APS!T$9,2),HASIL!$I:$I)</f>
        <v>0</v>
      </c>
      <c r="U335" s="37">
        <f>SUMIF(HASIL!$B:$B,APS!$B335&amp;RIGHT(APS!U$9,2),HASIL!$I:$I)</f>
        <v>0</v>
      </c>
      <c r="V335" s="37">
        <f>SUMIF(HASIL!$B:$B,APS!$B335&amp;RIGHT(APS!V$9,2),HASIL!$I:$I)</f>
        <v>0</v>
      </c>
      <c r="W335" s="37">
        <f>SUMIF(HASIL!$B:$B,APS!$B335&amp;RIGHT(APS!W$9,2),HASIL!$I:$I)</f>
        <v>0</v>
      </c>
      <c r="X335" s="38">
        <f t="shared" ref="X335:X443" si="626">SUM(T335:W335)</f>
        <v>0</v>
      </c>
      <c r="Y335" s="38">
        <f t="shared" ref="Y335:Y443" si="627">X335-Q335</f>
        <v>0</v>
      </c>
      <c r="Z335" s="39">
        <f t="shared" si="597"/>
        <v>0</v>
      </c>
      <c r="AA335" s="39">
        <f t="shared" si="596"/>
        <v>0</v>
      </c>
      <c r="AB335" s="40">
        <f t="shared" si="598"/>
        <v>0</v>
      </c>
      <c r="AC335" s="27">
        <v>0</v>
      </c>
      <c r="AD335" s="27"/>
      <c r="AE335" s="27"/>
      <c r="AF335" s="27"/>
      <c r="AG335" s="27"/>
      <c r="AH335" s="27"/>
      <c r="AI335" s="324">
        <f>SUMIF('Rekapitulasi Juni'!$D$9:$D$192,APS!$B335,'Rekapitulasi Juni'!$E$9:$E$192)</f>
        <v>0</v>
      </c>
      <c r="AJ335" s="324">
        <f>SUMIF('Rekapitulasi Juni'!$D$9:$D$192,APS!$B335,'Rekapitulasi Juni'!$F$9:$F$192)</f>
        <v>0</v>
      </c>
      <c r="AK335" s="324">
        <f>SUMIF('Rekapitulasi Juni'!$D$9:$D$192,APS!$B335,'Rekapitulasi Juni'!$K$9:$K$192)</f>
        <v>0</v>
      </c>
      <c r="AL335" s="325">
        <f t="shared" si="510"/>
        <v>0</v>
      </c>
      <c r="AM335" s="325">
        <f t="shared" si="511"/>
        <v>0</v>
      </c>
      <c r="AN335" s="27"/>
      <c r="AO335" s="324">
        <f>SUMIF('Rekapitulasi Juni'!$U$9:$U$192,APS!$B335,'Rekapitulasi Juni'!$V$9:$V$192)</f>
        <v>0</v>
      </c>
      <c r="AP335" s="324">
        <f>SUMIF('Rekapitulasi Juni'!$U$9:$U$192,APS!$B335,'Rekapitulasi Juni'!$W$9:$W$192)</f>
        <v>0</v>
      </c>
      <c r="AQ335" s="27"/>
      <c r="AR335" s="325">
        <f t="shared" si="512"/>
        <v>0</v>
      </c>
      <c r="AS335" s="325">
        <f t="shared" si="513"/>
        <v>0</v>
      </c>
      <c r="AT335" s="27"/>
      <c r="AU335" s="324">
        <f>SUMIF('Rekapitulasi Juni'!$AL$9:$AL$192,APS!$B335,'Rekapitulasi Juni'!$AM$9:$AM$192)</f>
        <v>0</v>
      </c>
      <c r="AV335" s="324">
        <f>SUMIF('Rekapitulasi Juni'!$AL$9:$AL$192,APS!$B335,'Rekapitulasi Juni'!$AN$9:$AN$192)</f>
        <v>0</v>
      </c>
      <c r="AW335" s="27"/>
      <c r="AX335" s="325">
        <f t="shared" si="514"/>
        <v>0</v>
      </c>
      <c r="AY335" s="325">
        <f t="shared" si="515"/>
        <v>0</v>
      </c>
      <c r="AZ335" s="41">
        <f t="shared" si="516"/>
        <v>0</v>
      </c>
      <c r="BA335" s="41">
        <f t="shared" si="517"/>
        <v>0</v>
      </c>
      <c r="BB335" s="41">
        <f t="shared" si="518"/>
        <v>0</v>
      </c>
      <c r="BC335" s="41">
        <f t="shared" si="519"/>
        <v>0</v>
      </c>
      <c r="BD335" s="41">
        <f t="shared" si="520"/>
        <v>0</v>
      </c>
      <c r="BE335" s="41">
        <f t="shared" si="521"/>
        <v>0</v>
      </c>
      <c r="BF335" s="180">
        <f t="shared" si="522"/>
        <v>0</v>
      </c>
      <c r="BG335" s="27">
        <v>0</v>
      </c>
      <c r="BH335" s="27"/>
      <c r="BI335" s="324">
        <f>SUMIF('Rekapitulasi Juni'!$D$214:$D$393,APS!$B335,'Rekapitulasi Juni'!$E$214:$E$393)</f>
        <v>0</v>
      </c>
      <c r="BJ335" s="324">
        <f>SUMIF('Rekapitulasi Juni'!$D$214:$D$393,APS!$B335,'Rekapitulasi Juni'!$F$214:$F$393)</f>
        <v>0</v>
      </c>
      <c r="BK335" s="27"/>
      <c r="BL335" s="325">
        <f t="shared" si="523"/>
        <v>0</v>
      </c>
      <c r="BM335" s="325">
        <f t="shared" si="524"/>
        <v>0</v>
      </c>
      <c r="BN335" s="27"/>
      <c r="BO335" s="324">
        <f>SUMIF('Rekapitulasi Juni'!$U$214:$U$393,APS!$B335,'Rekapitulasi Juni'!$V$214:$V$393)</f>
        <v>0</v>
      </c>
      <c r="BP335" s="324">
        <f>SUMIF('Rekapitulasi Juni'!$U$214:$U$393,APS!$B335,'Rekapitulasi Juni'!$W$214:$W$393)</f>
        <v>0</v>
      </c>
      <c r="BQ335" s="27"/>
      <c r="BR335" s="325">
        <f t="shared" si="525"/>
        <v>0</v>
      </c>
      <c r="BS335" s="325">
        <f t="shared" si="526"/>
        <v>0</v>
      </c>
      <c r="BT335" s="27"/>
      <c r="BU335" s="324">
        <f>SUMIF('Rekapitulasi Juni'!$AL$214:$AL$393,APS!$B335,'Rekapitulasi Juni'!$AM$214:$AM$393)</f>
        <v>0</v>
      </c>
      <c r="BV335" s="324">
        <f>SUMIF('Rekapitulasi Juni'!$AL$214:$AL$393,APS!$B335,'Rekapitulasi Juni'!$AN$214:$AN$393)</f>
        <v>0</v>
      </c>
      <c r="BW335" s="27"/>
      <c r="BX335" s="325">
        <f t="shared" si="527"/>
        <v>0</v>
      </c>
      <c r="BY335" s="325">
        <f t="shared" si="528"/>
        <v>0</v>
      </c>
      <c r="BZ335" s="27"/>
      <c r="CA335" s="324">
        <f>SUMIF('Rekapitulasi Juni'!$BA$214:$BA$393,APS!$B335,'Rekapitulasi Juni'!$BB$214:$BB$393)</f>
        <v>0</v>
      </c>
      <c r="CB335" s="324">
        <f>SUMIF('Rekapitulasi Juni'!$BA$214:$BA$393,APS!$B335,'Rekapitulasi Juni'!$BC$214:$BC$393)</f>
        <v>0</v>
      </c>
      <c r="CC335" s="27"/>
      <c r="CD335" s="325">
        <f t="shared" si="529"/>
        <v>0</v>
      </c>
      <c r="CE335" s="325">
        <f t="shared" si="530"/>
        <v>0</v>
      </c>
      <c r="CF335" s="27"/>
      <c r="CG335" s="324">
        <f>SUMIF('Rekapitulasi Juni'!$BP$214:$BP$393,APS!$B335,'Rekapitulasi Juni'!$BQ$214:$BQ$393)</f>
        <v>0</v>
      </c>
      <c r="CH335" s="324">
        <f>SUMIF('Rekapitulasi Juni'!$BP$214:$BP$393,APS!$B335,'Rekapitulasi Juni'!$BR$214:$BR$393)</f>
        <v>0</v>
      </c>
      <c r="CI335" s="27"/>
      <c r="CJ335" s="325">
        <f t="shared" si="531"/>
        <v>0</v>
      </c>
      <c r="CK335" s="325">
        <f t="shared" si="532"/>
        <v>0</v>
      </c>
      <c r="CL335" s="41">
        <f t="shared" si="533"/>
        <v>0</v>
      </c>
      <c r="CM335" s="41">
        <f t="shared" si="534"/>
        <v>0</v>
      </c>
      <c r="CN335" s="41">
        <f t="shared" si="535"/>
        <v>0</v>
      </c>
      <c r="CO335" s="41">
        <f t="shared" si="536"/>
        <v>0</v>
      </c>
      <c r="CP335" s="41">
        <f t="shared" si="537"/>
        <v>0</v>
      </c>
      <c r="CQ335" s="41">
        <f t="shared" si="538"/>
        <v>0</v>
      </c>
      <c r="CR335" s="180">
        <f t="shared" si="539"/>
        <v>0</v>
      </c>
      <c r="CS335" s="27">
        <v>0</v>
      </c>
      <c r="CT335" s="27"/>
      <c r="CU335" s="324">
        <f>SUMIF('Rekapitulasi Juni'!$D$410:$D$588,APS!$B335,'Rekapitulasi Juni'!$E$410:$E$588)</f>
        <v>0</v>
      </c>
      <c r="CV335" s="324">
        <f>SUMIF('Rekapitulasi Juni'!$D$410:$D$588,APS!$B335,'Rekapitulasi Juni'!$F$410:$F$588)</f>
        <v>0</v>
      </c>
      <c r="CW335" s="27"/>
      <c r="CX335" s="325">
        <f t="shared" si="540"/>
        <v>0</v>
      </c>
      <c r="CY335" s="325">
        <f t="shared" si="541"/>
        <v>0</v>
      </c>
      <c r="CZ335" s="27"/>
      <c r="DA335" s="324">
        <f>SUMIF('Rekapitulasi Juni'!$U$410:$U$588,APS!$B335,'Rekapitulasi Juni'!$V$410:$V$588)</f>
        <v>0</v>
      </c>
      <c r="DB335" s="324">
        <f>SUMIF('Rekapitulasi Juni'!$U$410:$U$588,APS!$B335,'Rekapitulasi Juni'!$W$410:$W$588)</f>
        <v>0</v>
      </c>
      <c r="DC335" s="27"/>
      <c r="DD335" s="325">
        <f t="shared" si="542"/>
        <v>0</v>
      </c>
      <c r="DE335" s="325">
        <f t="shared" si="543"/>
        <v>0</v>
      </c>
      <c r="DF335" s="27"/>
      <c r="DG335" s="324">
        <f>SUMIF('Rekapitulasi Juni'!$AL$410:$AL$588,APS!$B335,'Rekapitulasi Juni'!$AM$410:$AM$588)</f>
        <v>0</v>
      </c>
      <c r="DH335" s="324">
        <f>SUMIF('Rekapitulasi Juni'!$AL$410:$AL$588,APS!$B335,'Rekapitulasi Juni'!$AN$410:$AN$588)</f>
        <v>0</v>
      </c>
      <c r="DI335" s="27"/>
      <c r="DJ335" s="325">
        <f t="shared" si="544"/>
        <v>0</v>
      </c>
      <c r="DK335" s="325">
        <f t="shared" si="545"/>
        <v>0</v>
      </c>
      <c r="DL335" s="27"/>
      <c r="DM335" s="324">
        <f>SUMIF('Rekapitulasi Juni'!$BA$410:$BA$588,APS!$B335,'Rekapitulasi Juni'!$BB$410:$BB$588)</f>
        <v>0</v>
      </c>
      <c r="DN335" s="324">
        <f>SUMIF('Rekapitulasi Juni'!$BA$410:$BA$588,APS!$B335,'Rekapitulasi Juni'!$BC$410:$BC$588)</f>
        <v>0</v>
      </c>
      <c r="DO335" s="324">
        <f>SUMIF('Rekapitulasi Juni'!$BA$410:$BA$588,APS!$B335,'Rekapitulasi Juni'!$BF$410:$BF$588)</f>
        <v>0</v>
      </c>
      <c r="DP335" s="325">
        <f t="shared" si="546"/>
        <v>0</v>
      </c>
      <c r="DQ335" s="325">
        <f t="shared" si="547"/>
        <v>0</v>
      </c>
      <c r="DR335" s="27"/>
      <c r="DS335" s="324">
        <f>SUMIF('Rekapitulasi Juni'!$BP$410:$BP$588,APS!$B335,'Rekapitulasi Juni'!$BQ$410:$BQ$588)</f>
        <v>0</v>
      </c>
      <c r="DT335" s="324">
        <f>SUMIF('Rekapitulasi Juni'!$BP$410:$BP$588,APS!$B335,'Rekapitulasi Juni'!$BR$410:$BR$588)</f>
        <v>0</v>
      </c>
      <c r="DU335" s="27"/>
      <c r="DV335" s="325">
        <f t="shared" si="548"/>
        <v>0</v>
      </c>
      <c r="DW335" s="325">
        <f t="shared" si="549"/>
        <v>0</v>
      </c>
      <c r="DX335" s="41">
        <f t="shared" si="550"/>
        <v>0</v>
      </c>
      <c r="DY335" s="41">
        <f t="shared" si="551"/>
        <v>0</v>
      </c>
      <c r="DZ335" s="41">
        <f t="shared" si="552"/>
        <v>0</v>
      </c>
      <c r="EA335" s="41">
        <f t="shared" si="553"/>
        <v>0</v>
      </c>
      <c r="EB335" s="41">
        <f t="shared" si="554"/>
        <v>0</v>
      </c>
      <c r="EC335" s="41">
        <f t="shared" si="555"/>
        <v>0</v>
      </c>
      <c r="ED335" s="180">
        <f t="shared" si="556"/>
        <v>0</v>
      </c>
      <c r="EE335" s="27">
        <v>0</v>
      </c>
      <c r="EF335" s="27"/>
      <c r="EG335" s="324">
        <f>SUMIF('Rekapitulasi Juni'!$D$608:$D$786,APS!$B335,'Rekapitulasi Juni'!$E$608:$E$786)</f>
        <v>0</v>
      </c>
      <c r="EH335" s="324">
        <f>SUMIF('Rekapitulasi Juni'!$D$608:$D$786,APS!$B335,'Rekapitulasi Juni'!$F$608:$F$786)</f>
        <v>0</v>
      </c>
      <c r="EI335" s="27"/>
      <c r="EJ335" s="325">
        <f t="shared" si="557"/>
        <v>0</v>
      </c>
      <c r="EK335" s="325">
        <f t="shared" si="558"/>
        <v>0</v>
      </c>
      <c r="EL335" s="27"/>
      <c r="EM335" s="324">
        <f>SUMIF('Rekapitulasi Juni'!$U$608:$U$786,APS!$B335,'Rekapitulasi Juni'!$V$608:$V$786)</f>
        <v>0</v>
      </c>
      <c r="EN335" s="324">
        <f>SUMIF('Rekapitulasi Juni'!$U$608:$U$786,APS!$B335,'Rekapitulasi Juni'!$W$608:$W$786)</f>
        <v>0</v>
      </c>
      <c r="EO335" s="27"/>
      <c r="EP335" s="325">
        <f t="shared" si="559"/>
        <v>0</v>
      </c>
      <c r="EQ335" s="325">
        <f t="shared" si="560"/>
        <v>0</v>
      </c>
      <c r="ER335" s="27"/>
      <c r="ES335" s="324">
        <f>SUMIF('Rekapitulasi Juni'!$AL$608:$AL$786,APS!$B335,'Rekapitulasi Juni'!$AM$608:$AM$786)</f>
        <v>0</v>
      </c>
      <c r="ET335" s="324">
        <f>SUMIF('Rekapitulasi Juni'!$AL$608:$AL$786,APS!$B335,'Rekapitulasi Juni'!$AN$608:$AN$786)</f>
        <v>0</v>
      </c>
      <c r="EU335" s="27"/>
      <c r="EV335" s="325">
        <f t="shared" ref="EV335:EV398" si="628">IF(ER335=0,0,((ET335+EU335)/ER335)*100)</f>
        <v>0</v>
      </c>
      <c r="EW335" s="325">
        <f t="shared" ref="EW335:EW398" si="629">IF(ES335=0,0,((ET335+EU335)/ES335)*100)</f>
        <v>0</v>
      </c>
      <c r="EX335" s="27"/>
      <c r="EY335" s="324">
        <f>SUMIF('Rekapitulasi Juni'!$BA$608:$BA$786,APS!$B335,'Rekapitulasi Juni'!$BB$608:$BB$786)</f>
        <v>0</v>
      </c>
      <c r="EZ335" s="324">
        <f>SUMIF('Rekapitulasi Juni'!$BA$608:$BA$786,APS!$B335,'Rekapitulasi Juni'!$BC$608:$BC$786)</f>
        <v>0</v>
      </c>
      <c r="FA335" s="324">
        <f>SUMIF('Rekapitulasi Juni'!$BA$608:$BA$786,APS!$B335,'Rekapitulasi Juni'!$BF$608:$BF$786)</f>
        <v>0</v>
      </c>
      <c r="FB335" s="325">
        <f t="shared" ref="FB335:FB398" si="630">IF(EX335=0,0,((EZ335+FA335)/EX335)*100)</f>
        <v>0</v>
      </c>
      <c r="FC335" s="325">
        <f t="shared" ref="FC335:FC398" si="631">IF(EY335=0,0,((EZ335+FA335)/EY335)*100)</f>
        <v>0</v>
      </c>
      <c r="FD335" s="27"/>
      <c r="FE335" s="27"/>
      <c r="FF335" s="27"/>
      <c r="FG335" s="27"/>
      <c r="FH335" s="27"/>
      <c r="FI335" s="27"/>
      <c r="FJ335" s="41">
        <f t="shared" si="561"/>
        <v>0</v>
      </c>
      <c r="FK335" s="41">
        <f t="shared" si="562"/>
        <v>0</v>
      </c>
      <c r="FL335" s="41">
        <f t="shared" si="563"/>
        <v>0</v>
      </c>
      <c r="FM335" s="41">
        <f t="shared" si="564"/>
        <v>0</v>
      </c>
      <c r="FN335" s="41">
        <f t="shared" si="565"/>
        <v>0</v>
      </c>
      <c r="FO335" s="41">
        <f t="shared" si="566"/>
        <v>0</v>
      </c>
      <c r="FP335" s="180">
        <f t="shared" si="567"/>
        <v>0</v>
      </c>
      <c r="FQ335" s="27"/>
      <c r="FR335" s="27"/>
      <c r="FS335" s="324">
        <f>SUMIF('Rekapitulasi Juni'!$D$804:$D$984,APS!$B335,'Rekapitulasi Juni'!$E$804:$E$984)</f>
        <v>0</v>
      </c>
      <c r="FT335" s="324">
        <f>SUMIF('Rekapitulasi Juni'!$D$804:$D$984,APS!$B335,'Rekapitulasi Juni'!$F$804:$F$984)</f>
        <v>0</v>
      </c>
      <c r="FU335" s="27"/>
      <c r="FV335" s="325">
        <f t="shared" ref="FV335:FV398" si="632">IF(FR335=0,0,((FT335+FU335)/FR335)*100)</f>
        <v>0</v>
      </c>
      <c r="FW335" s="325">
        <f t="shared" ref="FW335:FW398" si="633">IF(FS335=0,0,((FT335+FU335)/FS335)*100)</f>
        <v>0</v>
      </c>
      <c r="FX335" s="27"/>
      <c r="FY335" s="324">
        <f>SUMIF('Rekapitulasi Juni'!$U$804:$U$984,APS!$B335,'Rekapitulasi Juni'!$V$804:$V$984)</f>
        <v>0</v>
      </c>
      <c r="FZ335" s="324">
        <f>SUMIF('Rekapitulasi Juni'!$U$804:$U$984,APS!$B335,'Rekapitulasi Juni'!$W$804:$W$984)</f>
        <v>0</v>
      </c>
      <c r="GA335" s="27"/>
      <c r="GB335" s="325">
        <f t="shared" si="621"/>
        <v>0</v>
      </c>
      <c r="GC335" s="325">
        <f t="shared" si="622"/>
        <v>0</v>
      </c>
      <c r="GD335" s="27"/>
      <c r="GE335" s="324">
        <f>SUMIF('Rekapitulasi Juni'!$AL$804:$AL$984,APS!$B335,'Rekapitulasi Juni'!$AM$804:$AM$984)</f>
        <v>0</v>
      </c>
      <c r="GF335" s="324">
        <f>SUMIF('Rekapitulasi Juni'!$AL$804:$AL$984,APS!$B335,'Rekapitulasi Juni'!$AN$804:$AN$984)</f>
        <v>0</v>
      </c>
      <c r="GG335" s="27"/>
      <c r="GH335" s="325">
        <f t="shared" si="611"/>
        <v>0</v>
      </c>
      <c r="GI335" s="325">
        <f t="shared" si="612"/>
        <v>0</v>
      </c>
      <c r="GJ335" s="27"/>
      <c r="GK335" s="27"/>
      <c r="GL335" s="41">
        <f t="shared" si="568"/>
        <v>0</v>
      </c>
      <c r="GM335" s="41">
        <f t="shared" si="569"/>
        <v>0</v>
      </c>
      <c r="GN335" s="41">
        <f t="shared" si="570"/>
        <v>0</v>
      </c>
      <c r="GO335" s="41">
        <f t="shared" si="620"/>
        <v>0</v>
      </c>
      <c r="GP335" s="41">
        <f t="shared" si="571"/>
        <v>0</v>
      </c>
      <c r="GQ335" s="41">
        <f t="shared" si="572"/>
        <v>0</v>
      </c>
      <c r="GR335" s="180">
        <f t="shared" si="573"/>
        <v>0</v>
      </c>
      <c r="GS335" s="41">
        <f t="shared" si="613"/>
        <v>0</v>
      </c>
      <c r="GT335" s="41">
        <f t="shared" si="614"/>
        <v>0</v>
      </c>
      <c r="GU335" s="41">
        <f t="shared" si="615"/>
        <v>0</v>
      </c>
      <c r="GV335" s="41">
        <f t="shared" si="616"/>
        <v>0</v>
      </c>
      <c r="GW335" s="41">
        <f t="shared" si="617"/>
        <v>0</v>
      </c>
      <c r="GX335" s="41">
        <f t="shared" si="618"/>
        <v>0</v>
      </c>
      <c r="GY335" s="180">
        <f t="shared" si="619"/>
        <v>0</v>
      </c>
      <c r="GZ335" s="41">
        <v>314</v>
      </c>
      <c r="HA335" s="32"/>
      <c r="HB335" s="42">
        <f t="shared" ref="HB335:HB443" si="634">J335+M335+P335-G335</f>
        <v>0</v>
      </c>
      <c r="HC335" s="44"/>
    </row>
    <row r="336" spans="1:211" ht="15" hidden="1" customHeight="1">
      <c r="A336" s="31" t="s">
        <v>668</v>
      </c>
      <c r="B336" s="32" t="s">
        <v>669</v>
      </c>
      <c r="C336" s="31" t="s">
        <v>490</v>
      </c>
      <c r="D336" s="31" t="s">
        <v>1259</v>
      </c>
      <c r="E336" s="31" t="s">
        <v>43</v>
      </c>
      <c r="F336" s="31" t="s">
        <v>152</v>
      </c>
      <c r="G336" s="33">
        <v>0</v>
      </c>
      <c r="H336" s="33">
        <v>0</v>
      </c>
      <c r="I336" s="33">
        <v>0</v>
      </c>
      <c r="J336" s="34">
        <f>IFERROR(VLOOKUP(A336,#REF!,3,0),0)</f>
        <v>0</v>
      </c>
      <c r="K336" s="34">
        <f>M336-L336</f>
        <v>0</v>
      </c>
      <c r="L336" s="34">
        <v>0</v>
      </c>
      <c r="M336" s="34">
        <v>0</v>
      </c>
      <c r="N336" s="35">
        <f>(G336+H336+I336)-(J336+K336)</f>
        <v>0</v>
      </c>
      <c r="O336" s="35">
        <f>IF(N336&gt;0,N336,0)</f>
        <v>0</v>
      </c>
      <c r="P336" s="36">
        <v>0</v>
      </c>
      <c r="Q336" s="36">
        <f t="shared" si="509"/>
        <v>0</v>
      </c>
      <c r="R336" s="80"/>
      <c r="S336" s="37">
        <f ca="1">SUMIF(ROP!$D$6:$H$65536,A336,ROP!$J$6:$J$65536)</f>
        <v>0</v>
      </c>
      <c r="T336" s="37">
        <f>SUMIF(HASIL!$B:$B,APS!$B336&amp;RIGHT(APS!T$9,2),HASIL!$I:$I)</f>
        <v>0</v>
      </c>
      <c r="U336" s="37">
        <f>SUMIF(HASIL!$B:$B,APS!$B336&amp;RIGHT(APS!U$9,2),HASIL!$I:$I)</f>
        <v>0</v>
      </c>
      <c r="V336" s="37">
        <f>SUMIF(HASIL!$B:$B,APS!$B336&amp;RIGHT(APS!V$9,2),HASIL!$I:$I)</f>
        <v>0</v>
      </c>
      <c r="W336" s="37">
        <f>SUMIF(HASIL!$B:$B,APS!$B336&amp;RIGHT(APS!W$9,2),HASIL!$I:$I)</f>
        <v>0</v>
      </c>
      <c r="X336" s="38">
        <f>SUM(T336:W336)</f>
        <v>0</v>
      </c>
      <c r="Y336" s="38">
        <f>X336-Q336</f>
        <v>0</v>
      </c>
      <c r="Z336" s="39">
        <f>+AA336-Q336</f>
        <v>0</v>
      </c>
      <c r="AA336" s="39">
        <f t="shared" si="596"/>
        <v>0</v>
      </c>
      <c r="AB336" s="40">
        <f>+AC336+BG336+CS336+EE336+FQ336</f>
        <v>0</v>
      </c>
      <c r="AC336" s="27">
        <v>0</v>
      </c>
      <c r="AD336" s="27"/>
      <c r="AE336" s="27"/>
      <c r="AF336" s="27"/>
      <c r="AG336" s="27"/>
      <c r="AH336" s="27"/>
      <c r="AI336" s="324">
        <f>SUMIF('Rekapitulasi Juni'!$D$9:$D$192,APS!$B336,'Rekapitulasi Juni'!$E$9:$E$192)</f>
        <v>0</v>
      </c>
      <c r="AJ336" s="324">
        <f>SUMIF('Rekapitulasi Juni'!$D$9:$D$192,APS!$B336,'Rekapitulasi Juni'!$F$9:$F$192)</f>
        <v>0</v>
      </c>
      <c r="AK336" s="324">
        <f>SUMIF('Rekapitulasi Juni'!$D$9:$D$192,APS!$B336,'Rekapitulasi Juni'!$K$9:$K$192)</f>
        <v>0</v>
      </c>
      <c r="AL336" s="325">
        <f t="shared" si="510"/>
        <v>0</v>
      </c>
      <c r="AM336" s="325">
        <f t="shared" si="511"/>
        <v>0</v>
      </c>
      <c r="AN336" s="27"/>
      <c r="AO336" s="324">
        <f>SUMIF('Rekapitulasi Juni'!$U$9:$U$192,APS!$B336,'Rekapitulasi Juni'!$V$9:$V$192)</f>
        <v>0</v>
      </c>
      <c r="AP336" s="324">
        <f>SUMIF('Rekapitulasi Juni'!$U$9:$U$192,APS!$B336,'Rekapitulasi Juni'!$W$9:$W$192)</f>
        <v>0</v>
      </c>
      <c r="AQ336" s="27"/>
      <c r="AR336" s="325">
        <f t="shared" si="512"/>
        <v>0</v>
      </c>
      <c r="AS336" s="325">
        <f t="shared" si="513"/>
        <v>0</v>
      </c>
      <c r="AT336" s="27"/>
      <c r="AU336" s="324">
        <f>SUMIF('Rekapitulasi Juni'!$AL$9:$AL$192,APS!$B336,'Rekapitulasi Juni'!$AM$9:$AM$192)</f>
        <v>0</v>
      </c>
      <c r="AV336" s="324">
        <f>SUMIF('Rekapitulasi Juni'!$AL$9:$AL$192,APS!$B336,'Rekapitulasi Juni'!$AN$9:$AN$192)</f>
        <v>0</v>
      </c>
      <c r="AW336" s="27"/>
      <c r="AX336" s="325">
        <f t="shared" si="514"/>
        <v>0</v>
      </c>
      <c r="AY336" s="325">
        <f t="shared" si="515"/>
        <v>0</v>
      </c>
      <c r="AZ336" s="41">
        <f t="shared" si="516"/>
        <v>0</v>
      </c>
      <c r="BA336" s="41">
        <f t="shared" si="517"/>
        <v>0</v>
      </c>
      <c r="BB336" s="41">
        <f t="shared" si="518"/>
        <v>0</v>
      </c>
      <c r="BC336" s="41">
        <f t="shared" si="519"/>
        <v>0</v>
      </c>
      <c r="BD336" s="41">
        <f t="shared" si="520"/>
        <v>0</v>
      </c>
      <c r="BE336" s="41">
        <f t="shared" si="521"/>
        <v>0</v>
      </c>
      <c r="BF336" s="180">
        <f t="shared" si="522"/>
        <v>0</v>
      </c>
      <c r="BG336" s="27">
        <v>0</v>
      </c>
      <c r="BH336" s="27"/>
      <c r="BI336" s="324">
        <f>SUMIF('Rekapitulasi Juni'!$D$214:$D$393,APS!$B336,'Rekapitulasi Juni'!$E$214:$E$393)</f>
        <v>0</v>
      </c>
      <c r="BJ336" s="324">
        <f>SUMIF('Rekapitulasi Juni'!$D$214:$D$393,APS!$B336,'Rekapitulasi Juni'!$F$214:$F$393)</f>
        <v>0</v>
      </c>
      <c r="BK336" s="27"/>
      <c r="BL336" s="325">
        <f t="shared" si="523"/>
        <v>0</v>
      </c>
      <c r="BM336" s="325">
        <f t="shared" si="524"/>
        <v>0</v>
      </c>
      <c r="BN336" s="27"/>
      <c r="BO336" s="324">
        <f>SUMIF('Rekapitulasi Juni'!$U$214:$U$393,APS!$B336,'Rekapitulasi Juni'!$V$214:$V$393)</f>
        <v>0</v>
      </c>
      <c r="BP336" s="324">
        <f>SUMIF('Rekapitulasi Juni'!$U$214:$U$393,APS!$B336,'Rekapitulasi Juni'!$W$214:$W$393)</f>
        <v>0</v>
      </c>
      <c r="BQ336" s="27"/>
      <c r="BR336" s="325">
        <f t="shared" si="525"/>
        <v>0</v>
      </c>
      <c r="BS336" s="325">
        <f t="shared" si="526"/>
        <v>0</v>
      </c>
      <c r="BT336" s="27"/>
      <c r="BU336" s="324">
        <f>SUMIF('Rekapitulasi Juni'!$AL$214:$AL$393,APS!$B336,'Rekapitulasi Juni'!$AM$214:$AM$393)</f>
        <v>0</v>
      </c>
      <c r="BV336" s="324">
        <f>SUMIF('Rekapitulasi Juni'!$AL$214:$AL$393,APS!$B336,'Rekapitulasi Juni'!$AN$214:$AN$393)</f>
        <v>0</v>
      </c>
      <c r="BW336" s="27"/>
      <c r="BX336" s="325">
        <f t="shared" si="527"/>
        <v>0</v>
      </c>
      <c r="BY336" s="325">
        <f t="shared" si="528"/>
        <v>0</v>
      </c>
      <c r="BZ336" s="27"/>
      <c r="CA336" s="324">
        <f>SUMIF('Rekapitulasi Juni'!$BA$214:$BA$393,APS!$B336,'Rekapitulasi Juni'!$BB$214:$BB$393)</f>
        <v>0</v>
      </c>
      <c r="CB336" s="324">
        <f>SUMIF('Rekapitulasi Juni'!$BA$214:$BA$393,APS!$B336,'Rekapitulasi Juni'!$BC$214:$BC$393)</f>
        <v>0</v>
      </c>
      <c r="CC336" s="27"/>
      <c r="CD336" s="325">
        <f t="shared" si="529"/>
        <v>0</v>
      </c>
      <c r="CE336" s="325">
        <f t="shared" si="530"/>
        <v>0</v>
      </c>
      <c r="CF336" s="27"/>
      <c r="CG336" s="324">
        <f>SUMIF('Rekapitulasi Juni'!$BP$214:$BP$393,APS!$B336,'Rekapitulasi Juni'!$BQ$214:$BQ$393)</f>
        <v>0</v>
      </c>
      <c r="CH336" s="324">
        <f>SUMIF('Rekapitulasi Juni'!$BP$214:$BP$393,APS!$B336,'Rekapitulasi Juni'!$BR$214:$BR$393)</f>
        <v>0</v>
      </c>
      <c r="CI336" s="27"/>
      <c r="CJ336" s="325">
        <f t="shared" si="531"/>
        <v>0</v>
      </c>
      <c r="CK336" s="325">
        <f t="shared" si="532"/>
        <v>0</v>
      </c>
      <c r="CL336" s="41">
        <f t="shared" si="533"/>
        <v>0</v>
      </c>
      <c r="CM336" s="41">
        <f t="shared" si="534"/>
        <v>0</v>
      </c>
      <c r="CN336" s="41">
        <f t="shared" si="535"/>
        <v>0</v>
      </c>
      <c r="CO336" s="41">
        <f t="shared" si="536"/>
        <v>0</v>
      </c>
      <c r="CP336" s="41">
        <f t="shared" si="537"/>
        <v>0</v>
      </c>
      <c r="CQ336" s="41">
        <f t="shared" si="538"/>
        <v>0</v>
      </c>
      <c r="CR336" s="180">
        <f t="shared" si="539"/>
        <v>0</v>
      </c>
      <c r="CS336" s="27">
        <v>0</v>
      </c>
      <c r="CT336" s="27"/>
      <c r="CU336" s="324">
        <f>SUMIF('Rekapitulasi Juni'!$D$410:$D$588,APS!$B336,'Rekapitulasi Juni'!$E$410:$E$588)</f>
        <v>0</v>
      </c>
      <c r="CV336" s="324">
        <f>SUMIF('Rekapitulasi Juni'!$D$410:$D$588,APS!$B336,'Rekapitulasi Juni'!$F$410:$F$588)</f>
        <v>0</v>
      </c>
      <c r="CW336" s="27"/>
      <c r="CX336" s="325">
        <f t="shared" si="540"/>
        <v>0</v>
      </c>
      <c r="CY336" s="325">
        <f t="shared" si="541"/>
        <v>0</v>
      </c>
      <c r="CZ336" s="27"/>
      <c r="DA336" s="324">
        <f>SUMIF('Rekapitulasi Juni'!$U$410:$U$588,APS!$B336,'Rekapitulasi Juni'!$V$410:$V$588)</f>
        <v>0</v>
      </c>
      <c r="DB336" s="324">
        <f>SUMIF('Rekapitulasi Juni'!$U$410:$U$588,APS!$B336,'Rekapitulasi Juni'!$W$410:$W$588)</f>
        <v>0</v>
      </c>
      <c r="DC336" s="27"/>
      <c r="DD336" s="325">
        <f t="shared" si="542"/>
        <v>0</v>
      </c>
      <c r="DE336" s="325">
        <f t="shared" si="543"/>
        <v>0</v>
      </c>
      <c r="DF336" s="27"/>
      <c r="DG336" s="324">
        <f>SUMIF('Rekapitulasi Juni'!$AL$410:$AL$588,APS!$B336,'Rekapitulasi Juni'!$AM$410:$AM$588)</f>
        <v>0</v>
      </c>
      <c r="DH336" s="324">
        <f>SUMIF('Rekapitulasi Juni'!$AL$410:$AL$588,APS!$B336,'Rekapitulasi Juni'!$AN$410:$AN$588)</f>
        <v>0</v>
      </c>
      <c r="DI336" s="27"/>
      <c r="DJ336" s="325">
        <f t="shared" si="544"/>
        <v>0</v>
      </c>
      <c r="DK336" s="325">
        <f t="shared" si="545"/>
        <v>0</v>
      </c>
      <c r="DL336" s="27"/>
      <c r="DM336" s="324">
        <f>SUMIF('Rekapitulasi Juni'!$BA$410:$BA$588,APS!$B336,'Rekapitulasi Juni'!$BB$410:$BB$588)</f>
        <v>0</v>
      </c>
      <c r="DN336" s="324">
        <f>SUMIF('Rekapitulasi Juni'!$BA$410:$BA$588,APS!$B336,'Rekapitulasi Juni'!$BC$410:$BC$588)</f>
        <v>0</v>
      </c>
      <c r="DO336" s="324">
        <f>SUMIF('Rekapitulasi Juni'!$BA$410:$BA$588,APS!$B336,'Rekapitulasi Juni'!$BF$410:$BF$588)</f>
        <v>0</v>
      </c>
      <c r="DP336" s="325">
        <f t="shared" si="546"/>
        <v>0</v>
      </c>
      <c r="DQ336" s="325">
        <f t="shared" si="547"/>
        <v>0</v>
      </c>
      <c r="DR336" s="27"/>
      <c r="DS336" s="324">
        <f>SUMIF('Rekapitulasi Juni'!$BP$410:$BP$588,APS!$B336,'Rekapitulasi Juni'!$BQ$410:$BQ$588)</f>
        <v>0</v>
      </c>
      <c r="DT336" s="324">
        <f>SUMIF('Rekapitulasi Juni'!$BP$410:$BP$588,APS!$B336,'Rekapitulasi Juni'!$BR$410:$BR$588)</f>
        <v>0</v>
      </c>
      <c r="DU336" s="27"/>
      <c r="DV336" s="325">
        <f t="shared" si="548"/>
        <v>0</v>
      </c>
      <c r="DW336" s="325">
        <f t="shared" si="549"/>
        <v>0</v>
      </c>
      <c r="DX336" s="41">
        <f t="shared" si="550"/>
        <v>0</v>
      </c>
      <c r="DY336" s="41">
        <f t="shared" si="551"/>
        <v>0</v>
      </c>
      <c r="DZ336" s="41">
        <f t="shared" si="552"/>
        <v>0</v>
      </c>
      <c r="EA336" s="41">
        <f t="shared" si="553"/>
        <v>0</v>
      </c>
      <c r="EB336" s="41">
        <f t="shared" si="554"/>
        <v>0</v>
      </c>
      <c r="EC336" s="41">
        <f t="shared" si="555"/>
        <v>0</v>
      </c>
      <c r="ED336" s="180">
        <f t="shared" si="556"/>
        <v>0</v>
      </c>
      <c r="EE336" s="27">
        <v>0</v>
      </c>
      <c r="EF336" s="27"/>
      <c r="EG336" s="324">
        <f>SUMIF('Rekapitulasi Juni'!$D$608:$D$786,APS!$B336,'Rekapitulasi Juni'!$E$608:$E$786)</f>
        <v>0</v>
      </c>
      <c r="EH336" s="324">
        <f>SUMIF('Rekapitulasi Juni'!$D$608:$D$786,APS!$B336,'Rekapitulasi Juni'!$F$608:$F$786)</f>
        <v>0</v>
      </c>
      <c r="EI336" s="27"/>
      <c r="EJ336" s="325">
        <f t="shared" si="557"/>
        <v>0</v>
      </c>
      <c r="EK336" s="325">
        <f t="shared" si="558"/>
        <v>0</v>
      </c>
      <c r="EL336" s="27"/>
      <c r="EM336" s="324">
        <f>SUMIF('Rekapitulasi Juni'!$U$608:$U$786,APS!$B336,'Rekapitulasi Juni'!$V$608:$V$786)</f>
        <v>0</v>
      </c>
      <c r="EN336" s="324">
        <f>SUMIF('Rekapitulasi Juni'!$U$608:$U$786,APS!$B336,'Rekapitulasi Juni'!$W$608:$W$786)</f>
        <v>0</v>
      </c>
      <c r="EO336" s="27"/>
      <c r="EP336" s="325">
        <f t="shared" si="559"/>
        <v>0</v>
      </c>
      <c r="EQ336" s="325">
        <f t="shared" si="560"/>
        <v>0</v>
      </c>
      <c r="ER336" s="27"/>
      <c r="ES336" s="324">
        <f>SUMIF('Rekapitulasi Juni'!$AL$608:$AL$786,APS!$B336,'Rekapitulasi Juni'!$AM$608:$AM$786)</f>
        <v>0</v>
      </c>
      <c r="ET336" s="324">
        <f>SUMIF('Rekapitulasi Juni'!$AL$608:$AL$786,APS!$B336,'Rekapitulasi Juni'!$AN$608:$AN$786)</f>
        <v>0</v>
      </c>
      <c r="EU336" s="27"/>
      <c r="EV336" s="325">
        <f t="shared" si="628"/>
        <v>0</v>
      </c>
      <c r="EW336" s="325">
        <f t="shared" si="629"/>
        <v>0</v>
      </c>
      <c r="EX336" s="27"/>
      <c r="EY336" s="324">
        <f>SUMIF('Rekapitulasi Juni'!$BA$608:$BA$786,APS!$B336,'Rekapitulasi Juni'!$BB$608:$BB$786)</f>
        <v>0</v>
      </c>
      <c r="EZ336" s="324">
        <f>SUMIF('Rekapitulasi Juni'!$BA$608:$BA$786,APS!$B336,'Rekapitulasi Juni'!$BC$608:$BC$786)</f>
        <v>0</v>
      </c>
      <c r="FA336" s="324">
        <f>SUMIF('Rekapitulasi Juni'!$BA$608:$BA$786,APS!$B336,'Rekapitulasi Juni'!$BF$608:$BF$786)</f>
        <v>0</v>
      </c>
      <c r="FB336" s="325">
        <f t="shared" si="630"/>
        <v>0</v>
      </c>
      <c r="FC336" s="325">
        <f t="shared" si="631"/>
        <v>0</v>
      </c>
      <c r="FD336" s="27"/>
      <c r="FE336" s="27"/>
      <c r="FF336" s="27"/>
      <c r="FG336" s="27"/>
      <c r="FH336" s="27"/>
      <c r="FI336" s="27"/>
      <c r="FJ336" s="41">
        <f t="shared" si="561"/>
        <v>0</v>
      </c>
      <c r="FK336" s="41">
        <f t="shared" si="562"/>
        <v>0</v>
      </c>
      <c r="FL336" s="41">
        <f t="shared" si="563"/>
        <v>0</v>
      </c>
      <c r="FM336" s="41">
        <f t="shared" si="564"/>
        <v>0</v>
      </c>
      <c r="FN336" s="41">
        <f t="shared" si="565"/>
        <v>0</v>
      </c>
      <c r="FO336" s="41">
        <f t="shared" si="566"/>
        <v>0</v>
      </c>
      <c r="FP336" s="180">
        <f t="shared" si="567"/>
        <v>0</v>
      </c>
      <c r="FQ336" s="27"/>
      <c r="FR336" s="27"/>
      <c r="FS336" s="324">
        <f>SUMIF('Rekapitulasi Juni'!$D$804:$D$984,APS!$B336,'Rekapitulasi Juni'!$E$804:$E$984)</f>
        <v>0</v>
      </c>
      <c r="FT336" s="324">
        <f>SUMIF('Rekapitulasi Juni'!$D$804:$D$984,APS!$B336,'Rekapitulasi Juni'!$F$804:$F$984)</f>
        <v>0</v>
      </c>
      <c r="FU336" s="27"/>
      <c r="FV336" s="325">
        <f t="shared" si="632"/>
        <v>0</v>
      </c>
      <c r="FW336" s="325">
        <f t="shared" si="633"/>
        <v>0</v>
      </c>
      <c r="FX336" s="27"/>
      <c r="FY336" s="324">
        <f>SUMIF('Rekapitulasi Juni'!$U$804:$U$984,APS!$B336,'Rekapitulasi Juni'!$V$804:$V$984)</f>
        <v>0</v>
      </c>
      <c r="FZ336" s="324">
        <f>SUMIF('Rekapitulasi Juni'!$U$804:$U$984,APS!$B336,'Rekapitulasi Juni'!$W$804:$W$984)</f>
        <v>0</v>
      </c>
      <c r="GA336" s="27"/>
      <c r="GB336" s="325">
        <f t="shared" si="621"/>
        <v>0</v>
      </c>
      <c r="GC336" s="325">
        <f t="shared" si="622"/>
        <v>0</v>
      </c>
      <c r="GD336" s="27"/>
      <c r="GE336" s="324">
        <f>SUMIF('Rekapitulasi Juni'!$AL$804:$AL$984,APS!$B336,'Rekapitulasi Juni'!$AM$804:$AM$984)</f>
        <v>0</v>
      </c>
      <c r="GF336" s="324">
        <f>SUMIF('Rekapitulasi Juni'!$AL$804:$AL$984,APS!$B336,'Rekapitulasi Juni'!$AN$804:$AN$984)</f>
        <v>0</v>
      </c>
      <c r="GG336" s="27"/>
      <c r="GH336" s="325">
        <f t="shared" si="611"/>
        <v>0</v>
      </c>
      <c r="GI336" s="325">
        <f t="shared" si="612"/>
        <v>0</v>
      </c>
      <c r="GJ336" s="27"/>
      <c r="GK336" s="27"/>
      <c r="GL336" s="41">
        <f t="shared" si="568"/>
        <v>0</v>
      </c>
      <c r="GM336" s="41">
        <f t="shared" si="569"/>
        <v>0</v>
      </c>
      <c r="GN336" s="41">
        <f t="shared" si="570"/>
        <v>0</v>
      </c>
      <c r="GO336" s="41">
        <f t="shared" si="620"/>
        <v>0</v>
      </c>
      <c r="GP336" s="41">
        <f t="shared" si="571"/>
        <v>0</v>
      </c>
      <c r="GQ336" s="41">
        <f t="shared" si="572"/>
        <v>0</v>
      </c>
      <c r="GR336" s="180">
        <f t="shared" si="573"/>
        <v>0</v>
      </c>
      <c r="GS336" s="41">
        <f t="shared" si="613"/>
        <v>0</v>
      </c>
      <c r="GT336" s="41">
        <f t="shared" si="614"/>
        <v>0</v>
      </c>
      <c r="GU336" s="41">
        <f t="shared" si="615"/>
        <v>0</v>
      </c>
      <c r="GV336" s="41">
        <f t="shared" si="616"/>
        <v>0</v>
      </c>
      <c r="GW336" s="41">
        <f t="shared" si="617"/>
        <v>0</v>
      </c>
      <c r="GX336" s="41">
        <f t="shared" si="618"/>
        <v>0</v>
      </c>
      <c r="GY336" s="180">
        <f t="shared" si="619"/>
        <v>0</v>
      </c>
      <c r="GZ336" s="41">
        <v>314</v>
      </c>
      <c r="HA336" s="32"/>
      <c r="HB336" s="42">
        <f>J336+M336+P336-G336</f>
        <v>0</v>
      </c>
      <c r="HC336" s="44"/>
    </row>
    <row r="337" spans="1:211" ht="30" customHeight="1">
      <c r="A337" s="31" t="s">
        <v>670</v>
      </c>
      <c r="B337" s="57" t="s">
        <v>1301</v>
      </c>
      <c r="C337" s="31" t="s">
        <v>490</v>
      </c>
      <c r="D337" s="31" t="s">
        <v>1259</v>
      </c>
      <c r="E337" s="31" t="s">
        <v>43</v>
      </c>
      <c r="F337" s="31" t="s">
        <v>152</v>
      </c>
      <c r="G337" s="33">
        <v>204</v>
      </c>
      <c r="H337" s="33">
        <v>0</v>
      </c>
      <c r="I337" s="33">
        <v>0</v>
      </c>
      <c r="J337" s="34">
        <f>IFERROR(VLOOKUP(A337,#REF!,3,0),0)</f>
        <v>0</v>
      </c>
      <c r="K337" s="34">
        <f t="shared" si="623"/>
        <v>0</v>
      </c>
      <c r="L337" s="34">
        <v>0</v>
      </c>
      <c r="M337" s="34">
        <v>0</v>
      </c>
      <c r="N337" s="35">
        <f t="shared" si="624"/>
        <v>204</v>
      </c>
      <c r="O337" s="35">
        <f t="shared" si="625"/>
        <v>204</v>
      </c>
      <c r="P337" s="46">
        <v>204</v>
      </c>
      <c r="Q337" s="36">
        <f t="shared" si="509"/>
        <v>204</v>
      </c>
      <c r="R337" s="80"/>
      <c r="S337" s="37">
        <f ca="1">SUMIF(ROP!$D$6:$H$65536,A337,ROP!$J$6:$J$65536)</f>
        <v>0</v>
      </c>
      <c r="T337" s="37">
        <f>SUMIF(HASIL!$B:$B,APS!$B337&amp;RIGHT(APS!T$9,2),HASIL!$I:$I)</f>
        <v>0</v>
      </c>
      <c r="U337" s="37">
        <f>SUMIF(HASIL!$B:$B,APS!$B337&amp;RIGHT(APS!U$9,2),HASIL!$I:$I)</f>
        <v>0</v>
      </c>
      <c r="V337" s="37">
        <f>SUMIF(HASIL!$B:$B,APS!$B337&amp;RIGHT(APS!V$9,2),HASIL!$I:$I)</f>
        <v>0</v>
      </c>
      <c r="W337" s="37">
        <f>SUMIF(HASIL!$B:$B,APS!$B337&amp;RIGHT(APS!W$9,2),HASIL!$I:$I)</f>
        <v>0</v>
      </c>
      <c r="X337" s="38">
        <f t="shared" si="626"/>
        <v>0</v>
      </c>
      <c r="Y337" s="38">
        <f t="shared" si="627"/>
        <v>-204</v>
      </c>
      <c r="Z337" s="39">
        <f t="shared" si="597"/>
        <v>0</v>
      </c>
      <c r="AA337" s="39">
        <f t="shared" si="596"/>
        <v>204</v>
      </c>
      <c r="AB337" s="40">
        <f t="shared" si="598"/>
        <v>204</v>
      </c>
      <c r="AC337" s="27">
        <v>0</v>
      </c>
      <c r="AD337" s="27"/>
      <c r="AE337" s="27"/>
      <c r="AF337" s="27"/>
      <c r="AG337" s="27"/>
      <c r="AH337" s="27"/>
      <c r="AI337" s="324">
        <f>SUMIF('Rekapitulasi Juni'!$D$9:$D$192,APS!$B337,'Rekapitulasi Juni'!$E$9:$E$192)</f>
        <v>0</v>
      </c>
      <c r="AJ337" s="324">
        <f>SUMIF('Rekapitulasi Juni'!$D$9:$D$192,APS!$B337,'Rekapitulasi Juni'!$F$9:$F$192)</f>
        <v>0</v>
      </c>
      <c r="AK337" s="324">
        <f>SUMIF('Rekapitulasi Juni'!$D$9:$D$192,APS!$B337,'Rekapitulasi Juni'!$K$9:$K$192)</f>
        <v>0</v>
      </c>
      <c r="AL337" s="325">
        <f t="shared" si="510"/>
        <v>0</v>
      </c>
      <c r="AM337" s="325">
        <f t="shared" si="511"/>
        <v>0</v>
      </c>
      <c r="AN337" s="27"/>
      <c r="AO337" s="324">
        <f>SUMIF('Rekapitulasi Juni'!$U$9:$U$192,APS!$B337,'Rekapitulasi Juni'!$V$9:$V$192)</f>
        <v>0</v>
      </c>
      <c r="AP337" s="324">
        <f>SUMIF('Rekapitulasi Juni'!$U$9:$U$192,APS!$B337,'Rekapitulasi Juni'!$W$9:$W$192)</f>
        <v>0</v>
      </c>
      <c r="AQ337" s="27"/>
      <c r="AR337" s="325">
        <f t="shared" si="512"/>
        <v>0</v>
      </c>
      <c r="AS337" s="325">
        <f t="shared" si="513"/>
        <v>0</v>
      </c>
      <c r="AT337" s="27"/>
      <c r="AU337" s="324">
        <f>SUMIF('Rekapitulasi Juni'!$AL$9:$AL$192,APS!$B337,'Rekapitulasi Juni'!$AM$9:$AM$192)</f>
        <v>0</v>
      </c>
      <c r="AV337" s="324">
        <f>SUMIF('Rekapitulasi Juni'!$AL$9:$AL$192,APS!$B337,'Rekapitulasi Juni'!$AN$9:$AN$192)</f>
        <v>0</v>
      </c>
      <c r="AW337" s="27"/>
      <c r="AX337" s="325">
        <f t="shared" si="514"/>
        <v>0</v>
      </c>
      <c r="AY337" s="325">
        <f t="shared" si="515"/>
        <v>0</v>
      </c>
      <c r="AZ337" s="41">
        <f t="shared" si="516"/>
        <v>0</v>
      </c>
      <c r="BA337" s="41">
        <f t="shared" si="517"/>
        <v>0</v>
      </c>
      <c r="BB337" s="41">
        <f t="shared" si="518"/>
        <v>0</v>
      </c>
      <c r="BC337" s="41">
        <f t="shared" si="519"/>
        <v>0</v>
      </c>
      <c r="BD337" s="41">
        <f t="shared" si="520"/>
        <v>0</v>
      </c>
      <c r="BE337" s="41">
        <f t="shared" si="521"/>
        <v>0</v>
      </c>
      <c r="BF337" s="180">
        <f t="shared" si="522"/>
        <v>0</v>
      </c>
      <c r="BG337" s="27">
        <v>76</v>
      </c>
      <c r="BH337" s="27"/>
      <c r="BI337" s="324">
        <f>SUMIF('Rekapitulasi Juni'!$D$214:$D$393,APS!$B337,'Rekapitulasi Juni'!$E$214:$E$393)</f>
        <v>0</v>
      </c>
      <c r="BJ337" s="324">
        <f>SUMIF('Rekapitulasi Juni'!$D$214:$D$393,APS!$B337,'Rekapitulasi Juni'!$F$214:$F$393)</f>
        <v>0</v>
      </c>
      <c r="BK337" s="27"/>
      <c r="BL337" s="325">
        <f t="shared" si="523"/>
        <v>0</v>
      </c>
      <c r="BM337" s="325">
        <f t="shared" si="524"/>
        <v>0</v>
      </c>
      <c r="BN337" s="27"/>
      <c r="BO337" s="324">
        <f>SUMIF('Rekapitulasi Juni'!$U$214:$U$393,APS!$B337,'Rekapitulasi Juni'!$V$214:$V$393)</f>
        <v>0</v>
      </c>
      <c r="BP337" s="324">
        <f>SUMIF('Rekapitulasi Juni'!$U$214:$U$393,APS!$B337,'Rekapitulasi Juni'!$W$214:$W$393)</f>
        <v>0</v>
      </c>
      <c r="BQ337" s="27"/>
      <c r="BR337" s="325">
        <f t="shared" si="525"/>
        <v>0</v>
      </c>
      <c r="BS337" s="325">
        <f t="shared" si="526"/>
        <v>0</v>
      </c>
      <c r="BT337" s="27"/>
      <c r="BU337" s="324">
        <f>SUMIF('Rekapitulasi Juni'!$AL$214:$AL$393,APS!$B337,'Rekapitulasi Juni'!$AM$214:$AM$393)</f>
        <v>0</v>
      </c>
      <c r="BV337" s="324">
        <f>SUMIF('Rekapitulasi Juni'!$AL$214:$AL$393,APS!$B337,'Rekapitulasi Juni'!$AN$214:$AN$393)</f>
        <v>0</v>
      </c>
      <c r="BW337" s="27"/>
      <c r="BX337" s="325">
        <f t="shared" si="527"/>
        <v>0</v>
      </c>
      <c r="BY337" s="325">
        <f t="shared" si="528"/>
        <v>0</v>
      </c>
      <c r="BZ337" s="27"/>
      <c r="CA337" s="324">
        <f>SUMIF('Rekapitulasi Juni'!$BA$214:$BA$393,APS!$B337,'Rekapitulasi Juni'!$BB$214:$BB$393)</f>
        <v>0</v>
      </c>
      <c r="CB337" s="324">
        <f>SUMIF('Rekapitulasi Juni'!$BA$214:$BA$393,APS!$B337,'Rekapitulasi Juni'!$BC$214:$BC$393)</f>
        <v>0</v>
      </c>
      <c r="CC337" s="27"/>
      <c r="CD337" s="325">
        <f t="shared" si="529"/>
        <v>0</v>
      </c>
      <c r="CE337" s="325">
        <f t="shared" si="530"/>
        <v>0</v>
      </c>
      <c r="CF337" s="27"/>
      <c r="CG337" s="324">
        <f>SUMIF('Rekapitulasi Juni'!$BP$214:$BP$393,APS!$B337,'Rekapitulasi Juni'!$BQ$214:$BQ$393)</f>
        <v>40</v>
      </c>
      <c r="CH337" s="324">
        <f>SUMIF('Rekapitulasi Juni'!$BP$214:$BP$393,APS!$B337,'Rekapitulasi Juni'!$BR$214:$BR$393)</f>
        <v>71</v>
      </c>
      <c r="CI337" s="27"/>
      <c r="CJ337" s="325">
        <f t="shared" si="531"/>
        <v>0</v>
      </c>
      <c r="CK337" s="325">
        <f t="shared" si="532"/>
        <v>177.5</v>
      </c>
      <c r="CL337" s="41">
        <f t="shared" si="533"/>
        <v>0</v>
      </c>
      <c r="CM337" s="41">
        <f t="shared" si="534"/>
        <v>40</v>
      </c>
      <c r="CN337" s="41">
        <f t="shared" si="535"/>
        <v>71</v>
      </c>
      <c r="CO337" s="41">
        <f t="shared" si="536"/>
        <v>0</v>
      </c>
      <c r="CP337" s="41">
        <f t="shared" si="537"/>
        <v>71</v>
      </c>
      <c r="CQ337" s="41">
        <f t="shared" si="538"/>
        <v>71</v>
      </c>
      <c r="CR337" s="180">
        <f t="shared" si="539"/>
        <v>0</v>
      </c>
      <c r="CS337" s="27">
        <v>0</v>
      </c>
      <c r="CT337" s="27"/>
      <c r="CU337" s="324">
        <f>SUMIF('Rekapitulasi Juni'!$D$410:$D$588,APS!$B337,'Rekapitulasi Juni'!$E$410:$E$588)</f>
        <v>0</v>
      </c>
      <c r="CV337" s="324">
        <f>SUMIF('Rekapitulasi Juni'!$D$410:$D$588,APS!$B337,'Rekapitulasi Juni'!$F$410:$F$588)</f>
        <v>0</v>
      </c>
      <c r="CW337" s="27"/>
      <c r="CX337" s="325">
        <f t="shared" si="540"/>
        <v>0</v>
      </c>
      <c r="CY337" s="325">
        <f t="shared" si="541"/>
        <v>0</v>
      </c>
      <c r="CZ337" s="27">
        <v>50</v>
      </c>
      <c r="DA337" s="324">
        <f>SUMIF('Rekapitulasi Juni'!$U$410:$U$588,APS!$B337,'Rekapitulasi Juni'!$V$410:$V$588)</f>
        <v>0</v>
      </c>
      <c r="DB337" s="324">
        <f>SUMIF('Rekapitulasi Juni'!$U$410:$U$588,APS!$B337,'Rekapitulasi Juni'!$W$410:$W$588)</f>
        <v>0</v>
      </c>
      <c r="DC337" s="27"/>
      <c r="DD337" s="325">
        <f t="shared" si="542"/>
        <v>0</v>
      </c>
      <c r="DE337" s="325">
        <f t="shared" si="543"/>
        <v>0</v>
      </c>
      <c r="DF337" s="27">
        <v>50</v>
      </c>
      <c r="DG337" s="324">
        <f>SUMIF('Rekapitulasi Juni'!$AL$410:$AL$588,APS!$B337,'Rekapitulasi Juni'!$AM$410:$AM$588)</f>
        <v>0</v>
      </c>
      <c r="DH337" s="324">
        <f>SUMIF('Rekapitulasi Juni'!$AL$410:$AL$588,APS!$B337,'Rekapitulasi Juni'!$AN$410:$AN$588)</f>
        <v>0</v>
      </c>
      <c r="DI337" s="27"/>
      <c r="DJ337" s="325">
        <f t="shared" ref="DJ337:DJ400" si="635">IF(DF337=0,0,((DH337+DI337)/DF337)*100)</f>
        <v>0</v>
      </c>
      <c r="DK337" s="325">
        <f t="shared" ref="DK337:DK400" si="636">IF(DG337=0,0,((DH337+DI337)/DG337)*100)</f>
        <v>0</v>
      </c>
      <c r="DL337" s="27">
        <v>50</v>
      </c>
      <c r="DM337" s="324">
        <f>SUMIF('Rekapitulasi Juni'!$BA$410:$BA$588,APS!$B337,'Rekapitulasi Juni'!$BB$410:$BB$588)</f>
        <v>0</v>
      </c>
      <c r="DN337" s="324">
        <f>SUMIF('Rekapitulasi Juni'!$BA$410:$BA$588,APS!$B337,'Rekapitulasi Juni'!$BC$410:$BC$588)</f>
        <v>0</v>
      </c>
      <c r="DO337" s="324">
        <f>SUMIF('Rekapitulasi Juni'!$BA$410:$BA$588,APS!$B337,'Rekapitulasi Juni'!$BF$410:$BF$588)</f>
        <v>0</v>
      </c>
      <c r="DP337" s="325">
        <f t="shared" ref="DP337:DP400" si="637">IF(DL337=0,0,((DN337+DO337)/DL337)*100)</f>
        <v>0</v>
      </c>
      <c r="DQ337" s="325">
        <f t="shared" ref="DQ337:DQ400" si="638">IF(DM337=0,0,((DN337+DO337)/DM337)*100)</f>
        <v>0</v>
      </c>
      <c r="DR337" s="27">
        <v>54</v>
      </c>
      <c r="DS337" s="324">
        <f>SUMIF('Rekapitulasi Juni'!$BP$410:$BP$588,APS!$B337,'Rekapitulasi Juni'!$BQ$410:$BQ$588)</f>
        <v>0</v>
      </c>
      <c r="DT337" s="324">
        <f>SUMIF('Rekapitulasi Juni'!$BP$410:$BP$588,APS!$B337,'Rekapitulasi Juni'!$BR$410:$BR$588)</f>
        <v>0</v>
      </c>
      <c r="DU337" s="27"/>
      <c r="DV337" s="325">
        <f t="shared" ref="DV337:DV400" si="639">IF(DR337=0,0,((DT337+DU337)/DR337)*100)</f>
        <v>0</v>
      </c>
      <c r="DW337" s="325">
        <f t="shared" ref="DW337:DW400" si="640">IF(DS337=0,0,((DT337+DU337)/DS337)*100)</f>
        <v>0</v>
      </c>
      <c r="DX337" s="41">
        <f t="shared" si="550"/>
        <v>204</v>
      </c>
      <c r="DY337" s="41">
        <f t="shared" si="551"/>
        <v>0</v>
      </c>
      <c r="DZ337" s="41">
        <f t="shared" si="552"/>
        <v>0</v>
      </c>
      <c r="EA337" s="41">
        <f t="shared" si="553"/>
        <v>0</v>
      </c>
      <c r="EB337" s="41">
        <f t="shared" si="554"/>
        <v>0</v>
      </c>
      <c r="EC337" s="41">
        <f t="shared" si="555"/>
        <v>-204</v>
      </c>
      <c r="ED337" s="180">
        <f t="shared" si="556"/>
        <v>0</v>
      </c>
      <c r="EE337" s="27">
        <v>128</v>
      </c>
      <c r="EF337" s="27"/>
      <c r="EG337" s="324">
        <f>SUMIF('Rekapitulasi Juni'!$D$608:$D$786,APS!$B337,'Rekapitulasi Juni'!$E$608:$E$786)</f>
        <v>0</v>
      </c>
      <c r="EH337" s="324">
        <f>SUMIF('Rekapitulasi Juni'!$D$608:$D$786,APS!$B337,'Rekapitulasi Juni'!$F$608:$F$786)</f>
        <v>0</v>
      </c>
      <c r="EI337" s="27"/>
      <c r="EJ337" s="325">
        <f t="shared" ref="EJ337:EJ400" si="641">IF(EF337=0,0,((EH337+EI337)/EF337)*100)</f>
        <v>0</v>
      </c>
      <c r="EK337" s="325">
        <f t="shared" ref="EK337:EK400" si="642">IF(EG337=0,0,((EH337+EI337)/EG337)*100)</f>
        <v>0</v>
      </c>
      <c r="EL337" s="27"/>
      <c r="EM337" s="324">
        <f>SUMIF('Rekapitulasi Juni'!$U$608:$U$786,APS!$B337,'Rekapitulasi Juni'!$V$608:$V$786)</f>
        <v>0</v>
      </c>
      <c r="EN337" s="324">
        <f>SUMIF('Rekapitulasi Juni'!$U$608:$U$786,APS!$B337,'Rekapitulasi Juni'!$W$608:$W$786)</f>
        <v>0</v>
      </c>
      <c r="EO337" s="27"/>
      <c r="EP337" s="325">
        <f t="shared" ref="EP337:EP400" si="643">IF(EL337=0,0,((EN337+EO337)/EL337)*100)</f>
        <v>0</v>
      </c>
      <c r="EQ337" s="325">
        <f t="shared" ref="EQ337:EQ400" si="644">IF(EM337=0,0,((EN337+EO337)/EM337)*100)</f>
        <v>0</v>
      </c>
      <c r="ER337" s="27"/>
      <c r="ES337" s="324">
        <f>SUMIF('Rekapitulasi Juni'!$AL$608:$AL$786,APS!$B337,'Rekapitulasi Juni'!$AM$608:$AM$786)</f>
        <v>0</v>
      </c>
      <c r="ET337" s="324">
        <f>SUMIF('Rekapitulasi Juni'!$AL$608:$AL$786,APS!$B337,'Rekapitulasi Juni'!$AN$608:$AN$786)</f>
        <v>0</v>
      </c>
      <c r="EU337" s="27"/>
      <c r="EV337" s="325">
        <f t="shared" si="628"/>
        <v>0</v>
      </c>
      <c r="EW337" s="325">
        <f t="shared" si="629"/>
        <v>0</v>
      </c>
      <c r="EX337" s="27"/>
      <c r="EY337" s="324">
        <f>SUMIF('Rekapitulasi Juni'!$BA$608:$BA$786,APS!$B337,'Rekapitulasi Juni'!$BB$608:$BB$786)</f>
        <v>0</v>
      </c>
      <c r="EZ337" s="324">
        <f>SUMIF('Rekapitulasi Juni'!$BA$608:$BA$786,APS!$B337,'Rekapitulasi Juni'!$BC$608:$BC$786)</f>
        <v>0</v>
      </c>
      <c r="FA337" s="324">
        <f>SUMIF('Rekapitulasi Juni'!$BA$608:$BA$786,APS!$B337,'Rekapitulasi Juni'!$BF$608:$BF$786)</f>
        <v>0</v>
      </c>
      <c r="FB337" s="325">
        <f t="shared" si="630"/>
        <v>0</v>
      </c>
      <c r="FC337" s="325">
        <f t="shared" si="631"/>
        <v>0</v>
      </c>
      <c r="FD337" s="27"/>
      <c r="FE337" s="27"/>
      <c r="FF337" s="27"/>
      <c r="FG337" s="27"/>
      <c r="FH337" s="27"/>
      <c r="FI337" s="27"/>
      <c r="FJ337" s="41">
        <f t="shared" si="561"/>
        <v>0</v>
      </c>
      <c r="FK337" s="41">
        <f t="shared" si="562"/>
        <v>0</v>
      </c>
      <c r="FL337" s="41">
        <f t="shared" si="563"/>
        <v>0</v>
      </c>
      <c r="FM337" s="41">
        <f t="shared" si="564"/>
        <v>0</v>
      </c>
      <c r="FN337" s="41">
        <f t="shared" si="565"/>
        <v>0</v>
      </c>
      <c r="FO337" s="41">
        <f t="shared" si="566"/>
        <v>0</v>
      </c>
      <c r="FP337" s="180">
        <f t="shared" si="567"/>
        <v>0</v>
      </c>
      <c r="FQ337" s="27"/>
      <c r="FR337" s="27"/>
      <c r="FS337" s="324">
        <f>SUMIF('Rekapitulasi Juni'!$D$804:$D$984,APS!$B337,'Rekapitulasi Juni'!$E$804:$E$984)</f>
        <v>0</v>
      </c>
      <c r="FT337" s="324">
        <f>SUMIF('Rekapitulasi Juni'!$D$804:$D$984,APS!$B337,'Rekapitulasi Juni'!$F$804:$F$984)</f>
        <v>0</v>
      </c>
      <c r="FU337" s="27"/>
      <c r="FV337" s="325">
        <f t="shared" si="632"/>
        <v>0</v>
      </c>
      <c r="FW337" s="325">
        <f t="shared" si="633"/>
        <v>0</v>
      </c>
      <c r="FX337" s="27"/>
      <c r="FY337" s="324">
        <f>SUMIF('Rekapitulasi Juni'!$U$804:$U$984,APS!$B337,'Rekapitulasi Juni'!$V$804:$V$984)</f>
        <v>0</v>
      </c>
      <c r="FZ337" s="324">
        <f>SUMIF('Rekapitulasi Juni'!$U$804:$U$984,APS!$B337,'Rekapitulasi Juni'!$W$804:$W$984)</f>
        <v>0</v>
      </c>
      <c r="GA337" s="27"/>
      <c r="GB337" s="325">
        <f t="shared" si="621"/>
        <v>0</v>
      </c>
      <c r="GC337" s="325">
        <f t="shared" si="622"/>
        <v>0</v>
      </c>
      <c r="GD337" s="27"/>
      <c r="GE337" s="324">
        <f>SUMIF('Rekapitulasi Juni'!$AL$804:$AL$984,APS!$B337,'Rekapitulasi Juni'!$AM$804:$AM$984)</f>
        <v>0</v>
      </c>
      <c r="GF337" s="324">
        <f>SUMIF('Rekapitulasi Juni'!$AL$804:$AL$984,APS!$B337,'Rekapitulasi Juni'!$AN$804:$AN$984)</f>
        <v>0</v>
      </c>
      <c r="GG337" s="27"/>
      <c r="GH337" s="325">
        <f t="shared" si="611"/>
        <v>0</v>
      </c>
      <c r="GI337" s="325">
        <f t="shared" si="612"/>
        <v>0</v>
      </c>
      <c r="GJ337" s="27"/>
      <c r="GK337" s="27"/>
      <c r="GL337" s="41">
        <f t="shared" si="568"/>
        <v>0</v>
      </c>
      <c r="GM337" s="41">
        <f t="shared" si="569"/>
        <v>0</v>
      </c>
      <c r="GN337" s="41">
        <f t="shared" si="570"/>
        <v>0</v>
      </c>
      <c r="GO337" s="41">
        <f t="shared" si="620"/>
        <v>0</v>
      </c>
      <c r="GP337" s="41">
        <f t="shared" si="571"/>
        <v>0</v>
      </c>
      <c r="GQ337" s="41">
        <f t="shared" si="572"/>
        <v>0</v>
      </c>
      <c r="GR337" s="180">
        <f t="shared" si="573"/>
        <v>0</v>
      </c>
      <c r="GS337" s="41">
        <f t="shared" si="613"/>
        <v>204</v>
      </c>
      <c r="GT337" s="41">
        <f t="shared" si="614"/>
        <v>40</v>
      </c>
      <c r="GU337" s="41">
        <f t="shared" si="615"/>
        <v>71</v>
      </c>
      <c r="GV337" s="41">
        <f t="shared" si="616"/>
        <v>0</v>
      </c>
      <c r="GW337" s="41">
        <f t="shared" si="617"/>
        <v>71</v>
      </c>
      <c r="GX337" s="41">
        <f t="shared" si="618"/>
        <v>-133</v>
      </c>
      <c r="GY337" s="180">
        <f t="shared" si="619"/>
        <v>34.803921568627452</v>
      </c>
      <c r="GZ337" s="41">
        <v>315</v>
      </c>
      <c r="HA337" s="32" t="s">
        <v>1332</v>
      </c>
      <c r="HB337" s="42">
        <f t="shared" si="634"/>
        <v>0</v>
      </c>
      <c r="HC337" s="44" t="s">
        <v>97</v>
      </c>
    </row>
    <row r="338" spans="1:211" ht="29.25" customHeight="1">
      <c r="A338" s="31" t="s">
        <v>671</v>
      </c>
      <c r="B338" s="32" t="s">
        <v>1290</v>
      </c>
      <c r="C338" s="31" t="s">
        <v>490</v>
      </c>
      <c r="D338" s="31" t="s">
        <v>1259</v>
      </c>
      <c r="E338" s="31" t="s">
        <v>43</v>
      </c>
      <c r="F338" s="31" t="s">
        <v>152</v>
      </c>
      <c r="G338" s="33">
        <v>32</v>
      </c>
      <c r="H338" s="33">
        <v>0</v>
      </c>
      <c r="I338" s="33">
        <v>0</v>
      </c>
      <c r="J338" s="34">
        <f>IFERROR(VLOOKUP(A338,#REF!,3,0),0)</f>
        <v>0</v>
      </c>
      <c r="K338" s="34">
        <f t="shared" si="623"/>
        <v>0</v>
      </c>
      <c r="L338" s="34">
        <v>0</v>
      </c>
      <c r="M338" s="34">
        <v>0</v>
      </c>
      <c r="N338" s="35">
        <f t="shared" si="624"/>
        <v>32</v>
      </c>
      <c r="O338" s="35">
        <f t="shared" si="625"/>
        <v>32</v>
      </c>
      <c r="P338" s="46">
        <v>32</v>
      </c>
      <c r="Q338" s="36">
        <f t="shared" ref="Q338:Q401" si="645">IF(P338+K338&lt;0,0,P338+K338)+R338</f>
        <v>20</v>
      </c>
      <c r="R338" s="80">
        <v>-12</v>
      </c>
      <c r="S338" s="37">
        <f ca="1">SUMIF(ROP!$D$6:$H$65536,A338,ROP!$J$6:$J$65536)</f>
        <v>12</v>
      </c>
      <c r="T338" s="37">
        <f>SUMIF(HASIL!$B:$B,APS!$B338&amp;RIGHT(APS!T$9,2),HASIL!$I:$I)</f>
        <v>0</v>
      </c>
      <c r="U338" s="37">
        <f>SUMIF(HASIL!$B:$B,APS!$B338&amp;RIGHT(APS!U$9,2),HASIL!$I:$I)</f>
        <v>0</v>
      </c>
      <c r="V338" s="37">
        <f>SUMIF(HASIL!$B:$B,APS!$B338&amp;RIGHT(APS!V$9,2),HASIL!$I:$I)</f>
        <v>0</v>
      </c>
      <c r="W338" s="37">
        <f>SUMIF(HASIL!$B:$B,APS!$B338&amp;RIGHT(APS!W$9,2),HASIL!$I:$I)</f>
        <v>0</v>
      </c>
      <c r="X338" s="38">
        <f t="shared" si="626"/>
        <v>0</v>
      </c>
      <c r="Y338" s="38">
        <f t="shared" si="627"/>
        <v>-20</v>
      </c>
      <c r="Z338" s="39">
        <f t="shared" si="597"/>
        <v>0</v>
      </c>
      <c r="AA338" s="39">
        <f t="shared" si="596"/>
        <v>20</v>
      </c>
      <c r="AB338" s="40">
        <f t="shared" si="598"/>
        <v>32</v>
      </c>
      <c r="AC338" s="27">
        <v>12</v>
      </c>
      <c r="AD338" s="27"/>
      <c r="AE338" s="27"/>
      <c r="AF338" s="27"/>
      <c r="AG338" s="27"/>
      <c r="AH338" s="27"/>
      <c r="AI338" s="324">
        <f>SUMIF('Rekapitulasi Juni'!$D$9:$D$192,APS!$B338,'Rekapitulasi Juni'!$E$9:$E$192)</f>
        <v>0</v>
      </c>
      <c r="AJ338" s="324">
        <f>SUMIF('Rekapitulasi Juni'!$D$9:$D$192,APS!$B338,'Rekapitulasi Juni'!$F$9:$F$192)</f>
        <v>0</v>
      </c>
      <c r="AK338" s="324">
        <f>SUMIF('Rekapitulasi Juni'!$D$9:$D$192,APS!$B338,'Rekapitulasi Juni'!$K$9:$K$192)</f>
        <v>0</v>
      </c>
      <c r="AL338" s="325">
        <f t="shared" ref="AL338:AL401" si="646">IF(AH338=0,0,((AJ338+AK338)/AH338)*100)</f>
        <v>0</v>
      </c>
      <c r="AM338" s="325">
        <f t="shared" ref="AM338:AM401" si="647">IF(AI338=0,0,((AJ338+AK338)/AI338)*100)</f>
        <v>0</v>
      </c>
      <c r="AN338" s="27"/>
      <c r="AO338" s="324">
        <f>SUMIF('Rekapitulasi Juni'!$U$9:$U$192,APS!$B338,'Rekapitulasi Juni'!$V$9:$V$192)</f>
        <v>0</v>
      </c>
      <c r="AP338" s="324">
        <f>SUMIF('Rekapitulasi Juni'!$U$9:$U$192,APS!$B338,'Rekapitulasi Juni'!$W$9:$W$192)</f>
        <v>0</v>
      </c>
      <c r="AQ338" s="27"/>
      <c r="AR338" s="325">
        <f t="shared" ref="AR338:AR401" si="648">IF(AN338=0,0,((AP338+AQ338)/AN338)*100)</f>
        <v>0</v>
      </c>
      <c r="AS338" s="325">
        <f t="shared" ref="AS338:AS401" si="649">IF(AO338=0,0,((AP338+AQ338)/AO338)*100)</f>
        <v>0</v>
      </c>
      <c r="AT338" s="27"/>
      <c r="AU338" s="324">
        <f>SUMIF('Rekapitulasi Juni'!$AL$9:$AL$192,APS!$B338,'Rekapitulasi Juni'!$AM$9:$AM$192)</f>
        <v>0</v>
      </c>
      <c r="AV338" s="324">
        <f>SUMIF('Rekapitulasi Juni'!$AL$9:$AL$192,APS!$B338,'Rekapitulasi Juni'!$AN$9:$AN$192)</f>
        <v>0</v>
      </c>
      <c r="AW338" s="27"/>
      <c r="AX338" s="325">
        <f t="shared" ref="AX338:AX401" si="650">IF(AT338=0,0,((AV338+AW338)/AT338)*100)</f>
        <v>0</v>
      </c>
      <c r="AY338" s="325">
        <f t="shared" ref="AY338:AY401" si="651">IF(AU338=0,0,((AV338+AW338)/AU338)*100)</f>
        <v>0</v>
      </c>
      <c r="AZ338" s="41">
        <f t="shared" ref="AZ338:AZ401" si="652">AH338+AN338+AT338</f>
        <v>0</v>
      </c>
      <c r="BA338" s="41">
        <f t="shared" ref="BA338:BA401" si="653">AI338+AO338+AU338</f>
        <v>0</v>
      </c>
      <c r="BB338" s="41">
        <f t="shared" ref="BB338:BB401" si="654">AJ338+AP338+AV338</f>
        <v>0</v>
      </c>
      <c r="BC338" s="41">
        <f t="shared" ref="BC338:BC401" si="655">AK338+AQ338+AW338</f>
        <v>0</v>
      </c>
      <c r="BD338" s="41">
        <f t="shared" ref="BD338:BD401" si="656">BB338+BC338</f>
        <v>0</v>
      </c>
      <c r="BE338" s="41">
        <f t="shared" ref="BE338:BE401" si="657">BD338-AZ338</f>
        <v>0</v>
      </c>
      <c r="BF338" s="180">
        <f t="shared" ref="BF338:BF401" si="658">IF(AZ338=0,0,((BD338)/AZ338)*100)</f>
        <v>0</v>
      </c>
      <c r="BG338" s="27">
        <v>0</v>
      </c>
      <c r="BH338" s="27"/>
      <c r="BI338" s="324">
        <f>SUMIF('Rekapitulasi Juni'!$D$214:$D$393,APS!$B338,'Rekapitulasi Juni'!$E$214:$E$393)</f>
        <v>0</v>
      </c>
      <c r="BJ338" s="324">
        <f>SUMIF('Rekapitulasi Juni'!$D$214:$D$393,APS!$B338,'Rekapitulasi Juni'!$F$214:$F$393)</f>
        <v>0</v>
      </c>
      <c r="BK338" s="27"/>
      <c r="BL338" s="325">
        <f t="shared" ref="BL338:BL401" si="659">IF(BH338=0,0,((BJ338+BK338)/BH338)*100)</f>
        <v>0</v>
      </c>
      <c r="BM338" s="325">
        <f t="shared" ref="BM338:BM401" si="660">IF(BI338=0,0,((BJ338+BK338)/BI338)*100)</f>
        <v>0</v>
      </c>
      <c r="BN338" s="27"/>
      <c r="BO338" s="324">
        <f>SUMIF('Rekapitulasi Juni'!$U$214:$U$393,APS!$B338,'Rekapitulasi Juni'!$V$214:$V$393)</f>
        <v>0</v>
      </c>
      <c r="BP338" s="324">
        <f>SUMIF('Rekapitulasi Juni'!$U$214:$U$393,APS!$B338,'Rekapitulasi Juni'!$W$214:$W$393)</f>
        <v>0</v>
      </c>
      <c r="BQ338" s="27"/>
      <c r="BR338" s="325">
        <f t="shared" ref="BR338:BR401" si="661">IF(BN338=0,0,((BP338+BQ338)/BN338)*100)</f>
        <v>0</v>
      </c>
      <c r="BS338" s="325">
        <f t="shared" ref="BS338:BS401" si="662">IF(BO338=0,0,((BP338+BQ338)/BO338)*100)</f>
        <v>0</v>
      </c>
      <c r="BT338" s="27"/>
      <c r="BU338" s="324">
        <f>SUMIF('Rekapitulasi Juni'!$AL$214:$AL$393,APS!$B338,'Rekapitulasi Juni'!$AM$214:$AM$393)</f>
        <v>0</v>
      </c>
      <c r="BV338" s="324">
        <f>SUMIF('Rekapitulasi Juni'!$AL$214:$AL$393,APS!$B338,'Rekapitulasi Juni'!$AN$214:$AN$393)</f>
        <v>0</v>
      </c>
      <c r="BW338" s="27"/>
      <c r="BX338" s="325">
        <f t="shared" ref="BX338:BX401" si="663">IF(BT338=0,0,((BV338+BW338)/BT338)*100)</f>
        <v>0</v>
      </c>
      <c r="BY338" s="325">
        <f t="shared" ref="BY338:BY401" si="664">IF(BU338=0,0,((BV338+BW338)/BU338)*100)</f>
        <v>0</v>
      </c>
      <c r="BZ338" s="27">
        <v>20</v>
      </c>
      <c r="CA338" s="324">
        <f>SUMIF('Rekapitulasi Juni'!$BA$214:$BA$393,APS!$B338,'Rekapitulasi Juni'!$BB$214:$BB$393)</f>
        <v>0</v>
      </c>
      <c r="CB338" s="324">
        <f>SUMIF('Rekapitulasi Juni'!$BA$214:$BA$393,APS!$B338,'Rekapitulasi Juni'!$BC$214:$BC$393)</f>
        <v>0</v>
      </c>
      <c r="CC338" s="27"/>
      <c r="CD338" s="325">
        <f t="shared" ref="CD338:CD401" si="665">IF(BZ338=0,0,((CB338+CC338)/BZ338)*100)</f>
        <v>0</v>
      </c>
      <c r="CE338" s="325">
        <f t="shared" ref="CE338:CE401" si="666">IF(CA338=0,0,((CB338+CC338)/CA338)*100)</f>
        <v>0</v>
      </c>
      <c r="CF338" s="27"/>
      <c r="CG338" s="324">
        <f>SUMIF('Rekapitulasi Juni'!$BP$214:$BP$393,APS!$B338,'Rekapitulasi Juni'!$BQ$214:$BQ$393)</f>
        <v>0</v>
      </c>
      <c r="CH338" s="324">
        <f>SUMIF('Rekapitulasi Juni'!$BP$214:$BP$393,APS!$B338,'Rekapitulasi Juni'!$BR$214:$BR$393)</f>
        <v>0</v>
      </c>
      <c r="CI338" s="27"/>
      <c r="CJ338" s="325">
        <f t="shared" ref="CJ338:CJ401" si="667">IF(CF338=0,0,((CH338+CI338)/CF338)*100)</f>
        <v>0</v>
      </c>
      <c r="CK338" s="325">
        <f t="shared" ref="CK338:CK401" si="668">IF(CG338=0,0,((CH338+CI338)/CG338)*100)</f>
        <v>0</v>
      </c>
      <c r="CL338" s="41">
        <f t="shared" ref="CL338:CL401" si="669">BH338+BN338+BT338+BZ338+CF338</f>
        <v>20</v>
      </c>
      <c r="CM338" s="41">
        <f t="shared" ref="CM338:CM401" si="670">BI338+BO338+BU338+CA338+CG338</f>
        <v>0</v>
      </c>
      <c r="CN338" s="41">
        <f t="shared" ref="CN338:CN401" si="671">BJ338+BP338+BV338+CB338+CH338</f>
        <v>0</v>
      </c>
      <c r="CO338" s="41">
        <f t="shared" ref="CO338:CO401" si="672">BK338+BQ338+BW338+CC338+CI338</f>
        <v>0</v>
      </c>
      <c r="CP338" s="41">
        <f t="shared" ref="CP338:CP401" si="673">CN338+CO338</f>
        <v>0</v>
      </c>
      <c r="CQ338" s="41">
        <f t="shared" ref="CQ338:CQ401" si="674">CP338-CL338</f>
        <v>-20</v>
      </c>
      <c r="CR338" s="180">
        <f t="shared" ref="CR338:CR401" si="675">IF(CL338=0,0,((CP338)/CL338)*100)</f>
        <v>0</v>
      </c>
      <c r="CS338" s="27">
        <v>0</v>
      </c>
      <c r="CT338" s="27"/>
      <c r="CU338" s="324">
        <f>SUMIF('Rekapitulasi Juni'!$D$410:$D$588,APS!$B338,'Rekapitulasi Juni'!$E$410:$E$588)</f>
        <v>0</v>
      </c>
      <c r="CV338" s="324">
        <f>SUMIF('Rekapitulasi Juni'!$D$410:$D$588,APS!$B338,'Rekapitulasi Juni'!$F$410:$F$588)</f>
        <v>0</v>
      </c>
      <c r="CW338" s="27"/>
      <c r="CX338" s="325">
        <f t="shared" ref="CX338:CX401" si="676">IF(CT338=0,0,((CV338+CW338)/CT338)*100)</f>
        <v>0</v>
      </c>
      <c r="CY338" s="325">
        <f t="shared" ref="CY338:CY401" si="677">IF(CU338=0,0,((CV338+CW338)/CU338)*100)</f>
        <v>0</v>
      </c>
      <c r="CZ338" s="27"/>
      <c r="DA338" s="324">
        <f>SUMIF('Rekapitulasi Juni'!$U$410:$U$588,APS!$B338,'Rekapitulasi Juni'!$V$410:$V$588)</f>
        <v>0</v>
      </c>
      <c r="DB338" s="324">
        <f>SUMIF('Rekapitulasi Juni'!$U$410:$U$588,APS!$B338,'Rekapitulasi Juni'!$W$410:$W$588)</f>
        <v>0</v>
      </c>
      <c r="DC338" s="27"/>
      <c r="DD338" s="325">
        <f t="shared" ref="DD338:DD401" si="678">IF(CZ338=0,0,((DB338+DC338)/CZ338)*100)</f>
        <v>0</v>
      </c>
      <c r="DE338" s="325">
        <f t="shared" ref="DE338:DE401" si="679">IF(DA338=0,0,((DB338+DC338)/DA338)*100)</f>
        <v>0</v>
      </c>
      <c r="DF338" s="27"/>
      <c r="DG338" s="324">
        <f>SUMIF('Rekapitulasi Juni'!$AL$410:$AL$588,APS!$B338,'Rekapitulasi Juni'!$AM$410:$AM$588)</f>
        <v>0</v>
      </c>
      <c r="DH338" s="324">
        <f>SUMIF('Rekapitulasi Juni'!$AL$410:$AL$588,APS!$B338,'Rekapitulasi Juni'!$AN$410:$AN$588)</f>
        <v>0</v>
      </c>
      <c r="DI338" s="27"/>
      <c r="DJ338" s="325">
        <f t="shared" si="635"/>
        <v>0</v>
      </c>
      <c r="DK338" s="325">
        <f t="shared" si="636"/>
        <v>0</v>
      </c>
      <c r="DL338" s="27"/>
      <c r="DM338" s="324">
        <f>SUMIF('Rekapitulasi Juni'!$BA$410:$BA$588,APS!$B338,'Rekapitulasi Juni'!$BB$410:$BB$588)</f>
        <v>0</v>
      </c>
      <c r="DN338" s="324">
        <f>SUMIF('Rekapitulasi Juni'!$BA$410:$BA$588,APS!$B338,'Rekapitulasi Juni'!$BC$410:$BC$588)</f>
        <v>0</v>
      </c>
      <c r="DO338" s="324">
        <f>SUMIF('Rekapitulasi Juni'!$BA$410:$BA$588,APS!$B338,'Rekapitulasi Juni'!$BF$410:$BF$588)</f>
        <v>0</v>
      </c>
      <c r="DP338" s="325">
        <f t="shared" si="637"/>
        <v>0</v>
      </c>
      <c r="DQ338" s="325">
        <f t="shared" si="638"/>
        <v>0</v>
      </c>
      <c r="DR338" s="27"/>
      <c r="DS338" s="324">
        <f>SUMIF('Rekapitulasi Juni'!$BP$410:$BP$588,APS!$B338,'Rekapitulasi Juni'!$BQ$410:$BQ$588)</f>
        <v>0</v>
      </c>
      <c r="DT338" s="324">
        <f>SUMIF('Rekapitulasi Juni'!$BP$410:$BP$588,APS!$B338,'Rekapitulasi Juni'!$BR$410:$BR$588)</f>
        <v>0</v>
      </c>
      <c r="DU338" s="27"/>
      <c r="DV338" s="325">
        <f t="shared" si="639"/>
        <v>0</v>
      </c>
      <c r="DW338" s="325">
        <f t="shared" si="640"/>
        <v>0</v>
      </c>
      <c r="DX338" s="41">
        <f t="shared" ref="DX338:DX401" si="680">CT338+CZ338+DF338+DL338+DR338</f>
        <v>0</v>
      </c>
      <c r="DY338" s="41">
        <f t="shared" ref="DY338:DY401" si="681">CU338+DA338+DG338+DM338+DS338</f>
        <v>0</v>
      </c>
      <c r="DZ338" s="41">
        <f t="shared" ref="DZ338:DZ401" si="682">CV338+DB338+DH338+DN338+DT338</f>
        <v>0</v>
      </c>
      <c r="EA338" s="41">
        <f t="shared" ref="EA338:EA401" si="683">CW338+DC338+DI338+DO338+DU338</f>
        <v>0</v>
      </c>
      <c r="EB338" s="41">
        <f t="shared" ref="EB338:EB401" si="684">DZ338+EA338</f>
        <v>0</v>
      </c>
      <c r="EC338" s="41">
        <f t="shared" ref="EC338:EC401" si="685">EB338-DX338</f>
        <v>0</v>
      </c>
      <c r="ED338" s="180">
        <f t="shared" ref="ED338:ED401" si="686">IF(DX338=0,0,((EB338)/DX338)*100)</f>
        <v>0</v>
      </c>
      <c r="EE338" s="27">
        <v>20</v>
      </c>
      <c r="EF338" s="27"/>
      <c r="EG338" s="324">
        <f>SUMIF('Rekapitulasi Juni'!$D$608:$D$786,APS!$B338,'Rekapitulasi Juni'!$E$608:$E$786)</f>
        <v>0</v>
      </c>
      <c r="EH338" s="324">
        <f>SUMIF('Rekapitulasi Juni'!$D$608:$D$786,APS!$B338,'Rekapitulasi Juni'!$F$608:$F$786)</f>
        <v>0</v>
      </c>
      <c r="EI338" s="27"/>
      <c r="EJ338" s="325">
        <f t="shared" si="641"/>
        <v>0</v>
      </c>
      <c r="EK338" s="325">
        <f t="shared" si="642"/>
        <v>0</v>
      </c>
      <c r="EL338" s="27"/>
      <c r="EM338" s="324">
        <f>SUMIF('Rekapitulasi Juni'!$U$608:$U$786,APS!$B338,'Rekapitulasi Juni'!$V$608:$V$786)</f>
        <v>0</v>
      </c>
      <c r="EN338" s="324">
        <f>SUMIF('Rekapitulasi Juni'!$U$608:$U$786,APS!$B338,'Rekapitulasi Juni'!$W$608:$W$786)</f>
        <v>0</v>
      </c>
      <c r="EO338" s="27"/>
      <c r="EP338" s="325">
        <f t="shared" si="643"/>
        <v>0</v>
      </c>
      <c r="EQ338" s="325">
        <f t="shared" si="644"/>
        <v>0</v>
      </c>
      <c r="ER338" s="27"/>
      <c r="ES338" s="324">
        <f>SUMIF('Rekapitulasi Juni'!$AL$608:$AL$786,APS!$B338,'Rekapitulasi Juni'!$AM$608:$AM$786)</f>
        <v>0</v>
      </c>
      <c r="ET338" s="324">
        <f>SUMIF('Rekapitulasi Juni'!$AL$608:$AL$786,APS!$B338,'Rekapitulasi Juni'!$AN$608:$AN$786)</f>
        <v>0</v>
      </c>
      <c r="EU338" s="27"/>
      <c r="EV338" s="325">
        <f t="shared" si="628"/>
        <v>0</v>
      </c>
      <c r="EW338" s="325">
        <f t="shared" si="629"/>
        <v>0</v>
      </c>
      <c r="EX338" s="27"/>
      <c r="EY338" s="324">
        <f>SUMIF('Rekapitulasi Juni'!$BA$608:$BA$786,APS!$B338,'Rekapitulasi Juni'!$BB$608:$BB$786)</f>
        <v>0</v>
      </c>
      <c r="EZ338" s="324">
        <f>SUMIF('Rekapitulasi Juni'!$BA$608:$BA$786,APS!$B338,'Rekapitulasi Juni'!$BC$608:$BC$786)</f>
        <v>0</v>
      </c>
      <c r="FA338" s="324">
        <f>SUMIF('Rekapitulasi Juni'!$BA$608:$BA$786,APS!$B338,'Rekapitulasi Juni'!$BF$608:$BF$786)</f>
        <v>0</v>
      </c>
      <c r="FB338" s="325">
        <f t="shared" si="630"/>
        <v>0</v>
      </c>
      <c r="FC338" s="325">
        <f t="shared" si="631"/>
        <v>0</v>
      </c>
      <c r="FD338" s="27"/>
      <c r="FE338" s="27"/>
      <c r="FF338" s="27"/>
      <c r="FG338" s="27"/>
      <c r="FH338" s="27"/>
      <c r="FI338" s="27"/>
      <c r="FJ338" s="41">
        <f t="shared" ref="FJ338:FJ401" si="687">EF338+EL338+ER338+EX338+FD338</f>
        <v>0</v>
      </c>
      <c r="FK338" s="41">
        <f t="shared" ref="FK338:FK401" si="688">EG338+EM338+ES338+EY338+FE338</f>
        <v>0</v>
      </c>
      <c r="FL338" s="41">
        <f t="shared" ref="FL338:FL401" si="689">EH338+EN338+ET338+EZ338+FF338</f>
        <v>0</v>
      </c>
      <c r="FM338" s="41">
        <f t="shared" ref="FM338:FM401" si="690">EI338+EO338+EU338+FA338+FG338</f>
        <v>0</v>
      </c>
      <c r="FN338" s="41">
        <f t="shared" ref="FN338:FN401" si="691">FL338+FM338</f>
        <v>0</v>
      </c>
      <c r="FO338" s="41">
        <f t="shared" ref="FO338:FO401" si="692">FN338-FJ338</f>
        <v>0</v>
      </c>
      <c r="FP338" s="180">
        <f t="shared" ref="FP338:FP401" si="693">IF(FJ338=0,0,((FN338)/FJ338)*100)</f>
        <v>0</v>
      </c>
      <c r="FQ338" s="27"/>
      <c r="FR338" s="27"/>
      <c r="FS338" s="324">
        <f>SUMIF('Rekapitulasi Juni'!$D$804:$D$984,APS!$B338,'Rekapitulasi Juni'!$E$804:$E$984)</f>
        <v>0</v>
      </c>
      <c r="FT338" s="324">
        <f>SUMIF('Rekapitulasi Juni'!$D$804:$D$984,APS!$B338,'Rekapitulasi Juni'!$F$804:$F$984)</f>
        <v>0</v>
      </c>
      <c r="FU338" s="27"/>
      <c r="FV338" s="325">
        <f t="shared" si="632"/>
        <v>0</v>
      </c>
      <c r="FW338" s="325">
        <f t="shared" si="633"/>
        <v>0</v>
      </c>
      <c r="FX338" s="27"/>
      <c r="FY338" s="324">
        <f>SUMIF('Rekapitulasi Juni'!$U$804:$U$984,APS!$B338,'Rekapitulasi Juni'!$V$804:$V$984)</f>
        <v>0</v>
      </c>
      <c r="FZ338" s="324">
        <f>SUMIF('Rekapitulasi Juni'!$U$804:$U$984,APS!$B338,'Rekapitulasi Juni'!$W$804:$W$984)</f>
        <v>0</v>
      </c>
      <c r="GA338" s="27"/>
      <c r="GB338" s="325">
        <f t="shared" si="621"/>
        <v>0</v>
      </c>
      <c r="GC338" s="325">
        <f t="shared" si="622"/>
        <v>0</v>
      </c>
      <c r="GD338" s="27"/>
      <c r="GE338" s="324">
        <f>SUMIF('Rekapitulasi Juni'!$AL$804:$AL$984,APS!$B338,'Rekapitulasi Juni'!$AM$804:$AM$984)</f>
        <v>0</v>
      </c>
      <c r="GF338" s="324">
        <f>SUMIF('Rekapitulasi Juni'!$AL$804:$AL$984,APS!$B338,'Rekapitulasi Juni'!$AN$804:$AN$984)</f>
        <v>0</v>
      </c>
      <c r="GG338" s="27"/>
      <c r="GH338" s="325">
        <f t="shared" si="611"/>
        <v>0</v>
      </c>
      <c r="GI338" s="325">
        <f t="shared" si="612"/>
        <v>0</v>
      </c>
      <c r="GJ338" s="27"/>
      <c r="GK338" s="27"/>
      <c r="GL338" s="41">
        <f t="shared" ref="GL338:GL401" si="694">FR338+FX338+GD338</f>
        <v>0</v>
      </c>
      <c r="GM338" s="41">
        <f t="shared" ref="GM338:GM401" si="695">FS338+FY338+GE338</f>
        <v>0</v>
      </c>
      <c r="GN338" s="41">
        <f t="shared" ref="GN338:GN401" si="696">FT338+FZ338+GF338</f>
        <v>0</v>
      </c>
      <c r="GO338" s="41">
        <f t="shared" si="620"/>
        <v>0</v>
      </c>
      <c r="GP338" s="41">
        <f t="shared" ref="GP338:GP401" si="697">GN338+GO338</f>
        <v>0</v>
      </c>
      <c r="GQ338" s="41">
        <f t="shared" ref="GQ338:GQ401" si="698">GP338-GL338</f>
        <v>0</v>
      </c>
      <c r="GR338" s="180">
        <f t="shared" ref="GR338:GR401" si="699">IF(GL338=0,0,((GP338)/GL338)*100)</f>
        <v>0</v>
      </c>
      <c r="GS338" s="41">
        <f t="shared" si="613"/>
        <v>20</v>
      </c>
      <c r="GT338" s="41">
        <f t="shared" si="614"/>
        <v>0</v>
      </c>
      <c r="GU338" s="41">
        <f t="shared" si="615"/>
        <v>0</v>
      </c>
      <c r="GV338" s="41">
        <f t="shared" si="616"/>
        <v>0</v>
      </c>
      <c r="GW338" s="41">
        <f t="shared" si="617"/>
        <v>0</v>
      </c>
      <c r="GX338" s="41">
        <f t="shared" si="618"/>
        <v>-20</v>
      </c>
      <c r="GY338" s="180">
        <f t="shared" si="619"/>
        <v>0</v>
      </c>
      <c r="GZ338" s="41">
        <v>316</v>
      </c>
      <c r="HA338" s="32" t="s">
        <v>1332</v>
      </c>
      <c r="HB338" s="42">
        <f t="shared" si="634"/>
        <v>0</v>
      </c>
      <c r="HC338" s="44" t="s">
        <v>97</v>
      </c>
    </row>
    <row r="339" spans="1:211" ht="15" hidden="1" customHeight="1">
      <c r="A339" s="31" t="s">
        <v>672</v>
      </c>
      <c r="B339" s="32" t="s">
        <v>673</v>
      </c>
      <c r="C339" s="31" t="s">
        <v>490</v>
      </c>
      <c r="D339" s="31" t="s">
        <v>1259</v>
      </c>
      <c r="E339" s="31" t="s">
        <v>43</v>
      </c>
      <c r="F339" s="31" t="s">
        <v>152</v>
      </c>
      <c r="G339" s="33">
        <v>0</v>
      </c>
      <c r="H339" s="33">
        <v>0</v>
      </c>
      <c r="I339" s="33">
        <v>0</v>
      </c>
      <c r="J339" s="34">
        <f>IFERROR(VLOOKUP(A339,#REF!,3,0),0)</f>
        <v>0</v>
      </c>
      <c r="K339" s="34">
        <f t="shared" si="623"/>
        <v>0</v>
      </c>
      <c r="L339" s="34">
        <v>0</v>
      </c>
      <c r="M339" s="34">
        <v>0</v>
      </c>
      <c r="N339" s="35">
        <f t="shared" si="624"/>
        <v>0</v>
      </c>
      <c r="O339" s="35">
        <f t="shared" si="625"/>
        <v>0</v>
      </c>
      <c r="P339" s="36">
        <v>0</v>
      </c>
      <c r="Q339" s="36">
        <f t="shared" si="645"/>
        <v>0</v>
      </c>
      <c r="R339" s="80"/>
      <c r="S339" s="37">
        <f ca="1">SUMIF(ROP!$D$6:$H$65536,A339,ROP!$J$6:$J$65536)</f>
        <v>0</v>
      </c>
      <c r="T339" s="37">
        <f>SUMIF(HASIL!$B:$B,APS!$B339&amp;RIGHT(APS!T$9,2),HASIL!$I:$I)</f>
        <v>0</v>
      </c>
      <c r="U339" s="37">
        <f>SUMIF(HASIL!$B:$B,APS!$B339&amp;RIGHT(APS!U$9,2),HASIL!$I:$I)</f>
        <v>0</v>
      </c>
      <c r="V339" s="37">
        <f>SUMIF(HASIL!$B:$B,APS!$B339&amp;RIGHT(APS!V$9,2),HASIL!$I:$I)</f>
        <v>0</v>
      </c>
      <c r="W339" s="37">
        <f>SUMIF(HASIL!$B:$B,APS!$B339&amp;RIGHT(APS!W$9,2),HASIL!$I:$I)</f>
        <v>0</v>
      </c>
      <c r="X339" s="38">
        <f t="shared" si="626"/>
        <v>0</v>
      </c>
      <c r="Y339" s="38">
        <f t="shared" si="627"/>
        <v>0</v>
      </c>
      <c r="Z339" s="39">
        <f t="shared" si="597"/>
        <v>0</v>
      </c>
      <c r="AA339" s="39">
        <f t="shared" si="596"/>
        <v>0</v>
      </c>
      <c r="AB339" s="40">
        <f t="shared" si="598"/>
        <v>0</v>
      </c>
      <c r="AC339" s="27">
        <v>0</v>
      </c>
      <c r="AD339" s="27"/>
      <c r="AE339" s="27"/>
      <c r="AF339" s="27"/>
      <c r="AG339" s="27"/>
      <c r="AH339" s="27"/>
      <c r="AI339" s="324">
        <f>SUMIF('Rekapitulasi Juni'!$D$9:$D$192,APS!$B339,'Rekapitulasi Juni'!$E$9:$E$192)</f>
        <v>0</v>
      </c>
      <c r="AJ339" s="324">
        <f>SUMIF('Rekapitulasi Juni'!$D$9:$D$192,APS!$B339,'Rekapitulasi Juni'!$F$9:$F$192)</f>
        <v>0</v>
      </c>
      <c r="AK339" s="324">
        <f>SUMIF('Rekapitulasi Juni'!$D$9:$D$192,APS!$B339,'Rekapitulasi Juni'!$K$9:$K$192)</f>
        <v>0</v>
      </c>
      <c r="AL339" s="325">
        <f t="shared" si="646"/>
        <v>0</v>
      </c>
      <c r="AM339" s="325">
        <f t="shared" si="647"/>
        <v>0</v>
      </c>
      <c r="AN339" s="27"/>
      <c r="AO339" s="324">
        <f>SUMIF('Rekapitulasi Juni'!$U$9:$U$192,APS!$B339,'Rekapitulasi Juni'!$V$9:$V$192)</f>
        <v>0</v>
      </c>
      <c r="AP339" s="324">
        <f>SUMIF('Rekapitulasi Juni'!$U$9:$U$192,APS!$B339,'Rekapitulasi Juni'!$W$9:$W$192)</f>
        <v>0</v>
      </c>
      <c r="AQ339" s="27"/>
      <c r="AR339" s="325">
        <f t="shared" si="648"/>
        <v>0</v>
      </c>
      <c r="AS339" s="325">
        <f t="shared" si="649"/>
        <v>0</v>
      </c>
      <c r="AT339" s="27"/>
      <c r="AU339" s="324">
        <f>SUMIF('Rekapitulasi Juni'!$AL$9:$AL$192,APS!$B339,'Rekapitulasi Juni'!$AM$9:$AM$192)</f>
        <v>0</v>
      </c>
      <c r="AV339" s="324">
        <f>SUMIF('Rekapitulasi Juni'!$AL$9:$AL$192,APS!$B339,'Rekapitulasi Juni'!$AN$9:$AN$192)</f>
        <v>0</v>
      </c>
      <c r="AW339" s="27"/>
      <c r="AX339" s="325">
        <f t="shared" si="650"/>
        <v>0</v>
      </c>
      <c r="AY339" s="325">
        <f t="shared" si="651"/>
        <v>0</v>
      </c>
      <c r="AZ339" s="41">
        <f t="shared" si="652"/>
        <v>0</v>
      </c>
      <c r="BA339" s="41">
        <f t="shared" si="653"/>
        <v>0</v>
      </c>
      <c r="BB339" s="41">
        <f t="shared" si="654"/>
        <v>0</v>
      </c>
      <c r="BC339" s="41">
        <f t="shared" si="655"/>
        <v>0</v>
      </c>
      <c r="BD339" s="41">
        <f t="shared" si="656"/>
        <v>0</v>
      </c>
      <c r="BE339" s="41">
        <f t="shared" si="657"/>
        <v>0</v>
      </c>
      <c r="BF339" s="180">
        <f t="shared" si="658"/>
        <v>0</v>
      </c>
      <c r="BG339" s="27">
        <v>0</v>
      </c>
      <c r="BH339" s="27"/>
      <c r="BI339" s="324">
        <f>SUMIF('Rekapitulasi Juni'!$D$214:$D$393,APS!$B339,'Rekapitulasi Juni'!$E$214:$E$393)</f>
        <v>0</v>
      </c>
      <c r="BJ339" s="324">
        <f>SUMIF('Rekapitulasi Juni'!$D$214:$D$393,APS!$B339,'Rekapitulasi Juni'!$F$214:$F$393)</f>
        <v>0</v>
      </c>
      <c r="BK339" s="27"/>
      <c r="BL339" s="325">
        <f t="shared" si="659"/>
        <v>0</v>
      </c>
      <c r="BM339" s="325">
        <f t="shared" si="660"/>
        <v>0</v>
      </c>
      <c r="BN339" s="27"/>
      <c r="BO339" s="324">
        <f>SUMIF('Rekapitulasi Juni'!$U$214:$U$393,APS!$B339,'Rekapitulasi Juni'!$V$214:$V$393)</f>
        <v>0</v>
      </c>
      <c r="BP339" s="324">
        <f>SUMIF('Rekapitulasi Juni'!$U$214:$U$393,APS!$B339,'Rekapitulasi Juni'!$W$214:$W$393)</f>
        <v>0</v>
      </c>
      <c r="BQ339" s="27"/>
      <c r="BR339" s="325">
        <f t="shared" si="661"/>
        <v>0</v>
      </c>
      <c r="BS339" s="325">
        <f t="shared" si="662"/>
        <v>0</v>
      </c>
      <c r="BT339" s="27"/>
      <c r="BU339" s="324">
        <f>SUMIF('Rekapitulasi Juni'!$AL$214:$AL$393,APS!$B339,'Rekapitulasi Juni'!$AM$214:$AM$393)</f>
        <v>0</v>
      </c>
      <c r="BV339" s="324">
        <f>SUMIF('Rekapitulasi Juni'!$AL$214:$AL$393,APS!$B339,'Rekapitulasi Juni'!$AN$214:$AN$393)</f>
        <v>0</v>
      </c>
      <c r="BW339" s="27"/>
      <c r="BX339" s="325">
        <f t="shared" si="663"/>
        <v>0</v>
      </c>
      <c r="BY339" s="325">
        <f t="shared" si="664"/>
        <v>0</v>
      </c>
      <c r="BZ339" s="27"/>
      <c r="CA339" s="324">
        <f>SUMIF('Rekapitulasi Juni'!$BA$214:$BA$393,APS!$B339,'Rekapitulasi Juni'!$BB$214:$BB$393)</f>
        <v>0</v>
      </c>
      <c r="CB339" s="324">
        <f>SUMIF('Rekapitulasi Juni'!$BA$214:$BA$393,APS!$B339,'Rekapitulasi Juni'!$BC$214:$BC$393)</f>
        <v>0</v>
      </c>
      <c r="CC339" s="27"/>
      <c r="CD339" s="325">
        <f t="shared" si="665"/>
        <v>0</v>
      </c>
      <c r="CE339" s="325">
        <f t="shared" si="666"/>
        <v>0</v>
      </c>
      <c r="CF339" s="27"/>
      <c r="CG339" s="324">
        <f>SUMIF('Rekapitulasi Juni'!$BP$214:$BP$393,APS!$B339,'Rekapitulasi Juni'!$BQ$214:$BQ$393)</f>
        <v>0</v>
      </c>
      <c r="CH339" s="324">
        <f>SUMIF('Rekapitulasi Juni'!$BP$214:$BP$393,APS!$B339,'Rekapitulasi Juni'!$BR$214:$BR$393)</f>
        <v>0</v>
      </c>
      <c r="CI339" s="27"/>
      <c r="CJ339" s="325">
        <f t="shared" si="667"/>
        <v>0</v>
      </c>
      <c r="CK339" s="325">
        <f t="shared" si="668"/>
        <v>0</v>
      </c>
      <c r="CL339" s="41">
        <f t="shared" si="669"/>
        <v>0</v>
      </c>
      <c r="CM339" s="41">
        <f t="shared" si="670"/>
        <v>0</v>
      </c>
      <c r="CN339" s="41">
        <f t="shared" si="671"/>
        <v>0</v>
      </c>
      <c r="CO339" s="41">
        <f t="shared" si="672"/>
        <v>0</v>
      </c>
      <c r="CP339" s="41">
        <f t="shared" si="673"/>
        <v>0</v>
      </c>
      <c r="CQ339" s="41">
        <f t="shared" si="674"/>
        <v>0</v>
      </c>
      <c r="CR339" s="180">
        <f t="shared" si="675"/>
        <v>0</v>
      </c>
      <c r="CS339" s="27">
        <v>0</v>
      </c>
      <c r="CT339" s="27"/>
      <c r="CU339" s="324">
        <f>SUMIF('Rekapitulasi Juni'!$D$410:$D$588,APS!$B339,'Rekapitulasi Juni'!$E$410:$E$588)</f>
        <v>0</v>
      </c>
      <c r="CV339" s="324">
        <f>SUMIF('Rekapitulasi Juni'!$D$410:$D$588,APS!$B339,'Rekapitulasi Juni'!$F$410:$F$588)</f>
        <v>0</v>
      </c>
      <c r="CW339" s="27"/>
      <c r="CX339" s="325">
        <f t="shared" si="676"/>
        <v>0</v>
      </c>
      <c r="CY339" s="325">
        <f t="shared" si="677"/>
        <v>0</v>
      </c>
      <c r="CZ339" s="27"/>
      <c r="DA339" s="324">
        <f>SUMIF('Rekapitulasi Juni'!$U$410:$U$588,APS!$B339,'Rekapitulasi Juni'!$V$410:$V$588)</f>
        <v>0</v>
      </c>
      <c r="DB339" s="324">
        <f>SUMIF('Rekapitulasi Juni'!$U$410:$U$588,APS!$B339,'Rekapitulasi Juni'!$W$410:$W$588)</f>
        <v>0</v>
      </c>
      <c r="DC339" s="27"/>
      <c r="DD339" s="325">
        <f t="shared" si="678"/>
        <v>0</v>
      </c>
      <c r="DE339" s="325">
        <f t="shared" si="679"/>
        <v>0</v>
      </c>
      <c r="DF339" s="27"/>
      <c r="DG339" s="324">
        <f>SUMIF('Rekapitulasi Juni'!$AL$410:$AL$588,APS!$B339,'Rekapitulasi Juni'!$AM$410:$AM$588)</f>
        <v>0</v>
      </c>
      <c r="DH339" s="324">
        <f>SUMIF('Rekapitulasi Juni'!$AL$410:$AL$588,APS!$B339,'Rekapitulasi Juni'!$AN$410:$AN$588)</f>
        <v>0</v>
      </c>
      <c r="DI339" s="27"/>
      <c r="DJ339" s="325">
        <f t="shared" si="635"/>
        <v>0</v>
      </c>
      <c r="DK339" s="325">
        <f t="shared" si="636"/>
        <v>0</v>
      </c>
      <c r="DL339" s="27"/>
      <c r="DM339" s="324">
        <f>SUMIF('Rekapitulasi Juni'!$BA$410:$BA$588,APS!$B339,'Rekapitulasi Juni'!$BB$410:$BB$588)</f>
        <v>0</v>
      </c>
      <c r="DN339" s="324">
        <f>SUMIF('Rekapitulasi Juni'!$BA$410:$BA$588,APS!$B339,'Rekapitulasi Juni'!$BC$410:$BC$588)</f>
        <v>0</v>
      </c>
      <c r="DO339" s="324">
        <f>SUMIF('Rekapitulasi Juni'!$BA$410:$BA$588,APS!$B339,'Rekapitulasi Juni'!$BF$410:$BF$588)</f>
        <v>0</v>
      </c>
      <c r="DP339" s="325">
        <f t="shared" si="637"/>
        <v>0</v>
      </c>
      <c r="DQ339" s="325">
        <f t="shared" si="638"/>
        <v>0</v>
      </c>
      <c r="DR339" s="27"/>
      <c r="DS339" s="324">
        <f>SUMIF('Rekapitulasi Juni'!$BP$410:$BP$588,APS!$B339,'Rekapitulasi Juni'!$BQ$410:$BQ$588)</f>
        <v>0</v>
      </c>
      <c r="DT339" s="324">
        <f>SUMIF('Rekapitulasi Juni'!$BP$410:$BP$588,APS!$B339,'Rekapitulasi Juni'!$BR$410:$BR$588)</f>
        <v>0</v>
      </c>
      <c r="DU339" s="27"/>
      <c r="DV339" s="325">
        <f t="shared" si="639"/>
        <v>0</v>
      </c>
      <c r="DW339" s="325">
        <f t="shared" si="640"/>
        <v>0</v>
      </c>
      <c r="DX339" s="41">
        <f t="shared" si="680"/>
        <v>0</v>
      </c>
      <c r="DY339" s="41">
        <f t="shared" si="681"/>
        <v>0</v>
      </c>
      <c r="DZ339" s="41">
        <f t="shared" si="682"/>
        <v>0</v>
      </c>
      <c r="EA339" s="41">
        <f t="shared" si="683"/>
        <v>0</v>
      </c>
      <c r="EB339" s="41">
        <f t="shared" si="684"/>
        <v>0</v>
      </c>
      <c r="EC339" s="41">
        <f t="shared" si="685"/>
        <v>0</v>
      </c>
      <c r="ED339" s="180">
        <f t="shared" si="686"/>
        <v>0</v>
      </c>
      <c r="EE339" s="27">
        <v>0</v>
      </c>
      <c r="EF339" s="27"/>
      <c r="EG339" s="324">
        <f>SUMIF('Rekapitulasi Juni'!$D$608:$D$786,APS!$B339,'Rekapitulasi Juni'!$E$608:$E$786)</f>
        <v>0</v>
      </c>
      <c r="EH339" s="324">
        <f>SUMIF('Rekapitulasi Juni'!$D$608:$D$786,APS!$B339,'Rekapitulasi Juni'!$F$608:$F$786)</f>
        <v>0</v>
      </c>
      <c r="EI339" s="27"/>
      <c r="EJ339" s="325">
        <f t="shared" si="641"/>
        <v>0</v>
      </c>
      <c r="EK339" s="325">
        <f t="shared" si="642"/>
        <v>0</v>
      </c>
      <c r="EL339" s="27"/>
      <c r="EM339" s="324">
        <f>SUMIF('Rekapitulasi Juni'!$U$608:$U$786,APS!$B339,'Rekapitulasi Juni'!$V$608:$V$786)</f>
        <v>0</v>
      </c>
      <c r="EN339" s="324">
        <f>SUMIF('Rekapitulasi Juni'!$U$608:$U$786,APS!$B339,'Rekapitulasi Juni'!$W$608:$W$786)</f>
        <v>0</v>
      </c>
      <c r="EO339" s="27"/>
      <c r="EP339" s="325">
        <f t="shared" si="643"/>
        <v>0</v>
      </c>
      <c r="EQ339" s="325">
        <f t="shared" si="644"/>
        <v>0</v>
      </c>
      <c r="ER339" s="27"/>
      <c r="ES339" s="324">
        <f>SUMIF('Rekapitulasi Juni'!$AL$608:$AL$786,APS!$B339,'Rekapitulasi Juni'!$AM$608:$AM$786)</f>
        <v>0</v>
      </c>
      <c r="ET339" s="324">
        <f>SUMIF('Rekapitulasi Juni'!$AL$608:$AL$786,APS!$B339,'Rekapitulasi Juni'!$AN$608:$AN$786)</f>
        <v>0</v>
      </c>
      <c r="EU339" s="27"/>
      <c r="EV339" s="325">
        <f t="shared" si="628"/>
        <v>0</v>
      </c>
      <c r="EW339" s="325">
        <f t="shared" si="629"/>
        <v>0</v>
      </c>
      <c r="EX339" s="27"/>
      <c r="EY339" s="324">
        <f>SUMIF('Rekapitulasi Juni'!$BA$608:$BA$786,APS!$B339,'Rekapitulasi Juni'!$BB$608:$BB$786)</f>
        <v>0</v>
      </c>
      <c r="EZ339" s="324">
        <f>SUMIF('Rekapitulasi Juni'!$BA$608:$BA$786,APS!$B339,'Rekapitulasi Juni'!$BC$608:$BC$786)</f>
        <v>0</v>
      </c>
      <c r="FA339" s="324">
        <f>SUMIF('Rekapitulasi Juni'!$BA$608:$BA$786,APS!$B339,'Rekapitulasi Juni'!$BF$608:$BF$786)</f>
        <v>0</v>
      </c>
      <c r="FB339" s="325">
        <f t="shared" si="630"/>
        <v>0</v>
      </c>
      <c r="FC339" s="325">
        <f t="shared" si="631"/>
        <v>0</v>
      </c>
      <c r="FD339" s="27"/>
      <c r="FE339" s="27"/>
      <c r="FF339" s="27"/>
      <c r="FG339" s="27"/>
      <c r="FH339" s="27"/>
      <c r="FI339" s="27"/>
      <c r="FJ339" s="41">
        <f t="shared" si="687"/>
        <v>0</v>
      </c>
      <c r="FK339" s="41">
        <f t="shared" si="688"/>
        <v>0</v>
      </c>
      <c r="FL339" s="41">
        <f t="shared" si="689"/>
        <v>0</v>
      </c>
      <c r="FM339" s="41">
        <f t="shared" si="690"/>
        <v>0</v>
      </c>
      <c r="FN339" s="41">
        <f t="shared" si="691"/>
        <v>0</v>
      </c>
      <c r="FO339" s="41">
        <f t="shared" si="692"/>
        <v>0</v>
      </c>
      <c r="FP339" s="180">
        <f t="shared" si="693"/>
        <v>0</v>
      </c>
      <c r="FQ339" s="27"/>
      <c r="FR339" s="27"/>
      <c r="FS339" s="324">
        <f>SUMIF('Rekapitulasi Juni'!$D$804:$D$984,APS!$B339,'Rekapitulasi Juni'!$E$804:$E$984)</f>
        <v>0</v>
      </c>
      <c r="FT339" s="324">
        <f>SUMIF('Rekapitulasi Juni'!$D$804:$D$984,APS!$B339,'Rekapitulasi Juni'!$F$804:$F$984)</f>
        <v>0</v>
      </c>
      <c r="FU339" s="27"/>
      <c r="FV339" s="325">
        <f t="shared" si="632"/>
        <v>0</v>
      </c>
      <c r="FW339" s="325">
        <f t="shared" si="633"/>
        <v>0</v>
      </c>
      <c r="FX339" s="27"/>
      <c r="FY339" s="324">
        <f>SUMIF('Rekapitulasi Juni'!$U$804:$U$984,APS!$B339,'Rekapitulasi Juni'!$V$804:$V$984)</f>
        <v>0</v>
      </c>
      <c r="FZ339" s="324">
        <f>SUMIF('Rekapitulasi Juni'!$U$804:$U$984,APS!$B339,'Rekapitulasi Juni'!$W$804:$W$984)</f>
        <v>0</v>
      </c>
      <c r="GA339" s="27"/>
      <c r="GB339" s="325">
        <f t="shared" si="621"/>
        <v>0</v>
      </c>
      <c r="GC339" s="325">
        <f t="shared" si="622"/>
        <v>0</v>
      </c>
      <c r="GD339" s="27"/>
      <c r="GE339" s="324">
        <f>SUMIF('Rekapitulasi Juni'!$AL$804:$AL$984,APS!$B339,'Rekapitulasi Juni'!$AM$804:$AM$984)</f>
        <v>0</v>
      </c>
      <c r="GF339" s="324">
        <f>SUMIF('Rekapitulasi Juni'!$AL$804:$AL$984,APS!$B339,'Rekapitulasi Juni'!$AN$804:$AN$984)</f>
        <v>0</v>
      </c>
      <c r="GG339" s="27"/>
      <c r="GH339" s="325">
        <f t="shared" si="611"/>
        <v>0</v>
      </c>
      <c r="GI339" s="325">
        <f t="shared" si="612"/>
        <v>0</v>
      </c>
      <c r="GJ339" s="27"/>
      <c r="GK339" s="27"/>
      <c r="GL339" s="41">
        <f t="shared" si="694"/>
        <v>0</v>
      </c>
      <c r="GM339" s="41">
        <f t="shared" si="695"/>
        <v>0</v>
      </c>
      <c r="GN339" s="41">
        <f t="shared" si="696"/>
        <v>0</v>
      </c>
      <c r="GO339" s="41">
        <f t="shared" si="620"/>
        <v>0</v>
      </c>
      <c r="GP339" s="41">
        <f t="shared" si="697"/>
        <v>0</v>
      </c>
      <c r="GQ339" s="41">
        <f t="shared" si="698"/>
        <v>0</v>
      </c>
      <c r="GR339" s="180">
        <f t="shared" si="699"/>
        <v>0</v>
      </c>
      <c r="GS339" s="41">
        <f t="shared" si="613"/>
        <v>0</v>
      </c>
      <c r="GT339" s="41">
        <f t="shared" si="614"/>
        <v>0</v>
      </c>
      <c r="GU339" s="41">
        <f t="shared" si="615"/>
        <v>0</v>
      </c>
      <c r="GV339" s="41">
        <f t="shared" si="616"/>
        <v>0</v>
      </c>
      <c r="GW339" s="41">
        <f t="shared" si="617"/>
        <v>0</v>
      </c>
      <c r="GX339" s="41">
        <f t="shared" si="618"/>
        <v>0</v>
      </c>
      <c r="GY339" s="180">
        <f t="shared" si="619"/>
        <v>0</v>
      </c>
      <c r="GZ339" s="41">
        <v>317</v>
      </c>
      <c r="HA339" s="32"/>
      <c r="HB339" s="42">
        <f t="shared" si="634"/>
        <v>0</v>
      </c>
      <c r="HC339" s="44"/>
    </row>
    <row r="340" spans="1:211" ht="15" hidden="1" customHeight="1">
      <c r="A340" s="31" t="s">
        <v>674</v>
      </c>
      <c r="B340" s="32" t="s">
        <v>675</v>
      </c>
      <c r="C340" s="31" t="s">
        <v>490</v>
      </c>
      <c r="D340" s="31" t="s">
        <v>1259</v>
      </c>
      <c r="E340" s="31" t="s">
        <v>43</v>
      </c>
      <c r="F340" s="31" t="s">
        <v>152</v>
      </c>
      <c r="G340" s="33">
        <v>0</v>
      </c>
      <c r="H340" s="33">
        <v>0</v>
      </c>
      <c r="I340" s="33">
        <v>0</v>
      </c>
      <c r="J340" s="34">
        <f>IFERROR(VLOOKUP(A340,#REF!,3,0),0)</f>
        <v>0</v>
      </c>
      <c r="K340" s="34">
        <f t="shared" si="623"/>
        <v>0</v>
      </c>
      <c r="L340" s="34">
        <v>0</v>
      </c>
      <c r="M340" s="34">
        <v>0</v>
      </c>
      <c r="N340" s="35">
        <f t="shared" si="624"/>
        <v>0</v>
      </c>
      <c r="O340" s="35">
        <f t="shared" si="625"/>
        <v>0</v>
      </c>
      <c r="P340" s="36">
        <v>0</v>
      </c>
      <c r="Q340" s="36">
        <f t="shared" si="645"/>
        <v>0</v>
      </c>
      <c r="R340" s="80"/>
      <c r="S340" s="37">
        <f ca="1">SUMIF(ROP!$D$6:$H$65536,A340,ROP!$J$6:$J$65536)</f>
        <v>0</v>
      </c>
      <c r="T340" s="37">
        <f>SUMIF(HASIL!$B:$B,APS!$B340&amp;RIGHT(APS!T$9,2),HASIL!$I:$I)</f>
        <v>0</v>
      </c>
      <c r="U340" s="37">
        <f>SUMIF(HASIL!$B:$B,APS!$B340&amp;RIGHT(APS!U$9,2),HASIL!$I:$I)</f>
        <v>0</v>
      </c>
      <c r="V340" s="37">
        <f>SUMIF(HASIL!$B:$B,APS!$B340&amp;RIGHT(APS!V$9,2),HASIL!$I:$I)</f>
        <v>0</v>
      </c>
      <c r="W340" s="37">
        <f>SUMIF(HASIL!$B:$B,APS!$B340&amp;RIGHT(APS!W$9,2),HASIL!$I:$I)</f>
        <v>0</v>
      </c>
      <c r="X340" s="38">
        <f t="shared" si="626"/>
        <v>0</v>
      </c>
      <c r="Y340" s="38">
        <f t="shared" si="627"/>
        <v>0</v>
      </c>
      <c r="Z340" s="39">
        <f t="shared" si="597"/>
        <v>0</v>
      </c>
      <c r="AA340" s="39">
        <f t="shared" si="596"/>
        <v>0</v>
      </c>
      <c r="AB340" s="40">
        <f t="shared" si="598"/>
        <v>0</v>
      </c>
      <c r="AC340" s="27">
        <v>0</v>
      </c>
      <c r="AD340" s="27"/>
      <c r="AE340" s="27"/>
      <c r="AF340" s="27"/>
      <c r="AG340" s="27"/>
      <c r="AH340" s="27"/>
      <c r="AI340" s="324">
        <f>SUMIF('Rekapitulasi Juni'!$D$9:$D$192,APS!$B340,'Rekapitulasi Juni'!$E$9:$E$192)</f>
        <v>0</v>
      </c>
      <c r="AJ340" s="324">
        <f>SUMIF('Rekapitulasi Juni'!$D$9:$D$192,APS!$B340,'Rekapitulasi Juni'!$F$9:$F$192)</f>
        <v>0</v>
      </c>
      <c r="AK340" s="324">
        <f>SUMIF('Rekapitulasi Juni'!$D$9:$D$192,APS!$B340,'Rekapitulasi Juni'!$K$9:$K$192)</f>
        <v>0</v>
      </c>
      <c r="AL340" s="325">
        <f t="shared" si="646"/>
        <v>0</v>
      </c>
      <c r="AM340" s="325">
        <f t="shared" si="647"/>
        <v>0</v>
      </c>
      <c r="AN340" s="27"/>
      <c r="AO340" s="324">
        <f>SUMIF('Rekapitulasi Juni'!$U$9:$U$192,APS!$B340,'Rekapitulasi Juni'!$V$9:$V$192)</f>
        <v>0</v>
      </c>
      <c r="AP340" s="324">
        <f>SUMIF('Rekapitulasi Juni'!$U$9:$U$192,APS!$B340,'Rekapitulasi Juni'!$W$9:$W$192)</f>
        <v>0</v>
      </c>
      <c r="AQ340" s="27"/>
      <c r="AR340" s="325">
        <f t="shared" si="648"/>
        <v>0</v>
      </c>
      <c r="AS340" s="325">
        <f t="shared" si="649"/>
        <v>0</v>
      </c>
      <c r="AT340" s="27"/>
      <c r="AU340" s="324">
        <f>SUMIF('Rekapitulasi Juni'!$AL$9:$AL$192,APS!$B340,'Rekapitulasi Juni'!$AM$9:$AM$192)</f>
        <v>0</v>
      </c>
      <c r="AV340" s="324">
        <f>SUMIF('Rekapitulasi Juni'!$AL$9:$AL$192,APS!$B340,'Rekapitulasi Juni'!$AN$9:$AN$192)</f>
        <v>0</v>
      </c>
      <c r="AW340" s="27"/>
      <c r="AX340" s="325">
        <f t="shared" si="650"/>
        <v>0</v>
      </c>
      <c r="AY340" s="325">
        <f t="shared" si="651"/>
        <v>0</v>
      </c>
      <c r="AZ340" s="41">
        <f t="shared" si="652"/>
        <v>0</v>
      </c>
      <c r="BA340" s="41">
        <f t="shared" si="653"/>
        <v>0</v>
      </c>
      <c r="BB340" s="41">
        <f t="shared" si="654"/>
        <v>0</v>
      </c>
      <c r="BC340" s="41">
        <f t="shared" si="655"/>
        <v>0</v>
      </c>
      <c r="BD340" s="41">
        <f t="shared" si="656"/>
        <v>0</v>
      </c>
      <c r="BE340" s="41">
        <f t="shared" si="657"/>
        <v>0</v>
      </c>
      <c r="BF340" s="180">
        <f t="shared" si="658"/>
        <v>0</v>
      </c>
      <c r="BG340" s="27">
        <v>0</v>
      </c>
      <c r="BH340" s="27"/>
      <c r="BI340" s="324">
        <f>SUMIF('Rekapitulasi Juni'!$D$214:$D$393,APS!$B340,'Rekapitulasi Juni'!$E$214:$E$393)</f>
        <v>0</v>
      </c>
      <c r="BJ340" s="324">
        <f>SUMIF('Rekapitulasi Juni'!$D$214:$D$393,APS!$B340,'Rekapitulasi Juni'!$F$214:$F$393)</f>
        <v>0</v>
      </c>
      <c r="BK340" s="27"/>
      <c r="BL340" s="325">
        <f t="shared" si="659"/>
        <v>0</v>
      </c>
      <c r="BM340" s="325">
        <f t="shared" si="660"/>
        <v>0</v>
      </c>
      <c r="BN340" s="27"/>
      <c r="BO340" s="324">
        <f>SUMIF('Rekapitulasi Juni'!$U$214:$U$393,APS!$B340,'Rekapitulasi Juni'!$V$214:$V$393)</f>
        <v>0</v>
      </c>
      <c r="BP340" s="324">
        <f>SUMIF('Rekapitulasi Juni'!$U$214:$U$393,APS!$B340,'Rekapitulasi Juni'!$W$214:$W$393)</f>
        <v>0</v>
      </c>
      <c r="BQ340" s="27"/>
      <c r="BR340" s="325">
        <f t="shared" si="661"/>
        <v>0</v>
      </c>
      <c r="BS340" s="325">
        <f t="shared" si="662"/>
        <v>0</v>
      </c>
      <c r="BT340" s="27"/>
      <c r="BU340" s="324">
        <f>SUMIF('Rekapitulasi Juni'!$AL$214:$AL$393,APS!$B340,'Rekapitulasi Juni'!$AM$214:$AM$393)</f>
        <v>0</v>
      </c>
      <c r="BV340" s="324">
        <f>SUMIF('Rekapitulasi Juni'!$AL$214:$AL$393,APS!$B340,'Rekapitulasi Juni'!$AN$214:$AN$393)</f>
        <v>0</v>
      </c>
      <c r="BW340" s="27"/>
      <c r="BX340" s="325">
        <f t="shared" si="663"/>
        <v>0</v>
      </c>
      <c r="BY340" s="325">
        <f t="shared" si="664"/>
        <v>0</v>
      </c>
      <c r="BZ340" s="27"/>
      <c r="CA340" s="324">
        <f>SUMIF('Rekapitulasi Juni'!$BA$214:$BA$393,APS!$B340,'Rekapitulasi Juni'!$BB$214:$BB$393)</f>
        <v>0</v>
      </c>
      <c r="CB340" s="324">
        <f>SUMIF('Rekapitulasi Juni'!$BA$214:$BA$393,APS!$B340,'Rekapitulasi Juni'!$BC$214:$BC$393)</f>
        <v>0</v>
      </c>
      <c r="CC340" s="27"/>
      <c r="CD340" s="325">
        <f t="shared" si="665"/>
        <v>0</v>
      </c>
      <c r="CE340" s="325">
        <f t="shared" si="666"/>
        <v>0</v>
      </c>
      <c r="CF340" s="27"/>
      <c r="CG340" s="324">
        <f>SUMIF('Rekapitulasi Juni'!$BP$214:$BP$393,APS!$B340,'Rekapitulasi Juni'!$BQ$214:$BQ$393)</f>
        <v>0</v>
      </c>
      <c r="CH340" s="324">
        <f>SUMIF('Rekapitulasi Juni'!$BP$214:$BP$393,APS!$B340,'Rekapitulasi Juni'!$BR$214:$BR$393)</f>
        <v>0</v>
      </c>
      <c r="CI340" s="27"/>
      <c r="CJ340" s="325">
        <f t="shared" si="667"/>
        <v>0</v>
      </c>
      <c r="CK340" s="325">
        <f t="shared" si="668"/>
        <v>0</v>
      </c>
      <c r="CL340" s="41">
        <f t="shared" si="669"/>
        <v>0</v>
      </c>
      <c r="CM340" s="41">
        <f t="shared" si="670"/>
        <v>0</v>
      </c>
      <c r="CN340" s="41">
        <f t="shared" si="671"/>
        <v>0</v>
      </c>
      <c r="CO340" s="41">
        <f t="shared" si="672"/>
        <v>0</v>
      </c>
      <c r="CP340" s="41">
        <f t="shared" si="673"/>
        <v>0</v>
      </c>
      <c r="CQ340" s="41">
        <f t="shared" si="674"/>
        <v>0</v>
      </c>
      <c r="CR340" s="180">
        <f t="shared" si="675"/>
        <v>0</v>
      </c>
      <c r="CS340" s="27">
        <v>0</v>
      </c>
      <c r="CT340" s="27"/>
      <c r="CU340" s="324">
        <f>SUMIF('Rekapitulasi Juni'!$D$410:$D$588,APS!$B340,'Rekapitulasi Juni'!$E$410:$E$588)</f>
        <v>0</v>
      </c>
      <c r="CV340" s="324">
        <f>SUMIF('Rekapitulasi Juni'!$D$410:$D$588,APS!$B340,'Rekapitulasi Juni'!$F$410:$F$588)</f>
        <v>0</v>
      </c>
      <c r="CW340" s="27"/>
      <c r="CX340" s="325">
        <f t="shared" si="676"/>
        <v>0</v>
      </c>
      <c r="CY340" s="325">
        <f t="shared" si="677"/>
        <v>0</v>
      </c>
      <c r="CZ340" s="27"/>
      <c r="DA340" s="324">
        <f>SUMIF('Rekapitulasi Juni'!$U$410:$U$588,APS!$B340,'Rekapitulasi Juni'!$V$410:$V$588)</f>
        <v>0</v>
      </c>
      <c r="DB340" s="324">
        <f>SUMIF('Rekapitulasi Juni'!$U$410:$U$588,APS!$B340,'Rekapitulasi Juni'!$W$410:$W$588)</f>
        <v>0</v>
      </c>
      <c r="DC340" s="27"/>
      <c r="DD340" s="325">
        <f t="shared" si="678"/>
        <v>0</v>
      </c>
      <c r="DE340" s="325">
        <f t="shared" si="679"/>
        <v>0</v>
      </c>
      <c r="DF340" s="27"/>
      <c r="DG340" s="324">
        <f>SUMIF('Rekapitulasi Juni'!$AL$410:$AL$588,APS!$B340,'Rekapitulasi Juni'!$AM$410:$AM$588)</f>
        <v>0</v>
      </c>
      <c r="DH340" s="324">
        <f>SUMIF('Rekapitulasi Juni'!$AL$410:$AL$588,APS!$B340,'Rekapitulasi Juni'!$AN$410:$AN$588)</f>
        <v>0</v>
      </c>
      <c r="DI340" s="27"/>
      <c r="DJ340" s="325">
        <f t="shared" si="635"/>
        <v>0</v>
      </c>
      <c r="DK340" s="325">
        <f t="shared" si="636"/>
        <v>0</v>
      </c>
      <c r="DL340" s="27"/>
      <c r="DM340" s="324">
        <f>SUMIF('Rekapitulasi Juni'!$BA$410:$BA$588,APS!$B340,'Rekapitulasi Juni'!$BB$410:$BB$588)</f>
        <v>0</v>
      </c>
      <c r="DN340" s="324">
        <f>SUMIF('Rekapitulasi Juni'!$BA$410:$BA$588,APS!$B340,'Rekapitulasi Juni'!$BC$410:$BC$588)</f>
        <v>0</v>
      </c>
      <c r="DO340" s="324">
        <f>SUMIF('Rekapitulasi Juni'!$BA$410:$BA$588,APS!$B340,'Rekapitulasi Juni'!$BF$410:$BF$588)</f>
        <v>0</v>
      </c>
      <c r="DP340" s="325">
        <f t="shared" si="637"/>
        <v>0</v>
      </c>
      <c r="DQ340" s="325">
        <f t="shared" si="638"/>
        <v>0</v>
      </c>
      <c r="DR340" s="27"/>
      <c r="DS340" s="324">
        <f>SUMIF('Rekapitulasi Juni'!$BP$410:$BP$588,APS!$B340,'Rekapitulasi Juni'!$BQ$410:$BQ$588)</f>
        <v>0</v>
      </c>
      <c r="DT340" s="324">
        <f>SUMIF('Rekapitulasi Juni'!$BP$410:$BP$588,APS!$B340,'Rekapitulasi Juni'!$BR$410:$BR$588)</f>
        <v>0</v>
      </c>
      <c r="DU340" s="27"/>
      <c r="DV340" s="325">
        <f t="shared" si="639"/>
        <v>0</v>
      </c>
      <c r="DW340" s="325">
        <f t="shared" si="640"/>
        <v>0</v>
      </c>
      <c r="DX340" s="41">
        <f t="shared" si="680"/>
        <v>0</v>
      </c>
      <c r="DY340" s="41">
        <f t="shared" si="681"/>
        <v>0</v>
      </c>
      <c r="DZ340" s="41">
        <f t="shared" si="682"/>
        <v>0</v>
      </c>
      <c r="EA340" s="41">
        <f t="shared" si="683"/>
        <v>0</v>
      </c>
      <c r="EB340" s="41">
        <f t="shared" si="684"/>
        <v>0</v>
      </c>
      <c r="EC340" s="41">
        <f t="shared" si="685"/>
        <v>0</v>
      </c>
      <c r="ED340" s="180">
        <f t="shared" si="686"/>
        <v>0</v>
      </c>
      <c r="EE340" s="27">
        <v>0</v>
      </c>
      <c r="EF340" s="27"/>
      <c r="EG340" s="324">
        <f>SUMIF('Rekapitulasi Juni'!$D$608:$D$786,APS!$B340,'Rekapitulasi Juni'!$E$608:$E$786)</f>
        <v>0</v>
      </c>
      <c r="EH340" s="324">
        <f>SUMIF('Rekapitulasi Juni'!$D$608:$D$786,APS!$B340,'Rekapitulasi Juni'!$F$608:$F$786)</f>
        <v>0</v>
      </c>
      <c r="EI340" s="27"/>
      <c r="EJ340" s="325">
        <f t="shared" si="641"/>
        <v>0</v>
      </c>
      <c r="EK340" s="325">
        <f t="shared" si="642"/>
        <v>0</v>
      </c>
      <c r="EL340" s="27"/>
      <c r="EM340" s="324">
        <f>SUMIF('Rekapitulasi Juni'!$U$608:$U$786,APS!$B340,'Rekapitulasi Juni'!$V$608:$V$786)</f>
        <v>0</v>
      </c>
      <c r="EN340" s="324">
        <f>SUMIF('Rekapitulasi Juni'!$U$608:$U$786,APS!$B340,'Rekapitulasi Juni'!$W$608:$W$786)</f>
        <v>0</v>
      </c>
      <c r="EO340" s="27"/>
      <c r="EP340" s="325">
        <f t="shared" si="643"/>
        <v>0</v>
      </c>
      <c r="EQ340" s="325">
        <f t="shared" si="644"/>
        <v>0</v>
      </c>
      <c r="ER340" s="27"/>
      <c r="ES340" s="324">
        <f>SUMIF('Rekapitulasi Juni'!$AL$608:$AL$786,APS!$B340,'Rekapitulasi Juni'!$AM$608:$AM$786)</f>
        <v>0</v>
      </c>
      <c r="ET340" s="324">
        <f>SUMIF('Rekapitulasi Juni'!$AL$608:$AL$786,APS!$B340,'Rekapitulasi Juni'!$AN$608:$AN$786)</f>
        <v>0</v>
      </c>
      <c r="EU340" s="27"/>
      <c r="EV340" s="325">
        <f t="shared" si="628"/>
        <v>0</v>
      </c>
      <c r="EW340" s="325">
        <f t="shared" si="629"/>
        <v>0</v>
      </c>
      <c r="EX340" s="27"/>
      <c r="EY340" s="324">
        <f>SUMIF('Rekapitulasi Juni'!$BA$608:$BA$786,APS!$B340,'Rekapitulasi Juni'!$BB$608:$BB$786)</f>
        <v>0</v>
      </c>
      <c r="EZ340" s="324">
        <f>SUMIF('Rekapitulasi Juni'!$BA$608:$BA$786,APS!$B340,'Rekapitulasi Juni'!$BC$608:$BC$786)</f>
        <v>0</v>
      </c>
      <c r="FA340" s="324">
        <f>SUMIF('Rekapitulasi Juni'!$BA$608:$BA$786,APS!$B340,'Rekapitulasi Juni'!$BF$608:$BF$786)</f>
        <v>0</v>
      </c>
      <c r="FB340" s="325">
        <f t="shared" si="630"/>
        <v>0</v>
      </c>
      <c r="FC340" s="325">
        <f t="shared" si="631"/>
        <v>0</v>
      </c>
      <c r="FD340" s="27"/>
      <c r="FE340" s="27"/>
      <c r="FF340" s="27"/>
      <c r="FG340" s="27"/>
      <c r="FH340" s="27"/>
      <c r="FI340" s="27"/>
      <c r="FJ340" s="41">
        <f t="shared" si="687"/>
        <v>0</v>
      </c>
      <c r="FK340" s="41">
        <f t="shared" si="688"/>
        <v>0</v>
      </c>
      <c r="FL340" s="41">
        <f t="shared" si="689"/>
        <v>0</v>
      </c>
      <c r="FM340" s="41">
        <f t="shared" si="690"/>
        <v>0</v>
      </c>
      <c r="FN340" s="41">
        <f t="shared" si="691"/>
        <v>0</v>
      </c>
      <c r="FO340" s="41">
        <f t="shared" si="692"/>
        <v>0</v>
      </c>
      <c r="FP340" s="180">
        <f t="shared" si="693"/>
        <v>0</v>
      </c>
      <c r="FQ340" s="27"/>
      <c r="FR340" s="27"/>
      <c r="FS340" s="324">
        <f>SUMIF('Rekapitulasi Juni'!$D$804:$D$984,APS!$B340,'Rekapitulasi Juni'!$E$804:$E$984)</f>
        <v>0</v>
      </c>
      <c r="FT340" s="324">
        <f>SUMIF('Rekapitulasi Juni'!$D$804:$D$984,APS!$B340,'Rekapitulasi Juni'!$F$804:$F$984)</f>
        <v>0</v>
      </c>
      <c r="FU340" s="27"/>
      <c r="FV340" s="325">
        <f t="shared" si="632"/>
        <v>0</v>
      </c>
      <c r="FW340" s="325">
        <f t="shared" si="633"/>
        <v>0</v>
      </c>
      <c r="FX340" s="27"/>
      <c r="FY340" s="324">
        <f>SUMIF('Rekapitulasi Juni'!$U$804:$U$984,APS!$B340,'Rekapitulasi Juni'!$V$804:$V$984)</f>
        <v>0</v>
      </c>
      <c r="FZ340" s="324">
        <f>SUMIF('Rekapitulasi Juni'!$U$804:$U$984,APS!$B340,'Rekapitulasi Juni'!$W$804:$W$984)</f>
        <v>0</v>
      </c>
      <c r="GA340" s="27"/>
      <c r="GB340" s="325">
        <f t="shared" si="621"/>
        <v>0</v>
      </c>
      <c r="GC340" s="325">
        <f t="shared" si="622"/>
        <v>0</v>
      </c>
      <c r="GD340" s="27"/>
      <c r="GE340" s="324">
        <f>SUMIF('Rekapitulasi Juni'!$AL$804:$AL$984,APS!$B340,'Rekapitulasi Juni'!$AM$804:$AM$984)</f>
        <v>0</v>
      </c>
      <c r="GF340" s="324">
        <f>SUMIF('Rekapitulasi Juni'!$AL$804:$AL$984,APS!$B340,'Rekapitulasi Juni'!$AN$804:$AN$984)</f>
        <v>0</v>
      </c>
      <c r="GG340" s="27"/>
      <c r="GH340" s="325">
        <f t="shared" si="611"/>
        <v>0</v>
      </c>
      <c r="GI340" s="325">
        <f t="shared" si="612"/>
        <v>0</v>
      </c>
      <c r="GJ340" s="27"/>
      <c r="GK340" s="27"/>
      <c r="GL340" s="41">
        <f t="shared" si="694"/>
        <v>0</v>
      </c>
      <c r="GM340" s="41">
        <f t="shared" si="695"/>
        <v>0</v>
      </c>
      <c r="GN340" s="41">
        <f t="shared" si="696"/>
        <v>0</v>
      </c>
      <c r="GO340" s="41">
        <f t="shared" si="620"/>
        <v>0</v>
      </c>
      <c r="GP340" s="41">
        <f t="shared" si="697"/>
        <v>0</v>
      </c>
      <c r="GQ340" s="41">
        <f t="shared" si="698"/>
        <v>0</v>
      </c>
      <c r="GR340" s="180">
        <f t="shared" si="699"/>
        <v>0</v>
      </c>
      <c r="GS340" s="41">
        <f t="shared" si="613"/>
        <v>0</v>
      </c>
      <c r="GT340" s="41">
        <f t="shared" si="614"/>
        <v>0</v>
      </c>
      <c r="GU340" s="41">
        <f t="shared" si="615"/>
        <v>0</v>
      </c>
      <c r="GV340" s="41">
        <f t="shared" si="616"/>
        <v>0</v>
      </c>
      <c r="GW340" s="41">
        <f t="shared" si="617"/>
        <v>0</v>
      </c>
      <c r="GX340" s="41">
        <f t="shared" si="618"/>
        <v>0</v>
      </c>
      <c r="GY340" s="180">
        <f t="shared" si="619"/>
        <v>0</v>
      </c>
      <c r="GZ340" s="41">
        <v>318</v>
      </c>
      <c r="HA340" s="32"/>
      <c r="HB340" s="42">
        <f t="shared" si="634"/>
        <v>0</v>
      </c>
      <c r="HC340" s="44"/>
    </row>
    <row r="341" spans="1:211" ht="14.25" hidden="1" customHeight="1">
      <c r="A341" s="58" t="s">
        <v>676</v>
      </c>
      <c r="B341" s="32" t="s">
        <v>677</v>
      </c>
      <c r="C341" s="31" t="s">
        <v>490</v>
      </c>
      <c r="D341" s="31" t="s">
        <v>1259</v>
      </c>
      <c r="E341" s="31" t="s">
        <v>43</v>
      </c>
      <c r="F341" s="31" t="s">
        <v>152</v>
      </c>
      <c r="G341" s="33">
        <v>80</v>
      </c>
      <c r="H341" s="33">
        <v>0</v>
      </c>
      <c r="I341" s="33">
        <v>0</v>
      </c>
      <c r="J341" s="34">
        <f>IFERROR(VLOOKUP(A341,#REF!,3,0),0)</f>
        <v>0</v>
      </c>
      <c r="K341" s="34">
        <f t="shared" si="623"/>
        <v>0</v>
      </c>
      <c r="L341" s="34">
        <v>10</v>
      </c>
      <c r="M341" s="34">
        <v>10</v>
      </c>
      <c r="N341" s="35">
        <f t="shared" si="624"/>
        <v>80</v>
      </c>
      <c r="O341" s="35">
        <f t="shared" si="625"/>
        <v>80</v>
      </c>
      <c r="P341" s="36">
        <v>0</v>
      </c>
      <c r="Q341" s="36">
        <f t="shared" si="645"/>
        <v>0</v>
      </c>
      <c r="R341" s="80"/>
      <c r="S341" s="37">
        <f ca="1">SUMIF(ROP!$D$6:$H$65536,A341,ROP!$J$6:$J$65536)</f>
        <v>0</v>
      </c>
      <c r="T341" s="37">
        <f>SUMIF(HASIL!$B:$B,APS!$B341&amp;RIGHT(APS!T$9,2),HASIL!$I:$I)</f>
        <v>0</v>
      </c>
      <c r="U341" s="37">
        <f>SUMIF(HASIL!$B:$B,APS!$B341&amp;RIGHT(APS!U$9,2),HASIL!$I:$I)</f>
        <v>0</v>
      </c>
      <c r="V341" s="37">
        <f>SUMIF(HASIL!$B:$B,APS!$B341&amp;RIGHT(APS!V$9,2),HASIL!$I:$I)</f>
        <v>0</v>
      </c>
      <c r="W341" s="37">
        <f>SUMIF(HASIL!$B:$B,APS!$B341&amp;RIGHT(APS!W$9,2),HASIL!$I:$I)</f>
        <v>0</v>
      </c>
      <c r="X341" s="38">
        <f t="shared" si="626"/>
        <v>0</v>
      </c>
      <c r="Y341" s="38">
        <f t="shared" si="627"/>
        <v>0</v>
      </c>
      <c r="Z341" s="39">
        <f t="shared" si="597"/>
        <v>0</v>
      </c>
      <c r="AA341" s="39">
        <f t="shared" ref="AA341:AA404" si="700">AZ341+CL341+DX341+FJ341+GL341</f>
        <v>0</v>
      </c>
      <c r="AB341" s="40">
        <f t="shared" si="598"/>
        <v>0</v>
      </c>
      <c r="AC341" s="27">
        <v>0</v>
      </c>
      <c r="AD341" s="27"/>
      <c r="AE341" s="27"/>
      <c r="AF341" s="27"/>
      <c r="AG341" s="27"/>
      <c r="AH341" s="27"/>
      <c r="AI341" s="324">
        <f>SUMIF('Rekapitulasi Juni'!$D$9:$D$192,APS!$B341,'Rekapitulasi Juni'!$E$9:$E$192)</f>
        <v>0</v>
      </c>
      <c r="AJ341" s="324">
        <f>SUMIF('Rekapitulasi Juni'!$D$9:$D$192,APS!$B341,'Rekapitulasi Juni'!$F$9:$F$192)</f>
        <v>0</v>
      </c>
      <c r="AK341" s="324">
        <f>SUMIF('Rekapitulasi Juni'!$D$9:$D$192,APS!$B341,'Rekapitulasi Juni'!$K$9:$K$192)</f>
        <v>0</v>
      </c>
      <c r="AL341" s="325">
        <f t="shared" si="646"/>
        <v>0</v>
      </c>
      <c r="AM341" s="325">
        <f t="shared" si="647"/>
        <v>0</v>
      </c>
      <c r="AN341" s="27"/>
      <c r="AO341" s="324">
        <f>SUMIF('Rekapitulasi Juni'!$U$9:$U$192,APS!$B341,'Rekapitulasi Juni'!$V$9:$V$192)</f>
        <v>0</v>
      </c>
      <c r="AP341" s="324">
        <f>SUMIF('Rekapitulasi Juni'!$U$9:$U$192,APS!$B341,'Rekapitulasi Juni'!$W$9:$W$192)</f>
        <v>0</v>
      </c>
      <c r="AQ341" s="27"/>
      <c r="AR341" s="325">
        <f t="shared" si="648"/>
        <v>0</v>
      </c>
      <c r="AS341" s="325">
        <f t="shared" si="649"/>
        <v>0</v>
      </c>
      <c r="AT341" s="27"/>
      <c r="AU341" s="324">
        <f>SUMIF('Rekapitulasi Juni'!$AL$9:$AL$192,APS!$B341,'Rekapitulasi Juni'!$AM$9:$AM$192)</f>
        <v>0</v>
      </c>
      <c r="AV341" s="324">
        <f>SUMIF('Rekapitulasi Juni'!$AL$9:$AL$192,APS!$B341,'Rekapitulasi Juni'!$AN$9:$AN$192)</f>
        <v>0</v>
      </c>
      <c r="AW341" s="27"/>
      <c r="AX341" s="325">
        <f t="shared" si="650"/>
        <v>0</v>
      </c>
      <c r="AY341" s="325">
        <f t="shared" si="651"/>
        <v>0</v>
      </c>
      <c r="AZ341" s="41">
        <f t="shared" si="652"/>
        <v>0</v>
      </c>
      <c r="BA341" s="41">
        <f t="shared" si="653"/>
        <v>0</v>
      </c>
      <c r="BB341" s="41">
        <f t="shared" si="654"/>
        <v>0</v>
      </c>
      <c r="BC341" s="41">
        <f t="shared" si="655"/>
        <v>0</v>
      </c>
      <c r="BD341" s="41">
        <f t="shared" si="656"/>
        <v>0</v>
      </c>
      <c r="BE341" s="41">
        <f t="shared" si="657"/>
        <v>0</v>
      </c>
      <c r="BF341" s="180">
        <f t="shared" si="658"/>
        <v>0</v>
      </c>
      <c r="BG341" s="27">
        <v>0</v>
      </c>
      <c r="BH341" s="27"/>
      <c r="BI341" s="324">
        <f>SUMIF('Rekapitulasi Juni'!$D$214:$D$393,APS!$B341,'Rekapitulasi Juni'!$E$214:$E$393)</f>
        <v>0</v>
      </c>
      <c r="BJ341" s="324">
        <f>SUMIF('Rekapitulasi Juni'!$D$214:$D$393,APS!$B341,'Rekapitulasi Juni'!$F$214:$F$393)</f>
        <v>0</v>
      </c>
      <c r="BK341" s="27"/>
      <c r="BL341" s="325">
        <f t="shared" si="659"/>
        <v>0</v>
      </c>
      <c r="BM341" s="325">
        <f t="shared" si="660"/>
        <v>0</v>
      </c>
      <c r="BN341" s="27"/>
      <c r="BO341" s="324">
        <f>SUMIF('Rekapitulasi Juni'!$U$214:$U$393,APS!$B341,'Rekapitulasi Juni'!$V$214:$V$393)</f>
        <v>0</v>
      </c>
      <c r="BP341" s="324">
        <f>SUMIF('Rekapitulasi Juni'!$U$214:$U$393,APS!$B341,'Rekapitulasi Juni'!$W$214:$W$393)</f>
        <v>0</v>
      </c>
      <c r="BQ341" s="27"/>
      <c r="BR341" s="325">
        <f t="shared" si="661"/>
        <v>0</v>
      </c>
      <c r="BS341" s="325">
        <f t="shared" si="662"/>
        <v>0</v>
      </c>
      <c r="BT341" s="27"/>
      <c r="BU341" s="324">
        <f>SUMIF('Rekapitulasi Juni'!$AL$214:$AL$393,APS!$B341,'Rekapitulasi Juni'!$AM$214:$AM$393)</f>
        <v>0</v>
      </c>
      <c r="BV341" s="324">
        <f>SUMIF('Rekapitulasi Juni'!$AL$214:$AL$393,APS!$B341,'Rekapitulasi Juni'!$AN$214:$AN$393)</f>
        <v>0</v>
      </c>
      <c r="BW341" s="27"/>
      <c r="BX341" s="325">
        <f t="shared" si="663"/>
        <v>0</v>
      </c>
      <c r="BY341" s="325">
        <f t="shared" si="664"/>
        <v>0</v>
      </c>
      <c r="BZ341" s="27"/>
      <c r="CA341" s="324">
        <f>SUMIF('Rekapitulasi Juni'!$BA$214:$BA$393,APS!$B341,'Rekapitulasi Juni'!$BB$214:$BB$393)</f>
        <v>0</v>
      </c>
      <c r="CB341" s="324">
        <f>SUMIF('Rekapitulasi Juni'!$BA$214:$BA$393,APS!$B341,'Rekapitulasi Juni'!$BC$214:$BC$393)</f>
        <v>0</v>
      </c>
      <c r="CC341" s="27"/>
      <c r="CD341" s="325">
        <f t="shared" si="665"/>
        <v>0</v>
      </c>
      <c r="CE341" s="325">
        <f t="shared" si="666"/>
        <v>0</v>
      </c>
      <c r="CF341" s="27"/>
      <c r="CG341" s="324">
        <f>SUMIF('Rekapitulasi Juni'!$BP$214:$BP$393,APS!$B341,'Rekapitulasi Juni'!$BQ$214:$BQ$393)</f>
        <v>0</v>
      </c>
      <c r="CH341" s="324">
        <f>SUMIF('Rekapitulasi Juni'!$BP$214:$BP$393,APS!$B341,'Rekapitulasi Juni'!$BR$214:$BR$393)</f>
        <v>0</v>
      </c>
      <c r="CI341" s="27"/>
      <c r="CJ341" s="325">
        <f t="shared" si="667"/>
        <v>0</v>
      </c>
      <c r="CK341" s="325">
        <f t="shared" si="668"/>
        <v>0</v>
      </c>
      <c r="CL341" s="41">
        <f t="shared" si="669"/>
        <v>0</v>
      </c>
      <c r="CM341" s="41">
        <f t="shared" si="670"/>
        <v>0</v>
      </c>
      <c r="CN341" s="41">
        <f t="shared" si="671"/>
        <v>0</v>
      </c>
      <c r="CO341" s="41">
        <f t="shared" si="672"/>
        <v>0</v>
      </c>
      <c r="CP341" s="41">
        <f t="shared" si="673"/>
        <v>0</v>
      </c>
      <c r="CQ341" s="41">
        <f t="shared" si="674"/>
        <v>0</v>
      </c>
      <c r="CR341" s="180">
        <f t="shared" si="675"/>
        <v>0</v>
      </c>
      <c r="CS341" s="27">
        <v>0</v>
      </c>
      <c r="CT341" s="27"/>
      <c r="CU341" s="324">
        <f>SUMIF('Rekapitulasi Juni'!$D$410:$D$588,APS!$B341,'Rekapitulasi Juni'!$E$410:$E$588)</f>
        <v>0</v>
      </c>
      <c r="CV341" s="324">
        <f>SUMIF('Rekapitulasi Juni'!$D$410:$D$588,APS!$B341,'Rekapitulasi Juni'!$F$410:$F$588)</f>
        <v>0</v>
      </c>
      <c r="CW341" s="27"/>
      <c r="CX341" s="325">
        <f t="shared" si="676"/>
        <v>0</v>
      </c>
      <c r="CY341" s="325">
        <f t="shared" si="677"/>
        <v>0</v>
      </c>
      <c r="CZ341" s="27"/>
      <c r="DA341" s="324">
        <f>SUMIF('Rekapitulasi Juni'!$U$410:$U$588,APS!$B341,'Rekapitulasi Juni'!$V$410:$V$588)</f>
        <v>0</v>
      </c>
      <c r="DB341" s="324">
        <f>SUMIF('Rekapitulasi Juni'!$U$410:$U$588,APS!$B341,'Rekapitulasi Juni'!$W$410:$W$588)</f>
        <v>0</v>
      </c>
      <c r="DC341" s="27"/>
      <c r="DD341" s="325">
        <f t="shared" si="678"/>
        <v>0</v>
      </c>
      <c r="DE341" s="325">
        <f t="shared" si="679"/>
        <v>0</v>
      </c>
      <c r="DF341" s="27"/>
      <c r="DG341" s="324">
        <f>SUMIF('Rekapitulasi Juni'!$AL$410:$AL$588,APS!$B341,'Rekapitulasi Juni'!$AM$410:$AM$588)</f>
        <v>0</v>
      </c>
      <c r="DH341" s="324">
        <f>SUMIF('Rekapitulasi Juni'!$AL$410:$AL$588,APS!$B341,'Rekapitulasi Juni'!$AN$410:$AN$588)</f>
        <v>0</v>
      </c>
      <c r="DI341" s="27"/>
      <c r="DJ341" s="325">
        <f t="shared" si="635"/>
        <v>0</v>
      </c>
      <c r="DK341" s="325">
        <f t="shared" si="636"/>
        <v>0</v>
      </c>
      <c r="DL341" s="27"/>
      <c r="DM341" s="324">
        <f>SUMIF('Rekapitulasi Juni'!$BA$410:$BA$588,APS!$B341,'Rekapitulasi Juni'!$BB$410:$BB$588)</f>
        <v>0</v>
      </c>
      <c r="DN341" s="324">
        <f>SUMIF('Rekapitulasi Juni'!$BA$410:$BA$588,APS!$B341,'Rekapitulasi Juni'!$BC$410:$BC$588)</f>
        <v>0</v>
      </c>
      <c r="DO341" s="324">
        <f>SUMIF('Rekapitulasi Juni'!$BA$410:$BA$588,APS!$B341,'Rekapitulasi Juni'!$BF$410:$BF$588)</f>
        <v>0</v>
      </c>
      <c r="DP341" s="325">
        <f t="shared" si="637"/>
        <v>0</v>
      </c>
      <c r="DQ341" s="325">
        <f t="shared" si="638"/>
        <v>0</v>
      </c>
      <c r="DR341" s="27"/>
      <c r="DS341" s="324">
        <f>SUMIF('Rekapitulasi Juni'!$BP$410:$BP$588,APS!$B341,'Rekapitulasi Juni'!$BQ$410:$BQ$588)</f>
        <v>0</v>
      </c>
      <c r="DT341" s="324">
        <f>SUMIF('Rekapitulasi Juni'!$BP$410:$BP$588,APS!$B341,'Rekapitulasi Juni'!$BR$410:$BR$588)</f>
        <v>0</v>
      </c>
      <c r="DU341" s="27"/>
      <c r="DV341" s="325">
        <f t="shared" si="639"/>
        <v>0</v>
      </c>
      <c r="DW341" s="325">
        <f t="shared" si="640"/>
        <v>0</v>
      </c>
      <c r="DX341" s="41">
        <f t="shared" si="680"/>
        <v>0</v>
      </c>
      <c r="DY341" s="41">
        <f t="shared" si="681"/>
        <v>0</v>
      </c>
      <c r="DZ341" s="41">
        <f t="shared" si="682"/>
        <v>0</v>
      </c>
      <c r="EA341" s="41">
        <f t="shared" si="683"/>
        <v>0</v>
      </c>
      <c r="EB341" s="41">
        <f t="shared" si="684"/>
        <v>0</v>
      </c>
      <c r="EC341" s="41">
        <f t="shared" si="685"/>
        <v>0</v>
      </c>
      <c r="ED341" s="180">
        <f t="shared" si="686"/>
        <v>0</v>
      </c>
      <c r="EE341" s="27">
        <v>0</v>
      </c>
      <c r="EF341" s="27"/>
      <c r="EG341" s="324">
        <f>SUMIF('Rekapitulasi Juni'!$D$608:$D$786,APS!$B341,'Rekapitulasi Juni'!$E$608:$E$786)</f>
        <v>0</v>
      </c>
      <c r="EH341" s="324">
        <f>SUMIF('Rekapitulasi Juni'!$D$608:$D$786,APS!$B341,'Rekapitulasi Juni'!$F$608:$F$786)</f>
        <v>0</v>
      </c>
      <c r="EI341" s="27"/>
      <c r="EJ341" s="325">
        <f t="shared" si="641"/>
        <v>0</v>
      </c>
      <c r="EK341" s="325">
        <f t="shared" si="642"/>
        <v>0</v>
      </c>
      <c r="EL341" s="27"/>
      <c r="EM341" s="324">
        <f>SUMIF('Rekapitulasi Juni'!$U$608:$U$786,APS!$B341,'Rekapitulasi Juni'!$V$608:$V$786)</f>
        <v>0</v>
      </c>
      <c r="EN341" s="324">
        <f>SUMIF('Rekapitulasi Juni'!$U$608:$U$786,APS!$B341,'Rekapitulasi Juni'!$W$608:$W$786)</f>
        <v>0</v>
      </c>
      <c r="EO341" s="27"/>
      <c r="EP341" s="325">
        <f t="shared" si="643"/>
        <v>0</v>
      </c>
      <c r="EQ341" s="325">
        <f t="shared" si="644"/>
        <v>0</v>
      </c>
      <c r="ER341" s="27"/>
      <c r="ES341" s="324">
        <f>SUMIF('Rekapitulasi Juni'!$AL$608:$AL$786,APS!$B341,'Rekapitulasi Juni'!$AM$608:$AM$786)</f>
        <v>0</v>
      </c>
      <c r="ET341" s="324">
        <f>SUMIF('Rekapitulasi Juni'!$AL$608:$AL$786,APS!$B341,'Rekapitulasi Juni'!$AN$608:$AN$786)</f>
        <v>0</v>
      </c>
      <c r="EU341" s="27"/>
      <c r="EV341" s="325">
        <f t="shared" si="628"/>
        <v>0</v>
      </c>
      <c r="EW341" s="325">
        <f t="shared" si="629"/>
        <v>0</v>
      </c>
      <c r="EX341" s="27"/>
      <c r="EY341" s="324">
        <f>SUMIF('Rekapitulasi Juni'!$BA$608:$BA$786,APS!$B341,'Rekapitulasi Juni'!$BB$608:$BB$786)</f>
        <v>0</v>
      </c>
      <c r="EZ341" s="324">
        <f>SUMIF('Rekapitulasi Juni'!$BA$608:$BA$786,APS!$B341,'Rekapitulasi Juni'!$BC$608:$BC$786)</f>
        <v>0</v>
      </c>
      <c r="FA341" s="324">
        <f>SUMIF('Rekapitulasi Juni'!$BA$608:$BA$786,APS!$B341,'Rekapitulasi Juni'!$BF$608:$BF$786)</f>
        <v>0</v>
      </c>
      <c r="FB341" s="325">
        <f t="shared" si="630"/>
        <v>0</v>
      </c>
      <c r="FC341" s="325">
        <f t="shared" si="631"/>
        <v>0</v>
      </c>
      <c r="FD341" s="27"/>
      <c r="FE341" s="27"/>
      <c r="FF341" s="27"/>
      <c r="FG341" s="27"/>
      <c r="FH341" s="27"/>
      <c r="FI341" s="27"/>
      <c r="FJ341" s="41">
        <f t="shared" si="687"/>
        <v>0</v>
      </c>
      <c r="FK341" s="41">
        <f t="shared" si="688"/>
        <v>0</v>
      </c>
      <c r="FL341" s="41">
        <f t="shared" si="689"/>
        <v>0</v>
      </c>
      <c r="FM341" s="41">
        <f t="shared" si="690"/>
        <v>0</v>
      </c>
      <c r="FN341" s="41">
        <f t="shared" si="691"/>
        <v>0</v>
      </c>
      <c r="FO341" s="41">
        <f t="shared" si="692"/>
        <v>0</v>
      </c>
      <c r="FP341" s="180">
        <f t="shared" si="693"/>
        <v>0</v>
      </c>
      <c r="FQ341" s="27"/>
      <c r="FR341" s="27"/>
      <c r="FS341" s="324">
        <f>SUMIF('Rekapitulasi Juni'!$D$804:$D$984,APS!$B341,'Rekapitulasi Juni'!$E$804:$E$984)</f>
        <v>0</v>
      </c>
      <c r="FT341" s="324">
        <f>SUMIF('Rekapitulasi Juni'!$D$804:$D$984,APS!$B341,'Rekapitulasi Juni'!$F$804:$F$984)</f>
        <v>0</v>
      </c>
      <c r="FU341" s="27"/>
      <c r="FV341" s="325">
        <f t="shared" si="632"/>
        <v>0</v>
      </c>
      <c r="FW341" s="325">
        <f t="shared" si="633"/>
        <v>0</v>
      </c>
      <c r="FX341" s="27"/>
      <c r="FY341" s="324">
        <f>SUMIF('Rekapitulasi Juni'!$U$804:$U$984,APS!$B341,'Rekapitulasi Juni'!$V$804:$V$984)</f>
        <v>0</v>
      </c>
      <c r="FZ341" s="324">
        <f>SUMIF('Rekapitulasi Juni'!$U$804:$U$984,APS!$B341,'Rekapitulasi Juni'!$W$804:$W$984)</f>
        <v>0</v>
      </c>
      <c r="GA341" s="27"/>
      <c r="GB341" s="325">
        <f t="shared" si="621"/>
        <v>0</v>
      </c>
      <c r="GC341" s="325">
        <f t="shared" si="622"/>
        <v>0</v>
      </c>
      <c r="GD341" s="27"/>
      <c r="GE341" s="324">
        <f>SUMIF('Rekapitulasi Juni'!$AL$804:$AL$984,APS!$B341,'Rekapitulasi Juni'!$AM$804:$AM$984)</f>
        <v>0</v>
      </c>
      <c r="GF341" s="324">
        <f>SUMIF('Rekapitulasi Juni'!$AL$804:$AL$984,APS!$B341,'Rekapitulasi Juni'!$AN$804:$AN$984)</f>
        <v>0</v>
      </c>
      <c r="GG341" s="27"/>
      <c r="GH341" s="325">
        <f t="shared" si="611"/>
        <v>0</v>
      </c>
      <c r="GI341" s="325">
        <f t="shared" si="612"/>
        <v>0</v>
      </c>
      <c r="GJ341" s="27"/>
      <c r="GK341" s="27"/>
      <c r="GL341" s="41">
        <f t="shared" si="694"/>
        <v>0</v>
      </c>
      <c r="GM341" s="41">
        <f t="shared" si="695"/>
        <v>0</v>
      </c>
      <c r="GN341" s="41">
        <f t="shared" si="696"/>
        <v>0</v>
      </c>
      <c r="GO341" s="41">
        <f t="shared" si="620"/>
        <v>0</v>
      </c>
      <c r="GP341" s="41">
        <f t="shared" si="697"/>
        <v>0</v>
      </c>
      <c r="GQ341" s="41">
        <f t="shared" si="698"/>
        <v>0</v>
      </c>
      <c r="GR341" s="180">
        <f t="shared" si="699"/>
        <v>0</v>
      </c>
      <c r="GS341" s="41">
        <f t="shared" si="613"/>
        <v>0</v>
      </c>
      <c r="GT341" s="41">
        <f t="shared" si="614"/>
        <v>0</v>
      </c>
      <c r="GU341" s="41">
        <f t="shared" si="615"/>
        <v>0</v>
      </c>
      <c r="GV341" s="41">
        <f t="shared" si="616"/>
        <v>0</v>
      </c>
      <c r="GW341" s="41">
        <f t="shared" si="617"/>
        <v>0</v>
      </c>
      <c r="GX341" s="41">
        <f t="shared" si="618"/>
        <v>0</v>
      </c>
      <c r="GY341" s="180">
        <f t="shared" si="619"/>
        <v>0</v>
      </c>
      <c r="GZ341" s="41">
        <v>319</v>
      </c>
      <c r="HA341" s="32"/>
      <c r="HB341" s="42">
        <f t="shared" si="634"/>
        <v>-70</v>
      </c>
      <c r="HC341" s="44"/>
    </row>
    <row r="342" spans="1:211" ht="15" hidden="1" customHeight="1">
      <c r="A342" s="31" t="s">
        <v>678</v>
      </c>
      <c r="B342" s="32" t="s">
        <v>679</v>
      </c>
      <c r="C342" s="31" t="s">
        <v>490</v>
      </c>
      <c r="D342" s="31" t="s">
        <v>1259</v>
      </c>
      <c r="E342" s="31" t="s">
        <v>43</v>
      </c>
      <c r="F342" s="31" t="s">
        <v>152</v>
      </c>
      <c r="G342" s="33">
        <v>0</v>
      </c>
      <c r="H342" s="33">
        <v>0</v>
      </c>
      <c r="I342" s="33">
        <v>0</v>
      </c>
      <c r="J342" s="34">
        <f>IFERROR(VLOOKUP(A342,#REF!,3,0),0)</f>
        <v>0</v>
      </c>
      <c r="K342" s="34">
        <f t="shared" si="623"/>
        <v>0</v>
      </c>
      <c r="L342" s="34">
        <v>0</v>
      </c>
      <c r="M342" s="34">
        <v>0</v>
      </c>
      <c r="N342" s="35">
        <f t="shared" si="624"/>
        <v>0</v>
      </c>
      <c r="O342" s="35">
        <f t="shared" si="625"/>
        <v>0</v>
      </c>
      <c r="P342" s="36">
        <v>0</v>
      </c>
      <c r="Q342" s="36">
        <f t="shared" si="645"/>
        <v>0</v>
      </c>
      <c r="R342" s="80"/>
      <c r="S342" s="37">
        <f ca="1">SUMIF(ROP!$D$6:$H$65536,A342,ROP!$J$6:$J$65536)</f>
        <v>0</v>
      </c>
      <c r="T342" s="37">
        <f>SUMIF(HASIL!$B:$B,APS!$B342&amp;RIGHT(APS!T$9,2),HASIL!$I:$I)</f>
        <v>0</v>
      </c>
      <c r="U342" s="37">
        <f>SUMIF(HASIL!$B:$B,APS!$B342&amp;RIGHT(APS!U$9,2),HASIL!$I:$I)</f>
        <v>0</v>
      </c>
      <c r="V342" s="37">
        <f>SUMIF(HASIL!$B:$B,APS!$B342&amp;RIGHT(APS!V$9,2),HASIL!$I:$I)</f>
        <v>0</v>
      </c>
      <c r="W342" s="37">
        <f>SUMIF(HASIL!$B:$B,APS!$B342&amp;RIGHT(APS!W$9,2),HASIL!$I:$I)</f>
        <v>0</v>
      </c>
      <c r="X342" s="38">
        <f t="shared" si="626"/>
        <v>0</v>
      </c>
      <c r="Y342" s="38">
        <f t="shared" si="627"/>
        <v>0</v>
      </c>
      <c r="Z342" s="39">
        <f t="shared" si="597"/>
        <v>0</v>
      </c>
      <c r="AA342" s="39">
        <f t="shared" si="700"/>
        <v>0</v>
      </c>
      <c r="AB342" s="40">
        <f t="shared" si="598"/>
        <v>0</v>
      </c>
      <c r="AC342" s="27">
        <v>0</v>
      </c>
      <c r="AD342" s="27"/>
      <c r="AE342" s="27"/>
      <c r="AF342" s="27"/>
      <c r="AG342" s="27"/>
      <c r="AH342" s="27"/>
      <c r="AI342" s="324">
        <f>SUMIF('Rekapitulasi Juni'!$D$9:$D$192,APS!$B342,'Rekapitulasi Juni'!$E$9:$E$192)</f>
        <v>0</v>
      </c>
      <c r="AJ342" s="324">
        <f>SUMIF('Rekapitulasi Juni'!$D$9:$D$192,APS!$B342,'Rekapitulasi Juni'!$F$9:$F$192)</f>
        <v>0</v>
      </c>
      <c r="AK342" s="324">
        <f>SUMIF('Rekapitulasi Juni'!$D$9:$D$192,APS!$B342,'Rekapitulasi Juni'!$K$9:$K$192)</f>
        <v>0</v>
      </c>
      <c r="AL342" s="325">
        <f t="shared" si="646"/>
        <v>0</v>
      </c>
      <c r="AM342" s="325">
        <f t="shared" si="647"/>
        <v>0</v>
      </c>
      <c r="AN342" s="27"/>
      <c r="AO342" s="324">
        <f>SUMIF('Rekapitulasi Juni'!$U$9:$U$192,APS!$B342,'Rekapitulasi Juni'!$V$9:$V$192)</f>
        <v>0</v>
      </c>
      <c r="AP342" s="324">
        <f>SUMIF('Rekapitulasi Juni'!$U$9:$U$192,APS!$B342,'Rekapitulasi Juni'!$W$9:$W$192)</f>
        <v>0</v>
      </c>
      <c r="AQ342" s="27"/>
      <c r="AR342" s="325">
        <f t="shared" si="648"/>
        <v>0</v>
      </c>
      <c r="AS342" s="325">
        <f t="shared" si="649"/>
        <v>0</v>
      </c>
      <c r="AT342" s="27"/>
      <c r="AU342" s="324">
        <f>SUMIF('Rekapitulasi Juni'!$AL$9:$AL$192,APS!$B342,'Rekapitulasi Juni'!$AM$9:$AM$192)</f>
        <v>0</v>
      </c>
      <c r="AV342" s="324">
        <f>SUMIF('Rekapitulasi Juni'!$AL$9:$AL$192,APS!$B342,'Rekapitulasi Juni'!$AN$9:$AN$192)</f>
        <v>0</v>
      </c>
      <c r="AW342" s="27"/>
      <c r="AX342" s="325">
        <f t="shared" si="650"/>
        <v>0</v>
      </c>
      <c r="AY342" s="325">
        <f t="shared" si="651"/>
        <v>0</v>
      </c>
      <c r="AZ342" s="41">
        <f t="shared" si="652"/>
        <v>0</v>
      </c>
      <c r="BA342" s="41">
        <f t="shared" si="653"/>
        <v>0</v>
      </c>
      <c r="BB342" s="41">
        <f t="shared" si="654"/>
        <v>0</v>
      </c>
      <c r="BC342" s="41">
        <f t="shared" si="655"/>
        <v>0</v>
      </c>
      <c r="BD342" s="41">
        <f t="shared" si="656"/>
        <v>0</v>
      </c>
      <c r="BE342" s="41">
        <f t="shared" si="657"/>
        <v>0</v>
      </c>
      <c r="BF342" s="180">
        <f t="shared" si="658"/>
        <v>0</v>
      </c>
      <c r="BG342" s="27">
        <v>0</v>
      </c>
      <c r="BH342" s="27"/>
      <c r="BI342" s="324">
        <f>SUMIF('Rekapitulasi Juni'!$D$214:$D$393,APS!$B342,'Rekapitulasi Juni'!$E$214:$E$393)</f>
        <v>0</v>
      </c>
      <c r="BJ342" s="324">
        <f>SUMIF('Rekapitulasi Juni'!$D$214:$D$393,APS!$B342,'Rekapitulasi Juni'!$F$214:$F$393)</f>
        <v>0</v>
      </c>
      <c r="BK342" s="27"/>
      <c r="BL342" s="325">
        <f t="shared" si="659"/>
        <v>0</v>
      </c>
      <c r="BM342" s="325">
        <f t="shared" si="660"/>
        <v>0</v>
      </c>
      <c r="BN342" s="27"/>
      <c r="BO342" s="324">
        <f>SUMIF('Rekapitulasi Juni'!$U$214:$U$393,APS!$B342,'Rekapitulasi Juni'!$V$214:$V$393)</f>
        <v>0</v>
      </c>
      <c r="BP342" s="324">
        <f>SUMIF('Rekapitulasi Juni'!$U$214:$U$393,APS!$B342,'Rekapitulasi Juni'!$W$214:$W$393)</f>
        <v>0</v>
      </c>
      <c r="BQ342" s="27"/>
      <c r="BR342" s="325">
        <f t="shared" si="661"/>
        <v>0</v>
      </c>
      <c r="BS342" s="325">
        <f t="shared" si="662"/>
        <v>0</v>
      </c>
      <c r="BT342" s="27"/>
      <c r="BU342" s="324">
        <f>SUMIF('Rekapitulasi Juni'!$AL$214:$AL$393,APS!$B342,'Rekapitulasi Juni'!$AM$214:$AM$393)</f>
        <v>0</v>
      </c>
      <c r="BV342" s="324">
        <f>SUMIF('Rekapitulasi Juni'!$AL$214:$AL$393,APS!$B342,'Rekapitulasi Juni'!$AN$214:$AN$393)</f>
        <v>0</v>
      </c>
      <c r="BW342" s="27"/>
      <c r="BX342" s="325">
        <f t="shared" si="663"/>
        <v>0</v>
      </c>
      <c r="BY342" s="325">
        <f t="shared" si="664"/>
        <v>0</v>
      </c>
      <c r="BZ342" s="27"/>
      <c r="CA342" s="324">
        <f>SUMIF('Rekapitulasi Juni'!$BA$214:$BA$393,APS!$B342,'Rekapitulasi Juni'!$BB$214:$BB$393)</f>
        <v>0</v>
      </c>
      <c r="CB342" s="324">
        <f>SUMIF('Rekapitulasi Juni'!$BA$214:$BA$393,APS!$B342,'Rekapitulasi Juni'!$BC$214:$BC$393)</f>
        <v>0</v>
      </c>
      <c r="CC342" s="27"/>
      <c r="CD342" s="325">
        <f t="shared" si="665"/>
        <v>0</v>
      </c>
      <c r="CE342" s="325">
        <f t="shared" si="666"/>
        <v>0</v>
      </c>
      <c r="CF342" s="27"/>
      <c r="CG342" s="324">
        <f>SUMIF('Rekapitulasi Juni'!$BP$214:$BP$393,APS!$B342,'Rekapitulasi Juni'!$BQ$214:$BQ$393)</f>
        <v>0</v>
      </c>
      <c r="CH342" s="324">
        <f>SUMIF('Rekapitulasi Juni'!$BP$214:$BP$393,APS!$B342,'Rekapitulasi Juni'!$BR$214:$BR$393)</f>
        <v>0</v>
      </c>
      <c r="CI342" s="27"/>
      <c r="CJ342" s="325">
        <f t="shared" si="667"/>
        <v>0</v>
      </c>
      <c r="CK342" s="325">
        <f t="shared" si="668"/>
        <v>0</v>
      </c>
      <c r="CL342" s="41">
        <f t="shared" si="669"/>
        <v>0</v>
      </c>
      <c r="CM342" s="41">
        <f t="shared" si="670"/>
        <v>0</v>
      </c>
      <c r="CN342" s="41">
        <f t="shared" si="671"/>
        <v>0</v>
      </c>
      <c r="CO342" s="41">
        <f t="shared" si="672"/>
        <v>0</v>
      </c>
      <c r="CP342" s="41">
        <f t="shared" si="673"/>
        <v>0</v>
      </c>
      <c r="CQ342" s="41">
        <f t="shared" si="674"/>
        <v>0</v>
      </c>
      <c r="CR342" s="180">
        <f t="shared" si="675"/>
        <v>0</v>
      </c>
      <c r="CS342" s="27">
        <v>0</v>
      </c>
      <c r="CT342" s="27"/>
      <c r="CU342" s="324">
        <f>SUMIF('Rekapitulasi Juni'!$D$410:$D$588,APS!$B342,'Rekapitulasi Juni'!$E$410:$E$588)</f>
        <v>0</v>
      </c>
      <c r="CV342" s="324">
        <f>SUMIF('Rekapitulasi Juni'!$D$410:$D$588,APS!$B342,'Rekapitulasi Juni'!$F$410:$F$588)</f>
        <v>0</v>
      </c>
      <c r="CW342" s="27"/>
      <c r="CX342" s="325">
        <f t="shared" si="676"/>
        <v>0</v>
      </c>
      <c r="CY342" s="325">
        <f t="shared" si="677"/>
        <v>0</v>
      </c>
      <c r="CZ342" s="27"/>
      <c r="DA342" s="324">
        <f>SUMIF('Rekapitulasi Juni'!$U$410:$U$588,APS!$B342,'Rekapitulasi Juni'!$V$410:$V$588)</f>
        <v>0</v>
      </c>
      <c r="DB342" s="324">
        <f>SUMIF('Rekapitulasi Juni'!$U$410:$U$588,APS!$B342,'Rekapitulasi Juni'!$W$410:$W$588)</f>
        <v>0</v>
      </c>
      <c r="DC342" s="27"/>
      <c r="DD342" s="325">
        <f t="shared" si="678"/>
        <v>0</v>
      </c>
      <c r="DE342" s="325">
        <f t="shared" si="679"/>
        <v>0</v>
      </c>
      <c r="DF342" s="27"/>
      <c r="DG342" s="324">
        <f>SUMIF('Rekapitulasi Juni'!$AL$410:$AL$588,APS!$B342,'Rekapitulasi Juni'!$AM$410:$AM$588)</f>
        <v>0</v>
      </c>
      <c r="DH342" s="324">
        <f>SUMIF('Rekapitulasi Juni'!$AL$410:$AL$588,APS!$B342,'Rekapitulasi Juni'!$AN$410:$AN$588)</f>
        <v>0</v>
      </c>
      <c r="DI342" s="27"/>
      <c r="DJ342" s="325">
        <f t="shared" si="635"/>
        <v>0</v>
      </c>
      <c r="DK342" s="325">
        <f t="shared" si="636"/>
        <v>0</v>
      </c>
      <c r="DL342" s="27"/>
      <c r="DM342" s="324">
        <f>SUMIF('Rekapitulasi Juni'!$BA$410:$BA$588,APS!$B342,'Rekapitulasi Juni'!$BB$410:$BB$588)</f>
        <v>0</v>
      </c>
      <c r="DN342" s="324">
        <f>SUMIF('Rekapitulasi Juni'!$BA$410:$BA$588,APS!$B342,'Rekapitulasi Juni'!$BC$410:$BC$588)</f>
        <v>0</v>
      </c>
      <c r="DO342" s="324">
        <f>SUMIF('Rekapitulasi Juni'!$BA$410:$BA$588,APS!$B342,'Rekapitulasi Juni'!$BF$410:$BF$588)</f>
        <v>0</v>
      </c>
      <c r="DP342" s="325">
        <f t="shared" si="637"/>
        <v>0</v>
      </c>
      <c r="DQ342" s="325">
        <f t="shared" si="638"/>
        <v>0</v>
      </c>
      <c r="DR342" s="27"/>
      <c r="DS342" s="324">
        <f>SUMIF('Rekapitulasi Juni'!$BP$410:$BP$588,APS!$B342,'Rekapitulasi Juni'!$BQ$410:$BQ$588)</f>
        <v>0</v>
      </c>
      <c r="DT342" s="324">
        <f>SUMIF('Rekapitulasi Juni'!$BP$410:$BP$588,APS!$B342,'Rekapitulasi Juni'!$BR$410:$BR$588)</f>
        <v>0</v>
      </c>
      <c r="DU342" s="27"/>
      <c r="DV342" s="325">
        <f t="shared" si="639"/>
        <v>0</v>
      </c>
      <c r="DW342" s="325">
        <f t="shared" si="640"/>
        <v>0</v>
      </c>
      <c r="DX342" s="41">
        <f t="shared" si="680"/>
        <v>0</v>
      </c>
      <c r="DY342" s="41">
        <f t="shared" si="681"/>
        <v>0</v>
      </c>
      <c r="DZ342" s="41">
        <f t="shared" si="682"/>
        <v>0</v>
      </c>
      <c r="EA342" s="41">
        <f t="shared" si="683"/>
        <v>0</v>
      </c>
      <c r="EB342" s="41">
        <f t="shared" si="684"/>
        <v>0</v>
      </c>
      <c r="EC342" s="41">
        <f t="shared" si="685"/>
        <v>0</v>
      </c>
      <c r="ED342" s="180">
        <f t="shared" si="686"/>
        <v>0</v>
      </c>
      <c r="EE342" s="27">
        <v>0</v>
      </c>
      <c r="EF342" s="27"/>
      <c r="EG342" s="324">
        <f>SUMIF('Rekapitulasi Juni'!$D$608:$D$786,APS!$B342,'Rekapitulasi Juni'!$E$608:$E$786)</f>
        <v>0</v>
      </c>
      <c r="EH342" s="324">
        <f>SUMIF('Rekapitulasi Juni'!$D$608:$D$786,APS!$B342,'Rekapitulasi Juni'!$F$608:$F$786)</f>
        <v>0</v>
      </c>
      <c r="EI342" s="27"/>
      <c r="EJ342" s="325">
        <f t="shared" si="641"/>
        <v>0</v>
      </c>
      <c r="EK342" s="325">
        <f t="shared" si="642"/>
        <v>0</v>
      </c>
      <c r="EL342" s="27"/>
      <c r="EM342" s="324">
        <f>SUMIF('Rekapitulasi Juni'!$U$608:$U$786,APS!$B342,'Rekapitulasi Juni'!$V$608:$V$786)</f>
        <v>0</v>
      </c>
      <c r="EN342" s="324">
        <f>SUMIF('Rekapitulasi Juni'!$U$608:$U$786,APS!$B342,'Rekapitulasi Juni'!$W$608:$W$786)</f>
        <v>0</v>
      </c>
      <c r="EO342" s="27"/>
      <c r="EP342" s="325">
        <f t="shared" si="643"/>
        <v>0</v>
      </c>
      <c r="EQ342" s="325">
        <f t="shared" si="644"/>
        <v>0</v>
      </c>
      <c r="ER342" s="27"/>
      <c r="ES342" s="324">
        <f>SUMIF('Rekapitulasi Juni'!$AL$608:$AL$786,APS!$B342,'Rekapitulasi Juni'!$AM$608:$AM$786)</f>
        <v>0</v>
      </c>
      <c r="ET342" s="324">
        <f>SUMIF('Rekapitulasi Juni'!$AL$608:$AL$786,APS!$B342,'Rekapitulasi Juni'!$AN$608:$AN$786)</f>
        <v>0</v>
      </c>
      <c r="EU342" s="27"/>
      <c r="EV342" s="325">
        <f t="shared" si="628"/>
        <v>0</v>
      </c>
      <c r="EW342" s="325">
        <f t="shared" si="629"/>
        <v>0</v>
      </c>
      <c r="EX342" s="27"/>
      <c r="EY342" s="324">
        <f>SUMIF('Rekapitulasi Juni'!$BA$608:$BA$786,APS!$B342,'Rekapitulasi Juni'!$BB$608:$BB$786)</f>
        <v>0</v>
      </c>
      <c r="EZ342" s="324">
        <f>SUMIF('Rekapitulasi Juni'!$BA$608:$BA$786,APS!$B342,'Rekapitulasi Juni'!$BC$608:$BC$786)</f>
        <v>0</v>
      </c>
      <c r="FA342" s="324">
        <f>SUMIF('Rekapitulasi Juni'!$BA$608:$BA$786,APS!$B342,'Rekapitulasi Juni'!$BF$608:$BF$786)</f>
        <v>0</v>
      </c>
      <c r="FB342" s="325">
        <f t="shared" si="630"/>
        <v>0</v>
      </c>
      <c r="FC342" s="325">
        <f t="shared" si="631"/>
        <v>0</v>
      </c>
      <c r="FD342" s="27"/>
      <c r="FE342" s="27"/>
      <c r="FF342" s="27"/>
      <c r="FG342" s="27"/>
      <c r="FH342" s="27"/>
      <c r="FI342" s="27"/>
      <c r="FJ342" s="41">
        <f t="shared" si="687"/>
        <v>0</v>
      </c>
      <c r="FK342" s="41">
        <f t="shared" si="688"/>
        <v>0</v>
      </c>
      <c r="FL342" s="41">
        <f t="shared" si="689"/>
        <v>0</v>
      </c>
      <c r="FM342" s="41">
        <f t="shared" si="690"/>
        <v>0</v>
      </c>
      <c r="FN342" s="41">
        <f t="shared" si="691"/>
        <v>0</v>
      </c>
      <c r="FO342" s="41">
        <f t="shared" si="692"/>
        <v>0</v>
      </c>
      <c r="FP342" s="180">
        <f t="shared" si="693"/>
        <v>0</v>
      </c>
      <c r="FQ342" s="27"/>
      <c r="FR342" s="27"/>
      <c r="FS342" s="324">
        <f>SUMIF('Rekapitulasi Juni'!$D$804:$D$984,APS!$B342,'Rekapitulasi Juni'!$E$804:$E$984)</f>
        <v>0</v>
      </c>
      <c r="FT342" s="324">
        <f>SUMIF('Rekapitulasi Juni'!$D$804:$D$984,APS!$B342,'Rekapitulasi Juni'!$F$804:$F$984)</f>
        <v>0</v>
      </c>
      <c r="FU342" s="27"/>
      <c r="FV342" s="325">
        <f t="shared" si="632"/>
        <v>0</v>
      </c>
      <c r="FW342" s="325">
        <f t="shared" si="633"/>
        <v>0</v>
      </c>
      <c r="FX342" s="27"/>
      <c r="FY342" s="324">
        <f>SUMIF('Rekapitulasi Juni'!$U$804:$U$984,APS!$B342,'Rekapitulasi Juni'!$V$804:$V$984)</f>
        <v>0</v>
      </c>
      <c r="FZ342" s="324">
        <f>SUMIF('Rekapitulasi Juni'!$U$804:$U$984,APS!$B342,'Rekapitulasi Juni'!$W$804:$W$984)</f>
        <v>0</v>
      </c>
      <c r="GA342" s="27"/>
      <c r="GB342" s="325">
        <f t="shared" si="621"/>
        <v>0</v>
      </c>
      <c r="GC342" s="325">
        <f t="shared" si="622"/>
        <v>0</v>
      </c>
      <c r="GD342" s="27"/>
      <c r="GE342" s="324">
        <f>SUMIF('Rekapitulasi Juni'!$AL$804:$AL$984,APS!$B342,'Rekapitulasi Juni'!$AM$804:$AM$984)</f>
        <v>0</v>
      </c>
      <c r="GF342" s="324">
        <f>SUMIF('Rekapitulasi Juni'!$AL$804:$AL$984,APS!$B342,'Rekapitulasi Juni'!$AN$804:$AN$984)</f>
        <v>0</v>
      </c>
      <c r="GG342" s="27"/>
      <c r="GH342" s="325">
        <f t="shared" si="611"/>
        <v>0</v>
      </c>
      <c r="GI342" s="325">
        <f t="shared" si="612"/>
        <v>0</v>
      </c>
      <c r="GJ342" s="27"/>
      <c r="GK342" s="27"/>
      <c r="GL342" s="41">
        <f t="shared" si="694"/>
        <v>0</v>
      </c>
      <c r="GM342" s="41">
        <f t="shared" si="695"/>
        <v>0</v>
      </c>
      <c r="GN342" s="41">
        <f t="shared" si="696"/>
        <v>0</v>
      </c>
      <c r="GO342" s="41">
        <f t="shared" si="620"/>
        <v>0</v>
      </c>
      <c r="GP342" s="41">
        <f t="shared" si="697"/>
        <v>0</v>
      </c>
      <c r="GQ342" s="41">
        <f t="shared" si="698"/>
        <v>0</v>
      </c>
      <c r="GR342" s="180">
        <f t="shared" si="699"/>
        <v>0</v>
      </c>
      <c r="GS342" s="41">
        <f t="shared" si="613"/>
        <v>0</v>
      </c>
      <c r="GT342" s="41">
        <f t="shared" si="614"/>
        <v>0</v>
      </c>
      <c r="GU342" s="41">
        <f t="shared" si="615"/>
        <v>0</v>
      </c>
      <c r="GV342" s="41">
        <f t="shared" si="616"/>
        <v>0</v>
      </c>
      <c r="GW342" s="41">
        <f t="shared" si="617"/>
        <v>0</v>
      </c>
      <c r="GX342" s="41">
        <f t="shared" si="618"/>
        <v>0</v>
      </c>
      <c r="GY342" s="180">
        <f t="shared" si="619"/>
        <v>0</v>
      </c>
      <c r="GZ342" s="41">
        <v>320</v>
      </c>
      <c r="HA342" s="32"/>
      <c r="HB342" s="42">
        <f t="shared" si="634"/>
        <v>0</v>
      </c>
      <c r="HC342" s="44"/>
    </row>
    <row r="343" spans="1:211" ht="15" hidden="1" customHeight="1">
      <c r="A343" s="31" t="s">
        <v>680</v>
      </c>
      <c r="B343" s="32" t="s">
        <v>681</v>
      </c>
      <c r="C343" s="31" t="s">
        <v>490</v>
      </c>
      <c r="D343" s="31" t="s">
        <v>1259</v>
      </c>
      <c r="E343" s="31" t="s">
        <v>43</v>
      </c>
      <c r="F343" s="31" t="s">
        <v>152</v>
      </c>
      <c r="G343" s="33">
        <v>0</v>
      </c>
      <c r="H343" s="33">
        <v>0</v>
      </c>
      <c r="I343" s="33">
        <v>0</v>
      </c>
      <c r="J343" s="34">
        <f>IFERROR(VLOOKUP(A343,#REF!,3,0),0)</f>
        <v>0</v>
      </c>
      <c r="K343" s="34">
        <f t="shared" si="623"/>
        <v>0</v>
      </c>
      <c r="L343" s="34">
        <v>0</v>
      </c>
      <c r="M343" s="34">
        <v>0</v>
      </c>
      <c r="N343" s="35">
        <f t="shared" si="624"/>
        <v>0</v>
      </c>
      <c r="O343" s="35">
        <f t="shared" si="625"/>
        <v>0</v>
      </c>
      <c r="P343" s="36">
        <v>0</v>
      </c>
      <c r="Q343" s="36">
        <f t="shared" si="645"/>
        <v>0</v>
      </c>
      <c r="R343" s="80"/>
      <c r="S343" s="37">
        <f ca="1">SUMIF(ROP!$D$6:$H$65536,A343,ROP!$J$6:$J$65536)</f>
        <v>0</v>
      </c>
      <c r="T343" s="37">
        <f>SUMIF(HASIL!$B:$B,APS!$B343&amp;RIGHT(APS!T$9,2),HASIL!$I:$I)</f>
        <v>0</v>
      </c>
      <c r="U343" s="37">
        <f>SUMIF(HASIL!$B:$B,APS!$B343&amp;RIGHT(APS!U$9,2),HASIL!$I:$I)</f>
        <v>0</v>
      </c>
      <c r="V343" s="37">
        <f>SUMIF(HASIL!$B:$B,APS!$B343&amp;RIGHT(APS!V$9,2),HASIL!$I:$I)</f>
        <v>0</v>
      </c>
      <c r="W343" s="37">
        <f>SUMIF(HASIL!$B:$B,APS!$B343&amp;RIGHT(APS!W$9,2),HASIL!$I:$I)</f>
        <v>0</v>
      </c>
      <c r="X343" s="38">
        <f t="shared" si="626"/>
        <v>0</v>
      </c>
      <c r="Y343" s="38">
        <f t="shared" si="627"/>
        <v>0</v>
      </c>
      <c r="Z343" s="39">
        <f t="shared" ref="Z343:Z412" si="701">+AA343-Q343</f>
        <v>0</v>
      </c>
      <c r="AA343" s="39">
        <f t="shared" si="700"/>
        <v>0</v>
      </c>
      <c r="AB343" s="40">
        <f t="shared" si="598"/>
        <v>0</v>
      </c>
      <c r="AC343" s="27">
        <v>0</v>
      </c>
      <c r="AD343" s="27"/>
      <c r="AE343" s="27"/>
      <c r="AF343" s="27"/>
      <c r="AG343" s="27"/>
      <c r="AH343" s="27"/>
      <c r="AI343" s="324">
        <f>SUMIF('Rekapitulasi Juni'!$D$9:$D$192,APS!$B343,'Rekapitulasi Juni'!$E$9:$E$192)</f>
        <v>0</v>
      </c>
      <c r="AJ343" s="324">
        <f>SUMIF('Rekapitulasi Juni'!$D$9:$D$192,APS!$B343,'Rekapitulasi Juni'!$F$9:$F$192)</f>
        <v>0</v>
      </c>
      <c r="AK343" s="324">
        <f>SUMIF('Rekapitulasi Juni'!$D$9:$D$192,APS!$B343,'Rekapitulasi Juni'!$K$9:$K$192)</f>
        <v>0</v>
      </c>
      <c r="AL343" s="325">
        <f t="shared" si="646"/>
        <v>0</v>
      </c>
      <c r="AM343" s="325">
        <f t="shared" si="647"/>
        <v>0</v>
      </c>
      <c r="AN343" s="27"/>
      <c r="AO343" s="324">
        <f>SUMIF('Rekapitulasi Juni'!$U$9:$U$192,APS!$B343,'Rekapitulasi Juni'!$V$9:$V$192)</f>
        <v>0</v>
      </c>
      <c r="AP343" s="324">
        <f>SUMIF('Rekapitulasi Juni'!$U$9:$U$192,APS!$B343,'Rekapitulasi Juni'!$W$9:$W$192)</f>
        <v>0</v>
      </c>
      <c r="AQ343" s="27"/>
      <c r="AR343" s="325">
        <f t="shared" si="648"/>
        <v>0</v>
      </c>
      <c r="AS343" s="325">
        <f t="shared" si="649"/>
        <v>0</v>
      </c>
      <c r="AT343" s="27"/>
      <c r="AU343" s="324">
        <f>SUMIF('Rekapitulasi Juni'!$AL$9:$AL$192,APS!$B343,'Rekapitulasi Juni'!$AM$9:$AM$192)</f>
        <v>0</v>
      </c>
      <c r="AV343" s="324">
        <f>SUMIF('Rekapitulasi Juni'!$AL$9:$AL$192,APS!$B343,'Rekapitulasi Juni'!$AN$9:$AN$192)</f>
        <v>0</v>
      </c>
      <c r="AW343" s="27"/>
      <c r="AX343" s="325">
        <f t="shared" si="650"/>
        <v>0</v>
      </c>
      <c r="AY343" s="325">
        <f t="shared" si="651"/>
        <v>0</v>
      </c>
      <c r="AZ343" s="41">
        <f t="shared" si="652"/>
        <v>0</v>
      </c>
      <c r="BA343" s="41">
        <f t="shared" si="653"/>
        <v>0</v>
      </c>
      <c r="BB343" s="41">
        <f t="shared" si="654"/>
        <v>0</v>
      </c>
      <c r="BC343" s="41">
        <f t="shared" si="655"/>
        <v>0</v>
      </c>
      <c r="BD343" s="41">
        <f t="shared" si="656"/>
        <v>0</v>
      </c>
      <c r="BE343" s="41">
        <f t="shared" si="657"/>
        <v>0</v>
      </c>
      <c r="BF343" s="180">
        <f t="shared" si="658"/>
        <v>0</v>
      </c>
      <c r="BG343" s="27">
        <v>0</v>
      </c>
      <c r="BH343" s="27"/>
      <c r="BI343" s="324">
        <f>SUMIF('Rekapitulasi Juni'!$D$214:$D$393,APS!$B343,'Rekapitulasi Juni'!$E$214:$E$393)</f>
        <v>0</v>
      </c>
      <c r="BJ343" s="324">
        <f>SUMIF('Rekapitulasi Juni'!$D$214:$D$393,APS!$B343,'Rekapitulasi Juni'!$F$214:$F$393)</f>
        <v>0</v>
      </c>
      <c r="BK343" s="27"/>
      <c r="BL343" s="325">
        <f t="shared" si="659"/>
        <v>0</v>
      </c>
      <c r="BM343" s="325">
        <f t="shared" si="660"/>
        <v>0</v>
      </c>
      <c r="BN343" s="27"/>
      <c r="BO343" s="324">
        <f>SUMIF('Rekapitulasi Juni'!$U$214:$U$393,APS!$B343,'Rekapitulasi Juni'!$V$214:$V$393)</f>
        <v>0</v>
      </c>
      <c r="BP343" s="324">
        <f>SUMIF('Rekapitulasi Juni'!$U$214:$U$393,APS!$B343,'Rekapitulasi Juni'!$W$214:$W$393)</f>
        <v>0</v>
      </c>
      <c r="BQ343" s="27"/>
      <c r="BR343" s="325">
        <f t="shared" si="661"/>
        <v>0</v>
      </c>
      <c r="BS343" s="325">
        <f t="shared" si="662"/>
        <v>0</v>
      </c>
      <c r="BT343" s="27"/>
      <c r="BU343" s="324">
        <f>SUMIF('Rekapitulasi Juni'!$AL$214:$AL$393,APS!$B343,'Rekapitulasi Juni'!$AM$214:$AM$393)</f>
        <v>0</v>
      </c>
      <c r="BV343" s="324">
        <f>SUMIF('Rekapitulasi Juni'!$AL$214:$AL$393,APS!$B343,'Rekapitulasi Juni'!$AN$214:$AN$393)</f>
        <v>0</v>
      </c>
      <c r="BW343" s="27"/>
      <c r="BX343" s="325">
        <f t="shared" si="663"/>
        <v>0</v>
      </c>
      <c r="BY343" s="325">
        <f t="shared" si="664"/>
        <v>0</v>
      </c>
      <c r="BZ343" s="27"/>
      <c r="CA343" s="324">
        <f>SUMIF('Rekapitulasi Juni'!$BA$214:$BA$393,APS!$B343,'Rekapitulasi Juni'!$BB$214:$BB$393)</f>
        <v>0</v>
      </c>
      <c r="CB343" s="324">
        <f>SUMIF('Rekapitulasi Juni'!$BA$214:$BA$393,APS!$B343,'Rekapitulasi Juni'!$BC$214:$BC$393)</f>
        <v>0</v>
      </c>
      <c r="CC343" s="27"/>
      <c r="CD343" s="325">
        <f t="shared" si="665"/>
        <v>0</v>
      </c>
      <c r="CE343" s="325">
        <f t="shared" si="666"/>
        <v>0</v>
      </c>
      <c r="CF343" s="27"/>
      <c r="CG343" s="324">
        <f>SUMIF('Rekapitulasi Juni'!$BP$214:$BP$393,APS!$B343,'Rekapitulasi Juni'!$BQ$214:$BQ$393)</f>
        <v>0</v>
      </c>
      <c r="CH343" s="324">
        <f>SUMIF('Rekapitulasi Juni'!$BP$214:$BP$393,APS!$B343,'Rekapitulasi Juni'!$BR$214:$BR$393)</f>
        <v>0</v>
      </c>
      <c r="CI343" s="27"/>
      <c r="CJ343" s="325">
        <f t="shared" si="667"/>
        <v>0</v>
      </c>
      <c r="CK343" s="325">
        <f t="shared" si="668"/>
        <v>0</v>
      </c>
      <c r="CL343" s="41">
        <f t="shared" si="669"/>
        <v>0</v>
      </c>
      <c r="CM343" s="41">
        <f t="shared" si="670"/>
        <v>0</v>
      </c>
      <c r="CN343" s="41">
        <f t="shared" si="671"/>
        <v>0</v>
      </c>
      <c r="CO343" s="41">
        <f t="shared" si="672"/>
        <v>0</v>
      </c>
      <c r="CP343" s="41">
        <f t="shared" si="673"/>
        <v>0</v>
      </c>
      <c r="CQ343" s="41">
        <f t="shared" si="674"/>
        <v>0</v>
      </c>
      <c r="CR343" s="180">
        <f t="shared" si="675"/>
        <v>0</v>
      </c>
      <c r="CS343" s="27">
        <v>0</v>
      </c>
      <c r="CT343" s="27"/>
      <c r="CU343" s="324">
        <f>SUMIF('Rekapitulasi Juni'!$D$410:$D$588,APS!$B343,'Rekapitulasi Juni'!$E$410:$E$588)</f>
        <v>0</v>
      </c>
      <c r="CV343" s="324">
        <f>SUMIF('Rekapitulasi Juni'!$D$410:$D$588,APS!$B343,'Rekapitulasi Juni'!$F$410:$F$588)</f>
        <v>0</v>
      </c>
      <c r="CW343" s="27"/>
      <c r="CX343" s="325">
        <f t="shared" si="676"/>
        <v>0</v>
      </c>
      <c r="CY343" s="325">
        <f t="shared" si="677"/>
        <v>0</v>
      </c>
      <c r="CZ343" s="27"/>
      <c r="DA343" s="324">
        <f>SUMIF('Rekapitulasi Juni'!$U$410:$U$588,APS!$B343,'Rekapitulasi Juni'!$V$410:$V$588)</f>
        <v>0</v>
      </c>
      <c r="DB343" s="324">
        <f>SUMIF('Rekapitulasi Juni'!$U$410:$U$588,APS!$B343,'Rekapitulasi Juni'!$W$410:$W$588)</f>
        <v>0</v>
      </c>
      <c r="DC343" s="27"/>
      <c r="DD343" s="325">
        <f t="shared" si="678"/>
        <v>0</v>
      </c>
      <c r="DE343" s="325">
        <f t="shared" si="679"/>
        <v>0</v>
      </c>
      <c r="DF343" s="27"/>
      <c r="DG343" s="324">
        <f>SUMIF('Rekapitulasi Juni'!$AL$410:$AL$588,APS!$B343,'Rekapitulasi Juni'!$AM$410:$AM$588)</f>
        <v>0</v>
      </c>
      <c r="DH343" s="324">
        <f>SUMIF('Rekapitulasi Juni'!$AL$410:$AL$588,APS!$B343,'Rekapitulasi Juni'!$AN$410:$AN$588)</f>
        <v>0</v>
      </c>
      <c r="DI343" s="27"/>
      <c r="DJ343" s="325">
        <f t="shared" si="635"/>
        <v>0</v>
      </c>
      <c r="DK343" s="325">
        <f t="shared" si="636"/>
        <v>0</v>
      </c>
      <c r="DL343" s="27"/>
      <c r="DM343" s="324">
        <f>SUMIF('Rekapitulasi Juni'!$BA$410:$BA$588,APS!$B343,'Rekapitulasi Juni'!$BB$410:$BB$588)</f>
        <v>0</v>
      </c>
      <c r="DN343" s="324">
        <f>SUMIF('Rekapitulasi Juni'!$BA$410:$BA$588,APS!$B343,'Rekapitulasi Juni'!$BC$410:$BC$588)</f>
        <v>0</v>
      </c>
      <c r="DO343" s="324">
        <f>SUMIF('Rekapitulasi Juni'!$BA$410:$BA$588,APS!$B343,'Rekapitulasi Juni'!$BF$410:$BF$588)</f>
        <v>0</v>
      </c>
      <c r="DP343" s="325">
        <f t="shared" si="637"/>
        <v>0</v>
      </c>
      <c r="DQ343" s="325">
        <f t="shared" si="638"/>
        <v>0</v>
      </c>
      <c r="DR343" s="27"/>
      <c r="DS343" s="324">
        <f>SUMIF('Rekapitulasi Juni'!$BP$410:$BP$588,APS!$B343,'Rekapitulasi Juni'!$BQ$410:$BQ$588)</f>
        <v>0</v>
      </c>
      <c r="DT343" s="324">
        <f>SUMIF('Rekapitulasi Juni'!$BP$410:$BP$588,APS!$B343,'Rekapitulasi Juni'!$BR$410:$BR$588)</f>
        <v>0</v>
      </c>
      <c r="DU343" s="27"/>
      <c r="DV343" s="325">
        <f t="shared" si="639"/>
        <v>0</v>
      </c>
      <c r="DW343" s="325">
        <f t="shared" si="640"/>
        <v>0</v>
      </c>
      <c r="DX343" s="41">
        <f t="shared" si="680"/>
        <v>0</v>
      </c>
      <c r="DY343" s="41">
        <f t="shared" si="681"/>
        <v>0</v>
      </c>
      <c r="DZ343" s="41">
        <f t="shared" si="682"/>
        <v>0</v>
      </c>
      <c r="EA343" s="41">
        <f t="shared" si="683"/>
        <v>0</v>
      </c>
      <c r="EB343" s="41">
        <f t="shared" si="684"/>
        <v>0</v>
      </c>
      <c r="EC343" s="41">
        <f t="shared" si="685"/>
        <v>0</v>
      </c>
      <c r="ED343" s="180">
        <f t="shared" si="686"/>
        <v>0</v>
      </c>
      <c r="EE343" s="27">
        <v>0</v>
      </c>
      <c r="EF343" s="27"/>
      <c r="EG343" s="324">
        <f>SUMIF('Rekapitulasi Juni'!$D$608:$D$786,APS!$B343,'Rekapitulasi Juni'!$E$608:$E$786)</f>
        <v>0</v>
      </c>
      <c r="EH343" s="324">
        <f>SUMIF('Rekapitulasi Juni'!$D$608:$D$786,APS!$B343,'Rekapitulasi Juni'!$F$608:$F$786)</f>
        <v>0</v>
      </c>
      <c r="EI343" s="27"/>
      <c r="EJ343" s="325">
        <f t="shared" si="641"/>
        <v>0</v>
      </c>
      <c r="EK343" s="325">
        <f t="shared" si="642"/>
        <v>0</v>
      </c>
      <c r="EL343" s="27"/>
      <c r="EM343" s="324">
        <f>SUMIF('Rekapitulasi Juni'!$U$608:$U$786,APS!$B343,'Rekapitulasi Juni'!$V$608:$V$786)</f>
        <v>0</v>
      </c>
      <c r="EN343" s="324">
        <f>SUMIF('Rekapitulasi Juni'!$U$608:$U$786,APS!$B343,'Rekapitulasi Juni'!$W$608:$W$786)</f>
        <v>0</v>
      </c>
      <c r="EO343" s="27"/>
      <c r="EP343" s="325">
        <f t="shared" si="643"/>
        <v>0</v>
      </c>
      <c r="EQ343" s="325">
        <f t="shared" si="644"/>
        <v>0</v>
      </c>
      <c r="ER343" s="27"/>
      <c r="ES343" s="324">
        <f>SUMIF('Rekapitulasi Juni'!$AL$608:$AL$786,APS!$B343,'Rekapitulasi Juni'!$AM$608:$AM$786)</f>
        <v>0</v>
      </c>
      <c r="ET343" s="324">
        <f>SUMIF('Rekapitulasi Juni'!$AL$608:$AL$786,APS!$B343,'Rekapitulasi Juni'!$AN$608:$AN$786)</f>
        <v>0</v>
      </c>
      <c r="EU343" s="27"/>
      <c r="EV343" s="325">
        <f t="shared" si="628"/>
        <v>0</v>
      </c>
      <c r="EW343" s="325">
        <f t="shared" si="629"/>
        <v>0</v>
      </c>
      <c r="EX343" s="27"/>
      <c r="EY343" s="324">
        <f>SUMIF('Rekapitulasi Juni'!$BA$608:$BA$786,APS!$B343,'Rekapitulasi Juni'!$BB$608:$BB$786)</f>
        <v>0</v>
      </c>
      <c r="EZ343" s="324">
        <f>SUMIF('Rekapitulasi Juni'!$BA$608:$BA$786,APS!$B343,'Rekapitulasi Juni'!$BC$608:$BC$786)</f>
        <v>0</v>
      </c>
      <c r="FA343" s="324">
        <f>SUMIF('Rekapitulasi Juni'!$BA$608:$BA$786,APS!$B343,'Rekapitulasi Juni'!$BF$608:$BF$786)</f>
        <v>0</v>
      </c>
      <c r="FB343" s="325">
        <f t="shared" si="630"/>
        <v>0</v>
      </c>
      <c r="FC343" s="325">
        <f t="shared" si="631"/>
        <v>0</v>
      </c>
      <c r="FD343" s="27"/>
      <c r="FE343" s="27"/>
      <c r="FF343" s="27"/>
      <c r="FG343" s="27"/>
      <c r="FH343" s="27"/>
      <c r="FI343" s="27"/>
      <c r="FJ343" s="41">
        <f t="shared" si="687"/>
        <v>0</v>
      </c>
      <c r="FK343" s="41">
        <f t="shared" si="688"/>
        <v>0</v>
      </c>
      <c r="FL343" s="41">
        <f t="shared" si="689"/>
        <v>0</v>
      </c>
      <c r="FM343" s="41">
        <f t="shared" si="690"/>
        <v>0</v>
      </c>
      <c r="FN343" s="41">
        <f t="shared" si="691"/>
        <v>0</v>
      </c>
      <c r="FO343" s="41">
        <f t="shared" si="692"/>
        <v>0</v>
      </c>
      <c r="FP343" s="180">
        <f t="shared" si="693"/>
        <v>0</v>
      </c>
      <c r="FQ343" s="27"/>
      <c r="FR343" s="27"/>
      <c r="FS343" s="324">
        <f>SUMIF('Rekapitulasi Juni'!$D$804:$D$984,APS!$B343,'Rekapitulasi Juni'!$E$804:$E$984)</f>
        <v>0</v>
      </c>
      <c r="FT343" s="324">
        <f>SUMIF('Rekapitulasi Juni'!$D$804:$D$984,APS!$B343,'Rekapitulasi Juni'!$F$804:$F$984)</f>
        <v>0</v>
      </c>
      <c r="FU343" s="27"/>
      <c r="FV343" s="325">
        <f t="shared" si="632"/>
        <v>0</v>
      </c>
      <c r="FW343" s="325">
        <f t="shared" si="633"/>
        <v>0</v>
      </c>
      <c r="FX343" s="27"/>
      <c r="FY343" s="324">
        <f>SUMIF('Rekapitulasi Juni'!$U$804:$U$984,APS!$B343,'Rekapitulasi Juni'!$V$804:$V$984)</f>
        <v>0</v>
      </c>
      <c r="FZ343" s="324">
        <f>SUMIF('Rekapitulasi Juni'!$U$804:$U$984,APS!$B343,'Rekapitulasi Juni'!$W$804:$W$984)</f>
        <v>0</v>
      </c>
      <c r="GA343" s="27"/>
      <c r="GB343" s="325">
        <f t="shared" si="621"/>
        <v>0</v>
      </c>
      <c r="GC343" s="325">
        <f t="shared" si="622"/>
        <v>0</v>
      </c>
      <c r="GD343" s="27"/>
      <c r="GE343" s="324">
        <f>SUMIF('Rekapitulasi Juni'!$AL$804:$AL$984,APS!$B343,'Rekapitulasi Juni'!$AM$804:$AM$984)</f>
        <v>0</v>
      </c>
      <c r="GF343" s="324">
        <f>SUMIF('Rekapitulasi Juni'!$AL$804:$AL$984,APS!$B343,'Rekapitulasi Juni'!$AN$804:$AN$984)</f>
        <v>0</v>
      </c>
      <c r="GG343" s="27"/>
      <c r="GH343" s="325">
        <f t="shared" si="611"/>
        <v>0</v>
      </c>
      <c r="GI343" s="325">
        <f t="shared" si="612"/>
        <v>0</v>
      </c>
      <c r="GJ343" s="27"/>
      <c r="GK343" s="27"/>
      <c r="GL343" s="41">
        <f t="shared" si="694"/>
        <v>0</v>
      </c>
      <c r="GM343" s="41">
        <f t="shared" si="695"/>
        <v>0</v>
      </c>
      <c r="GN343" s="41">
        <f t="shared" si="696"/>
        <v>0</v>
      </c>
      <c r="GO343" s="41">
        <f t="shared" si="620"/>
        <v>0</v>
      </c>
      <c r="GP343" s="41">
        <f t="shared" si="697"/>
        <v>0</v>
      </c>
      <c r="GQ343" s="41">
        <f t="shared" si="698"/>
        <v>0</v>
      </c>
      <c r="GR343" s="180">
        <f t="shared" si="699"/>
        <v>0</v>
      </c>
      <c r="GS343" s="41">
        <f t="shared" si="613"/>
        <v>0</v>
      </c>
      <c r="GT343" s="41">
        <f t="shared" si="614"/>
        <v>0</v>
      </c>
      <c r="GU343" s="41">
        <f t="shared" si="615"/>
        <v>0</v>
      </c>
      <c r="GV343" s="41">
        <f t="shared" si="616"/>
        <v>0</v>
      </c>
      <c r="GW343" s="41">
        <f t="shared" si="617"/>
        <v>0</v>
      </c>
      <c r="GX343" s="41">
        <f t="shared" si="618"/>
        <v>0</v>
      </c>
      <c r="GY343" s="180">
        <f t="shared" si="619"/>
        <v>0</v>
      </c>
      <c r="GZ343" s="41">
        <v>321</v>
      </c>
      <c r="HA343" s="32"/>
      <c r="HB343" s="42">
        <f t="shared" si="634"/>
        <v>0</v>
      </c>
      <c r="HC343" s="44"/>
    </row>
    <row r="344" spans="1:211" ht="15" hidden="1" customHeight="1">
      <c r="A344" s="31" t="s">
        <v>682</v>
      </c>
      <c r="B344" s="32" t="s">
        <v>683</v>
      </c>
      <c r="C344" s="31" t="s">
        <v>490</v>
      </c>
      <c r="D344" s="31" t="s">
        <v>1259</v>
      </c>
      <c r="E344" s="31" t="s">
        <v>43</v>
      </c>
      <c r="F344" s="31" t="s">
        <v>152</v>
      </c>
      <c r="G344" s="33">
        <v>16</v>
      </c>
      <c r="H344" s="33">
        <v>0</v>
      </c>
      <c r="I344" s="33">
        <v>0</v>
      </c>
      <c r="J344" s="34">
        <f>IFERROR(VLOOKUP(A344,#REF!,3,0),0)</f>
        <v>0</v>
      </c>
      <c r="K344" s="34">
        <f t="shared" si="623"/>
        <v>0</v>
      </c>
      <c r="L344" s="34">
        <v>16</v>
      </c>
      <c r="M344" s="34">
        <v>16</v>
      </c>
      <c r="N344" s="35">
        <f t="shared" si="624"/>
        <v>16</v>
      </c>
      <c r="O344" s="35">
        <f t="shared" si="625"/>
        <v>16</v>
      </c>
      <c r="P344" s="36">
        <v>0</v>
      </c>
      <c r="Q344" s="36">
        <f t="shared" si="645"/>
        <v>0</v>
      </c>
      <c r="R344" s="80"/>
      <c r="S344" s="37">
        <f ca="1">SUMIF(ROP!$D$6:$H$65536,A344,ROP!$J$6:$J$65536)</f>
        <v>0</v>
      </c>
      <c r="T344" s="37">
        <f>SUMIF(HASIL!$B:$B,APS!$B344&amp;RIGHT(APS!T$9,2),HASIL!$I:$I)</f>
        <v>0</v>
      </c>
      <c r="U344" s="37">
        <f>SUMIF(HASIL!$B:$B,APS!$B344&amp;RIGHT(APS!U$9,2),HASIL!$I:$I)</f>
        <v>0</v>
      </c>
      <c r="V344" s="37">
        <f>SUMIF(HASIL!$B:$B,APS!$B344&amp;RIGHT(APS!V$9,2),HASIL!$I:$I)</f>
        <v>0</v>
      </c>
      <c r="W344" s="37">
        <f>SUMIF(HASIL!$B:$B,APS!$B344&amp;RIGHT(APS!W$9,2),HASIL!$I:$I)</f>
        <v>0</v>
      </c>
      <c r="X344" s="38">
        <f t="shared" si="626"/>
        <v>0</v>
      </c>
      <c r="Y344" s="38">
        <f t="shared" si="627"/>
        <v>0</v>
      </c>
      <c r="Z344" s="39">
        <f t="shared" si="701"/>
        <v>0</v>
      </c>
      <c r="AA344" s="39">
        <f t="shared" si="700"/>
        <v>0</v>
      </c>
      <c r="AB344" s="40">
        <f t="shared" ref="AB344:AB413" si="702">+AC344+BG344+CS344+EE344+FQ344</f>
        <v>0</v>
      </c>
      <c r="AC344" s="27">
        <v>0</v>
      </c>
      <c r="AD344" s="27"/>
      <c r="AE344" s="27"/>
      <c r="AF344" s="27"/>
      <c r="AG344" s="27"/>
      <c r="AH344" s="27"/>
      <c r="AI344" s="324">
        <f>SUMIF('Rekapitulasi Juni'!$D$9:$D$192,APS!$B344,'Rekapitulasi Juni'!$E$9:$E$192)</f>
        <v>0</v>
      </c>
      <c r="AJ344" s="324">
        <f>SUMIF('Rekapitulasi Juni'!$D$9:$D$192,APS!$B344,'Rekapitulasi Juni'!$F$9:$F$192)</f>
        <v>0</v>
      </c>
      <c r="AK344" s="324">
        <f>SUMIF('Rekapitulasi Juni'!$D$9:$D$192,APS!$B344,'Rekapitulasi Juni'!$K$9:$K$192)</f>
        <v>0</v>
      </c>
      <c r="AL344" s="325">
        <f t="shared" si="646"/>
        <v>0</v>
      </c>
      <c r="AM344" s="325">
        <f t="shared" si="647"/>
        <v>0</v>
      </c>
      <c r="AN344" s="27"/>
      <c r="AO344" s="324">
        <f>SUMIF('Rekapitulasi Juni'!$U$9:$U$192,APS!$B344,'Rekapitulasi Juni'!$V$9:$V$192)</f>
        <v>0</v>
      </c>
      <c r="AP344" s="324">
        <f>SUMIF('Rekapitulasi Juni'!$U$9:$U$192,APS!$B344,'Rekapitulasi Juni'!$W$9:$W$192)</f>
        <v>0</v>
      </c>
      <c r="AQ344" s="27"/>
      <c r="AR344" s="325">
        <f t="shared" si="648"/>
        <v>0</v>
      </c>
      <c r="AS344" s="325">
        <f t="shared" si="649"/>
        <v>0</v>
      </c>
      <c r="AT344" s="27"/>
      <c r="AU344" s="324">
        <f>SUMIF('Rekapitulasi Juni'!$AL$9:$AL$192,APS!$B344,'Rekapitulasi Juni'!$AM$9:$AM$192)</f>
        <v>0</v>
      </c>
      <c r="AV344" s="324">
        <f>SUMIF('Rekapitulasi Juni'!$AL$9:$AL$192,APS!$B344,'Rekapitulasi Juni'!$AN$9:$AN$192)</f>
        <v>0</v>
      </c>
      <c r="AW344" s="27"/>
      <c r="AX344" s="325">
        <f t="shared" si="650"/>
        <v>0</v>
      </c>
      <c r="AY344" s="325">
        <f t="shared" si="651"/>
        <v>0</v>
      </c>
      <c r="AZ344" s="41">
        <f t="shared" si="652"/>
        <v>0</v>
      </c>
      <c r="BA344" s="41">
        <f t="shared" si="653"/>
        <v>0</v>
      </c>
      <c r="BB344" s="41">
        <f t="shared" si="654"/>
        <v>0</v>
      </c>
      <c r="BC344" s="41">
        <f t="shared" si="655"/>
        <v>0</v>
      </c>
      <c r="BD344" s="41">
        <f t="shared" si="656"/>
        <v>0</v>
      </c>
      <c r="BE344" s="41">
        <f t="shared" si="657"/>
        <v>0</v>
      </c>
      <c r="BF344" s="180">
        <f t="shared" si="658"/>
        <v>0</v>
      </c>
      <c r="BG344" s="27">
        <v>0</v>
      </c>
      <c r="BH344" s="27"/>
      <c r="BI344" s="324">
        <f>SUMIF('Rekapitulasi Juni'!$D$214:$D$393,APS!$B344,'Rekapitulasi Juni'!$E$214:$E$393)</f>
        <v>0</v>
      </c>
      <c r="BJ344" s="324">
        <f>SUMIF('Rekapitulasi Juni'!$D$214:$D$393,APS!$B344,'Rekapitulasi Juni'!$F$214:$F$393)</f>
        <v>0</v>
      </c>
      <c r="BK344" s="27"/>
      <c r="BL344" s="325">
        <f t="shared" si="659"/>
        <v>0</v>
      </c>
      <c r="BM344" s="325">
        <f t="shared" si="660"/>
        <v>0</v>
      </c>
      <c r="BN344" s="27"/>
      <c r="BO344" s="324">
        <f>SUMIF('Rekapitulasi Juni'!$U$214:$U$393,APS!$B344,'Rekapitulasi Juni'!$V$214:$V$393)</f>
        <v>0</v>
      </c>
      <c r="BP344" s="324">
        <f>SUMIF('Rekapitulasi Juni'!$U$214:$U$393,APS!$B344,'Rekapitulasi Juni'!$W$214:$W$393)</f>
        <v>0</v>
      </c>
      <c r="BQ344" s="27"/>
      <c r="BR344" s="325">
        <f t="shared" si="661"/>
        <v>0</v>
      </c>
      <c r="BS344" s="325">
        <f t="shared" si="662"/>
        <v>0</v>
      </c>
      <c r="BT344" s="27"/>
      <c r="BU344" s="324">
        <f>SUMIF('Rekapitulasi Juni'!$AL$214:$AL$393,APS!$B344,'Rekapitulasi Juni'!$AM$214:$AM$393)</f>
        <v>0</v>
      </c>
      <c r="BV344" s="324">
        <f>SUMIF('Rekapitulasi Juni'!$AL$214:$AL$393,APS!$B344,'Rekapitulasi Juni'!$AN$214:$AN$393)</f>
        <v>0</v>
      </c>
      <c r="BW344" s="27"/>
      <c r="BX344" s="325">
        <f t="shared" si="663"/>
        <v>0</v>
      </c>
      <c r="BY344" s="325">
        <f t="shared" si="664"/>
        <v>0</v>
      </c>
      <c r="BZ344" s="27"/>
      <c r="CA344" s="324">
        <f>SUMIF('Rekapitulasi Juni'!$BA$214:$BA$393,APS!$B344,'Rekapitulasi Juni'!$BB$214:$BB$393)</f>
        <v>0</v>
      </c>
      <c r="CB344" s="324">
        <f>SUMIF('Rekapitulasi Juni'!$BA$214:$BA$393,APS!$B344,'Rekapitulasi Juni'!$BC$214:$BC$393)</f>
        <v>0</v>
      </c>
      <c r="CC344" s="27"/>
      <c r="CD344" s="325">
        <f t="shared" si="665"/>
        <v>0</v>
      </c>
      <c r="CE344" s="325">
        <f t="shared" si="666"/>
        <v>0</v>
      </c>
      <c r="CF344" s="27"/>
      <c r="CG344" s="324">
        <f>SUMIF('Rekapitulasi Juni'!$BP$214:$BP$393,APS!$B344,'Rekapitulasi Juni'!$BQ$214:$BQ$393)</f>
        <v>0</v>
      </c>
      <c r="CH344" s="324">
        <f>SUMIF('Rekapitulasi Juni'!$BP$214:$BP$393,APS!$B344,'Rekapitulasi Juni'!$BR$214:$BR$393)</f>
        <v>0</v>
      </c>
      <c r="CI344" s="27"/>
      <c r="CJ344" s="325">
        <f t="shared" si="667"/>
        <v>0</v>
      </c>
      <c r="CK344" s="325">
        <f t="shared" si="668"/>
        <v>0</v>
      </c>
      <c r="CL344" s="41">
        <f t="shared" si="669"/>
        <v>0</v>
      </c>
      <c r="CM344" s="41">
        <f t="shared" si="670"/>
        <v>0</v>
      </c>
      <c r="CN344" s="41">
        <f t="shared" si="671"/>
        <v>0</v>
      </c>
      <c r="CO344" s="41">
        <f t="shared" si="672"/>
        <v>0</v>
      </c>
      <c r="CP344" s="41">
        <f t="shared" si="673"/>
        <v>0</v>
      </c>
      <c r="CQ344" s="41">
        <f t="shared" si="674"/>
        <v>0</v>
      </c>
      <c r="CR344" s="180">
        <f t="shared" si="675"/>
        <v>0</v>
      </c>
      <c r="CS344" s="27">
        <v>0</v>
      </c>
      <c r="CT344" s="27"/>
      <c r="CU344" s="324">
        <f>SUMIF('Rekapitulasi Juni'!$D$410:$D$588,APS!$B344,'Rekapitulasi Juni'!$E$410:$E$588)</f>
        <v>0</v>
      </c>
      <c r="CV344" s="324">
        <f>SUMIF('Rekapitulasi Juni'!$D$410:$D$588,APS!$B344,'Rekapitulasi Juni'!$F$410:$F$588)</f>
        <v>0</v>
      </c>
      <c r="CW344" s="27"/>
      <c r="CX344" s="325">
        <f t="shared" si="676"/>
        <v>0</v>
      </c>
      <c r="CY344" s="325">
        <f t="shared" si="677"/>
        <v>0</v>
      </c>
      <c r="CZ344" s="27"/>
      <c r="DA344" s="324">
        <f>SUMIF('Rekapitulasi Juni'!$U$410:$U$588,APS!$B344,'Rekapitulasi Juni'!$V$410:$V$588)</f>
        <v>0</v>
      </c>
      <c r="DB344" s="324">
        <f>SUMIF('Rekapitulasi Juni'!$U$410:$U$588,APS!$B344,'Rekapitulasi Juni'!$W$410:$W$588)</f>
        <v>0</v>
      </c>
      <c r="DC344" s="27"/>
      <c r="DD344" s="325">
        <f t="shared" si="678"/>
        <v>0</v>
      </c>
      <c r="DE344" s="325">
        <f t="shared" si="679"/>
        <v>0</v>
      </c>
      <c r="DF344" s="27"/>
      <c r="DG344" s="324">
        <f>SUMIF('Rekapitulasi Juni'!$AL$410:$AL$588,APS!$B344,'Rekapitulasi Juni'!$AM$410:$AM$588)</f>
        <v>0</v>
      </c>
      <c r="DH344" s="324">
        <f>SUMIF('Rekapitulasi Juni'!$AL$410:$AL$588,APS!$B344,'Rekapitulasi Juni'!$AN$410:$AN$588)</f>
        <v>0</v>
      </c>
      <c r="DI344" s="27"/>
      <c r="DJ344" s="325">
        <f t="shared" si="635"/>
        <v>0</v>
      </c>
      <c r="DK344" s="325">
        <f t="shared" si="636"/>
        <v>0</v>
      </c>
      <c r="DL344" s="27"/>
      <c r="DM344" s="324">
        <f>SUMIF('Rekapitulasi Juni'!$BA$410:$BA$588,APS!$B344,'Rekapitulasi Juni'!$BB$410:$BB$588)</f>
        <v>0</v>
      </c>
      <c r="DN344" s="324">
        <f>SUMIF('Rekapitulasi Juni'!$BA$410:$BA$588,APS!$B344,'Rekapitulasi Juni'!$BC$410:$BC$588)</f>
        <v>0</v>
      </c>
      <c r="DO344" s="324">
        <f>SUMIF('Rekapitulasi Juni'!$BA$410:$BA$588,APS!$B344,'Rekapitulasi Juni'!$BF$410:$BF$588)</f>
        <v>0</v>
      </c>
      <c r="DP344" s="325">
        <f t="shared" si="637"/>
        <v>0</v>
      </c>
      <c r="DQ344" s="325">
        <f t="shared" si="638"/>
        <v>0</v>
      </c>
      <c r="DR344" s="27"/>
      <c r="DS344" s="324">
        <f>SUMIF('Rekapitulasi Juni'!$BP$410:$BP$588,APS!$B344,'Rekapitulasi Juni'!$BQ$410:$BQ$588)</f>
        <v>0</v>
      </c>
      <c r="DT344" s="324">
        <f>SUMIF('Rekapitulasi Juni'!$BP$410:$BP$588,APS!$B344,'Rekapitulasi Juni'!$BR$410:$BR$588)</f>
        <v>0</v>
      </c>
      <c r="DU344" s="27"/>
      <c r="DV344" s="325">
        <f t="shared" si="639"/>
        <v>0</v>
      </c>
      <c r="DW344" s="325">
        <f t="shared" si="640"/>
        <v>0</v>
      </c>
      <c r="DX344" s="41">
        <f t="shared" si="680"/>
        <v>0</v>
      </c>
      <c r="DY344" s="41">
        <f t="shared" si="681"/>
        <v>0</v>
      </c>
      <c r="DZ344" s="41">
        <f t="shared" si="682"/>
        <v>0</v>
      </c>
      <c r="EA344" s="41">
        <f t="shared" si="683"/>
        <v>0</v>
      </c>
      <c r="EB344" s="41">
        <f t="shared" si="684"/>
        <v>0</v>
      </c>
      <c r="EC344" s="41">
        <f t="shared" si="685"/>
        <v>0</v>
      </c>
      <c r="ED344" s="180">
        <f t="shared" si="686"/>
        <v>0</v>
      </c>
      <c r="EE344" s="27">
        <v>0</v>
      </c>
      <c r="EF344" s="27"/>
      <c r="EG344" s="324">
        <f>SUMIF('Rekapitulasi Juni'!$D$608:$D$786,APS!$B344,'Rekapitulasi Juni'!$E$608:$E$786)</f>
        <v>0</v>
      </c>
      <c r="EH344" s="324">
        <f>SUMIF('Rekapitulasi Juni'!$D$608:$D$786,APS!$B344,'Rekapitulasi Juni'!$F$608:$F$786)</f>
        <v>0</v>
      </c>
      <c r="EI344" s="27"/>
      <c r="EJ344" s="325">
        <f t="shared" si="641"/>
        <v>0</v>
      </c>
      <c r="EK344" s="325">
        <f t="shared" si="642"/>
        <v>0</v>
      </c>
      <c r="EL344" s="27"/>
      <c r="EM344" s="324">
        <f>SUMIF('Rekapitulasi Juni'!$U$608:$U$786,APS!$B344,'Rekapitulasi Juni'!$V$608:$V$786)</f>
        <v>0</v>
      </c>
      <c r="EN344" s="324">
        <f>SUMIF('Rekapitulasi Juni'!$U$608:$U$786,APS!$B344,'Rekapitulasi Juni'!$W$608:$W$786)</f>
        <v>0</v>
      </c>
      <c r="EO344" s="27"/>
      <c r="EP344" s="325">
        <f t="shared" si="643"/>
        <v>0</v>
      </c>
      <c r="EQ344" s="325">
        <f t="shared" si="644"/>
        <v>0</v>
      </c>
      <c r="ER344" s="27"/>
      <c r="ES344" s="324">
        <f>SUMIF('Rekapitulasi Juni'!$AL$608:$AL$786,APS!$B344,'Rekapitulasi Juni'!$AM$608:$AM$786)</f>
        <v>0</v>
      </c>
      <c r="ET344" s="324">
        <f>SUMIF('Rekapitulasi Juni'!$AL$608:$AL$786,APS!$B344,'Rekapitulasi Juni'!$AN$608:$AN$786)</f>
        <v>0</v>
      </c>
      <c r="EU344" s="27"/>
      <c r="EV344" s="325">
        <f t="shared" si="628"/>
        <v>0</v>
      </c>
      <c r="EW344" s="325">
        <f t="shared" si="629"/>
        <v>0</v>
      </c>
      <c r="EX344" s="27"/>
      <c r="EY344" s="324">
        <f>SUMIF('Rekapitulasi Juni'!$BA$608:$BA$786,APS!$B344,'Rekapitulasi Juni'!$BB$608:$BB$786)</f>
        <v>0</v>
      </c>
      <c r="EZ344" s="324">
        <f>SUMIF('Rekapitulasi Juni'!$BA$608:$BA$786,APS!$B344,'Rekapitulasi Juni'!$BC$608:$BC$786)</f>
        <v>0</v>
      </c>
      <c r="FA344" s="324">
        <f>SUMIF('Rekapitulasi Juni'!$BA$608:$BA$786,APS!$B344,'Rekapitulasi Juni'!$BF$608:$BF$786)</f>
        <v>0</v>
      </c>
      <c r="FB344" s="325">
        <f t="shared" si="630"/>
        <v>0</v>
      </c>
      <c r="FC344" s="325">
        <f t="shared" si="631"/>
        <v>0</v>
      </c>
      <c r="FD344" s="27"/>
      <c r="FE344" s="27"/>
      <c r="FF344" s="27"/>
      <c r="FG344" s="27"/>
      <c r="FH344" s="27"/>
      <c r="FI344" s="27"/>
      <c r="FJ344" s="41">
        <f t="shared" si="687"/>
        <v>0</v>
      </c>
      <c r="FK344" s="41">
        <f t="shared" si="688"/>
        <v>0</v>
      </c>
      <c r="FL344" s="41">
        <f t="shared" si="689"/>
        <v>0</v>
      </c>
      <c r="FM344" s="41">
        <f t="shared" si="690"/>
        <v>0</v>
      </c>
      <c r="FN344" s="41">
        <f t="shared" si="691"/>
        <v>0</v>
      </c>
      <c r="FO344" s="41">
        <f t="shared" si="692"/>
        <v>0</v>
      </c>
      <c r="FP344" s="180">
        <f t="shared" si="693"/>
        <v>0</v>
      </c>
      <c r="FQ344" s="27"/>
      <c r="FR344" s="27"/>
      <c r="FS344" s="324">
        <f>SUMIF('Rekapitulasi Juni'!$D$804:$D$984,APS!$B344,'Rekapitulasi Juni'!$E$804:$E$984)</f>
        <v>0</v>
      </c>
      <c r="FT344" s="324">
        <f>SUMIF('Rekapitulasi Juni'!$D$804:$D$984,APS!$B344,'Rekapitulasi Juni'!$F$804:$F$984)</f>
        <v>0</v>
      </c>
      <c r="FU344" s="27"/>
      <c r="FV344" s="325">
        <f t="shared" si="632"/>
        <v>0</v>
      </c>
      <c r="FW344" s="325">
        <f t="shared" si="633"/>
        <v>0</v>
      </c>
      <c r="FX344" s="27"/>
      <c r="FY344" s="324">
        <f>SUMIF('Rekapitulasi Juni'!$U$804:$U$984,APS!$B344,'Rekapitulasi Juni'!$V$804:$V$984)</f>
        <v>0</v>
      </c>
      <c r="FZ344" s="324">
        <f>SUMIF('Rekapitulasi Juni'!$U$804:$U$984,APS!$B344,'Rekapitulasi Juni'!$W$804:$W$984)</f>
        <v>0</v>
      </c>
      <c r="GA344" s="27"/>
      <c r="GB344" s="325">
        <f t="shared" si="621"/>
        <v>0</v>
      </c>
      <c r="GC344" s="325">
        <f t="shared" si="622"/>
        <v>0</v>
      </c>
      <c r="GD344" s="27"/>
      <c r="GE344" s="324">
        <f>SUMIF('Rekapitulasi Juni'!$AL$804:$AL$984,APS!$B344,'Rekapitulasi Juni'!$AM$804:$AM$984)</f>
        <v>0</v>
      </c>
      <c r="GF344" s="324">
        <f>SUMIF('Rekapitulasi Juni'!$AL$804:$AL$984,APS!$B344,'Rekapitulasi Juni'!$AN$804:$AN$984)</f>
        <v>0</v>
      </c>
      <c r="GG344" s="27"/>
      <c r="GH344" s="325">
        <f t="shared" si="611"/>
        <v>0</v>
      </c>
      <c r="GI344" s="325">
        <f t="shared" si="612"/>
        <v>0</v>
      </c>
      <c r="GJ344" s="27"/>
      <c r="GK344" s="27"/>
      <c r="GL344" s="41">
        <f t="shared" si="694"/>
        <v>0</v>
      </c>
      <c r="GM344" s="41">
        <f t="shared" si="695"/>
        <v>0</v>
      </c>
      <c r="GN344" s="41">
        <f t="shared" si="696"/>
        <v>0</v>
      </c>
      <c r="GO344" s="41">
        <f t="shared" si="620"/>
        <v>0</v>
      </c>
      <c r="GP344" s="41">
        <f t="shared" si="697"/>
        <v>0</v>
      </c>
      <c r="GQ344" s="41">
        <f t="shared" si="698"/>
        <v>0</v>
      </c>
      <c r="GR344" s="180">
        <f t="shared" si="699"/>
        <v>0</v>
      </c>
      <c r="GS344" s="41">
        <f t="shared" si="613"/>
        <v>0</v>
      </c>
      <c r="GT344" s="41">
        <f t="shared" si="614"/>
        <v>0</v>
      </c>
      <c r="GU344" s="41">
        <f t="shared" si="615"/>
        <v>0</v>
      </c>
      <c r="GV344" s="41">
        <f t="shared" si="616"/>
        <v>0</v>
      </c>
      <c r="GW344" s="41">
        <f t="shared" si="617"/>
        <v>0</v>
      </c>
      <c r="GX344" s="41">
        <f t="shared" si="618"/>
        <v>0</v>
      </c>
      <c r="GY344" s="180">
        <f t="shared" si="619"/>
        <v>0</v>
      </c>
      <c r="GZ344" s="41">
        <v>322</v>
      </c>
      <c r="HA344" s="32"/>
      <c r="HB344" s="42">
        <f t="shared" si="634"/>
        <v>0</v>
      </c>
      <c r="HC344" s="44"/>
    </row>
    <row r="345" spans="1:211" ht="15" hidden="1" customHeight="1">
      <c r="A345" s="31" t="s">
        <v>684</v>
      </c>
      <c r="B345" s="32" t="s">
        <v>685</v>
      </c>
      <c r="C345" s="31" t="s">
        <v>490</v>
      </c>
      <c r="D345" s="31" t="s">
        <v>1259</v>
      </c>
      <c r="E345" s="31" t="s">
        <v>43</v>
      </c>
      <c r="F345" s="31" t="s">
        <v>152</v>
      </c>
      <c r="G345" s="33">
        <v>0</v>
      </c>
      <c r="H345" s="33">
        <v>0</v>
      </c>
      <c r="I345" s="33">
        <v>0</v>
      </c>
      <c r="J345" s="34">
        <f>IFERROR(VLOOKUP(A345,#REF!,3,0),0)</f>
        <v>0</v>
      </c>
      <c r="K345" s="34">
        <f t="shared" si="623"/>
        <v>0</v>
      </c>
      <c r="L345" s="34">
        <v>0</v>
      </c>
      <c r="M345" s="34">
        <v>0</v>
      </c>
      <c r="N345" s="35">
        <f t="shared" si="624"/>
        <v>0</v>
      </c>
      <c r="O345" s="35">
        <f t="shared" si="625"/>
        <v>0</v>
      </c>
      <c r="P345" s="36">
        <v>0</v>
      </c>
      <c r="Q345" s="36">
        <f t="shared" si="645"/>
        <v>0</v>
      </c>
      <c r="R345" s="80"/>
      <c r="S345" s="37">
        <f ca="1">SUMIF(ROP!$D$6:$H$65536,A345,ROP!$J$6:$J$65536)</f>
        <v>0</v>
      </c>
      <c r="T345" s="37">
        <f>SUMIF(HASIL!$B:$B,APS!$B345&amp;RIGHT(APS!T$9,2),HASIL!$I:$I)</f>
        <v>0</v>
      </c>
      <c r="U345" s="37">
        <f>SUMIF(HASIL!$B:$B,APS!$B345&amp;RIGHT(APS!U$9,2),HASIL!$I:$I)</f>
        <v>0</v>
      </c>
      <c r="V345" s="37">
        <f>SUMIF(HASIL!$B:$B,APS!$B345&amp;RIGHT(APS!V$9,2),HASIL!$I:$I)</f>
        <v>0</v>
      </c>
      <c r="W345" s="37">
        <f>SUMIF(HASIL!$B:$B,APS!$B345&amp;RIGHT(APS!W$9,2),HASIL!$I:$I)</f>
        <v>0</v>
      </c>
      <c r="X345" s="38">
        <f t="shared" si="626"/>
        <v>0</v>
      </c>
      <c r="Y345" s="38">
        <f t="shared" si="627"/>
        <v>0</v>
      </c>
      <c r="Z345" s="39">
        <f t="shared" si="701"/>
        <v>0</v>
      </c>
      <c r="AA345" s="39">
        <f t="shared" si="700"/>
        <v>0</v>
      </c>
      <c r="AB345" s="40">
        <f t="shared" si="702"/>
        <v>0</v>
      </c>
      <c r="AC345" s="27">
        <v>0</v>
      </c>
      <c r="AD345" s="27"/>
      <c r="AE345" s="27"/>
      <c r="AF345" s="27"/>
      <c r="AG345" s="27"/>
      <c r="AH345" s="27"/>
      <c r="AI345" s="324">
        <f>SUMIF('Rekapitulasi Juni'!$D$9:$D$192,APS!$B345,'Rekapitulasi Juni'!$E$9:$E$192)</f>
        <v>0</v>
      </c>
      <c r="AJ345" s="324">
        <f>SUMIF('Rekapitulasi Juni'!$D$9:$D$192,APS!$B345,'Rekapitulasi Juni'!$F$9:$F$192)</f>
        <v>0</v>
      </c>
      <c r="AK345" s="324">
        <f>SUMIF('Rekapitulasi Juni'!$D$9:$D$192,APS!$B345,'Rekapitulasi Juni'!$K$9:$K$192)</f>
        <v>0</v>
      </c>
      <c r="AL345" s="325">
        <f t="shared" si="646"/>
        <v>0</v>
      </c>
      <c r="AM345" s="325">
        <f t="shared" si="647"/>
        <v>0</v>
      </c>
      <c r="AN345" s="27"/>
      <c r="AO345" s="324">
        <f>SUMIF('Rekapitulasi Juni'!$U$9:$U$192,APS!$B345,'Rekapitulasi Juni'!$V$9:$V$192)</f>
        <v>0</v>
      </c>
      <c r="AP345" s="324">
        <f>SUMIF('Rekapitulasi Juni'!$U$9:$U$192,APS!$B345,'Rekapitulasi Juni'!$W$9:$W$192)</f>
        <v>0</v>
      </c>
      <c r="AQ345" s="27"/>
      <c r="AR345" s="325">
        <f t="shared" si="648"/>
        <v>0</v>
      </c>
      <c r="AS345" s="325">
        <f t="shared" si="649"/>
        <v>0</v>
      </c>
      <c r="AT345" s="27"/>
      <c r="AU345" s="324">
        <f>SUMIF('Rekapitulasi Juni'!$AL$9:$AL$192,APS!$B345,'Rekapitulasi Juni'!$AM$9:$AM$192)</f>
        <v>0</v>
      </c>
      <c r="AV345" s="324">
        <f>SUMIF('Rekapitulasi Juni'!$AL$9:$AL$192,APS!$B345,'Rekapitulasi Juni'!$AN$9:$AN$192)</f>
        <v>0</v>
      </c>
      <c r="AW345" s="27"/>
      <c r="AX345" s="325">
        <f t="shared" si="650"/>
        <v>0</v>
      </c>
      <c r="AY345" s="325">
        <f t="shared" si="651"/>
        <v>0</v>
      </c>
      <c r="AZ345" s="41">
        <f t="shared" si="652"/>
        <v>0</v>
      </c>
      <c r="BA345" s="41">
        <f t="shared" si="653"/>
        <v>0</v>
      </c>
      <c r="BB345" s="41">
        <f t="shared" si="654"/>
        <v>0</v>
      </c>
      <c r="BC345" s="41">
        <f t="shared" si="655"/>
        <v>0</v>
      </c>
      <c r="BD345" s="41">
        <f t="shared" si="656"/>
        <v>0</v>
      </c>
      <c r="BE345" s="41">
        <f t="shared" si="657"/>
        <v>0</v>
      </c>
      <c r="BF345" s="180">
        <f t="shared" si="658"/>
        <v>0</v>
      </c>
      <c r="BG345" s="27">
        <v>0</v>
      </c>
      <c r="BH345" s="27"/>
      <c r="BI345" s="324">
        <f>SUMIF('Rekapitulasi Juni'!$D$214:$D$393,APS!$B345,'Rekapitulasi Juni'!$E$214:$E$393)</f>
        <v>0</v>
      </c>
      <c r="BJ345" s="324">
        <f>SUMIF('Rekapitulasi Juni'!$D$214:$D$393,APS!$B345,'Rekapitulasi Juni'!$F$214:$F$393)</f>
        <v>0</v>
      </c>
      <c r="BK345" s="27"/>
      <c r="BL345" s="325">
        <f t="shared" si="659"/>
        <v>0</v>
      </c>
      <c r="BM345" s="325">
        <f t="shared" si="660"/>
        <v>0</v>
      </c>
      <c r="BN345" s="27"/>
      <c r="BO345" s="324">
        <f>SUMIF('Rekapitulasi Juni'!$U$214:$U$393,APS!$B345,'Rekapitulasi Juni'!$V$214:$V$393)</f>
        <v>0</v>
      </c>
      <c r="BP345" s="324">
        <f>SUMIF('Rekapitulasi Juni'!$U$214:$U$393,APS!$B345,'Rekapitulasi Juni'!$W$214:$W$393)</f>
        <v>0</v>
      </c>
      <c r="BQ345" s="27"/>
      <c r="BR345" s="325">
        <f t="shared" si="661"/>
        <v>0</v>
      </c>
      <c r="BS345" s="325">
        <f t="shared" si="662"/>
        <v>0</v>
      </c>
      <c r="BT345" s="27"/>
      <c r="BU345" s="324">
        <f>SUMIF('Rekapitulasi Juni'!$AL$214:$AL$393,APS!$B345,'Rekapitulasi Juni'!$AM$214:$AM$393)</f>
        <v>0</v>
      </c>
      <c r="BV345" s="324">
        <f>SUMIF('Rekapitulasi Juni'!$AL$214:$AL$393,APS!$B345,'Rekapitulasi Juni'!$AN$214:$AN$393)</f>
        <v>0</v>
      </c>
      <c r="BW345" s="27"/>
      <c r="BX345" s="325">
        <f t="shared" si="663"/>
        <v>0</v>
      </c>
      <c r="BY345" s="325">
        <f t="shared" si="664"/>
        <v>0</v>
      </c>
      <c r="BZ345" s="27"/>
      <c r="CA345" s="324">
        <f>SUMIF('Rekapitulasi Juni'!$BA$214:$BA$393,APS!$B345,'Rekapitulasi Juni'!$BB$214:$BB$393)</f>
        <v>0</v>
      </c>
      <c r="CB345" s="324">
        <f>SUMIF('Rekapitulasi Juni'!$BA$214:$BA$393,APS!$B345,'Rekapitulasi Juni'!$BC$214:$BC$393)</f>
        <v>0</v>
      </c>
      <c r="CC345" s="27"/>
      <c r="CD345" s="325">
        <f t="shared" si="665"/>
        <v>0</v>
      </c>
      <c r="CE345" s="325">
        <f t="shared" si="666"/>
        <v>0</v>
      </c>
      <c r="CF345" s="27"/>
      <c r="CG345" s="324">
        <f>SUMIF('Rekapitulasi Juni'!$BP$214:$BP$393,APS!$B345,'Rekapitulasi Juni'!$BQ$214:$BQ$393)</f>
        <v>0</v>
      </c>
      <c r="CH345" s="324">
        <f>SUMIF('Rekapitulasi Juni'!$BP$214:$BP$393,APS!$B345,'Rekapitulasi Juni'!$BR$214:$BR$393)</f>
        <v>0</v>
      </c>
      <c r="CI345" s="27"/>
      <c r="CJ345" s="325">
        <f t="shared" si="667"/>
        <v>0</v>
      </c>
      <c r="CK345" s="325">
        <f t="shared" si="668"/>
        <v>0</v>
      </c>
      <c r="CL345" s="41">
        <f t="shared" si="669"/>
        <v>0</v>
      </c>
      <c r="CM345" s="41">
        <f t="shared" si="670"/>
        <v>0</v>
      </c>
      <c r="CN345" s="41">
        <f t="shared" si="671"/>
        <v>0</v>
      </c>
      <c r="CO345" s="41">
        <f t="shared" si="672"/>
        <v>0</v>
      </c>
      <c r="CP345" s="41">
        <f t="shared" si="673"/>
        <v>0</v>
      </c>
      <c r="CQ345" s="41">
        <f t="shared" si="674"/>
        <v>0</v>
      </c>
      <c r="CR345" s="180">
        <f t="shared" si="675"/>
        <v>0</v>
      </c>
      <c r="CS345" s="27">
        <v>0</v>
      </c>
      <c r="CT345" s="27"/>
      <c r="CU345" s="324">
        <f>SUMIF('Rekapitulasi Juni'!$D$410:$D$588,APS!$B345,'Rekapitulasi Juni'!$E$410:$E$588)</f>
        <v>0</v>
      </c>
      <c r="CV345" s="324">
        <f>SUMIF('Rekapitulasi Juni'!$D$410:$D$588,APS!$B345,'Rekapitulasi Juni'!$F$410:$F$588)</f>
        <v>0</v>
      </c>
      <c r="CW345" s="27"/>
      <c r="CX345" s="325">
        <f t="shared" si="676"/>
        <v>0</v>
      </c>
      <c r="CY345" s="325">
        <f t="shared" si="677"/>
        <v>0</v>
      </c>
      <c r="CZ345" s="27"/>
      <c r="DA345" s="324">
        <f>SUMIF('Rekapitulasi Juni'!$U$410:$U$588,APS!$B345,'Rekapitulasi Juni'!$V$410:$V$588)</f>
        <v>0</v>
      </c>
      <c r="DB345" s="324">
        <f>SUMIF('Rekapitulasi Juni'!$U$410:$U$588,APS!$B345,'Rekapitulasi Juni'!$W$410:$W$588)</f>
        <v>0</v>
      </c>
      <c r="DC345" s="27"/>
      <c r="DD345" s="325">
        <f t="shared" si="678"/>
        <v>0</v>
      </c>
      <c r="DE345" s="325">
        <f t="shared" si="679"/>
        <v>0</v>
      </c>
      <c r="DF345" s="27"/>
      <c r="DG345" s="324">
        <f>SUMIF('Rekapitulasi Juni'!$AL$410:$AL$588,APS!$B345,'Rekapitulasi Juni'!$AM$410:$AM$588)</f>
        <v>0</v>
      </c>
      <c r="DH345" s="324">
        <f>SUMIF('Rekapitulasi Juni'!$AL$410:$AL$588,APS!$B345,'Rekapitulasi Juni'!$AN$410:$AN$588)</f>
        <v>0</v>
      </c>
      <c r="DI345" s="27"/>
      <c r="DJ345" s="325">
        <f t="shared" si="635"/>
        <v>0</v>
      </c>
      <c r="DK345" s="325">
        <f t="shared" si="636"/>
        <v>0</v>
      </c>
      <c r="DL345" s="27"/>
      <c r="DM345" s="324">
        <f>SUMIF('Rekapitulasi Juni'!$BA$410:$BA$588,APS!$B345,'Rekapitulasi Juni'!$BB$410:$BB$588)</f>
        <v>0</v>
      </c>
      <c r="DN345" s="324">
        <f>SUMIF('Rekapitulasi Juni'!$BA$410:$BA$588,APS!$B345,'Rekapitulasi Juni'!$BC$410:$BC$588)</f>
        <v>0</v>
      </c>
      <c r="DO345" s="324">
        <f>SUMIF('Rekapitulasi Juni'!$BA$410:$BA$588,APS!$B345,'Rekapitulasi Juni'!$BF$410:$BF$588)</f>
        <v>0</v>
      </c>
      <c r="DP345" s="325">
        <f t="shared" si="637"/>
        <v>0</v>
      </c>
      <c r="DQ345" s="325">
        <f t="shared" si="638"/>
        <v>0</v>
      </c>
      <c r="DR345" s="27"/>
      <c r="DS345" s="324">
        <f>SUMIF('Rekapitulasi Juni'!$BP$410:$BP$588,APS!$B345,'Rekapitulasi Juni'!$BQ$410:$BQ$588)</f>
        <v>0</v>
      </c>
      <c r="DT345" s="324">
        <f>SUMIF('Rekapitulasi Juni'!$BP$410:$BP$588,APS!$B345,'Rekapitulasi Juni'!$BR$410:$BR$588)</f>
        <v>0</v>
      </c>
      <c r="DU345" s="27"/>
      <c r="DV345" s="325">
        <f t="shared" si="639"/>
        <v>0</v>
      </c>
      <c r="DW345" s="325">
        <f t="shared" si="640"/>
        <v>0</v>
      </c>
      <c r="DX345" s="41">
        <f t="shared" si="680"/>
        <v>0</v>
      </c>
      <c r="DY345" s="41">
        <f t="shared" si="681"/>
        <v>0</v>
      </c>
      <c r="DZ345" s="41">
        <f t="shared" si="682"/>
        <v>0</v>
      </c>
      <c r="EA345" s="41">
        <f t="shared" si="683"/>
        <v>0</v>
      </c>
      <c r="EB345" s="41">
        <f t="shared" si="684"/>
        <v>0</v>
      </c>
      <c r="EC345" s="41">
        <f t="shared" si="685"/>
        <v>0</v>
      </c>
      <c r="ED345" s="180">
        <f t="shared" si="686"/>
        <v>0</v>
      </c>
      <c r="EE345" s="27">
        <v>0</v>
      </c>
      <c r="EF345" s="27"/>
      <c r="EG345" s="324">
        <f>SUMIF('Rekapitulasi Juni'!$D$608:$D$786,APS!$B345,'Rekapitulasi Juni'!$E$608:$E$786)</f>
        <v>0</v>
      </c>
      <c r="EH345" s="324">
        <f>SUMIF('Rekapitulasi Juni'!$D$608:$D$786,APS!$B345,'Rekapitulasi Juni'!$F$608:$F$786)</f>
        <v>0</v>
      </c>
      <c r="EI345" s="27"/>
      <c r="EJ345" s="325">
        <f t="shared" si="641"/>
        <v>0</v>
      </c>
      <c r="EK345" s="325">
        <f t="shared" si="642"/>
        <v>0</v>
      </c>
      <c r="EL345" s="27"/>
      <c r="EM345" s="324">
        <f>SUMIF('Rekapitulasi Juni'!$U$608:$U$786,APS!$B345,'Rekapitulasi Juni'!$V$608:$V$786)</f>
        <v>0</v>
      </c>
      <c r="EN345" s="324">
        <f>SUMIF('Rekapitulasi Juni'!$U$608:$U$786,APS!$B345,'Rekapitulasi Juni'!$W$608:$W$786)</f>
        <v>0</v>
      </c>
      <c r="EO345" s="27"/>
      <c r="EP345" s="325">
        <f t="shared" si="643"/>
        <v>0</v>
      </c>
      <c r="EQ345" s="325">
        <f t="shared" si="644"/>
        <v>0</v>
      </c>
      <c r="ER345" s="27"/>
      <c r="ES345" s="324">
        <f>SUMIF('Rekapitulasi Juni'!$AL$608:$AL$786,APS!$B345,'Rekapitulasi Juni'!$AM$608:$AM$786)</f>
        <v>0</v>
      </c>
      <c r="ET345" s="324">
        <f>SUMIF('Rekapitulasi Juni'!$AL$608:$AL$786,APS!$B345,'Rekapitulasi Juni'!$AN$608:$AN$786)</f>
        <v>0</v>
      </c>
      <c r="EU345" s="27"/>
      <c r="EV345" s="325">
        <f t="shared" si="628"/>
        <v>0</v>
      </c>
      <c r="EW345" s="325">
        <f t="shared" si="629"/>
        <v>0</v>
      </c>
      <c r="EX345" s="27"/>
      <c r="EY345" s="324">
        <f>SUMIF('Rekapitulasi Juni'!$BA$608:$BA$786,APS!$B345,'Rekapitulasi Juni'!$BB$608:$BB$786)</f>
        <v>0</v>
      </c>
      <c r="EZ345" s="324">
        <f>SUMIF('Rekapitulasi Juni'!$BA$608:$BA$786,APS!$B345,'Rekapitulasi Juni'!$BC$608:$BC$786)</f>
        <v>0</v>
      </c>
      <c r="FA345" s="324">
        <f>SUMIF('Rekapitulasi Juni'!$BA$608:$BA$786,APS!$B345,'Rekapitulasi Juni'!$BF$608:$BF$786)</f>
        <v>0</v>
      </c>
      <c r="FB345" s="325">
        <f t="shared" si="630"/>
        <v>0</v>
      </c>
      <c r="FC345" s="325">
        <f t="shared" si="631"/>
        <v>0</v>
      </c>
      <c r="FD345" s="27"/>
      <c r="FE345" s="27"/>
      <c r="FF345" s="27"/>
      <c r="FG345" s="27"/>
      <c r="FH345" s="27"/>
      <c r="FI345" s="27"/>
      <c r="FJ345" s="41">
        <f t="shared" si="687"/>
        <v>0</v>
      </c>
      <c r="FK345" s="41">
        <f t="shared" si="688"/>
        <v>0</v>
      </c>
      <c r="FL345" s="41">
        <f t="shared" si="689"/>
        <v>0</v>
      </c>
      <c r="FM345" s="41">
        <f t="shared" si="690"/>
        <v>0</v>
      </c>
      <c r="FN345" s="41">
        <f t="shared" si="691"/>
        <v>0</v>
      </c>
      <c r="FO345" s="41">
        <f t="shared" si="692"/>
        <v>0</v>
      </c>
      <c r="FP345" s="180">
        <f t="shared" si="693"/>
        <v>0</v>
      </c>
      <c r="FQ345" s="27"/>
      <c r="FR345" s="27"/>
      <c r="FS345" s="324">
        <f>SUMIF('Rekapitulasi Juni'!$D$804:$D$984,APS!$B345,'Rekapitulasi Juni'!$E$804:$E$984)</f>
        <v>0</v>
      </c>
      <c r="FT345" s="324">
        <f>SUMIF('Rekapitulasi Juni'!$D$804:$D$984,APS!$B345,'Rekapitulasi Juni'!$F$804:$F$984)</f>
        <v>0</v>
      </c>
      <c r="FU345" s="27"/>
      <c r="FV345" s="325">
        <f t="shared" si="632"/>
        <v>0</v>
      </c>
      <c r="FW345" s="325">
        <f t="shared" si="633"/>
        <v>0</v>
      </c>
      <c r="FX345" s="27"/>
      <c r="FY345" s="324">
        <f>SUMIF('Rekapitulasi Juni'!$U$804:$U$984,APS!$B345,'Rekapitulasi Juni'!$V$804:$V$984)</f>
        <v>0</v>
      </c>
      <c r="FZ345" s="324">
        <f>SUMIF('Rekapitulasi Juni'!$U$804:$U$984,APS!$B345,'Rekapitulasi Juni'!$W$804:$W$984)</f>
        <v>0</v>
      </c>
      <c r="GA345" s="27"/>
      <c r="GB345" s="325">
        <f t="shared" si="621"/>
        <v>0</v>
      </c>
      <c r="GC345" s="325">
        <f t="shared" si="622"/>
        <v>0</v>
      </c>
      <c r="GD345" s="27"/>
      <c r="GE345" s="324">
        <f>SUMIF('Rekapitulasi Juni'!$AL$804:$AL$984,APS!$B345,'Rekapitulasi Juni'!$AM$804:$AM$984)</f>
        <v>0</v>
      </c>
      <c r="GF345" s="324">
        <f>SUMIF('Rekapitulasi Juni'!$AL$804:$AL$984,APS!$B345,'Rekapitulasi Juni'!$AN$804:$AN$984)</f>
        <v>0</v>
      </c>
      <c r="GG345" s="27"/>
      <c r="GH345" s="325">
        <f t="shared" si="611"/>
        <v>0</v>
      </c>
      <c r="GI345" s="325">
        <f t="shared" si="612"/>
        <v>0</v>
      </c>
      <c r="GJ345" s="27"/>
      <c r="GK345" s="27"/>
      <c r="GL345" s="41">
        <f t="shared" si="694"/>
        <v>0</v>
      </c>
      <c r="GM345" s="41">
        <f t="shared" si="695"/>
        <v>0</v>
      </c>
      <c r="GN345" s="41">
        <f t="shared" si="696"/>
        <v>0</v>
      </c>
      <c r="GO345" s="41">
        <f t="shared" si="620"/>
        <v>0</v>
      </c>
      <c r="GP345" s="41">
        <f t="shared" si="697"/>
        <v>0</v>
      </c>
      <c r="GQ345" s="41">
        <f t="shared" si="698"/>
        <v>0</v>
      </c>
      <c r="GR345" s="180">
        <f t="shared" si="699"/>
        <v>0</v>
      </c>
      <c r="GS345" s="41">
        <f t="shared" si="613"/>
        <v>0</v>
      </c>
      <c r="GT345" s="41">
        <f t="shared" si="614"/>
        <v>0</v>
      </c>
      <c r="GU345" s="41">
        <f t="shared" si="615"/>
        <v>0</v>
      </c>
      <c r="GV345" s="41">
        <f t="shared" si="616"/>
        <v>0</v>
      </c>
      <c r="GW345" s="41">
        <f t="shared" si="617"/>
        <v>0</v>
      </c>
      <c r="GX345" s="41">
        <f t="shared" si="618"/>
        <v>0</v>
      </c>
      <c r="GY345" s="180">
        <f t="shared" si="619"/>
        <v>0</v>
      </c>
      <c r="GZ345" s="41">
        <v>323</v>
      </c>
      <c r="HA345" s="32"/>
      <c r="HB345" s="42">
        <f t="shared" si="634"/>
        <v>0</v>
      </c>
      <c r="HC345" s="44"/>
    </row>
    <row r="346" spans="1:211" ht="15" customHeight="1">
      <c r="A346" s="31" t="s">
        <v>686</v>
      </c>
      <c r="B346" s="32" t="s">
        <v>687</v>
      </c>
      <c r="C346" s="31" t="s">
        <v>490</v>
      </c>
      <c r="D346" s="31" t="s">
        <v>1259</v>
      </c>
      <c r="E346" s="31" t="s">
        <v>43</v>
      </c>
      <c r="F346" s="31" t="s">
        <v>152</v>
      </c>
      <c r="G346" s="33">
        <v>40</v>
      </c>
      <c r="H346" s="33">
        <v>0</v>
      </c>
      <c r="I346" s="33">
        <v>0</v>
      </c>
      <c r="J346" s="34">
        <f>IFERROR(VLOOKUP(A346,#REF!,3,0),0)</f>
        <v>0</v>
      </c>
      <c r="K346" s="34">
        <f t="shared" si="623"/>
        <v>0</v>
      </c>
      <c r="L346" s="34">
        <v>0</v>
      </c>
      <c r="M346" s="34">
        <v>0</v>
      </c>
      <c r="N346" s="35">
        <f t="shared" si="624"/>
        <v>40</v>
      </c>
      <c r="O346" s="35">
        <f t="shared" si="625"/>
        <v>40</v>
      </c>
      <c r="P346" s="36">
        <v>40</v>
      </c>
      <c r="Q346" s="36">
        <f t="shared" si="645"/>
        <v>40</v>
      </c>
      <c r="R346" s="80"/>
      <c r="S346" s="37">
        <f ca="1">SUMIF(ROP!$D$6:$H$65536,A346,ROP!$J$6:$J$65536)</f>
        <v>20</v>
      </c>
      <c r="T346" s="37">
        <f>SUMIF(HASIL!$B:$B,APS!$B346&amp;RIGHT(APS!T$9,2),HASIL!$I:$I)</f>
        <v>0</v>
      </c>
      <c r="U346" s="37">
        <f>SUMIF(HASIL!$B:$B,APS!$B346&amp;RIGHT(APS!U$9,2),HASIL!$I:$I)</f>
        <v>0</v>
      </c>
      <c r="V346" s="37">
        <f>SUMIF(HASIL!$B:$B,APS!$B346&amp;RIGHT(APS!V$9,2),HASIL!$I:$I)</f>
        <v>0</v>
      </c>
      <c r="W346" s="37">
        <f>SUMIF(HASIL!$B:$B,APS!$B346&amp;RIGHT(APS!W$9,2),HASIL!$I:$I)</f>
        <v>0</v>
      </c>
      <c r="X346" s="38">
        <f t="shared" si="626"/>
        <v>0</v>
      </c>
      <c r="Y346" s="38">
        <f t="shared" si="627"/>
        <v>-40</v>
      </c>
      <c r="Z346" s="39">
        <f t="shared" si="701"/>
        <v>0</v>
      </c>
      <c r="AA346" s="39">
        <f t="shared" si="700"/>
        <v>40</v>
      </c>
      <c r="AB346" s="40">
        <f t="shared" si="702"/>
        <v>40</v>
      </c>
      <c r="AC346" s="27">
        <v>0</v>
      </c>
      <c r="AD346" s="27"/>
      <c r="AE346" s="27"/>
      <c r="AF346" s="27"/>
      <c r="AG346" s="27"/>
      <c r="AH346" s="27"/>
      <c r="AI346" s="324">
        <f>SUMIF('Rekapitulasi Juni'!$D$9:$D$192,APS!$B346,'Rekapitulasi Juni'!$E$9:$E$192)</f>
        <v>0</v>
      </c>
      <c r="AJ346" s="324">
        <f>SUMIF('Rekapitulasi Juni'!$D$9:$D$192,APS!$B346,'Rekapitulasi Juni'!$F$9:$F$192)</f>
        <v>0</v>
      </c>
      <c r="AK346" s="324">
        <f>SUMIF('Rekapitulasi Juni'!$D$9:$D$192,APS!$B346,'Rekapitulasi Juni'!$K$9:$K$192)</f>
        <v>0</v>
      </c>
      <c r="AL346" s="325">
        <f t="shared" si="646"/>
        <v>0</v>
      </c>
      <c r="AM346" s="325">
        <f t="shared" si="647"/>
        <v>0</v>
      </c>
      <c r="AN346" s="27"/>
      <c r="AO346" s="324">
        <f>SUMIF('Rekapitulasi Juni'!$U$9:$U$192,APS!$B346,'Rekapitulasi Juni'!$V$9:$V$192)</f>
        <v>0</v>
      </c>
      <c r="AP346" s="324">
        <f>SUMIF('Rekapitulasi Juni'!$U$9:$U$192,APS!$B346,'Rekapitulasi Juni'!$W$9:$W$192)</f>
        <v>0</v>
      </c>
      <c r="AQ346" s="27"/>
      <c r="AR346" s="325">
        <f t="shared" si="648"/>
        <v>0</v>
      </c>
      <c r="AS346" s="325">
        <f t="shared" si="649"/>
        <v>0</v>
      </c>
      <c r="AT346" s="27"/>
      <c r="AU346" s="324">
        <f>SUMIF('Rekapitulasi Juni'!$AL$9:$AL$192,APS!$B346,'Rekapitulasi Juni'!$AM$9:$AM$192)</f>
        <v>0</v>
      </c>
      <c r="AV346" s="324">
        <f>SUMIF('Rekapitulasi Juni'!$AL$9:$AL$192,APS!$B346,'Rekapitulasi Juni'!$AN$9:$AN$192)</f>
        <v>0</v>
      </c>
      <c r="AW346" s="27"/>
      <c r="AX346" s="325">
        <f t="shared" si="650"/>
        <v>0</v>
      </c>
      <c r="AY346" s="325">
        <f t="shared" si="651"/>
        <v>0</v>
      </c>
      <c r="AZ346" s="41">
        <f t="shared" si="652"/>
        <v>0</v>
      </c>
      <c r="BA346" s="41">
        <f t="shared" si="653"/>
        <v>0</v>
      </c>
      <c r="BB346" s="41">
        <f t="shared" si="654"/>
        <v>0</v>
      </c>
      <c r="BC346" s="41">
        <f t="shared" si="655"/>
        <v>0</v>
      </c>
      <c r="BD346" s="41">
        <f t="shared" si="656"/>
        <v>0</v>
      </c>
      <c r="BE346" s="41">
        <f t="shared" si="657"/>
        <v>0</v>
      </c>
      <c r="BF346" s="180">
        <f t="shared" si="658"/>
        <v>0</v>
      </c>
      <c r="BG346" s="27">
        <v>0</v>
      </c>
      <c r="BH346" s="27"/>
      <c r="BI346" s="324">
        <f>SUMIF('Rekapitulasi Juni'!$D$214:$D$393,APS!$B346,'Rekapitulasi Juni'!$E$214:$E$393)</f>
        <v>0</v>
      </c>
      <c r="BJ346" s="324">
        <f>SUMIF('Rekapitulasi Juni'!$D$214:$D$393,APS!$B346,'Rekapitulasi Juni'!$F$214:$F$393)</f>
        <v>0</v>
      </c>
      <c r="BK346" s="27"/>
      <c r="BL346" s="325">
        <f t="shared" si="659"/>
        <v>0</v>
      </c>
      <c r="BM346" s="325">
        <f t="shared" si="660"/>
        <v>0</v>
      </c>
      <c r="BN346" s="27"/>
      <c r="BO346" s="324">
        <f>SUMIF('Rekapitulasi Juni'!$U$214:$U$393,APS!$B346,'Rekapitulasi Juni'!$V$214:$V$393)</f>
        <v>0</v>
      </c>
      <c r="BP346" s="324">
        <f>SUMIF('Rekapitulasi Juni'!$U$214:$U$393,APS!$B346,'Rekapitulasi Juni'!$W$214:$W$393)</f>
        <v>0</v>
      </c>
      <c r="BQ346" s="27"/>
      <c r="BR346" s="325">
        <f t="shared" si="661"/>
        <v>0</v>
      </c>
      <c r="BS346" s="325">
        <f t="shared" si="662"/>
        <v>0</v>
      </c>
      <c r="BT346" s="27"/>
      <c r="BU346" s="324">
        <f>SUMIF('Rekapitulasi Juni'!$AL$214:$AL$393,APS!$B346,'Rekapitulasi Juni'!$AM$214:$AM$393)</f>
        <v>0</v>
      </c>
      <c r="BV346" s="324">
        <f>SUMIF('Rekapitulasi Juni'!$AL$214:$AL$393,APS!$B346,'Rekapitulasi Juni'!$AN$214:$AN$393)</f>
        <v>0</v>
      </c>
      <c r="BW346" s="27"/>
      <c r="BX346" s="325">
        <f t="shared" si="663"/>
        <v>0</v>
      </c>
      <c r="BY346" s="325">
        <f t="shared" si="664"/>
        <v>0</v>
      </c>
      <c r="BZ346" s="27"/>
      <c r="CA346" s="324">
        <f>SUMIF('Rekapitulasi Juni'!$BA$214:$BA$393,APS!$B346,'Rekapitulasi Juni'!$BB$214:$BB$393)</f>
        <v>0</v>
      </c>
      <c r="CB346" s="324">
        <f>SUMIF('Rekapitulasi Juni'!$BA$214:$BA$393,APS!$B346,'Rekapitulasi Juni'!$BC$214:$BC$393)</f>
        <v>0</v>
      </c>
      <c r="CC346" s="27"/>
      <c r="CD346" s="325">
        <f t="shared" si="665"/>
        <v>0</v>
      </c>
      <c r="CE346" s="325">
        <f t="shared" si="666"/>
        <v>0</v>
      </c>
      <c r="CF346" s="27"/>
      <c r="CG346" s="324">
        <f>SUMIF('Rekapitulasi Juni'!$BP$214:$BP$393,APS!$B346,'Rekapitulasi Juni'!$BQ$214:$BQ$393)</f>
        <v>0</v>
      </c>
      <c r="CH346" s="324">
        <f>SUMIF('Rekapitulasi Juni'!$BP$214:$BP$393,APS!$B346,'Rekapitulasi Juni'!$BR$214:$BR$393)</f>
        <v>0</v>
      </c>
      <c r="CI346" s="27"/>
      <c r="CJ346" s="325">
        <f t="shared" si="667"/>
        <v>0</v>
      </c>
      <c r="CK346" s="325">
        <f t="shared" si="668"/>
        <v>0</v>
      </c>
      <c r="CL346" s="41">
        <f t="shared" si="669"/>
        <v>0</v>
      </c>
      <c r="CM346" s="41">
        <f t="shared" si="670"/>
        <v>0</v>
      </c>
      <c r="CN346" s="41">
        <f t="shared" si="671"/>
        <v>0</v>
      </c>
      <c r="CO346" s="41">
        <f t="shared" si="672"/>
        <v>0</v>
      </c>
      <c r="CP346" s="41">
        <f t="shared" si="673"/>
        <v>0</v>
      </c>
      <c r="CQ346" s="41">
        <f t="shared" si="674"/>
        <v>0</v>
      </c>
      <c r="CR346" s="180">
        <f t="shared" si="675"/>
        <v>0</v>
      </c>
      <c r="CS346" s="27">
        <v>40</v>
      </c>
      <c r="CT346" s="27"/>
      <c r="CU346" s="324">
        <f>SUMIF('Rekapitulasi Juni'!$D$410:$D$588,APS!$B346,'Rekapitulasi Juni'!$E$410:$E$588)</f>
        <v>0</v>
      </c>
      <c r="CV346" s="324">
        <f>SUMIF('Rekapitulasi Juni'!$D$410:$D$588,APS!$B346,'Rekapitulasi Juni'!$F$410:$F$588)</f>
        <v>0</v>
      </c>
      <c r="CW346" s="27"/>
      <c r="CX346" s="325">
        <f t="shared" si="676"/>
        <v>0</v>
      </c>
      <c r="CY346" s="325">
        <f t="shared" si="677"/>
        <v>0</v>
      </c>
      <c r="CZ346" s="27"/>
      <c r="DA346" s="324">
        <f>SUMIF('Rekapitulasi Juni'!$U$410:$U$588,APS!$B346,'Rekapitulasi Juni'!$V$410:$V$588)</f>
        <v>0</v>
      </c>
      <c r="DB346" s="324">
        <f>SUMIF('Rekapitulasi Juni'!$U$410:$U$588,APS!$B346,'Rekapitulasi Juni'!$W$410:$W$588)</f>
        <v>0</v>
      </c>
      <c r="DC346" s="27"/>
      <c r="DD346" s="325">
        <f t="shared" si="678"/>
        <v>0</v>
      </c>
      <c r="DE346" s="325">
        <f t="shared" si="679"/>
        <v>0</v>
      </c>
      <c r="DF346" s="27">
        <v>40</v>
      </c>
      <c r="DG346" s="324">
        <f>SUMIF('Rekapitulasi Juni'!$AL$410:$AL$588,APS!$B346,'Rekapitulasi Juni'!$AM$410:$AM$588)</f>
        <v>0</v>
      </c>
      <c r="DH346" s="324">
        <f>SUMIF('Rekapitulasi Juni'!$AL$410:$AL$588,APS!$B346,'Rekapitulasi Juni'!$AN$410:$AN$588)</f>
        <v>0</v>
      </c>
      <c r="DI346" s="27"/>
      <c r="DJ346" s="325">
        <f t="shared" si="635"/>
        <v>0</v>
      </c>
      <c r="DK346" s="325">
        <f t="shared" si="636"/>
        <v>0</v>
      </c>
      <c r="DL346" s="27"/>
      <c r="DM346" s="324">
        <f>SUMIF('Rekapitulasi Juni'!$BA$410:$BA$588,APS!$B346,'Rekapitulasi Juni'!$BB$410:$BB$588)</f>
        <v>0</v>
      </c>
      <c r="DN346" s="324">
        <f>SUMIF('Rekapitulasi Juni'!$BA$410:$BA$588,APS!$B346,'Rekapitulasi Juni'!$BC$410:$BC$588)</f>
        <v>0</v>
      </c>
      <c r="DO346" s="324">
        <f>SUMIF('Rekapitulasi Juni'!$BA$410:$BA$588,APS!$B346,'Rekapitulasi Juni'!$BF$410:$BF$588)</f>
        <v>0</v>
      </c>
      <c r="DP346" s="325">
        <f t="shared" si="637"/>
        <v>0</v>
      </c>
      <c r="DQ346" s="325">
        <f t="shared" si="638"/>
        <v>0</v>
      </c>
      <c r="DR346" s="27"/>
      <c r="DS346" s="324">
        <f>SUMIF('Rekapitulasi Juni'!$BP$410:$BP$588,APS!$B346,'Rekapitulasi Juni'!$BQ$410:$BQ$588)</f>
        <v>0</v>
      </c>
      <c r="DT346" s="324">
        <f>SUMIF('Rekapitulasi Juni'!$BP$410:$BP$588,APS!$B346,'Rekapitulasi Juni'!$BR$410:$BR$588)</f>
        <v>0</v>
      </c>
      <c r="DU346" s="27"/>
      <c r="DV346" s="325">
        <f t="shared" si="639"/>
        <v>0</v>
      </c>
      <c r="DW346" s="325">
        <f t="shared" si="640"/>
        <v>0</v>
      </c>
      <c r="DX346" s="41">
        <f t="shared" si="680"/>
        <v>40</v>
      </c>
      <c r="DY346" s="41">
        <f t="shared" si="681"/>
        <v>0</v>
      </c>
      <c r="DZ346" s="41">
        <f t="shared" si="682"/>
        <v>0</v>
      </c>
      <c r="EA346" s="41">
        <f t="shared" si="683"/>
        <v>0</v>
      </c>
      <c r="EB346" s="41">
        <f t="shared" si="684"/>
        <v>0</v>
      </c>
      <c r="EC346" s="41">
        <f t="shared" si="685"/>
        <v>-40</v>
      </c>
      <c r="ED346" s="180">
        <f t="shared" si="686"/>
        <v>0</v>
      </c>
      <c r="EE346" s="27">
        <v>0</v>
      </c>
      <c r="EF346" s="27"/>
      <c r="EG346" s="324">
        <f>SUMIF('Rekapitulasi Juni'!$D$608:$D$786,APS!$B346,'Rekapitulasi Juni'!$E$608:$E$786)</f>
        <v>0</v>
      </c>
      <c r="EH346" s="324">
        <f>SUMIF('Rekapitulasi Juni'!$D$608:$D$786,APS!$B346,'Rekapitulasi Juni'!$F$608:$F$786)</f>
        <v>0</v>
      </c>
      <c r="EI346" s="27"/>
      <c r="EJ346" s="325">
        <f t="shared" si="641"/>
        <v>0</v>
      </c>
      <c r="EK346" s="325">
        <f t="shared" si="642"/>
        <v>0</v>
      </c>
      <c r="EL346" s="27"/>
      <c r="EM346" s="324">
        <f>SUMIF('Rekapitulasi Juni'!$U$608:$U$786,APS!$B346,'Rekapitulasi Juni'!$V$608:$V$786)</f>
        <v>0</v>
      </c>
      <c r="EN346" s="324">
        <f>SUMIF('Rekapitulasi Juni'!$U$608:$U$786,APS!$B346,'Rekapitulasi Juni'!$W$608:$W$786)</f>
        <v>0</v>
      </c>
      <c r="EO346" s="27"/>
      <c r="EP346" s="325">
        <f t="shared" si="643"/>
        <v>0</v>
      </c>
      <c r="EQ346" s="325">
        <f t="shared" si="644"/>
        <v>0</v>
      </c>
      <c r="ER346" s="27"/>
      <c r="ES346" s="324">
        <f>SUMIF('Rekapitulasi Juni'!$AL$608:$AL$786,APS!$B346,'Rekapitulasi Juni'!$AM$608:$AM$786)</f>
        <v>0</v>
      </c>
      <c r="ET346" s="324">
        <f>SUMIF('Rekapitulasi Juni'!$AL$608:$AL$786,APS!$B346,'Rekapitulasi Juni'!$AN$608:$AN$786)</f>
        <v>0</v>
      </c>
      <c r="EU346" s="27"/>
      <c r="EV346" s="325">
        <f t="shared" si="628"/>
        <v>0</v>
      </c>
      <c r="EW346" s="325">
        <f t="shared" si="629"/>
        <v>0</v>
      </c>
      <c r="EX346" s="27"/>
      <c r="EY346" s="324">
        <f>SUMIF('Rekapitulasi Juni'!$BA$608:$BA$786,APS!$B346,'Rekapitulasi Juni'!$BB$608:$BB$786)</f>
        <v>50</v>
      </c>
      <c r="EZ346" s="324">
        <f>SUMIF('Rekapitulasi Juni'!$BA$608:$BA$786,APS!$B346,'Rekapitulasi Juni'!$BC$608:$BC$786)</f>
        <v>45</v>
      </c>
      <c r="FA346" s="324">
        <f>SUMIF('Rekapitulasi Juni'!$BA$608:$BA$786,APS!$B346,'Rekapitulasi Juni'!$BF$608:$BF$786)</f>
        <v>15</v>
      </c>
      <c r="FB346" s="325">
        <f t="shared" si="630"/>
        <v>0</v>
      </c>
      <c r="FC346" s="325">
        <f t="shared" si="631"/>
        <v>120</v>
      </c>
      <c r="FD346" s="27"/>
      <c r="FE346" s="27"/>
      <c r="FF346" s="27"/>
      <c r="FG346" s="27"/>
      <c r="FH346" s="27"/>
      <c r="FI346" s="27"/>
      <c r="FJ346" s="41">
        <f t="shared" si="687"/>
        <v>0</v>
      </c>
      <c r="FK346" s="41">
        <f t="shared" si="688"/>
        <v>50</v>
      </c>
      <c r="FL346" s="41">
        <f t="shared" si="689"/>
        <v>45</v>
      </c>
      <c r="FM346" s="41">
        <f t="shared" si="690"/>
        <v>15</v>
      </c>
      <c r="FN346" s="41">
        <f t="shared" si="691"/>
        <v>60</v>
      </c>
      <c r="FO346" s="41">
        <f t="shared" si="692"/>
        <v>60</v>
      </c>
      <c r="FP346" s="180">
        <f t="shared" si="693"/>
        <v>0</v>
      </c>
      <c r="FQ346" s="27"/>
      <c r="FR346" s="27"/>
      <c r="FS346" s="324">
        <f>SUMIF('Rekapitulasi Juni'!$D$804:$D$984,APS!$B346,'Rekapitulasi Juni'!$E$804:$E$984)</f>
        <v>0</v>
      </c>
      <c r="FT346" s="324">
        <f>SUMIF('Rekapitulasi Juni'!$D$804:$D$984,APS!$B346,'Rekapitulasi Juni'!$F$804:$F$984)</f>
        <v>0</v>
      </c>
      <c r="FU346" s="27"/>
      <c r="FV346" s="325">
        <f t="shared" si="632"/>
        <v>0</v>
      </c>
      <c r="FW346" s="325">
        <f t="shared" si="633"/>
        <v>0</v>
      </c>
      <c r="FX346" s="27"/>
      <c r="FY346" s="324">
        <f>SUMIF('Rekapitulasi Juni'!$U$804:$U$984,APS!$B346,'Rekapitulasi Juni'!$V$804:$V$984)</f>
        <v>0</v>
      </c>
      <c r="FZ346" s="324">
        <f>SUMIF('Rekapitulasi Juni'!$U$804:$U$984,APS!$B346,'Rekapitulasi Juni'!$W$804:$W$984)</f>
        <v>0</v>
      </c>
      <c r="GA346" s="27"/>
      <c r="GB346" s="325">
        <f t="shared" si="621"/>
        <v>0</v>
      </c>
      <c r="GC346" s="325">
        <f t="shared" si="622"/>
        <v>0</v>
      </c>
      <c r="GD346" s="27"/>
      <c r="GE346" s="324">
        <f>SUMIF('Rekapitulasi Juni'!$AL$804:$AL$984,APS!$B346,'Rekapitulasi Juni'!$AM$804:$AM$984)</f>
        <v>0</v>
      </c>
      <c r="GF346" s="324">
        <f>SUMIF('Rekapitulasi Juni'!$AL$804:$AL$984,APS!$B346,'Rekapitulasi Juni'!$AN$804:$AN$984)</f>
        <v>0</v>
      </c>
      <c r="GG346" s="27"/>
      <c r="GH346" s="325">
        <f t="shared" si="611"/>
        <v>0</v>
      </c>
      <c r="GI346" s="325">
        <f t="shared" si="612"/>
        <v>0</v>
      </c>
      <c r="GJ346" s="27"/>
      <c r="GK346" s="27"/>
      <c r="GL346" s="41">
        <f t="shared" si="694"/>
        <v>0</v>
      </c>
      <c r="GM346" s="41">
        <f t="shared" si="695"/>
        <v>0</v>
      </c>
      <c r="GN346" s="41">
        <f t="shared" si="696"/>
        <v>0</v>
      </c>
      <c r="GO346" s="41">
        <f t="shared" si="620"/>
        <v>0</v>
      </c>
      <c r="GP346" s="41">
        <f t="shared" si="697"/>
        <v>0</v>
      </c>
      <c r="GQ346" s="41">
        <f t="shared" si="698"/>
        <v>0</v>
      </c>
      <c r="GR346" s="180">
        <f t="shared" si="699"/>
        <v>0</v>
      </c>
      <c r="GS346" s="41">
        <f t="shared" si="613"/>
        <v>40</v>
      </c>
      <c r="GT346" s="41">
        <f t="shared" si="614"/>
        <v>50</v>
      </c>
      <c r="GU346" s="41">
        <f t="shared" si="615"/>
        <v>45</v>
      </c>
      <c r="GV346" s="41">
        <f t="shared" si="616"/>
        <v>15</v>
      </c>
      <c r="GW346" s="41">
        <f t="shared" si="617"/>
        <v>60</v>
      </c>
      <c r="GX346" s="41">
        <f t="shared" si="618"/>
        <v>20</v>
      </c>
      <c r="GY346" s="180">
        <f t="shared" si="619"/>
        <v>150</v>
      </c>
      <c r="GZ346" s="41">
        <v>324</v>
      </c>
      <c r="HA346" s="32"/>
      <c r="HB346" s="42">
        <f t="shared" si="634"/>
        <v>0</v>
      </c>
      <c r="HC346" s="44"/>
    </row>
    <row r="347" spans="1:211" ht="15" hidden="1" customHeight="1">
      <c r="A347" s="31" t="s">
        <v>688</v>
      </c>
      <c r="B347" s="32" t="s">
        <v>689</v>
      </c>
      <c r="C347" s="31" t="s">
        <v>490</v>
      </c>
      <c r="D347" s="31" t="s">
        <v>1259</v>
      </c>
      <c r="E347" s="31" t="s">
        <v>43</v>
      </c>
      <c r="F347" s="31" t="s">
        <v>152</v>
      </c>
      <c r="G347" s="33">
        <v>0</v>
      </c>
      <c r="H347" s="33">
        <v>0</v>
      </c>
      <c r="I347" s="33">
        <v>0</v>
      </c>
      <c r="J347" s="34">
        <f>IFERROR(VLOOKUP(A347,#REF!,3,0),0)</f>
        <v>0</v>
      </c>
      <c r="K347" s="34">
        <f t="shared" si="623"/>
        <v>0</v>
      </c>
      <c r="L347" s="34">
        <v>0</v>
      </c>
      <c r="M347" s="34">
        <v>0</v>
      </c>
      <c r="N347" s="35">
        <f t="shared" si="624"/>
        <v>0</v>
      </c>
      <c r="O347" s="35">
        <f t="shared" si="625"/>
        <v>0</v>
      </c>
      <c r="P347" s="36">
        <v>0</v>
      </c>
      <c r="Q347" s="36">
        <f t="shared" si="645"/>
        <v>0</v>
      </c>
      <c r="R347" s="80"/>
      <c r="S347" s="37">
        <f ca="1">SUMIF(ROP!$D$6:$H$65536,A347,ROP!$J$6:$J$65536)</f>
        <v>0</v>
      </c>
      <c r="T347" s="37">
        <f>SUMIF(HASIL!$B:$B,APS!$B347&amp;RIGHT(APS!T$9,2),HASIL!$I:$I)</f>
        <v>0</v>
      </c>
      <c r="U347" s="37">
        <f>SUMIF(HASIL!$B:$B,APS!$B347&amp;RIGHT(APS!U$9,2),HASIL!$I:$I)</f>
        <v>0</v>
      </c>
      <c r="V347" s="37">
        <f>SUMIF(HASIL!$B:$B,APS!$B347&amp;RIGHT(APS!V$9,2),HASIL!$I:$I)</f>
        <v>0</v>
      </c>
      <c r="W347" s="37">
        <f>SUMIF(HASIL!$B:$B,APS!$B347&amp;RIGHT(APS!W$9,2),HASIL!$I:$I)</f>
        <v>0</v>
      </c>
      <c r="X347" s="38">
        <f t="shared" si="626"/>
        <v>0</v>
      </c>
      <c r="Y347" s="38">
        <f t="shared" si="627"/>
        <v>0</v>
      </c>
      <c r="Z347" s="39">
        <f t="shared" si="701"/>
        <v>0</v>
      </c>
      <c r="AA347" s="39">
        <f t="shared" si="700"/>
        <v>0</v>
      </c>
      <c r="AB347" s="40">
        <f t="shared" si="702"/>
        <v>0</v>
      </c>
      <c r="AC347" s="27">
        <v>0</v>
      </c>
      <c r="AD347" s="27"/>
      <c r="AE347" s="27"/>
      <c r="AF347" s="27"/>
      <c r="AG347" s="27"/>
      <c r="AH347" s="27"/>
      <c r="AI347" s="324">
        <f>SUMIF('Rekapitulasi Juni'!$D$9:$D$192,APS!$B347,'Rekapitulasi Juni'!$E$9:$E$192)</f>
        <v>0</v>
      </c>
      <c r="AJ347" s="324">
        <f>SUMIF('Rekapitulasi Juni'!$D$9:$D$192,APS!$B347,'Rekapitulasi Juni'!$F$9:$F$192)</f>
        <v>0</v>
      </c>
      <c r="AK347" s="324">
        <f>SUMIF('Rekapitulasi Juni'!$D$9:$D$192,APS!$B347,'Rekapitulasi Juni'!$K$9:$K$192)</f>
        <v>0</v>
      </c>
      <c r="AL347" s="325">
        <f t="shared" si="646"/>
        <v>0</v>
      </c>
      <c r="AM347" s="325">
        <f t="shared" si="647"/>
        <v>0</v>
      </c>
      <c r="AN347" s="27"/>
      <c r="AO347" s="324">
        <f>SUMIF('Rekapitulasi Juni'!$U$9:$U$192,APS!$B347,'Rekapitulasi Juni'!$V$9:$V$192)</f>
        <v>0</v>
      </c>
      <c r="AP347" s="324">
        <f>SUMIF('Rekapitulasi Juni'!$U$9:$U$192,APS!$B347,'Rekapitulasi Juni'!$W$9:$W$192)</f>
        <v>0</v>
      </c>
      <c r="AQ347" s="27"/>
      <c r="AR347" s="325">
        <f t="shared" si="648"/>
        <v>0</v>
      </c>
      <c r="AS347" s="325">
        <f t="shared" si="649"/>
        <v>0</v>
      </c>
      <c r="AT347" s="27"/>
      <c r="AU347" s="324">
        <f>SUMIF('Rekapitulasi Juni'!$AL$9:$AL$192,APS!$B347,'Rekapitulasi Juni'!$AM$9:$AM$192)</f>
        <v>0</v>
      </c>
      <c r="AV347" s="324">
        <f>SUMIF('Rekapitulasi Juni'!$AL$9:$AL$192,APS!$B347,'Rekapitulasi Juni'!$AN$9:$AN$192)</f>
        <v>0</v>
      </c>
      <c r="AW347" s="27"/>
      <c r="AX347" s="325">
        <f t="shared" si="650"/>
        <v>0</v>
      </c>
      <c r="AY347" s="325">
        <f t="shared" si="651"/>
        <v>0</v>
      </c>
      <c r="AZ347" s="41">
        <f t="shared" si="652"/>
        <v>0</v>
      </c>
      <c r="BA347" s="41">
        <f t="shared" si="653"/>
        <v>0</v>
      </c>
      <c r="BB347" s="41">
        <f t="shared" si="654"/>
        <v>0</v>
      </c>
      <c r="BC347" s="41">
        <f t="shared" si="655"/>
        <v>0</v>
      </c>
      <c r="BD347" s="41">
        <f t="shared" si="656"/>
        <v>0</v>
      </c>
      <c r="BE347" s="41">
        <f t="shared" si="657"/>
        <v>0</v>
      </c>
      <c r="BF347" s="180">
        <f t="shared" si="658"/>
        <v>0</v>
      </c>
      <c r="BG347" s="27">
        <v>0</v>
      </c>
      <c r="BH347" s="27"/>
      <c r="BI347" s="324">
        <f>SUMIF('Rekapitulasi Juni'!$D$214:$D$393,APS!$B347,'Rekapitulasi Juni'!$E$214:$E$393)</f>
        <v>0</v>
      </c>
      <c r="BJ347" s="324">
        <f>SUMIF('Rekapitulasi Juni'!$D$214:$D$393,APS!$B347,'Rekapitulasi Juni'!$F$214:$F$393)</f>
        <v>0</v>
      </c>
      <c r="BK347" s="27"/>
      <c r="BL347" s="325">
        <f t="shared" si="659"/>
        <v>0</v>
      </c>
      <c r="BM347" s="325">
        <f t="shared" si="660"/>
        <v>0</v>
      </c>
      <c r="BN347" s="27"/>
      <c r="BO347" s="324">
        <f>SUMIF('Rekapitulasi Juni'!$U$214:$U$393,APS!$B347,'Rekapitulasi Juni'!$V$214:$V$393)</f>
        <v>0</v>
      </c>
      <c r="BP347" s="324">
        <f>SUMIF('Rekapitulasi Juni'!$U$214:$U$393,APS!$B347,'Rekapitulasi Juni'!$W$214:$W$393)</f>
        <v>0</v>
      </c>
      <c r="BQ347" s="27"/>
      <c r="BR347" s="325">
        <f t="shared" si="661"/>
        <v>0</v>
      </c>
      <c r="BS347" s="325">
        <f t="shared" si="662"/>
        <v>0</v>
      </c>
      <c r="BT347" s="27"/>
      <c r="BU347" s="324">
        <f>SUMIF('Rekapitulasi Juni'!$AL$214:$AL$393,APS!$B347,'Rekapitulasi Juni'!$AM$214:$AM$393)</f>
        <v>0</v>
      </c>
      <c r="BV347" s="324">
        <f>SUMIF('Rekapitulasi Juni'!$AL$214:$AL$393,APS!$B347,'Rekapitulasi Juni'!$AN$214:$AN$393)</f>
        <v>0</v>
      </c>
      <c r="BW347" s="27"/>
      <c r="BX347" s="325">
        <f t="shared" si="663"/>
        <v>0</v>
      </c>
      <c r="BY347" s="325">
        <f t="shared" si="664"/>
        <v>0</v>
      </c>
      <c r="BZ347" s="27"/>
      <c r="CA347" s="324">
        <f>SUMIF('Rekapitulasi Juni'!$BA$214:$BA$393,APS!$B347,'Rekapitulasi Juni'!$BB$214:$BB$393)</f>
        <v>0</v>
      </c>
      <c r="CB347" s="324">
        <f>SUMIF('Rekapitulasi Juni'!$BA$214:$BA$393,APS!$B347,'Rekapitulasi Juni'!$BC$214:$BC$393)</f>
        <v>0</v>
      </c>
      <c r="CC347" s="27"/>
      <c r="CD347" s="325">
        <f t="shared" si="665"/>
        <v>0</v>
      </c>
      <c r="CE347" s="325">
        <f t="shared" si="666"/>
        <v>0</v>
      </c>
      <c r="CF347" s="27"/>
      <c r="CG347" s="324">
        <f>SUMIF('Rekapitulasi Juni'!$BP$214:$BP$393,APS!$B347,'Rekapitulasi Juni'!$BQ$214:$BQ$393)</f>
        <v>0</v>
      </c>
      <c r="CH347" s="324">
        <f>SUMIF('Rekapitulasi Juni'!$BP$214:$BP$393,APS!$B347,'Rekapitulasi Juni'!$BR$214:$BR$393)</f>
        <v>0</v>
      </c>
      <c r="CI347" s="27"/>
      <c r="CJ347" s="325">
        <f t="shared" si="667"/>
        <v>0</v>
      </c>
      <c r="CK347" s="325">
        <f t="shared" si="668"/>
        <v>0</v>
      </c>
      <c r="CL347" s="41">
        <f t="shared" si="669"/>
        <v>0</v>
      </c>
      <c r="CM347" s="41">
        <f t="shared" si="670"/>
        <v>0</v>
      </c>
      <c r="CN347" s="41">
        <f t="shared" si="671"/>
        <v>0</v>
      </c>
      <c r="CO347" s="41">
        <f t="shared" si="672"/>
        <v>0</v>
      </c>
      <c r="CP347" s="41">
        <f t="shared" si="673"/>
        <v>0</v>
      </c>
      <c r="CQ347" s="41">
        <f t="shared" si="674"/>
        <v>0</v>
      </c>
      <c r="CR347" s="180">
        <f t="shared" si="675"/>
        <v>0</v>
      </c>
      <c r="CS347" s="27">
        <v>0</v>
      </c>
      <c r="CT347" s="27"/>
      <c r="CU347" s="324">
        <f>SUMIF('Rekapitulasi Juni'!$D$410:$D$588,APS!$B347,'Rekapitulasi Juni'!$E$410:$E$588)</f>
        <v>0</v>
      </c>
      <c r="CV347" s="324">
        <f>SUMIF('Rekapitulasi Juni'!$D$410:$D$588,APS!$B347,'Rekapitulasi Juni'!$F$410:$F$588)</f>
        <v>0</v>
      </c>
      <c r="CW347" s="27"/>
      <c r="CX347" s="325">
        <f t="shared" si="676"/>
        <v>0</v>
      </c>
      <c r="CY347" s="325">
        <f t="shared" si="677"/>
        <v>0</v>
      </c>
      <c r="CZ347" s="27"/>
      <c r="DA347" s="324">
        <f>SUMIF('Rekapitulasi Juni'!$U$410:$U$588,APS!$B347,'Rekapitulasi Juni'!$V$410:$V$588)</f>
        <v>0</v>
      </c>
      <c r="DB347" s="324">
        <f>SUMIF('Rekapitulasi Juni'!$U$410:$U$588,APS!$B347,'Rekapitulasi Juni'!$W$410:$W$588)</f>
        <v>0</v>
      </c>
      <c r="DC347" s="27"/>
      <c r="DD347" s="325">
        <f t="shared" si="678"/>
        <v>0</v>
      </c>
      <c r="DE347" s="325">
        <f t="shared" si="679"/>
        <v>0</v>
      </c>
      <c r="DF347" s="27"/>
      <c r="DG347" s="324">
        <f>SUMIF('Rekapitulasi Juni'!$AL$410:$AL$588,APS!$B347,'Rekapitulasi Juni'!$AM$410:$AM$588)</f>
        <v>0</v>
      </c>
      <c r="DH347" s="324">
        <f>SUMIF('Rekapitulasi Juni'!$AL$410:$AL$588,APS!$B347,'Rekapitulasi Juni'!$AN$410:$AN$588)</f>
        <v>0</v>
      </c>
      <c r="DI347" s="27"/>
      <c r="DJ347" s="325">
        <f t="shared" si="635"/>
        <v>0</v>
      </c>
      <c r="DK347" s="325">
        <f t="shared" si="636"/>
        <v>0</v>
      </c>
      <c r="DL347" s="27"/>
      <c r="DM347" s="324">
        <f>SUMIF('Rekapitulasi Juni'!$BA$410:$BA$588,APS!$B347,'Rekapitulasi Juni'!$BB$410:$BB$588)</f>
        <v>0</v>
      </c>
      <c r="DN347" s="324">
        <f>SUMIF('Rekapitulasi Juni'!$BA$410:$BA$588,APS!$B347,'Rekapitulasi Juni'!$BC$410:$BC$588)</f>
        <v>0</v>
      </c>
      <c r="DO347" s="324">
        <f>SUMIF('Rekapitulasi Juni'!$BA$410:$BA$588,APS!$B347,'Rekapitulasi Juni'!$BF$410:$BF$588)</f>
        <v>0</v>
      </c>
      <c r="DP347" s="325">
        <f t="shared" si="637"/>
        <v>0</v>
      </c>
      <c r="DQ347" s="325">
        <f t="shared" si="638"/>
        <v>0</v>
      </c>
      <c r="DR347" s="27"/>
      <c r="DS347" s="324">
        <f>SUMIF('Rekapitulasi Juni'!$BP$410:$BP$588,APS!$B347,'Rekapitulasi Juni'!$BQ$410:$BQ$588)</f>
        <v>0</v>
      </c>
      <c r="DT347" s="324">
        <f>SUMIF('Rekapitulasi Juni'!$BP$410:$BP$588,APS!$B347,'Rekapitulasi Juni'!$BR$410:$BR$588)</f>
        <v>0</v>
      </c>
      <c r="DU347" s="27"/>
      <c r="DV347" s="325">
        <f t="shared" si="639"/>
        <v>0</v>
      </c>
      <c r="DW347" s="325">
        <f t="shared" si="640"/>
        <v>0</v>
      </c>
      <c r="DX347" s="41">
        <f t="shared" si="680"/>
        <v>0</v>
      </c>
      <c r="DY347" s="41">
        <f t="shared" si="681"/>
        <v>0</v>
      </c>
      <c r="DZ347" s="41">
        <f t="shared" si="682"/>
        <v>0</v>
      </c>
      <c r="EA347" s="41">
        <f t="shared" si="683"/>
        <v>0</v>
      </c>
      <c r="EB347" s="41">
        <f t="shared" si="684"/>
        <v>0</v>
      </c>
      <c r="EC347" s="41">
        <f t="shared" si="685"/>
        <v>0</v>
      </c>
      <c r="ED347" s="180">
        <f t="shared" si="686"/>
        <v>0</v>
      </c>
      <c r="EE347" s="27">
        <v>0</v>
      </c>
      <c r="EF347" s="27"/>
      <c r="EG347" s="324">
        <f>SUMIF('Rekapitulasi Juni'!$D$608:$D$786,APS!$B347,'Rekapitulasi Juni'!$E$608:$E$786)</f>
        <v>0</v>
      </c>
      <c r="EH347" s="324">
        <f>SUMIF('Rekapitulasi Juni'!$D$608:$D$786,APS!$B347,'Rekapitulasi Juni'!$F$608:$F$786)</f>
        <v>0</v>
      </c>
      <c r="EI347" s="27"/>
      <c r="EJ347" s="325">
        <f t="shared" si="641"/>
        <v>0</v>
      </c>
      <c r="EK347" s="325">
        <f t="shared" si="642"/>
        <v>0</v>
      </c>
      <c r="EL347" s="27"/>
      <c r="EM347" s="324">
        <f>SUMIF('Rekapitulasi Juni'!$U$608:$U$786,APS!$B347,'Rekapitulasi Juni'!$V$608:$V$786)</f>
        <v>0</v>
      </c>
      <c r="EN347" s="324">
        <f>SUMIF('Rekapitulasi Juni'!$U$608:$U$786,APS!$B347,'Rekapitulasi Juni'!$W$608:$W$786)</f>
        <v>0</v>
      </c>
      <c r="EO347" s="27"/>
      <c r="EP347" s="325">
        <f t="shared" si="643"/>
        <v>0</v>
      </c>
      <c r="EQ347" s="325">
        <f t="shared" si="644"/>
        <v>0</v>
      </c>
      <c r="ER347" s="27"/>
      <c r="ES347" s="324">
        <f>SUMIF('Rekapitulasi Juni'!$AL$608:$AL$786,APS!$B347,'Rekapitulasi Juni'!$AM$608:$AM$786)</f>
        <v>0</v>
      </c>
      <c r="ET347" s="324">
        <f>SUMIF('Rekapitulasi Juni'!$AL$608:$AL$786,APS!$B347,'Rekapitulasi Juni'!$AN$608:$AN$786)</f>
        <v>0</v>
      </c>
      <c r="EU347" s="27"/>
      <c r="EV347" s="325">
        <f t="shared" si="628"/>
        <v>0</v>
      </c>
      <c r="EW347" s="325">
        <f t="shared" si="629"/>
        <v>0</v>
      </c>
      <c r="EX347" s="27"/>
      <c r="EY347" s="324">
        <f>SUMIF('Rekapitulasi Juni'!$BA$608:$BA$786,APS!$B347,'Rekapitulasi Juni'!$BB$608:$BB$786)</f>
        <v>0</v>
      </c>
      <c r="EZ347" s="324">
        <f>SUMIF('Rekapitulasi Juni'!$BA$608:$BA$786,APS!$B347,'Rekapitulasi Juni'!$BC$608:$BC$786)</f>
        <v>0</v>
      </c>
      <c r="FA347" s="324">
        <f>SUMIF('Rekapitulasi Juni'!$BA$608:$BA$786,APS!$B347,'Rekapitulasi Juni'!$BF$608:$BF$786)</f>
        <v>0</v>
      </c>
      <c r="FB347" s="325">
        <f t="shared" si="630"/>
        <v>0</v>
      </c>
      <c r="FC347" s="325">
        <f t="shared" si="631"/>
        <v>0</v>
      </c>
      <c r="FD347" s="27"/>
      <c r="FE347" s="27"/>
      <c r="FF347" s="27"/>
      <c r="FG347" s="27"/>
      <c r="FH347" s="27"/>
      <c r="FI347" s="27"/>
      <c r="FJ347" s="41">
        <f t="shared" si="687"/>
        <v>0</v>
      </c>
      <c r="FK347" s="41">
        <f t="shared" si="688"/>
        <v>0</v>
      </c>
      <c r="FL347" s="41">
        <f t="shared" si="689"/>
        <v>0</v>
      </c>
      <c r="FM347" s="41">
        <f t="shared" si="690"/>
        <v>0</v>
      </c>
      <c r="FN347" s="41">
        <f t="shared" si="691"/>
        <v>0</v>
      </c>
      <c r="FO347" s="41">
        <f t="shared" si="692"/>
        <v>0</v>
      </c>
      <c r="FP347" s="180">
        <f t="shared" si="693"/>
        <v>0</v>
      </c>
      <c r="FQ347" s="27"/>
      <c r="FR347" s="27"/>
      <c r="FS347" s="324">
        <f>SUMIF('Rekapitulasi Juni'!$D$804:$D$984,APS!$B347,'Rekapitulasi Juni'!$E$804:$E$984)</f>
        <v>0</v>
      </c>
      <c r="FT347" s="324">
        <f>SUMIF('Rekapitulasi Juni'!$D$804:$D$984,APS!$B347,'Rekapitulasi Juni'!$F$804:$F$984)</f>
        <v>0</v>
      </c>
      <c r="FU347" s="27"/>
      <c r="FV347" s="325">
        <f t="shared" si="632"/>
        <v>0</v>
      </c>
      <c r="FW347" s="325">
        <f t="shared" si="633"/>
        <v>0</v>
      </c>
      <c r="FX347" s="27"/>
      <c r="FY347" s="324">
        <f>SUMIF('Rekapitulasi Juni'!$U$804:$U$984,APS!$B347,'Rekapitulasi Juni'!$V$804:$V$984)</f>
        <v>0</v>
      </c>
      <c r="FZ347" s="324">
        <f>SUMIF('Rekapitulasi Juni'!$U$804:$U$984,APS!$B347,'Rekapitulasi Juni'!$W$804:$W$984)</f>
        <v>0</v>
      </c>
      <c r="GA347" s="27"/>
      <c r="GB347" s="325">
        <f t="shared" si="621"/>
        <v>0</v>
      </c>
      <c r="GC347" s="325">
        <f t="shared" si="622"/>
        <v>0</v>
      </c>
      <c r="GD347" s="27"/>
      <c r="GE347" s="324">
        <f>SUMIF('Rekapitulasi Juni'!$AL$804:$AL$984,APS!$B347,'Rekapitulasi Juni'!$AM$804:$AM$984)</f>
        <v>0</v>
      </c>
      <c r="GF347" s="324">
        <f>SUMIF('Rekapitulasi Juni'!$AL$804:$AL$984,APS!$B347,'Rekapitulasi Juni'!$AN$804:$AN$984)</f>
        <v>0</v>
      </c>
      <c r="GG347" s="27"/>
      <c r="GH347" s="325">
        <f t="shared" si="611"/>
        <v>0</v>
      </c>
      <c r="GI347" s="325">
        <f t="shared" si="612"/>
        <v>0</v>
      </c>
      <c r="GJ347" s="27"/>
      <c r="GK347" s="27"/>
      <c r="GL347" s="41">
        <f t="shared" si="694"/>
        <v>0</v>
      </c>
      <c r="GM347" s="41">
        <f t="shared" si="695"/>
        <v>0</v>
      </c>
      <c r="GN347" s="41">
        <f t="shared" si="696"/>
        <v>0</v>
      </c>
      <c r="GO347" s="41">
        <f t="shared" si="620"/>
        <v>0</v>
      </c>
      <c r="GP347" s="41">
        <f t="shared" si="697"/>
        <v>0</v>
      </c>
      <c r="GQ347" s="41">
        <f t="shared" si="698"/>
        <v>0</v>
      </c>
      <c r="GR347" s="180">
        <f t="shared" si="699"/>
        <v>0</v>
      </c>
      <c r="GS347" s="41">
        <f t="shared" si="613"/>
        <v>0</v>
      </c>
      <c r="GT347" s="41">
        <f t="shared" si="614"/>
        <v>0</v>
      </c>
      <c r="GU347" s="41">
        <f t="shared" si="615"/>
        <v>0</v>
      </c>
      <c r="GV347" s="41">
        <f t="shared" si="616"/>
        <v>0</v>
      </c>
      <c r="GW347" s="41">
        <f t="shared" si="617"/>
        <v>0</v>
      </c>
      <c r="GX347" s="41">
        <f t="shared" si="618"/>
        <v>0</v>
      </c>
      <c r="GY347" s="180">
        <f t="shared" si="619"/>
        <v>0</v>
      </c>
      <c r="GZ347" s="41">
        <v>325</v>
      </c>
      <c r="HA347" s="32"/>
      <c r="HB347" s="42">
        <f t="shared" si="634"/>
        <v>0</v>
      </c>
      <c r="HC347" s="44"/>
    </row>
    <row r="348" spans="1:211" ht="15" customHeight="1">
      <c r="A348" s="31" t="s">
        <v>688</v>
      </c>
      <c r="B348" s="32" t="s">
        <v>690</v>
      </c>
      <c r="C348" s="31" t="s">
        <v>490</v>
      </c>
      <c r="D348" s="31" t="s">
        <v>1259</v>
      </c>
      <c r="E348" s="31" t="s">
        <v>43</v>
      </c>
      <c r="F348" s="31" t="s">
        <v>152</v>
      </c>
      <c r="G348" s="33">
        <v>48</v>
      </c>
      <c r="H348" s="33">
        <v>0</v>
      </c>
      <c r="I348" s="33">
        <v>0</v>
      </c>
      <c r="J348" s="34">
        <f>IFERROR(VLOOKUP(A348,#REF!,3,0),0)</f>
        <v>0</v>
      </c>
      <c r="K348" s="34">
        <f t="shared" si="623"/>
        <v>0</v>
      </c>
      <c r="L348" s="34">
        <v>0</v>
      </c>
      <c r="M348" s="34">
        <v>0</v>
      </c>
      <c r="N348" s="35">
        <f t="shared" si="624"/>
        <v>48</v>
      </c>
      <c r="O348" s="35">
        <f t="shared" si="625"/>
        <v>48</v>
      </c>
      <c r="P348" s="36">
        <v>48</v>
      </c>
      <c r="Q348" s="36">
        <f t="shared" si="645"/>
        <v>48</v>
      </c>
      <c r="R348" s="80"/>
      <c r="S348" s="37">
        <f ca="1">SUMIF(ROP!$D$6:$H$65536,A348,ROP!$J$6:$J$65536)</f>
        <v>0</v>
      </c>
      <c r="T348" s="37">
        <f>SUMIF(HASIL!$B:$B,APS!$B348&amp;RIGHT(APS!T$9,2),HASIL!$I:$I)</f>
        <v>0</v>
      </c>
      <c r="U348" s="37">
        <f>SUMIF(HASIL!$B:$B,APS!$B348&amp;RIGHT(APS!U$9,2),HASIL!$I:$I)</f>
        <v>0</v>
      </c>
      <c r="V348" s="37">
        <f>SUMIF(HASIL!$B:$B,APS!$B348&amp;RIGHT(APS!V$9,2),HASIL!$I:$I)</f>
        <v>0</v>
      </c>
      <c r="W348" s="37">
        <f>SUMIF(HASIL!$B:$B,APS!$B348&amp;RIGHT(APS!W$9,2),HASIL!$I:$I)</f>
        <v>0</v>
      </c>
      <c r="X348" s="38">
        <f t="shared" si="626"/>
        <v>0</v>
      </c>
      <c r="Y348" s="38">
        <f t="shared" si="627"/>
        <v>-48</v>
      </c>
      <c r="Z348" s="39">
        <f t="shared" si="701"/>
        <v>0</v>
      </c>
      <c r="AA348" s="39">
        <f t="shared" si="700"/>
        <v>48</v>
      </c>
      <c r="AB348" s="40">
        <f t="shared" si="702"/>
        <v>48</v>
      </c>
      <c r="AC348" s="27">
        <v>0</v>
      </c>
      <c r="AD348" s="27"/>
      <c r="AE348" s="27"/>
      <c r="AF348" s="27"/>
      <c r="AG348" s="27"/>
      <c r="AH348" s="27"/>
      <c r="AI348" s="324">
        <f>SUMIF('Rekapitulasi Juni'!$D$9:$D$192,APS!$B348,'Rekapitulasi Juni'!$E$9:$E$192)</f>
        <v>0</v>
      </c>
      <c r="AJ348" s="324">
        <f>SUMIF('Rekapitulasi Juni'!$D$9:$D$192,APS!$B348,'Rekapitulasi Juni'!$F$9:$F$192)</f>
        <v>0</v>
      </c>
      <c r="AK348" s="324">
        <f>SUMIF('Rekapitulasi Juni'!$D$9:$D$192,APS!$B348,'Rekapitulasi Juni'!$K$9:$K$192)</f>
        <v>0</v>
      </c>
      <c r="AL348" s="325">
        <f t="shared" si="646"/>
        <v>0</v>
      </c>
      <c r="AM348" s="325">
        <f t="shared" si="647"/>
        <v>0</v>
      </c>
      <c r="AN348" s="27"/>
      <c r="AO348" s="324">
        <f>SUMIF('Rekapitulasi Juni'!$U$9:$U$192,APS!$B348,'Rekapitulasi Juni'!$V$9:$V$192)</f>
        <v>0</v>
      </c>
      <c r="AP348" s="324">
        <f>SUMIF('Rekapitulasi Juni'!$U$9:$U$192,APS!$B348,'Rekapitulasi Juni'!$W$9:$W$192)</f>
        <v>0</v>
      </c>
      <c r="AQ348" s="27"/>
      <c r="AR348" s="325">
        <f t="shared" si="648"/>
        <v>0</v>
      </c>
      <c r="AS348" s="325">
        <f t="shared" si="649"/>
        <v>0</v>
      </c>
      <c r="AT348" s="27"/>
      <c r="AU348" s="324">
        <f>SUMIF('Rekapitulasi Juni'!$AL$9:$AL$192,APS!$B348,'Rekapitulasi Juni'!$AM$9:$AM$192)</f>
        <v>0</v>
      </c>
      <c r="AV348" s="324">
        <f>SUMIF('Rekapitulasi Juni'!$AL$9:$AL$192,APS!$B348,'Rekapitulasi Juni'!$AN$9:$AN$192)</f>
        <v>0</v>
      </c>
      <c r="AW348" s="27"/>
      <c r="AX348" s="325">
        <f t="shared" si="650"/>
        <v>0</v>
      </c>
      <c r="AY348" s="325">
        <f t="shared" si="651"/>
        <v>0</v>
      </c>
      <c r="AZ348" s="41">
        <f t="shared" si="652"/>
        <v>0</v>
      </c>
      <c r="BA348" s="41">
        <f t="shared" si="653"/>
        <v>0</v>
      </c>
      <c r="BB348" s="41">
        <f t="shared" si="654"/>
        <v>0</v>
      </c>
      <c r="BC348" s="41">
        <f t="shared" si="655"/>
        <v>0</v>
      </c>
      <c r="BD348" s="41">
        <f t="shared" si="656"/>
        <v>0</v>
      </c>
      <c r="BE348" s="41">
        <f t="shared" si="657"/>
        <v>0</v>
      </c>
      <c r="BF348" s="180">
        <f t="shared" si="658"/>
        <v>0</v>
      </c>
      <c r="BG348" s="27">
        <v>0</v>
      </c>
      <c r="BH348" s="27"/>
      <c r="BI348" s="324">
        <f>SUMIF('Rekapitulasi Juni'!$D$214:$D$393,APS!$B348,'Rekapitulasi Juni'!$E$214:$E$393)</f>
        <v>0</v>
      </c>
      <c r="BJ348" s="324">
        <f>SUMIF('Rekapitulasi Juni'!$D$214:$D$393,APS!$B348,'Rekapitulasi Juni'!$F$214:$F$393)</f>
        <v>0</v>
      </c>
      <c r="BK348" s="27"/>
      <c r="BL348" s="325">
        <f t="shared" si="659"/>
        <v>0</v>
      </c>
      <c r="BM348" s="325">
        <f t="shared" si="660"/>
        <v>0</v>
      </c>
      <c r="BN348" s="27"/>
      <c r="BO348" s="324">
        <f>SUMIF('Rekapitulasi Juni'!$U$214:$U$393,APS!$B348,'Rekapitulasi Juni'!$V$214:$V$393)</f>
        <v>0</v>
      </c>
      <c r="BP348" s="324">
        <f>SUMIF('Rekapitulasi Juni'!$U$214:$U$393,APS!$B348,'Rekapitulasi Juni'!$W$214:$W$393)</f>
        <v>0</v>
      </c>
      <c r="BQ348" s="27"/>
      <c r="BR348" s="325">
        <f t="shared" si="661"/>
        <v>0</v>
      </c>
      <c r="BS348" s="325">
        <f t="shared" si="662"/>
        <v>0</v>
      </c>
      <c r="BT348" s="27"/>
      <c r="BU348" s="324">
        <f>SUMIF('Rekapitulasi Juni'!$AL$214:$AL$393,APS!$B348,'Rekapitulasi Juni'!$AM$214:$AM$393)</f>
        <v>0</v>
      </c>
      <c r="BV348" s="324">
        <f>SUMIF('Rekapitulasi Juni'!$AL$214:$AL$393,APS!$B348,'Rekapitulasi Juni'!$AN$214:$AN$393)</f>
        <v>0</v>
      </c>
      <c r="BW348" s="27"/>
      <c r="BX348" s="325">
        <f t="shared" si="663"/>
        <v>0</v>
      </c>
      <c r="BY348" s="325">
        <f t="shared" si="664"/>
        <v>0</v>
      </c>
      <c r="BZ348" s="27"/>
      <c r="CA348" s="324">
        <f>SUMIF('Rekapitulasi Juni'!$BA$214:$BA$393,APS!$B348,'Rekapitulasi Juni'!$BB$214:$BB$393)</f>
        <v>0</v>
      </c>
      <c r="CB348" s="324">
        <f>SUMIF('Rekapitulasi Juni'!$BA$214:$BA$393,APS!$B348,'Rekapitulasi Juni'!$BC$214:$BC$393)</f>
        <v>0</v>
      </c>
      <c r="CC348" s="27"/>
      <c r="CD348" s="325">
        <f t="shared" si="665"/>
        <v>0</v>
      </c>
      <c r="CE348" s="325">
        <f t="shared" si="666"/>
        <v>0</v>
      </c>
      <c r="CF348" s="27"/>
      <c r="CG348" s="324">
        <f>SUMIF('Rekapitulasi Juni'!$BP$214:$BP$393,APS!$B348,'Rekapitulasi Juni'!$BQ$214:$BQ$393)</f>
        <v>0</v>
      </c>
      <c r="CH348" s="324">
        <f>SUMIF('Rekapitulasi Juni'!$BP$214:$BP$393,APS!$B348,'Rekapitulasi Juni'!$BR$214:$BR$393)</f>
        <v>0</v>
      </c>
      <c r="CI348" s="27"/>
      <c r="CJ348" s="325">
        <f t="shared" si="667"/>
        <v>0</v>
      </c>
      <c r="CK348" s="325">
        <f t="shared" si="668"/>
        <v>0</v>
      </c>
      <c r="CL348" s="41">
        <f t="shared" si="669"/>
        <v>0</v>
      </c>
      <c r="CM348" s="41">
        <f t="shared" si="670"/>
        <v>0</v>
      </c>
      <c r="CN348" s="41">
        <f t="shared" si="671"/>
        <v>0</v>
      </c>
      <c r="CO348" s="41">
        <f t="shared" si="672"/>
        <v>0</v>
      </c>
      <c r="CP348" s="41">
        <f t="shared" si="673"/>
        <v>0</v>
      </c>
      <c r="CQ348" s="41">
        <f t="shared" si="674"/>
        <v>0</v>
      </c>
      <c r="CR348" s="180">
        <f t="shared" si="675"/>
        <v>0</v>
      </c>
      <c r="CS348" s="27">
        <v>48</v>
      </c>
      <c r="CT348" s="27"/>
      <c r="CU348" s="324">
        <f>SUMIF('Rekapitulasi Juni'!$D$410:$D$588,APS!$B348,'Rekapitulasi Juni'!$E$410:$E$588)</f>
        <v>0</v>
      </c>
      <c r="CV348" s="324">
        <f>SUMIF('Rekapitulasi Juni'!$D$410:$D$588,APS!$B348,'Rekapitulasi Juni'!$F$410:$F$588)</f>
        <v>0</v>
      </c>
      <c r="CW348" s="27"/>
      <c r="CX348" s="325">
        <f t="shared" si="676"/>
        <v>0</v>
      </c>
      <c r="CY348" s="325">
        <f t="shared" si="677"/>
        <v>0</v>
      </c>
      <c r="CZ348" s="27"/>
      <c r="DA348" s="324">
        <f>SUMIF('Rekapitulasi Juni'!$U$410:$U$588,APS!$B348,'Rekapitulasi Juni'!$V$410:$V$588)</f>
        <v>0</v>
      </c>
      <c r="DB348" s="324">
        <f>SUMIF('Rekapitulasi Juni'!$U$410:$U$588,APS!$B348,'Rekapitulasi Juni'!$W$410:$W$588)</f>
        <v>0</v>
      </c>
      <c r="DC348" s="27"/>
      <c r="DD348" s="325">
        <f t="shared" si="678"/>
        <v>0</v>
      </c>
      <c r="DE348" s="325">
        <f t="shared" si="679"/>
        <v>0</v>
      </c>
      <c r="DF348" s="27">
        <v>48</v>
      </c>
      <c r="DG348" s="324">
        <f>SUMIF('Rekapitulasi Juni'!$AL$410:$AL$588,APS!$B348,'Rekapitulasi Juni'!$AM$410:$AM$588)</f>
        <v>0</v>
      </c>
      <c r="DH348" s="324">
        <f>SUMIF('Rekapitulasi Juni'!$AL$410:$AL$588,APS!$B348,'Rekapitulasi Juni'!$AN$410:$AN$588)</f>
        <v>0</v>
      </c>
      <c r="DI348" s="27"/>
      <c r="DJ348" s="325">
        <f t="shared" si="635"/>
        <v>0</v>
      </c>
      <c r="DK348" s="325">
        <f t="shared" si="636"/>
        <v>0</v>
      </c>
      <c r="DL348" s="27"/>
      <c r="DM348" s="324">
        <f>SUMIF('Rekapitulasi Juni'!$BA$410:$BA$588,APS!$B348,'Rekapitulasi Juni'!$BB$410:$BB$588)</f>
        <v>0</v>
      </c>
      <c r="DN348" s="324">
        <f>SUMIF('Rekapitulasi Juni'!$BA$410:$BA$588,APS!$B348,'Rekapitulasi Juni'!$BC$410:$BC$588)</f>
        <v>0</v>
      </c>
      <c r="DO348" s="324">
        <f>SUMIF('Rekapitulasi Juni'!$BA$410:$BA$588,APS!$B348,'Rekapitulasi Juni'!$BF$410:$BF$588)</f>
        <v>0</v>
      </c>
      <c r="DP348" s="325">
        <f t="shared" si="637"/>
        <v>0</v>
      </c>
      <c r="DQ348" s="325">
        <f t="shared" si="638"/>
        <v>0</v>
      </c>
      <c r="DR348" s="27"/>
      <c r="DS348" s="324">
        <f>SUMIF('Rekapitulasi Juni'!$BP$410:$BP$588,APS!$B348,'Rekapitulasi Juni'!$BQ$410:$BQ$588)</f>
        <v>0</v>
      </c>
      <c r="DT348" s="324">
        <f>SUMIF('Rekapitulasi Juni'!$BP$410:$BP$588,APS!$B348,'Rekapitulasi Juni'!$BR$410:$BR$588)</f>
        <v>0</v>
      </c>
      <c r="DU348" s="27"/>
      <c r="DV348" s="325">
        <f t="shared" si="639"/>
        <v>0</v>
      </c>
      <c r="DW348" s="325">
        <f t="shared" si="640"/>
        <v>0</v>
      </c>
      <c r="DX348" s="41">
        <f t="shared" si="680"/>
        <v>48</v>
      </c>
      <c r="DY348" s="41">
        <f t="shared" si="681"/>
        <v>0</v>
      </c>
      <c r="DZ348" s="41">
        <f t="shared" si="682"/>
        <v>0</v>
      </c>
      <c r="EA348" s="41">
        <f t="shared" si="683"/>
        <v>0</v>
      </c>
      <c r="EB348" s="41">
        <f t="shared" si="684"/>
        <v>0</v>
      </c>
      <c r="EC348" s="41">
        <f t="shared" si="685"/>
        <v>-48</v>
      </c>
      <c r="ED348" s="180">
        <f t="shared" si="686"/>
        <v>0</v>
      </c>
      <c r="EE348" s="27">
        <v>0</v>
      </c>
      <c r="EF348" s="27"/>
      <c r="EG348" s="324">
        <f>SUMIF('Rekapitulasi Juni'!$D$608:$D$786,APS!$B348,'Rekapitulasi Juni'!$E$608:$E$786)</f>
        <v>0</v>
      </c>
      <c r="EH348" s="324">
        <f>SUMIF('Rekapitulasi Juni'!$D$608:$D$786,APS!$B348,'Rekapitulasi Juni'!$F$608:$F$786)</f>
        <v>0</v>
      </c>
      <c r="EI348" s="27"/>
      <c r="EJ348" s="325">
        <f t="shared" si="641"/>
        <v>0</v>
      </c>
      <c r="EK348" s="325">
        <f t="shared" si="642"/>
        <v>0</v>
      </c>
      <c r="EL348" s="27"/>
      <c r="EM348" s="324">
        <f>SUMIF('Rekapitulasi Juni'!$U$608:$U$786,APS!$B348,'Rekapitulasi Juni'!$V$608:$V$786)</f>
        <v>0</v>
      </c>
      <c r="EN348" s="324">
        <f>SUMIF('Rekapitulasi Juni'!$U$608:$U$786,APS!$B348,'Rekapitulasi Juni'!$W$608:$W$786)</f>
        <v>0</v>
      </c>
      <c r="EO348" s="27"/>
      <c r="EP348" s="325">
        <f t="shared" si="643"/>
        <v>0</v>
      </c>
      <c r="EQ348" s="325">
        <f t="shared" si="644"/>
        <v>0</v>
      </c>
      <c r="ER348" s="27"/>
      <c r="ES348" s="324">
        <f>SUMIF('Rekapitulasi Juni'!$AL$608:$AL$786,APS!$B348,'Rekapitulasi Juni'!$AM$608:$AM$786)</f>
        <v>0</v>
      </c>
      <c r="ET348" s="324">
        <f>SUMIF('Rekapitulasi Juni'!$AL$608:$AL$786,APS!$B348,'Rekapitulasi Juni'!$AN$608:$AN$786)</f>
        <v>46</v>
      </c>
      <c r="EU348" s="27"/>
      <c r="EV348" s="325">
        <f t="shared" si="628"/>
        <v>0</v>
      </c>
      <c r="EW348" s="325">
        <f t="shared" si="629"/>
        <v>0</v>
      </c>
      <c r="EX348" s="27"/>
      <c r="EY348" s="324">
        <f>SUMIF('Rekapitulasi Juni'!$BA$608:$BA$786,APS!$B348,'Rekapitulasi Juni'!$BB$608:$BB$786)</f>
        <v>0</v>
      </c>
      <c r="EZ348" s="324">
        <f>SUMIF('Rekapitulasi Juni'!$BA$608:$BA$786,APS!$B348,'Rekapitulasi Juni'!$BC$608:$BC$786)</f>
        <v>0</v>
      </c>
      <c r="FA348" s="324">
        <f>SUMIF('Rekapitulasi Juni'!$BA$608:$BA$786,APS!$B348,'Rekapitulasi Juni'!$BF$608:$BF$786)</f>
        <v>2</v>
      </c>
      <c r="FB348" s="325">
        <f t="shared" si="630"/>
        <v>0</v>
      </c>
      <c r="FC348" s="325">
        <f t="shared" si="631"/>
        <v>0</v>
      </c>
      <c r="FD348" s="27"/>
      <c r="FE348" s="27"/>
      <c r="FF348" s="27"/>
      <c r="FG348" s="27"/>
      <c r="FH348" s="27"/>
      <c r="FI348" s="27"/>
      <c r="FJ348" s="41">
        <f t="shared" si="687"/>
        <v>0</v>
      </c>
      <c r="FK348" s="41">
        <f t="shared" si="688"/>
        <v>0</v>
      </c>
      <c r="FL348" s="41">
        <f t="shared" si="689"/>
        <v>46</v>
      </c>
      <c r="FM348" s="41">
        <f t="shared" si="690"/>
        <v>2</v>
      </c>
      <c r="FN348" s="41">
        <f t="shared" si="691"/>
        <v>48</v>
      </c>
      <c r="FO348" s="41">
        <f t="shared" si="692"/>
        <v>48</v>
      </c>
      <c r="FP348" s="180">
        <f t="shared" si="693"/>
        <v>0</v>
      </c>
      <c r="FQ348" s="27"/>
      <c r="FR348" s="27"/>
      <c r="FS348" s="324">
        <f>SUMIF('Rekapitulasi Juni'!$D$804:$D$984,APS!$B348,'Rekapitulasi Juni'!$E$804:$E$984)</f>
        <v>0</v>
      </c>
      <c r="FT348" s="324">
        <f>SUMIF('Rekapitulasi Juni'!$D$804:$D$984,APS!$B348,'Rekapitulasi Juni'!$F$804:$F$984)</f>
        <v>0</v>
      </c>
      <c r="FU348" s="27"/>
      <c r="FV348" s="325">
        <f t="shared" si="632"/>
        <v>0</v>
      </c>
      <c r="FW348" s="325">
        <f t="shared" si="633"/>
        <v>0</v>
      </c>
      <c r="FX348" s="27"/>
      <c r="FY348" s="324">
        <f>SUMIF('Rekapitulasi Juni'!$U$804:$U$984,APS!$B348,'Rekapitulasi Juni'!$V$804:$V$984)</f>
        <v>0</v>
      </c>
      <c r="FZ348" s="324">
        <f>SUMIF('Rekapitulasi Juni'!$U$804:$U$984,APS!$B348,'Rekapitulasi Juni'!$W$804:$W$984)</f>
        <v>0</v>
      </c>
      <c r="GA348" s="27"/>
      <c r="GB348" s="325">
        <f t="shared" si="621"/>
        <v>0</v>
      </c>
      <c r="GC348" s="325">
        <f t="shared" si="622"/>
        <v>0</v>
      </c>
      <c r="GD348" s="27"/>
      <c r="GE348" s="324">
        <f>SUMIF('Rekapitulasi Juni'!$AL$804:$AL$984,APS!$B348,'Rekapitulasi Juni'!$AM$804:$AM$984)</f>
        <v>0</v>
      </c>
      <c r="GF348" s="324">
        <f>SUMIF('Rekapitulasi Juni'!$AL$804:$AL$984,APS!$B348,'Rekapitulasi Juni'!$AN$804:$AN$984)</f>
        <v>0</v>
      </c>
      <c r="GG348" s="27"/>
      <c r="GH348" s="325">
        <f t="shared" si="611"/>
        <v>0</v>
      </c>
      <c r="GI348" s="325">
        <f t="shared" si="612"/>
        <v>0</v>
      </c>
      <c r="GJ348" s="27"/>
      <c r="GK348" s="27"/>
      <c r="GL348" s="41">
        <f t="shared" si="694"/>
        <v>0</v>
      </c>
      <c r="GM348" s="41">
        <f t="shared" si="695"/>
        <v>0</v>
      </c>
      <c r="GN348" s="41">
        <f t="shared" si="696"/>
        <v>0</v>
      </c>
      <c r="GO348" s="41">
        <f t="shared" si="620"/>
        <v>0</v>
      </c>
      <c r="GP348" s="41">
        <f t="shared" si="697"/>
        <v>0</v>
      </c>
      <c r="GQ348" s="41">
        <f t="shared" si="698"/>
        <v>0</v>
      </c>
      <c r="GR348" s="180">
        <f t="shared" si="699"/>
        <v>0</v>
      </c>
      <c r="GS348" s="41">
        <f t="shared" si="613"/>
        <v>48</v>
      </c>
      <c r="GT348" s="41">
        <f t="shared" si="614"/>
        <v>0</v>
      </c>
      <c r="GU348" s="41">
        <f t="shared" si="615"/>
        <v>46</v>
      </c>
      <c r="GV348" s="41">
        <f t="shared" si="616"/>
        <v>2</v>
      </c>
      <c r="GW348" s="41">
        <f t="shared" si="617"/>
        <v>48</v>
      </c>
      <c r="GX348" s="41">
        <f t="shared" si="618"/>
        <v>0</v>
      </c>
      <c r="GY348" s="180">
        <f t="shared" si="619"/>
        <v>100</v>
      </c>
      <c r="GZ348" s="41">
        <v>326</v>
      </c>
      <c r="HA348" s="32"/>
      <c r="HB348" s="42">
        <f t="shared" si="634"/>
        <v>0</v>
      </c>
      <c r="HC348" s="44"/>
    </row>
    <row r="349" spans="1:211" ht="15" customHeight="1">
      <c r="A349" s="31" t="s">
        <v>691</v>
      </c>
      <c r="B349" s="32" t="s">
        <v>692</v>
      </c>
      <c r="C349" s="31" t="s">
        <v>490</v>
      </c>
      <c r="D349" s="31" t="s">
        <v>1259</v>
      </c>
      <c r="E349" s="31" t="s">
        <v>43</v>
      </c>
      <c r="F349" s="31" t="s">
        <v>152</v>
      </c>
      <c r="G349" s="47">
        <v>96</v>
      </c>
      <c r="H349" s="33">
        <v>0</v>
      </c>
      <c r="I349" s="33">
        <v>0</v>
      </c>
      <c r="J349" s="34">
        <f>IFERROR(VLOOKUP(A349,#REF!,3,0),0)</f>
        <v>0</v>
      </c>
      <c r="K349" s="34">
        <f t="shared" si="623"/>
        <v>0</v>
      </c>
      <c r="L349" s="34">
        <v>0</v>
      </c>
      <c r="M349" s="34">
        <v>0</v>
      </c>
      <c r="N349" s="35">
        <f t="shared" si="624"/>
        <v>96</v>
      </c>
      <c r="O349" s="35">
        <f t="shared" si="625"/>
        <v>96</v>
      </c>
      <c r="P349" s="36">
        <v>96</v>
      </c>
      <c r="Q349" s="36">
        <f t="shared" si="645"/>
        <v>96</v>
      </c>
      <c r="R349" s="80"/>
      <c r="S349" s="37">
        <f ca="1">SUMIF(ROP!$D$6:$H$65536,A349,ROP!$J$6:$J$65536)</f>
        <v>0</v>
      </c>
      <c r="T349" s="37">
        <f>SUMIF(HASIL!$B:$B,APS!$B349&amp;RIGHT(APS!T$9,2),HASIL!$I:$I)</f>
        <v>0</v>
      </c>
      <c r="U349" s="37">
        <f>SUMIF(HASIL!$B:$B,APS!$B349&amp;RIGHT(APS!U$9,2),HASIL!$I:$I)</f>
        <v>0</v>
      </c>
      <c r="V349" s="37">
        <f>SUMIF(HASIL!$B:$B,APS!$B349&amp;RIGHT(APS!V$9,2),HASIL!$I:$I)</f>
        <v>0</v>
      </c>
      <c r="W349" s="37">
        <f>SUMIF(HASIL!$B:$B,APS!$B349&amp;RIGHT(APS!W$9,2),HASIL!$I:$I)</f>
        <v>0</v>
      </c>
      <c r="X349" s="38">
        <f t="shared" si="626"/>
        <v>0</v>
      </c>
      <c r="Y349" s="38">
        <f t="shared" si="627"/>
        <v>-96</v>
      </c>
      <c r="Z349" s="39">
        <f t="shared" si="701"/>
        <v>0</v>
      </c>
      <c r="AA349" s="39">
        <f t="shared" si="700"/>
        <v>96</v>
      </c>
      <c r="AB349" s="40">
        <f t="shared" si="702"/>
        <v>96</v>
      </c>
      <c r="AC349" s="27">
        <v>0</v>
      </c>
      <c r="AD349" s="27"/>
      <c r="AE349" s="27"/>
      <c r="AF349" s="27"/>
      <c r="AG349" s="27"/>
      <c r="AH349" s="27"/>
      <c r="AI349" s="324">
        <f>SUMIF('Rekapitulasi Juni'!$D$9:$D$192,APS!$B349,'Rekapitulasi Juni'!$E$9:$E$192)</f>
        <v>0</v>
      </c>
      <c r="AJ349" s="324">
        <f>SUMIF('Rekapitulasi Juni'!$D$9:$D$192,APS!$B349,'Rekapitulasi Juni'!$F$9:$F$192)</f>
        <v>0</v>
      </c>
      <c r="AK349" s="324">
        <f>SUMIF('Rekapitulasi Juni'!$D$9:$D$192,APS!$B349,'Rekapitulasi Juni'!$K$9:$K$192)</f>
        <v>0</v>
      </c>
      <c r="AL349" s="325">
        <f t="shared" si="646"/>
        <v>0</v>
      </c>
      <c r="AM349" s="325">
        <f t="shared" si="647"/>
        <v>0</v>
      </c>
      <c r="AN349" s="27"/>
      <c r="AO349" s="324">
        <f>SUMIF('Rekapitulasi Juni'!$U$9:$U$192,APS!$B349,'Rekapitulasi Juni'!$V$9:$V$192)</f>
        <v>0</v>
      </c>
      <c r="AP349" s="324">
        <f>SUMIF('Rekapitulasi Juni'!$U$9:$U$192,APS!$B349,'Rekapitulasi Juni'!$W$9:$W$192)</f>
        <v>0</v>
      </c>
      <c r="AQ349" s="27"/>
      <c r="AR349" s="325">
        <f t="shared" si="648"/>
        <v>0</v>
      </c>
      <c r="AS349" s="325">
        <f t="shared" si="649"/>
        <v>0</v>
      </c>
      <c r="AT349" s="27"/>
      <c r="AU349" s="324">
        <f>SUMIF('Rekapitulasi Juni'!$AL$9:$AL$192,APS!$B349,'Rekapitulasi Juni'!$AM$9:$AM$192)</f>
        <v>0</v>
      </c>
      <c r="AV349" s="324">
        <f>SUMIF('Rekapitulasi Juni'!$AL$9:$AL$192,APS!$B349,'Rekapitulasi Juni'!$AN$9:$AN$192)</f>
        <v>0</v>
      </c>
      <c r="AW349" s="27"/>
      <c r="AX349" s="325">
        <f t="shared" si="650"/>
        <v>0</v>
      </c>
      <c r="AY349" s="325">
        <f t="shared" si="651"/>
        <v>0</v>
      </c>
      <c r="AZ349" s="41">
        <f t="shared" si="652"/>
        <v>0</v>
      </c>
      <c r="BA349" s="41">
        <f t="shared" si="653"/>
        <v>0</v>
      </c>
      <c r="BB349" s="41">
        <f t="shared" si="654"/>
        <v>0</v>
      </c>
      <c r="BC349" s="41">
        <f t="shared" si="655"/>
        <v>0</v>
      </c>
      <c r="BD349" s="41">
        <f t="shared" si="656"/>
        <v>0</v>
      </c>
      <c r="BE349" s="41">
        <f t="shared" si="657"/>
        <v>0</v>
      </c>
      <c r="BF349" s="180">
        <f t="shared" si="658"/>
        <v>0</v>
      </c>
      <c r="BG349" s="27">
        <v>0</v>
      </c>
      <c r="BH349" s="27"/>
      <c r="BI349" s="324">
        <f>SUMIF('Rekapitulasi Juni'!$D$214:$D$393,APS!$B349,'Rekapitulasi Juni'!$E$214:$E$393)</f>
        <v>0</v>
      </c>
      <c r="BJ349" s="324">
        <f>SUMIF('Rekapitulasi Juni'!$D$214:$D$393,APS!$B349,'Rekapitulasi Juni'!$F$214:$F$393)</f>
        <v>0</v>
      </c>
      <c r="BK349" s="27"/>
      <c r="BL349" s="325">
        <f t="shared" si="659"/>
        <v>0</v>
      </c>
      <c r="BM349" s="325">
        <f t="shared" si="660"/>
        <v>0</v>
      </c>
      <c r="BN349" s="27"/>
      <c r="BO349" s="324">
        <f>SUMIF('Rekapitulasi Juni'!$U$214:$U$393,APS!$B349,'Rekapitulasi Juni'!$V$214:$V$393)</f>
        <v>0</v>
      </c>
      <c r="BP349" s="324">
        <f>SUMIF('Rekapitulasi Juni'!$U$214:$U$393,APS!$B349,'Rekapitulasi Juni'!$W$214:$W$393)</f>
        <v>0</v>
      </c>
      <c r="BQ349" s="27"/>
      <c r="BR349" s="325">
        <f t="shared" si="661"/>
        <v>0</v>
      </c>
      <c r="BS349" s="325">
        <f t="shared" si="662"/>
        <v>0</v>
      </c>
      <c r="BT349" s="27"/>
      <c r="BU349" s="324">
        <f>SUMIF('Rekapitulasi Juni'!$AL$214:$AL$393,APS!$B349,'Rekapitulasi Juni'!$AM$214:$AM$393)</f>
        <v>0</v>
      </c>
      <c r="BV349" s="324">
        <f>SUMIF('Rekapitulasi Juni'!$AL$214:$AL$393,APS!$B349,'Rekapitulasi Juni'!$AN$214:$AN$393)</f>
        <v>0</v>
      </c>
      <c r="BW349" s="27"/>
      <c r="BX349" s="325">
        <f t="shared" si="663"/>
        <v>0</v>
      </c>
      <c r="BY349" s="325">
        <f t="shared" si="664"/>
        <v>0</v>
      </c>
      <c r="BZ349" s="27"/>
      <c r="CA349" s="324">
        <f>SUMIF('Rekapitulasi Juni'!$BA$214:$BA$393,APS!$B349,'Rekapitulasi Juni'!$BB$214:$BB$393)</f>
        <v>0</v>
      </c>
      <c r="CB349" s="324">
        <f>SUMIF('Rekapitulasi Juni'!$BA$214:$BA$393,APS!$B349,'Rekapitulasi Juni'!$BC$214:$BC$393)</f>
        <v>0</v>
      </c>
      <c r="CC349" s="27"/>
      <c r="CD349" s="325">
        <f t="shared" si="665"/>
        <v>0</v>
      </c>
      <c r="CE349" s="325">
        <f t="shared" si="666"/>
        <v>0</v>
      </c>
      <c r="CF349" s="27"/>
      <c r="CG349" s="324">
        <f>SUMIF('Rekapitulasi Juni'!$BP$214:$BP$393,APS!$B349,'Rekapitulasi Juni'!$BQ$214:$BQ$393)</f>
        <v>0</v>
      </c>
      <c r="CH349" s="324">
        <f>SUMIF('Rekapitulasi Juni'!$BP$214:$BP$393,APS!$B349,'Rekapitulasi Juni'!$BR$214:$BR$393)</f>
        <v>0</v>
      </c>
      <c r="CI349" s="27"/>
      <c r="CJ349" s="325">
        <f t="shared" si="667"/>
        <v>0</v>
      </c>
      <c r="CK349" s="325">
        <f t="shared" si="668"/>
        <v>0</v>
      </c>
      <c r="CL349" s="41">
        <f t="shared" si="669"/>
        <v>0</v>
      </c>
      <c r="CM349" s="41">
        <f t="shared" si="670"/>
        <v>0</v>
      </c>
      <c r="CN349" s="41">
        <f t="shared" si="671"/>
        <v>0</v>
      </c>
      <c r="CO349" s="41">
        <f t="shared" si="672"/>
        <v>0</v>
      </c>
      <c r="CP349" s="41">
        <f t="shared" si="673"/>
        <v>0</v>
      </c>
      <c r="CQ349" s="41">
        <f t="shared" si="674"/>
        <v>0</v>
      </c>
      <c r="CR349" s="180">
        <f t="shared" si="675"/>
        <v>0</v>
      </c>
      <c r="CS349" s="27">
        <v>96</v>
      </c>
      <c r="CT349" s="27"/>
      <c r="CU349" s="324">
        <f>SUMIF('Rekapitulasi Juni'!$D$410:$D$588,APS!$B349,'Rekapitulasi Juni'!$E$410:$E$588)</f>
        <v>0</v>
      </c>
      <c r="CV349" s="324">
        <f>SUMIF('Rekapitulasi Juni'!$D$410:$D$588,APS!$B349,'Rekapitulasi Juni'!$F$410:$F$588)</f>
        <v>0</v>
      </c>
      <c r="CW349" s="27"/>
      <c r="CX349" s="325">
        <f t="shared" si="676"/>
        <v>0</v>
      </c>
      <c r="CY349" s="325">
        <f t="shared" si="677"/>
        <v>0</v>
      </c>
      <c r="CZ349" s="27">
        <v>96</v>
      </c>
      <c r="DA349" s="324">
        <f>SUMIF('Rekapitulasi Juni'!$U$410:$U$588,APS!$B349,'Rekapitulasi Juni'!$V$410:$V$588)</f>
        <v>0</v>
      </c>
      <c r="DB349" s="324">
        <f>SUMIF('Rekapitulasi Juni'!$U$410:$U$588,APS!$B349,'Rekapitulasi Juni'!$W$410:$W$588)</f>
        <v>0</v>
      </c>
      <c r="DC349" s="27"/>
      <c r="DD349" s="325">
        <f t="shared" si="678"/>
        <v>0</v>
      </c>
      <c r="DE349" s="325">
        <f t="shared" si="679"/>
        <v>0</v>
      </c>
      <c r="DF349" s="27"/>
      <c r="DG349" s="324">
        <f>SUMIF('Rekapitulasi Juni'!$AL$410:$AL$588,APS!$B349,'Rekapitulasi Juni'!$AM$410:$AM$588)</f>
        <v>0</v>
      </c>
      <c r="DH349" s="324">
        <f>SUMIF('Rekapitulasi Juni'!$AL$410:$AL$588,APS!$B349,'Rekapitulasi Juni'!$AN$410:$AN$588)</f>
        <v>0</v>
      </c>
      <c r="DI349" s="27"/>
      <c r="DJ349" s="325">
        <f t="shared" si="635"/>
        <v>0</v>
      </c>
      <c r="DK349" s="325">
        <f t="shared" si="636"/>
        <v>0</v>
      </c>
      <c r="DL349" s="27"/>
      <c r="DM349" s="324">
        <f>SUMIF('Rekapitulasi Juni'!$BA$410:$BA$588,APS!$B349,'Rekapitulasi Juni'!$BB$410:$BB$588)</f>
        <v>0</v>
      </c>
      <c r="DN349" s="324">
        <f>SUMIF('Rekapitulasi Juni'!$BA$410:$BA$588,APS!$B349,'Rekapitulasi Juni'!$BC$410:$BC$588)</f>
        <v>0</v>
      </c>
      <c r="DO349" s="324">
        <f>SUMIF('Rekapitulasi Juni'!$BA$410:$BA$588,APS!$B349,'Rekapitulasi Juni'!$BF$410:$BF$588)</f>
        <v>0</v>
      </c>
      <c r="DP349" s="325">
        <f t="shared" si="637"/>
        <v>0</v>
      </c>
      <c r="DQ349" s="325">
        <f t="shared" si="638"/>
        <v>0</v>
      </c>
      <c r="DR349" s="27"/>
      <c r="DS349" s="324">
        <f>SUMIF('Rekapitulasi Juni'!$BP$410:$BP$588,APS!$B349,'Rekapitulasi Juni'!$BQ$410:$BQ$588)</f>
        <v>0</v>
      </c>
      <c r="DT349" s="324">
        <f>SUMIF('Rekapitulasi Juni'!$BP$410:$BP$588,APS!$B349,'Rekapitulasi Juni'!$BR$410:$BR$588)</f>
        <v>0</v>
      </c>
      <c r="DU349" s="27"/>
      <c r="DV349" s="325">
        <f t="shared" si="639"/>
        <v>0</v>
      </c>
      <c r="DW349" s="325">
        <f t="shared" si="640"/>
        <v>0</v>
      </c>
      <c r="DX349" s="41">
        <f t="shared" si="680"/>
        <v>96</v>
      </c>
      <c r="DY349" s="41">
        <f t="shared" si="681"/>
        <v>0</v>
      </c>
      <c r="DZ349" s="41">
        <f t="shared" si="682"/>
        <v>0</v>
      </c>
      <c r="EA349" s="41">
        <f t="shared" si="683"/>
        <v>0</v>
      </c>
      <c r="EB349" s="41">
        <f t="shared" si="684"/>
        <v>0</v>
      </c>
      <c r="EC349" s="41">
        <f t="shared" si="685"/>
        <v>-96</v>
      </c>
      <c r="ED349" s="180">
        <f t="shared" si="686"/>
        <v>0</v>
      </c>
      <c r="EE349" s="27">
        <v>0</v>
      </c>
      <c r="EF349" s="27"/>
      <c r="EG349" s="324">
        <f>SUMIF('Rekapitulasi Juni'!$D$608:$D$786,APS!$B349,'Rekapitulasi Juni'!$E$608:$E$786)</f>
        <v>0</v>
      </c>
      <c r="EH349" s="324">
        <f>SUMIF('Rekapitulasi Juni'!$D$608:$D$786,APS!$B349,'Rekapitulasi Juni'!$F$608:$F$786)</f>
        <v>0</v>
      </c>
      <c r="EI349" s="27"/>
      <c r="EJ349" s="325">
        <f t="shared" si="641"/>
        <v>0</v>
      </c>
      <c r="EK349" s="325">
        <f t="shared" si="642"/>
        <v>0</v>
      </c>
      <c r="EL349" s="27"/>
      <c r="EM349" s="324">
        <f>SUMIF('Rekapitulasi Juni'!$U$608:$U$786,APS!$B349,'Rekapitulasi Juni'!$V$608:$V$786)</f>
        <v>0</v>
      </c>
      <c r="EN349" s="324">
        <f>SUMIF('Rekapitulasi Juni'!$U$608:$U$786,APS!$B349,'Rekapitulasi Juni'!$W$608:$W$786)</f>
        <v>0</v>
      </c>
      <c r="EO349" s="27"/>
      <c r="EP349" s="325">
        <f t="shared" si="643"/>
        <v>0</v>
      </c>
      <c r="EQ349" s="325">
        <f t="shared" si="644"/>
        <v>0</v>
      </c>
      <c r="ER349" s="27"/>
      <c r="ES349" s="324">
        <f>SUMIF('Rekapitulasi Juni'!$AL$608:$AL$786,APS!$B349,'Rekapitulasi Juni'!$AM$608:$AM$786)</f>
        <v>0</v>
      </c>
      <c r="ET349" s="324">
        <f>SUMIF('Rekapitulasi Juni'!$AL$608:$AL$786,APS!$B349,'Rekapitulasi Juni'!$AN$608:$AN$786)</f>
        <v>0</v>
      </c>
      <c r="EU349" s="27"/>
      <c r="EV349" s="325">
        <f t="shared" si="628"/>
        <v>0</v>
      </c>
      <c r="EW349" s="325">
        <f t="shared" si="629"/>
        <v>0</v>
      </c>
      <c r="EX349" s="27"/>
      <c r="EY349" s="324">
        <f>SUMIF('Rekapitulasi Juni'!$BA$608:$BA$786,APS!$B349,'Rekapitulasi Juni'!$BB$608:$BB$786)</f>
        <v>0</v>
      </c>
      <c r="EZ349" s="324">
        <f>SUMIF('Rekapitulasi Juni'!$BA$608:$BA$786,APS!$B349,'Rekapitulasi Juni'!$BC$608:$BC$786)</f>
        <v>0</v>
      </c>
      <c r="FA349" s="324">
        <f>SUMIF('Rekapitulasi Juni'!$BA$608:$BA$786,APS!$B349,'Rekapitulasi Juni'!$BF$608:$BF$786)</f>
        <v>0</v>
      </c>
      <c r="FB349" s="325">
        <f t="shared" si="630"/>
        <v>0</v>
      </c>
      <c r="FC349" s="325">
        <f t="shared" si="631"/>
        <v>0</v>
      </c>
      <c r="FD349" s="27"/>
      <c r="FE349" s="27"/>
      <c r="FF349" s="27"/>
      <c r="FG349" s="27"/>
      <c r="FH349" s="27"/>
      <c r="FI349" s="27"/>
      <c r="FJ349" s="41">
        <f t="shared" si="687"/>
        <v>0</v>
      </c>
      <c r="FK349" s="41">
        <f t="shared" si="688"/>
        <v>0</v>
      </c>
      <c r="FL349" s="41">
        <f t="shared" si="689"/>
        <v>0</v>
      </c>
      <c r="FM349" s="41">
        <f t="shared" si="690"/>
        <v>0</v>
      </c>
      <c r="FN349" s="41">
        <f t="shared" si="691"/>
        <v>0</v>
      </c>
      <c r="FO349" s="41">
        <f t="shared" si="692"/>
        <v>0</v>
      </c>
      <c r="FP349" s="180">
        <f t="shared" si="693"/>
        <v>0</v>
      </c>
      <c r="FQ349" s="27"/>
      <c r="FR349" s="27"/>
      <c r="FS349" s="324">
        <f>SUMIF('Rekapitulasi Juni'!$D$804:$D$984,APS!$B349,'Rekapitulasi Juni'!$E$804:$E$984)</f>
        <v>0</v>
      </c>
      <c r="FT349" s="324">
        <f>SUMIF('Rekapitulasi Juni'!$D$804:$D$984,APS!$B349,'Rekapitulasi Juni'!$F$804:$F$984)</f>
        <v>0</v>
      </c>
      <c r="FU349" s="27"/>
      <c r="FV349" s="325">
        <f t="shared" si="632"/>
        <v>0</v>
      </c>
      <c r="FW349" s="325">
        <f t="shared" si="633"/>
        <v>0</v>
      </c>
      <c r="FX349" s="27"/>
      <c r="FY349" s="324">
        <f>SUMIF('Rekapitulasi Juni'!$U$804:$U$984,APS!$B349,'Rekapitulasi Juni'!$V$804:$V$984)</f>
        <v>96</v>
      </c>
      <c r="FZ349" s="324">
        <f>SUMIF('Rekapitulasi Juni'!$U$804:$U$984,APS!$B349,'Rekapitulasi Juni'!$W$804:$W$984)</f>
        <v>96</v>
      </c>
      <c r="GA349" s="27"/>
      <c r="GB349" s="325">
        <f t="shared" si="621"/>
        <v>0</v>
      </c>
      <c r="GC349" s="325">
        <f t="shared" si="622"/>
        <v>100</v>
      </c>
      <c r="GD349" s="27"/>
      <c r="GE349" s="324">
        <f>SUMIF('Rekapitulasi Juni'!$AL$804:$AL$984,APS!$B349,'Rekapitulasi Juni'!$AM$804:$AM$984)</f>
        <v>0</v>
      </c>
      <c r="GF349" s="324">
        <f>SUMIF('Rekapitulasi Juni'!$AL$804:$AL$984,APS!$B349,'Rekapitulasi Juni'!$AN$804:$AN$984)</f>
        <v>0</v>
      </c>
      <c r="GG349" s="27"/>
      <c r="GH349" s="325">
        <f t="shared" si="611"/>
        <v>0</v>
      </c>
      <c r="GI349" s="325">
        <f t="shared" si="612"/>
        <v>0</v>
      </c>
      <c r="GJ349" s="27"/>
      <c r="GK349" s="27"/>
      <c r="GL349" s="41">
        <f t="shared" si="694"/>
        <v>0</v>
      </c>
      <c r="GM349" s="41">
        <f t="shared" si="695"/>
        <v>96</v>
      </c>
      <c r="GN349" s="41">
        <f t="shared" si="696"/>
        <v>96</v>
      </c>
      <c r="GO349" s="41">
        <f t="shared" si="620"/>
        <v>0</v>
      </c>
      <c r="GP349" s="41">
        <f t="shared" si="697"/>
        <v>96</v>
      </c>
      <c r="GQ349" s="41">
        <f t="shared" si="698"/>
        <v>96</v>
      </c>
      <c r="GR349" s="180">
        <f t="shared" si="699"/>
        <v>0</v>
      </c>
      <c r="GS349" s="41">
        <f t="shared" si="613"/>
        <v>96</v>
      </c>
      <c r="GT349" s="41">
        <f t="shared" si="614"/>
        <v>96</v>
      </c>
      <c r="GU349" s="41">
        <f t="shared" si="615"/>
        <v>96</v>
      </c>
      <c r="GV349" s="41">
        <f t="shared" si="616"/>
        <v>0</v>
      </c>
      <c r="GW349" s="41">
        <f t="shared" si="617"/>
        <v>96</v>
      </c>
      <c r="GX349" s="41">
        <f t="shared" si="618"/>
        <v>0</v>
      </c>
      <c r="GY349" s="180">
        <f t="shared" si="619"/>
        <v>100</v>
      </c>
      <c r="GZ349" s="41">
        <v>327</v>
      </c>
      <c r="HA349" s="32"/>
      <c r="HB349" s="42">
        <f t="shared" si="634"/>
        <v>0</v>
      </c>
      <c r="HC349" s="44"/>
    </row>
    <row r="350" spans="1:211" ht="15" customHeight="1">
      <c r="A350" s="171" t="s">
        <v>1275</v>
      </c>
      <c r="B350" s="172" t="s">
        <v>1276</v>
      </c>
      <c r="C350" s="31" t="s">
        <v>490</v>
      </c>
      <c r="D350" s="31" t="s">
        <v>1259</v>
      </c>
      <c r="E350" s="31" t="s">
        <v>43</v>
      </c>
      <c r="F350" s="31" t="s">
        <v>152</v>
      </c>
      <c r="G350" s="33">
        <v>0</v>
      </c>
      <c r="H350" s="33">
        <v>0</v>
      </c>
      <c r="I350" s="33">
        <v>0</v>
      </c>
      <c r="J350" s="34">
        <f>IFERROR(VLOOKUP(A350,#REF!,3,0),0)</f>
        <v>0</v>
      </c>
      <c r="K350" s="34">
        <f>M350-L350</f>
        <v>0</v>
      </c>
      <c r="L350" s="34">
        <v>0</v>
      </c>
      <c r="M350" s="34">
        <v>0</v>
      </c>
      <c r="N350" s="35">
        <f>(G350+H350+I350)-(J350+K350)</f>
        <v>0</v>
      </c>
      <c r="O350" s="35">
        <f>IF(N350&gt;0,N350,0)</f>
        <v>0</v>
      </c>
      <c r="P350" s="36">
        <v>0</v>
      </c>
      <c r="Q350" s="36">
        <f t="shared" si="645"/>
        <v>12</v>
      </c>
      <c r="R350" s="80">
        <v>12</v>
      </c>
      <c r="S350" s="37">
        <f ca="1">SUMIF(ROP!$D$6:$H$65536,A350,ROP!$J$6:$J$65536)</f>
        <v>12</v>
      </c>
      <c r="T350" s="37">
        <f>SUMIF(HASIL!$B:$B,APS!$B350&amp;RIGHT(APS!T$9,2),HASIL!$I:$I)</f>
        <v>0</v>
      </c>
      <c r="U350" s="37">
        <f>SUMIF(HASIL!$B:$B,APS!$B350&amp;RIGHT(APS!U$9,2),HASIL!$I:$I)</f>
        <v>0</v>
      </c>
      <c r="V350" s="37">
        <f>SUMIF(HASIL!$B:$B,APS!$B350&amp;RIGHT(APS!V$9,2),HASIL!$I:$I)</f>
        <v>0</v>
      </c>
      <c r="W350" s="37">
        <f>SUMIF(HASIL!$B:$B,APS!$B350&amp;RIGHT(APS!W$9,2),HASIL!$I:$I)</f>
        <v>0</v>
      </c>
      <c r="X350" s="38">
        <f>SUM(T350:W350)</f>
        <v>0</v>
      </c>
      <c r="Y350" s="38">
        <f>X350-Q350</f>
        <v>-12</v>
      </c>
      <c r="Z350" s="39">
        <f>+AA350-Q350</f>
        <v>0</v>
      </c>
      <c r="AA350" s="39">
        <f t="shared" si="700"/>
        <v>12</v>
      </c>
      <c r="AB350" s="40">
        <f>+AC350+BG350+CS350+EE350+FQ350</f>
        <v>0</v>
      </c>
      <c r="AC350" s="27">
        <v>0</v>
      </c>
      <c r="AD350" s="27"/>
      <c r="AE350" s="27"/>
      <c r="AF350" s="27"/>
      <c r="AG350" s="27"/>
      <c r="AH350" s="27"/>
      <c r="AI350" s="324">
        <f>SUMIF('Rekapitulasi Juni'!$D$9:$D$192,APS!$B350,'Rekapitulasi Juni'!$E$9:$E$192)</f>
        <v>0</v>
      </c>
      <c r="AJ350" s="324">
        <f>SUMIF('Rekapitulasi Juni'!$D$9:$D$192,APS!$B350,'Rekapitulasi Juni'!$F$9:$F$192)</f>
        <v>0</v>
      </c>
      <c r="AK350" s="324">
        <f>SUMIF('Rekapitulasi Juni'!$D$9:$D$192,APS!$B350,'Rekapitulasi Juni'!$K$9:$K$192)</f>
        <v>0</v>
      </c>
      <c r="AL350" s="325">
        <f t="shared" si="646"/>
        <v>0</v>
      </c>
      <c r="AM350" s="325">
        <f t="shared" si="647"/>
        <v>0</v>
      </c>
      <c r="AN350" s="27"/>
      <c r="AO350" s="324">
        <f>SUMIF('Rekapitulasi Juni'!$U$9:$U$192,APS!$B350,'Rekapitulasi Juni'!$V$9:$V$192)</f>
        <v>0</v>
      </c>
      <c r="AP350" s="324">
        <f>SUMIF('Rekapitulasi Juni'!$U$9:$U$192,APS!$B350,'Rekapitulasi Juni'!$W$9:$W$192)</f>
        <v>0</v>
      </c>
      <c r="AQ350" s="27"/>
      <c r="AR350" s="325">
        <f t="shared" si="648"/>
        <v>0</v>
      </c>
      <c r="AS350" s="325">
        <f t="shared" si="649"/>
        <v>0</v>
      </c>
      <c r="AT350" s="27"/>
      <c r="AU350" s="324">
        <f>SUMIF('Rekapitulasi Juni'!$AL$9:$AL$192,APS!$B350,'Rekapitulasi Juni'!$AM$9:$AM$192)</f>
        <v>0</v>
      </c>
      <c r="AV350" s="324">
        <f>SUMIF('Rekapitulasi Juni'!$AL$9:$AL$192,APS!$B350,'Rekapitulasi Juni'!$AN$9:$AN$192)</f>
        <v>0</v>
      </c>
      <c r="AW350" s="27"/>
      <c r="AX350" s="325">
        <f t="shared" si="650"/>
        <v>0</v>
      </c>
      <c r="AY350" s="325">
        <f t="shared" si="651"/>
        <v>0</v>
      </c>
      <c r="AZ350" s="41">
        <f t="shared" si="652"/>
        <v>0</v>
      </c>
      <c r="BA350" s="41">
        <f t="shared" si="653"/>
        <v>0</v>
      </c>
      <c r="BB350" s="41">
        <f t="shared" si="654"/>
        <v>0</v>
      </c>
      <c r="BC350" s="41">
        <f t="shared" si="655"/>
        <v>0</v>
      </c>
      <c r="BD350" s="41">
        <f t="shared" si="656"/>
        <v>0</v>
      </c>
      <c r="BE350" s="41">
        <f t="shared" si="657"/>
        <v>0</v>
      </c>
      <c r="BF350" s="180">
        <f t="shared" si="658"/>
        <v>0</v>
      </c>
      <c r="BG350" s="27">
        <v>0</v>
      </c>
      <c r="BH350" s="27"/>
      <c r="BI350" s="324">
        <f>SUMIF('Rekapitulasi Juni'!$D$214:$D$393,APS!$B350,'Rekapitulasi Juni'!$E$214:$E$393)</f>
        <v>0</v>
      </c>
      <c r="BJ350" s="324">
        <f>SUMIF('Rekapitulasi Juni'!$D$214:$D$393,APS!$B350,'Rekapitulasi Juni'!$F$214:$F$393)</f>
        <v>0</v>
      </c>
      <c r="BK350" s="27"/>
      <c r="BL350" s="325">
        <f t="shared" si="659"/>
        <v>0</v>
      </c>
      <c r="BM350" s="325">
        <f t="shared" si="660"/>
        <v>0</v>
      </c>
      <c r="BN350" s="27"/>
      <c r="BO350" s="324">
        <f>SUMIF('Rekapitulasi Juni'!$U$214:$U$393,APS!$B350,'Rekapitulasi Juni'!$V$214:$V$393)</f>
        <v>0</v>
      </c>
      <c r="BP350" s="324">
        <f>SUMIF('Rekapitulasi Juni'!$U$214:$U$393,APS!$B350,'Rekapitulasi Juni'!$W$214:$W$393)</f>
        <v>0</v>
      </c>
      <c r="BQ350" s="27"/>
      <c r="BR350" s="325">
        <f t="shared" si="661"/>
        <v>0</v>
      </c>
      <c r="BS350" s="325">
        <f t="shared" si="662"/>
        <v>0</v>
      </c>
      <c r="BT350" s="27"/>
      <c r="BU350" s="324">
        <f>SUMIF('Rekapitulasi Juni'!$AL$214:$AL$393,APS!$B350,'Rekapitulasi Juni'!$AM$214:$AM$393)</f>
        <v>0</v>
      </c>
      <c r="BV350" s="324">
        <f>SUMIF('Rekapitulasi Juni'!$AL$214:$AL$393,APS!$B350,'Rekapitulasi Juni'!$AN$214:$AN$393)</f>
        <v>0</v>
      </c>
      <c r="BW350" s="27"/>
      <c r="BX350" s="325">
        <f t="shared" si="663"/>
        <v>0</v>
      </c>
      <c r="BY350" s="325">
        <f t="shared" si="664"/>
        <v>0</v>
      </c>
      <c r="BZ350" s="27"/>
      <c r="CA350" s="324">
        <f>SUMIF('Rekapitulasi Juni'!$BA$214:$BA$393,APS!$B350,'Rekapitulasi Juni'!$BB$214:$BB$393)</f>
        <v>0</v>
      </c>
      <c r="CB350" s="324">
        <f>SUMIF('Rekapitulasi Juni'!$BA$214:$BA$393,APS!$B350,'Rekapitulasi Juni'!$BC$214:$BC$393)</f>
        <v>0</v>
      </c>
      <c r="CC350" s="27"/>
      <c r="CD350" s="325">
        <f t="shared" si="665"/>
        <v>0</v>
      </c>
      <c r="CE350" s="325">
        <f t="shared" si="666"/>
        <v>0</v>
      </c>
      <c r="CF350" s="27"/>
      <c r="CG350" s="324">
        <f>SUMIF('Rekapitulasi Juni'!$BP$214:$BP$393,APS!$B350,'Rekapitulasi Juni'!$BQ$214:$BQ$393)</f>
        <v>0</v>
      </c>
      <c r="CH350" s="324">
        <f>SUMIF('Rekapitulasi Juni'!$BP$214:$BP$393,APS!$B350,'Rekapitulasi Juni'!$BR$214:$BR$393)</f>
        <v>0</v>
      </c>
      <c r="CI350" s="27"/>
      <c r="CJ350" s="325">
        <f t="shared" si="667"/>
        <v>0</v>
      </c>
      <c r="CK350" s="325">
        <f t="shared" si="668"/>
        <v>0</v>
      </c>
      <c r="CL350" s="41">
        <f t="shared" si="669"/>
        <v>0</v>
      </c>
      <c r="CM350" s="41">
        <f t="shared" si="670"/>
        <v>0</v>
      </c>
      <c r="CN350" s="41">
        <f t="shared" si="671"/>
        <v>0</v>
      </c>
      <c r="CO350" s="41">
        <f t="shared" si="672"/>
        <v>0</v>
      </c>
      <c r="CP350" s="41">
        <f t="shared" si="673"/>
        <v>0</v>
      </c>
      <c r="CQ350" s="41">
        <f t="shared" si="674"/>
        <v>0</v>
      </c>
      <c r="CR350" s="180">
        <f t="shared" si="675"/>
        <v>0</v>
      </c>
      <c r="CS350" s="27">
        <v>0</v>
      </c>
      <c r="CT350" s="27">
        <v>12</v>
      </c>
      <c r="CU350" s="324">
        <f>SUMIF('Rekapitulasi Juni'!$D$410:$D$588,APS!$B350,'Rekapitulasi Juni'!$E$410:$E$588)</f>
        <v>0</v>
      </c>
      <c r="CV350" s="324">
        <f>SUMIF('Rekapitulasi Juni'!$D$410:$D$588,APS!$B350,'Rekapitulasi Juni'!$F$410:$F$588)</f>
        <v>0</v>
      </c>
      <c r="CW350" s="27"/>
      <c r="CX350" s="325">
        <f t="shared" si="676"/>
        <v>0</v>
      </c>
      <c r="CY350" s="325">
        <f t="shared" si="677"/>
        <v>0</v>
      </c>
      <c r="CZ350" s="27"/>
      <c r="DA350" s="324">
        <f>SUMIF('Rekapitulasi Juni'!$U$410:$U$588,APS!$B350,'Rekapitulasi Juni'!$V$410:$V$588)</f>
        <v>0</v>
      </c>
      <c r="DB350" s="324">
        <f>SUMIF('Rekapitulasi Juni'!$U$410:$U$588,APS!$B350,'Rekapitulasi Juni'!$W$410:$W$588)</f>
        <v>0</v>
      </c>
      <c r="DC350" s="27"/>
      <c r="DD350" s="325">
        <f t="shared" si="678"/>
        <v>0</v>
      </c>
      <c r="DE350" s="325">
        <f t="shared" si="679"/>
        <v>0</v>
      </c>
      <c r="DF350" s="27"/>
      <c r="DG350" s="324">
        <f>SUMIF('Rekapitulasi Juni'!$AL$410:$AL$588,APS!$B350,'Rekapitulasi Juni'!$AM$410:$AM$588)</f>
        <v>0</v>
      </c>
      <c r="DH350" s="324">
        <f>SUMIF('Rekapitulasi Juni'!$AL$410:$AL$588,APS!$B350,'Rekapitulasi Juni'!$AN$410:$AN$588)</f>
        <v>0</v>
      </c>
      <c r="DI350" s="27"/>
      <c r="DJ350" s="325">
        <f t="shared" si="635"/>
        <v>0</v>
      </c>
      <c r="DK350" s="325">
        <f t="shared" si="636"/>
        <v>0</v>
      </c>
      <c r="DL350" s="27"/>
      <c r="DM350" s="324">
        <f>SUMIF('Rekapitulasi Juni'!$BA$410:$BA$588,APS!$B350,'Rekapitulasi Juni'!$BB$410:$BB$588)</f>
        <v>0</v>
      </c>
      <c r="DN350" s="324">
        <f>SUMIF('Rekapitulasi Juni'!$BA$410:$BA$588,APS!$B350,'Rekapitulasi Juni'!$BC$410:$BC$588)</f>
        <v>0</v>
      </c>
      <c r="DO350" s="324">
        <f>SUMIF('Rekapitulasi Juni'!$BA$410:$BA$588,APS!$B350,'Rekapitulasi Juni'!$BF$410:$BF$588)</f>
        <v>0</v>
      </c>
      <c r="DP350" s="325">
        <f t="shared" si="637"/>
        <v>0</v>
      </c>
      <c r="DQ350" s="325">
        <f t="shared" si="638"/>
        <v>0</v>
      </c>
      <c r="DR350" s="27"/>
      <c r="DS350" s="324">
        <f>SUMIF('Rekapitulasi Juni'!$BP$410:$BP$588,APS!$B350,'Rekapitulasi Juni'!$BQ$410:$BQ$588)</f>
        <v>0</v>
      </c>
      <c r="DT350" s="324">
        <f>SUMIF('Rekapitulasi Juni'!$BP$410:$BP$588,APS!$B350,'Rekapitulasi Juni'!$BR$410:$BR$588)</f>
        <v>0</v>
      </c>
      <c r="DU350" s="27"/>
      <c r="DV350" s="325">
        <f t="shared" si="639"/>
        <v>0</v>
      </c>
      <c r="DW350" s="325">
        <f t="shared" si="640"/>
        <v>0</v>
      </c>
      <c r="DX350" s="41">
        <f t="shared" si="680"/>
        <v>12</v>
      </c>
      <c r="DY350" s="41">
        <f t="shared" si="681"/>
        <v>0</v>
      </c>
      <c r="DZ350" s="41">
        <f t="shared" si="682"/>
        <v>0</v>
      </c>
      <c r="EA350" s="41">
        <f t="shared" si="683"/>
        <v>0</v>
      </c>
      <c r="EB350" s="41">
        <f t="shared" si="684"/>
        <v>0</v>
      </c>
      <c r="EC350" s="41">
        <f t="shared" si="685"/>
        <v>-12</v>
      </c>
      <c r="ED350" s="180">
        <f t="shared" si="686"/>
        <v>0</v>
      </c>
      <c r="EE350" s="27">
        <v>0</v>
      </c>
      <c r="EF350" s="27"/>
      <c r="EG350" s="324">
        <f>SUMIF('Rekapitulasi Juni'!$D$608:$D$786,APS!$B350,'Rekapitulasi Juni'!$E$608:$E$786)</f>
        <v>0</v>
      </c>
      <c r="EH350" s="324">
        <f>SUMIF('Rekapitulasi Juni'!$D$608:$D$786,APS!$B350,'Rekapitulasi Juni'!$F$608:$F$786)</f>
        <v>0</v>
      </c>
      <c r="EI350" s="27"/>
      <c r="EJ350" s="325">
        <f t="shared" si="641"/>
        <v>0</v>
      </c>
      <c r="EK350" s="325">
        <f t="shared" si="642"/>
        <v>0</v>
      </c>
      <c r="EL350" s="27"/>
      <c r="EM350" s="324">
        <f>SUMIF('Rekapitulasi Juni'!$U$608:$U$786,APS!$B350,'Rekapitulasi Juni'!$V$608:$V$786)</f>
        <v>0</v>
      </c>
      <c r="EN350" s="324">
        <f>SUMIF('Rekapitulasi Juni'!$U$608:$U$786,APS!$B350,'Rekapitulasi Juni'!$W$608:$W$786)</f>
        <v>0</v>
      </c>
      <c r="EO350" s="27"/>
      <c r="EP350" s="325">
        <f t="shared" si="643"/>
        <v>0</v>
      </c>
      <c r="EQ350" s="325">
        <f t="shared" si="644"/>
        <v>0</v>
      </c>
      <c r="ER350" s="27"/>
      <c r="ES350" s="324">
        <f>SUMIF('Rekapitulasi Juni'!$AL$608:$AL$786,APS!$B350,'Rekapitulasi Juni'!$AM$608:$AM$786)</f>
        <v>0</v>
      </c>
      <c r="ET350" s="324">
        <f>SUMIF('Rekapitulasi Juni'!$AL$608:$AL$786,APS!$B350,'Rekapitulasi Juni'!$AN$608:$AN$786)</f>
        <v>0</v>
      </c>
      <c r="EU350" s="27"/>
      <c r="EV350" s="325">
        <f t="shared" si="628"/>
        <v>0</v>
      </c>
      <c r="EW350" s="325">
        <f t="shared" si="629"/>
        <v>0</v>
      </c>
      <c r="EX350" s="27"/>
      <c r="EY350" s="324">
        <f>SUMIF('Rekapitulasi Juni'!$BA$608:$BA$786,APS!$B350,'Rekapitulasi Juni'!$BB$608:$BB$786)</f>
        <v>0</v>
      </c>
      <c r="EZ350" s="324">
        <f>SUMIF('Rekapitulasi Juni'!$BA$608:$BA$786,APS!$B350,'Rekapitulasi Juni'!$BC$608:$BC$786)</f>
        <v>0</v>
      </c>
      <c r="FA350" s="324">
        <f>SUMIF('Rekapitulasi Juni'!$BA$608:$BA$786,APS!$B350,'Rekapitulasi Juni'!$BF$608:$BF$786)</f>
        <v>0</v>
      </c>
      <c r="FB350" s="325">
        <f t="shared" si="630"/>
        <v>0</v>
      </c>
      <c r="FC350" s="325">
        <f t="shared" si="631"/>
        <v>0</v>
      </c>
      <c r="FD350" s="27"/>
      <c r="FE350" s="27"/>
      <c r="FF350" s="27"/>
      <c r="FG350" s="27"/>
      <c r="FH350" s="27"/>
      <c r="FI350" s="27"/>
      <c r="FJ350" s="41">
        <f t="shared" si="687"/>
        <v>0</v>
      </c>
      <c r="FK350" s="41">
        <f t="shared" si="688"/>
        <v>0</v>
      </c>
      <c r="FL350" s="41">
        <f t="shared" si="689"/>
        <v>0</v>
      </c>
      <c r="FM350" s="41">
        <f t="shared" si="690"/>
        <v>0</v>
      </c>
      <c r="FN350" s="41">
        <f t="shared" si="691"/>
        <v>0</v>
      </c>
      <c r="FO350" s="41">
        <f t="shared" si="692"/>
        <v>0</v>
      </c>
      <c r="FP350" s="180">
        <f t="shared" si="693"/>
        <v>0</v>
      </c>
      <c r="FQ350" s="27"/>
      <c r="FR350" s="27"/>
      <c r="FS350" s="324">
        <f>SUMIF('Rekapitulasi Juni'!$D$804:$D$984,APS!$B350,'Rekapitulasi Juni'!$E$804:$E$984)</f>
        <v>0</v>
      </c>
      <c r="FT350" s="324">
        <f>SUMIF('Rekapitulasi Juni'!$D$804:$D$984,APS!$B350,'Rekapitulasi Juni'!$F$804:$F$984)</f>
        <v>0</v>
      </c>
      <c r="FU350" s="27"/>
      <c r="FV350" s="325">
        <f t="shared" si="632"/>
        <v>0</v>
      </c>
      <c r="FW350" s="325">
        <f t="shared" si="633"/>
        <v>0</v>
      </c>
      <c r="FX350" s="27"/>
      <c r="FY350" s="324">
        <f>SUMIF('Rekapitulasi Juni'!$U$804:$U$984,APS!$B350,'Rekapitulasi Juni'!$V$804:$V$984)</f>
        <v>0</v>
      </c>
      <c r="FZ350" s="324">
        <f>SUMIF('Rekapitulasi Juni'!$U$804:$U$984,APS!$B350,'Rekapitulasi Juni'!$W$804:$W$984)</f>
        <v>0</v>
      </c>
      <c r="GA350" s="27"/>
      <c r="GB350" s="325">
        <f t="shared" si="621"/>
        <v>0</v>
      </c>
      <c r="GC350" s="325">
        <f t="shared" si="622"/>
        <v>0</v>
      </c>
      <c r="GD350" s="27"/>
      <c r="GE350" s="324">
        <f>SUMIF('Rekapitulasi Juni'!$AL$804:$AL$984,APS!$B350,'Rekapitulasi Juni'!$AM$804:$AM$984)</f>
        <v>0</v>
      </c>
      <c r="GF350" s="324">
        <f>SUMIF('Rekapitulasi Juni'!$AL$804:$AL$984,APS!$B350,'Rekapitulasi Juni'!$AN$804:$AN$984)</f>
        <v>0</v>
      </c>
      <c r="GG350" s="27"/>
      <c r="GH350" s="325">
        <f t="shared" si="611"/>
        <v>0</v>
      </c>
      <c r="GI350" s="325">
        <f t="shared" si="612"/>
        <v>0</v>
      </c>
      <c r="GJ350" s="27"/>
      <c r="GK350" s="27"/>
      <c r="GL350" s="41">
        <f t="shared" si="694"/>
        <v>0</v>
      </c>
      <c r="GM350" s="41">
        <f t="shared" si="695"/>
        <v>0</v>
      </c>
      <c r="GN350" s="41">
        <f t="shared" si="696"/>
        <v>0</v>
      </c>
      <c r="GO350" s="41">
        <f t="shared" si="620"/>
        <v>0</v>
      </c>
      <c r="GP350" s="41">
        <f t="shared" si="697"/>
        <v>0</v>
      </c>
      <c r="GQ350" s="41">
        <f t="shared" si="698"/>
        <v>0</v>
      </c>
      <c r="GR350" s="180">
        <f t="shared" si="699"/>
        <v>0</v>
      </c>
      <c r="GS350" s="41">
        <f t="shared" si="613"/>
        <v>12</v>
      </c>
      <c r="GT350" s="41">
        <f t="shared" si="614"/>
        <v>0</v>
      </c>
      <c r="GU350" s="41">
        <f t="shared" si="615"/>
        <v>0</v>
      </c>
      <c r="GV350" s="41">
        <f t="shared" si="616"/>
        <v>0</v>
      </c>
      <c r="GW350" s="41">
        <f t="shared" si="617"/>
        <v>0</v>
      </c>
      <c r="GX350" s="41">
        <f t="shared" si="618"/>
        <v>-12</v>
      </c>
      <c r="GY350" s="180">
        <f t="shared" si="619"/>
        <v>0</v>
      </c>
      <c r="GZ350" s="41">
        <v>325</v>
      </c>
      <c r="HA350" s="32"/>
      <c r="HB350" s="42">
        <f>J350+M350+P350-G350</f>
        <v>0</v>
      </c>
      <c r="HC350" s="44"/>
    </row>
    <row r="351" spans="1:211" ht="15" customHeight="1">
      <c r="A351" s="171" t="s">
        <v>1278</v>
      </c>
      <c r="B351" s="172" t="s">
        <v>1279</v>
      </c>
      <c r="C351" s="31" t="s">
        <v>490</v>
      </c>
      <c r="D351" s="31" t="s">
        <v>1259</v>
      </c>
      <c r="E351" s="31" t="s">
        <v>43</v>
      </c>
      <c r="F351" s="31" t="s">
        <v>152</v>
      </c>
      <c r="G351" s="33">
        <v>0</v>
      </c>
      <c r="H351" s="33">
        <v>0</v>
      </c>
      <c r="I351" s="33">
        <v>0</v>
      </c>
      <c r="J351" s="34">
        <f>IFERROR(VLOOKUP(A351,#REF!,3,0),0)</f>
        <v>0</v>
      </c>
      <c r="K351" s="34">
        <f>M351-L351</f>
        <v>0</v>
      </c>
      <c r="L351" s="34">
        <v>0</v>
      </c>
      <c r="M351" s="34">
        <v>0</v>
      </c>
      <c r="N351" s="35">
        <f>(G351+H351+I351)-(J351+K351)</f>
        <v>0</v>
      </c>
      <c r="O351" s="35">
        <f>IF(N351&gt;0,N351,0)</f>
        <v>0</v>
      </c>
      <c r="P351" s="36">
        <v>0</v>
      </c>
      <c r="Q351" s="36">
        <f t="shared" si="645"/>
        <v>16</v>
      </c>
      <c r="R351" s="80">
        <v>16</v>
      </c>
      <c r="S351" s="37">
        <f ca="1">SUMIF(ROP!$D$6:$H$65536,A351,ROP!$J$6:$J$65536)</f>
        <v>16</v>
      </c>
      <c r="T351" s="37">
        <f>SUMIF(HASIL!$B:$B,APS!$B351&amp;RIGHT(APS!T$9,2),HASIL!$I:$I)</f>
        <v>0</v>
      </c>
      <c r="U351" s="37">
        <f>SUMIF(HASIL!$B:$B,APS!$B351&amp;RIGHT(APS!U$9,2),HASIL!$I:$I)</f>
        <v>0</v>
      </c>
      <c r="V351" s="37">
        <f>SUMIF(HASIL!$B:$B,APS!$B351&amp;RIGHT(APS!V$9,2),HASIL!$I:$I)</f>
        <v>0</v>
      </c>
      <c r="W351" s="37">
        <f>SUMIF(HASIL!$B:$B,APS!$B351&amp;RIGHT(APS!W$9,2),HASIL!$I:$I)</f>
        <v>0</v>
      </c>
      <c r="X351" s="38">
        <f>SUM(T351:W351)</f>
        <v>0</v>
      </c>
      <c r="Y351" s="38">
        <f>X351-Q351</f>
        <v>-16</v>
      </c>
      <c r="Z351" s="39">
        <f>+AA351-Q351</f>
        <v>0</v>
      </c>
      <c r="AA351" s="39">
        <f t="shared" si="700"/>
        <v>16</v>
      </c>
      <c r="AB351" s="40">
        <f>+AC351+BG351+CS351+EE351+FQ351</f>
        <v>0</v>
      </c>
      <c r="AC351" s="27">
        <v>0</v>
      </c>
      <c r="AD351" s="27"/>
      <c r="AE351" s="27"/>
      <c r="AF351" s="27"/>
      <c r="AG351" s="27"/>
      <c r="AH351" s="27"/>
      <c r="AI351" s="324">
        <f>SUMIF('Rekapitulasi Juni'!$D$9:$D$192,APS!$B351,'Rekapitulasi Juni'!$E$9:$E$192)</f>
        <v>0</v>
      </c>
      <c r="AJ351" s="324">
        <f>SUMIF('Rekapitulasi Juni'!$D$9:$D$192,APS!$B351,'Rekapitulasi Juni'!$F$9:$F$192)</f>
        <v>0</v>
      </c>
      <c r="AK351" s="324">
        <f>SUMIF('Rekapitulasi Juni'!$D$9:$D$192,APS!$B351,'Rekapitulasi Juni'!$K$9:$K$192)</f>
        <v>0</v>
      </c>
      <c r="AL351" s="325">
        <f t="shared" si="646"/>
        <v>0</v>
      </c>
      <c r="AM351" s="325">
        <f t="shared" si="647"/>
        <v>0</v>
      </c>
      <c r="AN351" s="27"/>
      <c r="AO351" s="324">
        <f>SUMIF('Rekapitulasi Juni'!$U$9:$U$192,APS!$B351,'Rekapitulasi Juni'!$V$9:$V$192)</f>
        <v>0</v>
      </c>
      <c r="AP351" s="324">
        <f>SUMIF('Rekapitulasi Juni'!$U$9:$U$192,APS!$B351,'Rekapitulasi Juni'!$W$9:$W$192)</f>
        <v>0</v>
      </c>
      <c r="AQ351" s="27"/>
      <c r="AR351" s="325">
        <f t="shared" si="648"/>
        <v>0</v>
      </c>
      <c r="AS351" s="325">
        <f t="shared" si="649"/>
        <v>0</v>
      </c>
      <c r="AT351" s="27"/>
      <c r="AU351" s="324">
        <f>SUMIF('Rekapitulasi Juni'!$AL$9:$AL$192,APS!$B351,'Rekapitulasi Juni'!$AM$9:$AM$192)</f>
        <v>0</v>
      </c>
      <c r="AV351" s="324">
        <f>SUMIF('Rekapitulasi Juni'!$AL$9:$AL$192,APS!$B351,'Rekapitulasi Juni'!$AN$9:$AN$192)</f>
        <v>0</v>
      </c>
      <c r="AW351" s="27"/>
      <c r="AX351" s="325">
        <f t="shared" si="650"/>
        <v>0</v>
      </c>
      <c r="AY351" s="325">
        <f t="shared" si="651"/>
        <v>0</v>
      </c>
      <c r="AZ351" s="41">
        <f t="shared" si="652"/>
        <v>0</v>
      </c>
      <c r="BA351" s="41">
        <f t="shared" si="653"/>
        <v>0</v>
      </c>
      <c r="BB351" s="41">
        <f t="shared" si="654"/>
        <v>0</v>
      </c>
      <c r="BC351" s="41">
        <f t="shared" si="655"/>
        <v>0</v>
      </c>
      <c r="BD351" s="41">
        <f t="shared" si="656"/>
        <v>0</v>
      </c>
      <c r="BE351" s="41">
        <f t="shared" si="657"/>
        <v>0</v>
      </c>
      <c r="BF351" s="180">
        <f t="shared" si="658"/>
        <v>0</v>
      </c>
      <c r="BG351" s="27">
        <v>0</v>
      </c>
      <c r="BH351" s="27"/>
      <c r="BI351" s="324">
        <f>SUMIF('Rekapitulasi Juni'!$D$214:$D$393,APS!$B351,'Rekapitulasi Juni'!$E$214:$E$393)</f>
        <v>0</v>
      </c>
      <c r="BJ351" s="324">
        <f>SUMIF('Rekapitulasi Juni'!$D$214:$D$393,APS!$B351,'Rekapitulasi Juni'!$F$214:$F$393)</f>
        <v>0</v>
      </c>
      <c r="BK351" s="27"/>
      <c r="BL351" s="325">
        <f t="shared" si="659"/>
        <v>0</v>
      </c>
      <c r="BM351" s="325">
        <f t="shared" si="660"/>
        <v>0</v>
      </c>
      <c r="BN351" s="27"/>
      <c r="BO351" s="324">
        <f>SUMIF('Rekapitulasi Juni'!$U$214:$U$393,APS!$B351,'Rekapitulasi Juni'!$V$214:$V$393)</f>
        <v>0</v>
      </c>
      <c r="BP351" s="324">
        <f>SUMIF('Rekapitulasi Juni'!$U$214:$U$393,APS!$B351,'Rekapitulasi Juni'!$W$214:$W$393)</f>
        <v>0</v>
      </c>
      <c r="BQ351" s="27"/>
      <c r="BR351" s="325">
        <f t="shared" si="661"/>
        <v>0</v>
      </c>
      <c r="BS351" s="325">
        <f t="shared" si="662"/>
        <v>0</v>
      </c>
      <c r="BT351" s="27"/>
      <c r="BU351" s="324">
        <f>SUMIF('Rekapitulasi Juni'!$AL$214:$AL$393,APS!$B351,'Rekapitulasi Juni'!$AM$214:$AM$393)</f>
        <v>0</v>
      </c>
      <c r="BV351" s="324">
        <f>SUMIF('Rekapitulasi Juni'!$AL$214:$AL$393,APS!$B351,'Rekapitulasi Juni'!$AN$214:$AN$393)</f>
        <v>0</v>
      </c>
      <c r="BW351" s="27"/>
      <c r="BX351" s="325">
        <f t="shared" si="663"/>
        <v>0</v>
      </c>
      <c r="BY351" s="325">
        <f t="shared" si="664"/>
        <v>0</v>
      </c>
      <c r="BZ351" s="27"/>
      <c r="CA351" s="324">
        <f>SUMIF('Rekapitulasi Juni'!$BA$214:$BA$393,APS!$B351,'Rekapitulasi Juni'!$BB$214:$BB$393)</f>
        <v>0</v>
      </c>
      <c r="CB351" s="324">
        <f>SUMIF('Rekapitulasi Juni'!$BA$214:$BA$393,APS!$B351,'Rekapitulasi Juni'!$BC$214:$BC$393)</f>
        <v>0</v>
      </c>
      <c r="CC351" s="27"/>
      <c r="CD351" s="325">
        <f t="shared" si="665"/>
        <v>0</v>
      </c>
      <c r="CE351" s="325">
        <f t="shared" si="666"/>
        <v>0</v>
      </c>
      <c r="CF351" s="27"/>
      <c r="CG351" s="324">
        <f>SUMIF('Rekapitulasi Juni'!$BP$214:$BP$393,APS!$B351,'Rekapitulasi Juni'!$BQ$214:$BQ$393)</f>
        <v>0</v>
      </c>
      <c r="CH351" s="324">
        <f>SUMIF('Rekapitulasi Juni'!$BP$214:$BP$393,APS!$B351,'Rekapitulasi Juni'!$BR$214:$BR$393)</f>
        <v>0</v>
      </c>
      <c r="CI351" s="27"/>
      <c r="CJ351" s="325">
        <f t="shared" si="667"/>
        <v>0</v>
      </c>
      <c r="CK351" s="325">
        <f t="shared" si="668"/>
        <v>0</v>
      </c>
      <c r="CL351" s="41">
        <f t="shared" si="669"/>
        <v>0</v>
      </c>
      <c r="CM351" s="41">
        <f t="shared" si="670"/>
        <v>0</v>
      </c>
      <c r="CN351" s="41">
        <f t="shared" si="671"/>
        <v>0</v>
      </c>
      <c r="CO351" s="41">
        <f t="shared" si="672"/>
        <v>0</v>
      </c>
      <c r="CP351" s="41">
        <f t="shared" si="673"/>
        <v>0</v>
      </c>
      <c r="CQ351" s="41">
        <f t="shared" si="674"/>
        <v>0</v>
      </c>
      <c r="CR351" s="180">
        <f t="shared" si="675"/>
        <v>0</v>
      </c>
      <c r="CS351" s="27">
        <v>0</v>
      </c>
      <c r="CT351" s="27">
        <v>16</v>
      </c>
      <c r="CU351" s="324">
        <f>SUMIF('Rekapitulasi Juni'!$D$410:$D$588,APS!$B351,'Rekapitulasi Juni'!$E$410:$E$588)</f>
        <v>0</v>
      </c>
      <c r="CV351" s="324">
        <f>SUMIF('Rekapitulasi Juni'!$D$410:$D$588,APS!$B351,'Rekapitulasi Juni'!$F$410:$F$588)</f>
        <v>0</v>
      </c>
      <c r="CW351" s="27"/>
      <c r="CX351" s="325">
        <f t="shared" si="676"/>
        <v>0</v>
      </c>
      <c r="CY351" s="325">
        <f t="shared" si="677"/>
        <v>0</v>
      </c>
      <c r="CZ351" s="27"/>
      <c r="DA351" s="324">
        <f>SUMIF('Rekapitulasi Juni'!$U$410:$U$588,APS!$B351,'Rekapitulasi Juni'!$V$410:$V$588)</f>
        <v>0</v>
      </c>
      <c r="DB351" s="324">
        <f>SUMIF('Rekapitulasi Juni'!$U$410:$U$588,APS!$B351,'Rekapitulasi Juni'!$W$410:$W$588)</f>
        <v>0</v>
      </c>
      <c r="DC351" s="27"/>
      <c r="DD351" s="325">
        <f t="shared" si="678"/>
        <v>0</v>
      </c>
      <c r="DE351" s="325">
        <f t="shared" si="679"/>
        <v>0</v>
      </c>
      <c r="DF351" s="27"/>
      <c r="DG351" s="324">
        <f>SUMIF('Rekapitulasi Juni'!$AL$410:$AL$588,APS!$B351,'Rekapitulasi Juni'!$AM$410:$AM$588)</f>
        <v>0</v>
      </c>
      <c r="DH351" s="324">
        <f>SUMIF('Rekapitulasi Juni'!$AL$410:$AL$588,APS!$B351,'Rekapitulasi Juni'!$AN$410:$AN$588)</f>
        <v>0</v>
      </c>
      <c r="DI351" s="27"/>
      <c r="DJ351" s="325">
        <f t="shared" si="635"/>
        <v>0</v>
      </c>
      <c r="DK351" s="325">
        <f t="shared" si="636"/>
        <v>0</v>
      </c>
      <c r="DL351" s="27"/>
      <c r="DM351" s="324">
        <f>SUMIF('Rekapitulasi Juni'!$BA$410:$BA$588,APS!$B351,'Rekapitulasi Juni'!$BB$410:$BB$588)</f>
        <v>0</v>
      </c>
      <c r="DN351" s="324">
        <f>SUMIF('Rekapitulasi Juni'!$BA$410:$BA$588,APS!$B351,'Rekapitulasi Juni'!$BC$410:$BC$588)</f>
        <v>0</v>
      </c>
      <c r="DO351" s="324">
        <f>SUMIF('Rekapitulasi Juni'!$BA$410:$BA$588,APS!$B351,'Rekapitulasi Juni'!$BF$410:$BF$588)</f>
        <v>0</v>
      </c>
      <c r="DP351" s="325">
        <f t="shared" si="637"/>
        <v>0</v>
      </c>
      <c r="DQ351" s="325">
        <f t="shared" si="638"/>
        <v>0</v>
      </c>
      <c r="DR351" s="27"/>
      <c r="DS351" s="324">
        <f>SUMIF('Rekapitulasi Juni'!$BP$410:$BP$588,APS!$B351,'Rekapitulasi Juni'!$BQ$410:$BQ$588)</f>
        <v>0</v>
      </c>
      <c r="DT351" s="324">
        <f>SUMIF('Rekapitulasi Juni'!$BP$410:$BP$588,APS!$B351,'Rekapitulasi Juni'!$BR$410:$BR$588)</f>
        <v>0</v>
      </c>
      <c r="DU351" s="27"/>
      <c r="DV351" s="325">
        <f t="shared" si="639"/>
        <v>0</v>
      </c>
      <c r="DW351" s="325">
        <f t="shared" si="640"/>
        <v>0</v>
      </c>
      <c r="DX351" s="41">
        <f t="shared" si="680"/>
        <v>16</v>
      </c>
      <c r="DY351" s="41">
        <f t="shared" si="681"/>
        <v>0</v>
      </c>
      <c r="DZ351" s="41">
        <f t="shared" si="682"/>
        <v>0</v>
      </c>
      <c r="EA351" s="41">
        <f t="shared" si="683"/>
        <v>0</v>
      </c>
      <c r="EB351" s="41">
        <f t="shared" si="684"/>
        <v>0</v>
      </c>
      <c r="EC351" s="41">
        <f t="shared" si="685"/>
        <v>-16</v>
      </c>
      <c r="ED351" s="180">
        <f t="shared" si="686"/>
        <v>0</v>
      </c>
      <c r="EE351" s="27">
        <v>0</v>
      </c>
      <c r="EF351" s="27"/>
      <c r="EG351" s="324">
        <f>SUMIF('Rekapitulasi Juni'!$D$608:$D$786,APS!$B351,'Rekapitulasi Juni'!$E$608:$E$786)</f>
        <v>0</v>
      </c>
      <c r="EH351" s="324">
        <f>SUMIF('Rekapitulasi Juni'!$D$608:$D$786,APS!$B351,'Rekapitulasi Juni'!$F$608:$F$786)</f>
        <v>0</v>
      </c>
      <c r="EI351" s="27"/>
      <c r="EJ351" s="325">
        <f t="shared" si="641"/>
        <v>0</v>
      </c>
      <c r="EK351" s="325">
        <f t="shared" si="642"/>
        <v>0</v>
      </c>
      <c r="EL351" s="27"/>
      <c r="EM351" s="324">
        <f>SUMIF('Rekapitulasi Juni'!$U$608:$U$786,APS!$B351,'Rekapitulasi Juni'!$V$608:$V$786)</f>
        <v>0</v>
      </c>
      <c r="EN351" s="324">
        <f>SUMIF('Rekapitulasi Juni'!$U$608:$U$786,APS!$B351,'Rekapitulasi Juni'!$W$608:$W$786)</f>
        <v>0</v>
      </c>
      <c r="EO351" s="27"/>
      <c r="EP351" s="325">
        <f t="shared" si="643"/>
        <v>0</v>
      </c>
      <c r="EQ351" s="325">
        <f t="shared" si="644"/>
        <v>0</v>
      </c>
      <c r="ER351" s="27"/>
      <c r="ES351" s="324">
        <f>SUMIF('Rekapitulasi Juni'!$AL$608:$AL$786,APS!$B351,'Rekapitulasi Juni'!$AM$608:$AM$786)</f>
        <v>0</v>
      </c>
      <c r="ET351" s="324">
        <f>SUMIF('Rekapitulasi Juni'!$AL$608:$AL$786,APS!$B351,'Rekapitulasi Juni'!$AN$608:$AN$786)</f>
        <v>0</v>
      </c>
      <c r="EU351" s="27"/>
      <c r="EV351" s="325">
        <f t="shared" si="628"/>
        <v>0</v>
      </c>
      <c r="EW351" s="325">
        <f t="shared" si="629"/>
        <v>0</v>
      </c>
      <c r="EX351" s="27"/>
      <c r="EY351" s="324">
        <f>SUMIF('Rekapitulasi Juni'!$BA$608:$BA$786,APS!$B351,'Rekapitulasi Juni'!$BB$608:$BB$786)</f>
        <v>0</v>
      </c>
      <c r="EZ351" s="324">
        <f>SUMIF('Rekapitulasi Juni'!$BA$608:$BA$786,APS!$B351,'Rekapitulasi Juni'!$BC$608:$BC$786)</f>
        <v>0</v>
      </c>
      <c r="FA351" s="324">
        <f>SUMIF('Rekapitulasi Juni'!$BA$608:$BA$786,APS!$B351,'Rekapitulasi Juni'!$BF$608:$BF$786)</f>
        <v>0</v>
      </c>
      <c r="FB351" s="325">
        <f t="shared" si="630"/>
        <v>0</v>
      </c>
      <c r="FC351" s="325">
        <f t="shared" si="631"/>
        <v>0</v>
      </c>
      <c r="FD351" s="27"/>
      <c r="FE351" s="27"/>
      <c r="FF351" s="27"/>
      <c r="FG351" s="27"/>
      <c r="FH351" s="27"/>
      <c r="FI351" s="27"/>
      <c r="FJ351" s="41">
        <f t="shared" si="687"/>
        <v>0</v>
      </c>
      <c r="FK351" s="41">
        <f t="shared" si="688"/>
        <v>0</v>
      </c>
      <c r="FL351" s="41">
        <f t="shared" si="689"/>
        <v>0</v>
      </c>
      <c r="FM351" s="41">
        <f t="shared" si="690"/>
        <v>0</v>
      </c>
      <c r="FN351" s="41">
        <f t="shared" si="691"/>
        <v>0</v>
      </c>
      <c r="FO351" s="41">
        <f t="shared" si="692"/>
        <v>0</v>
      </c>
      <c r="FP351" s="180">
        <f t="shared" si="693"/>
        <v>0</v>
      </c>
      <c r="FQ351" s="27"/>
      <c r="FR351" s="27"/>
      <c r="FS351" s="324">
        <f>SUMIF('Rekapitulasi Juni'!$D$804:$D$984,APS!$B351,'Rekapitulasi Juni'!$E$804:$E$984)</f>
        <v>0</v>
      </c>
      <c r="FT351" s="324">
        <f>SUMIF('Rekapitulasi Juni'!$D$804:$D$984,APS!$B351,'Rekapitulasi Juni'!$F$804:$F$984)</f>
        <v>0</v>
      </c>
      <c r="FU351" s="27"/>
      <c r="FV351" s="325">
        <f t="shared" si="632"/>
        <v>0</v>
      </c>
      <c r="FW351" s="325">
        <f t="shared" si="633"/>
        <v>0</v>
      </c>
      <c r="FX351" s="27"/>
      <c r="FY351" s="324">
        <f>SUMIF('Rekapitulasi Juni'!$U$804:$U$984,APS!$B351,'Rekapitulasi Juni'!$V$804:$V$984)</f>
        <v>0</v>
      </c>
      <c r="FZ351" s="324">
        <f>SUMIF('Rekapitulasi Juni'!$U$804:$U$984,APS!$B351,'Rekapitulasi Juni'!$W$804:$W$984)</f>
        <v>0</v>
      </c>
      <c r="GA351" s="27"/>
      <c r="GB351" s="325">
        <f t="shared" si="621"/>
        <v>0</v>
      </c>
      <c r="GC351" s="325">
        <f t="shared" si="622"/>
        <v>0</v>
      </c>
      <c r="GD351" s="27"/>
      <c r="GE351" s="324">
        <f>SUMIF('Rekapitulasi Juni'!$AL$804:$AL$984,APS!$B351,'Rekapitulasi Juni'!$AM$804:$AM$984)</f>
        <v>0</v>
      </c>
      <c r="GF351" s="324">
        <f>SUMIF('Rekapitulasi Juni'!$AL$804:$AL$984,APS!$B351,'Rekapitulasi Juni'!$AN$804:$AN$984)</f>
        <v>0</v>
      </c>
      <c r="GG351" s="27"/>
      <c r="GH351" s="325">
        <f t="shared" si="611"/>
        <v>0</v>
      </c>
      <c r="GI351" s="325">
        <f t="shared" si="612"/>
        <v>0</v>
      </c>
      <c r="GJ351" s="27"/>
      <c r="GK351" s="27"/>
      <c r="GL351" s="41">
        <f t="shared" si="694"/>
        <v>0</v>
      </c>
      <c r="GM351" s="41">
        <f t="shared" si="695"/>
        <v>0</v>
      </c>
      <c r="GN351" s="41">
        <f t="shared" si="696"/>
        <v>0</v>
      </c>
      <c r="GO351" s="41">
        <f t="shared" si="620"/>
        <v>0</v>
      </c>
      <c r="GP351" s="41">
        <f t="shared" si="697"/>
        <v>0</v>
      </c>
      <c r="GQ351" s="41">
        <f t="shared" si="698"/>
        <v>0</v>
      </c>
      <c r="GR351" s="180">
        <f t="shared" si="699"/>
        <v>0</v>
      </c>
      <c r="GS351" s="41">
        <f t="shared" si="613"/>
        <v>16</v>
      </c>
      <c r="GT351" s="41">
        <f t="shared" si="614"/>
        <v>0</v>
      </c>
      <c r="GU351" s="41">
        <f t="shared" si="615"/>
        <v>0</v>
      </c>
      <c r="GV351" s="41">
        <f t="shared" si="616"/>
        <v>0</v>
      </c>
      <c r="GW351" s="41">
        <f t="shared" si="617"/>
        <v>0</v>
      </c>
      <c r="GX351" s="41">
        <f t="shared" si="618"/>
        <v>-16</v>
      </c>
      <c r="GY351" s="180">
        <f t="shared" si="619"/>
        <v>0</v>
      </c>
      <c r="GZ351" s="41">
        <v>325</v>
      </c>
      <c r="HA351" s="32"/>
      <c r="HB351" s="42">
        <f>J351+M351+P351-G351</f>
        <v>0</v>
      </c>
      <c r="HC351" s="44"/>
    </row>
    <row r="352" spans="1:211" ht="15" customHeight="1">
      <c r="A352" s="171"/>
      <c r="B352" s="172" t="s">
        <v>1302</v>
      </c>
      <c r="C352" s="31" t="s">
        <v>490</v>
      </c>
      <c r="D352" s="31" t="s">
        <v>1259</v>
      </c>
      <c r="E352" s="31" t="s">
        <v>43</v>
      </c>
      <c r="F352" s="31" t="s">
        <v>152</v>
      </c>
      <c r="G352" s="33">
        <v>0</v>
      </c>
      <c r="H352" s="33">
        <v>0</v>
      </c>
      <c r="I352" s="33">
        <v>0</v>
      </c>
      <c r="J352" s="34">
        <f>IFERROR(VLOOKUP(A352,#REF!,3,0),0)</f>
        <v>0</v>
      </c>
      <c r="K352" s="34">
        <f>M352-L352</f>
        <v>0</v>
      </c>
      <c r="L352" s="34">
        <v>0</v>
      </c>
      <c r="M352" s="34">
        <v>0</v>
      </c>
      <c r="N352" s="35">
        <f>(G352+H352+I352)-(J352+K352)</f>
        <v>0</v>
      </c>
      <c r="O352" s="35">
        <f>IF(N352&gt;0,N352,0)</f>
        <v>0</v>
      </c>
      <c r="P352" s="36">
        <v>0</v>
      </c>
      <c r="Q352" s="36">
        <f t="shared" si="645"/>
        <v>20</v>
      </c>
      <c r="R352" s="80">
        <v>20</v>
      </c>
      <c r="S352" s="37">
        <f ca="1">SUMIF(ROP!$D$6:$H$65536,A352,ROP!$J$6:$J$65536)</f>
        <v>0</v>
      </c>
      <c r="T352" s="37">
        <f>SUMIF(HASIL!$B:$B,APS!$B352&amp;RIGHT(APS!T$9,2),HASIL!$I:$I)</f>
        <v>0</v>
      </c>
      <c r="U352" s="37">
        <f>SUMIF(HASIL!$B:$B,APS!$B352&amp;RIGHT(APS!U$9,2),HASIL!$I:$I)</f>
        <v>0</v>
      </c>
      <c r="V352" s="37">
        <f>SUMIF(HASIL!$B:$B,APS!$B352&amp;RIGHT(APS!V$9,2),HASIL!$I:$I)</f>
        <v>0</v>
      </c>
      <c r="W352" s="37">
        <f>SUMIF(HASIL!$B:$B,APS!$B352&amp;RIGHT(APS!W$9,2),HASIL!$I:$I)</f>
        <v>0</v>
      </c>
      <c r="X352" s="38">
        <f>SUM(T352:W352)</f>
        <v>0</v>
      </c>
      <c r="Y352" s="38">
        <f>X352-Q352</f>
        <v>-20</v>
      </c>
      <c r="Z352" s="39">
        <f>+AA352-Q352</f>
        <v>0</v>
      </c>
      <c r="AA352" s="39">
        <f t="shared" si="700"/>
        <v>20</v>
      </c>
      <c r="AB352" s="40">
        <f>+AC352+BG352+CS352+EE352+FQ352</f>
        <v>0</v>
      </c>
      <c r="AC352" s="27">
        <v>0</v>
      </c>
      <c r="AD352" s="27"/>
      <c r="AE352" s="27"/>
      <c r="AF352" s="27"/>
      <c r="AG352" s="27"/>
      <c r="AH352" s="27"/>
      <c r="AI352" s="324">
        <f>SUMIF('Rekapitulasi Juni'!$D$9:$D$192,APS!$B352,'Rekapitulasi Juni'!$E$9:$E$192)</f>
        <v>0</v>
      </c>
      <c r="AJ352" s="324">
        <f>SUMIF('Rekapitulasi Juni'!$D$9:$D$192,APS!$B352,'Rekapitulasi Juni'!$F$9:$F$192)</f>
        <v>0</v>
      </c>
      <c r="AK352" s="324">
        <f>SUMIF('Rekapitulasi Juni'!$D$9:$D$192,APS!$B352,'Rekapitulasi Juni'!$K$9:$K$192)</f>
        <v>0</v>
      </c>
      <c r="AL352" s="325">
        <f t="shared" si="646"/>
        <v>0</v>
      </c>
      <c r="AM352" s="325">
        <f t="shared" si="647"/>
        <v>0</v>
      </c>
      <c r="AN352" s="27"/>
      <c r="AO352" s="324">
        <f>SUMIF('Rekapitulasi Juni'!$U$9:$U$192,APS!$B352,'Rekapitulasi Juni'!$V$9:$V$192)</f>
        <v>0</v>
      </c>
      <c r="AP352" s="324">
        <f>SUMIF('Rekapitulasi Juni'!$U$9:$U$192,APS!$B352,'Rekapitulasi Juni'!$W$9:$W$192)</f>
        <v>0</v>
      </c>
      <c r="AQ352" s="27"/>
      <c r="AR352" s="325">
        <f t="shared" si="648"/>
        <v>0</v>
      </c>
      <c r="AS352" s="325">
        <f t="shared" si="649"/>
        <v>0</v>
      </c>
      <c r="AT352" s="27"/>
      <c r="AU352" s="324">
        <f>SUMIF('Rekapitulasi Juni'!$AL$9:$AL$192,APS!$B352,'Rekapitulasi Juni'!$AM$9:$AM$192)</f>
        <v>0</v>
      </c>
      <c r="AV352" s="324">
        <f>SUMIF('Rekapitulasi Juni'!$AL$9:$AL$192,APS!$B352,'Rekapitulasi Juni'!$AN$9:$AN$192)</f>
        <v>0</v>
      </c>
      <c r="AW352" s="27"/>
      <c r="AX352" s="325">
        <f t="shared" si="650"/>
        <v>0</v>
      </c>
      <c r="AY352" s="325">
        <f t="shared" si="651"/>
        <v>0</v>
      </c>
      <c r="AZ352" s="41">
        <f t="shared" si="652"/>
        <v>0</v>
      </c>
      <c r="BA352" s="41">
        <f t="shared" si="653"/>
        <v>0</v>
      </c>
      <c r="BB352" s="41">
        <f t="shared" si="654"/>
        <v>0</v>
      </c>
      <c r="BC352" s="41">
        <f t="shared" si="655"/>
        <v>0</v>
      </c>
      <c r="BD352" s="41">
        <f t="shared" si="656"/>
        <v>0</v>
      </c>
      <c r="BE352" s="41">
        <f t="shared" si="657"/>
        <v>0</v>
      </c>
      <c r="BF352" s="180">
        <f t="shared" si="658"/>
        <v>0</v>
      </c>
      <c r="BG352" s="27">
        <v>0</v>
      </c>
      <c r="BH352" s="27"/>
      <c r="BI352" s="324">
        <f>SUMIF('Rekapitulasi Juni'!$D$214:$D$393,APS!$B352,'Rekapitulasi Juni'!$E$214:$E$393)</f>
        <v>0</v>
      </c>
      <c r="BJ352" s="324">
        <f>SUMIF('Rekapitulasi Juni'!$D$214:$D$393,APS!$B352,'Rekapitulasi Juni'!$F$214:$F$393)</f>
        <v>0</v>
      </c>
      <c r="BK352" s="27"/>
      <c r="BL352" s="325">
        <f t="shared" si="659"/>
        <v>0</v>
      </c>
      <c r="BM352" s="325">
        <f t="shared" si="660"/>
        <v>0</v>
      </c>
      <c r="BN352" s="27"/>
      <c r="BO352" s="324">
        <f>SUMIF('Rekapitulasi Juni'!$U$214:$U$393,APS!$B352,'Rekapitulasi Juni'!$V$214:$V$393)</f>
        <v>0</v>
      </c>
      <c r="BP352" s="324">
        <f>SUMIF('Rekapitulasi Juni'!$U$214:$U$393,APS!$B352,'Rekapitulasi Juni'!$W$214:$W$393)</f>
        <v>0</v>
      </c>
      <c r="BQ352" s="27"/>
      <c r="BR352" s="325">
        <f t="shared" si="661"/>
        <v>0</v>
      </c>
      <c r="BS352" s="325">
        <f t="shared" si="662"/>
        <v>0</v>
      </c>
      <c r="BT352" s="27"/>
      <c r="BU352" s="324">
        <f>SUMIF('Rekapitulasi Juni'!$AL$214:$AL$393,APS!$B352,'Rekapitulasi Juni'!$AM$214:$AM$393)</f>
        <v>0</v>
      </c>
      <c r="BV352" s="324">
        <f>SUMIF('Rekapitulasi Juni'!$AL$214:$AL$393,APS!$B352,'Rekapitulasi Juni'!$AN$214:$AN$393)</f>
        <v>0</v>
      </c>
      <c r="BW352" s="27"/>
      <c r="BX352" s="325">
        <f t="shared" si="663"/>
        <v>0</v>
      </c>
      <c r="BY352" s="325">
        <f t="shared" si="664"/>
        <v>0</v>
      </c>
      <c r="BZ352" s="27"/>
      <c r="CA352" s="324">
        <f>SUMIF('Rekapitulasi Juni'!$BA$214:$BA$393,APS!$B352,'Rekapitulasi Juni'!$BB$214:$BB$393)</f>
        <v>0</v>
      </c>
      <c r="CB352" s="324">
        <f>SUMIF('Rekapitulasi Juni'!$BA$214:$BA$393,APS!$B352,'Rekapitulasi Juni'!$BC$214:$BC$393)</f>
        <v>0</v>
      </c>
      <c r="CC352" s="27"/>
      <c r="CD352" s="325">
        <f t="shared" si="665"/>
        <v>0</v>
      </c>
      <c r="CE352" s="325">
        <f t="shared" si="666"/>
        <v>0</v>
      </c>
      <c r="CF352" s="27"/>
      <c r="CG352" s="324">
        <f>SUMIF('Rekapitulasi Juni'!$BP$214:$BP$393,APS!$B352,'Rekapitulasi Juni'!$BQ$214:$BQ$393)</f>
        <v>0</v>
      </c>
      <c r="CH352" s="324">
        <f>SUMIF('Rekapitulasi Juni'!$BP$214:$BP$393,APS!$B352,'Rekapitulasi Juni'!$BR$214:$BR$393)</f>
        <v>0</v>
      </c>
      <c r="CI352" s="27"/>
      <c r="CJ352" s="325">
        <f t="shared" si="667"/>
        <v>0</v>
      </c>
      <c r="CK352" s="325">
        <f t="shared" si="668"/>
        <v>0</v>
      </c>
      <c r="CL352" s="41">
        <f t="shared" si="669"/>
        <v>0</v>
      </c>
      <c r="CM352" s="41">
        <f t="shared" si="670"/>
        <v>0</v>
      </c>
      <c r="CN352" s="41">
        <f t="shared" si="671"/>
        <v>0</v>
      </c>
      <c r="CO352" s="41">
        <f t="shared" si="672"/>
        <v>0</v>
      </c>
      <c r="CP352" s="41">
        <f t="shared" si="673"/>
        <v>0</v>
      </c>
      <c r="CQ352" s="41">
        <f t="shared" si="674"/>
        <v>0</v>
      </c>
      <c r="CR352" s="180">
        <f t="shared" si="675"/>
        <v>0</v>
      </c>
      <c r="CS352" s="27">
        <v>0</v>
      </c>
      <c r="CT352" s="27">
        <v>20</v>
      </c>
      <c r="CU352" s="324">
        <f>SUMIF('Rekapitulasi Juni'!$D$410:$D$588,APS!$B352,'Rekapitulasi Juni'!$E$410:$E$588)</f>
        <v>0</v>
      </c>
      <c r="CV352" s="324">
        <f>SUMIF('Rekapitulasi Juni'!$D$410:$D$588,APS!$B352,'Rekapitulasi Juni'!$F$410:$F$588)</f>
        <v>0</v>
      </c>
      <c r="CW352" s="27"/>
      <c r="CX352" s="325">
        <f t="shared" si="676"/>
        <v>0</v>
      </c>
      <c r="CY352" s="325">
        <f t="shared" si="677"/>
        <v>0</v>
      </c>
      <c r="CZ352" s="27"/>
      <c r="DA352" s="324">
        <f>SUMIF('Rekapitulasi Juni'!$U$410:$U$588,APS!$B352,'Rekapitulasi Juni'!$V$410:$V$588)</f>
        <v>0</v>
      </c>
      <c r="DB352" s="324">
        <f>SUMIF('Rekapitulasi Juni'!$U$410:$U$588,APS!$B352,'Rekapitulasi Juni'!$W$410:$W$588)</f>
        <v>0</v>
      </c>
      <c r="DC352" s="27"/>
      <c r="DD352" s="325">
        <f t="shared" si="678"/>
        <v>0</v>
      </c>
      <c r="DE352" s="325">
        <f t="shared" si="679"/>
        <v>0</v>
      </c>
      <c r="DF352" s="27"/>
      <c r="DG352" s="324">
        <f>SUMIF('Rekapitulasi Juni'!$AL$410:$AL$588,APS!$B352,'Rekapitulasi Juni'!$AM$410:$AM$588)</f>
        <v>0</v>
      </c>
      <c r="DH352" s="324">
        <f>SUMIF('Rekapitulasi Juni'!$AL$410:$AL$588,APS!$B352,'Rekapitulasi Juni'!$AN$410:$AN$588)</f>
        <v>0</v>
      </c>
      <c r="DI352" s="27"/>
      <c r="DJ352" s="325">
        <f t="shared" si="635"/>
        <v>0</v>
      </c>
      <c r="DK352" s="325">
        <f t="shared" si="636"/>
        <v>0</v>
      </c>
      <c r="DL352" s="27"/>
      <c r="DM352" s="324">
        <f>SUMIF('Rekapitulasi Juni'!$BA$410:$BA$588,APS!$B352,'Rekapitulasi Juni'!$BB$410:$BB$588)</f>
        <v>0</v>
      </c>
      <c r="DN352" s="324">
        <f>SUMIF('Rekapitulasi Juni'!$BA$410:$BA$588,APS!$B352,'Rekapitulasi Juni'!$BC$410:$BC$588)</f>
        <v>0</v>
      </c>
      <c r="DO352" s="324">
        <f>SUMIF('Rekapitulasi Juni'!$BA$410:$BA$588,APS!$B352,'Rekapitulasi Juni'!$BF$410:$BF$588)</f>
        <v>0</v>
      </c>
      <c r="DP352" s="325">
        <f t="shared" si="637"/>
        <v>0</v>
      </c>
      <c r="DQ352" s="325">
        <f t="shared" si="638"/>
        <v>0</v>
      </c>
      <c r="DR352" s="27"/>
      <c r="DS352" s="324">
        <f>SUMIF('Rekapitulasi Juni'!$BP$410:$BP$588,APS!$B352,'Rekapitulasi Juni'!$BQ$410:$BQ$588)</f>
        <v>0</v>
      </c>
      <c r="DT352" s="324">
        <f>SUMIF('Rekapitulasi Juni'!$BP$410:$BP$588,APS!$B352,'Rekapitulasi Juni'!$BR$410:$BR$588)</f>
        <v>0</v>
      </c>
      <c r="DU352" s="27"/>
      <c r="DV352" s="325">
        <f t="shared" si="639"/>
        <v>0</v>
      </c>
      <c r="DW352" s="325">
        <f t="shared" si="640"/>
        <v>0</v>
      </c>
      <c r="DX352" s="41">
        <f t="shared" si="680"/>
        <v>20</v>
      </c>
      <c r="DY352" s="41">
        <f t="shared" si="681"/>
        <v>0</v>
      </c>
      <c r="DZ352" s="41">
        <f t="shared" si="682"/>
        <v>0</v>
      </c>
      <c r="EA352" s="41">
        <f t="shared" si="683"/>
        <v>0</v>
      </c>
      <c r="EB352" s="41">
        <f t="shared" si="684"/>
        <v>0</v>
      </c>
      <c r="EC352" s="41">
        <f t="shared" si="685"/>
        <v>-20</v>
      </c>
      <c r="ED352" s="180">
        <f t="shared" si="686"/>
        <v>0</v>
      </c>
      <c r="EE352" s="27">
        <v>0</v>
      </c>
      <c r="EF352" s="27"/>
      <c r="EG352" s="324">
        <f>SUMIF('Rekapitulasi Juni'!$D$608:$D$786,APS!$B352,'Rekapitulasi Juni'!$E$608:$E$786)</f>
        <v>0</v>
      </c>
      <c r="EH352" s="324">
        <f>SUMIF('Rekapitulasi Juni'!$D$608:$D$786,APS!$B352,'Rekapitulasi Juni'!$F$608:$F$786)</f>
        <v>0</v>
      </c>
      <c r="EI352" s="27"/>
      <c r="EJ352" s="325">
        <f t="shared" si="641"/>
        <v>0</v>
      </c>
      <c r="EK352" s="325">
        <f t="shared" si="642"/>
        <v>0</v>
      </c>
      <c r="EL352" s="27"/>
      <c r="EM352" s="324">
        <f>SUMIF('Rekapitulasi Juni'!$U$608:$U$786,APS!$B352,'Rekapitulasi Juni'!$V$608:$V$786)</f>
        <v>0</v>
      </c>
      <c r="EN352" s="324">
        <f>SUMIF('Rekapitulasi Juni'!$U$608:$U$786,APS!$B352,'Rekapitulasi Juni'!$W$608:$W$786)</f>
        <v>0</v>
      </c>
      <c r="EO352" s="27"/>
      <c r="EP352" s="325">
        <f t="shared" si="643"/>
        <v>0</v>
      </c>
      <c r="EQ352" s="325">
        <f t="shared" si="644"/>
        <v>0</v>
      </c>
      <c r="ER352" s="27"/>
      <c r="ES352" s="324">
        <f>SUMIF('Rekapitulasi Juni'!$AL$608:$AL$786,APS!$B352,'Rekapitulasi Juni'!$AM$608:$AM$786)</f>
        <v>0</v>
      </c>
      <c r="ET352" s="324">
        <f>SUMIF('Rekapitulasi Juni'!$AL$608:$AL$786,APS!$B352,'Rekapitulasi Juni'!$AN$608:$AN$786)</f>
        <v>0</v>
      </c>
      <c r="EU352" s="27"/>
      <c r="EV352" s="325">
        <f t="shared" si="628"/>
        <v>0</v>
      </c>
      <c r="EW352" s="325">
        <f t="shared" si="629"/>
        <v>0</v>
      </c>
      <c r="EX352" s="27"/>
      <c r="EY352" s="324">
        <f>SUMIF('Rekapitulasi Juni'!$BA$608:$BA$786,APS!$B352,'Rekapitulasi Juni'!$BB$608:$BB$786)</f>
        <v>0</v>
      </c>
      <c r="EZ352" s="324">
        <f>SUMIF('Rekapitulasi Juni'!$BA$608:$BA$786,APS!$B352,'Rekapitulasi Juni'!$BC$608:$BC$786)</f>
        <v>0</v>
      </c>
      <c r="FA352" s="324">
        <f>SUMIF('Rekapitulasi Juni'!$BA$608:$BA$786,APS!$B352,'Rekapitulasi Juni'!$BF$608:$BF$786)</f>
        <v>0</v>
      </c>
      <c r="FB352" s="325">
        <f t="shared" si="630"/>
        <v>0</v>
      </c>
      <c r="FC352" s="325">
        <f t="shared" si="631"/>
        <v>0</v>
      </c>
      <c r="FD352" s="27"/>
      <c r="FE352" s="27"/>
      <c r="FF352" s="27"/>
      <c r="FG352" s="27"/>
      <c r="FH352" s="27"/>
      <c r="FI352" s="27"/>
      <c r="FJ352" s="41">
        <f t="shared" si="687"/>
        <v>0</v>
      </c>
      <c r="FK352" s="41">
        <f t="shared" si="688"/>
        <v>0</v>
      </c>
      <c r="FL352" s="41">
        <f t="shared" si="689"/>
        <v>0</v>
      </c>
      <c r="FM352" s="41">
        <f t="shared" si="690"/>
        <v>0</v>
      </c>
      <c r="FN352" s="41">
        <f t="shared" si="691"/>
        <v>0</v>
      </c>
      <c r="FO352" s="41">
        <f t="shared" si="692"/>
        <v>0</v>
      </c>
      <c r="FP352" s="180">
        <f t="shared" si="693"/>
        <v>0</v>
      </c>
      <c r="FQ352" s="27"/>
      <c r="FR352" s="27"/>
      <c r="FS352" s="324">
        <f>SUMIF('Rekapitulasi Juni'!$D$804:$D$984,APS!$B352,'Rekapitulasi Juni'!$E$804:$E$984)</f>
        <v>0</v>
      </c>
      <c r="FT352" s="324">
        <f>SUMIF('Rekapitulasi Juni'!$D$804:$D$984,APS!$B352,'Rekapitulasi Juni'!$F$804:$F$984)</f>
        <v>0</v>
      </c>
      <c r="FU352" s="27"/>
      <c r="FV352" s="325">
        <f t="shared" si="632"/>
        <v>0</v>
      </c>
      <c r="FW352" s="325">
        <f t="shared" si="633"/>
        <v>0</v>
      </c>
      <c r="FX352" s="27"/>
      <c r="FY352" s="324">
        <f>SUMIF('Rekapitulasi Juni'!$U$804:$U$984,APS!$B352,'Rekapitulasi Juni'!$V$804:$V$984)</f>
        <v>0</v>
      </c>
      <c r="FZ352" s="324">
        <f>SUMIF('Rekapitulasi Juni'!$U$804:$U$984,APS!$B352,'Rekapitulasi Juni'!$W$804:$W$984)</f>
        <v>0</v>
      </c>
      <c r="GA352" s="27"/>
      <c r="GB352" s="325">
        <f t="shared" si="621"/>
        <v>0</v>
      </c>
      <c r="GC352" s="325">
        <f t="shared" si="622"/>
        <v>0</v>
      </c>
      <c r="GD352" s="27"/>
      <c r="GE352" s="324">
        <f>SUMIF('Rekapitulasi Juni'!$AL$804:$AL$984,APS!$B352,'Rekapitulasi Juni'!$AM$804:$AM$984)</f>
        <v>0</v>
      </c>
      <c r="GF352" s="324">
        <f>SUMIF('Rekapitulasi Juni'!$AL$804:$AL$984,APS!$B352,'Rekapitulasi Juni'!$AN$804:$AN$984)</f>
        <v>0</v>
      </c>
      <c r="GG352" s="27"/>
      <c r="GH352" s="325">
        <f t="shared" si="611"/>
        <v>0</v>
      </c>
      <c r="GI352" s="325">
        <f t="shared" si="612"/>
        <v>0</v>
      </c>
      <c r="GJ352" s="27"/>
      <c r="GK352" s="27"/>
      <c r="GL352" s="41">
        <f t="shared" si="694"/>
        <v>0</v>
      </c>
      <c r="GM352" s="41">
        <f t="shared" si="695"/>
        <v>0</v>
      </c>
      <c r="GN352" s="41">
        <f t="shared" si="696"/>
        <v>0</v>
      </c>
      <c r="GO352" s="41">
        <f t="shared" si="620"/>
        <v>0</v>
      </c>
      <c r="GP352" s="41">
        <f t="shared" si="697"/>
        <v>0</v>
      </c>
      <c r="GQ352" s="41">
        <f t="shared" si="698"/>
        <v>0</v>
      </c>
      <c r="GR352" s="180">
        <f t="shared" si="699"/>
        <v>0</v>
      </c>
      <c r="GS352" s="41">
        <f t="shared" si="613"/>
        <v>20</v>
      </c>
      <c r="GT352" s="41">
        <f t="shared" si="614"/>
        <v>0</v>
      </c>
      <c r="GU352" s="41">
        <f t="shared" si="615"/>
        <v>0</v>
      </c>
      <c r="GV352" s="41">
        <f t="shared" si="616"/>
        <v>0</v>
      </c>
      <c r="GW352" s="41">
        <f t="shared" si="617"/>
        <v>0</v>
      </c>
      <c r="GX352" s="41">
        <f t="shared" si="618"/>
        <v>-20</v>
      </c>
      <c r="GY352" s="180">
        <f t="shared" si="619"/>
        <v>0</v>
      </c>
      <c r="GZ352" s="41">
        <v>325</v>
      </c>
      <c r="HA352" s="32"/>
      <c r="HB352" s="42">
        <f>J352+M352+P352-G352</f>
        <v>0</v>
      </c>
      <c r="HC352" s="44"/>
    </row>
    <row r="353" spans="1:211" ht="15" hidden="1" customHeight="1">
      <c r="A353" s="31" t="s">
        <v>693</v>
      </c>
      <c r="B353" s="32" t="s">
        <v>694</v>
      </c>
      <c r="C353" s="31" t="s">
        <v>490</v>
      </c>
      <c r="D353" s="31" t="s">
        <v>1259</v>
      </c>
      <c r="E353" s="31" t="s">
        <v>43</v>
      </c>
      <c r="F353" s="31" t="s">
        <v>152</v>
      </c>
      <c r="G353" s="33">
        <v>0</v>
      </c>
      <c r="H353" s="33">
        <v>0</v>
      </c>
      <c r="I353" s="33">
        <v>0</v>
      </c>
      <c r="J353" s="34">
        <f>IFERROR(VLOOKUP(A353,#REF!,3,0),0)</f>
        <v>0</v>
      </c>
      <c r="K353" s="34">
        <f t="shared" si="623"/>
        <v>0</v>
      </c>
      <c r="L353" s="34">
        <v>0</v>
      </c>
      <c r="M353" s="34">
        <v>0</v>
      </c>
      <c r="N353" s="35">
        <f t="shared" si="624"/>
        <v>0</v>
      </c>
      <c r="O353" s="35">
        <f t="shared" si="625"/>
        <v>0</v>
      </c>
      <c r="P353" s="36">
        <v>0</v>
      </c>
      <c r="Q353" s="36">
        <f t="shared" si="645"/>
        <v>0</v>
      </c>
      <c r="R353" s="80"/>
      <c r="S353" s="37">
        <f ca="1">SUMIF(ROP!$D$6:$H$65536,A353,ROP!$J$6:$J$65536)</f>
        <v>0</v>
      </c>
      <c r="T353" s="37">
        <f>SUMIF(HASIL!$B:$B,APS!$B353&amp;RIGHT(APS!T$9,2),HASIL!$I:$I)</f>
        <v>0</v>
      </c>
      <c r="U353" s="37">
        <f>SUMIF(HASIL!$B:$B,APS!$B353&amp;RIGHT(APS!U$9,2),HASIL!$I:$I)</f>
        <v>0</v>
      </c>
      <c r="V353" s="37">
        <f>SUMIF(HASIL!$B:$B,APS!$B353&amp;RIGHT(APS!V$9,2),HASIL!$I:$I)</f>
        <v>0</v>
      </c>
      <c r="W353" s="37">
        <f>SUMIF(HASIL!$B:$B,APS!$B353&amp;RIGHT(APS!W$9,2),HASIL!$I:$I)</f>
        <v>0</v>
      </c>
      <c r="X353" s="38">
        <f t="shared" si="626"/>
        <v>0</v>
      </c>
      <c r="Y353" s="38">
        <f t="shared" si="627"/>
        <v>0</v>
      </c>
      <c r="Z353" s="39">
        <f t="shared" si="701"/>
        <v>0</v>
      </c>
      <c r="AA353" s="39">
        <f t="shared" si="700"/>
        <v>0</v>
      </c>
      <c r="AB353" s="40">
        <f t="shared" si="702"/>
        <v>0</v>
      </c>
      <c r="AC353" s="27">
        <v>0</v>
      </c>
      <c r="AD353" s="27"/>
      <c r="AE353" s="27"/>
      <c r="AF353" s="27"/>
      <c r="AG353" s="27"/>
      <c r="AH353" s="27"/>
      <c r="AI353" s="324">
        <f>SUMIF('Rekapitulasi Juni'!$D$9:$D$192,APS!$B353,'Rekapitulasi Juni'!$E$9:$E$192)</f>
        <v>0</v>
      </c>
      <c r="AJ353" s="324">
        <f>SUMIF('Rekapitulasi Juni'!$D$9:$D$192,APS!$B353,'Rekapitulasi Juni'!$F$9:$F$192)</f>
        <v>0</v>
      </c>
      <c r="AK353" s="324">
        <f>SUMIF('Rekapitulasi Juni'!$D$9:$D$192,APS!$B353,'Rekapitulasi Juni'!$K$9:$K$192)</f>
        <v>0</v>
      </c>
      <c r="AL353" s="325">
        <f t="shared" si="646"/>
        <v>0</v>
      </c>
      <c r="AM353" s="325">
        <f t="shared" si="647"/>
        <v>0</v>
      </c>
      <c r="AN353" s="27"/>
      <c r="AO353" s="324">
        <f>SUMIF('Rekapitulasi Juni'!$U$9:$U$192,APS!$B353,'Rekapitulasi Juni'!$V$9:$V$192)</f>
        <v>0</v>
      </c>
      <c r="AP353" s="324">
        <f>SUMIF('Rekapitulasi Juni'!$U$9:$U$192,APS!$B353,'Rekapitulasi Juni'!$W$9:$W$192)</f>
        <v>0</v>
      </c>
      <c r="AQ353" s="27"/>
      <c r="AR353" s="325">
        <f t="shared" si="648"/>
        <v>0</v>
      </c>
      <c r="AS353" s="325">
        <f t="shared" si="649"/>
        <v>0</v>
      </c>
      <c r="AT353" s="27"/>
      <c r="AU353" s="324">
        <f>SUMIF('Rekapitulasi Juni'!$AL$9:$AL$192,APS!$B353,'Rekapitulasi Juni'!$AM$9:$AM$192)</f>
        <v>0</v>
      </c>
      <c r="AV353" s="324">
        <f>SUMIF('Rekapitulasi Juni'!$AL$9:$AL$192,APS!$B353,'Rekapitulasi Juni'!$AN$9:$AN$192)</f>
        <v>0</v>
      </c>
      <c r="AW353" s="27"/>
      <c r="AX353" s="325">
        <f t="shared" si="650"/>
        <v>0</v>
      </c>
      <c r="AY353" s="325">
        <f t="shared" si="651"/>
        <v>0</v>
      </c>
      <c r="AZ353" s="41">
        <f t="shared" si="652"/>
        <v>0</v>
      </c>
      <c r="BA353" s="41">
        <f t="shared" si="653"/>
        <v>0</v>
      </c>
      <c r="BB353" s="41">
        <f t="shared" si="654"/>
        <v>0</v>
      </c>
      <c r="BC353" s="41">
        <f t="shared" si="655"/>
        <v>0</v>
      </c>
      <c r="BD353" s="41">
        <f t="shared" si="656"/>
        <v>0</v>
      </c>
      <c r="BE353" s="41">
        <f t="shared" si="657"/>
        <v>0</v>
      </c>
      <c r="BF353" s="180">
        <f t="shared" si="658"/>
        <v>0</v>
      </c>
      <c r="BG353" s="27">
        <v>0</v>
      </c>
      <c r="BH353" s="27"/>
      <c r="BI353" s="324">
        <f>SUMIF('Rekapitulasi Juni'!$D$214:$D$393,APS!$B353,'Rekapitulasi Juni'!$E$214:$E$393)</f>
        <v>0</v>
      </c>
      <c r="BJ353" s="324">
        <f>SUMIF('Rekapitulasi Juni'!$D$214:$D$393,APS!$B353,'Rekapitulasi Juni'!$F$214:$F$393)</f>
        <v>0</v>
      </c>
      <c r="BK353" s="27"/>
      <c r="BL353" s="325">
        <f t="shared" si="659"/>
        <v>0</v>
      </c>
      <c r="BM353" s="325">
        <f t="shared" si="660"/>
        <v>0</v>
      </c>
      <c r="BN353" s="27"/>
      <c r="BO353" s="324">
        <f>SUMIF('Rekapitulasi Juni'!$U$214:$U$393,APS!$B353,'Rekapitulasi Juni'!$V$214:$V$393)</f>
        <v>0</v>
      </c>
      <c r="BP353" s="324">
        <f>SUMIF('Rekapitulasi Juni'!$U$214:$U$393,APS!$B353,'Rekapitulasi Juni'!$W$214:$W$393)</f>
        <v>0</v>
      </c>
      <c r="BQ353" s="27"/>
      <c r="BR353" s="325">
        <f t="shared" si="661"/>
        <v>0</v>
      </c>
      <c r="BS353" s="325">
        <f t="shared" si="662"/>
        <v>0</v>
      </c>
      <c r="BT353" s="27"/>
      <c r="BU353" s="324">
        <f>SUMIF('Rekapitulasi Juni'!$AL$214:$AL$393,APS!$B353,'Rekapitulasi Juni'!$AM$214:$AM$393)</f>
        <v>0</v>
      </c>
      <c r="BV353" s="324">
        <f>SUMIF('Rekapitulasi Juni'!$AL$214:$AL$393,APS!$B353,'Rekapitulasi Juni'!$AN$214:$AN$393)</f>
        <v>0</v>
      </c>
      <c r="BW353" s="27"/>
      <c r="BX353" s="325">
        <f t="shared" si="663"/>
        <v>0</v>
      </c>
      <c r="BY353" s="325">
        <f t="shared" si="664"/>
        <v>0</v>
      </c>
      <c r="BZ353" s="27"/>
      <c r="CA353" s="324">
        <f>SUMIF('Rekapitulasi Juni'!$BA$214:$BA$393,APS!$B353,'Rekapitulasi Juni'!$BB$214:$BB$393)</f>
        <v>0</v>
      </c>
      <c r="CB353" s="324">
        <f>SUMIF('Rekapitulasi Juni'!$BA$214:$BA$393,APS!$B353,'Rekapitulasi Juni'!$BC$214:$BC$393)</f>
        <v>0</v>
      </c>
      <c r="CC353" s="27"/>
      <c r="CD353" s="325">
        <f t="shared" si="665"/>
        <v>0</v>
      </c>
      <c r="CE353" s="325">
        <f t="shared" si="666"/>
        <v>0</v>
      </c>
      <c r="CF353" s="27"/>
      <c r="CG353" s="324">
        <f>SUMIF('Rekapitulasi Juni'!$BP$214:$BP$393,APS!$B353,'Rekapitulasi Juni'!$BQ$214:$BQ$393)</f>
        <v>0</v>
      </c>
      <c r="CH353" s="324">
        <f>SUMIF('Rekapitulasi Juni'!$BP$214:$BP$393,APS!$B353,'Rekapitulasi Juni'!$BR$214:$BR$393)</f>
        <v>0</v>
      </c>
      <c r="CI353" s="27"/>
      <c r="CJ353" s="325">
        <f t="shared" si="667"/>
        <v>0</v>
      </c>
      <c r="CK353" s="325">
        <f t="shared" si="668"/>
        <v>0</v>
      </c>
      <c r="CL353" s="41">
        <f t="shared" si="669"/>
        <v>0</v>
      </c>
      <c r="CM353" s="41">
        <f t="shared" si="670"/>
        <v>0</v>
      </c>
      <c r="CN353" s="41">
        <f t="shared" si="671"/>
        <v>0</v>
      </c>
      <c r="CO353" s="41">
        <f t="shared" si="672"/>
        <v>0</v>
      </c>
      <c r="CP353" s="41">
        <f t="shared" si="673"/>
        <v>0</v>
      </c>
      <c r="CQ353" s="41">
        <f t="shared" si="674"/>
        <v>0</v>
      </c>
      <c r="CR353" s="180">
        <f t="shared" si="675"/>
        <v>0</v>
      </c>
      <c r="CS353" s="27">
        <v>0</v>
      </c>
      <c r="CT353" s="27"/>
      <c r="CU353" s="324">
        <f>SUMIF('Rekapitulasi Juni'!$D$410:$D$588,APS!$B353,'Rekapitulasi Juni'!$E$410:$E$588)</f>
        <v>0</v>
      </c>
      <c r="CV353" s="324">
        <f>SUMIF('Rekapitulasi Juni'!$D$410:$D$588,APS!$B353,'Rekapitulasi Juni'!$F$410:$F$588)</f>
        <v>0</v>
      </c>
      <c r="CW353" s="27"/>
      <c r="CX353" s="325">
        <f t="shared" si="676"/>
        <v>0</v>
      </c>
      <c r="CY353" s="325">
        <f t="shared" si="677"/>
        <v>0</v>
      </c>
      <c r="CZ353" s="27"/>
      <c r="DA353" s="324">
        <f>SUMIF('Rekapitulasi Juni'!$U$410:$U$588,APS!$B353,'Rekapitulasi Juni'!$V$410:$V$588)</f>
        <v>0</v>
      </c>
      <c r="DB353" s="324">
        <f>SUMIF('Rekapitulasi Juni'!$U$410:$U$588,APS!$B353,'Rekapitulasi Juni'!$W$410:$W$588)</f>
        <v>0</v>
      </c>
      <c r="DC353" s="27"/>
      <c r="DD353" s="325">
        <f t="shared" si="678"/>
        <v>0</v>
      </c>
      <c r="DE353" s="325">
        <f t="shared" si="679"/>
        <v>0</v>
      </c>
      <c r="DF353" s="27"/>
      <c r="DG353" s="324">
        <f>SUMIF('Rekapitulasi Juni'!$AL$410:$AL$588,APS!$B353,'Rekapitulasi Juni'!$AM$410:$AM$588)</f>
        <v>0</v>
      </c>
      <c r="DH353" s="324">
        <f>SUMIF('Rekapitulasi Juni'!$AL$410:$AL$588,APS!$B353,'Rekapitulasi Juni'!$AN$410:$AN$588)</f>
        <v>0</v>
      </c>
      <c r="DI353" s="27"/>
      <c r="DJ353" s="325">
        <f t="shared" si="635"/>
        <v>0</v>
      </c>
      <c r="DK353" s="325">
        <f t="shared" si="636"/>
        <v>0</v>
      </c>
      <c r="DL353" s="27"/>
      <c r="DM353" s="324">
        <f>SUMIF('Rekapitulasi Juni'!$BA$410:$BA$588,APS!$B353,'Rekapitulasi Juni'!$BB$410:$BB$588)</f>
        <v>0</v>
      </c>
      <c r="DN353" s="324">
        <f>SUMIF('Rekapitulasi Juni'!$BA$410:$BA$588,APS!$B353,'Rekapitulasi Juni'!$BC$410:$BC$588)</f>
        <v>0</v>
      </c>
      <c r="DO353" s="324">
        <f>SUMIF('Rekapitulasi Juni'!$BA$410:$BA$588,APS!$B353,'Rekapitulasi Juni'!$BF$410:$BF$588)</f>
        <v>0</v>
      </c>
      <c r="DP353" s="325">
        <f t="shared" si="637"/>
        <v>0</v>
      </c>
      <c r="DQ353" s="325">
        <f t="shared" si="638"/>
        <v>0</v>
      </c>
      <c r="DR353" s="27"/>
      <c r="DS353" s="324">
        <f>SUMIF('Rekapitulasi Juni'!$BP$410:$BP$588,APS!$B353,'Rekapitulasi Juni'!$BQ$410:$BQ$588)</f>
        <v>0</v>
      </c>
      <c r="DT353" s="324">
        <f>SUMIF('Rekapitulasi Juni'!$BP$410:$BP$588,APS!$B353,'Rekapitulasi Juni'!$BR$410:$BR$588)</f>
        <v>0</v>
      </c>
      <c r="DU353" s="27"/>
      <c r="DV353" s="325">
        <f t="shared" si="639"/>
        <v>0</v>
      </c>
      <c r="DW353" s="325">
        <f t="shared" si="640"/>
        <v>0</v>
      </c>
      <c r="DX353" s="41">
        <f t="shared" si="680"/>
        <v>0</v>
      </c>
      <c r="DY353" s="41">
        <f t="shared" si="681"/>
        <v>0</v>
      </c>
      <c r="DZ353" s="41">
        <f t="shared" si="682"/>
        <v>0</v>
      </c>
      <c r="EA353" s="41">
        <f t="shared" si="683"/>
        <v>0</v>
      </c>
      <c r="EB353" s="41">
        <f t="shared" si="684"/>
        <v>0</v>
      </c>
      <c r="EC353" s="41">
        <f t="shared" si="685"/>
        <v>0</v>
      </c>
      <c r="ED353" s="180">
        <f t="shared" si="686"/>
        <v>0</v>
      </c>
      <c r="EE353" s="27">
        <v>0</v>
      </c>
      <c r="EF353" s="27"/>
      <c r="EG353" s="324">
        <f>SUMIF('Rekapitulasi Juni'!$D$608:$D$786,APS!$B353,'Rekapitulasi Juni'!$E$608:$E$786)</f>
        <v>0</v>
      </c>
      <c r="EH353" s="324">
        <f>SUMIF('Rekapitulasi Juni'!$D$608:$D$786,APS!$B353,'Rekapitulasi Juni'!$F$608:$F$786)</f>
        <v>0</v>
      </c>
      <c r="EI353" s="27"/>
      <c r="EJ353" s="325">
        <f t="shared" si="641"/>
        <v>0</v>
      </c>
      <c r="EK353" s="325">
        <f t="shared" si="642"/>
        <v>0</v>
      </c>
      <c r="EL353" s="27"/>
      <c r="EM353" s="324">
        <f>SUMIF('Rekapitulasi Juni'!$U$608:$U$786,APS!$B353,'Rekapitulasi Juni'!$V$608:$V$786)</f>
        <v>0</v>
      </c>
      <c r="EN353" s="324">
        <f>SUMIF('Rekapitulasi Juni'!$U$608:$U$786,APS!$B353,'Rekapitulasi Juni'!$W$608:$W$786)</f>
        <v>0</v>
      </c>
      <c r="EO353" s="27"/>
      <c r="EP353" s="325">
        <f t="shared" si="643"/>
        <v>0</v>
      </c>
      <c r="EQ353" s="325">
        <f t="shared" si="644"/>
        <v>0</v>
      </c>
      <c r="ER353" s="27"/>
      <c r="ES353" s="324">
        <f>SUMIF('Rekapitulasi Juni'!$AL$608:$AL$786,APS!$B353,'Rekapitulasi Juni'!$AM$608:$AM$786)</f>
        <v>0</v>
      </c>
      <c r="ET353" s="324">
        <f>SUMIF('Rekapitulasi Juni'!$AL$608:$AL$786,APS!$B353,'Rekapitulasi Juni'!$AN$608:$AN$786)</f>
        <v>0</v>
      </c>
      <c r="EU353" s="27"/>
      <c r="EV353" s="325">
        <f t="shared" si="628"/>
        <v>0</v>
      </c>
      <c r="EW353" s="325">
        <f t="shared" si="629"/>
        <v>0</v>
      </c>
      <c r="EX353" s="27"/>
      <c r="EY353" s="324">
        <f>SUMIF('Rekapitulasi Juni'!$BA$608:$BA$786,APS!$B353,'Rekapitulasi Juni'!$BB$608:$BB$786)</f>
        <v>0</v>
      </c>
      <c r="EZ353" s="324">
        <f>SUMIF('Rekapitulasi Juni'!$BA$608:$BA$786,APS!$B353,'Rekapitulasi Juni'!$BC$608:$BC$786)</f>
        <v>0</v>
      </c>
      <c r="FA353" s="324">
        <f>SUMIF('Rekapitulasi Juni'!$BA$608:$BA$786,APS!$B353,'Rekapitulasi Juni'!$BF$608:$BF$786)</f>
        <v>0</v>
      </c>
      <c r="FB353" s="325">
        <f t="shared" si="630"/>
        <v>0</v>
      </c>
      <c r="FC353" s="325">
        <f t="shared" si="631"/>
        <v>0</v>
      </c>
      <c r="FD353" s="27"/>
      <c r="FE353" s="27"/>
      <c r="FF353" s="27"/>
      <c r="FG353" s="27"/>
      <c r="FH353" s="27"/>
      <c r="FI353" s="27"/>
      <c r="FJ353" s="41">
        <f t="shared" si="687"/>
        <v>0</v>
      </c>
      <c r="FK353" s="41">
        <f t="shared" si="688"/>
        <v>0</v>
      </c>
      <c r="FL353" s="41">
        <f t="shared" si="689"/>
        <v>0</v>
      </c>
      <c r="FM353" s="41">
        <f t="shared" si="690"/>
        <v>0</v>
      </c>
      <c r="FN353" s="41">
        <f t="shared" si="691"/>
        <v>0</v>
      </c>
      <c r="FO353" s="41">
        <f t="shared" si="692"/>
        <v>0</v>
      </c>
      <c r="FP353" s="180">
        <f t="shared" si="693"/>
        <v>0</v>
      </c>
      <c r="FQ353" s="27"/>
      <c r="FR353" s="27"/>
      <c r="FS353" s="324">
        <f>SUMIF('Rekapitulasi Juni'!$D$804:$D$984,APS!$B353,'Rekapitulasi Juni'!$E$804:$E$984)</f>
        <v>0</v>
      </c>
      <c r="FT353" s="324">
        <f>SUMIF('Rekapitulasi Juni'!$D$804:$D$984,APS!$B353,'Rekapitulasi Juni'!$F$804:$F$984)</f>
        <v>0</v>
      </c>
      <c r="FU353" s="27"/>
      <c r="FV353" s="325">
        <f t="shared" si="632"/>
        <v>0</v>
      </c>
      <c r="FW353" s="325">
        <f t="shared" si="633"/>
        <v>0</v>
      </c>
      <c r="FX353" s="27"/>
      <c r="FY353" s="324">
        <f>SUMIF('Rekapitulasi Juni'!$U$804:$U$984,APS!$B353,'Rekapitulasi Juni'!$V$804:$V$984)</f>
        <v>0</v>
      </c>
      <c r="FZ353" s="324">
        <f>SUMIF('Rekapitulasi Juni'!$U$804:$U$984,APS!$B353,'Rekapitulasi Juni'!$W$804:$W$984)</f>
        <v>0</v>
      </c>
      <c r="GA353" s="27"/>
      <c r="GB353" s="325">
        <f t="shared" si="621"/>
        <v>0</v>
      </c>
      <c r="GC353" s="325">
        <f t="shared" si="622"/>
        <v>0</v>
      </c>
      <c r="GD353" s="27"/>
      <c r="GE353" s="324">
        <f>SUMIF('Rekapitulasi Juni'!$AL$804:$AL$984,APS!$B353,'Rekapitulasi Juni'!$AM$804:$AM$984)</f>
        <v>0</v>
      </c>
      <c r="GF353" s="324">
        <f>SUMIF('Rekapitulasi Juni'!$AL$804:$AL$984,APS!$B353,'Rekapitulasi Juni'!$AN$804:$AN$984)</f>
        <v>0</v>
      </c>
      <c r="GG353" s="27"/>
      <c r="GH353" s="325">
        <f t="shared" si="611"/>
        <v>0</v>
      </c>
      <c r="GI353" s="325">
        <f t="shared" si="612"/>
        <v>0</v>
      </c>
      <c r="GJ353" s="27"/>
      <c r="GK353" s="27"/>
      <c r="GL353" s="41">
        <f t="shared" si="694"/>
        <v>0</v>
      </c>
      <c r="GM353" s="41">
        <f t="shared" si="695"/>
        <v>0</v>
      </c>
      <c r="GN353" s="41">
        <f t="shared" si="696"/>
        <v>0</v>
      </c>
      <c r="GO353" s="41">
        <f t="shared" si="620"/>
        <v>0</v>
      </c>
      <c r="GP353" s="41">
        <f t="shared" si="697"/>
        <v>0</v>
      </c>
      <c r="GQ353" s="41">
        <f t="shared" si="698"/>
        <v>0</v>
      </c>
      <c r="GR353" s="180">
        <f t="shared" si="699"/>
        <v>0</v>
      </c>
      <c r="GS353" s="41">
        <f t="shared" si="613"/>
        <v>0</v>
      </c>
      <c r="GT353" s="41">
        <f t="shared" si="614"/>
        <v>0</v>
      </c>
      <c r="GU353" s="41">
        <f t="shared" si="615"/>
        <v>0</v>
      </c>
      <c r="GV353" s="41">
        <f t="shared" si="616"/>
        <v>0</v>
      </c>
      <c r="GW353" s="41">
        <f t="shared" si="617"/>
        <v>0</v>
      </c>
      <c r="GX353" s="41">
        <f t="shared" si="618"/>
        <v>0</v>
      </c>
      <c r="GY353" s="180">
        <f t="shared" si="619"/>
        <v>0</v>
      </c>
      <c r="GZ353" s="41">
        <v>328</v>
      </c>
      <c r="HA353" s="32"/>
      <c r="HB353" s="42">
        <f t="shared" si="634"/>
        <v>0</v>
      </c>
      <c r="HC353" s="44"/>
    </row>
    <row r="354" spans="1:211" ht="15" hidden="1" customHeight="1">
      <c r="A354" s="31" t="s">
        <v>695</v>
      </c>
      <c r="B354" s="32" t="s">
        <v>696</v>
      </c>
      <c r="C354" s="31" t="s">
        <v>490</v>
      </c>
      <c r="D354" s="31" t="s">
        <v>1259</v>
      </c>
      <c r="E354" s="31" t="s">
        <v>43</v>
      </c>
      <c r="F354" s="31" t="s">
        <v>152</v>
      </c>
      <c r="G354" s="33">
        <v>0</v>
      </c>
      <c r="H354" s="33">
        <v>0</v>
      </c>
      <c r="I354" s="33">
        <v>0</v>
      </c>
      <c r="J354" s="34">
        <f>IFERROR(VLOOKUP(A354,#REF!,3,0),0)</f>
        <v>0</v>
      </c>
      <c r="K354" s="34">
        <f t="shared" si="623"/>
        <v>0</v>
      </c>
      <c r="L354" s="34">
        <v>0</v>
      </c>
      <c r="M354" s="34">
        <v>0</v>
      </c>
      <c r="N354" s="35">
        <f t="shared" si="624"/>
        <v>0</v>
      </c>
      <c r="O354" s="35">
        <f t="shared" si="625"/>
        <v>0</v>
      </c>
      <c r="P354" s="36">
        <v>0</v>
      </c>
      <c r="Q354" s="36">
        <f t="shared" si="645"/>
        <v>0</v>
      </c>
      <c r="R354" s="80"/>
      <c r="S354" s="37">
        <f ca="1">SUMIF(ROP!$D$6:$H$65536,A354,ROP!$J$6:$J$65536)</f>
        <v>0</v>
      </c>
      <c r="T354" s="37">
        <f>SUMIF(HASIL!$B:$B,APS!$B354&amp;RIGHT(APS!T$9,2),HASIL!$I:$I)</f>
        <v>0</v>
      </c>
      <c r="U354" s="37">
        <f>SUMIF(HASIL!$B:$B,APS!$B354&amp;RIGHT(APS!U$9,2),HASIL!$I:$I)</f>
        <v>0</v>
      </c>
      <c r="V354" s="37">
        <f>SUMIF(HASIL!$B:$B,APS!$B354&amp;RIGHT(APS!V$9,2),HASIL!$I:$I)</f>
        <v>0</v>
      </c>
      <c r="W354" s="37">
        <f>SUMIF(HASIL!$B:$B,APS!$B354&amp;RIGHT(APS!W$9,2),HASIL!$I:$I)</f>
        <v>0</v>
      </c>
      <c r="X354" s="38">
        <f t="shared" si="626"/>
        <v>0</v>
      </c>
      <c r="Y354" s="38">
        <f t="shared" si="627"/>
        <v>0</v>
      </c>
      <c r="Z354" s="39">
        <f t="shared" si="701"/>
        <v>0</v>
      </c>
      <c r="AA354" s="39">
        <f t="shared" si="700"/>
        <v>0</v>
      </c>
      <c r="AB354" s="40">
        <f t="shared" si="702"/>
        <v>0</v>
      </c>
      <c r="AC354" s="27">
        <v>0</v>
      </c>
      <c r="AD354" s="27"/>
      <c r="AE354" s="27"/>
      <c r="AF354" s="27"/>
      <c r="AG354" s="27"/>
      <c r="AH354" s="27"/>
      <c r="AI354" s="324">
        <f>SUMIF('Rekapitulasi Juni'!$D$9:$D$192,APS!$B354,'Rekapitulasi Juni'!$E$9:$E$192)</f>
        <v>0</v>
      </c>
      <c r="AJ354" s="324">
        <f>SUMIF('Rekapitulasi Juni'!$D$9:$D$192,APS!$B354,'Rekapitulasi Juni'!$F$9:$F$192)</f>
        <v>0</v>
      </c>
      <c r="AK354" s="324">
        <f>SUMIF('Rekapitulasi Juni'!$D$9:$D$192,APS!$B354,'Rekapitulasi Juni'!$K$9:$K$192)</f>
        <v>0</v>
      </c>
      <c r="AL354" s="325">
        <f t="shared" si="646"/>
        <v>0</v>
      </c>
      <c r="AM354" s="325">
        <f t="shared" si="647"/>
        <v>0</v>
      </c>
      <c r="AN354" s="27"/>
      <c r="AO354" s="324">
        <f>SUMIF('Rekapitulasi Juni'!$U$9:$U$192,APS!$B354,'Rekapitulasi Juni'!$V$9:$V$192)</f>
        <v>0</v>
      </c>
      <c r="AP354" s="324">
        <f>SUMIF('Rekapitulasi Juni'!$U$9:$U$192,APS!$B354,'Rekapitulasi Juni'!$W$9:$W$192)</f>
        <v>0</v>
      </c>
      <c r="AQ354" s="27"/>
      <c r="AR354" s="325">
        <f t="shared" si="648"/>
        <v>0</v>
      </c>
      <c r="AS354" s="325">
        <f t="shared" si="649"/>
        <v>0</v>
      </c>
      <c r="AT354" s="27"/>
      <c r="AU354" s="324">
        <f>SUMIF('Rekapitulasi Juni'!$AL$9:$AL$192,APS!$B354,'Rekapitulasi Juni'!$AM$9:$AM$192)</f>
        <v>0</v>
      </c>
      <c r="AV354" s="324">
        <f>SUMIF('Rekapitulasi Juni'!$AL$9:$AL$192,APS!$B354,'Rekapitulasi Juni'!$AN$9:$AN$192)</f>
        <v>0</v>
      </c>
      <c r="AW354" s="27"/>
      <c r="AX354" s="325">
        <f t="shared" si="650"/>
        <v>0</v>
      </c>
      <c r="AY354" s="325">
        <f t="shared" si="651"/>
        <v>0</v>
      </c>
      <c r="AZ354" s="41">
        <f t="shared" si="652"/>
        <v>0</v>
      </c>
      <c r="BA354" s="41">
        <f t="shared" si="653"/>
        <v>0</v>
      </c>
      <c r="BB354" s="41">
        <f t="shared" si="654"/>
        <v>0</v>
      </c>
      <c r="BC354" s="41">
        <f t="shared" si="655"/>
        <v>0</v>
      </c>
      <c r="BD354" s="41">
        <f t="shared" si="656"/>
        <v>0</v>
      </c>
      <c r="BE354" s="41">
        <f t="shared" si="657"/>
        <v>0</v>
      </c>
      <c r="BF354" s="180">
        <f t="shared" si="658"/>
        <v>0</v>
      </c>
      <c r="BG354" s="27">
        <v>0</v>
      </c>
      <c r="BH354" s="27"/>
      <c r="BI354" s="324">
        <f>SUMIF('Rekapitulasi Juni'!$D$214:$D$393,APS!$B354,'Rekapitulasi Juni'!$E$214:$E$393)</f>
        <v>0</v>
      </c>
      <c r="BJ354" s="324">
        <f>SUMIF('Rekapitulasi Juni'!$D$214:$D$393,APS!$B354,'Rekapitulasi Juni'!$F$214:$F$393)</f>
        <v>0</v>
      </c>
      <c r="BK354" s="27"/>
      <c r="BL354" s="325">
        <f t="shared" si="659"/>
        <v>0</v>
      </c>
      <c r="BM354" s="325">
        <f t="shared" si="660"/>
        <v>0</v>
      </c>
      <c r="BN354" s="27"/>
      <c r="BO354" s="324">
        <f>SUMIF('Rekapitulasi Juni'!$U$214:$U$393,APS!$B354,'Rekapitulasi Juni'!$V$214:$V$393)</f>
        <v>0</v>
      </c>
      <c r="BP354" s="324">
        <f>SUMIF('Rekapitulasi Juni'!$U$214:$U$393,APS!$B354,'Rekapitulasi Juni'!$W$214:$W$393)</f>
        <v>0</v>
      </c>
      <c r="BQ354" s="27"/>
      <c r="BR354" s="325">
        <f t="shared" si="661"/>
        <v>0</v>
      </c>
      <c r="BS354" s="325">
        <f t="shared" si="662"/>
        <v>0</v>
      </c>
      <c r="BT354" s="27"/>
      <c r="BU354" s="324">
        <f>SUMIF('Rekapitulasi Juni'!$AL$214:$AL$393,APS!$B354,'Rekapitulasi Juni'!$AM$214:$AM$393)</f>
        <v>0</v>
      </c>
      <c r="BV354" s="324">
        <f>SUMIF('Rekapitulasi Juni'!$AL$214:$AL$393,APS!$B354,'Rekapitulasi Juni'!$AN$214:$AN$393)</f>
        <v>0</v>
      </c>
      <c r="BW354" s="27"/>
      <c r="BX354" s="325">
        <f t="shared" si="663"/>
        <v>0</v>
      </c>
      <c r="BY354" s="325">
        <f t="shared" si="664"/>
        <v>0</v>
      </c>
      <c r="BZ354" s="27"/>
      <c r="CA354" s="324">
        <f>SUMIF('Rekapitulasi Juni'!$BA$214:$BA$393,APS!$B354,'Rekapitulasi Juni'!$BB$214:$BB$393)</f>
        <v>0</v>
      </c>
      <c r="CB354" s="324">
        <f>SUMIF('Rekapitulasi Juni'!$BA$214:$BA$393,APS!$B354,'Rekapitulasi Juni'!$BC$214:$BC$393)</f>
        <v>0</v>
      </c>
      <c r="CC354" s="27"/>
      <c r="CD354" s="325">
        <f t="shared" si="665"/>
        <v>0</v>
      </c>
      <c r="CE354" s="325">
        <f t="shared" si="666"/>
        <v>0</v>
      </c>
      <c r="CF354" s="27"/>
      <c r="CG354" s="324">
        <f>SUMIF('Rekapitulasi Juni'!$BP$214:$BP$393,APS!$B354,'Rekapitulasi Juni'!$BQ$214:$BQ$393)</f>
        <v>0</v>
      </c>
      <c r="CH354" s="324">
        <f>SUMIF('Rekapitulasi Juni'!$BP$214:$BP$393,APS!$B354,'Rekapitulasi Juni'!$BR$214:$BR$393)</f>
        <v>0</v>
      </c>
      <c r="CI354" s="27"/>
      <c r="CJ354" s="325">
        <f t="shared" si="667"/>
        <v>0</v>
      </c>
      <c r="CK354" s="325">
        <f t="shared" si="668"/>
        <v>0</v>
      </c>
      <c r="CL354" s="41">
        <f t="shared" si="669"/>
        <v>0</v>
      </c>
      <c r="CM354" s="41">
        <f t="shared" si="670"/>
        <v>0</v>
      </c>
      <c r="CN354" s="41">
        <f t="shared" si="671"/>
        <v>0</v>
      </c>
      <c r="CO354" s="41">
        <f t="shared" si="672"/>
        <v>0</v>
      </c>
      <c r="CP354" s="41">
        <f t="shared" si="673"/>
        <v>0</v>
      </c>
      <c r="CQ354" s="41">
        <f t="shared" si="674"/>
        <v>0</v>
      </c>
      <c r="CR354" s="180">
        <f t="shared" si="675"/>
        <v>0</v>
      </c>
      <c r="CS354" s="27">
        <v>0</v>
      </c>
      <c r="CT354" s="27"/>
      <c r="CU354" s="324">
        <f>SUMIF('Rekapitulasi Juni'!$D$410:$D$588,APS!$B354,'Rekapitulasi Juni'!$E$410:$E$588)</f>
        <v>0</v>
      </c>
      <c r="CV354" s="324">
        <f>SUMIF('Rekapitulasi Juni'!$D$410:$D$588,APS!$B354,'Rekapitulasi Juni'!$F$410:$F$588)</f>
        <v>0</v>
      </c>
      <c r="CW354" s="27"/>
      <c r="CX354" s="325">
        <f t="shared" si="676"/>
        <v>0</v>
      </c>
      <c r="CY354" s="325">
        <f t="shared" si="677"/>
        <v>0</v>
      </c>
      <c r="CZ354" s="27"/>
      <c r="DA354" s="324">
        <f>SUMIF('Rekapitulasi Juni'!$U$410:$U$588,APS!$B354,'Rekapitulasi Juni'!$V$410:$V$588)</f>
        <v>0</v>
      </c>
      <c r="DB354" s="324">
        <f>SUMIF('Rekapitulasi Juni'!$U$410:$U$588,APS!$B354,'Rekapitulasi Juni'!$W$410:$W$588)</f>
        <v>0</v>
      </c>
      <c r="DC354" s="27"/>
      <c r="DD354" s="325">
        <f t="shared" si="678"/>
        <v>0</v>
      </c>
      <c r="DE354" s="325">
        <f t="shared" si="679"/>
        <v>0</v>
      </c>
      <c r="DF354" s="27"/>
      <c r="DG354" s="324">
        <f>SUMIF('Rekapitulasi Juni'!$AL$410:$AL$588,APS!$B354,'Rekapitulasi Juni'!$AM$410:$AM$588)</f>
        <v>0</v>
      </c>
      <c r="DH354" s="324">
        <f>SUMIF('Rekapitulasi Juni'!$AL$410:$AL$588,APS!$B354,'Rekapitulasi Juni'!$AN$410:$AN$588)</f>
        <v>0</v>
      </c>
      <c r="DI354" s="27"/>
      <c r="DJ354" s="325">
        <f t="shared" si="635"/>
        <v>0</v>
      </c>
      <c r="DK354" s="325">
        <f t="shared" si="636"/>
        <v>0</v>
      </c>
      <c r="DL354" s="27"/>
      <c r="DM354" s="324">
        <f>SUMIF('Rekapitulasi Juni'!$BA$410:$BA$588,APS!$B354,'Rekapitulasi Juni'!$BB$410:$BB$588)</f>
        <v>0</v>
      </c>
      <c r="DN354" s="324">
        <f>SUMIF('Rekapitulasi Juni'!$BA$410:$BA$588,APS!$B354,'Rekapitulasi Juni'!$BC$410:$BC$588)</f>
        <v>0</v>
      </c>
      <c r="DO354" s="324">
        <f>SUMIF('Rekapitulasi Juni'!$BA$410:$BA$588,APS!$B354,'Rekapitulasi Juni'!$BF$410:$BF$588)</f>
        <v>0</v>
      </c>
      <c r="DP354" s="325">
        <f t="shared" si="637"/>
        <v>0</v>
      </c>
      <c r="DQ354" s="325">
        <f t="shared" si="638"/>
        <v>0</v>
      </c>
      <c r="DR354" s="27"/>
      <c r="DS354" s="324">
        <f>SUMIF('Rekapitulasi Juni'!$BP$410:$BP$588,APS!$B354,'Rekapitulasi Juni'!$BQ$410:$BQ$588)</f>
        <v>0</v>
      </c>
      <c r="DT354" s="324">
        <f>SUMIF('Rekapitulasi Juni'!$BP$410:$BP$588,APS!$B354,'Rekapitulasi Juni'!$BR$410:$BR$588)</f>
        <v>0</v>
      </c>
      <c r="DU354" s="27"/>
      <c r="DV354" s="325">
        <f t="shared" si="639"/>
        <v>0</v>
      </c>
      <c r="DW354" s="325">
        <f t="shared" si="640"/>
        <v>0</v>
      </c>
      <c r="DX354" s="41">
        <f t="shared" si="680"/>
        <v>0</v>
      </c>
      <c r="DY354" s="41">
        <f t="shared" si="681"/>
        <v>0</v>
      </c>
      <c r="DZ354" s="41">
        <f t="shared" si="682"/>
        <v>0</v>
      </c>
      <c r="EA354" s="41">
        <f t="shared" si="683"/>
        <v>0</v>
      </c>
      <c r="EB354" s="41">
        <f t="shared" si="684"/>
        <v>0</v>
      </c>
      <c r="EC354" s="41">
        <f t="shared" si="685"/>
        <v>0</v>
      </c>
      <c r="ED354" s="180">
        <f t="shared" si="686"/>
        <v>0</v>
      </c>
      <c r="EE354" s="27">
        <v>0</v>
      </c>
      <c r="EF354" s="27"/>
      <c r="EG354" s="324">
        <f>SUMIF('Rekapitulasi Juni'!$D$608:$D$786,APS!$B354,'Rekapitulasi Juni'!$E$608:$E$786)</f>
        <v>0</v>
      </c>
      <c r="EH354" s="324">
        <f>SUMIF('Rekapitulasi Juni'!$D$608:$D$786,APS!$B354,'Rekapitulasi Juni'!$F$608:$F$786)</f>
        <v>0</v>
      </c>
      <c r="EI354" s="27"/>
      <c r="EJ354" s="325">
        <f t="shared" si="641"/>
        <v>0</v>
      </c>
      <c r="EK354" s="325">
        <f t="shared" si="642"/>
        <v>0</v>
      </c>
      <c r="EL354" s="27"/>
      <c r="EM354" s="324">
        <f>SUMIF('Rekapitulasi Juni'!$U$608:$U$786,APS!$B354,'Rekapitulasi Juni'!$V$608:$V$786)</f>
        <v>0</v>
      </c>
      <c r="EN354" s="324">
        <f>SUMIF('Rekapitulasi Juni'!$U$608:$U$786,APS!$B354,'Rekapitulasi Juni'!$W$608:$W$786)</f>
        <v>0</v>
      </c>
      <c r="EO354" s="27"/>
      <c r="EP354" s="325">
        <f t="shared" si="643"/>
        <v>0</v>
      </c>
      <c r="EQ354" s="325">
        <f t="shared" si="644"/>
        <v>0</v>
      </c>
      <c r="ER354" s="27"/>
      <c r="ES354" s="324">
        <f>SUMIF('Rekapitulasi Juni'!$AL$608:$AL$786,APS!$B354,'Rekapitulasi Juni'!$AM$608:$AM$786)</f>
        <v>0</v>
      </c>
      <c r="ET354" s="324">
        <f>SUMIF('Rekapitulasi Juni'!$AL$608:$AL$786,APS!$B354,'Rekapitulasi Juni'!$AN$608:$AN$786)</f>
        <v>0</v>
      </c>
      <c r="EU354" s="27"/>
      <c r="EV354" s="325">
        <f t="shared" si="628"/>
        <v>0</v>
      </c>
      <c r="EW354" s="325">
        <f t="shared" si="629"/>
        <v>0</v>
      </c>
      <c r="EX354" s="27"/>
      <c r="EY354" s="324">
        <f>SUMIF('Rekapitulasi Juni'!$BA$608:$BA$786,APS!$B354,'Rekapitulasi Juni'!$BB$608:$BB$786)</f>
        <v>0</v>
      </c>
      <c r="EZ354" s="324">
        <f>SUMIF('Rekapitulasi Juni'!$BA$608:$BA$786,APS!$B354,'Rekapitulasi Juni'!$BC$608:$BC$786)</f>
        <v>0</v>
      </c>
      <c r="FA354" s="324">
        <f>SUMIF('Rekapitulasi Juni'!$BA$608:$BA$786,APS!$B354,'Rekapitulasi Juni'!$BF$608:$BF$786)</f>
        <v>0</v>
      </c>
      <c r="FB354" s="325">
        <f t="shared" si="630"/>
        <v>0</v>
      </c>
      <c r="FC354" s="325">
        <f t="shared" si="631"/>
        <v>0</v>
      </c>
      <c r="FD354" s="27"/>
      <c r="FE354" s="27"/>
      <c r="FF354" s="27"/>
      <c r="FG354" s="27"/>
      <c r="FH354" s="27"/>
      <c r="FI354" s="27"/>
      <c r="FJ354" s="41">
        <f t="shared" si="687"/>
        <v>0</v>
      </c>
      <c r="FK354" s="41">
        <f t="shared" si="688"/>
        <v>0</v>
      </c>
      <c r="FL354" s="41">
        <f t="shared" si="689"/>
        <v>0</v>
      </c>
      <c r="FM354" s="41">
        <f t="shared" si="690"/>
        <v>0</v>
      </c>
      <c r="FN354" s="41">
        <f t="shared" si="691"/>
        <v>0</v>
      </c>
      <c r="FO354" s="41">
        <f t="shared" si="692"/>
        <v>0</v>
      </c>
      <c r="FP354" s="180">
        <f t="shared" si="693"/>
        <v>0</v>
      </c>
      <c r="FQ354" s="27"/>
      <c r="FR354" s="27"/>
      <c r="FS354" s="324">
        <f>SUMIF('Rekapitulasi Juni'!$D$804:$D$984,APS!$B354,'Rekapitulasi Juni'!$E$804:$E$984)</f>
        <v>0</v>
      </c>
      <c r="FT354" s="324">
        <f>SUMIF('Rekapitulasi Juni'!$D$804:$D$984,APS!$B354,'Rekapitulasi Juni'!$F$804:$F$984)</f>
        <v>0</v>
      </c>
      <c r="FU354" s="27"/>
      <c r="FV354" s="325">
        <f t="shared" si="632"/>
        <v>0</v>
      </c>
      <c r="FW354" s="325">
        <f t="shared" si="633"/>
        <v>0</v>
      </c>
      <c r="FX354" s="27"/>
      <c r="FY354" s="324">
        <f>SUMIF('Rekapitulasi Juni'!$U$804:$U$984,APS!$B354,'Rekapitulasi Juni'!$V$804:$V$984)</f>
        <v>0</v>
      </c>
      <c r="FZ354" s="324">
        <f>SUMIF('Rekapitulasi Juni'!$U$804:$U$984,APS!$B354,'Rekapitulasi Juni'!$W$804:$W$984)</f>
        <v>0</v>
      </c>
      <c r="GA354" s="27"/>
      <c r="GB354" s="325">
        <f t="shared" si="621"/>
        <v>0</v>
      </c>
      <c r="GC354" s="325">
        <f t="shared" si="622"/>
        <v>0</v>
      </c>
      <c r="GD354" s="27"/>
      <c r="GE354" s="324">
        <f>SUMIF('Rekapitulasi Juni'!$AL$804:$AL$984,APS!$B354,'Rekapitulasi Juni'!$AM$804:$AM$984)</f>
        <v>0</v>
      </c>
      <c r="GF354" s="324">
        <f>SUMIF('Rekapitulasi Juni'!$AL$804:$AL$984,APS!$B354,'Rekapitulasi Juni'!$AN$804:$AN$984)</f>
        <v>0</v>
      </c>
      <c r="GG354" s="27"/>
      <c r="GH354" s="325">
        <f t="shared" si="611"/>
        <v>0</v>
      </c>
      <c r="GI354" s="325">
        <f t="shared" si="612"/>
        <v>0</v>
      </c>
      <c r="GJ354" s="27"/>
      <c r="GK354" s="27"/>
      <c r="GL354" s="41">
        <f t="shared" si="694"/>
        <v>0</v>
      </c>
      <c r="GM354" s="41">
        <f t="shared" si="695"/>
        <v>0</v>
      </c>
      <c r="GN354" s="41">
        <f t="shared" si="696"/>
        <v>0</v>
      </c>
      <c r="GO354" s="41">
        <f t="shared" si="620"/>
        <v>0</v>
      </c>
      <c r="GP354" s="41">
        <f t="shared" si="697"/>
        <v>0</v>
      </c>
      <c r="GQ354" s="41">
        <f t="shared" si="698"/>
        <v>0</v>
      </c>
      <c r="GR354" s="180">
        <f t="shared" si="699"/>
        <v>0</v>
      </c>
      <c r="GS354" s="41">
        <f t="shared" si="613"/>
        <v>0</v>
      </c>
      <c r="GT354" s="41">
        <f t="shared" si="614"/>
        <v>0</v>
      </c>
      <c r="GU354" s="41">
        <f t="shared" si="615"/>
        <v>0</v>
      </c>
      <c r="GV354" s="41">
        <f t="shared" si="616"/>
        <v>0</v>
      </c>
      <c r="GW354" s="41">
        <f t="shared" si="617"/>
        <v>0</v>
      </c>
      <c r="GX354" s="41">
        <f t="shared" si="618"/>
        <v>0</v>
      </c>
      <c r="GY354" s="180">
        <f t="shared" si="619"/>
        <v>0</v>
      </c>
      <c r="GZ354" s="41">
        <v>329</v>
      </c>
      <c r="HA354" s="32"/>
      <c r="HB354" s="42">
        <f t="shared" si="634"/>
        <v>0</v>
      </c>
      <c r="HC354" s="44"/>
    </row>
    <row r="355" spans="1:211" ht="15" hidden="1" customHeight="1">
      <c r="A355" s="31" t="s">
        <v>697</v>
      </c>
      <c r="B355" s="32" t="s">
        <v>698</v>
      </c>
      <c r="C355" s="31" t="s">
        <v>490</v>
      </c>
      <c r="D355" s="31" t="s">
        <v>1259</v>
      </c>
      <c r="E355" s="31" t="s">
        <v>43</v>
      </c>
      <c r="F355" s="31" t="s">
        <v>152</v>
      </c>
      <c r="G355" s="33">
        <v>0</v>
      </c>
      <c r="H355" s="33">
        <v>0</v>
      </c>
      <c r="I355" s="33">
        <v>0</v>
      </c>
      <c r="J355" s="34">
        <f>IFERROR(VLOOKUP(A355,#REF!,3,0),0)</f>
        <v>0</v>
      </c>
      <c r="K355" s="34">
        <f t="shared" si="623"/>
        <v>0</v>
      </c>
      <c r="L355" s="34">
        <v>0</v>
      </c>
      <c r="M355" s="34">
        <v>0</v>
      </c>
      <c r="N355" s="35">
        <f t="shared" si="624"/>
        <v>0</v>
      </c>
      <c r="O355" s="35">
        <f t="shared" si="625"/>
        <v>0</v>
      </c>
      <c r="P355" s="36">
        <v>0</v>
      </c>
      <c r="Q355" s="36">
        <f t="shared" si="645"/>
        <v>0</v>
      </c>
      <c r="R355" s="80"/>
      <c r="S355" s="37">
        <f ca="1">SUMIF(ROP!$D$6:$H$65536,A355,ROP!$J$6:$J$65536)</f>
        <v>0</v>
      </c>
      <c r="T355" s="37">
        <f>SUMIF(HASIL!$B:$B,APS!$B355&amp;RIGHT(APS!T$9,2),HASIL!$I:$I)</f>
        <v>0</v>
      </c>
      <c r="U355" s="37">
        <f>SUMIF(HASIL!$B:$B,APS!$B355&amp;RIGHT(APS!U$9,2),HASIL!$I:$I)</f>
        <v>0</v>
      </c>
      <c r="V355" s="37">
        <f>SUMIF(HASIL!$B:$B,APS!$B355&amp;RIGHT(APS!V$9,2),HASIL!$I:$I)</f>
        <v>0</v>
      </c>
      <c r="W355" s="37">
        <f>SUMIF(HASIL!$B:$B,APS!$B355&amp;RIGHT(APS!W$9,2),HASIL!$I:$I)</f>
        <v>0</v>
      </c>
      <c r="X355" s="38">
        <f t="shared" si="626"/>
        <v>0</v>
      </c>
      <c r="Y355" s="38">
        <f t="shared" si="627"/>
        <v>0</v>
      </c>
      <c r="Z355" s="39">
        <f t="shared" si="701"/>
        <v>0</v>
      </c>
      <c r="AA355" s="39">
        <f t="shared" si="700"/>
        <v>0</v>
      </c>
      <c r="AB355" s="40">
        <f t="shared" si="702"/>
        <v>0</v>
      </c>
      <c r="AC355" s="27">
        <v>0</v>
      </c>
      <c r="AD355" s="27"/>
      <c r="AE355" s="27"/>
      <c r="AF355" s="27"/>
      <c r="AG355" s="27"/>
      <c r="AH355" s="27"/>
      <c r="AI355" s="324">
        <f>SUMIF('Rekapitulasi Juni'!$D$9:$D$192,APS!$B355,'Rekapitulasi Juni'!$E$9:$E$192)</f>
        <v>0</v>
      </c>
      <c r="AJ355" s="324">
        <f>SUMIF('Rekapitulasi Juni'!$D$9:$D$192,APS!$B355,'Rekapitulasi Juni'!$F$9:$F$192)</f>
        <v>0</v>
      </c>
      <c r="AK355" s="324">
        <f>SUMIF('Rekapitulasi Juni'!$D$9:$D$192,APS!$B355,'Rekapitulasi Juni'!$K$9:$K$192)</f>
        <v>0</v>
      </c>
      <c r="AL355" s="325">
        <f t="shared" si="646"/>
        <v>0</v>
      </c>
      <c r="AM355" s="325">
        <f t="shared" si="647"/>
        <v>0</v>
      </c>
      <c r="AN355" s="27"/>
      <c r="AO355" s="324">
        <f>SUMIF('Rekapitulasi Juni'!$U$9:$U$192,APS!$B355,'Rekapitulasi Juni'!$V$9:$V$192)</f>
        <v>0</v>
      </c>
      <c r="AP355" s="324">
        <f>SUMIF('Rekapitulasi Juni'!$U$9:$U$192,APS!$B355,'Rekapitulasi Juni'!$W$9:$W$192)</f>
        <v>0</v>
      </c>
      <c r="AQ355" s="27"/>
      <c r="AR355" s="325">
        <f t="shared" si="648"/>
        <v>0</v>
      </c>
      <c r="AS355" s="325">
        <f t="shared" si="649"/>
        <v>0</v>
      </c>
      <c r="AT355" s="27"/>
      <c r="AU355" s="324">
        <f>SUMIF('Rekapitulasi Juni'!$AL$9:$AL$192,APS!$B355,'Rekapitulasi Juni'!$AM$9:$AM$192)</f>
        <v>0</v>
      </c>
      <c r="AV355" s="324">
        <f>SUMIF('Rekapitulasi Juni'!$AL$9:$AL$192,APS!$B355,'Rekapitulasi Juni'!$AN$9:$AN$192)</f>
        <v>0</v>
      </c>
      <c r="AW355" s="27"/>
      <c r="AX355" s="325">
        <f t="shared" si="650"/>
        <v>0</v>
      </c>
      <c r="AY355" s="325">
        <f t="shared" si="651"/>
        <v>0</v>
      </c>
      <c r="AZ355" s="41">
        <f t="shared" si="652"/>
        <v>0</v>
      </c>
      <c r="BA355" s="41">
        <f t="shared" si="653"/>
        <v>0</v>
      </c>
      <c r="BB355" s="41">
        <f t="shared" si="654"/>
        <v>0</v>
      </c>
      <c r="BC355" s="41">
        <f t="shared" si="655"/>
        <v>0</v>
      </c>
      <c r="BD355" s="41">
        <f t="shared" si="656"/>
        <v>0</v>
      </c>
      <c r="BE355" s="41">
        <f t="shared" si="657"/>
        <v>0</v>
      </c>
      <c r="BF355" s="180">
        <f t="shared" si="658"/>
        <v>0</v>
      </c>
      <c r="BG355" s="27">
        <v>0</v>
      </c>
      <c r="BH355" s="27"/>
      <c r="BI355" s="324">
        <f>SUMIF('Rekapitulasi Juni'!$D$214:$D$393,APS!$B355,'Rekapitulasi Juni'!$E$214:$E$393)</f>
        <v>0</v>
      </c>
      <c r="BJ355" s="324">
        <f>SUMIF('Rekapitulasi Juni'!$D$214:$D$393,APS!$B355,'Rekapitulasi Juni'!$F$214:$F$393)</f>
        <v>0</v>
      </c>
      <c r="BK355" s="27"/>
      <c r="BL355" s="325">
        <f t="shared" si="659"/>
        <v>0</v>
      </c>
      <c r="BM355" s="325">
        <f t="shared" si="660"/>
        <v>0</v>
      </c>
      <c r="BN355" s="27"/>
      <c r="BO355" s="324">
        <f>SUMIF('Rekapitulasi Juni'!$U$214:$U$393,APS!$B355,'Rekapitulasi Juni'!$V$214:$V$393)</f>
        <v>0</v>
      </c>
      <c r="BP355" s="324">
        <f>SUMIF('Rekapitulasi Juni'!$U$214:$U$393,APS!$B355,'Rekapitulasi Juni'!$W$214:$W$393)</f>
        <v>0</v>
      </c>
      <c r="BQ355" s="27"/>
      <c r="BR355" s="325">
        <f t="shared" si="661"/>
        <v>0</v>
      </c>
      <c r="BS355" s="325">
        <f t="shared" si="662"/>
        <v>0</v>
      </c>
      <c r="BT355" s="27"/>
      <c r="BU355" s="324">
        <f>SUMIF('Rekapitulasi Juni'!$AL$214:$AL$393,APS!$B355,'Rekapitulasi Juni'!$AM$214:$AM$393)</f>
        <v>0</v>
      </c>
      <c r="BV355" s="324">
        <f>SUMIF('Rekapitulasi Juni'!$AL$214:$AL$393,APS!$B355,'Rekapitulasi Juni'!$AN$214:$AN$393)</f>
        <v>0</v>
      </c>
      <c r="BW355" s="27"/>
      <c r="BX355" s="325">
        <f t="shared" si="663"/>
        <v>0</v>
      </c>
      <c r="BY355" s="325">
        <f t="shared" si="664"/>
        <v>0</v>
      </c>
      <c r="BZ355" s="27"/>
      <c r="CA355" s="324">
        <f>SUMIF('Rekapitulasi Juni'!$BA$214:$BA$393,APS!$B355,'Rekapitulasi Juni'!$BB$214:$BB$393)</f>
        <v>0</v>
      </c>
      <c r="CB355" s="324">
        <f>SUMIF('Rekapitulasi Juni'!$BA$214:$BA$393,APS!$B355,'Rekapitulasi Juni'!$BC$214:$BC$393)</f>
        <v>0</v>
      </c>
      <c r="CC355" s="27"/>
      <c r="CD355" s="325">
        <f t="shared" si="665"/>
        <v>0</v>
      </c>
      <c r="CE355" s="325">
        <f t="shared" si="666"/>
        <v>0</v>
      </c>
      <c r="CF355" s="27"/>
      <c r="CG355" s="324">
        <f>SUMIF('Rekapitulasi Juni'!$BP$214:$BP$393,APS!$B355,'Rekapitulasi Juni'!$BQ$214:$BQ$393)</f>
        <v>0</v>
      </c>
      <c r="CH355" s="324">
        <f>SUMIF('Rekapitulasi Juni'!$BP$214:$BP$393,APS!$B355,'Rekapitulasi Juni'!$BR$214:$BR$393)</f>
        <v>0</v>
      </c>
      <c r="CI355" s="27"/>
      <c r="CJ355" s="325">
        <f t="shared" si="667"/>
        <v>0</v>
      </c>
      <c r="CK355" s="325">
        <f t="shared" si="668"/>
        <v>0</v>
      </c>
      <c r="CL355" s="41">
        <f t="shared" si="669"/>
        <v>0</v>
      </c>
      <c r="CM355" s="41">
        <f t="shared" si="670"/>
        <v>0</v>
      </c>
      <c r="CN355" s="41">
        <f t="shared" si="671"/>
        <v>0</v>
      </c>
      <c r="CO355" s="41">
        <f t="shared" si="672"/>
        <v>0</v>
      </c>
      <c r="CP355" s="41">
        <f t="shared" si="673"/>
        <v>0</v>
      </c>
      <c r="CQ355" s="41">
        <f t="shared" si="674"/>
        <v>0</v>
      </c>
      <c r="CR355" s="180">
        <f t="shared" si="675"/>
        <v>0</v>
      </c>
      <c r="CS355" s="27">
        <v>0</v>
      </c>
      <c r="CT355" s="27"/>
      <c r="CU355" s="324">
        <f>SUMIF('Rekapitulasi Juni'!$D$410:$D$588,APS!$B355,'Rekapitulasi Juni'!$E$410:$E$588)</f>
        <v>0</v>
      </c>
      <c r="CV355" s="324">
        <f>SUMIF('Rekapitulasi Juni'!$D$410:$D$588,APS!$B355,'Rekapitulasi Juni'!$F$410:$F$588)</f>
        <v>0</v>
      </c>
      <c r="CW355" s="27"/>
      <c r="CX355" s="325">
        <f t="shared" si="676"/>
        <v>0</v>
      </c>
      <c r="CY355" s="325">
        <f t="shared" si="677"/>
        <v>0</v>
      </c>
      <c r="CZ355" s="27"/>
      <c r="DA355" s="324">
        <f>SUMIF('Rekapitulasi Juni'!$U$410:$U$588,APS!$B355,'Rekapitulasi Juni'!$V$410:$V$588)</f>
        <v>0</v>
      </c>
      <c r="DB355" s="324">
        <f>SUMIF('Rekapitulasi Juni'!$U$410:$U$588,APS!$B355,'Rekapitulasi Juni'!$W$410:$W$588)</f>
        <v>0</v>
      </c>
      <c r="DC355" s="27"/>
      <c r="DD355" s="325">
        <f t="shared" si="678"/>
        <v>0</v>
      </c>
      <c r="DE355" s="325">
        <f t="shared" si="679"/>
        <v>0</v>
      </c>
      <c r="DF355" s="27"/>
      <c r="DG355" s="324">
        <f>SUMIF('Rekapitulasi Juni'!$AL$410:$AL$588,APS!$B355,'Rekapitulasi Juni'!$AM$410:$AM$588)</f>
        <v>0</v>
      </c>
      <c r="DH355" s="324">
        <f>SUMIF('Rekapitulasi Juni'!$AL$410:$AL$588,APS!$B355,'Rekapitulasi Juni'!$AN$410:$AN$588)</f>
        <v>0</v>
      </c>
      <c r="DI355" s="27"/>
      <c r="DJ355" s="325">
        <f t="shared" si="635"/>
        <v>0</v>
      </c>
      <c r="DK355" s="325">
        <f t="shared" si="636"/>
        <v>0</v>
      </c>
      <c r="DL355" s="27"/>
      <c r="DM355" s="324">
        <f>SUMIF('Rekapitulasi Juni'!$BA$410:$BA$588,APS!$B355,'Rekapitulasi Juni'!$BB$410:$BB$588)</f>
        <v>0</v>
      </c>
      <c r="DN355" s="324">
        <f>SUMIF('Rekapitulasi Juni'!$BA$410:$BA$588,APS!$B355,'Rekapitulasi Juni'!$BC$410:$BC$588)</f>
        <v>0</v>
      </c>
      <c r="DO355" s="324">
        <f>SUMIF('Rekapitulasi Juni'!$BA$410:$BA$588,APS!$B355,'Rekapitulasi Juni'!$BF$410:$BF$588)</f>
        <v>0</v>
      </c>
      <c r="DP355" s="325">
        <f t="shared" si="637"/>
        <v>0</v>
      </c>
      <c r="DQ355" s="325">
        <f t="shared" si="638"/>
        <v>0</v>
      </c>
      <c r="DR355" s="27"/>
      <c r="DS355" s="324">
        <f>SUMIF('Rekapitulasi Juni'!$BP$410:$BP$588,APS!$B355,'Rekapitulasi Juni'!$BQ$410:$BQ$588)</f>
        <v>0</v>
      </c>
      <c r="DT355" s="324">
        <f>SUMIF('Rekapitulasi Juni'!$BP$410:$BP$588,APS!$B355,'Rekapitulasi Juni'!$BR$410:$BR$588)</f>
        <v>0</v>
      </c>
      <c r="DU355" s="27"/>
      <c r="DV355" s="325">
        <f t="shared" si="639"/>
        <v>0</v>
      </c>
      <c r="DW355" s="325">
        <f t="shared" si="640"/>
        <v>0</v>
      </c>
      <c r="DX355" s="41">
        <f t="shared" si="680"/>
        <v>0</v>
      </c>
      <c r="DY355" s="41">
        <f t="shared" si="681"/>
        <v>0</v>
      </c>
      <c r="DZ355" s="41">
        <f t="shared" si="682"/>
        <v>0</v>
      </c>
      <c r="EA355" s="41">
        <f t="shared" si="683"/>
        <v>0</v>
      </c>
      <c r="EB355" s="41">
        <f t="shared" si="684"/>
        <v>0</v>
      </c>
      <c r="EC355" s="41">
        <f t="shared" si="685"/>
        <v>0</v>
      </c>
      <c r="ED355" s="180">
        <f t="shared" si="686"/>
        <v>0</v>
      </c>
      <c r="EE355" s="27">
        <v>0</v>
      </c>
      <c r="EF355" s="27"/>
      <c r="EG355" s="324">
        <f>SUMIF('Rekapitulasi Juni'!$D$608:$D$786,APS!$B355,'Rekapitulasi Juni'!$E$608:$E$786)</f>
        <v>0</v>
      </c>
      <c r="EH355" s="324">
        <f>SUMIF('Rekapitulasi Juni'!$D$608:$D$786,APS!$B355,'Rekapitulasi Juni'!$F$608:$F$786)</f>
        <v>0</v>
      </c>
      <c r="EI355" s="27"/>
      <c r="EJ355" s="325">
        <f t="shared" si="641"/>
        <v>0</v>
      </c>
      <c r="EK355" s="325">
        <f t="shared" si="642"/>
        <v>0</v>
      </c>
      <c r="EL355" s="27"/>
      <c r="EM355" s="324">
        <f>SUMIF('Rekapitulasi Juni'!$U$608:$U$786,APS!$B355,'Rekapitulasi Juni'!$V$608:$V$786)</f>
        <v>0</v>
      </c>
      <c r="EN355" s="324">
        <f>SUMIF('Rekapitulasi Juni'!$U$608:$U$786,APS!$B355,'Rekapitulasi Juni'!$W$608:$W$786)</f>
        <v>0</v>
      </c>
      <c r="EO355" s="27"/>
      <c r="EP355" s="325">
        <f t="shared" si="643"/>
        <v>0</v>
      </c>
      <c r="EQ355" s="325">
        <f t="shared" si="644"/>
        <v>0</v>
      </c>
      <c r="ER355" s="27"/>
      <c r="ES355" s="324">
        <f>SUMIF('Rekapitulasi Juni'!$AL$608:$AL$786,APS!$B355,'Rekapitulasi Juni'!$AM$608:$AM$786)</f>
        <v>0</v>
      </c>
      <c r="ET355" s="324">
        <f>SUMIF('Rekapitulasi Juni'!$AL$608:$AL$786,APS!$B355,'Rekapitulasi Juni'!$AN$608:$AN$786)</f>
        <v>0</v>
      </c>
      <c r="EU355" s="27"/>
      <c r="EV355" s="325">
        <f t="shared" si="628"/>
        <v>0</v>
      </c>
      <c r="EW355" s="325">
        <f t="shared" si="629"/>
        <v>0</v>
      </c>
      <c r="EX355" s="27"/>
      <c r="EY355" s="324">
        <f>SUMIF('Rekapitulasi Juni'!$BA$608:$BA$786,APS!$B355,'Rekapitulasi Juni'!$BB$608:$BB$786)</f>
        <v>0</v>
      </c>
      <c r="EZ355" s="324">
        <f>SUMIF('Rekapitulasi Juni'!$BA$608:$BA$786,APS!$B355,'Rekapitulasi Juni'!$BC$608:$BC$786)</f>
        <v>0</v>
      </c>
      <c r="FA355" s="324">
        <f>SUMIF('Rekapitulasi Juni'!$BA$608:$BA$786,APS!$B355,'Rekapitulasi Juni'!$BF$608:$BF$786)</f>
        <v>0</v>
      </c>
      <c r="FB355" s="325">
        <f t="shared" si="630"/>
        <v>0</v>
      </c>
      <c r="FC355" s="325">
        <f t="shared" si="631"/>
        <v>0</v>
      </c>
      <c r="FD355" s="27"/>
      <c r="FE355" s="27"/>
      <c r="FF355" s="27"/>
      <c r="FG355" s="27"/>
      <c r="FH355" s="27"/>
      <c r="FI355" s="27"/>
      <c r="FJ355" s="41">
        <f t="shared" si="687"/>
        <v>0</v>
      </c>
      <c r="FK355" s="41">
        <f t="shared" si="688"/>
        <v>0</v>
      </c>
      <c r="FL355" s="41">
        <f t="shared" si="689"/>
        <v>0</v>
      </c>
      <c r="FM355" s="41">
        <f t="shared" si="690"/>
        <v>0</v>
      </c>
      <c r="FN355" s="41">
        <f t="shared" si="691"/>
        <v>0</v>
      </c>
      <c r="FO355" s="41">
        <f t="shared" si="692"/>
        <v>0</v>
      </c>
      <c r="FP355" s="180">
        <f t="shared" si="693"/>
        <v>0</v>
      </c>
      <c r="FQ355" s="27"/>
      <c r="FR355" s="27"/>
      <c r="FS355" s="324">
        <f>SUMIF('Rekapitulasi Juni'!$D$804:$D$984,APS!$B355,'Rekapitulasi Juni'!$E$804:$E$984)</f>
        <v>0</v>
      </c>
      <c r="FT355" s="324">
        <f>SUMIF('Rekapitulasi Juni'!$D$804:$D$984,APS!$B355,'Rekapitulasi Juni'!$F$804:$F$984)</f>
        <v>0</v>
      </c>
      <c r="FU355" s="27"/>
      <c r="FV355" s="325">
        <f t="shared" si="632"/>
        <v>0</v>
      </c>
      <c r="FW355" s="325">
        <f t="shared" si="633"/>
        <v>0</v>
      </c>
      <c r="FX355" s="27"/>
      <c r="FY355" s="324">
        <f>SUMIF('Rekapitulasi Juni'!$U$804:$U$984,APS!$B355,'Rekapitulasi Juni'!$V$804:$V$984)</f>
        <v>0</v>
      </c>
      <c r="FZ355" s="324">
        <f>SUMIF('Rekapitulasi Juni'!$U$804:$U$984,APS!$B355,'Rekapitulasi Juni'!$W$804:$W$984)</f>
        <v>0</v>
      </c>
      <c r="GA355" s="27"/>
      <c r="GB355" s="325">
        <f t="shared" si="621"/>
        <v>0</v>
      </c>
      <c r="GC355" s="325">
        <f t="shared" si="622"/>
        <v>0</v>
      </c>
      <c r="GD355" s="27"/>
      <c r="GE355" s="324">
        <f>SUMIF('Rekapitulasi Juni'!$AL$804:$AL$984,APS!$B355,'Rekapitulasi Juni'!$AM$804:$AM$984)</f>
        <v>0</v>
      </c>
      <c r="GF355" s="324">
        <f>SUMIF('Rekapitulasi Juni'!$AL$804:$AL$984,APS!$B355,'Rekapitulasi Juni'!$AN$804:$AN$984)</f>
        <v>0</v>
      </c>
      <c r="GG355" s="27"/>
      <c r="GH355" s="325">
        <f t="shared" si="611"/>
        <v>0</v>
      </c>
      <c r="GI355" s="325">
        <f t="shared" si="612"/>
        <v>0</v>
      </c>
      <c r="GJ355" s="27"/>
      <c r="GK355" s="27"/>
      <c r="GL355" s="41">
        <f t="shared" si="694"/>
        <v>0</v>
      </c>
      <c r="GM355" s="41">
        <f t="shared" si="695"/>
        <v>0</v>
      </c>
      <c r="GN355" s="41">
        <f t="shared" si="696"/>
        <v>0</v>
      </c>
      <c r="GO355" s="41">
        <f t="shared" si="620"/>
        <v>0</v>
      </c>
      <c r="GP355" s="41">
        <f t="shared" si="697"/>
        <v>0</v>
      </c>
      <c r="GQ355" s="41">
        <f t="shared" si="698"/>
        <v>0</v>
      </c>
      <c r="GR355" s="180">
        <f t="shared" si="699"/>
        <v>0</v>
      </c>
      <c r="GS355" s="41">
        <f t="shared" si="613"/>
        <v>0</v>
      </c>
      <c r="GT355" s="41">
        <f t="shared" si="614"/>
        <v>0</v>
      </c>
      <c r="GU355" s="41">
        <f t="shared" si="615"/>
        <v>0</v>
      </c>
      <c r="GV355" s="41">
        <f t="shared" si="616"/>
        <v>0</v>
      </c>
      <c r="GW355" s="41">
        <f t="shared" si="617"/>
        <v>0</v>
      </c>
      <c r="GX355" s="41">
        <f t="shared" si="618"/>
        <v>0</v>
      </c>
      <c r="GY355" s="180">
        <f t="shared" si="619"/>
        <v>0</v>
      </c>
      <c r="GZ355" s="41">
        <v>330</v>
      </c>
      <c r="HA355" s="32"/>
      <c r="HB355" s="42">
        <f t="shared" si="634"/>
        <v>0</v>
      </c>
      <c r="HC355" s="44"/>
    </row>
    <row r="356" spans="1:211" ht="15" hidden="1" customHeight="1">
      <c r="A356" s="31" t="s">
        <v>699</v>
      </c>
      <c r="B356" s="32" t="s">
        <v>700</v>
      </c>
      <c r="C356" s="31" t="s">
        <v>490</v>
      </c>
      <c r="D356" s="31" t="s">
        <v>1259</v>
      </c>
      <c r="E356" s="31" t="s">
        <v>43</v>
      </c>
      <c r="F356" s="31" t="s">
        <v>152</v>
      </c>
      <c r="G356" s="33">
        <v>0</v>
      </c>
      <c r="H356" s="33">
        <v>0</v>
      </c>
      <c r="I356" s="33">
        <v>0</v>
      </c>
      <c r="J356" s="34">
        <f>IFERROR(VLOOKUP(A356,#REF!,3,0),0)</f>
        <v>0</v>
      </c>
      <c r="K356" s="34">
        <f t="shared" si="623"/>
        <v>0</v>
      </c>
      <c r="L356" s="34">
        <v>0</v>
      </c>
      <c r="M356" s="34">
        <v>0</v>
      </c>
      <c r="N356" s="35">
        <f t="shared" si="624"/>
        <v>0</v>
      </c>
      <c r="O356" s="35">
        <f t="shared" si="625"/>
        <v>0</v>
      </c>
      <c r="P356" s="36">
        <v>0</v>
      </c>
      <c r="Q356" s="36">
        <f t="shared" si="645"/>
        <v>0</v>
      </c>
      <c r="R356" s="80"/>
      <c r="S356" s="37">
        <f ca="1">SUMIF(ROP!$D$6:$H$65536,A356,ROP!$J$6:$J$65536)</f>
        <v>0</v>
      </c>
      <c r="T356" s="37">
        <f>SUMIF(HASIL!$B:$B,APS!$B356&amp;RIGHT(APS!T$9,2),HASIL!$I:$I)</f>
        <v>0</v>
      </c>
      <c r="U356" s="37">
        <f>SUMIF(HASIL!$B:$B,APS!$B356&amp;RIGHT(APS!U$9,2),HASIL!$I:$I)</f>
        <v>0</v>
      </c>
      <c r="V356" s="37">
        <f>SUMIF(HASIL!$B:$B,APS!$B356&amp;RIGHT(APS!V$9,2),HASIL!$I:$I)</f>
        <v>0</v>
      </c>
      <c r="W356" s="37">
        <f>SUMIF(HASIL!$B:$B,APS!$B356&amp;RIGHT(APS!W$9,2),HASIL!$I:$I)</f>
        <v>0</v>
      </c>
      <c r="X356" s="38">
        <f t="shared" si="626"/>
        <v>0</v>
      </c>
      <c r="Y356" s="38">
        <f t="shared" si="627"/>
        <v>0</v>
      </c>
      <c r="Z356" s="39">
        <f t="shared" si="701"/>
        <v>0</v>
      </c>
      <c r="AA356" s="39">
        <f t="shared" si="700"/>
        <v>0</v>
      </c>
      <c r="AB356" s="40">
        <f t="shared" si="702"/>
        <v>0</v>
      </c>
      <c r="AC356" s="27">
        <v>0</v>
      </c>
      <c r="AD356" s="27"/>
      <c r="AE356" s="27"/>
      <c r="AF356" s="27"/>
      <c r="AG356" s="27"/>
      <c r="AH356" s="27"/>
      <c r="AI356" s="324">
        <f>SUMIF('Rekapitulasi Juni'!$D$9:$D$192,APS!$B356,'Rekapitulasi Juni'!$E$9:$E$192)</f>
        <v>0</v>
      </c>
      <c r="AJ356" s="324">
        <f>SUMIF('Rekapitulasi Juni'!$D$9:$D$192,APS!$B356,'Rekapitulasi Juni'!$F$9:$F$192)</f>
        <v>0</v>
      </c>
      <c r="AK356" s="324">
        <f>SUMIF('Rekapitulasi Juni'!$D$9:$D$192,APS!$B356,'Rekapitulasi Juni'!$K$9:$K$192)</f>
        <v>0</v>
      </c>
      <c r="AL356" s="325">
        <f t="shared" si="646"/>
        <v>0</v>
      </c>
      <c r="AM356" s="325">
        <f t="shared" si="647"/>
        <v>0</v>
      </c>
      <c r="AN356" s="27"/>
      <c r="AO356" s="324">
        <f>SUMIF('Rekapitulasi Juni'!$U$9:$U$192,APS!$B356,'Rekapitulasi Juni'!$V$9:$V$192)</f>
        <v>0</v>
      </c>
      <c r="AP356" s="324">
        <f>SUMIF('Rekapitulasi Juni'!$U$9:$U$192,APS!$B356,'Rekapitulasi Juni'!$W$9:$W$192)</f>
        <v>0</v>
      </c>
      <c r="AQ356" s="27"/>
      <c r="AR356" s="325">
        <f t="shared" si="648"/>
        <v>0</v>
      </c>
      <c r="AS356" s="325">
        <f t="shared" si="649"/>
        <v>0</v>
      </c>
      <c r="AT356" s="27"/>
      <c r="AU356" s="324">
        <f>SUMIF('Rekapitulasi Juni'!$AL$9:$AL$192,APS!$B356,'Rekapitulasi Juni'!$AM$9:$AM$192)</f>
        <v>0</v>
      </c>
      <c r="AV356" s="324">
        <f>SUMIF('Rekapitulasi Juni'!$AL$9:$AL$192,APS!$B356,'Rekapitulasi Juni'!$AN$9:$AN$192)</f>
        <v>0</v>
      </c>
      <c r="AW356" s="27"/>
      <c r="AX356" s="325">
        <f t="shared" si="650"/>
        <v>0</v>
      </c>
      <c r="AY356" s="325">
        <f t="shared" si="651"/>
        <v>0</v>
      </c>
      <c r="AZ356" s="41">
        <f t="shared" si="652"/>
        <v>0</v>
      </c>
      <c r="BA356" s="41">
        <f t="shared" si="653"/>
        <v>0</v>
      </c>
      <c r="BB356" s="41">
        <f t="shared" si="654"/>
        <v>0</v>
      </c>
      <c r="BC356" s="41">
        <f t="shared" si="655"/>
        <v>0</v>
      </c>
      <c r="BD356" s="41">
        <f t="shared" si="656"/>
        <v>0</v>
      </c>
      <c r="BE356" s="41">
        <f t="shared" si="657"/>
        <v>0</v>
      </c>
      <c r="BF356" s="180">
        <f t="shared" si="658"/>
        <v>0</v>
      </c>
      <c r="BG356" s="27">
        <v>0</v>
      </c>
      <c r="BH356" s="27"/>
      <c r="BI356" s="324">
        <f>SUMIF('Rekapitulasi Juni'!$D$214:$D$393,APS!$B356,'Rekapitulasi Juni'!$E$214:$E$393)</f>
        <v>0</v>
      </c>
      <c r="BJ356" s="324">
        <f>SUMIF('Rekapitulasi Juni'!$D$214:$D$393,APS!$B356,'Rekapitulasi Juni'!$F$214:$F$393)</f>
        <v>0</v>
      </c>
      <c r="BK356" s="27"/>
      <c r="BL356" s="325">
        <f t="shared" si="659"/>
        <v>0</v>
      </c>
      <c r="BM356" s="325">
        <f t="shared" si="660"/>
        <v>0</v>
      </c>
      <c r="BN356" s="27"/>
      <c r="BO356" s="324">
        <f>SUMIF('Rekapitulasi Juni'!$U$214:$U$393,APS!$B356,'Rekapitulasi Juni'!$V$214:$V$393)</f>
        <v>0</v>
      </c>
      <c r="BP356" s="324">
        <f>SUMIF('Rekapitulasi Juni'!$U$214:$U$393,APS!$B356,'Rekapitulasi Juni'!$W$214:$W$393)</f>
        <v>0</v>
      </c>
      <c r="BQ356" s="27"/>
      <c r="BR356" s="325">
        <f t="shared" si="661"/>
        <v>0</v>
      </c>
      <c r="BS356" s="325">
        <f t="shared" si="662"/>
        <v>0</v>
      </c>
      <c r="BT356" s="27"/>
      <c r="BU356" s="324">
        <f>SUMIF('Rekapitulasi Juni'!$AL$214:$AL$393,APS!$B356,'Rekapitulasi Juni'!$AM$214:$AM$393)</f>
        <v>0</v>
      </c>
      <c r="BV356" s="324">
        <f>SUMIF('Rekapitulasi Juni'!$AL$214:$AL$393,APS!$B356,'Rekapitulasi Juni'!$AN$214:$AN$393)</f>
        <v>0</v>
      </c>
      <c r="BW356" s="27"/>
      <c r="BX356" s="325">
        <f t="shared" si="663"/>
        <v>0</v>
      </c>
      <c r="BY356" s="325">
        <f t="shared" si="664"/>
        <v>0</v>
      </c>
      <c r="BZ356" s="27"/>
      <c r="CA356" s="324">
        <f>SUMIF('Rekapitulasi Juni'!$BA$214:$BA$393,APS!$B356,'Rekapitulasi Juni'!$BB$214:$BB$393)</f>
        <v>0</v>
      </c>
      <c r="CB356" s="324">
        <f>SUMIF('Rekapitulasi Juni'!$BA$214:$BA$393,APS!$B356,'Rekapitulasi Juni'!$BC$214:$BC$393)</f>
        <v>0</v>
      </c>
      <c r="CC356" s="27"/>
      <c r="CD356" s="325">
        <f t="shared" si="665"/>
        <v>0</v>
      </c>
      <c r="CE356" s="325">
        <f t="shared" si="666"/>
        <v>0</v>
      </c>
      <c r="CF356" s="27"/>
      <c r="CG356" s="324">
        <f>SUMIF('Rekapitulasi Juni'!$BP$214:$BP$393,APS!$B356,'Rekapitulasi Juni'!$BQ$214:$BQ$393)</f>
        <v>0</v>
      </c>
      <c r="CH356" s="324">
        <f>SUMIF('Rekapitulasi Juni'!$BP$214:$BP$393,APS!$B356,'Rekapitulasi Juni'!$BR$214:$BR$393)</f>
        <v>0</v>
      </c>
      <c r="CI356" s="27"/>
      <c r="CJ356" s="325">
        <f t="shared" si="667"/>
        <v>0</v>
      </c>
      <c r="CK356" s="325">
        <f t="shared" si="668"/>
        <v>0</v>
      </c>
      <c r="CL356" s="41">
        <f t="shared" si="669"/>
        <v>0</v>
      </c>
      <c r="CM356" s="41">
        <f t="shared" si="670"/>
        <v>0</v>
      </c>
      <c r="CN356" s="41">
        <f t="shared" si="671"/>
        <v>0</v>
      </c>
      <c r="CO356" s="41">
        <f t="shared" si="672"/>
        <v>0</v>
      </c>
      <c r="CP356" s="41">
        <f t="shared" si="673"/>
        <v>0</v>
      </c>
      <c r="CQ356" s="41">
        <f t="shared" si="674"/>
        <v>0</v>
      </c>
      <c r="CR356" s="180">
        <f t="shared" si="675"/>
        <v>0</v>
      </c>
      <c r="CS356" s="27">
        <v>0</v>
      </c>
      <c r="CT356" s="27"/>
      <c r="CU356" s="324">
        <f>SUMIF('Rekapitulasi Juni'!$D$410:$D$588,APS!$B356,'Rekapitulasi Juni'!$E$410:$E$588)</f>
        <v>0</v>
      </c>
      <c r="CV356" s="324">
        <f>SUMIF('Rekapitulasi Juni'!$D$410:$D$588,APS!$B356,'Rekapitulasi Juni'!$F$410:$F$588)</f>
        <v>0</v>
      </c>
      <c r="CW356" s="27"/>
      <c r="CX356" s="325">
        <f t="shared" si="676"/>
        <v>0</v>
      </c>
      <c r="CY356" s="325">
        <f t="shared" si="677"/>
        <v>0</v>
      </c>
      <c r="CZ356" s="27"/>
      <c r="DA356" s="324">
        <f>SUMIF('Rekapitulasi Juni'!$U$410:$U$588,APS!$B356,'Rekapitulasi Juni'!$V$410:$V$588)</f>
        <v>0</v>
      </c>
      <c r="DB356" s="324">
        <f>SUMIF('Rekapitulasi Juni'!$U$410:$U$588,APS!$B356,'Rekapitulasi Juni'!$W$410:$W$588)</f>
        <v>0</v>
      </c>
      <c r="DC356" s="27"/>
      <c r="DD356" s="325">
        <f t="shared" si="678"/>
        <v>0</v>
      </c>
      <c r="DE356" s="325">
        <f t="shared" si="679"/>
        <v>0</v>
      </c>
      <c r="DF356" s="27"/>
      <c r="DG356" s="324">
        <f>SUMIF('Rekapitulasi Juni'!$AL$410:$AL$588,APS!$B356,'Rekapitulasi Juni'!$AM$410:$AM$588)</f>
        <v>0</v>
      </c>
      <c r="DH356" s="324">
        <f>SUMIF('Rekapitulasi Juni'!$AL$410:$AL$588,APS!$B356,'Rekapitulasi Juni'!$AN$410:$AN$588)</f>
        <v>0</v>
      </c>
      <c r="DI356" s="27"/>
      <c r="DJ356" s="325">
        <f t="shared" si="635"/>
        <v>0</v>
      </c>
      <c r="DK356" s="325">
        <f t="shared" si="636"/>
        <v>0</v>
      </c>
      <c r="DL356" s="27"/>
      <c r="DM356" s="324">
        <f>SUMIF('Rekapitulasi Juni'!$BA$410:$BA$588,APS!$B356,'Rekapitulasi Juni'!$BB$410:$BB$588)</f>
        <v>0</v>
      </c>
      <c r="DN356" s="324">
        <f>SUMIF('Rekapitulasi Juni'!$BA$410:$BA$588,APS!$B356,'Rekapitulasi Juni'!$BC$410:$BC$588)</f>
        <v>0</v>
      </c>
      <c r="DO356" s="324">
        <f>SUMIF('Rekapitulasi Juni'!$BA$410:$BA$588,APS!$B356,'Rekapitulasi Juni'!$BF$410:$BF$588)</f>
        <v>0</v>
      </c>
      <c r="DP356" s="325">
        <f t="shared" si="637"/>
        <v>0</v>
      </c>
      <c r="DQ356" s="325">
        <f t="shared" si="638"/>
        <v>0</v>
      </c>
      <c r="DR356" s="27"/>
      <c r="DS356" s="324">
        <f>SUMIF('Rekapitulasi Juni'!$BP$410:$BP$588,APS!$B356,'Rekapitulasi Juni'!$BQ$410:$BQ$588)</f>
        <v>0</v>
      </c>
      <c r="DT356" s="324">
        <f>SUMIF('Rekapitulasi Juni'!$BP$410:$BP$588,APS!$B356,'Rekapitulasi Juni'!$BR$410:$BR$588)</f>
        <v>0</v>
      </c>
      <c r="DU356" s="27"/>
      <c r="DV356" s="325">
        <f t="shared" si="639"/>
        <v>0</v>
      </c>
      <c r="DW356" s="325">
        <f t="shared" si="640"/>
        <v>0</v>
      </c>
      <c r="DX356" s="41">
        <f t="shared" si="680"/>
        <v>0</v>
      </c>
      <c r="DY356" s="41">
        <f t="shared" si="681"/>
        <v>0</v>
      </c>
      <c r="DZ356" s="41">
        <f t="shared" si="682"/>
        <v>0</v>
      </c>
      <c r="EA356" s="41">
        <f t="shared" si="683"/>
        <v>0</v>
      </c>
      <c r="EB356" s="41">
        <f t="shared" si="684"/>
        <v>0</v>
      </c>
      <c r="EC356" s="41">
        <f t="shared" si="685"/>
        <v>0</v>
      </c>
      <c r="ED356" s="180">
        <f t="shared" si="686"/>
        <v>0</v>
      </c>
      <c r="EE356" s="27">
        <v>0</v>
      </c>
      <c r="EF356" s="27"/>
      <c r="EG356" s="324">
        <f>SUMIF('Rekapitulasi Juni'!$D$608:$D$786,APS!$B356,'Rekapitulasi Juni'!$E$608:$E$786)</f>
        <v>0</v>
      </c>
      <c r="EH356" s="324">
        <f>SUMIF('Rekapitulasi Juni'!$D$608:$D$786,APS!$B356,'Rekapitulasi Juni'!$F$608:$F$786)</f>
        <v>0</v>
      </c>
      <c r="EI356" s="27"/>
      <c r="EJ356" s="325">
        <f t="shared" si="641"/>
        <v>0</v>
      </c>
      <c r="EK356" s="325">
        <f t="shared" si="642"/>
        <v>0</v>
      </c>
      <c r="EL356" s="27"/>
      <c r="EM356" s="324">
        <f>SUMIF('Rekapitulasi Juni'!$U$608:$U$786,APS!$B356,'Rekapitulasi Juni'!$V$608:$V$786)</f>
        <v>0</v>
      </c>
      <c r="EN356" s="324">
        <f>SUMIF('Rekapitulasi Juni'!$U$608:$U$786,APS!$B356,'Rekapitulasi Juni'!$W$608:$W$786)</f>
        <v>0</v>
      </c>
      <c r="EO356" s="27"/>
      <c r="EP356" s="325">
        <f t="shared" si="643"/>
        <v>0</v>
      </c>
      <c r="EQ356" s="325">
        <f t="shared" si="644"/>
        <v>0</v>
      </c>
      <c r="ER356" s="27"/>
      <c r="ES356" s="324">
        <f>SUMIF('Rekapitulasi Juni'!$AL$608:$AL$786,APS!$B356,'Rekapitulasi Juni'!$AM$608:$AM$786)</f>
        <v>0</v>
      </c>
      <c r="ET356" s="324">
        <f>SUMIF('Rekapitulasi Juni'!$AL$608:$AL$786,APS!$B356,'Rekapitulasi Juni'!$AN$608:$AN$786)</f>
        <v>0</v>
      </c>
      <c r="EU356" s="27"/>
      <c r="EV356" s="325">
        <f t="shared" si="628"/>
        <v>0</v>
      </c>
      <c r="EW356" s="325">
        <f t="shared" si="629"/>
        <v>0</v>
      </c>
      <c r="EX356" s="27"/>
      <c r="EY356" s="324">
        <f>SUMIF('Rekapitulasi Juni'!$BA$608:$BA$786,APS!$B356,'Rekapitulasi Juni'!$BB$608:$BB$786)</f>
        <v>0</v>
      </c>
      <c r="EZ356" s="324">
        <f>SUMIF('Rekapitulasi Juni'!$BA$608:$BA$786,APS!$B356,'Rekapitulasi Juni'!$BC$608:$BC$786)</f>
        <v>0</v>
      </c>
      <c r="FA356" s="324">
        <f>SUMIF('Rekapitulasi Juni'!$BA$608:$BA$786,APS!$B356,'Rekapitulasi Juni'!$BF$608:$BF$786)</f>
        <v>0</v>
      </c>
      <c r="FB356" s="325">
        <f t="shared" si="630"/>
        <v>0</v>
      </c>
      <c r="FC356" s="325">
        <f t="shared" si="631"/>
        <v>0</v>
      </c>
      <c r="FD356" s="27"/>
      <c r="FE356" s="27"/>
      <c r="FF356" s="27"/>
      <c r="FG356" s="27"/>
      <c r="FH356" s="27"/>
      <c r="FI356" s="27"/>
      <c r="FJ356" s="41">
        <f t="shared" si="687"/>
        <v>0</v>
      </c>
      <c r="FK356" s="41">
        <f t="shared" si="688"/>
        <v>0</v>
      </c>
      <c r="FL356" s="41">
        <f t="shared" si="689"/>
        <v>0</v>
      </c>
      <c r="FM356" s="41">
        <f t="shared" si="690"/>
        <v>0</v>
      </c>
      <c r="FN356" s="41">
        <f t="shared" si="691"/>
        <v>0</v>
      </c>
      <c r="FO356" s="41">
        <f t="shared" si="692"/>
        <v>0</v>
      </c>
      <c r="FP356" s="180">
        <f t="shared" si="693"/>
        <v>0</v>
      </c>
      <c r="FQ356" s="27"/>
      <c r="FR356" s="27"/>
      <c r="FS356" s="324">
        <f>SUMIF('Rekapitulasi Juni'!$D$804:$D$984,APS!$B356,'Rekapitulasi Juni'!$E$804:$E$984)</f>
        <v>0</v>
      </c>
      <c r="FT356" s="324">
        <f>SUMIF('Rekapitulasi Juni'!$D$804:$D$984,APS!$B356,'Rekapitulasi Juni'!$F$804:$F$984)</f>
        <v>0</v>
      </c>
      <c r="FU356" s="27"/>
      <c r="FV356" s="325">
        <f t="shared" si="632"/>
        <v>0</v>
      </c>
      <c r="FW356" s="325">
        <f t="shared" si="633"/>
        <v>0</v>
      </c>
      <c r="FX356" s="27"/>
      <c r="FY356" s="324">
        <f>SUMIF('Rekapitulasi Juni'!$U$804:$U$984,APS!$B356,'Rekapitulasi Juni'!$V$804:$V$984)</f>
        <v>0</v>
      </c>
      <c r="FZ356" s="324">
        <f>SUMIF('Rekapitulasi Juni'!$U$804:$U$984,APS!$B356,'Rekapitulasi Juni'!$W$804:$W$984)</f>
        <v>0</v>
      </c>
      <c r="GA356" s="27"/>
      <c r="GB356" s="325">
        <f t="shared" si="621"/>
        <v>0</v>
      </c>
      <c r="GC356" s="325">
        <f t="shared" si="622"/>
        <v>0</v>
      </c>
      <c r="GD356" s="27"/>
      <c r="GE356" s="324">
        <f>SUMIF('Rekapitulasi Juni'!$AL$804:$AL$984,APS!$B356,'Rekapitulasi Juni'!$AM$804:$AM$984)</f>
        <v>0</v>
      </c>
      <c r="GF356" s="324">
        <f>SUMIF('Rekapitulasi Juni'!$AL$804:$AL$984,APS!$B356,'Rekapitulasi Juni'!$AN$804:$AN$984)</f>
        <v>0</v>
      </c>
      <c r="GG356" s="27"/>
      <c r="GH356" s="325">
        <f t="shared" si="611"/>
        <v>0</v>
      </c>
      <c r="GI356" s="325">
        <f t="shared" si="612"/>
        <v>0</v>
      </c>
      <c r="GJ356" s="27"/>
      <c r="GK356" s="27"/>
      <c r="GL356" s="41">
        <f t="shared" si="694"/>
        <v>0</v>
      </c>
      <c r="GM356" s="41">
        <f t="shared" si="695"/>
        <v>0</v>
      </c>
      <c r="GN356" s="41">
        <f t="shared" si="696"/>
        <v>0</v>
      </c>
      <c r="GO356" s="41">
        <f t="shared" si="620"/>
        <v>0</v>
      </c>
      <c r="GP356" s="41">
        <f t="shared" si="697"/>
        <v>0</v>
      </c>
      <c r="GQ356" s="41">
        <f t="shared" si="698"/>
        <v>0</v>
      </c>
      <c r="GR356" s="180">
        <f t="shared" si="699"/>
        <v>0</v>
      </c>
      <c r="GS356" s="41">
        <f t="shared" si="613"/>
        <v>0</v>
      </c>
      <c r="GT356" s="41">
        <f t="shared" si="614"/>
        <v>0</v>
      </c>
      <c r="GU356" s="41">
        <f t="shared" si="615"/>
        <v>0</v>
      </c>
      <c r="GV356" s="41">
        <f t="shared" si="616"/>
        <v>0</v>
      </c>
      <c r="GW356" s="41">
        <f t="shared" si="617"/>
        <v>0</v>
      </c>
      <c r="GX356" s="41">
        <f t="shared" si="618"/>
        <v>0</v>
      </c>
      <c r="GY356" s="180">
        <f t="shared" si="619"/>
        <v>0</v>
      </c>
      <c r="GZ356" s="41">
        <v>331</v>
      </c>
      <c r="HA356" s="32"/>
      <c r="HB356" s="42">
        <f t="shared" si="634"/>
        <v>0</v>
      </c>
      <c r="HC356" s="44"/>
    </row>
    <row r="357" spans="1:211" ht="15" customHeight="1">
      <c r="A357" s="31" t="s">
        <v>701</v>
      </c>
      <c r="B357" s="32" t="s">
        <v>702</v>
      </c>
      <c r="C357" s="31" t="s">
        <v>490</v>
      </c>
      <c r="D357" s="31" t="s">
        <v>1259</v>
      </c>
      <c r="E357" s="31" t="s">
        <v>43</v>
      </c>
      <c r="F357" s="31" t="s">
        <v>152</v>
      </c>
      <c r="G357" s="33">
        <v>26</v>
      </c>
      <c r="H357" s="33">
        <v>0</v>
      </c>
      <c r="I357" s="33">
        <v>0</v>
      </c>
      <c r="J357" s="34">
        <f>IFERROR(VLOOKUP(A357,#REF!,3,0),0)</f>
        <v>0</v>
      </c>
      <c r="K357" s="34">
        <f t="shared" si="623"/>
        <v>0</v>
      </c>
      <c r="L357" s="34">
        <v>0</v>
      </c>
      <c r="M357" s="34">
        <v>0</v>
      </c>
      <c r="N357" s="35">
        <f t="shared" si="624"/>
        <v>26</v>
      </c>
      <c r="O357" s="35">
        <f t="shared" si="625"/>
        <v>26</v>
      </c>
      <c r="P357" s="36">
        <v>20</v>
      </c>
      <c r="Q357" s="36">
        <f t="shared" si="645"/>
        <v>20</v>
      </c>
      <c r="R357" s="80"/>
      <c r="S357" s="37">
        <f ca="1">SUMIF(ROP!$D$6:$H$65536,A357,ROP!$J$6:$J$65536)</f>
        <v>0</v>
      </c>
      <c r="T357" s="37">
        <f>SUMIF(HASIL!$B:$B,APS!$B357&amp;RIGHT(APS!T$9,2),HASIL!$I:$I)</f>
        <v>0</v>
      </c>
      <c r="U357" s="37">
        <f>SUMIF(HASIL!$B:$B,APS!$B357&amp;RIGHT(APS!U$9,2),HASIL!$I:$I)</f>
        <v>0</v>
      </c>
      <c r="V357" s="37">
        <f>SUMIF(HASIL!$B:$B,APS!$B357&amp;RIGHT(APS!V$9,2),HASIL!$I:$I)</f>
        <v>0</v>
      </c>
      <c r="W357" s="37">
        <f>SUMIF(HASIL!$B:$B,APS!$B357&amp;RIGHT(APS!W$9,2),HASIL!$I:$I)</f>
        <v>0</v>
      </c>
      <c r="X357" s="38">
        <f t="shared" si="626"/>
        <v>0</v>
      </c>
      <c r="Y357" s="38">
        <f t="shared" si="627"/>
        <v>-20</v>
      </c>
      <c r="Z357" s="39">
        <f t="shared" si="701"/>
        <v>0</v>
      </c>
      <c r="AA357" s="39">
        <f t="shared" si="700"/>
        <v>20</v>
      </c>
      <c r="AB357" s="40">
        <f t="shared" si="702"/>
        <v>20</v>
      </c>
      <c r="AC357" s="27">
        <v>0</v>
      </c>
      <c r="AD357" s="27"/>
      <c r="AE357" s="27"/>
      <c r="AF357" s="27"/>
      <c r="AG357" s="27"/>
      <c r="AH357" s="27"/>
      <c r="AI357" s="324">
        <f>SUMIF('Rekapitulasi Juni'!$D$9:$D$192,APS!$B357,'Rekapitulasi Juni'!$E$9:$E$192)</f>
        <v>0</v>
      </c>
      <c r="AJ357" s="324">
        <f>SUMIF('Rekapitulasi Juni'!$D$9:$D$192,APS!$B357,'Rekapitulasi Juni'!$F$9:$F$192)</f>
        <v>0</v>
      </c>
      <c r="AK357" s="324">
        <f>SUMIF('Rekapitulasi Juni'!$D$9:$D$192,APS!$B357,'Rekapitulasi Juni'!$K$9:$K$192)</f>
        <v>0</v>
      </c>
      <c r="AL357" s="325">
        <f t="shared" si="646"/>
        <v>0</v>
      </c>
      <c r="AM357" s="325">
        <f t="shared" si="647"/>
        <v>0</v>
      </c>
      <c r="AN357" s="27"/>
      <c r="AO357" s="324">
        <f>SUMIF('Rekapitulasi Juni'!$U$9:$U$192,APS!$B357,'Rekapitulasi Juni'!$V$9:$V$192)</f>
        <v>0</v>
      </c>
      <c r="AP357" s="324">
        <f>SUMIF('Rekapitulasi Juni'!$U$9:$U$192,APS!$B357,'Rekapitulasi Juni'!$W$9:$W$192)</f>
        <v>0</v>
      </c>
      <c r="AQ357" s="27"/>
      <c r="AR357" s="325">
        <f t="shared" si="648"/>
        <v>0</v>
      </c>
      <c r="AS357" s="325">
        <f t="shared" si="649"/>
        <v>0</v>
      </c>
      <c r="AT357" s="27"/>
      <c r="AU357" s="324">
        <f>SUMIF('Rekapitulasi Juni'!$AL$9:$AL$192,APS!$B357,'Rekapitulasi Juni'!$AM$9:$AM$192)</f>
        <v>0</v>
      </c>
      <c r="AV357" s="324">
        <f>SUMIF('Rekapitulasi Juni'!$AL$9:$AL$192,APS!$B357,'Rekapitulasi Juni'!$AN$9:$AN$192)</f>
        <v>0</v>
      </c>
      <c r="AW357" s="27"/>
      <c r="AX357" s="325">
        <f t="shared" si="650"/>
        <v>0</v>
      </c>
      <c r="AY357" s="325">
        <f t="shared" si="651"/>
        <v>0</v>
      </c>
      <c r="AZ357" s="41">
        <f t="shared" si="652"/>
        <v>0</v>
      </c>
      <c r="BA357" s="41">
        <f t="shared" si="653"/>
        <v>0</v>
      </c>
      <c r="BB357" s="41">
        <f t="shared" si="654"/>
        <v>0</v>
      </c>
      <c r="BC357" s="41">
        <f t="shared" si="655"/>
        <v>0</v>
      </c>
      <c r="BD357" s="41">
        <f t="shared" si="656"/>
        <v>0</v>
      </c>
      <c r="BE357" s="41">
        <f t="shared" si="657"/>
        <v>0</v>
      </c>
      <c r="BF357" s="180">
        <f t="shared" si="658"/>
        <v>0</v>
      </c>
      <c r="BG357" s="27">
        <v>20</v>
      </c>
      <c r="BH357" s="27"/>
      <c r="BI357" s="324">
        <f>SUMIF('Rekapitulasi Juni'!$D$214:$D$393,APS!$B357,'Rekapitulasi Juni'!$E$214:$E$393)</f>
        <v>0</v>
      </c>
      <c r="BJ357" s="324">
        <f>SUMIF('Rekapitulasi Juni'!$D$214:$D$393,APS!$B357,'Rekapitulasi Juni'!$F$214:$F$393)</f>
        <v>0</v>
      </c>
      <c r="BK357" s="27"/>
      <c r="BL357" s="325">
        <f t="shared" si="659"/>
        <v>0</v>
      </c>
      <c r="BM357" s="325">
        <f t="shared" si="660"/>
        <v>0</v>
      </c>
      <c r="BN357" s="27"/>
      <c r="BO357" s="324">
        <f>SUMIF('Rekapitulasi Juni'!$U$214:$U$393,APS!$B357,'Rekapitulasi Juni'!$V$214:$V$393)</f>
        <v>0</v>
      </c>
      <c r="BP357" s="324">
        <f>SUMIF('Rekapitulasi Juni'!$U$214:$U$393,APS!$B357,'Rekapitulasi Juni'!$W$214:$W$393)</f>
        <v>0</v>
      </c>
      <c r="BQ357" s="27"/>
      <c r="BR357" s="325">
        <f t="shared" si="661"/>
        <v>0</v>
      </c>
      <c r="BS357" s="325">
        <f t="shared" si="662"/>
        <v>0</v>
      </c>
      <c r="BT357" s="27"/>
      <c r="BU357" s="324">
        <f>SUMIF('Rekapitulasi Juni'!$AL$214:$AL$393,APS!$B357,'Rekapitulasi Juni'!$AM$214:$AM$393)</f>
        <v>0</v>
      </c>
      <c r="BV357" s="324">
        <f>SUMIF('Rekapitulasi Juni'!$AL$214:$AL$393,APS!$B357,'Rekapitulasi Juni'!$AN$214:$AN$393)</f>
        <v>0</v>
      </c>
      <c r="BW357" s="27"/>
      <c r="BX357" s="325">
        <f t="shared" si="663"/>
        <v>0</v>
      </c>
      <c r="BY357" s="325">
        <f t="shared" si="664"/>
        <v>0</v>
      </c>
      <c r="BZ357" s="27"/>
      <c r="CA357" s="324">
        <f>SUMIF('Rekapitulasi Juni'!$BA$214:$BA$393,APS!$B357,'Rekapitulasi Juni'!$BB$214:$BB$393)</f>
        <v>0</v>
      </c>
      <c r="CB357" s="324">
        <f>SUMIF('Rekapitulasi Juni'!$BA$214:$BA$393,APS!$B357,'Rekapitulasi Juni'!$BC$214:$BC$393)</f>
        <v>0</v>
      </c>
      <c r="CC357" s="27"/>
      <c r="CD357" s="325">
        <f t="shared" si="665"/>
        <v>0</v>
      </c>
      <c r="CE357" s="325">
        <f t="shared" si="666"/>
        <v>0</v>
      </c>
      <c r="CF357" s="27"/>
      <c r="CG357" s="324">
        <f>SUMIF('Rekapitulasi Juni'!$BP$214:$BP$393,APS!$B357,'Rekapitulasi Juni'!$BQ$214:$BQ$393)</f>
        <v>0</v>
      </c>
      <c r="CH357" s="324">
        <f>SUMIF('Rekapitulasi Juni'!$BP$214:$BP$393,APS!$B357,'Rekapitulasi Juni'!$BR$214:$BR$393)</f>
        <v>0</v>
      </c>
      <c r="CI357" s="27"/>
      <c r="CJ357" s="325">
        <f t="shared" si="667"/>
        <v>0</v>
      </c>
      <c r="CK357" s="325">
        <f t="shared" si="668"/>
        <v>0</v>
      </c>
      <c r="CL357" s="41">
        <f t="shared" si="669"/>
        <v>0</v>
      </c>
      <c r="CM357" s="41">
        <f t="shared" si="670"/>
        <v>0</v>
      </c>
      <c r="CN357" s="41">
        <f t="shared" si="671"/>
        <v>0</v>
      </c>
      <c r="CO357" s="41">
        <f t="shared" si="672"/>
        <v>0</v>
      </c>
      <c r="CP357" s="41">
        <f t="shared" si="673"/>
        <v>0</v>
      </c>
      <c r="CQ357" s="41">
        <f t="shared" si="674"/>
        <v>0</v>
      </c>
      <c r="CR357" s="180">
        <f t="shared" si="675"/>
        <v>0</v>
      </c>
      <c r="CS357" s="27">
        <v>0</v>
      </c>
      <c r="CT357" s="27"/>
      <c r="CU357" s="324">
        <f>SUMIF('Rekapitulasi Juni'!$D$410:$D$588,APS!$B357,'Rekapitulasi Juni'!$E$410:$E$588)</f>
        <v>0</v>
      </c>
      <c r="CV357" s="324">
        <f>SUMIF('Rekapitulasi Juni'!$D$410:$D$588,APS!$B357,'Rekapitulasi Juni'!$F$410:$F$588)</f>
        <v>0</v>
      </c>
      <c r="CW357" s="27"/>
      <c r="CX357" s="325">
        <f t="shared" si="676"/>
        <v>0</v>
      </c>
      <c r="CY357" s="325">
        <f t="shared" si="677"/>
        <v>0</v>
      </c>
      <c r="CZ357" s="27">
        <v>20</v>
      </c>
      <c r="DA357" s="324">
        <f>SUMIF('Rekapitulasi Juni'!$U$410:$U$588,APS!$B357,'Rekapitulasi Juni'!$V$410:$V$588)</f>
        <v>0</v>
      </c>
      <c r="DB357" s="324">
        <f>SUMIF('Rekapitulasi Juni'!$U$410:$U$588,APS!$B357,'Rekapitulasi Juni'!$W$410:$W$588)</f>
        <v>0</v>
      </c>
      <c r="DC357" s="27"/>
      <c r="DD357" s="325">
        <f t="shared" si="678"/>
        <v>0</v>
      </c>
      <c r="DE357" s="325">
        <f t="shared" si="679"/>
        <v>0</v>
      </c>
      <c r="DF357" s="27"/>
      <c r="DG357" s="324">
        <f>SUMIF('Rekapitulasi Juni'!$AL$410:$AL$588,APS!$B357,'Rekapitulasi Juni'!$AM$410:$AM$588)</f>
        <v>20</v>
      </c>
      <c r="DH357" s="324">
        <f>SUMIF('Rekapitulasi Juni'!$AL$410:$AL$588,APS!$B357,'Rekapitulasi Juni'!$AN$410:$AN$588)</f>
        <v>0</v>
      </c>
      <c r="DI357" s="27"/>
      <c r="DJ357" s="325">
        <f t="shared" si="635"/>
        <v>0</v>
      </c>
      <c r="DK357" s="325">
        <f t="shared" si="636"/>
        <v>0</v>
      </c>
      <c r="DL357" s="27"/>
      <c r="DM357" s="324">
        <f>SUMIF('Rekapitulasi Juni'!$BA$410:$BA$588,APS!$B357,'Rekapitulasi Juni'!$BB$410:$BB$588)</f>
        <v>0</v>
      </c>
      <c r="DN357" s="324">
        <f>SUMIF('Rekapitulasi Juni'!$BA$410:$BA$588,APS!$B357,'Rekapitulasi Juni'!$BC$410:$BC$588)</f>
        <v>0</v>
      </c>
      <c r="DO357" s="324">
        <f>SUMIF('Rekapitulasi Juni'!$BA$410:$BA$588,APS!$B357,'Rekapitulasi Juni'!$BF$410:$BF$588)</f>
        <v>0</v>
      </c>
      <c r="DP357" s="325">
        <f t="shared" si="637"/>
        <v>0</v>
      </c>
      <c r="DQ357" s="325">
        <f t="shared" si="638"/>
        <v>0</v>
      </c>
      <c r="DR357" s="27"/>
      <c r="DS357" s="324">
        <f>SUMIF('Rekapitulasi Juni'!$BP$410:$BP$588,APS!$B357,'Rekapitulasi Juni'!$BQ$410:$BQ$588)</f>
        <v>0</v>
      </c>
      <c r="DT357" s="324">
        <f>SUMIF('Rekapitulasi Juni'!$BP$410:$BP$588,APS!$B357,'Rekapitulasi Juni'!$BR$410:$BR$588)</f>
        <v>0</v>
      </c>
      <c r="DU357" s="27"/>
      <c r="DV357" s="325">
        <f t="shared" si="639"/>
        <v>0</v>
      </c>
      <c r="DW357" s="325">
        <f t="shared" si="640"/>
        <v>0</v>
      </c>
      <c r="DX357" s="41">
        <f t="shared" si="680"/>
        <v>20</v>
      </c>
      <c r="DY357" s="41">
        <f t="shared" si="681"/>
        <v>20</v>
      </c>
      <c r="DZ357" s="41">
        <f t="shared" si="682"/>
        <v>0</v>
      </c>
      <c r="EA357" s="41">
        <f t="shared" si="683"/>
        <v>0</v>
      </c>
      <c r="EB357" s="41">
        <f t="shared" si="684"/>
        <v>0</v>
      </c>
      <c r="EC357" s="41">
        <f t="shared" si="685"/>
        <v>-20</v>
      </c>
      <c r="ED357" s="180">
        <f t="shared" si="686"/>
        <v>0</v>
      </c>
      <c r="EE357" s="27">
        <v>0</v>
      </c>
      <c r="EF357" s="27"/>
      <c r="EG357" s="324">
        <f>SUMIF('Rekapitulasi Juni'!$D$608:$D$786,APS!$B357,'Rekapitulasi Juni'!$E$608:$E$786)</f>
        <v>20</v>
      </c>
      <c r="EH357" s="324">
        <f>SUMIF('Rekapitulasi Juni'!$D$608:$D$786,APS!$B357,'Rekapitulasi Juni'!$F$608:$F$786)</f>
        <v>20</v>
      </c>
      <c r="EI357" s="27"/>
      <c r="EJ357" s="325">
        <f t="shared" si="641"/>
        <v>0</v>
      </c>
      <c r="EK357" s="325">
        <f t="shared" si="642"/>
        <v>100</v>
      </c>
      <c r="EL357" s="27"/>
      <c r="EM357" s="324">
        <f>SUMIF('Rekapitulasi Juni'!$U$608:$U$786,APS!$B357,'Rekapitulasi Juni'!$V$608:$V$786)</f>
        <v>0</v>
      </c>
      <c r="EN357" s="324">
        <f>SUMIF('Rekapitulasi Juni'!$U$608:$U$786,APS!$B357,'Rekapitulasi Juni'!$W$608:$W$786)</f>
        <v>0</v>
      </c>
      <c r="EO357" s="27"/>
      <c r="EP357" s="325">
        <f t="shared" si="643"/>
        <v>0</v>
      </c>
      <c r="EQ357" s="325">
        <f t="shared" si="644"/>
        <v>0</v>
      </c>
      <c r="ER357" s="27"/>
      <c r="ES357" s="324">
        <f>SUMIF('Rekapitulasi Juni'!$AL$608:$AL$786,APS!$B357,'Rekapitulasi Juni'!$AM$608:$AM$786)</f>
        <v>0</v>
      </c>
      <c r="ET357" s="324">
        <f>SUMIF('Rekapitulasi Juni'!$AL$608:$AL$786,APS!$B357,'Rekapitulasi Juni'!$AN$608:$AN$786)</f>
        <v>0</v>
      </c>
      <c r="EU357" s="27"/>
      <c r="EV357" s="325">
        <f t="shared" si="628"/>
        <v>0</v>
      </c>
      <c r="EW357" s="325">
        <f t="shared" si="629"/>
        <v>0</v>
      </c>
      <c r="EX357" s="27"/>
      <c r="EY357" s="324">
        <f>SUMIF('Rekapitulasi Juni'!$BA$608:$BA$786,APS!$B357,'Rekapitulasi Juni'!$BB$608:$BB$786)</f>
        <v>0</v>
      </c>
      <c r="EZ357" s="324">
        <f>SUMIF('Rekapitulasi Juni'!$BA$608:$BA$786,APS!$B357,'Rekapitulasi Juni'!$BC$608:$BC$786)</f>
        <v>0</v>
      </c>
      <c r="FA357" s="324">
        <f>SUMIF('Rekapitulasi Juni'!$BA$608:$BA$786,APS!$B357,'Rekapitulasi Juni'!$BF$608:$BF$786)</f>
        <v>0</v>
      </c>
      <c r="FB357" s="325">
        <f t="shared" si="630"/>
        <v>0</v>
      </c>
      <c r="FC357" s="325">
        <f t="shared" si="631"/>
        <v>0</v>
      </c>
      <c r="FD357" s="27"/>
      <c r="FE357" s="27"/>
      <c r="FF357" s="27"/>
      <c r="FG357" s="27"/>
      <c r="FH357" s="27"/>
      <c r="FI357" s="27"/>
      <c r="FJ357" s="41">
        <f t="shared" si="687"/>
        <v>0</v>
      </c>
      <c r="FK357" s="41">
        <f t="shared" si="688"/>
        <v>20</v>
      </c>
      <c r="FL357" s="41">
        <f t="shared" si="689"/>
        <v>20</v>
      </c>
      <c r="FM357" s="41">
        <f t="shared" si="690"/>
        <v>0</v>
      </c>
      <c r="FN357" s="41">
        <f t="shared" si="691"/>
        <v>20</v>
      </c>
      <c r="FO357" s="41">
        <f t="shared" si="692"/>
        <v>20</v>
      </c>
      <c r="FP357" s="180">
        <f t="shared" si="693"/>
        <v>0</v>
      </c>
      <c r="FQ357" s="27"/>
      <c r="FR357" s="27"/>
      <c r="FS357" s="324">
        <f>SUMIF('Rekapitulasi Juni'!$D$804:$D$984,APS!$B357,'Rekapitulasi Juni'!$E$804:$E$984)</f>
        <v>0</v>
      </c>
      <c r="FT357" s="324">
        <f>SUMIF('Rekapitulasi Juni'!$D$804:$D$984,APS!$B357,'Rekapitulasi Juni'!$F$804:$F$984)</f>
        <v>0</v>
      </c>
      <c r="FU357" s="27"/>
      <c r="FV357" s="325">
        <f t="shared" si="632"/>
        <v>0</v>
      </c>
      <c r="FW357" s="325">
        <f t="shared" si="633"/>
        <v>0</v>
      </c>
      <c r="FX357" s="27"/>
      <c r="FY357" s="324">
        <f>SUMIF('Rekapitulasi Juni'!$U$804:$U$984,APS!$B357,'Rekapitulasi Juni'!$V$804:$V$984)</f>
        <v>0</v>
      </c>
      <c r="FZ357" s="324">
        <f>SUMIF('Rekapitulasi Juni'!$U$804:$U$984,APS!$B357,'Rekapitulasi Juni'!$W$804:$W$984)</f>
        <v>0</v>
      </c>
      <c r="GA357" s="27"/>
      <c r="GB357" s="325">
        <f t="shared" si="621"/>
        <v>0</v>
      </c>
      <c r="GC357" s="325">
        <f t="shared" si="622"/>
        <v>0</v>
      </c>
      <c r="GD357" s="27"/>
      <c r="GE357" s="324">
        <f>SUMIF('Rekapitulasi Juni'!$AL$804:$AL$984,APS!$B357,'Rekapitulasi Juni'!$AM$804:$AM$984)</f>
        <v>0</v>
      </c>
      <c r="GF357" s="324">
        <f>SUMIF('Rekapitulasi Juni'!$AL$804:$AL$984,APS!$B357,'Rekapitulasi Juni'!$AN$804:$AN$984)</f>
        <v>0</v>
      </c>
      <c r="GG357" s="27"/>
      <c r="GH357" s="325">
        <f t="shared" si="611"/>
        <v>0</v>
      </c>
      <c r="GI357" s="325">
        <f t="shared" si="612"/>
        <v>0</v>
      </c>
      <c r="GJ357" s="27"/>
      <c r="GK357" s="27"/>
      <c r="GL357" s="41">
        <f t="shared" si="694"/>
        <v>0</v>
      </c>
      <c r="GM357" s="41">
        <f t="shared" si="695"/>
        <v>0</v>
      </c>
      <c r="GN357" s="41">
        <f t="shared" si="696"/>
        <v>0</v>
      </c>
      <c r="GO357" s="41">
        <f t="shared" si="620"/>
        <v>0</v>
      </c>
      <c r="GP357" s="41">
        <f t="shared" si="697"/>
        <v>0</v>
      </c>
      <c r="GQ357" s="41">
        <f t="shared" si="698"/>
        <v>0</v>
      </c>
      <c r="GR357" s="180">
        <f t="shared" si="699"/>
        <v>0</v>
      </c>
      <c r="GS357" s="41">
        <f t="shared" si="613"/>
        <v>20</v>
      </c>
      <c r="GT357" s="41">
        <f t="shared" si="614"/>
        <v>40</v>
      </c>
      <c r="GU357" s="41">
        <f t="shared" si="615"/>
        <v>20</v>
      </c>
      <c r="GV357" s="41">
        <f t="shared" si="616"/>
        <v>0</v>
      </c>
      <c r="GW357" s="41">
        <f t="shared" si="617"/>
        <v>20</v>
      </c>
      <c r="GX357" s="41">
        <f t="shared" si="618"/>
        <v>0</v>
      </c>
      <c r="GY357" s="180">
        <f t="shared" si="619"/>
        <v>100</v>
      </c>
      <c r="GZ357" s="41">
        <v>332</v>
      </c>
      <c r="HA357" s="32"/>
      <c r="HB357" s="42">
        <f t="shared" si="634"/>
        <v>-6</v>
      </c>
      <c r="HC357" s="44"/>
    </row>
    <row r="358" spans="1:211" ht="15" hidden="1" customHeight="1">
      <c r="A358" s="31" t="s">
        <v>703</v>
      </c>
      <c r="B358" s="32" t="s">
        <v>704</v>
      </c>
      <c r="C358" s="31" t="s">
        <v>490</v>
      </c>
      <c r="D358" s="31" t="s">
        <v>1259</v>
      </c>
      <c r="E358" s="31" t="s">
        <v>43</v>
      </c>
      <c r="F358" s="31" t="s">
        <v>152</v>
      </c>
      <c r="G358" s="33">
        <v>0</v>
      </c>
      <c r="H358" s="33">
        <v>0</v>
      </c>
      <c r="I358" s="33">
        <v>0</v>
      </c>
      <c r="J358" s="34">
        <f>IFERROR(VLOOKUP(A358,#REF!,3,0),0)</f>
        <v>0</v>
      </c>
      <c r="K358" s="34">
        <f t="shared" si="623"/>
        <v>0</v>
      </c>
      <c r="L358" s="34">
        <v>0</v>
      </c>
      <c r="M358" s="34">
        <v>0</v>
      </c>
      <c r="N358" s="35">
        <f t="shared" si="624"/>
        <v>0</v>
      </c>
      <c r="O358" s="35">
        <f t="shared" si="625"/>
        <v>0</v>
      </c>
      <c r="P358" s="36">
        <v>0</v>
      </c>
      <c r="Q358" s="36">
        <f t="shared" si="645"/>
        <v>0</v>
      </c>
      <c r="R358" s="80"/>
      <c r="S358" s="37">
        <f ca="1">SUMIF(ROP!$D$6:$H$65536,A358,ROP!$J$6:$J$65536)</f>
        <v>0</v>
      </c>
      <c r="T358" s="37">
        <f>SUMIF(HASIL!$B:$B,APS!$B358&amp;RIGHT(APS!T$9,2),HASIL!$I:$I)</f>
        <v>0</v>
      </c>
      <c r="U358" s="37">
        <f>SUMIF(HASIL!$B:$B,APS!$B358&amp;RIGHT(APS!U$9,2),HASIL!$I:$I)</f>
        <v>0</v>
      </c>
      <c r="V358" s="37">
        <f>SUMIF(HASIL!$B:$B,APS!$B358&amp;RIGHT(APS!V$9,2),HASIL!$I:$I)</f>
        <v>0</v>
      </c>
      <c r="W358" s="37">
        <f>SUMIF(HASIL!$B:$B,APS!$B358&amp;RIGHT(APS!W$9,2),HASIL!$I:$I)</f>
        <v>0</v>
      </c>
      <c r="X358" s="38">
        <f t="shared" si="626"/>
        <v>0</v>
      </c>
      <c r="Y358" s="38">
        <f t="shared" si="627"/>
        <v>0</v>
      </c>
      <c r="Z358" s="39">
        <f t="shared" si="701"/>
        <v>0</v>
      </c>
      <c r="AA358" s="39">
        <f t="shared" si="700"/>
        <v>0</v>
      </c>
      <c r="AB358" s="40">
        <f t="shared" si="702"/>
        <v>0</v>
      </c>
      <c r="AC358" s="27">
        <v>0</v>
      </c>
      <c r="AD358" s="27"/>
      <c r="AE358" s="27"/>
      <c r="AF358" s="27"/>
      <c r="AG358" s="27"/>
      <c r="AH358" s="27"/>
      <c r="AI358" s="324">
        <f>SUMIF('Rekapitulasi Juni'!$D$9:$D$192,APS!$B358,'Rekapitulasi Juni'!$E$9:$E$192)</f>
        <v>0</v>
      </c>
      <c r="AJ358" s="324">
        <f>SUMIF('Rekapitulasi Juni'!$D$9:$D$192,APS!$B358,'Rekapitulasi Juni'!$F$9:$F$192)</f>
        <v>0</v>
      </c>
      <c r="AK358" s="324">
        <f>SUMIF('Rekapitulasi Juni'!$D$9:$D$192,APS!$B358,'Rekapitulasi Juni'!$K$9:$K$192)</f>
        <v>0</v>
      </c>
      <c r="AL358" s="325">
        <f t="shared" si="646"/>
        <v>0</v>
      </c>
      <c r="AM358" s="325">
        <f t="shared" si="647"/>
        <v>0</v>
      </c>
      <c r="AN358" s="27"/>
      <c r="AO358" s="324">
        <f>SUMIF('Rekapitulasi Juni'!$U$9:$U$192,APS!$B358,'Rekapitulasi Juni'!$V$9:$V$192)</f>
        <v>0</v>
      </c>
      <c r="AP358" s="324">
        <f>SUMIF('Rekapitulasi Juni'!$U$9:$U$192,APS!$B358,'Rekapitulasi Juni'!$W$9:$W$192)</f>
        <v>0</v>
      </c>
      <c r="AQ358" s="27"/>
      <c r="AR358" s="325">
        <f t="shared" si="648"/>
        <v>0</v>
      </c>
      <c r="AS358" s="325">
        <f t="shared" si="649"/>
        <v>0</v>
      </c>
      <c r="AT358" s="27"/>
      <c r="AU358" s="324">
        <f>SUMIF('Rekapitulasi Juni'!$AL$9:$AL$192,APS!$B358,'Rekapitulasi Juni'!$AM$9:$AM$192)</f>
        <v>0</v>
      </c>
      <c r="AV358" s="324">
        <f>SUMIF('Rekapitulasi Juni'!$AL$9:$AL$192,APS!$B358,'Rekapitulasi Juni'!$AN$9:$AN$192)</f>
        <v>0</v>
      </c>
      <c r="AW358" s="27"/>
      <c r="AX358" s="325">
        <f t="shared" si="650"/>
        <v>0</v>
      </c>
      <c r="AY358" s="325">
        <f t="shared" si="651"/>
        <v>0</v>
      </c>
      <c r="AZ358" s="41">
        <f t="shared" si="652"/>
        <v>0</v>
      </c>
      <c r="BA358" s="41">
        <f t="shared" si="653"/>
        <v>0</v>
      </c>
      <c r="BB358" s="41">
        <f t="shared" si="654"/>
        <v>0</v>
      </c>
      <c r="BC358" s="41">
        <f t="shared" si="655"/>
        <v>0</v>
      </c>
      <c r="BD358" s="41">
        <f t="shared" si="656"/>
        <v>0</v>
      </c>
      <c r="BE358" s="41">
        <f t="shared" si="657"/>
        <v>0</v>
      </c>
      <c r="BF358" s="180">
        <f t="shared" si="658"/>
        <v>0</v>
      </c>
      <c r="BG358" s="27">
        <v>0</v>
      </c>
      <c r="BH358" s="27"/>
      <c r="BI358" s="324">
        <f>SUMIF('Rekapitulasi Juni'!$D$214:$D$393,APS!$B358,'Rekapitulasi Juni'!$E$214:$E$393)</f>
        <v>0</v>
      </c>
      <c r="BJ358" s="324">
        <f>SUMIF('Rekapitulasi Juni'!$D$214:$D$393,APS!$B358,'Rekapitulasi Juni'!$F$214:$F$393)</f>
        <v>0</v>
      </c>
      <c r="BK358" s="27"/>
      <c r="BL358" s="325">
        <f t="shared" si="659"/>
        <v>0</v>
      </c>
      <c r="BM358" s="325">
        <f t="shared" si="660"/>
        <v>0</v>
      </c>
      <c r="BN358" s="27"/>
      <c r="BO358" s="324">
        <f>SUMIF('Rekapitulasi Juni'!$U$214:$U$393,APS!$B358,'Rekapitulasi Juni'!$V$214:$V$393)</f>
        <v>0</v>
      </c>
      <c r="BP358" s="324">
        <f>SUMIF('Rekapitulasi Juni'!$U$214:$U$393,APS!$B358,'Rekapitulasi Juni'!$W$214:$W$393)</f>
        <v>0</v>
      </c>
      <c r="BQ358" s="27"/>
      <c r="BR358" s="325">
        <f t="shared" si="661"/>
        <v>0</v>
      </c>
      <c r="BS358" s="325">
        <f t="shared" si="662"/>
        <v>0</v>
      </c>
      <c r="BT358" s="27"/>
      <c r="BU358" s="324">
        <f>SUMIF('Rekapitulasi Juni'!$AL$214:$AL$393,APS!$B358,'Rekapitulasi Juni'!$AM$214:$AM$393)</f>
        <v>0</v>
      </c>
      <c r="BV358" s="324">
        <f>SUMIF('Rekapitulasi Juni'!$AL$214:$AL$393,APS!$B358,'Rekapitulasi Juni'!$AN$214:$AN$393)</f>
        <v>0</v>
      </c>
      <c r="BW358" s="27"/>
      <c r="BX358" s="325">
        <f t="shared" si="663"/>
        <v>0</v>
      </c>
      <c r="BY358" s="325">
        <f t="shared" si="664"/>
        <v>0</v>
      </c>
      <c r="BZ358" s="27"/>
      <c r="CA358" s="324">
        <f>SUMIF('Rekapitulasi Juni'!$BA$214:$BA$393,APS!$B358,'Rekapitulasi Juni'!$BB$214:$BB$393)</f>
        <v>0</v>
      </c>
      <c r="CB358" s="324">
        <f>SUMIF('Rekapitulasi Juni'!$BA$214:$BA$393,APS!$B358,'Rekapitulasi Juni'!$BC$214:$BC$393)</f>
        <v>0</v>
      </c>
      <c r="CC358" s="27"/>
      <c r="CD358" s="325">
        <f t="shared" si="665"/>
        <v>0</v>
      </c>
      <c r="CE358" s="325">
        <f t="shared" si="666"/>
        <v>0</v>
      </c>
      <c r="CF358" s="27"/>
      <c r="CG358" s="324">
        <f>SUMIF('Rekapitulasi Juni'!$BP$214:$BP$393,APS!$B358,'Rekapitulasi Juni'!$BQ$214:$BQ$393)</f>
        <v>0</v>
      </c>
      <c r="CH358" s="324">
        <f>SUMIF('Rekapitulasi Juni'!$BP$214:$BP$393,APS!$B358,'Rekapitulasi Juni'!$BR$214:$BR$393)</f>
        <v>0</v>
      </c>
      <c r="CI358" s="27"/>
      <c r="CJ358" s="325">
        <f t="shared" si="667"/>
        <v>0</v>
      </c>
      <c r="CK358" s="325">
        <f t="shared" si="668"/>
        <v>0</v>
      </c>
      <c r="CL358" s="41">
        <f t="shared" si="669"/>
        <v>0</v>
      </c>
      <c r="CM358" s="41">
        <f t="shared" si="670"/>
        <v>0</v>
      </c>
      <c r="CN358" s="41">
        <f t="shared" si="671"/>
        <v>0</v>
      </c>
      <c r="CO358" s="41">
        <f t="shared" si="672"/>
        <v>0</v>
      </c>
      <c r="CP358" s="41">
        <f t="shared" si="673"/>
        <v>0</v>
      </c>
      <c r="CQ358" s="41">
        <f t="shared" si="674"/>
        <v>0</v>
      </c>
      <c r="CR358" s="180">
        <f t="shared" si="675"/>
        <v>0</v>
      </c>
      <c r="CS358" s="27">
        <v>0</v>
      </c>
      <c r="CT358" s="27"/>
      <c r="CU358" s="324">
        <f>SUMIF('Rekapitulasi Juni'!$D$410:$D$588,APS!$B358,'Rekapitulasi Juni'!$E$410:$E$588)</f>
        <v>0</v>
      </c>
      <c r="CV358" s="324">
        <f>SUMIF('Rekapitulasi Juni'!$D$410:$D$588,APS!$B358,'Rekapitulasi Juni'!$F$410:$F$588)</f>
        <v>0</v>
      </c>
      <c r="CW358" s="27"/>
      <c r="CX358" s="325">
        <f t="shared" si="676"/>
        <v>0</v>
      </c>
      <c r="CY358" s="325">
        <f t="shared" si="677"/>
        <v>0</v>
      </c>
      <c r="CZ358" s="27"/>
      <c r="DA358" s="324">
        <f>SUMIF('Rekapitulasi Juni'!$U$410:$U$588,APS!$B358,'Rekapitulasi Juni'!$V$410:$V$588)</f>
        <v>0</v>
      </c>
      <c r="DB358" s="324">
        <f>SUMIF('Rekapitulasi Juni'!$U$410:$U$588,APS!$B358,'Rekapitulasi Juni'!$W$410:$W$588)</f>
        <v>0</v>
      </c>
      <c r="DC358" s="27"/>
      <c r="DD358" s="325">
        <f t="shared" si="678"/>
        <v>0</v>
      </c>
      <c r="DE358" s="325">
        <f t="shared" si="679"/>
        <v>0</v>
      </c>
      <c r="DF358" s="27"/>
      <c r="DG358" s="324">
        <f>SUMIF('Rekapitulasi Juni'!$AL$410:$AL$588,APS!$B358,'Rekapitulasi Juni'!$AM$410:$AM$588)</f>
        <v>0</v>
      </c>
      <c r="DH358" s="324">
        <f>SUMIF('Rekapitulasi Juni'!$AL$410:$AL$588,APS!$B358,'Rekapitulasi Juni'!$AN$410:$AN$588)</f>
        <v>0</v>
      </c>
      <c r="DI358" s="27"/>
      <c r="DJ358" s="325">
        <f t="shared" si="635"/>
        <v>0</v>
      </c>
      <c r="DK358" s="325">
        <f t="shared" si="636"/>
        <v>0</v>
      </c>
      <c r="DL358" s="27"/>
      <c r="DM358" s="324">
        <f>SUMIF('Rekapitulasi Juni'!$BA$410:$BA$588,APS!$B358,'Rekapitulasi Juni'!$BB$410:$BB$588)</f>
        <v>0</v>
      </c>
      <c r="DN358" s="324">
        <f>SUMIF('Rekapitulasi Juni'!$BA$410:$BA$588,APS!$B358,'Rekapitulasi Juni'!$BC$410:$BC$588)</f>
        <v>0</v>
      </c>
      <c r="DO358" s="324">
        <f>SUMIF('Rekapitulasi Juni'!$BA$410:$BA$588,APS!$B358,'Rekapitulasi Juni'!$BF$410:$BF$588)</f>
        <v>0</v>
      </c>
      <c r="DP358" s="325">
        <f t="shared" si="637"/>
        <v>0</v>
      </c>
      <c r="DQ358" s="325">
        <f t="shared" si="638"/>
        <v>0</v>
      </c>
      <c r="DR358" s="27"/>
      <c r="DS358" s="324">
        <f>SUMIF('Rekapitulasi Juni'!$BP$410:$BP$588,APS!$B358,'Rekapitulasi Juni'!$BQ$410:$BQ$588)</f>
        <v>0</v>
      </c>
      <c r="DT358" s="324">
        <f>SUMIF('Rekapitulasi Juni'!$BP$410:$BP$588,APS!$B358,'Rekapitulasi Juni'!$BR$410:$BR$588)</f>
        <v>0</v>
      </c>
      <c r="DU358" s="27"/>
      <c r="DV358" s="325">
        <f t="shared" si="639"/>
        <v>0</v>
      </c>
      <c r="DW358" s="325">
        <f t="shared" si="640"/>
        <v>0</v>
      </c>
      <c r="DX358" s="41">
        <f t="shared" si="680"/>
        <v>0</v>
      </c>
      <c r="DY358" s="41">
        <f t="shared" si="681"/>
        <v>0</v>
      </c>
      <c r="DZ358" s="41">
        <f t="shared" si="682"/>
        <v>0</v>
      </c>
      <c r="EA358" s="41">
        <f t="shared" si="683"/>
        <v>0</v>
      </c>
      <c r="EB358" s="41">
        <f t="shared" si="684"/>
        <v>0</v>
      </c>
      <c r="EC358" s="41">
        <f t="shared" si="685"/>
        <v>0</v>
      </c>
      <c r="ED358" s="180">
        <f t="shared" si="686"/>
        <v>0</v>
      </c>
      <c r="EE358" s="27">
        <v>0</v>
      </c>
      <c r="EF358" s="27"/>
      <c r="EG358" s="324">
        <f>SUMIF('Rekapitulasi Juni'!$D$608:$D$786,APS!$B358,'Rekapitulasi Juni'!$E$608:$E$786)</f>
        <v>0</v>
      </c>
      <c r="EH358" s="324">
        <f>SUMIF('Rekapitulasi Juni'!$D$608:$D$786,APS!$B358,'Rekapitulasi Juni'!$F$608:$F$786)</f>
        <v>0</v>
      </c>
      <c r="EI358" s="27"/>
      <c r="EJ358" s="325">
        <f t="shared" si="641"/>
        <v>0</v>
      </c>
      <c r="EK358" s="325">
        <f t="shared" si="642"/>
        <v>0</v>
      </c>
      <c r="EL358" s="27"/>
      <c r="EM358" s="324">
        <f>SUMIF('Rekapitulasi Juni'!$U$608:$U$786,APS!$B358,'Rekapitulasi Juni'!$V$608:$V$786)</f>
        <v>0</v>
      </c>
      <c r="EN358" s="324">
        <f>SUMIF('Rekapitulasi Juni'!$U$608:$U$786,APS!$B358,'Rekapitulasi Juni'!$W$608:$W$786)</f>
        <v>0</v>
      </c>
      <c r="EO358" s="27"/>
      <c r="EP358" s="325">
        <f t="shared" si="643"/>
        <v>0</v>
      </c>
      <c r="EQ358" s="325">
        <f t="shared" si="644"/>
        <v>0</v>
      </c>
      <c r="ER358" s="27"/>
      <c r="ES358" s="324">
        <f>SUMIF('Rekapitulasi Juni'!$AL$608:$AL$786,APS!$B358,'Rekapitulasi Juni'!$AM$608:$AM$786)</f>
        <v>0</v>
      </c>
      <c r="ET358" s="324">
        <f>SUMIF('Rekapitulasi Juni'!$AL$608:$AL$786,APS!$B358,'Rekapitulasi Juni'!$AN$608:$AN$786)</f>
        <v>0</v>
      </c>
      <c r="EU358" s="27"/>
      <c r="EV358" s="325">
        <f t="shared" si="628"/>
        <v>0</v>
      </c>
      <c r="EW358" s="325">
        <f t="shared" si="629"/>
        <v>0</v>
      </c>
      <c r="EX358" s="27"/>
      <c r="EY358" s="324">
        <f>SUMIF('Rekapitulasi Juni'!$BA$608:$BA$786,APS!$B358,'Rekapitulasi Juni'!$BB$608:$BB$786)</f>
        <v>0</v>
      </c>
      <c r="EZ358" s="324">
        <f>SUMIF('Rekapitulasi Juni'!$BA$608:$BA$786,APS!$B358,'Rekapitulasi Juni'!$BC$608:$BC$786)</f>
        <v>0</v>
      </c>
      <c r="FA358" s="324">
        <f>SUMIF('Rekapitulasi Juni'!$BA$608:$BA$786,APS!$B358,'Rekapitulasi Juni'!$BF$608:$BF$786)</f>
        <v>0</v>
      </c>
      <c r="FB358" s="325">
        <f t="shared" si="630"/>
        <v>0</v>
      </c>
      <c r="FC358" s="325">
        <f t="shared" si="631"/>
        <v>0</v>
      </c>
      <c r="FD358" s="27"/>
      <c r="FE358" s="27"/>
      <c r="FF358" s="27"/>
      <c r="FG358" s="27"/>
      <c r="FH358" s="27"/>
      <c r="FI358" s="27"/>
      <c r="FJ358" s="41">
        <f t="shared" si="687"/>
        <v>0</v>
      </c>
      <c r="FK358" s="41">
        <f t="shared" si="688"/>
        <v>0</v>
      </c>
      <c r="FL358" s="41">
        <f t="shared" si="689"/>
        <v>0</v>
      </c>
      <c r="FM358" s="41">
        <f t="shared" si="690"/>
        <v>0</v>
      </c>
      <c r="FN358" s="41">
        <f t="shared" si="691"/>
        <v>0</v>
      </c>
      <c r="FO358" s="41">
        <f t="shared" si="692"/>
        <v>0</v>
      </c>
      <c r="FP358" s="180">
        <f t="shared" si="693"/>
        <v>0</v>
      </c>
      <c r="FQ358" s="27"/>
      <c r="FR358" s="27"/>
      <c r="FS358" s="324">
        <f>SUMIF('Rekapitulasi Juni'!$D$804:$D$984,APS!$B358,'Rekapitulasi Juni'!$E$804:$E$984)</f>
        <v>0</v>
      </c>
      <c r="FT358" s="324">
        <f>SUMIF('Rekapitulasi Juni'!$D$804:$D$984,APS!$B358,'Rekapitulasi Juni'!$F$804:$F$984)</f>
        <v>0</v>
      </c>
      <c r="FU358" s="27"/>
      <c r="FV358" s="325">
        <f t="shared" si="632"/>
        <v>0</v>
      </c>
      <c r="FW358" s="325">
        <f t="shared" si="633"/>
        <v>0</v>
      </c>
      <c r="FX358" s="27"/>
      <c r="FY358" s="324">
        <f>SUMIF('Rekapitulasi Juni'!$U$804:$U$984,APS!$B358,'Rekapitulasi Juni'!$V$804:$V$984)</f>
        <v>0</v>
      </c>
      <c r="FZ358" s="324">
        <f>SUMIF('Rekapitulasi Juni'!$U$804:$U$984,APS!$B358,'Rekapitulasi Juni'!$W$804:$W$984)</f>
        <v>0</v>
      </c>
      <c r="GA358" s="27"/>
      <c r="GB358" s="325">
        <f t="shared" si="621"/>
        <v>0</v>
      </c>
      <c r="GC358" s="325">
        <f t="shared" si="622"/>
        <v>0</v>
      </c>
      <c r="GD358" s="27"/>
      <c r="GE358" s="324">
        <f>SUMIF('Rekapitulasi Juni'!$AL$804:$AL$984,APS!$B358,'Rekapitulasi Juni'!$AM$804:$AM$984)</f>
        <v>0</v>
      </c>
      <c r="GF358" s="324">
        <f>SUMIF('Rekapitulasi Juni'!$AL$804:$AL$984,APS!$B358,'Rekapitulasi Juni'!$AN$804:$AN$984)</f>
        <v>0</v>
      </c>
      <c r="GG358" s="27"/>
      <c r="GH358" s="325">
        <f t="shared" si="611"/>
        <v>0</v>
      </c>
      <c r="GI358" s="325">
        <f t="shared" si="612"/>
        <v>0</v>
      </c>
      <c r="GJ358" s="27"/>
      <c r="GK358" s="27"/>
      <c r="GL358" s="41">
        <f t="shared" si="694"/>
        <v>0</v>
      </c>
      <c r="GM358" s="41">
        <f t="shared" si="695"/>
        <v>0</v>
      </c>
      <c r="GN358" s="41">
        <f t="shared" si="696"/>
        <v>0</v>
      </c>
      <c r="GO358" s="41">
        <f t="shared" si="620"/>
        <v>0</v>
      </c>
      <c r="GP358" s="41">
        <f t="shared" si="697"/>
        <v>0</v>
      </c>
      <c r="GQ358" s="41">
        <f t="shared" si="698"/>
        <v>0</v>
      </c>
      <c r="GR358" s="180">
        <f t="shared" si="699"/>
        <v>0</v>
      </c>
      <c r="GS358" s="41">
        <f t="shared" si="613"/>
        <v>0</v>
      </c>
      <c r="GT358" s="41">
        <f t="shared" si="614"/>
        <v>0</v>
      </c>
      <c r="GU358" s="41">
        <f t="shared" si="615"/>
        <v>0</v>
      </c>
      <c r="GV358" s="41">
        <f t="shared" si="616"/>
        <v>0</v>
      </c>
      <c r="GW358" s="41">
        <f t="shared" si="617"/>
        <v>0</v>
      </c>
      <c r="GX358" s="41">
        <f t="shared" si="618"/>
        <v>0</v>
      </c>
      <c r="GY358" s="180">
        <f t="shared" si="619"/>
        <v>0</v>
      </c>
      <c r="GZ358" s="41">
        <v>333</v>
      </c>
      <c r="HA358" s="32"/>
      <c r="HB358" s="42">
        <f t="shared" si="634"/>
        <v>0</v>
      </c>
      <c r="HC358" s="44"/>
    </row>
    <row r="359" spans="1:211" ht="15" hidden="1" customHeight="1">
      <c r="A359" s="51" t="s">
        <v>705</v>
      </c>
      <c r="B359" s="52" t="s">
        <v>706</v>
      </c>
      <c r="C359" s="31" t="s">
        <v>490</v>
      </c>
      <c r="D359" s="31" t="s">
        <v>1259</v>
      </c>
      <c r="E359" s="31" t="s">
        <v>43</v>
      </c>
      <c r="F359" s="31" t="s">
        <v>152</v>
      </c>
      <c r="G359" s="33">
        <v>0</v>
      </c>
      <c r="H359" s="33">
        <v>0</v>
      </c>
      <c r="I359" s="33">
        <v>0</v>
      </c>
      <c r="J359" s="34">
        <f>IFERROR(VLOOKUP(A359,#REF!,3,0),0)</f>
        <v>0</v>
      </c>
      <c r="K359" s="34">
        <f t="shared" si="623"/>
        <v>0</v>
      </c>
      <c r="L359" s="34">
        <v>0</v>
      </c>
      <c r="M359" s="53">
        <f>7-7</f>
        <v>0</v>
      </c>
      <c r="N359" s="35">
        <f t="shared" si="624"/>
        <v>0</v>
      </c>
      <c r="O359" s="35">
        <f t="shared" si="625"/>
        <v>0</v>
      </c>
      <c r="P359" s="36">
        <v>0</v>
      </c>
      <c r="Q359" s="36">
        <f t="shared" si="645"/>
        <v>0</v>
      </c>
      <c r="R359" s="80"/>
      <c r="S359" s="37">
        <f ca="1">SUMIF(ROP!$D$6:$H$65536,A359,ROP!$J$6:$J$65536)</f>
        <v>0</v>
      </c>
      <c r="T359" s="37">
        <f>SUMIF(HASIL!$B:$B,APS!$B359&amp;RIGHT(APS!T$9,2),HASIL!$I:$I)</f>
        <v>0</v>
      </c>
      <c r="U359" s="37">
        <f>SUMIF(HASIL!$B:$B,APS!$B359&amp;RIGHT(APS!U$9,2),HASIL!$I:$I)</f>
        <v>0</v>
      </c>
      <c r="V359" s="37">
        <f>SUMIF(HASIL!$B:$B,APS!$B359&amp;RIGHT(APS!V$9,2),HASIL!$I:$I)</f>
        <v>0</v>
      </c>
      <c r="W359" s="37">
        <f>SUMIF(HASIL!$B:$B,APS!$B359&amp;RIGHT(APS!W$9,2),HASIL!$I:$I)</f>
        <v>0</v>
      </c>
      <c r="X359" s="38">
        <f t="shared" si="626"/>
        <v>0</v>
      </c>
      <c r="Y359" s="38">
        <f t="shared" si="627"/>
        <v>0</v>
      </c>
      <c r="Z359" s="39">
        <f t="shared" si="701"/>
        <v>0</v>
      </c>
      <c r="AA359" s="39">
        <f t="shared" si="700"/>
        <v>0</v>
      </c>
      <c r="AB359" s="40">
        <f t="shared" si="702"/>
        <v>0</v>
      </c>
      <c r="AC359" s="27">
        <v>0</v>
      </c>
      <c r="AD359" s="27"/>
      <c r="AE359" s="27"/>
      <c r="AF359" s="27"/>
      <c r="AG359" s="27"/>
      <c r="AH359" s="27"/>
      <c r="AI359" s="324">
        <f>SUMIF('Rekapitulasi Juni'!$D$9:$D$192,APS!$B359,'Rekapitulasi Juni'!$E$9:$E$192)</f>
        <v>0</v>
      </c>
      <c r="AJ359" s="324">
        <f>SUMIF('Rekapitulasi Juni'!$D$9:$D$192,APS!$B359,'Rekapitulasi Juni'!$F$9:$F$192)</f>
        <v>0</v>
      </c>
      <c r="AK359" s="324">
        <f>SUMIF('Rekapitulasi Juni'!$D$9:$D$192,APS!$B359,'Rekapitulasi Juni'!$K$9:$K$192)</f>
        <v>0</v>
      </c>
      <c r="AL359" s="325">
        <f t="shared" si="646"/>
        <v>0</v>
      </c>
      <c r="AM359" s="325">
        <f t="shared" si="647"/>
        <v>0</v>
      </c>
      <c r="AN359" s="27"/>
      <c r="AO359" s="324">
        <f>SUMIF('Rekapitulasi Juni'!$U$9:$U$192,APS!$B359,'Rekapitulasi Juni'!$V$9:$V$192)</f>
        <v>0</v>
      </c>
      <c r="AP359" s="324">
        <f>SUMIF('Rekapitulasi Juni'!$U$9:$U$192,APS!$B359,'Rekapitulasi Juni'!$W$9:$W$192)</f>
        <v>0</v>
      </c>
      <c r="AQ359" s="27"/>
      <c r="AR359" s="325">
        <f t="shared" si="648"/>
        <v>0</v>
      </c>
      <c r="AS359" s="325">
        <f t="shared" si="649"/>
        <v>0</v>
      </c>
      <c r="AT359" s="27"/>
      <c r="AU359" s="324">
        <f>SUMIF('Rekapitulasi Juni'!$AL$9:$AL$192,APS!$B359,'Rekapitulasi Juni'!$AM$9:$AM$192)</f>
        <v>0</v>
      </c>
      <c r="AV359" s="324">
        <f>SUMIF('Rekapitulasi Juni'!$AL$9:$AL$192,APS!$B359,'Rekapitulasi Juni'!$AN$9:$AN$192)</f>
        <v>0</v>
      </c>
      <c r="AW359" s="27"/>
      <c r="AX359" s="325">
        <f t="shared" si="650"/>
        <v>0</v>
      </c>
      <c r="AY359" s="325">
        <f t="shared" si="651"/>
        <v>0</v>
      </c>
      <c r="AZ359" s="41">
        <f t="shared" si="652"/>
        <v>0</v>
      </c>
      <c r="BA359" s="41">
        <f t="shared" si="653"/>
        <v>0</v>
      </c>
      <c r="BB359" s="41">
        <f t="shared" si="654"/>
        <v>0</v>
      </c>
      <c r="BC359" s="41">
        <f t="shared" si="655"/>
        <v>0</v>
      </c>
      <c r="BD359" s="41">
        <f t="shared" si="656"/>
        <v>0</v>
      </c>
      <c r="BE359" s="41">
        <f t="shared" si="657"/>
        <v>0</v>
      </c>
      <c r="BF359" s="180">
        <f t="shared" si="658"/>
        <v>0</v>
      </c>
      <c r="BG359" s="27">
        <v>0</v>
      </c>
      <c r="BH359" s="27"/>
      <c r="BI359" s="324">
        <f>SUMIF('Rekapitulasi Juni'!$D$214:$D$393,APS!$B359,'Rekapitulasi Juni'!$E$214:$E$393)</f>
        <v>0</v>
      </c>
      <c r="BJ359" s="324">
        <f>SUMIF('Rekapitulasi Juni'!$D$214:$D$393,APS!$B359,'Rekapitulasi Juni'!$F$214:$F$393)</f>
        <v>0</v>
      </c>
      <c r="BK359" s="27"/>
      <c r="BL359" s="325">
        <f t="shared" si="659"/>
        <v>0</v>
      </c>
      <c r="BM359" s="325">
        <f t="shared" si="660"/>
        <v>0</v>
      </c>
      <c r="BN359" s="27"/>
      <c r="BO359" s="324">
        <f>SUMIF('Rekapitulasi Juni'!$U$214:$U$393,APS!$B359,'Rekapitulasi Juni'!$V$214:$V$393)</f>
        <v>0</v>
      </c>
      <c r="BP359" s="324">
        <f>SUMIF('Rekapitulasi Juni'!$U$214:$U$393,APS!$B359,'Rekapitulasi Juni'!$W$214:$W$393)</f>
        <v>0</v>
      </c>
      <c r="BQ359" s="27"/>
      <c r="BR359" s="325">
        <f t="shared" si="661"/>
        <v>0</v>
      </c>
      <c r="BS359" s="325">
        <f t="shared" si="662"/>
        <v>0</v>
      </c>
      <c r="BT359" s="27"/>
      <c r="BU359" s="324">
        <f>SUMIF('Rekapitulasi Juni'!$AL$214:$AL$393,APS!$B359,'Rekapitulasi Juni'!$AM$214:$AM$393)</f>
        <v>0</v>
      </c>
      <c r="BV359" s="324">
        <f>SUMIF('Rekapitulasi Juni'!$AL$214:$AL$393,APS!$B359,'Rekapitulasi Juni'!$AN$214:$AN$393)</f>
        <v>0</v>
      </c>
      <c r="BW359" s="27"/>
      <c r="BX359" s="325">
        <f t="shared" si="663"/>
        <v>0</v>
      </c>
      <c r="BY359" s="325">
        <f t="shared" si="664"/>
        <v>0</v>
      </c>
      <c r="BZ359" s="27"/>
      <c r="CA359" s="324">
        <f>SUMIF('Rekapitulasi Juni'!$BA$214:$BA$393,APS!$B359,'Rekapitulasi Juni'!$BB$214:$BB$393)</f>
        <v>0</v>
      </c>
      <c r="CB359" s="324">
        <f>SUMIF('Rekapitulasi Juni'!$BA$214:$BA$393,APS!$B359,'Rekapitulasi Juni'!$BC$214:$BC$393)</f>
        <v>0</v>
      </c>
      <c r="CC359" s="27"/>
      <c r="CD359" s="325">
        <f t="shared" si="665"/>
        <v>0</v>
      </c>
      <c r="CE359" s="325">
        <f t="shared" si="666"/>
        <v>0</v>
      </c>
      <c r="CF359" s="27"/>
      <c r="CG359" s="324">
        <f>SUMIF('Rekapitulasi Juni'!$BP$214:$BP$393,APS!$B359,'Rekapitulasi Juni'!$BQ$214:$BQ$393)</f>
        <v>0</v>
      </c>
      <c r="CH359" s="324">
        <f>SUMIF('Rekapitulasi Juni'!$BP$214:$BP$393,APS!$B359,'Rekapitulasi Juni'!$BR$214:$BR$393)</f>
        <v>0</v>
      </c>
      <c r="CI359" s="27"/>
      <c r="CJ359" s="325">
        <f t="shared" si="667"/>
        <v>0</v>
      </c>
      <c r="CK359" s="325">
        <f t="shared" si="668"/>
        <v>0</v>
      </c>
      <c r="CL359" s="41">
        <f t="shared" si="669"/>
        <v>0</v>
      </c>
      <c r="CM359" s="41">
        <f t="shared" si="670"/>
        <v>0</v>
      </c>
      <c r="CN359" s="41">
        <f t="shared" si="671"/>
        <v>0</v>
      </c>
      <c r="CO359" s="41">
        <f t="shared" si="672"/>
        <v>0</v>
      </c>
      <c r="CP359" s="41">
        <f t="shared" si="673"/>
        <v>0</v>
      </c>
      <c r="CQ359" s="41">
        <f t="shared" si="674"/>
        <v>0</v>
      </c>
      <c r="CR359" s="180">
        <f t="shared" si="675"/>
        <v>0</v>
      </c>
      <c r="CS359" s="27">
        <v>0</v>
      </c>
      <c r="CT359" s="27"/>
      <c r="CU359" s="324">
        <f>SUMIF('Rekapitulasi Juni'!$D$410:$D$588,APS!$B359,'Rekapitulasi Juni'!$E$410:$E$588)</f>
        <v>0</v>
      </c>
      <c r="CV359" s="324">
        <f>SUMIF('Rekapitulasi Juni'!$D$410:$D$588,APS!$B359,'Rekapitulasi Juni'!$F$410:$F$588)</f>
        <v>0</v>
      </c>
      <c r="CW359" s="27"/>
      <c r="CX359" s="325">
        <f t="shared" si="676"/>
        <v>0</v>
      </c>
      <c r="CY359" s="325">
        <f t="shared" si="677"/>
        <v>0</v>
      </c>
      <c r="CZ359" s="27"/>
      <c r="DA359" s="324">
        <f>SUMIF('Rekapitulasi Juni'!$U$410:$U$588,APS!$B359,'Rekapitulasi Juni'!$V$410:$V$588)</f>
        <v>0</v>
      </c>
      <c r="DB359" s="324">
        <f>SUMIF('Rekapitulasi Juni'!$U$410:$U$588,APS!$B359,'Rekapitulasi Juni'!$W$410:$W$588)</f>
        <v>0</v>
      </c>
      <c r="DC359" s="27"/>
      <c r="DD359" s="325">
        <f t="shared" si="678"/>
        <v>0</v>
      </c>
      <c r="DE359" s="325">
        <f t="shared" si="679"/>
        <v>0</v>
      </c>
      <c r="DF359" s="27"/>
      <c r="DG359" s="324">
        <f>SUMIF('Rekapitulasi Juni'!$AL$410:$AL$588,APS!$B359,'Rekapitulasi Juni'!$AM$410:$AM$588)</f>
        <v>0</v>
      </c>
      <c r="DH359" s="324">
        <f>SUMIF('Rekapitulasi Juni'!$AL$410:$AL$588,APS!$B359,'Rekapitulasi Juni'!$AN$410:$AN$588)</f>
        <v>0</v>
      </c>
      <c r="DI359" s="27"/>
      <c r="DJ359" s="325">
        <f t="shared" si="635"/>
        <v>0</v>
      </c>
      <c r="DK359" s="325">
        <f t="shared" si="636"/>
        <v>0</v>
      </c>
      <c r="DL359" s="27"/>
      <c r="DM359" s="324">
        <f>SUMIF('Rekapitulasi Juni'!$BA$410:$BA$588,APS!$B359,'Rekapitulasi Juni'!$BB$410:$BB$588)</f>
        <v>0</v>
      </c>
      <c r="DN359" s="324">
        <f>SUMIF('Rekapitulasi Juni'!$BA$410:$BA$588,APS!$B359,'Rekapitulasi Juni'!$BC$410:$BC$588)</f>
        <v>0</v>
      </c>
      <c r="DO359" s="324">
        <f>SUMIF('Rekapitulasi Juni'!$BA$410:$BA$588,APS!$B359,'Rekapitulasi Juni'!$BF$410:$BF$588)</f>
        <v>0</v>
      </c>
      <c r="DP359" s="325">
        <f t="shared" si="637"/>
        <v>0</v>
      </c>
      <c r="DQ359" s="325">
        <f t="shared" si="638"/>
        <v>0</v>
      </c>
      <c r="DR359" s="27"/>
      <c r="DS359" s="324">
        <f>SUMIF('Rekapitulasi Juni'!$BP$410:$BP$588,APS!$B359,'Rekapitulasi Juni'!$BQ$410:$BQ$588)</f>
        <v>0</v>
      </c>
      <c r="DT359" s="324">
        <f>SUMIF('Rekapitulasi Juni'!$BP$410:$BP$588,APS!$B359,'Rekapitulasi Juni'!$BR$410:$BR$588)</f>
        <v>0</v>
      </c>
      <c r="DU359" s="27"/>
      <c r="DV359" s="325">
        <f t="shared" si="639"/>
        <v>0</v>
      </c>
      <c r="DW359" s="325">
        <f t="shared" si="640"/>
        <v>0</v>
      </c>
      <c r="DX359" s="41">
        <f t="shared" si="680"/>
        <v>0</v>
      </c>
      <c r="DY359" s="41">
        <f t="shared" si="681"/>
        <v>0</v>
      </c>
      <c r="DZ359" s="41">
        <f t="shared" si="682"/>
        <v>0</v>
      </c>
      <c r="EA359" s="41">
        <f t="shared" si="683"/>
        <v>0</v>
      </c>
      <c r="EB359" s="41">
        <f t="shared" si="684"/>
        <v>0</v>
      </c>
      <c r="EC359" s="41">
        <f t="shared" si="685"/>
        <v>0</v>
      </c>
      <c r="ED359" s="180">
        <f t="shared" si="686"/>
        <v>0</v>
      </c>
      <c r="EE359" s="27">
        <v>0</v>
      </c>
      <c r="EF359" s="27"/>
      <c r="EG359" s="324">
        <f>SUMIF('Rekapitulasi Juni'!$D$608:$D$786,APS!$B359,'Rekapitulasi Juni'!$E$608:$E$786)</f>
        <v>0</v>
      </c>
      <c r="EH359" s="324">
        <f>SUMIF('Rekapitulasi Juni'!$D$608:$D$786,APS!$B359,'Rekapitulasi Juni'!$F$608:$F$786)</f>
        <v>0</v>
      </c>
      <c r="EI359" s="27"/>
      <c r="EJ359" s="325">
        <f t="shared" si="641"/>
        <v>0</v>
      </c>
      <c r="EK359" s="325">
        <f t="shared" si="642"/>
        <v>0</v>
      </c>
      <c r="EL359" s="27"/>
      <c r="EM359" s="324">
        <f>SUMIF('Rekapitulasi Juni'!$U$608:$U$786,APS!$B359,'Rekapitulasi Juni'!$V$608:$V$786)</f>
        <v>0</v>
      </c>
      <c r="EN359" s="324">
        <f>SUMIF('Rekapitulasi Juni'!$U$608:$U$786,APS!$B359,'Rekapitulasi Juni'!$W$608:$W$786)</f>
        <v>0</v>
      </c>
      <c r="EO359" s="27"/>
      <c r="EP359" s="325">
        <f t="shared" si="643"/>
        <v>0</v>
      </c>
      <c r="EQ359" s="325">
        <f t="shared" si="644"/>
        <v>0</v>
      </c>
      <c r="ER359" s="27"/>
      <c r="ES359" s="324">
        <f>SUMIF('Rekapitulasi Juni'!$AL$608:$AL$786,APS!$B359,'Rekapitulasi Juni'!$AM$608:$AM$786)</f>
        <v>0</v>
      </c>
      <c r="ET359" s="324">
        <f>SUMIF('Rekapitulasi Juni'!$AL$608:$AL$786,APS!$B359,'Rekapitulasi Juni'!$AN$608:$AN$786)</f>
        <v>0</v>
      </c>
      <c r="EU359" s="27"/>
      <c r="EV359" s="325">
        <f t="shared" si="628"/>
        <v>0</v>
      </c>
      <c r="EW359" s="325">
        <f t="shared" si="629"/>
        <v>0</v>
      </c>
      <c r="EX359" s="27"/>
      <c r="EY359" s="324">
        <f>SUMIF('Rekapitulasi Juni'!$BA$608:$BA$786,APS!$B359,'Rekapitulasi Juni'!$BB$608:$BB$786)</f>
        <v>0</v>
      </c>
      <c r="EZ359" s="324">
        <f>SUMIF('Rekapitulasi Juni'!$BA$608:$BA$786,APS!$B359,'Rekapitulasi Juni'!$BC$608:$BC$786)</f>
        <v>0</v>
      </c>
      <c r="FA359" s="324">
        <f>SUMIF('Rekapitulasi Juni'!$BA$608:$BA$786,APS!$B359,'Rekapitulasi Juni'!$BF$608:$BF$786)</f>
        <v>0</v>
      </c>
      <c r="FB359" s="325">
        <f t="shared" si="630"/>
        <v>0</v>
      </c>
      <c r="FC359" s="325">
        <f t="shared" si="631"/>
        <v>0</v>
      </c>
      <c r="FD359" s="27"/>
      <c r="FE359" s="27"/>
      <c r="FF359" s="27"/>
      <c r="FG359" s="27"/>
      <c r="FH359" s="27"/>
      <c r="FI359" s="27"/>
      <c r="FJ359" s="41">
        <f t="shared" si="687"/>
        <v>0</v>
      </c>
      <c r="FK359" s="41">
        <f t="shared" si="688"/>
        <v>0</v>
      </c>
      <c r="FL359" s="41">
        <f t="shared" si="689"/>
        <v>0</v>
      </c>
      <c r="FM359" s="41">
        <f t="shared" si="690"/>
        <v>0</v>
      </c>
      <c r="FN359" s="41">
        <f t="shared" si="691"/>
        <v>0</v>
      </c>
      <c r="FO359" s="41">
        <f t="shared" si="692"/>
        <v>0</v>
      </c>
      <c r="FP359" s="180">
        <f t="shared" si="693"/>
        <v>0</v>
      </c>
      <c r="FQ359" s="27"/>
      <c r="FR359" s="27"/>
      <c r="FS359" s="324">
        <f>SUMIF('Rekapitulasi Juni'!$D$804:$D$984,APS!$B359,'Rekapitulasi Juni'!$E$804:$E$984)</f>
        <v>0</v>
      </c>
      <c r="FT359" s="324">
        <f>SUMIF('Rekapitulasi Juni'!$D$804:$D$984,APS!$B359,'Rekapitulasi Juni'!$F$804:$F$984)</f>
        <v>0</v>
      </c>
      <c r="FU359" s="27"/>
      <c r="FV359" s="325">
        <f t="shared" si="632"/>
        <v>0</v>
      </c>
      <c r="FW359" s="325">
        <f t="shared" si="633"/>
        <v>0</v>
      </c>
      <c r="FX359" s="27"/>
      <c r="FY359" s="324">
        <f>SUMIF('Rekapitulasi Juni'!$U$804:$U$984,APS!$B359,'Rekapitulasi Juni'!$V$804:$V$984)</f>
        <v>0</v>
      </c>
      <c r="FZ359" s="324">
        <f>SUMIF('Rekapitulasi Juni'!$U$804:$U$984,APS!$B359,'Rekapitulasi Juni'!$W$804:$W$984)</f>
        <v>0</v>
      </c>
      <c r="GA359" s="27"/>
      <c r="GB359" s="325">
        <f t="shared" si="621"/>
        <v>0</v>
      </c>
      <c r="GC359" s="325">
        <f t="shared" si="622"/>
        <v>0</v>
      </c>
      <c r="GD359" s="27"/>
      <c r="GE359" s="324">
        <f>SUMIF('Rekapitulasi Juni'!$AL$804:$AL$984,APS!$B359,'Rekapitulasi Juni'!$AM$804:$AM$984)</f>
        <v>0</v>
      </c>
      <c r="GF359" s="324">
        <f>SUMIF('Rekapitulasi Juni'!$AL$804:$AL$984,APS!$B359,'Rekapitulasi Juni'!$AN$804:$AN$984)</f>
        <v>0</v>
      </c>
      <c r="GG359" s="27"/>
      <c r="GH359" s="325">
        <f t="shared" si="611"/>
        <v>0</v>
      </c>
      <c r="GI359" s="325">
        <f t="shared" si="612"/>
        <v>0</v>
      </c>
      <c r="GJ359" s="27"/>
      <c r="GK359" s="27"/>
      <c r="GL359" s="41">
        <f t="shared" si="694"/>
        <v>0</v>
      </c>
      <c r="GM359" s="41">
        <f t="shared" si="695"/>
        <v>0</v>
      </c>
      <c r="GN359" s="41">
        <f t="shared" si="696"/>
        <v>0</v>
      </c>
      <c r="GO359" s="41">
        <f t="shared" si="620"/>
        <v>0</v>
      </c>
      <c r="GP359" s="41">
        <f t="shared" si="697"/>
        <v>0</v>
      </c>
      <c r="GQ359" s="41">
        <f t="shared" si="698"/>
        <v>0</v>
      </c>
      <c r="GR359" s="180">
        <f t="shared" si="699"/>
        <v>0</v>
      </c>
      <c r="GS359" s="41">
        <f t="shared" si="613"/>
        <v>0</v>
      </c>
      <c r="GT359" s="41">
        <f t="shared" si="614"/>
        <v>0</v>
      </c>
      <c r="GU359" s="41">
        <f t="shared" si="615"/>
        <v>0</v>
      </c>
      <c r="GV359" s="41">
        <f t="shared" si="616"/>
        <v>0</v>
      </c>
      <c r="GW359" s="41">
        <f t="shared" si="617"/>
        <v>0</v>
      </c>
      <c r="GX359" s="41">
        <f t="shared" si="618"/>
        <v>0</v>
      </c>
      <c r="GY359" s="180">
        <f t="shared" si="619"/>
        <v>0</v>
      </c>
      <c r="GZ359" s="41">
        <v>334</v>
      </c>
      <c r="HA359" s="32"/>
      <c r="HB359" s="42">
        <f t="shared" si="634"/>
        <v>0</v>
      </c>
      <c r="HC359" s="44"/>
    </row>
    <row r="360" spans="1:211" ht="15" hidden="1" customHeight="1">
      <c r="A360" s="31" t="s">
        <v>707</v>
      </c>
      <c r="B360" s="32" t="s">
        <v>708</v>
      </c>
      <c r="C360" s="31" t="s">
        <v>490</v>
      </c>
      <c r="D360" s="31" t="s">
        <v>1259</v>
      </c>
      <c r="E360" s="31" t="s">
        <v>43</v>
      </c>
      <c r="F360" s="31" t="s">
        <v>152</v>
      </c>
      <c r="G360" s="33">
        <v>180</v>
      </c>
      <c r="H360" s="33">
        <v>0</v>
      </c>
      <c r="I360" s="33">
        <v>0</v>
      </c>
      <c r="J360" s="34">
        <f>IFERROR(VLOOKUP(A360,#REF!,3,0),0)</f>
        <v>0</v>
      </c>
      <c r="K360" s="34">
        <f t="shared" si="623"/>
        <v>-1</v>
      </c>
      <c r="L360" s="34">
        <v>192</v>
      </c>
      <c r="M360" s="34">
        <v>191</v>
      </c>
      <c r="N360" s="35">
        <f t="shared" si="624"/>
        <v>181</v>
      </c>
      <c r="O360" s="35">
        <f t="shared" si="625"/>
        <v>181</v>
      </c>
      <c r="P360" s="36">
        <v>0</v>
      </c>
      <c r="Q360" s="36">
        <f t="shared" si="645"/>
        <v>0</v>
      </c>
      <c r="R360" s="80"/>
      <c r="S360" s="37">
        <f ca="1">SUMIF(ROP!$D$6:$H$65536,A360,ROP!$J$6:$J$65536)</f>
        <v>0</v>
      </c>
      <c r="T360" s="37">
        <f>SUMIF(HASIL!$B:$B,APS!$B360&amp;RIGHT(APS!T$9,2),HASIL!$I:$I)</f>
        <v>0</v>
      </c>
      <c r="U360" s="37">
        <f>SUMIF(HASIL!$B:$B,APS!$B360&amp;RIGHT(APS!U$9,2),HASIL!$I:$I)</f>
        <v>0</v>
      </c>
      <c r="V360" s="37">
        <f>SUMIF(HASIL!$B:$B,APS!$B360&amp;RIGHT(APS!V$9,2),HASIL!$I:$I)</f>
        <v>0</v>
      </c>
      <c r="W360" s="37">
        <f>SUMIF(HASIL!$B:$B,APS!$B360&amp;RIGHT(APS!W$9,2),HASIL!$I:$I)</f>
        <v>0</v>
      </c>
      <c r="X360" s="38">
        <f t="shared" si="626"/>
        <v>0</v>
      </c>
      <c r="Y360" s="38">
        <f t="shared" si="627"/>
        <v>0</v>
      </c>
      <c r="Z360" s="39">
        <f t="shared" si="701"/>
        <v>0</v>
      </c>
      <c r="AA360" s="39">
        <f t="shared" si="700"/>
        <v>0</v>
      </c>
      <c r="AB360" s="40">
        <f t="shared" si="702"/>
        <v>0</v>
      </c>
      <c r="AC360" s="27">
        <v>0</v>
      </c>
      <c r="AD360" s="27"/>
      <c r="AE360" s="27"/>
      <c r="AF360" s="27"/>
      <c r="AG360" s="27"/>
      <c r="AH360" s="27"/>
      <c r="AI360" s="324">
        <f>SUMIF('Rekapitulasi Juni'!$D$9:$D$192,APS!$B360,'Rekapitulasi Juni'!$E$9:$E$192)</f>
        <v>0</v>
      </c>
      <c r="AJ360" s="324">
        <f>SUMIF('Rekapitulasi Juni'!$D$9:$D$192,APS!$B360,'Rekapitulasi Juni'!$F$9:$F$192)</f>
        <v>0</v>
      </c>
      <c r="AK360" s="324">
        <f>SUMIF('Rekapitulasi Juni'!$D$9:$D$192,APS!$B360,'Rekapitulasi Juni'!$K$9:$K$192)</f>
        <v>0</v>
      </c>
      <c r="AL360" s="325">
        <f t="shared" si="646"/>
        <v>0</v>
      </c>
      <c r="AM360" s="325">
        <f t="shared" si="647"/>
        <v>0</v>
      </c>
      <c r="AN360" s="27"/>
      <c r="AO360" s="324">
        <f>SUMIF('Rekapitulasi Juni'!$U$9:$U$192,APS!$B360,'Rekapitulasi Juni'!$V$9:$V$192)</f>
        <v>0</v>
      </c>
      <c r="AP360" s="324">
        <f>SUMIF('Rekapitulasi Juni'!$U$9:$U$192,APS!$B360,'Rekapitulasi Juni'!$W$9:$W$192)</f>
        <v>0</v>
      </c>
      <c r="AQ360" s="27"/>
      <c r="AR360" s="325">
        <f t="shared" si="648"/>
        <v>0</v>
      </c>
      <c r="AS360" s="325">
        <f t="shared" si="649"/>
        <v>0</v>
      </c>
      <c r="AT360" s="27"/>
      <c r="AU360" s="324">
        <f>SUMIF('Rekapitulasi Juni'!$AL$9:$AL$192,APS!$B360,'Rekapitulasi Juni'!$AM$9:$AM$192)</f>
        <v>0</v>
      </c>
      <c r="AV360" s="324">
        <f>SUMIF('Rekapitulasi Juni'!$AL$9:$AL$192,APS!$B360,'Rekapitulasi Juni'!$AN$9:$AN$192)</f>
        <v>0</v>
      </c>
      <c r="AW360" s="27"/>
      <c r="AX360" s="325">
        <f t="shared" si="650"/>
        <v>0</v>
      </c>
      <c r="AY360" s="325">
        <f t="shared" si="651"/>
        <v>0</v>
      </c>
      <c r="AZ360" s="41">
        <f t="shared" si="652"/>
        <v>0</v>
      </c>
      <c r="BA360" s="41">
        <f t="shared" si="653"/>
        <v>0</v>
      </c>
      <c r="BB360" s="41">
        <f t="shared" si="654"/>
        <v>0</v>
      </c>
      <c r="BC360" s="41">
        <f t="shared" si="655"/>
        <v>0</v>
      </c>
      <c r="BD360" s="41">
        <f t="shared" si="656"/>
        <v>0</v>
      </c>
      <c r="BE360" s="41">
        <f t="shared" si="657"/>
        <v>0</v>
      </c>
      <c r="BF360" s="180">
        <f t="shared" si="658"/>
        <v>0</v>
      </c>
      <c r="BG360" s="27">
        <v>0</v>
      </c>
      <c r="BH360" s="27"/>
      <c r="BI360" s="324">
        <f>SUMIF('Rekapitulasi Juni'!$D$214:$D$393,APS!$B360,'Rekapitulasi Juni'!$E$214:$E$393)</f>
        <v>0</v>
      </c>
      <c r="BJ360" s="324">
        <f>SUMIF('Rekapitulasi Juni'!$D$214:$D$393,APS!$B360,'Rekapitulasi Juni'!$F$214:$F$393)</f>
        <v>0</v>
      </c>
      <c r="BK360" s="27"/>
      <c r="BL360" s="325">
        <f t="shared" si="659"/>
        <v>0</v>
      </c>
      <c r="BM360" s="325">
        <f t="shared" si="660"/>
        <v>0</v>
      </c>
      <c r="BN360" s="27"/>
      <c r="BO360" s="324">
        <f>SUMIF('Rekapitulasi Juni'!$U$214:$U$393,APS!$B360,'Rekapitulasi Juni'!$V$214:$V$393)</f>
        <v>0</v>
      </c>
      <c r="BP360" s="324">
        <f>SUMIF('Rekapitulasi Juni'!$U$214:$U$393,APS!$B360,'Rekapitulasi Juni'!$W$214:$W$393)</f>
        <v>0</v>
      </c>
      <c r="BQ360" s="27"/>
      <c r="BR360" s="325">
        <f t="shared" si="661"/>
        <v>0</v>
      </c>
      <c r="BS360" s="325">
        <f t="shared" si="662"/>
        <v>0</v>
      </c>
      <c r="BT360" s="27"/>
      <c r="BU360" s="324">
        <f>SUMIF('Rekapitulasi Juni'!$AL$214:$AL$393,APS!$B360,'Rekapitulasi Juni'!$AM$214:$AM$393)</f>
        <v>0</v>
      </c>
      <c r="BV360" s="324">
        <f>SUMIF('Rekapitulasi Juni'!$AL$214:$AL$393,APS!$B360,'Rekapitulasi Juni'!$AN$214:$AN$393)</f>
        <v>0</v>
      </c>
      <c r="BW360" s="27"/>
      <c r="BX360" s="325">
        <f t="shared" si="663"/>
        <v>0</v>
      </c>
      <c r="BY360" s="325">
        <f t="shared" si="664"/>
        <v>0</v>
      </c>
      <c r="BZ360" s="27"/>
      <c r="CA360" s="324">
        <f>SUMIF('Rekapitulasi Juni'!$BA$214:$BA$393,APS!$B360,'Rekapitulasi Juni'!$BB$214:$BB$393)</f>
        <v>0</v>
      </c>
      <c r="CB360" s="324">
        <f>SUMIF('Rekapitulasi Juni'!$BA$214:$BA$393,APS!$B360,'Rekapitulasi Juni'!$BC$214:$BC$393)</f>
        <v>0</v>
      </c>
      <c r="CC360" s="27"/>
      <c r="CD360" s="325">
        <f t="shared" si="665"/>
        <v>0</v>
      </c>
      <c r="CE360" s="325">
        <f t="shared" si="666"/>
        <v>0</v>
      </c>
      <c r="CF360" s="27"/>
      <c r="CG360" s="324">
        <f>SUMIF('Rekapitulasi Juni'!$BP$214:$BP$393,APS!$B360,'Rekapitulasi Juni'!$BQ$214:$BQ$393)</f>
        <v>0</v>
      </c>
      <c r="CH360" s="324">
        <f>SUMIF('Rekapitulasi Juni'!$BP$214:$BP$393,APS!$B360,'Rekapitulasi Juni'!$BR$214:$BR$393)</f>
        <v>0</v>
      </c>
      <c r="CI360" s="27"/>
      <c r="CJ360" s="325">
        <f t="shared" si="667"/>
        <v>0</v>
      </c>
      <c r="CK360" s="325">
        <f t="shared" si="668"/>
        <v>0</v>
      </c>
      <c r="CL360" s="41">
        <f t="shared" si="669"/>
        <v>0</v>
      </c>
      <c r="CM360" s="41">
        <f t="shared" si="670"/>
        <v>0</v>
      </c>
      <c r="CN360" s="41">
        <f t="shared" si="671"/>
        <v>0</v>
      </c>
      <c r="CO360" s="41">
        <f t="shared" si="672"/>
        <v>0</v>
      </c>
      <c r="CP360" s="41">
        <f t="shared" si="673"/>
        <v>0</v>
      </c>
      <c r="CQ360" s="41">
        <f t="shared" si="674"/>
        <v>0</v>
      </c>
      <c r="CR360" s="180">
        <f t="shared" si="675"/>
        <v>0</v>
      </c>
      <c r="CS360" s="27">
        <v>0</v>
      </c>
      <c r="CT360" s="27"/>
      <c r="CU360" s="324">
        <f>SUMIF('Rekapitulasi Juni'!$D$410:$D$588,APS!$B360,'Rekapitulasi Juni'!$E$410:$E$588)</f>
        <v>0</v>
      </c>
      <c r="CV360" s="324">
        <f>SUMIF('Rekapitulasi Juni'!$D$410:$D$588,APS!$B360,'Rekapitulasi Juni'!$F$410:$F$588)</f>
        <v>0</v>
      </c>
      <c r="CW360" s="27"/>
      <c r="CX360" s="325">
        <f t="shared" si="676"/>
        <v>0</v>
      </c>
      <c r="CY360" s="325">
        <f t="shared" si="677"/>
        <v>0</v>
      </c>
      <c r="CZ360" s="27"/>
      <c r="DA360" s="324">
        <f>SUMIF('Rekapitulasi Juni'!$U$410:$U$588,APS!$B360,'Rekapitulasi Juni'!$V$410:$V$588)</f>
        <v>0</v>
      </c>
      <c r="DB360" s="324">
        <f>SUMIF('Rekapitulasi Juni'!$U$410:$U$588,APS!$B360,'Rekapitulasi Juni'!$W$410:$W$588)</f>
        <v>0</v>
      </c>
      <c r="DC360" s="27"/>
      <c r="DD360" s="325">
        <f t="shared" si="678"/>
        <v>0</v>
      </c>
      <c r="DE360" s="325">
        <f t="shared" si="679"/>
        <v>0</v>
      </c>
      <c r="DF360" s="27"/>
      <c r="DG360" s="324">
        <f>SUMIF('Rekapitulasi Juni'!$AL$410:$AL$588,APS!$B360,'Rekapitulasi Juni'!$AM$410:$AM$588)</f>
        <v>0</v>
      </c>
      <c r="DH360" s="324">
        <f>SUMIF('Rekapitulasi Juni'!$AL$410:$AL$588,APS!$B360,'Rekapitulasi Juni'!$AN$410:$AN$588)</f>
        <v>0</v>
      </c>
      <c r="DI360" s="27"/>
      <c r="DJ360" s="325">
        <f t="shared" si="635"/>
        <v>0</v>
      </c>
      <c r="DK360" s="325">
        <f t="shared" si="636"/>
        <v>0</v>
      </c>
      <c r="DL360" s="27"/>
      <c r="DM360" s="324">
        <f>SUMIF('Rekapitulasi Juni'!$BA$410:$BA$588,APS!$B360,'Rekapitulasi Juni'!$BB$410:$BB$588)</f>
        <v>0</v>
      </c>
      <c r="DN360" s="324">
        <f>SUMIF('Rekapitulasi Juni'!$BA$410:$BA$588,APS!$B360,'Rekapitulasi Juni'!$BC$410:$BC$588)</f>
        <v>0</v>
      </c>
      <c r="DO360" s="324">
        <f>SUMIF('Rekapitulasi Juni'!$BA$410:$BA$588,APS!$B360,'Rekapitulasi Juni'!$BF$410:$BF$588)</f>
        <v>0</v>
      </c>
      <c r="DP360" s="325">
        <f t="shared" si="637"/>
        <v>0</v>
      </c>
      <c r="DQ360" s="325">
        <f t="shared" si="638"/>
        <v>0</v>
      </c>
      <c r="DR360" s="27"/>
      <c r="DS360" s="324">
        <f>SUMIF('Rekapitulasi Juni'!$BP$410:$BP$588,APS!$B360,'Rekapitulasi Juni'!$BQ$410:$BQ$588)</f>
        <v>0</v>
      </c>
      <c r="DT360" s="324">
        <f>SUMIF('Rekapitulasi Juni'!$BP$410:$BP$588,APS!$B360,'Rekapitulasi Juni'!$BR$410:$BR$588)</f>
        <v>0</v>
      </c>
      <c r="DU360" s="27"/>
      <c r="DV360" s="325">
        <f t="shared" si="639"/>
        <v>0</v>
      </c>
      <c r="DW360" s="325">
        <f t="shared" si="640"/>
        <v>0</v>
      </c>
      <c r="DX360" s="41">
        <f t="shared" si="680"/>
        <v>0</v>
      </c>
      <c r="DY360" s="41">
        <f t="shared" si="681"/>
        <v>0</v>
      </c>
      <c r="DZ360" s="41">
        <f t="shared" si="682"/>
        <v>0</v>
      </c>
      <c r="EA360" s="41">
        <f t="shared" si="683"/>
        <v>0</v>
      </c>
      <c r="EB360" s="41">
        <f t="shared" si="684"/>
        <v>0</v>
      </c>
      <c r="EC360" s="41">
        <f t="shared" si="685"/>
        <v>0</v>
      </c>
      <c r="ED360" s="180">
        <f t="shared" si="686"/>
        <v>0</v>
      </c>
      <c r="EE360" s="27">
        <v>0</v>
      </c>
      <c r="EF360" s="27"/>
      <c r="EG360" s="324">
        <f>SUMIF('Rekapitulasi Juni'!$D$608:$D$786,APS!$B360,'Rekapitulasi Juni'!$E$608:$E$786)</f>
        <v>0</v>
      </c>
      <c r="EH360" s="324">
        <f>SUMIF('Rekapitulasi Juni'!$D$608:$D$786,APS!$B360,'Rekapitulasi Juni'!$F$608:$F$786)</f>
        <v>0</v>
      </c>
      <c r="EI360" s="27"/>
      <c r="EJ360" s="325">
        <f t="shared" si="641"/>
        <v>0</v>
      </c>
      <c r="EK360" s="325">
        <f t="shared" si="642"/>
        <v>0</v>
      </c>
      <c r="EL360" s="27"/>
      <c r="EM360" s="324">
        <f>SUMIF('Rekapitulasi Juni'!$U$608:$U$786,APS!$B360,'Rekapitulasi Juni'!$V$608:$V$786)</f>
        <v>0</v>
      </c>
      <c r="EN360" s="324">
        <f>SUMIF('Rekapitulasi Juni'!$U$608:$U$786,APS!$B360,'Rekapitulasi Juni'!$W$608:$W$786)</f>
        <v>0</v>
      </c>
      <c r="EO360" s="27"/>
      <c r="EP360" s="325">
        <f t="shared" si="643"/>
        <v>0</v>
      </c>
      <c r="EQ360" s="325">
        <f t="shared" si="644"/>
        <v>0</v>
      </c>
      <c r="ER360" s="27"/>
      <c r="ES360" s="324">
        <f>SUMIF('Rekapitulasi Juni'!$AL$608:$AL$786,APS!$B360,'Rekapitulasi Juni'!$AM$608:$AM$786)</f>
        <v>0</v>
      </c>
      <c r="ET360" s="324">
        <f>SUMIF('Rekapitulasi Juni'!$AL$608:$AL$786,APS!$B360,'Rekapitulasi Juni'!$AN$608:$AN$786)</f>
        <v>0</v>
      </c>
      <c r="EU360" s="27"/>
      <c r="EV360" s="325">
        <f t="shared" si="628"/>
        <v>0</v>
      </c>
      <c r="EW360" s="325">
        <f t="shared" si="629"/>
        <v>0</v>
      </c>
      <c r="EX360" s="27"/>
      <c r="EY360" s="324">
        <f>SUMIF('Rekapitulasi Juni'!$BA$608:$BA$786,APS!$B360,'Rekapitulasi Juni'!$BB$608:$BB$786)</f>
        <v>0</v>
      </c>
      <c r="EZ360" s="324">
        <f>SUMIF('Rekapitulasi Juni'!$BA$608:$BA$786,APS!$B360,'Rekapitulasi Juni'!$BC$608:$BC$786)</f>
        <v>0</v>
      </c>
      <c r="FA360" s="324">
        <f>SUMIF('Rekapitulasi Juni'!$BA$608:$BA$786,APS!$B360,'Rekapitulasi Juni'!$BF$608:$BF$786)</f>
        <v>0</v>
      </c>
      <c r="FB360" s="325">
        <f t="shared" si="630"/>
        <v>0</v>
      </c>
      <c r="FC360" s="325">
        <f t="shared" si="631"/>
        <v>0</v>
      </c>
      <c r="FD360" s="27"/>
      <c r="FE360" s="27"/>
      <c r="FF360" s="27"/>
      <c r="FG360" s="27"/>
      <c r="FH360" s="27"/>
      <c r="FI360" s="27"/>
      <c r="FJ360" s="41">
        <f t="shared" si="687"/>
        <v>0</v>
      </c>
      <c r="FK360" s="41">
        <f t="shared" si="688"/>
        <v>0</v>
      </c>
      <c r="FL360" s="41">
        <f t="shared" si="689"/>
        <v>0</v>
      </c>
      <c r="FM360" s="41">
        <f t="shared" si="690"/>
        <v>0</v>
      </c>
      <c r="FN360" s="41">
        <f t="shared" si="691"/>
        <v>0</v>
      </c>
      <c r="FO360" s="41">
        <f t="shared" si="692"/>
        <v>0</v>
      </c>
      <c r="FP360" s="180">
        <f t="shared" si="693"/>
        <v>0</v>
      </c>
      <c r="FQ360" s="27"/>
      <c r="FR360" s="27"/>
      <c r="FS360" s="324">
        <f>SUMIF('Rekapitulasi Juni'!$D$804:$D$984,APS!$B360,'Rekapitulasi Juni'!$E$804:$E$984)</f>
        <v>0</v>
      </c>
      <c r="FT360" s="324">
        <f>SUMIF('Rekapitulasi Juni'!$D$804:$D$984,APS!$B360,'Rekapitulasi Juni'!$F$804:$F$984)</f>
        <v>0</v>
      </c>
      <c r="FU360" s="27"/>
      <c r="FV360" s="325">
        <f t="shared" si="632"/>
        <v>0</v>
      </c>
      <c r="FW360" s="325">
        <f t="shared" si="633"/>
        <v>0</v>
      </c>
      <c r="FX360" s="27"/>
      <c r="FY360" s="324">
        <f>SUMIF('Rekapitulasi Juni'!$U$804:$U$984,APS!$B360,'Rekapitulasi Juni'!$V$804:$V$984)</f>
        <v>0</v>
      </c>
      <c r="FZ360" s="324">
        <f>SUMIF('Rekapitulasi Juni'!$U$804:$U$984,APS!$B360,'Rekapitulasi Juni'!$W$804:$W$984)</f>
        <v>0</v>
      </c>
      <c r="GA360" s="27"/>
      <c r="GB360" s="325">
        <f t="shared" si="621"/>
        <v>0</v>
      </c>
      <c r="GC360" s="325">
        <f t="shared" si="622"/>
        <v>0</v>
      </c>
      <c r="GD360" s="27"/>
      <c r="GE360" s="324">
        <f>SUMIF('Rekapitulasi Juni'!$AL$804:$AL$984,APS!$B360,'Rekapitulasi Juni'!$AM$804:$AM$984)</f>
        <v>0</v>
      </c>
      <c r="GF360" s="324">
        <f>SUMIF('Rekapitulasi Juni'!$AL$804:$AL$984,APS!$B360,'Rekapitulasi Juni'!$AN$804:$AN$984)</f>
        <v>0</v>
      </c>
      <c r="GG360" s="27"/>
      <c r="GH360" s="325">
        <f t="shared" si="611"/>
        <v>0</v>
      </c>
      <c r="GI360" s="325">
        <f t="shared" si="612"/>
        <v>0</v>
      </c>
      <c r="GJ360" s="27"/>
      <c r="GK360" s="27"/>
      <c r="GL360" s="41">
        <f t="shared" si="694"/>
        <v>0</v>
      </c>
      <c r="GM360" s="41">
        <f t="shared" si="695"/>
        <v>0</v>
      </c>
      <c r="GN360" s="41">
        <f t="shared" si="696"/>
        <v>0</v>
      </c>
      <c r="GO360" s="41">
        <f t="shared" si="620"/>
        <v>0</v>
      </c>
      <c r="GP360" s="41">
        <f t="shared" si="697"/>
        <v>0</v>
      </c>
      <c r="GQ360" s="41">
        <f t="shared" si="698"/>
        <v>0</v>
      </c>
      <c r="GR360" s="180">
        <f t="shared" si="699"/>
        <v>0</v>
      </c>
      <c r="GS360" s="41">
        <f t="shared" si="613"/>
        <v>0</v>
      </c>
      <c r="GT360" s="41">
        <f t="shared" si="614"/>
        <v>0</v>
      </c>
      <c r="GU360" s="41">
        <f t="shared" si="615"/>
        <v>0</v>
      </c>
      <c r="GV360" s="41">
        <f t="shared" si="616"/>
        <v>0</v>
      </c>
      <c r="GW360" s="41">
        <f t="shared" si="617"/>
        <v>0</v>
      </c>
      <c r="GX360" s="41">
        <f t="shared" si="618"/>
        <v>0</v>
      </c>
      <c r="GY360" s="180">
        <f t="shared" si="619"/>
        <v>0</v>
      </c>
      <c r="GZ360" s="41">
        <v>335</v>
      </c>
      <c r="HA360" s="32"/>
      <c r="HB360" s="42">
        <f t="shared" si="634"/>
        <v>11</v>
      </c>
      <c r="HC360" s="44"/>
    </row>
    <row r="361" spans="1:211" ht="15" hidden="1" customHeight="1">
      <c r="A361" s="31" t="s">
        <v>709</v>
      </c>
      <c r="B361" s="32" t="s">
        <v>710</v>
      </c>
      <c r="C361" s="31" t="s">
        <v>490</v>
      </c>
      <c r="D361" s="31" t="s">
        <v>1259</v>
      </c>
      <c r="E361" s="31" t="s">
        <v>43</v>
      </c>
      <c r="F361" s="31" t="s">
        <v>152</v>
      </c>
      <c r="G361" s="33">
        <v>0</v>
      </c>
      <c r="H361" s="33">
        <v>0</v>
      </c>
      <c r="I361" s="33">
        <v>0</v>
      </c>
      <c r="J361" s="34">
        <f>IFERROR(VLOOKUP(A361,#REF!,3,0),0)</f>
        <v>0</v>
      </c>
      <c r="K361" s="34">
        <f t="shared" si="623"/>
        <v>0</v>
      </c>
      <c r="L361" s="34">
        <v>0</v>
      </c>
      <c r="M361" s="34">
        <v>0</v>
      </c>
      <c r="N361" s="35">
        <f t="shared" si="624"/>
        <v>0</v>
      </c>
      <c r="O361" s="35">
        <f t="shared" si="625"/>
        <v>0</v>
      </c>
      <c r="P361" s="36">
        <v>0</v>
      </c>
      <c r="Q361" s="36">
        <f t="shared" si="645"/>
        <v>0</v>
      </c>
      <c r="R361" s="80"/>
      <c r="S361" s="37">
        <f ca="1">SUMIF(ROP!$D$6:$H$65536,A361,ROP!$J$6:$J$65536)</f>
        <v>0</v>
      </c>
      <c r="T361" s="37">
        <f>SUMIF(HASIL!$B:$B,APS!$B361&amp;RIGHT(APS!T$9,2),HASIL!$I:$I)</f>
        <v>0</v>
      </c>
      <c r="U361" s="37">
        <f>SUMIF(HASIL!$B:$B,APS!$B361&amp;RIGHT(APS!U$9,2),HASIL!$I:$I)</f>
        <v>0</v>
      </c>
      <c r="V361" s="37">
        <f>SUMIF(HASIL!$B:$B,APS!$B361&amp;RIGHT(APS!V$9,2),HASIL!$I:$I)</f>
        <v>0</v>
      </c>
      <c r="W361" s="37">
        <f>SUMIF(HASIL!$B:$B,APS!$B361&amp;RIGHT(APS!W$9,2),HASIL!$I:$I)</f>
        <v>0</v>
      </c>
      <c r="X361" s="38">
        <f t="shared" si="626"/>
        <v>0</v>
      </c>
      <c r="Y361" s="38">
        <f t="shared" si="627"/>
        <v>0</v>
      </c>
      <c r="Z361" s="39">
        <f t="shared" si="701"/>
        <v>0</v>
      </c>
      <c r="AA361" s="39">
        <f t="shared" si="700"/>
        <v>0</v>
      </c>
      <c r="AB361" s="40">
        <f t="shared" si="702"/>
        <v>0</v>
      </c>
      <c r="AC361" s="27">
        <v>0</v>
      </c>
      <c r="AD361" s="27"/>
      <c r="AE361" s="27"/>
      <c r="AF361" s="27"/>
      <c r="AG361" s="27"/>
      <c r="AH361" s="27"/>
      <c r="AI361" s="324">
        <f>SUMIF('Rekapitulasi Juni'!$D$9:$D$192,APS!$B361,'Rekapitulasi Juni'!$E$9:$E$192)</f>
        <v>0</v>
      </c>
      <c r="AJ361" s="324">
        <f>SUMIF('Rekapitulasi Juni'!$D$9:$D$192,APS!$B361,'Rekapitulasi Juni'!$F$9:$F$192)</f>
        <v>0</v>
      </c>
      <c r="AK361" s="324">
        <f>SUMIF('Rekapitulasi Juni'!$D$9:$D$192,APS!$B361,'Rekapitulasi Juni'!$K$9:$K$192)</f>
        <v>0</v>
      </c>
      <c r="AL361" s="325">
        <f t="shared" si="646"/>
        <v>0</v>
      </c>
      <c r="AM361" s="325">
        <f t="shared" si="647"/>
        <v>0</v>
      </c>
      <c r="AN361" s="27"/>
      <c r="AO361" s="324">
        <f>SUMIF('Rekapitulasi Juni'!$U$9:$U$192,APS!$B361,'Rekapitulasi Juni'!$V$9:$V$192)</f>
        <v>0</v>
      </c>
      <c r="AP361" s="324">
        <f>SUMIF('Rekapitulasi Juni'!$U$9:$U$192,APS!$B361,'Rekapitulasi Juni'!$W$9:$W$192)</f>
        <v>0</v>
      </c>
      <c r="AQ361" s="27"/>
      <c r="AR361" s="325">
        <f t="shared" si="648"/>
        <v>0</v>
      </c>
      <c r="AS361" s="325">
        <f t="shared" si="649"/>
        <v>0</v>
      </c>
      <c r="AT361" s="27"/>
      <c r="AU361" s="324">
        <f>SUMIF('Rekapitulasi Juni'!$AL$9:$AL$192,APS!$B361,'Rekapitulasi Juni'!$AM$9:$AM$192)</f>
        <v>0</v>
      </c>
      <c r="AV361" s="324">
        <f>SUMIF('Rekapitulasi Juni'!$AL$9:$AL$192,APS!$B361,'Rekapitulasi Juni'!$AN$9:$AN$192)</f>
        <v>0</v>
      </c>
      <c r="AW361" s="27"/>
      <c r="AX361" s="325">
        <f t="shared" si="650"/>
        <v>0</v>
      </c>
      <c r="AY361" s="325">
        <f t="shared" si="651"/>
        <v>0</v>
      </c>
      <c r="AZ361" s="41">
        <f t="shared" si="652"/>
        <v>0</v>
      </c>
      <c r="BA361" s="41">
        <f t="shared" si="653"/>
        <v>0</v>
      </c>
      <c r="BB361" s="41">
        <f t="shared" si="654"/>
        <v>0</v>
      </c>
      <c r="BC361" s="41">
        <f t="shared" si="655"/>
        <v>0</v>
      </c>
      <c r="BD361" s="41">
        <f t="shared" si="656"/>
        <v>0</v>
      </c>
      <c r="BE361" s="41">
        <f t="shared" si="657"/>
        <v>0</v>
      </c>
      <c r="BF361" s="180">
        <f t="shared" si="658"/>
        <v>0</v>
      </c>
      <c r="BG361" s="27">
        <v>0</v>
      </c>
      <c r="BH361" s="27"/>
      <c r="BI361" s="324">
        <f>SUMIF('Rekapitulasi Juni'!$D$214:$D$393,APS!$B361,'Rekapitulasi Juni'!$E$214:$E$393)</f>
        <v>0</v>
      </c>
      <c r="BJ361" s="324">
        <f>SUMIF('Rekapitulasi Juni'!$D$214:$D$393,APS!$B361,'Rekapitulasi Juni'!$F$214:$F$393)</f>
        <v>0</v>
      </c>
      <c r="BK361" s="27"/>
      <c r="BL361" s="325">
        <f t="shared" si="659"/>
        <v>0</v>
      </c>
      <c r="BM361" s="325">
        <f t="shared" si="660"/>
        <v>0</v>
      </c>
      <c r="BN361" s="27"/>
      <c r="BO361" s="324">
        <f>SUMIF('Rekapitulasi Juni'!$U$214:$U$393,APS!$B361,'Rekapitulasi Juni'!$V$214:$V$393)</f>
        <v>0</v>
      </c>
      <c r="BP361" s="324">
        <f>SUMIF('Rekapitulasi Juni'!$U$214:$U$393,APS!$B361,'Rekapitulasi Juni'!$W$214:$W$393)</f>
        <v>0</v>
      </c>
      <c r="BQ361" s="27"/>
      <c r="BR361" s="325">
        <f t="shared" si="661"/>
        <v>0</v>
      </c>
      <c r="BS361" s="325">
        <f t="shared" si="662"/>
        <v>0</v>
      </c>
      <c r="BT361" s="27"/>
      <c r="BU361" s="324">
        <f>SUMIF('Rekapitulasi Juni'!$AL$214:$AL$393,APS!$B361,'Rekapitulasi Juni'!$AM$214:$AM$393)</f>
        <v>0</v>
      </c>
      <c r="BV361" s="324">
        <f>SUMIF('Rekapitulasi Juni'!$AL$214:$AL$393,APS!$B361,'Rekapitulasi Juni'!$AN$214:$AN$393)</f>
        <v>0</v>
      </c>
      <c r="BW361" s="27"/>
      <c r="BX361" s="325">
        <f t="shared" si="663"/>
        <v>0</v>
      </c>
      <c r="BY361" s="325">
        <f t="shared" si="664"/>
        <v>0</v>
      </c>
      <c r="BZ361" s="27"/>
      <c r="CA361" s="324">
        <f>SUMIF('Rekapitulasi Juni'!$BA$214:$BA$393,APS!$B361,'Rekapitulasi Juni'!$BB$214:$BB$393)</f>
        <v>0</v>
      </c>
      <c r="CB361" s="324">
        <f>SUMIF('Rekapitulasi Juni'!$BA$214:$BA$393,APS!$B361,'Rekapitulasi Juni'!$BC$214:$BC$393)</f>
        <v>0</v>
      </c>
      <c r="CC361" s="27"/>
      <c r="CD361" s="325">
        <f t="shared" si="665"/>
        <v>0</v>
      </c>
      <c r="CE361" s="325">
        <f t="shared" si="666"/>
        <v>0</v>
      </c>
      <c r="CF361" s="27"/>
      <c r="CG361" s="324">
        <f>SUMIF('Rekapitulasi Juni'!$BP$214:$BP$393,APS!$B361,'Rekapitulasi Juni'!$BQ$214:$BQ$393)</f>
        <v>0</v>
      </c>
      <c r="CH361" s="324">
        <f>SUMIF('Rekapitulasi Juni'!$BP$214:$BP$393,APS!$B361,'Rekapitulasi Juni'!$BR$214:$BR$393)</f>
        <v>0</v>
      </c>
      <c r="CI361" s="27"/>
      <c r="CJ361" s="325">
        <f t="shared" si="667"/>
        <v>0</v>
      </c>
      <c r="CK361" s="325">
        <f t="shared" si="668"/>
        <v>0</v>
      </c>
      <c r="CL361" s="41">
        <f t="shared" si="669"/>
        <v>0</v>
      </c>
      <c r="CM361" s="41">
        <f t="shared" si="670"/>
        <v>0</v>
      </c>
      <c r="CN361" s="41">
        <f t="shared" si="671"/>
        <v>0</v>
      </c>
      <c r="CO361" s="41">
        <f t="shared" si="672"/>
        <v>0</v>
      </c>
      <c r="CP361" s="41">
        <f t="shared" si="673"/>
        <v>0</v>
      </c>
      <c r="CQ361" s="41">
        <f t="shared" si="674"/>
        <v>0</v>
      </c>
      <c r="CR361" s="180">
        <f t="shared" si="675"/>
        <v>0</v>
      </c>
      <c r="CS361" s="27">
        <v>0</v>
      </c>
      <c r="CT361" s="27"/>
      <c r="CU361" s="324">
        <f>SUMIF('Rekapitulasi Juni'!$D$410:$D$588,APS!$B361,'Rekapitulasi Juni'!$E$410:$E$588)</f>
        <v>0</v>
      </c>
      <c r="CV361" s="324">
        <f>SUMIF('Rekapitulasi Juni'!$D$410:$D$588,APS!$B361,'Rekapitulasi Juni'!$F$410:$F$588)</f>
        <v>0</v>
      </c>
      <c r="CW361" s="27"/>
      <c r="CX361" s="325">
        <f t="shared" si="676"/>
        <v>0</v>
      </c>
      <c r="CY361" s="325">
        <f t="shared" si="677"/>
        <v>0</v>
      </c>
      <c r="CZ361" s="27"/>
      <c r="DA361" s="324">
        <f>SUMIF('Rekapitulasi Juni'!$U$410:$U$588,APS!$B361,'Rekapitulasi Juni'!$V$410:$V$588)</f>
        <v>0</v>
      </c>
      <c r="DB361" s="324">
        <f>SUMIF('Rekapitulasi Juni'!$U$410:$U$588,APS!$B361,'Rekapitulasi Juni'!$W$410:$W$588)</f>
        <v>0</v>
      </c>
      <c r="DC361" s="27"/>
      <c r="DD361" s="325">
        <f t="shared" si="678"/>
        <v>0</v>
      </c>
      <c r="DE361" s="325">
        <f t="shared" si="679"/>
        <v>0</v>
      </c>
      <c r="DF361" s="27"/>
      <c r="DG361" s="324">
        <f>SUMIF('Rekapitulasi Juni'!$AL$410:$AL$588,APS!$B361,'Rekapitulasi Juni'!$AM$410:$AM$588)</f>
        <v>0</v>
      </c>
      <c r="DH361" s="324">
        <f>SUMIF('Rekapitulasi Juni'!$AL$410:$AL$588,APS!$B361,'Rekapitulasi Juni'!$AN$410:$AN$588)</f>
        <v>0</v>
      </c>
      <c r="DI361" s="27"/>
      <c r="DJ361" s="325">
        <f t="shared" si="635"/>
        <v>0</v>
      </c>
      <c r="DK361" s="325">
        <f t="shared" si="636"/>
        <v>0</v>
      </c>
      <c r="DL361" s="27"/>
      <c r="DM361" s="324">
        <f>SUMIF('Rekapitulasi Juni'!$BA$410:$BA$588,APS!$B361,'Rekapitulasi Juni'!$BB$410:$BB$588)</f>
        <v>0</v>
      </c>
      <c r="DN361" s="324">
        <f>SUMIF('Rekapitulasi Juni'!$BA$410:$BA$588,APS!$B361,'Rekapitulasi Juni'!$BC$410:$BC$588)</f>
        <v>0</v>
      </c>
      <c r="DO361" s="324">
        <f>SUMIF('Rekapitulasi Juni'!$BA$410:$BA$588,APS!$B361,'Rekapitulasi Juni'!$BF$410:$BF$588)</f>
        <v>0</v>
      </c>
      <c r="DP361" s="325">
        <f t="shared" si="637"/>
        <v>0</v>
      </c>
      <c r="DQ361" s="325">
        <f t="shared" si="638"/>
        <v>0</v>
      </c>
      <c r="DR361" s="27"/>
      <c r="DS361" s="324">
        <f>SUMIF('Rekapitulasi Juni'!$BP$410:$BP$588,APS!$B361,'Rekapitulasi Juni'!$BQ$410:$BQ$588)</f>
        <v>0</v>
      </c>
      <c r="DT361" s="324">
        <f>SUMIF('Rekapitulasi Juni'!$BP$410:$BP$588,APS!$B361,'Rekapitulasi Juni'!$BR$410:$BR$588)</f>
        <v>0</v>
      </c>
      <c r="DU361" s="27"/>
      <c r="DV361" s="325">
        <f t="shared" si="639"/>
        <v>0</v>
      </c>
      <c r="DW361" s="325">
        <f t="shared" si="640"/>
        <v>0</v>
      </c>
      <c r="DX361" s="41">
        <f t="shared" si="680"/>
        <v>0</v>
      </c>
      <c r="DY361" s="41">
        <f t="shared" si="681"/>
        <v>0</v>
      </c>
      <c r="DZ361" s="41">
        <f t="shared" si="682"/>
        <v>0</v>
      </c>
      <c r="EA361" s="41">
        <f t="shared" si="683"/>
        <v>0</v>
      </c>
      <c r="EB361" s="41">
        <f t="shared" si="684"/>
        <v>0</v>
      </c>
      <c r="EC361" s="41">
        <f t="shared" si="685"/>
        <v>0</v>
      </c>
      <c r="ED361" s="180">
        <f t="shared" si="686"/>
        <v>0</v>
      </c>
      <c r="EE361" s="27">
        <v>0</v>
      </c>
      <c r="EF361" s="27"/>
      <c r="EG361" s="324">
        <f>SUMIF('Rekapitulasi Juni'!$D$608:$D$786,APS!$B361,'Rekapitulasi Juni'!$E$608:$E$786)</f>
        <v>0</v>
      </c>
      <c r="EH361" s="324">
        <f>SUMIF('Rekapitulasi Juni'!$D$608:$D$786,APS!$B361,'Rekapitulasi Juni'!$F$608:$F$786)</f>
        <v>0</v>
      </c>
      <c r="EI361" s="27"/>
      <c r="EJ361" s="325">
        <f t="shared" si="641"/>
        <v>0</v>
      </c>
      <c r="EK361" s="325">
        <f t="shared" si="642"/>
        <v>0</v>
      </c>
      <c r="EL361" s="27"/>
      <c r="EM361" s="324">
        <f>SUMIF('Rekapitulasi Juni'!$U$608:$U$786,APS!$B361,'Rekapitulasi Juni'!$V$608:$V$786)</f>
        <v>0</v>
      </c>
      <c r="EN361" s="324">
        <f>SUMIF('Rekapitulasi Juni'!$U$608:$U$786,APS!$B361,'Rekapitulasi Juni'!$W$608:$W$786)</f>
        <v>0</v>
      </c>
      <c r="EO361" s="27"/>
      <c r="EP361" s="325">
        <f t="shared" si="643"/>
        <v>0</v>
      </c>
      <c r="EQ361" s="325">
        <f t="shared" si="644"/>
        <v>0</v>
      </c>
      <c r="ER361" s="27"/>
      <c r="ES361" s="324">
        <f>SUMIF('Rekapitulasi Juni'!$AL$608:$AL$786,APS!$B361,'Rekapitulasi Juni'!$AM$608:$AM$786)</f>
        <v>0</v>
      </c>
      <c r="ET361" s="324">
        <f>SUMIF('Rekapitulasi Juni'!$AL$608:$AL$786,APS!$B361,'Rekapitulasi Juni'!$AN$608:$AN$786)</f>
        <v>0</v>
      </c>
      <c r="EU361" s="27"/>
      <c r="EV361" s="325">
        <f t="shared" si="628"/>
        <v>0</v>
      </c>
      <c r="EW361" s="325">
        <f t="shared" si="629"/>
        <v>0</v>
      </c>
      <c r="EX361" s="27"/>
      <c r="EY361" s="324">
        <f>SUMIF('Rekapitulasi Juni'!$BA$608:$BA$786,APS!$B361,'Rekapitulasi Juni'!$BB$608:$BB$786)</f>
        <v>0</v>
      </c>
      <c r="EZ361" s="324">
        <f>SUMIF('Rekapitulasi Juni'!$BA$608:$BA$786,APS!$B361,'Rekapitulasi Juni'!$BC$608:$BC$786)</f>
        <v>0</v>
      </c>
      <c r="FA361" s="324">
        <f>SUMIF('Rekapitulasi Juni'!$BA$608:$BA$786,APS!$B361,'Rekapitulasi Juni'!$BF$608:$BF$786)</f>
        <v>0</v>
      </c>
      <c r="FB361" s="325">
        <f t="shared" si="630"/>
        <v>0</v>
      </c>
      <c r="FC361" s="325">
        <f t="shared" si="631"/>
        <v>0</v>
      </c>
      <c r="FD361" s="27"/>
      <c r="FE361" s="27"/>
      <c r="FF361" s="27"/>
      <c r="FG361" s="27"/>
      <c r="FH361" s="27"/>
      <c r="FI361" s="27"/>
      <c r="FJ361" s="41">
        <f t="shared" si="687"/>
        <v>0</v>
      </c>
      <c r="FK361" s="41">
        <f t="shared" si="688"/>
        <v>0</v>
      </c>
      <c r="FL361" s="41">
        <f t="shared" si="689"/>
        <v>0</v>
      </c>
      <c r="FM361" s="41">
        <f t="shared" si="690"/>
        <v>0</v>
      </c>
      <c r="FN361" s="41">
        <f t="shared" si="691"/>
        <v>0</v>
      </c>
      <c r="FO361" s="41">
        <f t="shared" si="692"/>
        <v>0</v>
      </c>
      <c r="FP361" s="180">
        <f t="shared" si="693"/>
        <v>0</v>
      </c>
      <c r="FQ361" s="27"/>
      <c r="FR361" s="27"/>
      <c r="FS361" s="324">
        <f>SUMIF('Rekapitulasi Juni'!$D$804:$D$984,APS!$B361,'Rekapitulasi Juni'!$E$804:$E$984)</f>
        <v>0</v>
      </c>
      <c r="FT361" s="324">
        <f>SUMIF('Rekapitulasi Juni'!$D$804:$D$984,APS!$B361,'Rekapitulasi Juni'!$F$804:$F$984)</f>
        <v>0</v>
      </c>
      <c r="FU361" s="27"/>
      <c r="FV361" s="325">
        <f t="shared" si="632"/>
        <v>0</v>
      </c>
      <c r="FW361" s="325">
        <f t="shared" si="633"/>
        <v>0</v>
      </c>
      <c r="FX361" s="27"/>
      <c r="FY361" s="324">
        <f>SUMIF('Rekapitulasi Juni'!$U$804:$U$984,APS!$B361,'Rekapitulasi Juni'!$V$804:$V$984)</f>
        <v>0</v>
      </c>
      <c r="FZ361" s="324">
        <f>SUMIF('Rekapitulasi Juni'!$U$804:$U$984,APS!$B361,'Rekapitulasi Juni'!$W$804:$W$984)</f>
        <v>0</v>
      </c>
      <c r="GA361" s="27"/>
      <c r="GB361" s="325">
        <f t="shared" si="621"/>
        <v>0</v>
      </c>
      <c r="GC361" s="325">
        <f t="shared" si="622"/>
        <v>0</v>
      </c>
      <c r="GD361" s="27"/>
      <c r="GE361" s="324">
        <f>SUMIF('Rekapitulasi Juni'!$AL$804:$AL$984,APS!$B361,'Rekapitulasi Juni'!$AM$804:$AM$984)</f>
        <v>0</v>
      </c>
      <c r="GF361" s="324">
        <f>SUMIF('Rekapitulasi Juni'!$AL$804:$AL$984,APS!$B361,'Rekapitulasi Juni'!$AN$804:$AN$984)</f>
        <v>0</v>
      </c>
      <c r="GG361" s="27"/>
      <c r="GH361" s="325">
        <f t="shared" si="611"/>
        <v>0</v>
      </c>
      <c r="GI361" s="325">
        <f t="shared" si="612"/>
        <v>0</v>
      </c>
      <c r="GJ361" s="27"/>
      <c r="GK361" s="27"/>
      <c r="GL361" s="41">
        <f t="shared" si="694"/>
        <v>0</v>
      </c>
      <c r="GM361" s="41">
        <f t="shared" si="695"/>
        <v>0</v>
      </c>
      <c r="GN361" s="41">
        <f t="shared" si="696"/>
        <v>0</v>
      </c>
      <c r="GO361" s="41">
        <f t="shared" si="620"/>
        <v>0</v>
      </c>
      <c r="GP361" s="41">
        <f t="shared" si="697"/>
        <v>0</v>
      </c>
      <c r="GQ361" s="41">
        <f t="shared" si="698"/>
        <v>0</v>
      </c>
      <c r="GR361" s="180">
        <f t="shared" si="699"/>
        <v>0</v>
      </c>
      <c r="GS361" s="41">
        <f t="shared" si="613"/>
        <v>0</v>
      </c>
      <c r="GT361" s="41">
        <f t="shared" si="614"/>
        <v>0</v>
      </c>
      <c r="GU361" s="41">
        <f t="shared" si="615"/>
        <v>0</v>
      </c>
      <c r="GV361" s="41">
        <f t="shared" si="616"/>
        <v>0</v>
      </c>
      <c r="GW361" s="41">
        <f t="shared" si="617"/>
        <v>0</v>
      </c>
      <c r="GX361" s="41">
        <f t="shared" si="618"/>
        <v>0</v>
      </c>
      <c r="GY361" s="180">
        <f t="shared" si="619"/>
        <v>0</v>
      </c>
      <c r="GZ361" s="41">
        <v>336</v>
      </c>
      <c r="HA361" s="32"/>
      <c r="HB361" s="42">
        <f t="shared" si="634"/>
        <v>0</v>
      </c>
      <c r="HC361" s="44"/>
    </row>
    <row r="362" spans="1:211" ht="15" customHeight="1">
      <c r="A362" s="31" t="s">
        <v>711</v>
      </c>
      <c r="B362" s="32" t="s">
        <v>712</v>
      </c>
      <c r="C362" s="31" t="s">
        <v>490</v>
      </c>
      <c r="D362" s="31" t="s">
        <v>1259</v>
      </c>
      <c r="E362" s="31" t="s">
        <v>43</v>
      </c>
      <c r="F362" s="31" t="s">
        <v>152</v>
      </c>
      <c r="G362" s="33">
        <v>20</v>
      </c>
      <c r="H362" s="33">
        <v>0</v>
      </c>
      <c r="I362" s="33">
        <v>0</v>
      </c>
      <c r="J362" s="34">
        <f>IFERROR(VLOOKUP(A362,#REF!,3,0),0)</f>
        <v>0</v>
      </c>
      <c r="K362" s="34">
        <f t="shared" si="623"/>
        <v>0</v>
      </c>
      <c r="L362" s="34">
        <v>0</v>
      </c>
      <c r="M362" s="34">
        <v>0</v>
      </c>
      <c r="N362" s="35">
        <f t="shared" si="624"/>
        <v>20</v>
      </c>
      <c r="O362" s="35">
        <f t="shared" si="625"/>
        <v>20</v>
      </c>
      <c r="P362" s="36">
        <v>20</v>
      </c>
      <c r="Q362" s="36">
        <f>IF(P362+K362&lt;0,0,P362+K362)+R362</f>
        <v>20</v>
      </c>
      <c r="R362" s="80"/>
      <c r="S362" s="37">
        <f ca="1">SUMIF(ROP!$D$6:$H$65536,A362,ROP!$J$6:$J$65536)</f>
        <v>0</v>
      </c>
      <c r="T362" s="37">
        <f>SUMIF(HASIL!$B:$B,APS!$B362&amp;RIGHT(APS!T$9,2),HASIL!$I:$I)</f>
        <v>0</v>
      </c>
      <c r="U362" s="37">
        <f>SUMIF(HASIL!$B:$B,APS!$B362&amp;RIGHT(APS!U$9,2),HASIL!$I:$I)</f>
        <v>0</v>
      </c>
      <c r="V362" s="37">
        <f>SUMIF(HASIL!$B:$B,APS!$B362&amp;RIGHT(APS!V$9,2),HASIL!$I:$I)</f>
        <v>0</v>
      </c>
      <c r="W362" s="37">
        <f>SUMIF(HASIL!$B:$B,APS!$B362&amp;RIGHT(APS!W$9,2),HASIL!$I:$I)</f>
        <v>0</v>
      </c>
      <c r="X362" s="38">
        <f t="shared" si="626"/>
        <v>0</v>
      </c>
      <c r="Y362" s="38">
        <f t="shared" si="627"/>
        <v>-20</v>
      </c>
      <c r="Z362" s="39">
        <f t="shared" si="701"/>
        <v>0</v>
      </c>
      <c r="AA362" s="39">
        <f t="shared" si="700"/>
        <v>20</v>
      </c>
      <c r="AB362" s="40">
        <f t="shared" si="702"/>
        <v>20</v>
      </c>
      <c r="AC362" s="27">
        <v>0</v>
      </c>
      <c r="AD362" s="27"/>
      <c r="AE362" s="27"/>
      <c r="AF362" s="27"/>
      <c r="AG362" s="27"/>
      <c r="AH362" s="27"/>
      <c r="AI362" s="324">
        <f>SUMIF('Rekapitulasi Juni'!$D$9:$D$192,APS!$B362,'Rekapitulasi Juni'!$E$9:$E$192)</f>
        <v>0</v>
      </c>
      <c r="AJ362" s="324">
        <f>SUMIF('Rekapitulasi Juni'!$D$9:$D$192,APS!$B362,'Rekapitulasi Juni'!$F$9:$F$192)</f>
        <v>0</v>
      </c>
      <c r="AK362" s="324">
        <f>SUMIF('Rekapitulasi Juni'!$D$9:$D$192,APS!$B362,'Rekapitulasi Juni'!$K$9:$K$192)</f>
        <v>0</v>
      </c>
      <c r="AL362" s="325">
        <f t="shared" si="646"/>
        <v>0</v>
      </c>
      <c r="AM362" s="325">
        <f t="shared" si="647"/>
        <v>0</v>
      </c>
      <c r="AN362" s="27"/>
      <c r="AO362" s="324">
        <f>SUMIF('Rekapitulasi Juni'!$U$9:$U$192,APS!$B362,'Rekapitulasi Juni'!$V$9:$V$192)</f>
        <v>0</v>
      </c>
      <c r="AP362" s="324">
        <f>SUMIF('Rekapitulasi Juni'!$U$9:$U$192,APS!$B362,'Rekapitulasi Juni'!$W$9:$W$192)</f>
        <v>0</v>
      </c>
      <c r="AQ362" s="27"/>
      <c r="AR362" s="325">
        <f t="shared" si="648"/>
        <v>0</v>
      </c>
      <c r="AS362" s="325">
        <f t="shared" si="649"/>
        <v>0</v>
      </c>
      <c r="AT362" s="27"/>
      <c r="AU362" s="324">
        <f>SUMIF('Rekapitulasi Juni'!$AL$9:$AL$192,APS!$B362,'Rekapitulasi Juni'!$AM$9:$AM$192)</f>
        <v>0</v>
      </c>
      <c r="AV362" s="324">
        <f>SUMIF('Rekapitulasi Juni'!$AL$9:$AL$192,APS!$B362,'Rekapitulasi Juni'!$AN$9:$AN$192)</f>
        <v>0</v>
      </c>
      <c r="AW362" s="27"/>
      <c r="AX362" s="325">
        <f t="shared" si="650"/>
        <v>0</v>
      </c>
      <c r="AY362" s="325">
        <f t="shared" si="651"/>
        <v>0</v>
      </c>
      <c r="AZ362" s="41">
        <f t="shared" si="652"/>
        <v>0</v>
      </c>
      <c r="BA362" s="41">
        <f t="shared" si="653"/>
        <v>0</v>
      </c>
      <c r="BB362" s="41">
        <f t="shared" si="654"/>
        <v>0</v>
      </c>
      <c r="BC362" s="41">
        <f t="shared" si="655"/>
        <v>0</v>
      </c>
      <c r="BD362" s="41">
        <f t="shared" si="656"/>
        <v>0</v>
      </c>
      <c r="BE362" s="41">
        <f t="shared" si="657"/>
        <v>0</v>
      </c>
      <c r="BF362" s="180">
        <f t="shared" si="658"/>
        <v>0</v>
      </c>
      <c r="BG362" s="27">
        <v>20</v>
      </c>
      <c r="BH362" s="27"/>
      <c r="BI362" s="324">
        <f>SUMIF('Rekapitulasi Juni'!$D$214:$D$393,APS!$B362,'Rekapitulasi Juni'!$E$214:$E$393)</f>
        <v>0</v>
      </c>
      <c r="BJ362" s="324">
        <f>SUMIF('Rekapitulasi Juni'!$D$214:$D$393,APS!$B362,'Rekapitulasi Juni'!$F$214:$F$393)</f>
        <v>0</v>
      </c>
      <c r="BK362" s="27"/>
      <c r="BL362" s="325">
        <f t="shared" si="659"/>
        <v>0</v>
      </c>
      <c r="BM362" s="325">
        <f t="shared" si="660"/>
        <v>0</v>
      </c>
      <c r="BN362" s="27"/>
      <c r="BO362" s="324">
        <f>SUMIF('Rekapitulasi Juni'!$U$214:$U$393,APS!$B362,'Rekapitulasi Juni'!$V$214:$V$393)</f>
        <v>0</v>
      </c>
      <c r="BP362" s="324">
        <f>SUMIF('Rekapitulasi Juni'!$U$214:$U$393,APS!$B362,'Rekapitulasi Juni'!$W$214:$W$393)</f>
        <v>0</v>
      </c>
      <c r="BQ362" s="27"/>
      <c r="BR362" s="325">
        <f t="shared" si="661"/>
        <v>0</v>
      </c>
      <c r="BS362" s="325">
        <f t="shared" si="662"/>
        <v>0</v>
      </c>
      <c r="BT362" s="27"/>
      <c r="BU362" s="324">
        <f>SUMIF('Rekapitulasi Juni'!$AL$214:$AL$393,APS!$B362,'Rekapitulasi Juni'!$AM$214:$AM$393)</f>
        <v>0</v>
      </c>
      <c r="BV362" s="324">
        <f>SUMIF('Rekapitulasi Juni'!$AL$214:$AL$393,APS!$B362,'Rekapitulasi Juni'!$AN$214:$AN$393)</f>
        <v>0</v>
      </c>
      <c r="BW362" s="27"/>
      <c r="BX362" s="325">
        <f t="shared" si="663"/>
        <v>0</v>
      </c>
      <c r="BY362" s="325">
        <f t="shared" si="664"/>
        <v>0</v>
      </c>
      <c r="BZ362" s="27">
        <v>20</v>
      </c>
      <c r="CA362" s="324">
        <f>SUMIF('Rekapitulasi Juni'!$BA$214:$BA$393,APS!$B362,'Rekapitulasi Juni'!$BB$214:$BB$393)</f>
        <v>0</v>
      </c>
      <c r="CB362" s="324">
        <f>SUMIF('Rekapitulasi Juni'!$BA$214:$BA$393,APS!$B362,'Rekapitulasi Juni'!$BC$214:$BC$393)</f>
        <v>0</v>
      </c>
      <c r="CC362" s="27"/>
      <c r="CD362" s="325">
        <f t="shared" si="665"/>
        <v>0</v>
      </c>
      <c r="CE362" s="325">
        <f t="shared" si="666"/>
        <v>0</v>
      </c>
      <c r="CF362" s="27"/>
      <c r="CG362" s="324">
        <f>SUMIF('Rekapitulasi Juni'!$BP$214:$BP$393,APS!$B362,'Rekapitulasi Juni'!$BQ$214:$BQ$393)</f>
        <v>20</v>
      </c>
      <c r="CH362" s="324">
        <f>SUMIF('Rekapitulasi Juni'!$BP$214:$BP$393,APS!$B362,'Rekapitulasi Juni'!$BR$214:$BR$393)</f>
        <v>20</v>
      </c>
      <c r="CI362" s="27"/>
      <c r="CJ362" s="325">
        <f t="shared" si="667"/>
        <v>0</v>
      </c>
      <c r="CK362" s="325">
        <f t="shared" si="668"/>
        <v>100</v>
      </c>
      <c r="CL362" s="41">
        <f t="shared" si="669"/>
        <v>20</v>
      </c>
      <c r="CM362" s="41">
        <f t="shared" si="670"/>
        <v>20</v>
      </c>
      <c r="CN362" s="41">
        <f t="shared" si="671"/>
        <v>20</v>
      </c>
      <c r="CO362" s="41">
        <f t="shared" si="672"/>
        <v>0</v>
      </c>
      <c r="CP362" s="41">
        <f t="shared" si="673"/>
        <v>20</v>
      </c>
      <c r="CQ362" s="41">
        <f t="shared" si="674"/>
        <v>0</v>
      </c>
      <c r="CR362" s="180">
        <f t="shared" si="675"/>
        <v>100</v>
      </c>
      <c r="CS362" s="27">
        <v>0</v>
      </c>
      <c r="CT362" s="27"/>
      <c r="CU362" s="324">
        <f>SUMIF('Rekapitulasi Juni'!$D$410:$D$588,APS!$B362,'Rekapitulasi Juni'!$E$410:$E$588)</f>
        <v>0</v>
      </c>
      <c r="CV362" s="324">
        <f>SUMIF('Rekapitulasi Juni'!$D$410:$D$588,APS!$B362,'Rekapitulasi Juni'!$F$410:$F$588)</f>
        <v>0</v>
      </c>
      <c r="CW362" s="27"/>
      <c r="CX362" s="325">
        <f t="shared" si="676"/>
        <v>0</v>
      </c>
      <c r="CY362" s="325">
        <f t="shared" si="677"/>
        <v>0</v>
      </c>
      <c r="CZ362" s="27"/>
      <c r="DA362" s="324">
        <f>SUMIF('Rekapitulasi Juni'!$U$410:$U$588,APS!$B362,'Rekapitulasi Juni'!$V$410:$V$588)</f>
        <v>0</v>
      </c>
      <c r="DB362" s="324">
        <f>SUMIF('Rekapitulasi Juni'!$U$410:$U$588,APS!$B362,'Rekapitulasi Juni'!$W$410:$W$588)</f>
        <v>0</v>
      </c>
      <c r="DC362" s="27"/>
      <c r="DD362" s="325">
        <f t="shared" si="678"/>
        <v>0</v>
      </c>
      <c r="DE362" s="325">
        <f t="shared" si="679"/>
        <v>0</v>
      </c>
      <c r="DF362" s="27"/>
      <c r="DG362" s="324">
        <f>SUMIF('Rekapitulasi Juni'!$AL$410:$AL$588,APS!$B362,'Rekapitulasi Juni'!$AM$410:$AM$588)</f>
        <v>0</v>
      </c>
      <c r="DH362" s="324">
        <f>SUMIF('Rekapitulasi Juni'!$AL$410:$AL$588,APS!$B362,'Rekapitulasi Juni'!$AN$410:$AN$588)</f>
        <v>0</v>
      </c>
      <c r="DI362" s="27"/>
      <c r="DJ362" s="325">
        <f t="shared" si="635"/>
        <v>0</v>
      </c>
      <c r="DK362" s="325">
        <f t="shared" si="636"/>
        <v>0</v>
      </c>
      <c r="DL362" s="27"/>
      <c r="DM362" s="324">
        <f>SUMIF('Rekapitulasi Juni'!$BA$410:$BA$588,APS!$B362,'Rekapitulasi Juni'!$BB$410:$BB$588)</f>
        <v>0</v>
      </c>
      <c r="DN362" s="324">
        <f>SUMIF('Rekapitulasi Juni'!$BA$410:$BA$588,APS!$B362,'Rekapitulasi Juni'!$BC$410:$BC$588)</f>
        <v>0</v>
      </c>
      <c r="DO362" s="324">
        <f>SUMIF('Rekapitulasi Juni'!$BA$410:$BA$588,APS!$B362,'Rekapitulasi Juni'!$BF$410:$BF$588)</f>
        <v>0</v>
      </c>
      <c r="DP362" s="325">
        <f t="shared" si="637"/>
        <v>0</v>
      </c>
      <c r="DQ362" s="325">
        <f t="shared" si="638"/>
        <v>0</v>
      </c>
      <c r="DR362" s="27"/>
      <c r="DS362" s="324">
        <f>SUMIF('Rekapitulasi Juni'!$BP$410:$BP$588,APS!$B362,'Rekapitulasi Juni'!$BQ$410:$BQ$588)</f>
        <v>0</v>
      </c>
      <c r="DT362" s="324">
        <f>SUMIF('Rekapitulasi Juni'!$BP$410:$BP$588,APS!$B362,'Rekapitulasi Juni'!$BR$410:$BR$588)</f>
        <v>0</v>
      </c>
      <c r="DU362" s="27"/>
      <c r="DV362" s="325">
        <f t="shared" si="639"/>
        <v>0</v>
      </c>
      <c r="DW362" s="325">
        <f t="shared" si="640"/>
        <v>0</v>
      </c>
      <c r="DX362" s="41">
        <f t="shared" si="680"/>
        <v>0</v>
      </c>
      <c r="DY362" s="41">
        <f t="shared" si="681"/>
        <v>0</v>
      </c>
      <c r="DZ362" s="41">
        <f t="shared" si="682"/>
        <v>0</v>
      </c>
      <c r="EA362" s="41">
        <f t="shared" si="683"/>
        <v>0</v>
      </c>
      <c r="EB362" s="41">
        <f t="shared" si="684"/>
        <v>0</v>
      </c>
      <c r="EC362" s="41">
        <f t="shared" si="685"/>
        <v>0</v>
      </c>
      <c r="ED362" s="180">
        <f t="shared" si="686"/>
        <v>0</v>
      </c>
      <c r="EE362" s="27">
        <v>0</v>
      </c>
      <c r="EF362" s="27"/>
      <c r="EG362" s="324">
        <f>SUMIF('Rekapitulasi Juni'!$D$608:$D$786,APS!$B362,'Rekapitulasi Juni'!$E$608:$E$786)</f>
        <v>0</v>
      </c>
      <c r="EH362" s="324">
        <f>SUMIF('Rekapitulasi Juni'!$D$608:$D$786,APS!$B362,'Rekapitulasi Juni'!$F$608:$F$786)</f>
        <v>0</v>
      </c>
      <c r="EI362" s="27"/>
      <c r="EJ362" s="325">
        <f t="shared" si="641"/>
        <v>0</v>
      </c>
      <c r="EK362" s="325">
        <f t="shared" si="642"/>
        <v>0</v>
      </c>
      <c r="EL362" s="27"/>
      <c r="EM362" s="324">
        <f>SUMIF('Rekapitulasi Juni'!$U$608:$U$786,APS!$B362,'Rekapitulasi Juni'!$V$608:$V$786)</f>
        <v>0</v>
      </c>
      <c r="EN362" s="324">
        <f>SUMIF('Rekapitulasi Juni'!$U$608:$U$786,APS!$B362,'Rekapitulasi Juni'!$W$608:$W$786)</f>
        <v>0</v>
      </c>
      <c r="EO362" s="27"/>
      <c r="EP362" s="325">
        <f t="shared" si="643"/>
        <v>0</v>
      </c>
      <c r="EQ362" s="325">
        <f t="shared" si="644"/>
        <v>0</v>
      </c>
      <c r="ER362" s="27"/>
      <c r="ES362" s="324">
        <f>SUMIF('Rekapitulasi Juni'!$AL$608:$AL$786,APS!$B362,'Rekapitulasi Juni'!$AM$608:$AM$786)</f>
        <v>0</v>
      </c>
      <c r="ET362" s="324">
        <f>SUMIF('Rekapitulasi Juni'!$AL$608:$AL$786,APS!$B362,'Rekapitulasi Juni'!$AN$608:$AN$786)</f>
        <v>0</v>
      </c>
      <c r="EU362" s="27"/>
      <c r="EV362" s="325">
        <f t="shared" si="628"/>
        <v>0</v>
      </c>
      <c r="EW362" s="325">
        <f t="shared" si="629"/>
        <v>0</v>
      </c>
      <c r="EX362" s="27"/>
      <c r="EY362" s="324">
        <f>SUMIF('Rekapitulasi Juni'!$BA$608:$BA$786,APS!$B362,'Rekapitulasi Juni'!$BB$608:$BB$786)</f>
        <v>0</v>
      </c>
      <c r="EZ362" s="324">
        <f>SUMIF('Rekapitulasi Juni'!$BA$608:$BA$786,APS!$B362,'Rekapitulasi Juni'!$BC$608:$BC$786)</f>
        <v>0</v>
      </c>
      <c r="FA362" s="324">
        <f>SUMIF('Rekapitulasi Juni'!$BA$608:$BA$786,APS!$B362,'Rekapitulasi Juni'!$BF$608:$BF$786)</f>
        <v>0</v>
      </c>
      <c r="FB362" s="325">
        <f t="shared" si="630"/>
        <v>0</v>
      </c>
      <c r="FC362" s="325">
        <f t="shared" si="631"/>
        <v>0</v>
      </c>
      <c r="FD362" s="27"/>
      <c r="FE362" s="27"/>
      <c r="FF362" s="27"/>
      <c r="FG362" s="27"/>
      <c r="FH362" s="27"/>
      <c r="FI362" s="27"/>
      <c r="FJ362" s="41">
        <f t="shared" si="687"/>
        <v>0</v>
      </c>
      <c r="FK362" s="41">
        <f t="shared" si="688"/>
        <v>0</v>
      </c>
      <c r="FL362" s="41">
        <f t="shared" si="689"/>
        <v>0</v>
      </c>
      <c r="FM362" s="41">
        <f t="shared" si="690"/>
        <v>0</v>
      </c>
      <c r="FN362" s="41">
        <f t="shared" si="691"/>
        <v>0</v>
      </c>
      <c r="FO362" s="41">
        <f t="shared" si="692"/>
        <v>0</v>
      </c>
      <c r="FP362" s="180">
        <f t="shared" si="693"/>
        <v>0</v>
      </c>
      <c r="FQ362" s="27"/>
      <c r="FR362" s="27"/>
      <c r="FS362" s="324">
        <f>SUMIF('Rekapitulasi Juni'!$D$804:$D$984,APS!$B362,'Rekapitulasi Juni'!$E$804:$E$984)</f>
        <v>0</v>
      </c>
      <c r="FT362" s="324">
        <f>SUMIF('Rekapitulasi Juni'!$D$804:$D$984,APS!$B362,'Rekapitulasi Juni'!$F$804:$F$984)</f>
        <v>0</v>
      </c>
      <c r="FU362" s="27"/>
      <c r="FV362" s="325">
        <f t="shared" si="632"/>
        <v>0</v>
      </c>
      <c r="FW362" s="325">
        <f t="shared" si="633"/>
        <v>0</v>
      </c>
      <c r="FX362" s="27"/>
      <c r="FY362" s="324">
        <f>SUMIF('Rekapitulasi Juni'!$U$804:$U$984,APS!$B362,'Rekapitulasi Juni'!$V$804:$V$984)</f>
        <v>0</v>
      </c>
      <c r="FZ362" s="324">
        <f>SUMIF('Rekapitulasi Juni'!$U$804:$U$984,APS!$B362,'Rekapitulasi Juni'!$W$804:$W$984)</f>
        <v>0</v>
      </c>
      <c r="GA362" s="27"/>
      <c r="GB362" s="325">
        <f t="shared" si="621"/>
        <v>0</v>
      </c>
      <c r="GC362" s="325">
        <f t="shared" si="622"/>
        <v>0</v>
      </c>
      <c r="GD362" s="27"/>
      <c r="GE362" s="324">
        <f>SUMIF('Rekapitulasi Juni'!$AL$804:$AL$984,APS!$B362,'Rekapitulasi Juni'!$AM$804:$AM$984)</f>
        <v>0</v>
      </c>
      <c r="GF362" s="324">
        <f>SUMIF('Rekapitulasi Juni'!$AL$804:$AL$984,APS!$B362,'Rekapitulasi Juni'!$AN$804:$AN$984)</f>
        <v>0</v>
      </c>
      <c r="GG362" s="27"/>
      <c r="GH362" s="325">
        <f t="shared" si="611"/>
        <v>0</v>
      </c>
      <c r="GI362" s="325">
        <f t="shared" si="612"/>
        <v>0</v>
      </c>
      <c r="GJ362" s="27"/>
      <c r="GK362" s="27"/>
      <c r="GL362" s="41">
        <f t="shared" si="694"/>
        <v>0</v>
      </c>
      <c r="GM362" s="41">
        <f t="shared" si="695"/>
        <v>0</v>
      </c>
      <c r="GN362" s="41">
        <f t="shared" si="696"/>
        <v>0</v>
      </c>
      <c r="GO362" s="41">
        <f t="shared" si="620"/>
        <v>0</v>
      </c>
      <c r="GP362" s="41">
        <f t="shared" si="697"/>
        <v>0</v>
      </c>
      <c r="GQ362" s="41">
        <f t="shared" si="698"/>
        <v>0</v>
      </c>
      <c r="GR362" s="180">
        <f t="shared" si="699"/>
        <v>0</v>
      </c>
      <c r="GS362" s="41">
        <f t="shared" si="613"/>
        <v>20</v>
      </c>
      <c r="GT362" s="41">
        <f t="shared" si="614"/>
        <v>20</v>
      </c>
      <c r="GU362" s="41">
        <f t="shared" si="615"/>
        <v>20</v>
      </c>
      <c r="GV362" s="41">
        <f t="shared" si="616"/>
        <v>0</v>
      </c>
      <c r="GW362" s="41">
        <f t="shared" si="617"/>
        <v>20</v>
      </c>
      <c r="GX362" s="41">
        <f t="shared" si="618"/>
        <v>0</v>
      </c>
      <c r="GY362" s="180">
        <f t="shared" si="619"/>
        <v>100</v>
      </c>
      <c r="GZ362" s="41">
        <v>337</v>
      </c>
      <c r="HA362" s="32" t="s">
        <v>1333</v>
      </c>
      <c r="HB362" s="42">
        <f t="shared" si="634"/>
        <v>0</v>
      </c>
      <c r="HC362" s="44"/>
    </row>
    <row r="363" spans="1:211" ht="15" hidden="1" customHeight="1">
      <c r="A363" s="31" t="s">
        <v>713</v>
      </c>
      <c r="B363" s="32" t="s">
        <v>714</v>
      </c>
      <c r="C363" s="31" t="s">
        <v>490</v>
      </c>
      <c r="D363" s="31" t="s">
        <v>1259</v>
      </c>
      <c r="E363" s="31" t="s">
        <v>43</v>
      </c>
      <c r="F363" s="31" t="s">
        <v>152</v>
      </c>
      <c r="G363" s="33">
        <v>0</v>
      </c>
      <c r="H363" s="33">
        <v>0</v>
      </c>
      <c r="I363" s="33">
        <v>0</v>
      </c>
      <c r="J363" s="34">
        <f>IFERROR(VLOOKUP(A363,#REF!,3,0),0)</f>
        <v>0</v>
      </c>
      <c r="K363" s="34">
        <f t="shared" si="623"/>
        <v>0</v>
      </c>
      <c r="L363" s="34">
        <v>0</v>
      </c>
      <c r="M363" s="34">
        <v>0</v>
      </c>
      <c r="N363" s="35">
        <f t="shared" si="624"/>
        <v>0</v>
      </c>
      <c r="O363" s="35">
        <f t="shared" si="625"/>
        <v>0</v>
      </c>
      <c r="P363" s="36">
        <v>0</v>
      </c>
      <c r="Q363" s="36">
        <f t="shared" si="645"/>
        <v>0</v>
      </c>
      <c r="R363" s="80"/>
      <c r="S363" s="37">
        <f ca="1">SUMIF(ROP!$D$6:$H$65536,A363,ROP!$J$6:$J$65536)</f>
        <v>0</v>
      </c>
      <c r="T363" s="37">
        <f>SUMIF(HASIL!$B:$B,APS!$B363&amp;RIGHT(APS!T$9,2),HASIL!$I:$I)</f>
        <v>0</v>
      </c>
      <c r="U363" s="37">
        <f>SUMIF(HASIL!$B:$B,APS!$B363&amp;RIGHT(APS!U$9,2),HASIL!$I:$I)</f>
        <v>0</v>
      </c>
      <c r="V363" s="37">
        <f>SUMIF(HASIL!$B:$B,APS!$B363&amp;RIGHT(APS!V$9,2),HASIL!$I:$I)</f>
        <v>0</v>
      </c>
      <c r="W363" s="37">
        <f>SUMIF(HASIL!$B:$B,APS!$B363&amp;RIGHT(APS!W$9,2),HASIL!$I:$I)</f>
        <v>0</v>
      </c>
      <c r="X363" s="38">
        <f t="shared" si="626"/>
        <v>0</v>
      </c>
      <c r="Y363" s="38">
        <f t="shared" si="627"/>
        <v>0</v>
      </c>
      <c r="Z363" s="39">
        <f t="shared" si="701"/>
        <v>0</v>
      </c>
      <c r="AA363" s="39">
        <f t="shared" si="700"/>
        <v>0</v>
      </c>
      <c r="AB363" s="40">
        <f t="shared" si="702"/>
        <v>0</v>
      </c>
      <c r="AC363" s="27">
        <v>0</v>
      </c>
      <c r="AD363" s="27"/>
      <c r="AE363" s="27"/>
      <c r="AF363" s="27"/>
      <c r="AG363" s="27"/>
      <c r="AH363" s="27"/>
      <c r="AI363" s="324">
        <f>SUMIF('Rekapitulasi Juni'!$D$9:$D$192,APS!$B363,'Rekapitulasi Juni'!$E$9:$E$192)</f>
        <v>0</v>
      </c>
      <c r="AJ363" s="324">
        <f>SUMIF('Rekapitulasi Juni'!$D$9:$D$192,APS!$B363,'Rekapitulasi Juni'!$F$9:$F$192)</f>
        <v>0</v>
      </c>
      <c r="AK363" s="324">
        <f>SUMIF('Rekapitulasi Juni'!$D$9:$D$192,APS!$B363,'Rekapitulasi Juni'!$K$9:$K$192)</f>
        <v>0</v>
      </c>
      <c r="AL363" s="325">
        <f t="shared" si="646"/>
        <v>0</v>
      </c>
      <c r="AM363" s="325">
        <f t="shared" si="647"/>
        <v>0</v>
      </c>
      <c r="AN363" s="27"/>
      <c r="AO363" s="324">
        <f>SUMIF('Rekapitulasi Juni'!$U$9:$U$192,APS!$B363,'Rekapitulasi Juni'!$V$9:$V$192)</f>
        <v>0</v>
      </c>
      <c r="AP363" s="324">
        <f>SUMIF('Rekapitulasi Juni'!$U$9:$U$192,APS!$B363,'Rekapitulasi Juni'!$W$9:$W$192)</f>
        <v>0</v>
      </c>
      <c r="AQ363" s="27"/>
      <c r="AR363" s="325">
        <f t="shared" si="648"/>
        <v>0</v>
      </c>
      <c r="AS363" s="325">
        <f t="shared" si="649"/>
        <v>0</v>
      </c>
      <c r="AT363" s="27"/>
      <c r="AU363" s="324">
        <f>SUMIF('Rekapitulasi Juni'!$AL$9:$AL$192,APS!$B363,'Rekapitulasi Juni'!$AM$9:$AM$192)</f>
        <v>0</v>
      </c>
      <c r="AV363" s="324">
        <f>SUMIF('Rekapitulasi Juni'!$AL$9:$AL$192,APS!$B363,'Rekapitulasi Juni'!$AN$9:$AN$192)</f>
        <v>0</v>
      </c>
      <c r="AW363" s="27"/>
      <c r="AX363" s="325">
        <f t="shared" si="650"/>
        <v>0</v>
      </c>
      <c r="AY363" s="325">
        <f t="shared" si="651"/>
        <v>0</v>
      </c>
      <c r="AZ363" s="41">
        <f t="shared" si="652"/>
        <v>0</v>
      </c>
      <c r="BA363" s="41">
        <f t="shared" si="653"/>
        <v>0</v>
      </c>
      <c r="BB363" s="41">
        <f t="shared" si="654"/>
        <v>0</v>
      </c>
      <c r="BC363" s="41">
        <f t="shared" si="655"/>
        <v>0</v>
      </c>
      <c r="BD363" s="41">
        <f t="shared" si="656"/>
        <v>0</v>
      </c>
      <c r="BE363" s="41">
        <f t="shared" si="657"/>
        <v>0</v>
      </c>
      <c r="BF363" s="180">
        <f t="shared" si="658"/>
        <v>0</v>
      </c>
      <c r="BG363" s="27">
        <v>0</v>
      </c>
      <c r="BH363" s="27"/>
      <c r="BI363" s="324">
        <f>SUMIF('Rekapitulasi Juni'!$D$214:$D$393,APS!$B363,'Rekapitulasi Juni'!$E$214:$E$393)</f>
        <v>0</v>
      </c>
      <c r="BJ363" s="324">
        <f>SUMIF('Rekapitulasi Juni'!$D$214:$D$393,APS!$B363,'Rekapitulasi Juni'!$F$214:$F$393)</f>
        <v>0</v>
      </c>
      <c r="BK363" s="27"/>
      <c r="BL363" s="325">
        <f t="shared" si="659"/>
        <v>0</v>
      </c>
      <c r="BM363" s="325">
        <f t="shared" si="660"/>
        <v>0</v>
      </c>
      <c r="BN363" s="27"/>
      <c r="BO363" s="324">
        <f>SUMIF('Rekapitulasi Juni'!$U$214:$U$393,APS!$B363,'Rekapitulasi Juni'!$V$214:$V$393)</f>
        <v>0</v>
      </c>
      <c r="BP363" s="324">
        <f>SUMIF('Rekapitulasi Juni'!$U$214:$U$393,APS!$B363,'Rekapitulasi Juni'!$W$214:$W$393)</f>
        <v>0</v>
      </c>
      <c r="BQ363" s="27"/>
      <c r="BR363" s="325">
        <f t="shared" si="661"/>
        <v>0</v>
      </c>
      <c r="BS363" s="325">
        <f t="shared" si="662"/>
        <v>0</v>
      </c>
      <c r="BT363" s="27"/>
      <c r="BU363" s="324">
        <f>SUMIF('Rekapitulasi Juni'!$AL$214:$AL$393,APS!$B363,'Rekapitulasi Juni'!$AM$214:$AM$393)</f>
        <v>0</v>
      </c>
      <c r="BV363" s="324">
        <f>SUMIF('Rekapitulasi Juni'!$AL$214:$AL$393,APS!$B363,'Rekapitulasi Juni'!$AN$214:$AN$393)</f>
        <v>0</v>
      </c>
      <c r="BW363" s="27"/>
      <c r="BX363" s="325">
        <f t="shared" si="663"/>
        <v>0</v>
      </c>
      <c r="BY363" s="325">
        <f t="shared" si="664"/>
        <v>0</v>
      </c>
      <c r="BZ363" s="27"/>
      <c r="CA363" s="324">
        <f>SUMIF('Rekapitulasi Juni'!$BA$214:$BA$393,APS!$B363,'Rekapitulasi Juni'!$BB$214:$BB$393)</f>
        <v>0</v>
      </c>
      <c r="CB363" s="324">
        <f>SUMIF('Rekapitulasi Juni'!$BA$214:$BA$393,APS!$B363,'Rekapitulasi Juni'!$BC$214:$BC$393)</f>
        <v>0</v>
      </c>
      <c r="CC363" s="27"/>
      <c r="CD363" s="325">
        <f t="shared" si="665"/>
        <v>0</v>
      </c>
      <c r="CE363" s="325">
        <f t="shared" si="666"/>
        <v>0</v>
      </c>
      <c r="CF363" s="27"/>
      <c r="CG363" s="324">
        <f>SUMIF('Rekapitulasi Juni'!$BP$214:$BP$393,APS!$B363,'Rekapitulasi Juni'!$BQ$214:$BQ$393)</f>
        <v>0</v>
      </c>
      <c r="CH363" s="324">
        <f>SUMIF('Rekapitulasi Juni'!$BP$214:$BP$393,APS!$B363,'Rekapitulasi Juni'!$BR$214:$BR$393)</f>
        <v>0</v>
      </c>
      <c r="CI363" s="27"/>
      <c r="CJ363" s="325">
        <f t="shared" si="667"/>
        <v>0</v>
      </c>
      <c r="CK363" s="325">
        <f t="shared" si="668"/>
        <v>0</v>
      </c>
      <c r="CL363" s="41">
        <f t="shared" si="669"/>
        <v>0</v>
      </c>
      <c r="CM363" s="41">
        <f t="shared" si="670"/>
        <v>0</v>
      </c>
      <c r="CN363" s="41">
        <f t="shared" si="671"/>
        <v>0</v>
      </c>
      <c r="CO363" s="41">
        <f t="shared" si="672"/>
        <v>0</v>
      </c>
      <c r="CP363" s="41">
        <f t="shared" si="673"/>
        <v>0</v>
      </c>
      <c r="CQ363" s="41">
        <f t="shared" si="674"/>
        <v>0</v>
      </c>
      <c r="CR363" s="180">
        <f t="shared" si="675"/>
        <v>0</v>
      </c>
      <c r="CS363" s="27">
        <v>0</v>
      </c>
      <c r="CT363" s="27"/>
      <c r="CU363" s="324">
        <f>SUMIF('Rekapitulasi Juni'!$D$410:$D$588,APS!$B363,'Rekapitulasi Juni'!$E$410:$E$588)</f>
        <v>0</v>
      </c>
      <c r="CV363" s="324">
        <f>SUMIF('Rekapitulasi Juni'!$D$410:$D$588,APS!$B363,'Rekapitulasi Juni'!$F$410:$F$588)</f>
        <v>0</v>
      </c>
      <c r="CW363" s="27"/>
      <c r="CX363" s="325">
        <f t="shared" si="676"/>
        <v>0</v>
      </c>
      <c r="CY363" s="325">
        <f t="shared" si="677"/>
        <v>0</v>
      </c>
      <c r="CZ363" s="27"/>
      <c r="DA363" s="324">
        <f>SUMIF('Rekapitulasi Juni'!$U$410:$U$588,APS!$B363,'Rekapitulasi Juni'!$V$410:$V$588)</f>
        <v>0</v>
      </c>
      <c r="DB363" s="324">
        <f>SUMIF('Rekapitulasi Juni'!$U$410:$U$588,APS!$B363,'Rekapitulasi Juni'!$W$410:$W$588)</f>
        <v>0</v>
      </c>
      <c r="DC363" s="27"/>
      <c r="DD363" s="325">
        <f t="shared" si="678"/>
        <v>0</v>
      </c>
      <c r="DE363" s="325">
        <f t="shared" si="679"/>
        <v>0</v>
      </c>
      <c r="DF363" s="27"/>
      <c r="DG363" s="324">
        <f>SUMIF('Rekapitulasi Juni'!$AL$410:$AL$588,APS!$B363,'Rekapitulasi Juni'!$AM$410:$AM$588)</f>
        <v>0</v>
      </c>
      <c r="DH363" s="324">
        <f>SUMIF('Rekapitulasi Juni'!$AL$410:$AL$588,APS!$B363,'Rekapitulasi Juni'!$AN$410:$AN$588)</f>
        <v>0</v>
      </c>
      <c r="DI363" s="27"/>
      <c r="DJ363" s="325">
        <f t="shared" si="635"/>
        <v>0</v>
      </c>
      <c r="DK363" s="325">
        <f t="shared" si="636"/>
        <v>0</v>
      </c>
      <c r="DL363" s="27"/>
      <c r="DM363" s="324">
        <f>SUMIF('Rekapitulasi Juni'!$BA$410:$BA$588,APS!$B363,'Rekapitulasi Juni'!$BB$410:$BB$588)</f>
        <v>0</v>
      </c>
      <c r="DN363" s="324">
        <f>SUMIF('Rekapitulasi Juni'!$BA$410:$BA$588,APS!$B363,'Rekapitulasi Juni'!$BC$410:$BC$588)</f>
        <v>0</v>
      </c>
      <c r="DO363" s="324">
        <f>SUMIF('Rekapitulasi Juni'!$BA$410:$BA$588,APS!$B363,'Rekapitulasi Juni'!$BF$410:$BF$588)</f>
        <v>0</v>
      </c>
      <c r="DP363" s="325">
        <f t="shared" si="637"/>
        <v>0</v>
      </c>
      <c r="DQ363" s="325">
        <f t="shared" si="638"/>
        <v>0</v>
      </c>
      <c r="DR363" s="27"/>
      <c r="DS363" s="324">
        <f>SUMIF('Rekapitulasi Juni'!$BP$410:$BP$588,APS!$B363,'Rekapitulasi Juni'!$BQ$410:$BQ$588)</f>
        <v>0</v>
      </c>
      <c r="DT363" s="324">
        <f>SUMIF('Rekapitulasi Juni'!$BP$410:$BP$588,APS!$B363,'Rekapitulasi Juni'!$BR$410:$BR$588)</f>
        <v>0</v>
      </c>
      <c r="DU363" s="27"/>
      <c r="DV363" s="325">
        <f t="shared" si="639"/>
        <v>0</v>
      </c>
      <c r="DW363" s="325">
        <f t="shared" si="640"/>
        <v>0</v>
      </c>
      <c r="DX363" s="41">
        <f t="shared" si="680"/>
        <v>0</v>
      </c>
      <c r="DY363" s="41">
        <f t="shared" si="681"/>
        <v>0</v>
      </c>
      <c r="DZ363" s="41">
        <f t="shared" si="682"/>
        <v>0</v>
      </c>
      <c r="EA363" s="41">
        <f t="shared" si="683"/>
        <v>0</v>
      </c>
      <c r="EB363" s="41">
        <f t="shared" si="684"/>
        <v>0</v>
      </c>
      <c r="EC363" s="41">
        <f t="shared" si="685"/>
        <v>0</v>
      </c>
      <c r="ED363" s="180">
        <f t="shared" si="686"/>
        <v>0</v>
      </c>
      <c r="EE363" s="27">
        <v>0</v>
      </c>
      <c r="EF363" s="27"/>
      <c r="EG363" s="324">
        <f>SUMIF('Rekapitulasi Juni'!$D$608:$D$786,APS!$B363,'Rekapitulasi Juni'!$E$608:$E$786)</f>
        <v>0</v>
      </c>
      <c r="EH363" s="324">
        <f>SUMIF('Rekapitulasi Juni'!$D$608:$D$786,APS!$B363,'Rekapitulasi Juni'!$F$608:$F$786)</f>
        <v>0</v>
      </c>
      <c r="EI363" s="27"/>
      <c r="EJ363" s="325">
        <f t="shared" si="641"/>
        <v>0</v>
      </c>
      <c r="EK363" s="325">
        <f t="shared" si="642"/>
        <v>0</v>
      </c>
      <c r="EL363" s="27"/>
      <c r="EM363" s="324">
        <f>SUMIF('Rekapitulasi Juni'!$U$608:$U$786,APS!$B363,'Rekapitulasi Juni'!$V$608:$V$786)</f>
        <v>0</v>
      </c>
      <c r="EN363" s="324">
        <f>SUMIF('Rekapitulasi Juni'!$U$608:$U$786,APS!$B363,'Rekapitulasi Juni'!$W$608:$W$786)</f>
        <v>0</v>
      </c>
      <c r="EO363" s="27"/>
      <c r="EP363" s="325">
        <f t="shared" si="643"/>
        <v>0</v>
      </c>
      <c r="EQ363" s="325">
        <f t="shared" si="644"/>
        <v>0</v>
      </c>
      <c r="ER363" s="27"/>
      <c r="ES363" s="324">
        <f>SUMIF('Rekapitulasi Juni'!$AL$608:$AL$786,APS!$B363,'Rekapitulasi Juni'!$AM$608:$AM$786)</f>
        <v>0</v>
      </c>
      <c r="ET363" s="324">
        <f>SUMIF('Rekapitulasi Juni'!$AL$608:$AL$786,APS!$B363,'Rekapitulasi Juni'!$AN$608:$AN$786)</f>
        <v>0</v>
      </c>
      <c r="EU363" s="27"/>
      <c r="EV363" s="325">
        <f t="shared" si="628"/>
        <v>0</v>
      </c>
      <c r="EW363" s="325">
        <f t="shared" si="629"/>
        <v>0</v>
      </c>
      <c r="EX363" s="27"/>
      <c r="EY363" s="324">
        <f>SUMIF('Rekapitulasi Juni'!$BA$608:$BA$786,APS!$B363,'Rekapitulasi Juni'!$BB$608:$BB$786)</f>
        <v>0</v>
      </c>
      <c r="EZ363" s="324">
        <f>SUMIF('Rekapitulasi Juni'!$BA$608:$BA$786,APS!$B363,'Rekapitulasi Juni'!$BC$608:$BC$786)</f>
        <v>0</v>
      </c>
      <c r="FA363" s="324">
        <f>SUMIF('Rekapitulasi Juni'!$BA$608:$BA$786,APS!$B363,'Rekapitulasi Juni'!$BF$608:$BF$786)</f>
        <v>0</v>
      </c>
      <c r="FB363" s="325">
        <f t="shared" si="630"/>
        <v>0</v>
      </c>
      <c r="FC363" s="325">
        <f t="shared" si="631"/>
        <v>0</v>
      </c>
      <c r="FD363" s="27"/>
      <c r="FE363" s="27"/>
      <c r="FF363" s="27"/>
      <c r="FG363" s="27"/>
      <c r="FH363" s="27"/>
      <c r="FI363" s="27"/>
      <c r="FJ363" s="41">
        <f t="shared" si="687"/>
        <v>0</v>
      </c>
      <c r="FK363" s="41">
        <f t="shared" si="688"/>
        <v>0</v>
      </c>
      <c r="FL363" s="41">
        <f t="shared" si="689"/>
        <v>0</v>
      </c>
      <c r="FM363" s="41">
        <f t="shared" si="690"/>
        <v>0</v>
      </c>
      <c r="FN363" s="41">
        <f t="shared" si="691"/>
        <v>0</v>
      </c>
      <c r="FO363" s="41">
        <f t="shared" si="692"/>
        <v>0</v>
      </c>
      <c r="FP363" s="180">
        <f t="shared" si="693"/>
        <v>0</v>
      </c>
      <c r="FQ363" s="27"/>
      <c r="FR363" s="27"/>
      <c r="FS363" s="324">
        <f>SUMIF('Rekapitulasi Juni'!$D$804:$D$984,APS!$B363,'Rekapitulasi Juni'!$E$804:$E$984)</f>
        <v>0</v>
      </c>
      <c r="FT363" s="324">
        <f>SUMIF('Rekapitulasi Juni'!$D$804:$D$984,APS!$B363,'Rekapitulasi Juni'!$F$804:$F$984)</f>
        <v>0</v>
      </c>
      <c r="FU363" s="27"/>
      <c r="FV363" s="325">
        <f t="shared" si="632"/>
        <v>0</v>
      </c>
      <c r="FW363" s="325">
        <f t="shared" si="633"/>
        <v>0</v>
      </c>
      <c r="FX363" s="27"/>
      <c r="FY363" s="324">
        <f>SUMIF('Rekapitulasi Juni'!$U$804:$U$984,APS!$B363,'Rekapitulasi Juni'!$V$804:$V$984)</f>
        <v>0</v>
      </c>
      <c r="FZ363" s="324">
        <f>SUMIF('Rekapitulasi Juni'!$U$804:$U$984,APS!$B363,'Rekapitulasi Juni'!$W$804:$W$984)</f>
        <v>0</v>
      </c>
      <c r="GA363" s="27"/>
      <c r="GB363" s="325">
        <f t="shared" si="621"/>
        <v>0</v>
      </c>
      <c r="GC363" s="325">
        <f t="shared" si="622"/>
        <v>0</v>
      </c>
      <c r="GD363" s="27"/>
      <c r="GE363" s="324">
        <f>SUMIF('Rekapitulasi Juni'!$AL$804:$AL$984,APS!$B363,'Rekapitulasi Juni'!$AM$804:$AM$984)</f>
        <v>0</v>
      </c>
      <c r="GF363" s="324">
        <f>SUMIF('Rekapitulasi Juni'!$AL$804:$AL$984,APS!$B363,'Rekapitulasi Juni'!$AN$804:$AN$984)</f>
        <v>0</v>
      </c>
      <c r="GG363" s="27"/>
      <c r="GH363" s="325">
        <f t="shared" si="611"/>
        <v>0</v>
      </c>
      <c r="GI363" s="325">
        <f t="shared" si="612"/>
        <v>0</v>
      </c>
      <c r="GJ363" s="27"/>
      <c r="GK363" s="27"/>
      <c r="GL363" s="41">
        <f t="shared" si="694"/>
        <v>0</v>
      </c>
      <c r="GM363" s="41">
        <f t="shared" si="695"/>
        <v>0</v>
      </c>
      <c r="GN363" s="41">
        <f t="shared" si="696"/>
        <v>0</v>
      </c>
      <c r="GO363" s="41">
        <f t="shared" si="620"/>
        <v>0</v>
      </c>
      <c r="GP363" s="41">
        <f t="shared" si="697"/>
        <v>0</v>
      </c>
      <c r="GQ363" s="41">
        <f t="shared" si="698"/>
        <v>0</v>
      </c>
      <c r="GR363" s="180">
        <f t="shared" si="699"/>
        <v>0</v>
      </c>
      <c r="GS363" s="41">
        <f t="shared" si="613"/>
        <v>0</v>
      </c>
      <c r="GT363" s="41">
        <f t="shared" si="614"/>
        <v>0</v>
      </c>
      <c r="GU363" s="41">
        <f t="shared" si="615"/>
        <v>0</v>
      </c>
      <c r="GV363" s="41">
        <f t="shared" si="616"/>
        <v>0</v>
      </c>
      <c r="GW363" s="41">
        <f t="shared" si="617"/>
        <v>0</v>
      </c>
      <c r="GX363" s="41">
        <f t="shared" si="618"/>
        <v>0</v>
      </c>
      <c r="GY363" s="180">
        <f t="shared" si="619"/>
        <v>0</v>
      </c>
      <c r="GZ363" s="41">
        <v>338</v>
      </c>
      <c r="HA363" s="32"/>
      <c r="HB363" s="42">
        <f t="shared" si="634"/>
        <v>0</v>
      </c>
      <c r="HC363" s="44"/>
    </row>
    <row r="364" spans="1:211" ht="15" customHeight="1">
      <c r="A364" s="31" t="s">
        <v>715</v>
      </c>
      <c r="B364" s="32" t="s">
        <v>716</v>
      </c>
      <c r="C364" s="31" t="s">
        <v>490</v>
      </c>
      <c r="D364" s="31" t="s">
        <v>1259</v>
      </c>
      <c r="E364" s="31" t="s">
        <v>43</v>
      </c>
      <c r="F364" s="31" t="s">
        <v>152</v>
      </c>
      <c r="G364" s="33">
        <v>20</v>
      </c>
      <c r="H364" s="33">
        <v>0</v>
      </c>
      <c r="I364" s="33">
        <v>0</v>
      </c>
      <c r="J364" s="34">
        <f>IFERROR(VLOOKUP(A364,#REF!,3,0),0)</f>
        <v>0</v>
      </c>
      <c r="K364" s="34">
        <f t="shared" si="623"/>
        <v>0</v>
      </c>
      <c r="L364" s="34">
        <v>0</v>
      </c>
      <c r="M364" s="34">
        <v>0</v>
      </c>
      <c r="N364" s="35">
        <f t="shared" si="624"/>
        <v>20</v>
      </c>
      <c r="O364" s="35">
        <f t="shared" si="625"/>
        <v>20</v>
      </c>
      <c r="P364" s="36">
        <v>20</v>
      </c>
      <c r="Q364" s="36">
        <f t="shared" si="645"/>
        <v>20</v>
      </c>
      <c r="R364" s="80"/>
      <c r="S364" s="37">
        <f ca="1">SUMIF(ROP!$D$6:$H$65536,A364,ROP!$J$6:$J$65536)</f>
        <v>0</v>
      </c>
      <c r="T364" s="37">
        <f>SUMIF(HASIL!$B:$B,APS!$B364&amp;RIGHT(APS!T$9,2),HASIL!$I:$I)</f>
        <v>0</v>
      </c>
      <c r="U364" s="37">
        <f>SUMIF(HASIL!$B:$B,APS!$B364&amp;RIGHT(APS!U$9,2),HASIL!$I:$I)</f>
        <v>0</v>
      </c>
      <c r="V364" s="37">
        <f>SUMIF(HASIL!$B:$B,APS!$B364&amp;RIGHT(APS!V$9,2),HASIL!$I:$I)</f>
        <v>0</v>
      </c>
      <c r="W364" s="37">
        <f>SUMIF(HASIL!$B:$B,APS!$B364&amp;RIGHT(APS!W$9,2),HASIL!$I:$I)</f>
        <v>0</v>
      </c>
      <c r="X364" s="38">
        <f t="shared" si="626"/>
        <v>0</v>
      </c>
      <c r="Y364" s="38">
        <f t="shared" si="627"/>
        <v>-20</v>
      </c>
      <c r="Z364" s="39">
        <f t="shared" si="701"/>
        <v>0</v>
      </c>
      <c r="AA364" s="39">
        <f t="shared" si="700"/>
        <v>20</v>
      </c>
      <c r="AB364" s="40">
        <f t="shared" si="702"/>
        <v>20</v>
      </c>
      <c r="AC364" s="27">
        <v>20</v>
      </c>
      <c r="AD364" s="27"/>
      <c r="AE364" s="27"/>
      <c r="AF364" s="27"/>
      <c r="AG364" s="27"/>
      <c r="AH364" s="27"/>
      <c r="AI364" s="324">
        <f>SUMIF('Rekapitulasi Juni'!$D$9:$D$192,APS!$B364,'Rekapitulasi Juni'!$E$9:$E$192)</f>
        <v>0</v>
      </c>
      <c r="AJ364" s="324">
        <f>SUMIF('Rekapitulasi Juni'!$D$9:$D$192,APS!$B364,'Rekapitulasi Juni'!$F$9:$F$192)</f>
        <v>0</v>
      </c>
      <c r="AK364" s="324">
        <f>SUMIF('Rekapitulasi Juni'!$D$9:$D$192,APS!$B364,'Rekapitulasi Juni'!$K$9:$K$192)</f>
        <v>0</v>
      </c>
      <c r="AL364" s="325">
        <f t="shared" si="646"/>
        <v>0</v>
      </c>
      <c r="AM364" s="325">
        <f t="shared" si="647"/>
        <v>0</v>
      </c>
      <c r="AN364" s="27"/>
      <c r="AO364" s="324">
        <f>SUMIF('Rekapitulasi Juni'!$U$9:$U$192,APS!$B364,'Rekapitulasi Juni'!$V$9:$V$192)</f>
        <v>0</v>
      </c>
      <c r="AP364" s="324">
        <f>SUMIF('Rekapitulasi Juni'!$U$9:$U$192,APS!$B364,'Rekapitulasi Juni'!$W$9:$W$192)</f>
        <v>0</v>
      </c>
      <c r="AQ364" s="27"/>
      <c r="AR364" s="325">
        <f t="shared" si="648"/>
        <v>0</v>
      </c>
      <c r="AS364" s="325">
        <f t="shared" si="649"/>
        <v>0</v>
      </c>
      <c r="AT364" s="27"/>
      <c r="AU364" s="324">
        <f>SUMIF('Rekapitulasi Juni'!$AL$9:$AL$192,APS!$B364,'Rekapitulasi Juni'!$AM$9:$AM$192)</f>
        <v>0</v>
      </c>
      <c r="AV364" s="324">
        <f>SUMIF('Rekapitulasi Juni'!$AL$9:$AL$192,APS!$B364,'Rekapitulasi Juni'!$AN$9:$AN$192)</f>
        <v>0</v>
      </c>
      <c r="AW364" s="27"/>
      <c r="AX364" s="325">
        <f t="shared" si="650"/>
        <v>0</v>
      </c>
      <c r="AY364" s="325">
        <f t="shared" si="651"/>
        <v>0</v>
      </c>
      <c r="AZ364" s="41">
        <f t="shared" si="652"/>
        <v>0</v>
      </c>
      <c r="BA364" s="41">
        <f t="shared" si="653"/>
        <v>0</v>
      </c>
      <c r="BB364" s="41">
        <f t="shared" si="654"/>
        <v>0</v>
      </c>
      <c r="BC364" s="41">
        <f t="shared" si="655"/>
        <v>0</v>
      </c>
      <c r="BD364" s="41">
        <f t="shared" si="656"/>
        <v>0</v>
      </c>
      <c r="BE364" s="41">
        <f t="shared" si="657"/>
        <v>0</v>
      </c>
      <c r="BF364" s="180">
        <f t="shared" si="658"/>
        <v>0</v>
      </c>
      <c r="BG364" s="27">
        <v>0</v>
      </c>
      <c r="BH364" s="27"/>
      <c r="BI364" s="324">
        <f>SUMIF('Rekapitulasi Juni'!$D$214:$D$393,APS!$B364,'Rekapitulasi Juni'!$E$214:$E$393)</f>
        <v>0</v>
      </c>
      <c r="BJ364" s="324">
        <f>SUMIF('Rekapitulasi Juni'!$D$214:$D$393,APS!$B364,'Rekapitulasi Juni'!$F$214:$F$393)</f>
        <v>0</v>
      </c>
      <c r="BK364" s="27"/>
      <c r="BL364" s="325">
        <f t="shared" si="659"/>
        <v>0</v>
      </c>
      <c r="BM364" s="325">
        <f t="shared" si="660"/>
        <v>0</v>
      </c>
      <c r="BN364" s="27"/>
      <c r="BO364" s="324">
        <f>SUMIF('Rekapitulasi Juni'!$U$214:$U$393,APS!$B364,'Rekapitulasi Juni'!$V$214:$V$393)</f>
        <v>0</v>
      </c>
      <c r="BP364" s="324">
        <f>SUMIF('Rekapitulasi Juni'!$U$214:$U$393,APS!$B364,'Rekapitulasi Juni'!$W$214:$W$393)</f>
        <v>0</v>
      </c>
      <c r="BQ364" s="27"/>
      <c r="BR364" s="325">
        <f t="shared" si="661"/>
        <v>0</v>
      </c>
      <c r="BS364" s="325">
        <f t="shared" si="662"/>
        <v>0</v>
      </c>
      <c r="BT364" s="27"/>
      <c r="BU364" s="324">
        <f>SUMIF('Rekapitulasi Juni'!$AL$214:$AL$393,APS!$B364,'Rekapitulasi Juni'!$AM$214:$AM$393)</f>
        <v>0</v>
      </c>
      <c r="BV364" s="324">
        <f>SUMIF('Rekapitulasi Juni'!$AL$214:$AL$393,APS!$B364,'Rekapitulasi Juni'!$AN$214:$AN$393)</f>
        <v>0</v>
      </c>
      <c r="BW364" s="27"/>
      <c r="BX364" s="325">
        <f t="shared" si="663"/>
        <v>0</v>
      </c>
      <c r="BY364" s="325">
        <f t="shared" si="664"/>
        <v>0</v>
      </c>
      <c r="BZ364" s="27"/>
      <c r="CA364" s="324">
        <f>SUMIF('Rekapitulasi Juni'!$BA$214:$BA$393,APS!$B364,'Rekapitulasi Juni'!$BB$214:$BB$393)</f>
        <v>0</v>
      </c>
      <c r="CB364" s="324">
        <f>SUMIF('Rekapitulasi Juni'!$BA$214:$BA$393,APS!$B364,'Rekapitulasi Juni'!$BC$214:$BC$393)</f>
        <v>0</v>
      </c>
      <c r="CC364" s="27"/>
      <c r="CD364" s="325">
        <f t="shared" si="665"/>
        <v>0</v>
      </c>
      <c r="CE364" s="325">
        <f t="shared" si="666"/>
        <v>0</v>
      </c>
      <c r="CF364" s="27">
        <v>20</v>
      </c>
      <c r="CG364" s="324">
        <f>SUMIF('Rekapitulasi Juni'!$BP$214:$BP$393,APS!$B364,'Rekapitulasi Juni'!$BQ$214:$BQ$393)</f>
        <v>0</v>
      </c>
      <c r="CH364" s="324">
        <f>SUMIF('Rekapitulasi Juni'!$BP$214:$BP$393,APS!$B364,'Rekapitulasi Juni'!$BR$214:$BR$393)</f>
        <v>0</v>
      </c>
      <c r="CI364" s="27"/>
      <c r="CJ364" s="325">
        <f t="shared" si="667"/>
        <v>0</v>
      </c>
      <c r="CK364" s="325">
        <f t="shared" si="668"/>
        <v>0</v>
      </c>
      <c r="CL364" s="41">
        <f t="shared" si="669"/>
        <v>20</v>
      </c>
      <c r="CM364" s="41">
        <f t="shared" si="670"/>
        <v>0</v>
      </c>
      <c r="CN364" s="41">
        <f t="shared" si="671"/>
        <v>0</v>
      </c>
      <c r="CO364" s="41">
        <f t="shared" si="672"/>
        <v>0</v>
      </c>
      <c r="CP364" s="41">
        <f t="shared" si="673"/>
        <v>0</v>
      </c>
      <c r="CQ364" s="41">
        <f t="shared" si="674"/>
        <v>-20</v>
      </c>
      <c r="CR364" s="180">
        <f t="shared" si="675"/>
        <v>0</v>
      </c>
      <c r="CS364" s="27">
        <v>0</v>
      </c>
      <c r="CT364" s="27"/>
      <c r="CU364" s="324">
        <f>SUMIF('Rekapitulasi Juni'!$D$410:$D$588,APS!$B364,'Rekapitulasi Juni'!$E$410:$E$588)</f>
        <v>20</v>
      </c>
      <c r="CV364" s="324">
        <f>SUMIF('Rekapitulasi Juni'!$D$410:$D$588,APS!$B364,'Rekapitulasi Juni'!$F$410:$F$588)</f>
        <v>20</v>
      </c>
      <c r="CW364" s="27"/>
      <c r="CX364" s="325">
        <f t="shared" si="676"/>
        <v>0</v>
      </c>
      <c r="CY364" s="325">
        <f t="shared" si="677"/>
        <v>100</v>
      </c>
      <c r="CZ364" s="27"/>
      <c r="DA364" s="324">
        <f>SUMIF('Rekapitulasi Juni'!$U$410:$U$588,APS!$B364,'Rekapitulasi Juni'!$V$410:$V$588)</f>
        <v>0</v>
      </c>
      <c r="DB364" s="324">
        <f>SUMIF('Rekapitulasi Juni'!$U$410:$U$588,APS!$B364,'Rekapitulasi Juni'!$W$410:$W$588)</f>
        <v>0</v>
      </c>
      <c r="DC364" s="27"/>
      <c r="DD364" s="325">
        <f t="shared" si="678"/>
        <v>0</v>
      </c>
      <c r="DE364" s="325">
        <f t="shared" si="679"/>
        <v>0</v>
      </c>
      <c r="DF364" s="27"/>
      <c r="DG364" s="324">
        <f>SUMIF('Rekapitulasi Juni'!$AL$410:$AL$588,APS!$B364,'Rekapitulasi Juni'!$AM$410:$AM$588)</f>
        <v>0</v>
      </c>
      <c r="DH364" s="324">
        <f>SUMIF('Rekapitulasi Juni'!$AL$410:$AL$588,APS!$B364,'Rekapitulasi Juni'!$AN$410:$AN$588)</f>
        <v>0</v>
      </c>
      <c r="DI364" s="27"/>
      <c r="DJ364" s="325">
        <f t="shared" si="635"/>
        <v>0</v>
      </c>
      <c r="DK364" s="325">
        <f t="shared" si="636"/>
        <v>0</v>
      </c>
      <c r="DL364" s="27"/>
      <c r="DM364" s="324">
        <f>SUMIF('Rekapitulasi Juni'!$BA$410:$BA$588,APS!$B364,'Rekapitulasi Juni'!$BB$410:$BB$588)</f>
        <v>0</v>
      </c>
      <c r="DN364" s="324">
        <f>SUMIF('Rekapitulasi Juni'!$BA$410:$BA$588,APS!$B364,'Rekapitulasi Juni'!$BC$410:$BC$588)</f>
        <v>0</v>
      </c>
      <c r="DO364" s="324">
        <f>SUMIF('Rekapitulasi Juni'!$BA$410:$BA$588,APS!$B364,'Rekapitulasi Juni'!$BF$410:$BF$588)</f>
        <v>0</v>
      </c>
      <c r="DP364" s="325">
        <f t="shared" si="637"/>
        <v>0</v>
      </c>
      <c r="DQ364" s="325">
        <f t="shared" si="638"/>
        <v>0</v>
      </c>
      <c r="DR364" s="27"/>
      <c r="DS364" s="324">
        <f>SUMIF('Rekapitulasi Juni'!$BP$410:$BP$588,APS!$B364,'Rekapitulasi Juni'!$BQ$410:$BQ$588)</f>
        <v>0</v>
      </c>
      <c r="DT364" s="324">
        <f>SUMIF('Rekapitulasi Juni'!$BP$410:$BP$588,APS!$B364,'Rekapitulasi Juni'!$BR$410:$BR$588)</f>
        <v>0</v>
      </c>
      <c r="DU364" s="27"/>
      <c r="DV364" s="325">
        <f t="shared" si="639"/>
        <v>0</v>
      </c>
      <c r="DW364" s="325">
        <f t="shared" si="640"/>
        <v>0</v>
      </c>
      <c r="DX364" s="41">
        <f t="shared" si="680"/>
        <v>0</v>
      </c>
      <c r="DY364" s="41">
        <f t="shared" si="681"/>
        <v>20</v>
      </c>
      <c r="DZ364" s="41">
        <f t="shared" si="682"/>
        <v>20</v>
      </c>
      <c r="EA364" s="41">
        <f t="shared" si="683"/>
        <v>0</v>
      </c>
      <c r="EB364" s="41">
        <f t="shared" si="684"/>
        <v>20</v>
      </c>
      <c r="EC364" s="41">
        <f t="shared" si="685"/>
        <v>20</v>
      </c>
      <c r="ED364" s="180">
        <f t="shared" si="686"/>
        <v>0</v>
      </c>
      <c r="EE364" s="27">
        <v>0</v>
      </c>
      <c r="EF364" s="27"/>
      <c r="EG364" s="324">
        <f>SUMIF('Rekapitulasi Juni'!$D$608:$D$786,APS!$B364,'Rekapitulasi Juni'!$E$608:$E$786)</f>
        <v>0</v>
      </c>
      <c r="EH364" s="324">
        <f>SUMIF('Rekapitulasi Juni'!$D$608:$D$786,APS!$B364,'Rekapitulasi Juni'!$F$608:$F$786)</f>
        <v>0</v>
      </c>
      <c r="EI364" s="27"/>
      <c r="EJ364" s="325">
        <f t="shared" si="641"/>
        <v>0</v>
      </c>
      <c r="EK364" s="325">
        <f t="shared" si="642"/>
        <v>0</v>
      </c>
      <c r="EL364" s="27"/>
      <c r="EM364" s="324">
        <f>SUMIF('Rekapitulasi Juni'!$U$608:$U$786,APS!$B364,'Rekapitulasi Juni'!$V$608:$V$786)</f>
        <v>0</v>
      </c>
      <c r="EN364" s="324">
        <f>SUMIF('Rekapitulasi Juni'!$U$608:$U$786,APS!$B364,'Rekapitulasi Juni'!$W$608:$W$786)</f>
        <v>0</v>
      </c>
      <c r="EO364" s="27"/>
      <c r="EP364" s="325">
        <f t="shared" si="643"/>
        <v>0</v>
      </c>
      <c r="EQ364" s="325">
        <f t="shared" si="644"/>
        <v>0</v>
      </c>
      <c r="ER364" s="27"/>
      <c r="ES364" s="324">
        <f>SUMIF('Rekapitulasi Juni'!$AL$608:$AL$786,APS!$B364,'Rekapitulasi Juni'!$AM$608:$AM$786)</f>
        <v>0</v>
      </c>
      <c r="ET364" s="324">
        <f>SUMIF('Rekapitulasi Juni'!$AL$608:$AL$786,APS!$B364,'Rekapitulasi Juni'!$AN$608:$AN$786)</f>
        <v>0</v>
      </c>
      <c r="EU364" s="27"/>
      <c r="EV364" s="325">
        <f t="shared" si="628"/>
        <v>0</v>
      </c>
      <c r="EW364" s="325">
        <f t="shared" si="629"/>
        <v>0</v>
      </c>
      <c r="EX364" s="27"/>
      <c r="EY364" s="324">
        <f>SUMIF('Rekapitulasi Juni'!$BA$608:$BA$786,APS!$B364,'Rekapitulasi Juni'!$BB$608:$BB$786)</f>
        <v>0</v>
      </c>
      <c r="EZ364" s="324">
        <f>SUMIF('Rekapitulasi Juni'!$BA$608:$BA$786,APS!$B364,'Rekapitulasi Juni'!$BC$608:$BC$786)</f>
        <v>0</v>
      </c>
      <c r="FA364" s="324">
        <f>SUMIF('Rekapitulasi Juni'!$BA$608:$BA$786,APS!$B364,'Rekapitulasi Juni'!$BF$608:$BF$786)</f>
        <v>0</v>
      </c>
      <c r="FB364" s="325">
        <f t="shared" si="630"/>
        <v>0</v>
      </c>
      <c r="FC364" s="325">
        <f t="shared" si="631"/>
        <v>0</v>
      </c>
      <c r="FD364" s="27"/>
      <c r="FE364" s="27"/>
      <c r="FF364" s="27"/>
      <c r="FG364" s="27"/>
      <c r="FH364" s="27"/>
      <c r="FI364" s="27"/>
      <c r="FJ364" s="41">
        <f t="shared" si="687"/>
        <v>0</v>
      </c>
      <c r="FK364" s="41">
        <f t="shared" si="688"/>
        <v>0</v>
      </c>
      <c r="FL364" s="41">
        <f t="shared" si="689"/>
        <v>0</v>
      </c>
      <c r="FM364" s="41">
        <f t="shared" si="690"/>
        <v>0</v>
      </c>
      <c r="FN364" s="41">
        <f t="shared" si="691"/>
        <v>0</v>
      </c>
      <c r="FO364" s="41">
        <f t="shared" si="692"/>
        <v>0</v>
      </c>
      <c r="FP364" s="180">
        <f t="shared" si="693"/>
        <v>0</v>
      </c>
      <c r="FQ364" s="27"/>
      <c r="FR364" s="27"/>
      <c r="FS364" s="324">
        <f>SUMIF('Rekapitulasi Juni'!$D$804:$D$984,APS!$B364,'Rekapitulasi Juni'!$E$804:$E$984)</f>
        <v>0</v>
      </c>
      <c r="FT364" s="324">
        <f>SUMIF('Rekapitulasi Juni'!$D$804:$D$984,APS!$B364,'Rekapitulasi Juni'!$F$804:$F$984)</f>
        <v>0</v>
      </c>
      <c r="FU364" s="27"/>
      <c r="FV364" s="325">
        <f t="shared" si="632"/>
        <v>0</v>
      </c>
      <c r="FW364" s="325">
        <f t="shared" si="633"/>
        <v>0</v>
      </c>
      <c r="FX364" s="27"/>
      <c r="FY364" s="324">
        <f>SUMIF('Rekapitulasi Juni'!$U$804:$U$984,APS!$B364,'Rekapitulasi Juni'!$V$804:$V$984)</f>
        <v>0</v>
      </c>
      <c r="FZ364" s="324">
        <f>SUMIF('Rekapitulasi Juni'!$U$804:$U$984,APS!$B364,'Rekapitulasi Juni'!$W$804:$W$984)</f>
        <v>0</v>
      </c>
      <c r="GA364" s="27"/>
      <c r="GB364" s="325">
        <f t="shared" si="621"/>
        <v>0</v>
      </c>
      <c r="GC364" s="325">
        <f t="shared" si="622"/>
        <v>0</v>
      </c>
      <c r="GD364" s="27"/>
      <c r="GE364" s="324">
        <f>SUMIF('Rekapitulasi Juni'!$AL$804:$AL$984,APS!$B364,'Rekapitulasi Juni'!$AM$804:$AM$984)</f>
        <v>0</v>
      </c>
      <c r="GF364" s="324">
        <f>SUMIF('Rekapitulasi Juni'!$AL$804:$AL$984,APS!$B364,'Rekapitulasi Juni'!$AN$804:$AN$984)</f>
        <v>0</v>
      </c>
      <c r="GG364" s="27"/>
      <c r="GH364" s="325">
        <f t="shared" si="611"/>
        <v>0</v>
      </c>
      <c r="GI364" s="325">
        <f t="shared" si="612"/>
        <v>0</v>
      </c>
      <c r="GJ364" s="27"/>
      <c r="GK364" s="27"/>
      <c r="GL364" s="41">
        <f t="shared" si="694"/>
        <v>0</v>
      </c>
      <c r="GM364" s="41">
        <f t="shared" si="695"/>
        <v>0</v>
      </c>
      <c r="GN364" s="41">
        <f t="shared" si="696"/>
        <v>0</v>
      </c>
      <c r="GO364" s="41">
        <f t="shared" si="620"/>
        <v>0</v>
      </c>
      <c r="GP364" s="41">
        <f t="shared" si="697"/>
        <v>0</v>
      </c>
      <c r="GQ364" s="41">
        <f t="shared" si="698"/>
        <v>0</v>
      </c>
      <c r="GR364" s="180">
        <f t="shared" si="699"/>
        <v>0</v>
      </c>
      <c r="GS364" s="41">
        <f t="shared" si="613"/>
        <v>20</v>
      </c>
      <c r="GT364" s="41">
        <f t="shared" si="614"/>
        <v>20</v>
      </c>
      <c r="GU364" s="41">
        <f t="shared" si="615"/>
        <v>20</v>
      </c>
      <c r="GV364" s="41">
        <f t="shared" si="616"/>
        <v>0</v>
      </c>
      <c r="GW364" s="41">
        <f t="shared" si="617"/>
        <v>20</v>
      </c>
      <c r="GX364" s="41">
        <f t="shared" si="618"/>
        <v>0</v>
      </c>
      <c r="GY364" s="180">
        <f t="shared" si="619"/>
        <v>100</v>
      </c>
      <c r="GZ364" s="41">
        <v>339</v>
      </c>
      <c r="HA364" s="32" t="s">
        <v>1310</v>
      </c>
      <c r="HB364" s="42">
        <f t="shared" si="634"/>
        <v>0</v>
      </c>
      <c r="HC364" s="44"/>
    </row>
    <row r="365" spans="1:211" ht="15" customHeight="1">
      <c r="A365" s="31" t="s">
        <v>717</v>
      </c>
      <c r="B365" s="32" t="s">
        <v>718</v>
      </c>
      <c r="C365" s="31" t="s">
        <v>490</v>
      </c>
      <c r="D365" s="31" t="s">
        <v>1259</v>
      </c>
      <c r="E365" s="31" t="s">
        <v>43</v>
      </c>
      <c r="F365" s="31" t="s">
        <v>152</v>
      </c>
      <c r="G365" s="33">
        <v>20</v>
      </c>
      <c r="H365" s="33">
        <v>0</v>
      </c>
      <c r="I365" s="33">
        <v>0</v>
      </c>
      <c r="J365" s="34">
        <f>IFERROR(VLOOKUP(A365,#REF!,3,0),0)</f>
        <v>0</v>
      </c>
      <c r="K365" s="34">
        <f t="shared" si="623"/>
        <v>20</v>
      </c>
      <c r="L365" s="34">
        <v>0</v>
      </c>
      <c r="M365" s="34">
        <v>20</v>
      </c>
      <c r="N365" s="35">
        <f t="shared" si="624"/>
        <v>0</v>
      </c>
      <c r="O365" s="35">
        <f t="shared" si="625"/>
        <v>0</v>
      </c>
      <c r="P365" s="36">
        <v>0</v>
      </c>
      <c r="Q365" s="36">
        <f t="shared" si="645"/>
        <v>20</v>
      </c>
      <c r="R365" s="80"/>
      <c r="S365" s="37">
        <f ca="1">SUMIF(ROP!$D$6:$H$65536,A365,ROP!$J$6:$J$65536)</f>
        <v>0</v>
      </c>
      <c r="T365" s="37">
        <f>SUMIF(HASIL!$B:$B,APS!$B365&amp;RIGHT(APS!T$9,2),HASIL!$I:$I)</f>
        <v>0</v>
      </c>
      <c r="U365" s="37">
        <f>SUMIF(HASIL!$B:$B,APS!$B365&amp;RIGHT(APS!U$9,2),HASIL!$I:$I)</f>
        <v>0</v>
      </c>
      <c r="V365" s="37">
        <f>SUMIF(HASIL!$B:$B,APS!$B365&amp;RIGHT(APS!V$9,2),HASIL!$I:$I)</f>
        <v>0</v>
      </c>
      <c r="W365" s="37">
        <f>SUMIF(HASIL!$B:$B,APS!$B365&amp;RIGHT(APS!W$9,2),HASIL!$I:$I)</f>
        <v>0</v>
      </c>
      <c r="X365" s="38">
        <f t="shared" si="626"/>
        <v>0</v>
      </c>
      <c r="Y365" s="38">
        <f t="shared" si="627"/>
        <v>-20</v>
      </c>
      <c r="Z365" s="39">
        <f t="shared" si="701"/>
        <v>0</v>
      </c>
      <c r="AA365" s="39">
        <f t="shared" si="700"/>
        <v>20</v>
      </c>
      <c r="AB365" s="40">
        <f t="shared" si="702"/>
        <v>0</v>
      </c>
      <c r="AC365" s="27">
        <v>0</v>
      </c>
      <c r="AD365" s="27"/>
      <c r="AE365" s="27"/>
      <c r="AF365" s="27"/>
      <c r="AG365" s="27"/>
      <c r="AH365" s="27"/>
      <c r="AI365" s="324">
        <f>SUMIF('Rekapitulasi Juni'!$D$9:$D$192,APS!$B365,'Rekapitulasi Juni'!$E$9:$E$192)</f>
        <v>0</v>
      </c>
      <c r="AJ365" s="324">
        <f>SUMIF('Rekapitulasi Juni'!$D$9:$D$192,APS!$B365,'Rekapitulasi Juni'!$F$9:$F$192)</f>
        <v>0</v>
      </c>
      <c r="AK365" s="324">
        <f>SUMIF('Rekapitulasi Juni'!$D$9:$D$192,APS!$B365,'Rekapitulasi Juni'!$K$9:$K$192)</f>
        <v>0</v>
      </c>
      <c r="AL365" s="325">
        <f t="shared" si="646"/>
        <v>0</v>
      </c>
      <c r="AM365" s="325">
        <f t="shared" si="647"/>
        <v>0</v>
      </c>
      <c r="AN365" s="27"/>
      <c r="AO365" s="324">
        <f>SUMIF('Rekapitulasi Juni'!$U$9:$U$192,APS!$B365,'Rekapitulasi Juni'!$V$9:$V$192)</f>
        <v>0</v>
      </c>
      <c r="AP365" s="324">
        <f>SUMIF('Rekapitulasi Juni'!$U$9:$U$192,APS!$B365,'Rekapitulasi Juni'!$W$9:$W$192)</f>
        <v>0</v>
      </c>
      <c r="AQ365" s="27"/>
      <c r="AR365" s="325">
        <f t="shared" si="648"/>
        <v>0</v>
      </c>
      <c r="AS365" s="325">
        <f t="shared" si="649"/>
        <v>0</v>
      </c>
      <c r="AT365" s="27"/>
      <c r="AU365" s="324">
        <f>SUMIF('Rekapitulasi Juni'!$AL$9:$AL$192,APS!$B365,'Rekapitulasi Juni'!$AM$9:$AM$192)</f>
        <v>0</v>
      </c>
      <c r="AV365" s="324">
        <f>SUMIF('Rekapitulasi Juni'!$AL$9:$AL$192,APS!$B365,'Rekapitulasi Juni'!$AN$9:$AN$192)</f>
        <v>0</v>
      </c>
      <c r="AW365" s="27"/>
      <c r="AX365" s="325">
        <f>IF(AT365=0,0,((AV365+AW365)/AT365)*100)</f>
        <v>0</v>
      </c>
      <c r="AY365" s="325">
        <f t="shared" si="651"/>
        <v>0</v>
      </c>
      <c r="AZ365" s="41">
        <f t="shared" si="652"/>
        <v>0</v>
      </c>
      <c r="BA365" s="41">
        <f t="shared" si="653"/>
        <v>0</v>
      </c>
      <c r="BB365" s="41">
        <f t="shared" si="654"/>
        <v>0</v>
      </c>
      <c r="BC365" s="41">
        <f t="shared" si="655"/>
        <v>0</v>
      </c>
      <c r="BD365" s="41">
        <f t="shared" si="656"/>
        <v>0</v>
      </c>
      <c r="BE365" s="41">
        <f t="shared" si="657"/>
        <v>0</v>
      </c>
      <c r="BF365" s="180">
        <f t="shared" si="658"/>
        <v>0</v>
      </c>
      <c r="BG365" s="27">
        <v>0</v>
      </c>
      <c r="BH365" s="27"/>
      <c r="BI365" s="324">
        <f>SUMIF('Rekapitulasi Juni'!$D$214:$D$393,APS!$B365,'Rekapitulasi Juni'!$E$214:$E$393)</f>
        <v>0</v>
      </c>
      <c r="BJ365" s="324">
        <f>SUMIF('Rekapitulasi Juni'!$D$214:$D$393,APS!$B365,'Rekapitulasi Juni'!$F$214:$F$393)</f>
        <v>0</v>
      </c>
      <c r="BK365" s="27"/>
      <c r="BL365" s="325">
        <f t="shared" si="659"/>
        <v>0</v>
      </c>
      <c r="BM365" s="325">
        <f t="shared" si="660"/>
        <v>0</v>
      </c>
      <c r="BN365" s="27"/>
      <c r="BO365" s="324">
        <f>SUMIF('Rekapitulasi Juni'!$U$214:$U$393,APS!$B365,'Rekapitulasi Juni'!$V$214:$V$393)</f>
        <v>0</v>
      </c>
      <c r="BP365" s="324">
        <f>SUMIF('Rekapitulasi Juni'!$U$214:$U$393,APS!$B365,'Rekapitulasi Juni'!$W$214:$W$393)</f>
        <v>0</v>
      </c>
      <c r="BQ365" s="27"/>
      <c r="BR365" s="325">
        <f t="shared" si="661"/>
        <v>0</v>
      </c>
      <c r="BS365" s="325">
        <f t="shared" si="662"/>
        <v>0</v>
      </c>
      <c r="BT365" s="27"/>
      <c r="BU365" s="324">
        <f>SUMIF('Rekapitulasi Juni'!$AL$214:$AL$393,APS!$B365,'Rekapitulasi Juni'!$AM$214:$AM$393)</f>
        <v>0</v>
      </c>
      <c r="BV365" s="324">
        <f>SUMIF('Rekapitulasi Juni'!$AL$214:$AL$393,APS!$B365,'Rekapitulasi Juni'!$AN$214:$AN$393)</f>
        <v>0</v>
      </c>
      <c r="BW365" s="27"/>
      <c r="BX365" s="325">
        <f t="shared" si="663"/>
        <v>0</v>
      </c>
      <c r="BY365" s="325">
        <f t="shared" si="664"/>
        <v>0</v>
      </c>
      <c r="BZ365" s="27">
        <v>20</v>
      </c>
      <c r="CA365" s="324">
        <f>SUMIF('Rekapitulasi Juni'!$BA$214:$BA$393,APS!$B365,'Rekapitulasi Juni'!$BB$214:$BB$393)</f>
        <v>0</v>
      </c>
      <c r="CB365" s="324">
        <f>SUMIF('Rekapitulasi Juni'!$BA$214:$BA$393,APS!$B365,'Rekapitulasi Juni'!$BC$214:$BC$393)</f>
        <v>0</v>
      </c>
      <c r="CC365" s="27"/>
      <c r="CD365" s="325">
        <f t="shared" si="665"/>
        <v>0</v>
      </c>
      <c r="CE365" s="325">
        <f t="shared" si="666"/>
        <v>0</v>
      </c>
      <c r="CF365" s="27"/>
      <c r="CG365" s="324">
        <f>SUMIF('Rekapitulasi Juni'!$BP$214:$BP$393,APS!$B365,'Rekapitulasi Juni'!$BQ$214:$BQ$393)</f>
        <v>0</v>
      </c>
      <c r="CH365" s="324">
        <f>SUMIF('Rekapitulasi Juni'!$BP$214:$BP$393,APS!$B365,'Rekapitulasi Juni'!$BR$214:$BR$393)</f>
        <v>0</v>
      </c>
      <c r="CI365" s="27"/>
      <c r="CJ365" s="325">
        <f t="shared" si="667"/>
        <v>0</v>
      </c>
      <c r="CK365" s="325">
        <f t="shared" si="668"/>
        <v>0</v>
      </c>
      <c r="CL365" s="41">
        <f t="shared" si="669"/>
        <v>20</v>
      </c>
      <c r="CM365" s="41">
        <f t="shared" si="670"/>
        <v>0</v>
      </c>
      <c r="CN365" s="41">
        <f t="shared" si="671"/>
        <v>0</v>
      </c>
      <c r="CO365" s="41">
        <f t="shared" si="672"/>
        <v>0</v>
      </c>
      <c r="CP365" s="41">
        <f t="shared" si="673"/>
        <v>0</v>
      </c>
      <c r="CQ365" s="41">
        <f t="shared" si="674"/>
        <v>-20</v>
      </c>
      <c r="CR365" s="180">
        <f t="shared" si="675"/>
        <v>0</v>
      </c>
      <c r="CS365" s="27">
        <v>0</v>
      </c>
      <c r="CT365" s="27"/>
      <c r="CU365" s="324">
        <f>SUMIF('Rekapitulasi Juni'!$D$410:$D$588,APS!$B365,'Rekapitulasi Juni'!$E$410:$E$588)</f>
        <v>20</v>
      </c>
      <c r="CV365" s="324">
        <f>SUMIF('Rekapitulasi Juni'!$D$410:$D$588,APS!$B365,'Rekapitulasi Juni'!$F$410:$F$588)</f>
        <v>20</v>
      </c>
      <c r="CW365" s="27"/>
      <c r="CX365" s="325">
        <f t="shared" si="676"/>
        <v>0</v>
      </c>
      <c r="CY365" s="325">
        <f t="shared" si="677"/>
        <v>100</v>
      </c>
      <c r="CZ365" s="27"/>
      <c r="DA365" s="324">
        <f>SUMIF('Rekapitulasi Juni'!$U$410:$U$588,APS!$B365,'Rekapitulasi Juni'!$V$410:$V$588)</f>
        <v>0</v>
      </c>
      <c r="DB365" s="324">
        <f>SUMIF('Rekapitulasi Juni'!$U$410:$U$588,APS!$B365,'Rekapitulasi Juni'!$W$410:$W$588)</f>
        <v>0</v>
      </c>
      <c r="DC365" s="27"/>
      <c r="DD365" s="325">
        <f t="shared" si="678"/>
        <v>0</v>
      </c>
      <c r="DE365" s="325">
        <f t="shared" si="679"/>
        <v>0</v>
      </c>
      <c r="DF365" s="27"/>
      <c r="DG365" s="324">
        <f>SUMIF('Rekapitulasi Juni'!$AL$410:$AL$588,APS!$B365,'Rekapitulasi Juni'!$AM$410:$AM$588)</f>
        <v>0</v>
      </c>
      <c r="DH365" s="324">
        <f>SUMIF('Rekapitulasi Juni'!$AL$410:$AL$588,APS!$B365,'Rekapitulasi Juni'!$AN$410:$AN$588)</f>
        <v>0</v>
      </c>
      <c r="DI365" s="27"/>
      <c r="DJ365" s="325">
        <f t="shared" si="635"/>
        <v>0</v>
      </c>
      <c r="DK365" s="325">
        <f t="shared" si="636"/>
        <v>0</v>
      </c>
      <c r="DL365" s="27"/>
      <c r="DM365" s="324">
        <f>SUMIF('Rekapitulasi Juni'!$BA$410:$BA$588,APS!$B365,'Rekapitulasi Juni'!$BB$410:$BB$588)</f>
        <v>0</v>
      </c>
      <c r="DN365" s="324">
        <f>SUMIF('Rekapitulasi Juni'!$BA$410:$BA$588,APS!$B365,'Rekapitulasi Juni'!$BC$410:$BC$588)</f>
        <v>0</v>
      </c>
      <c r="DO365" s="324">
        <f>SUMIF('Rekapitulasi Juni'!$BA$410:$BA$588,APS!$B365,'Rekapitulasi Juni'!$BF$410:$BF$588)</f>
        <v>0</v>
      </c>
      <c r="DP365" s="325">
        <f t="shared" si="637"/>
        <v>0</v>
      </c>
      <c r="DQ365" s="325">
        <f t="shared" si="638"/>
        <v>0</v>
      </c>
      <c r="DR365" s="27"/>
      <c r="DS365" s="324">
        <f>SUMIF('Rekapitulasi Juni'!$BP$410:$BP$588,APS!$B365,'Rekapitulasi Juni'!$BQ$410:$BQ$588)</f>
        <v>0</v>
      </c>
      <c r="DT365" s="324">
        <f>SUMIF('Rekapitulasi Juni'!$BP$410:$BP$588,APS!$B365,'Rekapitulasi Juni'!$BR$410:$BR$588)</f>
        <v>0</v>
      </c>
      <c r="DU365" s="27"/>
      <c r="DV365" s="325">
        <f t="shared" si="639"/>
        <v>0</v>
      </c>
      <c r="DW365" s="325">
        <f t="shared" si="640"/>
        <v>0</v>
      </c>
      <c r="DX365" s="41">
        <f t="shared" si="680"/>
        <v>0</v>
      </c>
      <c r="DY365" s="41">
        <f t="shared" si="681"/>
        <v>20</v>
      </c>
      <c r="DZ365" s="41">
        <f t="shared" si="682"/>
        <v>20</v>
      </c>
      <c r="EA365" s="41">
        <f t="shared" si="683"/>
        <v>0</v>
      </c>
      <c r="EB365" s="41">
        <f t="shared" si="684"/>
        <v>20</v>
      </c>
      <c r="EC365" s="41">
        <f t="shared" si="685"/>
        <v>20</v>
      </c>
      <c r="ED365" s="180">
        <f t="shared" si="686"/>
        <v>0</v>
      </c>
      <c r="EE365" s="27">
        <v>0</v>
      </c>
      <c r="EF365" s="27"/>
      <c r="EG365" s="324">
        <f>SUMIF('Rekapitulasi Juni'!$D$608:$D$786,APS!$B365,'Rekapitulasi Juni'!$E$608:$E$786)</f>
        <v>0</v>
      </c>
      <c r="EH365" s="324">
        <f>SUMIF('Rekapitulasi Juni'!$D$608:$D$786,APS!$B365,'Rekapitulasi Juni'!$F$608:$F$786)</f>
        <v>0</v>
      </c>
      <c r="EI365" s="27"/>
      <c r="EJ365" s="325">
        <f t="shared" si="641"/>
        <v>0</v>
      </c>
      <c r="EK365" s="325">
        <f t="shared" si="642"/>
        <v>0</v>
      </c>
      <c r="EL365" s="27"/>
      <c r="EM365" s="324">
        <f>SUMIF('Rekapitulasi Juni'!$U$608:$U$786,APS!$B365,'Rekapitulasi Juni'!$V$608:$V$786)</f>
        <v>0</v>
      </c>
      <c r="EN365" s="324">
        <f>SUMIF('Rekapitulasi Juni'!$U$608:$U$786,APS!$B365,'Rekapitulasi Juni'!$W$608:$W$786)</f>
        <v>0</v>
      </c>
      <c r="EO365" s="27"/>
      <c r="EP365" s="325">
        <f t="shared" si="643"/>
        <v>0</v>
      </c>
      <c r="EQ365" s="325">
        <f t="shared" si="644"/>
        <v>0</v>
      </c>
      <c r="ER365" s="27"/>
      <c r="ES365" s="324">
        <f>SUMIF('Rekapitulasi Juni'!$AL$608:$AL$786,APS!$B365,'Rekapitulasi Juni'!$AM$608:$AM$786)</f>
        <v>0</v>
      </c>
      <c r="ET365" s="324">
        <f>SUMIF('Rekapitulasi Juni'!$AL$608:$AL$786,APS!$B365,'Rekapitulasi Juni'!$AN$608:$AN$786)</f>
        <v>0</v>
      </c>
      <c r="EU365" s="27"/>
      <c r="EV365" s="325">
        <f t="shared" si="628"/>
        <v>0</v>
      </c>
      <c r="EW365" s="325">
        <f t="shared" si="629"/>
        <v>0</v>
      </c>
      <c r="EX365" s="27"/>
      <c r="EY365" s="324">
        <f>SUMIF('Rekapitulasi Juni'!$BA$608:$BA$786,APS!$B365,'Rekapitulasi Juni'!$BB$608:$BB$786)</f>
        <v>0</v>
      </c>
      <c r="EZ365" s="324">
        <f>SUMIF('Rekapitulasi Juni'!$BA$608:$BA$786,APS!$B365,'Rekapitulasi Juni'!$BC$608:$BC$786)</f>
        <v>0</v>
      </c>
      <c r="FA365" s="324">
        <f>SUMIF('Rekapitulasi Juni'!$BA$608:$BA$786,APS!$B365,'Rekapitulasi Juni'!$BF$608:$BF$786)</f>
        <v>0</v>
      </c>
      <c r="FB365" s="325">
        <f t="shared" si="630"/>
        <v>0</v>
      </c>
      <c r="FC365" s="325">
        <f t="shared" si="631"/>
        <v>0</v>
      </c>
      <c r="FD365" s="27"/>
      <c r="FE365" s="27"/>
      <c r="FF365" s="27"/>
      <c r="FG365" s="27"/>
      <c r="FH365" s="27"/>
      <c r="FI365" s="27"/>
      <c r="FJ365" s="41">
        <f t="shared" si="687"/>
        <v>0</v>
      </c>
      <c r="FK365" s="41">
        <f t="shared" si="688"/>
        <v>0</v>
      </c>
      <c r="FL365" s="41">
        <f t="shared" si="689"/>
        <v>0</v>
      </c>
      <c r="FM365" s="41">
        <f t="shared" si="690"/>
        <v>0</v>
      </c>
      <c r="FN365" s="41">
        <f t="shared" si="691"/>
        <v>0</v>
      </c>
      <c r="FO365" s="41">
        <f t="shared" si="692"/>
        <v>0</v>
      </c>
      <c r="FP365" s="180">
        <f t="shared" si="693"/>
        <v>0</v>
      </c>
      <c r="FQ365" s="27"/>
      <c r="FR365" s="27"/>
      <c r="FS365" s="324">
        <f>SUMIF('Rekapitulasi Juni'!$D$804:$D$984,APS!$B365,'Rekapitulasi Juni'!$E$804:$E$984)</f>
        <v>0</v>
      </c>
      <c r="FT365" s="324">
        <f>SUMIF('Rekapitulasi Juni'!$D$804:$D$984,APS!$B365,'Rekapitulasi Juni'!$F$804:$F$984)</f>
        <v>0</v>
      </c>
      <c r="FU365" s="27"/>
      <c r="FV365" s="325">
        <f t="shared" si="632"/>
        <v>0</v>
      </c>
      <c r="FW365" s="325">
        <f t="shared" si="633"/>
        <v>0</v>
      </c>
      <c r="FX365" s="27"/>
      <c r="FY365" s="324">
        <f>SUMIF('Rekapitulasi Juni'!$U$804:$U$984,APS!$B365,'Rekapitulasi Juni'!$V$804:$V$984)</f>
        <v>0</v>
      </c>
      <c r="FZ365" s="324">
        <f>SUMIF('Rekapitulasi Juni'!$U$804:$U$984,APS!$B365,'Rekapitulasi Juni'!$W$804:$W$984)</f>
        <v>0</v>
      </c>
      <c r="GA365" s="27"/>
      <c r="GB365" s="325">
        <f t="shared" si="621"/>
        <v>0</v>
      </c>
      <c r="GC365" s="325">
        <f t="shared" si="622"/>
        <v>0</v>
      </c>
      <c r="GD365" s="27"/>
      <c r="GE365" s="324">
        <f>SUMIF('Rekapitulasi Juni'!$AL$804:$AL$984,APS!$B365,'Rekapitulasi Juni'!$AM$804:$AM$984)</f>
        <v>0</v>
      </c>
      <c r="GF365" s="324">
        <f>SUMIF('Rekapitulasi Juni'!$AL$804:$AL$984,APS!$B365,'Rekapitulasi Juni'!$AN$804:$AN$984)</f>
        <v>0</v>
      </c>
      <c r="GG365" s="27"/>
      <c r="GH365" s="325">
        <f t="shared" si="611"/>
        <v>0</v>
      </c>
      <c r="GI365" s="325">
        <f t="shared" si="612"/>
        <v>0</v>
      </c>
      <c r="GJ365" s="27"/>
      <c r="GK365" s="27"/>
      <c r="GL365" s="41">
        <f t="shared" si="694"/>
        <v>0</v>
      </c>
      <c r="GM365" s="41">
        <f t="shared" si="695"/>
        <v>0</v>
      </c>
      <c r="GN365" s="41">
        <f t="shared" si="696"/>
        <v>0</v>
      </c>
      <c r="GO365" s="41">
        <f t="shared" si="620"/>
        <v>0</v>
      </c>
      <c r="GP365" s="41">
        <f t="shared" si="697"/>
        <v>0</v>
      </c>
      <c r="GQ365" s="41">
        <f t="shared" si="698"/>
        <v>0</v>
      </c>
      <c r="GR365" s="180">
        <f t="shared" si="699"/>
        <v>0</v>
      </c>
      <c r="GS365" s="41">
        <f t="shared" si="613"/>
        <v>20</v>
      </c>
      <c r="GT365" s="41">
        <f t="shared" si="614"/>
        <v>20</v>
      </c>
      <c r="GU365" s="41">
        <f t="shared" si="615"/>
        <v>20</v>
      </c>
      <c r="GV365" s="41">
        <f t="shared" si="616"/>
        <v>0</v>
      </c>
      <c r="GW365" s="41">
        <f t="shared" si="617"/>
        <v>20</v>
      </c>
      <c r="GX365" s="41">
        <f t="shared" si="618"/>
        <v>0</v>
      </c>
      <c r="GY365" s="180">
        <f t="shared" si="619"/>
        <v>100</v>
      </c>
      <c r="GZ365" s="41">
        <v>340</v>
      </c>
      <c r="HA365" s="32" t="s">
        <v>1310</v>
      </c>
      <c r="HB365" s="42">
        <f t="shared" si="634"/>
        <v>0</v>
      </c>
      <c r="HC365" s="44"/>
    </row>
    <row r="366" spans="1:211" ht="15" customHeight="1">
      <c r="A366" s="31" t="s">
        <v>719</v>
      </c>
      <c r="B366" s="32" t="s">
        <v>720</v>
      </c>
      <c r="C366" s="31" t="s">
        <v>490</v>
      </c>
      <c r="D366" s="31" t="s">
        <v>1259</v>
      </c>
      <c r="E366" s="31" t="s">
        <v>43</v>
      </c>
      <c r="F366" s="31" t="s">
        <v>152</v>
      </c>
      <c r="G366" s="33">
        <v>150</v>
      </c>
      <c r="H366" s="33">
        <v>0</v>
      </c>
      <c r="I366" s="33">
        <v>0</v>
      </c>
      <c r="J366" s="34">
        <f>IFERROR(VLOOKUP(A366,#REF!,3,0),0)</f>
        <v>0</v>
      </c>
      <c r="K366" s="34">
        <f t="shared" si="623"/>
        <v>118</v>
      </c>
      <c r="L366" s="34">
        <v>82</v>
      </c>
      <c r="M366" s="34">
        <v>200</v>
      </c>
      <c r="N366" s="35">
        <f t="shared" si="624"/>
        <v>32</v>
      </c>
      <c r="O366" s="35">
        <f t="shared" si="625"/>
        <v>32</v>
      </c>
      <c r="P366" s="36">
        <v>50</v>
      </c>
      <c r="Q366" s="36">
        <f>IF(P366+K366&lt;0,0,P366+K366)+R366</f>
        <v>168</v>
      </c>
      <c r="R366" s="80"/>
      <c r="S366" s="37">
        <f ca="1">SUMIF(ROP!$D$6:$H$65536,A366,ROP!$J$6:$J$65536)</f>
        <v>0</v>
      </c>
      <c r="T366" s="37">
        <f>SUMIF(HASIL!$B:$B,APS!$B366&amp;RIGHT(APS!T$9,2),HASIL!$I:$I)</f>
        <v>0</v>
      </c>
      <c r="U366" s="37">
        <f>SUMIF(HASIL!$B:$B,APS!$B366&amp;RIGHT(APS!U$9,2),HASIL!$I:$I)</f>
        <v>0</v>
      </c>
      <c r="V366" s="37">
        <f>SUMIF(HASIL!$B:$B,APS!$B366&amp;RIGHT(APS!V$9,2),HASIL!$I:$I)</f>
        <v>0</v>
      </c>
      <c r="W366" s="37">
        <f>SUMIF(HASIL!$B:$B,APS!$B366&amp;RIGHT(APS!W$9,2),HASIL!$I:$I)</f>
        <v>0</v>
      </c>
      <c r="X366" s="38">
        <f t="shared" si="626"/>
        <v>0</v>
      </c>
      <c r="Y366" s="38">
        <f t="shared" si="627"/>
        <v>-168</v>
      </c>
      <c r="Z366" s="39">
        <f t="shared" si="701"/>
        <v>0</v>
      </c>
      <c r="AA366" s="39">
        <f t="shared" si="700"/>
        <v>168</v>
      </c>
      <c r="AB366" s="40">
        <f t="shared" si="702"/>
        <v>50</v>
      </c>
      <c r="AC366" s="27">
        <v>0</v>
      </c>
      <c r="AD366" s="27"/>
      <c r="AE366" s="27"/>
      <c r="AF366" s="27"/>
      <c r="AG366" s="27"/>
      <c r="AH366" s="27"/>
      <c r="AI366" s="324">
        <f>SUMIF('Rekapitulasi Juni'!$D$9:$D$192,APS!$B366,'Rekapitulasi Juni'!$E$9:$E$192)</f>
        <v>0</v>
      </c>
      <c r="AJ366" s="324">
        <f>SUMIF('Rekapitulasi Juni'!$D$9:$D$192,APS!$B366,'Rekapitulasi Juni'!$F$9:$F$192)</f>
        <v>0</v>
      </c>
      <c r="AK366" s="324">
        <f>SUMIF('Rekapitulasi Juni'!$D$9:$D$192,APS!$B366,'Rekapitulasi Juni'!$K$9:$K$192)</f>
        <v>0</v>
      </c>
      <c r="AL366" s="325">
        <f t="shared" si="646"/>
        <v>0</v>
      </c>
      <c r="AM366" s="325">
        <f t="shared" si="647"/>
        <v>0</v>
      </c>
      <c r="AN366" s="27"/>
      <c r="AO366" s="324">
        <f>SUMIF('Rekapitulasi Juni'!$U$9:$U$192,APS!$B366,'Rekapitulasi Juni'!$V$9:$V$192)</f>
        <v>0</v>
      </c>
      <c r="AP366" s="324">
        <f>SUMIF('Rekapitulasi Juni'!$U$9:$U$192,APS!$B366,'Rekapitulasi Juni'!$W$9:$W$192)</f>
        <v>0</v>
      </c>
      <c r="AQ366" s="27"/>
      <c r="AR366" s="325">
        <f t="shared" si="648"/>
        <v>0</v>
      </c>
      <c r="AS366" s="325">
        <f t="shared" si="649"/>
        <v>0</v>
      </c>
      <c r="AT366" s="27"/>
      <c r="AU366" s="324">
        <f>SUMIF('Rekapitulasi Juni'!$AL$9:$AL$192,APS!$B366,'Rekapitulasi Juni'!$AM$9:$AM$192)</f>
        <v>0</v>
      </c>
      <c r="AV366" s="324">
        <f>SUMIF('Rekapitulasi Juni'!$AL$9:$AL$192,APS!$B366,'Rekapitulasi Juni'!$AN$9:$AN$192)</f>
        <v>0</v>
      </c>
      <c r="AW366" s="27"/>
      <c r="AX366" s="325">
        <f t="shared" si="650"/>
        <v>0</v>
      </c>
      <c r="AY366" s="325">
        <f t="shared" si="651"/>
        <v>0</v>
      </c>
      <c r="AZ366" s="41">
        <f t="shared" si="652"/>
        <v>0</v>
      </c>
      <c r="BA366" s="41">
        <f t="shared" si="653"/>
        <v>0</v>
      </c>
      <c r="BB366" s="41">
        <f t="shared" si="654"/>
        <v>0</v>
      </c>
      <c r="BC366" s="41">
        <f t="shared" si="655"/>
        <v>0</v>
      </c>
      <c r="BD366" s="41">
        <f t="shared" si="656"/>
        <v>0</v>
      </c>
      <c r="BE366" s="41">
        <f t="shared" si="657"/>
        <v>0</v>
      </c>
      <c r="BF366" s="180">
        <f t="shared" si="658"/>
        <v>0</v>
      </c>
      <c r="BG366" s="27">
        <v>0</v>
      </c>
      <c r="BH366" s="27"/>
      <c r="BI366" s="324">
        <f>SUMIF('Rekapitulasi Juni'!$D$214:$D$393,APS!$B366,'Rekapitulasi Juni'!$E$214:$E$393)</f>
        <v>100</v>
      </c>
      <c r="BJ366" s="324">
        <f>SUMIF('Rekapitulasi Juni'!$D$214:$D$393,APS!$B366,'Rekapitulasi Juni'!$F$214:$F$393)</f>
        <v>0</v>
      </c>
      <c r="BK366" s="27"/>
      <c r="BL366" s="325">
        <f t="shared" si="659"/>
        <v>0</v>
      </c>
      <c r="BM366" s="325">
        <f t="shared" si="660"/>
        <v>0</v>
      </c>
      <c r="BN366" s="27"/>
      <c r="BO366" s="324">
        <f>SUMIF('Rekapitulasi Juni'!$U$214:$U$393,APS!$B366,'Rekapitulasi Juni'!$V$214:$V$393)</f>
        <v>0</v>
      </c>
      <c r="BP366" s="324">
        <f>SUMIF('Rekapitulasi Juni'!$U$214:$U$393,APS!$B366,'Rekapitulasi Juni'!$W$214:$W$393)</f>
        <v>0</v>
      </c>
      <c r="BQ366" s="27"/>
      <c r="BR366" s="325">
        <f t="shared" si="661"/>
        <v>0</v>
      </c>
      <c r="BS366" s="325">
        <f t="shared" si="662"/>
        <v>0</v>
      </c>
      <c r="BT366" s="27"/>
      <c r="BU366" s="324">
        <f>SUMIF('Rekapitulasi Juni'!$AL$214:$AL$393,APS!$B366,'Rekapitulasi Juni'!$AM$214:$AM$393)</f>
        <v>0</v>
      </c>
      <c r="BV366" s="324">
        <f>SUMIF('Rekapitulasi Juni'!$AL$214:$AL$393,APS!$B366,'Rekapitulasi Juni'!$AN$214:$AN$393)</f>
        <v>0</v>
      </c>
      <c r="BW366" s="27"/>
      <c r="BX366" s="325">
        <f t="shared" si="663"/>
        <v>0</v>
      </c>
      <c r="BY366" s="325">
        <f t="shared" si="664"/>
        <v>0</v>
      </c>
      <c r="BZ366" s="27">
        <v>50</v>
      </c>
      <c r="CA366" s="324">
        <f>SUMIF('Rekapitulasi Juni'!$BA$214:$BA$393,APS!$B366,'Rekapitulasi Juni'!$BB$214:$BB$393)</f>
        <v>0</v>
      </c>
      <c r="CB366" s="324">
        <f>SUMIF('Rekapitulasi Juni'!$BA$214:$BA$393,APS!$B366,'Rekapitulasi Juni'!$BC$214:$BC$393)</f>
        <v>0</v>
      </c>
      <c r="CC366" s="27"/>
      <c r="CD366" s="325">
        <f t="shared" si="665"/>
        <v>0</v>
      </c>
      <c r="CE366" s="325">
        <f t="shared" si="666"/>
        <v>0</v>
      </c>
      <c r="CF366" s="27"/>
      <c r="CG366" s="324">
        <f>SUMIF('Rekapitulasi Juni'!$BP$214:$BP$393,APS!$B366,'Rekapitulasi Juni'!$BQ$214:$BQ$393)</f>
        <v>100</v>
      </c>
      <c r="CH366" s="324">
        <f>SUMIF('Rekapitulasi Juni'!$BP$214:$BP$393,APS!$B366,'Rekapitulasi Juni'!$BR$214:$BR$393)</f>
        <v>96</v>
      </c>
      <c r="CI366" s="27"/>
      <c r="CJ366" s="325">
        <f t="shared" si="667"/>
        <v>0</v>
      </c>
      <c r="CK366" s="325">
        <f t="shared" si="668"/>
        <v>96</v>
      </c>
      <c r="CL366" s="41">
        <f t="shared" si="669"/>
        <v>50</v>
      </c>
      <c r="CM366" s="41">
        <f t="shared" si="670"/>
        <v>200</v>
      </c>
      <c r="CN366" s="41">
        <f t="shared" si="671"/>
        <v>96</v>
      </c>
      <c r="CO366" s="41">
        <f t="shared" si="672"/>
        <v>0</v>
      </c>
      <c r="CP366" s="41">
        <f t="shared" si="673"/>
        <v>96</v>
      </c>
      <c r="CQ366" s="41">
        <f t="shared" si="674"/>
        <v>46</v>
      </c>
      <c r="CR366" s="180">
        <f t="shared" si="675"/>
        <v>192</v>
      </c>
      <c r="CS366" s="27">
        <v>0</v>
      </c>
      <c r="CT366" s="27"/>
      <c r="CU366" s="324">
        <f>SUMIF('Rekapitulasi Juni'!$D$410:$D$588,APS!$B366,'Rekapitulasi Juni'!$E$410:$E$588)</f>
        <v>68</v>
      </c>
      <c r="CV366" s="324">
        <f>SUMIF('Rekapitulasi Juni'!$D$410:$D$588,APS!$B366,'Rekapitulasi Juni'!$F$410:$F$588)</f>
        <v>68</v>
      </c>
      <c r="CW366" s="27"/>
      <c r="CX366" s="325">
        <f t="shared" si="676"/>
        <v>0</v>
      </c>
      <c r="CY366" s="325">
        <f t="shared" si="677"/>
        <v>100</v>
      </c>
      <c r="CZ366" s="27"/>
      <c r="DA366" s="324">
        <f>SUMIF('Rekapitulasi Juni'!$U$410:$U$588,APS!$B366,'Rekapitulasi Juni'!$V$410:$V$588)</f>
        <v>0</v>
      </c>
      <c r="DB366" s="324">
        <f>SUMIF('Rekapitulasi Juni'!$U$410:$U$588,APS!$B366,'Rekapitulasi Juni'!$W$410:$W$588)</f>
        <v>0</v>
      </c>
      <c r="DC366" s="27"/>
      <c r="DD366" s="325">
        <f t="shared" si="678"/>
        <v>0</v>
      </c>
      <c r="DE366" s="325">
        <f t="shared" si="679"/>
        <v>0</v>
      </c>
      <c r="DF366" s="27"/>
      <c r="DG366" s="324">
        <f>SUMIF('Rekapitulasi Juni'!$AL$410:$AL$588,APS!$B366,'Rekapitulasi Juni'!$AM$410:$AM$588)</f>
        <v>4</v>
      </c>
      <c r="DH366" s="324">
        <f>SUMIF('Rekapitulasi Juni'!$AL$410:$AL$588,APS!$B366,'Rekapitulasi Juni'!$AN$410:$AN$588)</f>
        <v>0</v>
      </c>
      <c r="DI366" s="27"/>
      <c r="DJ366" s="325">
        <f t="shared" si="635"/>
        <v>0</v>
      </c>
      <c r="DK366" s="325">
        <f t="shared" si="636"/>
        <v>0</v>
      </c>
      <c r="DL366" s="27">
        <v>68</v>
      </c>
      <c r="DM366" s="324">
        <f>SUMIF('Rekapitulasi Juni'!$BA$410:$BA$588,APS!$B366,'Rekapitulasi Juni'!$BB$410:$BB$588)</f>
        <v>0</v>
      </c>
      <c r="DN366" s="324">
        <f>SUMIF('Rekapitulasi Juni'!$BA$410:$BA$588,APS!$B366,'Rekapitulasi Juni'!$BC$410:$BC$588)</f>
        <v>0</v>
      </c>
      <c r="DO366" s="324">
        <f>SUMIF('Rekapitulasi Juni'!$BA$410:$BA$588,APS!$B366,'Rekapitulasi Juni'!$BF$410:$BF$588)</f>
        <v>0</v>
      </c>
      <c r="DP366" s="325">
        <f t="shared" si="637"/>
        <v>0</v>
      </c>
      <c r="DQ366" s="325">
        <f t="shared" si="638"/>
        <v>0</v>
      </c>
      <c r="DR366" s="27">
        <v>50</v>
      </c>
      <c r="DS366" s="324">
        <f>SUMIF('Rekapitulasi Juni'!$BP$410:$BP$588,APS!$B366,'Rekapitulasi Juni'!$BQ$410:$BQ$588)</f>
        <v>0</v>
      </c>
      <c r="DT366" s="324">
        <f>SUMIF('Rekapitulasi Juni'!$BP$410:$BP$588,APS!$B366,'Rekapitulasi Juni'!$BR$410:$BR$588)</f>
        <v>0</v>
      </c>
      <c r="DU366" s="27"/>
      <c r="DV366" s="325">
        <f t="shared" si="639"/>
        <v>0</v>
      </c>
      <c r="DW366" s="325">
        <f t="shared" si="640"/>
        <v>0</v>
      </c>
      <c r="DX366" s="41">
        <f t="shared" si="680"/>
        <v>118</v>
      </c>
      <c r="DY366" s="41">
        <f t="shared" si="681"/>
        <v>72</v>
      </c>
      <c r="DZ366" s="41">
        <f t="shared" si="682"/>
        <v>68</v>
      </c>
      <c r="EA366" s="41">
        <f t="shared" si="683"/>
        <v>0</v>
      </c>
      <c r="EB366" s="41">
        <f t="shared" si="684"/>
        <v>68</v>
      </c>
      <c r="EC366" s="41">
        <f t="shared" si="685"/>
        <v>-50</v>
      </c>
      <c r="ED366" s="180">
        <f t="shared" si="686"/>
        <v>57.627118644067799</v>
      </c>
      <c r="EE366" s="27">
        <v>50</v>
      </c>
      <c r="EF366" s="27"/>
      <c r="EG366" s="324">
        <f>SUMIF('Rekapitulasi Juni'!$D$608:$D$786,APS!$B366,'Rekapitulasi Juni'!$E$608:$E$786)</f>
        <v>0</v>
      </c>
      <c r="EH366" s="324">
        <f>SUMIF('Rekapitulasi Juni'!$D$608:$D$786,APS!$B366,'Rekapitulasi Juni'!$F$608:$F$786)</f>
        <v>0</v>
      </c>
      <c r="EI366" s="27"/>
      <c r="EJ366" s="325">
        <f t="shared" si="641"/>
        <v>0</v>
      </c>
      <c r="EK366" s="325">
        <f t="shared" si="642"/>
        <v>0</v>
      </c>
      <c r="EL366" s="27"/>
      <c r="EM366" s="324">
        <f>SUMIF('Rekapitulasi Juni'!$U$608:$U$786,APS!$B366,'Rekapitulasi Juni'!$V$608:$V$786)</f>
        <v>0</v>
      </c>
      <c r="EN366" s="324">
        <f>SUMIF('Rekapitulasi Juni'!$U$608:$U$786,APS!$B366,'Rekapitulasi Juni'!$W$608:$W$786)</f>
        <v>0</v>
      </c>
      <c r="EO366" s="27"/>
      <c r="EP366" s="325">
        <f t="shared" si="643"/>
        <v>0</v>
      </c>
      <c r="EQ366" s="325">
        <f t="shared" si="644"/>
        <v>0</v>
      </c>
      <c r="ER366" s="27"/>
      <c r="ES366" s="324">
        <f>SUMIF('Rekapitulasi Juni'!$AL$608:$AL$786,APS!$B366,'Rekapitulasi Juni'!$AM$608:$AM$786)</f>
        <v>0</v>
      </c>
      <c r="ET366" s="324">
        <f>SUMIF('Rekapitulasi Juni'!$AL$608:$AL$786,APS!$B366,'Rekapitulasi Juni'!$AN$608:$AN$786)</f>
        <v>0</v>
      </c>
      <c r="EU366" s="27"/>
      <c r="EV366" s="325">
        <f t="shared" si="628"/>
        <v>0</v>
      </c>
      <c r="EW366" s="325">
        <f t="shared" si="629"/>
        <v>0</v>
      </c>
      <c r="EX366" s="27"/>
      <c r="EY366" s="324">
        <f>SUMIF('Rekapitulasi Juni'!$BA$608:$BA$786,APS!$B366,'Rekapitulasi Juni'!$BB$608:$BB$786)</f>
        <v>0</v>
      </c>
      <c r="EZ366" s="324">
        <f>SUMIF('Rekapitulasi Juni'!$BA$608:$BA$786,APS!$B366,'Rekapitulasi Juni'!$BC$608:$BC$786)</f>
        <v>0</v>
      </c>
      <c r="FA366" s="324">
        <f>SUMIF('Rekapitulasi Juni'!$BA$608:$BA$786,APS!$B366,'Rekapitulasi Juni'!$BF$608:$BF$786)</f>
        <v>0</v>
      </c>
      <c r="FB366" s="325">
        <f t="shared" si="630"/>
        <v>0</v>
      </c>
      <c r="FC366" s="325">
        <f t="shared" si="631"/>
        <v>0</v>
      </c>
      <c r="FD366" s="27"/>
      <c r="FE366" s="27"/>
      <c r="FF366" s="27"/>
      <c r="FG366" s="27"/>
      <c r="FH366" s="27"/>
      <c r="FI366" s="27"/>
      <c r="FJ366" s="41">
        <f t="shared" si="687"/>
        <v>0</v>
      </c>
      <c r="FK366" s="41">
        <f t="shared" si="688"/>
        <v>0</v>
      </c>
      <c r="FL366" s="41">
        <f t="shared" si="689"/>
        <v>0</v>
      </c>
      <c r="FM366" s="41">
        <f t="shared" si="690"/>
        <v>0</v>
      </c>
      <c r="FN366" s="41">
        <f t="shared" si="691"/>
        <v>0</v>
      </c>
      <c r="FO366" s="41">
        <f t="shared" si="692"/>
        <v>0</v>
      </c>
      <c r="FP366" s="180">
        <f t="shared" si="693"/>
        <v>0</v>
      </c>
      <c r="FQ366" s="27"/>
      <c r="FR366" s="27"/>
      <c r="FS366" s="324">
        <f>SUMIF('Rekapitulasi Juni'!$D$804:$D$984,APS!$B366,'Rekapitulasi Juni'!$E$804:$E$984)</f>
        <v>0</v>
      </c>
      <c r="FT366" s="324">
        <f>SUMIF('Rekapitulasi Juni'!$D$804:$D$984,APS!$B366,'Rekapitulasi Juni'!$F$804:$F$984)</f>
        <v>0</v>
      </c>
      <c r="FU366" s="27"/>
      <c r="FV366" s="325">
        <f t="shared" si="632"/>
        <v>0</v>
      </c>
      <c r="FW366" s="325">
        <f t="shared" si="633"/>
        <v>0</v>
      </c>
      <c r="FX366" s="27"/>
      <c r="FY366" s="324">
        <f>SUMIF('Rekapitulasi Juni'!$U$804:$U$984,APS!$B366,'Rekapitulasi Juni'!$V$804:$V$984)</f>
        <v>0</v>
      </c>
      <c r="FZ366" s="324">
        <f>SUMIF('Rekapitulasi Juni'!$U$804:$U$984,APS!$B366,'Rekapitulasi Juni'!$W$804:$W$984)</f>
        <v>0</v>
      </c>
      <c r="GA366" s="27"/>
      <c r="GB366" s="325">
        <f t="shared" si="621"/>
        <v>0</v>
      </c>
      <c r="GC366" s="325">
        <f t="shared" si="622"/>
        <v>0</v>
      </c>
      <c r="GD366" s="27"/>
      <c r="GE366" s="324">
        <f>SUMIF('Rekapitulasi Juni'!$AL$804:$AL$984,APS!$B366,'Rekapitulasi Juni'!$AM$804:$AM$984)</f>
        <v>0</v>
      </c>
      <c r="GF366" s="324">
        <f>SUMIF('Rekapitulasi Juni'!$AL$804:$AL$984,APS!$B366,'Rekapitulasi Juni'!$AN$804:$AN$984)</f>
        <v>0</v>
      </c>
      <c r="GG366" s="27"/>
      <c r="GH366" s="325">
        <f t="shared" si="611"/>
        <v>0</v>
      </c>
      <c r="GI366" s="325">
        <f t="shared" si="612"/>
        <v>0</v>
      </c>
      <c r="GJ366" s="27"/>
      <c r="GK366" s="27"/>
      <c r="GL366" s="41">
        <f t="shared" si="694"/>
        <v>0</v>
      </c>
      <c r="GM366" s="41">
        <f t="shared" si="695"/>
        <v>0</v>
      </c>
      <c r="GN366" s="41">
        <f t="shared" si="696"/>
        <v>0</v>
      </c>
      <c r="GO366" s="41">
        <f t="shared" si="620"/>
        <v>0</v>
      </c>
      <c r="GP366" s="41">
        <f t="shared" si="697"/>
        <v>0</v>
      </c>
      <c r="GQ366" s="41">
        <f t="shared" si="698"/>
        <v>0</v>
      </c>
      <c r="GR366" s="180">
        <f t="shared" si="699"/>
        <v>0</v>
      </c>
      <c r="GS366" s="41">
        <f t="shared" si="613"/>
        <v>168</v>
      </c>
      <c r="GT366" s="41">
        <f t="shared" si="614"/>
        <v>272</v>
      </c>
      <c r="GU366" s="41">
        <f t="shared" si="615"/>
        <v>164</v>
      </c>
      <c r="GV366" s="41">
        <f t="shared" si="616"/>
        <v>0</v>
      </c>
      <c r="GW366" s="41">
        <f t="shared" si="617"/>
        <v>164</v>
      </c>
      <c r="GX366" s="41">
        <f t="shared" si="618"/>
        <v>-4</v>
      </c>
      <c r="GY366" s="180">
        <f t="shared" si="619"/>
        <v>97.61904761904762</v>
      </c>
      <c r="GZ366" s="41">
        <v>341</v>
      </c>
      <c r="HA366" s="32" t="s">
        <v>1308</v>
      </c>
      <c r="HB366" s="42">
        <f t="shared" si="634"/>
        <v>100</v>
      </c>
      <c r="HC366" s="44"/>
    </row>
    <row r="367" spans="1:211" ht="15" customHeight="1">
      <c r="A367" s="31" t="s">
        <v>721</v>
      </c>
      <c r="B367" s="32" t="s">
        <v>722</v>
      </c>
      <c r="C367" s="31" t="s">
        <v>490</v>
      </c>
      <c r="D367" s="31" t="s">
        <v>1259</v>
      </c>
      <c r="E367" s="31" t="s">
        <v>43</v>
      </c>
      <c r="F367" s="31" t="s">
        <v>152</v>
      </c>
      <c r="G367" s="33">
        <v>0</v>
      </c>
      <c r="H367" s="33">
        <v>0</v>
      </c>
      <c r="I367" s="33">
        <v>0</v>
      </c>
      <c r="J367" s="34">
        <f>IFERROR(VLOOKUP(A367,#REF!,3,0),0)</f>
        <v>0</v>
      </c>
      <c r="K367" s="34">
        <f t="shared" si="623"/>
        <v>0</v>
      </c>
      <c r="L367" s="34">
        <v>0</v>
      </c>
      <c r="M367" s="34">
        <v>0</v>
      </c>
      <c r="N367" s="35">
        <f t="shared" si="624"/>
        <v>0</v>
      </c>
      <c r="O367" s="35">
        <f t="shared" si="625"/>
        <v>0</v>
      </c>
      <c r="P367" s="36">
        <v>0</v>
      </c>
      <c r="Q367" s="36">
        <f t="shared" si="645"/>
        <v>0</v>
      </c>
      <c r="R367" s="80"/>
      <c r="S367" s="37">
        <f ca="1">SUMIF(ROP!$D$6:$H$65536,A367,ROP!$J$6:$J$65536)</f>
        <v>0</v>
      </c>
      <c r="T367" s="37">
        <f>SUMIF(HASIL!$B:$B,APS!$B367&amp;RIGHT(APS!T$9,2),HASIL!$I:$I)</f>
        <v>0</v>
      </c>
      <c r="U367" s="37">
        <f>SUMIF(HASIL!$B:$B,APS!$B367&amp;RIGHT(APS!U$9,2),HASIL!$I:$I)</f>
        <v>0</v>
      </c>
      <c r="V367" s="37">
        <f>SUMIF(HASIL!$B:$B,APS!$B367&amp;RIGHT(APS!V$9,2),HASIL!$I:$I)</f>
        <v>0</v>
      </c>
      <c r="W367" s="37">
        <f>SUMIF(HASIL!$B:$B,APS!$B367&amp;RIGHT(APS!W$9,2),HASIL!$I:$I)</f>
        <v>0</v>
      </c>
      <c r="X367" s="38">
        <f t="shared" si="626"/>
        <v>0</v>
      </c>
      <c r="Y367" s="38">
        <f t="shared" si="627"/>
        <v>0</v>
      </c>
      <c r="Z367" s="39">
        <f t="shared" si="701"/>
        <v>0</v>
      </c>
      <c r="AA367" s="39">
        <f t="shared" si="700"/>
        <v>0</v>
      </c>
      <c r="AB367" s="40">
        <f t="shared" si="702"/>
        <v>0</v>
      </c>
      <c r="AC367" s="27">
        <v>0</v>
      </c>
      <c r="AD367" s="27"/>
      <c r="AE367" s="27"/>
      <c r="AF367" s="27"/>
      <c r="AG367" s="27"/>
      <c r="AH367" s="27"/>
      <c r="AI367" s="324">
        <f>SUMIF('Rekapitulasi Juni'!$D$9:$D$192,APS!$B367,'Rekapitulasi Juni'!$E$9:$E$192)</f>
        <v>0</v>
      </c>
      <c r="AJ367" s="324">
        <f>SUMIF('Rekapitulasi Juni'!$D$9:$D$192,APS!$B367,'Rekapitulasi Juni'!$F$9:$F$192)</f>
        <v>0</v>
      </c>
      <c r="AK367" s="324">
        <f>SUMIF('Rekapitulasi Juni'!$D$9:$D$192,APS!$B367,'Rekapitulasi Juni'!$K$9:$K$192)</f>
        <v>0</v>
      </c>
      <c r="AL367" s="325">
        <f t="shared" si="646"/>
        <v>0</v>
      </c>
      <c r="AM367" s="325">
        <f t="shared" si="647"/>
        <v>0</v>
      </c>
      <c r="AN367" s="27"/>
      <c r="AO367" s="324">
        <f>SUMIF('Rekapitulasi Juni'!$U$9:$U$192,APS!$B367,'Rekapitulasi Juni'!$V$9:$V$192)</f>
        <v>0</v>
      </c>
      <c r="AP367" s="324">
        <f>SUMIF('Rekapitulasi Juni'!$U$9:$U$192,APS!$B367,'Rekapitulasi Juni'!$W$9:$W$192)</f>
        <v>0</v>
      </c>
      <c r="AQ367" s="27"/>
      <c r="AR367" s="325">
        <f t="shared" si="648"/>
        <v>0</v>
      </c>
      <c r="AS367" s="325">
        <f t="shared" si="649"/>
        <v>0</v>
      </c>
      <c r="AT367" s="27"/>
      <c r="AU367" s="324">
        <f>SUMIF('Rekapitulasi Juni'!$AL$9:$AL$192,APS!$B367,'Rekapitulasi Juni'!$AM$9:$AM$192)</f>
        <v>0</v>
      </c>
      <c r="AV367" s="324">
        <f>SUMIF('Rekapitulasi Juni'!$AL$9:$AL$192,APS!$B367,'Rekapitulasi Juni'!$AN$9:$AN$192)</f>
        <v>0</v>
      </c>
      <c r="AW367" s="27"/>
      <c r="AX367" s="325">
        <f t="shared" si="650"/>
        <v>0</v>
      </c>
      <c r="AY367" s="325">
        <f t="shared" si="651"/>
        <v>0</v>
      </c>
      <c r="AZ367" s="41">
        <f t="shared" si="652"/>
        <v>0</v>
      </c>
      <c r="BA367" s="41">
        <f t="shared" si="653"/>
        <v>0</v>
      </c>
      <c r="BB367" s="41">
        <f t="shared" si="654"/>
        <v>0</v>
      </c>
      <c r="BC367" s="41">
        <f t="shared" si="655"/>
        <v>0</v>
      </c>
      <c r="BD367" s="41">
        <f t="shared" si="656"/>
        <v>0</v>
      </c>
      <c r="BE367" s="41">
        <f t="shared" si="657"/>
        <v>0</v>
      </c>
      <c r="BF367" s="180">
        <f t="shared" si="658"/>
        <v>0</v>
      </c>
      <c r="BG367" s="27">
        <v>0</v>
      </c>
      <c r="BH367" s="27"/>
      <c r="BI367" s="324">
        <f>SUMIF('Rekapitulasi Juni'!$D$214:$D$393,APS!$B367,'Rekapitulasi Juni'!$E$214:$E$393)</f>
        <v>0</v>
      </c>
      <c r="BJ367" s="324">
        <f>SUMIF('Rekapitulasi Juni'!$D$214:$D$393,APS!$B367,'Rekapitulasi Juni'!$F$214:$F$393)</f>
        <v>0</v>
      </c>
      <c r="BK367" s="27"/>
      <c r="BL367" s="325">
        <f t="shared" si="659"/>
        <v>0</v>
      </c>
      <c r="BM367" s="325">
        <f t="shared" si="660"/>
        <v>0</v>
      </c>
      <c r="BN367" s="27"/>
      <c r="BO367" s="324">
        <f>SUMIF('Rekapitulasi Juni'!$U$214:$U$393,APS!$B367,'Rekapitulasi Juni'!$V$214:$V$393)</f>
        <v>0</v>
      </c>
      <c r="BP367" s="324">
        <f>SUMIF('Rekapitulasi Juni'!$U$214:$U$393,APS!$B367,'Rekapitulasi Juni'!$W$214:$W$393)</f>
        <v>0</v>
      </c>
      <c r="BQ367" s="27"/>
      <c r="BR367" s="325">
        <f t="shared" si="661"/>
        <v>0</v>
      </c>
      <c r="BS367" s="325">
        <f t="shared" si="662"/>
        <v>0</v>
      </c>
      <c r="BT367" s="27"/>
      <c r="BU367" s="324">
        <f>SUMIF('Rekapitulasi Juni'!$AL$214:$AL$393,APS!$B367,'Rekapitulasi Juni'!$AM$214:$AM$393)</f>
        <v>0</v>
      </c>
      <c r="BV367" s="324">
        <f>SUMIF('Rekapitulasi Juni'!$AL$214:$AL$393,APS!$B367,'Rekapitulasi Juni'!$AN$214:$AN$393)</f>
        <v>0</v>
      </c>
      <c r="BW367" s="27"/>
      <c r="BX367" s="325">
        <f t="shared" si="663"/>
        <v>0</v>
      </c>
      <c r="BY367" s="325">
        <f t="shared" si="664"/>
        <v>0</v>
      </c>
      <c r="BZ367" s="27"/>
      <c r="CA367" s="324">
        <f>SUMIF('Rekapitulasi Juni'!$BA$214:$BA$393,APS!$B367,'Rekapitulasi Juni'!$BB$214:$BB$393)</f>
        <v>0</v>
      </c>
      <c r="CB367" s="324">
        <f>SUMIF('Rekapitulasi Juni'!$BA$214:$BA$393,APS!$B367,'Rekapitulasi Juni'!$BC$214:$BC$393)</f>
        <v>0</v>
      </c>
      <c r="CC367" s="27"/>
      <c r="CD367" s="325">
        <f t="shared" si="665"/>
        <v>0</v>
      </c>
      <c r="CE367" s="325">
        <f t="shared" si="666"/>
        <v>0</v>
      </c>
      <c r="CF367" s="27"/>
      <c r="CG367" s="324">
        <f>SUMIF('Rekapitulasi Juni'!$BP$214:$BP$393,APS!$B367,'Rekapitulasi Juni'!$BQ$214:$BQ$393)</f>
        <v>0</v>
      </c>
      <c r="CH367" s="324">
        <f>SUMIF('Rekapitulasi Juni'!$BP$214:$BP$393,APS!$B367,'Rekapitulasi Juni'!$BR$214:$BR$393)</f>
        <v>0</v>
      </c>
      <c r="CI367" s="27"/>
      <c r="CJ367" s="325">
        <f t="shared" si="667"/>
        <v>0</v>
      </c>
      <c r="CK367" s="325">
        <f t="shared" si="668"/>
        <v>0</v>
      </c>
      <c r="CL367" s="41">
        <f t="shared" si="669"/>
        <v>0</v>
      </c>
      <c r="CM367" s="41">
        <f t="shared" si="670"/>
        <v>0</v>
      </c>
      <c r="CN367" s="41">
        <f t="shared" si="671"/>
        <v>0</v>
      </c>
      <c r="CO367" s="41">
        <f t="shared" si="672"/>
        <v>0</v>
      </c>
      <c r="CP367" s="41">
        <f t="shared" si="673"/>
        <v>0</v>
      </c>
      <c r="CQ367" s="41">
        <f t="shared" si="674"/>
        <v>0</v>
      </c>
      <c r="CR367" s="180">
        <f t="shared" si="675"/>
        <v>0</v>
      </c>
      <c r="CS367" s="27">
        <v>0</v>
      </c>
      <c r="CT367" s="27"/>
      <c r="CU367" s="324">
        <f>SUMIF('Rekapitulasi Juni'!$D$410:$D$588,APS!$B367,'Rekapitulasi Juni'!$E$410:$E$588)</f>
        <v>0</v>
      </c>
      <c r="CV367" s="324">
        <f>SUMIF('Rekapitulasi Juni'!$D$410:$D$588,APS!$B367,'Rekapitulasi Juni'!$F$410:$F$588)</f>
        <v>0</v>
      </c>
      <c r="CW367" s="27"/>
      <c r="CX367" s="325">
        <f t="shared" si="676"/>
        <v>0</v>
      </c>
      <c r="CY367" s="325">
        <f t="shared" si="677"/>
        <v>0</v>
      </c>
      <c r="CZ367" s="27"/>
      <c r="DA367" s="324">
        <f>SUMIF('Rekapitulasi Juni'!$U$410:$U$588,APS!$B367,'Rekapitulasi Juni'!$V$410:$V$588)</f>
        <v>24</v>
      </c>
      <c r="DB367" s="324">
        <f>SUMIF('Rekapitulasi Juni'!$U$410:$U$588,APS!$B367,'Rekapitulasi Juni'!$W$410:$W$588)</f>
        <v>15</v>
      </c>
      <c r="DC367" s="27"/>
      <c r="DD367" s="325">
        <f t="shared" si="678"/>
        <v>0</v>
      </c>
      <c r="DE367" s="325">
        <f t="shared" si="679"/>
        <v>62.5</v>
      </c>
      <c r="DF367" s="27"/>
      <c r="DG367" s="324">
        <f>SUMIF('Rekapitulasi Juni'!$AL$410:$AL$588,APS!$B367,'Rekapitulasi Juni'!$AM$410:$AM$588)</f>
        <v>0</v>
      </c>
      <c r="DH367" s="324">
        <f>SUMIF('Rekapitulasi Juni'!$AL$410:$AL$588,APS!$B367,'Rekapitulasi Juni'!$AN$410:$AN$588)</f>
        <v>6</v>
      </c>
      <c r="DI367" s="27"/>
      <c r="DJ367" s="325">
        <f t="shared" si="635"/>
        <v>0</v>
      </c>
      <c r="DK367" s="325">
        <f t="shared" si="636"/>
        <v>0</v>
      </c>
      <c r="DL367" s="27"/>
      <c r="DM367" s="324">
        <f>SUMIF('Rekapitulasi Juni'!$BA$410:$BA$588,APS!$B367,'Rekapitulasi Juni'!$BB$410:$BB$588)</f>
        <v>0</v>
      </c>
      <c r="DN367" s="324">
        <f>SUMIF('Rekapitulasi Juni'!$BA$410:$BA$588,APS!$B367,'Rekapitulasi Juni'!$BC$410:$BC$588)</f>
        <v>0</v>
      </c>
      <c r="DO367" s="324">
        <f>SUMIF('Rekapitulasi Juni'!$BA$410:$BA$588,APS!$B367,'Rekapitulasi Juni'!$BF$410:$BF$588)</f>
        <v>0</v>
      </c>
      <c r="DP367" s="325">
        <f t="shared" si="637"/>
        <v>0</v>
      </c>
      <c r="DQ367" s="325">
        <f t="shared" si="638"/>
        <v>0</v>
      </c>
      <c r="DR367" s="27"/>
      <c r="DS367" s="324">
        <f>SUMIF('Rekapitulasi Juni'!$BP$410:$BP$588,APS!$B367,'Rekapitulasi Juni'!$BQ$410:$BQ$588)</f>
        <v>0</v>
      </c>
      <c r="DT367" s="324">
        <f>SUMIF('Rekapitulasi Juni'!$BP$410:$BP$588,APS!$B367,'Rekapitulasi Juni'!$BR$410:$BR$588)</f>
        <v>0</v>
      </c>
      <c r="DU367" s="27"/>
      <c r="DV367" s="325">
        <f t="shared" si="639"/>
        <v>0</v>
      </c>
      <c r="DW367" s="325">
        <f t="shared" si="640"/>
        <v>0</v>
      </c>
      <c r="DX367" s="41">
        <f t="shared" si="680"/>
        <v>0</v>
      </c>
      <c r="DY367" s="41">
        <f t="shared" si="681"/>
        <v>24</v>
      </c>
      <c r="DZ367" s="41">
        <f t="shared" si="682"/>
        <v>21</v>
      </c>
      <c r="EA367" s="41">
        <f t="shared" si="683"/>
        <v>0</v>
      </c>
      <c r="EB367" s="41">
        <f t="shared" si="684"/>
        <v>21</v>
      </c>
      <c r="EC367" s="41">
        <f t="shared" si="685"/>
        <v>21</v>
      </c>
      <c r="ED367" s="180">
        <f t="shared" si="686"/>
        <v>0</v>
      </c>
      <c r="EE367" s="27">
        <v>0</v>
      </c>
      <c r="EF367" s="27"/>
      <c r="EG367" s="324">
        <f>SUMIF('Rekapitulasi Juni'!$D$608:$D$786,APS!$B367,'Rekapitulasi Juni'!$E$608:$E$786)</f>
        <v>0</v>
      </c>
      <c r="EH367" s="324">
        <f>SUMIF('Rekapitulasi Juni'!$D$608:$D$786,APS!$B367,'Rekapitulasi Juni'!$F$608:$F$786)</f>
        <v>0</v>
      </c>
      <c r="EI367" s="27"/>
      <c r="EJ367" s="325">
        <f t="shared" si="641"/>
        <v>0</v>
      </c>
      <c r="EK367" s="325">
        <f t="shared" si="642"/>
        <v>0</v>
      </c>
      <c r="EL367" s="27"/>
      <c r="EM367" s="324">
        <f>SUMIF('Rekapitulasi Juni'!$U$608:$U$786,APS!$B367,'Rekapitulasi Juni'!$V$608:$V$786)</f>
        <v>0</v>
      </c>
      <c r="EN367" s="324">
        <f>SUMIF('Rekapitulasi Juni'!$U$608:$U$786,APS!$B367,'Rekapitulasi Juni'!$W$608:$W$786)</f>
        <v>0</v>
      </c>
      <c r="EO367" s="27"/>
      <c r="EP367" s="325">
        <f t="shared" si="643"/>
        <v>0</v>
      </c>
      <c r="EQ367" s="325">
        <f t="shared" si="644"/>
        <v>0</v>
      </c>
      <c r="ER367" s="27"/>
      <c r="ES367" s="324">
        <f>SUMIF('Rekapitulasi Juni'!$AL$608:$AL$786,APS!$B367,'Rekapitulasi Juni'!$AM$608:$AM$786)</f>
        <v>0</v>
      </c>
      <c r="ET367" s="324">
        <f>SUMIF('Rekapitulasi Juni'!$AL$608:$AL$786,APS!$B367,'Rekapitulasi Juni'!$AN$608:$AN$786)</f>
        <v>0</v>
      </c>
      <c r="EU367" s="27"/>
      <c r="EV367" s="325">
        <f t="shared" si="628"/>
        <v>0</v>
      </c>
      <c r="EW367" s="325">
        <f t="shared" si="629"/>
        <v>0</v>
      </c>
      <c r="EX367" s="27"/>
      <c r="EY367" s="324">
        <f>SUMIF('Rekapitulasi Juni'!$BA$608:$BA$786,APS!$B367,'Rekapitulasi Juni'!$BB$608:$BB$786)</f>
        <v>0</v>
      </c>
      <c r="EZ367" s="324">
        <f>SUMIF('Rekapitulasi Juni'!$BA$608:$BA$786,APS!$B367,'Rekapitulasi Juni'!$BC$608:$BC$786)</f>
        <v>0</v>
      </c>
      <c r="FA367" s="324">
        <f>SUMIF('Rekapitulasi Juni'!$BA$608:$BA$786,APS!$B367,'Rekapitulasi Juni'!$BF$608:$BF$786)</f>
        <v>0</v>
      </c>
      <c r="FB367" s="325">
        <f t="shared" si="630"/>
        <v>0</v>
      </c>
      <c r="FC367" s="325">
        <f t="shared" si="631"/>
        <v>0</v>
      </c>
      <c r="FD367" s="27"/>
      <c r="FE367" s="27"/>
      <c r="FF367" s="27"/>
      <c r="FG367" s="27"/>
      <c r="FH367" s="27"/>
      <c r="FI367" s="27"/>
      <c r="FJ367" s="41">
        <f t="shared" si="687"/>
        <v>0</v>
      </c>
      <c r="FK367" s="41">
        <f t="shared" si="688"/>
        <v>0</v>
      </c>
      <c r="FL367" s="41">
        <f t="shared" si="689"/>
        <v>0</v>
      </c>
      <c r="FM367" s="41">
        <f t="shared" si="690"/>
        <v>0</v>
      </c>
      <c r="FN367" s="41">
        <f t="shared" si="691"/>
        <v>0</v>
      </c>
      <c r="FO367" s="41">
        <f t="shared" si="692"/>
        <v>0</v>
      </c>
      <c r="FP367" s="180">
        <f t="shared" si="693"/>
        <v>0</v>
      </c>
      <c r="FQ367" s="27"/>
      <c r="FR367" s="27"/>
      <c r="FS367" s="324">
        <f>SUMIF('Rekapitulasi Juni'!$D$804:$D$984,APS!$B367,'Rekapitulasi Juni'!$E$804:$E$984)</f>
        <v>0</v>
      </c>
      <c r="FT367" s="324">
        <f>SUMIF('Rekapitulasi Juni'!$D$804:$D$984,APS!$B367,'Rekapitulasi Juni'!$F$804:$F$984)</f>
        <v>0</v>
      </c>
      <c r="FU367" s="27"/>
      <c r="FV367" s="325">
        <f t="shared" si="632"/>
        <v>0</v>
      </c>
      <c r="FW367" s="325">
        <f t="shared" si="633"/>
        <v>0</v>
      </c>
      <c r="FX367" s="27"/>
      <c r="FY367" s="324">
        <f>SUMIF('Rekapitulasi Juni'!$U$804:$U$984,APS!$B367,'Rekapitulasi Juni'!$V$804:$V$984)</f>
        <v>0</v>
      </c>
      <c r="FZ367" s="324">
        <f>SUMIF('Rekapitulasi Juni'!$U$804:$U$984,APS!$B367,'Rekapitulasi Juni'!$W$804:$W$984)</f>
        <v>0</v>
      </c>
      <c r="GA367" s="27"/>
      <c r="GB367" s="325">
        <f t="shared" si="621"/>
        <v>0</v>
      </c>
      <c r="GC367" s="325">
        <f t="shared" si="622"/>
        <v>0</v>
      </c>
      <c r="GD367" s="27"/>
      <c r="GE367" s="324">
        <f>SUMIF('Rekapitulasi Juni'!$AL$804:$AL$984,APS!$B367,'Rekapitulasi Juni'!$AM$804:$AM$984)</f>
        <v>0</v>
      </c>
      <c r="GF367" s="324">
        <f>SUMIF('Rekapitulasi Juni'!$AL$804:$AL$984,APS!$B367,'Rekapitulasi Juni'!$AN$804:$AN$984)</f>
        <v>0</v>
      </c>
      <c r="GG367" s="27"/>
      <c r="GH367" s="325">
        <f t="shared" si="611"/>
        <v>0</v>
      </c>
      <c r="GI367" s="325">
        <f t="shared" si="612"/>
        <v>0</v>
      </c>
      <c r="GJ367" s="27"/>
      <c r="GK367" s="27"/>
      <c r="GL367" s="41">
        <f t="shared" si="694"/>
        <v>0</v>
      </c>
      <c r="GM367" s="41">
        <f t="shared" si="695"/>
        <v>0</v>
      </c>
      <c r="GN367" s="41">
        <f t="shared" si="696"/>
        <v>0</v>
      </c>
      <c r="GO367" s="41">
        <f t="shared" si="620"/>
        <v>0</v>
      </c>
      <c r="GP367" s="41">
        <f t="shared" si="697"/>
        <v>0</v>
      </c>
      <c r="GQ367" s="41">
        <f t="shared" si="698"/>
        <v>0</v>
      </c>
      <c r="GR367" s="180">
        <f t="shared" si="699"/>
        <v>0</v>
      </c>
      <c r="GS367" s="41">
        <f t="shared" si="613"/>
        <v>0</v>
      </c>
      <c r="GT367" s="41">
        <f t="shared" si="614"/>
        <v>24</v>
      </c>
      <c r="GU367" s="41">
        <f t="shared" si="615"/>
        <v>21</v>
      </c>
      <c r="GV367" s="41">
        <f t="shared" si="616"/>
        <v>0</v>
      </c>
      <c r="GW367" s="41">
        <f t="shared" si="617"/>
        <v>21</v>
      </c>
      <c r="GX367" s="41">
        <f t="shared" si="618"/>
        <v>21</v>
      </c>
      <c r="GY367" s="180">
        <f t="shared" si="619"/>
        <v>0</v>
      </c>
      <c r="GZ367" s="41">
        <v>342</v>
      </c>
      <c r="HA367" s="32"/>
      <c r="HB367" s="42">
        <f t="shared" si="634"/>
        <v>0</v>
      </c>
      <c r="HC367" s="44"/>
    </row>
    <row r="368" spans="1:211" ht="15" customHeight="1">
      <c r="A368" s="51" t="s">
        <v>723</v>
      </c>
      <c r="B368" s="52" t="s">
        <v>724</v>
      </c>
      <c r="C368" s="31" t="s">
        <v>490</v>
      </c>
      <c r="D368" s="31" t="s">
        <v>1259</v>
      </c>
      <c r="E368" s="31" t="s">
        <v>43</v>
      </c>
      <c r="F368" s="31" t="s">
        <v>152</v>
      </c>
      <c r="G368" s="33">
        <v>650</v>
      </c>
      <c r="H368" s="33">
        <v>0</v>
      </c>
      <c r="I368" s="33">
        <v>0</v>
      </c>
      <c r="J368" s="34">
        <f>IFERROR(VLOOKUP(A368,#REF!,3,0),0)</f>
        <v>0</v>
      </c>
      <c r="K368" s="34">
        <f t="shared" si="623"/>
        <v>0</v>
      </c>
      <c r="L368" s="34">
        <v>0</v>
      </c>
      <c r="M368" s="34">
        <v>0</v>
      </c>
      <c r="N368" s="35">
        <f t="shared" si="624"/>
        <v>650</v>
      </c>
      <c r="O368" s="35">
        <f t="shared" si="625"/>
        <v>650</v>
      </c>
      <c r="P368" s="36">
        <v>650</v>
      </c>
      <c r="Q368" s="36">
        <f t="shared" si="645"/>
        <v>650</v>
      </c>
      <c r="R368" s="80"/>
      <c r="S368" s="37">
        <f ca="1">SUMIF(ROP!$D$6:$H$65536,A368,ROP!$J$6:$J$65536)</f>
        <v>650</v>
      </c>
      <c r="T368" s="37">
        <f>SUMIF(HASIL!$B:$B,APS!$B368&amp;RIGHT(APS!T$9,2),HASIL!$I:$I)</f>
        <v>0</v>
      </c>
      <c r="U368" s="37">
        <f>SUMIF(HASIL!$B:$B,APS!$B368&amp;RIGHT(APS!U$9,2),HASIL!$I:$I)</f>
        <v>0</v>
      </c>
      <c r="V368" s="37">
        <f>SUMIF(HASIL!$B:$B,APS!$B368&amp;RIGHT(APS!V$9,2),HASIL!$I:$I)</f>
        <v>0</v>
      </c>
      <c r="W368" s="37">
        <f>SUMIF(HASIL!$B:$B,APS!$B368&amp;RIGHT(APS!W$9,2),HASIL!$I:$I)</f>
        <v>0</v>
      </c>
      <c r="X368" s="38">
        <f t="shared" si="626"/>
        <v>0</v>
      </c>
      <c r="Y368" s="38">
        <f t="shared" si="627"/>
        <v>-650</v>
      </c>
      <c r="Z368" s="39">
        <f t="shared" si="701"/>
        <v>0</v>
      </c>
      <c r="AA368" s="39">
        <f t="shared" si="700"/>
        <v>650</v>
      </c>
      <c r="AB368" s="40">
        <f t="shared" si="702"/>
        <v>650</v>
      </c>
      <c r="AC368" s="27">
        <v>0</v>
      </c>
      <c r="AD368" s="27"/>
      <c r="AE368" s="27"/>
      <c r="AF368" s="27"/>
      <c r="AG368" s="27"/>
      <c r="AH368" s="27"/>
      <c r="AI368" s="324">
        <f>SUMIF('Rekapitulasi Juni'!$D$9:$D$192,APS!$B368,'Rekapitulasi Juni'!$E$9:$E$192)</f>
        <v>0</v>
      </c>
      <c r="AJ368" s="324">
        <f>SUMIF('Rekapitulasi Juni'!$D$9:$D$192,APS!$B368,'Rekapitulasi Juni'!$F$9:$F$192)</f>
        <v>0</v>
      </c>
      <c r="AK368" s="324">
        <f>SUMIF('Rekapitulasi Juni'!$D$9:$D$192,APS!$B368,'Rekapitulasi Juni'!$K$9:$K$192)</f>
        <v>0</v>
      </c>
      <c r="AL368" s="325">
        <f t="shared" si="646"/>
        <v>0</v>
      </c>
      <c r="AM368" s="325">
        <f t="shared" si="647"/>
        <v>0</v>
      </c>
      <c r="AN368" s="27"/>
      <c r="AO368" s="324">
        <f>SUMIF('Rekapitulasi Juni'!$U$9:$U$192,APS!$B368,'Rekapitulasi Juni'!$V$9:$V$192)</f>
        <v>0</v>
      </c>
      <c r="AP368" s="324">
        <f>SUMIF('Rekapitulasi Juni'!$U$9:$U$192,APS!$B368,'Rekapitulasi Juni'!$W$9:$W$192)</f>
        <v>0</v>
      </c>
      <c r="AQ368" s="27"/>
      <c r="AR368" s="325">
        <f t="shared" si="648"/>
        <v>0</v>
      </c>
      <c r="AS368" s="325">
        <f t="shared" si="649"/>
        <v>0</v>
      </c>
      <c r="AT368" s="27"/>
      <c r="AU368" s="324">
        <f>SUMIF('Rekapitulasi Juni'!$AL$9:$AL$192,APS!$B368,'Rekapitulasi Juni'!$AM$9:$AM$192)</f>
        <v>0</v>
      </c>
      <c r="AV368" s="324">
        <f>SUMIF('Rekapitulasi Juni'!$AL$9:$AL$192,APS!$B368,'Rekapitulasi Juni'!$AN$9:$AN$192)</f>
        <v>0</v>
      </c>
      <c r="AW368" s="27"/>
      <c r="AX368" s="325">
        <f t="shared" si="650"/>
        <v>0</v>
      </c>
      <c r="AY368" s="325">
        <f t="shared" si="651"/>
        <v>0</v>
      </c>
      <c r="AZ368" s="41">
        <f t="shared" si="652"/>
        <v>0</v>
      </c>
      <c r="BA368" s="41">
        <f t="shared" si="653"/>
        <v>0</v>
      </c>
      <c r="BB368" s="41">
        <f t="shared" si="654"/>
        <v>0</v>
      </c>
      <c r="BC368" s="41">
        <f t="shared" si="655"/>
        <v>0</v>
      </c>
      <c r="BD368" s="41">
        <f t="shared" si="656"/>
        <v>0</v>
      </c>
      <c r="BE368" s="41">
        <f t="shared" si="657"/>
        <v>0</v>
      </c>
      <c r="BF368" s="180">
        <f t="shared" si="658"/>
        <v>0</v>
      </c>
      <c r="BG368" s="27">
        <v>650</v>
      </c>
      <c r="BH368" s="27"/>
      <c r="BI368" s="324">
        <f>SUMIF('Rekapitulasi Juni'!$D$214:$D$393,APS!$B368,'Rekapitulasi Juni'!$E$214:$E$393)</f>
        <v>0</v>
      </c>
      <c r="BJ368" s="324">
        <f>SUMIF('Rekapitulasi Juni'!$D$214:$D$393,APS!$B368,'Rekapitulasi Juni'!$F$214:$F$393)</f>
        <v>0</v>
      </c>
      <c r="BK368" s="27"/>
      <c r="BL368" s="325">
        <f t="shared" si="659"/>
        <v>0</v>
      </c>
      <c r="BM368" s="325">
        <f t="shared" si="660"/>
        <v>0</v>
      </c>
      <c r="BN368" s="27"/>
      <c r="BO368" s="324">
        <f>SUMIF('Rekapitulasi Juni'!$U$214:$U$393,APS!$B368,'Rekapitulasi Juni'!$V$214:$V$393)</f>
        <v>0</v>
      </c>
      <c r="BP368" s="324">
        <f>SUMIF('Rekapitulasi Juni'!$U$214:$U$393,APS!$B368,'Rekapitulasi Juni'!$W$214:$W$393)</f>
        <v>0</v>
      </c>
      <c r="BQ368" s="27"/>
      <c r="BR368" s="325">
        <f t="shared" si="661"/>
        <v>0</v>
      </c>
      <c r="BS368" s="325">
        <f t="shared" si="662"/>
        <v>0</v>
      </c>
      <c r="BT368" s="27"/>
      <c r="BU368" s="324">
        <f>SUMIF('Rekapitulasi Juni'!$AL$214:$AL$393,APS!$B368,'Rekapitulasi Juni'!$AM$214:$AM$393)</f>
        <v>0</v>
      </c>
      <c r="BV368" s="324">
        <f>SUMIF('Rekapitulasi Juni'!$AL$214:$AL$393,APS!$B368,'Rekapitulasi Juni'!$AN$214:$AN$393)</f>
        <v>0</v>
      </c>
      <c r="BW368" s="27"/>
      <c r="BX368" s="325">
        <f t="shared" si="663"/>
        <v>0</v>
      </c>
      <c r="BY368" s="325">
        <f t="shared" si="664"/>
        <v>0</v>
      </c>
      <c r="BZ368" s="27"/>
      <c r="CA368" s="324">
        <f>SUMIF('Rekapitulasi Juni'!$BA$214:$BA$393,APS!$B368,'Rekapitulasi Juni'!$BB$214:$BB$393)</f>
        <v>0</v>
      </c>
      <c r="CB368" s="324">
        <f>SUMIF('Rekapitulasi Juni'!$BA$214:$BA$393,APS!$B368,'Rekapitulasi Juni'!$BC$214:$BC$393)</f>
        <v>0</v>
      </c>
      <c r="CC368" s="27"/>
      <c r="CD368" s="325">
        <f t="shared" si="665"/>
        <v>0</v>
      </c>
      <c r="CE368" s="325">
        <f t="shared" si="666"/>
        <v>0</v>
      </c>
      <c r="CF368" s="27"/>
      <c r="CG368" s="324">
        <f>SUMIF('Rekapitulasi Juni'!$BP$214:$BP$393,APS!$B368,'Rekapitulasi Juni'!$BQ$214:$BQ$393)</f>
        <v>0</v>
      </c>
      <c r="CH368" s="324">
        <f>SUMIF('Rekapitulasi Juni'!$BP$214:$BP$393,APS!$B368,'Rekapitulasi Juni'!$BR$214:$BR$393)</f>
        <v>0</v>
      </c>
      <c r="CI368" s="27"/>
      <c r="CJ368" s="325">
        <f t="shared" si="667"/>
        <v>0</v>
      </c>
      <c r="CK368" s="325">
        <f t="shared" si="668"/>
        <v>0</v>
      </c>
      <c r="CL368" s="41">
        <f t="shared" si="669"/>
        <v>0</v>
      </c>
      <c r="CM368" s="41">
        <f t="shared" si="670"/>
        <v>0</v>
      </c>
      <c r="CN368" s="41">
        <f t="shared" si="671"/>
        <v>0</v>
      </c>
      <c r="CO368" s="41">
        <f t="shared" si="672"/>
        <v>0</v>
      </c>
      <c r="CP368" s="41">
        <f t="shared" si="673"/>
        <v>0</v>
      </c>
      <c r="CQ368" s="41">
        <f t="shared" si="674"/>
        <v>0</v>
      </c>
      <c r="CR368" s="180">
        <f t="shared" si="675"/>
        <v>0</v>
      </c>
      <c r="CS368" s="27">
        <v>0</v>
      </c>
      <c r="CT368" s="27">
        <v>100</v>
      </c>
      <c r="CU368" s="324">
        <f>SUMIF('Rekapitulasi Juni'!$D$410:$D$588,APS!$B368,'Rekapitulasi Juni'!$E$410:$E$588)</f>
        <v>0</v>
      </c>
      <c r="CV368" s="324">
        <f>SUMIF('Rekapitulasi Juni'!$D$410:$D$588,APS!$B368,'Rekapitulasi Juni'!$F$410:$F$588)</f>
        <v>0</v>
      </c>
      <c r="CW368" s="27"/>
      <c r="CX368" s="325">
        <f t="shared" si="676"/>
        <v>0</v>
      </c>
      <c r="CY368" s="325">
        <f t="shared" si="677"/>
        <v>0</v>
      </c>
      <c r="CZ368" s="27">
        <v>100</v>
      </c>
      <c r="DA368" s="324">
        <f>SUMIF('Rekapitulasi Juni'!$U$410:$U$588,APS!$B368,'Rekapitulasi Juni'!$V$410:$V$588)</f>
        <v>0</v>
      </c>
      <c r="DB368" s="324">
        <f>SUMIF('Rekapitulasi Juni'!$U$410:$U$588,APS!$B368,'Rekapitulasi Juni'!$W$410:$W$588)</f>
        <v>0</v>
      </c>
      <c r="DC368" s="27"/>
      <c r="DD368" s="325">
        <f t="shared" si="678"/>
        <v>0</v>
      </c>
      <c r="DE368" s="325">
        <f t="shared" si="679"/>
        <v>0</v>
      </c>
      <c r="DF368" s="27">
        <v>150</v>
      </c>
      <c r="DG368" s="324">
        <f>SUMIF('Rekapitulasi Juni'!$AL$410:$AL$588,APS!$B368,'Rekapitulasi Juni'!$AM$410:$AM$588)</f>
        <v>0</v>
      </c>
      <c r="DH368" s="324">
        <f>SUMIF('Rekapitulasi Juni'!$AL$410:$AL$588,APS!$B368,'Rekapitulasi Juni'!$AN$410:$AN$588)</f>
        <v>0</v>
      </c>
      <c r="DI368" s="27"/>
      <c r="DJ368" s="325">
        <f t="shared" si="635"/>
        <v>0</v>
      </c>
      <c r="DK368" s="325">
        <f t="shared" si="636"/>
        <v>0</v>
      </c>
      <c r="DL368" s="27">
        <v>150</v>
      </c>
      <c r="DM368" s="324">
        <f>SUMIF('Rekapitulasi Juni'!$BA$410:$BA$588,APS!$B368,'Rekapitulasi Juni'!$BB$410:$BB$588)</f>
        <v>0</v>
      </c>
      <c r="DN368" s="324">
        <f>SUMIF('Rekapitulasi Juni'!$BA$410:$BA$588,APS!$B368,'Rekapitulasi Juni'!$BC$410:$BC$588)</f>
        <v>0</v>
      </c>
      <c r="DO368" s="324">
        <f>SUMIF('Rekapitulasi Juni'!$BA$410:$BA$588,APS!$B368,'Rekapitulasi Juni'!$BF$410:$BF$588)</f>
        <v>0</v>
      </c>
      <c r="DP368" s="325">
        <f t="shared" si="637"/>
        <v>0</v>
      </c>
      <c r="DQ368" s="325">
        <f t="shared" si="638"/>
        <v>0</v>
      </c>
      <c r="DR368" s="27">
        <v>150</v>
      </c>
      <c r="DS368" s="324">
        <f>SUMIF('Rekapitulasi Juni'!$BP$410:$BP$588,APS!$B368,'Rekapitulasi Juni'!$BQ$410:$BQ$588)</f>
        <v>0</v>
      </c>
      <c r="DT368" s="324">
        <f>SUMIF('Rekapitulasi Juni'!$BP$410:$BP$588,APS!$B368,'Rekapitulasi Juni'!$BR$410:$BR$588)</f>
        <v>0</v>
      </c>
      <c r="DU368" s="27"/>
      <c r="DV368" s="325">
        <f t="shared" si="639"/>
        <v>0</v>
      </c>
      <c r="DW368" s="325">
        <f t="shared" si="640"/>
        <v>0</v>
      </c>
      <c r="DX368" s="41">
        <f t="shared" si="680"/>
        <v>650</v>
      </c>
      <c r="DY368" s="41">
        <f t="shared" si="681"/>
        <v>0</v>
      </c>
      <c r="DZ368" s="41">
        <f t="shared" si="682"/>
        <v>0</v>
      </c>
      <c r="EA368" s="41">
        <f t="shared" si="683"/>
        <v>0</v>
      </c>
      <c r="EB368" s="41">
        <f t="shared" si="684"/>
        <v>0</v>
      </c>
      <c r="EC368" s="41">
        <f t="shared" si="685"/>
        <v>-650</v>
      </c>
      <c r="ED368" s="180">
        <f t="shared" si="686"/>
        <v>0</v>
      </c>
      <c r="EE368" s="27">
        <v>0</v>
      </c>
      <c r="EF368" s="27"/>
      <c r="EG368" s="324">
        <f>SUMIF('Rekapitulasi Juni'!$D$608:$D$786,APS!$B368,'Rekapitulasi Juni'!$E$608:$E$786)</f>
        <v>0</v>
      </c>
      <c r="EH368" s="324">
        <f>SUMIF('Rekapitulasi Juni'!$D$608:$D$786,APS!$B368,'Rekapitulasi Juni'!$F$608:$F$786)</f>
        <v>0</v>
      </c>
      <c r="EI368" s="27"/>
      <c r="EJ368" s="325">
        <f t="shared" si="641"/>
        <v>0</v>
      </c>
      <c r="EK368" s="325">
        <f t="shared" si="642"/>
        <v>0</v>
      </c>
      <c r="EL368" s="27"/>
      <c r="EM368" s="324">
        <f>SUMIF('Rekapitulasi Juni'!$U$608:$U$786,APS!$B368,'Rekapitulasi Juni'!$V$608:$V$786)</f>
        <v>0</v>
      </c>
      <c r="EN368" s="324">
        <f>SUMIF('Rekapitulasi Juni'!$U$608:$U$786,APS!$B368,'Rekapitulasi Juni'!$W$608:$W$786)</f>
        <v>0</v>
      </c>
      <c r="EO368" s="27"/>
      <c r="EP368" s="325">
        <f t="shared" si="643"/>
        <v>0</v>
      </c>
      <c r="EQ368" s="325">
        <f t="shared" si="644"/>
        <v>0</v>
      </c>
      <c r="ER368" s="27"/>
      <c r="ES368" s="324">
        <f>SUMIF('Rekapitulasi Juni'!$AL$608:$AL$786,APS!$B368,'Rekapitulasi Juni'!$AM$608:$AM$786)</f>
        <v>0</v>
      </c>
      <c r="ET368" s="324">
        <f>SUMIF('Rekapitulasi Juni'!$AL$608:$AL$786,APS!$B368,'Rekapitulasi Juni'!$AN$608:$AN$786)</f>
        <v>0</v>
      </c>
      <c r="EU368" s="27"/>
      <c r="EV368" s="325">
        <f t="shared" si="628"/>
        <v>0</v>
      </c>
      <c r="EW368" s="325">
        <f t="shared" si="629"/>
        <v>0</v>
      </c>
      <c r="EX368" s="27"/>
      <c r="EY368" s="324">
        <f>SUMIF('Rekapitulasi Juni'!$BA$608:$BA$786,APS!$B368,'Rekapitulasi Juni'!$BB$608:$BB$786)</f>
        <v>0</v>
      </c>
      <c r="EZ368" s="324">
        <f>SUMIF('Rekapitulasi Juni'!$BA$608:$BA$786,APS!$B368,'Rekapitulasi Juni'!$BC$608:$BC$786)</f>
        <v>0</v>
      </c>
      <c r="FA368" s="324">
        <f>SUMIF('Rekapitulasi Juni'!$BA$608:$BA$786,APS!$B368,'Rekapitulasi Juni'!$BF$608:$BF$786)</f>
        <v>0</v>
      </c>
      <c r="FB368" s="325">
        <f t="shared" si="630"/>
        <v>0</v>
      </c>
      <c r="FC368" s="325">
        <f t="shared" si="631"/>
        <v>0</v>
      </c>
      <c r="FD368" s="27"/>
      <c r="FE368" s="27"/>
      <c r="FF368" s="27"/>
      <c r="FG368" s="27"/>
      <c r="FH368" s="27"/>
      <c r="FI368" s="27"/>
      <c r="FJ368" s="41">
        <f t="shared" si="687"/>
        <v>0</v>
      </c>
      <c r="FK368" s="41">
        <f t="shared" si="688"/>
        <v>0</v>
      </c>
      <c r="FL368" s="41">
        <f t="shared" si="689"/>
        <v>0</v>
      </c>
      <c r="FM368" s="41">
        <f t="shared" si="690"/>
        <v>0</v>
      </c>
      <c r="FN368" s="41">
        <f t="shared" si="691"/>
        <v>0</v>
      </c>
      <c r="FO368" s="41">
        <f t="shared" si="692"/>
        <v>0</v>
      </c>
      <c r="FP368" s="180">
        <f t="shared" si="693"/>
        <v>0</v>
      </c>
      <c r="FQ368" s="27"/>
      <c r="FR368" s="27"/>
      <c r="FS368" s="324">
        <f>SUMIF('Rekapitulasi Juni'!$D$804:$D$984,APS!$B368,'Rekapitulasi Juni'!$E$804:$E$984)</f>
        <v>0</v>
      </c>
      <c r="FT368" s="324">
        <f>SUMIF('Rekapitulasi Juni'!$D$804:$D$984,APS!$B368,'Rekapitulasi Juni'!$F$804:$F$984)</f>
        <v>0</v>
      </c>
      <c r="FU368" s="27"/>
      <c r="FV368" s="325">
        <f t="shared" si="632"/>
        <v>0</v>
      </c>
      <c r="FW368" s="325">
        <f t="shared" si="633"/>
        <v>0</v>
      </c>
      <c r="FX368" s="27"/>
      <c r="FY368" s="324">
        <f>SUMIF('Rekapitulasi Juni'!$U$804:$U$984,APS!$B368,'Rekapitulasi Juni'!$V$804:$V$984)</f>
        <v>0</v>
      </c>
      <c r="FZ368" s="324">
        <f>SUMIF('Rekapitulasi Juni'!$U$804:$U$984,APS!$B368,'Rekapitulasi Juni'!$W$804:$W$984)</f>
        <v>0</v>
      </c>
      <c r="GA368" s="27"/>
      <c r="GB368" s="325">
        <f t="shared" si="621"/>
        <v>0</v>
      </c>
      <c r="GC368" s="325">
        <f t="shared" si="622"/>
        <v>0</v>
      </c>
      <c r="GD368" s="27"/>
      <c r="GE368" s="324">
        <f>SUMIF('Rekapitulasi Juni'!$AL$804:$AL$984,APS!$B368,'Rekapitulasi Juni'!$AM$804:$AM$984)</f>
        <v>0</v>
      </c>
      <c r="GF368" s="324">
        <f>SUMIF('Rekapitulasi Juni'!$AL$804:$AL$984,APS!$B368,'Rekapitulasi Juni'!$AN$804:$AN$984)</f>
        <v>0</v>
      </c>
      <c r="GG368" s="27"/>
      <c r="GH368" s="325">
        <f t="shared" si="611"/>
        <v>0</v>
      </c>
      <c r="GI368" s="325">
        <f t="shared" si="612"/>
        <v>0</v>
      </c>
      <c r="GJ368" s="27"/>
      <c r="GK368" s="27"/>
      <c r="GL368" s="41">
        <f t="shared" si="694"/>
        <v>0</v>
      </c>
      <c r="GM368" s="41">
        <f t="shared" si="695"/>
        <v>0</v>
      </c>
      <c r="GN368" s="41">
        <f t="shared" si="696"/>
        <v>0</v>
      </c>
      <c r="GO368" s="41">
        <f t="shared" si="620"/>
        <v>0</v>
      </c>
      <c r="GP368" s="41">
        <f t="shared" si="697"/>
        <v>0</v>
      </c>
      <c r="GQ368" s="41">
        <f t="shared" si="698"/>
        <v>0</v>
      </c>
      <c r="GR368" s="180">
        <f t="shared" si="699"/>
        <v>0</v>
      </c>
      <c r="GS368" s="41">
        <f t="shared" si="613"/>
        <v>650</v>
      </c>
      <c r="GT368" s="41">
        <f t="shared" si="614"/>
        <v>0</v>
      </c>
      <c r="GU368" s="41">
        <f t="shared" si="615"/>
        <v>0</v>
      </c>
      <c r="GV368" s="41">
        <f t="shared" si="616"/>
        <v>0</v>
      </c>
      <c r="GW368" s="41">
        <f t="shared" si="617"/>
        <v>0</v>
      </c>
      <c r="GX368" s="41">
        <f t="shared" si="618"/>
        <v>-650</v>
      </c>
      <c r="GY368" s="180">
        <f t="shared" si="619"/>
        <v>0</v>
      </c>
      <c r="GZ368" s="41">
        <v>343</v>
      </c>
      <c r="HA368" s="32"/>
      <c r="HB368" s="42">
        <f t="shared" si="634"/>
        <v>0</v>
      </c>
      <c r="HC368" s="44"/>
    </row>
    <row r="369" spans="1:211" ht="15" hidden="1" customHeight="1">
      <c r="A369" s="31" t="s">
        <v>725</v>
      </c>
      <c r="B369" s="32" t="s">
        <v>726</v>
      </c>
      <c r="C369" s="31" t="s">
        <v>490</v>
      </c>
      <c r="D369" s="31" t="s">
        <v>1259</v>
      </c>
      <c r="E369" s="31" t="s">
        <v>43</v>
      </c>
      <c r="F369" s="31" t="s">
        <v>152</v>
      </c>
      <c r="G369" s="33">
        <v>8</v>
      </c>
      <c r="H369" s="33">
        <v>0</v>
      </c>
      <c r="I369" s="33">
        <v>0</v>
      </c>
      <c r="J369" s="34">
        <f>IFERROR(VLOOKUP(A369,#REF!,3,0),0)</f>
        <v>0</v>
      </c>
      <c r="K369" s="34">
        <f t="shared" si="623"/>
        <v>0</v>
      </c>
      <c r="L369" s="34">
        <v>0</v>
      </c>
      <c r="M369" s="34">
        <v>0</v>
      </c>
      <c r="N369" s="35">
        <f t="shared" si="624"/>
        <v>8</v>
      </c>
      <c r="O369" s="35">
        <f t="shared" si="625"/>
        <v>8</v>
      </c>
      <c r="P369" s="36">
        <v>0</v>
      </c>
      <c r="Q369" s="36">
        <f t="shared" si="645"/>
        <v>0</v>
      </c>
      <c r="R369" s="80"/>
      <c r="S369" s="37">
        <f ca="1">SUMIF(ROP!$D$6:$H$65536,A369,ROP!$J$6:$J$65536)</f>
        <v>0</v>
      </c>
      <c r="T369" s="37">
        <f>SUMIF(HASIL!$B:$B,APS!$B369&amp;RIGHT(APS!T$9,2),HASIL!$I:$I)</f>
        <v>0</v>
      </c>
      <c r="U369" s="37">
        <f>SUMIF(HASIL!$B:$B,APS!$B369&amp;RIGHT(APS!U$9,2),HASIL!$I:$I)</f>
        <v>0</v>
      </c>
      <c r="V369" s="37">
        <f>SUMIF(HASIL!$B:$B,APS!$B369&amp;RIGHT(APS!V$9,2),HASIL!$I:$I)</f>
        <v>0</v>
      </c>
      <c r="W369" s="37">
        <f>SUMIF(HASIL!$B:$B,APS!$B369&amp;RIGHT(APS!W$9,2),HASIL!$I:$I)</f>
        <v>0</v>
      </c>
      <c r="X369" s="38">
        <f t="shared" si="626"/>
        <v>0</v>
      </c>
      <c r="Y369" s="38">
        <f t="shared" si="627"/>
        <v>0</v>
      </c>
      <c r="Z369" s="39">
        <f t="shared" si="701"/>
        <v>0</v>
      </c>
      <c r="AA369" s="39">
        <f t="shared" si="700"/>
        <v>0</v>
      </c>
      <c r="AB369" s="40">
        <f t="shared" si="702"/>
        <v>0</v>
      </c>
      <c r="AC369" s="27">
        <v>0</v>
      </c>
      <c r="AD369" s="27"/>
      <c r="AE369" s="27"/>
      <c r="AF369" s="27"/>
      <c r="AG369" s="27"/>
      <c r="AH369" s="27"/>
      <c r="AI369" s="324">
        <f>SUMIF('Rekapitulasi Juni'!$D$9:$D$192,APS!$B369,'Rekapitulasi Juni'!$E$9:$E$192)</f>
        <v>0</v>
      </c>
      <c r="AJ369" s="324">
        <f>SUMIF('Rekapitulasi Juni'!$D$9:$D$192,APS!$B369,'Rekapitulasi Juni'!$F$9:$F$192)</f>
        <v>0</v>
      </c>
      <c r="AK369" s="324">
        <f>SUMIF('Rekapitulasi Juni'!$D$9:$D$192,APS!$B369,'Rekapitulasi Juni'!$K$9:$K$192)</f>
        <v>0</v>
      </c>
      <c r="AL369" s="325">
        <f t="shared" si="646"/>
        <v>0</v>
      </c>
      <c r="AM369" s="325">
        <f t="shared" si="647"/>
        <v>0</v>
      </c>
      <c r="AN369" s="27"/>
      <c r="AO369" s="324">
        <f>SUMIF('Rekapitulasi Juni'!$U$9:$U$192,APS!$B369,'Rekapitulasi Juni'!$V$9:$V$192)</f>
        <v>0</v>
      </c>
      <c r="AP369" s="324">
        <f>SUMIF('Rekapitulasi Juni'!$U$9:$U$192,APS!$B369,'Rekapitulasi Juni'!$W$9:$W$192)</f>
        <v>0</v>
      </c>
      <c r="AQ369" s="27"/>
      <c r="AR369" s="325">
        <f t="shared" si="648"/>
        <v>0</v>
      </c>
      <c r="AS369" s="325">
        <f t="shared" si="649"/>
        <v>0</v>
      </c>
      <c r="AT369" s="27"/>
      <c r="AU369" s="324">
        <f>SUMIF('Rekapitulasi Juni'!$AL$9:$AL$192,APS!$B369,'Rekapitulasi Juni'!$AM$9:$AM$192)</f>
        <v>0</v>
      </c>
      <c r="AV369" s="324">
        <f>SUMIF('Rekapitulasi Juni'!$AL$9:$AL$192,APS!$B369,'Rekapitulasi Juni'!$AN$9:$AN$192)</f>
        <v>0</v>
      </c>
      <c r="AW369" s="27"/>
      <c r="AX369" s="325">
        <f t="shared" si="650"/>
        <v>0</v>
      </c>
      <c r="AY369" s="325">
        <f t="shared" si="651"/>
        <v>0</v>
      </c>
      <c r="AZ369" s="41">
        <f t="shared" si="652"/>
        <v>0</v>
      </c>
      <c r="BA369" s="41">
        <f t="shared" si="653"/>
        <v>0</v>
      </c>
      <c r="BB369" s="41">
        <f t="shared" si="654"/>
        <v>0</v>
      </c>
      <c r="BC369" s="41">
        <f t="shared" si="655"/>
        <v>0</v>
      </c>
      <c r="BD369" s="41">
        <f t="shared" si="656"/>
        <v>0</v>
      </c>
      <c r="BE369" s="41">
        <f t="shared" si="657"/>
        <v>0</v>
      </c>
      <c r="BF369" s="180">
        <f t="shared" si="658"/>
        <v>0</v>
      </c>
      <c r="BG369" s="27">
        <v>0</v>
      </c>
      <c r="BH369" s="27"/>
      <c r="BI369" s="324">
        <f>SUMIF('Rekapitulasi Juni'!$D$214:$D$393,APS!$B369,'Rekapitulasi Juni'!$E$214:$E$393)</f>
        <v>0</v>
      </c>
      <c r="BJ369" s="324">
        <f>SUMIF('Rekapitulasi Juni'!$D$214:$D$393,APS!$B369,'Rekapitulasi Juni'!$F$214:$F$393)</f>
        <v>0</v>
      </c>
      <c r="BK369" s="27"/>
      <c r="BL369" s="325">
        <f t="shared" si="659"/>
        <v>0</v>
      </c>
      <c r="BM369" s="325">
        <f t="shared" si="660"/>
        <v>0</v>
      </c>
      <c r="BN369" s="27"/>
      <c r="BO369" s="324">
        <f>SUMIF('Rekapitulasi Juni'!$U$214:$U$393,APS!$B369,'Rekapitulasi Juni'!$V$214:$V$393)</f>
        <v>0</v>
      </c>
      <c r="BP369" s="324">
        <f>SUMIF('Rekapitulasi Juni'!$U$214:$U$393,APS!$B369,'Rekapitulasi Juni'!$W$214:$W$393)</f>
        <v>0</v>
      </c>
      <c r="BQ369" s="27"/>
      <c r="BR369" s="325">
        <f t="shared" si="661"/>
        <v>0</v>
      </c>
      <c r="BS369" s="325">
        <f t="shared" si="662"/>
        <v>0</v>
      </c>
      <c r="BT369" s="27"/>
      <c r="BU369" s="324">
        <f>SUMIF('Rekapitulasi Juni'!$AL$214:$AL$393,APS!$B369,'Rekapitulasi Juni'!$AM$214:$AM$393)</f>
        <v>0</v>
      </c>
      <c r="BV369" s="324">
        <f>SUMIF('Rekapitulasi Juni'!$AL$214:$AL$393,APS!$B369,'Rekapitulasi Juni'!$AN$214:$AN$393)</f>
        <v>0</v>
      </c>
      <c r="BW369" s="27"/>
      <c r="BX369" s="325">
        <f t="shared" si="663"/>
        <v>0</v>
      </c>
      <c r="BY369" s="325">
        <f t="shared" si="664"/>
        <v>0</v>
      </c>
      <c r="BZ369" s="27"/>
      <c r="CA369" s="324">
        <f>SUMIF('Rekapitulasi Juni'!$BA$214:$BA$393,APS!$B369,'Rekapitulasi Juni'!$BB$214:$BB$393)</f>
        <v>0</v>
      </c>
      <c r="CB369" s="324">
        <f>SUMIF('Rekapitulasi Juni'!$BA$214:$BA$393,APS!$B369,'Rekapitulasi Juni'!$BC$214:$BC$393)</f>
        <v>0</v>
      </c>
      <c r="CC369" s="27"/>
      <c r="CD369" s="325">
        <f t="shared" si="665"/>
        <v>0</v>
      </c>
      <c r="CE369" s="325">
        <f t="shared" si="666"/>
        <v>0</v>
      </c>
      <c r="CF369" s="27"/>
      <c r="CG369" s="324">
        <f>SUMIF('Rekapitulasi Juni'!$BP$214:$BP$393,APS!$B369,'Rekapitulasi Juni'!$BQ$214:$BQ$393)</f>
        <v>0</v>
      </c>
      <c r="CH369" s="324">
        <f>SUMIF('Rekapitulasi Juni'!$BP$214:$BP$393,APS!$B369,'Rekapitulasi Juni'!$BR$214:$BR$393)</f>
        <v>0</v>
      </c>
      <c r="CI369" s="27"/>
      <c r="CJ369" s="325">
        <f t="shared" si="667"/>
        <v>0</v>
      </c>
      <c r="CK369" s="325">
        <f t="shared" si="668"/>
        <v>0</v>
      </c>
      <c r="CL369" s="41">
        <f t="shared" si="669"/>
        <v>0</v>
      </c>
      <c r="CM369" s="41">
        <f t="shared" si="670"/>
        <v>0</v>
      </c>
      <c r="CN369" s="41">
        <f t="shared" si="671"/>
        <v>0</v>
      </c>
      <c r="CO369" s="41">
        <f t="shared" si="672"/>
        <v>0</v>
      </c>
      <c r="CP369" s="41">
        <f t="shared" si="673"/>
        <v>0</v>
      </c>
      <c r="CQ369" s="41">
        <f t="shared" si="674"/>
        <v>0</v>
      </c>
      <c r="CR369" s="180">
        <f t="shared" si="675"/>
        <v>0</v>
      </c>
      <c r="CS369" s="27">
        <v>0</v>
      </c>
      <c r="CT369" s="27"/>
      <c r="CU369" s="324">
        <f>SUMIF('Rekapitulasi Juni'!$D$410:$D$588,APS!$B369,'Rekapitulasi Juni'!$E$410:$E$588)</f>
        <v>0</v>
      </c>
      <c r="CV369" s="324">
        <f>SUMIF('Rekapitulasi Juni'!$D$410:$D$588,APS!$B369,'Rekapitulasi Juni'!$F$410:$F$588)</f>
        <v>0</v>
      </c>
      <c r="CW369" s="27"/>
      <c r="CX369" s="325">
        <f t="shared" si="676"/>
        <v>0</v>
      </c>
      <c r="CY369" s="325">
        <f t="shared" si="677"/>
        <v>0</v>
      </c>
      <c r="CZ369" s="27"/>
      <c r="DA369" s="324">
        <f>SUMIF('Rekapitulasi Juni'!$U$410:$U$588,APS!$B369,'Rekapitulasi Juni'!$V$410:$V$588)</f>
        <v>0</v>
      </c>
      <c r="DB369" s="324">
        <f>SUMIF('Rekapitulasi Juni'!$U$410:$U$588,APS!$B369,'Rekapitulasi Juni'!$W$410:$W$588)</f>
        <v>0</v>
      </c>
      <c r="DC369" s="27"/>
      <c r="DD369" s="325">
        <f t="shared" si="678"/>
        <v>0</v>
      </c>
      <c r="DE369" s="325">
        <f t="shared" si="679"/>
        <v>0</v>
      </c>
      <c r="DF369" s="27"/>
      <c r="DG369" s="324">
        <f>SUMIF('Rekapitulasi Juni'!$AL$410:$AL$588,APS!$B369,'Rekapitulasi Juni'!$AM$410:$AM$588)</f>
        <v>0</v>
      </c>
      <c r="DH369" s="324">
        <f>SUMIF('Rekapitulasi Juni'!$AL$410:$AL$588,APS!$B369,'Rekapitulasi Juni'!$AN$410:$AN$588)</f>
        <v>0</v>
      </c>
      <c r="DI369" s="27"/>
      <c r="DJ369" s="325">
        <f t="shared" si="635"/>
        <v>0</v>
      </c>
      <c r="DK369" s="325">
        <f t="shared" si="636"/>
        <v>0</v>
      </c>
      <c r="DL369" s="27"/>
      <c r="DM369" s="324">
        <f>SUMIF('Rekapitulasi Juni'!$BA$410:$BA$588,APS!$B369,'Rekapitulasi Juni'!$BB$410:$BB$588)</f>
        <v>0</v>
      </c>
      <c r="DN369" s="324">
        <f>SUMIF('Rekapitulasi Juni'!$BA$410:$BA$588,APS!$B369,'Rekapitulasi Juni'!$BC$410:$BC$588)</f>
        <v>0</v>
      </c>
      <c r="DO369" s="324">
        <f>SUMIF('Rekapitulasi Juni'!$BA$410:$BA$588,APS!$B369,'Rekapitulasi Juni'!$BF$410:$BF$588)</f>
        <v>0</v>
      </c>
      <c r="DP369" s="325">
        <f t="shared" si="637"/>
        <v>0</v>
      </c>
      <c r="DQ369" s="325">
        <f t="shared" si="638"/>
        <v>0</v>
      </c>
      <c r="DR369" s="27"/>
      <c r="DS369" s="324">
        <f>SUMIF('Rekapitulasi Juni'!$BP$410:$BP$588,APS!$B369,'Rekapitulasi Juni'!$BQ$410:$BQ$588)</f>
        <v>0</v>
      </c>
      <c r="DT369" s="324">
        <f>SUMIF('Rekapitulasi Juni'!$BP$410:$BP$588,APS!$B369,'Rekapitulasi Juni'!$BR$410:$BR$588)</f>
        <v>0</v>
      </c>
      <c r="DU369" s="27"/>
      <c r="DV369" s="325">
        <f t="shared" si="639"/>
        <v>0</v>
      </c>
      <c r="DW369" s="325">
        <f t="shared" si="640"/>
        <v>0</v>
      </c>
      <c r="DX369" s="41">
        <f t="shared" si="680"/>
        <v>0</v>
      </c>
      <c r="DY369" s="41">
        <f t="shared" si="681"/>
        <v>0</v>
      </c>
      <c r="DZ369" s="41">
        <f t="shared" si="682"/>
        <v>0</v>
      </c>
      <c r="EA369" s="41">
        <f t="shared" si="683"/>
        <v>0</v>
      </c>
      <c r="EB369" s="41">
        <f t="shared" si="684"/>
        <v>0</v>
      </c>
      <c r="EC369" s="41">
        <f t="shared" si="685"/>
        <v>0</v>
      </c>
      <c r="ED369" s="180">
        <f t="shared" si="686"/>
        <v>0</v>
      </c>
      <c r="EE369" s="27">
        <v>0</v>
      </c>
      <c r="EF369" s="27"/>
      <c r="EG369" s="324">
        <f>SUMIF('Rekapitulasi Juni'!$D$608:$D$786,APS!$B369,'Rekapitulasi Juni'!$E$608:$E$786)</f>
        <v>0</v>
      </c>
      <c r="EH369" s="324">
        <f>SUMIF('Rekapitulasi Juni'!$D$608:$D$786,APS!$B369,'Rekapitulasi Juni'!$F$608:$F$786)</f>
        <v>0</v>
      </c>
      <c r="EI369" s="27"/>
      <c r="EJ369" s="325">
        <f t="shared" si="641"/>
        <v>0</v>
      </c>
      <c r="EK369" s="325">
        <f t="shared" si="642"/>
        <v>0</v>
      </c>
      <c r="EL369" s="27"/>
      <c r="EM369" s="324">
        <f>SUMIF('Rekapitulasi Juni'!$U$608:$U$786,APS!$B369,'Rekapitulasi Juni'!$V$608:$V$786)</f>
        <v>0</v>
      </c>
      <c r="EN369" s="324">
        <f>SUMIF('Rekapitulasi Juni'!$U$608:$U$786,APS!$B369,'Rekapitulasi Juni'!$W$608:$W$786)</f>
        <v>0</v>
      </c>
      <c r="EO369" s="27"/>
      <c r="EP369" s="325">
        <f t="shared" si="643"/>
        <v>0</v>
      </c>
      <c r="EQ369" s="325">
        <f t="shared" si="644"/>
        <v>0</v>
      </c>
      <c r="ER369" s="27"/>
      <c r="ES369" s="324">
        <f>SUMIF('Rekapitulasi Juni'!$AL$608:$AL$786,APS!$B369,'Rekapitulasi Juni'!$AM$608:$AM$786)</f>
        <v>0</v>
      </c>
      <c r="ET369" s="324">
        <f>SUMIF('Rekapitulasi Juni'!$AL$608:$AL$786,APS!$B369,'Rekapitulasi Juni'!$AN$608:$AN$786)</f>
        <v>0</v>
      </c>
      <c r="EU369" s="27"/>
      <c r="EV369" s="325">
        <f t="shared" si="628"/>
        <v>0</v>
      </c>
      <c r="EW369" s="325">
        <f t="shared" si="629"/>
        <v>0</v>
      </c>
      <c r="EX369" s="27"/>
      <c r="EY369" s="324">
        <f>SUMIF('Rekapitulasi Juni'!$BA$608:$BA$786,APS!$B369,'Rekapitulasi Juni'!$BB$608:$BB$786)</f>
        <v>0</v>
      </c>
      <c r="EZ369" s="324">
        <f>SUMIF('Rekapitulasi Juni'!$BA$608:$BA$786,APS!$B369,'Rekapitulasi Juni'!$BC$608:$BC$786)</f>
        <v>0</v>
      </c>
      <c r="FA369" s="324">
        <f>SUMIF('Rekapitulasi Juni'!$BA$608:$BA$786,APS!$B369,'Rekapitulasi Juni'!$BF$608:$BF$786)</f>
        <v>0</v>
      </c>
      <c r="FB369" s="325">
        <f t="shared" si="630"/>
        <v>0</v>
      </c>
      <c r="FC369" s="325">
        <f t="shared" si="631"/>
        <v>0</v>
      </c>
      <c r="FD369" s="27"/>
      <c r="FE369" s="27"/>
      <c r="FF369" s="27"/>
      <c r="FG369" s="27"/>
      <c r="FH369" s="27"/>
      <c r="FI369" s="27"/>
      <c r="FJ369" s="41">
        <f t="shared" si="687"/>
        <v>0</v>
      </c>
      <c r="FK369" s="41">
        <f t="shared" si="688"/>
        <v>0</v>
      </c>
      <c r="FL369" s="41">
        <f t="shared" si="689"/>
        <v>0</v>
      </c>
      <c r="FM369" s="41">
        <f t="shared" si="690"/>
        <v>0</v>
      </c>
      <c r="FN369" s="41">
        <f t="shared" si="691"/>
        <v>0</v>
      </c>
      <c r="FO369" s="41">
        <f t="shared" si="692"/>
        <v>0</v>
      </c>
      <c r="FP369" s="180">
        <f t="shared" si="693"/>
        <v>0</v>
      </c>
      <c r="FQ369" s="27"/>
      <c r="FR369" s="27"/>
      <c r="FS369" s="324">
        <f>SUMIF('Rekapitulasi Juni'!$D$804:$D$984,APS!$B369,'Rekapitulasi Juni'!$E$804:$E$984)</f>
        <v>0</v>
      </c>
      <c r="FT369" s="324">
        <f>SUMIF('Rekapitulasi Juni'!$D$804:$D$984,APS!$B369,'Rekapitulasi Juni'!$F$804:$F$984)</f>
        <v>0</v>
      </c>
      <c r="FU369" s="27"/>
      <c r="FV369" s="325">
        <f t="shared" si="632"/>
        <v>0</v>
      </c>
      <c r="FW369" s="325">
        <f t="shared" si="633"/>
        <v>0</v>
      </c>
      <c r="FX369" s="27"/>
      <c r="FY369" s="324">
        <f>SUMIF('Rekapitulasi Juni'!$U$804:$U$984,APS!$B369,'Rekapitulasi Juni'!$V$804:$V$984)</f>
        <v>0</v>
      </c>
      <c r="FZ369" s="324">
        <f>SUMIF('Rekapitulasi Juni'!$U$804:$U$984,APS!$B369,'Rekapitulasi Juni'!$W$804:$W$984)</f>
        <v>0</v>
      </c>
      <c r="GA369" s="27"/>
      <c r="GB369" s="325">
        <f t="shared" si="621"/>
        <v>0</v>
      </c>
      <c r="GC369" s="325">
        <f t="shared" si="622"/>
        <v>0</v>
      </c>
      <c r="GD369" s="27"/>
      <c r="GE369" s="324">
        <f>SUMIF('Rekapitulasi Juni'!$AL$804:$AL$984,APS!$B369,'Rekapitulasi Juni'!$AM$804:$AM$984)</f>
        <v>0</v>
      </c>
      <c r="GF369" s="324">
        <f>SUMIF('Rekapitulasi Juni'!$AL$804:$AL$984,APS!$B369,'Rekapitulasi Juni'!$AN$804:$AN$984)</f>
        <v>0</v>
      </c>
      <c r="GG369" s="27"/>
      <c r="GH369" s="325">
        <f t="shared" si="611"/>
        <v>0</v>
      </c>
      <c r="GI369" s="325">
        <f t="shared" si="612"/>
        <v>0</v>
      </c>
      <c r="GJ369" s="27"/>
      <c r="GK369" s="27"/>
      <c r="GL369" s="41">
        <f t="shared" si="694"/>
        <v>0</v>
      </c>
      <c r="GM369" s="41">
        <f t="shared" si="695"/>
        <v>0</v>
      </c>
      <c r="GN369" s="41">
        <f t="shared" si="696"/>
        <v>0</v>
      </c>
      <c r="GO369" s="41">
        <f t="shared" si="620"/>
        <v>0</v>
      </c>
      <c r="GP369" s="41">
        <f t="shared" si="697"/>
        <v>0</v>
      </c>
      <c r="GQ369" s="41">
        <f t="shared" si="698"/>
        <v>0</v>
      </c>
      <c r="GR369" s="180">
        <f t="shared" si="699"/>
        <v>0</v>
      </c>
      <c r="GS369" s="41">
        <f t="shared" si="613"/>
        <v>0</v>
      </c>
      <c r="GT369" s="41">
        <f t="shared" si="614"/>
        <v>0</v>
      </c>
      <c r="GU369" s="41">
        <f t="shared" si="615"/>
        <v>0</v>
      </c>
      <c r="GV369" s="41">
        <f t="shared" si="616"/>
        <v>0</v>
      </c>
      <c r="GW369" s="41">
        <f t="shared" si="617"/>
        <v>0</v>
      </c>
      <c r="GX369" s="41">
        <f t="shared" si="618"/>
        <v>0</v>
      </c>
      <c r="GY369" s="180">
        <f t="shared" si="619"/>
        <v>0</v>
      </c>
      <c r="GZ369" s="41">
        <v>344</v>
      </c>
      <c r="HA369" s="32"/>
      <c r="HB369" s="42">
        <f t="shared" si="634"/>
        <v>-8</v>
      </c>
      <c r="HC369" s="44"/>
    </row>
    <row r="370" spans="1:211" ht="15" hidden="1" customHeight="1">
      <c r="A370" s="31" t="s">
        <v>727</v>
      </c>
      <c r="B370" s="32" t="s">
        <v>728</v>
      </c>
      <c r="C370" s="31" t="s">
        <v>490</v>
      </c>
      <c r="D370" s="31" t="s">
        <v>1259</v>
      </c>
      <c r="E370" s="31" t="s">
        <v>43</v>
      </c>
      <c r="F370" s="31" t="s">
        <v>152</v>
      </c>
      <c r="G370" s="33">
        <v>0</v>
      </c>
      <c r="H370" s="33">
        <v>0</v>
      </c>
      <c r="I370" s="33">
        <v>0</v>
      </c>
      <c r="J370" s="34">
        <f>IFERROR(VLOOKUP(A370,#REF!,3,0),0)</f>
        <v>0</v>
      </c>
      <c r="K370" s="34">
        <f t="shared" si="623"/>
        <v>0</v>
      </c>
      <c r="L370" s="34">
        <v>0</v>
      </c>
      <c r="M370" s="34">
        <v>0</v>
      </c>
      <c r="N370" s="35">
        <f t="shared" si="624"/>
        <v>0</v>
      </c>
      <c r="O370" s="35">
        <f t="shared" si="625"/>
        <v>0</v>
      </c>
      <c r="P370" s="36">
        <v>0</v>
      </c>
      <c r="Q370" s="36">
        <f t="shared" si="645"/>
        <v>0</v>
      </c>
      <c r="R370" s="80"/>
      <c r="S370" s="37">
        <f ca="1">SUMIF(ROP!$D$6:$H$65536,A370,ROP!$J$6:$J$65536)</f>
        <v>0</v>
      </c>
      <c r="T370" s="37">
        <f>SUMIF(HASIL!$B:$B,APS!$B370&amp;RIGHT(APS!T$9,2),HASIL!$I:$I)</f>
        <v>0</v>
      </c>
      <c r="U370" s="37">
        <f>SUMIF(HASIL!$B:$B,APS!$B370&amp;RIGHT(APS!U$9,2),HASIL!$I:$I)</f>
        <v>0</v>
      </c>
      <c r="V370" s="37">
        <f>SUMIF(HASIL!$B:$B,APS!$B370&amp;RIGHT(APS!V$9,2),HASIL!$I:$I)</f>
        <v>0</v>
      </c>
      <c r="W370" s="37">
        <f>SUMIF(HASIL!$B:$B,APS!$B370&amp;RIGHT(APS!W$9,2),HASIL!$I:$I)</f>
        <v>0</v>
      </c>
      <c r="X370" s="38">
        <f t="shared" si="626"/>
        <v>0</v>
      </c>
      <c r="Y370" s="38">
        <f t="shared" si="627"/>
        <v>0</v>
      </c>
      <c r="Z370" s="39">
        <f t="shared" si="701"/>
        <v>0</v>
      </c>
      <c r="AA370" s="39">
        <f t="shared" si="700"/>
        <v>0</v>
      </c>
      <c r="AB370" s="40">
        <f t="shared" si="702"/>
        <v>0</v>
      </c>
      <c r="AC370" s="27">
        <v>0</v>
      </c>
      <c r="AD370" s="27"/>
      <c r="AE370" s="27"/>
      <c r="AF370" s="27"/>
      <c r="AG370" s="27"/>
      <c r="AH370" s="27"/>
      <c r="AI370" s="324">
        <f>SUMIF('Rekapitulasi Juni'!$D$9:$D$192,APS!$B370,'Rekapitulasi Juni'!$E$9:$E$192)</f>
        <v>0</v>
      </c>
      <c r="AJ370" s="324">
        <f>SUMIF('Rekapitulasi Juni'!$D$9:$D$192,APS!$B370,'Rekapitulasi Juni'!$F$9:$F$192)</f>
        <v>0</v>
      </c>
      <c r="AK370" s="324">
        <f>SUMIF('Rekapitulasi Juni'!$D$9:$D$192,APS!$B370,'Rekapitulasi Juni'!$K$9:$K$192)</f>
        <v>0</v>
      </c>
      <c r="AL370" s="325">
        <f t="shared" si="646"/>
        <v>0</v>
      </c>
      <c r="AM370" s="325">
        <f t="shared" si="647"/>
        <v>0</v>
      </c>
      <c r="AN370" s="27"/>
      <c r="AO370" s="324">
        <f>SUMIF('Rekapitulasi Juni'!$U$9:$U$192,APS!$B370,'Rekapitulasi Juni'!$V$9:$V$192)</f>
        <v>0</v>
      </c>
      <c r="AP370" s="324">
        <f>SUMIF('Rekapitulasi Juni'!$U$9:$U$192,APS!$B370,'Rekapitulasi Juni'!$W$9:$W$192)</f>
        <v>0</v>
      </c>
      <c r="AQ370" s="27"/>
      <c r="AR370" s="325">
        <f t="shared" si="648"/>
        <v>0</v>
      </c>
      <c r="AS370" s="325">
        <f t="shared" si="649"/>
        <v>0</v>
      </c>
      <c r="AT370" s="27"/>
      <c r="AU370" s="324">
        <f>SUMIF('Rekapitulasi Juni'!$AL$9:$AL$192,APS!$B370,'Rekapitulasi Juni'!$AM$9:$AM$192)</f>
        <v>0</v>
      </c>
      <c r="AV370" s="324">
        <f>SUMIF('Rekapitulasi Juni'!$AL$9:$AL$192,APS!$B370,'Rekapitulasi Juni'!$AN$9:$AN$192)</f>
        <v>0</v>
      </c>
      <c r="AW370" s="27"/>
      <c r="AX370" s="325">
        <f t="shared" si="650"/>
        <v>0</v>
      </c>
      <c r="AY370" s="325">
        <f t="shared" si="651"/>
        <v>0</v>
      </c>
      <c r="AZ370" s="41">
        <f t="shared" si="652"/>
        <v>0</v>
      </c>
      <c r="BA370" s="41">
        <f t="shared" si="653"/>
        <v>0</v>
      </c>
      <c r="BB370" s="41">
        <f t="shared" si="654"/>
        <v>0</v>
      </c>
      <c r="BC370" s="41">
        <f t="shared" si="655"/>
        <v>0</v>
      </c>
      <c r="BD370" s="41">
        <f t="shared" si="656"/>
        <v>0</v>
      </c>
      <c r="BE370" s="41">
        <f t="shared" si="657"/>
        <v>0</v>
      </c>
      <c r="BF370" s="180">
        <f t="shared" si="658"/>
        <v>0</v>
      </c>
      <c r="BG370" s="27">
        <v>0</v>
      </c>
      <c r="BH370" s="27"/>
      <c r="BI370" s="324">
        <f>SUMIF('Rekapitulasi Juni'!$D$214:$D$393,APS!$B370,'Rekapitulasi Juni'!$E$214:$E$393)</f>
        <v>0</v>
      </c>
      <c r="BJ370" s="324">
        <f>SUMIF('Rekapitulasi Juni'!$D$214:$D$393,APS!$B370,'Rekapitulasi Juni'!$F$214:$F$393)</f>
        <v>0</v>
      </c>
      <c r="BK370" s="27"/>
      <c r="BL370" s="325">
        <f t="shared" si="659"/>
        <v>0</v>
      </c>
      <c r="BM370" s="325">
        <f t="shared" si="660"/>
        <v>0</v>
      </c>
      <c r="BN370" s="27"/>
      <c r="BO370" s="324">
        <f>SUMIF('Rekapitulasi Juni'!$U$214:$U$393,APS!$B370,'Rekapitulasi Juni'!$V$214:$V$393)</f>
        <v>0</v>
      </c>
      <c r="BP370" s="324">
        <f>SUMIF('Rekapitulasi Juni'!$U$214:$U$393,APS!$B370,'Rekapitulasi Juni'!$W$214:$W$393)</f>
        <v>0</v>
      </c>
      <c r="BQ370" s="27"/>
      <c r="BR370" s="325">
        <f t="shared" si="661"/>
        <v>0</v>
      </c>
      <c r="BS370" s="325">
        <f t="shared" si="662"/>
        <v>0</v>
      </c>
      <c r="BT370" s="27"/>
      <c r="BU370" s="324">
        <f>SUMIF('Rekapitulasi Juni'!$AL$214:$AL$393,APS!$B370,'Rekapitulasi Juni'!$AM$214:$AM$393)</f>
        <v>0</v>
      </c>
      <c r="BV370" s="324">
        <f>SUMIF('Rekapitulasi Juni'!$AL$214:$AL$393,APS!$B370,'Rekapitulasi Juni'!$AN$214:$AN$393)</f>
        <v>0</v>
      </c>
      <c r="BW370" s="27"/>
      <c r="BX370" s="325">
        <f t="shared" si="663"/>
        <v>0</v>
      </c>
      <c r="BY370" s="325">
        <f t="shared" si="664"/>
        <v>0</v>
      </c>
      <c r="BZ370" s="27"/>
      <c r="CA370" s="324">
        <f>SUMIF('Rekapitulasi Juni'!$BA$214:$BA$393,APS!$B370,'Rekapitulasi Juni'!$BB$214:$BB$393)</f>
        <v>0</v>
      </c>
      <c r="CB370" s="324">
        <f>SUMIF('Rekapitulasi Juni'!$BA$214:$BA$393,APS!$B370,'Rekapitulasi Juni'!$BC$214:$BC$393)</f>
        <v>0</v>
      </c>
      <c r="CC370" s="27"/>
      <c r="CD370" s="325">
        <f t="shared" si="665"/>
        <v>0</v>
      </c>
      <c r="CE370" s="325">
        <f t="shared" si="666"/>
        <v>0</v>
      </c>
      <c r="CF370" s="27"/>
      <c r="CG370" s="324">
        <f>SUMIF('Rekapitulasi Juni'!$BP$214:$BP$393,APS!$B370,'Rekapitulasi Juni'!$BQ$214:$BQ$393)</f>
        <v>0</v>
      </c>
      <c r="CH370" s="324">
        <f>SUMIF('Rekapitulasi Juni'!$BP$214:$BP$393,APS!$B370,'Rekapitulasi Juni'!$BR$214:$BR$393)</f>
        <v>0</v>
      </c>
      <c r="CI370" s="27"/>
      <c r="CJ370" s="325">
        <f t="shared" si="667"/>
        <v>0</v>
      </c>
      <c r="CK370" s="325">
        <f t="shared" si="668"/>
        <v>0</v>
      </c>
      <c r="CL370" s="41">
        <f t="shared" si="669"/>
        <v>0</v>
      </c>
      <c r="CM370" s="41">
        <f t="shared" si="670"/>
        <v>0</v>
      </c>
      <c r="CN370" s="41">
        <f t="shared" si="671"/>
        <v>0</v>
      </c>
      <c r="CO370" s="41">
        <f t="shared" si="672"/>
        <v>0</v>
      </c>
      <c r="CP370" s="41">
        <f t="shared" si="673"/>
        <v>0</v>
      </c>
      <c r="CQ370" s="41">
        <f t="shared" si="674"/>
        <v>0</v>
      </c>
      <c r="CR370" s="180">
        <f t="shared" si="675"/>
        <v>0</v>
      </c>
      <c r="CS370" s="27">
        <v>0</v>
      </c>
      <c r="CT370" s="27"/>
      <c r="CU370" s="324">
        <f>SUMIF('Rekapitulasi Juni'!$D$410:$D$588,APS!$B370,'Rekapitulasi Juni'!$E$410:$E$588)</f>
        <v>0</v>
      </c>
      <c r="CV370" s="324">
        <f>SUMIF('Rekapitulasi Juni'!$D$410:$D$588,APS!$B370,'Rekapitulasi Juni'!$F$410:$F$588)</f>
        <v>0</v>
      </c>
      <c r="CW370" s="27"/>
      <c r="CX370" s="325">
        <f t="shared" si="676"/>
        <v>0</v>
      </c>
      <c r="CY370" s="325">
        <f t="shared" si="677"/>
        <v>0</v>
      </c>
      <c r="CZ370" s="27"/>
      <c r="DA370" s="324">
        <f>SUMIF('Rekapitulasi Juni'!$U$410:$U$588,APS!$B370,'Rekapitulasi Juni'!$V$410:$V$588)</f>
        <v>0</v>
      </c>
      <c r="DB370" s="324">
        <f>SUMIF('Rekapitulasi Juni'!$U$410:$U$588,APS!$B370,'Rekapitulasi Juni'!$W$410:$W$588)</f>
        <v>0</v>
      </c>
      <c r="DC370" s="27"/>
      <c r="DD370" s="325">
        <f t="shared" si="678"/>
        <v>0</v>
      </c>
      <c r="DE370" s="325">
        <f t="shared" si="679"/>
        <v>0</v>
      </c>
      <c r="DF370" s="27"/>
      <c r="DG370" s="324">
        <f>SUMIF('Rekapitulasi Juni'!$AL$410:$AL$588,APS!$B370,'Rekapitulasi Juni'!$AM$410:$AM$588)</f>
        <v>0</v>
      </c>
      <c r="DH370" s="324">
        <f>SUMIF('Rekapitulasi Juni'!$AL$410:$AL$588,APS!$B370,'Rekapitulasi Juni'!$AN$410:$AN$588)</f>
        <v>0</v>
      </c>
      <c r="DI370" s="27"/>
      <c r="DJ370" s="325">
        <f t="shared" si="635"/>
        <v>0</v>
      </c>
      <c r="DK370" s="325">
        <f t="shared" si="636"/>
        <v>0</v>
      </c>
      <c r="DL370" s="27"/>
      <c r="DM370" s="324">
        <f>SUMIF('Rekapitulasi Juni'!$BA$410:$BA$588,APS!$B370,'Rekapitulasi Juni'!$BB$410:$BB$588)</f>
        <v>0</v>
      </c>
      <c r="DN370" s="324">
        <f>SUMIF('Rekapitulasi Juni'!$BA$410:$BA$588,APS!$B370,'Rekapitulasi Juni'!$BC$410:$BC$588)</f>
        <v>0</v>
      </c>
      <c r="DO370" s="324">
        <f>SUMIF('Rekapitulasi Juni'!$BA$410:$BA$588,APS!$B370,'Rekapitulasi Juni'!$BF$410:$BF$588)</f>
        <v>0</v>
      </c>
      <c r="DP370" s="325">
        <f t="shared" si="637"/>
        <v>0</v>
      </c>
      <c r="DQ370" s="325">
        <f t="shared" si="638"/>
        <v>0</v>
      </c>
      <c r="DR370" s="27"/>
      <c r="DS370" s="324">
        <f>SUMIF('Rekapitulasi Juni'!$BP$410:$BP$588,APS!$B370,'Rekapitulasi Juni'!$BQ$410:$BQ$588)</f>
        <v>0</v>
      </c>
      <c r="DT370" s="324">
        <f>SUMIF('Rekapitulasi Juni'!$BP$410:$BP$588,APS!$B370,'Rekapitulasi Juni'!$BR$410:$BR$588)</f>
        <v>0</v>
      </c>
      <c r="DU370" s="27"/>
      <c r="DV370" s="325">
        <f t="shared" si="639"/>
        <v>0</v>
      </c>
      <c r="DW370" s="325">
        <f t="shared" si="640"/>
        <v>0</v>
      </c>
      <c r="DX370" s="41">
        <f t="shared" si="680"/>
        <v>0</v>
      </c>
      <c r="DY370" s="41">
        <f t="shared" si="681"/>
        <v>0</v>
      </c>
      <c r="DZ370" s="41">
        <f t="shared" si="682"/>
        <v>0</v>
      </c>
      <c r="EA370" s="41">
        <f t="shared" si="683"/>
        <v>0</v>
      </c>
      <c r="EB370" s="41">
        <f t="shared" si="684"/>
        <v>0</v>
      </c>
      <c r="EC370" s="41">
        <f t="shared" si="685"/>
        <v>0</v>
      </c>
      <c r="ED370" s="180">
        <f t="shared" si="686"/>
        <v>0</v>
      </c>
      <c r="EE370" s="27">
        <v>0</v>
      </c>
      <c r="EF370" s="27"/>
      <c r="EG370" s="324">
        <f>SUMIF('Rekapitulasi Juni'!$D$608:$D$786,APS!$B370,'Rekapitulasi Juni'!$E$608:$E$786)</f>
        <v>0</v>
      </c>
      <c r="EH370" s="324">
        <f>SUMIF('Rekapitulasi Juni'!$D$608:$D$786,APS!$B370,'Rekapitulasi Juni'!$F$608:$F$786)</f>
        <v>0</v>
      </c>
      <c r="EI370" s="27"/>
      <c r="EJ370" s="325">
        <f t="shared" si="641"/>
        <v>0</v>
      </c>
      <c r="EK370" s="325">
        <f t="shared" si="642"/>
        <v>0</v>
      </c>
      <c r="EL370" s="27"/>
      <c r="EM370" s="324">
        <f>SUMIF('Rekapitulasi Juni'!$U$608:$U$786,APS!$B370,'Rekapitulasi Juni'!$V$608:$V$786)</f>
        <v>0</v>
      </c>
      <c r="EN370" s="324">
        <f>SUMIF('Rekapitulasi Juni'!$U$608:$U$786,APS!$B370,'Rekapitulasi Juni'!$W$608:$W$786)</f>
        <v>0</v>
      </c>
      <c r="EO370" s="27"/>
      <c r="EP370" s="325">
        <f t="shared" si="643"/>
        <v>0</v>
      </c>
      <c r="EQ370" s="325">
        <f t="shared" si="644"/>
        <v>0</v>
      </c>
      <c r="ER370" s="27"/>
      <c r="ES370" s="324">
        <f>SUMIF('Rekapitulasi Juni'!$AL$608:$AL$786,APS!$B370,'Rekapitulasi Juni'!$AM$608:$AM$786)</f>
        <v>0</v>
      </c>
      <c r="ET370" s="324">
        <f>SUMIF('Rekapitulasi Juni'!$AL$608:$AL$786,APS!$B370,'Rekapitulasi Juni'!$AN$608:$AN$786)</f>
        <v>0</v>
      </c>
      <c r="EU370" s="27"/>
      <c r="EV370" s="325">
        <f t="shared" si="628"/>
        <v>0</v>
      </c>
      <c r="EW370" s="325">
        <f t="shared" si="629"/>
        <v>0</v>
      </c>
      <c r="EX370" s="27"/>
      <c r="EY370" s="324">
        <f>SUMIF('Rekapitulasi Juni'!$BA$608:$BA$786,APS!$B370,'Rekapitulasi Juni'!$BB$608:$BB$786)</f>
        <v>0</v>
      </c>
      <c r="EZ370" s="324">
        <f>SUMIF('Rekapitulasi Juni'!$BA$608:$BA$786,APS!$B370,'Rekapitulasi Juni'!$BC$608:$BC$786)</f>
        <v>0</v>
      </c>
      <c r="FA370" s="324">
        <f>SUMIF('Rekapitulasi Juni'!$BA$608:$BA$786,APS!$B370,'Rekapitulasi Juni'!$BF$608:$BF$786)</f>
        <v>0</v>
      </c>
      <c r="FB370" s="325">
        <f t="shared" si="630"/>
        <v>0</v>
      </c>
      <c r="FC370" s="325">
        <f t="shared" si="631"/>
        <v>0</v>
      </c>
      <c r="FD370" s="27"/>
      <c r="FE370" s="27"/>
      <c r="FF370" s="27"/>
      <c r="FG370" s="27"/>
      <c r="FH370" s="27"/>
      <c r="FI370" s="27"/>
      <c r="FJ370" s="41">
        <f t="shared" si="687"/>
        <v>0</v>
      </c>
      <c r="FK370" s="41">
        <f t="shared" si="688"/>
        <v>0</v>
      </c>
      <c r="FL370" s="41">
        <f t="shared" si="689"/>
        <v>0</v>
      </c>
      <c r="FM370" s="41">
        <f t="shared" si="690"/>
        <v>0</v>
      </c>
      <c r="FN370" s="41">
        <f t="shared" si="691"/>
        <v>0</v>
      </c>
      <c r="FO370" s="41">
        <f t="shared" si="692"/>
        <v>0</v>
      </c>
      <c r="FP370" s="180">
        <f t="shared" si="693"/>
        <v>0</v>
      </c>
      <c r="FQ370" s="27"/>
      <c r="FR370" s="27"/>
      <c r="FS370" s="324">
        <f>SUMIF('Rekapitulasi Juni'!$D$804:$D$984,APS!$B370,'Rekapitulasi Juni'!$E$804:$E$984)</f>
        <v>0</v>
      </c>
      <c r="FT370" s="324">
        <f>SUMIF('Rekapitulasi Juni'!$D$804:$D$984,APS!$B370,'Rekapitulasi Juni'!$F$804:$F$984)</f>
        <v>0</v>
      </c>
      <c r="FU370" s="27"/>
      <c r="FV370" s="325">
        <f t="shared" si="632"/>
        <v>0</v>
      </c>
      <c r="FW370" s="325">
        <f t="shared" si="633"/>
        <v>0</v>
      </c>
      <c r="FX370" s="27"/>
      <c r="FY370" s="324">
        <f>SUMIF('Rekapitulasi Juni'!$U$804:$U$984,APS!$B370,'Rekapitulasi Juni'!$V$804:$V$984)</f>
        <v>0</v>
      </c>
      <c r="FZ370" s="324">
        <f>SUMIF('Rekapitulasi Juni'!$U$804:$U$984,APS!$B370,'Rekapitulasi Juni'!$W$804:$W$984)</f>
        <v>0</v>
      </c>
      <c r="GA370" s="27"/>
      <c r="GB370" s="325">
        <f t="shared" si="621"/>
        <v>0</v>
      </c>
      <c r="GC370" s="325">
        <f t="shared" si="622"/>
        <v>0</v>
      </c>
      <c r="GD370" s="27"/>
      <c r="GE370" s="324">
        <f>SUMIF('Rekapitulasi Juni'!$AL$804:$AL$984,APS!$B370,'Rekapitulasi Juni'!$AM$804:$AM$984)</f>
        <v>0</v>
      </c>
      <c r="GF370" s="324">
        <f>SUMIF('Rekapitulasi Juni'!$AL$804:$AL$984,APS!$B370,'Rekapitulasi Juni'!$AN$804:$AN$984)</f>
        <v>0</v>
      </c>
      <c r="GG370" s="27"/>
      <c r="GH370" s="325">
        <f t="shared" si="611"/>
        <v>0</v>
      </c>
      <c r="GI370" s="325">
        <f t="shared" si="612"/>
        <v>0</v>
      </c>
      <c r="GJ370" s="27"/>
      <c r="GK370" s="27"/>
      <c r="GL370" s="41">
        <f t="shared" si="694"/>
        <v>0</v>
      </c>
      <c r="GM370" s="41">
        <f t="shared" si="695"/>
        <v>0</v>
      </c>
      <c r="GN370" s="41">
        <f t="shared" si="696"/>
        <v>0</v>
      </c>
      <c r="GO370" s="41">
        <f t="shared" si="620"/>
        <v>0</v>
      </c>
      <c r="GP370" s="41">
        <f t="shared" si="697"/>
        <v>0</v>
      </c>
      <c r="GQ370" s="41">
        <f t="shared" si="698"/>
        <v>0</v>
      </c>
      <c r="GR370" s="180">
        <f t="shared" si="699"/>
        <v>0</v>
      </c>
      <c r="GS370" s="41">
        <f t="shared" si="613"/>
        <v>0</v>
      </c>
      <c r="GT370" s="41">
        <f t="shared" si="614"/>
        <v>0</v>
      </c>
      <c r="GU370" s="41">
        <f t="shared" si="615"/>
        <v>0</v>
      </c>
      <c r="GV370" s="41">
        <f t="shared" si="616"/>
        <v>0</v>
      </c>
      <c r="GW370" s="41">
        <f t="shared" si="617"/>
        <v>0</v>
      </c>
      <c r="GX370" s="41">
        <f t="shared" si="618"/>
        <v>0</v>
      </c>
      <c r="GY370" s="180">
        <f t="shared" si="619"/>
        <v>0</v>
      </c>
      <c r="GZ370" s="41">
        <v>345</v>
      </c>
      <c r="HA370" s="32"/>
      <c r="HB370" s="42">
        <f t="shared" si="634"/>
        <v>0</v>
      </c>
      <c r="HC370" s="44"/>
    </row>
    <row r="371" spans="1:211" ht="15" hidden="1" customHeight="1">
      <c r="A371" s="31" t="s">
        <v>729</v>
      </c>
      <c r="B371" s="32" t="s">
        <v>730</v>
      </c>
      <c r="C371" s="31" t="s">
        <v>490</v>
      </c>
      <c r="D371" s="31" t="s">
        <v>1259</v>
      </c>
      <c r="E371" s="31" t="s">
        <v>43</v>
      </c>
      <c r="F371" s="31" t="s">
        <v>152</v>
      </c>
      <c r="G371" s="33">
        <v>0</v>
      </c>
      <c r="H371" s="33">
        <v>0</v>
      </c>
      <c r="I371" s="33">
        <v>0</v>
      </c>
      <c r="J371" s="34">
        <f>IFERROR(VLOOKUP(A371,#REF!,3,0),0)</f>
        <v>0</v>
      </c>
      <c r="K371" s="34">
        <f t="shared" si="623"/>
        <v>0</v>
      </c>
      <c r="L371" s="34">
        <v>0</v>
      </c>
      <c r="M371" s="34">
        <v>0</v>
      </c>
      <c r="N371" s="35">
        <f t="shared" si="624"/>
        <v>0</v>
      </c>
      <c r="O371" s="35">
        <f t="shared" si="625"/>
        <v>0</v>
      </c>
      <c r="P371" s="36">
        <v>0</v>
      </c>
      <c r="Q371" s="36">
        <f t="shared" si="645"/>
        <v>0</v>
      </c>
      <c r="R371" s="80"/>
      <c r="S371" s="37">
        <f ca="1">SUMIF(ROP!$D$6:$H$65536,A371,ROP!$J$6:$J$65536)</f>
        <v>0</v>
      </c>
      <c r="T371" s="37">
        <f>SUMIF(HASIL!$B:$B,APS!$B371&amp;RIGHT(APS!T$9,2),HASIL!$I:$I)</f>
        <v>0</v>
      </c>
      <c r="U371" s="37">
        <f>SUMIF(HASIL!$B:$B,APS!$B371&amp;RIGHT(APS!U$9,2),HASIL!$I:$I)</f>
        <v>0</v>
      </c>
      <c r="V371" s="37">
        <f>SUMIF(HASIL!$B:$B,APS!$B371&amp;RIGHT(APS!V$9,2),HASIL!$I:$I)</f>
        <v>0</v>
      </c>
      <c r="W371" s="37">
        <f>SUMIF(HASIL!$B:$B,APS!$B371&amp;RIGHT(APS!W$9,2),HASIL!$I:$I)</f>
        <v>0</v>
      </c>
      <c r="X371" s="38">
        <f t="shared" si="626"/>
        <v>0</v>
      </c>
      <c r="Y371" s="38">
        <f t="shared" si="627"/>
        <v>0</v>
      </c>
      <c r="Z371" s="39">
        <f t="shared" si="701"/>
        <v>0</v>
      </c>
      <c r="AA371" s="39">
        <f t="shared" si="700"/>
        <v>0</v>
      </c>
      <c r="AB371" s="40">
        <f t="shared" si="702"/>
        <v>0</v>
      </c>
      <c r="AC371" s="27">
        <v>0</v>
      </c>
      <c r="AD371" s="27"/>
      <c r="AE371" s="27"/>
      <c r="AF371" s="27"/>
      <c r="AG371" s="27"/>
      <c r="AH371" s="27"/>
      <c r="AI371" s="324">
        <f>SUMIF('Rekapitulasi Juni'!$D$9:$D$192,APS!$B371,'Rekapitulasi Juni'!$E$9:$E$192)</f>
        <v>0</v>
      </c>
      <c r="AJ371" s="324">
        <f>SUMIF('Rekapitulasi Juni'!$D$9:$D$192,APS!$B371,'Rekapitulasi Juni'!$F$9:$F$192)</f>
        <v>0</v>
      </c>
      <c r="AK371" s="324">
        <f>SUMIF('Rekapitulasi Juni'!$D$9:$D$192,APS!$B371,'Rekapitulasi Juni'!$K$9:$K$192)</f>
        <v>0</v>
      </c>
      <c r="AL371" s="325">
        <f t="shared" si="646"/>
        <v>0</v>
      </c>
      <c r="AM371" s="325">
        <f t="shared" si="647"/>
        <v>0</v>
      </c>
      <c r="AN371" s="27"/>
      <c r="AO371" s="324">
        <f>SUMIF('Rekapitulasi Juni'!$U$9:$U$192,APS!$B371,'Rekapitulasi Juni'!$V$9:$V$192)</f>
        <v>0</v>
      </c>
      <c r="AP371" s="324">
        <f>SUMIF('Rekapitulasi Juni'!$U$9:$U$192,APS!$B371,'Rekapitulasi Juni'!$W$9:$W$192)</f>
        <v>0</v>
      </c>
      <c r="AQ371" s="27"/>
      <c r="AR371" s="325">
        <f t="shared" si="648"/>
        <v>0</v>
      </c>
      <c r="AS371" s="325">
        <f t="shared" si="649"/>
        <v>0</v>
      </c>
      <c r="AT371" s="27"/>
      <c r="AU371" s="324">
        <f>SUMIF('Rekapitulasi Juni'!$AL$9:$AL$192,APS!$B371,'Rekapitulasi Juni'!$AM$9:$AM$192)</f>
        <v>0</v>
      </c>
      <c r="AV371" s="324">
        <f>SUMIF('Rekapitulasi Juni'!$AL$9:$AL$192,APS!$B371,'Rekapitulasi Juni'!$AN$9:$AN$192)</f>
        <v>0</v>
      </c>
      <c r="AW371" s="27"/>
      <c r="AX371" s="325">
        <f t="shared" si="650"/>
        <v>0</v>
      </c>
      <c r="AY371" s="325">
        <f t="shared" si="651"/>
        <v>0</v>
      </c>
      <c r="AZ371" s="41">
        <f t="shared" si="652"/>
        <v>0</v>
      </c>
      <c r="BA371" s="41">
        <f t="shared" si="653"/>
        <v>0</v>
      </c>
      <c r="BB371" s="41">
        <f t="shared" si="654"/>
        <v>0</v>
      </c>
      <c r="BC371" s="41">
        <f t="shared" si="655"/>
        <v>0</v>
      </c>
      <c r="BD371" s="41">
        <f t="shared" si="656"/>
        <v>0</v>
      </c>
      <c r="BE371" s="41">
        <f t="shared" si="657"/>
        <v>0</v>
      </c>
      <c r="BF371" s="180">
        <f t="shared" si="658"/>
        <v>0</v>
      </c>
      <c r="BG371" s="27">
        <v>0</v>
      </c>
      <c r="BH371" s="27"/>
      <c r="BI371" s="324">
        <f>SUMIF('Rekapitulasi Juni'!$D$214:$D$393,APS!$B371,'Rekapitulasi Juni'!$E$214:$E$393)</f>
        <v>0</v>
      </c>
      <c r="BJ371" s="324">
        <f>SUMIF('Rekapitulasi Juni'!$D$214:$D$393,APS!$B371,'Rekapitulasi Juni'!$F$214:$F$393)</f>
        <v>0</v>
      </c>
      <c r="BK371" s="27"/>
      <c r="BL371" s="325">
        <f t="shared" si="659"/>
        <v>0</v>
      </c>
      <c r="BM371" s="325">
        <f t="shared" si="660"/>
        <v>0</v>
      </c>
      <c r="BN371" s="27"/>
      <c r="BO371" s="324">
        <f>SUMIF('Rekapitulasi Juni'!$U$214:$U$393,APS!$B371,'Rekapitulasi Juni'!$V$214:$V$393)</f>
        <v>0</v>
      </c>
      <c r="BP371" s="324">
        <f>SUMIF('Rekapitulasi Juni'!$U$214:$U$393,APS!$B371,'Rekapitulasi Juni'!$W$214:$W$393)</f>
        <v>0</v>
      </c>
      <c r="BQ371" s="27"/>
      <c r="BR371" s="325">
        <f t="shared" si="661"/>
        <v>0</v>
      </c>
      <c r="BS371" s="325">
        <f t="shared" si="662"/>
        <v>0</v>
      </c>
      <c r="BT371" s="27"/>
      <c r="BU371" s="324">
        <f>SUMIF('Rekapitulasi Juni'!$AL$214:$AL$393,APS!$B371,'Rekapitulasi Juni'!$AM$214:$AM$393)</f>
        <v>0</v>
      </c>
      <c r="BV371" s="324">
        <f>SUMIF('Rekapitulasi Juni'!$AL$214:$AL$393,APS!$B371,'Rekapitulasi Juni'!$AN$214:$AN$393)</f>
        <v>0</v>
      </c>
      <c r="BW371" s="27"/>
      <c r="BX371" s="325">
        <f t="shared" si="663"/>
        <v>0</v>
      </c>
      <c r="BY371" s="325">
        <f t="shared" si="664"/>
        <v>0</v>
      </c>
      <c r="BZ371" s="27"/>
      <c r="CA371" s="324">
        <f>SUMIF('Rekapitulasi Juni'!$BA$214:$BA$393,APS!$B371,'Rekapitulasi Juni'!$BB$214:$BB$393)</f>
        <v>0</v>
      </c>
      <c r="CB371" s="324">
        <f>SUMIF('Rekapitulasi Juni'!$BA$214:$BA$393,APS!$B371,'Rekapitulasi Juni'!$BC$214:$BC$393)</f>
        <v>0</v>
      </c>
      <c r="CC371" s="27"/>
      <c r="CD371" s="325">
        <f t="shared" si="665"/>
        <v>0</v>
      </c>
      <c r="CE371" s="325">
        <f t="shared" si="666"/>
        <v>0</v>
      </c>
      <c r="CF371" s="27"/>
      <c r="CG371" s="324">
        <f>SUMIF('Rekapitulasi Juni'!$BP$214:$BP$393,APS!$B371,'Rekapitulasi Juni'!$BQ$214:$BQ$393)</f>
        <v>0</v>
      </c>
      <c r="CH371" s="324">
        <f>SUMIF('Rekapitulasi Juni'!$BP$214:$BP$393,APS!$B371,'Rekapitulasi Juni'!$BR$214:$BR$393)</f>
        <v>0</v>
      </c>
      <c r="CI371" s="27"/>
      <c r="CJ371" s="325">
        <f t="shared" si="667"/>
        <v>0</v>
      </c>
      <c r="CK371" s="325">
        <f t="shared" si="668"/>
        <v>0</v>
      </c>
      <c r="CL371" s="41">
        <f t="shared" si="669"/>
        <v>0</v>
      </c>
      <c r="CM371" s="41">
        <f t="shared" si="670"/>
        <v>0</v>
      </c>
      <c r="CN371" s="41">
        <f t="shared" si="671"/>
        <v>0</v>
      </c>
      <c r="CO371" s="41">
        <f t="shared" si="672"/>
        <v>0</v>
      </c>
      <c r="CP371" s="41">
        <f t="shared" si="673"/>
        <v>0</v>
      </c>
      <c r="CQ371" s="41">
        <f t="shared" si="674"/>
        <v>0</v>
      </c>
      <c r="CR371" s="180">
        <f t="shared" si="675"/>
        <v>0</v>
      </c>
      <c r="CS371" s="27">
        <v>0</v>
      </c>
      <c r="CT371" s="27"/>
      <c r="CU371" s="324">
        <f>SUMIF('Rekapitulasi Juni'!$D$410:$D$588,APS!$B371,'Rekapitulasi Juni'!$E$410:$E$588)</f>
        <v>0</v>
      </c>
      <c r="CV371" s="324">
        <f>SUMIF('Rekapitulasi Juni'!$D$410:$D$588,APS!$B371,'Rekapitulasi Juni'!$F$410:$F$588)</f>
        <v>0</v>
      </c>
      <c r="CW371" s="27"/>
      <c r="CX371" s="325">
        <f t="shared" si="676"/>
        <v>0</v>
      </c>
      <c r="CY371" s="325">
        <f t="shared" si="677"/>
        <v>0</v>
      </c>
      <c r="CZ371" s="27"/>
      <c r="DA371" s="324">
        <f>SUMIF('Rekapitulasi Juni'!$U$410:$U$588,APS!$B371,'Rekapitulasi Juni'!$V$410:$V$588)</f>
        <v>0</v>
      </c>
      <c r="DB371" s="324">
        <f>SUMIF('Rekapitulasi Juni'!$U$410:$U$588,APS!$B371,'Rekapitulasi Juni'!$W$410:$W$588)</f>
        <v>0</v>
      </c>
      <c r="DC371" s="27"/>
      <c r="DD371" s="325">
        <f t="shared" si="678"/>
        <v>0</v>
      </c>
      <c r="DE371" s="325">
        <f t="shared" si="679"/>
        <v>0</v>
      </c>
      <c r="DF371" s="27"/>
      <c r="DG371" s="324">
        <f>SUMIF('Rekapitulasi Juni'!$AL$410:$AL$588,APS!$B371,'Rekapitulasi Juni'!$AM$410:$AM$588)</f>
        <v>0</v>
      </c>
      <c r="DH371" s="324">
        <f>SUMIF('Rekapitulasi Juni'!$AL$410:$AL$588,APS!$B371,'Rekapitulasi Juni'!$AN$410:$AN$588)</f>
        <v>0</v>
      </c>
      <c r="DI371" s="27"/>
      <c r="DJ371" s="325">
        <f t="shared" si="635"/>
        <v>0</v>
      </c>
      <c r="DK371" s="325">
        <f t="shared" si="636"/>
        <v>0</v>
      </c>
      <c r="DL371" s="27"/>
      <c r="DM371" s="324">
        <f>SUMIF('Rekapitulasi Juni'!$BA$410:$BA$588,APS!$B371,'Rekapitulasi Juni'!$BB$410:$BB$588)</f>
        <v>0</v>
      </c>
      <c r="DN371" s="324">
        <f>SUMIF('Rekapitulasi Juni'!$BA$410:$BA$588,APS!$B371,'Rekapitulasi Juni'!$BC$410:$BC$588)</f>
        <v>0</v>
      </c>
      <c r="DO371" s="324">
        <f>SUMIF('Rekapitulasi Juni'!$BA$410:$BA$588,APS!$B371,'Rekapitulasi Juni'!$BF$410:$BF$588)</f>
        <v>0</v>
      </c>
      <c r="DP371" s="325">
        <f t="shared" si="637"/>
        <v>0</v>
      </c>
      <c r="DQ371" s="325">
        <f t="shared" si="638"/>
        <v>0</v>
      </c>
      <c r="DR371" s="27"/>
      <c r="DS371" s="324">
        <f>SUMIF('Rekapitulasi Juni'!$BP$410:$BP$588,APS!$B371,'Rekapitulasi Juni'!$BQ$410:$BQ$588)</f>
        <v>0</v>
      </c>
      <c r="DT371" s="324">
        <f>SUMIF('Rekapitulasi Juni'!$BP$410:$BP$588,APS!$B371,'Rekapitulasi Juni'!$BR$410:$BR$588)</f>
        <v>0</v>
      </c>
      <c r="DU371" s="27"/>
      <c r="DV371" s="325">
        <f t="shared" si="639"/>
        <v>0</v>
      </c>
      <c r="DW371" s="325">
        <f t="shared" si="640"/>
        <v>0</v>
      </c>
      <c r="DX371" s="41">
        <f t="shared" si="680"/>
        <v>0</v>
      </c>
      <c r="DY371" s="41">
        <f t="shared" si="681"/>
        <v>0</v>
      </c>
      <c r="DZ371" s="41">
        <f t="shared" si="682"/>
        <v>0</v>
      </c>
      <c r="EA371" s="41">
        <f t="shared" si="683"/>
        <v>0</v>
      </c>
      <c r="EB371" s="41">
        <f t="shared" si="684"/>
        <v>0</v>
      </c>
      <c r="EC371" s="41">
        <f t="shared" si="685"/>
        <v>0</v>
      </c>
      <c r="ED371" s="180">
        <f t="shared" si="686"/>
        <v>0</v>
      </c>
      <c r="EE371" s="27">
        <v>0</v>
      </c>
      <c r="EF371" s="27"/>
      <c r="EG371" s="324">
        <f>SUMIF('Rekapitulasi Juni'!$D$608:$D$786,APS!$B371,'Rekapitulasi Juni'!$E$608:$E$786)</f>
        <v>0</v>
      </c>
      <c r="EH371" s="324">
        <f>SUMIF('Rekapitulasi Juni'!$D$608:$D$786,APS!$B371,'Rekapitulasi Juni'!$F$608:$F$786)</f>
        <v>0</v>
      </c>
      <c r="EI371" s="27"/>
      <c r="EJ371" s="325">
        <f t="shared" si="641"/>
        <v>0</v>
      </c>
      <c r="EK371" s="325">
        <f t="shared" si="642"/>
        <v>0</v>
      </c>
      <c r="EL371" s="27"/>
      <c r="EM371" s="324">
        <f>SUMIF('Rekapitulasi Juni'!$U$608:$U$786,APS!$B371,'Rekapitulasi Juni'!$V$608:$V$786)</f>
        <v>0</v>
      </c>
      <c r="EN371" s="324">
        <f>SUMIF('Rekapitulasi Juni'!$U$608:$U$786,APS!$B371,'Rekapitulasi Juni'!$W$608:$W$786)</f>
        <v>0</v>
      </c>
      <c r="EO371" s="27"/>
      <c r="EP371" s="325">
        <f t="shared" si="643"/>
        <v>0</v>
      </c>
      <c r="EQ371" s="325">
        <f t="shared" si="644"/>
        <v>0</v>
      </c>
      <c r="ER371" s="27"/>
      <c r="ES371" s="324">
        <f>SUMIF('Rekapitulasi Juni'!$AL$608:$AL$786,APS!$B371,'Rekapitulasi Juni'!$AM$608:$AM$786)</f>
        <v>0</v>
      </c>
      <c r="ET371" s="324">
        <f>SUMIF('Rekapitulasi Juni'!$AL$608:$AL$786,APS!$B371,'Rekapitulasi Juni'!$AN$608:$AN$786)</f>
        <v>0</v>
      </c>
      <c r="EU371" s="27"/>
      <c r="EV371" s="325">
        <f t="shared" si="628"/>
        <v>0</v>
      </c>
      <c r="EW371" s="325">
        <f t="shared" si="629"/>
        <v>0</v>
      </c>
      <c r="EX371" s="27"/>
      <c r="EY371" s="324">
        <f>SUMIF('Rekapitulasi Juni'!$BA$608:$BA$786,APS!$B371,'Rekapitulasi Juni'!$BB$608:$BB$786)</f>
        <v>0</v>
      </c>
      <c r="EZ371" s="324">
        <f>SUMIF('Rekapitulasi Juni'!$BA$608:$BA$786,APS!$B371,'Rekapitulasi Juni'!$BC$608:$BC$786)</f>
        <v>0</v>
      </c>
      <c r="FA371" s="324">
        <f>SUMIF('Rekapitulasi Juni'!$BA$608:$BA$786,APS!$B371,'Rekapitulasi Juni'!$BF$608:$BF$786)</f>
        <v>0</v>
      </c>
      <c r="FB371" s="325">
        <f t="shared" si="630"/>
        <v>0</v>
      </c>
      <c r="FC371" s="325">
        <f t="shared" si="631"/>
        <v>0</v>
      </c>
      <c r="FD371" s="27"/>
      <c r="FE371" s="27"/>
      <c r="FF371" s="27"/>
      <c r="FG371" s="27"/>
      <c r="FH371" s="27"/>
      <c r="FI371" s="27"/>
      <c r="FJ371" s="41">
        <f t="shared" si="687"/>
        <v>0</v>
      </c>
      <c r="FK371" s="41">
        <f t="shared" si="688"/>
        <v>0</v>
      </c>
      <c r="FL371" s="41">
        <f t="shared" si="689"/>
        <v>0</v>
      </c>
      <c r="FM371" s="41">
        <f t="shared" si="690"/>
        <v>0</v>
      </c>
      <c r="FN371" s="41">
        <f t="shared" si="691"/>
        <v>0</v>
      </c>
      <c r="FO371" s="41">
        <f t="shared" si="692"/>
        <v>0</v>
      </c>
      <c r="FP371" s="180">
        <f t="shared" si="693"/>
        <v>0</v>
      </c>
      <c r="FQ371" s="27"/>
      <c r="FR371" s="27"/>
      <c r="FS371" s="324">
        <f>SUMIF('Rekapitulasi Juni'!$D$804:$D$984,APS!$B371,'Rekapitulasi Juni'!$E$804:$E$984)</f>
        <v>0</v>
      </c>
      <c r="FT371" s="324">
        <f>SUMIF('Rekapitulasi Juni'!$D$804:$D$984,APS!$B371,'Rekapitulasi Juni'!$F$804:$F$984)</f>
        <v>0</v>
      </c>
      <c r="FU371" s="27"/>
      <c r="FV371" s="325">
        <f t="shared" si="632"/>
        <v>0</v>
      </c>
      <c r="FW371" s="325">
        <f t="shared" si="633"/>
        <v>0</v>
      </c>
      <c r="FX371" s="27"/>
      <c r="FY371" s="324">
        <f>SUMIF('Rekapitulasi Juni'!$U$804:$U$984,APS!$B371,'Rekapitulasi Juni'!$V$804:$V$984)</f>
        <v>0</v>
      </c>
      <c r="FZ371" s="324">
        <f>SUMIF('Rekapitulasi Juni'!$U$804:$U$984,APS!$B371,'Rekapitulasi Juni'!$W$804:$W$984)</f>
        <v>0</v>
      </c>
      <c r="GA371" s="27"/>
      <c r="GB371" s="325">
        <f t="shared" si="621"/>
        <v>0</v>
      </c>
      <c r="GC371" s="325">
        <f t="shared" si="622"/>
        <v>0</v>
      </c>
      <c r="GD371" s="27"/>
      <c r="GE371" s="324">
        <f>SUMIF('Rekapitulasi Juni'!$AL$804:$AL$984,APS!$B371,'Rekapitulasi Juni'!$AM$804:$AM$984)</f>
        <v>0</v>
      </c>
      <c r="GF371" s="324">
        <f>SUMIF('Rekapitulasi Juni'!$AL$804:$AL$984,APS!$B371,'Rekapitulasi Juni'!$AN$804:$AN$984)</f>
        <v>0</v>
      </c>
      <c r="GG371" s="27"/>
      <c r="GH371" s="325">
        <f t="shared" si="611"/>
        <v>0</v>
      </c>
      <c r="GI371" s="325">
        <f t="shared" si="612"/>
        <v>0</v>
      </c>
      <c r="GJ371" s="27"/>
      <c r="GK371" s="27"/>
      <c r="GL371" s="41">
        <f t="shared" si="694"/>
        <v>0</v>
      </c>
      <c r="GM371" s="41">
        <f t="shared" si="695"/>
        <v>0</v>
      </c>
      <c r="GN371" s="41">
        <f t="shared" si="696"/>
        <v>0</v>
      </c>
      <c r="GO371" s="41">
        <f t="shared" si="620"/>
        <v>0</v>
      </c>
      <c r="GP371" s="41">
        <f t="shared" si="697"/>
        <v>0</v>
      </c>
      <c r="GQ371" s="41">
        <f t="shared" si="698"/>
        <v>0</v>
      </c>
      <c r="GR371" s="180">
        <f t="shared" si="699"/>
        <v>0</v>
      </c>
      <c r="GS371" s="41">
        <f t="shared" si="613"/>
        <v>0</v>
      </c>
      <c r="GT371" s="41">
        <f t="shared" si="614"/>
        <v>0</v>
      </c>
      <c r="GU371" s="41">
        <f t="shared" si="615"/>
        <v>0</v>
      </c>
      <c r="GV371" s="41">
        <f t="shared" si="616"/>
        <v>0</v>
      </c>
      <c r="GW371" s="41">
        <f t="shared" si="617"/>
        <v>0</v>
      </c>
      <c r="GX371" s="41">
        <f t="shared" si="618"/>
        <v>0</v>
      </c>
      <c r="GY371" s="180">
        <f t="shared" si="619"/>
        <v>0</v>
      </c>
      <c r="GZ371" s="41">
        <v>346</v>
      </c>
      <c r="HA371" s="32"/>
      <c r="HB371" s="42">
        <f t="shared" si="634"/>
        <v>0</v>
      </c>
      <c r="HC371" s="44"/>
    </row>
    <row r="372" spans="1:211" ht="15" hidden="1" customHeight="1">
      <c r="A372" s="31" t="s">
        <v>731</v>
      </c>
      <c r="B372" s="32" t="s">
        <v>732</v>
      </c>
      <c r="C372" s="31" t="s">
        <v>490</v>
      </c>
      <c r="D372" s="31" t="s">
        <v>1259</v>
      </c>
      <c r="E372" s="31" t="s">
        <v>43</v>
      </c>
      <c r="F372" s="31" t="s">
        <v>152</v>
      </c>
      <c r="G372" s="33">
        <v>0</v>
      </c>
      <c r="H372" s="33">
        <v>0</v>
      </c>
      <c r="I372" s="33">
        <v>0</v>
      </c>
      <c r="J372" s="34">
        <f>IFERROR(VLOOKUP(A372,#REF!,3,0),0)</f>
        <v>0</v>
      </c>
      <c r="K372" s="34">
        <f t="shared" si="623"/>
        <v>0</v>
      </c>
      <c r="L372" s="34">
        <v>0</v>
      </c>
      <c r="M372" s="34">
        <v>0</v>
      </c>
      <c r="N372" s="35">
        <f t="shared" si="624"/>
        <v>0</v>
      </c>
      <c r="O372" s="35">
        <f t="shared" si="625"/>
        <v>0</v>
      </c>
      <c r="P372" s="36">
        <v>0</v>
      </c>
      <c r="Q372" s="36">
        <f t="shared" si="645"/>
        <v>0</v>
      </c>
      <c r="R372" s="80"/>
      <c r="S372" s="37">
        <f ca="1">SUMIF(ROP!$D$6:$H$65536,A372,ROP!$J$6:$J$65536)</f>
        <v>0</v>
      </c>
      <c r="T372" s="37">
        <f>SUMIF(HASIL!$B:$B,APS!$B372&amp;RIGHT(APS!T$9,2),HASIL!$I:$I)</f>
        <v>0</v>
      </c>
      <c r="U372" s="37">
        <f>SUMIF(HASIL!$B:$B,APS!$B372&amp;RIGHT(APS!U$9,2),HASIL!$I:$I)</f>
        <v>0</v>
      </c>
      <c r="V372" s="37">
        <f>SUMIF(HASIL!$B:$B,APS!$B372&amp;RIGHT(APS!V$9,2),HASIL!$I:$I)</f>
        <v>0</v>
      </c>
      <c r="W372" s="37">
        <f>SUMIF(HASIL!$B:$B,APS!$B372&amp;RIGHT(APS!W$9,2),HASIL!$I:$I)</f>
        <v>0</v>
      </c>
      <c r="X372" s="38">
        <f t="shared" si="626"/>
        <v>0</v>
      </c>
      <c r="Y372" s="38">
        <f t="shared" si="627"/>
        <v>0</v>
      </c>
      <c r="Z372" s="39">
        <f t="shared" si="701"/>
        <v>0</v>
      </c>
      <c r="AA372" s="39">
        <f t="shared" si="700"/>
        <v>0</v>
      </c>
      <c r="AB372" s="40">
        <f t="shared" si="702"/>
        <v>0</v>
      </c>
      <c r="AC372" s="27">
        <v>0</v>
      </c>
      <c r="AD372" s="27"/>
      <c r="AE372" s="27"/>
      <c r="AF372" s="27"/>
      <c r="AG372" s="27"/>
      <c r="AH372" s="27"/>
      <c r="AI372" s="324">
        <f>SUMIF('Rekapitulasi Juni'!$D$9:$D$192,APS!$B372,'Rekapitulasi Juni'!$E$9:$E$192)</f>
        <v>0</v>
      </c>
      <c r="AJ372" s="324">
        <f>SUMIF('Rekapitulasi Juni'!$D$9:$D$192,APS!$B372,'Rekapitulasi Juni'!$F$9:$F$192)</f>
        <v>0</v>
      </c>
      <c r="AK372" s="324">
        <f>SUMIF('Rekapitulasi Juni'!$D$9:$D$192,APS!$B372,'Rekapitulasi Juni'!$K$9:$K$192)</f>
        <v>0</v>
      </c>
      <c r="AL372" s="325">
        <f t="shared" si="646"/>
        <v>0</v>
      </c>
      <c r="AM372" s="325">
        <f t="shared" si="647"/>
        <v>0</v>
      </c>
      <c r="AN372" s="27"/>
      <c r="AO372" s="324">
        <f>SUMIF('Rekapitulasi Juni'!$U$9:$U$192,APS!$B372,'Rekapitulasi Juni'!$V$9:$V$192)</f>
        <v>0</v>
      </c>
      <c r="AP372" s="324">
        <f>SUMIF('Rekapitulasi Juni'!$U$9:$U$192,APS!$B372,'Rekapitulasi Juni'!$W$9:$W$192)</f>
        <v>0</v>
      </c>
      <c r="AQ372" s="27"/>
      <c r="AR372" s="325">
        <f t="shared" si="648"/>
        <v>0</v>
      </c>
      <c r="AS372" s="325">
        <f t="shared" si="649"/>
        <v>0</v>
      </c>
      <c r="AT372" s="27"/>
      <c r="AU372" s="324">
        <f>SUMIF('Rekapitulasi Juni'!$AL$9:$AL$192,APS!$B372,'Rekapitulasi Juni'!$AM$9:$AM$192)</f>
        <v>0</v>
      </c>
      <c r="AV372" s="324">
        <f>SUMIF('Rekapitulasi Juni'!$AL$9:$AL$192,APS!$B372,'Rekapitulasi Juni'!$AN$9:$AN$192)</f>
        <v>0</v>
      </c>
      <c r="AW372" s="27"/>
      <c r="AX372" s="325">
        <f t="shared" si="650"/>
        <v>0</v>
      </c>
      <c r="AY372" s="325">
        <f t="shared" si="651"/>
        <v>0</v>
      </c>
      <c r="AZ372" s="41">
        <f t="shared" si="652"/>
        <v>0</v>
      </c>
      <c r="BA372" s="41">
        <f t="shared" si="653"/>
        <v>0</v>
      </c>
      <c r="BB372" s="41">
        <f t="shared" si="654"/>
        <v>0</v>
      </c>
      <c r="BC372" s="41">
        <f t="shared" si="655"/>
        <v>0</v>
      </c>
      <c r="BD372" s="41">
        <f t="shared" si="656"/>
        <v>0</v>
      </c>
      <c r="BE372" s="41">
        <f t="shared" si="657"/>
        <v>0</v>
      </c>
      <c r="BF372" s="180">
        <f t="shared" si="658"/>
        <v>0</v>
      </c>
      <c r="BG372" s="27">
        <v>0</v>
      </c>
      <c r="BH372" s="27"/>
      <c r="BI372" s="324">
        <f>SUMIF('Rekapitulasi Juni'!$D$214:$D$393,APS!$B372,'Rekapitulasi Juni'!$E$214:$E$393)</f>
        <v>0</v>
      </c>
      <c r="BJ372" s="324">
        <f>SUMIF('Rekapitulasi Juni'!$D$214:$D$393,APS!$B372,'Rekapitulasi Juni'!$F$214:$F$393)</f>
        <v>0</v>
      </c>
      <c r="BK372" s="27"/>
      <c r="BL372" s="325">
        <f t="shared" si="659"/>
        <v>0</v>
      </c>
      <c r="BM372" s="325">
        <f t="shared" si="660"/>
        <v>0</v>
      </c>
      <c r="BN372" s="27"/>
      <c r="BO372" s="324">
        <f>SUMIF('Rekapitulasi Juni'!$U$214:$U$393,APS!$B372,'Rekapitulasi Juni'!$V$214:$V$393)</f>
        <v>0</v>
      </c>
      <c r="BP372" s="324">
        <f>SUMIF('Rekapitulasi Juni'!$U$214:$U$393,APS!$B372,'Rekapitulasi Juni'!$W$214:$W$393)</f>
        <v>0</v>
      </c>
      <c r="BQ372" s="27"/>
      <c r="BR372" s="325">
        <f t="shared" si="661"/>
        <v>0</v>
      </c>
      <c r="BS372" s="325">
        <f t="shared" si="662"/>
        <v>0</v>
      </c>
      <c r="BT372" s="27"/>
      <c r="BU372" s="324">
        <f>SUMIF('Rekapitulasi Juni'!$AL$214:$AL$393,APS!$B372,'Rekapitulasi Juni'!$AM$214:$AM$393)</f>
        <v>0</v>
      </c>
      <c r="BV372" s="324">
        <f>SUMIF('Rekapitulasi Juni'!$AL$214:$AL$393,APS!$B372,'Rekapitulasi Juni'!$AN$214:$AN$393)</f>
        <v>0</v>
      </c>
      <c r="BW372" s="27"/>
      <c r="BX372" s="325">
        <f t="shared" si="663"/>
        <v>0</v>
      </c>
      <c r="BY372" s="325">
        <f t="shared" si="664"/>
        <v>0</v>
      </c>
      <c r="BZ372" s="27"/>
      <c r="CA372" s="324">
        <f>SUMIF('Rekapitulasi Juni'!$BA$214:$BA$393,APS!$B372,'Rekapitulasi Juni'!$BB$214:$BB$393)</f>
        <v>0</v>
      </c>
      <c r="CB372" s="324">
        <f>SUMIF('Rekapitulasi Juni'!$BA$214:$BA$393,APS!$B372,'Rekapitulasi Juni'!$BC$214:$BC$393)</f>
        <v>0</v>
      </c>
      <c r="CC372" s="27"/>
      <c r="CD372" s="325">
        <f t="shared" si="665"/>
        <v>0</v>
      </c>
      <c r="CE372" s="325">
        <f t="shared" si="666"/>
        <v>0</v>
      </c>
      <c r="CF372" s="27"/>
      <c r="CG372" s="324">
        <f>SUMIF('Rekapitulasi Juni'!$BP$214:$BP$393,APS!$B372,'Rekapitulasi Juni'!$BQ$214:$BQ$393)</f>
        <v>0</v>
      </c>
      <c r="CH372" s="324">
        <f>SUMIF('Rekapitulasi Juni'!$BP$214:$BP$393,APS!$B372,'Rekapitulasi Juni'!$BR$214:$BR$393)</f>
        <v>0</v>
      </c>
      <c r="CI372" s="27"/>
      <c r="CJ372" s="325">
        <f t="shared" si="667"/>
        <v>0</v>
      </c>
      <c r="CK372" s="325">
        <f t="shared" si="668"/>
        <v>0</v>
      </c>
      <c r="CL372" s="41">
        <f t="shared" si="669"/>
        <v>0</v>
      </c>
      <c r="CM372" s="41">
        <f t="shared" si="670"/>
        <v>0</v>
      </c>
      <c r="CN372" s="41">
        <f t="shared" si="671"/>
        <v>0</v>
      </c>
      <c r="CO372" s="41">
        <f t="shared" si="672"/>
        <v>0</v>
      </c>
      <c r="CP372" s="41">
        <f t="shared" si="673"/>
        <v>0</v>
      </c>
      <c r="CQ372" s="41">
        <f t="shared" si="674"/>
        <v>0</v>
      </c>
      <c r="CR372" s="180">
        <f t="shared" si="675"/>
        <v>0</v>
      </c>
      <c r="CS372" s="27">
        <v>0</v>
      </c>
      <c r="CT372" s="27"/>
      <c r="CU372" s="324">
        <f>SUMIF('Rekapitulasi Juni'!$D$410:$D$588,APS!$B372,'Rekapitulasi Juni'!$E$410:$E$588)</f>
        <v>0</v>
      </c>
      <c r="CV372" s="324">
        <f>SUMIF('Rekapitulasi Juni'!$D$410:$D$588,APS!$B372,'Rekapitulasi Juni'!$F$410:$F$588)</f>
        <v>0</v>
      </c>
      <c r="CW372" s="27"/>
      <c r="CX372" s="325">
        <f t="shared" si="676"/>
        <v>0</v>
      </c>
      <c r="CY372" s="325">
        <f t="shared" si="677"/>
        <v>0</v>
      </c>
      <c r="CZ372" s="27"/>
      <c r="DA372" s="324">
        <f>SUMIF('Rekapitulasi Juni'!$U$410:$U$588,APS!$B372,'Rekapitulasi Juni'!$V$410:$V$588)</f>
        <v>0</v>
      </c>
      <c r="DB372" s="324">
        <f>SUMIF('Rekapitulasi Juni'!$U$410:$U$588,APS!$B372,'Rekapitulasi Juni'!$W$410:$W$588)</f>
        <v>0</v>
      </c>
      <c r="DC372" s="27"/>
      <c r="DD372" s="325">
        <f t="shared" si="678"/>
        <v>0</v>
      </c>
      <c r="DE372" s="325">
        <f t="shared" si="679"/>
        <v>0</v>
      </c>
      <c r="DF372" s="27"/>
      <c r="DG372" s="324">
        <f>SUMIF('Rekapitulasi Juni'!$AL$410:$AL$588,APS!$B372,'Rekapitulasi Juni'!$AM$410:$AM$588)</f>
        <v>0</v>
      </c>
      <c r="DH372" s="324">
        <f>SUMIF('Rekapitulasi Juni'!$AL$410:$AL$588,APS!$B372,'Rekapitulasi Juni'!$AN$410:$AN$588)</f>
        <v>0</v>
      </c>
      <c r="DI372" s="27"/>
      <c r="DJ372" s="325">
        <f t="shared" si="635"/>
        <v>0</v>
      </c>
      <c r="DK372" s="325">
        <f t="shared" si="636"/>
        <v>0</v>
      </c>
      <c r="DL372" s="27"/>
      <c r="DM372" s="324">
        <f>SUMIF('Rekapitulasi Juni'!$BA$410:$BA$588,APS!$B372,'Rekapitulasi Juni'!$BB$410:$BB$588)</f>
        <v>0</v>
      </c>
      <c r="DN372" s="324">
        <f>SUMIF('Rekapitulasi Juni'!$BA$410:$BA$588,APS!$B372,'Rekapitulasi Juni'!$BC$410:$BC$588)</f>
        <v>0</v>
      </c>
      <c r="DO372" s="324">
        <f>SUMIF('Rekapitulasi Juni'!$BA$410:$BA$588,APS!$B372,'Rekapitulasi Juni'!$BF$410:$BF$588)</f>
        <v>0</v>
      </c>
      <c r="DP372" s="325">
        <f t="shared" si="637"/>
        <v>0</v>
      </c>
      <c r="DQ372" s="325">
        <f t="shared" si="638"/>
        <v>0</v>
      </c>
      <c r="DR372" s="27"/>
      <c r="DS372" s="324">
        <f>SUMIF('Rekapitulasi Juni'!$BP$410:$BP$588,APS!$B372,'Rekapitulasi Juni'!$BQ$410:$BQ$588)</f>
        <v>0</v>
      </c>
      <c r="DT372" s="324">
        <f>SUMIF('Rekapitulasi Juni'!$BP$410:$BP$588,APS!$B372,'Rekapitulasi Juni'!$BR$410:$BR$588)</f>
        <v>0</v>
      </c>
      <c r="DU372" s="27"/>
      <c r="DV372" s="325">
        <f t="shared" si="639"/>
        <v>0</v>
      </c>
      <c r="DW372" s="325">
        <f t="shared" si="640"/>
        <v>0</v>
      </c>
      <c r="DX372" s="41">
        <f t="shared" si="680"/>
        <v>0</v>
      </c>
      <c r="DY372" s="41">
        <f t="shared" si="681"/>
        <v>0</v>
      </c>
      <c r="DZ372" s="41">
        <f t="shared" si="682"/>
        <v>0</v>
      </c>
      <c r="EA372" s="41">
        <f t="shared" si="683"/>
        <v>0</v>
      </c>
      <c r="EB372" s="41">
        <f t="shared" si="684"/>
        <v>0</v>
      </c>
      <c r="EC372" s="41">
        <f t="shared" si="685"/>
        <v>0</v>
      </c>
      <c r="ED372" s="180">
        <f t="shared" si="686"/>
        <v>0</v>
      </c>
      <c r="EE372" s="27">
        <v>0</v>
      </c>
      <c r="EF372" s="27"/>
      <c r="EG372" s="324">
        <f>SUMIF('Rekapitulasi Juni'!$D$608:$D$786,APS!$B372,'Rekapitulasi Juni'!$E$608:$E$786)</f>
        <v>0</v>
      </c>
      <c r="EH372" s="324">
        <f>SUMIF('Rekapitulasi Juni'!$D$608:$D$786,APS!$B372,'Rekapitulasi Juni'!$F$608:$F$786)</f>
        <v>0</v>
      </c>
      <c r="EI372" s="27"/>
      <c r="EJ372" s="325">
        <f t="shared" si="641"/>
        <v>0</v>
      </c>
      <c r="EK372" s="325">
        <f t="shared" si="642"/>
        <v>0</v>
      </c>
      <c r="EL372" s="27"/>
      <c r="EM372" s="324">
        <f>SUMIF('Rekapitulasi Juni'!$U$608:$U$786,APS!$B372,'Rekapitulasi Juni'!$V$608:$V$786)</f>
        <v>0</v>
      </c>
      <c r="EN372" s="324">
        <f>SUMIF('Rekapitulasi Juni'!$U$608:$U$786,APS!$B372,'Rekapitulasi Juni'!$W$608:$W$786)</f>
        <v>0</v>
      </c>
      <c r="EO372" s="27"/>
      <c r="EP372" s="325">
        <f t="shared" si="643"/>
        <v>0</v>
      </c>
      <c r="EQ372" s="325">
        <f t="shared" si="644"/>
        <v>0</v>
      </c>
      <c r="ER372" s="27"/>
      <c r="ES372" s="324">
        <f>SUMIF('Rekapitulasi Juni'!$AL$608:$AL$786,APS!$B372,'Rekapitulasi Juni'!$AM$608:$AM$786)</f>
        <v>0</v>
      </c>
      <c r="ET372" s="324">
        <f>SUMIF('Rekapitulasi Juni'!$AL$608:$AL$786,APS!$B372,'Rekapitulasi Juni'!$AN$608:$AN$786)</f>
        <v>0</v>
      </c>
      <c r="EU372" s="27"/>
      <c r="EV372" s="325">
        <f t="shared" si="628"/>
        <v>0</v>
      </c>
      <c r="EW372" s="325">
        <f t="shared" si="629"/>
        <v>0</v>
      </c>
      <c r="EX372" s="27"/>
      <c r="EY372" s="324">
        <f>SUMIF('Rekapitulasi Juni'!$BA$608:$BA$786,APS!$B372,'Rekapitulasi Juni'!$BB$608:$BB$786)</f>
        <v>0</v>
      </c>
      <c r="EZ372" s="324">
        <f>SUMIF('Rekapitulasi Juni'!$BA$608:$BA$786,APS!$B372,'Rekapitulasi Juni'!$BC$608:$BC$786)</f>
        <v>0</v>
      </c>
      <c r="FA372" s="324">
        <f>SUMIF('Rekapitulasi Juni'!$BA$608:$BA$786,APS!$B372,'Rekapitulasi Juni'!$BF$608:$BF$786)</f>
        <v>0</v>
      </c>
      <c r="FB372" s="325">
        <f t="shared" si="630"/>
        <v>0</v>
      </c>
      <c r="FC372" s="325">
        <f t="shared" si="631"/>
        <v>0</v>
      </c>
      <c r="FD372" s="27"/>
      <c r="FE372" s="27"/>
      <c r="FF372" s="27"/>
      <c r="FG372" s="27"/>
      <c r="FH372" s="27"/>
      <c r="FI372" s="27"/>
      <c r="FJ372" s="41">
        <f t="shared" si="687"/>
        <v>0</v>
      </c>
      <c r="FK372" s="41">
        <f t="shared" si="688"/>
        <v>0</v>
      </c>
      <c r="FL372" s="41">
        <f t="shared" si="689"/>
        <v>0</v>
      </c>
      <c r="FM372" s="41">
        <f t="shared" si="690"/>
        <v>0</v>
      </c>
      <c r="FN372" s="41">
        <f t="shared" si="691"/>
        <v>0</v>
      </c>
      <c r="FO372" s="41">
        <f t="shared" si="692"/>
        <v>0</v>
      </c>
      <c r="FP372" s="180">
        <f t="shared" si="693"/>
        <v>0</v>
      </c>
      <c r="FQ372" s="27"/>
      <c r="FR372" s="27"/>
      <c r="FS372" s="324">
        <f>SUMIF('Rekapitulasi Juni'!$D$804:$D$984,APS!$B372,'Rekapitulasi Juni'!$E$804:$E$984)</f>
        <v>0</v>
      </c>
      <c r="FT372" s="324">
        <f>SUMIF('Rekapitulasi Juni'!$D$804:$D$984,APS!$B372,'Rekapitulasi Juni'!$F$804:$F$984)</f>
        <v>0</v>
      </c>
      <c r="FU372" s="27"/>
      <c r="FV372" s="325">
        <f t="shared" si="632"/>
        <v>0</v>
      </c>
      <c r="FW372" s="325">
        <f t="shared" si="633"/>
        <v>0</v>
      </c>
      <c r="FX372" s="27"/>
      <c r="FY372" s="324">
        <f>SUMIF('Rekapitulasi Juni'!$U$804:$U$984,APS!$B372,'Rekapitulasi Juni'!$V$804:$V$984)</f>
        <v>0</v>
      </c>
      <c r="FZ372" s="324">
        <f>SUMIF('Rekapitulasi Juni'!$U$804:$U$984,APS!$B372,'Rekapitulasi Juni'!$W$804:$W$984)</f>
        <v>0</v>
      </c>
      <c r="GA372" s="27"/>
      <c r="GB372" s="325">
        <f t="shared" si="621"/>
        <v>0</v>
      </c>
      <c r="GC372" s="325">
        <f t="shared" si="622"/>
        <v>0</v>
      </c>
      <c r="GD372" s="27"/>
      <c r="GE372" s="324">
        <f>SUMIF('Rekapitulasi Juni'!$AL$804:$AL$984,APS!$B372,'Rekapitulasi Juni'!$AM$804:$AM$984)</f>
        <v>0</v>
      </c>
      <c r="GF372" s="324">
        <f>SUMIF('Rekapitulasi Juni'!$AL$804:$AL$984,APS!$B372,'Rekapitulasi Juni'!$AN$804:$AN$984)</f>
        <v>0</v>
      </c>
      <c r="GG372" s="27"/>
      <c r="GH372" s="325">
        <f t="shared" si="611"/>
        <v>0</v>
      </c>
      <c r="GI372" s="325">
        <f t="shared" si="612"/>
        <v>0</v>
      </c>
      <c r="GJ372" s="27"/>
      <c r="GK372" s="27"/>
      <c r="GL372" s="41">
        <f t="shared" si="694"/>
        <v>0</v>
      </c>
      <c r="GM372" s="41">
        <f t="shared" si="695"/>
        <v>0</v>
      </c>
      <c r="GN372" s="41">
        <f t="shared" si="696"/>
        <v>0</v>
      </c>
      <c r="GO372" s="41">
        <f t="shared" si="620"/>
        <v>0</v>
      </c>
      <c r="GP372" s="41">
        <f t="shared" si="697"/>
        <v>0</v>
      </c>
      <c r="GQ372" s="41">
        <f t="shared" si="698"/>
        <v>0</v>
      </c>
      <c r="GR372" s="180">
        <f t="shared" si="699"/>
        <v>0</v>
      </c>
      <c r="GS372" s="41">
        <f t="shared" si="613"/>
        <v>0</v>
      </c>
      <c r="GT372" s="41">
        <f t="shared" si="614"/>
        <v>0</v>
      </c>
      <c r="GU372" s="41">
        <f t="shared" si="615"/>
        <v>0</v>
      </c>
      <c r="GV372" s="41">
        <f t="shared" si="616"/>
        <v>0</v>
      </c>
      <c r="GW372" s="41">
        <f t="shared" si="617"/>
        <v>0</v>
      </c>
      <c r="GX372" s="41">
        <f t="shared" si="618"/>
        <v>0</v>
      </c>
      <c r="GY372" s="180">
        <f t="shared" si="619"/>
        <v>0</v>
      </c>
      <c r="GZ372" s="41">
        <v>347</v>
      </c>
      <c r="HA372" s="32"/>
      <c r="HB372" s="42">
        <f t="shared" si="634"/>
        <v>0</v>
      </c>
      <c r="HC372" s="44"/>
    </row>
    <row r="373" spans="1:211" ht="15" hidden="1" customHeight="1">
      <c r="A373" s="31" t="s">
        <v>733</v>
      </c>
      <c r="B373" s="32" t="s">
        <v>734</v>
      </c>
      <c r="C373" s="31" t="s">
        <v>490</v>
      </c>
      <c r="D373" s="31" t="s">
        <v>1259</v>
      </c>
      <c r="E373" s="31" t="s">
        <v>43</v>
      </c>
      <c r="F373" s="31" t="s">
        <v>152</v>
      </c>
      <c r="G373" s="33">
        <v>0</v>
      </c>
      <c r="H373" s="33">
        <v>0</v>
      </c>
      <c r="I373" s="33">
        <v>0</v>
      </c>
      <c r="J373" s="34">
        <f>IFERROR(VLOOKUP(A373,#REF!,3,0),0)</f>
        <v>0</v>
      </c>
      <c r="K373" s="34">
        <f t="shared" si="623"/>
        <v>0</v>
      </c>
      <c r="L373" s="34">
        <v>0</v>
      </c>
      <c r="M373" s="34">
        <v>0</v>
      </c>
      <c r="N373" s="35">
        <f t="shared" si="624"/>
        <v>0</v>
      </c>
      <c r="O373" s="35">
        <f t="shared" si="625"/>
        <v>0</v>
      </c>
      <c r="P373" s="36">
        <v>0</v>
      </c>
      <c r="Q373" s="36">
        <f t="shared" si="645"/>
        <v>0</v>
      </c>
      <c r="R373" s="80"/>
      <c r="S373" s="37">
        <f ca="1">SUMIF(ROP!$D$6:$H$65536,A373,ROP!$J$6:$J$65536)</f>
        <v>0</v>
      </c>
      <c r="T373" s="37">
        <f>SUMIF(HASIL!$B:$B,APS!$B373&amp;RIGHT(APS!T$9,2),HASIL!$I:$I)</f>
        <v>0</v>
      </c>
      <c r="U373" s="37">
        <f>SUMIF(HASIL!$B:$B,APS!$B373&amp;RIGHT(APS!U$9,2),HASIL!$I:$I)</f>
        <v>0</v>
      </c>
      <c r="V373" s="37">
        <f>SUMIF(HASIL!$B:$B,APS!$B373&amp;RIGHT(APS!V$9,2),HASIL!$I:$I)</f>
        <v>0</v>
      </c>
      <c r="W373" s="37">
        <f>SUMIF(HASIL!$B:$B,APS!$B373&amp;RIGHT(APS!W$9,2),HASIL!$I:$I)</f>
        <v>0</v>
      </c>
      <c r="X373" s="38">
        <f t="shared" si="626"/>
        <v>0</v>
      </c>
      <c r="Y373" s="38">
        <f t="shared" si="627"/>
        <v>0</v>
      </c>
      <c r="Z373" s="39">
        <f t="shared" si="701"/>
        <v>0</v>
      </c>
      <c r="AA373" s="39">
        <f t="shared" si="700"/>
        <v>0</v>
      </c>
      <c r="AB373" s="40">
        <f t="shared" si="702"/>
        <v>0</v>
      </c>
      <c r="AC373" s="27">
        <v>0</v>
      </c>
      <c r="AD373" s="27"/>
      <c r="AE373" s="27"/>
      <c r="AF373" s="27"/>
      <c r="AG373" s="27"/>
      <c r="AH373" s="27"/>
      <c r="AI373" s="324">
        <f>SUMIF('Rekapitulasi Juni'!$D$9:$D$192,APS!$B373,'Rekapitulasi Juni'!$E$9:$E$192)</f>
        <v>0</v>
      </c>
      <c r="AJ373" s="324">
        <f>SUMIF('Rekapitulasi Juni'!$D$9:$D$192,APS!$B373,'Rekapitulasi Juni'!$F$9:$F$192)</f>
        <v>0</v>
      </c>
      <c r="AK373" s="324">
        <f>SUMIF('Rekapitulasi Juni'!$D$9:$D$192,APS!$B373,'Rekapitulasi Juni'!$K$9:$K$192)</f>
        <v>0</v>
      </c>
      <c r="AL373" s="325">
        <f t="shared" si="646"/>
        <v>0</v>
      </c>
      <c r="AM373" s="325">
        <f t="shared" si="647"/>
        <v>0</v>
      </c>
      <c r="AN373" s="27"/>
      <c r="AO373" s="324">
        <f>SUMIF('Rekapitulasi Juni'!$U$9:$U$192,APS!$B373,'Rekapitulasi Juni'!$V$9:$V$192)</f>
        <v>0</v>
      </c>
      <c r="AP373" s="324">
        <f>SUMIF('Rekapitulasi Juni'!$U$9:$U$192,APS!$B373,'Rekapitulasi Juni'!$W$9:$W$192)</f>
        <v>0</v>
      </c>
      <c r="AQ373" s="27"/>
      <c r="AR373" s="325">
        <f t="shared" si="648"/>
        <v>0</v>
      </c>
      <c r="AS373" s="325">
        <f t="shared" si="649"/>
        <v>0</v>
      </c>
      <c r="AT373" s="27"/>
      <c r="AU373" s="324">
        <f>SUMIF('Rekapitulasi Juni'!$AL$9:$AL$192,APS!$B373,'Rekapitulasi Juni'!$AM$9:$AM$192)</f>
        <v>0</v>
      </c>
      <c r="AV373" s="324">
        <f>SUMIF('Rekapitulasi Juni'!$AL$9:$AL$192,APS!$B373,'Rekapitulasi Juni'!$AN$9:$AN$192)</f>
        <v>0</v>
      </c>
      <c r="AW373" s="27"/>
      <c r="AX373" s="325">
        <f t="shared" si="650"/>
        <v>0</v>
      </c>
      <c r="AY373" s="325">
        <f t="shared" si="651"/>
        <v>0</v>
      </c>
      <c r="AZ373" s="41">
        <f t="shared" si="652"/>
        <v>0</v>
      </c>
      <c r="BA373" s="41">
        <f t="shared" si="653"/>
        <v>0</v>
      </c>
      <c r="BB373" s="41">
        <f t="shared" si="654"/>
        <v>0</v>
      </c>
      <c r="BC373" s="41">
        <f t="shared" si="655"/>
        <v>0</v>
      </c>
      <c r="BD373" s="41">
        <f t="shared" si="656"/>
        <v>0</v>
      </c>
      <c r="BE373" s="41">
        <f t="shared" si="657"/>
        <v>0</v>
      </c>
      <c r="BF373" s="180">
        <f t="shared" si="658"/>
        <v>0</v>
      </c>
      <c r="BG373" s="27">
        <v>0</v>
      </c>
      <c r="BH373" s="27"/>
      <c r="BI373" s="324">
        <f>SUMIF('Rekapitulasi Juni'!$D$214:$D$393,APS!$B373,'Rekapitulasi Juni'!$E$214:$E$393)</f>
        <v>0</v>
      </c>
      <c r="BJ373" s="324">
        <f>SUMIF('Rekapitulasi Juni'!$D$214:$D$393,APS!$B373,'Rekapitulasi Juni'!$F$214:$F$393)</f>
        <v>0</v>
      </c>
      <c r="BK373" s="27"/>
      <c r="BL373" s="325">
        <f t="shared" si="659"/>
        <v>0</v>
      </c>
      <c r="BM373" s="325">
        <f t="shared" si="660"/>
        <v>0</v>
      </c>
      <c r="BN373" s="27"/>
      <c r="BO373" s="324">
        <f>SUMIF('Rekapitulasi Juni'!$U$214:$U$393,APS!$B373,'Rekapitulasi Juni'!$V$214:$V$393)</f>
        <v>0</v>
      </c>
      <c r="BP373" s="324">
        <f>SUMIF('Rekapitulasi Juni'!$U$214:$U$393,APS!$B373,'Rekapitulasi Juni'!$W$214:$W$393)</f>
        <v>0</v>
      </c>
      <c r="BQ373" s="27"/>
      <c r="BR373" s="325">
        <f t="shared" si="661"/>
        <v>0</v>
      </c>
      <c r="BS373" s="325">
        <f t="shared" si="662"/>
        <v>0</v>
      </c>
      <c r="BT373" s="27"/>
      <c r="BU373" s="324">
        <f>SUMIF('Rekapitulasi Juni'!$AL$214:$AL$393,APS!$B373,'Rekapitulasi Juni'!$AM$214:$AM$393)</f>
        <v>0</v>
      </c>
      <c r="BV373" s="324">
        <f>SUMIF('Rekapitulasi Juni'!$AL$214:$AL$393,APS!$B373,'Rekapitulasi Juni'!$AN$214:$AN$393)</f>
        <v>0</v>
      </c>
      <c r="BW373" s="27"/>
      <c r="BX373" s="325">
        <f t="shared" si="663"/>
        <v>0</v>
      </c>
      <c r="BY373" s="325">
        <f t="shared" si="664"/>
        <v>0</v>
      </c>
      <c r="BZ373" s="27"/>
      <c r="CA373" s="324">
        <f>SUMIF('Rekapitulasi Juni'!$BA$214:$BA$393,APS!$B373,'Rekapitulasi Juni'!$BB$214:$BB$393)</f>
        <v>0</v>
      </c>
      <c r="CB373" s="324">
        <f>SUMIF('Rekapitulasi Juni'!$BA$214:$BA$393,APS!$B373,'Rekapitulasi Juni'!$BC$214:$BC$393)</f>
        <v>0</v>
      </c>
      <c r="CC373" s="27"/>
      <c r="CD373" s="325">
        <f t="shared" si="665"/>
        <v>0</v>
      </c>
      <c r="CE373" s="325">
        <f t="shared" si="666"/>
        <v>0</v>
      </c>
      <c r="CF373" s="27"/>
      <c r="CG373" s="324">
        <f>SUMIF('Rekapitulasi Juni'!$BP$214:$BP$393,APS!$B373,'Rekapitulasi Juni'!$BQ$214:$BQ$393)</f>
        <v>0</v>
      </c>
      <c r="CH373" s="324">
        <f>SUMIF('Rekapitulasi Juni'!$BP$214:$BP$393,APS!$B373,'Rekapitulasi Juni'!$BR$214:$BR$393)</f>
        <v>0</v>
      </c>
      <c r="CI373" s="27"/>
      <c r="CJ373" s="325">
        <f t="shared" si="667"/>
        <v>0</v>
      </c>
      <c r="CK373" s="325">
        <f t="shared" si="668"/>
        <v>0</v>
      </c>
      <c r="CL373" s="41">
        <f t="shared" si="669"/>
        <v>0</v>
      </c>
      <c r="CM373" s="41">
        <f t="shared" si="670"/>
        <v>0</v>
      </c>
      <c r="CN373" s="41">
        <f t="shared" si="671"/>
        <v>0</v>
      </c>
      <c r="CO373" s="41">
        <f t="shared" si="672"/>
        <v>0</v>
      </c>
      <c r="CP373" s="41">
        <f t="shared" si="673"/>
        <v>0</v>
      </c>
      <c r="CQ373" s="41">
        <f t="shared" si="674"/>
        <v>0</v>
      </c>
      <c r="CR373" s="180">
        <f t="shared" si="675"/>
        <v>0</v>
      </c>
      <c r="CS373" s="27">
        <v>0</v>
      </c>
      <c r="CT373" s="27"/>
      <c r="CU373" s="324">
        <f>SUMIF('Rekapitulasi Juni'!$D$410:$D$588,APS!$B373,'Rekapitulasi Juni'!$E$410:$E$588)</f>
        <v>0</v>
      </c>
      <c r="CV373" s="324">
        <f>SUMIF('Rekapitulasi Juni'!$D$410:$D$588,APS!$B373,'Rekapitulasi Juni'!$F$410:$F$588)</f>
        <v>0</v>
      </c>
      <c r="CW373" s="27"/>
      <c r="CX373" s="325">
        <f t="shared" si="676"/>
        <v>0</v>
      </c>
      <c r="CY373" s="325">
        <f t="shared" si="677"/>
        <v>0</v>
      </c>
      <c r="CZ373" s="27"/>
      <c r="DA373" s="324">
        <f>SUMIF('Rekapitulasi Juni'!$U$410:$U$588,APS!$B373,'Rekapitulasi Juni'!$V$410:$V$588)</f>
        <v>0</v>
      </c>
      <c r="DB373" s="324">
        <f>SUMIF('Rekapitulasi Juni'!$U$410:$U$588,APS!$B373,'Rekapitulasi Juni'!$W$410:$W$588)</f>
        <v>0</v>
      </c>
      <c r="DC373" s="27"/>
      <c r="DD373" s="325">
        <f t="shared" si="678"/>
        <v>0</v>
      </c>
      <c r="DE373" s="325">
        <f t="shared" si="679"/>
        <v>0</v>
      </c>
      <c r="DF373" s="27"/>
      <c r="DG373" s="324">
        <f>SUMIF('Rekapitulasi Juni'!$AL$410:$AL$588,APS!$B373,'Rekapitulasi Juni'!$AM$410:$AM$588)</f>
        <v>0</v>
      </c>
      <c r="DH373" s="324">
        <f>SUMIF('Rekapitulasi Juni'!$AL$410:$AL$588,APS!$B373,'Rekapitulasi Juni'!$AN$410:$AN$588)</f>
        <v>0</v>
      </c>
      <c r="DI373" s="27"/>
      <c r="DJ373" s="325">
        <f t="shared" si="635"/>
        <v>0</v>
      </c>
      <c r="DK373" s="325">
        <f t="shared" si="636"/>
        <v>0</v>
      </c>
      <c r="DL373" s="27"/>
      <c r="DM373" s="324">
        <f>SUMIF('Rekapitulasi Juni'!$BA$410:$BA$588,APS!$B373,'Rekapitulasi Juni'!$BB$410:$BB$588)</f>
        <v>0</v>
      </c>
      <c r="DN373" s="324">
        <f>SUMIF('Rekapitulasi Juni'!$BA$410:$BA$588,APS!$B373,'Rekapitulasi Juni'!$BC$410:$BC$588)</f>
        <v>0</v>
      </c>
      <c r="DO373" s="324">
        <f>SUMIF('Rekapitulasi Juni'!$BA$410:$BA$588,APS!$B373,'Rekapitulasi Juni'!$BF$410:$BF$588)</f>
        <v>0</v>
      </c>
      <c r="DP373" s="325">
        <f t="shared" si="637"/>
        <v>0</v>
      </c>
      <c r="DQ373" s="325">
        <f t="shared" si="638"/>
        <v>0</v>
      </c>
      <c r="DR373" s="27"/>
      <c r="DS373" s="324">
        <f>SUMIF('Rekapitulasi Juni'!$BP$410:$BP$588,APS!$B373,'Rekapitulasi Juni'!$BQ$410:$BQ$588)</f>
        <v>0</v>
      </c>
      <c r="DT373" s="324">
        <f>SUMIF('Rekapitulasi Juni'!$BP$410:$BP$588,APS!$B373,'Rekapitulasi Juni'!$BR$410:$BR$588)</f>
        <v>0</v>
      </c>
      <c r="DU373" s="27"/>
      <c r="DV373" s="325">
        <f t="shared" si="639"/>
        <v>0</v>
      </c>
      <c r="DW373" s="325">
        <f t="shared" si="640"/>
        <v>0</v>
      </c>
      <c r="DX373" s="41">
        <f t="shared" si="680"/>
        <v>0</v>
      </c>
      <c r="DY373" s="41">
        <f t="shared" si="681"/>
        <v>0</v>
      </c>
      <c r="DZ373" s="41">
        <f t="shared" si="682"/>
        <v>0</v>
      </c>
      <c r="EA373" s="41">
        <f t="shared" si="683"/>
        <v>0</v>
      </c>
      <c r="EB373" s="41">
        <f t="shared" si="684"/>
        <v>0</v>
      </c>
      <c r="EC373" s="41">
        <f t="shared" si="685"/>
        <v>0</v>
      </c>
      <c r="ED373" s="180">
        <f t="shared" si="686"/>
        <v>0</v>
      </c>
      <c r="EE373" s="27">
        <v>0</v>
      </c>
      <c r="EF373" s="27"/>
      <c r="EG373" s="324">
        <f>SUMIF('Rekapitulasi Juni'!$D$608:$D$786,APS!$B373,'Rekapitulasi Juni'!$E$608:$E$786)</f>
        <v>0</v>
      </c>
      <c r="EH373" s="324">
        <f>SUMIF('Rekapitulasi Juni'!$D$608:$D$786,APS!$B373,'Rekapitulasi Juni'!$F$608:$F$786)</f>
        <v>0</v>
      </c>
      <c r="EI373" s="27"/>
      <c r="EJ373" s="325">
        <f t="shared" si="641"/>
        <v>0</v>
      </c>
      <c r="EK373" s="325">
        <f t="shared" si="642"/>
        <v>0</v>
      </c>
      <c r="EL373" s="27"/>
      <c r="EM373" s="324">
        <f>SUMIF('Rekapitulasi Juni'!$U$608:$U$786,APS!$B373,'Rekapitulasi Juni'!$V$608:$V$786)</f>
        <v>0</v>
      </c>
      <c r="EN373" s="324">
        <f>SUMIF('Rekapitulasi Juni'!$U$608:$U$786,APS!$B373,'Rekapitulasi Juni'!$W$608:$W$786)</f>
        <v>0</v>
      </c>
      <c r="EO373" s="27"/>
      <c r="EP373" s="325">
        <f t="shared" si="643"/>
        <v>0</v>
      </c>
      <c r="EQ373" s="325">
        <f t="shared" si="644"/>
        <v>0</v>
      </c>
      <c r="ER373" s="27"/>
      <c r="ES373" s="324">
        <f>SUMIF('Rekapitulasi Juni'!$AL$608:$AL$786,APS!$B373,'Rekapitulasi Juni'!$AM$608:$AM$786)</f>
        <v>0</v>
      </c>
      <c r="ET373" s="324">
        <f>SUMIF('Rekapitulasi Juni'!$AL$608:$AL$786,APS!$B373,'Rekapitulasi Juni'!$AN$608:$AN$786)</f>
        <v>0</v>
      </c>
      <c r="EU373" s="27"/>
      <c r="EV373" s="325">
        <f t="shared" si="628"/>
        <v>0</v>
      </c>
      <c r="EW373" s="325">
        <f t="shared" si="629"/>
        <v>0</v>
      </c>
      <c r="EX373" s="27"/>
      <c r="EY373" s="324">
        <f>SUMIF('Rekapitulasi Juni'!$BA$608:$BA$786,APS!$B373,'Rekapitulasi Juni'!$BB$608:$BB$786)</f>
        <v>0</v>
      </c>
      <c r="EZ373" s="324">
        <f>SUMIF('Rekapitulasi Juni'!$BA$608:$BA$786,APS!$B373,'Rekapitulasi Juni'!$BC$608:$BC$786)</f>
        <v>0</v>
      </c>
      <c r="FA373" s="324">
        <f>SUMIF('Rekapitulasi Juni'!$BA$608:$BA$786,APS!$B373,'Rekapitulasi Juni'!$BF$608:$BF$786)</f>
        <v>0</v>
      </c>
      <c r="FB373" s="325">
        <f t="shared" si="630"/>
        <v>0</v>
      </c>
      <c r="FC373" s="325">
        <f t="shared" si="631"/>
        <v>0</v>
      </c>
      <c r="FD373" s="27"/>
      <c r="FE373" s="27"/>
      <c r="FF373" s="27"/>
      <c r="FG373" s="27"/>
      <c r="FH373" s="27"/>
      <c r="FI373" s="27"/>
      <c r="FJ373" s="41">
        <f t="shared" si="687"/>
        <v>0</v>
      </c>
      <c r="FK373" s="41">
        <f t="shared" si="688"/>
        <v>0</v>
      </c>
      <c r="FL373" s="41">
        <f t="shared" si="689"/>
        <v>0</v>
      </c>
      <c r="FM373" s="41">
        <f t="shared" si="690"/>
        <v>0</v>
      </c>
      <c r="FN373" s="41">
        <f t="shared" si="691"/>
        <v>0</v>
      </c>
      <c r="FO373" s="41">
        <f t="shared" si="692"/>
        <v>0</v>
      </c>
      <c r="FP373" s="180">
        <f t="shared" si="693"/>
        <v>0</v>
      </c>
      <c r="FQ373" s="27"/>
      <c r="FR373" s="27"/>
      <c r="FS373" s="324">
        <f>SUMIF('Rekapitulasi Juni'!$D$804:$D$984,APS!$B373,'Rekapitulasi Juni'!$E$804:$E$984)</f>
        <v>0</v>
      </c>
      <c r="FT373" s="324">
        <f>SUMIF('Rekapitulasi Juni'!$D$804:$D$984,APS!$B373,'Rekapitulasi Juni'!$F$804:$F$984)</f>
        <v>0</v>
      </c>
      <c r="FU373" s="27"/>
      <c r="FV373" s="325">
        <f t="shared" si="632"/>
        <v>0</v>
      </c>
      <c r="FW373" s="325">
        <f t="shared" si="633"/>
        <v>0</v>
      </c>
      <c r="FX373" s="27"/>
      <c r="FY373" s="324">
        <f>SUMIF('Rekapitulasi Juni'!$U$804:$U$984,APS!$B373,'Rekapitulasi Juni'!$V$804:$V$984)</f>
        <v>0</v>
      </c>
      <c r="FZ373" s="324">
        <f>SUMIF('Rekapitulasi Juni'!$U$804:$U$984,APS!$B373,'Rekapitulasi Juni'!$W$804:$W$984)</f>
        <v>0</v>
      </c>
      <c r="GA373" s="27"/>
      <c r="GB373" s="325">
        <f t="shared" si="621"/>
        <v>0</v>
      </c>
      <c r="GC373" s="325">
        <f t="shared" si="622"/>
        <v>0</v>
      </c>
      <c r="GD373" s="27"/>
      <c r="GE373" s="324">
        <f>SUMIF('Rekapitulasi Juni'!$AL$804:$AL$984,APS!$B373,'Rekapitulasi Juni'!$AM$804:$AM$984)</f>
        <v>0</v>
      </c>
      <c r="GF373" s="324">
        <f>SUMIF('Rekapitulasi Juni'!$AL$804:$AL$984,APS!$B373,'Rekapitulasi Juni'!$AN$804:$AN$984)</f>
        <v>0</v>
      </c>
      <c r="GG373" s="27"/>
      <c r="GH373" s="325">
        <f t="shared" si="611"/>
        <v>0</v>
      </c>
      <c r="GI373" s="325">
        <f t="shared" si="612"/>
        <v>0</v>
      </c>
      <c r="GJ373" s="27"/>
      <c r="GK373" s="27"/>
      <c r="GL373" s="41">
        <f t="shared" si="694"/>
        <v>0</v>
      </c>
      <c r="GM373" s="41">
        <f t="shared" si="695"/>
        <v>0</v>
      </c>
      <c r="GN373" s="41">
        <f t="shared" si="696"/>
        <v>0</v>
      </c>
      <c r="GO373" s="41">
        <f t="shared" si="620"/>
        <v>0</v>
      </c>
      <c r="GP373" s="41">
        <f t="shared" si="697"/>
        <v>0</v>
      </c>
      <c r="GQ373" s="41">
        <f t="shared" si="698"/>
        <v>0</v>
      </c>
      <c r="GR373" s="180">
        <f t="shared" si="699"/>
        <v>0</v>
      </c>
      <c r="GS373" s="41">
        <f t="shared" si="613"/>
        <v>0</v>
      </c>
      <c r="GT373" s="41">
        <f t="shared" si="614"/>
        <v>0</v>
      </c>
      <c r="GU373" s="41">
        <f t="shared" si="615"/>
        <v>0</v>
      </c>
      <c r="GV373" s="41">
        <f t="shared" si="616"/>
        <v>0</v>
      </c>
      <c r="GW373" s="41">
        <f t="shared" si="617"/>
        <v>0</v>
      </c>
      <c r="GX373" s="41">
        <f t="shared" si="618"/>
        <v>0</v>
      </c>
      <c r="GY373" s="180">
        <f t="shared" si="619"/>
        <v>0</v>
      </c>
      <c r="GZ373" s="41">
        <v>348</v>
      </c>
      <c r="HA373" s="32"/>
      <c r="HB373" s="42">
        <f t="shared" si="634"/>
        <v>0</v>
      </c>
      <c r="HC373" s="44"/>
    </row>
    <row r="374" spans="1:211" ht="15" hidden="1" customHeight="1">
      <c r="A374" s="31" t="s">
        <v>735</v>
      </c>
      <c r="B374" s="32" t="s">
        <v>736</v>
      </c>
      <c r="C374" s="31" t="s">
        <v>490</v>
      </c>
      <c r="D374" s="31" t="s">
        <v>1259</v>
      </c>
      <c r="E374" s="31" t="s">
        <v>43</v>
      </c>
      <c r="F374" s="31" t="s">
        <v>152</v>
      </c>
      <c r="G374" s="33">
        <v>0</v>
      </c>
      <c r="H374" s="33">
        <v>0</v>
      </c>
      <c r="I374" s="33">
        <v>0</v>
      </c>
      <c r="J374" s="34">
        <f>IFERROR(VLOOKUP(A374,#REF!,3,0),0)</f>
        <v>0</v>
      </c>
      <c r="K374" s="34">
        <f t="shared" si="623"/>
        <v>0</v>
      </c>
      <c r="L374" s="34">
        <v>0</v>
      </c>
      <c r="M374" s="34">
        <v>0</v>
      </c>
      <c r="N374" s="35">
        <f t="shared" si="624"/>
        <v>0</v>
      </c>
      <c r="O374" s="35">
        <f t="shared" si="625"/>
        <v>0</v>
      </c>
      <c r="P374" s="36">
        <v>0</v>
      </c>
      <c r="Q374" s="36">
        <f t="shared" si="645"/>
        <v>0</v>
      </c>
      <c r="R374" s="80"/>
      <c r="S374" s="37">
        <f ca="1">SUMIF(ROP!$D$6:$H$65536,A374,ROP!$J$6:$J$65536)</f>
        <v>0</v>
      </c>
      <c r="T374" s="37">
        <f>SUMIF(HASIL!$B:$B,APS!$B374&amp;RIGHT(APS!T$9,2),HASIL!$I:$I)</f>
        <v>0</v>
      </c>
      <c r="U374" s="37">
        <f>SUMIF(HASIL!$B:$B,APS!$B374&amp;RIGHT(APS!U$9,2),HASIL!$I:$I)</f>
        <v>0</v>
      </c>
      <c r="V374" s="37">
        <f>SUMIF(HASIL!$B:$B,APS!$B374&amp;RIGHT(APS!V$9,2),HASIL!$I:$I)</f>
        <v>0</v>
      </c>
      <c r="W374" s="37">
        <f>SUMIF(HASIL!$B:$B,APS!$B374&amp;RIGHT(APS!W$9,2),HASIL!$I:$I)</f>
        <v>0</v>
      </c>
      <c r="X374" s="38">
        <f t="shared" si="626"/>
        <v>0</v>
      </c>
      <c r="Y374" s="38">
        <f t="shared" si="627"/>
        <v>0</v>
      </c>
      <c r="Z374" s="39">
        <f t="shared" si="701"/>
        <v>0</v>
      </c>
      <c r="AA374" s="39">
        <f t="shared" si="700"/>
        <v>0</v>
      </c>
      <c r="AB374" s="40">
        <f t="shared" si="702"/>
        <v>0</v>
      </c>
      <c r="AC374" s="27">
        <v>0</v>
      </c>
      <c r="AD374" s="27"/>
      <c r="AE374" s="27"/>
      <c r="AF374" s="27"/>
      <c r="AG374" s="27"/>
      <c r="AH374" s="27"/>
      <c r="AI374" s="324">
        <f>SUMIF('Rekapitulasi Juni'!$D$9:$D$192,APS!$B374,'Rekapitulasi Juni'!$E$9:$E$192)</f>
        <v>0</v>
      </c>
      <c r="AJ374" s="324">
        <f>SUMIF('Rekapitulasi Juni'!$D$9:$D$192,APS!$B374,'Rekapitulasi Juni'!$F$9:$F$192)</f>
        <v>0</v>
      </c>
      <c r="AK374" s="324">
        <f>SUMIF('Rekapitulasi Juni'!$D$9:$D$192,APS!$B374,'Rekapitulasi Juni'!$K$9:$K$192)</f>
        <v>0</v>
      </c>
      <c r="AL374" s="325">
        <f t="shared" si="646"/>
        <v>0</v>
      </c>
      <c r="AM374" s="325">
        <f t="shared" si="647"/>
        <v>0</v>
      </c>
      <c r="AN374" s="27"/>
      <c r="AO374" s="324">
        <f>SUMIF('Rekapitulasi Juni'!$U$9:$U$192,APS!$B374,'Rekapitulasi Juni'!$V$9:$V$192)</f>
        <v>0</v>
      </c>
      <c r="AP374" s="324">
        <f>SUMIF('Rekapitulasi Juni'!$U$9:$U$192,APS!$B374,'Rekapitulasi Juni'!$W$9:$W$192)</f>
        <v>0</v>
      </c>
      <c r="AQ374" s="27"/>
      <c r="AR374" s="325">
        <f t="shared" si="648"/>
        <v>0</v>
      </c>
      <c r="AS374" s="325">
        <f t="shared" si="649"/>
        <v>0</v>
      </c>
      <c r="AT374" s="27"/>
      <c r="AU374" s="324">
        <f>SUMIF('Rekapitulasi Juni'!$AL$9:$AL$192,APS!$B374,'Rekapitulasi Juni'!$AM$9:$AM$192)</f>
        <v>0</v>
      </c>
      <c r="AV374" s="324">
        <f>SUMIF('Rekapitulasi Juni'!$AL$9:$AL$192,APS!$B374,'Rekapitulasi Juni'!$AN$9:$AN$192)</f>
        <v>0</v>
      </c>
      <c r="AW374" s="27"/>
      <c r="AX374" s="325">
        <f t="shared" si="650"/>
        <v>0</v>
      </c>
      <c r="AY374" s="325">
        <f t="shared" si="651"/>
        <v>0</v>
      </c>
      <c r="AZ374" s="41">
        <f t="shared" si="652"/>
        <v>0</v>
      </c>
      <c r="BA374" s="41">
        <f t="shared" si="653"/>
        <v>0</v>
      </c>
      <c r="BB374" s="41">
        <f t="shared" si="654"/>
        <v>0</v>
      </c>
      <c r="BC374" s="41">
        <f t="shared" si="655"/>
        <v>0</v>
      </c>
      <c r="BD374" s="41">
        <f t="shared" si="656"/>
        <v>0</v>
      </c>
      <c r="BE374" s="41">
        <f t="shared" si="657"/>
        <v>0</v>
      </c>
      <c r="BF374" s="180">
        <f t="shared" si="658"/>
        <v>0</v>
      </c>
      <c r="BG374" s="27">
        <v>0</v>
      </c>
      <c r="BH374" s="27"/>
      <c r="BI374" s="324">
        <f>SUMIF('Rekapitulasi Juni'!$D$214:$D$393,APS!$B374,'Rekapitulasi Juni'!$E$214:$E$393)</f>
        <v>0</v>
      </c>
      <c r="BJ374" s="324">
        <f>SUMIF('Rekapitulasi Juni'!$D$214:$D$393,APS!$B374,'Rekapitulasi Juni'!$F$214:$F$393)</f>
        <v>0</v>
      </c>
      <c r="BK374" s="27"/>
      <c r="BL374" s="325">
        <f t="shared" si="659"/>
        <v>0</v>
      </c>
      <c r="BM374" s="325">
        <f t="shared" si="660"/>
        <v>0</v>
      </c>
      <c r="BN374" s="27"/>
      <c r="BO374" s="324">
        <f>SUMIF('Rekapitulasi Juni'!$U$214:$U$393,APS!$B374,'Rekapitulasi Juni'!$V$214:$V$393)</f>
        <v>0</v>
      </c>
      <c r="BP374" s="324">
        <f>SUMIF('Rekapitulasi Juni'!$U$214:$U$393,APS!$B374,'Rekapitulasi Juni'!$W$214:$W$393)</f>
        <v>0</v>
      </c>
      <c r="BQ374" s="27"/>
      <c r="BR374" s="325">
        <f t="shared" si="661"/>
        <v>0</v>
      </c>
      <c r="BS374" s="325">
        <f t="shared" si="662"/>
        <v>0</v>
      </c>
      <c r="BT374" s="27"/>
      <c r="BU374" s="324">
        <f>SUMIF('Rekapitulasi Juni'!$AL$214:$AL$393,APS!$B374,'Rekapitulasi Juni'!$AM$214:$AM$393)</f>
        <v>0</v>
      </c>
      <c r="BV374" s="324">
        <f>SUMIF('Rekapitulasi Juni'!$AL$214:$AL$393,APS!$B374,'Rekapitulasi Juni'!$AN$214:$AN$393)</f>
        <v>0</v>
      </c>
      <c r="BW374" s="27"/>
      <c r="BX374" s="325">
        <f t="shared" si="663"/>
        <v>0</v>
      </c>
      <c r="BY374" s="325">
        <f t="shared" si="664"/>
        <v>0</v>
      </c>
      <c r="BZ374" s="27"/>
      <c r="CA374" s="324">
        <f>SUMIF('Rekapitulasi Juni'!$BA$214:$BA$393,APS!$B374,'Rekapitulasi Juni'!$BB$214:$BB$393)</f>
        <v>0</v>
      </c>
      <c r="CB374" s="324">
        <f>SUMIF('Rekapitulasi Juni'!$BA$214:$BA$393,APS!$B374,'Rekapitulasi Juni'!$BC$214:$BC$393)</f>
        <v>0</v>
      </c>
      <c r="CC374" s="27"/>
      <c r="CD374" s="325">
        <f t="shared" si="665"/>
        <v>0</v>
      </c>
      <c r="CE374" s="325">
        <f t="shared" si="666"/>
        <v>0</v>
      </c>
      <c r="CF374" s="27"/>
      <c r="CG374" s="324">
        <f>SUMIF('Rekapitulasi Juni'!$BP$214:$BP$393,APS!$B374,'Rekapitulasi Juni'!$BQ$214:$BQ$393)</f>
        <v>0</v>
      </c>
      <c r="CH374" s="324">
        <f>SUMIF('Rekapitulasi Juni'!$BP$214:$BP$393,APS!$B374,'Rekapitulasi Juni'!$BR$214:$BR$393)</f>
        <v>0</v>
      </c>
      <c r="CI374" s="27"/>
      <c r="CJ374" s="325">
        <f t="shared" si="667"/>
        <v>0</v>
      </c>
      <c r="CK374" s="325">
        <f t="shared" si="668"/>
        <v>0</v>
      </c>
      <c r="CL374" s="41">
        <f t="shared" si="669"/>
        <v>0</v>
      </c>
      <c r="CM374" s="41">
        <f t="shared" si="670"/>
        <v>0</v>
      </c>
      <c r="CN374" s="41">
        <f t="shared" si="671"/>
        <v>0</v>
      </c>
      <c r="CO374" s="41">
        <f t="shared" si="672"/>
        <v>0</v>
      </c>
      <c r="CP374" s="41">
        <f t="shared" si="673"/>
        <v>0</v>
      </c>
      <c r="CQ374" s="41">
        <f t="shared" si="674"/>
        <v>0</v>
      </c>
      <c r="CR374" s="180">
        <f t="shared" si="675"/>
        <v>0</v>
      </c>
      <c r="CS374" s="27">
        <v>0</v>
      </c>
      <c r="CT374" s="27"/>
      <c r="CU374" s="324">
        <f>SUMIF('Rekapitulasi Juni'!$D$410:$D$588,APS!$B374,'Rekapitulasi Juni'!$E$410:$E$588)</f>
        <v>0</v>
      </c>
      <c r="CV374" s="324">
        <f>SUMIF('Rekapitulasi Juni'!$D$410:$D$588,APS!$B374,'Rekapitulasi Juni'!$F$410:$F$588)</f>
        <v>0</v>
      </c>
      <c r="CW374" s="27"/>
      <c r="CX374" s="325">
        <f t="shared" si="676"/>
        <v>0</v>
      </c>
      <c r="CY374" s="325">
        <f t="shared" si="677"/>
        <v>0</v>
      </c>
      <c r="CZ374" s="27"/>
      <c r="DA374" s="324">
        <f>SUMIF('Rekapitulasi Juni'!$U$410:$U$588,APS!$B374,'Rekapitulasi Juni'!$V$410:$V$588)</f>
        <v>0</v>
      </c>
      <c r="DB374" s="324">
        <f>SUMIF('Rekapitulasi Juni'!$U$410:$U$588,APS!$B374,'Rekapitulasi Juni'!$W$410:$W$588)</f>
        <v>0</v>
      </c>
      <c r="DC374" s="27"/>
      <c r="DD374" s="325">
        <f t="shared" si="678"/>
        <v>0</v>
      </c>
      <c r="DE374" s="325">
        <f t="shared" si="679"/>
        <v>0</v>
      </c>
      <c r="DF374" s="27"/>
      <c r="DG374" s="324">
        <f>SUMIF('Rekapitulasi Juni'!$AL$410:$AL$588,APS!$B374,'Rekapitulasi Juni'!$AM$410:$AM$588)</f>
        <v>0</v>
      </c>
      <c r="DH374" s="324">
        <f>SUMIF('Rekapitulasi Juni'!$AL$410:$AL$588,APS!$B374,'Rekapitulasi Juni'!$AN$410:$AN$588)</f>
        <v>0</v>
      </c>
      <c r="DI374" s="27"/>
      <c r="DJ374" s="325">
        <f t="shared" si="635"/>
        <v>0</v>
      </c>
      <c r="DK374" s="325">
        <f t="shared" si="636"/>
        <v>0</v>
      </c>
      <c r="DL374" s="27"/>
      <c r="DM374" s="324">
        <f>SUMIF('Rekapitulasi Juni'!$BA$410:$BA$588,APS!$B374,'Rekapitulasi Juni'!$BB$410:$BB$588)</f>
        <v>0</v>
      </c>
      <c r="DN374" s="324">
        <f>SUMIF('Rekapitulasi Juni'!$BA$410:$BA$588,APS!$B374,'Rekapitulasi Juni'!$BC$410:$BC$588)</f>
        <v>0</v>
      </c>
      <c r="DO374" s="324">
        <f>SUMIF('Rekapitulasi Juni'!$BA$410:$BA$588,APS!$B374,'Rekapitulasi Juni'!$BF$410:$BF$588)</f>
        <v>0</v>
      </c>
      <c r="DP374" s="325">
        <f t="shared" si="637"/>
        <v>0</v>
      </c>
      <c r="DQ374" s="325">
        <f t="shared" si="638"/>
        <v>0</v>
      </c>
      <c r="DR374" s="27"/>
      <c r="DS374" s="324">
        <f>SUMIF('Rekapitulasi Juni'!$BP$410:$BP$588,APS!$B374,'Rekapitulasi Juni'!$BQ$410:$BQ$588)</f>
        <v>0</v>
      </c>
      <c r="DT374" s="324">
        <f>SUMIF('Rekapitulasi Juni'!$BP$410:$BP$588,APS!$B374,'Rekapitulasi Juni'!$BR$410:$BR$588)</f>
        <v>0</v>
      </c>
      <c r="DU374" s="27"/>
      <c r="DV374" s="325">
        <f t="shared" si="639"/>
        <v>0</v>
      </c>
      <c r="DW374" s="325">
        <f t="shared" si="640"/>
        <v>0</v>
      </c>
      <c r="DX374" s="41">
        <f t="shared" si="680"/>
        <v>0</v>
      </c>
      <c r="DY374" s="41">
        <f t="shared" si="681"/>
        <v>0</v>
      </c>
      <c r="DZ374" s="41">
        <f t="shared" si="682"/>
        <v>0</v>
      </c>
      <c r="EA374" s="41">
        <f t="shared" si="683"/>
        <v>0</v>
      </c>
      <c r="EB374" s="41">
        <f t="shared" si="684"/>
        <v>0</v>
      </c>
      <c r="EC374" s="41">
        <f t="shared" si="685"/>
        <v>0</v>
      </c>
      <c r="ED374" s="180">
        <f t="shared" si="686"/>
        <v>0</v>
      </c>
      <c r="EE374" s="27">
        <v>0</v>
      </c>
      <c r="EF374" s="27"/>
      <c r="EG374" s="324">
        <f>SUMIF('Rekapitulasi Juni'!$D$608:$D$786,APS!$B374,'Rekapitulasi Juni'!$E$608:$E$786)</f>
        <v>0</v>
      </c>
      <c r="EH374" s="324">
        <f>SUMIF('Rekapitulasi Juni'!$D$608:$D$786,APS!$B374,'Rekapitulasi Juni'!$F$608:$F$786)</f>
        <v>0</v>
      </c>
      <c r="EI374" s="27"/>
      <c r="EJ374" s="325">
        <f t="shared" si="641"/>
        <v>0</v>
      </c>
      <c r="EK374" s="325">
        <f t="shared" si="642"/>
        <v>0</v>
      </c>
      <c r="EL374" s="27"/>
      <c r="EM374" s="324">
        <f>SUMIF('Rekapitulasi Juni'!$U$608:$U$786,APS!$B374,'Rekapitulasi Juni'!$V$608:$V$786)</f>
        <v>0</v>
      </c>
      <c r="EN374" s="324">
        <f>SUMIF('Rekapitulasi Juni'!$U$608:$U$786,APS!$B374,'Rekapitulasi Juni'!$W$608:$W$786)</f>
        <v>0</v>
      </c>
      <c r="EO374" s="27"/>
      <c r="EP374" s="325">
        <f t="shared" si="643"/>
        <v>0</v>
      </c>
      <c r="EQ374" s="325">
        <f t="shared" si="644"/>
        <v>0</v>
      </c>
      <c r="ER374" s="27"/>
      <c r="ES374" s="324">
        <f>SUMIF('Rekapitulasi Juni'!$AL$608:$AL$786,APS!$B374,'Rekapitulasi Juni'!$AM$608:$AM$786)</f>
        <v>0</v>
      </c>
      <c r="ET374" s="324">
        <f>SUMIF('Rekapitulasi Juni'!$AL$608:$AL$786,APS!$B374,'Rekapitulasi Juni'!$AN$608:$AN$786)</f>
        <v>0</v>
      </c>
      <c r="EU374" s="27"/>
      <c r="EV374" s="325">
        <f t="shared" si="628"/>
        <v>0</v>
      </c>
      <c r="EW374" s="325">
        <f t="shared" si="629"/>
        <v>0</v>
      </c>
      <c r="EX374" s="27"/>
      <c r="EY374" s="324">
        <f>SUMIF('Rekapitulasi Juni'!$BA$608:$BA$786,APS!$B374,'Rekapitulasi Juni'!$BB$608:$BB$786)</f>
        <v>0</v>
      </c>
      <c r="EZ374" s="324">
        <f>SUMIF('Rekapitulasi Juni'!$BA$608:$BA$786,APS!$B374,'Rekapitulasi Juni'!$BC$608:$BC$786)</f>
        <v>0</v>
      </c>
      <c r="FA374" s="324">
        <f>SUMIF('Rekapitulasi Juni'!$BA$608:$BA$786,APS!$B374,'Rekapitulasi Juni'!$BF$608:$BF$786)</f>
        <v>0</v>
      </c>
      <c r="FB374" s="325">
        <f t="shared" si="630"/>
        <v>0</v>
      </c>
      <c r="FC374" s="325">
        <f t="shared" si="631"/>
        <v>0</v>
      </c>
      <c r="FD374" s="27"/>
      <c r="FE374" s="27"/>
      <c r="FF374" s="27"/>
      <c r="FG374" s="27"/>
      <c r="FH374" s="27"/>
      <c r="FI374" s="27"/>
      <c r="FJ374" s="41">
        <f t="shared" si="687"/>
        <v>0</v>
      </c>
      <c r="FK374" s="41">
        <f t="shared" si="688"/>
        <v>0</v>
      </c>
      <c r="FL374" s="41">
        <f t="shared" si="689"/>
        <v>0</v>
      </c>
      <c r="FM374" s="41">
        <f t="shared" si="690"/>
        <v>0</v>
      </c>
      <c r="FN374" s="41">
        <f t="shared" si="691"/>
        <v>0</v>
      </c>
      <c r="FO374" s="41">
        <f t="shared" si="692"/>
        <v>0</v>
      </c>
      <c r="FP374" s="180">
        <f t="shared" si="693"/>
        <v>0</v>
      </c>
      <c r="FQ374" s="27"/>
      <c r="FR374" s="27"/>
      <c r="FS374" s="324">
        <f>SUMIF('Rekapitulasi Juni'!$D$804:$D$984,APS!$B374,'Rekapitulasi Juni'!$E$804:$E$984)</f>
        <v>0</v>
      </c>
      <c r="FT374" s="324">
        <f>SUMIF('Rekapitulasi Juni'!$D$804:$D$984,APS!$B374,'Rekapitulasi Juni'!$F$804:$F$984)</f>
        <v>0</v>
      </c>
      <c r="FU374" s="27"/>
      <c r="FV374" s="325">
        <f t="shared" si="632"/>
        <v>0</v>
      </c>
      <c r="FW374" s="325">
        <f t="shared" si="633"/>
        <v>0</v>
      </c>
      <c r="FX374" s="27"/>
      <c r="FY374" s="324">
        <f>SUMIF('Rekapitulasi Juni'!$U$804:$U$984,APS!$B374,'Rekapitulasi Juni'!$V$804:$V$984)</f>
        <v>0</v>
      </c>
      <c r="FZ374" s="324">
        <f>SUMIF('Rekapitulasi Juni'!$U$804:$U$984,APS!$B374,'Rekapitulasi Juni'!$W$804:$W$984)</f>
        <v>0</v>
      </c>
      <c r="GA374" s="27"/>
      <c r="GB374" s="325">
        <f t="shared" si="621"/>
        <v>0</v>
      </c>
      <c r="GC374" s="325">
        <f t="shared" si="622"/>
        <v>0</v>
      </c>
      <c r="GD374" s="27"/>
      <c r="GE374" s="324">
        <f>SUMIF('Rekapitulasi Juni'!$AL$804:$AL$984,APS!$B374,'Rekapitulasi Juni'!$AM$804:$AM$984)</f>
        <v>0</v>
      </c>
      <c r="GF374" s="324">
        <f>SUMIF('Rekapitulasi Juni'!$AL$804:$AL$984,APS!$B374,'Rekapitulasi Juni'!$AN$804:$AN$984)</f>
        <v>0</v>
      </c>
      <c r="GG374" s="27"/>
      <c r="GH374" s="325">
        <f t="shared" si="611"/>
        <v>0</v>
      </c>
      <c r="GI374" s="325">
        <f t="shared" si="612"/>
        <v>0</v>
      </c>
      <c r="GJ374" s="27"/>
      <c r="GK374" s="27"/>
      <c r="GL374" s="41">
        <f t="shared" si="694"/>
        <v>0</v>
      </c>
      <c r="GM374" s="41">
        <f t="shared" si="695"/>
        <v>0</v>
      </c>
      <c r="GN374" s="41">
        <f t="shared" si="696"/>
        <v>0</v>
      </c>
      <c r="GO374" s="41">
        <f t="shared" si="620"/>
        <v>0</v>
      </c>
      <c r="GP374" s="41">
        <f t="shared" si="697"/>
        <v>0</v>
      </c>
      <c r="GQ374" s="41">
        <f t="shared" si="698"/>
        <v>0</v>
      </c>
      <c r="GR374" s="180">
        <f t="shared" si="699"/>
        <v>0</v>
      </c>
      <c r="GS374" s="41">
        <f t="shared" si="613"/>
        <v>0</v>
      </c>
      <c r="GT374" s="41">
        <f t="shared" si="614"/>
        <v>0</v>
      </c>
      <c r="GU374" s="41">
        <f t="shared" si="615"/>
        <v>0</v>
      </c>
      <c r="GV374" s="41">
        <f t="shared" si="616"/>
        <v>0</v>
      </c>
      <c r="GW374" s="41">
        <f t="shared" si="617"/>
        <v>0</v>
      </c>
      <c r="GX374" s="41">
        <f t="shared" si="618"/>
        <v>0</v>
      </c>
      <c r="GY374" s="180">
        <f t="shared" si="619"/>
        <v>0</v>
      </c>
      <c r="GZ374" s="41">
        <v>349</v>
      </c>
      <c r="HA374" s="32"/>
      <c r="HB374" s="42">
        <f t="shared" si="634"/>
        <v>0</v>
      </c>
      <c r="HC374" s="44"/>
    </row>
    <row r="375" spans="1:211" ht="15" hidden="1" customHeight="1">
      <c r="A375" s="31" t="s">
        <v>737</v>
      </c>
      <c r="B375" s="32" t="s">
        <v>738</v>
      </c>
      <c r="C375" s="31" t="s">
        <v>490</v>
      </c>
      <c r="D375" s="31" t="s">
        <v>1259</v>
      </c>
      <c r="E375" s="31" t="s">
        <v>43</v>
      </c>
      <c r="F375" s="31" t="s">
        <v>152</v>
      </c>
      <c r="G375" s="33">
        <v>0</v>
      </c>
      <c r="H375" s="33">
        <v>0</v>
      </c>
      <c r="I375" s="33">
        <v>0</v>
      </c>
      <c r="J375" s="34">
        <f>IFERROR(VLOOKUP(A375,#REF!,3,0),0)</f>
        <v>0</v>
      </c>
      <c r="K375" s="34">
        <f t="shared" si="623"/>
        <v>0</v>
      </c>
      <c r="L375" s="34">
        <v>0</v>
      </c>
      <c r="M375" s="34">
        <v>0</v>
      </c>
      <c r="N375" s="35">
        <f t="shared" si="624"/>
        <v>0</v>
      </c>
      <c r="O375" s="35">
        <f t="shared" si="625"/>
        <v>0</v>
      </c>
      <c r="P375" s="36">
        <v>0</v>
      </c>
      <c r="Q375" s="36">
        <f t="shared" si="645"/>
        <v>0</v>
      </c>
      <c r="R375" s="80"/>
      <c r="S375" s="37">
        <f ca="1">SUMIF(ROP!$D$6:$H$65536,A375,ROP!$J$6:$J$65536)</f>
        <v>0</v>
      </c>
      <c r="T375" s="37">
        <f>SUMIF(HASIL!$B:$B,APS!$B375&amp;RIGHT(APS!T$9,2),HASIL!$I:$I)</f>
        <v>0</v>
      </c>
      <c r="U375" s="37">
        <f>SUMIF(HASIL!$B:$B,APS!$B375&amp;RIGHT(APS!U$9,2),HASIL!$I:$I)</f>
        <v>0</v>
      </c>
      <c r="V375" s="37">
        <f>SUMIF(HASIL!$B:$B,APS!$B375&amp;RIGHT(APS!V$9,2),HASIL!$I:$I)</f>
        <v>0</v>
      </c>
      <c r="W375" s="37">
        <f>SUMIF(HASIL!$B:$B,APS!$B375&amp;RIGHT(APS!W$9,2),HASIL!$I:$I)</f>
        <v>0</v>
      </c>
      <c r="X375" s="38">
        <f t="shared" si="626"/>
        <v>0</v>
      </c>
      <c r="Y375" s="38">
        <f t="shared" si="627"/>
        <v>0</v>
      </c>
      <c r="Z375" s="39">
        <f t="shared" si="701"/>
        <v>0</v>
      </c>
      <c r="AA375" s="39">
        <f t="shared" si="700"/>
        <v>0</v>
      </c>
      <c r="AB375" s="40">
        <f t="shared" si="702"/>
        <v>0</v>
      </c>
      <c r="AC375" s="27">
        <v>0</v>
      </c>
      <c r="AD375" s="27"/>
      <c r="AE375" s="27"/>
      <c r="AF375" s="27"/>
      <c r="AG375" s="27"/>
      <c r="AH375" s="27"/>
      <c r="AI375" s="324">
        <f>SUMIF('Rekapitulasi Juni'!$D$9:$D$192,APS!$B375,'Rekapitulasi Juni'!$E$9:$E$192)</f>
        <v>0</v>
      </c>
      <c r="AJ375" s="324">
        <f>SUMIF('Rekapitulasi Juni'!$D$9:$D$192,APS!$B375,'Rekapitulasi Juni'!$F$9:$F$192)</f>
        <v>0</v>
      </c>
      <c r="AK375" s="324">
        <f>SUMIF('Rekapitulasi Juni'!$D$9:$D$192,APS!$B375,'Rekapitulasi Juni'!$K$9:$K$192)</f>
        <v>0</v>
      </c>
      <c r="AL375" s="325">
        <f t="shared" si="646"/>
        <v>0</v>
      </c>
      <c r="AM375" s="325">
        <f t="shared" si="647"/>
        <v>0</v>
      </c>
      <c r="AN375" s="27"/>
      <c r="AO375" s="324">
        <f>SUMIF('Rekapitulasi Juni'!$U$9:$U$192,APS!$B375,'Rekapitulasi Juni'!$V$9:$V$192)</f>
        <v>0</v>
      </c>
      <c r="AP375" s="324">
        <f>SUMIF('Rekapitulasi Juni'!$U$9:$U$192,APS!$B375,'Rekapitulasi Juni'!$W$9:$W$192)</f>
        <v>0</v>
      </c>
      <c r="AQ375" s="27"/>
      <c r="AR375" s="325">
        <f t="shared" si="648"/>
        <v>0</v>
      </c>
      <c r="AS375" s="325">
        <f t="shared" si="649"/>
        <v>0</v>
      </c>
      <c r="AT375" s="27"/>
      <c r="AU375" s="324">
        <f>SUMIF('Rekapitulasi Juni'!$AL$9:$AL$192,APS!$B375,'Rekapitulasi Juni'!$AM$9:$AM$192)</f>
        <v>0</v>
      </c>
      <c r="AV375" s="324">
        <f>SUMIF('Rekapitulasi Juni'!$AL$9:$AL$192,APS!$B375,'Rekapitulasi Juni'!$AN$9:$AN$192)</f>
        <v>0</v>
      </c>
      <c r="AW375" s="27"/>
      <c r="AX375" s="325">
        <f t="shared" si="650"/>
        <v>0</v>
      </c>
      <c r="AY375" s="325">
        <f t="shared" si="651"/>
        <v>0</v>
      </c>
      <c r="AZ375" s="41">
        <f t="shared" si="652"/>
        <v>0</v>
      </c>
      <c r="BA375" s="41">
        <f t="shared" si="653"/>
        <v>0</v>
      </c>
      <c r="BB375" s="41">
        <f t="shared" si="654"/>
        <v>0</v>
      </c>
      <c r="BC375" s="41">
        <f t="shared" si="655"/>
        <v>0</v>
      </c>
      <c r="BD375" s="41">
        <f t="shared" si="656"/>
        <v>0</v>
      </c>
      <c r="BE375" s="41">
        <f t="shared" si="657"/>
        <v>0</v>
      </c>
      <c r="BF375" s="180">
        <f t="shared" si="658"/>
        <v>0</v>
      </c>
      <c r="BG375" s="27">
        <v>0</v>
      </c>
      <c r="BH375" s="27"/>
      <c r="BI375" s="324">
        <f>SUMIF('Rekapitulasi Juni'!$D$214:$D$393,APS!$B375,'Rekapitulasi Juni'!$E$214:$E$393)</f>
        <v>0</v>
      </c>
      <c r="BJ375" s="324">
        <f>SUMIF('Rekapitulasi Juni'!$D$214:$D$393,APS!$B375,'Rekapitulasi Juni'!$F$214:$F$393)</f>
        <v>0</v>
      </c>
      <c r="BK375" s="27"/>
      <c r="BL375" s="325">
        <f t="shared" si="659"/>
        <v>0</v>
      </c>
      <c r="BM375" s="325">
        <f t="shared" si="660"/>
        <v>0</v>
      </c>
      <c r="BN375" s="27"/>
      <c r="BO375" s="324">
        <f>SUMIF('Rekapitulasi Juni'!$U$214:$U$393,APS!$B375,'Rekapitulasi Juni'!$V$214:$V$393)</f>
        <v>0</v>
      </c>
      <c r="BP375" s="324">
        <f>SUMIF('Rekapitulasi Juni'!$U$214:$U$393,APS!$B375,'Rekapitulasi Juni'!$W$214:$W$393)</f>
        <v>0</v>
      </c>
      <c r="BQ375" s="27"/>
      <c r="BR375" s="325">
        <f t="shared" si="661"/>
        <v>0</v>
      </c>
      <c r="BS375" s="325">
        <f t="shared" si="662"/>
        <v>0</v>
      </c>
      <c r="BT375" s="27"/>
      <c r="BU375" s="324">
        <f>SUMIF('Rekapitulasi Juni'!$AL$214:$AL$393,APS!$B375,'Rekapitulasi Juni'!$AM$214:$AM$393)</f>
        <v>0</v>
      </c>
      <c r="BV375" s="324">
        <f>SUMIF('Rekapitulasi Juni'!$AL$214:$AL$393,APS!$B375,'Rekapitulasi Juni'!$AN$214:$AN$393)</f>
        <v>0</v>
      </c>
      <c r="BW375" s="27"/>
      <c r="BX375" s="325">
        <f t="shared" si="663"/>
        <v>0</v>
      </c>
      <c r="BY375" s="325">
        <f t="shared" si="664"/>
        <v>0</v>
      </c>
      <c r="BZ375" s="27"/>
      <c r="CA375" s="324">
        <f>SUMIF('Rekapitulasi Juni'!$BA$214:$BA$393,APS!$B375,'Rekapitulasi Juni'!$BB$214:$BB$393)</f>
        <v>0</v>
      </c>
      <c r="CB375" s="324">
        <f>SUMIF('Rekapitulasi Juni'!$BA$214:$BA$393,APS!$B375,'Rekapitulasi Juni'!$BC$214:$BC$393)</f>
        <v>0</v>
      </c>
      <c r="CC375" s="27"/>
      <c r="CD375" s="325">
        <f t="shared" si="665"/>
        <v>0</v>
      </c>
      <c r="CE375" s="325">
        <f t="shared" si="666"/>
        <v>0</v>
      </c>
      <c r="CF375" s="27"/>
      <c r="CG375" s="324">
        <f>SUMIF('Rekapitulasi Juni'!$BP$214:$BP$393,APS!$B375,'Rekapitulasi Juni'!$BQ$214:$BQ$393)</f>
        <v>0</v>
      </c>
      <c r="CH375" s="324">
        <f>SUMIF('Rekapitulasi Juni'!$BP$214:$BP$393,APS!$B375,'Rekapitulasi Juni'!$BR$214:$BR$393)</f>
        <v>0</v>
      </c>
      <c r="CI375" s="27"/>
      <c r="CJ375" s="325">
        <f t="shared" si="667"/>
        <v>0</v>
      </c>
      <c r="CK375" s="325">
        <f t="shared" si="668"/>
        <v>0</v>
      </c>
      <c r="CL375" s="41">
        <f t="shared" si="669"/>
        <v>0</v>
      </c>
      <c r="CM375" s="41">
        <f t="shared" si="670"/>
        <v>0</v>
      </c>
      <c r="CN375" s="41">
        <f t="shared" si="671"/>
        <v>0</v>
      </c>
      <c r="CO375" s="41">
        <f t="shared" si="672"/>
        <v>0</v>
      </c>
      <c r="CP375" s="41">
        <f t="shared" si="673"/>
        <v>0</v>
      </c>
      <c r="CQ375" s="41">
        <f t="shared" si="674"/>
        <v>0</v>
      </c>
      <c r="CR375" s="180">
        <f t="shared" si="675"/>
        <v>0</v>
      </c>
      <c r="CS375" s="27">
        <v>0</v>
      </c>
      <c r="CT375" s="27"/>
      <c r="CU375" s="324">
        <f>SUMIF('Rekapitulasi Juni'!$D$410:$D$588,APS!$B375,'Rekapitulasi Juni'!$E$410:$E$588)</f>
        <v>0</v>
      </c>
      <c r="CV375" s="324">
        <f>SUMIF('Rekapitulasi Juni'!$D$410:$D$588,APS!$B375,'Rekapitulasi Juni'!$F$410:$F$588)</f>
        <v>0</v>
      </c>
      <c r="CW375" s="27"/>
      <c r="CX375" s="325">
        <f t="shared" si="676"/>
        <v>0</v>
      </c>
      <c r="CY375" s="325">
        <f t="shared" si="677"/>
        <v>0</v>
      </c>
      <c r="CZ375" s="27"/>
      <c r="DA375" s="324">
        <f>SUMIF('Rekapitulasi Juni'!$U$410:$U$588,APS!$B375,'Rekapitulasi Juni'!$V$410:$V$588)</f>
        <v>0</v>
      </c>
      <c r="DB375" s="324">
        <f>SUMIF('Rekapitulasi Juni'!$U$410:$U$588,APS!$B375,'Rekapitulasi Juni'!$W$410:$W$588)</f>
        <v>0</v>
      </c>
      <c r="DC375" s="27"/>
      <c r="DD375" s="325">
        <f t="shared" si="678"/>
        <v>0</v>
      </c>
      <c r="DE375" s="325">
        <f t="shared" si="679"/>
        <v>0</v>
      </c>
      <c r="DF375" s="27"/>
      <c r="DG375" s="324">
        <f>SUMIF('Rekapitulasi Juni'!$AL$410:$AL$588,APS!$B375,'Rekapitulasi Juni'!$AM$410:$AM$588)</f>
        <v>0</v>
      </c>
      <c r="DH375" s="324">
        <f>SUMIF('Rekapitulasi Juni'!$AL$410:$AL$588,APS!$B375,'Rekapitulasi Juni'!$AN$410:$AN$588)</f>
        <v>0</v>
      </c>
      <c r="DI375" s="27"/>
      <c r="DJ375" s="325">
        <f t="shared" si="635"/>
        <v>0</v>
      </c>
      <c r="DK375" s="325">
        <f t="shared" si="636"/>
        <v>0</v>
      </c>
      <c r="DL375" s="27"/>
      <c r="DM375" s="324">
        <f>SUMIF('Rekapitulasi Juni'!$BA$410:$BA$588,APS!$B375,'Rekapitulasi Juni'!$BB$410:$BB$588)</f>
        <v>0</v>
      </c>
      <c r="DN375" s="324">
        <f>SUMIF('Rekapitulasi Juni'!$BA$410:$BA$588,APS!$B375,'Rekapitulasi Juni'!$BC$410:$BC$588)</f>
        <v>0</v>
      </c>
      <c r="DO375" s="324">
        <f>SUMIF('Rekapitulasi Juni'!$BA$410:$BA$588,APS!$B375,'Rekapitulasi Juni'!$BF$410:$BF$588)</f>
        <v>0</v>
      </c>
      <c r="DP375" s="325">
        <f t="shared" si="637"/>
        <v>0</v>
      </c>
      <c r="DQ375" s="325">
        <f t="shared" si="638"/>
        <v>0</v>
      </c>
      <c r="DR375" s="27"/>
      <c r="DS375" s="324">
        <f>SUMIF('Rekapitulasi Juni'!$BP$410:$BP$588,APS!$B375,'Rekapitulasi Juni'!$BQ$410:$BQ$588)</f>
        <v>0</v>
      </c>
      <c r="DT375" s="324">
        <f>SUMIF('Rekapitulasi Juni'!$BP$410:$BP$588,APS!$B375,'Rekapitulasi Juni'!$BR$410:$BR$588)</f>
        <v>0</v>
      </c>
      <c r="DU375" s="27"/>
      <c r="DV375" s="325">
        <f t="shared" si="639"/>
        <v>0</v>
      </c>
      <c r="DW375" s="325">
        <f t="shared" si="640"/>
        <v>0</v>
      </c>
      <c r="DX375" s="41">
        <f t="shared" si="680"/>
        <v>0</v>
      </c>
      <c r="DY375" s="41">
        <f t="shared" si="681"/>
        <v>0</v>
      </c>
      <c r="DZ375" s="41">
        <f t="shared" si="682"/>
        <v>0</v>
      </c>
      <c r="EA375" s="41">
        <f t="shared" si="683"/>
        <v>0</v>
      </c>
      <c r="EB375" s="41">
        <f t="shared" si="684"/>
        <v>0</v>
      </c>
      <c r="EC375" s="41">
        <f t="shared" si="685"/>
        <v>0</v>
      </c>
      <c r="ED375" s="180">
        <f t="shared" si="686"/>
        <v>0</v>
      </c>
      <c r="EE375" s="27">
        <v>0</v>
      </c>
      <c r="EF375" s="27"/>
      <c r="EG375" s="324">
        <f>SUMIF('Rekapitulasi Juni'!$D$608:$D$786,APS!$B375,'Rekapitulasi Juni'!$E$608:$E$786)</f>
        <v>0</v>
      </c>
      <c r="EH375" s="324">
        <f>SUMIF('Rekapitulasi Juni'!$D$608:$D$786,APS!$B375,'Rekapitulasi Juni'!$F$608:$F$786)</f>
        <v>0</v>
      </c>
      <c r="EI375" s="27"/>
      <c r="EJ375" s="325">
        <f t="shared" si="641"/>
        <v>0</v>
      </c>
      <c r="EK375" s="325">
        <f t="shared" si="642"/>
        <v>0</v>
      </c>
      <c r="EL375" s="27"/>
      <c r="EM375" s="324">
        <f>SUMIF('Rekapitulasi Juni'!$U$608:$U$786,APS!$B375,'Rekapitulasi Juni'!$V$608:$V$786)</f>
        <v>0</v>
      </c>
      <c r="EN375" s="324">
        <f>SUMIF('Rekapitulasi Juni'!$U$608:$U$786,APS!$B375,'Rekapitulasi Juni'!$W$608:$W$786)</f>
        <v>0</v>
      </c>
      <c r="EO375" s="27"/>
      <c r="EP375" s="325">
        <f t="shared" si="643"/>
        <v>0</v>
      </c>
      <c r="EQ375" s="325">
        <f t="shared" si="644"/>
        <v>0</v>
      </c>
      <c r="ER375" s="27"/>
      <c r="ES375" s="324">
        <f>SUMIF('Rekapitulasi Juni'!$AL$608:$AL$786,APS!$B375,'Rekapitulasi Juni'!$AM$608:$AM$786)</f>
        <v>0</v>
      </c>
      <c r="ET375" s="324">
        <f>SUMIF('Rekapitulasi Juni'!$AL$608:$AL$786,APS!$B375,'Rekapitulasi Juni'!$AN$608:$AN$786)</f>
        <v>0</v>
      </c>
      <c r="EU375" s="27"/>
      <c r="EV375" s="325">
        <f t="shared" si="628"/>
        <v>0</v>
      </c>
      <c r="EW375" s="325">
        <f t="shared" si="629"/>
        <v>0</v>
      </c>
      <c r="EX375" s="27"/>
      <c r="EY375" s="324">
        <f>SUMIF('Rekapitulasi Juni'!$BA$608:$BA$786,APS!$B375,'Rekapitulasi Juni'!$BB$608:$BB$786)</f>
        <v>0</v>
      </c>
      <c r="EZ375" s="324">
        <f>SUMIF('Rekapitulasi Juni'!$BA$608:$BA$786,APS!$B375,'Rekapitulasi Juni'!$BC$608:$BC$786)</f>
        <v>0</v>
      </c>
      <c r="FA375" s="324">
        <f>SUMIF('Rekapitulasi Juni'!$BA$608:$BA$786,APS!$B375,'Rekapitulasi Juni'!$BF$608:$BF$786)</f>
        <v>0</v>
      </c>
      <c r="FB375" s="325">
        <f t="shared" si="630"/>
        <v>0</v>
      </c>
      <c r="FC375" s="325">
        <f t="shared" si="631"/>
        <v>0</v>
      </c>
      <c r="FD375" s="27"/>
      <c r="FE375" s="27"/>
      <c r="FF375" s="27"/>
      <c r="FG375" s="27"/>
      <c r="FH375" s="27"/>
      <c r="FI375" s="27"/>
      <c r="FJ375" s="41">
        <f t="shared" si="687"/>
        <v>0</v>
      </c>
      <c r="FK375" s="41">
        <f t="shared" si="688"/>
        <v>0</v>
      </c>
      <c r="FL375" s="41">
        <f t="shared" si="689"/>
        <v>0</v>
      </c>
      <c r="FM375" s="41">
        <f t="shared" si="690"/>
        <v>0</v>
      </c>
      <c r="FN375" s="41">
        <f t="shared" si="691"/>
        <v>0</v>
      </c>
      <c r="FO375" s="41">
        <f t="shared" si="692"/>
        <v>0</v>
      </c>
      <c r="FP375" s="180">
        <f t="shared" si="693"/>
        <v>0</v>
      </c>
      <c r="FQ375" s="27"/>
      <c r="FR375" s="27"/>
      <c r="FS375" s="324">
        <f>SUMIF('Rekapitulasi Juni'!$D$804:$D$984,APS!$B375,'Rekapitulasi Juni'!$E$804:$E$984)</f>
        <v>0</v>
      </c>
      <c r="FT375" s="324">
        <f>SUMIF('Rekapitulasi Juni'!$D$804:$D$984,APS!$B375,'Rekapitulasi Juni'!$F$804:$F$984)</f>
        <v>0</v>
      </c>
      <c r="FU375" s="27"/>
      <c r="FV375" s="325">
        <f t="shared" si="632"/>
        <v>0</v>
      </c>
      <c r="FW375" s="325">
        <f t="shared" si="633"/>
        <v>0</v>
      </c>
      <c r="FX375" s="27"/>
      <c r="FY375" s="324">
        <f>SUMIF('Rekapitulasi Juni'!$U$804:$U$984,APS!$B375,'Rekapitulasi Juni'!$V$804:$V$984)</f>
        <v>0</v>
      </c>
      <c r="FZ375" s="324">
        <f>SUMIF('Rekapitulasi Juni'!$U$804:$U$984,APS!$B375,'Rekapitulasi Juni'!$W$804:$W$984)</f>
        <v>0</v>
      </c>
      <c r="GA375" s="27"/>
      <c r="GB375" s="325">
        <f t="shared" si="621"/>
        <v>0</v>
      </c>
      <c r="GC375" s="325">
        <f t="shared" si="622"/>
        <v>0</v>
      </c>
      <c r="GD375" s="27"/>
      <c r="GE375" s="324">
        <f>SUMIF('Rekapitulasi Juni'!$AL$804:$AL$984,APS!$B375,'Rekapitulasi Juni'!$AM$804:$AM$984)</f>
        <v>0</v>
      </c>
      <c r="GF375" s="324">
        <f>SUMIF('Rekapitulasi Juni'!$AL$804:$AL$984,APS!$B375,'Rekapitulasi Juni'!$AN$804:$AN$984)</f>
        <v>0</v>
      </c>
      <c r="GG375" s="27"/>
      <c r="GH375" s="325">
        <f t="shared" si="611"/>
        <v>0</v>
      </c>
      <c r="GI375" s="325">
        <f t="shared" si="612"/>
        <v>0</v>
      </c>
      <c r="GJ375" s="27"/>
      <c r="GK375" s="27"/>
      <c r="GL375" s="41">
        <f t="shared" si="694"/>
        <v>0</v>
      </c>
      <c r="GM375" s="41">
        <f t="shared" si="695"/>
        <v>0</v>
      </c>
      <c r="GN375" s="41">
        <f t="shared" si="696"/>
        <v>0</v>
      </c>
      <c r="GO375" s="41">
        <f t="shared" si="620"/>
        <v>0</v>
      </c>
      <c r="GP375" s="41">
        <f t="shared" si="697"/>
        <v>0</v>
      </c>
      <c r="GQ375" s="41">
        <f t="shared" si="698"/>
        <v>0</v>
      </c>
      <c r="GR375" s="180">
        <f t="shared" si="699"/>
        <v>0</v>
      </c>
      <c r="GS375" s="41">
        <f t="shared" si="613"/>
        <v>0</v>
      </c>
      <c r="GT375" s="41">
        <f t="shared" si="614"/>
        <v>0</v>
      </c>
      <c r="GU375" s="41">
        <f t="shared" si="615"/>
        <v>0</v>
      </c>
      <c r="GV375" s="41">
        <f t="shared" si="616"/>
        <v>0</v>
      </c>
      <c r="GW375" s="41">
        <f t="shared" si="617"/>
        <v>0</v>
      </c>
      <c r="GX375" s="41">
        <f t="shared" si="618"/>
        <v>0</v>
      </c>
      <c r="GY375" s="180">
        <f t="shared" si="619"/>
        <v>0</v>
      </c>
      <c r="GZ375" s="41">
        <v>350</v>
      </c>
      <c r="HA375" s="32"/>
      <c r="HB375" s="42">
        <f t="shared" si="634"/>
        <v>0</v>
      </c>
      <c r="HC375" s="44"/>
    </row>
    <row r="376" spans="1:211" ht="15" customHeight="1">
      <c r="A376" s="31" t="s">
        <v>1281</v>
      </c>
      <c r="B376" s="32" t="s">
        <v>1289</v>
      </c>
      <c r="C376" s="31" t="s">
        <v>490</v>
      </c>
      <c r="D376" s="31" t="s">
        <v>1259</v>
      </c>
      <c r="E376" s="31" t="s">
        <v>43</v>
      </c>
      <c r="F376" s="31" t="s">
        <v>152</v>
      </c>
      <c r="G376" s="33">
        <v>0</v>
      </c>
      <c r="H376" s="33">
        <v>0</v>
      </c>
      <c r="I376" s="33">
        <v>0</v>
      </c>
      <c r="J376" s="34">
        <f>IFERROR(VLOOKUP(A376,#REF!,3,0),0)</f>
        <v>0</v>
      </c>
      <c r="K376" s="34">
        <f>M376-L376</f>
        <v>0</v>
      </c>
      <c r="L376" s="34">
        <v>0</v>
      </c>
      <c r="M376" s="34">
        <v>0</v>
      </c>
      <c r="N376" s="35">
        <f>(G376+H376+I376)-(J376+K376)</f>
        <v>0</v>
      </c>
      <c r="O376" s="35">
        <f>IF(N376&gt;0,N376,0)</f>
        <v>0</v>
      </c>
      <c r="P376" s="36">
        <v>0</v>
      </c>
      <c r="Q376" s="36">
        <f t="shared" si="645"/>
        <v>4</v>
      </c>
      <c r="R376" s="80">
        <v>4</v>
      </c>
      <c r="S376" s="37">
        <f ca="1">SUMIF(ROP!$D$6:$H$65536,A376,ROP!$J$6:$J$65536)</f>
        <v>4</v>
      </c>
      <c r="T376" s="37">
        <f>SUMIF(HASIL!$B:$B,APS!$B376&amp;RIGHT(APS!T$9,2),HASIL!$I:$I)</f>
        <v>0</v>
      </c>
      <c r="U376" s="37">
        <f>SUMIF(HASIL!$B:$B,APS!$B376&amp;RIGHT(APS!U$9,2),HASIL!$I:$I)</f>
        <v>0</v>
      </c>
      <c r="V376" s="37">
        <f>SUMIF(HASIL!$B:$B,APS!$B376&amp;RIGHT(APS!V$9,2),HASIL!$I:$I)</f>
        <v>0</v>
      </c>
      <c r="W376" s="37">
        <f>SUMIF(HASIL!$B:$B,APS!$B376&amp;RIGHT(APS!W$9,2),HASIL!$I:$I)</f>
        <v>0</v>
      </c>
      <c r="X376" s="38">
        <f>SUM(T376:W376)</f>
        <v>0</v>
      </c>
      <c r="Y376" s="38">
        <f>X376-Q376</f>
        <v>-4</v>
      </c>
      <c r="Z376" s="39">
        <f>+AA376-Q376</f>
        <v>0</v>
      </c>
      <c r="AA376" s="39">
        <f t="shared" si="700"/>
        <v>4</v>
      </c>
      <c r="AB376" s="40">
        <f>+AC376+BG376+CS376+EE376+FQ376</f>
        <v>0</v>
      </c>
      <c r="AC376" s="27">
        <v>0</v>
      </c>
      <c r="AD376" s="27"/>
      <c r="AE376" s="27"/>
      <c r="AF376" s="27"/>
      <c r="AG376" s="27"/>
      <c r="AH376" s="27"/>
      <c r="AI376" s="324">
        <f>SUMIF('Rekapitulasi Juni'!$D$9:$D$192,APS!$B376,'Rekapitulasi Juni'!$E$9:$E$192)</f>
        <v>0</v>
      </c>
      <c r="AJ376" s="324">
        <f>SUMIF('Rekapitulasi Juni'!$D$9:$D$192,APS!$B376,'Rekapitulasi Juni'!$F$9:$F$192)</f>
        <v>0</v>
      </c>
      <c r="AK376" s="324">
        <f>SUMIF('Rekapitulasi Juni'!$D$9:$D$192,APS!$B376,'Rekapitulasi Juni'!$K$9:$K$192)</f>
        <v>0</v>
      </c>
      <c r="AL376" s="325">
        <f t="shared" si="646"/>
        <v>0</v>
      </c>
      <c r="AM376" s="325">
        <f t="shared" si="647"/>
        <v>0</v>
      </c>
      <c r="AN376" s="27"/>
      <c r="AO376" s="324">
        <f>SUMIF('Rekapitulasi Juni'!$U$9:$U$192,APS!$B376,'Rekapitulasi Juni'!$V$9:$V$192)</f>
        <v>0</v>
      </c>
      <c r="AP376" s="324">
        <f>SUMIF('Rekapitulasi Juni'!$U$9:$U$192,APS!$B376,'Rekapitulasi Juni'!$W$9:$W$192)</f>
        <v>0</v>
      </c>
      <c r="AQ376" s="27"/>
      <c r="AR376" s="325">
        <f t="shared" si="648"/>
        <v>0</v>
      </c>
      <c r="AS376" s="325">
        <f t="shared" si="649"/>
        <v>0</v>
      </c>
      <c r="AT376" s="27"/>
      <c r="AU376" s="324">
        <f>SUMIF('Rekapitulasi Juni'!$AL$9:$AL$192,APS!$B376,'Rekapitulasi Juni'!$AM$9:$AM$192)</f>
        <v>0</v>
      </c>
      <c r="AV376" s="324">
        <f>SUMIF('Rekapitulasi Juni'!$AL$9:$AL$192,APS!$B376,'Rekapitulasi Juni'!$AN$9:$AN$192)</f>
        <v>0</v>
      </c>
      <c r="AW376" s="27"/>
      <c r="AX376" s="325">
        <f t="shared" si="650"/>
        <v>0</v>
      </c>
      <c r="AY376" s="325">
        <f t="shared" si="651"/>
        <v>0</v>
      </c>
      <c r="AZ376" s="41">
        <f t="shared" si="652"/>
        <v>0</v>
      </c>
      <c r="BA376" s="41">
        <f t="shared" si="653"/>
        <v>0</v>
      </c>
      <c r="BB376" s="41">
        <f t="shared" si="654"/>
        <v>0</v>
      </c>
      <c r="BC376" s="41">
        <f t="shared" si="655"/>
        <v>0</v>
      </c>
      <c r="BD376" s="41">
        <f t="shared" si="656"/>
        <v>0</v>
      </c>
      <c r="BE376" s="41">
        <f t="shared" si="657"/>
        <v>0</v>
      </c>
      <c r="BF376" s="180">
        <f t="shared" si="658"/>
        <v>0</v>
      </c>
      <c r="BG376" s="27">
        <v>0</v>
      </c>
      <c r="BH376" s="27"/>
      <c r="BI376" s="324">
        <f>SUMIF('Rekapitulasi Juni'!$D$214:$D$393,APS!$B376,'Rekapitulasi Juni'!$E$214:$E$393)</f>
        <v>0</v>
      </c>
      <c r="BJ376" s="324">
        <f>SUMIF('Rekapitulasi Juni'!$D$214:$D$393,APS!$B376,'Rekapitulasi Juni'!$F$214:$F$393)</f>
        <v>0</v>
      </c>
      <c r="BK376" s="27"/>
      <c r="BL376" s="325">
        <f t="shared" si="659"/>
        <v>0</v>
      </c>
      <c r="BM376" s="325">
        <f t="shared" si="660"/>
        <v>0</v>
      </c>
      <c r="BN376" s="27"/>
      <c r="BO376" s="324">
        <f>SUMIF('Rekapitulasi Juni'!$U$214:$U$393,APS!$B376,'Rekapitulasi Juni'!$V$214:$V$393)</f>
        <v>0</v>
      </c>
      <c r="BP376" s="324">
        <f>SUMIF('Rekapitulasi Juni'!$U$214:$U$393,APS!$B376,'Rekapitulasi Juni'!$W$214:$W$393)</f>
        <v>0</v>
      </c>
      <c r="BQ376" s="27"/>
      <c r="BR376" s="325">
        <f t="shared" si="661"/>
        <v>0</v>
      </c>
      <c r="BS376" s="325">
        <f t="shared" si="662"/>
        <v>0</v>
      </c>
      <c r="BT376" s="27"/>
      <c r="BU376" s="324">
        <f>SUMIF('Rekapitulasi Juni'!$AL$214:$AL$393,APS!$B376,'Rekapitulasi Juni'!$AM$214:$AM$393)</f>
        <v>0</v>
      </c>
      <c r="BV376" s="324">
        <f>SUMIF('Rekapitulasi Juni'!$AL$214:$AL$393,APS!$B376,'Rekapitulasi Juni'!$AN$214:$AN$393)</f>
        <v>0</v>
      </c>
      <c r="BW376" s="27"/>
      <c r="BX376" s="325">
        <f t="shared" si="663"/>
        <v>0</v>
      </c>
      <c r="BY376" s="325">
        <f t="shared" si="664"/>
        <v>0</v>
      </c>
      <c r="BZ376" s="27"/>
      <c r="CA376" s="324">
        <f>SUMIF('Rekapitulasi Juni'!$BA$214:$BA$393,APS!$B376,'Rekapitulasi Juni'!$BB$214:$BB$393)</f>
        <v>0</v>
      </c>
      <c r="CB376" s="324">
        <f>SUMIF('Rekapitulasi Juni'!$BA$214:$BA$393,APS!$B376,'Rekapitulasi Juni'!$BC$214:$BC$393)</f>
        <v>0</v>
      </c>
      <c r="CC376" s="27"/>
      <c r="CD376" s="325">
        <f t="shared" si="665"/>
        <v>0</v>
      </c>
      <c r="CE376" s="325">
        <f t="shared" si="666"/>
        <v>0</v>
      </c>
      <c r="CF376" s="27"/>
      <c r="CG376" s="324">
        <f>SUMIF('Rekapitulasi Juni'!$BP$214:$BP$393,APS!$B376,'Rekapitulasi Juni'!$BQ$214:$BQ$393)</f>
        <v>0</v>
      </c>
      <c r="CH376" s="324">
        <f>SUMIF('Rekapitulasi Juni'!$BP$214:$BP$393,APS!$B376,'Rekapitulasi Juni'!$BR$214:$BR$393)</f>
        <v>0</v>
      </c>
      <c r="CI376" s="27"/>
      <c r="CJ376" s="325">
        <f t="shared" si="667"/>
        <v>0</v>
      </c>
      <c r="CK376" s="325">
        <f t="shared" si="668"/>
        <v>0</v>
      </c>
      <c r="CL376" s="41">
        <f t="shared" si="669"/>
        <v>0</v>
      </c>
      <c r="CM376" s="41">
        <f t="shared" si="670"/>
        <v>0</v>
      </c>
      <c r="CN376" s="41">
        <f t="shared" si="671"/>
        <v>0</v>
      </c>
      <c r="CO376" s="41">
        <f t="shared" si="672"/>
        <v>0</v>
      </c>
      <c r="CP376" s="41">
        <f t="shared" si="673"/>
        <v>0</v>
      </c>
      <c r="CQ376" s="41">
        <f t="shared" si="674"/>
        <v>0</v>
      </c>
      <c r="CR376" s="180">
        <f t="shared" si="675"/>
        <v>0</v>
      </c>
      <c r="CS376" s="27">
        <v>0</v>
      </c>
      <c r="CT376" s="27">
        <v>4</v>
      </c>
      <c r="CU376" s="324">
        <f>SUMIF('Rekapitulasi Juni'!$D$410:$D$588,APS!$B376,'Rekapitulasi Juni'!$E$410:$E$588)</f>
        <v>0</v>
      </c>
      <c r="CV376" s="324">
        <f>SUMIF('Rekapitulasi Juni'!$D$410:$D$588,APS!$B376,'Rekapitulasi Juni'!$F$410:$F$588)</f>
        <v>0</v>
      </c>
      <c r="CW376" s="27"/>
      <c r="CX376" s="325">
        <f t="shared" si="676"/>
        <v>0</v>
      </c>
      <c r="CY376" s="325">
        <f t="shared" si="677"/>
        <v>0</v>
      </c>
      <c r="CZ376" s="27"/>
      <c r="DA376" s="324">
        <f>SUMIF('Rekapitulasi Juni'!$U$410:$U$588,APS!$B376,'Rekapitulasi Juni'!$V$410:$V$588)</f>
        <v>0</v>
      </c>
      <c r="DB376" s="324">
        <f>SUMIF('Rekapitulasi Juni'!$U$410:$U$588,APS!$B376,'Rekapitulasi Juni'!$W$410:$W$588)</f>
        <v>0</v>
      </c>
      <c r="DC376" s="27"/>
      <c r="DD376" s="325">
        <f t="shared" si="678"/>
        <v>0</v>
      </c>
      <c r="DE376" s="325">
        <f t="shared" si="679"/>
        <v>0</v>
      </c>
      <c r="DF376" s="27"/>
      <c r="DG376" s="324">
        <f>SUMIF('Rekapitulasi Juni'!$AL$410:$AL$588,APS!$B376,'Rekapitulasi Juni'!$AM$410:$AM$588)</f>
        <v>0</v>
      </c>
      <c r="DH376" s="324">
        <f>SUMIF('Rekapitulasi Juni'!$AL$410:$AL$588,APS!$B376,'Rekapitulasi Juni'!$AN$410:$AN$588)</f>
        <v>0</v>
      </c>
      <c r="DI376" s="27"/>
      <c r="DJ376" s="325">
        <f t="shared" si="635"/>
        <v>0</v>
      </c>
      <c r="DK376" s="325">
        <f t="shared" si="636"/>
        <v>0</v>
      </c>
      <c r="DL376" s="27"/>
      <c r="DM376" s="324">
        <f>SUMIF('Rekapitulasi Juni'!$BA$410:$BA$588,APS!$B376,'Rekapitulasi Juni'!$BB$410:$BB$588)</f>
        <v>0</v>
      </c>
      <c r="DN376" s="324">
        <f>SUMIF('Rekapitulasi Juni'!$BA$410:$BA$588,APS!$B376,'Rekapitulasi Juni'!$BC$410:$BC$588)</f>
        <v>0</v>
      </c>
      <c r="DO376" s="324">
        <f>SUMIF('Rekapitulasi Juni'!$BA$410:$BA$588,APS!$B376,'Rekapitulasi Juni'!$BF$410:$BF$588)</f>
        <v>0</v>
      </c>
      <c r="DP376" s="325">
        <f t="shared" si="637"/>
        <v>0</v>
      </c>
      <c r="DQ376" s="325">
        <f t="shared" si="638"/>
        <v>0</v>
      </c>
      <c r="DR376" s="27"/>
      <c r="DS376" s="324">
        <f>SUMIF('Rekapitulasi Juni'!$BP$410:$BP$588,APS!$B376,'Rekapitulasi Juni'!$BQ$410:$BQ$588)</f>
        <v>0</v>
      </c>
      <c r="DT376" s="324">
        <f>SUMIF('Rekapitulasi Juni'!$BP$410:$BP$588,APS!$B376,'Rekapitulasi Juni'!$BR$410:$BR$588)</f>
        <v>0</v>
      </c>
      <c r="DU376" s="27"/>
      <c r="DV376" s="325">
        <f t="shared" si="639"/>
        <v>0</v>
      </c>
      <c r="DW376" s="325">
        <f t="shared" si="640"/>
        <v>0</v>
      </c>
      <c r="DX376" s="41">
        <f t="shared" si="680"/>
        <v>4</v>
      </c>
      <c r="DY376" s="41">
        <f t="shared" si="681"/>
        <v>0</v>
      </c>
      <c r="DZ376" s="41">
        <f t="shared" si="682"/>
        <v>0</v>
      </c>
      <c r="EA376" s="41">
        <f t="shared" si="683"/>
        <v>0</v>
      </c>
      <c r="EB376" s="41">
        <f t="shared" si="684"/>
        <v>0</v>
      </c>
      <c r="EC376" s="41">
        <f t="shared" si="685"/>
        <v>-4</v>
      </c>
      <c r="ED376" s="180">
        <f t="shared" si="686"/>
        <v>0</v>
      </c>
      <c r="EE376" s="27">
        <v>0</v>
      </c>
      <c r="EF376" s="27"/>
      <c r="EG376" s="324">
        <f>SUMIF('Rekapitulasi Juni'!$D$608:$D$786,APS!$B376,'Rekapitulasi Juni'!$E$608:$E$786)</f>
        <v>0</v>
      </c>
      <c r="EH376" s="324">
        <f>SUMIF('Rekapitulasi Juni'!$D$608:$D$786,APS!$B376,'Rekapitulasi Juni'!$F$608:$F$786)</f>
        <v>0</v>
      </c>
      <c r="EI376" s="27"/>
      <c r="EJ376" s="325">
        <f t="shared" si="641"/>
        <v>0</v>
      </c>
      <c r="EK376" s="325">
        <f t="shared" si="642"/>
        <v>0</v>
      </c>
      <c r="EL376" s="27"/>
      <c r="EM376" s="324">
        <f>SUMIF('Rekapitulasi Juni'!$U$608:$U$786,APS!$B376,'Rekapitulasi Juni'!$V$608:$V$786)</f>
        <v>0</v>
      </c>
      <c r="EN376" s="324">
        <f>SUMIF('Rekapitulasi Juni'!$U$608:$U$786,APS!$B376,'Rekapitulasi Juni'!$W$608:$W$786)</f>
        <v>0</v>
      </c>
      <c r="EO376" s="27"/>
      <c r="EP376" s="325">
        <f t="shared" si="643"/>
        <v>0</v>
      </c>
      <c r="EQ376" s="325">
        <f t="shared" si="644"/>
        <v>0</v>
      </c>
      <c r="ER376" s="27"/>
      <c r="ES376" s="324">
        <f>SUMIF('Rekapitulasi Juni'!$AL$608:$AL$786,APS!$B376,'Rekapitulasi Juni'!$AM$608:$AM$786)</f>
        <v>0</v>
      </c>
      <c r="ET376" s="324">
        <f>SUMIF('Rekapitulasi Juni'!$AL$608:$AL$786,APS!$B376,'Rekapitulasi Juni'!$AN$608:$AN$786)</f>
        <v>0</v>
      </c>
      <c r="EU376" s="27"/>
      <c r="EV376" s="325">
        <f t="shared" si="628"/>
        <v>0</v>
      </c>
      <c r="EW376" s="325">
        <f t="shared" si="629"/>
        <v>0</v>
      </c>
      <c r="EX376" s="27"/>
      <c r="EY376" s="324">
        <f>SUMIF('Rekapitulasi Juni'!$BA$608:$BA$786,APS!$B376,'Rekapitulasi Juni'!$BB$608:$BB$786)</f>
        <v>0</v>
      </c>
      <c r="EZ376" s="324">
        <f>SUMIF('Rekapitulasi Juni'!$BA$608:$BA$786,APS!$B376,'Rekapitulasi Juni'!$BC$608:$BC$786)</f>
        <v>0</v>
      </c>
      <c r="FA376" s="324">
        <f>SUMIF('Rekapitulasi Juni'!$BA$608:$BA$786,APS!$B376,'Rekapitulasi Juni'!$BF$608:$BF$786)</f>
        <v>0</v>
      </c>
      <c r="FB376" s="325">
        <f t="shared" si="630"/>
        <v>0</v>
      </c>
      <c r="FC376" s="325">
        <f t="shared" si="631"/>
        <v>0</v>
      </c>
      <c r="FD376" s="27"/>
      <c r="FE376" s="27"/>
      <c r="FF376" s="27"/>
      <c r="FG376" s="27"/>
      <c r="FH376" s="27"/>
      <c r="FI376" s="27"/>
      <c r="FJ376" s="41">
        <f t="shared" si="687"/>
        <v>0</v>
      </c>
      <c r="FK376" s="41">
        <f t="shared" si="688"/>
        <v>0</v>
      </c>
      <c r="FL376" s="41">
        <f t="shared" si="689"/>
        <v>0</v>
      </c>
      <c r="FM376" s="41">
        <f t="shared" si="690"/>
        <v>0</v>
      </c>
      <c r="FN376" s="41">
        <f t="shared" si="691"/>
        <v>0</v>
      </c>
      <c r="FO376" s="41">
        <f t="shared" si="692"/>
        <v>0</v>
      </c>
      <c r="FP376" s="180">
        <f t="shared" si="693"/>
        <v>0</v>
      </c>
      <c r="FQ376" s="27"/>
      <c r="FR376" s="27"/>
      <c r="FS376" s="324">
        <f>SUMIF('Rekapitulasi Juni'!$D$804:$D$984,APS!$B376,'Rekapitulasi Juni'!$E$804:$E$984)</f>
        <v>4</v>
      </c>
      <c r="FT376" s="324">
        <f>SUMIF('Rekapitulasi Juni'!$D$804:$D$984,APS!$B376,'Rekapitulasi Juni'!$F$804:$F$984)</f>
        <v>0</v>
      </c>
      <c r="FU376" s="27"/>
      <c r="FV376" s="325">
        <f t="shared" si="632"/>
        <v>0</v>
      </c>
      <c r="FW376" s="325">
        <f t="shared" si="633"/>
        <v>0</v>
      </c>
      <c r="FX376" s="27"/>
      <c r="FY376" s="324">
        <f>SUMIF('Rekapitulasi Juni'!$U$804:$U$984,APS!$B376,'Rekapitulasi Juni'!$V$804:$V$984)</f>
        <v>4</v>
      </c>
      <c r="FZ376" s="324">
        <f>SUMIF('Rekapitulasi Juni'!$U$804:$U$984,APS!$B376,'Rekapitulasi Juni'!$W$804:$W$984)</f>
        <v>0</v>
      </c>
      <c r="GA376" s="27"/>
      <c r="GB376" s="325">
        <f t="shared" si="621"/>
        <v>0</v>
      </c>
      <c r="GC376" s="325">
        <f t="shared" si="622"/>
        <v>0</v>
      </c>
      <c r="GD376" s="27"/>
      <c r="GE376" s="324">
        <f>SUMIF('Rekapitulasi Juni'!$AL$804:$AL$984,APS!$B376,'Rekapitulasi Juni'!$AM$804:$AM$984)</f>
        <v>0</v>
      </c>
      <c r="GF376" s="324">
        <f>SUMIF('Rekapitulasi Juni'!$AL$804:$AL$984,APS!$B376,'Rekapitulasi Juni'!$AN$804:$AN$984)</f>
        <v>4</v>
      </c>
      <c r="GG376" s="27"/>
      <c r="GH376" s="325">
        <f t="shared" si="611"/>
        <v>0</v>
      </c>
      <c r="GI376" s="325">
        <f t="shared" si="612"/>
        <v>0</v>
      </c>
      <c r="GJ376" s="27"/>
      <c r="GK376" s="27"/>
      <c r="GL376" s="41">
        <f t="shared" si="694"/>
        <v>0</v>
      </c>
      <c r="GM376" s="41">
        <f t="shared" si="695"/>
        <v>8</v>
      </c>
      <c r="GN376" s="41">
        <f t="shared" si="696"/>
        <v>4</v>
      </c>
      <c r="GO376" s="41">
        <f t="shared" si="620"/>
        <v>0</v>
      </c>
      <c r="GP376" s="41">
        <f t="shared" si="697"/>
        <v>4</v>
      </c>
      <c r="GQ376" s="41">
        <f t="shared" si="698"/>
        <v>4</v>
      </c>
      <c r="GR376" s="180">
        <f t="shared" si="699"/>
        <v>0</v>
      </c>
      <c r="GS376" s="41">
        <f t="shared" si="613"/>
        <v>4</v>
      </c>
      <c r="GT376" s="41">
        <f t="shared" si="614"/>
        <v>8</v>
      </c>
      <c r="GU376" s="41">
        <f t="shared" si="615"/>
        <v>4</v>
      </c>
      <c r="GV376" s="41">
        <f t="shared" si="616"/>
        <v>0</v>
      </c>
      <c r="GW376" s="41">
        <f t="shared" si="617"/>
        <v>4</v>
      </c>
      <c r="GX376" s="41">
        <f t="shared" si="618"/>
        <v>0</v>
      </c>
      <c r="GY376" s="180">
        <f t="shared" si="619"/>
        <v>100</v>
      </c>
      <c r="GZ376" s="41">
        <v>350</v>
      </c>
      <c r="HA376" s="32"/>
      <c r="HB376" s="42">
        <f>J376+M376+P376-G376</f>
        <v>0</v>
      </c>
      <c r="HC376" s="44"/>
    </row>
    <row r="377" spans="1:211" ht="15" hidden="1" customHeight="1">
      <c r="A377" s="31" t="s">
        <v>739</v>
      </c>
      <c r="B377" s="32" t="s">
        <v>740</v>
      </c>
      <c r="C377" s="31" t="s">
        <v>490</v>
      </c>
      <c r="D377" s="31" t="s">
        <v>1259</v>
      </c>
      <c r="E377" s="31" t="s">
        <v>43</v>
      </c>
      <c r="F377" s="31" t="s">
        <v>152</v>
      </c>
      <c r="G377" s="33">
        <v>0</v>
      </c>
      <c r="H377" s="33">
        <v>0</v>
      </c>
      <c r="I377" s="33">
        <v>0</v>
      </c>
      <c r="J377" s="34">
        <f>IFERROR(VLOOKUP(A377,#REF!,3,0),0)</f>
        <v>0</v>
      </c>
      <c r="K377" s="34">
        <f t="shared" si="623"/>
        <v>0</v>
      </c>
      <c r="L377" s="34">
        <v>0</v>
      </c>
      <c r="M377" s="34">
        <v>0</v>
      </c>
      <c r="N377" s="35">
        <f t="shared" si="624"/>
        <v>0</v>
      </c>
      <c r="O377" s="35">
        <f t="shared" si="625"/>
        <v>0</v>
      </c>
      <c r="P377" s="36">
        <v>0</v>
      </c>
      <c r="Q377" s="36">
        <f t="shared" si="645"/>
        <v>0</v>
      </c>
      <c r="R377" s="80"/>
      <c r="S377" s="37">
        <f ca="1">SUMIF(ROP!$D$6:$H$65536,A377,ROP!$J$6:$J$65536)</f>
        <v>0</v>
      </c>
      <c r="T377" s="37">
        <f>SUMIF(HASIL!$B:$B,APS!$B377&amp;RIGHT(APS!T$9,2),HASIL!$I:$I)</f>
        <v>0</v>
      </c>
      <c r="U377" s="37">
        <f>SUMIF(HASIL!$B:$B,APS!$B377&amp;RIGHT(APS!U$9,2),HASIL!$I:$I)</f>
        <v>0</v>
      </c>
      <c r="V377" s="37">
        <f>SUMIF(HASIL!$B:$B,APS!$B377&amp;RIGHT(APS!V$9,2),HASIL!$I:$I)</f>
        <v>0</v>
      </c>
      <c r="W377" s="37">
        <f>SUMIF(HASIL!$B:$B,APS!$B377&amp;RIGHT(APS!W$9,2),HASIL!$I:$I)</f>
        <v>0</v>
      </c>
      <c r="X377" s="38">
        <f t="shared" si="626"/>
        <v>0</v>
      </c>
      <c r="Y377" s="38">
        <f t="shared" si="627"/>
        <v>0</v>
      </c>
      <c r="Z377" s="39">
        <f t="shared" si="701"/>
        <v>0</v>
      </c>
      <c r="AA377" s="39">
        <f t="shared" si="700"/>
        <v>0</v>
      </c>
      <c r="AB377" s="40">
        <f t="shared" si="702"/>
        <v>0</v>
      </c>
      <c r="AC377" s="27">
        <v>0</v>
      </c>
      <c r="AD377" s="27"/>
      <c r="AE377" s="27"/>
      <c r="AF377" s="27"/>
      <c r="AG377" s="27"/>
      <c r="AH377" s="27"/>
      <c r="AI377" s="324">
        <f>SUMIF('Rekapitulasi Juni'!$D$9:$D$192,APS!$B377,'Rekapitulasi Juni'!$E$9:$E$192)</f>
        <v>0</v>
      </c>
      <c r="AJ377" s="324">
        <f>SUMIF('Rekapitulasi Juni'!$D$9:$D$192,APS!$B377,'Rekapitulasi Juni'!$F$9:$F$192)</f>
        <v>0</v>
      </c>
      <c r="AK377" s="324">
        <f>SUMIF('Rekapitulasi Juni'!$D$9:$D$192,APS!$B377,'Rekapitulasi Juni'!$K$9:$K$192)</f>
        <v>0</v>
      </c>
      <c r="AL377" s="325">
        <f t="shared" si="646"/>
        <v>0</v>
      </c>
      <c r="AM377" s="325">
        <f t="shared" si="647"/>
        <v>0</v>
      </c>
      <c r="AN377" s="27"/>
      <c r="AO377" s="324">
        <f>SUMIF('Rekapitulasi Juni'!$U$9:$U$192,APS!$B377,'Rekapitulasi Juni'!$V$9:$V$192)</f>
        <v>0</v>
      </c>
      <c r="AP377" s="324">
        <f>SUMIF('Rekapitulasi Juni'!$U$9:$U$192,APS!$B377,'Rekapitulasi Juni'!$W$9:$W$192)</f>
        <v>0</v>
      </c>
      <c r="AQ377" s="27"/>
      <c r="AR377" s="325">
        <f t="shared" si="648"/>
        <v>0</v>
      </c>
      <c r="AS377" s="325">
        <f t="shared" si="649"/>
        <v>0</v>
      </c>
      <c r="AT377" s="27"/>
      <c r="AU377" s="324">
        <f>SUMIF('Rekapitulasi Juni'!$AL$9:$AL$192,APS!$B377,'Rekapitulasi Juni'!$AM$9:$AM$192)</f>
        <v>0</v>
      </c>
      <c r="AV377" s="324">
        <f>SUMIF('Rekapitulasi Juni'!$AL$9:$AL$192,APS!$B377,'Rekapitulasi Juni'!$AN$9:$AN$192)</f>
        <v>0</v>
      </c>
      <c r="AW377" s="27"/>
      <c r="AX377" s="325">
        <f t="shared" si="650"/>
        <v>0</v>
      </c>
      <c r="AY377" s="325">
        <f t="shared" si="651"/>
        <v>0</v>
      </c>
      <c r="AZ377" s="41">
        <f t="shared" si="652"/>
        <v>0</v>
      </c>
      <c r="BA377" s="41">
        <f t="shared" si="653"/>
        <v>0</v>
      </c>
      <c r="BB377" s="41">
        <f t="shared" si="654"/>
        <v>0</v>
      </c>
      <c r="BC377" s="41">
        <f t="shared" si="655"/>
        <v>0</v>
      </c>
      <c r="BD377" s="41">
        <f t="shared" si="656"/>
        <v>0</v>
      </c>
      <c r="BE377" s="41">
        <f t="shared" si="657"/>
        <v>0</v>
      </c>
      <c r="BF377" s="180">
        <f t="shared" si="658"/>
        <v>0</v>
      </c>
      <c r="BG377" s="27">
        <v>0</v>
      </c>
      <c r="BH377" s="27"/>
      <c r="BI377" s="324">
        <f>SUMIF('Rekapitulasi Juni'!$D$214:$D$393,APS!$B377,'Rekapitulasi Juni'!$E$214:$E$393)</f>
        <v>0</v>
      </c>
      <c r="BJ377" s="324">
        <f>SUMIF('Rekapitulasi Juni'!$D$214:$D$393,APS!$B377,'Rekapitulasi Juni'!$F$214:$F$393)</f>
        <v>0</v>
      </c>
      <c r="BK377" s="27"/>
      <c r="BL377" s="325">
        <f t="shared" si="659"/>
        <v>0</v>
      </c>
      <c r="BM377" s="325">
        <f t="shared" si="660"/>
        <v>0</v>
      </c>
      <c r="BN377" s="27"/>
      <c r="BO377" s="324">
        <f>SUMIF('Rekapitulasi Juni'!$U$214:$U$393,APS!$B377,'Rekapitulasi Juni'!$V$214:$V$393)</f>
        <v>0</v>
      </c>
      <c r="BP377" s="324">
        <f>SUMIF('Rekapitulasi Juni'!$U$214:$U$393,APS!$B377,'Rekapitulasi Juni'!$W$214:$W$393)</f>
        <v>0</v>
      </c>
      <c r="BQ377" s="27"/>
      <c r="BR377" s="325">
        <f t="shared" si="661"/>
        <v>0</v>
      </c>
      <c r="BS377" s="325">
        <f t="shared" si="662"/>
        <v>0</v>
      </c>
      <c r="BT377" s="27"/>
      <c r="BU377" s="324">
        <f>SUMIF('Rekapitulasi Juni'!$AL$214:$AL$393,APS!$B377,'Rekapitulasi Juni'!$AM$214:$AM$393)</f>
        <v>0</v>
      </c>
      <c r="BV377" s="324">
        <f>SUMIF('Rekapitulasi Juni'!$AL$214:$AL$393,APS!$B377,'Rekapitulasi Juni'!$AN$214:$AN$393)</f>
        <v>0</v>
      </c>
      <c r="BW377" s="27"/>
      <c r="BX377" s="325">
        <f t="shared" si="663"/>
        <v>0</v>
      </c>
      <c r="BY377" s="325">
        <f t="shared" si="664"/>
        <v>0</v>
      </c>
      <c r="BZ377" s="27"/>
      <c r="CA377" s="324">
        <f>SUMIF('Rekapitulasi Juni'!$BA$214:$BA$393,APS!$B377,'Rekapitulasi Juni'!$BB$214:$BB$393)</f>
        <v>0</v>
      </c>
      <c r="CB377" s="324">
        <f>SUMIF('Rekapitulasi Juni'!$BA$214:$BA$393,APS!$B377,'Rekapitulasi Juni'!$BC$214:$BC$393)</f>
        <v>0</v>
      </c>
      <c r="CC377" s="27"/>
      <c r="CD377" s="325">
        <f t="shared" si="665"/>
        <v>0</v>
      </c>
      <c r="CE377" s="325">
        <f t="shared" si="666"/>
        <v>0</v>
      </c>
      <c r="CF377" s="27"/>
      <c r="CG377" s="324">
        <f>SUMIF('Rekapitulasi Juni'!$BP$214:$BP$393,APS!$B377,'Rekapitulasi Juni'!$BQ$214:$BQ$393)</f>
        <v>0</v>
      </c>
      <c r="CH377" s="324">
        <f>SUMIF('Rekapitulasi Juni'!$BP$214:$BP$393,APS!$B377,'Rekapitulasi Juni'!$BR$214:$BR$393)</f>
        <v>0</v>
      </c>
      <c r="CI377" s="27"/>
      <c r="CJ377" s="325">
        <f t="shared" si="667"/>
        <v>0</v>
      </c>
      <c r="CK377" s="325">
        <f t="shared" si="668"/>
        <v>0</v>
      </c>
      <c r="CL377" s="41">
        <f t="shared" si="669"/>
        <v>0</v>
      </c>
      <c r="CM377" s="41">
        <f t="shared" si="670"/>
        <v>0</v>
      </c>
      <c r="CN377" s="41">
        <f t="shared" si="671"/>
        <v>0</v>
      </c>
      <c r="CO377" s="41">
        <f t="shared" si="672"/>
        <v>0</v>
      </c>
      <c r="CP377" s="41">
        <f t="shared" si="673"/>
        <v>0</v>
      </c>
      <c r="CQ377" s="41">
        <f t="shared" si="674"/>
        <v>0</v>
      </c>
      <c r="CR377" s="180">
        <f t="shared" si="675"/>
        <v>0</v>
      </c>
      <c r="CS377" s="27">
        <v>0</v>
      </c>
      <c r="CT377" s="27"/>
      <c r="CU377" s="324">
        <f>SUMIF('Rekapitulasi Juni'!$D$410:$D$588,APS!$B377,'Rekapitulasi Juni'!$E$410:$E$588)</f>
        <v>0</v>
      </c>
      <c r="CV377" s="324">
        <f>SUMIF('Rekapitulasi Juni'!$D$410:$D$588,APS!$B377,'Rekapitulasi Juni'!$F$410:$F$588)</f>
        <v>0</v>
      </c>
      <c r="CW377" s="27"/>
      <c r="CX377" s="325">
        <f t="shared" si="676"/>
        <v>0</v>
      </c>
      <c r="CY377" s="325">
        <f t="shared" si="677"/>
        <v>0</v>
      </c>
      <c r="CZ377" s="27"/>
      <c r="DA377" s="324">
        <f>SUMIF('Rekapitulasi Juni'!$U$410:$U$588,APS!$B377,'Rekapitulasi Juni'!$V$410:$V$588)</f>
        <v>0</v>
      </c>
      <c r="DB377" s="324">
        <f>SUMIF('Rekapitulasi Juni'!$U$410:$U$588,APS!$B377,'Rekapitulasi Juni'!$W$410:$W$588)</f>
        <v>0</v>
      </c>
      <c r="DC377" s="27"/>
      <c r="DD377" s="325">
        <f t="shared" si="678"/>
        <v>0</v>
      </c>
      <c r="DE377" s="325">
        <f t="shared" si="679"/>
        <v>0</v>
      </c>
      <c r="DF377" s="27"/>
      <c r="DG377" s="324">
        <f>SUMIF('Rekapitulasi Juni'!$AL$410:$AL$588,APS!$B377,'Rekapitulasi Juni'!$AM$410:$AM$588)</f>
        <v>0</v>
      </c>
      <c r="DH377" s="324">
        <f>SUMIF('Rekapitulasi Juni'!$AL$410:$AL$588,APS!$B377,'Rekapitulasi Juni'!$AN$410:$AN$588)</f>
        <v>0</v>
      </c>
      <c r="DI377" s="27"/>
      <c r="DJ377" s="325">
        <f t="shared" si="635"/>
        <v>0</v>
      </c>
      <c r="DK377" s="325">
        <f t="shared" si="636"/>
        <v>0</v>
      </c>
      <c r="DL377" s="27"/>
      <c r="DM377" s="324">
        <f>SUMIF('Rekapitulasi Juni'!$BA$410:$BA$588,APS!$B377,'Rekapitulasi Juni'!$BB$410:$BB$588)</f>
        <v>0</v>
      </c>
      <c r="DN377" s="324">
        <f>SUMIF('Rekapitulasi Juni'!$BA$410:$BA$588,APS!$B377,'Rekapitulasi Juni'!$BC$410:$BC$588)</f>
        <v>0</v>
      </c>
      <c r="DO377" s="324">
        <f>SUMIF('Rekapitulasi Juni'!$BA$410:$BA$588,APS!$B377,'Rekapitulasi Juni'!$BF$410:$BF$588)</f>
        <v>0</v>
      </c>
      <c r="DP377" s="325">
        <f t="shared" si="637"/>
        <v>0</v>
      </c>
      <c r="DQ377" s="325">
        <f t="shared" si="638"/>
        <v>0</v>
      </c>
      <c r="DR377" s="27"/>
      <c r="DS377" s="324">
        <f>SUMIF('Rekapitulasi Juni'!$BP$410:$BP$588,APS!$B377,'Rekapitulasi Juni'!$BQ$410:$BQ$588)</f>
        <v>0</v>
      </c>
      <c r="DT377" s="324">
        <f>SUMIF('Rekapitulasi Juni'!$BP$410:$BP$588,APS!$B377,'Rekapitulasi Juni'!$BR$410:$BR$588)</f>
        <v>0</v>
      </c>
      <c r="DU377" s="27"/>
      <c r="DV377" s="325">
        <f t="shared" si="639"/>
        <v>0</v>
      </c>
      <c r="DW377" s="325">
        <f t="shared" si="640"/>
        <v>0</v>
      </c>
      <c r="DX377" s="41">
        <f t="shared" si="680"/>
        <v>0</v>
      </c>
      <c r="DY377" s="41">
        <f t="shared" si="681"/>
        <v>0</v>
      </c>
      <c r="DZ377" s="41">
        <f t="shared" si="682"/>
        <v>0</v>
      </c>
      <c r="EA377" s="41">
        <f t="shared" si="683"/>
        <v>0</v>
      </c>
      <c r="EB377" s="41">
        <f t="shared" si="684"/>
        <v>0</v>
      </c>
      <c r="EC377" s="41">
        <f t="shared" si="685"/>
        <v>0</v>
      </c>
      <c r="ED377" s="180">
        <f t="shared" si="686"/>
        <v>0</v>
      </c>
      <c r="EE377" s="27">
        <v>0</v>
      </c>
      <c r="EF377" s="27"/>
      <c r="EG377" s="324">
        <f>SUMIF('Rekapitulasi Juni'!$D$608:$D$786,APS!$B377,'Rekapitulasi Juni'!$E$608:$E$786)</f>
        <v>0</v>
      </c>
      <c r="EH377" s="324">
        <f>SUMIF('Rekapitulasi Juni'!$D$608:$D$786,APS!$B377,'Rekapitulasi Juni'!$F$608:$F$786)</f>
        <v>0</v>
      </c>
      <c r="EI377" s="27"/>
      <c r="EJ377" s="325">
        <f t="shared" si="641"/>
        <v>0</v>
      </c>
      <c r="EK377" s="325">
        <f t="shared" si="642"/>
        <v>0</v>
      </c>
      <c r="EL377" s="27"/>
      <c r="EM377" s="324">
        <f>SUMIF('Rekapitulasi Juni'!$U$608:$U$786,APS!$B377,'Rekapitulasi Juni'!$V$608:$V$786)</f>
        <v>0</v>
      </c>
      <c r="EN377" s="324">
        <f>SUMIF('Rekapitulasi Juni'!$U$608:$U$786,APS!$B377,'Rekapitulasi Juni'!$W$608:$W$786)</f>
        <v>0</v>
      </c>
      <c r="EO377" s="27"/>
      <c r="EP377" s="325">
        <f t="shared" si="643"/>
        <v>0</v>
      </c>
      <c r="EQ377" s="325">
        <f t="shared" si="644"/>
        <v>0</v>
      </c>
      <c r="ER377" s="27"/>
      <c r="ES377" s="324">
        <f>SUMIF('Rekapitulasi Juni'!$AL$608:$AL$786,APS!$B377,'Rekapitulasi Juni'!$AM$608:$AM$786)</f>
        <v>0</v>
      </c>
      <c r="ET377" s="324">
        <f>SUMIF('Rekapitulasi Juni'!$AL$608:$AL$786,APS!$B377,'Rekapitulasi Juni'!$AN$608:$AN$786)</f>
        <v>0</v>
      </c>
      <c r="EU377" s="27"/>
      <c r="EV377" s="325">
        <f t="shared" si="628"/>
        <v>0</v>
      </c>
      <c r="EW377" s="325">
        <f t="shared" si="629"/>
        <v>0</v>
      </c>
      <c r="EX377" s="27"/>
      <c r="EY377" s="324">
        <f>SUMIF('Rekapitulasi Juni'!$BA$608:$BA$786,APS!$B377,'Rekapitulasi Juni'!$BB$608:$BB$786)</f>
        <v>0</v>
      </c>
      <c r="EZ377" s="324">
        <f>SUMIF('Rekapitulasi Juni'!$BA$608:$BA$786,APS!$B377,'Rekapitulasi Juni'!$BC$608:$BC$786)</f>
        <v>0</v>
      </c>
      <c r="FA377" s="324">
        <f>SUMIF('Rekapitulasi Juni'!$BA$608:$BA$786,APS!$B377,'Rekapitulasi Juni'!$BF$608:$BF$786)</f>
        <v>0</v>
      </c>
      <c r="FB377" s="325">
        <f t="shared" si="630"/>
        <v>0</v>
      </c>
      <c r="FC377" s="325">
        <f t="shared" si="631"/>
        <v>0</v>
      </c>
      <c r="FD377" s="27"/>
      <c r="FE377" s="27"/>
      <c r="FF377" s="27"/>
      <c r="FG377" s="27"/>
      <c r="FH377" s="27"/>
      <c r="FI377" s="27"/>
      <c r="FJ377" s="41">
        <f t="shared" si="687"/>
        <v>0</v>
      </c>
      <c r="FK377" s="41">
        <f t="shared" si="688"/>
        <v>0</v>
      </c>
      <c r="FL377" s="41">
        <f t="shared" si="689"/>
        <v>0</v>
      </c>
      <c r="FM377" s="41">
        <f t="shared" si="690"/>
        <v>0</v>
      </c>
      <c r="FN377" s="41">
        <f t="shared" si="691"/>
        <v>0</v>
      </c>
      <c r="FO377" s="41">
        <f t="shared" si="692"/>
        <v>0</v>
      </c>
      <c r="FP377" s="180">
        <f t="shared" si="693"/>
        <v>0</v>
      </c>
      <c r="FQ377" s="27"/>
      <c r="FR377" s="27"/>
      <c r="FS377" s="324">
        <f>SUMIF('Rekapitulasi Juni'!$D$804:$D$984,APS!$B377,'Rekapitulasi Juni'!$E$804:$E$984)</f>
        <v>0</v>
      </c>
      <c r="FT377" s="324">
        <f>SUMIF('Rekapitulasi Juni'!$D$804:$D$984,APS!$B377,'Rekapitulasi Juni'!$F$804:$F$984)</f>
        <v>0</v>
      </c>
      <c r="FU377" s="27"/>
      <c r="FV377" s="325">
        <f t="shared" si="632"/>
        <v>0</v>
      </c>
      <c r="FW377" s="325">
        <f t="shared" si="633"/>
        <v>0</v>
      </c>
      <c r="FX377" s="27"/>
      <c r="FY377" s="324">
        <f>SUMIF('Rekapitulasi Juni'!$U$804:$U$984,APS!$B377,'Rekapitulasi Juni'!$V$804:$V$984)</f>
        <v>0</v>
      </c>
      <c r="FZ377" s="324">
        <f>SUMIF('Rekapitulasi Juni'!$U$804:$U$984,APS!$B377,'Rekapitulasi Juni'!$W$804:$W$984)</f>
        <v>0</v>
      </c>
      <c r="GA377" s="27"/>
      <c r="GB377" s="325">
        <f t="shared" si="621"/>
        <v>0</v>
      </c>
      <c r="GC377" s="325">
        <f t="shared" si="622"/>
        <v>0</v>
      </c>
      <c r="GD377" s="27"/>
      <c r="GE377" s="324">
        <f>SUMIF('Rekapitulasi Juni'!$AL$804:$AL$984,APS!$B377,'Rekapitulasi Juni'!$AM$804:$AM$984)</f>
        <v>0</v>
      </c>
      <c r="GF377" s="324">
        <f>SUMIF('Rekapitulasi Juni'!$AL$804:$AL$984,APS!$B377,'Rekapitulasi Juni'!$AN$804:$AN$984)</f>
        <v>0</v>
      </c>
      <c r="GG377" s="27"/>
      <c r="GH377" s="325">
        <f t="shared" si="611"/>
        <v>0</v>
      </c>
      <c r="GI377" s="325">
        <f t="shared" si="612"/>
        <v>0</v>
      </c>
      <c r="GJ377" s="27"/>
      <c r="GK377" s="27"/>
      <c r="GL377" s="41">
        <f t="shared" si="694"/>
        <v>0</v>
      </c>
      <c r="GM377" s="41">
        <f t="shared" si="695"/>
        <v>0</v>
      </c>
      <c r="GN377" s="41">
        <f t="shared" si="696"/>
        <v>0</v>
      </c>
      <c r="GO377" s="41">
        <f t="shared" si="620"/>
        <v>0</v>
      </c>
      <c r="GP377" s="41">
        <f t="shared" si="697"/>
        <v>0</v>
      </c>
      <c r="GQ377" s="41">
        <f t="shared" si="698"/>
        <v>0</v>
      </c>
      <c r="GR377" s="180">
        <f t="shared" si="699"/>
        <v>0</v>
      </c>
      <c r="GS377" s="41">
        <f t="shared" si="613"/>
        <v>0</v>
      </c>
      <c r="GT377" s="41">
        <f t="shared" si="614"/>
        <v>0</v>
      </c>
      <c r="GU377" s="41">
        <f t="shared" si="615"/>
        <v>0</v>
      </c>
      <c r="GV377" s="41">
        <f t="shared" si="616"/>
        <v>0</v>
      </c>
      <c r="GW377" s="41">
        <f t="shared" si="617"/>
        <v>0</v>
      </c>
      <c r="GX377" s="41">
        <f t="shared" si="618"/>
        <v>0</v>
      </c>
      <c r="GY377" s="180">
        <f t="shared" si="619"/>
        <v>0</v>
      </c>
      <c r="GZ377" s="41">
        <v>351</v>
      </c>
      <c r="HA377" s="32"/>
      <c r="HB377" s="42">
        <f t="shared" si="634"/>
        <v>0</v>
      </c>
      <c r="HC377" s="59"/>
    </row>
    <row r="378" spans="1:211" ht="14.25" customHeight="1">
      <c r="A378" s="31" t="s">
        <v>741</v>
      </c>
      <c r="B378" s="32" t="s">
        <v>742</v>
      </c>
      <c r="C378" s="31" t="s">
        <v>490</v>
      </c>
      <c r="D378" s="31" t="s">
        <v>1259</v>
      </c>
      <c r="E378" s="31" t="s">
        <v>43</v>
      </c>
      <c r="F378" s="31" t="s">
        <v>152</v>
      </c>
      <c r="G378" s="33">
        <v>6</v>
      </c>
      <c r="H378" s="33">
        <v>0</v>
      </c>
      <c r="I378" s="33">
        <v>0</v>
      </c>
      <c r="J378" s="34">
        <f>IFERROR(VLOOKUP(A378,#REF!,3,0),0)</f>
        <v>0</v>
      </c>
      <c r="K378" s="34">
        <f t="shared" si="623"/>
        <v>0</v>
      </c>
      <c r="L378" s="34">
        <v>0</v>
      </c>
      <c r="M378" s="34">
        <v>0</v>
      </c>
      <c r="N378" s="35">
        <f t="shared" si="624"/>
        <v>6</v>
      </c>
      <c r="O378" s="35">
        <f t="shared" si="625"/>
        <v>6</v>
      </c>
      <c r="P378" s="46">
        <v>6</v>
      </c>
      <c r="Q378" s="36">
        <f t="shared" si="645"/>
        <v>6</v>
      </c>
      <c r="R378" s="80"/>
      <c r="S378" s="37">
        <f ca="1">SUMIF(ROP!$D$6:$H$65536,A378,ROP!$J$6:$J$65536)</f>
        <v>0</v>
      </c>
      <c r="T378" s="37">
        <f>SUMIF(HASIL!$B:$B,APS!$B378&amp;RIGHT(APS!T$9,2),HASIL!$I:$I)</f>
        <v>0</v>
      </c>
      <c r="U378" s="37">
        <f>SUMIF(HASIL!$B:$B,APS!$B378&amp;RIGHT(APS!U$9,2),HASIL!$I:$I)</f>
        <v>0</v>
      </c>
      <c r="V378" s="37">
        <f>SUMIF(HASIL!$B:$B,APS!$B378&amp;RIGHT(APS!V$9,2),HASIL!$I:$I)</f>
        <v>0</v>
      </c>
      <c r="W378" s="37">
        <f>SUMIF(HASIL!$B:$B,APS!$B378&amp;RIGHT(APS!W$9,2),HASIL!$I:$I)</f>
        <v>0</v>
      </c>
      <c r="X378" s="38">
        <f t="shared" si="626"/>
        <v>0</v>
      </c>
      <c r="Y378" s="38">
        <f t="shared" si="627"/>
        <v>-6</v>
      </c>
      <c r="Z378" s="39">
        <f t="shared" si="701"/>
        <v>0</v>
      </c>
      <c r="AA378" s="39">
        <f t="shared" si="700"/>
        <v>6</v>
      </c>
      <c r="AB378" s="40">
        <f t="shared" si="702"/>
        <v>6</v>
      </c>
      <c r="AC378" s="27">
        <v>0</v>
      </c>
      <c r="AD378" s="27"/>
      <c r="AE378" s="27"/>
      <c r="AF378" s="27"/>
      <c r="AG378" s="27"/>
      <c r="AH378" s="27"/>
      <c r="AI378" s="324">
        <f>SUMIF('Rekapitulasi Juni'!$D$9:$D$192,APS!$B378,'Rekapitulasi Juni'!$E$9:$E$192)</f>
        <v>0</v>
      </c>
      <c r="AJ378" s="324">
        <f>SUMIF('Rekapitulasi Juni'!$D$9:$D$192,APS!$B378,'Rekapitulasi Juni'!$F$9:$F$192)</f>
        <v>0</v>
      </c>
      <c r="AK378" s="324">
        <f>SUMIF('Rekapitulasi Juni'!$D$9:$D$192,APS!$B378,'Rekapitulasi Juni'!$K$9:$K$192)</f>
        <v>0</v>
      </c>
      <c r="AL378" s="325">
        <f t="shared" si="646"/>
        <v>0</v>
      </c>
      <c r="AM378" s="325">
        <f t="shared" si="647"/>
        <v>0</v>
      </c>
      <c r="AN378" s="27"/>
      <c r="AO378" s="324">
        <f>SUMIF('Rekapitulasi Juni'!$U$9:$U$192,APS!$B378,'Rekapitulasi Juni'!$V$9:$V$192)</f>
        <v>0</v>
      </c>
      <c r="AP378" s="324">
        <f>SUMIF('Rekapitulasi Juni'!$U$9:$U$192,APS!$B378,'Rekapitulasi Juni'!$W$9:$W$192)</f>
        <v>0</v>
      </c>
      <c r="AQ378" s="27"/>
      <c r="AR378" s="325">
        <f t="shared" si="648"/>
        <v>0</v>
      </c>
      <c r="AS378" s="325">
        <f t="shared" si="649"/>
        <v>0</v>
      </c>
      <c r="AT378" s="27"/>
      <c r="AU378" s="324">
        <f>SUMIF('Rekapitulasi Juni'!$AL$9:$AL$192,APS!$B378,'Rekapitulasi Juni'!$AM$9:$AM$192)</f>
        <v>0</v>
      </c>
      <c r="AV378" s="324">
        <f>SUMIF('Rekapitulasi Juni'!$AL$9:$AL$192,APS!$B378,'Rekapitulasi Juni'!$AN$9:$AN$192)</f>
        <v>0</v>
      </c>
      <c r="AW378" s="27"/>
      <c r="AX378" s="325">
        <f t="shared" si="650"/>
        <v>0</v>
      </c>
      <c r="AY378" s="325">
        <f t="shared" si="651"/>
        <v>0</v>
      </c>
      <c r="AZ378" s="41">
        <f t="shared" si="652"/>
        <v>0</v>
      </c>
      <c r="BA378" s="41">
        <f t="shared" si="653"/>
        <v>0</v>
      </c>
      <c r="BB378" s="41">
        <f t="shared" si="654"/>
        <v>0</v>
      </c>
      <c r="BC378" s="41">
        <f t="shared" si="655"/>
        <v>0</v>
      </c>
      <c r="BD378" s="41">
        <f t="shared" si="656"/>
        <v>0</v>
      </c>
      <c r="BE378" s="41">
        <f t="shared" si="657"/>
        <v>0</v>
      </c>
      <c r="BF378" s="180">
        <f t="shared" si="658"/>
        <v>0</v>
      </c>
      <c r="BG378" s="27">
        <v>6</v>
      </c>
      <c r="BH378" s="27"/>
      <c r="BI378" s="324">
        <f>SUMIF('Rekapitulasi Juni'!$D$214:$D$393,APS!$B378,'Rekapitulasi Juni'!$E$214:$E$393)</f>
        <v>6</v>
      </c>
      <c r="BJ378" s="324">
        <f>SUMIF('Rekapitulasi Juni'!$D$214:$D$393,APS!$B378,'Rekapitulasi Juni'!$F$214:$F$393)</f>
        <v>0</v>
      </c>
      <c r="BK378" s="27"/>
      <c r="BL378" s="325">
        <f t="shared" si="659"/>
        <v>0</v>
      </c>
      <c r="BM378" s="325">
        <f t="shared" si="660"/>
        <v>0</v>
      </c>
      <c r="BN378" s="27">
        <v>6</v>
      </c>
      <c r="BO378" s="324">
        <f>SUMIF('Rekapitulasi Juni'!$U$214:$U$393,APS!$B378,'Rekapitulasi Juni'!$V$214:$V$393)</f>
        <v>0</v>
      </c>
      <c r="BP378" s="324">
        <f>SUMIF('Rekapitulasi Juni'!$U$214:$U$393,APS!$B378,'Rekapitulasi Juni'!$W$214:$W$393)</f>
        <v>6</v>
      </c>
      <c r="BQ378" s="27"/>
      <c r="BR378" s="325">
        <f t="shared" si="661"/>
        <v>100</v>
      </c>
      <c r="BS378" s="325">
        <f t="shared" si="662"/>
        <v>0</v>
      </c>
      <c r="BT378" s="27"/>
      <c r="BU378" s="324">
        <f>SUMIF('Rekapitulasi Juni'!$AL$214:$AL$393,APS!$B378,'Rekapitulasi Juni'!$AM$214:$AM$393)</f>
        <v>6</v>
      </c>
      <c r="BV378" s="324">
        <f>SUMIF('Rekapitulasi Juni'!$AL$214:$AL$393,APS!$B378,'Rekapitulasi Juni'!$AN$214:$AN$393)</f>
        <v>0</v>
      </c>
      <c r="BW378" s="27"/>
      <c r="BX378" s="325">
        <f t="shared" si="663"/>
        <v>0</v>
      </c>
      <c r="BY378" s="325">
        <f t="shared" si="664"/>
        <v>0</v>
      </c>
      <c r="BZ378" s="27"/>
      <c r="CA378" s="324">
        <f>SUMIF('Rekapitulasi Juni'!$BA$214:$BA$393,APS!$B378,'Rekapitulasi Juni'!$BB$214:$BB$393)</f>
        <v>0</v>
      </c>
      <c r="CB378" s="324">
        <f>SUMIF('Rekapitulasi Juni'!$BA$214:$BA$393,APS!$B378,'Rekapitulasi Juni'!$BC$214:$BC$393)</f>
        <v>0</v>
      </c>
      <c r="CC378" s="27"/>
      <c r="CD378" s="325">
        <f t="shared" si="665"/>
        <v>0</v>
      </c>
      <c r="CE378" s="325">
        <f t="shared" si="666"/>
        <v>0</v>
      </c>
      <c r="CF378" s="27"/>
      <c r="CG378" s="324">
        <f>SUMIF('Rekapitulasi Juni'!$BP$214:$BP$393,APS!$B378,'Rekapitulasi Juni'!$BQ$214:$BQ$393)</f>
        <v>0</v>
      </c>
      <c r="CH378" s="324">
        <f>SUMIF('Rekapitulasi Juni'!$BP$214:$BP$393,APS!$B378,'Rekapitulasi Juni'!$BR$214:$BR$393)</f>
        <v>0</v>
      </c>
      <c r="CI378" s="27"/>
      <c r="CJ378" s="325">
        <f t="shared" si="667"/>
        <v>0</v>
      </c>
      <c r="CK378" s="325">
        <f t="shared" si="668"/>
        <v>0</v>
      </c>
      <c r="CL378" s="41">
        <f t="shared" si="669"/>
        <v>6</v>
      </c>
      <c r="CM378" s="41">
        <f t="shared" si="670"/>
        <v>12</v>
      </c>
      <c r="CN378" s="41">
        <f t="shared" si="671"/>
        <v>6</v>
      </c>
      <c r="CO378" s="41">
        <f t="shared" si="672"/>
        <v>0</v>
      </c>
      <c r="CP378" s="41">
        <f t="shared" si="673"/>
        <v>6</v>
      </c>
      <c r="CQ378" s="41">
        <f t="shared" si="674"/>
        <v>0</v>
      </c>
      <c r="CR378" s="180">
        <f t="shared" si="675"/>
        <v>100</v>
      </c>
      <c r="CS378" s="27">
        <v>0</v>
      </c>
      <c r="CT378" s="27"/>
      <c r="CU378" s="324">
        <f>SUMIF('Rekapitulasi Juni'!$D$410:$D$588,APS!$B378,'Rekapitulasi Juni'!$E$410:$E$588)</f>
        <v>0</v>
      </c>
      <c r="CV378" s="324">
        <f>SUMIF('Rekapitulasi Juni'!$D$410:$D$588,APS!$B378,'Rekapitulasi Juni'!$F$410:$F$588)</f>
        <v>0</v>
      </c>
      <c r="CW378" s="27"/>
      <c r="CX378" s="325">
        <f t="shared" si="676"/>
        <v>0</v>
      </c>
      <c r="CY378" s="325">
        <f t="shared" si="677"/>
        <v>0</v>
      </c>
      <c r="CZ378" s="27"/>
      <c r="DA378" s="324">
        <f>SUMIF('Rekapitulasi Juni'!$U$410:$U$588,APS!$B378,'Rekapitulasi Juni'!$V$410:$V$588)</f>
        <v>0</v>
      </c>
      <c r="DB378" s="324">
        <f>SUMIF('Rekapitulasi Juni'!$U$410:$U$588,APS!$B378,'Rekapitulasi Juni'!$W$410:$W$588)</f>
        <v>0</v>
      </c>
      <c r="DC378" s="27"/>
      <c r="DD378" s="325">
        <f t="shared" si="678"/>
        <v>0</v>
      </c>
      <c r="DE378" s="325">
        <f t="shared" si="679"/>
        <v>0</v>
      </c>
      <c r="DF378" s="27"/>
      <c r="DG378" s="324">
        <f>SUMIF('Rekapitulasi Juni'!$AL$410:$AL$588,APS!$B378,'Rekapitulasi Juni'!$AM$410:$AM$588)</f>
        <v>0</v>
      </c>
      <c r="DH378" s="324">
        <f>SUMIF('Rekapitulasi Juni'!$AL$410:$AL$588,APS!$B378,'Rekapitulasi Juni'!$AN$410:$AN$588)</f>
        <v>0</v>
      </c>
      <c r="DI378" s="27"/>
      <c r="DJ378" s="325">
        <f t="shared" si="635"/>
        <v>0</v>
      </c>
      <c r="DK378" s="325">
        <f t="shared" si="636"/>
        <v>0</v>
      </c>
      <c r="DL378" s="27"/>
      <c r="DM378" s="324">
        <f>SUMIF('Rekapitulasi Juni'!$BA$410:$BA$588,APS!$B378,'Rekapitulasi Juni'!$BB$410:$BB$588)</f>
        <v>0</v>
      </c>
      <c r="DN378" s="324">
        <f>SUMIF('Rekapitulasi Juni'!$BA$410:$BA$588,APS!$B378,'Rekapitulasi Juni'!$BC$410:$BC$588)</f>
        <v>0</v>
      </c>
      <c r="DO378" s="324">
        <f>SUMIF('Rekapitulasi Juni'!$BA$410:$BA$588,APS!$B378,'Rekapitulasi Juni'!$BF$410:$BF$588)</f>
        <v>0</v>
      </c>
      <c r="DP378" s="325">
        <f t="shared" si="637"/>
        <v>0</v>
      </c>
      <c r="DQ378" s="325">
        <f t="shared" si="638"/>
        <v>0</v>
      </c>
      <c r="DR378" s="27"/>
      <c r="DS378" s="324">
        <f>SUMIF('Rekapitulasi Juni'!$BP$410:$BP$588,APS!$B378,'Rekapitulasi Juni'!$BQ$410:$BQ$588)</f>
        <v>0</v>
      </c>
      <c r="DT378" s="324">
        <f>SUMIF('Rekapitulasi Juni'!$BP$410:$BP$588,APS!$B378,'Rekapitulasi Juni'!$BR$410:$BR$588)</f>
        <v>0</v>
      </c>
      <c r="DU378" s="27"/>
      <c r="DV378" s="325">
        <f t="shared" si="639"/>
        <v>0</v>
      </c>
      <c r="DW378" s="325">
        <f t="shared" si="640"/>
        <v>0</v>
      </c>
      <c r="DX378" s="41">
        <f t="shared" si="680"/>
        <v>0</v>
      </c>
      <c r="DY378" s="41">
        <f t="shared" si="681"/>
        <v>0</v>
      </c>
      <c r="DZ378" s="41">
        <f t="shared" si="682"/>
        <v>0</v>
      </c>
      <c r="EA378" s="41">
        <f t="shared" si="683"/>
        <v>0</v>
      </c>
      <c r="EB378" s="41">
        <f t="shared" si="684"/>
        <v>0</v>
      </c>
      <c r="EC378" s="41">
        <f t="shared" si="685"/>
        <v>0</v>
      </c>
      <c r="ED378" s="180">
        <f t="shared" si="686"/>
        <v>0</v>
      </c>
      <c r="EE378" s="27">
        <v>0</v>
      </c>
      <c r="EF378" s="27"/>
      <c r="EG378" s="324">
        <f>SUMIF('Rekapitulasi Juni'!$D$608:$D$786,APS!$B378,'Rekapitulasi Juni'!$E$608:$E$786)</f>
        <v>0</v>
      </c>
      <c r="EH378" s="324">
        <f>SUMIF('Rekapitulasi Juni'!$D$608:$D$786,APS!$B378,'Rekapitulasi Juni'!$F$608:$F$786)</f>
        <v>0</v>
      </c>
      <c r="EI378" s="27"/>
      <c r="EJ378" s="325">
        <f t="shared" si="641"/>
        <v>0</v>
      </c>
      <c r="EK378" s="325">
        <f t="shared" si="642"/>
        <v>0</v>
      </c>
      <c r="EL378" s="27"/>
      <c r="EM378" s="324">
        <f>SUMIF('Rekapitulasi Juni'!$U$608:$U$786,APS!$B378,'Rekapitulasi Juni'!$V$608:$V$786)</f>
        <v>0</v>
      </c>
      <c r="EN378" s="324">
        <f>SUMIF('Rekapitulasi Juni'!$U$608:$U$786,APS!$B378,'Rekapitulasi Juni'!$W$608:$W$786)</f>
        <v>0</v>
      </c>
      <c r="EO378" s="27"/>
      <c r="EP378" s="325">
        <f t="shared" si="643"/>
        <v>0</v>
      </c>
      <c r="EQ378" s="325">
        <f t="shared" si="644"/>
        <v>0</v>
      </c>
      <c r="ER378" s="27"/>
      <c r="ES378" s="324">
        <f>SUMIF('Rekapitulasi Juni'!$AL$608:$AL$786,APS!$B378,'Rekapitulasi Juni'!$AM$608:$AM$786)</f>
        <v>0</v>
      </c>
      <c r="ET378" s="324">
        <f>SUMIF('Rekapitulasi Juni'!$AL$608:$AL$786,APS!$B378,'Rekapitulasi Juni'!$AN$608:$AN$786)</f>
        <v>0</v>
      </c>
      <c r="EU378" s="27"/>
      <c r="EV378" s="325">
        <f t="shared" si="628"/>
        <v>0</v>
      </c>
      <c r="EW378" s="325">
        <f t="shared" si="629"/>
        <v>0</v>
      </c>
      <c r="EX378" s="27"/>
      <c r="EY378" s="324">
        <f>SUMIF('Rekapitulasi Juni'!$BA$608:$BA$786,APS!$B378,'Rekapitulasi Juni'!$BB$608:$BB$786)</f>
        <v>0</v>
      </c>
      <c r="EZ378" s="324">
        <f>SUMIF('Rekapitulasi Juni'!$BA$608:$BA$786,APS!$B378,'Rekapitulasi Juni'!$BC$608:$BC$786)</f>
        <v>0</v>
      </c>
      <c r="FA378" s="324">
        <f>SUMIF('Rekapitulasi Juni'!$BA$608:$BA$786,APS!$B378,'Rekapitulasi Juni'!$BF$608:$BF$786)</f>
        <v>0</v>
      </c>
      <c r="FB378" s="325">
        <f t="shared" si="630"/>
        <v>0</v>
      </c>
      <c r="FC378" s="325">
        <f t="shared" si="631"/>
        <v>0</v>
      </c>
      <c r="FD378" s="27"/>
      <c r="FE378" s="27"/>
      <c r="FF378" s="27"/>
      <c r="FG378" s="27"/>
      <c r="FH378" s="27"/>
      <c r="FI378" s="27"/>
      <c r="FJ378" s="41">
        <f t="shared" si="687"/>
        <v>0</v>
      </c>
      <c r="FK378" s="41">
        <f t="shared" si="688"/>
        <v>0</v>
      </c>
      <c r="FL378" s="41">
        <f t="shared" si="689"/>
        <v>0</v>
      </c>
      <c r="FM378" s="41">
        <f t="shared" si="690"/>
        <v>0</v>
      </c>
      <c r="FN378" s="41">
        <f t="shared" si="691"/>
        <v>0</v>
      </c>
      <c r="FO378" s="41">
        <f t="shared" si="692"/>
        <v>0</v>
      </c>
      <c r="FP378" s="180">
        <f t="shared" si="693"/>
        <v>0</v>
      </c>
      <c r="FQ378" s="27"/>
      <c r="FR378" s="27"/>
      <c r="FS378" s="324">
        <f>SUMIF('Rekapitulasi Juni'!$D$804:$D$984,APS!$B378,'Rekapitulasi Juni'!$E$804:$E$984)</f>
        <v>0</v>
      </c>
      <c r="FT378" s="324">
        <f>SUMIF('Rekapitulasi Juni'!$D$804:$D$984,APS!$B378,'Rekapitulasi Juni'!$F$804:$F$984)</f>
        <v>0</v>
      </c>
      <c r="FU378" s="27"/>
      <c r="FV378" s="325">
        <f t="shared" si="632"/>
        <v>0</v>
      </c>
      <c r="FW378" s="325">
        <f t="shared" si="633"/>
        <v>0</v>
      </c>
      <c r="FX378" s="27"/>
      <c r="FY378" s="324">
        <f>SUMIF('Rekapitulasi Juni'!$U$804:$U$984,APS!$B378,'Rekapitulasi Juni'!$V$804:$V$984)</f>
        <v>0</v>
      </c>
      <c r="FZ378" s="324">
        <f>SUMIF('Rekapitulasi Juni'!$U$804:$U$984,APS!$B378,'Rekapitulasi Juni'!$W$804:$W$984)</f>
        <v>0</v>
      </c>
      <c r="GA378" s="27"/>
      <c r="GB378" s="325">
        <f t="shared" si="621"/>
        <v>0</v>
      </c>
      <c r="GC378" s="325">
        <f t="shared" si="622"/>
        <v>0</v>
      </c>
      <c r="GD378" s="27"/>
      <c r="GE378" s="324">
        <f>SUMIF('Rekapitulasi Juni'!$AL$804:$AL$984,APS!$B378,'Rekapitulasi Juni'!$AM$804:$AM$984)</f>
        <v>0</v>
      </c>
      <c r="GF378" s="324">
        <f>SUMIF('Rekapitulasi Juni'!$AL$804:$AL$984,APS!$B378,'Rekapitulasi Juni'!$AN$804:$AN$984)</f>
        <v>0</v>
      </c>
      <c r="GG378" s="27"/>
      <c r="GH378" s="325">
        <f t="shared" si="611"/>
        <v>0</v>
      </c>
      <c r="GI378" s="325">
        <f t="shared" si="612"/>
        <v>0</v>
      </c>
      <c r="GJ378" s="27"/>
      <c r="GK378" s="27"/>
      <c r="GL378" s="41">
        <f t="shared" si="694"/>
        <v>0</v>
      </c>
      <c r="GM378" s="41">
        <f t="shared" si="695"/>
        <v>0</v>
      </c>
      <c r="GN378" s="41">
        <f t="shared" si="696"/>
        <v>0</v>
      </c>
      <c r="GO378" s="41">
        <f t="shared" si="620"/>
        <v>0</v>
      </c>
      <c r="GP378" s="41">
        <f t="shared" si="697"/>
        <v>0</v>
      </c>
      <c r="GQ378" s="41">
        <f t="shared" si="698"/>
        <v>0</v>
      </c>
      <c r="GR378" s="180">
        <f t="shared" si="699"/>
        <v>0</v>
      </c>
      <c r="GS378" s="41">
        <f t="shared" si="613"/>
        <v>6</v>
      </c>
      <c r="GT378" s="41">
        <f t="shared" si="614"/>
        <v>12</v>
      </c>
      <c r="GU378" s="41">
        <f t="shared" si="615"/>
        <v>6</v>
      </c>
      <c r="GV378" s="41">
        <f t="shared" si="616"/>
        <v>0</v>
      </c>
      <c r="GW378" s="41">
        <f t="shared" si="617"/>
        <v>6</v>
      </c>
      <c r="GX378" s="41">
        <f t="shared" si="618"/>
        <v>0</v>
      </c>
      <c r="GY378" s="180">
        <f t="shared" si="619"/>
        <v>100</v>
      </c>
      <c r="GZ378" s="41">
        <v>352</v>
      </c>
      <c r="HA378" s="32" t="s">
        <v>1334</v>
      </c>
      <c r="HB378" s="42">
        <f t="shared" si="634"/>
        <v>0</v>
      </c>
      <c r="HC378" s="59" t="s">
        <v>97</v>
      </c>
    </row>
    <row r="379" spans="1:211" ht="14.25" customHeight="1">
      <c r="A379" s="31" t="s">
        <v>743</v>
      </c>
      <c r="B379" s="32" t="s">
        <v>744</v>
      </c>
      <c r="C379" s="31" t="s">
        <v>490</v>
      </c>
      <c r="D379" s="31" t="s">
        <v>1259</v>
      </c>
      <c r="E379" s="31" t="s">
        <v>43</v>
      </c>
      <c r="F379" s="31" t="s">
        <v>152</v>
      </c>
      <c r="G379" s="33">
        <v>160</v>
      </c>
      <c r="H379" s="33">
        <v>0</v>
      </c>
      <c r="I379" s="33">
        <v>0</v>
      </c>
      <c r="J379" s="34">
        <f>IFERROR(VLOOKUP(A379,#REF!,3,0),0)</f>
        <v>0</v>
      </c>
      <c r="K379" s="34">
        <f t="shared" si="623"/>
        <v>0</v>
      </c>
      <c r="L379" s="34">
        <v>160</v>
      </c>
      <c r="M379" s="34">
        <v>160</v>
      </c>
      <c r="N379" s="35">
        <f t="shared" si="624"/>
        <v>160</v>
      </c>
      <c r="O379" s="35">
        <f t="shared" si="625"/>
        <v>160</v>
      </c>
      <c r="P379" s="36">
        <v>40</v>
      </c>
      <c r="Q379" s="36">
        <f t="shared" si="645"/>
        <v>40</v>
      </c>
      <c r="R379" s="80"/>
      <c r="S379" s="37">
        <f ca="1">SUMIF(ROP!$D$6:$H$65536,A379,ROP!$J$6:$J$65536)</f>
        <v>0</v>
      </c>
      <c r="T379" s="37">
        <f>SUMIF(HASIL!$B:$B,APS!$B379&amp;RIGHT(APS!T$9,2),HASIL!$I:$I)</f>
        <v>0</v>
      </c>
      <c r="U379" s="37">
        <f>SUMIF(HASIL!$B:$B,APS!$B379&amp;RIGHT(APS!U$9,2),HASIL!$I:$I)</f>
        <v>0</v>
      </c>
      <c r="V379" s="37">
        <f>SUMIF(HASIL!$B:$B,APS!$B379&amp;RIGHT(APS!V$9,2),HASIL!$I:$I)</f>
        <v>0</v>
      </c>
      <c r="W379" s="37">
        <f>SUMIF(HASIL!$B:$B,APS!$B379&amp;RIGHT(APS!W$9,2),HASIL!$I:$I)</f>
        <v>0</v>
      </c>
      <c r="X379" s="38">
        <f t="shared" si="626"/>
        <v>0</v>
      </c>
      <c r="Y379" s="38">
        <f t="shared" si="627"/>
        <v>-40</v>
      </c>
      <c r="Z379" s="39">
        <f t="shared" si="701"/>
        <v>0</v>
      </c>
      <c r="AA379" s="39">
        <f t="shared" si="700"/>
        <v>40</v>
      </c>
      <c r="AB379" s="40">
        <f t="shared" si="702"/>
        <v>40</v>
      </c>
      <c r="AC379" s="27">
        <v>0</v>
      </c>
      <c r="AD379" s="27"/>
      <c r="AE379" s="27"/>
      <c r="AF379" s="27"/>
      <c r="AG379" s="27"/>
      <c r="AH379" s="27"/>
      <c r="AI379" s="324">
        <f>SUMIF('Rekapitulasi Juni'!$D$9:$D$192,APS!$B379,'Rekapitulasi Juni'!$E$9:$E$192)</f>
        <v>0</v>
      </c>
      <c r="AJ379" s="324">
        <f>SUMIF('Rekapitulasi Juni'!$D$9:$D$192,APS!$B379,'Rekapitulasi Juni'!$F$9:$F$192)</f>
        <v>0</v>
      </c>
      <c r="AK379" s="324">
        <f>SUMIF('Rekapitulasi Juni'!$D$9:$D$192,APS!$B379,'Rekapitulasi Juni'!$K$9:$K$192)</f>
        <v>0</v>
      </c>
      <c r="AL379" s="325">
        <f t="shared" si="646"/>
        <v>0</v>
      </c>
      <c r="AM379" s="325">
        <f t="shared" si="647"/>
        <v>0</v>
      </c>
      <c r="AN379" s="27"/>
      <c r="AO379" s="324">
        <f>SUMIF('Rekapitulasi Juni'!$U$9:$U$192,APS!$B379,'Rekapitulasi Juni'!$V$9:$V$192)</f>
        <v>0</v>
      </c>
      <c r="AP379" s="324">
        <f>SUMIF('Rekapitulasi Juni'!$U$9:$U$192,APS!$B379,'Rekapitulasi Juni'!$W$9:$W$192)</f>
        <v>0</v>
      </c>
      <c r="AQ379" s="27"/>
      <c r="AR379" s="325">
        <f t="shared" si="648"/>
        <v>0</v>
      </c>
      <c r="AS379" s="325">
        <f t="shared" si="649"/>
        <v>0</v>
      </c>
      <c r="AT379" s="27"/>
      <c r="AU379" s="324">
        <f>SUMIF('Rekapitulasi Juni'!$AL$9:$AL$192,APS!$B379,'Rekapitulasi Juni'!$AM$9:$AM$192)</f>
        <v>0</v>
      </c>
      <c r="AV379" s="324">
        <f>SUMIF('Rekapitulasi Juni'!$AL$9:$AL$192,APS!$B379,'Rekapitulasi Juni'!$AN$9:$AN$192)</f>
        <v>0</v>
      </c>
      <c r="AW379" s="27"/>
      <c r="AX379" s="325">
        <f t="shared" si="650"/>
        <v>0</v>
      </c>
      <c r="AY379" s="325">
        <f t="shared" si="651"/>
        <v>0</v>
      </c>
      <c r="AZ379" s="41">
        <f t="shared" si="652"/>
        <v>0</v>
      </c>
      <c r="BA379" s="41">
        <f t="shared" si="653"/>
        <v>0</v>
      </c>
      <c r="BB379" s="41">
        <f t="shared" si="654"/>
        <v>0</v>
      </c>
      <c r="BC379" s="41">
        <f t="shared" si="655"/>
        <v>0</v>
      </c>
      <c r="BD379" s="41">
        <f t="shared" si="656"/>
        <v>0</v>
      </c>
      <c r="BE379" s="41">
        <f t="shared" si="657"/>
        <v>0</v>
      </c>
      <c r="BF379" s="180">
        <f t="shared" si="658"/>
        <v>0</v>
      </c>
      <c r="BG379" s="27">
        <v>0</v>
      </c>
      <c r="BH379" s="27"/>
      <c r="BI379" s="324">
        <f>SUMIF('Rekapitulasi Juni'!$D$214:$D$393,APS!$B379,'Rekapitulasi Juni'!$E$214:$E$393)</f>
        <v>0</v>
      </c>
      <c r="BJ379" s="324">
        <f>SUMIF('Rekapitulasi Juni'!$D$214:$D$393,APS!$B379,'Rekapitulasi Juni'!$F$214:$F$393)</f>
        <v>0</v>
      </c>
      <c r="BK379" s="27"/>
      <c r="BL379" s="325">
        <f t="shared" si="659"/>
        <v>0</v>
      </c>
      <c r="BM379" s="325">
        <f t="shared" si="660"/>
        <v>0</v>
      </c>
      <c r="BN379" s="27"/>
      <c r="BO379" s="324">
        <f>SUMIF('Rekapitulasi Juni'!$U$214:$U$393,APS!$B379,'Rekapitulasi Juni'!$V$214:$V$393)</f>
        <v>0</v>
      </c>
      <c r="BP379" s="324">
        <f>SUMIF('Rekapitulasi Juni'!$U$214:$U$393,APS!$B379,'Rekapitulasi Juni'!$W$214:$W$393)</f>
        <v>0</v>
      </c>
      <c r="BQ379" s="27"/>
      <c r="BR379" s="325">
        <f t="shared" si="661"/>
        <v>0</v>
      </c>
      <c r="BS379" s="325">
        <f t="shared" si="662"/>
        <v>0</v>
      </c>
      <c r="BT379" s="27"/>
      <c r="BU379" s="324">
        <f>SUMIF('Rekapitulasi Juni'!$AL$214:$AL$393,APS!$B379,'Rekapitulasi Juni'!$AM$214:$AM$393)</f>
        <v>0</v>
      </c>
      <c r="BV379" s="324">
        <f>SUMIF('Rekapitulasi Juni'!$AL$214:$AL$393,APS!$B379,'Rekapitulasi Juni'!$AN$214:$AN$393)</f>
        <v>0</v>
      </c>
      <c r="BW379" s="27"/>
      <c r="BX379" s="325">
        <f t="shared" si="663"/>
        <v>0</v>
      </c>
      <c r="BY379" s="325">
        <f t="shared" si="664"/>
        <v>0</v>
      </c>
      <c r="BZ379" s="27"/>
      <c r="CA379" s="324">
        <f>SUMIF('Rekapitulasi Juni'!$BA$214:$BA$393,APS!$B379,'Rekapitulasi Juni'!$BB$214:$BB$393)</f>
        <v>0</v>
      </c>
      <c r="CB379" s="324">
        <f>SUMIF('Rekapitulasi Juni'!$BA$214:$BA$393,APS!$B379,'Rekapitulasi Juni'!$BC$214:$BC$393)</f>
        <v>0</v>
      </c>
      <c r="CC379" s="27"/>
      <c r="CD379" s="325">
        <f t="shared" si="665"/>
        <v>0</v>
      </c>
      <c r="CE379" s="325">
        <f t="shared" si="666"/>
        <v>0</v>
      </c>
      <c r="CF379" s="27"/>
      <c r="CG379" s="324">
        <f>SUMIF('Rekapitulasi Juni'!$BP$214:$BP$393,APS!$B379,'Rekapitulasi Juni'!$BQ$214:$BQ$393)</f>
        <v>0</v>
      </c>
      <c r="CH379" s="324">
        <f>SUMIF('Rekapitulasi Juni'!$BP$214:$BP$393,APS!$B379,'Rekapitulasi Juni'!$BR$214:$BR$393)</f>
        <v>0</v>
      </c>
      <c r="CI379" s="27"/>
      <c r="CJ379" s="325">
        <f t="shared" si="667"/>
        <v>0</v>
      </c>
      <c r="CK379" s="325">
        <f t="shared" si="668"/>
        <v>0</v>
      </c>
      <c r="CL379" s="41">
        <f t="shared" si="669"/>
        <v>0</v>
      </c>
      <c r="CM379" s="41">
        <f t="shared" si="670"/>
        <v>0</v>
      </c>
      <c r="CN379" s="41">
        <f t="shared" si="671"/>
        <v>0</v>
      </c>
      <c r="CO379" s="41">
        <f t="shared" si="672"/>
        <v>0</v>
      </c>
      <c r="CP379" s="41">
        <f t="shared" si="673"/>
        <v>0</v>
      </c>
      <c r="CQ379" s="41">
        <f t="shared" si="674"/>
        <v>0</v>
      </c>
      <c r="CR379" s="180">
        <f t="shared" si="675"/>
        <v>0</v>
      </c>
      <c r="CS379" s="27">
        <v>40</v>
      </c>
      <c r="CT379" s="27"/>
      <c r="CU379" s="324">
        <f>SUMIF('Rekapitulasi Juni'!$D$410:$D$588,APS!$B379,'Rekapitulasi Juni'!$E$410:$E$588)</f>
        <v>0</v>
      </c>
      <c r="CV379" s="324">
        <f>SUMIF('Rekapitulasi Juni'!$D$410:$D$588,APS!$B379,'Rekapitulasi Juni'!$F$410:$F$588)</f>
        <v>0</v>
      </c>
      <c r="CW379" s="27"/>
      <c r="CX379" s="325">
        <f t="shared" si="676"/>
        <v>0</v>
      </c>
      <c r="CY379" s="325">
        <f t="shared" si="677"/>
        <v>0</v>
      </c>
      <c r="CZ379" s="27">
        <v>40</v>
      </c>
      <c r="DA379" s="324">
        <f>SUMIF('Rekapitulasi Juni'!$U$410:$U$588,APS!$B379,'Rekapitulasi Juni'!$V$410:$V$588)</f>
        <v>0</v>
      </c>
      <c r="DB379" s="324">
        <f>SUMIF('Rekapitulasi Juni'!$U$410:$U$588,APS!$B379,'Rekapitulasi Juni'!$W$410:$W$588)</f>
        <v>0</v>
      </c>
      <c r="DC379" s="27"/>
      <c r="DD379" s="325">
        <f t="shared" si="678"/>
        <v>0</v>
      </c>
      <c r="DE379" s="325">
        <f t="shared" si="679"/>
        <v>0</v>
      </c>
      <c r="DF379" s="27"/>
      <c r="DG379" s="324">
        <f>SUMIF('Rekapitulasi Juni'!$AL$410:$AL$588,APS!$B379,'Rekapitulasi Juni'!$AM$410:$AM$588)</f>
        <v>0</v>
      </c>
      <c r="DH379" s="324">
        <f>SUMIF('Rekapitulasi Juni'!$AL$410:$AL$588,APS!$B379,'Rekapitulasi Juni'!$AN$410:$AN$588)</f>
        <v>0</v>
      </c>
      <c r="DI379" s="27"/>
      <c r="DJ379" s="325">
        <f t="shared" si="635"/>
        <v>0</v>
      </c>
      <c r="DK379" s="325">
        <f t="shared" si="636"/>
        <v>0</v>
      </c>
      <c r="DL379" s="27"/>
      <c r="DM379" s="324">
        <f>SUMIF('Rekapitulasi Juni'!$BA$410:$BA$588,APS!$B379,'Rekapitulasi Juni'!$BB$410:$BB$588)</f>
        <v>0</v>
      </c>
      <c r="DN379" s="324">
        <f>SUMIF('Rekapitulasi Juni'!$BA$410:$BA$588,APS!$B379,'Rekapitulasi Juni'!$BC$410:$BC$588)</f>
        <v>0</v>
      </c>
      <c r="DO379" s="324">
        <f>SUMIF('Rekapitulasi Juni'!$BA$410:$BA$588,APS!$B379,'Rekapitulasi Juni'!$BF$410:$BF$588)</f>
        <v>0</v>
      </c>
      <c r="DP379" s="325">
        <f t="shared" si="637"/>
        <v>0</v>
      </c>
      <c r="DQ379" s="325">
        <f t="shared" si="638"/>
        <v>0</v>
      </c>
      <c r="DR379" s="27"/>
      <c r="DS379" s="324">
        <f>SUMIF('Rekapitulasi Juni'!$BP$410:$BP$588,APS!$B379,'Rekapitulasi Juni'!$BQ$410:$BQ$588)</f>
        <v>0</v>
      </c>
      <c r="DT379" s="324">
        <f>SUMIF('Rekapitulasi Juni'!$BP$410:$BP$588,APS!$B379,'Rekapitulasi Juni'!$BR$410:$BR$588)</f>
        <v>0</v>
      </c>
      <c r="DU379" s="27"/>
      <c r="DV379" s="325">
        <f t="shared" si="639"/>
        <v>0</v>
      </c>
      <c r="DW379" s="325">
        <f t="shared" si="640"/>
        <v>0</v>
      </c>
      <c r="DX379" s="41">
        <f t="shared" si="680"/>
        <v>40</v>
      </c>
      <c r="DY379" s="41">
        <f t="shared" si="681"/>
        <v>0</v>
      </c>
      <c r="DZ379" s="41">
        <f t="shared" si="682"/>
        <v>0</v>
      </c>
      <c r="EA379" s="41">
        <f t="shared" si="683"/>
        <v>0</v>
      </c>
      <c r="EB379" s="41">
        <f t="shared" si="684"/>
        <v>0</v>
      </c>
      <c r="EC379" s="41">
        <f t="shared" si="685"/>
        <v>-40</v>
      </c>
      <c r="ED379" s="180">
        <f t="shared" si="686"/>
        <v>0</v>
      </c>
      <c r="EE379" s="27">
        <v>0</v>
      </c>
      <c r="EF379" s="27"/>
      <c r="EG379" s="324">
        <f>SUMIF('Rekapitulasi Juni'!$D$608:$D$786,APS!$B379,'Rekapitulasi Juni'!$E$608:$E$786)</f>
        <v>0</v>
      </c>
      <c r="EH379" s="324">
        <f>SUMIF('Rekapitulasi Juni'!$D$608:$D$786,APS!$B379,'Rekapitulasi Juni'!$F$608:$F$786)</f>
        <v>0</v>
      </c>
      <c r="EI379" s="27"/>
      <c r="EJ379" s="325">
        <f t="shared" si="641"/>
        <v>0</v>
      </c>
      <c r="EK379" s="325">
        <f t="shared" si="642"/>
        <v>0</v>
      </c>
      <c r="EL379" s="27"/>
      <c r="EM379" s="324">
        <f>SUMIF('Rekapitulasi Juni'!$U$608:$U$786,APS!$B379,'Rekapitulasi Juni'!$V$608:$V$786)</f>
        <v>0</v>
      </c>
      <c r="EN379" s="324">
        <f>SUMIF('Rekapitulasi Juni'!$U$608:$U$786,APS!$B379,'Rekapitulasi Juni'!$W$608:$W$786)</f>
        <v>0</v>
      </c>
      <c r="EO379" s="27"/>
      <c r="EP379" s="325">
        <f t="shared" si="643"/>
        <v>0</v>
      </c>
      <c r="EQ379" s="325">
        <f t="shared" si="644"/>
        <v>0</v>
      </c>
      <c r="ER379" s="27"/>
      <c r="ES379" s="324">
        <f>SUMIF('Rekapitulasi Juni'!$AL$608:$AL$786,APS!$B379,'Rekapitulasi Juni'!$AM$608:$AM$786)</f>
        <v>0</v>
      </c>
      <c r="ET379" s="324">
        <f>SUMIF('Rekapitulasi Juni'!$AL$608:$AL$786,APS!$B379,'Rekapitulasi Juni'!$AN$608:$AN$786)</f>
        <v>0</v>
      </c>
      <c r="EU379" s="27"/>
      <c r="EV379" s="325">
        <f t="shared" si="628"/>
        <v>0</v>
      </c>
      <c r="EW379" s="325">
        <f t="shared" si="629"/>
        <v>0</v>
      </c>
      <c r="EX379" s="27"/>
      <c r="EY379" s="324">
        <f>SUMIF('Rekapitulasi Juni'!$BA$608:$BA$786,APS!$B379,'Rekapitulasi Juni'!$BB$608:$BB$786)</f>
        <v>0</v>
      </c>
      <c r="EZ379" s="324">
        <f>SUMIF('Rekapitulasi Juni'!$BA$608:$BA$786,APS!$B379,'Rekapitulasi Juni'!$BC$608:$BC$786)</f>
        <v>0</v>
      </c>
      <c r="FA379" s="324">
        <f>SUMIF('Rekapitulasi Juni'!$BA$608:$BA$786,APS!$B379,'Rekapitulasi Juni'!$BF$608:$BF$786)</f>
        <v>0</v>
      </c>
      <c r="FB379" s="325">
        <f t="shared" si="630"/>
        <v>0</v>
      </c>
      <c r="FC379" s="325">
        <f t="shared" si="631"/>
        <v>0</v>
      </c>
      <c r="FD379" s="27"/>
      <c r="FE379" s="27"/>
      <c r="FF379" s="27"/>
      <c r="FG379" s="27"/>
      <c r="FH379" s="27"/>
      <c r="FI379" s="27"/>
      <c r="FJ379" s="41">
        <f t="shared" si="687"/>
        <v>0</v>
      </c>
      <c r="FK379" s="41">
        <f t="shared" si="688"/>
        <v>0</v>
      </c>
      <c r="FL379" s="41">
        <f t="shared" si="689"/>
        <v>0</v>
      </c>
      <c r="FM379" s="41">
        <f t="shared" si="690"/>
        <v>0</v>
      </c>
      <c r="FN379" s="41">
        <f t="shared" si="691"/>
        <v>0</v>
      </c>
      <c r="FO379" s="41">
        <f t="shared" si="692"/>
        <v>0</v>
      </c>
      <c r="FP379" s="180">
        <f t="shared" si="693"/>
        <v>0</v>
      </c>
      <c r="FQ379" s="27"/>
      <c r="FR379" s="27"/>
      <c r="FS379" s="324">
        <f>SUMIF('Rekapitulasi Juni'!$D$804:$D$984,APS!$B379,'Rekapitulasi Juni'!$E$804:$E$984)</f>
        <v>40</v>
      </c>
      <c r="FT379" s="324">
        <f>SUMIF('Rekapitulasi Juni'!$D$804:$D$984,APS!$B379,'Rekapitulasi Juni'!$F$804:$F$984)</f>
        <v>0</v>
      </c>
      <c r="FU379" s="27"/>
      <c r="FV379" s="325">
        <f t="shared" si="632"/>
        <v>0</v>
      </c>
      <c r="FW379" s="325">
        <f t="shared" si="633"/>
        <v>0</v>
      </c>
      <c r="FX379" s="27"/>
      <c r="FY379" s="324">
        <f>SUMIF('Rekapitulasi Juni'!$U$804:$U$984,APS!$B379,'Rekapitulasi Juni'!$V$804:$V$984)</f>
        <v>0</v>
      </c>
      <c r="FZ379" s="324">
        <f>SUMIF('Rekapitulasi Juni'!$U$804:$U$984,APS!$B379,'Rekapitulasi Juni'!$W$804:$W$984)</f>
        <v>0</v>
      </c>
      <c r="GA379" s="27"/>
      <c r="GB379" s="325">
        <f t="shared" si="621"/>
        <v>0</v>
      </c>
      <c r="GC379" s="325">
        <f t="shared" si="622"/>
        <v>0</v>
      </c>
      <c r="GD379" s="27"/>
      <c r="GE379" s="324">
        <f>SUMIF('Rekapitulasi Juni'!$AL$804:$AL$984,APS!$B379,'Rekapitulasi Juni'!$AM$804:$AM$984)</f>
        <v>40</v>
      </c>
      <c r="GF379" s="324">
        <f>SUMIF('Rekapitulasi Juni'!$AL$804:$AL$984,APS!$B379,'Rekapitulasi Juni'!$AN$804:$AN$984)</f>
        <v>40</v>
      </c>
      <c r="GG379" s="27"/>
      <c r="GH379" s="325">
        <f t="shared" si="611"/>
        <v>0</v>
      </c>
      <c r="GI379" s="325">
        <f t="shared" si="612"/>
        <v>100</v>
      </c>
      <c r="GJ379" s="27"/>
      <c r="GK379" s="27"/>
      <c r="GL379" s="41">
        <f t="shared" si="694"/>
        <v>0</v>
      </c>
      <c r="GM379" s="41">
        <f t="shared" si="695"/>
        <v>80</v>
      </c>
      <c r="GN379" s="41">
        <f t="shared" si="696"/>
        <v>40</v>
      </c>
      <c r="GO379" s="41">
        <f t="shared" si="620"/>
        <v>0</v>
      </c>
      <c r="GP379" s="41">
        <f t="shared" si="697"/>
        <v>40</v>
      </c>
      <c r="GQ379" s="41">
        <f t="shared" si="698"/>
        <v>40</v>
      </c>
      <c r="GR379" s="180">
        <f t="shared" si="699"/>
        <v>0</v>
      </c>
      <c r="GS379" s="41">
        <f t="shared" si="613"/>
        <v>40</v>
      </c>
      <c r="GT379" s="41">
        <f t="shared" si="614"/>
        <v>80</v>
      </c>
      <c r="GU379" s="41">
        <f t="shared" si="615"/>
        <v>40</v>
      </c>
      <c r="GV379" s="41">
        <f t="shared" si="616"/>
        <v>0</v>
      </c>
      <c r="GW379" s="41">
        <f t="shared" si="617"/>
        <v>40</v>
      </c>
      <c r="GX379" s="41">
        <f t="shared" si="618"/>
        <v>0</v>
      </c>
      <c r="GY379" s="180">
        <f t="shared" si="619"/>
        <v>100</v>
      </c>
      <c r="GZ379" s="41">
        <v>353</v>
      </c>
      <c r="HA379" s="32"/>
      <c r="HB379" s="42">
        <f t="shared" si="634"/>
        <v>40</v>
      </c>
      <c r="HC379" s="59"/>
    </row>
    <row r="380" spans="1:211" ht="15" hidden="1" customHeight="1">
      <c r="A380" s="31" t="s">
        <v>745</v>
      </c>
      <c r="B380" s="32" t="s">
        <v>746</v>
      </c>
      <c r="C380" s="31" t="s">
        <v>490</v>
      </c>
      <c r="D380" s="31" t="s">
        <v>1259</v>
      </c>
      <c r="E380" s="31" t="s">
        <v>43</v>
      </c>
      <c r="F380" s="31" t="s">
        <v>152</v>
      </c>
      <c r="G380" s="33">
        <v>3</v>
      </c>
      <c r="H380" s="33">
        <v>0</v>
      </c>
      <c r="I380" s="33">
        <v>0</v>
      </c>
      <c r="J380" s="34">
        <f>IFERROR(VLOOKUP(A380,#REF!,3,0),0)</f>
        <v>0</v>
      </c>
      <c r="K380" s="34">
        <f t="shared" si="623"/>
        <v>0</v>
      </c>
      <c r="L380" s="34">
        <v>0</v>
      </c>
      <c r="M380" s="34">
        <v>0</v>
      </c>
      <c r="N380" s="35">
        <f t="shared" si="624"/>
        <v>3</v>
      </c>
      <c r="O380" s="35">
        <f t="shared" si="625"/>
        <v>3</v>
      </c>
      <c r="P380" s="36">
        <v>0</v>
      </c>
      <c r="Q380" s="36">
        <f t="shared" si="645"/>
        <v>0</v>
      </c>
      <c r="R380" s="80"/>
      <c r="S380" s="37">
        <f ca="1">SUMIF(ROP!$D$6:$H$65536,A380,ROP!$J$6:$J$65536)</f>
        <v>0</v>
      </c>
      <c r="T380" s="37">
        <f>SUMIF(HASIL!$B:$B,APS!$B380&amp;RIGHT(APS!T$9,2),HASIL!$I:$I)</f>
        <v>0</v>
      </c>
      <c r="U380" s="37">
        <f>SUMIF(HASIL!$B:$B,APS!$B380&amp;RIGHT(APS!U$9,2),HASIL!$I:$I)</f>
        <v>0</v>
      </c>
      <c r="V380" s="37">
        <f>SUMIF(HASIL!$B:$B,APS!$B380&amp;RIGHT(APS!V$9,2),HASIL!$I:$I)</f>
        <v>0</v>
      </c>
      <c r="W380" s="37">
        <f>SUMIF(HASIL!$B:$B,APS!$B380&amp;RIGHT(APS!W$9,2),HASIL!$I:$I)</f>
        <v>0</v>
      </c>
      <c r="X380" s="38">
        <f t="shared" si="626"/>
        <v>0</v>
      </c>
      <c r="Y380" s="38">
        <f t="shared" si="627"/>
        <v>0</v>
      </c>
      <c r="Z380" s="39">
        <f t="shared" si="701"/>
        <v>0</v>
      </c>
      <c r="AA380" s="39">
        <f t="shared" si="700"/>
        <v>0</v>
      </c>
      <c r="AB380" s="40">
        <f t="shared" si="702"/>
        <v>0</v>
      </c>
      <c r="AC380" s="27">
        <v>0</v>
      </c>
      <c r="AD380" s="27"/>
      <c r="AE380" s="27"/>
      <c r="AF380" s="27"/>
      <c r="AG380" s="27"/>
      <c r="AH380" s="27"/>
      <c r="AI380" s="324">
        <f>SUMIF('Rekapitulasi Juni'!$D$9:$D$192,APS!$B380,'Rekapitulasi Juni'!$E$9:$E$192)</f>
        <v>0</v>
      </c>
      <c r="AJ380" s="324">
        <f>SUMIF('Rekapitulasi Juni'!$D$9:$D$192,APS!$B380,'Rekapitulasi Juni'!$F$9:$F$192)</f>
        <v>0</v>
      </c>
      <c r="AK380" s="324">
        <f>SUMIF('Rekapitulasi Juni'!$D$9:$D$192,APS!$B380,'Rekapitulasi Juni'!$K$9:$K$192)</f>
        <v>0</v>
      </c>
      <c r="AL380" s="325">
        <f t="shared" si="646"/>
        <v>0</v>
      </c>
      <c r="AM380" s="325">
        <f t="shared" si="647"/>
        <v>0</v>
      </c>
      <c r="AN380" s="27"/>
      <c r="AO380" s="324">
        <f>SUMIF('Rekapitulasi Juni'!$U$9:$U$192,APS!$B380,'Rekapitulasi Juni'!$V$9:$V$192)</f>
        <v>0</v>
      </c>
      <c r="AP380" s="324">
        <f>SUMIF('Rekapitulasi Juni'!$U$9:$U$192,APS!$B380,'Rekapitulasi Juni'!$W$9:$W$192)</f>
        <v>0</v>
      </c>
      <c r="AQ380" s="27"/>
      <c r="AR380" s="325">
        <f t="shared" si="648"/>
        <v>0</v>
      </c>
      <c r="AS380" s="325">
        <f t="shared" si="649"/>
        <v>0</v>
      </c>
      <c r="AT380" s="27"/>
      <c r="AU380" s="324">
        <f>SUMIF('Rekapitulasi Juni'!$AL$9:$AL$192,APS!$B380,'Rekapitulasi Juni'!$AM$9:$AM$192)</f>
        <v>0</v>
      </c>
      <c r="AV380" s="324">
        <f>SUMIF('Rekapitulasi Juni'!$AL$9:$AL$192,APS!$B380,'Rekapitulasi Juni'!$AN$9:$AN$192)</f>
        <v>0</v>
      </c>
      <c r="AW380" s="27"/>
      <c r="AX380" s="325">
        <f t="shared" si="650"/>
        <v>0</v>
      </c>
      <c r="AY380" s="325">
        <f t="shared" si="651"/>
        <v>0</v>
      </c>
      <c r="AZ380" s="41">
        <f t="shared" si="652"/>
        <v>0</v>
      </c>
      <c r="BA380" s="41">
        <f t="shared" si="653"/>
        <v>0</v>
      </c>
      <c r="BB380" s="41">
        <f t="shared" si="654"/>
        <v>0</v>
      </c>
      <c r="BC380" s="41">
        <f t="shared" si="655"/>
        <v>0</v>
      </c>
      <c r="BD380" s="41">
        <f t="shared" si="656"/>
        <v>0</v>
      </c>
      <c r="BE380" s="41">
        <f t="shared" si="657"/>
        <v>0</v>
      </c>
      <c r="BF380" s="180">
        <f t="shared" si="658"/>
        <v>0</v>
      </c>
      <c r="BG380" s="27">
        <v>0</v>
      </c>
      <c r="BH380" s="27"/>
      <c r="BI380" s="324">
        <f>SUMIF('Rekapitulasi Juni'!$D$214:$D$393,APS!$B380,'Rekapitulasi Juni'!$E$214:$E$393)</f>
        <v>0</v>
      </c>
      <c r="BJ380" s="324">
        <f>SUMIF('Rekapitulasi Juni'!$D$214:$D$393,APS!$B380,'Rekapitulasi Juni'!$F$214:$F$393)</f>
        <v>0</v>
      </c>
      <c r="BK380" s="27"/>
      <c r="BL380" s="325">
        <f t="shared" si="659"/>
        <v>0</v>
      </c>
      <c r="BM380" s="325">
        <f t="shared" si="660"/>
        <v>0</v>
      </c>
      <c r="BN380" s="27"/>
      <c r="BO380" s="324">
        <f>SUMIF('Rekapitulasi Juni'!$U$214:$U$393,APS!$B380,'Rekapitulasi Juni'!$V$214:$V$393)</f>
        <v>0</v>
      </c>
      <c r="BP380" s="324">
        <f>SUMIF('Rekapitulasi Juni'!$U$214:$U$393,APS!$B380,'Rekapitulasi Juni'!$W$214:$W$393)</f>
        <v>0</v>
      </c>
      <c r="BQ380" s="27"/>
      <c r="BR380" s="325">
        <f t="shared" si="661"/>
        <v>0</v>
      </c>
      <c r="BS380" s="325">
        <f t="shared" si="662"/>
        <v>0</v>
      </c>
      <c r="BT380" s="27"/>
      <c r="BU380" s="324">
        <f>SUMIF('Rekapitulasi Juni'!$AL$214:$AL$393,APS!$B380,'Rekapitulasi Juni'!$AM$214:$AM$393)</f>
        <v>0</v>
      </c>
      <c r="BV380" s="324">
        <f>SUMIF('Rekapitulasi Juni'!$AL$214:$AL$393,APS!$B380,'Rekapitulasi Juni'!$AN$214:$AN$393)</f>
        <v>0</v>
      </c>
      <c r="BW380" s="27"/>
      <c r="BX380" s="325">
        <f t="shared" si="663"/>
        <v>0</v>
      </c>
      <c r="BY380" s="325">
        <f t="shared" si="664"/>
        <v>0</v>
      </c>
      <c r="BZ380" s="27"/>
      <c r="CA380" s="324">
        <f>SUMIF('Rekapitulasi Juni'!$BA$214:$BA$393,APS!$B380,'Rekapitulasi Juni'!$BB$214:$BB$393)</f>
        <v>0</v>
      </c>
      <c r="CB380" s="324">
        <f>SUMIF('Rekapitulasi Juni'!$BA$214:$BA$393,APS!$B380,'Rekapitulasi Juni'!$BC$214:$BC$393)</f>
        <v>0</v>
      </c>
      <c r="CC380" s="27"/>
      <c r="CD380" s="325">
        <f t="shared" si="665"/>
        <v>0</v>
      </c>
      <c r="CE380" s="325">
        <f t="shared" si="666"/>
        <v>0</v>
      </c>
      <c r="CF380" s="27"/>
      <c r="CG380" s="324">
        <f>SUMIF('Rekapitulasi Juni'!$BP$214:$BP$393,APS!$B380,'Rekapitulasi Juni'!$BQ$214:$BQ$393)</f>
        <v>0</v>
      </c>
      <c r="CH380" s="324">
        <f>SUMIF('Rekapitulasi Juni'!$BP$214:$BP$393,APS!$B380,'Rekapitulasi Juni'!$BR$214:$BR$393)</f>
        <v>0</v>
      </c>
      <c r="CI380" s="27"/>
      <c r="CJ380" s="325">
        <f t="shared" si="667"/>
        <v>0</v>
      </c>
      <c r="CK380" s="325">
        <f t="shared" si="668"/>
        <v>0</v>
      </c>
      <c r="CL380" s="41">
        <f t="shared" si="669"/>
        <v>0</v>
      </c>
      <c r="CM380" s="41">
        <f t="shared" si="670"/>
        <v>0</v>
      </c>
      <c r="CN380" s="41">
        <f t="shared" si="671"/>
        <v>0</v>
      </c>
      <c r="CO380" s="41">
        <f t="shared" si="672"/>
        <v>0</v>
      </c>
      <c r="CP380" s="41">
        <f t="shared" si="673"/>
        <v>0</v>
      </c>
      <c r="CQ380" s="41">
        <f t="shared" si="674"/>
        <v>0</v>
      </c>
      <c r="CR380" s="180">
        <f t="shared" si="675"/>
        <v>0</v>
      </c>
      <c r="CS380" s="27">
        <v>0</v>
      </c>
      <c r="CT380" s="27"/>
      <c r="CU380" s="324">
        <f>SUMIF('Rekapitulasi Juni'!$D$410:$D$588,APS!$B380,'Rekapitulasi Juni'!$E$410:$E$588)</f>
        <v>0</v>
      </c>
      <c r="CV380" s="324">
        <f>SUMIF('Rekapitulasi Juni'!$D$410:$D$588,APS!$B380,'Rekapitulasi Juni'!$F$410:$F$588)</f>
        <v>0</v>
      </c>
      <c r="CW380" s="27"/>
      <c r="CX380" s="325">
        <f t="shared" si="676"/>
        <v>0</v>
      </c>
      <c r="CY380" s="325">
        <f t="shared" si="677"/>
        <v>0</v>
      </c>
      <c r="CZ380" s="27"/>
      <c r="DA380" s="324">
        <f>SUMIF('Rekapitulasi Juni'!$U$410:$U$588,APS!$B380,'Rekapitulasi Juni'!$V$410:$V$588)</f>
        <v>0</v>
      </c>
      <c r="DB380" s="324">
        <f>SUMIF('Rekapitulasi Juni'!$U$410:$U$588,APS!$B380,'Rekapitulasi Juni'!$W$410:$W$588)</f>
        <v>0</v>
      </c>
      <c r="DC380" s="27"/>
      <c r="DD380" s="325">
        <f t="shared" si="678"/>
        <v>0</v>
      </c>
      <c r="DE380" s="325">
        <f t="shared" si="679"/>
        <v>0</v>
      </c>
      <c r="DF380" s="27"/>
      <c r="DG380" s="324">
        <f>SUMIF('Rekapitulasi Juni'!$AL$410:$AL$588,APS!$B380,'Rekapitulasi Juni'!$AM$410:$AM$588)</f>
        <v>0</v>
      </c>
      <c r="DH380" s="324">
        <f>SUMIF('Rekapitulasi Juni'!$AL$410:$AL$588,APS!$B380,'Rekapitulasi Juni'!$AN$410:$AN$588)</f>
        <v>0</v>
      </c>
      <c r="DI380" s="27"/>
      <c r="DJ380" s="325">
        <f t="shared" si="635"/>
        <v>0</v>
      </c>
      <c r="DK380" s="325">
        <f t="shared" si="636"/>
        <v>0</v>
      </c>
      <c r="DL380" s="27"/>
      <c r="DM380" s="324">
        <f>SUMIF('Rekapitulasi Juni'!$BA$410:$BA$588,APS!$B380,'Rekapitulasi Juni'!$BB$410:$BB$588)</f>
        <v>0</v>
      </c>
      <c r="DN380" s="324">
        <f>SUMIF('Rekapitulasi Juni'!$BA$410:$BA$588,APS!$B380,'Rekapitulasi Juni'!$BC$410:$BC$588)</f>
        <v>0</v>
      </c>
      <c r="DO380" s="324">
        <f>SUMIF('Rekapitulasi Juni'!$BA$410:$BA$588,APS!$B380,'Rekapitulasi Juni'!$BF$410:$BF$588)</f>
        <v>0</v>
      </c>
      <c r="DP380" s="325">
        <f t="shared" si="637"/>
        <v>0</v>
      </c>
      <c r="DQ380" s="325">
        <f t="shared" si="638"/>
        <v>0</v>
      </c>
      <c r="DR380" s="27"/>
      <c r="DS380" s="324">
        <f>SUMIF('Rekapitulasi Juni'!$BP$410:$BP$588,APS!$B380,'Rekapitulasi Juni'!$BQ$410:$BQ$588)</f>
        <v>0</v>
      </c>
      <c r="DT380" s="324">
        <f>SUMIF('Rekapitulasi Juni'!$BP$410:$BP$588,APS!$B380,'Rekapitulasi Juni'!$BR$410:$BR$588)</f>
        <v>0</v>
      </c>
      <c r="DU380" s="27"/>
      <c r="DV380" s="325">
        <f t="shared" si="639"/>
        <v>0</v>
      </c>
      <c r="DW380" s="325">
        <f t="shared" si="640"/>
        <v>0</v>
      </c>
      <c r="DX380" s="41">
        <f t="shared" si="680"/>
        <v>0</v>
      </c>
      <c r="DY380" s="41">
        <f t="shared" si="681"/>
        <v>0</v>
      </c>
      <c r="DZ380" s="41">
        <f t="shared" si="682"/>
        <v>0</v>
      </c>
      <c r="EA380" s="41">
        <f t="shared" si="683"/>
        <v>0</v>
      </c>
      <c r="EB380" s="41">
        <f t="shared" si="684"/>
        <v>0</v>
      </c>
      <c r="EC380" s="41">
        <f t="shared" si="685"/>
        <v>0</v>
      </c>
      <c r="ED380" s="180">
        <f t="shared" si="686"/>
        <v>0</v>
      </c>
      <c r="EE380" s="27">
        <v>0</v>
      </c>
      <c r="EF380" s="27"/>
      <c r="EG380" s="324">
        <f>SUMIF('Rekapitulasi Juni'!$D$608:$D$786,APS!$B380,'Rekapitulasi Juni'!$E$608:$E$786)</f>
        <v>0</v>
      </c>
      <c r="EH380" s="324">
        <f>SUMIF('Rekapitulasi Juni'!$D$608:$D$786,APS!$B380,'Rekapitulasi Juni'!$F$608:$F$786)</f>
        <v>0</v>
      </c>
      <c r="EI380" s="27"/>
      <c r="EJ380" s="325">
        <f t="shared" si="641"/>
        <v>0</v>
      </c>
      <c r="EK380" s="325">
        <f t="shared" si="642"/>
        <v>0</v>
      </c>
      <c r="EL380" s="27"/>
      <c r="EM380" s="324">
        <f>SUMIF('Rekapitulasi Juni'!$U$608:$U$786,APS!$B380,'Rekapitulasi Juni'!$V$608:$V$786)</f>
        <v>0</v>
      </c>
      <c r="EN380" s="324">
        <f>SUMIF('Rekapitulasi Juni'!$U$608:$U$786,APS!$B380,'Rekapitulasi Juni'!$W$608:$W$786)</f>
        <v>0</v>
      </c>
      <c r="EO380" s="27"/>
      <c r="EP380" s="325">
        <f t="shared" si="643"/>
        <v>0</v>
      </c>
      <c r="EQ380" s="325">
        <f t="shared" si="644"/>
        <v>0</v>
      </c>
      <c r="ER380" s="27"/>
      <c r="ES380" s="324">
        <f>SUMIF('Rekapitulasi Juni'!$AL$608:$AL$786,APS!$B380,'Rekapitulasi Juni'!$AM$608:$AM$786)</f>
        <v>0</v>
      </c>
      <c r="ET380" s="324">
        <f>SUMIF('Rekapitulasi Juni'!$AL$608:$AL$786,APS!$B380,'Rekapitulasi Juni'!$AN$608:$AN$786)</f>
        <v>0</v>
      </c>
      <c r="EU380" s="27"/>
      <c r="EV380" s="325">
        <f t="shared" si="628"/>
        <v>0</v>
      </c>
      <c r="EW380" s="325">
        <f t="shared" si="629"/>
        <v>0</v>
      </c>
      <c r="EX380" s="27"/>
      <c r="EY380" s="324">
        <f>SUMIF('Rekapitulasi Juni'!$BA$608:$BA$786,APS!$B380,'Rekapitulasi Juni'!$BB$608:$BB$786)</f>
        <v>0</v>
      </c>
      <c r="EZ380" s="324">
        <f>SUMIF('Rekapitulasi Juni'!$BA$608:$BA$786,APS!$B380,'Rekapitulasi Juni'!$BC$608:$BC$786)</f>
        <v>0</v>
      </c>
      <c r="FA380" s="324">
        <f>SUMIF('Rekapitulasi Juni'!$BA$608:$BA$786,APS!$B380,'Rekapitulasi Juni'!$BF$608:$BF$786)</f>
        <v>0</v>
      </c>
      <c r="FB380" s="325">
        <f t="shared" si="630"/>
        <v>0</v>
      </c>
      <c r="FC380" s="325">
        <f t="shared" si="631"/>
        <v>0</v>
      </c>
      <c r="FD380" s="27"/>
      <c r="FE380" s="27"/>
      <c r="FF380" s="27"/>
      <c r="FG380" s="27"/>
      <c r="FH380" s="27"/>
      <c r="FI380" s="27"/>
      <c r="FJ380" s="41">
        <f t="shared" si="687"/>
        <v>0</v>
      </c>
      <c r="FK380" s="41">
        <f t="shared" si="688"/>
        <v>0</v>
      </c>
      <c r="FL380" s="41">
        <f t="shared" si="689"/>
        <v>0</v>
      </c>
      <c r="FM380" s="41">
        <f t="shared" si="690"/>
        <v>0</v>
      </c>
      <c r="FN380" s="41">
        <f t="shared" si="691"/>
        <v>0</v>
      </c>
      <c r="FO380" s="41">
        <f t="shared" si="692"/>
        <v>0</v>
      </c>
      <c r="FP380" s="180">
        <f t="shared" si="693"/>
        <v>0</v>
      </c>
      <c r="FQ380" s="27"/>
      <c r="FR380" s="27"/>
      <c r="FS380" s="324">
        <f>SUMIF('Rekapitulasi Juni'!$D$804:$D$984,APS!$B380,'Rekapitulasi Juni'!$E$804:$E$984)</f>
        <v>0</v>
      </c>
      <c r="FT380" s="324">
        <f>SUMIF('Rekapitulasi Juni'!$D$804:$D$984,APS!$B380,'Rekapitulasi Juni'!$F$804:$F$984)</f>
        <v>0</v>
      </c>
      <c r="FU380" s="27"/>
      <c r="FV380" s="325">
        <f t="shared" si="632"/>
        <v>0</v>
      </c>
      <c r="FW380" s="325">
        <f t="shared" si="633"/>
        <v>0</v>
      </c>
      <c r="FX380" s="27"/>
      <c r="FY380" s="324">
        <f>SUMIF('Rekapitulasi Juni'!$U$804:$U$984,APS!$B380,'Rekapitulasi Juni'!$V$804:$V$984)</f>
        <v>0</v>
      </c>
      <c r="FZ380" s="324">
        <f>SUMIF('Rekapitulasi Juni'!$U$804:$U$984,APS!$B380,'Rekapitulasi Juni'!$W$804:$W$984)</f>
        <v>0</v>
      </c>
      <c r="GA380" s="27"/>
      <c r="GB380" s="325">
        <f t="shared" si="621"/>
        <v>0</v>
      </c>
      <c r="GC380" s="325">
        <f t="shared" si="622"/>
        <v>0</v>
      </c>
      <c r="GD380" s="27"/>
      <c r="GE380" s="324">
        <f>SUMIF('Rekapitulasi Juni'!$AL$804:$AL$984,APS!$B380,'Rekapitulasi Juni'!$AM$804:$AM$984)</f>
        <v>0</v>
      </c>
      <c r="GF380" s="324">
        <f>SUMIF('Rekapitulasi Juni'!$AL$804:$AL$984,APS!$B380,'Rekapitulasi Juni'!$AN$804:$AN$984)</f>
        <v>0</v>
      </c>
      <c r="GG380" s="27"/>
      <c r="GH380" s="325">
        <f t="shared" si="611"/>
        <v>0</v>
      </c>
      <c r="GI380" s="325">
        <f t="shared" si="612"/>
        <v>0</v>
      </c>
      <c r="GJ380" s="27"/>
      <c r="GK380" s="27"/>
      <c r="GL380" s="41">
        <f t="shared" si="694"/>
        <v>0</v>
      </c>
      <c r="GM380" s="41">
        <f t="shared" si="695"/>
        <v>0</v>
      </c>
      <c r="GN380" s="41">
        <f t="shared" si="696"/>
        <v>0</v>
      </c>
      <c r="GO380" s="41">
        <f t="shared" si="620"/>
        <v>0</v>
      </c>
      <c r="GP380" s="41">
        <f t="shared" si="697"/>
        <v>0</v>
      </c>
      <c r="GQ380" s="41">
        <f t="shared" si="698"/>
        <v>0</v>
      </c>
      <c r="GR380" s="180">
        <f t="shared" si="699"/>
        <v>0</v>
      </c>
      <c r="GS380" s="41">
        <f t="shared" si="613"/>
        <v>0</v>
      </c>
      <c r="GT380" s="41">
        <f t="shared" si="614"/>
        <v>0</v>
      </c>
      <c r="GU380" s="41">
        <f t="shared" si="615"/>
        <v>0</v>
      </c>
      <c r="GV380" s="41">
        <f t="shared" si="616"/>
        <v>0</v>
      </c>
      <c r="GW380" s="41">
        <f t="shared" si="617"/>
        <v>0</v>
      </c>
      <c r="GX380" s="41">
        <f t="shared" si="618"/>
        <v>0</v>
      </c>
      <c r="GY380" s="180">
        <f t="shared" si="619"/>
        <v>0</v>
      </c>
      <c r="GZ380" s="41">
        <v>354</v>
      </c>
      <c r="HA380" s="32"/>
      <c r="HB380" s="42">
        <f t="shared" si="634"/>
        <v>-3</v>
      </c>
      <c r="HC380" s="59"/>
    </row>
    <row r="381" spans="1:211" ht="15" hidden="1" customHeight="1">
      <c r="A381" s="31" t="s">
        <v>747</v>
      </c>
      <c r="B381" s="32" t="s">
        <v>748</v>
      </c>
      <c r="C381" s="31" t="s">
        <v>490</v>
      </c>
      <c r="D381" s="31" t="s">
        <v>1259</v>
      </c>
      <c r="E381" s="31" t="s">
        <v>43</v>
      </c>
      <c r="F381" s="31" t="s">
        <v>152</v>
      </c>
      <c r="G381" s="33">
        <v>0</v>
      </c>
      <c r="H381" s="33">
        <v>0</v>
      </c>
      <c r="I381" s="33">
        <v>0</v>
      </c>
      <c r="J381" s="34">
        <f>IFERROR(VLOOKUP(A381,#REF!,3,0),0)</f>
        <v>0</v>
      </c>
      <c r="K381" s="34">
        <f t="shared" si="623"/>
        <v>0</v>
      </c>
      <c r="L381" s="34">
        <v>0</v>
      </c>
      <c r="M381" s="34">
        <v>0</v>
      </c>
      <c r="N381" s="35">
        <f t="shared" si="624"/>
        <v>0</v>
      </c>
      <c r="O381" s="35">
        <f t="shared" si="625"/>
        <v>0</v>
      </c>
      <c r="P381" s="36">
        <v>0</v>
      </c>
      <c r="Q381" s="36">
        <f t="shared" si="645"/>
        <v>0</v>
      </c>
      <c r="R381" s="80"/>
      <c r="S381" s="37">
        <f ca="1">SUMIF(ROP!$D$6:$H$65536,A381,ROP!$J$6:$J$65536)</f>
        <v>0</v>
      </c>
      <c r="T381" s="37">
        <f>SUMIF(HASIL!$B:$B,APS!$B381&amp;RIGHT(APS!T$9,2),HASIL!$I:$I)</f>
        <v>0</v>
      </c>
      <c r="U381" s="37">
        <f>SUMIF(HASIL!$B:$B,APS!$B381&amp;RIGHT(APS!U$9,2),HASIL!$I:$I)</f>
        <v>0</v>
      </c>
      <c r="V381" s="37">
        <f>SUMIF(HASIL!$B:$B,APS!$B381&amp;RIGHT(APS!V$9,2),HASIL!$I:$I)</f>
        <v>0</v>
      </c>
      <c r="W381" s="37">
        <f>SUMIF(HASIL!$B:$B,APS!$B381&amp;RIGHT(APS!W$9,2),HASIL!$I:$I)</f>
        <v>0</v>
      </c>
      <c r="X381" s="38">
        <f t="shared" si="626"/>
        <v>0</v>
      </c>
      <c r="Y381" s="38">
        <f t="shared" si="627"/>
        <v>0</v>
      </c>
      <c r="Z381" s="39">
        <f t="shared" si="701"/>
        <v>0</v>
      </c>
      <c r="AA381" s="39">
        <f t="shared" si="700"/>
        <v>0</v>
      </c>
      <c r="AB381" s="40">
        <f t="shared" si="702"/>
        <v>0</v>
      </c>
      <c r="AC381" s="27">
        <v>0</v>
      </c>
      <c r="AD381" s="27"/>
      <c r="AE381" s="27"/>
      <c r="AF381" s="27"/>
      <c r="AG381" s="27"/>
      <c r="AH381" s="27"/>
      <c r="AI381" s="324">
        <f>SUMIF('Rekapitulasi Juni'!$D$9:$D$192,APS!$B381,'Rekapitulasi Juni'!$E$9:$E$192)</f>
        <v>0</v>
      </c>
      <c r="AJ381" s="324">
        <f>SUMIF('Rekapitulasi Juni'!$D$9:$D$192,APS!$B381,'Rekapitulasi Juni'!$F$9:$F$192)</f>
        <v>0</v>
      </c>
      <c r="AK381" s="324">
        <f>SUMIF('Rekapitulasi Juni'!$D$9:$D$192,APS!$B381,'Rekapitulasi Juni'!$K$9:$K$192)</f>
        <v>0</v>
      </c>
      <c r="AL381" s="325">
        <f t="shared" si="646"/>
        <v>0</v>
      </c>
      <c r="AM381" s="325">
        <f t="shared" si="647"/>
        <v>0</v>
      </c>
      <c r="AN381" s="27"/>
      <c r="AO381" s="324">
        <f>SUMIF('Rekapitulasi Juni'!$U$9:$U$192,APS!$B381,'Rekapitulasi Juni'!$V$9:$V$192)</f>
        <v>0</v>
      </c>
      <c r="AP381" s="324">
        <f>SUMIF('Rekapitulasi Juni'!$U$9:$U$192,APS!$B381,'Rekapitulasi Juni'!$W$9:$W$192)</f>
        <v>0</v>
      </c>
      <c r="AQ381" s="27"/>
      <c r="AR381" s="325">
        <f t="shared" si="648"/>
        <v>0</v>
      </c>
      <c r="AS381" s="325">
        <f t="shared" si="649"/>
        <v>0</v>
      </c>
      <c r="AT381" s="27"/>
      <c r="AU381" s="324">
        <f>SUMIF('Rekapitulasi Juni'!$AL$9:$AL$192,APS!$B381,'Rekapitulasi Juni'!$AM$9:$AM$192)</f>
        <v>0</v>
      </c>
      <c r="AV381" s="324">
        <f>SUMIF('Rekapitulasi Juni'!$AL$9:$AL$192,APS!$B381,'Rekapitulasi Juni'!$AN$9:$AN$192)</f>
        <v>0</v>
      </c>
      <c r="AW381" s="27"/>
      <c r="AX381" s="325">
        <f t="shared" si="650"/>
        <v>0</v>
      </c>
      <c r="AY381" s="325">
        <f t="shared" si="651"/>
        <v>0</v>
      </c>
      <c r="AZ381" s="41">
        <f t="shared" si="652"/>
        <v>0</v>
      </c>
      <c r="BA381" s="41">
        <f t="shared" si="653"/>
        <v>0</v>
      </c>
      <c r="BB381" s="41">
        <f t="shared" si="654"/>
        <v>0</v>
      </c>
      <c r="BC381" s="41">
        <f t="shared" si="655"/>
        <v>0</v>
      </c>
      <c r="BD381" s="41">
        <f t="shared" si="656"/>
        <v>0</v>
      </c>
      <c r="BE381" s="41">
        <f t="shared" si="657"/>
        <v>0</v>
      </c>
      <c r="BF381" s="180">
        <f t="shared" si="658"/>
        <v>0</v>
      </c>
      <c r="BG381" s="27">
        <v>0</v>
      </c>
      <c r="BH381" s="27"/>
      <c r="BI381" s="324">
        <f>SUMIF('Rekapitulasi Juni'!$D$214:$D$393,APS!$B381,'Rekapitulasi Juni'!$E$214:$E$393)</f>
        <v>0</v>
      </c>
      <c r="BJ381" s="324">
        <f>SUMIF('Rekapitulasi Juni'!$D$214:$D$393,APS!$B381,'Rekapitulasi Juni'!$F$214:$F$393)</f>
        <v>0</v>
      </c>
      <c r="BK381" s="27"/>
      <c r="BL381" s="325">
        <f t="shared" si="659"/>
        <v>0</v>
      </c>
      <c r="BM381" s="325">
        <f t="shared" si="660"/>
        <v>0</v>
      </c>
      <c r="BN381" s="27"/>
      <c r="BO381" s="324">
        <f>SUMIF('Rekapitulasi Juni'!$U$214:$U$393,APS!$B381,'Rekapitulasi Juni'!$V$214:$V$393)</f>
        <v>0</v>
      </c>
      <c r="BP381" s="324">
        <f>SUMIF('Rekapitulasi Juni'!$U$214:$U$393,APS!$B381,'Rekapitulasi Juni'!$W$214:$W$393)</f>
        <v>0</v>
      </c>
      <c r="BQ381" s="27"/>
      <c r="BR381" s="325">
        <f t="shared" si="661"/>
        <v>0</v>
      </c>
      <c r="BS381" s="325">
        <f t="shared" si="662"/>
        <v>0</v>
      </c>
      <c r="BT381" s="27"/>
      <c r="BU381" s="324">
        <f>SUMIF('Rekapitulasi Juni'!$AL$214:$AL$393,APS!$B381,'Rekapitulasi Juni'!$AM$214:$AM$393)</f>
        <v>0</v>
      </c>
      <c r="BV381" s="324">
        <f>SUMIF('Rekapitulasi Juni'!$AL$214:$AL$393,APS!$B381,'Rekapitulasi Juni'!$AN$214:$AN$393)</f>
        <v>0</v>
      </c>
      <c r="BW381" s="27"/>
      <c r="BX381" s="325">
        <f t="shared" si="663"/>
        <v>0</v>
      </c>
      <c r="BY381" s="325">
        <f t="shared" si="664"/>
        <v>0</v>
      </c>
      <c r="BZ381" s="27"/>
      <c r="CA381" s="324">
        <f>SUMIF('Rekapitulasi Juni'!$BA$214:$BA$393,APS!$B381,'Rekapitulasi Juni'!$BB$214:$BB$393)</f>
        <v>0</v>
      </c>
      <c r="CB381" s="324">
        <f>SUMIF('Rekapitulasi Juni'!$BA$214:$BA$393,APS!$B381,'Rekapitulasi Juni'!$BC$214:$BC$393)</f>
        <v>0</v>
      </c>
      <c r="CC381" s="27"/>
      <c r="CD381" s="325">
        <f t="shared" si="665"/>
        <v>0</v>
      </c>
      <c r="CE381" s="325">
        <f t="shared" si="666"/>
        <v>0</v>
      </c>
      <c r="CF381" s="27"/>
      <c r="CG381" s="324">
        <f>SUMIF('Rekapitulasi Juni'!$BP$214:$BP$393,APS!$B381,'Rekapitulasi Juni'!$BQ$214:$BQ$393)</f>
        <v>0</v>
      </c>
      <c r="CH381" s="324">
        <f>SUMIF('Rekapitulasi Juni'!$BP$214:$BP$393,APS!$B381,'Rekapitulasi Juni'!$BR$214:$BR$393)</f>
        <v>0</v>
      </c>
      <c r="CI381" s="27"/>
      <c r="CJ381" s="325">
        <f t="shared" si="667"/>
        <v>0</v>
      </c>
      <c r="CK381" s="325">
        <f t="shared" si="668"/>
        <v>0</v>
      </c>
      <c r="CL381" s="41">
        <f t="shared" si="669"/>
        <v>0</v>
      </c>
      <c r="CM381" s="41">
        <f t="shared" si="670"/>
        <v>0</v>
      </c>
      <c r="CN381" s="41">
        <f t="shared" si="671"/>
        <v>0</v>
      </c>
      <c r="CO381" s="41">
        <f t="shared" si="672"/>
        <v>0</v>
      </c>
      <c r="CP381" s="41">
        <f t="shared" si="673"/>
        <v>0</v>
      </c>
      <c r="CQ381" s="41">
        <f t="shared" si="674"/>
        <v>0</v>
      </c>
      <c r="CR381" s="180">
        <f t="shared" si="675"/>
        <v>0</v>
      </c>
      <c r="CS381" s="27">
        <v>0</v>
      </c>
      <c r="CT381" s="27"/>
      <c r="CU381" s="324">
        <f>SUMIF('Rekapitulasi Juni'!$D$410:$D$588,APS!$B381,'Rekapitulasi Juni'!$E$410:$E$588)</f>
        <v>0</v>
      </c>
      <c r="CV381" s="324">
        <f>SUMIF('Rekapitulasi Juni'!$D$410:$D$588,APS!$B381,'Rekapitulasi Juni'!$F$410:$F$588)</f>
        <v>0</v>
      </c>
      <c r="CW381" s="27"/>
      <c r="CX381" s="325">
        <f t="shared" si="676"/>
        <v>0</v>
      </c>
      <c r="CY381" s="325">
        <f t="shared" si="677"/>
        <v>0</v>
      </c>
      <c r="CZ381" s="27"/>
      <c r="DA381" s="324">
        <f>SUMIF('Rekapitulasi Juni'!$U$410:$U$588,APS!$B381,'Rekapitulasi Juni'!$V$410:$V$588)</f>
        <v>0</v>
      </c>
      <c r="DB381" s="324">
        <f>SUMIF('Rekapitulasi Juni'!$U$410:$U$588,APS!$B381,'Rekapitulasi Juni'!$W$410:$W$588)</f>
        <v>0</v>
      </c>
      <c r="DC381" s="27"/>
      <c r="DD381" s="325">
        <f t="shared" si="678"/>
        <v>0</v>
      </c>
      <c r="DE381" s="325">
        <f t="shared" si="679"/>
        <v>0</v>
      </c>
      <c r="DF381" s="27"/>
      <c r="DG381" s="324">
        <f>SUMIF('Rekapitulasi Juni'!$AL$410:$AL$588,APS!$B381,'Rekapitulasi Juni'!$AM$410:$AM$588)</f>
        <v>0</v>
      </c>
      <c r="DH381" s="324">
        <f>SUMIF('Rekapitulasi Juni'!$AL$410:$AL$588,APS!$B381,'Rekapitulasi Juni'!$AN$410:$AN$588)</f>
        <v>0</v>
      </c>
      <c r="DI381" s="27"/>
      <c r="DJ381" s="325">
        <f t="shared" si="635"/>
        <v>0</v>
      </c>
      <c r="DK381" s="325">
        <f t="shared" si="636"/>
        <v>0</v>
      </c>
      <c r="DL381" s="27"/>
      <c r="DM381" s="324">
        <f>SUMIF('Rekapitulasi Juni'!$BA$410:$BA$588,APS!$B381,'Rekapitulasi Juni'!$BB$410:$BB$588)</f>
        <v>0</v>
      </c>
      <c r="DN381" s="324">
        <f>SUMIF('Rekapitulasi Juni'!$BA$410:$BA$588,APS!$B381,'Rekapitulasi Juni'!$BC$410:$BC$588)</f>
        <v>0</v>
      </c>
      <c r="DO381" s="324">
        <f>SUMIF('Rekapitulasi Juni'!$BA$410:$BA$588,APS!$B381,'Rekapitulasi Juni'!$BF$410:$BF$588)</f>
        <v>0</v>
      </c>
      <c r="DP381" s="325">
        <f t="shared" si="637"/>
        <v>0</v>
      </c>
      <c r="DQ381" s="325">
        <f t="shared" si="638"/>
        <v>0</v>
      </c>
      <c r="DR381" s="27"/>
      <c r="DS381" s="324">
        <f>SUMIF('Rekapitulasi Juni'!$BP$410:$BP$588,APS!$B381,'Rekapitulasi Juni'!$BQ$410:$BQ$588)</f>
        <v>0</v>
      </c>
      <c r="DT381" s="324">
        <f>SUMIF('Rekapitulasi Juni'!$BP$410:$BP$588,APS!$B381,'Rekapitulasi Juni'!$BR$410:$BR$588)</f>
        <v>0</v>
      </c>
      <c r="DU381" s="27"/>
      <c r="DV381" s="325">
        <f t="shared" si="639"/>
        <v>0</v>
      </c>
      <c r="DW381" s="325">
        <f t="shared" si="640"/>
        <v>0</v>
      </c>
      <c r="DX381" s="41">
        <f t="shared" si="680"/>
        <v>0</v>
      </c>
      <c r="DY381" s="41">
        <f t="shared" si="681"/>
        <v>0</v>
      </c>
      <c r="DZ381" s="41">
        <f t="shared" si="682"/>
        <v>0</v>
      </c>
      <c r="EA381" s="41">
        <f t="shared" si="683"/>
        <v>0</v>
      </c>
      <c r="EB381" s="41">
        <f t="shared" si="684"/>
        <v>0</v>
      </c>
      <c r="EC381" s="41">
        <f t="shared" si="685"/>
        <v>0</v>
      </c>
      <c r="ED381" s="180">
        <f t="shared" si="686"/>
        <v>0</v>
      </c>
      <c r="EE381" s="27">
        <v>0</v>
      </c>
      <c r="EF381" s="27"/>
      <c r="EG381" s="324">
        <f>SUMIF('Rekapitulasi Juni'!$D$608:$D$786,APS!$B381,'Rekapitulasi Juni'!$E$608:$E$786)</f>
        <v>0</v>
      </c>
      <c r="EH381" s="324">
        <f>SUMIF('Rekapitulasi Juni'!$D$608:$D$786,APS!$B381,'Rekapitulasi Juni'!$F$608:$F$786)</f>
        <v>0</v>
      </c>
      <c r="EI381" s="27"/>
      <c r="EJ381" s="325">
        <f t="shared" si="641"/>
        <v>0</v>
      </c>
      <c r="EK381" s="325">
        <f t="shared" si="642"/>
        <v>0</v>
      </c>
      <c r="EL381" s="27"/>
      <c r="EM381" s="324">
        <f>SUMIF('Rekapitulasi Juni'!$U$608:$U$786,APS!$B381,'Rekapitulasi Juni'!$V$608:$V$786)</f>
        <v>0</v>
      </c>
      <c r="EN381" s="324">
        <f>SUMIF('Rekapitulasi Juni'!$U$608:$U$786,APS!$B381,'Rekapitulasi Juni'!$W$608:$W$786)</f>
        <v>0</v>
      </c>
      <c r="EO381" s="27"/>
      <c r="EP381" s="325">
        <f t="shared" si="643"/>
        <v>0</v>
      </c>
      <c r="EQ381" s="325">
        <f t="shared" si="644"/>
        <v>0</v>
      </c>
      <c r="ER381" s="27"/>
      <c r="ES381" s="324">
        <f>SUMIF('Rekapitulasi Juni'!$AL$608:$AL$786,APS!$B381,'Rekapitulasi Juni'!$AM$608:$AM$786)</f>
        <v>0</v>
      </c>
      <c r="ET381" s="324">
        <f>SUMIF('Rekapitulasi Juni'!$AL$608:$AL$786,APS!$B381,'Rekapitulasi Juni'!$AN$608:$AN$786)</f>
        <v>0</v>
      </c>
      <c r="EU381" s="27"/>
      <c r="EV381" s="325">
        <f t="shared" si="628"/>
        <v>0</v>
      </c>
      <c r="EW381" s="325">
        <f t="shared" si="629"/>
        <v>0</v>
      </c>
      <c r="EX381" s="27"/>
      <c r="EY381" s="324">
        <f>SUMIF('Rekapitulasi Juni'!$BA$608:$BA$786,APS!$B381,'Rekapitulasi Juni'!$BB$608:$BB$786)</f>
        <v>0</v>
      </c>
      <c r="EZ381" s="324">
        <f>SUMIF('Rekapitulasi Juni'!$BA$608:$BA$786,APS!$B381,'Rekapitulasi Juni'!$BC$608:$BC$786)</f>
        <v>0</v>
      </c>
      <c r="FA381" s="324">
        <f>SUMIF('Rekapitulasi Juni'!$BA$608:$BA$786,APS!$B381,'Rekapitulasi Juni'!$BF$608:$BF$786)</f>
        <v>0</v>
      </c>
      <c r="FB381" s="325">
        <f t="shared" si="630"/>
        <v>0</v>
      </c>
      <c r="FC381" s="325">
        <f t="shared" si="631"/>
        <v>0</v>
      </c>
      <c r="FD381" s="27"/>
      <c r="FE381" s="27"/>
      <c r="FF381" s="27"/>
      <c r="FG381" s="27"/>
      <c r="FH381" s="27"/>
      <c r="FI381" s="27"/>
      <c r="FJ381" s="41">
        <f t="shared" si="687"/>
        <v>0</v>
      </c>
      <c r="FK381" s="41">
        <f t="shared" si="688"/>
        <v>0</v>
      </c>
      <c r="FL381" s="41">
        <f t="shared" si="689"/>
        <v>0</v>
      </c>
      <c r="FM381" s="41">
        <f t="shared" si="690"/>
        <v>0</v>
      </c>
      <c r="FN381" s="41">
        <f t="shared" si="691"/>
        <v>0</v>
      </c>
      <c r="FO381" s="41">
        <f t="shared" si="692"/>
        <v>0</v>
      </c>
      <c r="FP381" s="180">
        <f t="shared" si="693"/>
        <v>0</v>
      </c>
      <c r="FQ381" s="27"/>
      <c r="FR381" s="27"/>
      <c r="FS381" s="324">
        <f>SUMIF('Rekapitulasi Juni'!$D$804:$D$984,APS!$B381,'Rekapitulasi Juni'!$E$804:$E$984)</f>
        <v>0</v>
      </c>
      <c r="FT381" s="324">
        <f>SUMIF('Rekapitulasi Juni'!$D$804:$D$984,APS!$B381,'Rekapitulasi Juni'!$F$804:$F$984)</f>
        <v>0</v>
      </c>
      <c r="FU381" s="27"/>
      <c r="FV381" s="325">
        <f t="shared" si="632"/>
        <v>0</v>
      </c>
      <c r="FW381" s="325">
        <f t="shared" si="633"/>
        <v>0</v>
      </c>
      <c r="FX381" s="27"/>
      <c r="FY381" s="324">
        <f>SUMIF('Rekapitulasi Juni'!$U$804:$U$984,APS!$B381,'Rekapitulasi Juni'!$V$804:$V$984)</f>
        <v>0</v>
      </c>
      <c r="FZ381" s="324">
        <f>SUMIF('Rekapitulasi Juni'!$U$804:$U$984,APS!$B381,'Rekapitulasi Juni'!$W$804:$W$984)</f>
        <v>0</v>
      </c>
      <c r="GA381" s="27"/>
      <c r="GB381" s="325">
        <f t="shared" si="621"/>
        <v>0</v>
      </c>
      <c r="GC381" s="325">
        <f t="shared" si="622"/>
        <v>0</v>
      </c>
      <c r="GD381" s="27"/>
      <c r="GE381" s="324">
        <f>SUMIF('Rekapitulasi Juni'!$AL$804:$AL$984,APS!$B381,'Rekapitulasi Juni'!$AM$804:$AM$984)</f>
        <v>0</v>
      </c>
      <c r="GF381" s="324">
        <f>SUMIF('Rekapitulasi Juni'!$AL$804:$AL$984,APS!$B381,'Rekapitulasi Juni'!$AN$804:$AN$984)</f>
        <v>0</v>
      </c>
      <c r="GG381" s="27"/>
      <c r="GH381" s="325">
        <f t="shared" si="611"/>
        <v>0</v>
      </c>
      <c r="GI381" s="325">
        <f t="shared" si="612"/>
        <v>0</v>
      </c>
      <c r="GJ381" s="27"/>
      <c r="GK381" s="27"/>
      <c r="GL381" s="41">
        <f t="shared" si="694"/>
        <v>0</v>
      </c>
      <c r="GM381" s="41">
        <f t="shared" si="695"/>
        <v>0</v>
      </c>
      <c r="GN381" s="41">
        <f t="shared" si="696"/>
        <v>0</v>
      </c>
      <c r="GO381" s="41">
        <f t="shared" si="620"/>
        <v>0</v>
      </c>
      <c r="GP381" s="41">
        <f t="shared" si="697"/>
        <v>0</v>
      </c>
      <c r="GQ381" s="41">
        <f t="shared" si="698"/>
        <v>0</v>
      </c>
      <c r="GR381" s="180">
        <f t="shared" si="699"/>
        <v>0</v>
      </c>
      <c r="GS381" s="41">
        <f t="shared" si="613"/>
        <v>0</v>
      </c>
      <c r="GT381" s="41">
        <f t="shared" si="614"/>
        <v>0</v>
      </c>
      <c r="GU381" s="41">
        <f t="shared" si="615"/>
        <v>0</v>
      </c>
      <c r="GV381" s="41">
        <f t="shared" si="616"/>
        <v>0</v>
      </c>
      <c r="GW381" s="41">
        <f t="shared" si="617"/>
        <v>0</v>
      </c>
      <c r="GX381" s="41">
        <f t="shared" si="618"/>
        <v>0</v>
      </c>
      <c r="GY381" s="180">
        <f t="shared" si="619"/>
        <v>0</v>
      </c>
      <c r="GZ381" s="41">
        <v>355</v>
      </c>
      <c r="HA381" s="32"/>
      <c r="HB381" s="42">
        <f t="shared" si="634"/>
        <v>0</v>
      </c>
      <c r="HC381" s="59"/>
    </row>
    <row r="382" spans="1:211" ht="15" hidden="1" customHeight="1">
      <c r="A382" s="31" t="s">
        <v>749</v>
      </c>
      <c r="B382" s="32" t="s">
        <v>750</v>
      </c>
      <c r="C382" s="31" t="s">
        <v>490</v>
      </c>
      <c r="D382" s="31" t="s">
        <v>1259</v>
      </c>
      <c r="E382" s="31" t="s">
        <v>43</v>
      </c>
      <c r="F382" s="31" t="s">
        <v>152</v>
      </c>
      <c r="G382" s="33">
        <v>0</v>
      </c>
      <c r="H382" s="33">
        <v>0</v>
      </c>
      <c r="I382" s="33">
        <v>0</v>
      </c>
      <c r="J382" s="34">
        <f>IFERROR(VLOOKUP(A382,#REF!,3,0),0)</f>
        <v>0</v>
      </c>
      <c r="K382" s="34">
        <f t="shared" si="623"/>
        <v>0</v>
      </c>
      <c r="L382" s="34">
        <v>0</v>
      </c>
      <c r="M382" s="34">
        <v>0</v>
      </c>
      <c r="N382" s="35">
        <f t="shared" si="624"/>
        <v>0</v>
      </c>
      <c r="O382" s="35">
        <f t="shared" si="625"/>
        <v>0</v>
      </c>
      <c r="P382" s="36">
        <v>0</v>
      </c>
      <c r="Q382" s="36">
        <f t="shared" si="645"/>
        <v>0</v>
      </c>
      <c r="R382" s="80"/>
      <c r="S382" s="37">
        <f ca="1">SUMIF(ROP!$D$6:$H$65536,A382,ROP!$J$6:$J$65536)</f>
        <v>0</v>
      </c>
      <c r="T382" s="37">
        <f>SUMIF(HASIL!$B:$B,APS!$B382&amp;RIGHT(APS!T$9,2),HASIL!$I:$I)</f>
        <v>0</v>
      </c>
      <c r="U382" s="37">
        <f>SUMIF(HASIL!$B:$B,APS!$B382&amp;RIGHT(APS!U$9,2),HASIL!$I:$I)</f>
        <v>0</v>
      </c>
      <c r="V382" s="37">
        <f>SUMIF(HASIL!$B:$B,APS!$B382&amp;RIGHT(APS!V$9,2),HASIL!$I:$I)</f>
        <v>0</v>
      </c>
      <c r="W382" s="37">
        <f>SUMIF(HASIL!$B:$B,APS!$B382&amp;RIGHT(APS!W$9,2),HASIL!$I:$I)</f>
        <v>0</v>
      </c>
      <c r="X382" s="38">
        <f t="shared" si="626"/>
        <v>0</v>
      </c>
      <c r="Y382" s="38">
        <f t="shared" si="627"/>
        <v>0</v>
      </c>
      <c r="Z382" s="39">
        <f t="shared" si="701"/>
        <v>0</v>
      </c>
      <c r="AA382" s="39">
        <f t="shared" si="700"/>
        <v>0</v>
      </c>
      <c r="AB382" s="40">
        <f t="shared" si="702"/>
        <v>0</v>
      </c>
      <c r="AC382" s="27">
        <v>0</v>
      </c>
      <c r="AD382" s="27"/>
      <c r="AE382" s="27"/>
      <c r="AF382" s="27"/>
      <c r="AG382" s="27"/>
      <c r="AH382" s="27"/>
      <c r="AI382" s="324">
        <f>SUMIF('Rekapitulasi Juni'!$D$9:$D$192,APS!$B382,'Rekapitulasi Juni'!$E$9:$E$192)</f>
        <v>0</v>
      </c>
      <c r="AJ382" s="324">
        <f>SUMIF('Rekapitulasi Juni'!$D$9:$D$192,APS!$B382,'Rekapitulasi Juni'!$F$9:$F$192)</f>
        <v>0</v>
      </c>
      <c r="AK382" s="324">
        <f>SUMIF('Rekapitulasi Juni'!$D$9:$D$192,APS!$B382,'Rekapitulasi Juni'!$K$9:$K$192)</f>
        <v>0</v>
      </c>
      <c r="AL382" s="325">
        <f t="shared" si="646"/>
        <v>0</v>
      </c>
      <c r="AM382" s="325">
        <f t="shared" si="647"/>
        <v>0</v>
      </c>
      <c r="AN382" s="27"/>
      <c r="AO382" s="324">
        <f>SUMIF('Rekapitulasi Juni'!$U$9:$U$192,APS!$B382,'Rekapitulasi Juni'!$V$9:$V$192)</f>
        <v>0</v>
      </c>
      <c r="AP382" s="324">
        <f>SUMIF('Rekapitulasi Juni'!$U$9:$U$192,APS!$B382,'Rekapitulasi Juni'!$W$9:$W$192)</f>
        <v>0</v>
      </c>
      <c r="AQ382" s="27"/>
      <c r="AR382" s="325">
        <f t="shared" si="648"/>
        <v>0</v>
      </c>
      <c r="AS382" s="325">
        <f t="shared" si="649"/>
        <v>0</v>
      </c>
      <c r="AT382" s="27"/>
      <c r="AU382" s="324">
        <f>SUMIF('Rekapitulasi Juni'!$AL$9:$AL$192,APS!$B382,'Rekapitulasi Juni'!$AM$9:$AM$192)</f>
        <v>0</v>
      </c>
      <c r="AV382" s="324">
        <f>SUMIF('Rekapitulasi Juni'!$AL$9:$AL$192,APS!$B382,'Rekapitulasi Juni'!$AN$9:$AN$192)</f>
        <v>0</v>
      </c>
      <c r="AW382" s="27"/>
      <c r="AX382" s="325">
        <f t="shared" si="650"/>
        <v>0</v>
      </c>
      <c r="AY382" s="325">
        <f t="shared" si="651"/>
        <v>0</v>
      </c>
      <c r="AZ382" s="41">
        <f t="shared" si="652"/>
        <v>0</v>
      </c>
      <c r="BA382" s="41">
        <f t="shared" si="653"/>
        <v>0</v>
      </c>
      <c r="BB382" s="41">
        <f t="shared" si="654"/>
        <v>0</v>
      </c>
      <c r="BC382" s="41">
        <f t="shared" si="655"/>
        <v>0</v>
      </c>
      <c r="BD382" s="41">
        <f t="shared" si="656"/>
        <v>0</v>
      </c>
      <c r="BE382" s="41">
        <f t="shared" si="657"/>
        <v>0</v>
      </c>
      <c r="BF382" s="180">
        <f t="shared" si="658"/>
        <v>0</v>
      </c>
      <c r="BG382" s="27">
        <v>0</v>
      </c>
      <c r="BH382" s="27"/>
      <c r="BI382" s="324">
        <f>SUMIF('Rekapitulasi Juni'!$D$214:$D$393,APS!$B382,'Rekapitulasi Juni'!$E$214:$E$393)</f>
        <v>0</v>
      </c>
      <c r="BJ382" s="324">
        <f>SUMIF('Rekapitulasi Juni'!$D$214:$D$393,APS!$B382,'Rekapitulasi Juni'!$F$214:$F$393)</f>
        <v>0</v>
      </c>
      <c r="BK382" s="27"/>
      <c r="BL382" s="325">
        <f t="shared" si="659"/>
        <v>0</v>
      </c>
      <c r="BM382" s="325">
        <f t="shared" si="660"/>
        <v>0</v>
      </c>
      <c r="BN382" s="27"/>
      <c r="BO382" s="324">
        <f>SUMIF('Rekapitulasi Juni'!$U$214:$U$393,APS!$B382,'Rekapitulasi Juni'!$V$214:$V$393)</f>
        <v>0</v>
      </c>
      <c r="BP382" s="324">
        <f>SUMIF('Rekapitulasi Juni'!$U$214:$U$393,APS!$B382,'Rekapitulasi Juni'!$W$214:$W$393)</f>
        <v>0</v>
      </c>
      <c r="BQ382" s="27"/>
      <c r="BR382" s="325">
        <f t="shared" si="661"/>
        <v>0</v>
      </c>
      <c r="BS382" s="325">
        <f t="shared" si="662"/>
        <v>0</v>
      </c>
      <c r="BT382" s="27"/>
      <c r="BU382" s="324">
        <f>SUMIF('Rekapitulasi Juni'!$AL$214:$AL$393,APS!$B382,'Rekapitulasi Juni'!$AM$214:$AM$393)</f>
        <v>0</v>
      </c>
      <c r="BV382" s="324">
        <f>SUMIF('Rekapitulasi Juni'!$AL$214:$AL$393,APS!$B382,'Rekapitulasi Juni'!$AN$214:$AN$393)</f>
        <v>0</v>
      </c>
      <c r="BW382" s="27"/>
      <c r="BX382" s="325">
        <f t="shared" si="663"/>
        <v>0</v>
      </c>
      <c r="BY382" s="325">
        <f t="shared" si="664"/>
        <v>0</v>
      </c>
      <c r="BZ382" s="27"/>
      <c r="CA382" s="324">
        <f>SUMIF('Rekapitulasi Juni'!$BA$214:$BA$393,APS!$B382,'Rekapitulasi Juni'!$BB$214:$BB$393)</f>
        <v>0</v>
      </c>
      <c r="CB382" s="324">
        <f>SUMIF('Rekapitulasi Juni'!$BA$214:$BA$393,APS!$B382,'Rekapitulasi Juni'!$BC$214:$BC$393)</f>
        <v>0</v>
      </c>
      <c r="CC382" s="27"/>
      <c r="CD382" s="325">
        <f t="shared" si="665"/>
        <v>0</v>
      </c>
      <c r="CE382" s="325">
        <f t="shared" si="666"/>
        <v>0</v>
      </c>
      <c r="CF382" s="27"/>
      <c r="CG382" s="324">
        <f>SUMIF('Rekapitulasi Juni'!$BP$214:$BP$393,APS!$B382,'Rekapitulasi Juni'!$BQ$214:$BQ$393)</f>
        <v>0</v>
      </c>
      <c r="CH382" s="324">
        <f>SUMIF('Rekapitulasi Juni'!$BP$214:$BP$393,APS!$B382,'Rekapitulasi Juni'!$BR$214:$BR$393)</f>
        <v>0</v>
      </c>
      <c r="CI382" s="27"/>
      <c r="CJ382" s="325">
        <f t="shared" si="667"/>
        <v>0</v>
      </c>
      <c r="CK382" s="325">
        <f t="shared" si="668"/>
        <v>0</v>
      </c>
      <c r="CL382" s="41">
        <f t="shared" si="669"/>
        <v>0</v>
      </c>
      <c r="CM382" s="41">
        <f t="shared" si="670"/>
        <v>0</v>
      </c>
      <c r="CN382" s="41">
        <f t="shared" si="671"/>
        <v>0</v>
      </c>
      <c r="CO382" s="41">
        <f t="shared" si="672"/>
        <v>0</v>
      </c>
      <c r="CP382" s="41">
        <f t="shared" si="673"/>
        <v>0</v>
      </c>
      <c r="CQ382" s="41">
        <f t="shared" si="674"/>
        <v>0</v>
      </c>
      <c r="CR382" s="180">
        <f t="shared" si="675"/>
        <v>0</v>
      </c>
      <c r="CS382" s="27">
        <v>0</v>
      </c>
      <c r="CT382" s="27"/>
      <c r="CU382" s="324">
        <f>SUMIF('Rekapitulasi Juni'!$D$410:$D$588,APS!$B382,'Rekapitulasi Juni'!$E$410:$E$588)</f>
        <v>0</v>
      </c>
      <c r="CV382" s="324">
        <f>SUMIF('Rekapitulasi Juni'!$D$410:$D$588,APS!$B382,'Rekapitulasi Juni'!$F$410:$F$588)</f>
        <v>0</v>
      </c>
      <c r="CW382" s="27"/>
      <c r="CX382" s="325">
        <f t="shared" si="676"/>
        <v>0</v>
      </c>
      <c r="CY382" s="325">
        <f t="shared" si="677"/>
        <v>0</v>
      </c>
      <c r="CZ382" s="27"/>
      <c r="DA382" s="324">
        <f>SUMIF('Rekapitulasi Juni'!$U$410:$U$588,APS!$B382,'Rekapitulasi Juni'!$V$410:$V$588)</f>
        <v>0</v>
      </c>
      <c r="DB382" s="324">
        <f>SUMIF('Rekapitulasi Juni'!$U$410:$U$588,APS!$B382,'Rekapitulasi Juni'!$W$410:$W$588)</f>
        <v>0</v>
      </c>
      <c r="DC382" s="27"/>
      <c r="DD382" s="325">
        <f t="shared" si="678"/>
        <v>0</v>
      </c>
      <c r="DE382" s="325">
        <f t="shared" si="679"/>
        <v>0</v>
      </c>
      <c r="DF382" s="27"/>
      <c r="DG382" s="324">
        <f>SUMIF('Rekapitulasi Juni'!$AL$410:$AL$588,APS!$B382,'Rekapitulasi Juni'!$AM$410:$AM$588)</f>
        <v>0</v>
      </c>
      <c r="DH382" s="324">
        <f>SUMIF('Rekapitulasi Juni'!$AL$410:$AL$588,APS!$B382,'Rekapitulasi Juni'!$AN$410:$AN$588)</f>
        <v>0</v>
      </c>
      <c r="DI382" s="27"/>
      <c r="DJ382" s="325">
        <f t="shared" si="635"/>
        <v>0</v>
      </c>
      <c r="DK382" s="325">
        <f t="shared" si="636"/>
        <v>0</v>
      </c>
      <c r="DL382" s="27"/>
      <c r="DM382" s="324">
        <f>SUMIF('Rekapitulasi Juni'!$BA$410:$BA$588,APS!$B382,'Rekapitulasi Juni'!$BB$410:$BB$588)</f>
        <v>0</v>
      </c>
      <c r="DN382" s="324">
        <f>SUMIF('Rekapitulasi Juni'!$BA$410:$BA$588,APS!$B382,'Rekapitulasi Juni'!$BC$410:$BC$588)</f>
        <v>0</v>
      </c>
      <c r="DO382" s="324">
        <f>SUMIF('Rekapitulasi Juni'!$BA$410:$BA$588,APS!$B382,'Rekapitulasi Juni'!$BF$410:$BF$588)</f>
        <v>0</v>
      </c>
      <c r="DP382" s="325">
        <f t="shared" si="637"/>
        <v>0</v>
      </c>
      <c r="DQ382" s="325">
        <f t="shared" si="638"/>
        <v>0</v>
      </c>
      <c r="DR382" s="27"/>
      <c r="DS382" s="324">
        <f>SUMIF('Rekapitulasi Juni'!$BP$410:$BP$588,APS!$B382,'Rekapitulasi Juni'!$BQ$410:$BQ$588)</f>
        <v>0</v>
      </c>
      <c r="DT382" s="324">
        <f>SUMIF('Rekapitulasi Juni'!$BP$410:$BP$588,APS!$B382,'Rekapitulasi Juni'!$BR$410:$BR$588)</f>
        <v>0</v>
      </c>
      <c r="DU382" s="27"/>
      <c r="DV382" s="325">
        <f t="shared" si="639"/>
        <v>0</v>
      </c>
      <c r="DW382" s="325">
        <f t="shared" si="640"/>
        <v>0</v>
      </c>
      <c r="DX382" s="41">
        <f t="shared" si="680"/>
        <v>0</v>
      </c>
      <c r="DY382" s="41">
        <f t="shared" si="681"/>
        <v>0</v>
      </c>
      <c r="DZ382" s="41">
        <f t="shared" si="682"/>
        <v>0</v>
      </c>
      <c r="EA382" s="41">
        <f t="shared" si="683"/>
        <v>0</v>
      </c>
      <c r="EB382" s="41">
        <f t="shared" si="684"/>
        <v>0</v>
      </c>
      <c r="EC382" s="41">
        <f t="shared" si="685"/>
        <v>0</v>
      </c>
      <c r="ED382" s="180">
        <f t="shared" si="686"/>
        <v>0</v>
      </c>
      <c r="EE382" s="27">
        <v>0</v>
      </c>
      <c r="EF382" s="27"/>
      <c r="EG382" s="324">
        <f>SUMIF('Rekapitulasi Juni'!$D$608:$D$786,APS!$B382,'Rekapitulasi Juni'!$E$608:$E$786)</f>
        <v>0</v>
      </c>
      <c r="EH382" s="324">
        <f>SUMIF('Rekapitulasi Juni'!$D$608:$D$786,APS!$B382,'Rekapitulasi Juni'!$F$608:$F$786)</f>
        <v>0</v>
      </c>
      <c r="EI382" s="27"/>
      <c r="EJ382" s="325">
        <f t="shared" si="641"/>
        <v>0</v>
      </c>
      <c r="EK382" s="325">
        <f t="shared" si="642"/>
        <v>0</v>
      </c>
      <c r="EL382" s="27"/>
      <c r="EM382" s="324">
        <f>SUMIF('Rekapitulasi Juni'!$U$608:$U$786,APS!$B382,'Rekapitulasi Juni'!$V$608:$V$786)</f>
        <v>0</v>
      </c>
      <c r="EN382" s="324">
        <f>SUMIF('Rekapitulasi Juni'!$U$608:$U$786,APS!$B382,'Rekapitulasi Juni'!$W$608:$W$786)</f>
        <v>0</v>
      </c>
      <c r="EO382" s="27"/>
      <c r="EP382" s="325">
        <f t="shared" si="643"/>
        <v>0</v>
      </c>
      <c r="EQ382" s="325">
        <f t="shared" si="644"/>
        <v>0</v>
      </c>
      <c r="ER382" s="27"/>
      <c r="ES382" s="324">
        <f>SUMIF('Rekapitulasi Juni'!$AL$608:$AL$786,APS!$B382,'Rekapitulasi Juni'!$AM$608:$AM$786)</f>
        <v>0</v>
      </c>
      <c r="ET382" s="324">
        <f>SUMIF('Rekapitulasi Juni'!$AL$608:$AL$786,APS!$B382,'Rekapitulasi Juni'!$AN$608:$AN$786)</f>
        <v>0</v>
      </c>
      <c r="EU382" s="27"/>
      <c r="EV382" s="325">
        <f t="shared" si="628"/>
        <v>0</v>
      </c>
      <c r="EW382" s="325">
        <f t="shared" si="629"/>
        <v>0</v>
      </c>
      <c r="EX382" s="27"/>
      <c r="EY382" s="324">
        <f>SUMIF('Rekapitulasi Juni'!$BA$608:$BA$786,APS!$B382,'Rekapitulasi Juni'!$BB$608:$BB$786)</f>
        <v>0</v>
      </c>
      <c r="EZ382" s="324">
        <f>SUMIF('Rekapitulasi Juni'!$BA$608:$BA$786,APS!$B382,'Rekapitulasi Juni'!$BC$608:$BC$786)</f>
        <v>0</v>
      </c>
      <c r="FA382" s="324">
        <f>SUMIF('Rekapitulasi Juni'!$BA$608:$BA$786,APS!$B382,'Rekapitulasi Juni'!$BF$608:$BF$786)</f>
        <v>0</v>
      </c>
      <c r="FB382" s="325">
        <f t="shared" si="630"/>
        <v>0</v>
      </c>
      <c r="FC382" s="325">
        <f t="shared" si="631"/>
        <v>0</v>
      </c>
      <c r="FD382" s="27"/>
      <c r="FE382" s="27"/>
      <c r="FF382" s="27"/>
      <c r="FG382" s="27"/>
      <c r="FH382" s="27"/>
      <c r="FI382" s="27"/>
      <c r="FJ382" s="41">
        <f t="shared" si="687"/>
        <v>0</v>
      </c>
      <c r="FK382" s="41">
        <f t="shared" si="688"/>
        <v>0</v>
      </c>
      <c r="FL382" s="41">
        <f t="shared" si="689"/>
        <v>0</v>
      </c>
      <c r="FM382" s="41">
        <f t="shared" si="690"/>
        <v>0</v>
      </c>
      <c r="FN382" s="41">
        <f t="shared" si="691"/>
        <v>0</v>
      </c>
      <c r="FO382" s="41">
        <f t="shared" si="692"/>
        <v>0</v>
      </c>
      <c r="FP382" s="180">
        <f t="shared" si="693"/>
        <v>0</v>
      </c>
      <c r="FQ382" s="27"/>
      <c r="FR382" s="27"/>
      <c r="FS382" s="324">
        <f>SUMIF('Rekapitulasi Juni'!$D$804:$D$984,APS!$B382,'Rekapitulasi Juni'!$E$804:$E$984)</f>
        <v>0</v>
      </c>
      <c r="FT382" s="324">
        <f>SUMIF('Rekapitulasi Juni'!$D$804:$D$984,APS!$B382,'Rekapitulasi Juni'!$F$804:$F$984)</f>
        <v>0</v>
      </c>
      <c r="FU382" s="27"/>
      <c r="FV382" s="325">
        <f t="shared" si="632"/>
        <v>0</v>
      </c>
      <c r="FW382" s="325">
        <f t="shared" si="633"/>
        <v>0</v>
      </c>
      <c r="FX382" s="27"/>
      <c r="FY382" s="324">
        <f>SUMIF('Rekapitulasi Juni'!$U$804:$U$984,APS!$B382,'Rekapitulasi Juni'!$V$804:$V$984)</f>
        <v>0</v>
      </c>
      <c r="FZ382" s="324">
        <f>SUMIF('Rekapitulasi Juni'!$U$804:$U$984,APS!$B382,'Rekapitulasi Juni'!$W$804:$W$984)</f>
        <v>0</v>
      </c>
      <c r="GA382" s="27"/>
      <c r="GB382" s="325">
        <f t="shared" si="621"/>
        <v>0</v>
      </c>
      <c r="GC382" s="325">
        <f t="shared" si="622"/>
        <v>0</v>
      </c>
      <c r="GD382" s="27"/>
      <c r="GE382" s="324">
        <f>SUMIF('Rekapitulasi Juni'!$AL$804:$AL$984,APS!$B382,'Rekapitulasi Juni'!$AM$804:$AM$984)</f>
        <v>0</v>
      </c>
      <c r="GF382" s="324">
        <f>SUMIF('Rekapitulasi Juni'!$AL$804:$AL$984,APS!$B382,'Rekapitulasi Juni'!$AN$804:$AN$984)</f>
        <v>0</v>
      </c>
      <c r="GG382" s="27"/>
      <c r="GH382" s="325">
        <f t="shared" si="611"/>
        <v>0</v>
      </c>
      <c r="GI382" s="325">
        <f t="shared" si="612"/>
        <v>0</v>
      </c>
      <c r="GJ382" s="27"/>
      <c r="GK382" s="27"/>
      <c r="GL382" s="41">
        <f t="shared" si="694"/>
        <v>0</v>
      </c>
      <c r="GM382" s="41">
        <f t="shared" si="695"/>
        <v>0</v>
      </c>
      <c r="GN382" s="41">
        <f t="shared" si="696"/>
        <v>0</v>
      </c>
      <c r="GO382" s="41">
        <f t="shared" si="620"/>
        <v>0</v>
      </c>
      <c r="GP382" s="41">
        <f t="shared" si="697"/>
        <v>0</v>
      </c>
      <c r="GQ382" s="41">
        <f t="shared" si="698"/>
        <v>0</v>
      </c>
      <c r="GR382" s="180">
        <f t="shared" si="699"/>
        <v>0</v>
      </c>
      <c r="GS382" s="41">
        <f t="shared" si="613"/>
        <v>0</v>
      </c>
      <c r="GT382" s="41">
        <f t="shared" si="614"/>
        <v>0</v>
      </c>
      <c r="GU382" s="41">
        <f t="shared" si="615"/>
        <v>0</v>
      </c>
      <c r="GV382" s="41">
        <f t="shared" si="616"/>
        <v>0</v>
      </c>
      <c r="GW382" s="41">
        <f t="shared" si="617"/>
        <v>0</v>
      </c>
      <c r="GX382" s="41">
        <f t="shared" si="618"/>
        <v>0</v>
      </c>
      <c r="GY382" s="180">
        <f t="shared" si="619"/>
        <v>0</v>
      </c>
      <c r="GZ382" s="41">
        <v>356</v>
      </c>
      <c r="HA382" s="32"/>
      <c r="HB382" s="42">
        <f t="shared" si="634"/>
        <v>0</v>
      </c>
      <c r="HC382" s="59"/>
    </row>
    <row r="383" spans="1:211" ht="15" hidden="1" customHeight="1">
      <c r="A383" s="31" t="s">
        <v>751</v>
      </c>
      <c r="B383" s="32" t="s">
        <v>752</v>
      </c>
      <c r="C383" s="31" t="s">
        <v>490</v>
      </c>
      <c r="D383" s="31" t="s">
        <v>1259</v>
      </c>
      <c r="E383" s="31" t="s">
        <v>43</v>
      </c>
      <c r="F383" s="31" t="s">
        <v>152</v>
      </c>
      <c r="G383" s="33">
        <v>0</v>
      </c>
      <c r="H383" s="33">
        <v>0</v>
      </c>
      <c r="I383" s="33">
        <v>0</v>
      </c>
      <c r="J383" s="34">
        <f>IFERROR(VLOOKUP(A383,#REF!,3,0),0)</f>
        <v>0</v>
      </c>
      <c r="K383" s="34">
        <f t="shared" si="623"/>
        <v>0</v>
      </c>
      <c r="L383" s="34">
        <v>0</v>
      </c>
      <c r="M383" s="34">
        <v>0</v>
      </c>
      <c r="N383" s="35">
        <f t="shared" si="624"/>
        <v>0</v>
      </c>
      <c r="O383" s="35">
        <f t="shared" si="625"/>
        <v>0</v>
      </c>
      <c r="P383" s="36">
        <v>0</v>
      </c>
      <c r="Q383" s="36">
        <f t="shared" si="645"/>
        <v>0</v>
      </c>
      <c r="R383" s="80"/>
      <c r="S383" s="37">
        <f ca="1">SUMIF(ROP!$D$6:$H$65536,A383,ROP!$J$6:$J$65536)</f>
        <v>0</v>
      </c>
      <c r="T383" s="37">
        <f>SUMIF(HASIL!$B:$B,APS!$B383&amp;RIGHT(APS!T$9,2),HASIL!$I:$I)</f>
        <v>0</v>
      </c>
      <c r="U383" s="37">
        <f>SUMIF(HASIL!$B:$B,APS!$B383&amp;RIGHT(APS!U$9,2),HASIL!$I:$I)</f>
        <v>0</v>
      </c>
      <c r="V383" s="37">
        <f>SUMIF(HASIL!$B:$B,APS!$B383&amp;RIGHT(APS!V$9,2),HASIL!$I:$I)</f>
        <v>0</v>
      </c>
      <c r="W383" s="37">
        <f>SUMIF(HASIL!$B:$B,APS!$B383&amp;RIGHT(APS!W$9,2),HASIL!$I:$I)</f>
        <v>0</v>
      </c>
      <c r="X383" s="38">
        <f t="shared" si="626"/>
        <v>0</v>
      </c>
      <c r="Y383" s="38">
        <f t="shared" si="627"/>
        <v>0</v>
      </c>
      <c r="Z383" s="39">
        <f t="shared" si="701"/>
        <v>0</v>
      </c>
      <c r="AA383" s="39">
        <f t="shared" si="700"/>
        <v>0</v>
      </c>
      <c r="AB383" s="40">
        <f t="shared" si="702"/>
        <v>0</v>
      </c>
      <c r="AC383" s="27">
        <v>0</v>
      </c>
      <c r="AD383" s="27"/>
      <c r="AE383" s="27"/>
      <c r="AF383" s="27"/>
      <c r="AG383" s="27"/>
      <c r="AH383" s="27"/>
      <c r="AI383" s="324">
        <f>SUMIF('Rekapitulasi Juni'!$D$9:$D$192,APS!$B383,'Rekapitulasi Juni'!$E$9:$E$192)</f>
        <v>0</v>
      </c>
      <c r="AJ383" s="324">
        <f>SUMIF('Rekapitulasi Juni'!$D$9:$D$192,APS!$B383,'Rekapitulasi Juni'!$F$9:$F$192)</f>
        <v>0</v>
      </c>
      <c r="AK383" s="324">
        <f>SUMIF('Rekapitulasi Juni'!$D$9:$D$192,APS!$B383,'Rekapitulasi Juni'!$K$9:$K$192)</f>
        <v>0</v>
      </c>
      <c r="AL383" s="325">
        <f t="shared" si="646"/>
        <v>0</v>
      </c>
      <c r="AM383" s="325">
        <f t="shared" si="647"/>
        <v>0</v>
      </c>
      <c r="AN383" s="27"/>
      <c r="AO383" s="324">
        <f>SUMIF('Rekapitulasi Juni'!$U$9:$U$192,APS!$B383,'Rekapitulasi Juni'!$V$9:$V$192)</f>
        <v>0</v>
      </c>
      <c r="AP383" s="324">
        <f>SUMIF('Rekapitulasi Juni'!$U$9:$U$192,APS!$B383,'Rekapitulasi Juni'!$W$9:$W$192)</f>
        <v>0</v>
      </c>
      <c r="AQ383" s="27"/>
      <c r="AR383" s="325">
        <f t="shared" si="648"/>
        <v>0</v>
      </c>
      <c r="AS383" s="325">
        <f t="shared" si="649"/>
        <v>0</v>
      </c>
      <c r="AT383" s="27"/>
      <c r="AU383" s="324">
        <f>SUMIF('Rekapitulasi Juni'!$AL$9:$AL$192,APS!$B383,'Rekapitulasi Juni'!$AM$9:$AM$192)</f>
        <v>0</v>
      </c>
      <c r="AV383" s="324">
        <f>SUMIF('Rekapitulasi Juni'!$AL$9:$AL$192,APS!$B383,'Rekapitulasi Juni'!$AN$9:$AN$192)</f>
        <v>0</v>
      </c>
      <c r="AW383" s="27"/>
      <c r="AX383" s="325">
        <f t="shared" si="650"/>
        <v>0</v>
      </c>
      <c r="AY383" s="325">
        <f t="shared" si="651"/>
        <v>0</v>
      </c>
      <c r="AZ383" s="41">
        <f t="shared" si="652"/>
        <v>0</v>
      </c>
      <c r="BA383" s="41">
        <f t="shared" si="653"/>
        <v>0</v>
      </c>
      <c r="BB383" s="41">
        <f t="shared" si="654"/>
        <v>0</v>
      </c>
      <c r="BC383" s="41">
        <f t="shared" si="655"/>
        <v>0</v>
      </c>
      <c r="BD383" s="41">
        <f t="shared" si="656"/>
        <v>0</v>
      </c>
      <c r="BE383" s="41">
        <f t="shared" si="657"/>
        <v>0</v>
      </c>
      <c r="BF383" s="180">
        <f t="shared" si="658"/>
        <v>0</v>
      </c>
      <c r="BG383" s="27">
        <v>0</v>
      </c>
      <c r="BH383" s="27"/>
      <c r="BI383" s="324">
        <f>SUMIF('Rekapitulasi Juni'!$D$214:$D$393,APS!$B383,'Rekapitulasi Juni'!$E$214:$E$393)</f>
        <v>0</v>
      </c>
      <c r="BJ383" s="324">
        <f>SUMIF('Rekapitulasi Juni'!$D$214:$D$393,APS!$B383,'Rekapitulasi Juni'!$F$214:$F$393)</f>
        <v>0</v>
      </c>
      <c r="BK383" s="27"/>
      <c r="BL383" s="325">
        <f t="shared" si="659"/>
        <v>0</v>
      </c>
      <c r="BM383" s="325">
        <f t="shared" si="660"/>
        <v>0</v>
      </c>
      <c r="BN383" s="27"/>
      <c r="BO383" s="324">
        <f>SUMIF('Rekapitulasi Juni'!$U$214:$U$393,APS!$B383,'Rekapitulasi Juni'!$V$214:$V$393)</f>
        <v>0</v>
      </c>
      <c r="BP383" s="324">
        <f>SUMIF('Rekapitulasi Juni'!$U$214:$U$393,APS!$B383,'Rekapitulasi Juni'!$W$214:$W$393)</f>
        <v>0</v>
      </c>
      <c r="BQ383" s="27"/>
      <c r="BR383" s="325">
        <f t="shared" si="661"/>
        <v>0</v>
      </c>
      <c r="BS383" s="325">
        <f t="shared" si="662"/>
        <v>0</v>
      </c>
      <c r="BT383" s="27"/>
      <c r="BU383" s="324">
        <f>SUMIF('Rekapitulasi Juni'!$AL$214:$AL$393,APS!$B383,'Rekapitulasi Juni'!$AM$214:$AM$393)</f>
        <v>0</v>
      </c>
      <c r="BV383" s="324">
        <f>SUMIF('Rekapitulasi Juni'!$AL$214:$AL$393,APS!$B383,'Rekapitulasi Juni'!$AN$214:$AN$393)</f>
        <v>0</v>
      </c>
      <c r="BW383" s="27"/>
      <c r="BX383" s="325">
        <f t="shared" si="663"/>
        <v>0</v>
      </c>
      <c r="BY383" s="325">
        <f t="shared" si="664"/>
        <v>0</v>
      </c>
      <c r="BZ383" s="27"/>
      <c r="CA383" s="324">
        <f>SUMIF('Rekapitulasi Juni'!$BA$214:$BA$393,APS!$B383,'Rekapitulasi Juni'!$BB$214:$BB$393)</f>
        <v>0</v>
      </c>
      <c r="CB383" s="324">
        <f>SUMIF('Rekapitulasi Juni'!$BA$214:$BA$393,APS!$B383,'Rekapitulasi Juni'!$BC$214:$BC$393)</f>
        <v>0</v>
      </c>
      <c r="CC383" s="27"/>
      <c r="CD383" s="325">
        <f t="shared" si="665"/>
        <v>0</v>
      </c>
      <c r="CE383" s="325">
        <f t="shared" si="666"/>
        <v>0</v>
      </c>
      <c r="CF383" s="27"/>
      <c r="CG383" s="324">
        <f>SUMIF('Rekapitulasi Juni'!$BP$214:$BP$393,APS!$B383,'Rekapitulasi Juni'!$BQ$214:$BQ$393)</f>
        <v>0</v>
      </c>
      <c r="CH383" s="324">
        <f>SUMIF('Rekapitulasi Juni'!$BP$214:$BP$393,APS!$B383,'Rekapitulasi Juni'!$BR$214:$BR$393)</f>
        <v>0</v>
      </c>
      <c r="CI383" s="27"/>
      <c r="CJ383" s="325">
        <f t="shared" si="667"/>
        <v>0</v>
      </c>
      <c r="CK383" s="325">
        <f t="shared" si="668"/>
        <v>0</v>
      </c>
      <c r="CL383" s="41">
        <f t="shared" si="669"/>
        <v>0</v>
      </c>
      <c r="CM383" s="41">
        <f t="shared" si="670"/>
        <v>0</v>
      </c>
      <c r="CN383" s="41">
        <f t="shared" si="671"/>
        <v>0</v>
      </c>
      <c r="CO383" s="41">
        <f t="shared" si="672"/>
        <v>0</v>
      </c>
      <c r="CP383" s="41">
        <f t="shared" si="673"/>
        <v>0</v>
      </c>
      <c r="CQ383" s="41">
        <f t="shared" si="674"/>
        <v>0</v>
      </c>
      <c r="CR383" s="180">
        <f t="shared" si="675"/>
        <v>0</v>
      </c>
      <c r="CS383" s="27">
        <v>0</v>
      </c>
      <c r="CT383" s="27"/>
      <c r="CU383" s="324">
        <f>SUMIF('Rekapitulasi Juni'!$D$410:$D$588,APS!$B383,'Rekapitulasi Juni'!$E$410:$E$588)</f>
        <v>0</v>
      </c>
      <c r="CV383" s="324">
        <f>SUMIF('Rekapitulasi Juni'!$D$410:$D$588,APS!$B383,'Rekapitulasi Juni'!$F$410:$F$588)</f>
        <v>0</v>
      </c>
      <c r="CW383" s="27"/>
      <c r="CX383" s="325">
        <f t="shared" si="676"/>
        <v>0</v>
      </c>
      <c r="CY383" s="325">
        <f t="shared" si="677"/>
        <v>0</v>
      </c>
      <c r="CZ383" s="27"/>
      <c r="DA383" s="324">
        <f>SUMIF('Rekapitulasi Juni'!$U$410:$U$588,APS!$B383,'Rekapitulasi Juni'!$V$410:$V$588)</f>
        <v>0</v>
      </c>
      <c r="DB383" s="324">
        <f>SUMIF('Rekapitulasi Juni'!$U$410:$U$588,APS!$B383,'Rekapitulasi Juni'!$W$410:$W$588)</f>
        <v>0</v>
      </c>
      <c r="DC383" s="27"/>
      <c r="DD383" s="325">
        <f t="shared" si="678"/>
        <v>0</v>
      </c>
      <c r="DE383" s="325">
        <f t="shared" si="679"/>
        <v>0</v>
      </c>
      <c r="DF383" s="27"/>
      <c r="DG383" s="324">
        <f>SUMIF('Rekapitulasi Juni'!$AL$410:$AL$588,APS!$B383,'Rekapitulasi Juni'!$AM$410:$AM$588)</f>
        <v>0</v>
      </c>
      <c r="DH383" s="324">
        <f>SUMIF('Rekapitulasi Juni'!$AL$410:$AL$588,APS!$B383,'Rekapitulasi Juni'!$AN$410:$AN$588)</f>
        <v>0</v>
      </c>
      <c r="DI383" s="27"/>
      <c r="DJ383" s="325">
        <f t="shared" si="635"/>
        <v>0</v>
      </c>
      <c r="DK383" s="325">
        <f t="shared" si="636"/>
        <v>0</v>
      </c>
      <c r="DL383" s="27"/>
      <c r="DM383" s="324">
        <f>SUMIF('Rekapitulasi Juni'!$BA$410:$BA$588,APS!$B383,'Rekapitulasi Juni'!$BB$410:$BB$588)</f>
        <v>0</v>
      </c>
      <c r="DN383" s="324">
        <f>SUMIF('Rekapitulasi Juni'!$BA$410:$BA$588,APS!$B383,'Rekapitulasi Juni'!$BC$410:$BC$588)</f>
        <v>0</v>
      </c>
      <c r="DO383" s="324">
        <f>SUMIF('Rekapitulasi Juni'!$BA$410:$BA$588,APS!$B383,'Rekapitulasi Juni'!$BF$410:$BF$588)</f>
        <v>0</v>
      </c>
      <c r="DP383" s="325">
        <f t="shared" si="637"/>
        <v>0</v>
      </c>
      <c r="DQ383" s="325">
        <f t="shared" si="638"/>
        <v>0</v>
      </c>
      <c r="DR383" s="27"/>
      <c r="DS383" s="324">
        <f>SUMIF('Rekapitulasi Juni'!$BP$410:$BP$588,APS!$B383,'Rekapitulasi Juni'!$BQ$410:$BQ$588)</f>
        <v>0</v>
      </c>
      <c r="DT383" s="324">
        <f>SUMIF('Rekapitulasi Juni'!$BP$410:$BP$588,APS!$B383,'Rekapitulasi Juni'!$BR$410:$BR$588)</f>
        <v>0</v>
      </c>
      <c r="DU383" s="27"/>
      <c r="DV383" s="325">
        <f t="shared" si="639"/>
        <v>0</v>
      </c>
      <c r="DW383" s="325">
        <f t="shared" si="640"/>
        <v>0</v>
      </c>
      <c r="DX383" s="41">
        <f t="shared" si="680"/>
        <v>0</v>
      </c>
      <c r="DY383" s="41">
        <f t="shared" si="681"/>
        <v>0</v>
      </c>
      <c r="DZ383" s="41">
        <f t="shared" si="682"/>
        <v>0</v>
      </c>
      <c r="EA383" s="41">
        <f t="shared" si="683"/>
        <v>0</v>
      </c>
      <c r="EB383" s="41">
        <f t="shared" si="684"/>
        <v>0</v>
      </c>
      <c r="EC383" s="41">
        <f t="shared" si="685"/>
        <v>0</v>
      </c>
      <c r="ED383" s="180">
        <f t="shared" si="686"/>
        <v>0</v>
      </c>
      <c r="EE383" s="27">
        <v>0</v>
      </c>
      <c r="EF383" s="27"/>
      <c r="EG383" s="324">
        <f>SUMIF('Rekapitulasi Juni'!$D$608:$D$786,APS!$B383,'Rekapitulasi Juni'!$E$608:$E$786)</f>
        <v>0</v>
      </c>
      <c r="EH383" s="324">
        <f>SUMIF('Rekapitulasi Juni'!$D$608:$D$786,APS!$B383,'Rekapitulasi Juni'!$F$608:$F$786)</f>
        <v>0</v>
      </c>
      <c r="EI383" s="27"/>
      <c r="EJ383" s="325">
        <f t="shared" si="641"/>
        <v>0</v>
      </c>
      <c r="EK383" s="325">
        <f t="shared" si="642"/>
        <v>0</v>
      </c>
      <c r="EL383" s="27"/>
      <c r="EM383" s="324">
        <f>SUMIF('Rekapitulasi Juni'!$U$608:$U$786,APS!$B383,'Rekapitulasi Juni'!$V$608:$V$786)</f>
        <v>0</v>
      </c>
      <c r="EN383" s="324">
        <f>SUMIF('Rekapitulasi Juni'!$U$608:$U$786,APS!$B383,'Rekapitulasi Juni'!$W$608:$W$786)</f>
        <v>0</v>
      </c>
      <c r="EO383" s="27"/>
      <c r="EP383" s="325">
        <f t="shared" si="643"/>
        <v>0</v>
      </c>
      <c r="EQ383" s="325">
        <f t="shared" si="644"/>
        <v>0</v>
      </c>
      <c r="ER383" s="27"/>
      <c r="ES383" s="324">
        <f>SUMIF('Rekapitulasi Juni'!$AL$608:$AL$786,APS!$B383,'Rekapitulasi Juni'!$AM$608:$AM$786)</f>
        <v>0</v>
      </c>
      <c r="ET383" s="324">
        <f>SUMIF('Rekapitulasi Juni'!$AL$608:$AL$786,APS!$B383,'Rekapitulasi Juni'!$AN$608:$AN$786)</f>
        <v>0</v>
      </c>
      <c r="EU383" s="27"/>
      <c r="EV383" s="325">
        <f t="shared" si="628"/>
        <v>0</v>
      </c>
      <c r="EW383" s="325">
        <f t="shared" si="629"/>
        <v>0</v>
      </c>
      <c r="EX383" s="27"/>
      <c r="EY383" s="324">
        <f>SUMIF('Rekapitulasi Juni'!$BA$608:$BA$786,APS!$B383,'Rekapitulasi Juni'!$BB$608:$BB$786)</f>
        <v>0</v>
      </c>
      <c r="EZ383" s="324">
        <f>SUMIF('Rekapitulasi Juni'!$BA$608:$BA$786,APS!$B383,'Rekapitulasi Juni'!$BC$608:$BC$786)</f>
        <v>0</v>
      </c>
      <c r="FA383" s="324">
        <f>SUMIF('Rekapitulasi Juni'!$BA$608:$BA$786,APS!$B383,'Rekapitulasi Juni'!$BF$608:$BF$786)</f>
        <v>0</v>
      </c>
      <c r="FB383" s="325">
        <f t="shared" si="630"/>
        <v>0</v>
      </c>
      <c r="FC383" s="325">
        <f t="shared" si="631"/>
        <v>0</v>
      </c>
      <c r="FD383" s="27"/>
      <c r="FE383" s="27"/>
      <c r="FF383" s="27"/>
      <c r="FG383" s="27"/>
      <c r="FH383" s="27"/>
      <c r="FI383" s="27"/>
      <c r="FJ383" s="41">
        <f t="shared" si="687"/>
        <v>0</v>
      </c>
      <c r="FK383" s="41">
        <f t="shared" si="688"/>
        <v>0</v>
      </c>
      <c r="FL383" s="41">
        <f t="shared" si="689"/>
        <v>0</v>
      </c>
      <c r="FM383" s="41">
        <f t="shared" si="690"/>
        <v>0</v>
      </c>
      <c r="FN383" s="41">
        <f t="shared" si="691"/>
        <v>0</v>
      </c>
      <c r="FO383" s="41">
        <f t="shared" si="692"/>
        <v>0</v>
      </c>
      <c r="FP383" s="180">
        <f t="shared" si="693"/>
        <v>0</v>
      </c>
      <c r="FQ383" s="27"/>
      <c r="FR383" s="27"/>
      <c r="FS383" s="324">
        <f>SUMIF('Rekapitulasi Juni'!$D$804:$D$984,APS!$B383,'Rekapitulasi Juni'!$E$804:$E$984)</f>
        <v>0</v>
      </c>
      <c r="FT383" s="324">
        <f>SUMIF('Rekapitulasi Juni'!$D$804:$D$984,APS!$B383,'Rekapitulasi Juni'!$F$804:$F$984)</f>
        <v>0</v>
      </c>
      <c r="FU383" s="27"/>
      <c r="FV383" s="325">
        <f t="shared" si="632"/>
        <v>0</v>
      </c>
      <c r="FW383" s="325">
        <f t="shared" si="633"/>
        <v>0</v>
      </c>
      <c r="FX383" s="27"/>
      <c r="FY383" s="324">
        <f>SUMIF('Rekapitulasi Juni'!$U$804:$U$984,APS!$B383,'Rekapitulasi Juni'!$V$804:$V$984)</f>
        <v>0</v>
      </c>
      <c r="FZ383" s="324">
        <f>SUMIF('Rekapitulasi Juni'!$U$804:$U$984,APS!$B383,'Rekapitulasi Juni'!$W$804:$W$984)</f>
        <v>0</v>
      </c>
      <c r="GA383" s="27"/>
      <c r="GB383" s="325">
        <f t="shared" si="621"/>
        <v>0</v>
      </c>
      <c r="GC383" s="325">
        <f t="shared" si="622"/>
        <v>0</v>
      </c>
      <c r="GD383" s="27"/>
      <c r="GE383" s="324">
        <f>SUMIF('Rekapitulasi Juni'!$AL$804:$AL$984,APS!$B383,'Rekapitulasi Juni'!$AM$804:$AM$984)</f>
        <v>0</v>
      </c>
      <c r="GF383" s="324">
        <f>SUMIF('Rekapitulasi Juni'!$AL$804:$AL$984,APS!$B383,'Rekapitulasi Juni'!$AN$804:$AN$984)</f>
        <v>0</v>
      </c>
      <c r="GG383" s="27"/>
      <c r="GH383" s="325">
        <f t="shared" si="611"/>
        <v>0</v>
      </c>
      <c r="GI383" s="325">
        <f t="shared" si="612"/>
        <v>0</v>
      </c>
      <c r="GJ383" s="27"/>
      <c r="GK383" s="27"/>
      <c r="GL383" s="41">
        <f t="shared" si="694"/>
        <v>0</v>
      </c>
      <c r="GM383" s="41">
        <f t="shared" si="695"/>
        <v>0</v>
      </c>
      <c r="GN383" s="41">
        <f t="shared" si="696"/>
        <v>0</v>
      </c>
      <c r="GO383" s="41">
        <f t="shared" si="620"/>
        <v>0</v>
      </c>
      <c r="GP383" s="41">
        <f t="shared" si="697"/>
        <v>0</v>
      </c>
      <c r="GQ383" s="41">
        <f t="shared" si="698"/>
        <v>0</v>
      </c>
      <c r="GR383" s="180">
        <f t="shared" si="699"/>
        <v>0</v>
      </c>
      <c r="GS383" s="41">
        <f t="shared" si="613"/>
        <v>0</v>
      </c>
      <c r="GT383" s="41">
        <f t="shared" si="614"/>
        <v>0</v>
      </c>
      <c r="GU383" s="41">
        <f t="shared" si="615"/>
        <v>0</v>
      </c>
      <c r="GV383" s="41">
        <f t="shared" si="616"/>
        <v>0</v>
      </c>
      <c r="GW383" s="41">
        <f t="shared" si="617"/>
        <v>0</v>
      </c>
      <c r="GX383" s="41">
        <f t="shared" si="618"/>
        <v>0</v>
      </c>
      <c r="GY383" s="180">
        <f t="shared" si="619"/>
        <v>0</v>
      </c>
      <c r="GZ383" s="41">
        <v>357</v>
      </c>
      <c r="HA383" s="32"/>
      <c r="HB383" s="42">
        <f t="shared" si="634"/>
        <v>0</v>
      </c>
      <c r="HC383" s="59"/>
    </row>
    <row r="384" spans="1:211" ht="15" hidden="1" customHeight="1">
      <c r="A384" s="31" t="s">
        <v>753</v>
      </c>
      <c r="B384" s="32" t="s">
        <v>754</v>
      </c>
      <c r="C384" s="31" t="s">
        <v>490</v>
      </c>
      <c r="D384" s="31" t="s">
        <v>1259</v>
      </c>
      <c r="E384" s="31" t="s">
        <v>43</v>
      </c>
      <c r="F384" s="31" t="s">
        <v>152</v>
      </c>
      <c r="G384" s="33">
        <v>0</v>
      </c>
      <c r="H384" s="33">
        <v>0</v>
      </c>
      <c r="I384" s="33">
        <v>0</v>
      </c>
      <c r="J384" s="34">
        <f>IFERROR(VLOOKUP(A384,#REF!,3,0),0)</f>
        <v>0</v>
      </c>
      <c r="K384" s="34">
        <f t="shared" si="623"/>
        <v>0</v>
      </c>
      <c r="L384" s="34">
        <v>0</v>
      </c>
      <c r="M384" s="34">
        <v>0</v>
      </c>
      <c r="N384" s="35">
        <f t="shared" si="624"/>
        <v>0</v>
      </c>
      <c r="O384" s="35">
        <f t="shared" si="625"/>
        <v>0</v>
      </c>
      <c r="P384" s="36">
        <v>0</v>
      </c>
      <c r="Q384" s="36">
        <f t="shared" si="645"/>
        <v>0</v>
      </c>
      <c r="R384" s="80"/>
      <c r="S384" s="37">
        <f ca="1">SUMIF(ROP!$D$6:$H$65536,A384,ROP!$J$6:$J$65536)</f>
        <v>0</v>
      </c>
      <c r="T384" s="37">
        <f>SUMIF(HASIL!$B:$B,APS!$B384&amp;RIGHT(APS!T$9,2),HASIL!$I:$I)</f>
        <v>0</v>
      </c>
      <c r="U384" s="37">
        <f>SUMIF(HASIL!$B:$B,APS!$B384&amp;RIGHT(APS!U$9,2),HASIL!$I:$I)</f>
        <v>0</v>
      </c>
      <c r="V384" s="37">
        <f>SUMIF(HASIL!$B:$B,APS!$B384&amp;RIGHT(APS!V$9,2),HASIL!$I:$I)</f>
        <v>0</v>
      </c>
      <c r="W384" s="37">
        <f>SUMIF(HASIL!$B:$B,APS!$B384&amp;RIGHT(APS!W$9,2),HASIL!$I:$I)</f>
        <v>0</v>
      </c>
      <c r="X384" s="38">
        <f t="shared" si="626"/>
        <v>0</v>
      </c>
      <c r="Y384" s="38">
        <f t="shared" si="627"/>
        <v>0</v>
      </c>
      <c r="Z384" s="39">
        <f t="shared" si="701"/>
        <v>0</v>
      </c>
      <c r="AA384" s="39">
        <f t="shared" si="700"/>
        <v>0</v>
      </c>
      <c r="AB384" s="40">
        <f t="shared" si="702"/>
        <v>0</v>
      </c>
      <c r="AC384" s="27">
        <v>0</v>
      </c>
      <c r="AD384" s="27"/>
      <c r="AE384" s="27"/>
      <c r="AF384" s="27"/>
      <c r="AG384" s="27"/>
      <c r="AH384" s="27"/>
      <c r="AI384" s="324">
        <f>SUMIF('Rekapitulasi Juni'!$D$9:$D$192,APS!$B384,'Rekapitulasi Juni'!$E$9:$E$192)</f>
        <v>0</v>
      </c>
      <c r="AJ384" s="324">
        <f>SUMIF('Rekapitulasi Juni'!$D$9:$D$192,APS!$B384,'Rekapitulasi Juni'!$F$9:$F$192)</f>
        <v>0</v>
      </c>
      <c r="AK384" s="324">
        <f>SUMIF('Rekapitulasi Juni'!$D$9:$D$192,APS!$B384,'Rekapitulasi Juni'!$K$9:$K$192)</f>
        <v>0</v>
      </c>
      <c r="AL384" s="325">
        <f t="shared" si="646"/>
        <v>0</v>
      </c>
      <c r="AM384" s="325">
        <f t="shared" si="647"/>
        <v>0</v>
      </c>
      <c r="AN384" s="27"/>
      <c r="AO384" s="324">
        <f>SUMIF('Rekapitulasi Juni'!$U$9:$U$192,APS!$B384,'Rekapitulasi Juni'!$V$9:$V$192)</f>
        <v>0</v>
      </c>
      <c r="AP384" s="324">
        <f>SUMIF('Rekapitulasi Juni'!$U$9:$U$192,APS!$B384,'Rekapitulasi Juni'!$W$9:$W$192)</f>
        <v>0</v>
      </c>
      <c r="AQ384" s="27"/>
      <c r="AR384" s="325">
        <f t="shared" si="648"/>
        <v>0</v>
      </c>
      <c r="AS384" s="325">
        <f t="shared" si="649"/>
        <v>0</v>
      </c>
      <c r="AT384" s="27"/>
      <c r="AU384" s="324">
        <f>SUMIF('Rekapitulasi Juni'!$AL$9:$AL$192,APS!$B384,'Rekapitulasi Juni'!$AM$9:$AM$192)</f>
        <v>0</v>
      </c>
      <c r="AV384" s="324">
        <f>SUMIF('Rekapitulasi Juni'!$AL$9:$AL$192,APS!$B384,'Rekapitulasi Juni'!$AN$9:$AN$192)</f>
        <v>0</v>
      </c>
      <c r="AW384" s="27"/>
      <c r="AX384" s="325">
        <f t="shared" si="650"/>
        <v>0</v>
      </c>
      <c r="AY384" s="325">
        <f t="shared" si="651"/>
        <v>0</v>
      </c>
      <c r="AZ384" s="41">
        <f t="shared" si="652"/>
        <v>0</v>
      </c>
      <c r="BA384" s="41">
        <f t="shared" si="653"/>
        <v>0</v>
      </c>
      <c r="BB384" s="41">
        <f t="shared" si="654"/>
        <v>0</v>
      </c>
      <c r="BC384" s="41">
        <f t="shared" si="655"/>
        <v>0</v>
      </c>
      <c r="BD384" s="41">
        <f t="shared" si="656"/>
        <v>0</v>
      </c>
      <c r="BE384" s="41">
        <f t="shared" si="657"/>
        <v>0</v>
      </c>
      <c r="BF384" s="180">
        <f t="shared" si="658"/>
        <v>0</v>
      </c>
      <c r="BG384" s="27">
        <v>0</v>
      </c>
      <c r="BH384" s="27"/>
      <c r="BI384" s="324">
        <f>SUMIF('Rekapitulasi Juni'!$D$214:$D$393,APS!$B384,'Rekapitulasi Juni'!$E$214:$E$393)</f>
        <v>0</v>
      </c>
      <c r="BJ384" s="324">
        <f>SUMIF('Rekapitulasi Juni'!$D$214:$D$393,APS!$B384,'Rekapitulasi Juni'!$F$214:$F$393)</f>
        <v>0</v>
      </c>
      <c r="BK384" s="27"/>
      <c r="BL384" s="325">
        <f t="shared" si="659"/>
        <v>0</v>
      </c>
      <c r="BM384" s="325">
        <f t="shared" si="660"/>
        <v>0</v>
      </c>
      <c r="BN384" s="27"/>
      <c r="BO384" s="324">
        <f>SUMIF('Rekapitulasi Juni'!$U$214:$U$393,APS!$B384,'Rekapitulasi Juni'!$V$214:$V$393)</f>
        <v>0</v>
      </c>
      <c r="BP384" s="324">
        <f>SUMIF('Rekapitulasi Juni'!$U$214:$U$393,APS!$B384,'Rekapitulasi Juni'!$W$214:$W$393)</f>
        <v>0</v>
      </c>
      <c r="BQ384" s="27"/>
      <c r="BR384" s="325">
        <f t="shared" si="661"/>
        <v>0</v>
      </c>
      <c r="BS384" s="325">
        <f t="shared" si="662"/>
        <v>0</v>
      </c>
      <c r="BT384" s="27"/>
      <c r="BU384" s="324">
        <f>SUMIF('Rekapitulasi Juni'!$AL$214:$AL$393,APS!$B384,'Rekapitulasi Juni'!$AM$214:$AM$393)</f>
        <v>0</v>
      </c>
      <c r="BV384" s="324">
        <f>SUMIF('Rekapitulasi Juni'!$AL$214:$AL$393,APS!$B384,'Rekapitulasi Juni'!$AN$214:$AN$393)</f>
        <v>0</v>
      </c>
      <c r="BW384" s="27"/>
      <c r="BX384" s="325">
        <f t="shared" si="663"/>
        <v>0</v>
      </c>
      <c r="BY384" s="325">
        <f t="shared" si="664"/>
        <v>0</v>
      </c>
      <c r="BZ384" s="27"/>
      <c r="CA384" s="324">
        <f>SUMIF('Rekapitulasi Juni'!$BA$214:$BA$393,APS!$B384,'Rekapitulasi Juni'!$BB$214:$BB$393)</f>
        <v>0</v>
      </c>
      <c r="CB384" s="324">
        <f>SUMIF('Rekapitulasi Juni'!$BA$214:$BA$393,APS!$B384,'Rekapitulasi Juni'!$BC$214:$BC$393)</f>
        <v>0</v>
      </c>
      <c r="CC384" s="27"/>
      <c r="CD384" s="325">
        <f t="shared" si="665"/>
        <v>0</v>
      </c>
      <c r="CE384" s="325">
        <f t="shared" si="666"/>
        <v>0</v>
      </c>
      <c r="CF384" s="27"/>
      <c r="CG384" s="324">
        <f>SUMIF('Rekapitulasi Juni'!$BP$214:$BP$393,APS!$B384,'Rekapitulasi Juni'!$BQ$214:$BQ$393)</f>
        <v>0</v>
      </c>
      <c r="CH384" s="324">
        <f>SUMIF('Rekapitulasi Juni'!$BP$214:$BP$393,APS!$B384,'Rekapitulasi Juni'!$BR$214:$BR$393)</f>
        <v>0</v>
      </c>
      <c r="CI384" s="27"/>
      <c r="CJ384" s="325">
        <f t="shared" si="667"/>
        <v>0</v>
      </c>
      <c r="CK384" s="325">
        <f t="shared" si="668"/>
        <v>0</v>
      </c>
      <c r="CL384" s="41">
        <f t="shared" si="669"/>
        <v>0</v>
      </c>
      <c r="CM384" s="41">
        <f t="shared" si="670"/>
        <v>0</v>
      </c>
      <c r="CN384" s="41">
        <f t="shared" si="671"/>
        <v>0</v>
      </c>
      <c r="CO384" s="41">
        <f t="shared" si="672"/>
        <v>0</v>
      </c>
      <c r="CP384" s="41">
        <f t="shared" si="673"/>
        <v>0</v>
      </c>
      <c r="CQ384" s="41">
        <f t="shared" si="674"/>
        <v>0</v>
      </c>
      <c r="CR384" s="180">
        <f t="shared" si="675"/>
        <v>0</v>
      </c>
      <c r="CS384" s="27">
        <v>0</v>
      </c>
      <c r="CT384" s="27"/>
      <c r="CU384" s="324">
        <f>SUMIF('Rekapitulasi Juni'!$D$410:$D$588,APS!$B384,'Rekapitulasi Juni'!$E$410:$E$588)</f>
        <v>0</v>
      </c>
      <c r="CV384" s="324">
        <f>SUMIF('Rekapitulasi Juni'!$D$410:$D$588,APS!$B384,'Rekapitulasi Juni'!$F$410:$F$588)</f>
        <v>0</v>
      </c>
      <c r="CW384" s="27"/>
      <c r="CX384" s="325">
        <f t="shared" si="676"/>
        <v>0</v>
      </c>
      <c r="CY384" s="325">
        <f t="shared" si="677"/>
        <v>0</v>
      </c>
      <c r="CZ384" s="27"/>
      <c r="DA384" s="324">
        <f>SUMIF('Rekapitulasi Juni'!$U$410:$U$588,APS!$B384,'Rekapitulasi Juni'!$V$410:$V$588)</f>
        <v>0</v>
      </c>
      <c r="DB384" s="324">
        <f>SUMIF('Rekapitulasi Juni'!$U$410:$U$588,APS!$B384,'Rekapitulasi Juni'!$W$410:$W$588)</f>
        <v>0</v>
      </c>
      <c r="DC384" s="27"/>
      <c r="DD384" s="325">
        <f t="shared" si="678"/>
        <v>0</v>
      </c>
      <c r="DE384" s="325">
        <f t="shared" si="679"/>
        <v>0</v>
      </c>
      <c r="DF384" s="27"/>
      <c r="DG384" s="324">
        <f>SUMIF('Rekapitulasi Juni'!$AL$410:$AL$588,APS!$B384,'Rekapitulasi Juni'!$AM$410:$AM$588)</f>
        <v>0</v>
      </c>
      <c r="DH384" s="324">
        <f>SUMIF('Rekapitulasi Juni'!$AL$410:$AL$588,APS!$B384,'Rekapitulasi Juni'!$AN$410:$AN$588)</f>
        <v>0</v>
      </c>
      <c r="DI384" s="27"/>
      <c r="DJ384" s="325">
        <f t="shared" si="635"/>
        <v>0</v>
      </c>
      <c r="DK384" s="325">
        <f t="shared" si="636"/>
        <v>0</v>
      </c>
      <c r="DL384" s="27"/>
      <c r="DM384" s="324">
        <f>SUMIF('Rekapitulasi Juni'!$BA$410:$BA$588,APS!$B384,'Rekapitulasi Juni'!$BB$410:$BB$588)</f>
        <v>0</v>
      </c>
      <c r="DN384" s="324">
        <f>SUMIF('Rekapitulasi Juni'!$BA$410:$BA$588,APS!$B384,'Rekapitulasi Juni'!$BC$410:$BC$588)</f>
        <v>0</v>
      </c>
      <c r="DO384" s="324">
        <f>SUMIF('Rekapitulasi Juni'!$BA$410:$BA$588,APS!$B384,'Rekapitulasi Juni'!$BF$410:$BF$588)</f>
        <v>0</v>
      </c>
      <c r="DP384" s="325">
        <f t="shared" si="637"/>
        <v>0</v>
      </c>
      <c r="DQ384" s="325">
        <f t="shared" si="638"/>
        <v>0</v>
      </c>
      <c r="DR384" s="27"/>
      <c r="DS384" s="324">
        <f>SUMIF('Rekapitulasi Juni'!$BP$410:$BP$588,APS!$B384,'Rekapitulasi Juni'!$BQ$410:$BQ$588)</f>
        <v>0</v>
      </c>
      <c r="DT384" s="324">
        <f>SUMIF('Rekapitulasi Juni'!$BP$410:$BP$588,APS!$B384,'Rekapitulasi Juni'!$BR$410:$BR$588)</f>
        <v>0</v>
      </c>
      <c r="DU384" s="27"/>
      <c r="DV384" s="325">
        <f t="shared" si="639"/>
        <v>0</v>
      </c>
      <c r="DW384" s="325">
        <f t="shared" si="640"/>
        <v>0</v>
      </c>
      <c r="DX384" s="41">
        <f t="shared" si="680"/>
        <v>0</v>
      </c>
      <c r="DY384" s="41">
        <f t="shared" si="681"/>
        <v>0</v>
      </c>
      <c r="DZ384" s="41">
        <f t="shared" si="682"/>
        <v>0</v>
      </c>
      <c r="EA384" s="41">
        <f t="shared" si="683"/>
        <v>0</v>
      </c>
      <c r="EB384" s="41">
        <f t="shared" si="684"/>
        <v>0</v>
      </c>
      <c r="EC384" s="41">
        <f t="shared" si="685"/>
        <v>0</v>
      </c>
      <c r="ED384" s="180">
        <f t="shared" si="686"/>
        <v>0</v>
      </c>
      <c r="EE384" s="27">
        <v>0</v>
      </c>
      <c r="EF384" s="27"/>
      <c r="EG384" s="324">
        <f>SUMIF('Rekapitulasi Juni'!$D$608:$D$786,APS!$B384,'Rekapitulasi Juni'!$E$608:$E$786)</f>
        <v>0</v>
      </c>
      <c r="EH384" s="324">
        <f>SUMIF('Rekapitulasi Juni'!$D$608:$D$786,APS!$B384,'Rekapitulasi Juni'!$F$608:$F$786)</f>
        <v>0</v>
      </c>
      <c r="EI384" s="27"/>
      <c r="EJ384" s="325">
        <f t="shared" si="641"/>
        <v>0</v>
      </c>
      <c r="EK384" s="325">
        <f t="shared" si="642"/>
        <v>0</v>
      </c>
      <c r="EL384" s="27"/>
      <c r="EM384" s="324">
        <f>SUMIF('Rekapitulasi Juni'!$U$608:$U$786,APS!$B384,'Rekapitulasi Juni'!$V$608:$V$786)</f>
        <v>0</v>
      </c>
      <c r="EN384" s="324">
        <f>SUMIF('Rekapitulasi Juni'!$U$608:$U$786,APS!$B384,'Rekapitulasi Juni'!$W$608:$W$786)</f>
        <v>0</v>
      </c>
      <c r="EO384" s="27"/>
      <c r="EP384" s="325">
        <f t="shared" si="643"/>
        <v>0</v>
      </c>
      <c r="EQ384" s="325">
        <f t="shared" si="644"/>
        <v>0</v>
      </c>
      <c r="ER384" s="27"/>
      <c r="ES384" s="324">
        <f>SUMIF('Rekapitulasi Juni'!$AL$608:$AL$786,APS!$B384,'Rekapitulasi Juni'!$AM$608:$AM$786)</f>
        <v>0</v>
      </c>
      <c r="ET384" s="324">
        <f>SUMIF('Rekapitulasi Juni'!$AL$608:$AL$786,APS!$B384,'Rekapitulasi Juni'!$AN$608:$AN$786)</f>
        <v>0</v>
      </c>
      <c r="EU384" s="27"/>
      <c r="EV384" s="325">
        <f t="shared" si="628"/>
        <v>0</v>
      </c>
      <c r="EW384" s="325">
        <f t="shared" si="629"/>
        <v>0</v>
      </c>
      <c r="EX384" s="27"/>
      <c r="EY384" s="324">
        <f>SUMIF('Rekapitulasi Juni'!$BA$608:$BA$786,APS!$B384,'Rekapitulasi Juni'!$BB$608:$BB$786)</f>
        <v>0</v>
      </c>
      <c r="EZ384" s="324">
        <f>SUMIF('Rekapitulasi Juni'!$BA$608:$BA$786,APS!$B384,'Rekapitulasi Juni'!$BC$608:$BC$786)</f>
        <v>0</v>
      </c>
      <c r="FA384" s="324">
        <f>SUMIF('Rekapitulasi Juni'!$BA$608:$BA$786,APS!$B384,'Rekapitulasi Juni'!$BF$608:$BF$786)</f>
        <v>0</v>
      </c>
      <c r="FB384" s="325">
        <f t="shared" si="630"/>
        <v>0</v>
      </c>
      <c r="FC384" s="325">
        <f t="shared" si="631"/>
        <v>0</v>
      </c>
      <c r="FD384" s="27"/>
      <c r="FE384" s="27"/>
      <c r="FF384" s="27"/>
      <c r="FG384" s="27"/>
      <c r="FH384" s="27"/>
      <c r="FI384" s="27"/>
      <c r="FJ384" s="41">
        <f t="shared" si="687"/>
        <v>0</v>
      </c>
      <c r="FK384" s="41">
        <f t="shared" si="688"/>
        <v>0</v>
      </c>
      <c r="FL384" s="41">
        <f t="shared" si="689"/>
        <v>0</v>
      </c>
      <c r="FM384" s="41">
        <f t="shared" si="690"/>
        <v>0</v>
      </c>
      <c r="FN384" s="41">
        <f t="shared" si="691"/>
        <v>0</v>
      </c>
      <c r="FO384" s="41">
        <f t="shared" si="692"/>
        <v>0</v>
      </c>
      <c r="FP384" s="180">
        <f t="shared" si="693"/>
        <v>0</v>
      </c>
      <c r="FQ384" s="27"/>
      <c r="FR384" s="27"/>
      <c r="FS384" s="324">
        <f>SUMIF('Rekapitulasi Juni'!$D$804:$D$984,APS!$B384,'Rekapitulasi Juni'!$E$804:$E$984)</f>
        <v>0</v>
      </c>
      <c r="FT384" s="324">
        <f>SUMIF('Rekapitulasi Juni'!$D$804:$D$984,APS!$B384,'Rekapitulasi Juni'!$F$804:$F$984)</f>
        <v>0</v>
      </c>
      <c r="FU384" s="27"/>
      <c r="FV384" s="325">
        <f t="shared" si="632"/>
        <v>0</v>
      </c>
      <c r="FW384" s="325">
        <f t="shared" si="633"/>
        <v>0</v>
      </c>
      <c r="FX384" s="27"/>
      <c r="FY384" s="324">
        <f>SUMIF('Rekapitulasi Juni'!$U$804:$U$984,APS!$B384,'Rekapitulasi Juni'!$V$804:$V$984)</f>
        <v>0</v>
      </c>
      <c r="FZ384" s="324">
        <f>SUMIF('Rekapitulasi Juni'!$U$804:$U$984,APS!$B384,'Rekapitulasi Juni'!$W$804:$W$984)</f>
        <v>0</v>
      </c>
      <c r="GA384" s="27"/>
      <c r="GB384" s="325">
        <f t="shared" si="621"/>
        <v>0</v>
      </c>
      <c r="GC384" s="325">
        <f t="shared" si="622"/>
        <v>0</v>
      </c>
      <c r="GD384" s="27"/>
      <c r="GE384" s="324">
        <f>SUMIF('Rekapitulasi Juni'!$AL$804:$AL$984,APS!$B384,'Rekapitulasi Juni'!$AM$804:$AM$984)</f>
        <v>0</v>
      </c>
      <c r="GF384" s="324">
        <f>SUMIF('Rekapitulasi Juni'!$AL$804:$AL$984,APS!$B384,'Rekapitulasi Juni'!$AN$804:$AN$984)</f>
        <v>0</v>
      </c>
      <c r="GG384" s="27"/>
      <c r="GH384" s="325">
        <f t="shared" si="611"/>
        <v>0</v>
      </c>
      <c r="GI384" s="325">
        <f t="shared" si="612"/>
        <v>0</v>
      </c>
      <c r="GJ384" s="27"/>
      <c r="GK384" s="27"/>
      <c r="GL384" s="41">
        <f t="shared" si="694"/>
        <v>0</v>
      </c>
      <c r="GM384" s="41">
        <f t="shared" si="695"/>
        <v>0</v>
      </c>
      <c r="GN384" s="41">
        <f t="shared" si="696"/>
        <v>0</v>
      </c>
      <c r="GO384" s="41">
        <f t="shared" si="620"/>
        <v>0</v>
      </c>
      <c r="GP384" s="41">
        <f t="shared" si="697"/>
        <v>0</v>
      </c>
      <c r="GQ384" s="41">
        <f t="shared" si="698"/>
        <v>0</v>
      </c>
      <c r="GR384" s="180">
        <f t="shared" si="699"/>
        <v>0</v>
      </c>
      <c r="GS384" s="41">
        <f t="shared" si="613"/>
        <v>0</v>
      </c>
      <c r="GT384" s="41">
        <f t="shared" si="614"/>
        <v>0</v>
      </c>
      <c r="GU384" s="41">
        <f t="shared" si="615"/>
        <v>0</v>
      </c>
      <c r="GV384" s="41">
        <f t="shared" si="616"/>
        <v>0</v>
      </c>
      <c r="GW384" s="41">
        <f t="shared" si="617"/>
        <v>0</v>
      </c>
      <c r="GX384" s="41">
        <f t="shared" si="618"/>
        <v>0</v>
      </c>
      <c r="GY384" s="180">
        <f t="shared" si="619"/>
        <v>0</v>
      </c>
      <c r="GZ384" s="41">
        <v>358</v>
      </c>
      <c r="HA384" s="32"/>
      <c r="HB384" s="42">
        <f t="shared" si="634"/>
        <v>0</v>
      </c>
      <c r="HC384" s="59"/>
    </row>
    <row r="385" spans="1:211" ht="15" customHeight="1">
      <c r="A385" s="31" t="s">
        <v>755</v>
      </c>
      <c r="B385" s="32" t="s">
        <v>756</v>
      </c>
      <c r="C385" s="31" t="s">
        <v>490</v>
      </c>
      <c r="D385" s="31" t="s">
        <v>1259</v>
      </c>
      <c r="E385" s="31" t="s">
        <v>43</v>
      </c>
      <c r="F385" s="31" t="s">
        <v>152</v>
      </c>
      <c r="G385" s="33">
        <v>6</v>
      </c>
      <c r="H385" s="33">
        <v>0</v>
      </c>
      <c r="I385" s="33">
        <v>0</v>
      </c>
      <c r="J385" s="34">
        <f>IFERROR(VLOOKUP(A385,#REF!,3,0),0)</f>
        <v>0</v>
      </c>
      <c r="K385" s="34">
        <f t="shared" si="623"/>
        <v>6</v>
      </c>
      <c r="L385" s="34">
        <v>0</v>
      </c>
      <c r="M385" s="34">
        <v>6</v>
      </c>
      <c r="N385" s="35">
        <f t="shared" si="624"/>
        <v>0</v>
      </c>
      <c r="O385" s="35">
        <f t="shared" si="625"/>
        <v>0</v>
      </c>
      <c r="P385" s="36">
        <v>0</v>
      </c>
      <c r="Q385" s="36">
        <f t="shared" si="645"/>
        <v>6</v>
      </c>
      <c r="R385" s="80"/>
      <c r="S385" s="37">
        <f ca="1">SUMIF(ROP!$D$6:$H$65536,A385,ROP!$J$6:$J$65536)</f>
        <v>0</v>
      </c>
      <c r="T385" s="37">
        <f>SUMIF(HASIL!$B:$B,APS!$B385&amp;RIGHT(APS!T$9,2),HASIL!$I:$I)</f>
        <v>0</v>
      </c>
      <c r="U385" s="37">
        <f>SUMIF(HASIL!$B:$B,APS!$B385&amp;RIGHT(APS!U$9,2),HASIL!$I:$I)</f>
        <v>0</v>
      </c>
      <c r="V385" s="37">
        <f>SUMIF(HASIL!$B:$B,APS!$B385&amp;RIGHT(APS!V$9,2),HASIL!$I:$I)</f>
        <v>0</v>
      </c>
      <c r="W385" s="37">
        <f>SUMIF(HASIL!$B:$B,APS!$B385&amp;RIGHT(APS!W$9,2),HASIL!$I:$I)</f>
        <v>0</v>
      </c>
      <c r="X385" s="38">
        <f t="shared" si="626"/>
        <v>0</v>
      </c>
      <c r="Y385" s="38">
        <f t="shared" si="627"/>
        <v>-6</v>
      </c>
      <c r="Z385" s="39">
        <f t="shared" si="701"/>
        <v>0</v>
      </c>
      <c r="AA385" s="39">
        <f t="shared" si="700"/>
        <v>6</v>
      </c>
      <c r="AB385" s="40">
        <f t="shared" si="702"/>
        <v>0</v>
      </c>
      <c r="AC385" s="27">
        <v>0</v>
      </c>
      <c r="AD385" s="27"/>
      <c r="AE385" s="27"/>
      <c r="AF385" s="27"/>
      <c r="AG385" s="27"/>
      <c r="AH385" s="27"/>
      <c r="AI385" s="324">
        <f>SUMIF('Rekapitulasi Juni'!$D$9:$D$192,APS!$B385,'Rekapitulasi Juni'!$E$9:$E$192)</f>
        <v>0</v>
      </c>
      <c r="AJ385" s="324">
        <f>SUMIF('Rekapitulasi Juni'!$D$9:$D$192,APS!$B385,'Rekapitulasi Juni'!$F$9:$F$192)</f>
        <v>0</v>
      </c>
      <c r="AK385" s="324">
        <f>SUMIF('Rekapitulasi Juni'!$D$9:$D$192,APS!$B385,'Rekapitulasi Juni'!$K$9:$K$192)</f>
        <v>0</v>
      </c>
      <c r="AL385" s="325">
        <f t="shared" si="646"/>
        <v>0</v>
      </c>
      <c r="AM385" s="325">
        <f t="shared" si="647"/>
        <v>0</v>
      </c>
      <c r="AN385" s="27"/>
      <c r="AO385" s="324">
        <f>SUMIF('Rekapitulasi Juni'!$U$9:$U$192,APS!$B385,'Rekapitulasi Juni'!$V$9:$V$192)</f>
        <v>0</v>
      </c>
      <c r="AP385" s="324">
        <f>SUMIF('Rekapitulasi Juni'!$U$9:$U$192,APS!$B385,'Rekapitulasi Juni'!$W$9:$W$192)</f>
        <v>0</v>
      </c>
      <c r="AQ385" s="27"/>
      <c r="AR385" s="325">
        <f t="shared" si="648"/>
        <v>0</v>
      </c>
      <c r="AS385" s="325">
        <f t="shared" si="649"/>
        <v>0</v>
      </c>
      <c r="AT385" s="27"/>
      <c r="AU385" s="324">
        <f>SUMIF('Rekapitulasi Juni'!$AL$9:$AL$192,APS!$B385,'Rekapitulasi Juni'!$AM$9:$AM$192)</f>
        <v>0</v>
      </c>
      <c r="AV385" s="324">
        <f>SUMIF('Rekapitulasi Juni'!$AL$9:$AL$192,APS!$B385,'Rekapitulasi Juni'!$AN$9:$AN$192)</f>
        <v>0</v>
      </c>
      <c r="AW385" s="27"/>
      <c r="AX385" s="325">
        <f t="shared" si="650"/>
        <v>0</v>
      </c>
      <c r="AY385" s="325">
        <f t="shared" si="651"/>
        <v>0</v>
      </c>
      <c r="AZ385" s="41">
        <f t="shared" si="652"/>
        <v>0</v>
      </c>
      <c r="BA385" s="41">
        <f t="shared" si="653"/>
        <v>0</v>
      </c>
      <c r="BB385" s="41">
        <f t="shared" si="654"/>
        <v>0</v>
      </c>
      <c r="BC385" s="41">
        <f t="shared" si="655"/>
        <v>0</v>
      </c>
      <c r="BD385" s="41">
        <f t="shared" si="656"/>
        <v>0</v>
      </c>
      <c r="BE385" s="41">
        <f t="shared" si="657"/>
        <v>0</v>
      </c>
      <c r="BF385" s="180">
        <f t="shared" si="658"/>
        <v>0</v>
      </c>
      <c r="BG385" s="27">
        <v>0</v>
      </c>
      <c r="BH385" s="27"/>
      <c r="BI385" s="324">
        <f>SUMIF('Rekapitulasi Juni'!$D$214:$D$393,APS!$B385,'Rekapitulasi Juni'!$E$214:$E$393)</f>
        <v>0</v>
      </c>
      <c r="BJ385" s="324">
        <f>SUMIF('Rekapitulasi Juni'!$D$214:$D$393,APS!$B385,'Rekapitulasi Juni'!$F$214:$F$393)</f>
        <v>0</v>
      </c>
      <c r="BK385" s="27"/>
      <c r="BL385" s="325">
        <f t="shared" si="659"/>
        <v>0</v>
      </c>
      <c r="BM385" s="325">
        <f t="shared" si="660"/>
        <v>0</v>
      </c>
      <c r="BN385" s="27"/>
      <c r="BO385" s="324">
        <f>SUMIF('Rekapitulasi Juni'!$U$214:$U$393,APS!$B385,'Rekapitulasi Juni'!$V$214:$V$393)</f>
        <v>0</v>
      </c>
      <c r="BP385" s="324">
        <f>SUMIF('Rekapitulasi Juni'!$U$214:$U$393,APS!$B385,'Rekapitulasi Juni'!$W$214:$W$393)</f>
        <v>0</v>
      </c>
      <c r="BQ385" s="27"/>
      <c r="BR385" s="325">
        <f t="shared" si="661"/>
        <v>0</v>
      </c>
      <c r="BS385" s="325">
        <f t="shared" si="662"/>
        <v>0</v>
      </c>
      <c r="BT385" s="27"/>
      <c r="BU385" s="324">
        <f>SUMIF('Rekapitulasi Juni'!$AL$214:$AL$393,APS!$B385,'Rekapitulasi Juni'!$AM$214:$AM$393)</f>
        <v>0</v>
      </c>
      <c r="BV385" s="324">
        <f>SUMIF('Rekapitulasi Juni'!$AL$214:$AL$393,APS!$B385,'Rekapitulasi Juni'!$AN$214:$AN$393)</f>
        <v>0</v>
      </c>
      <c r="BW385" s="27"/>
      <c r="BX385" s="325">
        <f t="shared" si="663"/>
        <v>0</v>
      </c>
      <c r="BY385" s="325">
        <f t="shared" si="664"/>
        <v>0</v>
      </c>
      <c r="BZ385" s="27"/>
      <c r="CA385" s="324">
        <f>SUMIF('Rekapitulasi Juni'!$BA$214:$BA$393,APS!$B385,'Rekapitulasi Juni'!$BB$214:$BB$393)</f>
        <v>0</v>
      </c>
      <c r="CB385" s="324">
        <f>SUMIF('Rekapitulasi Juni'!$BA$214:$BA$393,APS!$B385,'Rekapitulasi Juni'!$BC$214:$BC$393)</f>
        <v>0</v>
      </c>
      <c r="CC385" s="27"/>
      <c r="CD385" s="325">
        <f t="shared" si="665"/>
        <v>0</v>
      </c>
      <c r="CE385" s="325">
        <f t="shared" si="666"/>
        <v>0</v>
      </c>
      <c r="CF385" s="27"/>
      <c r="CG385" s="324">
        <f>SUMIF('Rekapitulasi Juni'!$BP$214:$BP$393,APS!$B385,'Rekapitulasi Juni'!$BQ$214:$BQ$393)</f>
        <v>6</v>
      </c>
      <c r="CH385" s="324">
        <f>SUMIF('Rekapitulasi Juni'!$BP$214:$BP$393,APS!$B385,'Rekapitulasi Juni'!$BR$214:$BR$393)</f>
        <v>6</v>
      </c>
      <c r="CI385" s="27"/>
      <c r="CJ385" s="325">
        <f t="shared" si="667"/>
        <v>0</v>
      </c>
      <c r="CK385" s="325">
        <f t="shared" si="668"/>
        <v>100</v>
      </c>
      <c r="CL385" s="41">
        <f t="shared" si="669"/>
        <v>0</v>
      </c>
      <c r="CM385" s="41">
        <f t="shared" si="670"/>
        <v>6</v>
      </c>
      <c r="CN385" s="41">
        <f t="shared" si="671"/>
        <v>6</v>
      </c>
      <c r="CO385" s="41">
        <f t="shared" si="672"/>
        <v>0</v>
      </c>
      <c r="CP385" s="41">
        <f t="shared" si="673"/>
        <v>6</v>
      </c>
      <c r="CQ385" s="41">
        <f t="shared" si="674"/>
        <v>6</v>
      </c>
      <c r="CR385" s="180">
        <f t="shared" si="675"/>
        <v>0</v>
      </c>
      <c r="CS385" s="27">
        <v>0</v>
      </c>
      <c r="CT385" s="27"/>
      <c r="CU385" s="324">
        <f>SUMIF('Rekapitulasi Juni'!$D$410:$D$588,APS!$B385,'Rekapitulasi Juni'!$E$410:$E$588)</f>
        <v>0</v>
      </c>
      <c r="CV385" s="324">
        <f>SUMIF('Rekapitulasi Juni'!$D$410:$D$588,APS!$B385,'Rekapitulasi Juni'!$F$410:$F$588)</f>
        <v>0</v>
      </c>
      <c r="CW385" s="27"/>
      <c r="CX385" s="325">
        <f t="shared" si="676"/>
        <v>0</v>
      </c>
      <c r="CY385" s="325">
        <f t="shared" si="677"/>
        <v>0</v>
      </c>
      <c r="CZ385" s="27"/>
      <c r="DA385" s="324">
        <f>SUMIF('Rekapitulasi Juni'!$U$410:$U$588,APS!$B385,'Rekapitulasi Juni'!$V$410:$V$588)</f>
        <v>0</v>
      </c>
      <c r="DB385" s="324">
        <f>SUMIF('Rekapitulasi Juni'!$U$410:$U$588,APS!$B385,'Rekapitulasi Juni'!$W$410:$W$588)</f>
        <v>0</v>
      </c>
      <c r="DC385" s="27"/>
      <c r="DD385" s="325">
        <f t="shared" si="678"/>
        <v>0</v>
      </c>
      <c r="DE385" s="325">
        <f t="shared" si="679"/>
        <v>0</v>
      </c>
      <c r="DF385" s="27"/>
      <c r="DG385" s="324">
        <f>SUMIF('Rekapitulasi Juni'!$AL$410:$AL$588,APS!$B385,'Rekapitulasi Juni'!$AM$410:$AM$588)</f>
        <v>0</v>
      </c>
      <c r="DH385" s="324">
        <f>SUMIF('Rekapitulasi Juni'!$AL$410:$AL$588,APS!$B385,'Rekapitulasi Juni'!$AN$410:$AN$588)</f>
        <v>0</v>
      </c>
      <c r="DI385" s="27"/>
      <c r="DJ385" s="325">
        <f t="shared" si="635"/>
        <v>0</v>
      </c>
      <c r="DK385" s="325">
        <f t="shared" si="636"/>
        <v>0</v>
      </c>
      <c r="DL385" s="27"/>
      <c r="DM385" s="324">
        <f>SUMIF('Rekapitulasi Juni'!$BA$410:$BA$588,APS!$B385,'Rekapitulasi Juni'!$BB$410:$BB$588)</f>
        <v>0</v>
      </c>
      <c r="DN385" s="324">
        <f>SUMIF('Rekapitulasi Juni'!$BA$410:$BA$588,APS!$B385,'Rekapitulasi Juni'!$BC$410:$BC$588)</f>
        <v>0</v>
      </c>
      <c r="DO385" s="324">
        <f>SUMIF('Rekapitulasi Juni'!$BA$410:$BA$588,APS!$B385,'Rekapitulasi Juni'!$BF$410:$BF$588)</f>
        <v>0</v>
      </c>
      <c r="DP385" s="325">
        <f t="shared" si="637"/>
        <v>0</v>
      </c>
      <c r="DQ385" s="325">
        <f t="shared" si="638"/>
        <v>0</v>
      </c>
      <c r="DR385" s="27">
        <v>6</v>
      </c>
      <c r="DS385" s="324">
        <f>SUMIF('Rekapitulasi Juni'!$BP$410:$BP$588,APS!$B385,'Rekapitulasi Juni'!$BQ$410:$BQ$588)</f>
        <v>0</v>
      </c>
      <c r="DT385" s="324">
        <f>SUMIF('Rekapitulasi Juni'!$BP$410:$BP$588,APS!$B385,'Rekapitulasi Juni'!$BR$410:$BR$588)</f>
        <v>0</v>
      </c>
      <c r="DU385" s="27"/>
      <c r="DV385" s="325">
        <f t="shared" si="639"/>
        <v>0</v>
      </c>
      <c r="DW385" s="325">
        <f t="shared" si="640"/>
        <v>0</v>
      </c>
      <c r="DX385" s="41">
        <f t="shared" si="680"/>
        <v>6</v>
      </c>
      <c r="DY385" s="41">
        <f t="shared" si="681"/>
        <v>0</v>
      </c>
      <c r="DZ385" s="41">
        <f t="shared" si="682"/>
        <v>0</v>
      </c>
      <c r="EA385" s="41">
        <f t="shared" si="683"/>
        <v>0</v>
      </c>
      <c r="EB385" s="41">
        <f t="shared" si="684"/>
        <v>0</v>
      </c>
      <c r="EC385" s="41">
        <f t="shared" si="685"/>
        <v>-6</v>
      </c>
      <c r="ED385" s="180">
        <f t="shared" si="686"/>
        <v>0</v>
      </c>
      <c r="EE385" s="27">
        <v>0</v>
      </c>
      <c r="EF385" s="27"/>
      <c r="EG385" s="324">
        <f>SUMIF('Rekapitulasi Juni'!$D$608:$D$786,APS!$B385,'Rekapitulasi Juni'!$E$608:$E$786)</f>
        <v>0</v>
      </c>
      <c r="EH385" s="324">
        <f>SUMIF('Rekapitulasi Juni'!$D$608:$D$786,APS!$B385,'Rekapitulasi Juni'!$F$608:$F$786)</f>
        <v>0</v>
      </c>
      <c r="EI385" s="27"/>
      <c r="EJ385" s="325">
        <f t="shared" si="641"/>
        <v>0</v>
      </c>
      <c r="EK385" s="325">
        <f t="shared" si="642"/>
        <v>0</v>
      </c>
      <c r="EL385" s="27"/>
      <c r="EM385" s="324">
        <f>SUMIF('Rekapitulasi Juni'!$U$608:$U$786,APS!$B385,'Rekapitulasi Juni'!$V$608:$V$786)</f>
        <v>0</v>
      </c>
      <c r="EN385" s="324">
        <f>SUMIF('Rekapitulasi Juni'!$U$608:$U$786,APS!$B385,'Rekapitulasi Juni'!$W$608:$W$786)</f>
        <v>0</v>
      </c>
      <c r="EO385" s="27"/>
      <c r="EP385" s="325">
        <f t="shared" si="643"/>
        <v>0</v>
      </c>
      <c r="EQ385" s="325">
        <f t="shared" si="644"/>
        <v>0</v>
      </c>
      <c r="ER385" s="27"/>
      <c r="ES385" s="324">
        <f>SUMIF('Rekapitulasi Juni'!$AL$608:$AL$786,APS!$B385,'Rekapitulasi Juni'!$AM$608:$AM$786)</f>
        <v>0</v>
      </c>
      <c r="ET385" s="324">
        <f>SUMIF('Rekapitulasi Juni'!$AL$608:$AL$786,APS!$B385,'Rekapitulasi Juni'!$AN$608:$AN$786)</f>
        <v>0</v>
      </c>
      <c r="EU385" s="27"/>
      <c r="EV385" s="325">
        <f t="shared" si="628"/>
        <v>0</v>
      </c>
      <c r="EW385" s="325">
        <f t="shared" si="629"/>
        <v>0</v>
      </c>
      <c r="EX385" s="27"/>
      <c r="EY385" s="324">
        <f>SUMIF('Rekapitulasi Juni'!$BA$608:$BA$786,APS!$B385,'Rekapitulasi Juni'!$BB$608:$BB$786)</f>
        <v>0</v>
      </c>
      <c r="EZ385" s="324">
        <f>SUMIF('Rekapitulasi Juni'!$BA$608:$BA$786,APS!$B385,'Rekapitulasi Juni'!$BC$608:$BC$786)</f>
        <v>0</v>
      </c>
      <c r="FA385" s="324">
        <f>SUMIF('Rekapitulasi Juni'!$BA$608:$BA$786,APS!$B385,'Rekapitulasi Juni'!$BF$608:$BF$786)</f>
        <v>0</v>
      </c>
      <c r="FB385" s="325">
        <f t="shared" si="630"/>
        <v>0</v>
      </c>
      <c r="FC385" s="325">
        <f t="shared" si="631"/>
        <v>0</v>
      </c>
      <c r="FD385" s="27"/>
      <c r="FE385" s="27"/>
      <c r="FF385" s="27"/>
      <c r="FG385" s="27"/>
      <c r="FH385" s="27"/>
      <c r="FI385" s="27"/>
      <c r="FJ385" s="41">
        <f t="shared" si="687"/>
        <v>0</v>
      </c>
      <c r="FK385" s="41">
        <f t="shared" si="688"/>
        <v>0</v>
      </c>
      <c r="FL385" s="41">
        <f t="shared" si="689"/>
        <v>0</v>
      </c>
      <c r="FM385" s="41">
        <f t="shared" si="690"/>
        <v>0</v>
      </c>
      <c r="FN385" s="41">
        <f t="shared" si="691"/>
        <v>0</v>
      </c>
      <c r="FO385" s="41">
        <f t="shared" si="692"/>
        <v>0</v>
      </c>
      <c r="FP385" s="180">
        <f t="shared" si="693"/>
        <v>0</v>
      </c>
      <c r="FQ385" s="27"/>
      <c r="FR385" s="27"/>
      <c r="FS385" s="324">
        <f>SUMIF('Rekapitulasi Juni'!$D$804:$D$984,APS!$B385,'Rekapitulasi Juni'!$E$804:$E$984)</f>
        <v>0</v>
      </c>
      <c r="FT385" s="324">
        <f>SUMIF('Rekapitulasi Juni'!$D$804:$D$984,APS!$B385,'Rekapitulasi Juni'!$F$804:$F$984)</f>
        <v>0</v>
      </c>
      <c r="FU385" s="27"/>
      <c r="FV385" s="325">
        <f t="shared" si="632"/>
        <v>0</v>
      </c>
      <c r="FW385" s="325">
        <f t="shared" si="633"/>
        <v>0</v>
      </c>
      <c r="FX385" s="27"/>
      <c r="FY385" s="324">
        <f>SUMIF('Rekapitulasi Juni'!$U$804:$U$984,APS!$B385,'Rekapitulasi Juni'!$V$804:$V$984)</f>
        <v>0</v>
      </c>
      <c r="FZ385" s="324">
        <f>SUMIF('Rekapitulasi Juni'!$U$804:$U$984,APS!$B385,'Rekapitulasi Juni'!$W$804:$W$984)</f>
        <v>0</v>
      </c>
      <c r="GA385" s="27"/>
      <c r="GB385" s="325">
        <f t="shared" si="621"/>
        <v>0</v>
      </c>
      <c r="GC385" s="325">
        <f t="shared" si="622"/>
        <v>0</v>
      </c>
      <c r="GD385" s="27"/>
      <c r="GE385" s="324">
        <f>SUMIF('Rekapitulasi Juni'!$AL$804:$AL$984,APS!$B385,'Rekapitulasi Juni'!$AM$804:$AM$984)</f>
        <v>0</v>
      </c>
      <c r="GF385" s="324">
        <f>SUMIF('Rekapitulasi Juni'!$AL$804:$AL$984,APS!$B385,'Rekapitulasi Juni'!$AN$804:$AN$984)</f>
        <v>0</v>
      </c>
      <c r="GG385" s="27"/>
      <c r="GH385" s="325">
        <f t="shared" si="611"/>
        <v>0</v>
      </c>
      <c r="GI385" s="325">
        <f t="shared" si="612"/>
        <v>0</v>
      </c>
      <c r="GJ385" s="27"/>
      <c r="GK385" s="27"/>
      <c r="GL385" s="41">
        <f t="shared" si="694"/>
        <v>0</v>
      </c>
      <c r="GM385" s="41">
        <f t="shared" si="695"/>
        <v>0</v>
      </c>
      <c r="GN385" s="41">
        <f t="shared" si="696"/>
        <v>0</v>
      </c>
      <c r="GO385" s="41">
        <f t="shared" si="620"/>
        <v>0</v>
      </c>
      <c r="GP385" s="41">
        <f t="shared" si="697"/>
        <v>0</v>
      </c>
      <c r="GQ385" s="41">
        <f t="shared" si="698"/>
        <v>0</v>
      </c>
      <c r="GR385" s="180">
        <f t="shared" si="699"/>
        <v>0</v>
      </c>
      <c r="GS385" s="41">
        <f t="shared" si="613"/>
        <v>6</v>
      </c>
      <c r="GT385" s="41">
        <f t="shared" si="614"/>
        <v>6</v>
      </c>
      <c r="GU385" s="41">
        <f t="shared" si="615"/>
        <v>6</v>
      </c>
      <c r="GV385" s="41">
        <f t="shared" si="616"/>
        <v>0</v>
      </c>
      <c r="GW385" s="41">
        <f t="shared" si="617"/>
        <v>6</v>
      </c>
      <c r="GX385" s="41">
        <f t="shared" si="618"/>
        <v>0</v>
      </c>
      <c r="GY385" s="180">
        <f t="shared" si="619"/>
        <v>100</v>
      </c>
      <c r="GZ385" s="41">
        <v>359</v>
      </c>
      <c r="HA385" s="32"/>
      <c r="HB385" s="42">
        <f t="shared" si="634"/>
        <v>0</v>
      </c>
      <c r="HC385" s="59"/>
    </row>
    <row r="386" spans="1:211" ht="15" customHeight="1">
      <c r="A386" s="31" t="s">
        <v>757</v>
      </c>
      <c r="B386" s="32" t="s">
        <v>758</v>
      </c>
      <c r="C386" s="31" t="s">
        <v>490</v>
      </c>
      <c r="D386" s="31" t="s">
        <v>1259</v>
      </c>
      <c r="E386" s="31" t="s">
        <v>43</v>
      </c>
      <c r="F386" s="31" t="s">
        <v>152</v>
      </c>
      <c r="G386" s="33">
        <v>16</v>
      </c>
      <c r="H386" s="33">
        <v>0</v>
      </c>
      <c r="I386" s="33">
        <v>0</v>
      </c>
      <c r="J386" s="34">
        <f>IFERROR(VLOOKUP(A386,#REF!,3,0),0)</f>
        <v>0</v>
      </c>
      <c r="K386" s="34">
        <f t="shared" si="623"/>
        <v>16</v>
      </c>
      <c r="L386" s="34">
        <v>0</v>
      </c>
      <c r="M386" s="34">
        <v>16</v>
      </c>
      <c r="N386" s="35">
        <f t="shared" si="624"/>
        <v>0</v>
      </c>
      <c r="O386" s="35">
        <f t="shared" si="625"/>
        <v>0</v>
      </c>
      <c r="P386" s="36">
        <v>0</v>
      </c>
      <c r="Q386" s="36">
        <f t="shared" si="645"/>
        <v>16</v>
      </c>
      <c r="R386" s="80"/>
      <c r="S386" s="37">
        <f ca="1">SUMIF(ROP!$D$6:$H$65536,A386,ROP!$J$6:$J$65536)</f>
        <v>0</v>
      </c>
      <c r="T386" s="37">
        <f>SUMIF(HASIL!$B:$B,APS!$B386&amp;RIGHT(APS!T$9,2),HASIL!$I:$I)</f>
        <v>0</v>
      </c>
      <c r="U386" s="37">
        <f>SUMIF(HASIL!$B:$B,APS!$B386&amp;RIGHT(APS!U$9,2),HASIL!$I:$I)</f>
        <v>0</v>
      </c>
      <c r="V386" s="37">
        <f>SUMIF(HASIL!$B:$B,APS!$B386&amp;RIGHT(APS!V$9,2),HASIL!$I:$I)</f>
        <v>0</v>
      </c>
      <c r="W386" s="37">
        <f>SUMIF(HASIL!$B:$B,APS!$B386&amp;RIGHT(APS!W$9,2),HASIL!$I:$I)</f>
        <v>0</v>
      </c>
      <c r="X386" s="38">
        <f t="shared" si="626"/>
        <v>0</v>
      </c>
      <c r="Y386" s="38">
        <f t="shared" si="627"/>
        <v>-16</v>
      </c>
      <c r="Z386" s="39">
        <f t="shared" si="701"/>
        <v>0</v>
      </c>
      <c r="AA386" s="39">
        <f t="shared" si="700"/>
        <v>16</v>
      </c>
      <c r="AB386" s="40">
        <f t="shared" si="702"/>
        <v>0</v>
      </c>
      <c r="AC386" s="27">
        <v>0</v>
      </c>
      <c r="AD386" s="27"/>
      <c r="AE386" s="27"/>
      <c r="AF386" s="27"/>
      <c r="AG386" s="27"/>
      <c r="AH386" s="27"/>
      <c r="AI386" s="324">
        <f>SUMIF('Rekapitulasi Juni'!$D$9:$D$192,APS!$B386,'Rekapitulasi Juni'!$E$9:$E$192)</f>
        <v>0</v>
      </c>
      <c r="AJ386" s="324">
        <f>SUMIF('Rekapitulasi Juni'!$D$9:$D$192,APS!$B386,'Rekapitulasi Juni'!$F$9:$F$192)</f>
        <v>0</v>
      </c>
      <c r="AK386" s="324">
        <f>SUMIF('Rekapitulasi Juni'!$D$9:$D$192,APS!$B386,'Rekapitulasi Juni'!$K$9:$K$192)</f>
        <v>0</v>
      </c>
      <c r="AL386" s="325">
        <f t="shared" si="646"/>
        <v>0</v>
      </c>
      <c r="AM386" s="325">
        <f t="shared" si="647"/>
        <v>0</v>
      </c>
      <c r="AN386" s="27"/>
      <c r="AO386" s="324">
        <f>SUMIF('Rekapitulasi Juni'!$U$9:$U$192,APS!$B386,'Rekapitulasi Juni'!$V$9:$V$192)</f>
        <v>0</v>
      </c>
      <c r="AP386" s="324">
        <f>SUMIF('Rekapitulasi Juni'!$U$9:$U$192,APS!$B386,'Rekapitulasi Juni'!$W$9:$W$192)</f>
        <v>0</v>
      </c>
      <c r="AQ386" s="27"/>
      <c r="AR386" s="325">
        <f t="shared" si="648"/>
        <v>0</v>
      </c>
      <c r="AS386" s="325">
        <f t="shared" si="649"/>
        <v>0</v>
      </c>
      <c r="AT386" s="27"/>
      <c r="AU386" s="324">
        <f>SUMIF('Rekapitulasi Juni'!$AL$9:$AL$192,APS!$B386,'Rekapitulasi Juni'!$AM$9:$AM$192)</f>
        <v>0</v>
      </c>
      <c r="AV386" s="324">
        <f>SUMIF('Rekapitulasi Juni'!$AL$9:$AL$192,APS!$B386,'Rekapitulasi Juni'!$AN$9:$AN$192)</f>
        <v>0</v>
      </c>
      <c r="AW386" s="27"/>
      <c r="AX386" s="325">
        <f t="shared" si="650"/>
        <v>0</v>
      </c>
      <c r="AY386" s="325">
        <f t="shared" si="651"/>
        <v>0</v>
      </c>
      <c r="AZ386" s="41">
        <f t="shared" si="652"/>
        <v>0</v>
      </c>
      <c r="BA386" s="41">
        <f t="shared" si="653"/>
        <v>0</v>
      </c>
      <c r="BB386" s="41">
        <f t="shared" si="654"/>
        <v>0</v>
      </c>
      <c r="BC386" s="41">
        <f t="shared" si="655"/>
        <v>0</v>
      </c>
      <c r="BD386" s="41">
        <f t="shared" si="656"/>
        <v>0</v>
      </c>
      <c r="BE386" s="41">
        <f t="shared" si="657"/>
        <v>0</v>
      </c>
      <c r="BF386" s="180">
        <f t="shared" si="658"/>
        <v>0</v>
      </c>
      <c r="BG386" s="27">
        <v>0</v>
      </c>
      <c r="BH386" s="27"/>
      <c r="BI386" s="324">
        <f>SUMIF('Rekapitulasi Juni'!$D$214:$D$393,APS!$B386,'Rekapitulasi Juni'!$E$214:$E$393)</f>
        <v>0</v>
      </c>
      <c r="BJ386" s="324">
        <f>SUMIF('Rekapitulasi Juni'!$D$214:$D$393,APS!$B386,'Rekapitulasi Juni'!$F$214:$F$393)</f>
        <v>0</v>
      </c>
      <c r="BK386" s="27"/>
      <c r="BL386" s="325">
        <f t="shared" si="659"/>
        <v>0</v>
      </c>
      <c r="BM386" s="325">
        <f t="shared" si="660"/>
        <v>0</v>
      </c>
      <c r="BN386" s="27"/>
      <c r="BO386" s="324">
        <f>SUMIF('Rekapitulasi Juni'!$U$214:$U$393,APS!$B386,'Rekapitulasi Juni'!$V$214:$V$393)</f>
        <v>0</v>
      </c>
      <c r="BP386" s="324">
        <f>SUMIF('Rekapitulasi Juni'!$U$214:$U$393,APS!$B386,'Rekapitulasi Juni'!$W$214:$W$393)</f>
        <v>0</v>
      </c>
      <c r="BQ386" s="27"/>
      <c r="BR386" s="325">
        <f t="shared" si="661"/>
        <v>0</v>
      </c>
      <c r="BS386" s="325">
        <f t="shared" si="662"/>
        <v>0</v>
      </c>
      <c r="BT386" s="27"/>
      <c r="BU386" s="324">
        <f>SUMIF('Rekapitulasi Juni'!$AL$214:$AL$393,APS!$B386,'Rekapitulasi Juni'!$AM$214:$AM$393)</f>
        <v>16</v>
      </c>
      <c r="BV386" s="324">
        <f>SUMIF('Rekapitulasi Juni'!$AL$214:$AL$393,APS!$B386,'Rekapitulasi Juni'!$AN$214:$AN$393)</f>
        <v>0</v>
      </c>
      <c r="BW386" s="27"/>
      <c r="BX386" s="325">
        <f t="shared" si="663"/>
        <v>0</v>
      </c>
      <c r="BY386" s="325">
        <f t="shared" si="664"/>
        <v>0</v>
      </c>
      <c r="BZ386" s="27"/>
      <c r="CA386" s="324">
        <f>SUMIF('Rekapitulasi Juni'!$BA$214:$BA$393,APS!$B386,'Rekapitulasi Juni'!$BB$214:$BB$393)</f>
        <v>0</v>
      </c>
      <c r="CB386" s="324">
        <f>SUMIF('Rekapitulasi Juni'!$BA$214:$BA$393,APS!$B386,'Rekapitulasi Juni'!$BC$214:$BC$393)</f>
        <v>7</v>
      </c>
      <c r="CC386" s="27"/>
      <c r="CD386" s="325">
        <f t="shared" si="665"/>
        <v>0</v>
      </c>
      <c r="CE386" s="325">
        <f t="shared" si="666"/>
        <v>0</v>
      </c>
      <c r="CF386" s="27">
        <v>16</v>
      </c>
      <c r="CG386" s="324">
        <f>SUMIF('Rekapitulasi Juni'!$BP$214:$BP$393,APS!$B386,'Rekapitulasi Juni'!$BQ$214:$BQ$393)</f>
        <v>0</v>
      </c>
      <c r="CH386" s="324">
        <f>SUMIF('Rekapitulasi Juni'!$BP$214:$BP$393,APS!$B386,'Rekapitulasi Juni'!$BR$214:$BR$393)</f>
        <v>0</v>
      </c>
      <c r="CI386" s="27"/>
      <c r="CJ386" s="325">
        <f t="shared" si="667"/>
        <v>0</v>
      </c>
      <c r="CK386" s="325">
        <f t="shared" si="668"/>
        <v>0</v>
      </c>
      <c r="CL386" s="41">
        <f t="shared" si="669"/>
        <v>16</v>
      </c>
      <c r="CM386" s="41">
        <f t="shared" si="670"/>
        <v>16</v>
      </c>
      <c r="CN386" s="41">
        <f t="shared" si="671"/>
        <v>7</v>
      </c>
      <c r="CO386" s="41">
        <f t="shared" si="672"/>
        <v>0</v>
      </c>
      <c r="CP386" s="41">
        <f t="shared" si="673"/>
        <v>7</v>
      </c>
      <c r="CQ386" s="41">
        <f t="shared" si="674"/>
        <v>-9</v>
      </c>
      <c r="CR386" s="180">
        <f t="shared" si="675"/>
        <v>43.75</v>
      </c>
      <c r="CS386" s="27">
        <v>0</v>
      </c>
      <c r="CT386" s="27"/>
      <c r="CU386" s="324">
        <f>SUMIF('Rekapitulasi Juni'!$D$410:$D$588,APS!$B386,'Rekapitulasi Juni'!$E$410:$E$588)</f>
        <v>0</v>
      </c>
      <c r="CV386" s="324">
        <f>SUMIF('Rekapitulasi Juni'!$D$410:$D$588,APS!$B386,'Rekapitulasi Juni'!$F$410:$F$588)</f>
        <v>0</v>
      </c>
      <c r="CW386" s="27"/>
      <c r="CX386" s="325">
        <f t="shared" si="676"/>
        <v>0</v>
      </c>
      <c r="CY386" s="325">
        <f t="shared" si="677"/>
        <v>0</v>
      </c>
      <c r="CZ386" s="27"/>
      <c r="DA386" s="324">
        <f>SUMIF('Rekapitulasi Juni'!$U$410:$U$588,APS!$B386,'Rekapitulasi Juni'!$V$410:$V$588)</f>
        <v>0</v>
      </c>
      <c r="DB386" s="324">
        <f>SUMIF('Rekapitulasi Juni'!$U$410:$U$588,APS!$B386,'Rekapitulasi Juni'!$W$410:$W$588)</f>
        <v>0</v>
      </c>
      <c r="DC386" s="27"/>
      <c r="DD386" s="325">
        <f t="shared" si="678"/>
        <v>0</v>
      </c>
      <c r="DE386" s="325">
        <f t="shared" si="679"/>
        <v>0</v>
      </c>
      <c r="DF386" s="27"/>
      <c r="DG386" s="324">
        <f>SUMIF('Rekapitulasi Juni'!$AL$410:$AL$588,APS!$B386,'Rekapitulasi Juni'!$AM$410:$AM$588)</f>
        <v>9</v>
      </c>
      <c r="DH386" s="324">
        <f>SUMIF('Rekapitulasi Juni'!$AL$410:$AL$588,APS!$B386,'Rekapitulasi Juni'!$AN$410:$AN$588)</f>
        <v>9</v>
      </c>
      <c r="DI386" s="27"/>
      <c r="DJ386" s="325">
        <f t="shared" si="635"/>
        <v>0</v>
      </c>
      <c r="DK386" s="325">
        <f t="shared" si="636"/>
        <v>100</v>
      </c>
      <c r="DL386" s="27"/>
      <c r="DM386" s="324">
        <f>SUMIF('Rekapitulasi Juni'!$BA$410:$BA$588,APS!$B386,'Rekapitulasi Juni'!$BB$410:$BB$588)</f>
        <v>0</v>
      </c>
      <c r="DN386" s="324">
        <f>SUMIF('Rekapitulasi Juni'!$BA$410:$BA$588,APS!$B386,'Rekapitulasi Juni'!$BC$410:$BC$588)</f>
        <v>0</v>
      </c>
      <c r="DO386" s="324">
        <f>SUMIF('Rekapitulasi Juni'!$BA$410:$BA$588,APS!$B386,'Rekapitulasi Juni'!$BF$410:$BF$588)</f>
        <v>0</v>
      </c>
      <c r="DP386" s="325">
        <f t="shared" si="637"/>
        <v>0</v>
      </c>
      <c r="DQ386" s="325">
        <f t="shared" si="638"/>
        <v>0</v>
      </c>
      <c r="DR386" s="27"/>
      <c r="DS386" s="324">
        <f>SUMIF('Rekapitulasi Juni'!$BP$410:$BP$588,APS!$B386,'Rekapitulasi Juni'!$BQ$410:$BQ$588)</f>
        <v>0</v>
      </c>
      <c r="DT386" s="324">
        <f>SUMIF('Rekapitulasi Juni'!$BP$410:$BP$588,APS!$B386,'Rekapitulasi Juni'!$BR$410:$BR$588)</f>
        <v>0</v>
      </c>
      <c r="DU386" s="27"/>
      <c r="DV386" s="325">
        <f t="shared" si="639"/>
        <v>0</v>
      </c>
      <c r="DW386" s="325">
        <f t="shared" si="640"/>
        <v>0</v>
      </c>
      <c r="DX386" s="41">
        <f t="shared" si="680"/>
        <v>0</v>
      </c>
      <c r="DY386" s="41">
        <f t="shared" si="681"/>
        <v>9</v>
      </c>
      <c r="DZ386" s="41">
        <f t="shared" si="682"/>
        <v>9</v>
      </c>
      <c r="EA386" s="41">
        <f t="shared" si="683"/>
        <v>0</v>
      </c>
      <c r="EB386" s="41">
        <f t="shared" si="684"/>
        <v>9</v>
      </c>
      <c r="EC386" s="41">
        <f t="shared" si="685"/>
        <v>9</v>
      </c>
      <c r="ED386" s="180">
        <f t="shared" si="686"/>
        <v>0</v>
      </c>
      <c r="EE386" s="27">
        <v>0</v>
      </c>
      <c r="EF386" s="27"/>
      <c r="EG386" s="324">
        <f>SUMIF('Rekapitulasi Juni'!$D$608:$D$786,APS!$B386,'Rekapitulasi Juni'!$E$608:$E$786)</f>
        <v>0</v>
      </c>
      <c r="EH386" s="324">
        <f>SUMIF('Rekapitulasi Juni'!$D$608:$D$786,APS!$B386,'Rekapitulasi Juni'!$F$608:$F$786)</f>
        <v>0</v>
      </c>
      <c r="EI386" s="27"/>
      <c r="EJ386" s="325">
        <f t="shared" si="641"/>
        <v>0</v>
      </c>
      <c r="EK386" s="325">
        <f t="shared" si="642"/>
        <v>0</v>
      </c>
      <c r="EL386" s="27"/>
      <c r="EM386" s="324">
        <f>SUMIF('Rekapitulasi Juni'!$U$608:$U$786,APS!$B386,'Rekapitulasi Juni'!$V$608:$V$786)</f>
        <v>0</v>
      </c>
      <c r="EN386" s="324">
        <f>SUMIF('Rekapitulasi Juni'!$U$608:$U$786,APS!$B386,'Rekapitulasi Juni'!$W$608:$W$786)</f>
        <v>0</v>
      </c>
      <c r="EO386" s="27"/>
      <c r="EP386" s="325">
        <f t="shared" si="643"/>
        <v>0</v>
      </c>
      <c r="EQ386" s="325">
        <f t="shared" si="644"/>
        <v>0</v>
      </c>
      <c r="ER386" s="27"/>
      <c r="ES386" s="324">
        <f>SUMIF('Rekapitulasi Juni'!$AL$608:$AL$786,APS!$B386,'Rekapitulasi Juni'!$AM$608:$AM$786)</f>
        <v>0</v>
      </c>
      <c r="ET386" s="324">
        <f>SUMIF('Rekapitulasi Juni'!$AL$608:$AL$786,APS!$B386,'Rekapitulasi Juni'!$AN$608:$AN$786)</f>
        <v>0</v>
      </c>
      <c r="EU386" s="27"/>
      <c r="EV386" s="325">
        <f t="shared" si="628"/>
        <v>0</v>
      </c>
      <c r="EW386" s="325">
        <f t="shared" si="629"/>
        <v>0</v>
      </c>
      <c r="EX386" s="27"/>
      <c r="EY386" s="324">
        <f>SUMIF('Rekapitulasi Juni'!$BA$608:$BA$786,APS!$B386,'Rekapitulasi Juni'!$BB$608:$BB$786)</f>
        <v>0</v>
      </c>
      <c r="EZ386" s="324">
        <f>SUMIF('Rekapitulasi Juni'!$BA$608:$BA$786,APS!$B386,'Rekapitulasi Juni'!$BC$608:$BC$786)</f>
        <v>0</v>
      </c>
      <c r="FA386" s="324">
        <f>SUMIF('Rekapitulasi Juni'!$BA$608:$BA$786,APS!$B386,'Rekapitulasi Juni'!$BF$608:$BF$786)</f>
        <v>0</v>
      </c>
      <c r="FB386" s="325">
        <f t="shared" si="630"/>
        <v>0</v>
      </c>
      <c r="FC386" s="325">
        <f t="shared" si="631"/>
        <v>0</v>
      </c>
      <c r="FD386" s="27"/>
      <c r="FE386" s="27"/>
      <c r="FF386" s="27"/>
      <c r="FG386" s="27"/>
      <c r="FH386" s="27"/>
      <c r="FI386" s="27"/>
      <c r="FJ386" s="41">
        <f t="shared" si="687"/>
        <v>0</v>
      </c>
      <c r="FK386" s="41">
        <f t="shared" si="688"/>
        <v>0</v>
      </c>
      <c r="FL386" s="41">
        <f t="shared" si="689"/>
        <v>0</v>
      </c>
      <c r="FM386" s="41">
        <f t="shared" si="690"/>
        <v>0</v>
      </c>
      <c r="FN386" s="41">
        <f t="shared" si="691"/>
        <v>0</v>
      </c>
      <c r="FO386" s="41">
        <f t="shared" si="692"/>
        <v>0</v>
      </c>
      <c r="FP386" s="180">
        <f t="shared" si="693"/>
        <v>0</v>
      </c>
      <c r="FQ386" s="27"/>
      <c r="FR386" s="27"/>
      <c r="FS386" s="324">
        <f>SUMIF('Rekapitulasi Juni'!$D$804:$D$984,APS!$B386,'Rekapitulasi Juni'!$E$804:$E$984)</f>
        <v>0</v>
      </c>
      <c r="FT386" s="324">
        <f>SUMIF('Rekapitulasi Juni'!$D$804:$D$984,APS!$B386,'Rekapitulasi Juni'!$F$804:$F$984)</f>
        <v>0</v>
      </c>
      <c r="FU386" s="27"/>
      <c r="FV386" s="325">
        <f t="shared" si="632"/>
        <v>0</v>
      </c>
      <c r="FW386" s="325">
        <f t="shared" si="633"/>
        <v>0</v>
      </c>
      <c r="FX386" s="27"/>
      <c r="FY386" s="324">
        <f>SUMIF('Rekapitulasi Juni'!$U$804:$U$984,APS!$B386,'Rekapitulasi Juni'!$V$804:$V$984)</f>
        <v>0</v>
      </c>
      <c r="FZ386" s="324">
        <f>SUMIF('Rekapitulasi Juni'!$U$804:$U$984,APS!$B386,'Rekapitulasi Juni'!$W$804:$W$984)</f>
        <v>0</v>
      </c>
      <c r="GA386" s="27"/>
      <c r="GB386" s="325">
        <f t="shared" si="621"/>
        <v>0</v>
      </c>
      <c r="GC386" s="325">
        <f t="shared" si="622"/>
        <v>0</v>
      </c>
      <c r="GD386" s="27"/>
      <c r="GE386" s="324">
        <f>SUMIF('Rekapitulasi Juni'!$AL$804:$AL$984,APS!$B386,'Rekapitulasi Juni'!$AM$804:$AM$984)</f>
        <v>0</v>
      </c>
      <c r="GF386" s="324">
        <f>SUMIF('Rekapitulasi Juni'!$AL$804:$AL$984,APS!$B386,'Rekapitulasi Juni'!$AN$804:$AN$984)</f>
        <v>0</v>
      </c>
      <c r="GG386" s="27"/>
      <c r="GH386" s="325">
        <f t="shared" si="611"/>
        <v>0</v>
      </c>
      <c r="GI386" s="325">
        <f t="shared" si="612"/>
        <v>0</v>
      </c>
      <c r="GJ386" s="27"/>
      <c r="GK386" s="27"/>
      <c r="GL386" s="41">
        <f t="shared" si="694"/>
        <v>0</v>
      </c>
      <c r="GM386" s="41">
        <f t="shared" si="695"/>
        <v>0</v>
      </c>
      <c r="GN386" s="41">
        <f t="shared" si="696"/>
        <v>0</v>
      </c>
      <c r="GO386" s="41">
        <f t="shared" si="620"/>
        <v>0</v>
      </c>
      <c r="GP386" s="41">
        <f t="shared" si="697"/>
        <v>0</v>
      </c>
      <c r="GQ386" s="41">
        <f t="shared" si="698"/>
        <v>0</v>
      </c>
      <c r="GR386" s="180">
        <f t="shared" si="699"/>
        <v>0</v>
      </c>
      <c r="GS386" s="41">
        <f t="shared" si="613"/>
        <v>16</v>
      </c>
      <c r="GT386" s="41">
        <f t="shared" si="614"/>
        <v>25</v>
      </c>
      <c r="GU386" s="41">
        <f t="shared" si="615"/>
        <v>16</v>
      </c>
      <c r="GV386" s="41">
        <f t="shared" si="616"/>
        <v>0</v>
      </c>
      <c r="GW386" s="41">
        <f t="shared" si="617"/>
        <v>16</v>
      </c>
      <c r="GX386" s="41">
        <f t="shared" si="618"/>
        <v>0</v>
      </c>
      <c r="GY386" s="180">
        <f t="shared" si="619"/>
        <v>100</v>
      </c>
      <c r="GZ386" s="41">
        <v>360</v>
      </c>
      <c r="HA386" s="32" t="s">
        <v>1310</v>
      </c>
      <c r="HB386" s="42">
        <f t="shared" si="634"/>
        <v>0</v>
      </c>
      <c r="HC386" s="59"/>
    </row>
    <row r="387" spans="1:211" ht="15" customHeight="1">
      <c r="A387" s="31" t="s">
        <v>759</v>
      </c>
      <c r="B387" s="32" t="s">
        <v>760</v>
      </c>
      <c r="C387" s="31" t="s">
        <v>490</v>
      </c>
      <c r="D387" s="31" t="s">
        <v>1259</v>
      </c>
      <c r="E387" s="31" t="s">
        <v>43</v>
      </c>
      <c r="F387" s="31" t="s">
        <v>152</v>
      </c>
      <c r="G387" s="33">
        <v>10</v>
      </c>
      <c r="H387" s="33">
        <v>0</v>
      </c>
      <c r="I387" s="33">
        <v>0</v>
      </c>
      <c r="J387" s="34">
        <f>IFERROR(VLOOKUP(A387,#REF!,3,0),0)</f>
        <v>0</v>
      </c>
      <c r="K387" s="34">
        <f t="shared" si="623"/>
        <v>10</v>
      </c>
      <c r="L387" s="34">
        <v>0</v>
      </c>
      <c r="M387" s="34">
        <v>10</v>
      </c>
      <c r="N387" s="35">
        <f t="shared" si="624"/>
        <v>0</v>
      </c>
      <c r="O387" s="35">
        <f t="shared" si="625"/>
        <v>0</v>
      </c>
      <c r="P387" s="36">
        <v>0</v>
      </c>
      <c r="Q387" s="36">
        <f t="shared" si="645"/>
        <v>10</v>
      </c>
      <c r="R387" s="80"/>
      <c r="S387" s="37">
        <f ca="1">SUMIF(ROP!$D$6:$H$65536,A387,ROP!$J$6:$J$65536)</f>
        <v>0</v>
      </c>
      <c r="T387" s="37">
        <f>SUMIF(HASIL!$B:$B,APS!$B387&amp;RIGHT(APS!T$9,2),HASIL!$I:$I)</f>
        <v>0</v>
      </c>
      <c r="U387" s="37">
        <f>SUMIF(HASIL!$B:$B,APS!$B387&amp;RIGHT(APS!U$9,2),HASIL!$I:$I)</f>
        <v>0</v>
      </c>
      <c r="V387" s="37">
        <f>SUMIF(HASIL!$B:$B,APS!$B387&amp;RIGHT(APS!V$9,2),HASIL!$I:$I)</f>
        <v>0</v>
      </c>
      <c r="W387" s="37">
        <f>SUMIF(HASIL!$B:$B,APS!$B387&amp;RIGHT(APS!W$9,2),HASIL!$I:$I)</f>
        <v>0</v>
      </c>
      <c r="X387" s="38">
        <f t="shared" si="626"/>
        <v>0</v>
      </c>
      <c r="Y387" s="38">
        <f t="shared" si="627"/>
        <v>-10</v>
      </c>
      <c r="Z387" s="39">
        <f t="shared" si="701"/>
        <v>0</v>
      </c>
      <c r="AA387" s="39">
        <f t="shared" si="700"/>
        <v>10</v>
      </c>
      <c r="AB387" s="40">
        <f t="shared" si="702"/>
        <v>0</v>
      </c>
      <c r="AC387" s="27">
        <v>0</v>
      </c>
      <c r="AD387" s="27"/>
      <c r="AE387" s="27"/>
      <c r="AF387" s="27"/>
      <c r="AG387" s="27"/>
      <c r="AH387" s="27"/>
      <c r="AI387" s="324">
        <f>SUMIF('Rekapitulasi Juni'!$D$9:$D$192,APS!$B387,'Rekapitulasi Juni'!$E$9:$E$192)</f>
        <v>0</v>
      </c>
      <c r="AJ387" s="324">
        <f>SUMIF('Rekapitulasi Juni'!$D$9:$D$192,APS!$B387,'Rekapitulasi Juni'!$F$9:$F$192)</f>
        <v>0</v>
      </c>
      <c r="AK387" s="324">
        <f>SUMIF('Rekapitulasi Juni'!$D$9:$D$192,APS!$B387,'Rekapitulasi Juni'!$K$9:$K$192)</f>
        <v>0</v>
      </c>
      <c r="AL387" s="325">
        <f t="shared" si="646"/>
        <v>0</v>
      </c>
      <c r="AM387" s="325">
        <f t="shared" si="647"/>
        <v>0</v>
      </c>
      <c r="AN387" s="27"/>
      <c r="AO387" s="324">
        <f>SUMIF('Rekapitulasi Juni'!$U$9:$U$192,APS!$B387,'Rekapitulasi Juni'!$V$9:$V$192)</f>
        <v>0</v>
      </c>
      <c r="AP387" s="324">
        <f>SUMIF('Rekapitulasi Juni'!$U$9:$U$192,APS!$B387,'Rekapitulasi Juni'!$W$9:$W$192)</f>
        <v>0</v>
      </c>
      <c r="AQ387" s="27"/>
      <c r="AR387" s="325">
        <f t="shared" si="648"/>
        <v>0</v>
      </c>
      <c r="AS387" s="325">
        <f t="shared" si="649"/>
        <v>0</v>
      </c>
      <c r="AT387" s="27"/>
      <c r="AU387" s="324">
        <f>SUMIF('Rekapitulasi Juni'!$AL$9:$AL$192,APS!$B387,'Rekapitulasi Juni'!$AM$9:$AM$192)</f>
        <v>0</v>
      </c>
      <c r="AV387" s="324">
        <f>SUMIF('Rekapitulasi Juni'!$AL$9:$AL$192,APS!$B387,'Rekapitulasi Juni'!$AN$9:$AN$192)</f>
        <v>0</v>
      </c>
      <c r="AW387" s="27"/>
      <c r="AX387" s="325">
        <f t="shared" si="650"/>
        <v>0</v>
      </c>
      <c r="AY387" s="325">
        <f t="shared" si="651"/>
        <v>0</v>
      </c>
      <c r="AZ387" s="41">
        <f t="shared" si="652"/>
        <v>0</v>
      </c>
      <c r="BA387" s="41">
        <f t="shared" si="653"/>
        <v>0</v>
      </c>
      <c r="BB387" s="41">
        <f t="shared" si="654"/>
        <v>0</v>
      </c>
      <c r="BC387" s="41">
        <f t="shared" si="655"/>
        <v>0</v>
      </c>
      <c r="BD387" s="41">
        <f t="shared" si="656"/>
        <v>0</v>
      </c>
      <c r="BE387" s="41">
        <f t="shared" si="657"/>
        <v>0</v>
      </c>
      <c r="BF387" s="180">
        <f t="shared" si="658"/>
        <v>0</v>
      </c>
      <c r="BG387" s="27">
        <v>0</v>
      </c>
      <c r="BH387" s="27"/>
      <c r="BI387" s="324">
        <f>SUMIF('Rekapitulasi Juni'!$D$214:$D$393,APS!$B387,'Rekapitulasi Juni'!$E$214:$E$393)</f>
        <v>0</v>
      </c>
      <c r="BJ387" s="324">
        <f>SUMIF('Rekapitulasi Juni'!$D$214:$D$393,APS!$B387,'Rekapitulasi Juni'!$F$214:$F$393)</f>
        <v>0</v>
      </c>
      <c r="BK387" s="27"/>
      <c r="BL387" s="325">
        <f t="shared" si="659"/>
        <v>0</v>
      </c>
      <c r="BM387" s="325">
        <f t="shared" si="660"/>
        <v>0</v>
      </c>
      <c r="BN387" s="27"/>
      <c r="BO387" s="324">
        <f>SUMIF('Rekapitulasi Juni'!$U$214:$U$393,APS!$B387,'Rekapitulasi Juni'!$V$214:$V$393)</f>
        <v>0</v>
      </c>
      <c r="BP387" s="324">
        <f>SUMIF('Rekapitulasi Juni'!$U$214:$U$393,APS!$B387,'Rekapitulasi Juni'!$W$214:$W$393)</f>
        <v>0</v>
      </c>
      <c r="BQ387" s="27"/>
      <c r="BR387" s="325">
        <f t="shared" si="661"/>
        <v>0</v>
      </c>
      <c r="BS387" s="325">
        <f t="shared" si="662"/>
        <v>0</v>
      </c>
      <c r="BT387" s="27"/>
      <c r="BU387" s="324">
        <f>SUMIF('Rekapitulasi Juni'!$AL$214:$AL$393,APS!$B387,'Rekapitulasi Juni'!$AM$214:$AM$393)</f>
        <v>10</v>
      </c>
      <c r="BV387" s="324">
        <f>SUMIF('Rekapitulasi Juni'!$AL$214:$AL$393,APS!$B387,'Rekapitulasi Juni'!$AN$214:$AN$393)</f>
        <v>0</v>
      </c>
      <c r="BW387" s="27"/>
      <c r="BX387" s="325">
        <f t="shared" si="663"/>
        <v>0</v>
      </c>
      <c r="BY387" s="325">
        <f t="shared" si="664"/>
        <v>0</v>
      </c>
      <c r="BZ387" s="27"/>
      <c r="CA387" s="324">
        <f>SUMIF('Rekapitulasi Juni'!$BA$214:$BA$393,APS!$B387,'Rekapitulasi Juni'!$BB$214:$BB$393)</f>
        <v>0</v>
      </c>
      <c r="CB387" s="324">
        <f>SUMIF('Rekapitulasi Juni'!$BA$214:$BA$393,APS!$B387,'Rekapitulasi Juni'!$BC$214:$BC$393)</f>
        <v>7</v>
      </c>
      <c r="CC387" s="27"/>
      <c r="CD387" s="325">
        <f t="shared" si="665"/>
        <v>0</v>
      </c>
      <c r="CE387" s="325">
        <f t="shared" si="666"/>
        <v>0</v>
      </c>
      <c r="CF387" s="27"/>
      <c r="CG387" s="324">
        <f>SUMIF('Rekapitulasi Juni'!$BP$214:$BP$393,APS!$B387,'Rekapitulasi Juni'!$BQ$214:$BQ$393)</f>
        <v>0</v>
      </c>
      <c r="CH387" s="324">
        <f>SUMIF('Rekapitulasi Juni'!$BP$214:$BP$393,APS!$B387,'Rekapitulasi Juni'!$BR$214:$BR$393)</f>
        <v>0</v>
      </c>
      <c r="CI387" s="27"/>
      <c r="CJ387" s="325">
        <f t="shared" si="667"/>
        <v>0</v>
      </c>
      <c r="CK387" s="325">
        <f t="shared" si="668"/>
        <v>0</v>
      </c>
      <c r="CL387" s="41">
        <f t="shared" si="669"/>
        <v>0</v>
      </c>
      <c r="CM387" s="41">
        <f t="shared" si="670"/>
        <v>10</v>
      </c>
      <c r="CN387" s="41">
        <f t="shared" si="671"/>
        <v>7</v>
      </c>
      <c r="CO387" s="41">
        <f t="shared" si="672"/>
        <v>0</v>
      </c>
      <c r="CP387" s="41">
        <f t="shared" si="673"/>
        <v>7</v>
      </c>
      <c r="CQ387" s="41">
        <f t="shared" si="674"/>
        <v>7</v>
      </c>
      <c r="CR387" s="180">
        <f t="shared" si="675"/>
        <v>0</v>
      </c>
      <c r="CS387" s="27">
        <v>0</v>
      </c>
      <c r="CT387" s="27"/>
      <c r="CU387" s="324">
        <f>SUMIF('Rekapitulasi Juni'!$D$410:$D$588,APS!$B387,'Rekapitulasi Juni'!$E$410:$E$588)</f>
        <v>0</v>
      </c>
      <c r="CV387" s="324">
        <f>SUMIF('Rekapitulasi Juni'!$D$410:$D$588,APS!$B387,'Rekapitulasi Juni'!$F$410:$F$588)</f>
        <v>0</v>
      </c>
      <c r="CW387" s="27"/>
      <c r="CX387" s="325">
        <f t="shared" si="676"/>
        <v>0</v>
      </c>
      <c r="CY387" s="325">
        <f t="shared" si="677"/>
        <v>0</v>
      </c>
      <c r="CZ387" s="27">
        <v>10</v>
      </c>
      <c r="DA387" s="324">
        <f>SUMIF('Rekapitulasi Juni'!$U$410:$U$588,APS!$B387,'Rekapitulasi Juni'!$V$410:$V$588)</f>
        <v>0</v>
      </c>
      <c r="DB387" s="324">
        <f>SUMIF('Rekapitulasi Juni'!$U$410:$U$588,APS!$B387,'Rekapitulasi Juni'!$W$410:$W$588)</f>
        <v>0</v>
      </c>
      <c r="DC387" s="27"/>
      <c r="DD387" s="325">
        <f t="shared" si="678"/>
        <v>0</v>
      </c>
      <c r="DE387" s="325">
        <f t="shared" si="679"/>
        <v>0</v>
      </c>
      <c r="DF387" s="27"/>
      <c r="DG387" s="324">
        <f>SUMIF('Rekapitulasi Juni'!$AL$410:$AL$588,APS!$B387,'Rekapitulasi Juni'!$AM$410:$AM$588)</f>
        <v>3</v>
      </c>
      <c r="DH387" s="324">
        <f>SUMIF('Rekapitulasi Juni'!$AL$410:$AL$588,APS!$B387,'Rekapitulasi Juni'!$AN$410:$AN$588)</f>
        <v>3</v>
      </c>
      <c r="DI387" s="27"/>
      <c r="DJ387" s="325">
        <f t="shared" si="635"/>
        <v>0</v>
      </c>
      <c r="DK387" s="325">
        <f t="shared" si="636"/>
        <v>100</v>
      </c>
      <c r="DL387" s="27"/>
      <c r="DM387" s="324">
        <f>SUMIF('Rekapitulasi Juni'!$BA$410:$BA$588,APS!$B387,'Rekapitulasi Juni'!$BB$410:$BB$588)</f>
        <v>0</v>
      </c>
      <c r="DN387" s="324">
        <f>SUMIF('Rekapitulasi Juni'!$BA$410:$BA$588,APS!$B387,'Rekapitulasi Juni'!$BC$410:$BC$588)</f>
        <v>0</v>
      </c>
      <c r="DO387" s="324">
        <f>SUMIF('Rekapitulasi Juni'!$BA$410:$BA$588,APS!$B387,'Rekapitulasi Juni'!$BF$410:$BF$588)</f>
        <v>0</v>
      </c>
      <c r="DP387" s="325">
        <f t="shared" si="637"/>
        <v>0</v>
      </c>
      <c r="DQ387" s="325">
        <f t="shared" si="638"/>
        <v>0</v>
      </c>
      <c r="DR387" s="27"/>
      <c r="DS387" s="324">
        <f>SUMIF('Rekapitulasi Juni'!$BP$410:$BP$588,APS!$B387,'Rekapitulasi Juni'!$BQ$410:$BQ$588)</f>
        <v>0</v>
      </c>
      <c r="DT387" s="324">
        <f>SUMIF('Rekapitulasi Juni'!$BP$410:$BP$588,APS!$B387,'Rekapitulasi Juni'!$BR$410:$BR$588)</f>
        <v>0</v>
      </c>
      <c r="DU387" s="27"/>
      <c r="DV387" s="325">
        <f t="shared" si="639"/>
        <v>0</v>
      </c>
      <c r="DW387" s="325">
        <f t="shared" si="640"/>
        <v>0</v>
      </c>
      <c r="DX387" s="41">
        <f t="shared" si="680"/>
        <v>10</v>
      </c>
      <c r="DY387" s="41">
        <f t="shared" si="681"/>
        <v>3</v>
      </c>
      <c r="DZ387" s="41">
        <f t="shared" si="682"/>
        <v>3</v>
      </c>
      <c r="EA387" s="41">
        <f t="shared" si="683"/>
        <v>0</v>
      </c>
      <c r="EB387" s="41">
        <f t="shared" si="684"/>
        <v>3</v>
      </c>
      <c r="EC387" s="41">
        <f t="shared" si="685"/>
        <v>-7</v>
      </c>
      <c r="ED387" s="180">
        <f t="shared" si="686"/>
        <v>30</v>
      </c>
      <c r="EE387" s="27">
        <v>0</v>
      </c>
      <c r="EF387" s="27"/>
      <c r="EG387" s="324">
        <f>SUMIF('Rekapitulasi Juni'!$D$608:$D$786,APS!$B387,'Rekapitulasi Juni'!$E$608:$E$786)</f>
        <v>0</v>
      </c>
      <c r="EH387" s="324">
        <f>SUMIF('Rekapitulasi Juni'!$D$608:$D$786,APS!$B387,'Rekapitulasi Juni'!$F$608:$F$786)</f>
        <v>0</v>
      </c>
      <c r="EI387" s="27"/>
      <c r="EJ387" s="325">
        <f t="shared" si="641"/>
        <v>0</v>
      </c>
      <c r="EK387" s="325">
        <f t="shared" si="642"/>
        <v>0</v>
      </c>
      <c r="EL387" s="27"/>
      <c r="EM387" s="324">
        <f>SUMIF('Rekapitulasi Juni'!$U$608:$U$786,APS!$B387,'Rekapitulasi Juni'!$V$608:$V$786)</f>
        <v>0</v>
      </c>
      <c r="EN387" s="324">
        <f>SUMIF('Rekapitulasi Juni'!$U$608:$U$786,APS!$B387,'Rekapitulasi Juni'!$W$608:$W$786)</f>
        <v>0</v>
      </c>
      <c r="EO387" s="27"/>
      <c r="EP387" s="325">
        <f t="shared" si="643"/>
        <v>0</v>
      </c>
      <c r="EQ387" s="325">
        <f t="shared" si="644"/>
        <v>0</v>
      </c>
      <c r="ER387" s="27"/>
      <c r="ES387" s="324">
        <f>SUMIF('Rekapitulasi Juni'!$AL$608:$AL$786,APS!$B387,'Rekapitulasi Juni'!$AM$608:$AM$786)</f>
        <v>0</v>
      </c>
      <c r="ET387" s="324">
        <f>SUMIF('Rekapitulasi Juni'!$AL$608:$AL$786,APS!$B387,'Rekapitulasi Juni'!$AN$608:$AN$786)</f>
        <v>0</v>
      </c>
      <c r="EU387" s="27"/>
      <c r="EV387" s="325">
        <f t="shared" si="628"/>
        <v>0</v>
      </c>
      <c r="EW387" s="325">
        <f t="shared" si="629"/>
        <v>0</v>
      </c>
      <c r="EX387" s="27"/>
      <c r="EY387" s="324">
        <f>SUMIF('Rekapitulasi Juni'!$BA$608:$BA$786,APS!$B387,'Rekapitulasi Juni'!$BB$608:$BB$786)</f>
        <v>0</v>
      </c>
      <c r="EZ387" s="324">
        <f>SUMIF('Rekapitulasi Juni'!$BA$608:$BA$786,APS!$B387,'Rekapitulasi Juni'!$BC$608:$BC$786)</f>
        <v>0</v>
      </c>
      <c r="FA387" s="324">
        <f>SUMIF('Rekapitulasi Juni'!$BA$608:$BA$786,APS!$B387,'Rekapitulasi Juni'!$BF$608:$BF$786)</f>
        <v>0</v>
      </c>
      <c r="FB387" s="325">
        <f t="shared" si="630"/>
        <v>0</v>
      </c>
      <c r="FC387" s="325">
        <f t="shared" si="631"/>
        <v>0</v>
      </c>
      <c r="FD387" s="27"/>
      <c r="FE387" s="27"/>
      <c r="FF387" s="27"/>
      <c r="FG387" s="27"/>
      <c r="FH387" s="27"/>
      <c r="FI387" s="27"/>
      <c r="FJ387" s="41">
        <f t="shared" si="687"/>
        <v>0</v>
      </c>
      <c r="FK387" s="41">
        <f t="shared" si="688"/>
        <v>0</v>
      </c>
      <c r="FL387" s="41">
        <f t="shared" si="689"/>
        <v>0</v>
      </c>
      <c r="FM387" s="41">
        <f t="shared" si="690"/>
        <v>0</v>
      </c>
      <c r="FN387" s="41">
        <f t="shared" si="691"/>
        <v>0</v>
      </c>
      <c r="FO387" s="41">
        <f t="shared" si="692"/>
        <v>0</v>
      </c>
      <c r="FP387" s="180">
        <f t="shared" si="693"/>
        <v>0</v>
      </c>
      <c r="FQ387" s="27"/>
      <c r="FR387" s="27"/>
      <c r="FS387" s="324">
        <f>SUMIF('Rekapitulasi Juni'!$D$804:$D$984,APS!$B387,'Rekapitulasi Juni'!$E$804:$E$984)</f>
        <v>0</v>
      </c>
      <c r="FT387" s="324">
        <f>SUMIF('Rekapitulasi Juni'!$D$804:$D$984,APS!$B387,'Rekapitulasi Juni'!$F$804:$F$984)</f>
        <v>0</v>
      </c>
      <c r="FU387" s="27"/>
      <c r="FV387" s="325">
        <f t="shared" si="632"/>
        <v>0</v>
      </c>
      <c r="FW387" s="325">
        <f t="shared" si="633"/>
        <v>0</v>
      </c>
      <c r="FX387" s="27"/>
      <c r="FY387" s="324">
        <f>SUMIF('Rekapitulasi Juni'!$U$804:$U$984,APS!$B387,'Rekapitulasi Juni'!$V$804:$V$984)</f>
        <v>0</v>
      </c>
      <c r="FZ387" s="324">
        <f>SUMIF('Rekapitulasi Juni'!$U$804:$U$984,APS!$B387,'Rekapitulasi Juni'!$W$804:$W$984)</f>
        <v>0</v>
      </c>
      <c r="GA387" s="27"/>
      <c r="GB387" s="325">
        <f t="shared" si="621"/>
        <v>0</v>
      </c>
      <c r="GC387" s="325">
        <f t="shared" si="622"/>
        <v>0</v>
      </c>
      <c r="GD387" s="27"/>
      <c r="GE387" s="324">
        <f>SUMIF('Rekapitulasi Juni'!$AL$804:$AL$984,APS!$B387,'Rekapitulasi Juni'!$AM$804:$AM$984)</f>
        <v>0</v>
      </c>
      <c r="GF387" s="324">
        <f>SUMIF('Rekapitulasi Juni'!$AL$804:$AL$984,APS!$B387,'Rekapitulasi Juni'!$AN$804:$AN$984)</f>
        <v>0</v>
      </c>
      <c r="GG387" s="27"/>
      <c r="GH387" s="325">
        <f t="shared" si="611"/>
        <v>0</v>
      </c>
      <c r="GI387" s="325">
        <f t="shared" si="612"/>
        <v>0</v>
      </c>
      <c r="GJ387" s="27"/>
      <c r="GK387" s="27"/>
      <c r="GL387" s="41">
        <f t="shared" si="694"/>
        <v>0</v>
      </c>
      <c r="GM387" s="41">
        <f t="shared" si="695"/>
        <v>0</v>
      </c>
      <c r="GN387" s="41">
        <f t="shared" si="696"/>
        <v>0</v>
      </c>
      <c r="GO387" s="41">
        <f t="shared" si="620"/>
        <v>0</v>
      </c>
      <c r="GP387" s="41">
        <f t="shared" si="697"/>
        <v>0</v>
      </c>
      <c r="GQ387" s="41">
        <f t="shared" si="698"/>
        <v>0</v>
      </c>
      <c r="GR387" s="180">
        <f t="shared" si="699"/>
        <v>0</v>
      </c>
      <c r="GS387" s="41">
        <f t="shared" si="613"/>
        <v>10</v>
      </c>
      <c r="GT387" s="41">
        <f t="shared" si="614"/>
        <v>13</v>
      </c>
      <c r="GU387" s="41">
        <f t="shared" si="615"/>
        <v>10</v>
      </c>
      <c r="GV387" s="41">
        <f t="shared" si="616"/>
        <v>0</v>
      </c>
      <c r="GW387" s="41">
        <f t="shared" si="617"/>
        <v>10</v>
      </c>
      <c r="GX387" s="41">
        <f t="shared" si="618"/>
        <v>0</v>
      </c>
      <c r="GY387" s="180">
        <f t="shared" si="619"/>
        <v>100</v>
      </c>
      <c r="GZ387" s="41">
        <v>361</v>
      </c>
      <c r="HA387" s="32"/>
      <c r="HB387" s="42">
        <f t="shared" si="634"/>
        <v>0</v>
      </c>
      <c r="HC387" s="59"/>
    </row>
    <row r="388" spans="1:211" ht="15" hidden="1" customHeight="1">
      <c r="A388" s="60" t="s">
        <v>761</v>
      </c>
      <c r="B388" s="32" t="s">
        <v>762</v>
      </c>
      <c r="C388" s="31" t="s">
        <v>490</v>
      </c>
      <c r="D388" s="31" t="s">
        <v>1259</v>
      </c>
      <c r="E388" s="31" t="s">
        <v>43</v>
      </c>
      <c r="F388" s="31" t="s">
        <v>152</v>
      </c>
      <c r="G388" s="33">
        <v>0</v>
      </c>
      <c r="H388" s="33">
        <v>0</v>
      </c>
      <c r="I388" s="33">
        <v>0</v>
      </c>
      <c r="J388" s="34">
        <f>IFERROR(VLOOKUP(A388,#REF!,3,0),0)</f>
        <v>0</v>
      </c>
      <c r="K388" s="34">
        <f t="shared" si="623"/>
        <v>0</v>
      </c>
      <c r="L388" s="34">
        <v>0</v>
      </c>
      <c r="M388" s="34">
        <v>0</v>
      </c>
      <c r="N388" s="35">
        <f t="shared" si="624"/>
        <v>0</v>
      </c>
      <c r="O388" s="35">
        <f t="shared" si="625"/>
        <v>0</v>
      </c>
      <c r="P388" s="36">
        <v>0</v>
      </c>
      <c r="Q388" s="36">
        <f t="shared" si="645"/>
        <v>0</v>
      </c>
      <c r="R388" s="80"/>
      <c r="S388" s="37">
        <f ca="1">SUMIF(ROP!$D$6:$H$65536,A388,ROP!$J$6:$J$65536)</f>
        <v>0</v>
      </c>
      <c r="T388" s="37">
        <f>SUMIF(HASIL!$B:$B,APS!$B388&amp;RIGHT(APS!T$9,2),HASIL!$I:$I)</f>
        <v>0</v>
      </c>
      <c r="U388" s="37">
        <f>SUMIF(HASIL!$B:$B,APS!$B388&amp;RIGHT(APS!U$9,2),HASIL!$I:$I)</f>
        <v>0</v>
      </c>
      <c r="V388" s="37">
        <f>SUMIF(HASIL!$B:$B,APS!$B388&amp;RIGHT(APS!V$9,2),HASIL!$I:$I)</f>
        <v>0</v>
      </c>
      <c r="W388" s="37">
        <f>SUMIF(HASIL!$B:$B,APS!$B388&amp;RIGHT(APS!W$9,2),HASIL!$I:$I)</f>
        <v>0</v>
      </c>
      <c r="X388" s="38">
        <f t="shared" si="626"/>
        <v>0</v>
      </c>
      <c r="Y388" s="38">
        <f t="shared" si="627"/>
        <v>0</v>
      </c>
      <c r="Z388" s="39">
        <f t="shared" si="701"/>
        <v>0</v>
      </c>
      <c r="AA388" s="39">
        <f t="shared" si="700"/>
        <v>0</v>
      </c>
      <c r="AB388" s="40">
        <f t="shared" si="702"/>
        <v>0</v>
      </c>
      <c r="AC388" s="27">
        <v>0</v>
      </c>
      <c r="AD388" s="27"/>
      <c r="AE388" s="27"/>
      <c r="AF388" s="27"/>
      <c r="AG388" s="27"/>
      <c r="AH388" s="27"/>
      <c r="AI388" s="324">
        <f>SUMIF('Rekapitulasi Juni'!$D$9:$D$192,APS!$B388,'Rekapitulasi Juni'!$E$9:$E$192)</f>
        <v>0</v>
      </c>
      <c r="AJ388" s="324">
        <f>SUMIF('Rekapitulasi Juni'!$D$9:$D$192,APS!$B388,'Rekapitulasi Juni'!$F$9:$F$192)</f>
        <v>0</v>
      </c>
      <c r="AK388" s="324">
        <f>SUMIF('Rekapitulasi Juni'!$D$9:$D$192,APS!$B388,'Rekapitulasi Juni'!$K$9:$K$192)</f>
        <v>0</v>
      </c>
      <c r="AL388" s="325">
        <f t="shared" si="646"/>
        <v>0</v>
      </c>
      <c r="AM388" s="325">
        <f t="shared" si="647"/>
        <v>0</v>
      </c>
      <c r="AN388" s="27"/>
      <c r="AO388" s="324">
        <f>SUMIF('Rekapitulasi Juni'!$U$9:$U$192,APS!$B388,'Rekapitulasi Juni'!$V$9:$V$192)</f>
        <v>0</v>
      </c>
      <c r="AP388" s="324">
        <f>SUMIF('Rekapitulasi Juni'!$U$9:$U$192,APS!$B388,'Rekapitulasi Juni'!$W$9:$W$192)</f>
        <v>0</v>
      </c>
      <c r="AQ388" s="27"/>
      <c r="AR388" s="325">
        <f t="shared" si="648"/>
        <v>0</v>
      </c>
      <c r="AS388" s="325">
        <f t="shared" si="649"/>
        <v>0</v>
      </c>
      <c r="AT388" s="27"/>
      <c r="AU388" s="324">
        <f>SUMIF('Rekapitulasi Juni'!$AL$9:$AL$192,APS!$B388,'Rekapitulasi Juni'!$AM$9:$AM$192)</f>
        <v>0</v>
      </c>
      <c r="AV388" s="324">
        <f>SUMIF('Rekapitulasi Juni'!$AL$9:$AL$192,APS!$B388,'Rekapitulasi Juni'!$AN$9:$AN$192)</f>
        <v>0</v>
      </c>
      <c r="AW388" s="27"/>
      <c r="AX388" s="325">
        <f t="shared" si="650"/>
        <v>0</v>
      </c>
      <c r="AY388" s="325">
        <f t="shared" si="651"/>
        <v>0</v>
      </c>
      <c r="AZ388" s="41">
        <f t="shared" si="652"/>
        <v>0</v>
      </c>
      <c r="BA388" s="41">
        <f t="shared" si="653"/>
        <v>0</v>
      </c>
      <c r="BB388" s="41">
        <f t="shared" si="654"/>
        <v>0</v>
      </c>
      <c r="BC388" s="41">
        <f t="shared" si="655"/>
        <v>0</v>
      </c>
      <c r="BD388" s="41">
        <f t="shared" si="656"/>
        <v>0</v>
      </c>
      <c r="BE388" s="41">
        <f t="shared" si="657"/>
        <v>0</v>
      </c>
      <c r="BF388" s="180">
        <f t="shared" si="658"/>
        <v>0</v>
      </c>
      <c r="BG388" s="27">
        <v>0</v>
      </c>
      <c r="BH388" s="27"/>
      <c r="BI388" s="324">
        <f>SUMIF('Rekapitulasi Juni'!$D$214:$D$393,APS!$B388,'Rekapitulasi Juni'!$E$214:$E$393)</f>
        <v>0</v>
      </c>
      <c r="BJ388" s="324">
        <f>SUMIF('Rekapitulasi Juni'!$D$214:$D$393,APS!$B388,'Rekapitulasi Juni'!$F$214:$F$393)</f>
        <v>0</v>
      </c>
      <c r="BK388" s="27"/>
      <c r="BL388" s="325">
        <f t="shared" si="659"/>
        <v>0</v>
      </c>
      <c r="BM388" s="325">
        <f t="shared" si="660"/>
        <v>0</v>
      </c>
      <c r="BN388" s="27"/>
      <c r="BO388" s="324">
        <f>SUMIF('Rekapitulasi Juni'!$U$214:$U$393,APS!$B388,'Rekapitulasi Juni'!$V$214:$V$393)</f>
        <v>0</v>
      </c>
      <c r="BP388" s="324">
        <f>SUMIF('Rekapitulasi Juni'!$U$214:$U$393,APS!$B388,'Rekapitulasi Juni'!$W$214:$W$393)</f>
        <v>0</v>
      </c>
      <c r="BQ388" s="27"/>
      <c r="BR388" s="325">
        <f t="shared" si="661"/>
        <v>0</v>
      </c>
      <c r="BS388" s="325">
        <f t="shared" si="662"/>
        <v>0</v>
      </c>
      <c r="BT388" s="27"/>
      <c r="BU388" s="324">
        <f>SUMIF('Rekapitulasi Juni'!$AL$214:$AL$393,APS!$B388,'Rekapitulasi Juni'!$AM$214:$AM$393)</f>
        <v>0</v>
      </c>
      <c r="BV388" s="324">
        <f>SUMIF('Rekapitulasi Juni'!$AL$214:$AL$393,APS!$B388,'Rekapitulasi Juni'!$AN$214:$AN$393)</f>
        <v>0</v>
      </c>
      <c r="BW388" s="27"/>
      <c r="BX388" s="325">
        <f t="shared" si="663"/>
        <v>0</v>
      </c>
      <c r="BY388" s="325">
        <f t="shared" si="664"/>
        <v>0</v>
      </c>
      <c r="BZ388" s="27"/>
      <c r="CA388" s="324">
        <f>SUMIF('Rekapitulasi Juni'!$BA$214:$BA$393,APS!$B388,'Rekapitulasi Juni'!$BB$214:$BB$393)</f>
        <v>0</v>
      </c>
      <c r="CB388" s="324">
        <f>SUMIF('Rekapitulasi Juni'!$BA$214:$BA$393,APS!$B388,'Rekapitulasi Juni'!$BC$214:$BC$393)</f>
        <v>0</v>
      </c>
      <c r="CC388" s="27"/>
      <c r="CD388" s="325">
        <f t="shared" si="665"/>
        <v>0</v>
      </c>
      <c r="CE388" s="325">
        <f t="shared" si="666"/>
        <v>0</v>
      </c>
      <c r="CF388" s="27"/>
      <c r="CG388" s="324">
        <f>SUMIF('Rekapitulasi Juni'!$BP$214:$BP$393,APS!$B388,'Rekapitulasi Juni'!$BQ$214:$BQ$393)</f>
        <v>0</v>
      </c>
      <c r="CH388" s="324">
        <f>SUMIF('Rekapitulasi Juni'!$BP$214:$BP$393,APS!$B388,'Rekapitulasi Juni'!$BR$214:$BR$393)</f>
        <v>0</v>
      </c>
      <c r="CI388" s="27"/>
      <c r="CJ388" s="325">
        <f t="shared" si="667"/>
        <v>0</v>
      </c>
      <c r="CK388" s="325">
        <f t="shared" si="668"/>
        <v>0</v>
      </c>
      <c r="CL388" s="41">
        <f t="shared" si="669"/>
        <v>0</v>
      </c>
      <c r="CM388" s="41">
        <f t="shared" si="670"/>
        <v>0</v>
      </c>
      <c r="CN388" s="41">
        <f t="shared" si="671"/>
        <v>0</v>
      </c>
      <c r="CO388" s="41">
        <f t="shared" si="672"/>
        <v>0</v>
      </c>
      <c r="CP388" s="41">
        <f t="shared" si="673"/>
        <v>0</v>
      </c>
      <c r="CQ388" s="41">
        <f t="shared" si="674"/>
        <v>0</v>
      </c>
      <c r="CR388" s="180">
        <f t="shared" si="675"/>
        <v>0</v>
      </c>
      <c r="CS388" s="27">
        <v>0</v>
      </c>
      <c r="CT388" s="27"/>
      <c r="CU388" s="324">
        <f>SUMIF('Rekapitulasi Juni'!$D$410:$D$588,APS!$B388,'Rekapitulasi Juni'!$E$410:$E$588)</f>
        <v>0</v>
      </c>
      <c r="CV388" s="324">
        <f>SUMIF('Rekapitulasi Juni'!$D$410:$D$588,APS!$B388,'Rekapitulasi Juni'!$F$410:$F$588)</f>
        <v>0</v>
      </c>
      <c r="CW388" s="27"/>
      <c r="CX388" s="325">
        <f t="shared" si="676"/>
        <v>0</v>
      </c>
      <c r="CY388" s="325">
        <f t="shared" si="677"/>
        <v>0</v>
      </c>
      <c r="CZ388" s="27"/>
      <c r="DA388" s="324">
        <f>SUMIF('Rekapitulasi Juni'!$U$410:$U$588,APS!$B388,'Rekapitulasi Juni'!$V$410:$V$588)</f>
        <v>0</v>
      </c>
      <c r="DB388" s="324">
        <f>SUMIF('Rekapitulasi Juni'!$U$410:$U$588,APS!$B388,'Rekapitulasi Juni'!$W$410:$W$588)</f>
        <v>0</v>
      </c>
      <c r="DC388" s="27"/>
      <c r="DD388" s="325">
        <f t="shared" si="678"/>
        <v>0</v>
      </c>
      <c r="DE388" s="325">
        <f t="shared" si="679"/>
        <v>0</v>
      </c>
      <c r="DF388" s="27"/>
      <c r="DG388" s="324">
        <f>SUMIF('Rekapitulasi Juni'!$AL$410:$AL$588,APS!$B388,'Rekapitulasi Juni'!$AM$410:$AM$588)</f>
        <v>0</v>
      </c>
      <c r="DH388" s="324">
        <f>SUMIF('Rekapitulasi Juni'!$AL$410:$AL$588,APS!$B388,'Rekapitulasi Juni'!$AN$410:$AN$588)</f>
        <v>0</v>
      </c>
      <c r="DI388" s="27"/>
      <c r="DJ388" s="325">
        <f t="shared" si="635"/>
        <v>0</v>
      </c>
      <c r="DK388" s="325">
        <f t="shared" si="636"/>
        <v>0</v>
      </c>
      <c r="DL388" s="27"/>
      <c r="DM388" s="324">
        <f>SUMIF('Rekapitulasi Juni'!$BA$410:$BA$588,APS!$B388,'Rekapitulasi Juni'!$BB$410:$BB$588)</f>
        <v>0</v>
      </c>
      <c r="DN388" s="324">
        <f>SUMIF('Rekapitulasi Juni'!$BA$410:$BA$588,APS!$B388,'Rekapitulasi Juni'!$BC$410:$BC$588)</f>
        <v>0</v>
      </c>
      <c r="DO388" s="324">
        <f>SUMIF('Rekapitulasi Juni'!$BA$410:$BA$588,APS!$B388,'Rekapitulasi Juni'!$BF$410:$BF$588)</f>
        <v>0</v>
      </c>
      <c r="DP388" s="325">
        <f t="shared" si="637"/>
        <v>0</v>
      </c>
      <c r="DQ388" s="325">
        <f t="shared" si="638"/>
        <v>0</v>
      </c>
      <c r="DR388" s="27"/>
      <c r="DS388" s="324">
        <f>SUMIF('Rekapitulasi Juni'!$BP$410:$BP$588,APS!$B388,'Rekapitulasi Juni'!$BQ$410:$BQ$588)</f>
        <v>0</v>
      </c>
      <c r="DT388" s="324">
        <f>SUMIF('Rekapitulasi Juni'!$BP$410:$BP$588,APS!$B388,'Rekapitulasi Juni'!$BR$410:$BR$588)</f>
        <v>0</v>
      </c>
      <c r="DU388" s="27"/>
      <c r="DV388" s="325">
        <f t="shared" si="639"/>
        <v>0</v>
      </c>
      <c r="DW388" s="325">
        <f t="shared" si="640"/>
        <v>0</v>
      </c>
      <c r="DX388" s="41">
        <f t="shared" si="680"/>
        <v>0</v>
      </c>
      <c r="DY388" s="41">
        <f t="shared" si="681"/>
        <v>0</v>
      </c>
      <c r="DZ388" s="41">
        <f t="shared" si="682"/>
        <v>0</v>
      </c>
      <c r="EA388" s="41">
        <f t="shared" si="683"/>
        <v>0</v>
      </c>
      <c r="EB388" s="41">
        <f t="shared" si="684"/>
        <v>0</v>
      </c>
      <c r="EC388" s="41">
        <f t="shared" si="685"/>
        <v>0</v>
      </c>
      <c r="ED388" s="180">
        <f t="shared" si="686"/>
        <v>0</v>
      </c>
      <c r="EE388" s="27">
        <v>0</v>
      </c>
      <c r="EF388" s="27"/>
      <c r="EG388" s="324">
        <f>SUMIF('Rekapitulasi Juni'!$D$608:$D$786,APS!$B388,'Rekapitulasi Juni'!$E$608:$E$786)</f>
        <v>0</v>
      </c>
      <c r="EH388" s="324">
        <f>SUMIF('Rekapitulasi Juni'!$D$608:$D$786,APS!$B388,'Rekapitulasi Juni'!$F$608:$F$786)</f>
        <v>0</v>
      </c>
      <c r="EI388" s="27"/>
      <c r="EJ388" s="325">
        <f t="shared" si="641"/>
        <v>0</v>
      </c>
      <c r="EK388" s="325">
        <f t="shared" si="642"/>
        <v>0</v>
      </c>
      <c r="EL388" s="27"/>
      <c r="EM388" s="324">
        <f>SUMIF('Rekapitulasi Juni'!$U$608:$U$786,APS!$B388,'Rekapitulasi Juni'!$V$608:$V$786)</f>
        <v>0</v>
      </c>
      <c r="EN388" s="324">
        <f>SUMIF('Rekapitulasi Juni'!$U$608:$U$786,APS!$B388,'Rekapitulasi Juni'!$W$608:$W$786)</f>
        <v>0</v>
      </c>
      <c r="EO388" s="27"/>
      <c r="EP388" s="325">
        <f t="shared" si="643"/>
        <v>0</v>
      </c>
      <c r="EQ388" s="325">
        <f t="shared" si="644"/>
        <v>0</v>
      </c>
      <c r="ER388" s="27"/>
      <c r="ES388" s="324">
        <f>SUMIF('Rekapitulasi Juni'!$AL$608:$AL$786,APS!$B388,'Rekapitulasi Juni'!$AM$608:$AM$786)</f>
        <v>0</v>
      </c>
      <c r="ET388" s="324">
        <f>SUMIF('Rekapitulasi Juni'!$AL$608:$AL$786,APS!$B388,'Rekapitulasi Juni'!$AN$608:$AN$786)</f>
        <v>0</v>
      </c>
      <c r="EU388" s="27"/>
      <c r="EV388" s="325">
        <f t="shared" si="628"/>
        <v>0</v>
      </c>
      <c r="EW388" s="325">
        <f t="shared" si="629"/>
        <v>0</v>
      </c>
      <c r="EX388" s="27"/>
      <c r="EY388" s="324">
        <f>SUMIF('Rekapitulasi Juni'!$BA$608:$BA$786,APS!$B388,'Rekapitulasi Juni'!$BB$608:$BB$786)</f>
        <v>0</v>
      </c>
      <c r="EZ388" s="324">
        <f>SUMIF('Rekapitulasi Juni'!$BA$608:$BA$786,APS!$B388,'Rekapitulasi Juni'!$BC$608:$BC$786)</f>
        <v>0</v>
      </c>
      <c r="FA388" s="324">
        <f>SUMIF('Rekapitulasi Juni'!$BA$608:$BA$786,APS!$B388,'Rekapitulasi Juni'!$BF$608:$BF$786)</f>
        <v>0</v>
      </c>
      <c r="FB388" s="325">
        <f t="shared" si="630"/>
        <v>0</v>
      </c>
      <c r="FC388" s="325">
        <f t="shared" si="631"/>
        <v>0</v>
      </c>
      <c r="FD388" s="27"/>
      <c r="FE388" s="27"/>
      <c r="FF388" s="27"/>
      <c r="FG388" s="27"/>
      <c r="FH388" s="27"/>
      <c r="FI388" s="27"/>
      <c r="FJ388" s="41">
        <f t="shared" si="687"/>
        <v>0</v>
      </c>
      <c r="FK388" s="41">
        <f t="shared" si="688"/>
        <v>0</v>
      </c>
      <c r="FL388" s="41">
        <f t="shared" si="689"/>
        <v>0</v>
      </c>
      <c r="FM388" s="41">
        <f t="shared" si="690"/>
        <v>0</v>
      </c>
      <c r="FN388" s="41">
        <f t="shared" si="691"/>
        <v>0</v>
      </c>
      <c r="FO388" s="41">
        <f t="shared" si="692"/>
        <v>0</v>
      </c>
      <c r="FP388" s="180">
        <f t="shared" si="693"/>
        <v>0</v>
      </c>
      <c r="FQ388" s="27"/>
      <c r="FR388" s="27"/>
      <c r="FS388" s="324">
        <f>SUMIF('Rekapitulasi Juni'!$D$804:$D$984,APS!$B388,'Rekapitulasi Juni'!$E$804:$E$984)</f>
        <v>0</v>
      </c>
      <c r="FT388" s="324">
        <f>SUMIF('Rekapitulasi Juni'!$D$804:$D$984,APS!$B388,'Rekapitulasi Juni'!$F$804:$F$984)</f>
        <v>0</v>
      </c>
      <c r="FU388" s="27"/>
      <c r="FV388" s="325">
        <f t="shared" si="632"/>
        <v>0</v>
      </c>
      <c r="FW388" s="325">
        <f t="shared" si="633"/>
        <v>0</v>
      </c>
      <c r="FX388" s="27"/>
      <c r="FY388" s="324">
        <f>SUMIF('Rekapitulasi Juni'!$U$804:$U$984,APS!$B388,'Rekapitulasi Juni'!$V$804:$V$984)</f>
        <v>0</v>
      </c>
      <c r="FZ388" s="324">
        <f>SUMIF('Rekapitulasi Juni'!$U$804:$U$984,APS!$B388,'Rekapitulasi Juni'!$W$804:$W$984)</f>
        <v>0</v>
      </c>
      <c r="GA388" s="27"/>
      <c r="GB388" s="325">
        <f t="shared" si="621"/>
        <v>0</v>
      </c>
      <c r="GC388" s="325">
        <f t="shared" si="622"/>
        <v>0</v>
      </c>
      <c r="GD388" s="27"/>
      <c r="GE388" s="324">
        <f>SUMIF('Rekapitulasi Juni'!$AL$804:$AL$984,APS!$B388,'Rekapitulasi Juni'!$AM$804:$AM$984)</f>
        <v>0</v>
      </c>
      <c r="GF388" s="324">
        <f>SUMIF('Rekapitulasi Juni'!$AL$804:$AL$984,APS!$B388,'Rekapitulasi Juni'!$AN$804:$AN$984)</f>
        <v>0</v>
      </c>
      <c r="GG388" s="27"/>
      <c r="GH388" s="325">
        <f t="shared" si="611"/>
        <v>0</v>
      </c>
      <c r="GI388" s="325">
        <f t="shared" si="612"/>
        <v>0</v>
      </c>
      <c r="GJ388" s="27"/>
      <c r="GK388" s="27"/>
      <c r="GL388" s="41">
        <f t="shared" si="694"/>
        <v>0</v>
      </c>
      <c r="GM388" s="41">
        <f t="shared" si="695"/>
        <v>0</v>
      </c>
      <c r="GN388" s="41">
        <f t="shared" si="696"/>
        <v>0</v>
      </c>
      <c r="GO388" s="41">
        <f t="shared" si="620"/>
        <v>0</v>
      </c>
      <c r="GP388" s="41">
        <f t="shared" si="697"/>
        <v>0</v>
      </c>
      <c r="GQ388" s="41">
        <f t="shared" si="698"/>
        <v>0</v>
      </c>
      <c r="GR388" s="180">
        <f t="shared" si="699"/>
        <v>0</v>
      </c>
      <c r="GS388" s="41">
        <f t="shared" si="613"/>
        <v>0</v>
      </c>
      <c r="GT388" s="41">
        <f t="shared" si="614"/>
        <v>0</v>
      </c>
      <c r="GU388" s="41">
        <f t="shared" si="615"/>
        <v>0</v>
      </c>
      <c r="GV388" s="41">
        <f t="shared" si="616"/>
        <v>0</v>
      </c>
      <c r="GW388" s="41">
        <f t="shared" si="617"/>
        <v>0</v>
      </c>
      <c r="GX388" s="41">
        <f t="shared" si="618"/>
        <v>0</v>
      </c>
      <c r="GY388" s="180">
        <f t="shared" si="619"/>
        <v>0</v>
      </c>
      <c r="GZ388" s="41">
        <v>362</v>
      </c>
      <c r="HA388" s="32"/>
      <c r="HB388" s="42">
        <f t="shared" si="634"/>
        <v>0</v>
      </c>
      <c r="HC388" s="59"/>
    </row>
    <row r="389" spans="1:211" ht="15" hidden="1" customHeight="1">
      <c r="A389" s="31" t="s">
        <v>763</v>
      </c>
      <c r="B389" s="32" t="s">
        <v>764</v>
      </c>
      <c r="C389" s="31" t="s">
        <v>490</v>
      </c>
      <c r="D389" s="31" t="s">
        <v>1259</v>
      </c>
      <c r="E389" s="31" t="s">
        <v>43</v>
      </c>
      <c r="F389" s="31" t="s">
        <v>152</v>
      </c>
      <c r="G389" s="33">
        <v>0</v>
      </c>
      <c r="H389" s="33">
        <v>0</v>
      </c>
      <c r="I389" s="33">
        <v>0</v>
      </c>
      <c r="J389" s="34">
        <f>IFERROR(VLOOKUP(A389,#REF!,3,0),0)</f>
        <v>0</v>
      </c>
      <c r="K389" s="34">
        <f t="shared" si="623"/>
        <v>0</v>
      </c>
      <c r="L389" s="34">
        <v>0</v>
      </c>
      <c r="M389" s="34">
        <v>0</v>
      </c>
      <c r="N389" s="35">
        <f t="shared" si="624"/>
        <v>0</v>
      </c>
      <c r="O389" s="35">
        <f t="shared" si="625"/>
        <v>0</v>
      </c>
      <c r="P389" s="36">
        <v>0</v>
      </c>
      <c r="Q389" s="36">
        <f t="shared" si="645"/>
        <v>0</v>
      </c>
      <c r="R389" s="80"/>
      <c r="S389" s="37">
        <f ca="1">SUMIF(ROP!$D$6:$H$65536,A389,ROP!$J$6:$J$65536)</f>
        <v>0</v>
      </c>
      <c r="T389" s="37">
        <f>SUMIF(HASIL!$B:$B,APS!$B389&amp;RIGHT(APS!T$9,2),HASIL!$I:$I)</f>
        <v>0</v>
      </c>
      <c r="U389" s="37">
        <f>SUMIF(HASIL!$B:$B,APS!$B389&amp;RIGHT(APS!U$9,2),HASIL!$I:$I)</f>
        <v>0</v>
      </c>
      <c r="V389" s="37">
        <f>SUMIF(HASIL!$B:$B,APS!$B389&amp;RIGHT(APS!V$9,2),HASIL!$I:$I)</f>
        <v>0</v>
      </c>
      <c r="W389" s="37">
        <f>SUMIF(HASIL!$B:$B,APS!$B389&amp;RIGHT(APS!W$9,2),HASIL!$I:$I)</f>
        <v>0</v>
      </c>
      <c r="X389" s="38">
        <f t="shared" si="626"/>
        <v>0</v>
      </c>
      <c r="Y389" s="38">
        <f t="shared" si="627"/>
        <v>0</v>
      </c>
      <c r="Z389" s="39">
        <f t="shared" si="701"/>
        <v>0</v>
      </c>
      <c r="AA389" s="39">
        <f t="shared" si="700"/>
        <v>0</v>
      </c>
      <c r="AB389" s="40">
        <f t="shared" si="702"/>
        <v>0</v>
      </c>
      <c r="AC389" s="27">
        <v>0</v>
      </c>
      <c r="AD389" s="27"/>
      <c r="AE389" s="27"/>
      <c r="AF389" s="27"/>
      <c r="AG389" s="27"/>
      <c r="AH389" s="27"/>
      <c r="AI389" s="324">
        <f>SUMIF('Rekapitulasi Juni'!$D$9:$D$192,APS!$B389,'Rekapitulasi Juni'!$E$9:$E$192)</f>
        <v>0</v>
      </c>
      <c r="AJ389" s="324">
        <f>SUMIF('Rekapitulasi Juni'!$D$9:$D$192,APS!$B389,'Rekapitulasi Juni'!$F$9:$F$192)</f>
        <v>0</v>
      </c>
      <c r="AK389" s="324">
        <f>SUMIF('Rekapitulasi Juni'!$D$9:$D$192,APS!$B389,'Rekapitulasi Juni'!$K$9:$K$192)</f>
        <v>0</v>
      </c>
      <c r="AL389" s="325">
        <f t="shared" si="646"/>
        <v>0</v>
      </c>
      <c r="AM389" s="325">
        <f t="shared" si="647"/>
        <v>0</v>
      </c>
      <c r="AN389" s="27"/>
      <c r="AO389" s="324">
        <f>SUMIF('Rekapitulasi Juni'!$U$9:$U$192,APS!$B389,'Rekapitulasi Juni'!$V$9:$V$192)</f>
        <v>0</v>
      </c>
      <c r="AP389" s="324">
        <f>SUMIF('Rekapitulasi Juni'!$U$9:$U$192,APS!$B389,'Rekapitulasi Juni'!$W$9:$W$192)</f>
        <v>0</v>
      </c>
      <c r="AQ389" s="27"/>
      <c r="AR389" s="325">
        <f t="shared" si="648"/>
        <v>0</v>
      </c>
      <c r="AS389" s="325">
        <f t="shared" si="649"/>
        <v>0</v>
      </c>
      <c r="AT389" s="27"/>
      <c r="AU389" s="324">
        <f>SUMIF('Rekapitulasi Juni'!$AL$9:$AL$192,APS!$B389,'Rekapitulasi Juni'!$AM$9:$AM$192)</f>
        <v>0</v>
      </c>
      <c r="AV389" s="324">
        <f>SUMIF('Rekapitulasi Juni'!$AL$9:$AL$192,APS!$B389,'Rekapitulasi Juni'!$AN$9:$AN$192)</f>
        <v>0</v>
      </c>
      <c r="AW389" s="27"/>
      <c r="AX389" s="325">
        <f t="shared" si="650"/>
        <v>0</v>
      </c>
      <c r="AY389" s="325">
        <f t="shared" si="651"/>
        <v>0</v>
      </c>
      <c r="AZ389" s="41">
        <f t="shared" si="652"/>
        <v>0</v>
      </c>
      <c r="BA389" s="41">
        <f t="shared" si="653"/>
        <v>0</v>
      </c>
      <c r="BB389" s="41">
        <f t="shared" si="654"/>
        <v>0</v>
      </c>
      <c r="BC389" s="41">
        <f t="shared" si="655"/>
        <v>0</v>
      </c>
      <c r="BD389" s="41">
        <f t="shared" si="656"/>
        <v>0</v>
      </c>
      <c r="BE389" s="41">
        <f t="shared" si="657"/>
        <v>0</v>
      </c>
      <c r="BF389" s="180">
        <f t="shared" si="658"/>
        <v>0</v>
      </c>
      <c r="BG389" s="27">
        <v>0</v>
      </c>
      <c r="BH389" s="27"/>
      <c r="BI389" s="324">
        <f>SUMIF('Rekapitulasi Juni'!$D$214:$D$393,APS!$B389,'Rekapitulasi Juni'!$E$214:$E$393)</f>
        <v>0</v>
      </c>
      <c r="BJ389" s="324">
        <f>SUMIF('Rekapitulasi Juni'!$D$214:$D$393,APS!$B389,'Rekapitulasi Juni'!$F$214:$F$393)</f>
        <v>0</v>
      </c>
      <c r="BK389" s="27"/>
      <c r="BL389" s="325">
        <f t="shared" si="659"/>
        <v>0</v>
      </c>
      <c r="BM389" s="325">
        <f t="shared" si="660"/>
        <v>0</v>
      </c>
      <c r="BN389" s="27"/>
      <c r="BO389" s="324">
        <f>SUMIF('Rekapitulasi Juni'!$U$214:$U$393,APS!$B389,'Rekapitulasi Juni'!$V$214:$V$393)</f>
        <v>0</v>
      </c>
      <c r="BP389" s="324">
        <f>SUMIF('Rekapitulasi Juni'!$U$214:$U$393,APS!$B389,'Rekapitulasi Juni'!$W$214:$W$393)</f>
        <v>0</v>
      </c>
      <c r="BQ389" s="27"/>
      <c r="BR389" s="325">
        <f t="shared" si="661"/>
        <v>0</v>
      </c>
      <c r="BS389" s="325">
        <f t="shared" si="662"/>
        <v>0</v>
      </c>
      <c r="BT389" s="27"/>
      <c r="BU389" s="324">
        <f>SUMIF('Rekapitulasi Juni'!$AL$214:$AL$393,APS!$B389,'Rekapitulasi Juni'!$AM$214:$AM$393)</f>
        <v>0</v>
      </c>
      <c r="BV389" s="324">
        <f>SUMIF('Rekapitulasi Juni'!$AL$214:$AL$393,APS!$B389,'Rekapitulasi Juni'!$AN$214:$AN$393)</f>
        <v>0</v>
      </c>
      <c r="BW389" s="27"/>
      <c r="BX389" s="325">
        <f t="shared" si="663"/>
        <v>0</v>
      </c>
      <c r="BY389" s="325">
        <f t="shared" si="664"/>
        <v>0</v>
      </c>
      <c r="BZ389" s="27"/>
      <c r="CA389" s="324">
        <f>SUMIF('Rekapitulasi Juni'!$BA$214:$BA$393,APS!$B389,'Rekapitulasi Juni'!$BB$214:$BB$393)</f>
        <v>0</v>
      </c>
      <c r="CB389" s="324">
        <f>SUMIF('Rekapitulasi Juni'!$BA$214:$BA$393,APS!$B389,'Rekapitulasi Juni'!$BC$214:$BC$393)</f>
        <v>0</v>
      </c>
      <c r="CC389" s="27"/>
      <c r="CD389" s="325">
        <f t="shared" si="665"/>
        <v>0</v>
      </c>
      <c r="CE389" s="325">
        <f t="shared" si="666"/>
        <v>0</v>
      </c>
      <c r="CF389" s="27"/>
      <c r="CG389" s="324">
        <f>SUMIF('Rekapitulasi Juni'!$BP$214:$BP$393,APS!$B389,'Rekapitulasi Juni'!$BQ$214:$BQ$393)</f>
        <v>0</v>
      </c>
      <c r="CH389" s="324">
        <f>SUMIF('Rekapitulasi Juni'!$BP$214:$BP$393,APS!$B389,'Rekapitulasi Juni'!$BR$214:$BR$393)</f>
        <v>0</v>
      </c>
      <c r="CI389" s="27"/>
      <c r="CJ389" s="325">
        <f t="shared" si="667"/>
        <v>0</v>
      </c>
      <c r="CK389" s="325">
        <f t="shared" si="668"/>
        <v>0</v>
      </c>
      <c r="CL389" s="41">
        <f t="shared" si="669"/>
        <v>0</v>
      </c>
      <c r="CM389" s="41">
        <f t="shared" si="670"/>
        <v>0</v>
      </c>
      <c r="CN389" s="41">
        <f t="shared" si="671"/>
        <v>0</v>
      </c>
      <c r="CO389" s="41">
        <f t="shared" si="672"/>
        <v>0</v>
      </c>
      <c r="CP389" s="41">
        <f t="shared" si="673"/>
        <v>0</v>
      </c>
      <c r="CQ389" s="41">
        <f t="shared" si="674"/>
        <v>0</v>
      </c>
      <c r="CR389" s="180">
        <f t="shared" si="675"/>
        <v>0</v>
      </c>
      <c r="CS389" s="27">
        <v>0</v>
      </c>
      <c r="CT389" s="27"/>
      <c r="CU389" s="324">
        <f>SUMIF('Rekapitulasi Juni'!$D$410:$D$588,APS!$B389,'Rekapitulasi Juni'!$E$410:$E$588)</f>
        <v>0</v>
      </c>
      <c r="CV389" s="324">
        <f>SUMIF('Rekapitulasi Juni'!$D$410:$D$588,APS!$B389,'Rekapitulasi Juni'!$F$410:$F$588)</f>
        <v>0</v>
      </c>
      <c r="CW389" s="27"/>
      <c r="CX389" s="325">
        <f t="shared" si="676"/>
        <v>0</v>
      </c>
      <c r="CY389" s="325">
        <f t="shared" si="677"/>
        <v>0</v>
      </c>
      <c r="CZ389" s="27"/>
      <c r="DA389" s="324">
        <f>SUMIF('Rekapitulasi Juni'!$U$410:$U$588,APS!$B389,'Rekapitulasi Juni'!$V$410:$V$588)</f>
        <v>0</v>
      </c>
      <c r="DB389" s="324">
        <f>SUMIF('Rekapitulasi Juni'!$U$410:$U$588,APS!$B389,'Rekapitulasi Juni'!$W$410:$W$588)</f>
        <v>0</v>
      </c>
      <c r="DC389" s="27"/>
      <c r="DD389" s="325">
        <f t="shared" si="678"/>
        <v>0</v>
      </c>
      <c r="DE389" s="325">
        <f t="shared" si="679"/>
        <v>0</v>
      </c>
      <c r="DF389" s="27"/>
      <c r="DG389" s="324">
        <f>SUMIF('Rekapitulasi Juni'!$AL$410:$AL$588,APS!$B389,'Rekapitulasi Juni'!$AM$410:$AM$588)</f>
        <v>0</v>
      </c>
      <c r="DH389" s="324">
        <f>SUMIF('Rekapitulasi Juni'!$AL$410:$AL$588,APS!$B389,'Rekapitulasi Juni'!$AN$410:$AN$588)</f>
        <v>0</v>
      </c>
      <c r="DI389" s="27"/>
      <c r="DJ389" s="325">
        <f t="shared" si="635"/>
        <v>0</v>
      </c>
      <c r="DK389" s="325">
        <f t="shared" si="636"/>
        <v>0</v>
      </c>
      <c r="DL389" s="27"/>
      <c r="DM389" s="324">
        <f>SUMIF('Rekapitulasi Juni'!$BA$410:$BA$588,APS!$B389,'Rekapitulasi Juni'!$BB$410:$BB$588)</f>
        <v>0</v>
      </c>
      <c r="DN389" s="324">
        <f>SUMIF('Rekapitulasi Juni'!$BA$410:$BA$588,APS!$B389,'Rekapitulasi Juni'!$BC$410:$BC$588)</f>
        <v>0</v>
      </c>
      <c r="DO389" s="324">
        <f>SUMIF('Rekapitulasi Juni'!$BA$410:$BA$588,APS!$B389,'Rekapitulasi Juni'!$BF$410:$BF$588)</f>
        <v>0</v>
      </c>
      <c r="DP389" s="325">
        <f t="shared" si="637"/>
        <v>0</v>
      </c>
      <c r="DQ389" s="325">
        <f t="shared" si="638"/>
        <v>0</v>
      </c>
      <c r="DR389" s="27"/>
      <c r="DS389" s="324">
        <f>SUMIF('Rekapitulasi Juni'!$BP$410:$BP$588,APS!$B389,'Rekapitulasi Juni'!$BQ$410:$BQ$588)</f>
        <v>0</v>
      </c>
      <c r="DT389" s="324">
        <f>SUMIF('Rekapitulasi Juni'!$BP$410:$BP$588,APS!$B389,'Rekapitulasi Juni'!$BR$410:$BR$588)</f>
        <v>0</v>
      </c>
      <c r="DU389" s="27"/>
      <c r="DV389" s="325">
        <f t="shared" si="639"/>
        <v>0</v>
      </c>
      <c r="DW389" s="325">
        <f t="shared" si="640"/>
        <v>0</v>
      </c>
      <c r="DX389" s="41">
        <f t="shared" si="680"/>
        <v>0</v>
      </c>
      <c r="DY389" s="41">
        <f t="shared" si="681"/>
        <v>0</v>
      </c>
      <c r="DZ389" s="41">
        <f t="shared" si="682"/>
        <v>0</v>
      </c>
      <c r="EA389" s="41">
        <f t="shared" si="683"/>
        <v>0</v>
      </c>
      <c r="EB389" s="41">
        <f t="shared" si="684"/>
        <v>0</v>
      </c>
      <c r="EC389" s="41">
        <f t="shared" si="685"/>
        <v>0</v>
      </c>
      <c r="ED389" s="180">
        <f t="shared" si="686"/>
        <v>0</v>
      </c>
      <c r="EE389" s="27">
        <v>0</v>
      </c>
      <c r="EF389" s="27"/>
      <c r="EG389" s="324">
        <f>SUMIF('Rekapitulasi Juni'!$D$608:$D$786,APS!$B389,'Rekapitulasi Juni'!$E$608:$E$786)</f>
        <v>0</v>
      </c>
      <c r="EH389" s="324">
        <f>SUMIF('Rekapitulasi Juni'!$D$608:$D$786,APS!$B389,'Rekapitulasi Juni'!$F$608:$F$786)</f>
        <v>0</v>
      </c>
      <c r="EI389" s="27"/>
      <c r="EJ389" s="325">
        <f t="shared" si="641"/>
        <v>0</v>
      </c>
      <c r="EK389" s="325">
        <f t="shared" si="642"/>
        <v>0</v>
      </c>
      <c r="EL389" s="27"/>
      <c r="EM389" s="324">
        <f>SUMIF('Rekapitulasi Juni'!$U$608:$U$786,APS!$B389,'Rekapitulasi Juni'!$V$608:$V$786)</f>
        <v>0</v>
      </c>
      <c r="EN389" s="324">
        <f>SUMIF('Rekapitulasi Juni'!$U$608:$U$786,APS!$B389,'Rekapitulasi Juni'!$W$608:$W$786)</f>
        <v>0</v>
      </c>
      <c r="EO389" s="27"/>
      <c r="EP389" s="325">
        <f t="shared" si="643"/>
        <v>0</v>
      </c>
      <c r="EQ389" s="325">
        <f t="shared" si="644"/>
        <v>0</v>
      </c>
      <c r="ER389" s="27"/>
      <c r="ES389" s="324">
        <f>SUMIF('Rekapitulasi Juni'!$AL$608:$AL$786,APS!$B389,'Rekapitulasi Juni'!$AM$608:$AM$786)</f>
        <v>0</v>
      </c>
      <c r="ET389" s="324">
        <f>SUMIF('Rekapitulasi Juni'!$AL$608:$AL$786,APS!$B389,'Rekapitulasi Juni'!$AN$608:$AN$786)</f>
        <v>0</v>
      </c>
      <c r="EU389" s="27"/>
      <c r="EV389" s="325">
        <f t="shared" si="628"/>
        <v>0</v>
      </c>
      <c r="EW389" s="325">
        <f t="shared" si="629"/>
        <v>0</v>
      </c>
      <c r="EX389" s="27"/>
      <c r="EY389" s="324">
        <f>SUMIF('Rekapitulasi Juni'!$BA$608:$BA$786,APS!$B389,'Rekapitulasi Juni'!$BB$608:$BB$786)</f>
        <v>0</v>
      </c>
      <c r="EZ389" s="324">
        <f>SUMIF('Rekapitulasi Juni'!$BA$608:$BA$786,APS!$B389,'Rekapitulasi Juni'!$BC$608:$BC$786)</f>
        <v>0</v>
      </c>
      <c r="FA389" s="324">
        <f>SUMIF('Rekapitulasi Juni'!$BA$608:$BA$786,APS!$B389,'Rekapitulasi Juni'!$BF$608:$BF$786)</f>
        <v>0</v>
      </c>
      <c r="FB389" s="325">
        <f t="shared" si="630"/>
        <v>0</v>
      </c>
      <c r="FC389" s="325">
        <f t="shared" si="631"/>
        <v>0</v>
      </c>
      <c r="FD389" s="27"/>
      <c r="FE389" s="27"/>
      <c r="FF389" s="27"/>
      <c r="FG389" s="27"/>
      <c r="FH389" s="27"/>
      <c r="FI389" s="27"/>
      <c r="FJ389" s="41">
        <f t="shared" si="687"/>
        <v>0</v>
      </c>
      <c r="FK389" s="41">
        <f t="shared" si="688"/>
        <v>0</v>
      </c>
      <c r="FL389" s="41">
        <f t="shared" si="689"/>
        <v>0</v>
      </c>
      <c r="FM389" s="41">
        <f t="shared" si="690"/>
        <v>0</v>
      </c>
      <c r="FN389" s="41">
        <f t="shared" si="691"/>
        <v>0</v>
      </c>
      <c r="FO389" s="41">
        <f t="shared" si="692"/>
        <v>0</v>
      </c>
      <c r="FP389" s="180">
        <f t="shared" si="693"/>
        <v>0</v>
      </c>
      <c r="FQ389" s="27"/>
      <c r="FR389" s="27"/>
      <c r="FS389" s="324">
        <f>SUMIF('Rekapitulasi Juni'!$D$804:$D$984,APS!$B389,'Rekapitulasi Juni'!$E$804:$E$984)</f>
        <v>0</v>
      </c>
      <c r="FT389" s="324">
        <f>SUMIF('Rekapitulasi Juni'!$D$804:$D$984,APS!$B389,'Rekapitulasi Juni'!$F$804:$F$984)</f>
        <v>0</v>
      </c>
      <c r="FU389" s="27"/>
      <c r="FV389" s="325">
        <f t="shared" si="632"/>
        <v>0</v>
      </c>
      <c r="FW389" s="325">
        <f t="shared" si="633"/>
        <v>0</v>
      </c>
      <c r="FX389" s="27"/>
      <c r="FY389" s="324">
        <f>SUMIF('Rekapitulasi Juni'!$U$804:$U$984,APS!$B389,'Rekapitulasi Juni'!$V$804:$V$984)</f>
        <v>0</v>
      </c>
      <c r="FZ389" s="324">
        <f>SUMIF('Rekapitulasi Juni'!$U$804:$U$984,APS!$B389,'Rekapitulasi Juni'!$W$804:$W$984)</f>
        <v>0</v>
      </c>
      <c r="GA389" s="27"/>
      <c r="GB389" s="325">
        <f t="shared" si="621"/>
        <v>0</v>
      </c>
      <c r="GC389" s="325">
        <f t="shared" si="622"/>
        <v>0</v>
      </c>
      <c r="GD389" s="27"/>
      <c r="GE389" s="324">
        <f>SUMIF('Rekapitulasi Juni'!$AL$804:$AL$984,APS!$B389,'Rekapitulasi Juni'!$AM$804:$AM$984)</f>
        <v>0</v>
      </c>
      <c r="GF389" s="324">
        <f>SUMIF('Rekapitulasi Juni'!$AL$804:$AL$984,APS!$B389,'Rekapitulasi Juni'!$AN$804:$AN$984)</f>
        <v>0</v>
      </c>
      <c r="GG389" s="27"/>
      <c r="GH389" s="325">
        <f t="shared" si="611"/>
        <v>0</v>
      </c>
      <c r="GI389" s="325">
        <f t="shared" si="612"/>
        <v>0</v>
      </c>
      <c r="GJ389" s="27"/>
      <c r="GK389" s="27"/>
      <c r="GL389" s="41">
        <f t="shared" si="694"/>
        <v>0</v>
      </c>
      <c r="GM389" s="41">
        <f t="shared" si="695"/>
        <v>0</v>
      </c>
      <c r="GN389" s="41">
        <f t="shared" si="696"/>
        <v>0</v>
      </c>
      <c r="GO389" s="41">
        <f t="shared" si="620"/>
        <v>0</v>
      </c>
      <c r="GP389" s="41">
        <f t="shared" si="697"/>
        <v>0</v>
      </c>
      <c r="GQ389" s="41">
        <f t="shared" si="698"/>
        <v>0</v>
      </c>
      <c r="GR389" s="180">
        <f t="shared" si="699"/>
        <v>0</v>
      </c>
      <c r="GS389" s="41">
        <f t="shared" si="613"/>
        <v>0</v>
      </c>
      <c r="GT389" s="41">
        <f t="shared" si="614"/>
        <v>0</v>
      </c>
      <c r="GU389" s="41">
        <f t="shared" si="615"/>
        <v>0</v>
      </c>
      <c r="GV389" s="41">
        <f t="shared" si="616"/>
        <v>0</v>
      </c>
      <c r="GW389" s="41">
        <f t="shared" si="617"/>
        <v>0</v>
      </c>
      <c r="GX389" s="41">
        <f t="shared" si="618"/>
        <v>0</v>
      </c>
      <c r="GY389" s="180">
        <f t="shared" si="619"/>
        <v>0</v>
      </c>
      <c r="GZ389" s="41">
        <v>363</v>
      </c>
      <c r="HA389" s="32"/>
      <c r="HB389" s="42">
        <f t="shared" si="634"/>
        <v>0</v>
      </c>
      <c r="HC389" s="59"/>
    </row>
    <row r="390" spans="1:211" ht="15" hidden="1" customHeight="1">
      <c r="A390" s="31" t="s">
        <v>765</v>
      </c>
      <c r="B390" s="32" t="s">
        <v>766</v>
      </c>
      <c r="C390" s="31" t="s">
        <v>490</v>
      </c>
      <c r="D390" s="31" t="s">
        <v>1259</v>
      </c>
      <c r="E390" s="31" t="s">
        <v>43</v>
      </c>
      <c r="F390" s="31" t="s">
        <v>152</v>
      </c>
      <c r="G390" s="33">
        <v>0</v>
      </c>
      <c r="H390" s="33">
        <v>0</v>
      </c>
      <c r="I390" s="33">
        <v>0</v>
      </c>
      <c r="J390" s="34">
        <f>IFERROR(VLOOKUP(A390,#REF!,3,0),0)</f>
        <v>0</v>
      </c>
      <c r="K390" s="34">
        <f t="shared" si="623"/>
        <v>0</v>
      </c>
      <c r="L390" s="34">
        <v>0</v>
      </c>
      <c r="M390" s="34">
        <v>0</v>
      </c>
      <c r="N390" s="35">
        <f t="shared" si="624"/>
        <v>0</v>
      </c>
      <c r="O390" s="35">
        <f t="shared" si="625"/>
        <v>0</v>
      </c>
      <c r="P390" s="36">
        <v>0</v>
      </c>
      <c r="Q390" s="36">
        <f t="shared" si="645"/>
        <v>0</v>
      </c>
      <c r="R390" s="80"/>
      <c r="S390" s="37">
        <f ca="1">SUMIF(ROP!$D$6:$H$65536,A390,ROP!$J$6:$J$65536)</f>
        <v>0</v>
      </c>
      <c r="T390" s="37">
        <f>SUMIF(HASIL!$B:$B,APS!$B390&amp;RIGHT(APS!T$9,2),HASIL!$I:$I)</f>
        <v>0</v>
      </c>
      <c r="U390" s="37">
        <f>SUMIF(HASIL!$B:$B,APS!$B390&amp;RIGHT(APS!U$9,2),HASIL!$I:$I)</f>
        <v>0</v>
      </c>
      <c r="V390" s="37">
        <f>SUMIF(HASIL!$B:$B,APS!$B390&amp;RIGHT(APS!V$9,2),HASIL!$I:$I)</f>
        <v>0</v>
      </c>
      <c r="W390" s="37">
        <f>SUMIF(HASIL!$B:$B,APS!$B390&amp;RIGHT(APS!W$9,2),HASIL!$I:$I)</f>
        <v>0</v>
      </c>
      <c r="X390" s="38">
        <f t="shared" si="626"/>
        <v>0</v>
      </c>
      <c r="Y390" s="38">
        <f t="shared" si="627"/>
        <v>0</v>
      </c>
      <c r="Z390" s="39">
        <f t="shared" si="701"/>
        <v>0</v>
      </c>
      <c r="AA390" s="39">
        <f t="shared" si="700"/>
        <v>0</v>
      </c>
      <c r="AB390" s="40">
        <f t="shared" si="702"/>
        <v>0</v>
      </c>
      <c r="AC390" s="27">
        <v>0</v>
      </c>
      <c r="AD390" s="27"/>
      <c r="AE390" s="27"/>
      <c r="AF390" s="27"/>
      <c r="AG390" s="27"/>
      <c r="AH390" s="27"/>
      <c r="AI390" s="324">
        <f>SUMIF('Rekapitulasi Juni'!$D$9:$D$192,APS!$B390,'Rekapitulasi Juni'!$E$9:$E$192)</f>
        <v>0</v>
      </c>
      <c r="AJ390" s="324">
        <f>SUMIF('Rekapitulasi Juni'!$D$9:$D$192,APS!$B390,'Rekapitulasi Juni'!$F$9:$F$192)</f>
        <v>0</v>
      </c>
      <c r="AK390" s="324">
        <f>SUMIF('Rekapitulasi Juni'!$D$9:$D$192,APS!$B390,'Rekapitulasi Juni'!$K$9:$K$192)</f>
        <v>0</v>
      </c>
      <c r="AL390" s="325">
        <f t="shared" si="646"/>
        <v>0</v>
      </c>
      <c r="AM390" s="325">
        <f t="shared" si="647"/>
        <v>0</v>
      </c>
      <c r="AN390" s="27"/>
      <c r="AO390" s="324">
        <f>SUMIF('Rekapitulasi Juni'!$U$9:$U$192,APS!$B390,'Rekapitulasi Juni'!$V$9:$V$192)</f>
        <v>0</v>
      </c>
      <c r="AP390" s="324">
        <f>SUMIF('Rekapitulasi Juni'!$U$9:$U$192,APS!$B390,'Rekapitulasi Juni'!$W$9:$W$192)</f>
        <v>0</v>
      </c>
      <c r="AQ390" s="27"/>
      <c r="AR390" s="325">
        <f t="shared" si="648"/>
        <v>0</v>
      </c>
      <c r="AS390" s="325">
        <f t="shared" si="649"/>
        <v>0</v>
      </c>
      <c r="AT390" s="27"/>
      <c r="AU390" s="324">
        <f>SUMIF('Rekapitulasi Juni'!$AL$9:$AL$192,APS!$B390,'Rekapitulasi Juni'!$AM$9:$AM$192)</f>
        <v>0</v>
      </c>
      <c r="AV390" s="324">
        <f>SUMIF('Rekapitulasi Juni'!$AL$9:$AL$192,APS!$B390,'Rekapitulasi Juni'!$AN$9:$AN$192)</f>
        <v>0</v>
      </c>
      <c r="AW390" s="27"/>
      <c r="AX390" s="325">
        <f t="shared" si="650"/>
        <v>0</v>
      </c>
      <c r="AY390" s="325">
        <f t="shared" si="651"/>
        <v>0</v>
      </c>
      <c r="AZ390" s="41">
        <f t="shared" si="652"/>
        <v>0</v>
      </c>
      <c r="BA390" s="41">
        <f t="shared" si="653"/>
        <v>0</v>
      </c>
      <c r="BB390" s="41">
        <f t="shared" si="654"/>
        <v>0</v>
      </c>
      <c r="BC390" s="41">
        <f t="shared" si="655"/>
        <v>0</v>
      </c>
      <c r="BD390" s="41">
        <f t="shared" si="656"/>
        <v>0</v>
      </c>
      <c r="BE390" s="41">
        <f t="shared" si="657"/>
        <v>0</v>
      </c>
      <c r="BF390" s="180">
        <f t="shared" si="658"/>
        <v>0</v>
      </c>
      <c r="BG390" s="27">
        <v>0</v>
      </c>
      <c r="BH390" s="27"/>
      <c r="BI390" s="324">
        <f>SUMIF('Rekapitulasi Juni'!$D$214:$D$393,APS!$B390,'Rekapitulasi Juni'!$E$214:$E$393)</f>
        <v>0</v>
      </c>
      <c r="BJ390" s="324">
        <f>SUMIF('Rekapitulasi Juni'!$D$214:$D$393,APS!$B390,'Rekapitulasi Juni'!$F$214:$F$393)</f>
        <v>0</v>
      </c>
      <c r="BK390" s="27"/>
      <c r="BL390" s="325">
        <f t="shared" si="659"/>
        <v>0</v>
      </c>
      <c r="BM390" s="325">
        <f t="shared" si="660"/>
        <v>0</v>
      </c>
      <c r="BN390" s="27"/>
      <c r="BO390" s="324">
        <f>SUMIF('Rekapitulasi Juni'!$U$214:$U$393,APS!$B390,'Rekapitulasi Juni'!$V$214:$V$393)</f>
        <v>0</v>
      </c>
      <c r="BP390" s="324">
        <f>SUMIF('Rekapitulasi Juni'!$U$214:$U$393,APS!$B390,'Rekapitulasi Juni'!$W$214:$W$393)</f>
        <v>0</v>
      </c>
      <c r="BQ390" s="27"/>
      <c r="BR390" s="325">
        <f t="shared" si="661"/>
        <v>0</v>
      </c>
      <c r="BS390" s="325">
        <f t="shared" si="662"/>
        <v>0</v>
      </c>
      <c r="BT390" s="27"/>
      <c r="BU390" s="324">
        <f>SUMIF('Rekapitulasi Juni'!$AL$214:$AL$393,APS!$B390,'Rekapitulasi Juni'!$AM$214:$AM$393)</f>
        <v>0</v>
      </c>
      <c r="BV390" s="324">
        <f>SUMIF('Rekapitulasi Juni'!$AL$214:$AL$393,APS!$B390,'Rekapitulasi Juni'!$AN$214:$AN$393)</f>
        <v>0</v>
      </c>
      <c r="BW390" s="27"/>
      <c r="BX390" s="325">
        <f t="shared" si="663"/>
        <v>0</v>
      </c>
      <c r="BY390" s="325">
        <f t="shared" si="664"/>
        <v>0</v>
      </c>
      <c r="BZ390" s="27"/>
      <c r="CA390" s="324">
        <f>SUMIF('Rekapitulasi Juni'!$BA$214:$BA$393,APS!$B390,'Rekapitulasi Juni'!$BB$214:$BB$393)</f>
        <v>0</v>
      </c>
      <c r="CB390" s="324">
        <f>SUMIF('Rekapitulasi Juni'!$BA$214:$BA$393,APS!$B390,'Rekapitulasi Juni'!$BC$214:$BC$393)</f>
        <v>0</v>
      </c>
      <c r="CC390" s="27"/>
      <c r="CD390" s="325">
        <f t="shared" si="665"/>
        <v>0</v>
      </c>
      <c r="CE390" s="325">
        <f t="shared" si="666"/>
        <v>0</v>
      </c>
      <c r="CF390" s="27"/>
      <c r="CG390" s="324">
        <f>SUMIF('Rekapitulasi Juni'!$BP$214:$BP$393,APS!$B390,'Rekapitulasi Juni'!$BQ$214:$BQ$393)</f>
        <v>0</v>
      </c>
      <c r="CH390" s="324">
        <f>SUMIF('Rekapitulasi Juni'!$BP$214:$BP$393,APS!$B390,'Rekapitulasi Juni'!$BR$214:$BR$393)</f>
        <v>0</v>
      </c>
      <c r="CI390" s="27"/>
      <c r="CJ390" s="325">
        <f t="shared" si="667"/>
        <v>0</v>
      </c>
      <c r="CK390" s="325">
        <f t="shared" si="668"/>
        <v>0</v>
      </c>
      <c r="CL390" s="41">
        <f t="shared" si="669"/>
        <v>0</v>
      </c>
      <c r="CM390" s="41">
        <f t="shared" si="670"/>
        <v>0</v>
      </c>
      <c r="CN390" s="41">
        <f t="shared" si="671"/>
        <v>0</v>
      </c>
      <c r="CO390" s="41">
        <f t="shared" si="672"/>
        <v>0</v>
      </c>
      <c r="CP390" s="41">
        <f t="shared" si="673"/>
        <v>0</v>
      </c>
      <c r="CQ390" s="41">
        <f t="shared" si="674"/>
        <v>0</v>
      </c>
      <c r="CR390" s="180">
        <f t="shared" si="675"/>
        <v>0</v>
      </c>
      <c r="CS390" s="27">
        <v>0</v>
      </c>
      <c r="CT390" s="27"/>
      <c r="CU390" s="324">
        <f>SUMIF('Rekapitulasi Juni'!$D$410:$D$588,APS!$B390,'Rekapitulasi Juni'!$E$410:$E$588)</f>
        <v>0</v>
      </c>
      <c r="CV390" s="324">
        <f>SUMIF('Rekapitulasi Juni'!$D$410:$D$588,APS!$B390,'Rekapitulasi Juni'!$F$410:$F$588)</f>
        <v>0</v>
      </c>
      <c r="CW390" s="27"/>
      <c r="CX390" s="325">
        <f t="shared" si="676"/>
        <v>0</v>
      </c>
      <c r="CY390" s="325">
        <f t="shared" si="677"/>
        <v>0</v>
      </c>
      <c r="CZ390" s="27"/>
      <c r="DA390" s="324">
        <f>SUMIF('Rekapitulasi Juni'!$U$410:$U$588,APS!$B390,'Rekapitulasi Juni'!$V$410:$V$588)</f>
        <v>0</v>
      </c>
      <c r="DB390" s="324">
        <f>SUMIF('Rekapitulasi Juni'!$U$410:$U$588,APS!$B390,'Rekapitulasi Juni'!$W$410:$W$588)</f>
        <v>0</v>
      </c>
      <c r="DC390" s="27"/>
      <c r="DD390" s="325">
        <f t="shared" si="678"/>
        <v>0</v>
      </c>
      <c r="DE390" s="325">
        <f t="shared" si="679"/>
        <v>0</v>
      </c>
      <c r="DF390" s="27"/>
      <c r="DG390" s="324">
        <f>SUMIF('Rekapitulasi Juni'!$AL$410:$AL$588,APS!$B390,'Rekapitulasi Juni'!$AM$410:$AM$588)</f>
        <v>0</v>
      </c>
      <c r="DH390" s="324">
        <f>SUMIF('Rekapitulasi Juni'!$AL$410:$AL$588,APS!$B390,'Rekapitulasi Juni'!$AN$410:$AN$588)</f>
        <v>0</v>
      </c>
      <c r="DI390" s="27"/>
      <c r="DJ390" s="325">
        <f t="shared" si="635"/>
        <v>0</v>
      </c>
      <c r="DK390" s="325">
        <f t="shared" si="636"/>
        <v>0</v>
      </c>
      <c r="DL390" s="27"/>
      <c r="DM390" s="324">
        <f>SUMIF('Rekapitulasi Juni'!$BA$410:$BA$588,APS!$B390,'Rekapitulasi Juni'!$BB$410:$BB$588)</f>
        <v>0</v>
      </c>
      <c r="DN390" s="324">
        <f>SUMIF('Rekapitulasi Juni'!$BA$410:$BA$588,APS!$B390,'Rekapitulasi Juni'!$BC$410:$BC$588)</f>
        <v>0</v>
      </c>
      <c r="DO390" s="324">
        <f>SUMIF('Rekapitulasi Juni'!$BA$410:$BA$588,APS!$B390,'Rekapitulasi Juni'!$BF$410:$BF$588)</f>
        <v>0</v>
      </c>
      <c r="DP390" s="325">
        <f t="shared" si="637"/>
        <v>0</v>
      </c>
      <c r="DQ390" s="325">
        <f t="shared" si="638"/>
        <v>0</v>
      </c>
      <c r="DR390" s="27"/>
      <c r="DS390" s="324">
        <f>SUMIF('Rekapitulasi Juni'!$BP$410:$BP$588,APS!$B390,'Rekapitulasi Juni'!$BQ$410:$BQ$588)</f>
        <v>0</v>
      </c>
      <c r="DT390" s="324">
        <f>SUMIF('Rekapitulasi Juni'!$BP$410:$BP$588,APS!$B390,'Rekapitulasi Juni'!$BR$410:$BR$588)</f>
        <v>0</v>
      </c>
      <c r="DU390" s="27"/>
      <c r="DV390" s="325">
        <f t="shared" si="639"/>
        <v>0</v>
      </c>
      <c r="DW390" s="325">
        <f t="shared" si="640"/>
        <v>0</v>
      </c>
      <c r="DX390" s="41">
        <f t="shared" si="680"/>
        <v>0</v>
      </c>
      <c r="DY390" s="41">
        <f t="shared" si="681"/>
        <v>0</v>
      </c>
      <c r="DZ390" s="41">
        <f t="shared" si="682"/>
        <v>0</v>
      </c>
      <c r="EA390" s="41">
        <f t="shared" si="683"/>
        <v>0</v>
      </c>
      <c r="EB390" s="41">
        <f t="shared" si="684"/>
        <v>0</v>
      </c>
      <c r="EC390" s="41">
        <f t="shared" si="685"/>
        <v>0</v>
      </c>
      <c r="ED390" s="180">
        <f t="shared" si="686"/>
        <v>0</v>
      </c>
      <c r="EE390" s="27">
        <v>0</v>
      </c>
      <c r="EF390" s="27"/>
      <c r="EG390" s="324">
        <f>SUMIF('Rekapitulasi Juni'!$D$608:$D$786,APS!$B390,'Rekapitulasi Juni'!$E$608:$E$786)</f>
        <v>0</v>
      </c>
      <c r="EH390" s="324">
        <f>SUMIF('Rekapitulasi Juni'!$D$608:$D$786,APS!$B390,'Rekapitulasi Juni'!$F$608:$F$786)</f>
        <v>0</v>
      </c>
      <c r="EI390" s="27"/>
      <c r="EJ390" s="325">
        <f t="shared" si="641"/>
        <v>0</v>
      </c>
      <c r="EK390" s="325">
        <f t="shared" si="642"/>
        <v>0</v>
      </c>
      <c r="EL390" s="27"/>
      <c r="EM390" s="324">
        <f>SUMIF('Rekapitulasi Juni'!$U$608:$U$786,APS!$B390,'Rekapitulasi Juni'!$V$608:$V$786)</f>
        <v>0</v>
      </c>
      <c r="EN390" s="324">
        <f>SUMIF('Rekapitulasi Juni'!$U$608:$U$786,APS!$B390,'Rekapitulasi Juni'!$W$608:$W$786)</f>
        <v>0</v>
      </c>
      <c r="EO390" s="27"/>
      <c r="EP390" s="325">
        <f t="shared" si="643"/>
        <v>0</v>
      </c>
      <c r="EQ390" s="325">
        <f t="shared" si="644"/>
        <v>0</v>
      </c>
      <c r="ER390" s="27"/>
      <c r="ES390" s="324">
        <f>SUMIF('Rekapitulasi Juni'!$AL$608:$AL$786,APS!$B390,'Rekapitulasi Juni'!$AM$608:$AM$786)</f>
        <v>0</v>
      </c>
      <c r="ET390" s="324">
        <f>SUMIF('Rekapitulasi Juni'!$AL$608:$AL$786,APS!$B390,'Rekapitulasi Juni'!$AN$608:$AN$786)</f>
        <v>0</v>
      </c>
      <c r="EU390" s="27"/>
      <c r="EV390" s="325">
        <f t="shared" si="628"/>
        <v>0</v>
      </c>
      <c r="EW390" s="325">
        <f t="shared" si="629"/>
        <v>0</v>
      </c>
      <c r="EX390" s="27"/>
      <c r="EY390" s="324">
        <f>SUMIF('Rekapitulasi Juni'!$BA$608:$BA$786,APS!$B390,'Rekapitulasi Juni'!$BB$608:$BB$786)</f>
        <v>0</v>
      </c>
      <c r="EZ390" s="324">
        <f>SUMIF('Rekapitulasi Juni'!$BA$608:$BA$786,APS!$B390,'Rekapitulasi Juni'!$BC$608:$BC$786)</f>
        <v>0</v>
      </c>
      <c r="FA390" s="324">
        <f>SUMIF('Rekapitulasi Juni'!$BA$608:$BA$786,APS!$B390,'Rekapitulasi Juni'!$BF$608:$BF$786)</f>
        <v>0</v>
      </c>
      <c r="FB390" s="325">
        <f t="shared" si="630"/>
        <v>0</v>
      </c>
      <c r="FC390" s="325">
        <f t="shared" si="631"/>
        <v>0</v>
      </c>
      <c r="FD390" s="27"/>
      <c r="FE390" s="27"/>
      <c r="FF390" s="27"/>
      <c r="FG390" s="27"/>
      <c r="FH390" s="27"/>
      <c r="FI390" s="27"/>
      <c r="FJ390" s="41">
        <f t="shared" si="687"/>
        <v>0</v>
      </c>
      <c r="FK390" s="41">
        <f t="shared" si="688"/>
        <v>0</v>
      </c>
      <c r="FL390" s="41">
        <f t="shared" si="689"/>
        <v>0</v>
      </c>
      <c r="FM390" s="41">
        <f t="shared" si="690"/>
        <v>0</v>
      </c>
      <c r="FN390" s="41">
        <f t="shared" si="691"/>
        <v>0</v>
      </c>
      <c r="FO390" s="41">
        <f t="shared" si="692"/>
        <v>0</v>
      </c>
      <c r="FP390" s="180">
        <f t="shared" si="693"/>
        <v>0</v>
      </c>
      <c r="FQ390" s="27"/>
      <c r="FR390" s="27"/>
      <c r="FS390" s="324">
        <f>SUMIF('Rekapitulasi Juni'!$D$804:$D$984,APS!$B390,'Rekapitulasi Juni'!$E$804:$E$984)</f>
        <v>0</v>
      </c>
      <c r="FT390" s="324">
        <f>SUMIF('Rekapitulasi Juni'!$D$804:$D$984,APS!$B390,'Rekapitulasi Juni'!$F$804:$F$984)</f>
        <v>0</v>
      </c>
      <c r="FU390" s="27"/>
      <c r="FV390" s="325">
        <f t="shared" si="632"/>
        <v>0</v>
      </c>
      <c r="FW390" s="325">
        <f t="shared" si="633"/>
        <v>0</v>
      </c>
      <c r="FX390" s="27"/>
      <c r="FY390" s="324">
        <f>SUMIF('Rekapitulasi Juni'!$U$804:$U$984,APS!$B390,'Rekapitulasi Juni'!$V$804:$V$984)</f>
        <v>0</v>
      </c>
      <c r="FZ390" s="324">
        <f>SUMIF('Rekapitulasi Juni'!$U$804:$U$984,APS!$B390,'Rekapitulasi Juni'!$W$804:$W$984)</f>
        <v>0</v>
      </c>
      <c r="GA390" s="27"/>
      <c r="GB390" s="325">
        <f t="shared" si="621"/>
        <v>0</v>
      </c>
      <c r="GC390" s="325">
        <f t="shared" si="622"/>
        <v>0</v>
      </c>
      <c r="GD390" s="27"/>
      <c r="GE390" s="324">
        <f>SUMIF('Rekapitulasi Juni'!$AL$804:$AL$984,APS!$B390,'Rekapitulasi Juni'!$AM$804:$AM$984)</f>
        <v>0</v>
      </c>
      <c r="GF390" s="324">
        <f>SUMIF('Rekapitulasi Juni'!$AL$804:$AL$984,APS!$B390,'Rekapitulasi Juni'!$AN$804:$AN$984)</f>
        <v>0</v>
      </c>
      <c r="GG390" s="27"/>
      <c r="GH390" s="325">
        <f t="shared" si="611"/>
        <v>0</v>
      </c>
      <c r="GI390" s="325">
        <f t="shared" si="612"/>
        <v>0</v>
      </c>
      <c r="GJ390" s="27"/>
      <c r="GK390" s="27"/>
      <c r="GL390" s="41">
        <f t="shared" si="694"/>
        <v>0</v>
      </c>
      <c r="GM390" s="41">
        <f t="shared" si="695"/>
        <v>0</v>
      </c>
      <c r="GN390" s="41">
        <f t="shared" si="696"/>
        <v>0</v>
      </c>
      <c r="GO390" s="41">
        <f t="shared" si="620"/>
        <v>0</v>
      </c>
      <c r="GP390" s="41">
        <f t="shared" si="697"/>
        <v>0</v>
      </c>
      <c r="GQ390" s="41">
        <f t="shared" si="698"/>
        <v>0</v>
      </c>
      <c r="GR390" s="180">
        <f t="shared" si="699"/>
        <v>0</v>
      </c>
      <c r="GS390" s="41">
        <f t="shared" si="613"/>
        <v>0</v>
      </c>
      <c r="GT390" s="41">
        <f t="shared" si="614"/>
        <v>0</v>
      </c>
      <c r="GU390" s="41">
        <f t="shared" si="615"/>
        <v>0</v>
      </c>
      <c r="GV390" s="41">
        <f t="shared" si="616"/>
        <v>0</v>
      </c>
      <c r="GW390" s="41">
        <f t="shared" si="617"/>
        <v>0</v>
      </c>
      <c r="GX390" s="41">
        <f t="shared" si="618"/>
        <v>0</v>
      </c>
      <c r="GY390" s="180">
        <f t="shared" si="619"/>
        <v>0</v>
      </c>
      <c r="GZ390" s="41">
        <v>364</v>
      </c>
      <c r="HA390" s="32"/>
      <c r="HB390" s="42">
        <f t="shared" si="634"/>
        <v>0</v>
      </c>
      <c r="HC390" s="59"/>
    </row>
    <row r="391" spans="1:211" ht="15" hidden="1" customHeight="1">
      <c r="A391" s="31" t="s">
        <v>767</v>
      </c>
      <c r="B391" s="32" t="s">
        <v>768</v>
      </c>
      <c r="C391" s="31" t="s">
        <v>490</v>
      </c>
      <c r="D391" s="31" t="s">
        <v>1259</v>
      </c>
      <c r="E391" s="31" t="s">
        <v>43</v>
      </c>
      <c r="F391" s="31" t="s">
        <v>152</v>
      </c>
      <c r="G391" s="33">
        <v>30</v>
      </c>
      <c r="H391" s="33">
        <v>0</v>
      </c>
      <c r="I391" s="33">
        <v>0</v>
      </c>
      <c r="J391" s="34">
        <f>IFERROR(VLOOKUP(A391,#REF!,3,0),0)</f>
        <v>0</v>
      </c>
      <c r="K391" s="34">
        <f t="shared" si="623"/>
        <v>0</v>
      </c>
      <c r="L391" s="34">
        <v>0</v>
      </c>
      <c r="M391" s="34">
        <v>0</v>
      </c>
      <c r="N391" s="35">
        <f t="shared" si="624"/>
        <v>30</v>
      </c>
      <c r="O391" s="35">
        <f t="shared" si="625"/>
        <v>30</v>
      </c>
      <c r="P391" s="36">
        <v>0</v>
      </c>
      <c r="Q391" s="36">
        <f t="shared" si="645"/>
        <v>0</v>
      </c>
      <c r="R391" s="80"/>
      <c r="S391" s="37">
        <f ca="1">SUMIF(ROP!$D$6:$H$65536,A391,ROP!$J$6:$J$65536)</f>
        <v>0</v>
      </c>
      <c r="T391" s="37">
        <f>SUMIF(HASIL!$B:$B,APS!$B391&amp;RIGHT(APS!T$9,2),HASIL!$I:$I)</f>
        <v>0</v>
      </c>
      <c r="U391" s="37">
        <f>SUMIF(HASIL!$B:$B,APS!$B391&amp;RIGHT(APS!U$9,2),HASIL!$I:$I)</f>
        <v>0</v>
      </c>
      <c r="V391" s="37">
        <f>SUMIF(HASIL!$B:$B,APS!$B391&amp;RIGHT(APS!V$9,2),HASIL!$I:$I)</f>
        <v>0</v>
      </c>
      <c r="W391" s="37">
        <f>SUMIF(HASIL!$B:$B,APS!$B391&amp;RIGHT(APS!W$9,2),HASIL!$I:$I)</f>
        <v>0</v>
      </c>
      <c r="X391" s="38">
        <f t="shared" si="626"/>
        <v>0</v>
      </c>
      <c r="Y391" s="38">
        <f t="shared" si="627"/>
        <v>0</v>
      </c>
      <c r="Z391" s="39">
        <f t="shared" si="701"/>
        <v>0</v>
      </c>
      <c r="AA391" s="39">
        <f t="shared" si="700"/>
        <v>0</v>
      </c>
      <c r="AB391" s="40">
        <f t="shared" si="702"/>
        <v>0</v>
      </c>
      <c r="AC391" s="27">
        <v>0</v>
      </c>
      <c r="AD391" s="27"/>
      <c r="AE391" s="27"/>
      <c r="AF391" s="27"/>
      <c r="AG391" s="27"/>
      <c r="AH391" s="27"/>
      <c r="AI391" s="324">
        <f>SUMIF('Rekapitulasi Juni'!$D$9:$D$192,APS!$B391,'Rekapitulasi Juni'!$E$9:$E$192)</f>
        <v>0</v>
      </c>
      <c r="AJ391" s="324">
        <f>SUMIF('Rekapitulasi Juni'!$D$9:$D$192,APS!$B391,'Rekapitulasi Juni'!$F$9:$F$192)</f>
        <v>0</v>
      </c>
      <c r="AK391" s="324">
        <f>SUMIF('Rekapitulasi Juni'!$D$9:$D$192,APS!$B391,'Rekapitulasi Juni'!$K$9:$K$192)</f>
        <v>0</v>
      </c>
      <c r="AL391" s="325">
        <f t="shared" si="646"/>
        <v>0</v>
      </c>
      <c r="AM391" s="325">
        <f t="shared" si="647"/>
        <v>0</v>
      </c>
      <c r="AN391" s="27"/>
      <c r="AO391" s="324">
        <f>SUMIF('Rekapitulasi Juni'!$U$9:$U$192,APS!$B391,'Rekapitulasi Juni'!$V$9:$V$192)</f>
        <v>0</v>
      </c>
      <c r="AP391" s="324">
        <f>SUMIF('Rekapitulasi Juni'!$U$9:$U$192,APS!$B391,'Rekapitulasi Juni'!$W$9:$W$192)</f>
        <v>0</v>
      </c>
      <c r="AQ391" s="27"/>
      <c r="AR391" s="325">
        <f t="shared" si="648"/>
        <v>0</v>
      </c>
      <c r="AS391" s="325">
        <f t="shared" si="649"/>
        <v>0</v>
      </c>
      <c r="AT391" s="27"/>
      <c r="AU391" s="324">
        <f>SUMIF('Rekapitulasi Juni'!$AL$9:$AL$192,APS!$B391,'Rekapitulasi Juni'!$AM$9:$AM$192)</f>
        <v>0</v>
      </c>
      <c r="AV391" s="324">
        <f>SUMIF('Rekapitulasi Juni'!$AL$9:$AL$192,APS!$B391,'Rekapitulasi Juni'!$AN$9:$AN$192)</f>
        <v>0</v>
      </c>
      <c r="AW391" s="27"/>
      <c r="AX391" s="325">
        <f t="shared" si="650"/>
        <v>0</v>
      </c>
      <c r="AY391" s="325">
        <f t="shared" si="651"/>
        <v>0</v>
      </c>
      <c r="AZ391" s="41">
        <f t="shared" si="652"/>
        <v>0</v>
      </c>
      <c r="BA391" s="41">
        <f t="shared" si="653"/>
        <v>0</v>
      </c>
      <c r="BB391" s="41">
        <f t="shared" si="654"/>
        <v>0</v>
      </c>
      <c r="BC391" s="41">
        <f t="shared" si="655"/>
        <v>0</v>
      </c>
      <c r="BD391" s="41">
        <f t="shared" si="656"/>
        <v>0</v>
      </c>
      <c r="BE391" s="41">
        <f t="shared" si="657"/>
        <v>0</v>
      </c>
      <c r="BF391" s="180">
        <f t="shared" si="658"/>
        <v>0</v>
      </c>
      <c r="BG391" s="27">
        <v>0</v>
      </c>
      <c r="BH391" s="27"/>
      <c r="BI391" s="324">
        <f>SUMIF('Rekapitulasi Juni'!$D$214:$D$393,APS!$B391,'Rekapitulasi Juni'!$E$214:$E$393)</f>
        <v>0</v>
      </c>
      <c r="BJ391" s="324">
        <f>SUMIF('Rekapitulasi Juni'!$D$214:$D$393,APS!$B391,'Rekapitulasi Juni'!$F$214:$F$393)</f>
        <v>0</v>
      </c>
      <c r="BK391" s="27"/>
      <c r="BL391" s="325">
        <f t="shared" si="659"/>
        <v>0</v>
      </c>
      <c r="BM391" s="325">
        <f t="shared" si="660"/>
        <v>0</v>
      </c>
      <c r="BN391" s="27"/>
      <c r="BO391" s="324">
        <f>SUMIF('Rekapitulasi Juni'!$U$214:$U$393,APS!$B391,'Rekapitulasi Juni'!$V$214:$V$393)</f>
        <v>0</v>
      </c>
      <c r="BP391" s="324">
        <f>SUMIF('Rekapitulasi Juni'!$U$214:$U$393,APS!$B391,'Rekapitulasi Juni'!$W$214:$W$393)</f>
        <v>0</v>
      </c>
      <c r="BQ391" s="27"/>
      <c r="BR391" s="325">
        <f t="shared" si="661"/>
        <v>0</v>
      </c>
      <c r="BS391" s="325">
        <f t="shared" si="662"/>
        <v>0</v>
      </c>
      <c r="BT391" s="27"/>
      <c r="BU391" s="324">
        <f>SUMIF('Rekapitulasi Juni'!$AL$214:$AL$393,APS!$B391,'Rekapitulasi Juni'!$AM$214:$AM$393)</f>
        <v>0</v>
      </c>
      <c r="BV391" s="324">
        <f>SUMIF('Rekapitulasi Juni'!$AL$214:$AL$393,APS!$B391,'Rekapitulasi Juni'!$AN$214:$AN$393)</f>
        <v>0</v>
      </c>
      <c r="BW391" s="27"/>
      <c r="BX391" s="325">
        <f t="shared" si="663"/>
        <v>0</v>
      </c>
      <c r="BY391" s="325">
        <f t="shared" si="664"/>
        <v>0</v>
      </c>
      <c r="BZ391" s="27"/>
      <c r="CA391" s="324">
        <f>SUMIF('Rekapitulasi Juni'!$BA$214:$BA$393,APS!$B391,'Rekapitulasi Juni'!$BB$214:$BB$393)</f>
        <v>0</v>
      </c>
      <c r="CB391" s="324">
        <f>SUMIF('Rekapitulasi Juni'!$BA$214:$BA$393,APS!$B391,'Rekapitulasi Juni'!$BC$214:$BC$393)</f>
        <v>0</v>
      </c>
      <c r="CC391" s="27"/>
      <c r="CD391" s="325">
        <f t="shared" si="665"/>
        <v>0</v>
      </c>
      <c r="CE391" s="325">
        <f t="shared" si="666"/>
        <v>0</v>
      </c>
      <c r="CF391" s="27"/>
      <c r="CG391" s="324">
        <f>SUMIF('Rekapitulasi Juni'!$BP$214:$BP$393,APS!$B391,'Rekapitulasi Juni'!$BQ$214:$BQ$393)</f>
        <v>0</v>
      </c>
      <c r="CH391" s="324">
        <f>SUMIF('Rekapitulasi Juni'!$BP$214:$BP$393,APS!$B391,'Rekapitulasi Juni'!$BR$214:$BR$393)</f>
        <v>0</v>
      </c>
      <c r="CI391" s="27"/>
      <c r="CJ391" s="325">
        <f t="shared" si="667"/>
        <v>0</v>
      </c>
      <c r="CK391" s="325">
        <f t="shared" si="668"/>
        <v>0</v>
      </c>
      <c r="CL391" s="41">
        <f t="shared" si="669"/>
        <v>0</v>
      </c>
      <c r="CM391" s="41">
        <f t="shared" si="670"/>
        <v>0</v>
      </c>
      <c r="CN391" s="41">
        <f t="shared" si="671"/>
        <v>0</v>
      </c>
      <c r="CO391" s="41">
        <f t="shared" si="672"/>
        <v>0</v>
      </c>
      <c r="CP391" s="41">
        <f t="shared" si="673"/>
        <v>0</v>
      </c>
      <c r="CQ391" s="41">
        <f t="shared" si="674"/>
        <v>0</v>
      </c>
      <c r="CR391" s="180">
        <f t="shared" si="675"/>
        <v>0</v>
      </c>
      <c r="CS391" s="27">
        <v>0</v>
      </c>
      <c r="CT391" s="27"/>
      <c r="CU391" s="324">
        <f>SUMIF('Rekapitulasi Juni'!$D$410:$D$588,APS!$B391,'Rekapitulasi Juni'!$E$410:$E$588)</f>
        <v>0</v>
      </c>
      <c r="CV391" s="324">
        <f>SUMIF('Rekapitulasi Juni'!$D$410:$D$588,APS!$B391,'Rekapitulasi Juni'!$F$410:$F$588)</f>
        <v>0</v>
      </c>
      <c r="CW391" s="27"/>
      <c r="CX391" s="325">
        <f t="shared" si="676"/>
        <v>0</v>
      </c>
      <c r="CY391" s="325">
        <f t="shared" si="677"/>
        <v>0</v>
      </c>
      <c r="CZ391" s="27"/>
      <c r="DA391" s="324">
        <f>SUMIF('Rekapitulasi Juni'!$U$410:$U$588,APS!$B391,'Rekapitulasi Juni'!$V$410:$V$588)</f>
        <v>0</v>
      </c>
      <c r="DB391" s="324">
        <f>SUMIF('Rekapitulasi Juni'!$U$410:$U$588,APS!$B391,'Rekapitulasi Juni'!$W$410:$W$588)</f>
        <v>0</v>
      </c>
      <c r="DC391" s="27"/>
      <c r="DD391" s="325">
        <f t="shared" si="678"/>
        <v>0</v>
      </c>
      <c r="DE391" s="325">
        <f t="shared" si="679"/>
        <v>0</v>
      </c>
      <c r="DF391" s="27"/>
      <c r="DG391" s="324">
        <f>SUMIF('Rekapitulasi Juni'!$AL$410:$AL$588,APS!$B391,'Rekapitulasi Juni'!$AM$410:$AM$588)</f>
        <v>0</v>
      </c>
      <c r="DH391" s="324">
        <f>SUMIF('Rekapitulasi Juni'!$AL$410:$AL$588,APS!$B391,'Rekapitulasi Juni'!$AN$410:$AN$588)</f>
        <v>0</v>
      </c>
      <c r="DI391" s="27"/>
      <c r="DJ391" s="325">
        <f t="shared" si="635"/>
        <v>0</v>
      </c>
      <c r="DK391" s="325">
        <f t="shared" si="636"/>
        <v>0</v>
      </c>
      <c r="DL391" s="27"/>
      <c r="DM391" s="324">
        <f>SUMIF('Rekapitulasi Juni'!$BA$410:$BA$588,APS!$B391,'Rekapitulasi Juni'!$BB$410:$BB$588)</f>
        <v>0</v>
      </c>
      <c r="DN391" s="324">
        <f>SUMIF('Rekapitulasi Juni'!$BA$410:$BA$588,APS!$B391,'Rekapitulasi Juni'!$BC$410:$BC$588)</f>
        <v>0</v>
      </c>
      <c r="DO391" s="324">
        <f>SUMIF('Rekapitulasi Juni'!$BA$410:$BA$588,APS!$B391,'Rekapitulasi Juni'!$BF$410:$BF$588)</f>
        <v>0</v>
      </c>
      <c r="DP391" s="325">
        <f t="shared" si="637"/>
        <v>0</v>
      </c>
      <c r="DQ391" s="325">
        <f t="shared" si="638"/>
        <v>0</v>
      </c>
      <c r="DR391" s="27"/>
      <c r="DS391" s="324">
        <f>SUMIF('Rekapitulasi Juni'!$BP$410:$BP$588,APS!$B391,'Rekapitulasi Juni'!$BQ$410:$BQ$588)</f>
        <v>0</v>
      </c>
      <c r="DT391" s="324">
        <f>SUMIF('Rekapitulasi Juni'!$BP$410:$BP$588,APS!$B391,'Rekapitulasi Juni'!$BR$410:$BR$588)</f>
        <v>0</v>
      </c>
      <c r="DU391" s="27"/>
      <c r="DV391" s="325">
        <f t="shared" si="639"/>
        <v>0</v>
      </c>
      <c r="DW391" s="325">
        <f t="shared" si="640"/>
        <v>0</v>
      </c>
      <c r="DX391" s="41">
        <f t="shared" si="680"/>
        <v>0</v>
      </c>
      <c r="DY391" s="41">
        <f t="shared" si="681"/>
        <v>0</v>
      </c>
      <c r="DZ391" s="41">
        <f t="shared" si="682"/>
        <v>0</v>
      </c>
      <c r="EA391" s="41">
        <f t="shared" si="683"/>
        <v>0</v>
      </c>
      <c r="EB391" s="41">
        <f t="shared" si="684"/>
        <v>0</v>
      </c>
      <c r="EC391" s="41">
        <f t="shared" si="685"/>
        <v>0</v>
      </c>
      <c r="ED391" s="180">
        <f t="shared" si="686"/>
        <v>0</v>
      </c>
      <c r="EE391" s="27">
        <v>0</v>
      </c>
      <c r="EF391" s="27"/>
      <c r="EG391" s="324">
        <f>SUMIF('Rekapitulasi Juni'!$D$608:$D$786,APS!$B391,'Rekapitulasi Juni'!$E$608:$E$786)</f>
        <v>0</v>
      </c>
      <c r="EH391" s="324">
        <f>SUMIF('Rekapitulasi Juni'!$D$608:$D$786,APS!$B391,'Rekapitulasi Juni'!$F$608:$F$786)</f>
        <v>0</v>
      </c>
      <c r="EI391" s="27"/>
      <c r="EJ391" s="325">
        <f t="shared" si="641"/>
        <v>0</v>
      </c>
      <c r="EK391" s="325">
        <f t="shared" si="642"/>
        <v>0</v>
      </c>
      <c r="EL391" s="27"/>
      <c r="EM391" s="324">
        <f>SUMIF('Rekapitulasi Juni'!$U$608:$U$786,APS!$B391,'Rekapitulasi Juni'!$V$608:$V$786)</f>
        <v>0</v>
      </c>
      <c r="EN391" s="324">
        <f>SUMIF('Rekapitulasi Juni'!$U$608:$U$786,APS!$B391,'Rekapitulasi Juni'!$W$608:$W$786)</f>
        <v>0</v>
      </c>
      <c r="EO391" s="27"/>
      <c r="EP391" s="325">
        <f t="shared" si="643"/>
        <v>0</v>
      </c>
      <c r="EQ391" s="325">
        <f t="shared" si="644"/>
        <v>0</v>
      </c>
      <c r="ER391" s="27"/>
      <c r="ES391" s="324">
        <f>SUMIF('Rekapitulasi Juni'!$AL$608:$AL$786,APS!$B391,'Rekapitulasi Juni'!$AM$608:$AM$786)</f>
        <v>0</v>
      </c>
      <c r="ET391" s="324">
        <f>SUMIF('Rekapitulasi Juni'!$AL$608:$AL$786,APS!$B391,'Rekapitulasi Juni'!$AN$608:$AN$786)</f>
        <v>0</v>
      </c>
      <c r="EU391" s="27"/>
      <c r="EV391" s="325">
        <f t="shared" si="628"/>
        <v>0</v>
      </c>
      <c r="EW391" s="325">
        <f t="shared" si="629"/>
        <v>0</v>
      </c>
      <c r="EX391" s="27"/>
      <c r="EY391" s="324">
        <f>SUMIF('Rekapitulasi Juni'!$BA$608:$BA$786,APS!$B391,'Rekapitulasi Juni'!$BB$608:$BB$786)</f>
        <v>0</v>
      </c>
      <c r="EZ391" s="324">
        <f>SUMIF('Rekapitulasi Juni'!$BA$608:$BA$786,APS!$B391,'Rekapitulasi Juni'!$BC$608:$BC$786)</f>
        <v>0</v>
      </c>
      <c r="FA391" s="324">
        <f>SUMIF('Rekapitulasi Juni'!$BA$608:$BA$786,APS!$B391,'Rekapitulasi Juni'!$BF$608:$BF$786)</f>
        <v>0</v>
      </c>
      <c r="FB391" s="325">
        <f t="shared" si="630"/>
        <v>0</v>
      </c>
      <c r="FC391" s="325">
        <f t="shared" si="631"/>
        <v>0</v>
      </c>
      <c r="FD391" s="27"/>
      <c r="FE391" s="27"/>
      <c r="FF391" s="27"/>
      <c r="FG391" s="27"/>
      <c r="FH391" s="27"/>
      <c r="FI391" s="27"/>
      <c r="FJ391" s="41">
        <f t="shared" si="687"/>
        <v>0</v>
      </c>
      <c r="FK391" s="41">
        <f t="shared" si="688"/>
        <v>0</v>
      </c>
      <c r="FL391" s="41">
        <f t="shared" si="689"/>
        <v>0</v>
      </c>
      <c r="FM391" s="41">
        <f t="shared" si="690"/>
        <v>0</v>
      </c>
      <c r="FN391" s="41">
        <f t="shared" si="691"/>
        <v>0</v>
      </c>
      <c r="FO391" s="41">
        <f t="shared" si="692"/>
        <v>0</v>
      </c>
      <c r="FP391" s="180">
        <f t="shared" si="693"/>
        <v>0</v>
      </c>
      <c r="FQ391" s="27"/>
      <c r="FR391" s="27"/>
      <c r="FS391" s="324">
        <f>SUMIF('Rekapitulasi Juni'!$D$804:$D$984,APS!$B391,'Rekapitulasi Juni'!$E$804:$E$984)</f>
        <v>0</v>
      </c>
      <c r="FT391" s="324">
        <f>SUMIF('Rekapitulasi Juni'!$D$804:$D$984,APS!$B391,'Rekapitulasi Juni'!$F$804:$F$984)</f>
        <v>0</v>
      </c>
      <c r="FU391" s="27"/>
      <c r="FV391" s="325">
        <f t="shared" si="632"/>
        <v>0</v>
      </c>
      <c r="FW391" s="325">
        <f t="shared" si="633"/>
        <v>0</v>
      </c>
      <c r="FX391" s="27"/>
      <c r="FY391" s="324">
        <f>SUMIF('Rekapitulasi Juni'!$U$804:$U$984,APS!$B391,'Rekapitulasi Juni'!$V$804:$V$984)</f>
        <v>0</v>
      </c>
      <c r="FZ391" s="324">
        <f>SUMIF('Rekapitulasi Juni'!$U$804:$U$984,APS!$B391,'Rekapitulasi Juni'!$W$804:$W$984)</f>
        <v>0</v>
      </c>
      <c r="GA391" s="27"/>
      <c r="GB391" s="325">
        <f t="shared" si="621"/>
        <v>0</v>
      </c>
      <c r="GC391" s="325">
        <f t="shared" si="622"/>
        <v>0</v>
      </c>
      <c r="GD391" s="27"/>
      <c r="GE391" s="324">
        <f>SUMIF('Rekapitulasi Juni'!$AL$804:$AL$984,APS!$B391,'Rekapitulasi Juni'!$AM$804:$AM$984)</f>
        <v>0</v>
      </c>
      <c r="GF391" s="324">
        <f>SUMIF('Rekapitulasi Juni'!$AL$804:$AL$984,APS!$B391,'Rekapitulasi Juni'!$AN$804:$AN$984)</f>
        <v>0</v>
      </c>
      <c r="GG391" s="27"/>
      <c r="GH391" s="325">
        <f t="shared" si="611"/>
        <v>0</v>
      </c>
      <c r="GI391" s="325">
        <f t="shared" si="612"/>
        <v>0</v>
      </c>
      <c r="GJ391" s="27"/>
      <c r="GK391" s="27"/>
      <c r="GL391" s="41">
        <f t="shared" si="694"/>
        <v>0</v>
      </c>
      <c r="GM391" s="41">
        <f t="shared" si="695"/>
        <v>0</v>
      </c>
      <c r="GN391" s="41">
        <f t="shared" si="696"/>
        <v>0</v>
      </c>
      <c r="GO391" s="41">
        <f t="shared" si="620"/>
        <v>0</v>
      </c>
      <c r="GP391" s="41">
        <f t="shared" si="697"/>
        <v>0</v>
      </c>
      <c r="GQ391" s="41">
        <f t="shared" si="698"/>
        <v>0</v>
      </c>
      <c r="GR391" s="180">
        <f t="shared" si="699"/>
        <v>0</v>
      </c>
      <c r="GS391" s="41">
        <f t="shared" si="613"/>
        <v>0</v>
      </c>
      <c r="GT391" s="41">
        <f t="shared" si="614"/>
        <v>0</v>
      </c>
      <c r="GU391" s="41">
        <f t="shared" si="615"/>
        <v>0</v>
      </c>
      <c r="GV391" s="41">
        <f t="shared" si="616"/>
        <v>0</v>
      </c>
      <c r="GW391" s="41">
        <f t="shared" si="617"/>
        <v>0</v>
      </c>
      <c r="GX391" s="41">
        <f t="shared" si="618"/>
        <v>0</v>
      </c>
      <c r="GY391" s="180">
        <f t="shared" si="619"/>
        <v>0</v>
      </c>
      <c r="GZ391" s="41">
        <v>365</v>
      </c>
      <c r="HA391" s="32"/>
      <c r="HB391" s="42">
        <f t="shared" si="634"/>
        <v>-30</v>
      </c>
      <c r="HC391" s="59"/>
    </row>
    <row r="392" spans="1:211" ht="15" customHeight="1">
      <c r="A392" s="31" t="s">
        <v>769</v>
      </c>
      <c r="B392" s="32" t="s">
        <v>770</v>
      </c>
      <c r="C392" s="31" t="s">
        <v>490</v>
      </c>
      <c r="D392" s="31" t="s">
        <v>1259</v>
      </c>
      <c r="E392" s="31" t="s">
        <v>43</v>
      </c>
      <c r="F392" s="31" t="s">
        <v>152</v>
      </c>
      <c r="G392" s="33">
        <v>3</v>
      </c>
      <c r="H392" s="33">
        <v>0</v>
      </c>
      <c r="I392" s="33">
        <v>0</v>
      </c>
      <c r="J392" s="34">
        <f>IFERROR(VLOOKUP(A392,#REF!,3,0),0)</f>
        <v>0</v>
      </c>
      <c r="K392" s="34">
        <f t="shared" si="623"/>
        <v>3</v>
      </c>
      <c r="L392" s="34">
        <v>0</v>
      </c>
      <c r="M392" s="34">
        <v>3</v>
      </c>
      <c r="N392" s="35">
        <f t="shared" si="624"/>
        <v>0</v>
      </c>
      <c r="O392" s="35">
        <f t="shared" si="625"/>
        <v>0</v>
      </c>
      <c r="P392" s="36">
        <v>0</v>
      </c>
      <c r="Q392" s="36">
        <f t="shared" si="645"/>
        <v>3</v>
      </c>
      <c r="R392" s="80"/>
      <c r="S392" s="37">
        <f ca="1">SUMIF(ROP!$D$6:$H$65536,A392,ROP!$J$6:$J$65536)</f>
        <v>0</v>
      </c>
      <c r="T392" s="37">
        <f>SUMIF(HASIL!$B:$B,APS!$B392&amp;RIGHT(APS!T$9,2),HASIL!$I:$I)</f>
        <v>0</v>
      </c>
      <c r="U392" s="37">
        <f>SUMIF(HASIL!$B:$B,APS!$B392&amp;RIGHT(APS!U$9,2),HASIL!$I:$I)</f>
        <v>0</v>
      </c>
      <c r="V392" s="37">
        <f>SUMIF(HASIL!$B:$B,APS!$B392&amp;RIGHT(APS!V$9,2),HASIL!$I:$I)</f>
        <v>0</v>
      </c>
      <c r="W392" s="37">
        <f>SUMIF(HASIL!$B:$B,APS!$B392&amp;RIGHT(APS!W$9,2),HASIL!$I:$I)</f>
        <v>0</v>
      </c>
      <c r="X392" s="38">
        <f t="shared" si="626"/>
        <v>0</v>
      </c>
      <c r="Y392" s="38">
        <f t="shared" si="627"/>
        <v>-3</v>
      </c>
      <c r="Z392" s="39">
        <f t="shared" si="701"/>
        <v>0</v>
      </c>
      <c r="AA392" s="39">
        <f t="shared" si="700"/>
        <v>3</v>
      </c>
      <c r="AB392" s="40">
        <f t="shared" si="702"/>
        <v>0</v>
      </c>
      <c r="AC392" s="27">
        <v>0</v>
      </c>
      <c r="AD392" s="27"/>
      <c r="AE392" s="27"/>
      <c r="AF392" s="27"/>
      <c r="AG392" s="27"/>
      <c r="AH392" s="27"/>
      <c r="AI392" s="324">
        <f>SUMIF('Rekapitulasi Juni'!$D$9:$D$192,APS!$B392,'Rekapitulasi Juni'!$E$9:$E$192)</f>
        <v>0</v>
      </c>
      <c r="AJ392" s="324">
        <f>SUMIF('Rekapitulasi Juni'!$D$9:$D$192,APS!$B392,'Rekapitulasi Juni'!$F$9:$F$192)</f>
        <v>0</v>
      </c>
      <c r="AK392" s="324">
        <f>SUMIF('Rekapitulasi Juni'!$D$9:$D$192,APS!$B392,'Rekapitulasi Juni'!$K$9:$K$192)</f>
        <v>0</v>
      </c>
      <c r="AL392" s="325">
        <f t="shared" si="646"/>
        <v>0</v>
      </c>
      <c r="AM392" s="325">
        <f t="shared" si="647"/>
        <v>0</v>
      </c>
      <c r="AN392" s="27"/>
      <c r="AO392" s="324">
        <f>SUMIF('Rekapitulasi Juni'!$U$9:$U$192,APS!$B392,'Rekapitulasi Juni'!$V$9:$V$192)</f>
        <v>0</v>
      </c>
      <c r="AP392" s="324">
        <f>SUMIF('Rekapitulasi Juni'!$U$9:$U$192,APS!$B392,'Rekapitulasi Juni'!$W$9:$W$192)</f>
        <v>0</v>
      </c>
      <c r="AQ392" s="27"/>
      <c r="AR392" s="325">
        <f t="shared" si="648"/>
        <v>0</v>
      </c>
      <c r="AS392" s="325">
        <f t="shared" si="649"/>
        <v>0</v>
      </c>
      <c r="AT392" s="27"/>
      <c r="AU392" s="324">
        <f>SUMIF('Rekapitulasi Juni'!$AL$9:$AL$192,APS!$B392,'Rekapitulasi Juni'!$AM$9:$AM$192)</f>
        <v>3</v>
      </c>
      <c r="AV392" s="324">
        <f>SUMIF('Rekapitulasi Juni'!$AL$9:$AL$192,APS!$B392,'Rekapitulasi Juni'!$AN$9:$AN$192)</f>
        <v>3</v>
      </c>
      <c r="AW392" s="27"/>
      <c r="AX392" s="325">
        <f t="shared" si="650"/>
        <v>0</v>
      </c>
      <c r="AY392" s="325">
        <f t="shared" si="651"/>
        <v>100</v>
      </c>
      <c r="AZ392" s="41">
        <f t="shared" si="652"/>
        <v>0</v>
      </c>
      <c r="BA392" s="41">
        <f t="shared" si="653"/>
        <v>3</v>
      </c>
      <c r="BB392" s="41">
        <f t="shared" si="654"/>
        <v>3</v>
      </c>
      <c r="BC392" s="41">
        <f t="shared" si="655"/>
        <v>0</v>
      </c>
      <c r="BD392" s="41">
        <f t="shared" si="656"/>
        <v>3</v>
      </c>
      <c r="BE392" s="41">
        <f t="shared" si="657"/>
        <v>3</v>
      </c>
      <c r="BF392" s="180">
        <f t="shared" si="658"/>
        <v>0</v>
      </c>
      <c r="BG392" s="27">
        <v>0</v>
      </c>
      <c r="BH392" s="27"/>
      <c r="BI392" s="324">
        <f>SUMIF('Rekapitulasi Juni'!$D$214:$D$393,APS!$B392,'Rekapitulasi Juni'!$E$214:$E$393)</f>
        <v>0</v>
      </c>
      <c r="BJ392" s="324">
        <f>SUMIF('Rekapitulasi Juni'!$D$214:$D$393,APS!$B392,'Rekapitulasi Juni'!$F$214:$F$393)</f>
        <v>0</v>
      </c>
      <c r="BK392" s="27"/>
      <c r="BL392" s="325">
        <f t="shared" si="659"/>
        <v>0</v>
      </c>
      <c r="BM392" s="325">
        <f t="shared" si="660"/>
        <v>0</v>
      </c>
      <c r="BN392" s="27">
        <v>3</v>
      </c>
      <c r="BO392" s="324">
        <f>SUMIF('Rekapitulasi Juni'!$U$214:$U$393,APS!$B392,'Rekapitulasi Juni'!$V$214:$V$393)</f>
        <v>0</v>
      </c>
      <c r="BP392" s="324">
        <f>SUMIF('Rekapitulasi Juni'!$U$214:$U$393,APS!$B392,'Rekapitulasi Juni'!$W$214:$W$393)</f>
        <v>0</v>
      </c>
      <c r="BQ392" s="27"/>
      <c r="BR392" s="325">
        <f t="shared" si="661"/>
        <v>0</v>
      </c>
      <c r="BS392" s="325">
        <f t="shared" si="662"/>
        <v>0</v>
      </c>
      <c r="BT392" s="27"/>
      <c r="BU392" s="324">
        <f>SUMIF('Rekapitulasi Juni'!$AL$214:$AL$393,APS!$B392,'Rekapitulasi Juni'!$AM$214:$AM$393)</f>
        <v>0</v>
      </c>
      <c r="BV392" s="324">
        <f>SUMIF('Rekapitulasi Juni'!$AL$214:$AL$393,APS!$B392,'Rekapitulasi Juni'!$AN$214:$AN$393)</f>
        <v>0</v>
      </c>
      <c r="BW392" s="27"/>
      <c r="BX392" s="325">
        <f t="shared" si="663"/>
        <v>0</v>
      </c>
      <c r="BY392" s="325">
        <f t="shared" si="664"/>
        <v>0</v>
      </c>
      <c r="BZ392" s="27"/>
      <c r="CA392" s="324">
        <f>SUMIF('Rekapitulasi Juni'!$BA$214:$BA$393,APS!$B392,'Rekapitulasi Juni'!$BB$214:$BB$393)</f>
        <v>0</v>
      </c>
      <c r="CB392" s="324">
        <f>SUMIF('Rekapitulasi Juni'!$BA$214:$BA$393,APS!$B392,'Rekapitulasi Juni'!$BC$214:$BC$393)</f>
        <v>0</v>
      </c>
      <c r="CC392" s="27"/>
      <c r="CD392" s="325">
        <f t="shared" si="665"/>
        <v>0</v>
      </c>
      <c r="CE392" s="325">
        <f t="shared" si="666"/>
        <v>0</v>
      </c>
      <c r="CF392" s="27"/>
      <c r="CG392" s="324">
        <f>SUMIF('Rekapitulasi Juni'!$BP$214:$BP$393,APS!$B392,'Rekapitulasi Juni'!$BQ$214:$BQ$393)</f>
        <v>0</v>
      </c>
      <c r="CH392" s="324">
        <f>SUMIF('Rekapitulasi Juni'!$BP$214:$BP$393,APS!$B392,'Rekapitulasi Juni'!$BR$214:$BR$393)</f>
        <v>0</v>
      </c>
      <c r="CI392" s="27"/>
      <c r="CJ392" s="325">
        <f t="shared" si="667"/>
        <v>0</v>
      </c>
      <c r="CK392" s="325">
        <f t="shared" si="668"/>
        <v>0</v>
      </c>
      <c r="CL392" s="41">
        <f t="shared" si="669"/>
        <v>3</v>
      </c>
      <c r="CM392" s="41">
        <f t="shared" si="670"/>
        <v>0</v>
      </c>
      <c r="CN392" s="41">
        <f t="shared" si="671"/>
        <v>0</v>
      </c>
      <c r="CO392" s="41">
        <f t="shared" si="672"/>
        <v>0</v>
      </c>
      <c r="CP392" s="41">
        <f t="shared" si="673"/>
        <v>0</v>
      </c>
      <c r="CQ392" s="41">
        <f t="shared" si="674"/>
        <v>-3</v>
      </c>
      <c r="CR392" s="180">
        <f t="shared" si="675"/>
        <v>0</v>
      </c>
      <c r="CS392" s="27">
        <v>0</v>
      </c>
      <c r="CT392" s="27"/>
      <c r="CU392" s="324">
        <f>SUMIF('Rekapitulasi Juni'!$D$410:$D$588,APS!$B392,'Rekapitulasi Juni'!$E$410:$E$588)</f>
        <v>0</v>
      </c>
      <c r="CV392" s="324">
        <f>SUMIF('Rekapitulasi Juni'!$D$410:$D$588,APS!$B392,'Rekapitulasi Juni'!$F$410:$F$588)</f>
        <v>0</v>
      </c>
      <c r="CW392" s="27"/>
      <c r="CX392" s="325">
        <f t="shared" si="676"/>
        <v>0</v>
      </c>
      <c r="CY392" s="325">
        <f t="shared" si="677"/>
        <v>0</v>
      </c>
      <c r="CZ392" s="27"/>
      <c r="DA392" s="324">
        <f>SUMIF('Rekapitulasi Juni'!$U$410:$U$588,APS!$B392,'Rekapitulasi Juni'!$V$410:$V$588)</f>
        <v>0</v>
      </c>
      <c r="DB392" s="324">
        <f>SUMIF('Rekapitulasi Juni'!$U$410:$U$588,APS!$B392,'Rekapitulasi Juni'!$W$410:$W$588)</f>
        <v>0</v>
      </c>
      <c r="DC392" s="27"/>
      <c r="DD392" s="325">
        <f t="shared" si="678"/>
        <v>0</v>
      </c>
      <c r="DE392" s="325">
        <f t="shared" si="679"/>
        <v>0</v>
      </c>
      <c r="DF392" s="27"/>
      <c r="DG392" s="324">
        <f>SUMIF('Rekapitulasi Juni'!$AL$410:$AL$588,APS!$B392,'Rekapitulasi Juni'!$AM$410:$AM$588)</f>
        <v>0</v>
      </c>
      <c r="DH392" s="324">
        <f>SUMIF('Rekapitulasi Juni'!$AL$410:$AL$588,APS!$B392,'Rekapitulasi Juni'!$AN$410:$AN$588)</f>
        <v>0</v>
      </c>
      <c r="DI392" s="27"/>
      <c r="DJ392" s="325">
        <f t="shared" si="635"/>
        <v>0</v>
      </c>
      <c r="DK392" s="325">
        <f t="shared" si="636"/>
        <v>0</v>
      </c>
      <c r="DL392" s="27"/>
      <c r="DM392" s="324">
        <f>SUMIF('Rekapitulasi Juni'!$BA$410:$BA$588,APS!$B392,'Rekapitulasi Juni'!$BB$410:$BB$588)</f>
        <v>0</v>
      </c>
      <c r="DN392" s="324">
        <f>SUMIF('Rekapitulasi Juni'!$BA$410:$BA$588,APS!$B392,'Rekapitulasi Juni'!$BC$410:$BC$588)</f>
        <v>0</v>
      </c>
      <c r="DO392" s="324">
        <f>SUMIF('Rekapitulasi Juni'!$BA$410:$BA$588,APS!$B392,'Rekapitulasi Juni'!$BF$410:$BF$588)</f>
        <v>0</v>
      </c>
      <c r="DP392" s="325">
        <f t="shared" si="637"/>
        <v>0</v>
      </c>
      <c r="DQ392" s="325">
        <f t="shared" si="638"/>
        <v>0</v>
      </c>
      <c r="DR392" s="27"/>
      <c r="DS392" s="324">
        <f>SUMIF('Rekapitulasi Juni'!$BP$410:$BP$588,APS!$B392,'Rekapitulasi Juni'!$BQ$410:$BQ$588)</f>
        <v>0</v>
      </c>
      <c r="DT392" s="324">
        <f>SUMIF('Rekapitulasi Juni'!$BP$410:$BP$588,APS!$B392,'Rekapitulasi Juni'!$BR$410:$BR$588)</f>
        <v>0</v>
      </c>
      <c r="DU392" s="27"/>
      <c r="DV392" s="325">
        <f t="shared" si="639"/>
        <v>0</v>
      </c>
      <c r="DW392" s="325">
        <f t="shared" si="640"/>
        <v>0</v>
      </c>
      <c r="DX392" s="41">
        <f t="shared" si="680"/>
        <v>0</v>
      </c>
      <c r="DY392" s="41">
        <f t="shared" si="681"/>
        <v>0</v>
      </c>
      <c r="DZ392" s="41">
        <f t="shared" si="682"/>
        <v>0</v>
      </c>
      <c r="EA392" s="41">
        <f t="shared" si="683"/>
        <v>0</v>
      </c>
      <c r="EB392" s="41">
        <f t="shared" si="684"/>
        <v>0</v>
      </c>
      <c r="EC392" s="41">
        <f t="shared" si="685"/>
        <v>0</v>
      </c>
      <c r="ED392" s="180">
        <f t="shared" si="686"/>
        <v>0</v>
      </c>
      <c r="EE392" s="27">
        <v>0</v>
      </c>
      <c r="EF392" s="27"/>
      <c r="EG392" s="324">
        <f>SUMIF('Rekapitulasi Juni'!$D$608:$D$786,APS!$B392,'Rekapitulasi Juni'!$E$608:$E$786)</f>
        <v>0</v>
      </c>
      <c r="EH392" s="324">
        <f>SUMIF('Rekapitulasi Juni'!$D$608:$D$786,APS!$B392,'Rekapitulasi Juni'!$F$608:$F$786)</f>
        <v>0</v>
      </c>
      <c r="EI392" s="27"/>
      <c r="EJ392" s="325">
        <f t="shared" si="641"/>
        <v>0</v>
      </c>
      <c r="EK392" s="325">
        <f t="shared" si="642"/>
        <v>0</v>
      </c>
      <c r="EL392" s="27"/>
      <c r="EM392" s="324">
        <f>SUMIF('Rekapitulasi Juni'!$U$608:$U$786,APS!$B392,'Rekapitulasi Juni'!$V$608:$V$786)</f>
        <v>0</v>
      </c>
      <c r="EN392" s="324">
        <f>SUMIF('Rekapitulasi Juni'!$U$608:$U$786,APS!$B392,'Rekapitulasi Juni'!$W$608:$W$786)</f>
        <v>0</v>
      </c>
      <c r="EO392" s="27"/>
      <c r="EP392" s="325">
        <f t="shared" si="643"/>
        <v>0</v>
      </c>
      <c r="EQ392" s="325">
        <f t="shared" si="644"/>
        <v>0</v>
      </c>
      <c r="ER392" s="27"/>
      <c r="ES392" s="324">
        <f>SUMIF('Rekapitulasi Juni'!$AL$608:$AL$786,APS!$B392,'Rekapitulasi Juni'!$AM$608:$AM$786)</f>
        <v>0</v>
      </c>
      <c r="ET392" s="324">
        <f>SUMIF('Rekapitulasi Juni'!$AL$608:$AL$786,APS!$B392,'Rekapitulasi Juni'!$AN$608:$AN$786)</f>
        <v>0</v>
      </c>
      <c r="EU392" s="27"/>
      <c r="EV392" s="325">
        <f t="shared" si="628"/>
        <v>0</v>
      </c>
      <c r="EW392" s="325">
        <f t="shared" si="629"/>
        <v>0</v>
      </c>
      <c r="EX392" s="27"/>
      <c r="EY392" s="324">
        <f>SUMIF('Rekapitulasi Juni'!$BA$608:$BA$786,APS!$B392,'Rekapitulasi Juni'!$BB$608:$BB$786)</f>
        <v>0</v>
      </c>
      <c r="EZ392" s="324">
        <f>SUMIF('Rekapitulasi Juni'!$BA$608:$BA$786,APS!$B392,'Rekapitulasi Juni'!$BC$608:$BC$786)</f>
        <v>0</v>
      </c>
      <c r="FA392" s="324">
        <f>SUMIF('Rekapitulasi Juni'!$BA$608:$BA$786,APS!$B392,'Rekapitulasi Juni'!$BF$608:$BF$786)</f>
        <v>0</v>
      </c>
      <c r="FB392" s="325">
        <f t="shared" si="630"/>
        <v>0</v>
      </c>
      <c r="FC392" s="325">
        <f t="shared" si="631"/>
        <v>0</v>
      </c>
      <c r="FD392" s="27"/>
      <c r="FE392" s="27"/>
      <c r="FF392" s="27"/>
      <c r="FG392" s="27"/>
      <c r="FH392" s="27"/>
      <c r="FI392" s="27"/>
      <c r="FJ392" s="41">
        <f t="shared" si="687"/>
        <v>0</v>
      </c>
      <c r="FK392" s="41">
        <f t="shared" si="688"/>
        <v>0</v>
      </c>
      <c r="FL392" s="41">
        <f t="shared" si="689"/>
        <v>0</v>
      </c>
      <c r="FM392" s="41">
        <f t="shared" si="690"/>
        <v>0</v>
      </c>
      <c r="FN392" s="41">
        <f t="shared" si="691"/>
        <v>0</v>
      </c>
      <c r="FO392" s="41">
        <f t="shared" si="692"/>
        <v>0</v>
      </c>
      <c r="FP392" s="180">
        <f t="shared" si="693"/>
        <v>0</v>
      </c>
      <c r="FQ392" s="27"/>
      <c r="FR392" s="27"/>
      <c r="FS392" s="324">
        <f>SUMIF('Rekapitulasi Juni'!$D$804:$D$984,APS!$B392,'Rekapitulasi Juni'!$E$804:$E$984)</f>
        <v>0</v>
      </c>
      <c r="FT392" s="324">
        <f>SUMIF('Rekapitulasi Juni'!$D$804:$D$984,APS!$B392,'Rekapitulasi Juni'!$F$804:$F$984)</f>
        <v>0</v>
      </c>
      <c r="FU392" s="27"/>
      <c r="FV392" s="325">
        <f t="shared" si="632"/>
        <v>0</v>
      </c>
      <c r="FW392" s="325">
        <f t="shared" si="633"/>
        <v>0</v>
      </c>
      <c r="FX392" s="27"/>
      <c r="FY392" s="324">
        <f>SUMIF('Rekapitulasi Juni'!$U$804:$U$984,APS!$B392,'Rekapitulasi Juni'!$V$804:$V$984)</f>
        <v>0</v>
      </c>
      <c r="FZ392" s="324">
        <f>SUMIF('Rekapitulasi Juni'!$U$804:$U$984,APS!$B392,'Rekapitulasi Juni'!$W$804:$W$984)</f>
        <v>0</v>
      </c>
      <c r="GA392" s="27"/>
      <c r="GB392" s="325">
        <f t="shared" si="621"/>
        <v>0</v>
      </c>
      <c r="GC392" s="325">
        <f t="shared" si="622"/>
        <v>0</v>
      </c>
      <c r="GD392" s="27"/>
      <c r="GE392" s="324">
        <f>SUMIF('Rekapitulasi Juni'!$AL$804:$AL$984,APS!$B392,'Rekapitulasi Juni'!$AM$804:$AM$984)</f>
        <v>0</v>
      </c>
      <c r="GF392" s="324">
        <f>SUMIF('Rekapitulasi Juni'!$AL$804:$AL$984,APS!$B392,'Rekapitulasi Juni'!$AN$804:$AN$984)</f>
        <v>0</v>
      </c>
      <c r="GG392" s="27"/>
      <c r="GH392" s="325">
        <f t="shared" si="611"/>
        <v>0</v>
      </c>
      <c r="GI392" s="325">
        <f t="shared" si="612"/>
        <v>0</v>
      </c>
      <c r="GJ392" s="27"/>
      <c r="GK392" s="27"/>
      <c r="GL392" s="41">
        <f t="shared" si="694"/>
        <v>0</v>
      </c>
      <c r="GM392" s="41">
        <f t="shared" si="695"/>
        <v>0</v>
      </c>
      <c r="GN392" s="41">
        <f t="shared" si="696"/>
        <v>0</v>
      </c>
      <c r="GO392" s="41">
        <f t="shared" si="620"/>
        <v>0</v>
      </c>
      <c r="GP392" s="41">
        <f t="shared" si="697"/>
        <v>0</v>
      </c>
      <c r="GQ392" s="41">
        <f t="shared" si="698"/>
        <v>0</v>
      </c>
      <c r="GR392" s="180">
        <f t="shared" si="699"/>
        <v>0</v>
      </c>
      <c r="GS392" s="41">
        <f t="shared" si="613"/>
        <v>3</v>
      </c>
      <c r="GT392" s="41">
        <f t="shared" si="614"/>
        <v>3</v>
      </c>
      <c r="GU392" s="41">
        <f t="shared" si="615"/>
        <v>3</v>
      </c>
      <c r="GV392" s="41">
        <f t="shared" si="616"/>
        <v>0</v>
      </c>
      <c r="GW392" s="41">
        <f t="shared" si="617"/>
        <v>3</v>
      </c>
      <c r="GX392" s="41">
        <f t="shared" si="618"/>
        <v>0</v>
      </c>
      <c r="GY392" s="180">
        <f t="shared" si="619"/>
        <v>100</v>
      </c>
      <c r="GZ392" s="41">
        <v>366</v>
      </c>
      <c r="HA392" s="32" t="s">
        <v>1310</v>
      </c>
      <c r="HB392" s="42">
        <f t="shared" si="634"/>
        <v>0</v>
      </c>
      <c r="HC392" s="59"/>
    </row>
    <row r="393" spans="1:211" ht="15.75">
      <c r="A393" s="31"/>
      <c r="B393" s="32" t="s">
        <v>1297</v>
      </c>
      <c r="C393" s="31" t="s">
        <v>490</v>
      </c>
      <c r="D393" s="31" t="s">
        <v>1259</v>
      </c>
      <c r="E393" s="31" t="s">
        <v>43</v>
      </c>
      <c r="F393" s="31" t="s">
        <v>152</v>
      </c>
      <c r="G393" s="33">
        <v>0</v>
      </c>
      <c r="H393" s="33">
        <v>0</v>
      </c>
      <c r="I393" s="33">
        <v>0</v>
      </c>
      <c r="J393" s="34">
        <f>IFERROR(VLOOKUP(A393,#REF!,3,0),0)</f>
        <v>0</v>
      </c>
      <c r="K393" s="34">
        <v>0</v>
      </c>
      <c r="L393" s="34">
        <v>0</v>
      </c>
      <c r="M393" s="34">
        <v>3</v>
      </c>
      <c r="N393" s="35">
        <f>(G393+H393+I393)-(J393+K393)</f>
        <v>0</v>
      </c>
      <c r="O393" s="35">
        <f>IF(N393&gt;0,N393,0)</f>
        <v>0</v>
      </c>
      <c r="P393" s="36">
        <v>0</v>
      </c>
      <c r="Q393" s="36">
        <f t="shared" si="645"/>
        <v>50</v>
      </c>
      <c r="R393" s="80">
        <v>50</v>
      </c>
      <c r="S393" s="37">
        <f ca="1">SUMIF(ROP!$D$6:$H$65536,A393,ROP!$J$6:$J$65536)</f>
        <v>0</v>
      </c>
      <c r="T393" s="37">
        <f>SUMIF(HASIL!$B:$B,APS!$B393&amp;RIGHT(APS!T$9,2),HASIL!$I:$I)</f>
        <v>0</v>
      </c>
      <c r="U393" s="37">
        <f>SUMIF(HASIL!$B:$B,APS!$B393&amp;RIGHT(APS!U$9,2),HASIL!$I:$I)</f>
        <v>0</v>
      </c>
      <c r="V393" s="37">
        <f>SUMIF(HASIL!$B:$B,APS!$B393&amp;RIGHT(APS!V$9,2),HASIL!$I:$I)</f>
        <v>0</v>
      </c>
      <c r="W393" s="37">
        <f>SUMIF(HASIL!$B:$B,APS!$B393&amp;RIGHT(APS!W$9,2),HASIL!$I:$I)</f>
        <v>0</v>
      </c>
      <c r="X393" s="38">
        <f>SUM(T393:W393)</f>
        <v>0</v>
      </c>
      <c r="Y393" s="38">
        <f>X393-Q393</f>
        <v>-50</v>
      </c>
      <c r="Z393" s="39">
        <f>+AA393-Q393</f>
        <v>0</v>
      </c>
      <c r="AA393" s="39">
        <f t="shared" si="700"/>
        <v>50</v>
      </c>
      <c r="AB393" s="40">
        <f>+AC393+BG393+CS393+EE393+FQ393</f>
        <v>0</v>
      </c>
      <c r="AC393" s="27">
        <v>0</v>
      </c>
      <c r="AD393" s="27"/>
      <c r="AE393" s="27"/>
      <c r="AF393" s="27"/>
      <c r="AG393" s="27"/>
      <c r="AH393" s="27"/>
      <c r="AI393" s="324">
        <f>SUMIF('Rekapitulasi Juni'!$D$9:$D$192,APS!$B393,'Rekapitulasi Juni'!$E$9:$E$192)</f>
        <v>0</v>
      </c>
      <c r="AJ393" s="324">
        <f>SUMIF('Rekapitulasi Juni'!$D$9:$D$192,APS!$B393,'Rekapitulasi Juni'!$F$9:$F$192)</f>
        <v>0</v>
      </c>
      <c r="AK393" s="324">
        <f>SUMIF('Rekapitulasi Juni'!$D$9:$D$192,APS!$B393,'Rekapitulasi Juni'!$K$9:$K$192)</f>
        <v>0</v>
      </c>
      <c r="AL393" s="325">
        <f t="shared" si="646"/>
        <v>0</v>
      </c>
      <c r="AM393" s="325">
        <f t="shared" si="647"/>
        <v>0</v>
      </c>
      <c r="AN393" s="27"/>
      <c r="AO393" s="324">
        <f>SUMIF('Rekapitulasi Juni'!$U$9:$U$192,APS!$B393,'Rekapitulasi Juni'!$V$9:$V$192)</f>
        <v>0</v>
      </c>
      <c r="AP393" s="324">
        <f>SUMIF('Rekapitulasi Juni'!$U$9:$U$192,APS!$B393,'Rekapitulasi Juni'!$W$9:$W$192)</f>
        <v>0</v>
      </c>
      <c r="AQ393" s="27"/>
      <c r="AR393" s="325">
        <f t="shared" si="648"/>
        <v>0</v>
      </c>
      <c r="AS393" s="325">
        <f t="shared" si="649"/>
        <v>0</v>
      </c>
      <c r="AT393" s="27"/>
      <c r="AU393" s="324">
        <f>SUMIF('Rekapitulasi Juni'!$AL$9:$AL$192,APS!$B393,'Rekapitulasi Juni'!$AM$9:$AM$192)</f>
        <v>0</v>
      </c>
      <c r="AV393" s="324">
        <f>SUMIF('Rekapitulasi Juni'!$AL$9:$AL$192,APS!$B393,'Rekapitulasi Juni'!$AN$9:$AN$192)</f>
        <v>0</v>
      </c>
      <c r="AW393" s="27"/>
      <c r="AX393" s="325">
        <f t="shared" si="650"/>
        <v>0</v>
      </c>
      <c r="AY393" s="325">
        <f t="shared" si="651"/>
        <v>0</v>
      </c>
      <c r="AZ393" s="41">
        <f t="shared" si="652"/>
        <v>0</v>
      </c>
      <c r="BA393" s="41">
        <f t="shared" si="653"/>
        <v>0</v>
      </c>
      <c r="BB393" s="41">
        <f t="shared" si="654"/>
        <v>0</v>
      </c>
      <c r="BC393" s="41">
        <f t="shared" si="655"/>
        <v>0</v>
      </c>
      <c r="BD393" s="41">
        <f t="shared" si="656"/>
        <v>0</v>
      </c>
      <c r="BE393" s="41">
        <f t="shared" si="657"/>
        <v>0</v>
      </c>
      <c r="BF393" s="180">
        <f t="shared" si="658"/>
        <v>0</v>
      </c>
      <c r="BG393" s="27">
        <v>0</v>
      </c>
      <c r="BH393" s="27"/>
      <c r="BI393" s="324">
        <f>SUMIF('Rekapitulasi Juni'!$D$214:$D$393,APS!$B393,'Rekapitulasi Juni'!$E$214:$E$393)</f>
        <v>0</v>
      </c>
      <c r="BJ393" s="324">
        <f>SUMIF('Rekapitulasi Juni'!$D$214:$D$393,APS!$B393,'Rekapitulasi Juni'!$F$214:$F$393)</f>
        <v>0</v>
      </c>
      <c r="BK393" s="27"/>
      <c r="BL393" s="325">
        <f t="shared" si="659"/>
        <v>0</v>
      </c>
      <c r="BM393" s="325">
        <f t="shared" si="660"/>
        <v>0</v>
      </c>
      <c r="BN393" s="27">
        <v>3</v>
      </c>
      <c r="BO393" s="324">
        <f>SUMIF('Rekapitulasi Juni'!$U$214:$U$393,APS!$B393,'Rekapitulasi Juni'!$V$214:$V$393)</f>
        <v>0</v>
      </c>
      <c r="BP393" s="324">
        <f>SUMIF('Rekapitulasi Juni'!$U$214:$U$393,APS!$B393,'Rekapitulasi Juni'!$W$214:$W$393)</f>
        <v>0</v>
      </c>
      <c r="BQ393" s="27"/>
      <c r="BR393" s="325">
        <f t="shared" si="661"/>
        <v>0</v>
      </c>
      <c r="BS393" s="325">
        <f t="shared" si="662"/>
        <v>0</v>
      </c>
      <c r="BT393" s="27"/>
      <c r="BU393" s="324">
        <f>SUMIF('Rekapitulasi Juni'!$AL$214:$AL$393,APS!$B393,'Rekapitulasi Juni'!$AM$214:$AM$393)</f>
        <v>0</v>
      </c>
      <c r="BV393" s="324">
        <f>SUMIF('Rekapitulasi Juni'!$AL$214:$AL$393,APS!$B393,'Rekapitulasi Juni'!$AN$214:$AN$393)</f>
        <v>0</v>
      </c>
      <c r="BW393" s="27"/>
      <c r="BX393" s="325">
        <f t="shared" si="663"/>
        <v>0</v>
      </c>
      <c r="BY393" s="325">
        <f t="shared" si="664"/>
        <v>0</v>
      </c>
      <c r="BZ393" s="27"/>
      <c r="CA393" s="324">
        <f>SUMIF('Rekapitulasi Juni'!$BA$214:$BA$393,APS!$B393,'Rekapitulasi Juni'!$BB$214:$BB$393)</f>
        <v>0</v>
      </c>
      <c r="CB393" s="324">
        <f>SUMIF('Rekapitulasi Juni'!$BA$214:$BA$393,APS!$B393,'Rekapitulasi Juni'!$BC$214:$BC$393)</f>
        <v>0</v>
      </c>
      <c r="CC393" s="27"/>
      <c r="CD393" s="325">
        <f t="shared" si="665"/>
        <v>0</v>
      </c>
      <c r="CE393" s="325">
        <f t="shared" si="666"/>
        <v>0</v>
      </c>
      <c r="CF393" s="27"/>
      <c r="CG393" s="324">
        <f>SUMIF('Rekapitulasi Juni'!$BP$214:$BP$393,APS!$B393,'Rekapitulasi Juni'!$BQ$214:$BQ$393)</f>
        <v>0</v>
      </c>
      <c r="CH393" s="324">
        <f>SUMIF('Rekapitulasi Juni'!$BP$214:$BP$393,APS!$B393,'Rekapitulasi Juni'!$BR$214:$BR$393)</f>
        <v>0</v>
      </c>
      <c r="CI393" s="27"/>
      <c r="CJ393" s="325">
        <f t="shared" si="667"/>
        <v>0</v>
      </c>
      <c r="CK393" s="325">
        <f t="shared" si="668"/>
        <v>0</v>
      </c>
      <c r="CL393" s="41">
        <f t="shared" si="669"/>
        <v>3</v>
      </c>
      <c r="CM393" s="41">
        <f t="shared" si="670"/>
        <v>0</v>
      </c>
      <c r="CN393" s="41">
        <f t="shared" si="671"/>
        <v>0</v>
      </c>
      <c r="CO393" s="41">
        <f t="shared" si="672"/>
        <v>0</v>
      </c>
      <c r="CP393" s="41">
        <f t="shared" si="673"/>
        <v>0</v>
      </c>
      <c r="CQ393" s="41">
        <f t="shared" si="674"/>
        <v>-3</v>
      </c>
      <c r="CR393" s="180">
        <f t="shared" si="675"/>
        <v>0</v>
      </c>
      <c r="CS393" s="27">
        <v>0</v>
      </c>
      <c r="CT393" s="27"/>
      <c r="CU393" s="324">
        <f>SUMIF('Rekapitulasi Juni'!$D$410:$D$588,APS!$B393,'Rekapitulasi Juni'!$E$410:$E$588)</f>
        <v>50</v>
      </c>
      <c r="CV393" s="324">
        <f>SUMIF('Rekapitulasi Juni'!$D$410:$D$588,APS!$B393,'Rekapitulasi Juni'!$F$410:$F$588)</f>
        <v>50</v>
      </c>
      <c r="CW393" s="27"/>
      <c r="CX393" s="325">
        <f t="shared" si="676"/>
        <v>0</v>
      </c>
      <c r="CY393" s="325">
        <f t="shared" si="677"/>
        <v>100</v>
      </c>
      <c r="CZ393" s="27"/>
      <c r="DA393" s="324">
        <f>SUMIF('Rekapitulasi Juni'!$U$410:$U$588,APS!$B393,'Rekapitulasi Juni'!$V$410:$V$588)</f>
        <v>0</v>
      </c>
      <c r="DB393" s="324">
        <f>SUMIF('Rekapitulasi Juni'!$U$410:$U$588,APS!$B393,'Rekapitulasi Juni'!$W$410:$W$588)</f>
        <v>0</v>
      </c>
      <c r="DC393" s="27"/>
      <c r="DD393" s="325">
        <f t="shared" si="678"/>
        <v>0</v>
      </c>
      <c r="DE393" s="325">
        <f t="shared" si="679"/>
        <v>0</v>
      </c>
      <c r="DF393" s="27"/>
      <c r="DG393" s="324">
        <f>SUMIF('Rekapitulasi Juni'!$AL$410:$AL$588,APS!$B393,'Rekapitulasi Juni'!$AM$410:$AM$588)</f>
        <v>0</v>
      </c>
      <c r="DH393" s="324">
        <f>SUMIF('Rekapitulasi Juni'!$AL$410:$AL$588,APS!$B393,'Rekapitulasi Juni'!$AN$410:$AN$588)</f>
        <v>0</v>
      </c>
      <c r="DI393" s="27"/>
      <c r="DJ393" s="325">
        <f t="shared" si="635"/>
        <v>0</v>
      </c>
      <c r="DK393" s="325">
        <f t="shared" si="636"/>
        <v>0</v>
      </c>
      <c r="DL393" s="27">
        <v>47</v>
      </c>
      <c r="DM393" s="324">
        <f>SUMIF('Rekapitulasi Juni'!$BA$410:$BA$588,APS!$B393,'Rekapitulasi Juni'!$BB$410:$BB$588)</f>
        <v>0</v>
      </c>
      <c r="DN393" s="324">
        <f>SUMIF('Rekapitulasi Juni'!$BA$410:$BA$588,APS!$B393,'Rekapitulasi Juni'!$BC$410:$BC$588)</f>
        <v>0</v>
      </c>
      <c r="DO393" s="324">
        <f>SUMIF('Rekapitulasi Juni'!$BA$410:$BA$588,APS!$B393,'Rekapitulasi Juni'!$BF$410:$BF$588)</f>
        <v>0</v>
      </c>
      <c r="DP393" s="325">
        <f t="shared" si="637"/>
        <v>0</v>
      </c>
      <c r="DQ393" s="325">
        <f t="shared" si="638"/>
        <v>0</v>
      </c>
      <c r="DR393" s="27"/>
      <c r="DS393" s="324">
        <f>SUMIF('Rekapitulasi Juni'!$BP$410:$BP$588,APS!$B393,'Rekapitulasi Juni'!$BQ$410:$BQ$588)</f>
        <v>0</v>
      </c>
      <c r="DT393" s="324">
        <f>SUMIF('Rekapitulasi Juni'!$BP$410:$BP$588,APS!$B393,'Rekapitulasi Juni'!$BR$410:$BR$588)</f>
        <v>0</v>
      </c>
      <c r="DU393" s="27"/>
      <c r="DV393" s="325">
        <f t="shared" si="639"/>
        <v>0</v>
      </c>
      <c r="DW393" s="325">
        <f t="shared" si="640"/>
        <v>0</v>
      </c>
      <c r="DX393" s="41">
        <f t="shared" si="680"/>
        <v>47</v>
      </c>
      <c r="DY393" s="41">
        <f t="shared" si="681"/>
        <v>50</v>
      </c>
      <c r="DZ393" s="41">
        <f t="shared" si="682"/>
        <v>50</v>
      </c>
      <c r="EA393" s="41">
        <f t="shared" si="683"/>
        <v>0</v>
      </c>
      <c r="EB393" s="41">
        <f t="shared" si="684"/>
        <v>50</v>
      </c>
      <c r="EC393" s="41">
        <f t="shared" si="685"/>
        <v>3</v>
      </c>
      <c r="ED393" s="180">
        <f t="shared" si="686"/>
        <v>106.38297872340425</v>
      </c>
      <c r="EE393" s="27">
        <v>0</v>
      </c>
      <c r="EF393" s="27"/>
      <c r="EG393" s="324">
        <f>SUMIF('Rekapitulasi Juni'!$D$608:$D$786,APS!$B393,'Rekapitulasi Juni'!$E$608:$E$786)</f>
        <v>0</v>
      </c>
      <c r="EH393" s="324">
        <f>SUMIF('Rekapitulasi Juni'!$D$608:$D$786,APS!$B393,'Rekapitulasi Juni'!$F$608:$F$786)</f>
        <v>0</v>
      </c>
      <c r="EI393" s="27"/>
      <c r="EJ393" s="325">
        <f t="shared" si="641"/>
        <v>0</v>
      </c>
      <c r="EK393" s="325">
        <f t="shared" si="642"/>
        <v>0</v>
      </c>
      <c r="EL393" s="27"/>
      <c r="EM393" s="324">
        <f>SUMIF('Rekapitulasi Juni'!$U$608:$U$786,APS!$B393,'Rekapitulasi Juni'!$V$608:$V$786)</f>
        <v>0</v>
      </c>
      <c r="EN393" s="324">
        <f>SUMIF('Rekapitulasi Juni'!$U$608:$U$786,APS!$B393,'Rekapitulasi Juni'!$W$608:$W$786)</f>
        <v>0</v>
      </c>
      <c r="EO393" s="27"/>
      <c r="EP393" s="325">
        <f t="shared" si="643"/>
        <v>0</v>
      </c>
      <c r="EQ393" s="325">
        <f t="shared" si="644"/>
        <v>0</v>
      </c>
      <c r="ER393" s="27"/>
      <c r="ES393" s="324">
        <f>SUMIF('Rekapitulasi Juni'!$AL$608:$AL$786,APS!$B393,'Rekapitulasi Juni'!$AM$608:$AM$786)</f>
        <v>0</v>
      </c>
      <c r="ET393" s="324">
        <f>SUMIF('Rekapitulasi Juni'!$AL$608:$AL$786,APS!$B393,'Rekapitulasi Juni'!$AN$608:$AN$786)</f>
        <v>0</v>
      </c>
      <c r="EU393" s="27"/>
      <c r="EV393" s="325">
        <f t="shared" si="628"/>
        <v>0</v>
      </c>
      <c r="EW393" s="325">
        <f t="shared" si="629"/>
        <v>0</v>
      </c>
      <c r="EX393" s="27"/>
      <c r="EY393" s="324">
        <f>SUMIF('Rekapitulasi Juni'!$BA$608:$BA$786,APS!$B393,'Rekapitulasi Juni'!$BB$608:$BB$786)</f>
        <v>0</v>
      </c>
      <c r="EZ393" s="324">
        <f>SUMIF('Rekapitulasi Juni'!$BA$608:$BA$786,APS!$B393,'Rekapitulasi Juni'!$BC$608:$BC$786)</f>
        <v>0</v>
      </c>
      <c r="FA393" s="324">
        <f>SUMIF('Rekapitulasi Juni'!$BA$608:$BA$786,APS!$B393,'Rekapitulasi Juni'!$BF$608:$BF$786)</f>
        <v>0</v>
      </c>
      <c r="FB393" s="325">
        <f t="shared" si="630"/>
        <v>0</v>
      </c>
      <c r="FC393" s="325">
        <f t="shared" si="631"/>
        <v>0</v>
      </c>
      <c r="FD393" s="27"/>
      <c r="FE393" s="27"/>
      <c r="FF393" s="27"/>
      <c r="FG393" s="27"/>
      <c r="FH393" s="27"/>
      <c r="FI393" s="27"/>
      <c r="FJ393" s="41">
        <f t="shared" si="687"/>
        <v>0</v>
      </c>
      <c r="FK393" s="41">
        <f t="shared" si="688"/>
        <v>0</v>
      </c>
      <c r="FL393" s="41">
        <f t="shared" si="689"/>
        <v>0</v>
      </c>
      <c r="FM393" s="41">
        <f t="shared" si="690"/>
        <v>0</v>
      </c>
      <c r="FN393" s="41">
        <f t="shared" si="691"/>
        <v>0</v>
      </c>
      <c r="FO393" s="41">
        <f t="shared" si="692"/>
        <v>0</v>
      </c>
      <c r="FP393" s="180">
        <f t="shared" si="693"/>
        <v>0</v>
      </c>
      <c r="FQ393" s="27"/>
      <c r="FR393" s="27"/>
      <c r="FS393" s="324">
        <f>SUMIF('Rekapitulasi Juni'!$D$804:$D$984,APS!$B393,'Rekapitulasi Juni'!$E$804:$E$984)</f>
        <v>0</v>
      </c>
      <c r="FT393" s="324">
        <f>SUMIF('Rekapitulasi Juni'!$D$804:$D$984,APS!$B393,'Rekapitulasi Juni'!$F$804:$F$984)</f>
        <v>0</v>
      </c>
      <c r="FU393" s="27"/>
      <c r="FV393" s="325">
        <f t="shared" si="632"/>
        <v>0</v>
      </c>
      <c r="FW393" s="325">
        <f t="shared" si="633"/>
        <v>0</v>
      </c>
      <c r="FX393" s="27"/>
      <c r="FY393" s="324">
        <f>SUMIF('Rekapitulasi Juni'!$U$804:$U$984,APS!$B393,'Rekapitulasi Juni'!$V$804:$V$984)</f>
        <v>0</v>
      </c>
      <c r="FZ393" s="324">
        <f>SUMIF('Rekapitulasi Juni'!$U$804:$U$984,APS!$B393,'Rekapitulasi Juni'!$W$804:$W$984)</f>
        <v>0</v>
      </c>
      <c r="GA393" s="27"/>
      <c r="GB393" s="325">
        <f t="shared" si="621"/>
        <v>0</v>
      </c>
      <c r="GC393" s="325">
        <f t="shared" si="622"/>
        <v>0</v>
      </c>
      <c r="GD393" s="27"/>
      <c r="GE393" s="324">
        <f>SUMIF('Rekapitulasi Juni'!$AL$804:$AL$984,APS!$B393,'Rekapitulasi Juni'!$AM$804:$AM$984)</f>
        <v>0</v>
      </c>
      <c r="GF393" s="324">
        <f>SUMIF('Rekapitulasi Juni'!$AL$804:$AL$984,APS!$B393,'Rekapitulasi Juni'!$AN$804:$AN$984)</f>
        <v>0</v>
      </c>
      <c r="GG393" s="27"/>
      <c r="GH393" s="325">
        <f t="shared" si="611"/>
        <v>0</v>
      </c>
      <c r="GI393" s="325">
        <f t="shared" si="612"/>
        <v>0</v>
      </c>
      <c r="GJ393" s="27"/>
      <c r="GK393" s="27"/>
      <c r="GL393" s="41">
        <f t="shared" si="694"/>
        <v>0</v>
      </c>
      <c r="GM393" s="41">
        <f t="shared" si="695"/>
        <v>0</v>
      </c>
      <c r="GN393" s="41">
        <f t="shared" si="696"/>
        <v>0</v>
      </c>
      <c r="GO393" s="41">
        <f t="shared" si="620"/>
        <v>0</v>
      </c>
      <c r="GP393" s="41">
        <f t="shared" si="697"/>
        <v>0</v>
      </c>
      <c r="GQ393" s="41">
        <f t="shared" si="698"/>
        <v>0</v>
      </c>
      <c r="GR393" s="180">
        <f t="shared" si="699"/>
        <v>0</v>
      </c>
      <c r="GS393" s="41">
        <f t="shared" si="613"/>
        <v>50</v>
      </c>
      <c r="GT393" s="41">
        <f t="shared" si="614"/>
        <v>50</v>
      </c>
      <c r="GU393" s="41">
        <f t="shared" si="615"/>
        <v>50</v>
      </c>
      <c r="GV393" s="41">
        <f t="shared" si="616"/>
        <v>0</v>
      </c>
      <c r="GW393" s="41">
        <f t="shared" si="617"/>
        <v>50</v>
      </c>
      <c r="GX393" s="41">
        <f t="shared" si="618"/>
        <v>0</v>
      </c>
      <c r="GY393" s="180">
        <f t="shared" si="619"/>
        <v>100</v>
      </c>
      <c r="GZ393" s="41">
        <v>366</v>
      </c>
      <c r="HA393" s="32" t="s">
        <v>1335</v>
      </c>
      <c r="HB393" s="42">
        <f>J393+M393+P393-G393</f>
        <v>3</v>
      </c>
      <c r="HC393" s="59"/>
    </row>
    <row r="394" spans="1:211" ht="15" hidden="1" customHeight="1">
      <c r="A394" s="31" t="s">
        <v>771</v>
      </c>
      <c r="B394" s="32" t="s">
        <v>772</v>
      </c>
      <c r="C394" s="31" t="s">
        <v>490</v>
      </c>
      <c r="D394" s="31" t="s">
        <v>1259</v>
      </c>
      <c r="E394" s="31" t="s">
        <v>43</v>
      </c>
      <c r="F394" s="31" t="s">
        <v>152</v>
      </c>
      <c r="G394" s="33">
        <v>0</v>
      </c>
      <c r="H394" s="33">
        <v>0</v>
      </c>
      <c r="I394" s="33">
        <v>0</v>
      </c>
      <c r="J394" s="34">
        <f>IFERROR(VLOOKUP(A394,#REF!,3,0),0)</f>
        <v>0</v>
      </c>
      <c r="K394" s="34">
        <f t="shared" si="623"/>
        <v>0</v>
      </c>
      <c r="L394" s="34">
        <v>0</v>
      </c>
      <c r="M394" s="34">
        <v>0</v>
      </c>
      <c r="N394" s="35">
        <f t="shared" si="624"/>
        <v>0</v>
      </c>
      <c r="O394" s="35">
        <f t="shared" si="625"/>
        <v>0</v>
      </c>
      <c r="P394" s="36">
        <v>0</v>
      </c>
      <c r="Q394" s="36">
        <f t="shared" si="645"/>
        <v>0</v>
      </c>
      <c r="R394" s="80"/>
      <c r="S394" s="37">
        <f ca="1">SUMIF(ROP!$D$6:$H$65536,A394,ROP!$J$6:$J$65536)</f>
        <v>0</v>
      </c>
      <c r="T394" s="37">
        <f>SUMIF(HASIL!$B:$B,APS!$B394&amp;RIGHT(APS!T$9,2),HASIL!$I:$I)</f>
        <v>0</v>
      </c>
      <c r="U394" s="37">
        <f>SUMIF(HASIL!$B:$B,APS!$B394&amp;RIGHT(APS!U$9,2),HASIL!$I:$I)</f>
        <v>0</v>
      </c>
      <c r="V394" s="37">
        <f>SUMIF(HASIL!$B:$B,APS!$B394&amp;RIGHT(APS!V$9,2),HASIL!$I:$I)</f>
        <v>0</v>
      </c>
      <c r="W394" s="37">
        <f>SUMIF(HASIL!$B:$B,APS!$B394&amp;RIGHT(APS!W$9,2),HASIL!$I:$I)</f>
        <v>0</v>
      </c>
      <c r="X394" s="38">
        <f t="shared" si="626"/>
        <v>0</v>
      </c>
      <c r="Y394" s="38">
        <f t="shared" si="627"/>
        <v>0</v>
      </c>
      <c r="Z394" s="39">
        <f t="shared" si="701"/>
        <v>0</v>
      </c>
      <c r="AA394" s="39">
        <f t="shared" si="700"/>
        <v>0</v>
      </c>
      <c r="AB394" s="40">
        <f t="shared" si="702"/>
        <v>0</v>
      </c>
      <c r="AC394" s="27">
        <v>0</v>
      </c>
      <c r="AD394" s="27"/>
      <c r="AE394" s="27"/>
      <c r="AF394" s="27"/>
      <c r="AG394" s="27"/>
      <c r="AH394" s="27"/>
      <c r="AI394" s="324">
        <f>SUMIF('Rekapitulasi Juni'!$D$9:$D$192,APS!$B394,'Rekapitulasi Juni'!$E$9:$E$192)</f>
        <v>0</v>
      </c>
      <c r="AJ394" s="324">
        <f>SUMIF('Rekapitulasi Juni'!$D$9:$D$192,APS!$B394,'Rekapitulasi Juni'!$F$9:$F$192)</f>
        <v>0</v>
      </c>
      <c r="AK394" s="324">
        <f>SUMIF('Rekapitulasi Juni'!$D$9:$D$192,APS!$B394,'Rekapitulasi Juni'!$K$9:$K$192)</f>
        <v>0</v>
      </c>
      <c r="AL394" s="325">
        <f t="shared" si="646"/>
        <v>0</v>
      </c>
      <c r="AM394" s="325">
        <f t="shared" si="647"/>
        <v>0</v>
      </c>
      <c r="AN394" s="27"/>
      <c r="AO394" s="324">
        <f>SUMIF('Rekapitulasi Juni'!$U$9:$U$192,APS!$B394,'Rekapitulasi Juni'!$V$9:$V$192)</f>
        <v>0</v>
      </c>
      <c r="AP394" s="324">
        <f>SUMIF('Rekapitulasi Juni'!$U$9:$U$192,APS!$B394,'Rekapitulasi Juni'!$W$9:$W$192)</f>
        <v>0</v>
      </c>
      <c r="AQ394" s="27"/>
      <c r="AR394" s="325">
        <f t="shared" si="648"/>
        <v>0</v>
      </c>
      <c r="AS394" s="325">
        <f t="shared" si="649"/>
        <v>0</v>
      </c>
      <c r="AT394" s="27"/>
      <c r="AU394" s="324">
        <f>SUMIF('Rekapitulasi Juni'!$AL$9:$AL$192,APS!$B394,'Rekapitulasi Juni'!$AM$9:$AM$192)</f>
        <v>0</v>
      </c>
      <c r="AV394" s="324">
        <f>SUMIF('Rekapitulasi Juni'!$AL$9:$AL$192,APS!$B394,'Rekapitulasi Juni'!$AN$9:$AN$192)</f>
        <v>0</v>
      </c>
      <c r="AW394" s="27"/>
      <c r="AX394" s="325">
        <f t="shared" si="650"/>
        <v>0</v>
      </c>
      <c r="AY394" s="325">
        <f t="shared" si="651"/>
        <v>0</v>
      </c>
      <c r="AZ394" s="41">
        <f t="shared" si="652"/>
        <v>0</v>
      </c>
      <c r="BA394" s="41">
        <f t="shared" si="653"/>
        <v>0</v>
      </c>
      <c r="BB394" s="41">
        <f t="shared" si="654"/>
        <v>0</v>
      </c>
      <c r="BC394" s="41">
        <f t="shared" si="655"/>
        <v>0</v>
      </c>
      <c r="BD394" s="41">
        <f t="shared" si="656"/>
        <v>0</v>
      </c>
      <c r="BE394" s="41">
        <f t="shared" si="657"/>
        <v>0</v>
      </c>
      <c r="BF394" s="180">
        <f t="shared" si="658"/>
        <v>0</v>
      </c>
      <c r="BG394" s="27">
        <v>0</v>
      </c>
      <c r="BH394" s="27"/>
      <c r="BI394" s="324">
        <f>SUMIF('Rekapitulasi Juni'!$D$214:$D$393,APS!$B394,'Rekapitulasi Juni'!$E$214:$E$393)</f>
        <v>0</v>
      </c>
      <c r="BJ394" s="324">
        <f>SUMIF('Rekapitulasi Juni'!$D$214:$D$393,APS!$B394,'Rekapitulasi Juni'!$F$214:$F$393)</f>
        <v>0</v>
      </c>
      <c r="BK394" s="27"/>
      <c r="BL394" s="325">
        <f t="shared" si="659"/>
        <v>0</v>
      </c>
      <c r="BM394" s="325">
        <f t="shared" si="660"/>
        <v>0</v>
      </c>
      <c r="BN394" s="27"/>
      <c r="BO394" s="324">
        <f>SUMIF('Rekapitulasi Juni'!$U$214:$U$393,APS!$B394,'Rekapitulasi Juni'!$V$214:$V$393)</f>
        <v>0</v>
      </c>
      <c r="BP394" s="324">
        <f>SUMIF('Rekapitulasi Juni'!$U$214:$U$393,APS!$B394,'Rekapitulasi Juni'!$W$214:$W$393)</f>
        <v>0</v>
      </c>
      <c r="BQ394" s="27"/>
      <c r="BR394" s="325">
        <f t="shared" si="661"/>
        <v>0</v>
      </c>
      <c r="BS394" s="325">
        <f t="shared" si="662"/>
        <v>0</v>
      </c>
      <c r="BT394" s="27"/>
      <c r="BU394" s="324">
        <f>SUMIF('Rekapitulasi Juni'!$AL$214:$AL$393,APS!$B394,'Rekapitulasi Juni'!$AM$214:$AM$393)</f>
        <v>0</v>
      </c>
      <c r="BV394" s="324">
        <f>SUMIF('Rekapitulasi Juni'!$AL$214:$AL$393,APS!$B394,'Rekapitulasi Juni'!$AN$214:$AN$393)</f>
        <v>0</v>
      </c>
      <c r="BW394" s="27"/>
      <c r="BX394" s="325">
        <f t="shared" si="663"/>
        <v>0</v>
      </c>
      <c r="BY394" s="325">
        <f t="shared" si="664"/>
        <v>0</v>
      </c>
      <c r="BZ394" s="27"/>
      <c r="CA394" s="324">
        <f>SUMIF('Rekapitulasi Juni'!$BA$214:$BA$393,APS!$B394,'Rekapitulasi Juni'!$BB$214:$BB$393)</f>
        <v>0</v>
      </c>
      <c r="CB394" s="324">
        <f>SUMIF('Rekapitulasi Juni'!$BA$214:$BA$393,APS!$B394,'Rekapitulasi Juni'!$BC$214:$BC$393)</f>
        <v>0</v>
      </c>
      <c r="CC394" s="27"/>
      <c r="CD394" s="325">
        <f t="shared" si="665"/>
        <v>0</v>
      </c>
      <c r="CE394" s="325">
        <f t="shared" si="666"/>
        <v>0</v>
      </c>
      <c r="CF394" s="27"/>
      <c r="CG394" s="324">
        <f>SUMIF('Rekapitulasi Juni'!$BP$214:$BP$393,APS!$B394,'Rekapitulasi Juni'!$BQ$214:$BQ$393)</f>
        <v>0</v>
      </c>
      <c r="CH394" s="324">
        <f>SUMIF('Rekapitulasi Juni'!$BP$214:$BP$393,APS!$B394,'Rekapitulasi Juni'!$BR$214:$BR$393)</f>
        <v>0</v>
      </c>
      <c r="CI394" s="27"/>
      <c r="CJ394" s="325">
        <f t="shared" si="667"/>
        <v>0</v>
      </c>
      <c r="CK394" s="325">
        <f t="shared" si="668"/>
        <v>0</v>
      </c>
      <c r="CL394" s="41">
        <f t="shared" si="669"/>
        <v>0</v>
      </c>
      <c r="CM394" s="41">
        <f t="shared" si="670"/>
        <v>0</v>
      </c>
      <c r="CN394" s="41">
        <f t="shared" si="671"/>
        <v>0</v>
      </c>
      <c r="CO394" s="41">
        <f t="shared" si="672"/>
        <v>0</v>
      </c>
      <c r="CP394" s="41">
        <f t="shared" si="673"/>
        <v>0</v>
      </c>
      <c r="CQ394" s="41">
        <f t="shared" si="674"/>
        <v>0</v>
      </c>
      <c r="CR394" s="180">
        <f t="shared" si="675"/>
        <v>0</v>
      </c>
      <c r="CS394" s="27">
        <v>0</v>
      </c>
      <c r="CT394" s="27"/>
      <c r="CU394" s="324">
        <f>SUMIF('Rekapitulasi Juni'!$D$410:$D$588,APS!$B394,'Rekapitulasi Juni'!$E$410:$E$588)</f>
        <v>0</v>
      </c>
      <c r="CV394" s="324">
        <f>SUMIF('Rekapitulasi Juni'!$D$410:$D$588,APS!$B394,'Rekapitulasi Juni'!$F$410:$F$588)</f>
        <v>0</v>
      </c>
      <c r="CW394" s="27"/>
      <c r="CX394" s="325">
        <f t="shared" si="676"/>
        <v>0</v>
      </c>
      <c r="CY394" s="325">
        <f t="shared" si="677"/>
        <v>0</v>
      </c>
      <c r="CZ394" s="27"/>
      <c r="DA394" s="324">
        <f>SUMIF('Rekapitulasi Juni'!$U$410:$U$588,APS!$B394,'Rekapitulasi Juni'!$V$410:$V$588)</f>
        <v>0</v>
      </c>
      <c r="DB394" s="324">
        <f>SUMIF('Rekapitulasi Juni'!$U$410:$U$588,APS!$B394,'Rekapitulasi Juni'!$W$410:$W$588)</f>
        <v>0</v>
      </c>
      <c r="DC394" s="27"/>
      <c r="DD394" s="325">
        <f t="shared" si="678"/>
        <v>0</v>
      </c>
      <c r="DE394" s="325">
        <f t="shared" si="679"/>
        <v>0</v>
      </c>
      <c r="DF394" s="27"/>
      <c r="DG394" s="324">
        <f>SUMIF('Rekapitulasi Juni'!$AL$410:$AL$588,APS!$B394,'Rekapitulasi Juni'!$AM$410:$AM$588)</f>
        <v>0</v>
      </c>
      <c r="DH394" s="324">
        <f>SUMIF('Rekapitulasi Juni'!$AL$410:$AL$588,APS!$B394,'Rekapitulasi Juni'!$AN$410:$AN$588)</f>
        <v>0</v>
      </c>
      <c r="DI394" s="27"/>
      <c r="DJ394" s="325">
        <f t="shared" si="635"/>
        <v>0</v>
      </c>
      <c r="DK394" s="325">
        <f t="shared" si="636"/>
        <v>0</v>
      </c>
      <c r="DL394" s="27"/>
      <c r="DM394" s="324">
        <f>SUMIF('Rekapitulasi Juni'!$BA$410:$BA$588,APS!$B394,'Rekapitulasi Juni'!$BB$410:$BB$588)</f>
        <v>0</v>
      </c>
      <c r="DN394" s="324">
        <f>SUMIF('Rekapitulasi Juni'!$BA$410:$BA$588,APS!$B394,'Rekapitulasi Juni'!$BC$410:$BC$588)</f>
        <v>0</v>
      </c>
      <c r="DO394" s="324">
        <f>SUMIF('Rekapitulasi Juni'!$BA$410:$BA$588,APS!$B394,'Rekapitulasi Juni'!$BF$410:$BF$588)</f>
        <v>0</v>
      </c>
      <c r="DP394" s="325">
        <f t="shared" si="637"/>
        <v>0</v>
      </c>
      <c r="DQ394" s="325">
        <f t="shared" si="638"/>
        <v>0</v>
      </c>
      <c r="DR394" s="27"/>
      <c r="DS394" s="324">
        <f>SUMIF('Rekapitulasi Juni'!$BP$410:$BP$588,APS!$B394,'Rekapitulasi Juni'!$BQ$410:$BQ$588)</f>
        <v>0</v>
      </c>
      <c r="DT394" s="324">
        <f>SUMIF('Rekapitulasi Juni'!$BP$410:$BP$588,APS!$B394,'Rekapitulasi Juni'!$BR$410:$BR$588)</f>
        <v>0</v>
      </c>
      <c r="DU394" s="27"/>
      <c r="DV394" s="325">
        <f t="shared" si="639"/>
        <v>0</v>
      </c>
      <c r="DW394" s="325">
        <f t="shared" si="640"/>
        <v>0</v>
      </c>
      <c r="DX394" s="41">
        <f t="shared" si="680"/>
        <v>0</v>
      </c>
      <c r="DY394" s="41">
        <f t="shared" si="681"/>
        <v>0</v>
      </c>
      <c r="DZ394" s="41">
        <f t="shared" si="682"/>
        <v>0</v>
      </c>
      <c r="EA394" s="41">
        <f t="shared" si="683"/>
        <v>0</v>
      </c>
      <c r="EB394" s="41">
        <f t="shared" si="684"/>
        <v>0</v>
      </c>
      <c r="EC394" s="41">
        <f t="shared" si="685"/>
        <v>0</v>
      </c>
      <c r="ED394" s="180">
        <f t="shared" si="686"/>
        <v>0</v>
      </c>
      <c r="EE394" s="27">
        <v>0</v>
      </c>
      <c r="EF394" s="27"/>
      <c r="EG394" s="324">
        <f>SUMIF('Rekapitulasi Juni'!$D$608:$D$786,APS!$B394,'Rekapitulasi Juni'!$E$608:$E$786)</f>
        <v>0</v>
      </c>
      <c r="EH394" s="324">
        <f>SUMIF('Rekapitulasi Juni'!$D$608:$D$786,APS!$B394,'Rekapitulasi Juni'!$F$608:$F$786)</f>
        <v>0</v>
      </c>
      <c r="EI394" s="27"/>
      <c r="EJ394" s="325">
        <f t="shared" si="641"/>
        <v>0</v>
      </c>
      <c r="EK394" s="325">
        <f t="shared" si="642"/>
        <v>0</v>
      </c>
      <c r="EL394" s="27"/>
      <c r="EM394" s="324">
        <f>SUMIF('Rekapitulasi Juni'!$U$608:$U$786,APS!$B394,'Rekapitulasi Juni'!$V$608:$V$786)</f>
        <v>0</v>
      </c>
      <c r="EN394" s="324">
        <f>SUMIF('Rekapitulasi Juni'!$U$608:$U$786,APS!$B394,'Rekapitulasi Juni'!$W$608:$W$786)</f>
        <v>0</v>
      </c>
      <c r="EO394" s="27"/>
      <c r="EP394" s="325">
        <f t="shared" si="643"/>
        <v>0</v>
      </c>
      <c r="EQ394" s="325">
        <f t="shared" si="644"/>
        <v>0</v>
      </c>
      <c r="ER394" s="27"/>
      <c r="ES394" s="324">
        <f>SUMIF('Rekapitulasi Juni'!$AL$608:$AL$786,APS!$B394,'Rekapitulasi Juni'!$AM$608:$AM$786)</f>
        <v>0</v>
      </c>
      <c r="ET394" s="324">
        <f>SUMIF('Rekapitulasi Juni'!$AL$608:$AL$786,APS!$B394,'Rekapitulasi Juni'!$AN$608:$AN$786)</f>
        <v>0</v>
      </c>
      <c r="EU394" s="27"/>
      <c r="EV394" s="325">
        <f t="shared" si="628"/>
        <v>0</v>
      </c>
      <c r="EW394" s="325">
        <f t="shared" si="629"/>
        <v>0</v>
      </c>
      <c r="EX394" s="27"/>
      <c r="EY394" s="324">
        <f>SUMIF('Rekapitulasi Juni'!$BA$608:$BA$786,APS!$B394,'Rekapitulasi Juni'!$BB$608:$BB$786)</f>
        <v>0</v>
      </c>
      <c r="EZ394" s="324">
        <f>SUMIF('Rekapitulasi Juni'!$BA$608:$BA$786,APS!$B394,'Rekapitulasi Juni'!$BC$608:$BC$786)</f>
        <v>0</v>
      </c>
      <c r="FA394" s="324">
        <f>SUMIF('Rekapitulasi Juni'!$BA$608:$BA$786,APS!$B394,'Rekapitulasi Juni'!$BF$608:$BF$786)</f>
        <v>0</v>
      </c>
      <c r="FB394" s="325">
        <f t="shared" si="630"/>
        <v>0</v>
      </c>
      <c r="FC394" s="325">
        <f t="shared" si="631"/>
        <v>0</v>
      </c>
      <c r="FD394" s="27"/>
      <c r="FE394" s="27"/>
      <c r="FF394" s="27"/>
      <c r="FG394" s="27"/>
      <c r="FH394" s="27"/>
      <c r="FI394" s="27"/>
      <c r="FJ394" s="41">
        <f t="shared" si="687"/>
        <v>0</v>
      </c>
      <c r="FK394" s="41">
        <f t="shared" si="688"/>
        <v>0</v>
      </c>
      <c r="FL394" s="41">
        <f t="shared" si="689"/>
        <v>0</v>
      </c>
      <c r="FM394" s="41">
        <f t="shared" si="690"/>
        <v>0</v>
      </c>
      <c r="FN394" s="41">
        <f t="shared" si="691"/>
        <v>0</v>
      </c>
      <c r="FO394" s="41">
        <f t="shared" si="692"/>
        <v>0</v>
      </c>
      <c r="FP394" s="180">
        <f t="shared" si="693"/>
        <v>0</v>
      </c>
      <c r="FQ394" s="27"/>
      <c r="FR394" s="27"/>
      <c r="FS394" s="324">
        <f>SUMIF('Rekapitulasi Juni'!$D$804:$D$984,APS!$B394,'Rekapitulasi Juni'!$E$804:$E$984)</f>
        <v>0</v>
      </c>
      <c r="FT394" s="324">
        <f>SUMIF('Rekapitulasi Juni'!$D$804:$D$984,APS!$B394,'Rekapitulasi Juni'!$F$804:$F$984)</f>
        <v>0</v>
      </c>
      <c r="FU394" s="27"/>
      <c r="FV394" s="325">
        <f t="shared" si="632"/>
        <v>0</v>
      </c>
      <c r="FW394" s="325">
        <f t="shared" si="633"/>
        <v>0</v>
      </c>
      <c r="FX394" s="27"/>
      <c r="FY394" s="324">
        <f>SUMIF('Rekapitulasi Juni'!$U$804:$U$984,APS!$B394,'Rekapitulasi Juni'!$V$804:$V$984)</f>
        <v>0</v>
      </c>
      <c r="FZ394" s="324">
        <f>SUMIF('Rekapitulasi Juni'!$U$804:$U$984,APS!$B394,'Rekapitulasi Juni'!$W$804:$W$984)</f>
        <v>0</v>
      </c>
      <c r="GA394" s="27"/>
      <c r="GB394" s="325">
        <f t="shared" si="621"/>
        <v>0</v>
      </c>
      <c r="GC394" s="325">
        <f t="shared" si="622"/>
        <v>0</v>
      </c>
      <c r="GD394" s="27"/>
      <c r="GE394" s="324">
        <f>SUMIF('Rekapitulasi Juni'!$AL$804:$AL$984,APS!$B394,'Rekapitulasi Juni'!$AM$804:$AM$984)</f>
        <v>0</v>
      </c>
      <c r="GF394" s="324">
        <f>SUMIF('Rekapitulasi Juni'!$AL$804:$AL$984,APS!$B394,'Rekapitulasi Juni'!$AN$804:$AN$984)</f>
        <v>0</v>
      </c>
      <c r="GG394" s="27"/>
      <c r="GH394" s="325">
        <f t="shared" si="611"/>
        <v>0</v>
      </c>
      <c r="GI394" s="325">
        <f t="shared" si="612"/>
        <v>0</v>
      </c>
      <c r="GJ394" s="27"/>
      <c r="GK394" s="27"/>
      <c r="GL394" s="41">
        <f t="shared" si="694"/>
        <v>0</v>
      </c>
      <c r="GM394" s="41">
        <f t="shared" si="695"/>
        <v>0</v>
      </c>
      <c r="GN394" s="41">
        <f t="shared" si="696"/>
        <v>0</v>
      </c>
      <c r="GO394" s="41">
        <f t="shared" si="620"/>
        <v>0</v>
      </c>
      <c r="GP394" s="41">
        <f t="shared" si="697"/>
        <v>0</v>
      </c>
      <c r="GQ394" s="41">
        <f t="shared" si="698"/>
        <v>0</v>
      </c>
      <c r="GR394" s="180">
        <f t="shared" si="699"/>
        <v>0</v>
      </c>
      <c r="GS394" s="41">
        <f t="shared" si="613"/>
        <v>0</v>
      </c>
      <c r="GT394" s="41">
        <f t="shared" si="614"/>
        <v>0</v>
      </c>
      <c r="GU394" s="41">
        <f t="shared" si="615"/>
        <v>0</v>
      </c>
      <c r="GV394" s="41">
        <f t="shared" si="616"/>
        <v>0</v>
      </c>
      <c r="GW394" s="41">
        <f t="shared" si="617"/>
        <v>0</v>
      </c>
      <c r="GX394" s="41">
        <f t="shared" si="618"/>
        <v>0</v>
      </c>
      <c r="GY394" s="180">
        <f t="shared" si="619"/>
        <v>0</v>
      </c>
      <c r="GZ394" s="41">
        <v>367</v>
      </c>
      <c r="HA394" s="32"/>
      <c r="HB394" s="42">
        <f t="shared" si="634"/>
        <v>0</v>
      </c>
      <c r="HC394" s="59"/>
    </row>
    <row r="395" spans="1:211" ht="30">
      <c r="A395" s="31" t="s">
        <v>773</v>
      </c>
      <c r="B395" s="32" t="s">
        <v>774</v>
      </c>
      <c r="C395" s="31" t="s">
        <v>490</v>
      </c>
      <c r="D395" s="31" t="s">
        <v>1259</v>
      </c>
      <c r="E395" s="31" t="s">
        <v>43</v>
      </c>
      <c r="F395" s="31" t="s">
        <v>152</v>
      </c>
      <c r="G395" s="33">
        <v>3</v>
      </c>
      <c r="H395" s="33">
        <v>0</v>
      </c>
      <c r="I395" s="33">
        <v>0</v>
      </c>
      <c r="J395" s="34">
        <f>IFERROR(VLOOKUP(A395,#REF!,3,0),0)</f>
        <v>0</v>
      </c>
      <c r="K395" s="34">
        <f t="shared" si="623"/>
        <v>6</v>
      </c>
      <c r="L395" s="34">
        <v>4</v>
      </c>
      <c r="M395" s="34">
        <v>10</v>
      </c>
      <c r="N395" s="35">
        <f t="shared" si="624"/>
        <v>-3</v>
      </c>
      <c r="O395" s="35">
        <f t="shared" si="625"/>
        <v>0</v>
      </c>
      <c r="P395" s="36">
        <v>8</v>
      </c>
      <c r="Q395" s="36">
        <f t="shared" si="645"/>
        <v>10</v>
      </c>
      <c r="R395" s="80">
        <v>-4</v>
      </c>
      <c r="S395" s="37">
        <f ca="1">SUMIF(ROP!$D$6:$H$65536,A395,ROP!$J$6:$J$65536)</f>
        <v>0</v>
      </c>
      <c r="T395" s="37">
        <f>SUMIF(HASIL!$B:$B,APS!$B395&amp;RIGHT(APS!T$9,2),HASIL!$I:$I)</f>
        <v>0</v>
      </c>
      <c r="U395" s="37">
        <f>SUMIF(HASIL!$B:$B,APS!$B395&amp;RIGHT(APS!U$9,2),HASIL!$I:$I)</f>
        <v>0</v>
      </c>
      <c r="V395" s="37">
        <f>SUMIF(HASIL!$B:$B,APS!$B395&amp;RIGHT(APS!V$9,2),HASIL!$I:$I)</f>
        <v>0</v>
      </c>
      <c r="W395" s="37">
        <f>SUMIF(HASIL!$B:$B,APS!$B395&amp;RIGHT(APS!W$9,2),HASIL!$I:$I)</f>
        <v>0</v>
      </c>
      <c r="X395" s="38">
        <f t="shared" si="626"/>
        <v>0</v>
      </c>
      <c r="Y395" s="38">
        <f t="shared" si="627"/>
        <v>-10</v>
      </c>
      <c r="Z395" s="39">
        <f t="shared" si="701"/>
        <v>0</v>
      </c>
      <c r="AA395" s="39">
        <f t="shared" si="700"/>
        <v>10</v>
      </c>
      <c r="AB395" s="40">
        <f t="shared" si="702"/>
        <v>8</v>
      </c>
      <c r="AC395" s="27">
        <v>0</v>
      </c>
      <c r="AD395" s="27"/>
      <c r="AE395" s="27"/>
      <c r="AF395" s="27"/>
      <c r="AG395" s="27"/>
      <c r="AH395" s="27"/>
      <c r="AI395" s="324">
        <f>SUMIF('Rekapitulasi Juni'!$D$9:$D$192,APS!$B395,'Rekapitulasi Juni'!$E$9:$E$192)</f>
        <v>0</v>
      </c>
      <c r="AJ395" s="324">
        <f>SUMIF('Rekapitulasi Juni'!$D$9:$D$192,APS!$B395,'Rekapitulasi Juni'!$F$9:$F$192)</f>
        <v>0</v>
      </c>
      <c r="AK395" s="324">
        <f>SUMIF('Rekapitulasi Juni'!$D$9:$D$192,APS!$B395,'Rekapitulasi Juni'!$K$9:$K$192)</f>
        <v>0</v>
      </c>
      <c r="AL395" s="325">
        <f t="shared" si="646"/>
        <v>0</v>
      </c>
      <c r="AM395" s="325">
        <f t="shared" si="647"/>
        <v>0</v>
      </c>
      <c r="AN395" s="27"/>
      <c r="AO395" s="324">
        <f>SUMIF('Rekapitulasi Juni'!$U$9:$U$192,APS!$B395,'Rekapitulasi Juni'!$V$9:$V$192)</f>
        <v>0</v>
      </c>
      <c r="AP395" s="324">
        <f>SUMIF('Rekapitulasi Juni'!$U$9:$U$192,APS!$B395,'Rekapitulasi Juni'!$W$9:$W$192)</f>
        <v>0</v>
      </c>
      <c r="AQ395" s="27"/>
      <c r="AR395" s="325">
        <f t="shared" si="648"/>
        <v>0</v>
      </c>
      <c r="AS395" s="325">
        <f t="shared" si="649"/>
        <v>0</v>
      </c>
      <c r="AT395" s="27"/>
      <c r="AU395" s="324">
        <f>SUMIF('Rekapitulasi Juni'!$AL$9:$AL$192,APS!$B395,'Rekapitulasi Juni'!$AM$9:$AM$192)</f>
        <v>0</v>
      </c>
      <c r="AV395" s="324">
        <f>SUMIF('Rekapitulasi Juni'!$AL$9:$AL$192,APS!$B395,'Rekapitulasi Juni'!$AN$9:$AN$192)</f>
        <v>0</v>
      </c>
      <c r="AW395" s="27"/>
      <c r="AX395" s="325">
        <f t="shared" si="650"/>
        <v>0</v>
      </c>
      <c r="AY395" s="325">
        <f t="shared" si="651"/>
        <v>0</v>
      </c>
      <c r="AZ395" s="41">
        <f t="shared" si="652"/>
        <v>0</v>
      </c>
      <c r="BA395" s="41">
        <f t="shared" si="653"/>
        <v>0</v>
      </c>
      <c r="BB395" s="41">
        <f t="shared" si="654"/>
        <v>0</v>
      </c>
      <c r="BC395" s="41">
        <f t="shared" si="655"/>
        <v>0</v>
      </c>
      <c r="BD395" s="41">
        <f t="shared" si="656"/>
        <v>0</v>
      </c>
      <c r="BE395" s="41">
        <f t="shared" si="657"/>
        <v>0</v>
      </c>
      <c r="BF395" s="180">
        <f t="shared" si="658"/>
        <v>0</v>
      </c>
      <c r="BG395" s="27">
        <v>0</v>
      </c>
      <c r="BH395" s="27"/>
      <c r="BI395" s="324">
        <f>SUMIF('Rekapitulasi Juni'!$D$214:$D$393,APS!$B395,'Rekapitulasi Juni'!$E$214:$E$393)</f>
        <v>0</v>
      </c>
      <c r="BJ395" s="324">
        <f>SUMIF('Rekapitulasi Juni'!$D$214:$D$393,APS!$B395,'Rekapitulasi Juni'!$F$214:$F$393)</f>
        <v>0</v>
      </c>
      <c r="BK395" s="27"/>
      <c r="BL395" s="325">
        <f t="shared" si="659"/>
        <v>0</v>
      </c>
      <c r="BM395" s="325">
        <f t="shared" si="660"/>
        <v>0</v>
      </c>
      <c r="BN395" s="27"/>
      <c r="BO395" s="324">
        <f>SUMIF('Rekapitulasi Juni'!$U$214:$U$393,APS!$B395,'Rekapitulasi Juni'!$V$214:$V$393)</f>
        <v>0</v>
      </c>
      <c r="BP395" s="324">
        <f>SUMIF('Rekapitulasi Juni'!$U$214:$U$393,APS!$B395,'Rekapitulasi Juni'!$W$214:$W$393)</f>
        <v>0</v>
      </c>
      <c r="BQ395" s="27"/>
      <c r="BR395" s="325">
        <f t="shared" si="661"/>
        <v>0</v>
      </c>
      <c r="BS395" s="325">
        <f t="shared" si="662"/>
        <v>0</v>
      </c>
      <c r="BT395" s="27"/>
      <c r="BU395" s="324">
        <f>SUMIF('Rekapitulasi Juni'!$AL$214:$AL$393,APS!$B395,'Rekapitulasi Juni'!$AM$214:$AM$393)</f>
        <v>0</v>
      </c>
      <c r="BV395" s="324">
        <f>SUMIF('Rekapitulasi Juni'!$AL$214:$AL$393,APS!$B395,'Rekapitulasi Juni'!$AN$214:$AN$393)</f>
        <v>0</v>
      </c>
      <c r="BW395" s="27"/>
      <c r="BX395" s="325">
        <f t="shared" si="663"/>
        <v>0</v>
      </c>
      <c r="BY395" s="325">
        <f t="shared" si="664"/>
        <v>0</v>
      </c>
      <c r="BZ395" s="27"/>
      <c r="CA395" s="324">
        <f>SUMIF('Rekapitulasi Juni'!$BA$214:$BA$393,APS!$B395,'Rekapitulasi Juni'!$BB$214:$BB$393)</f>
        <v>0</v>
      </c>
      <c r="CB395" s="324">
        <f>SUMIF('Rekapitulasi Juni'!$BA$214:$BA$393,APS!$B395,'Rekapitulasi Juni'!$BC$214:$BC$393)</f>
        <v>0</v>
      </c>
      <c r="CC395" s="27"/>
      <c r="CD395" s="325">
        <f t="shared" si="665"/>
        <v>0</v>
      </c>
      <c r="CE395" s="325">
        <f t="shared" si="666"/>
        <v>0</v>
      </c>
      <c r="CF395" s="27">
        <v>6</v>
      </c>
      <c r="CG395" s="324">
        <f>SUMIF('Rekapitulasi Juni'!$BP$214:$BP$393,APS!$B395,'Rekapitulasi Juni'!$BQ$214:$BQ$393)</f>
        <v>0</v>
      </c>
      <c r="CH395" s="324">
        <f>SUMIF('Rekapitulasi Juni'!$BP$214:$BP$393,APS!$B395,'Rekapitulasi Juni'!$BR$214:$BR$393)</f>
        <v>0</v>
      </c>
      <c r="CI395" s="27"/>
      <c r="CJ395" s="325">
        <f t="shared" si="667"/>
        <v>0</v>
      </c>
      <c r="CK395" s="325">
        <f t="shared" si="668"/>
        <v>0</v>
      </c>
      <c r="CL395" s="41">
        <f t="shared" si="669"/>
        <v>6</v>
      </c>
      <c r="CM395" s="41">
        <f t="shared" si="670"/>
        <v>0</v>
      </c>
      <c r="CN395" s="41">
        <f t="shared" si="671"/>
        <v>0</v>
      </c>
      <c r="CO395" s="41">
        <f t="shared" si="672"/>
        <v>0</v>
      </c>
      <c r="CP395" s="41">
        <f t="shared" si="673"/>
        <v>0</v>
      </c>
      <c r="CQ395" s="41">
        <f t="shared" si="674"/>
        <v>-6</v>
      </c>
      <c r="CR395" s="180">
        <f t="shared" si="675"/>
        <v>0</v>
      </c>
      <c r="CS395" s="27">
        <v>8</v>
      </c>
      <c r="CT395" s="27"/>
      <c r="CU395" s="324">
        <f>SUMIF('Rekapitulasi Juni'!$D$410:$D$588,APS!$B395,'Rekapitulasi Juni'!$E$410:$E$588)</f>
        <v>0</v>
      </c>
      <c r="CV395" s="324">
        <f>SUMIF('Rekapitulasi Juni'!$D$410:$D$588,APS!$B395,'Rekapitulasi Juni'!$F$410:$F$588)</f>
        <v>0</v>
      </c>
      <c r="CW395" s="27"/>
      <c r="CX395" s="325">
        <f t="shared" si="676"/>
        <v>0</v>
      </c>
      <c r="CY395" s="325">
        <f t="shared" si="677"/>
        <v>0</v>
      </c>
      <c r="CZ395" s="27">
        <f>8-4</f>
        <v>4</v>
      </c>
      <c r="DA395" s="324">
        <f>SUMIF('Rekapitulasi Juni'!$U$410:$U$588,APS!$B395,'Rekapitulasi Juni'!$V$410:$V$588)</f>
        <v>0</v>
      </c>
      <c r="DB395" s="324">
        <f>SUMIF('Rekapitulasi Juni'!$U$410:$U$588,APS!$B395,'Rekapitulasi Juni'!$W$410:$W$588)</f>
        <v>0</v>
      </c>
      <c r="DC395" s="27"/>
      <c r="DD395" s="325">
        <f t="shared" si="678"/>
        <v>0</v>
      </c>
      <c r="DE395" s="325">
        <f t="shared" si="679"/>
        <v>0</v>
      </c>
      <c r="DF395" s="27"/>
      <c r="DG395" s="324">
        <f>SUMIF('Rekapitulasi Juni'!$AL$410:$AL$588,APS!$B395,'Rekapitulasi Juni'!$AM$410:$AM$588)</f>
        <v>0</v>
      </c>
      <c r="DH395" s="324">
        <f>SUMIF('Rekapitulasi Juni'!$AL$410:$AL$588,APS!$B395,'Rekapitulasi Juni'!$AN$410:$AN$588)</f>
        <v>0</v>
      </c>
      <c r="DI395" s="27"/>
      <c r="DJ395" s="325">
        <f t="shared" si="635"/>
        <v>0</v>
      </c>
      <c r="DK395" s="325">
        <f t="shared" si="636"/>
        <v>0</v>
      </c>
      <c r="DL395" s="27"/>
      <c r="DM395" s="324">
        <f>SUMIF('Rekapitulasi Juni'!$BA$410:$BA$588,APS!$B395,'Rekapitulasi Juni'!$BB$410:$BB$588)</f>
        <v>0</v>
      </c>
      <c r="DN395" s="324">
        <f>SUMIF('Rekapitulasi Juni'!$BA$410:$BA$588,APS!$B395,'Rekapitulasi Juni'!$BC$410:$BC$588)</f>
        <v>0</v>
      </c>
      <c r="DO395" s="324">
        <f>SUMIF('Rekapitulasi Juni'!$BA$410:$BA$588,APS!$B395,'Rekapitulasi Juni'!$BF$410:$BF$588)</f>
        <v>0</v>
      </c>
      <c r="DP395" s="325">
        <f t="shared" si="637"/>
        <v>0</v>
      </c>
      <c r="DQ395" s="325">
        <f t="shared" si="638"/>
        <v>0</v>
      </c>
      <c r="DR395" s="27"/>
      <c r="DS395" s="324">
        <f>SUMIF('Rekapitulasi Juni'!$BP$410:$BP$588,APS!$B395,'Rekapitulasi Juni'!$BQ$410:$BQ$588)</f>
        <v>0</v>
      </c>
      <c r="DT395" s="324">
        <f>SUMIF('Rekapitulasi Juni'!$BP$410:$BP$588,APS!$B395,'Rekapitulasi Juni'!$BR$410:$BR$588)</f>
        <v>0</v>
      </c>
      <c r="DU395" s="27"/>
      <c r="DV395" s="325">
        <f t="shared" si="639"/>
        <v>0</v>
      </c>
      <c r="DW395" s="325">
        <f t="shared" si="640"/>
        <v>0</v>
      </c>
      <c r="DX395" s="41">
        <f t="shared" si="680"/>
        <v>4</v>
      </c>
      <c r="DY395" s="41">
        <f t="shared" si="681"/>
        <v>0</v>
      </c>
      <c r="DZ395" s="41">
        <f t="shared" si="682"/>
        <v>0</v>
      </c>
      <c r="EA395" s="41">
        <f t="shared" si="683"/>
        <v>0</v>
      </c>
      <c r="EB395" s="41">
        <f t="shared" si="684"/>
        <v>0</v>
      </c>
      <c r="EC395" s="41">
        <f t="shared" si="685"/>
        <v>-4</v>
      </c>
      <c r="ED395" s="180">
        <f t="shared" si="686"/>
        <v>0</v>
      </c>
      <c r="EE395" s="27">
        <v>0</v>
      </c>
      <c r="EF395" s="27"/>
      <c r="EG395" s="324">
        <f>SUMIF('Rekapitulasi Juni'!$D$608:$D$786,APS!$B395,'Rekapitulasi Juni'!$E$608:$E$786)</f>
        <v>0</v>
      </c>
      <c r="EH395" s="324">
        <f>SUMIF('Rekapitulasi Juni'!$D$608:$D$786,APS!$B395,'Rekapitulasi Juni'!$F$608:$F$786)</f>
        <v>0</v>
      </c>
      <c r="EI395" s="27"/>
      <c r="EJ395" s="325">
        <f t="shared" si="641"/>
        <v>0</v>
      </c>
      <c r="EK395" s="325">
        <f t="shared" si="642"/>
        <v>0</v>
      </c>
      <c r="EL395" s="27"/>
      <c r="EM395" s="324">
        <f>SUMIF('Rekapitulasi Juni'!$U$608:$U$786,APS!$B395,'Rekapitulasi Juni'!$V$608:$V$786)</f>
        <v>0</v>
      </c>
      <c r="EN395" s="324">
        <f>SUMIF('Rekapitulasi Juni'!$U$608:$U$786,APS!$B395,'Rekapitulasi Juni'!$W$608:$W$786)</f>
        <v>0</v>
      </c>
      <c r="EO395" s="27"/>
      <c r="EP395" s="325">
        <f t="shared" si="643"/>
        <v>0</v>
      </c>
      <c r="EQ395" s="325">
        <f t="shared" si="644"/>
        <v>0</v>
      </c>
      <c r="ER395" s="27"/>
      <c r="ES395" s="324">
        <f>SUMIF('Rekapitulasi Juni'!$AL$608:$AL$786,APS!$B395,'Rekapitulasi Juni'!$AM$608:$AM$786)</f>
        <v>0</v>
      </c>
      <c r="ET395" s="324">
        <f>SUMIF('Rekapitulasi Juni'!$AL$608:$AL$786,APS!$B395,'Rekapitulasi Juni'!$AN$608:$AN$786)</f>
        <v>0</v>
      </c>
      <c r="EU395" s="27"/>
      <c r="EV395" s="325">
        <f t="shared" si="628"/>
        <v>0</v>
      </c>
      <c r="EW395" s="325">
        <f t="shared" si="629"/>
        <v>0</v>
      </c>
      <c r="EX395" s="27"/>
      <c r="EY395" s="324">
        <f>SUMIF('Rekapitulasi Juni'!$BA$608:$BA$786,APS!$B395,'Rekapitulasi Juni'!$BB$608:$BB$786)</f>
        <v>0</v>
      </c>
      <c r="EZ395" s="324">
        <f>SUMIF('Rekapitulasi Juni'!$BA$608:$BA$786,APS!$B395,'Rekapitulasi Juni'!$BC$608:$BC$786)</f>
        <v>0</v>
      </c>
      <c r="FA395" s="324">
        <f>SUMIF('Rekapitulasi Juni'!$BA$608:$BA$786,APS!$B395,'Rekapitulasi Juni'!$BF$608:$BF$786)</f>
        <v>0</v>
      </c>
      <c r="FB395" s="325">
        <f t="shared" si="630"/>
        <v>0</v>
      </c>
      <c r="FC395" s="325">
        <f t="shared" si="631"/>
        <v>0</v>
      </c>
      <c r="FD395" s="27"/>
      <c r="FE395" s="27"/>
      <c r="FF395" s="27"/>
      <c r="FG395" s="27"/>
      <c r="FH395" s="27"/>
      <c r="FI395" s="27"/>
      <c r="FJ395" s="41">
        <f t="shared" si="687"/>
        <v>0</v>
      </c>
      <c r="FK395" s="41">
        <f t="shared" si="688"/>
        <v>0</v>
      </c>
      <c r="FL395" s="41">
        <f t="shared" si="689"/>
        <v>0</v>
      </c>
      <c r="FM395" s="41">
        <f t="shared" si="690"/>
        <v>0</v>
      </c>
      <c r="FN395" s="41">
        <f t="shared" si="691"/>
        <v>0</v>
      </c>
      <c r="FO395" s="41">
        <f t="shared" si="692"/>
        <v>0</v>
      </c>
      <c r="FP395" s="180">
        <f t="shared" si="693"/>
        <v>0</v>
      </c>
      <c r="FQ395" s="27"/>
      <c r="FR395" s="27"/>
      <c r="FS395" s="324">
        <f>SUMIF('Rekapitulasi Juni'!$D$804:$D$984,APS!$B395,'Rekapitulasi Juni'!$E$804:$E$984)</f>
        <v>0</v>
      </c>
      <c r="FT395" s="324">
        <f>SUMIF('Rekapitulasi Juni'!$D$804:$D$984,APS!$B395,'Rekapitulasi Juni'!$F$804:$F$984)</f>
        <v>0</v>
      </c>
      <c r="FU395" s="27"/>
      <c r="FV395" s="325">
        <f t="shared" si="632"/>
        <v>0</v>
      </c>
      <c r="FW395" s="325">
        <f t="shared" si="633"/>
        <v>0</v>
      </c>
      <c r="FX395" s="27"/>
      <c r="FY395" s="324">
        <f>SUMIF('Rekapitulasi Juni'!$U$804:$U$984,APS!$B395,'Rekapitulasi Juni'!$V$804:$V$984)</f>
        <v>0</v>
      </c>
      <c r="FZ395" s="324">
        <f>SUMIF('Rekapitulasi Juni'!$U$804:$U$984,APS!$B395,'Rekapitulasi Juni'!$W$804:$W$984)</f>
        <v>0</v>
      </c>
      <c r="GA395" s="27"/>
      <c r="GB395" s="325">
        <f t="shared" si="621"/>
        <v>0</v>
      </c>
      <c r="GC395" s="325">
        <f t="shared" si="622"/>
        <v>0</v>
      </c>
      <c r="GD395" s="27"/>
      <c r="GE395" s="324">
        <f>SUMIF('Rekapitulasi Juni'!$AL$804:$AL$984,APS!$B395,'Rekapitulasi Juni'!$AM$804:$AM$984)</f>
        <v>0</v>
      </c>
      <c r="GF395" s="324">
        <f>SUMIF('Rekapitulasi Juni'!$AL$804:$AL$984,APS!$B395,'Rekapitulasi Juni'!$AN$804:$AN$984)</f>
        <v>0</v>
      </c>
      <c r="GG395" s="27"/>
      <c r="GH395" s="325">
        <f t="shared" si="611"/>
        <v>0</v>
      </c>
      <c r="GI395" s="325">
        <f t="shared" si="612"/>
        <v>0</v>
      </c>
      <c r="GJ395" s="27"/>
      <c r="GK395" s="27"/>
      <c r="GL395" s="41">
        <f t="shared" si="694"/>
        <v>0</v>
      </c>
      <c r="GM395" s="41">
        <f t="shared" si="695"/>
        <v>0</v>
      </c>
      <c r="GN395" s="41">
        <f t="shared" si="696"/>
        <v>0</v>
      </c>
      <c r="GO395" s="41">
        <f t="shared" si="620"/>
        <v>0</v>
      </c>
      <c r="GP395" s="41">
        <f t="shared" si="697"/>
        <v>0</v>
      </c>
      <c r="GQ395" s="41">
        <f t="shared" si="698"/>
        <v>0</v>
      </c>
      <c r="GR395" s="180">
        <f t="shared" si="699"/>
        <v>0</v>
      </c>
      <c r="GS395" s="41">
        <f t="shared" si="613"/>
        <v>10</v>
      </c>
      <c r="GT395" s="41">
        <f t="shared" si="614"/>
        <v>0</v>
      </c>
      <c r="GU395" s="41">
        <f t="shared" si="615"/>
        <v>0</v>
      </c>
      <c r="GV395" s="41">
        <f t="shared" si="616"/>
        <v>0</v>
      </c>
      <c r="GW395" s="41">
        <f t="shared" si="617"/>
        <v>0</v>
      </c>
      <c r="GX395" s="41">
        <f t="shared" si="618"/>
        <v>-10</v>
      </c>
      <c r="GY395" s="180">
        <f t="shared" si="619"/>
        <v>0</v>
      </c>
      <c r="GZ395" s="41">
        <v>368</v>
      </c>
      <c r="HA395" s="32" t="s">
        <v>1336</v>
      </c>
      <c r="HB395" s="42">
        <f t="shared" si="634"/>
        <v>15</v>
      </c>
      <c r="HC395" s="59"/>
    </row>
    <row r="396" spans="1:211" ht="15" customHeight="1">
      <c r="A396" s="31" t="s">
        <v>775</v>
      </c>
      <c r="B396" s="32" t="s">
        <v>776</v>
      </c>
      <c r="C396" s="31" t="s">
        <v>490</v>
      </c>
      <c r="D396" s="31" t="s">
        <v>1259</v>
      </c>
      <c r="E396" s="31" t="s">
        <v>43</v>
      </c>
      <c r="F396" s="31" t="s">
        <v>152</v>
      </c>
      <c r="G396" s="33">
        <v>16</v>
      </c>
      <c r="H396" s="33">
        <v>0</v>
      </c>
      <c r="I396" s="33">
        <v>0</v>
      </c>
      <c r="J396" s="34">
        <f>IFERROR(VLOOKUP(A396,#REF!,3,0),0)</f>
        <v>0</v>
      </c>
      <c r="K396" s="34">
        <f t="shared" si="623"/>
        <v>16</v>
      </c>
      <c r="L396" s="34">
        <v>0</v>
      </c>
      <c r="M396" s="34">
        <v>16</v>
      </c>
      <c r="N396" s="35">
        <f t="shared" si="624"/>
        <v>0</v>
      </c>
      <c r="O396" s="35">
        <f t="shared" si="625"/>
        <v>0</v>
      </c>
      <c r="P396" s="36">
        <v>0</v>
      </c>
      <c r="Q396" s="36">
        <f t="shared" si="645"/>
        <v>10</v>
      </c>
      <c r="R396" s="80">
        <v>-6</v>
      </c>
      <c r="S396" s="37">
        <f ca="1">SUMIF(ROP!$D$6:$H$65536,A396,ROP!$J$6:$J$65536)</f>
        <v>0</v>
      </c>
      <c r="T396" s="37">
        <f>SUMIF(HASIL!$B:$B,APS!$B396&amp;RIGHT(APS!T$9,2),HASIL!$I:$I)</f>
        <v>0</v>
      </c>
      <c r="U396" s="37">
        <f>SUMIF(HASIL!$B:$B,APS!$B396&amp;RIGHT(APS!U$9,2),HASIL!$I:$I)</f>
        <v>0</v>
      </c>
      <c r="V396" s="37">
        <f>SUMIF(HASIL!$B:$B,APS!$B396&amp;RIGHT(APS!V$9,2),HASIL!$I:$I)</f>
        <v>0</v>
      </c>
      <c r="W396" s="37">
        <f>SUMIF(HASIL!$B:$B,APS!$B396&amp;RIGHT(APS!W$9,2),HASIL!$I:$I)</f>
        <v>0</v>
      </c>
      <c r="X396" s="38">
        <f t="shared" si="626"/>
        <v>0</v>
      </c>
      <c r="Y396" s="38">
        <f t="shared" si="627"/>
        <v>-10</v>
      </c>
      <c r="Z396" s="39">
        <f t="shared" si="701"/>
        <v>0</v>
      </c>
      <c r="AA396" s="39">
        <f t="shared" si="700"/>
        <v>10</v>
      </c>
      <c r="AB396" s="40">
        <f t="shared" si="702"/>
        <v>0</v>
      </c>
      <c r="AC396" s="27">
        <v>0</v>
      </c>
      <c r="AD396" s="27"/>
      <c r="AE396" s="27"/>
      <c r="AF396" s="27"/>
      <c r="AG396" s="27"/>
      <c r="AH396" s="27"/>
      <c r="AI396" s="324">
        <f>SUMIF('Rekapitulasi Juni'!$D$9:$D$192,APS!$B396,'Rekapitulasi Juni'!$E$9:$E$192)</f>
        <v>0</v>
      </c>
      <c r="AJ396" s="324">
        <f>SUMIF('Rekapitulasi Juni'!$D$9:$D$192,APS!$B396,'Rekapitulasi Juni'!$F$9:$F$192)</f>
        <v>0</v>
      </c>
      <c r="AK396" s="324">
        <f>SUMIF('Rekapitulasi Juni'!$D$9:$D$192,APS!$B396,'Rekapitulasi Juni'!$K$9:$K$192)</f>
        <v>0</v>
      </c>
      <c r="AL396" s="325">
        <f t="shared" si="646"/>
        <v>0</v>
      </c>
      <c r="AM396" s="325">
        <f t="shared" si="647"/>
        <v>0</v>
      </c>
      <c r="AN396" s="27"/>
      <c r="AO396" s="324">
        <f>SUMIF('Rekapitulasi Juni'!$U$9:$U$192,APS!$B396,'Rekapitulasi Juni'!$V$9:$V$192)</f>
        <v>0</v>
      </c>
      <c r="AP396" s="324">
        <f>SUMIF('Rekapitulasi Juni'!$U$9:$U$192,APS!$B396,'Rekapitulasi Juni'!$W$9:$W$192)</f>
        <v>0</v>
      </c>
      <c r="AQ396" s="27"/>
      <c r="AR396" s="325">
        <f t="shared" si="648"/>
        <v>0</v>
      </c>
      <c r="AS396" s="325">
        <f t="shared" si="649"/>
        <v>0</v>
      </c>
      <c r="AT396" s="27"/>
      <c r="AU396" s="324">
        <f>SUMIF('Rekapitulasi Juni'!$AL$9:$AL$192,APS!$B396,'Rekapitulasi Juni'!$AM$9:$AM$192)</f>
        <v>0</v>
      </c>
      <c r="AV396" s="324">
        <f>SUMIF('Rekapitulasi Juni'!$AL$9:$AL$192,APS!$B396,'Rekapitulasi Juni'!$AN$9:$AN$192)</f>
        <v>0</v>
      </c>
      <c r="AW396" s="27"/>
      <c r="AX396" s="325">
        <f t="shared" si="650"/>
        <v>0</v>
      </c>
      <c r="AY396" s="325">
        <f t="shared" si="651"/>
        <v>0</v>
      </c>
      <c r="AZ396" s="41">
        <f t="shared" si="652"/>
        <v>0</v>
      </c>
      <c r="BA396" s="41">
        <f t="shared" si="653"/>
        <v>0</v>
      </c>
      <c r="BB396" s="41">
        <f t="shared" si="654"/>
        <v>0</v>
      </c>
      <c r="BC396" s="41">
        <f t="shared" si="655"/>
        <v>0</v>
      </c>
      <c r="BD396" s="41">
        <f t="shared" si="656"/>
        <v>0</v>
      </c>
      <c r="BE396" s="41">
        <f t="shared" si="657"/>
        <v>0</v>
      </c>
      <c r="BF396" s="180">
        <f t="shared" si="658"/>
        <v>0</v>
      </c>
      <c r="BG396" s="27">
        <v>0</v>
      </c>
      <c r="BH396" s="27"/>
      <c r="BI396" s="324">
        <f>SUMIF('Rekapitulasi Juni'!$D$214:$D$393,APS!$B396,'Rekapitulasi Juni'!$E$214:$E$393)</f>
        <v>0</v>
      </c>
      <c r="BJ396" s="324">
        <f>SUMIF('Rekapitulasi Juni'!$D$214:$D$393,APS!$B396,'Rekapitulasi Juni'!$F$214:$F$393)</f>
        <v>0</v>
      </c>
      <c r="BK396" s="27"/>
      <c r="BL396" s="325">
        <f t="shared" si="659"/>
        <v>0</v>
      </c>
      <c r="BM396" s="325">
        <f t="shared" si="660"/>
        <v>0</v>
      </c>
      <c r="BN396" s="27"/>
      <c r="BO396" s="324">
        <f>SUMIF('Rekapitulasi Juni'!$U$214:$U$393,APS!$B396,'Rekapitulasi Juni'!$V$214:$V$393)</f>
        <v>10</v>
      </c>
      <c r="BP396" s="324">
        <f>SUMIF('Rekapitulasi Juni'!$U$214:$U$393,APS!$B396,'Rekapitulasi Juni'!$W$214:$W$393)</f>
        <v>10</v>
      </c>
      <c r="BQ396" s="27"/>
      <c r="BR396" s="325">
        <f t="shared" si="661"/>
        <v>0</v>
      </c>
      <c r="BS396" s="325">
        <f t="shared" si="662"/>
        <v>100</v>
      </c>
      <c r="BT396" s="27"/>
      <c r="BU396" s="324">
        <f>SUMIF('Rekapitulasi Juni'!$AL$214:$AL$393,APS!$B396,'Rekapitulasi Juni'!$AM$214:$AM$393)</f>
        <v>0</v>
      </c>
      <c r="BV396" s="324">
        <f>SUMIF('Rekapitulasi Juni'!$AL$214:$AL$393,APS!$B396,'Rekapitulasi Juni'!$AN$214:$AN$393)</f>
        <v>0</v>
      </c>
      <c r="BW396" s="27"/>
      <c r="BX396" s="325">
        <f t="shared" si="663"/>
        <v>0</v>
      </c>
      <c r="BY396" s="325">
        <f t="shared" si="664"/>
        <v>0</v>
      </c>
      <c r="BZ396" s="27">
        <v>10</v>
      </c>
      <c r="CA396" s="324">
        <f>SUMIF('Rekapitulasi Juni'!$BA$214:$BA$393,APS!$B396,'Rekapitulasi Juni'!$BB$214:$BB$393)</f>
        <v>0</v>
      </c>
      <c r="CB396" s="324">
        <f>SUMIF('Rekapitulasi Juni'!$BA$214:$BA$393,APS!$B396,'Rekapitulasi Juni'!$BC$214:$BC$393)</f>
        <v>5</v>
      </c>
      <c r="CC396" s="27"/>
      <c r="CD396" s="325">
        <f t="shared" si="665"/>
        <v>50</v>
      </c>
      <c r="CE396" s="325">
        <f t="shared" si="666"/>
        <v>0</v>
      </c>
      <c r="CF396" s="27"/>
      <c r="CG396" s="324">
        <f>SUMIF('Rekapitulasi Juni'!$BP$214:$BP$393,APS!$B396,'Rekapitulasi Juni'!$BQ$214:$BQ$393)</f>
        <v>0</v>
      </c>
      <c r="CH396" s="324">
        <f>SUMIF('Rekapitulasi Juni'!$BP$214:$BP$393,APS!$B396,'Rekapitulasi Juni'!$BR$214:$BR$393)</f>
        <v>0</v>
      </c>
      <c r="CI396" s="27"/>
      <c r="CJ396" s="325">
        <f t="shared" si="667"/>
        <v>0</v>
      </c>
      <c r="CK396" s="325">
        <f t="shared" si="668"/>
        <v>0</v>
      </c>
      <c r="CL396" s="41">
        <f t="shared" si="669"/>
        <v>10</v>
      </c>
      <c r="CM396" s="41">
        <f t="shared" si="670"/>
        <v>10</v>
      </c>
      <c r="CN396" s="41">
        <f t="shared" si="671"/>
        <v>15</v>
      </c>
      <c r="CO396" s="41">
        <f t="shared" si="672"/>
        <v>0</v>
      </c>
      <c r="CP396" s="41">
        <f t="shared" si="673"/>
        <v>15</v>
      </c>
      <c r="CQ396" s="41">
        <f t="shared" si="674"/>
        <v>5</v>
      </c>
      <c r="CR396" s="180">
        <f t="shared" si="675"/>
        <v>150</v>
      </c>
      <c r="CS396" s="27">
        <v>0</v>
      </c>
      <c r="CT396" s="27"/>
      <c r="CU396" s="324">
        <f>SUMIF('Rekapitulasi Juni'!$D$410:$D$588,APS!$B396,'Rekapitulasi Juni'!$E$410:$E$588)</f>
        <v>0</v>
      </c>
      <c r="CV396" s="324">
        <f>SUMIF('Rekapitulasi Juni'!$D$410:$D$588,APS!$B396,'Rekapitulasi Juni'!$F$410:$F$588)</f>
        <v>0</v>
      </c>
      <c r="CW396" s="27"/>
      <c r="CX396" s="325">
        <f t="shared" si="676"/>
        <v>0</v>
      </c>
      <c r="CY396" s="325">
        <f t="shared" si="677"/>
        <v>0</v>
      </c>
      <c r="CZ396" s="27"/>
      <c r="DA396" s="324">
        <f>SUMIF('Rekapitulasi Juni'!$U$410:$U$588,APS!$B396,'Rekapitulasi Juni'!$V$410:$V$588)</f>
        <v>0</v>
      </c>
      <c r="DB396" s="324">
        <f>SUMIF('Rekapitulasi Juni'!$U$410:$U$588,APS!$B396,'Rekapitulasi Juni'!$W$410:$W$588)</f>
        <v>0</v>
      </c>
      <c r="DC396" s="27"/>
      <c r="DD396" s="325">
        <f t="shared" si="678"/>
        <v>0</v>
      </c>
      <c r="DE396" s="325">
        <f t="shared" si="679"/>
        <v>0</v>
      </c>
      <c r="DF396" s="27"/>
      <c r="DG396" s="324">
        <f>SUMIF('Rekapitulasi Juni'!$AL$410:$AL$588,APS!$B396,'Rekapitulasi Juni'!$AM$410:$AM$588)</f>
        <v>0</v>
      </c>
      <c r="DH396" s="324">
        <f>SUMIF('Rekapitulasi Juni'!$AL$410:$AL$588,APS!$B396,'Rekapitulasi Juni'!$AN$410:$AN$588)</f>
        <v>0</v>
      </c>
      <c r="DI396" s="27"/>
      <c r="DJ396" s="325">
        <f t="shared" si="635"/>
        <v>0</v>
      </c>
      <c r="DK396" s="325">
        <f t="shared" si="636"/>
        <v>0</v>
      </c>
      <c r="DL396" s="27"/>
      <c r="DM396" s="324">
        <f>SUMIF('Rekapitulasi Juni'!$BA$410:$BA$588,APS!$B396,'Rekapitulasi Juni'!$BB$410:$BB$588)</f>
        <v>0</v>
      </c>
      <c r="DN396" s="324">
        <f>SUMIF('Rekapitulasi Juni'!$BA$410:$BA$588,APS!$B396,'Rekapitulasi Juni'!$BC$410:$BC$588)</f>
        <v>0</v>
      </c>
      <c r="DO396" s="324">
        <f>SUMIF('Rekapitulasi Juni'!$BA$410:$BA$588,APS!$B396,'Rekapitulasi Juni'!$BF$410:$BF$588)</f>
        <v>0</v>
      </c>
      <c r="DP396" s="325">
        <f t="shared" si="637"/>
        <v>0</v>
      </c>
      <c r="DQ396" s="325">
        <f t="shared" si="638"/>
        <v>0</v>
      </c>
      <c r="DR396" s="27"/>
      <c r="DS396" s="324">
        <f>SUMIF('Rekapitulasi Juni'!$BP$410:$BP$588,APS!$B396,'Rekapitulasi Juni'!$BQ$410:$BQ$588)</f>
        <v>0</v>
      </c>
      <c r="DT396" s="324">
        <f>SUMIF('Rekapitulasi Juni'!$BP$410:$BP$588,APS!$B396,'Rekapitulasi Juni'!$BR$410:$BR$588)</f>
        <v>0</v>
      </c>
      <c r="DU396" s="27"/>
      <c r="DV396" s="325">
        <f t="shared" si="639"/>
        <v>0</v>
      </c>
      <c r="DW396" s="325">
        <f t="shared" si="640"/>
        <v>0</v>
      </c>
      <c r="DX396" s="41">
        <f t="shared" si="680"/>
        <v>0</v>
      </c>
      <c r="DY396" s="41">
        <f t="shared" si="681"/>
        <v>0</v>
      </c>
      <c r="DZ396" s="41">
        <f t="shared" si="682"/>
        <v>0</v>
      </c>
      <c r="EA396" s="41">
        <f t="shared" si="683"/>
        <v>0</v>
      </c>
      <c r="EB396" s="41">
        <f t="shared" si="684"/>
        <v>0</v>
      </c>
      <c r="EC396" s="41">
        <f t="shared" si="685"/>
        <v>0</v>
      </c>
      <c r="ED396" s="180">
        <f t="shared" si="686"/>
        <v>0</v>
      </c>
      <c r="EE396" s="27">
        <v>0</v>
      </c>
      <c r="EF396" s="27"/>
      <c r="EG396" s="324">
        <f>SUMIF('Rekapitulasi Juni'!$D$608:$D$786,APS!$B396,'Rekapitulasi Juni'!$E$608:$E$786)</f>
        <v>0</v>
      </c>
      <c r="EH396" s="324">
        <f>SUMIF('Rekapitulasi Juni'!$D$608:$D$786,APS!$B396,'Rekapitulasi Juni'!$F$608:$F$786)</f>
        <v>0</v>
      </c>
      <c r="EI396" s="27"/>
      <c r="EJ396" s="325">
        <f t="shared" si="641"/>
        <v>0</v>
      </c>
      <c r="EK396" s="325">
        <f t="shared" si="642"/>
        <v>0</v>
      </c>
      <c r="EL396" s="27"/>
      <c r="EM396" s="324">
        <f>SUMIF('Rekapitulasi Juni'!$U$608:$U$786,APS!$B396,'Rekapitulasi Juni'!$V$608:$V$786)</f>
        <v>0</v>
      </c>
      <c r="EN396" s="324">
        <f>SUMIF('Rekapitulasi Juni'!$U$608:$U$786,APS!$B396,'Rekapitulasi Juni'!$W$608:$W$786)</f>
        <v>0</v>
      </c>
      <c r="EO396" s="27"/>
      <c r="EP396" s="325">
        <f t="shared" si="643"/>
        <v>0</v>
      </c>
      <c r="EQ396" s="325">
        <f t="shared" si="644"/>
        <v>0</v>
      </c>
      <c r="ER396" s="27"/>
      <c r="ES396" s="324">
        <f>SUMIF('Rekapitulasi Juni'!$AL$608:$AL$786,APS!$B396,'Rekapitulasi Juni'!$AM$608:$AM$786)</f>
        <v>0</v>
      </c>
      <c r="ET396" s="324">
        <f>SUMIF('Rekapitulasi Juni'!$AL$608:$AL$786,APS!$B396,'Rekapitulasi Juni'!$AN$608:$AN$786)</f>
        <v>0</v>
      </c>
      <c r="EU396" s="27"/>
      <c r="EV396" s="325">
        <f t="shared" si="628"/>
        <v>0</v>
      </c>
      <c r="EW396" s="325">
        <f t="shared" si="629"/>
        <v>0</v>
      </c>
      <c r="EX396" s="27"/>
      <c r="EY396" s="324">
        <f>SUMIF('Rekapitulasi Juni'!$BA$608:$BA$786,APS!$B396,'Rekapitulasi Juni'!$BB$608:$BB$786)</f>
        <v>0</v>
      </c>
      <c r="EZ396" s="324">
        <f>SUMIF('Rekapitulasi Juni'!$BA$608:$BA$786,APS!$B396,'Rekapitulasi Juni'!$BC$608:$BC$786)</f>
        <v>0</v>
      </c>
      <c r="FA396" s="324">
        <f>SUMIF('Rekapitulasi Juni'!$BA$608:$BA$786,APS!$B396,'Rekapitulasi Juni'!$BF$608:$BF$786)</f>
        <v>0</v>
      </c>
      <c r="FB396" s="325">
        <f t="shared" si="630"/>
        <v>0</v>
      </c>
      <c r="FC396" s="325">
        <f t="shared" si="631"/>
        <v>0</v>
      </c>
      <c r="FD396" s="27"/>
      <c r="FE396" s="27"/>
      <c r="FF396" s="27"/>
      <c r="FG396" s="27"/>
      <c r="FH396" s="27"/>
      <c r="FI396" s="27"/>
      <c r="FJ396" s="41">
        <f t="shared" si="687"/>
        <v>0</v>
      </c>
      <c r="FK396" s="41">
        <f t="shared" si="688"/>
        <v>0</v>
      </c>
      <c r="FL396" s="41">
        <f t="shared" si="689"/>
        <v>0</v>
      </c>
      <c r="FM396" s="41">
        <f t="shared" si="690"/>
        <v>0</v>
      </c>
      <c r="FN396" s="41">
        <f t="shared" si="691"/>
        <v>0</v>
      </c>
      <c r="FO396" s="41">
        <f t="shared" si="692"/>
        <v>0</v>
      </c>
      <c r="FP396" s="180">
        <f t="shared" si="693"/>
        <v>0</v>
      </c>
      <c r="FQ396" s="27"/>
      <c r="FR396" s="27"/>
      <c r="FS396" s="324">
        <f>SUMIF('Rekapitulasi Juni'!$D$804:$D$984,APS!$B396,'Rekapitulasi Juni'!$E$804:$E$984)</f>
        <v>0</v>
      </c>
      <c r="FT396" s="324">
        <f>SUMIF('Rekapitulasi Juni'!$D$804:$D$984,APS!$B396,'Rekapitulasi Juni'!$F$804:$F$984)</f>
        <v>0</v>
      </c>
      <c r="FU396" s="27"/>
      <c r="FV396" s="325">
        <f t="shared" si="632"/>
        <v>0</v>
      </c>
      <c r="FW396" s="325">
        <f t="shared" si="633"/>
        <v>0</v>
      </c>
      <c r="FX396" s="27"/>
      <c r="FY396" s="324">
        <f>SUMIF('Rekapitulasi Juni'!$U$804:$U$984,APS!$B396,'Rekapitulasi Juni'!$V$804:$V$984)</f>
        <v>0</v>
      </c>
      <c r="FZ396" s="324">
        <f>SUMIF('Rekapitulasi Juni'!$U$804:$U$984,APS!$B396,'Rekapitulasi Juni'!$W$804:$W$984)</f>
        <v>0</v>
      </c>
      <c r="GA396" s="27"/>
      <c r="GB396" s="325">
        <f t="shared" si="621"/>
        <v>0</v>
      </c>
      <c r="GC396" s="325">
        <f t="shared" si="622"/>
        <v>0</v>
      </c>
      <c r="GD396" s="27"/>
      <c r="GE396" s="324">
        <f>SUMIF('Rekapitulasi Juni'!$AL$804:$AL$984,APS!$B396,'Rekapitulasi Juni'!$AM$804:$AM$984)</f>
        <v>0</v>
      </c>
      <c r="GF396" s="324">
        <f>SUMIF('Rekapitulasi Juni'!$AL$804:$AL$984,APS!$B396,'Rekapitulasi Juni'!$AN$804:$AN$984)</f>
        <v>0</v>
      </c>
      <c r="GG396" s="27"/>
      <c r="GH396" s="325">
        <f t="shared" ref="GH396:GH459" si="703">IF(GD396=0,0,((GF396+GG396)/GD396)*100)</f>
        <v>0</v>
      </c>
      <c r="GI396" s="325">
        <f t="shared" ref="GI396:GI459" si="704">IF(GE396=0,0,((GF396+GG396)/GE396)*100)</f>
        <v>0</v>
      </c>
      <c r="GJ396" s="27"/>
      <c r="GK396" s="27"/>
      <c r="GL396" s="41">
        <f t="shared" si="694"/>
        <v>0</v>
      </c>
      <c r="GM396" s="41">
        <f t="shared" si="695"/>
        <v>0</v>
      </c>
      <c r="GN396" s="41">
        <f t="shared" si="696"/>
        <v>0</v>
      </c>
      <c r="GO396" s="41">
        <f t="shared" si="620"/>
        <v>0</v>
      </c>
      <c r="GP396" s="41">
        <f t="shared" si="697"/>
        <v>0</v>
      </c>
      <c r="GQ396" s="41">
        <f t="shared" si="698"/>
        <v>0</v>
      </c>
      <c r="GR396" s="180">
        <f t="shared" si="699"/>
        <v>0</v>
      </c>
      <c r="GS396" s="41">
        <f t="shared" ref="GS396:GS459" si="705">AZ396+CL396+DX396+FJ396+GL396</f>
        <v>10</v>
      </c>
      <c r="GT396" s="41">
        <f t="shared" ref="GT396:GT459" si="706">BA396+CM396+DY396+FK396+GM396</f>
        <v>10</v>
      </c>
      <c r="GU396" s="41">
        <f t="shared" ref="GU396:GU459" si="707">BB396+CN396+DZ396+FL396+GN396</f>
        <v>15</v>
      </c>
      <c r="GV396" s="41">
        <f t="shared" ref="GV396:GV459" si="708">BC396+CO396+EA396+FM396+GO396</f>
        <v>0</v>
      </c>
      <c r="GW396" s="41">
        <f t="shared" ref="GW396:GW459" si="709">BD396+CP396+EB396+FN396+GP396</f>
        <v>15</v>
      </c>
      <c r="GX396" s="41">
        <f t="shared" ref="GX396:GX459" si="710">GW396-Q396</f>
        <v>5</v>
      </c>
      <c r="GY396" s="180">
        <f t="shared" ref="GY396:GY459" si="711">IF(Q396=0,0,((GW396)/Q396)*100)</f>
        <v>150</v>
      </c>
      <c r="GZ396" s="41">
        <v>369</v>
      </c>
      <c r="HA396" s="32"/>
      <c r="HB396" s="42">
        <f t="shared" si="634"/>
        <v>0</v>
      </c>
      <c r="HC396" s="59"/>
    </row>
    <row r="397" spans="1:211" ht="15" hidden="1" customHeight="1">
      <c r="A397" s="31" t="s">
        <v>777</v>
      </c>
      <c r="B397" s="32" t="s">
        <v>778</v>
      </c>
      <c r="C397" s="31" t="s">
        <v>490</v>
      </c>
      <c r="D397" s="50" t="s">
        <v>491</v>
      </c>
      <c r="E397" s="31" t="s">
        <v>43</v>
      </c>
      <c r="F397" s="31" t="s">
        <v>491</v>
      </c>
      <c r="G397" s="33">
        <v>3</v>
      </c>
      <c r="H397" s="33">
        <v>0</v>
      </c>
      <c r="I397" s="33">
        <v>0</v>
      </c>
      <c r="J397" s="34">
        <f>IFERROR(VLOOKUP(A397,#REF!,3,0),0)</f>
        <v>0</v>
      </c>
      <c r="K397" s="34">
        <f t="shared" si="623"/>
        <v>0</v>
      </c>
      <c r="L397" s="34">
        <v>0</v>
      </c>
      <c r="M397" s="34">
        <v>0</v>
      </c>
      <c r="N397" s="35">
        <f t="shared" si="624"/>
        <v>3</v>
      </c>
      <c r="O397" s="35">
        <f t="shared" si="625"/>
        <v>3</v>
      </c>
      <c r="P397" s="36">
        <v>0</v>
      </c>
      <c r="Q397" s="36">
        <f t="shared" si="645"/>
        <v>0</v>
      </c>
      <c r="R397" s="80"/>
      <c r="S397" s="37">
        <f ca="1">SUMIF(ROP!$D$6:$H$65536,A397,ROP!$J$6:$J$65536)</f>
        <v>0</v>
      </c>
      <c r="T397" s="37">
        <f>SUMIF(HASIL!$B:$B,APS!$B397&amp;RIGHT(APS!T$9,2),HASIL!$I:$I)</f>
        <v>0</v>
      </c>
      <c r="U397" s="37">
        <f>SUMIF(HASIL!$B:$B,APS!$B397&amp;RIGHT(APS!U$9,2),HASIL!$I:$I)</f>
        <v>0</v>
      </c>
      <c r="V397" s="37">
        <f>SUMIF(HASIL!$B:$B,APS!$B397&amp;RIGHT(APS!V$9,2),HASIL!$I:$I)</f>
        <v>0</v>
      </c>
      <c r="W397" s="37">
        <f>SUMIF(HASIL!$B:$B,APS!$B397&amp;RIGHT(APS!W$9,2),HASIL!$I:$I)</f>
        <v>0</v>
      </c>
      <c r="X397" s="38">
        <f t="shared" si="626"/>
        <v>0</v>
      </c>
      <c r="Y397" s="38">
        <f t="shared" si="627"/>
        <v>0</v>
      </c>
      <c r="Z397" s="39">
        <f t="shared" si="701"/>
        <v>0</v>
      </c>
      <c r="AA397" s="39">
        <f t="shared" si="700"/>
        <v>0</v>
      </c>
      <c r="AB397" s="40">
        <f t="shared" si="702"/>
        <v>0</v>
      </c>
      <c r="AC397" s="27">
        <v>0</v>
      </c>
      <c r="AD397" s="27"/>
      <c r="AE397" s="27"/>
      <c r="AF397" s="27"/>
      <c r="AG397" s="27"/>
      <c r="AH397" s="27"/>
      <c r="AI397" s="324">
        <f>SUMIF('Rekapitulasi Juni'!$D$9:$D$192,APS!$B397,'Rekapitulasi Juni'!$E$9:$E$192)</f>
        <v>0</v>
      </c>
      <c r="AJ397" s="324">
        <f>SUMIF('Rekapitulasi Juni'!$D$9:$D$192,APS!$B397,'Rekapitulasi Juni'!$F$9:$F$192)</f>
        <v>0</v>
      </c>
      <c r="AK397" s="324">
        <f>SUMIF('Rekapitulasi Juni'!$D$9:$D$192,APS!$B397,'Rekapitulasi Juni'!$K$9:$K$192)</f>
        <v>0</v>
      </c>
      <c r="AL397" s="325">
        <f t="shared" si="646"/>
        <v>0</v>
      </c>
      <c r="AM397" s="325">
        <f t="shared" si="647"/>
        <v>0</v>
      </c>
      <c r="AN397" s="27"/>
      <c r="AO397" s="324">
        <f>SUMIF('Rekapitulasi Juni'!$U$9:$U$192,APS!$B397,'Rekapitulasi Juni'!$V$9:$V$192)</f>
        <v>0</v>
      </c>
      <c r="AP397" s="324">
        <f>SUMIF('Rekapitulasi Juni'!$U$9:$U$192,APS!$B397,'Rekapitulasi Juni'!$W$9:$W$192)</f>
        <v>0</v>
      </c>
      <c r="AQ397" s="27"/>
      <c r="AR397" s="325">
        <f t="shared" si="648"/>
        <v>0</v>
      </c>
      <c r="AS397" s="325">
        <f t="shared" si="649"/>
        <v>0</v>
      </c>
      <c r="AT397" s="27"/>
      <c r="AU397" s="324">
        <f>SUMIF('Rekapitulasi Juni'!$AL$9:$AL$192,APS!$B397,'Rekapitulasi Juni'!$AM$9:$AM$192)</f>
        <v>0</v>
      </c>
      <c r="AV397" s="324">
        <f>SUMIF('Rekapitulasi Juni'!$AL$9:$AL$192,APS!$B397,'Rekapitulasi Juni'!$AN$9:$AN$192)</f>
        <v>0</v>
      </c>
      <c r="AW397" s="27"/>
      <c r="AX397" s="325">
        <f t="shared" si="650"/>
        <v>0</v>
      </c>
      <c r="AY397" s="325">
        <f t="shared" si="651"/>
        <v>0</v>
      </c>
      <c r="AZ397" s="41">
        <f t="shared" si="652"/>
        <v>0</v>
      </c>
      <c r="BA397" s="41">
        <f t="shared" si="653"/>
        <v>0</v>
      </c>
      <c r="BB397" s="41">
        <f t="shared" si="654"/>
        <v>0</v>
      </c>
      <c r="BC397" s="41">
        <f t="shared" si="655"/>
        <v>0</v>
      </c>
      <c r="BD397" s="41">
        <f t="shared" si="656"/>
        <v>0</v>
      </c>
      <c r="BE397" s="41">
        <f t="shared" si="657"/>
        <v>0</v>
      </c>
      <c r="BF397" s="180">
        <f t="shared" si="658"/>
        <v>0</v>
      </c>
      <c r="BG397" s="27">
        <v>0</v>
      </c>
      <c r="BH397" s="27"/>
      <c r="BI397" s="324">
        <f>SUMIF('Rekapitulasi Juni'!$D$214:$D$393,APS!$B397,'Rekapitulasi Juni'!$E$214:$E$393)</f>
        <v>0</v>
      </c>
      <c r="BJ397" s="324">
        <f>SUMIF('Rekapitulasi Juni'!$D$214:$D$393,APS!$B397,'Rekapitulasi Juni'!$F$214:$F$393)</f>
        <v>0</v>
      </c>
      <c r="BK397" s="27"/>
      <c r="BL397" s="325">
        <f t="shared" si="659"/>
        <v>0</v>
      </c>
      <c r="BM397" s="325">
        <f t="shared" si="660"/>
        <v>0</v>
      </c>
      <c r="BN397" s="27"/>
      <c r="BO397" s="324">
        <f>SUMIF('Rekapitulasi Juni'!$U$214:$U$393,APS!$B397,'Rekapitulasi Juni'!$V$214:$V$393)</f>
        <v>0</v>
      </c>
      <c r="BP397" s="324">
        <f>SUMIF('Rekapitulasi Juni'!$U$214:$U$393,APS!$B397,'Rekapitulasi Juni'!$W$214:$W$393)</f>
        <v>0</v>
      </c>
      <c r="BQ397" s="27"/>
      <c r="BR397" s="325">
        <f t="shared" si="661"/>
        <v>0</v>
      </c>
      <c r="BS397" s="325">
        <f t="shared" si="662"/>
        <v>0</v>
      </c>
      <c r="BT397" s="27"/>
      <c r="BU397" s="324">
        <f>SUMIF('Rekapitulasi Juni'!$AL$214:$AL$393,APS!$B397,'Rekapitulasi Juni'!$AM$214:$AM$393)</f>
        <v>0</v>
      </c>
      <c r="BV397" s="324">
        <f>SUMIF('Rekapitulasi Juni'!$AL$214:$AL$393,APS!$B397,'Rekapitulasi Juni'!$AN$214:$AN$393)</f>
        <v>0</v>
      </c>
      <c r="BW397" s="27"/>
      <c r="BX397" s="325">
        <f t="shared" si="663"/>
        <v>0</v>
      </c>
      <c r="BY397" s="325">
        <f t="shared" si="664"/>
        <v>0</v>
      </c>
      <c r="BZ397" s="27"/>
      <c r="CA397" s="324">
        <f>SUMIF('Rekapitulasi Juni'!$BA$214:$BA$393,APS!$B397,'Rekapitulasi Juni'!$BB$214:$BB$393)</f>
        <v>0</v>
      </c>
      <c r="CB397" s="324">
        <f>SUMIF('Rekapitulasi Juni'!$BA$214:$BA$393,APS!$B397,'Rekapitulasi Juni'!$BC$214:$BC$393)</f>
        <v>0</v>
      </c>
      <c r="CC397" s="27"/>
      <c r="CD397" s="325">
        <f t="shared" si="665"/>
        <v>0</v>
      </c>
      <c r="CE397" s="325">
        <f t="shared" si="666"/>
        <v>0</v>
      </c>
      <c r="CF397" s="27"/>
      <c r="CG397" s="324">
        <f>SUMIF('Rekapitulasi Juni'!$BP$214:$BP$393,APS!$B397,'Rekapitulasi Juni'!$BQ$214:$BQ$393)</f>
        <v>0</v>
      </c>
      <c r="CH397" s="324">
        <f>SUMIF('Rekapitulasi Juni'!$BP$214:$BP$393,APS!$B397,'Rekapitulasi Juni'!$BR$214:$BR$393)</f>
        <v>0</v>
      </c>
      <c r="CI397" s="27"/>
      <c r="CJ397" s="325">
        <f t="shared" si="667"/>
        <v>0</v>
      </c>
      <c r="CK397" s="325">
        <f t="shared" si="668"/>
        <v>0</v>
      </c>
      <c r="CL397" s="41">
        <f t="shared" si="669"/>
        <v>0</v>
      </c>
      <c r="CM397" s="41">
        <f t="shared" si="670"/>
        <v>0</v>
      </c>
      <c r="CN397" s="41">
        <f t="shared" si="671"/>
        <v>0</v>
      </c>
      <c r="CO397" s="41">
        <f t="shared" si="672"/>
        <v>0</v>
      </c>
      <c r="CP397" s="41">
        <f t="shared" si="673"/>
        <v>0</v>
      </c>
      <c r="CQ397" s="41">
        <f t="shared" si="674"/>
        <v>0</v>
      </c>
      <c r="CR397" s="180">
        <f t="shared" si="675"/>
        <v>0</v>
      </c>
      <c r="CS397" s="27">
        <v>0</v>
      </c>
      <c r="CT397" s="27"/>
      <c r="CU397" s="324">
        <f>SUMIF('Rekapitulasi Juni'!$D$410:$D$588,APS!$B397,'Rekapitulasi Juni'!$E$410:$E$588)</f>
        <v>0</v>
      </c>
      <c r="CV397" s="324">
        <f>SUMIF('Rekapitulasi Juni'!$D$410:$D$588,APS!$B397,'Rekapitulasi Juni'!$F$410:$F$588)</f>
        <v>0</v>
      </c>
      <c r="CW397" s="27"/>
      <c r="CX397" s="325">
        <f t="shared" si="676"/>
        <v>0</v>
      </c>
      <c r="CY397" s="325">
        <f t="shared" si="677"/>
        <v>0</v>
      </c>
      <c r="CZ397" s="27"/>
      <c r="DA397" s="324">
        <f>SUMIF('Rekapitulasi Juni'!$U$410:$U$588,APS!$B397,'Rekapitulasi Juni'!$V$410:$V$588)</f>
        <v>0</v>
      </c>
      <c r="DB397" s="324">
        <f>SUMIF('Rekapitulasi Juni'!$U$410:$U$588,APS!$B397,'Rekapitulasi Juni'!$W$410:$W$588)</f>
        <v>0</v>
      </c>
      <c r="DC397" s="27"/>
      <c r="DD397" s="325">
        <f t="shared" si="678"/>
        <v>0</v>
      </c>
      <c r="DE397" s="325">
        <f t="shared" si="679"/>
        <v>0</v>
      </c>
      <c r="DF397" s="27"/>
      <c r="DG397" s="324">
        <f>SUMIF('Rekapitulasi Juni'!$AL$410:$AL$588,APS!$B397,'Rekapitulasi Juni'!$AM$410:$AM$588)</f>
        <v>0</v>
      </c>
      <c r="DH397" s="324">
        <f>SUMIF('Rekapitulasi Juni'!$AL$410:$AL$588,APS!$B397,'Rekapitulasi Juni'!$AN$410:$AN$588)</f>
        <v>0</v>
      </c>
      <c r="DI397" s="27"/>
      <c r="DJ397" s="325">
        <f t="shared" si="635"/>
        <v>0</v>
      </c>
      <c r="DK397" s="325">
        <f t="shared" si="636"/>
        <v>0</v>
      </c>
      <c r="DL397" s="27"/>
      <c r="DM397" s="324">
        <f>SUMIF('Rekapitulasi Juni'!$BA$410:$BA$588,APS!$B397,'Rekapitulasi Juni'!$BB$410:$BB$588)</f>
        <v>0</v>
      </c>
      <c r="DN397" s="324">
        <f>SUMIF('Rekapitulasi Juni'!$BA$410:$BA$588,APS!$B397,'Rekapitulasi Juni'!$BC$410:$BC$588)</f>
        <v>0</v>
      </c>
      <c r="DO397" s="324">
        <f>SUMIF('Rekapitulasi Juni'!$BA$410:$BA$588,APS!$B397,'Rekapitulasi Juni'!$BF$410:$BF$588)</f>
        <v>0</v>
      </c>
      <c r="DP397" s="325">
        <f t="shared" si="637"/>
        <v>0</v>
      </c>
      <c r="DQ397" s="325">
        <f t="shared" si="638"/>
        <v>0</v>
      </c>
      <c r="DR397" s="27"/>
      <c r="DS397" s="324">
        <f>SUMIF('Rekapitulasi Juni'!$BP$410:$BP$588,APS!$B397,'Rekapitulasi Juni'!$BQ$410:$BQ$588)</f>
        <v>0</v>
      </c>
      <c r="DT397" s="324">
        <f>SUMIF('Rekapitulasi Juni'!$BP$410:$BP$588,APS!$B397,'Rekapitulasi Juni'!$BR$410:$BR$588)</f>
        <v>0</v>
      </c>
      <c r="DU397" s="27"/>
      <c r="DV397" s="325">
        <f t="shared" si="639"/>
        <v>0</v>
      </c>
      <c r="DW397" s="325">
        <f t="shared" si="640"/>
        <v>0</v>
      </c>
      <c r="DX397" s="41">
        <f t="shared" si="680"/>
        <v>0</v>
      </c>
      <c r="DY397" s="41">
        <f t="shared" si="681"/>
        <v>0</v>
      </c>
      <c r="DZ397" s="41">
        <f t="shared" si="682"/>
        <v>0</v>
      </c>
      <c r="EA397" s="41">
        <f t="shared" si="683"/>
        <v>0</v>
      </c>
      <c r="EB397" s="41">
        <f t="shared" si="684"/>
        <v>0</v>
      </c>
      <c r="EC397" s="41">
        <f t="shared" si="685"/>
        <v>0</v>
      </c>
      <c r="ED397" s="180">
        <f t="shared" si="686"/>
        <v>0</v>
      </c>
      <c r="EE397" s="27">
        <v>0</v>
      </c>
      <c r="EF397" s="27"/>
      <c r="EG397" s="324">
        <f>SUMIF('Rekapitulasi Juni'!$D$608:$D$786,APS!$B397,'Rekapitulasi Juni'!$E$608:$E$786)</f>
        <v>0</v>
      </c>
      <c r="EH397" s="324">
        <f>SUMIF('Rekapitulasi Juni'!$D$608:$D$786,APS!$B397,'Rekapitulasi Juni'!$F$608:$F$786)</f>
        <v>0</v>
      </c>
      <c r="EI397" s="27"/>
      <c r="EJ397" s="325">
        <f t="shared" si="641"/>
        <v>0</v>
      </c>
      <c r="EK397" s="325">
        <f t="shared" si="642"/>
        <v>0</v>
      </c>
      <c r="EL397" s="27"/>
      <c r="EM397" s="324">
        <f>SUMIF('Rekapitulasi Juni'!$U$608:$U$786,APS!$B397,'Rekapitulasi Juni'!$V$608:$V$786)</f>
        <v>0</v>
      </c>
      <c r="EN397" s="324">
        <f>SUMIF('Rekapitulasi Juni'!$U$608:$U$786,APS!$B397,'Rekapitulasi Juni'!$W$608:$W$786)</f>
        <v>0</v>
      </c>
      <c r="EO397" s="27"/>
      <c r="EP397" s="325">
        <f t="shared" si="643"/>
        <v>0</v>
      </c>
      <c r="EQ397" s="325">
        <f t="shared" si="644"/>
        <v>0</v>
      </c>
      <c r="ER397" s="27"/>
      <c r="ES397" s="324">
        <f>SUMIF('Rekapitulasi Juni'!$AL$608:$AL$786,APS!$B397,'Rekapitulasi Juni'!$AM$608:$AM$786)</f>
        <v>0</v>
      </c>
      <c r="ET397" s="324">
        <f>SUMIF('Rekapitulasi Juni'!$AL$608:$AL$786,APS!$B397,'Rekapitulasi Juni'!$AN$608:$AN$786)</f>
        <v>0</v>
      </c>
      <c r="EU397" s="27"/>
      <c r="EV397" s="325">
        <f t="shared" si="628"/>
        <v>0</v>
      </c>
      <c r="EW397" s="325">
        <f t="shared" si="629"/>
        <v>0</v>
      </c>
      <c r="EX397" s="27"/>
      <c r="EY397" s="324">
        <f>SUMIF('Rekapitulasi Juni'!$BA$608:$BA$786,APS!$B397,'Rekapitulasi Juni'!$BB$608:$BB$786)</f>
        <v>0</v>
      </c>
      <c r="EZ397" s="324">
        <f>SUMIF('Rekapitulasi Juni'!$BA$608:$BA$786,APS!$B397,'Rekapitulasi Juni'!$BC$608:$BC$786)</f>
        <v>0</v>
      </c>
      <c r="FA397" s="324">
        <f>SUMIF('Rekapitulasi Juni'!$BA$608:$BA$786,APS!$B397,'Rekapitulasi Juni'!$BF$608:$BF$786)</f>
        <v>0</v>
      </c>
      <c r="FB397" s="325">
        <f t="shared" si="630"/>
        <v>0</v>
      </c>
      <c r="FC397" s="325">
        <f t="shared" si="631"/>
        <v>0</v>
      </c>
      <c r="FD397" s="27"/>
      <c r="FE397" s="27"/>
      <c r="FF397" s="27"/>
      <c r="FG397" s="27"/>
      <c r="FH397" s="27"/>
      <c r="FI397" s="27"/>
      <c r="FJ397" s="41">
        <f t="shared" si="687"/>
        <v>0</v>
      </c>
      <c r="FK397" s="41">
        <f t="shared" si="688"/>
        <v>0</v>
      </c>
      <c r="FL397" s="41">
        <f t="shared" si="689"/>
        <v>0</v>
      </c>
      <c r="FM397" s="41">
        <f t="shared" si="690"/>
        <v>0</v>
      </c>
      <c r="FN397" s="41">
        <f t="shared" si="691"/>
        <v>0</v>
      </c>
      <c r="FO397" s="41">
        <f t="shared" si="692"/>
        <v>0</v>
      </c>
      <c r="FP397" s="180">
        <f t="shared" si="693"/>
        <v>0</v>
      </c>
      <c r="FQ397" s="27"/>
      <c r="FR397" s="27"/>
      <c r="FS397" s="324">
        <f>SUMIF('Rekapitulasi Juni'!$D$804:$D$984,APS!$B397,'Rekapitulasi Juni'!$E$804:$E$984)</f>
        <v>0</v>
      </c>
      <c r="FT397" s="324">
        <f>SUMIF('Rekapitulasi Juni'!$D$804:$D$984,APS!$B397,'Rekapitulasi Juni'!$F$804:$F$984)</f>
        <v>0</v>
      </c>
      <c r="FU397" s="27"/>
      <c r="FV397" s="325">
        <f t="shared" si="632"/>
        <v>0</v>
      </c>
      <c r="FW397" s="325">
        <f t="shared" si="633"/>
        <v>0</v>
      </c>
      <c r="FX397" s="27"/>
      <c r="FY397" s="324">
        <f>SUMIF('Rekapitulasi Juni'!$U$804:$U$984,APS!$B397,'Rekapitulasi Juni'!$V$804:$V$984)</f>
        <v>0</v>
      </c>
      <c r="FZ397" s="324">
        <f>SUMIF('Rekapitulasi Juni'!$U$804:$U$984,APS!$B397,'Rekapitulasi Juni'!$W$804:$W$984)</f>
        <v>0</v>
      </c>
      <c r="GA397" s="27"/>
      <c r="GB397" s="325">
        <f t="shared" si="621"/>
        <v>0</v>
      </c>
      <c r="GC397" s="325">
        <f t="shared" si="622"/>
        <v>0</v>
      </c>
      <c r="GD397" s="27"/>
      <c r="GE397" s="324">
        <f>SUMIF('Rekapitulasi Juni'!$AL$804:$AL$984,APS!$B397,'Rekapitulasi Juni'!$AM$804:$AM$984)</f>
        <v>0</v>
      </c>
      <c r="GF397" s="324">
        <f>SUMIF('Rekapitulasi Juni'!$AL$804:$AL$984,APS!$B397,'Rekapitulasi Juni'!$AN$804:$AN$984)</f>
        <v>0</v>
      </c>
      <c r="GG397" s="27"/>
      <c r="GH397" s="325">
        <f t="shared" si="703"/>
        <v>0</v>
      </c>
      <c r="GI397" s="325">
        <f t="shared" si="704"/>
        <v>0</v>
      </c>
      <c r="GJ397" s="27"/>
      <c r="GK397" s="27"/>
      <c r="GL397" s="41">
        <f t="shared" si="694"/>
        <v>0</v>
      </c>
      <c r="GM397" s="41">
        <f t="shared" si="695"/>
        <v>0</v>
      </c>
      <c r="GN397" s="41">
        <f t="shared" si="696"/>
        <v>0</v>
      </c>
      <c r="GO397" s="41">
        <f t="shared" ref="GO397:GO460" si="712">FU397+GA397+GG397</f>
        <v>0</v>
      </c>
      <c r="GP397" s="41">
        <f t="shared" si="697"/>
        <v>0</v>
      </c>
      <c r="GQ397" s="41">
        <f t="shared" si="698"/>
        <v>0</v>
      </c>
      <c r="GR397" s="180">
        <f t="shared" si="699"/>
        <v>0</v>
      </c>
      <c r="GS397" s="41">
        <f t="shared" si="705"/>
        <v>0</v>
      </c>
      <c r="GT397" s="41">
        <f t="shared" si="706"/>
        <v>0</v>
      </c>
      <c r="GU397" s="41">
        <f t="shared" si="707"/>
        <v>0</v>
      </c>
      <c r="GV397" s="41">
        <f t="shared" si="708"/>
        <v>0</v>
      </c>
      <c r="GW397" s="41">
        <f t="shared" si="709"/>
        <v>0</v>
      </c>
      <c r="GX397" s="41">
        <f t="shared" si="710"/>
        <v>0</v>
      </c>
      <c r="GY397" s="180">
        <f t="shared" si="711"/>
        <v>0</v>
      </c>
      <c r="GZ397" s="41">
        <v>370</v>
      </c>
      <c r="HA397" s="32"/>
      <c r="HB397" s="42">
        <f t="shared" si="634"/>
        <v>-3</v>
      </c>
      <c r="HC397" s="59"/>
    </row>
    <row r="398" spans="1:211" ht="15" hidden="1" customHeight="1">
      <c r="A398" s="31" t="s">
        <v>779</v>
      </c>
      <c r="B398" s="32" t="s">
        <v>780</v>
      </c>
      <c r="C398" s="31" t="s">
        <v>490</v>
      </c>
      <c r="D398" s="31" t="s">
        <v>1259</v>
      </c>
      <c r="E398" s="31" t="s">
        <v>43</v>
      </c>
      <c r="F398" s="31" t="s">
        <v>152</v>
      </c>
      <c r="G398" s="33">
        <v>0</v>
      </c>
      <c r="H398" s="33">
        <v>0</v>
      </c>
      <c r="I398" s="33">
        <v>0</v>
      </c>
      <c r="J398" s="34">
        <f>IFERROR(VLOOKUP(A398,#REF!,3,0),0)</f>
        <v>0</v>
      </c>
      <c r="K398" s="34">
        <f t="shared" si="623"/>
        <v>0</v>
      </c>
      <c r="L398" s="34">
        <v>0</v>
      </c>
      <c r="M398" s="34">
        <v>0</v>
      </c>
      <c r="N398" s="35">
        <f t="shared" si="624"/>
        <v>0</v>
      </c>
      <c r="O398" s="35">
        <f t="shared" si="625"/>
        <v>0</v>
      </c>
      <c r="P398" s="36">
        <v>0</v>
      </c>
      <c r="Q398" s="36">
        <f t="shared" si="645"/>
        <v>0</v>
      </c>
      <c r="R398" s="80"/>
      <c r="S398" s="37">
        <f ca="1">SUMIF(ROP!$D$6:$H$65536,A398,ROP!$J$6:$J$65536)</f>
        <v>0</v>
      </c>
      <c r="T398" s="37">
        <f>SUMIF(HASIL!$B:$B,APS!$B398&amp;RIGHT(APS!T$9,2),HASIL!$I:$I)</f>
        <v>0</v>
      </c>
      <c r="U398" s="37">
        <f>SUMIF(HASIL!$B:$B,APS!$B398&amp;RIGHT(APS!U$9,2),HASIL!$I:$I)</f>
        <v>0</v>
      </c>
      <c r="V398" s="37">
        <f>SUMIF(HASIL!$B:$B,APS!$B398&amp;RIGHT(APS!V$9,2),HASIL!$I:$I)</f>
        <v>0</v>
      </c>
      <c r="W398" s="37">
        <f>SUMIF(HASIL!$B:$B,APS!$B398&amp;RIGHT(APS!W$9,2),HASIL!$I:$I)</f>
        <v>0</v>
      </c>
      <c r="X398" s="38">
        <f t="shared" si="626"/>
        <v>0</v>
      </c>
      <c r="Y398" s="38">
        <f t="shared" si="627"/>
        <v>0</v>
      </c>
      <c r="Z398" s="39">
        <f t="shared" si="701"/>
        <v>0</v>
      </c>
      <c r="AA398" s="39">
        <f t="shared" si="700"/>
        <v>0</v>
      </c>
      <c r="AB398" s="40">
        <f t="shared" si="702"/>
        <v>0</v>
      </c>
      <c r="AC398" s="27">
        <v>0</v>
      </c>
      <c r="AD398" s="27"/>
      <c r="AE398" s="27"/>
      <c r="AF398" s="27"/>
      <c r="AG398" s="27"/>
      <c r="AH398" s="27"/>
      <c r="AI398" s="324">
        <f>SUMIF('Rekapitulasi Juni'!$D$9:$D$192,APS!$B398,'Rekapitulasi Juni'!$E$9:$E$192)</f>
        <v>0</v>
      </c>
      <c r="AJ398" s="324">
        <f>SUMIF('Rekapitulasi Juni'!$D$9:$D$192,APS!$B398,'Rekapitulasi Juni'!$F$9:$F$192)</f>
        <v>0</v>
      </c>
      <c r="AK398" s="324">
        <f>SUMIF('Rekapitulasi Juni'!$D$9:$D$192,APS!$B398,'Rekapitulasi Juni'!$K$9:$K$192)</f>
        <v>0</v>
      </c>
      <c r="AL398" s="325">
        <f t="shared" si="646"/>
        <v>0</v>
      </c>
      <c r="AM398" s="325">
        <f t="shared" si="647"/>
        <v>0</v>
      </c>
      <c r="AN398" s="27"/>
      <c r="AO398" s="324">
        <f>SUMIF('Rekapitulasi Juni'!$U$9:$U$192,APS!$B398,'Rekapitulasi Juni'!$V$9:$V$192)</f>
        <v>0</v>
      </c>
      <c r="AP398" s="324">
        <f>SUMIF('Rekapitulasi Juni'!$U$9:$U$192,APS!$B398,'Rekapitulasi Juni'!$W$9:$W$192)</f>
        <v>0</v>
      </c>
      <c r="AQ398" s="27"/>
      <c r="AR398" s="325">
        <f t="shared" si="648"/>
        <v>0</v>
      </c>
      <c r="AS398" s="325">
        <f t="shared" si="649"/>
        <v>0</v>
      </c>
      <c r="AT398" s="27"/>
      <c r="AU398" s="324">
        <f>SUMIF('Rekapitulasi Juni'!$AL$9:$AL$192,APS!$B398,'Rekapitulasi Juni'!$AM$9:$AM$192)</f>
        <v>0</v>
      </c>
      <c r="AV398" s="324">
        <f>SUMIF('Rekapitulasi Juni'!$AL$9:$AL$192,APS!$B398,'Rekapitulasi Juni'!$AN$9:$AN$192)</f>
        <v>0</v>
      </c>
      <c r="AW398" s="27"/>
      <c r="AX398" s="325">
        <f t="shared" si="650"/>
        <v>0</v>
      </c>
      <c r="AY398" s="325">
        <f t="shared" si="651"/>
        <v>0</v>
      </c>
      <c r="AZ398" s="41">
        <f t="shared" si="652"/>
        <v>0</v>
      </c>
      <c r="BA398" s="41">
        <f t="shared" si="653"/>
        <v>0</v>
      </c>
      <c r="BB398" s="41">
        <f t="shared" si="654"/>
        <v>0</v>
      </c>
      <c r="BC398" s="41">
        <f t="shared" si="655"/>
        <v>0</v>
      </c>
      <c r="BD398" s="41">
        <f t="shared" si="656"/>
        <v>0</v>
      </c>
      <c r="BE398" s="41">
        <f t="shared" si="657"/>
        <v>0</v>
      </c>
      <c r="BF398" s="180">
        <f t="shared" si="658"/>
        <v>0</v>
      </c>
      <c r="BG398" s="27">
        <v>0</v>
      </c>
      <c r="BH398" s="27"/>
      <c r="BI398" s="324">
        <f>SUMIF('Rekapitulasi Juni'!$D$214:$D$393,APS!$B398,'Rekapitulasi Juni'!$E$214:$E$393)</f>
        <v>0</v>
      </c>
      <c r="BJ398" s="324">
        <f>SUMIF('Rekapitulasi Juni'!$D$214:$D$393,APS!$B398,'Rekapitulasi Juni'!$F$214:$F$393)</f>
        <v>0</v>
      </c>
      <c r="BK398" s="27"/>
      <c r="BL398" s="325">
        <f t="shared" si="659"/>
        <v>0</v>
      </c>
      <c r="BM398" s="325">
        <f t="shared" si="660"/>
        <v>0</v>
      </c>
      <c r="BN398" s="27"/>
      <c r="BO398" s="324">
        <f>SUMIF('Rekapitulasi Juni'!$U$214:$U$393,APS!$B398,'Rekapitulasi Juni'!$V$214:$V$393)</f>
        <v>0</v>
      </c>
      <c r="BP398" s="324">
        <f>SUMIF('Rekapitulasi Juni'!$U$214:$U$393,APS!$B398,'Rekapitulasi Juni'!$W$214:$W$393)</f>
        <v>0</v>
      </c>
      <c r="BQ398" s="27"/>
      <c r="BR398" s="325">
        <f t="shared" si="661"/>
        <v>0</v>
      </c>
      <c r="BS398" s="325">
        <f t="shared" si="662"/>
        <v>0</v>
      </c>
      <c r="BT398" s="27"/>
      <c r="BU398" s="324">
        <f>SUMIF('Rekapitulasi Juni'!$AL$214:$AL$393,APS!$B398,'Rekapitulasi Juni'!$AM$214:$AM$393)</f>
        <v>0</v>
      </c>
      <c r="BV398" s="324">
        <f>SUMIF('Rekapitulasi Juni'!$AL$214:$AL$393,APS!$B398,'Rekapitulasi Juni'!$AN$214:$AN$393)</f>
        <v>0</v>
      </c>
      <c r="BW398" s="27"/>
      <c r="BX398" s="325">
        <f t="shared" si="663"/>
        <v>0</v>
      </c>
      <c r="BY398" s="325">
        <f t="shared" si="664"/>
        <v>0</v>
      </c>
      <c r="BZ398" s="27"/>
      <c r="CA398" s="324">
        <f>SUMIF('Rekapitulasi Juni'!$BA$214:$BA$393,APS!$B398,'Rekapitulasi Juni'!$BB$214:$BB$393)</f>
        <v>0</v>
      </c>
      <c r="CB398" s="324">
        <f>SUMIF('Rekapitulasi Juni'!$BA$214:$BA$393,APS!$B398,'Rekapitulasi Juni'!$BC$214:$BC$393)</f>
        <v>0</v>
      </c>
      <c r="CC398" s="27"/>
      <c r="CD398" s="325">
        <f t="shared" si="665"/>
        <v>0</v>
      </c>
      <c r="CE398" s="325">
        <f t="shared" si="666"/>
        <v>0</v>
      </c>
      <c r="CF398" s="27"/>
      <c r="CG398" s="324">
        <f>SUMIF('Rekapitulasi Juni'!$BP$214:$BP$393,APS!$B398,'Rekapitulasi Juni'!$BQ$214:$BQ$393)</f>
        <v>0</v>
      </c>
      <c r="CH398" s="324">
        <f>SUMIF('Rekapitulasi Juni'!$BP$214:$BP$393,APS!$B398,'Rekapitulasi Juni'!$BR$214:$BR$393)</f>
        <v>0</v>
      </c>
      <c r="CI398" s="27"/>
      <c r="CJ398" s="325">
        <f t="shared" si="667"/>
        <v>0</v>
      </c>
      <c r="CK398" s="325">
        <f t="shared" si="668"/>
        <v>0</v>
      </c>
      <c r="CL398" s="41">
        <f t="shared" si="669"/>
        <v>0</v>
      </c>
      <c r="CM398" s="41">
        <f t="shared" si="670"/>
        <v>0</v>
      </c>
      <c r="CN398" s="41">
        <f t="shared" si="671"/>
        <v>0</v>
      </c>
      <c r="CO398" s="41">
        <f t="shared" si="672"/>
        <v>0</v>
      </c>
      <c r="CP398" s="41">
        <f t="shared" si="673"/>
        <v>0</v>
      </c>
      <c r="CQ398" s="41">
        <f t="shared" si="674"/>
        <v>0</v>
      </c>
      <c r="CR398" s="180">
        <f t="shared" si="675"/>
        <v>0</v>
      </c>
      <c r="CS398" s="27">
        <v>0</v>
      </c>
      <c r="CT398" s="27"/>
      <c r="CU398" s="324">
        <f>SUMIF('Rekapitulasi Juni'!$D$410:$D$588,APS!$B398,'Rekapitulasi Juni'!$E$410:$E$588)</f>
        <v>0</v>
      </c>
      <c r="CV398" s="324">
        <f>SUMIF('Rekapitulasi Juni'!$D$410:$D$588,APS!$B398,'Rekapitulasi Juni'!$F$410:$F$588)</f>
        <v>0</v>
      </c>
      <c r="CW398" s="27"/>
      <c r="CX398" s="325">
        <f t="shared" si="676"/>
        <v>0</v>
      </c>
      <c r="CY398" s="325">
        <f t="shared" si="677"/>
        <v>0</v>
      </c>
      <c r="CZ398" s="27"/>
      <c r="DA398" s="324">
        <f>SUMIF('Rekapitulasi Juni'!$U$410:$U$588,APS!$B398,'Rekapitulasi Juni'!$V$410:$V$588)</f>
        <v>0</v>
      </c>
      <c r="DB398" s="324">
        <f>SUMIF('Rekapitulasi Juni'!$U$410:$U$588,APS!$B398,'Rekapitulasi Juni'!$W$410:$W$588)</f>
        <v>0</v>
      </c>
      <c r="DC398" s="27"/>
      <c r="DD398" s="325">
        <f t="shared" si="678"/>
        <v>0</v>
      </c>
      <c r="DE398" s="325">
        <f t="shared" si="679"/>
        <v>0</v>
      </c>
      <c r="DF398" s="27"/>
      <c r="DG398" s="324">
        <f>SUMIF('Rekapitulasi Juni'!$AL$410:$AL$588,APS!$B398,'Rekapitulasi Juni'!$AM$410:$AM$588)</f>
        <v>0</v>
      </c>
      <c r="DH398" s="324">
        <f>SUMIF('Rekapitulasi Juni'!$AL$410:$AL$588,APS!$B398,'Rekapitulasi Juni'!$AN$410:$AN$588)</f>
        <v>0</v>
      </c>
      <c r="DI398" s="27"/>
      <c r="DJ398" s="325">
        <f t="shared" si="635"/>
        <v>0</v>
      </c>
      <c r="DK398" s="325">
        <f t="shared" si="636"/>
        <v>0</v>
      </c>
      <c r="DL398" s="27"/>
      <c r="DM398" s="324">
        <f>SUMIF('Rekapitulasi Juni'!$BA$410:$BA$588,APS!$B398,'Rekapitulasi Juni'!$BB$410:$BB$588)</f>
        <v>0</v>
      </c>
      <c r="DN398" s="324">
        <f>SUMIF('Rekapitulasi Juni'!$BA$410:$BA$588,APS!$B398,'Rekapitulasi Juni'!$BC$410:$BC$588)</f>
        <v>0</v>
      </c>
      <c r="DO398" s="324">
        <f>SUMIF('Rekapitulasi Juni'!$BA$410:$BA$588,APS!$B398,'Rekapitulasi Juni'!$BF$410:$BF$588)</f>
        <v>0</v>
      </c>
      <c r="DP398" s="325">
        <f t="shared" si="637"/>
        <v>0</v>
      </c>
      <c r="DQ398" s="325">
        <f t="shared" si="638"/>
        <v>0</v>
      </c>
      <c r="DR398" s="27"/>
      <c r="DS398" s="324">
        <f>SUMIF('Rekapitulasi Juni'!$BP$410:$BP$588,APS!$B398,'Rekapitulasi Juni'!$BQ$410:$BQ$588)</f>
        <v>0</v>
      </c>
      <c r="DT398" s="324">
        <f>SUMIF('Rekapitulasi Juni'!$BP$410:$BP$588,APS!$B398,'Rekapitulasi Juni'!$BR$410:$BR$588)</f>
        <v>0</v>
      </c>
      <c r="DU398" s="27"/>
      <c r="DV398" s="325">
        <f t="shared" si="639"/>
        <v>0</v>
      </c>
      <c r="DW398" s="325">
        <f t="shared" si="640"/>
        <v>0</v>
      </c>
      <c r="DX398" s="41">
        <f t="shared" si="680"/>
        <v>0</v>
      </c>
      <c r="DY398" s="41">
        <f t="shared" si="681"/>
        <v>0</v>
      </c>
      <c r="DZ398" s="41">
        <f t="shared" si="682"/>
        <v>0</v>
      </c>
      <c r="EA398" s="41">
        <f t="shared" si="683"/>
        <v>0</v>
      </c>
      <c r="EB398" s="41">
        <f t="shared" si="684"/>
        <v>0</v>
      </c>
      <c r="EC398" s="41">
        <f t="shared" si="685"/>
        <v>0</v>
      </c>
      <c r="ED398" s="180">
        <f t="shared" si="686"/>
        <v>0</v>
      </c>
      <c r="EE398" s="27">
        <v>0</v>
      </c>
      <c r="EF398" s="27"/>
      <c r="EG398" s="324">
        <f>SUMIF('Rekapitulasi Juni'!$D$608:$D$786,APS!$B398,'Rekapitulasi Juni'!$E$608:$E$786)</f>
        <v>0</v>
      </c>
      <c r="EH398" s="324">
        <f>SUMIF('Rekapitulasi Juni'!$D$608:$D$786,APS!$B398,'Rekapitulasi Juni'!$F$608:$F$786)</f>
        <v>0</v>
      </c>
      <c r="EI398" s="27"/>
      <c r="EJ398" s="325">
        <f t="shared" si="641"/>
        <v>0</v>
      </c>
      <c r="EK398" s="325">
        <f t="shared" si="642"/>
        <v>0</v>
      </c>
      <c r="EL398" s="27"/>
      <c r="EM398" s="324">
        <f>SUMIF('Rekapitulasi Juni'!$U$608:$U$786,APS!$B398,'Rekapitulasi Juni'!$V$608:$V$786)</f>
        <v>0</v>
      </c>
      <c r="EN398" s="324">
        <f>SUMIF('Rekapitulasi Juni'!$U$608:$U$786,APS!$B398,'Rekapitulasi Juni'!$W$608:$W$786)</f>
        <v>0</v>
      </c>
      <c r="EO398" s="27"/>
      <c r="EP398" s="325">
        <f t="shared" si="643"/>
        <v>0</v>
      </c>
      <c r="EQ398" s="325">
        <f t="shared" si="644"/>
        <v>0</v>
      </c>
      <c r="ER398" s="27"/>
      <c r="ES398" s="324">
        <f>SUMIF('Rekapitulasi Juni'!$AL$608:$AL$786,APS!$B398,'Rekapitulasi Juni'!$AM$608:$AM$786)</f>
        <v>0</v>
      </c>
      <c r="ET398" s="324">
        <f>SUMIF('Rekapitulasi Juni'!$AL$608:$AL$786,APS!$B398,'Rekapitulasi Juni'!$AN$608:$AN$786)</f>
        <v>0</v>
      </c>
      <c r="EU398" s="27"/>
      <c r="EV398" s="325">
        <f t="shared" si="628"/>
        <v>0</v>
      </c>
      <c r="EW398" s="325">
        <f t="shared" si="629"/>
        <v>0</v>
      </c>
      <c r="EX398" s="27"/>
      <c r="EY398" s="324">
        <f>SUMIF('Rekapitulasi Juni'!$BA$608:$BA$786,APS!$B398,'Rekapitulasi Juni'!$BB$608:$BB$786)</f>
        <v>0</v>
      </c>
      <c r="EZ398" s="324">
        <f>SUMIF('Rekapitulasi Juni'!$BA$608:$BA$786,APS!$B398,'Rekapitulasi Juni'!$BC$608:$BC$786)</f>
        <v>0</v>
      </c>
      <c r="FA398" s="324">
        <f>SUMIF('Rekapitulasi Juni'!$BA$608:$BA$786,APS!$B398,'Rekapitulasi Juni'!$BF$608:$BF$786)</f>
        <v>0</v>
      </c>
      <c r="FB398" s="325">
        <f t="shared" si="630"/>
        <v>0</v>
      </c>
      <c r="FC398" s="325">
        <f t="shared" si="631"/>
        <v>0</v>
      </c>
      <c r="FD398" s="27"/>
      <c r="FE398" s="27"/>
      <c r="FF398" s="27"/>
      <c r="FG398" s="27"/>
      <c r="FH398" s="27"/>
      <c r="FI398" s="27"/>
      <c r="FJ398" s="41">
        <f t="shared" si="687"/>
        <v>0</v>
      </c>
      <c r="FK398" s="41">
        <f t="shared" si="688"/>
        <v>0</v>
      </c>
      <c r="FL398" s="41">
        <f t="shared" si="689"/>
        <v>0</v>
      </c>
      <c r="FM398" s="41">
        <f t="shared" si="690"/>
        <v>0</v>
      </c>
      <c r="FN398" s="41">
        <f t="shared" si="691"/>
        <v>0</v>
      </c>
      <c r="FO398" s="41">
        <f t="shared" si="692"/>
        <v>0</v>
      </c>
      <c r="FP398" s="180">
        <f t="shared" si="693"/>
        <v>0</v>
      </c>
      <c r="FQ398" s="27"/>
      <c r="FR398" s="27"/>
      <c r="FS398" s="324">
        <f>SUMIF('Rekapitulasi Juni'!$D$804:$D$984,APS!$B398,'Rekapitulasi Juni'!$E$804:$E$984)</f>
        <v>0</v>
      </c>
      <c r="FT398" s="324">
        <f>SUMIF('Rekapitulasi Juni'!$D$804:$D$984,APS!$B398,'Rekapitulasi Juni'!$F$804:$F$984)</f>
        <v>0</v>
      </c>
      <c r="FU398" s="27"/>
      <c r="FV398" s="325">
        <f t="shared" si="632"/>
        <v>0</v>
      </c>
      <c r="FW398" s="325">
        <f t="shared" si="633"/>
        <v>0</v>
      </c>
      <c r="FX398" s="27"/>
      <c r="FY398" s="324">
        <f>SUMIF('Rekapitulasi Juni'!$U$804:$U$984,APS!$B398,'Rekapitulasi Juni'!$V$804:$V$984)</f>
        <v>0</v>
      </c>
      <c r="FZ398" s="324">
        <f>SUMIF('Rekapitulasi Juni'!$U$804:$U$984,APS!$B398,'Rekapitulasi Juni'!$W$804:$W$984)</f>
        <v>0</v>
      </c>
      <c r="GA398" s="27"/>
      <c r="GB398" s="325">
        <f t="shared" ref="GB398:GB461" si="713">IF(FX398=0,0,((FZ398+GA398)/FX398)*100)</f>
        <v>0</v>
      </c>
      <c r="GC398" s="325">
        <f t="shared" ref="GC398:GC461" si="714">IF(FY398=0,0,((FZ398+GA398)/FY398)*100)</f>
        <v>0</v>
      </c>
      <c r="GD398" s="27"/>
      <c r="GE398" s="324">
        <f>SUMIF('Rekapitulasi Juni'!$AL$804:$AL$984,APS!$B398,'Rekapitulasi Juni'!$AM$804:$AM$984)</f>
        <v>0</v>
      </c>
      <c r="GF398" s="324">
        <f>SUMIF('Rekapitulasi Juni'!$AL$804:$AL$984,APS!$B398,'Rekapitulasi Juni'!$AN$804:$AN$984)</f>
        <v>0</v>
      </c>
      <c r="GG398" s="27"/>
      <c r="GH398" s="325">
        <f t="shared" si="703"/>
        <v>0</v>
      </c>
      <c r="GI398" s="325">
        <f t="shared" si="704"/>
        <v>0</v>
      </c>
      <c r="GJ398" s="27"/>
      <c r="GK398" s="27"/>
      <c r="GL398" s="41">
        <f t="shared" si="694"/>
        <v>0</v>
      </c>
      <c r="GM398" s="41">
        <f t="shared" si="695"/>
        <v>0</v>
      </c>
      <c r="GN398" s="41">
        <f t="shared" si="696"/>
        <v>0</v>
      </c>
      <c r="GO398" s="41">
        <f t="shared" si="712"/>
        <v>0</v>
      </c>
      <c r="GP398" s="41">
        <f t="shared" si="697"/>
        <v>0</v>
      </c>
      <c r="GQ398" s="41">
        <f t="shared" si="698"/>
        <v>0</v>
      </c>
      <c r="GR398" s="180">
        <f t="shared" si="699"/>
        <v>0</v>
      </c>
      <c r="GS398" s="41">
        <f t="shared" si="705"/>
        <v>0</v>
      </c>
      <c r="GT398" s="41">
        <f t="shared" si="706"/>
        <v>0</v>
      </c>
      <c r="GU398" s="41">
        <f t="shared" si="707"/>
        <v>0</v>
      </c>
      <c r="GV398" s="41">
        <f t="shared" si="708"/>
        <v>0</v>
      </c>
      <c r="GW398" s="41">
        <f t="shared" si="709"/>
        <v>0</v>
      </c>
      <c r="GX398" s="41">
        <f t="shared" si="710"/>
        <v>0</v>
      </c>
      <c r="GY398" s="180">
        <f t="shared" si="711"/>
        <v>0</v>
      </c>
      <c r="GZ398" s="41">
        <v>371</v>
      </c>
      <c r="HA398" s="32"/>
      <c r="HB398" s="42">
        <f t="shared" si="634"/>
        <v>0</v>
      </c>
      <c r="HC398" s="59"/>
    </row>
    <row r="399" spans="1:211" ht="15" hidden="1" customHeight="1">
      <c r="A399" s="31" t="s">
        <v>781</v>
      </c>
      <c r="B399" s="32" t="s">
        <v>782</v>
      </c>
      <c r="C399" s="31" t="s">
        <v>490</v>
      </c>
      <c r="D399" s="31" t="s">
        <v>1259</v>
      </c>
      <c r="E399" s="31" t="s">
        <v>43</v>
      </c>
      <c r="F399" s="31" t="s">
        <v>152</v>
      </c>
      <c r="G399" s="33">
        <v>100</v>
      </c>
      <c r="H399" s="33">
        <v>0</v>
      </c>
      <c r="I399" s="33">
        <v>0</v>
      </c>
      <c r="J399" s="34">
        <f>IFERROR(VLOOKUP(A399,#REF!,3,0),0)</f>
        <v>0</v>
      </c>
      <c r="K399" s="34">
        <f t="shared" si="623"/>
        <v>0</v>
      </c>
      <c r="L399" s="34">
        <v>0</v>
      </c>
      <c r="M399" s="34">
        <v>0</v>
      </c>
      <c r="N399" s="35">
        <f t="shared" si="624"/>
        <v>100</v>
      </c>
      <c r="O399" s="35">
        <f t="shared" si="625"/>
        <v>100</v>
      </c>
      <c r="P399" s="36">
        <v>0</v>
      </c>
      <c r="Q399" s="36">
        <f t="shared" si="645"/>
        <v>0</v>
      </c>
      <c r="R399" s="80"/>
      <c r="S399" s="37">
        <f ca="1">SUMIF(ROP!$D$6:$H$65536,A399,ROP!$J$6:$J$65536)</f>
        <v>0</v>
      </c>
      <c r="T399" s="37">
        <f>SUMIF(HASIL!$B:$B,APS!$B399&amp;RIGHT(APS!T$9,2),HASIL!$I:$I)</f>
        <v>0</v>
      </c>
      <c r="U399" s="37">
        <f>SUMIF(HASIL!$B:$B,APS!$B399&amp;RIGHT(APS!U$9,2),HASIL!$I:$I)</f>
        <v>0</v>
      </c>
      <c r="V399" s="37">
        <f>SUMIF(HASIL!$B:$B,APS!$B399&amp;RIGHT(APS!V$9,2),HASIL!$I:$I)</f>
        <v>0</v>
      </c>
      <c r="W399" s="37">
        <f>SUMIF(HASIL!$B:$B,APS!$B399&amp;RIGHT(APS!W$9,2),HASIL!$I:$I)</f>
        <v>0</v>
      </c>
      <c r="X399" s="38">
        <f t="shared" si="626"/>
        <v>0</v>
      </c>
      <c r="Y399" s="38">
        <f t="shared" si="627"/>
        <v>0</v>
      </c>
      <c r="Z399" s="39">
        <f t="shared" si="701"/>
        <v>0</v>
      </c>
      <c r="AA399" s="39">
        <f t="shared" si="700"/>
        <v>0</v>
      </c>
      <c r="AB399" s="40">
        <f t="shared" si="702"/>
        <v>0</v>
      </c>
      <c r="AC399" s="27">
        <v>0</v>
      </c>
      <c r="AD399" s="27"/>
      <c r="AE399" s="27"/>
      <c r="AF399" s="27"/>
      <c r="AG399" s="27"/>
      <c r="AH399" s="27"/>
      <c r="AI399" s="324">
        <f>SUMIF('Rekapitulasi Juni'!$D$9:$D$192,APS!$B399,'Rekapitulasi Juni'!$E$9:$E$192)</f>
        <v>0</v>
      </c>
      <c r="AJ399" s="324">
        <f>SUMIF('Rekapitulasi Juni'!$D$9:$D$192,APS!$B399,'Rekapitulasi Juni'!$F$9:$F$192)</f>
        <v>0</v>
      </c>
      <c r="AK399" s="324">
        <f>SUMIF('Rekapitulasi Juni'!$D$9:$D$192,APS!$B399,'Rekapitulasi Juni'!$K$9:$K$192)</f>
        <v>0</v>
      </c>
      <c r="AL399" s="325">
        <f t="shared" si="646"/>
        <v>0</v>
      </c>
      <c r="AM399" s="325">
        <f t="shared" si="647"/>
        <v>0</v>
      </c>
      <c r="AN399" s="27"/>
      <c r="AO399" s="324">
        <f>SUMIF('Rekapitulasi Juni'!$U$9:$U$192,APS!$B399,'Rekapitulasi Juni'!$V$9:$V$192)</f>
        <v>0</v>
      </c>
      <c r="AP399" s="324">
        <f>SUMIF('Rekapitulasi Juni'!$U$9:$U$192,APS!$B399,'Rekapitulasi Juni'!$W$9:$W$192)</f>
        <v>0</v>
      </c>
      <c r="AQ399" s="27"/>
      <c r="AR399" s="325">
        <f t="shared" si="648"/>
        <v>0</v>
      </c>
      <c r="AS399" s="325">
        <f t="shared" si="649"/>
        <v>0</v>
      </c>
      <c r="AT399" s="27"/>
      <c r="AU399" s="324">
        <f>SUMIF('Rekapitulasi Juni'!$AL$9:$AL$192,APS!$B399,'Rekapitulasi Juni'!$AM$9:$AM$192)</f>
        <v>0</v>
      </c>
      <c r="AV399" s="324">
        <f>SUMIF('Rekapitulasi Juni'!$AL$9:$AL$192,APS!$B399,'Rekapitulasi Juni'!$AN$9:$AN$192)</f>
        <v>0</v>
      </c>
      <c r="AW399" s="27"/>
      <c r="AX399" s="325">
        <f t="shared" si="650"/>
        <v>0</v>
      </c>
      <c r="AY399" s="325">
        <f t="shared" si="651"/>
        <v>0</v>
      </c>
      <c r="AZ399" s="41">
        <f t="shared" si="652"/>
        <v>0</v>
      </c>
      <c r="BA399" s="41">
        <f t="shared" si="653"/>
        <v>0</v>
      </c>
      <c r="BB399" s="41">
        <f t="shared" si="654"/>
        <v>0</v>
      </c>
      <c r="BC399" s="41">
        <f t="shared" si="655"/>
        <v>0</v>
      </c>
      <c r="BD399" s="41">
        <f t="shared" si="656"/>
        <v>0</v>
      </c>
      <c r="BE399" s="41">
        <f t="shared" si="657"/>
        <v>0</v>
      </c>
      <c r="BF399" s="180">
        <f t="shared" si="658"/>
        <v>0</v>
      </c>
      <c r="BG399" s="27">
        <v>0</v>
      </c>
      <c r="BH399" s="27"/>
      <c r="BI399" s="324">
        <f>SUMIF('Rekapitulasi Juni'!$D$214:$D$393,APS!$B399,'Rekapitulasi Juni'!$E$214:$E$393)</f>
        <v>0</v>
      </c>
      <c r="BJ399" s="324">
        <f>SUMIF('Rekapitulasi Juni'!$D$214:$D$393,APS!$B399,'Rekapitulasi Juni'!$F$214:$F$393)</f>
        <v>0</v>
      </c>
      <c r="BK399" s="27"/>
      <c r="BL399" s="325">
        <f t="shared" si="659"/>
        <v>0</v>
      </c>
      <c r="BM399" s="325">
        <f t="shared" si="660"/>
        <v>0</v>
      </c>
      <c r="BN399" s="27"/>
      <c r="BO399" s="324">
        <f>SUMIF('Rekapitulasi Juni'!$U$214:$U$393,APS!$B399,'Rekapitulasi Juni'!$V$214:$V$393)</f>
        <v>0</v>
      </c>
      <c r="BP399" s="324">
        <f>SUMIF('Rekapitulasi Juni'!$U$214:$U$393,APS!$B399,'Rekapitulasi Juni'!$W$214:$W$393)</f>
        <v>0</v>
      </c>
      <c r="BQ399" s="27"/>
      <c r="BR399" s="325">
        <f t="shared" si="661"/>
        <v>0</v>
      </c>
      <c r="BS399" s="325">
        <f t="shared" si="662"/>
        <v>0</v>
      </c>
      <c r="BT399" s="27"/>
      <c r="BU399" s="324">
        <f>SUMIF('Rekapitulasi Juni'!$AL$214:$AL$393,APS!$B399,'Rekapitulasi Juni'!$AM$214:$AM$393)</f>
        <v>0</v>
      </c>
      <c r="BV399" s="324">
        <f>SUMIF('Rekapitulasi Juni'!$AL$214:$AL$393,APS!$B399,'Rekapitulasi Juni'!$AN$214:$AN$393)</f>
        <v>0</v>
      </c>
      <c r="BW399" s="27"/>
      <c r="BX399" s="325">
        <f t="shared" si="663"/>
        <v>0</v>
      </c>
      <c r="BY399" s="325">
        <f t="shared" si="664"/>
        <v>0</v>
      </c>
      <c r="BZ399" s="27"/>
      <c r="CA399" s="324">
        <f>SUMIF('Rekapitulasi Juni'!$BA$214:$BA$393,APS!$B399,'Rekapitulasi Juni'!$BB$214:$BB$393)</f>
        <v>0</v>
      </c>
      <c r="CB399" s="324">
        <f>SUMIF('Rekapitulasi Juni'!$BA$214:$BA$393,APS!$B399,'Rekapitulasi Juni'!$BC$214:$BC$393)</f>
        <v>0</v>
      </c>
      <c r="CC399" s="27"/>
      <c r="CD399" s="325">
        <f t="shared" si="665"/>
        <v>0</v>
      </c>
      <c r="CE399" s="325">
        <f t="shared" si="666"/>
        <v>0</v>
      </c>
      <c r="CF399" s="27"/>
      <c r="CG399" s="324">
        <f>SUMIF('Rekapitulasi Juni'!$BP$214:$BP$393,APS!$B399,'Rekapitulasi Juni'!$BQ$214:$BQ$393)</f>
        <v>0</v>
      </c>
      <c r="CH399" s="324">
        <f>SUMIF('Rekapitulasi Juni'!$BP$214:$BP$393,APS!$B399,'Rekapitulasi Juni'!$BR$214:$BR$393)</f>
        <v>0</v>
      </c>
      <c r="CI399" s="27"/>
      <c r="CJ399" s="325">
        <f t="shared" si="667"/>
        <v>0</v>
      </c>
      <c r="CK399" s="325">
        <f t="shared" si="668"/>
        <v>0</v>
      </c>
      <c r="CL399" s="41">
        <f t="shared" si="669"/>
        <v>0</v>
      </c>
      <c r="CM399" s="41">
        <f t="shared" si="670"/>
        <v>0</v>
      </c>
      <c r="CN399" s="41">
        <f t="shared" si="671"/>
        <v>0</v>
      </c>
      <c r="CO399" s="41">
        <f t="shared" si="672"/>
        <v>0</v>
      </c>
      <c r="CP399" s="41">
        <f t="shared" si="673"/>
        <v>0</v>
      </c>
      <c r="CQ399" s="41">
        <f t="shared" si="674"/>
        <v>0</v>
      </c>
      <c r="CR399" s="180">
        <f t="shared" si="675"/>
        <v>0</v>
      </c>
      <c r="CS399" s="27">
        <v>0</v>
      </c>
      <c r="CT399" s="27"/>
      <c r="CU399" s="324">
        <f>SUMIF('Rekapitulasi Juni'!$D$410:$D$588,APS!$B399,'Rekapitulasi Juni'!$E$410:$E$588)</f>
        <v>0</v>
      </c>
      <c r="CV399" s="324">
        <f>SUMIF('Rekapitulasi Juni'!$D$410:$D$588,APS!$B399,'Rekapitulasi Juni'!$F$410:$F$588)</f>
        <v>0</v>
      </c>
      <c r="CW399" s="27"/>
      <c r="CX399" s="325">
        <f t="shared" si="676"/>
        <v>0</v>
      </c>
      <c r="CY399" s="325">
        <f t="shared" si="677"/>
        <v>0</v>
      </c>
      <c r="CZ399" s="27"/>
      <c r="DA399" s="324">
        <f>SUMIF('Rekapitulasi Juni'!$U$410:$U$588,APS!$B399,'Rekapitulasi Juni'!$V$410:$V$588)</f>
        <v>0</v>
      </c>
      <c r="DB399" s="324">
        <f>SUMIF('Rekapitulasi Juni'!$U$410:$U$588,APS!$B399,'Rekapitulasi Juni'!$W$410:$W$588)</f>
        <v>0</v>
      </c>
      <c r="DC399" s="27"/>
      <c r="DD399" s="325">
        <f t="shared" si="678"/>
        <v>0</v>
      </c>
      <c r="DE399" s="325">
        <f t="shared" si="679"/>
        <v>0</v>
      </c>
      <c r="DF399" s="27"/>
      <c r="DG399" s="324">
        <f>SUMIF('Rekapitulasi Juni'!$AL$410:$AL$588,APS!$B399,'Rekapitulasi Juni'!$AM$410:$AM$588)</f>
        <v>0</v>
      </c>
      <c r="DH399" s="324">
        <f>SUMIF('Rekapitulasi Juni'!$AL$410:$AL$588,APS!$B399,'Rekapitulasi Juni'!$AN$410:$AN$588)</f>
        <v>0</v>
      </c>
      <c r="DI399" s="27"/>
      <c r="DJ399" s="325">
        <f t="shared" si="635"/>
        <v>0</v>
      </c>
      <c r="DK399" s="325">
        <f t="shared" si="636"/>
        <v>0</v>
      </c>
      <c r="DL399" s="27"/>
      <c r="DM399" s="324">
        <f>SUMIF('Rekapitulasi Juni'!$BA$410:$BA$588,APS!$B399,'Rekapitulasi Juni'!$BB$410:$BB$588)</f>
        <v>0</v>
      </c>
      <c r="DN399" s="324">
        <f>SUMIF('Rekapitulasi Juni'!$BA$410:$BA$588,APS!$B399,'Rekapitulasi Juni'!$BC$410:$BC$588)</f>
        <v>0</v>
      </c>
      <c r="DO399" s="324">
        <f>SUMIF('Rekapitulasi Juni'!$BA$410:$BA$588,APS!$B399,'Rekapitulasi Juni'!$BF$410:$BF$588)</f>
        <v>0</v>
      </c>
      <c r="DP399" s="325">
        <f t="shared" si="637"/>
        <v>0</v>
      </c>
      <c r="DQ399" s="325">
        <f t="shared" si="638"/>
        <v>0</v>
      </c>
      <c r="DR399" s="27"/>
      <c r="DS399" s="324">
        <f>SUMIF('Rekapitulasi Juni'!$BP$410:$BP$588,APS!$B399,'Rekapitulasi Juni'!$BQ$410:$BQ$588)</f>
        <v>0</v>
      </c>
      <c r="DT399" s="324">
        <f>SUMIF('Rekapitulasi Juni'!$BP$410:$BP$588,APS!$B399,'Rekapitulasi Juni'!$BR$410:$BR$588)</f>
        <v>0</v>
      </c>
      <c r="DU399" s="27"/>
      <c r="DV399" s="325">
        <f t="shared" si="639"/>
        <v>0</v>
      </c>
      <c r="DW399" s="325">
        <f t="shared" si="640"/>
        <v>0</v>
      </c>
      <c r="DX399" s="41">
        <f t="shared" si="680"/>
        <v>0</v>
      </c>
      <c r="DY399" s="41">
        <f t="shared" si="681"/>
        <v>0</v>
      </c>
      <c r="DZ399" s="41">
        <f t="shared" si="682"/>
        <v>0</v>
      </c>
      <c r="EA399" s="41">
        <f t="shared" si="683"/>
        <v>0</v>
      </c>
      <c r="EB399" s="41">
        <f t="shared" si="684"/>
        <v>0</v>
      </c>
      <c r="EC399" s="41">
        <f t="shared" si="685"/>
        <v>0</v>
      </c>
      <c r="ED399" s="180">
        <f t="shared" si="686"/>
        <v>0</v>
      </c>
      <c r="EE399" s="27">
        <v>0</v>
      </c>
      <c r="EF399" s="27"/>
      <c r="EG399" s="324">
        <f>SUMIF('Rekapitulasi Juni'!$D$608:$D$786,APS!$B399,'Rekapitulasi Juni'!$E$608:$E$786)</f>
        <v>0</v>
      </c>
      <c r="EH399" s="324">
        <f>SUMIF('Rekapitulasi Juni'!$D$608:$D$786,APS!$B399,'Rekapitulasi Juni'!$F$608:$F$786)</f>
        <v>0</v>
      </c>
      <c r="EI399" s="27"/>
      <c r="EJ399" s="325">
        <f t="shared" si="641"/>
        <v>0</v>
      </c>
      <c r="EK399" s="325">
        <f t="shared" si="642"/>
        <v>0</v>
      </c>
      <c r="EL399" s="27"/>
      <c r="EM399" s="324">
        <f>SUMIF('Rekapitulasi Juni'!$U$608:$U$786,APS!$B399,'Rekapitulasi Juni'!$V$608:$V$786)</f>
        <v>0</v>
      </c>
      <c r="EN399" s="324">
        <f>SUMIF('Rekapitulasi Juni'!$U$608:$U$786,APS!$B399,'Rekapitulasi Juni'!$W$608:$W$786)</f>
        <v>0</v>
      </c>
      <c r="EO399" s="27"/>
      <c r="EP399" s="325">
        <f t="shared" si="643"/>
        <v>0</v>
      </c>
      <c r="EQ399" s="325">
        <f t="shared" si="644"/>
        <v>0</v>
      </c>
      <c r="ER399" s="27"/>
      <c r="ES399" s="324">
        <f>SUMIF('Rekapitulasi Juni'!$AL$608:$AL$786,APS!$B399,'Rekapitulasi Juni'!$AM$608:$AM$786)</f>
        <v>0</v>
      </c>
      <c r="ET399" s="324">
        <f>SUMIF('Rekapitulasi Juni'!$AL$608:$AL$786,APS!$B399,'Rekapitulasi Juni'!$AN$608:$AN$786)</f>
        <v>0</v>
      </c>
      <c r="EU399" s="27"/>
      <c r="EV399" s="325">
        <f t="shared" ref="EV399:EV462" si="715">IF(ER399=0,0,((ET399+EU399)/ER399)*100)</f>
        <v>0</v>
      </c>
      <c r="EW399" s="325">
        <f t="shared" ref="EW399:EW462" si="716">IF(ES399=0,0,((ET399+EU399)/ES399)*100)</f>
        <v>0</v>
      </c>
      <c r="EX399" s="27"/>
      <c r="EY399" s="324">
        <f>SUMIF('Rekapitulasi Juni'!$BA$608:$BA$786,APS!$B399,'Rekapitulasi Juni'!$BB$608:$BB$786)</f>
        <v>0</v>
      </c>
      <c r="EZ399" s="324">
        <f>SUMIF('Rekapitulasi Juni'!$BA$608:$BA$786,APS!$B399,'Rekapitulasi Juni'!$BC$608:$BC$786)</f>
        <v>0</v>
      </c>
      <c r="FA399" s="324">
        <f>SUMIF('Rekapitulasi Juni'!$BA$608:$BA$786,APS!$B399,'Rekapitulasi Juni'!$BF$608:$BF$786)</f>
        <v>0</v>
      </c>
      <c r="FB399" s="325">
        <f t="shared" ref="FB399:FB462" si="717">IF(EX399=0,0,((EZ399+FA399)/EX399)*100)</f>
        <v>0</v>
      </c>
      <c r="FC399" s="325">
        <f t="shared" ref="FC399:FC462" si="718">IF(EY399=0,0,((EZ399+FA399)/EY399)*100)</f>
        <v>0</v>
      </c>
      <c r="FD399" s="27"/>
      <c r="FE399" s="27"/>
      <c r="FF399" s="27"/>
      <c r="FG399" s="27"/>
      <c r="FH399" s="27"/>
      <c r="FI399" s="27"/>
      <c r="FJ399" s="41">
        <f t="shared" si="687"/>
        <v>0</v>
      </c>
      <c r="FK399" s="41">
        <f t="shared" si="688"/>
        <v>0</v>
      </c>
      <c r="FL399" s="41">
        <f t="shared" si="689"/>
        <v>0</v>
      </c>
      <c r="FM399" s="41">
        <f t="shared" si="690"/>
        <v>0</v>
      </c>
      <c r="FN399" s="41">
        <f t="shared" si="691"/>
        <v>0</v>
      </c>
      <c r="FO399" s="41">
        <f t="shared" si="692"/>
        <v>0</v>
      </c>
      <c r="FP399" s="180">
        <f t="shared" si="693"/>
        <v>0</v>
      </c>
      <c r="FQ399" s="27"/>
      <c r="FR399" s="27"/>
      <c r="FS399" s="324">
        <f>SUMIF('Rekapitulasi Juni'!$D$804:$D$984,APS!$B399,'Rekapitulasi Juni'!$E$804:$E$984)</f>
        <v>0</v>
      </c>
      <c r="FT399" s="324">
        <f>SUMIF('Rekapitulasi Juni'!$D$804:$D$984,APS!$B399,'Rekapitulasi Juni'!$F$804:$F$984)</f>
        <v>0</v>
      </c>
      <c r="FU399" s="27"/>
      <c r="FV399" s="325">
        <f t="shared" ref="FV399:FV462" si="719">IF(FR399=0,0,((FT399+FU399)/FR399)*100)</f>
        <v>0</v>
      </c>
      <c r="FW399" s="325">
        <f t="shared" ref="FW399:FW462" si="720">IF(FS399=0,0,((FT399+FU399)/FS399)*100)</f>
        <v>0</v>
      </c>
      <c r="FX399" s="27"/>
      <c r="FY399" s="324">
        <f>SUMIF('Rekapitulasi Juni'!$U$804:$U$984,APS!$B399,'Rekapitulasi Juni'!$V$804:$V$984)</f>
        <v>0</v>
      </c>
      <c r="FZ399" s="324">
        <f>SUMIF('Rekapitulasi Juni'!$U$804:$U$984,APS!$B399,'Rekapitulasi Juni'!$W$804:$W$984)</f>
        <v>0</v>
      </c>
      <c r="GA399" s="27"/>
      <c r="GB399" s="325">
        <f t="shared" si="713"/>
        <v>0</v>
      </c>
      <c r="GC399" s="325">
        <f t="shared" si="714"/>
        <v>0</v>
      </c>
      <c r="GD399" s="27"/>
      <c r="GE399" s="324">
        <f>SUMIF('Rekapitulasi Juni'!$AL$804:$AL$984,APS!$B399,'Rekapitulasi Juni'!$AM$804:$AM$984)</f>
        <v>0</v>
      </c>
      <c r="GF399" s="324">
        <f>SUMIF('Rekapitulasi Juni'!$AL$804:$AL$984,APS!$B399,'Rekapitulasi Juni'!$AN$804:$AN$984)</f>
        <v>0</v>
      </c>
      <c r="GG399" s="27"/>
      <c r="GH399" s="325">
        <f t="shared" si="703"/>
        <v>0</v>
      </c>
      <c r="GI399" s="325">
        <f t="shared" si="704"/>
        <v>0</v>
      </c>
      <c r="GJ399" s="27"/>
      <c r="GK399" s="27"/>
      <c r="GL399" s="41">
        <f t="shared" si="694"/>
        <v>0</v>
      </c>
      <c r="GM399" s="41">
        <f t="shared" si="695"/>
        <v>0</v>
      </c>
      <c r="GN399" s="41">
        <f t="shared" si="696"/>
        <v>0</v>
      </c>
      <c r="GO399" s="41">
        <f t="shared" si="712"/>
        <v>0</v>
      </c>
      <c r="GP399" s="41">
        <f t="shared" si="697"/>
        <v>0</v>
      </c>
      <c r="GQ399" s="41">
        <f t="shared" si="698"/>
        <v>0</v>
      </c>
      <c r="GR399" s="180">
        <f t="shared" si="699"/>
        <v>0</v>
      </c>
      <c r="GS399" s="41">
        <f t="shared" si="705"/>
        <v>0</v>
      </c>
      <c r="GT399" s="41">
        <f t="shared" si="706"/>
        <v>0</v>
      </c>
      <c r="GU399" s="41">
        <f t="shared" si="707"/>
        <v>0</v>
      </c>
      <c r="GV399" s="41">
        <f t="shared" si="708"/>
        <v>0</v>
      </c>
      <c r="GW399" s="41">
        <f t="shared" si="709"/>
        <v>0</v>
      </c>
      <c r="GX399" s="41">
        <f t="shared" si="710"/>
        <v>0</v>
      </c>
      <c r="GY399" s="180">
        <f t="shared" si="711"/>
        <v>0</v>
      </c>
      <c r="GZ399" s="41">
        <v>372</v>
      </c>
      <c r="HA399" s="32"/>
      <c r="HB399" s="42">
        <f t="shared" si="634"/>
        <v>-100</v>
      </c>
      <c r="HC399" s="59"/>
    </row>
    <row r="400" spans="1:211" ht="15" customHeight="1">
      <c r="A400" s="31" t="s">
        <v>783</v>
      </c>
      <c r="B400" s="32" t="s">
        <v>784</v>
      </c>
      <c r="C400" s="31" t="s">
        <v>490</v>
      </c>
      <c r="D400" s="31" t="s">
        <v>1259</v>
      </c>
      <c r="E400" s="31" t="s">
        <v>43</v>
      </c>
      <c r="F400" s="31" t="s">
        <v>152</v>
      </c>
      <c r="G400" s="33">
        <v>200</v>
      </c>
      <c r="H400" s="33">
        <v>0</v>
      </c>
      <c r="I400" s="33">
        <v>0</v>
      </c>
      <c r="J400" s="34">
        <f>IFERROR(VLOOKUP(A400,#REF!,3,0),0)</f>
        <v>0</v>
      </c>
      <c r="K400" s="34">
        <f t="shared" si="623"/>
        <v>0</v>
      </c>
      <c r="L400" s="34">
        <v>0</v>
      </c>
      <c r="M400" s="34">
        <v>0</v>
      </c>
      <c r="N400" s="35">
        <f t="shared" si="624"/>
        <v>200</v>
      </c>
      <c r="O400" s="35">
        <f t="shared" si="625"/>
        <v>200</v>
      </c>
      <c r="P400" s="36">
        <v>50</v>
      </c>
      <c r="Q400" s="36">
        <f>IF(P400+K400&lt;0,0,P400+K400)+R400</f>
        <v>50</v>
      </c>
      <c r="R400" s="80"/>
      <c r="S400" s="37">
        <f ca="1">SUMIF(ROP!$D$6:$H$65536,A400,ROP!$J$6:$J$65536)</f>
        <v>0</v>
      </c>
      <c r="T400" s="37">
        <f>SUMIF(HASIL!$B:$B,APS!$B400&amp;RIGHT(APS!T$9,2),HASIL!$I:$I)</f>
        <v>0</v>
      </c>
      <c r="U400" s="37">
        <f>SUMIF(HASIL!$B:$B,APS!$B400&amp;RIGHT(APS!U$9,2),HASIL!$I:$I)</f>
        <v>0</v>
      </c>
      <c r="V400" s="37">
        <f>SUMIF(HASIL!$B:$B,APS!$B400&amp;RIGHT(APS!V$9,2),HASIL!$I:$I)</f>
        <v>0</v>
      </c>
      <c r="W400" s="37">
        <f>SUMIF(HASIL!$B:$B,APS!$B400&amp;RIGHT(APS!W$9,2),HASIL!$I:$I)</f>
        <v>0</v>
      </c>
      <c r="X400" s="38">
        <f t="shared" si="626"/>
        <v>0</v>
      </c>
      <c r="Y400" s="38">
        <f t="shared" si="627"/>
        <v>-50</v>
      </c>
      <c r="Z400" s="39">
        <f t="shared" si="701"/>
        <v>0</v>
      </c>
      <c r="AA400" s="39">
        <f t="shared" si="700"/>
        <v>50</v>
      </c>
      <c r="AB400" s="40">
        <f t="shared" si="702"/>
        <v>50</v>
      </c>
      <c r="AC400" s="27">
        <v>0</v>
      </c>
      <c r="AD400" s="27"/>
      <c r="AE400" s="27"/>
      <c r="AF400" s="27"/>
      <c r="AG400" s="27"/>
      <c r="AH400" s="27"/>
      <c r="AI400" s="324">
        <f>SUMIF('Rekapitulasi Juni'!$D$9:$D$192,APS!$B400,'Rekapitulasi Juni'!$E$9:$E$192)</f>
        <v>0</v>
      </c>
      <c r="AJ400" s="324">
        <f>SUMIF('Rekapitulasi Juni'!$D$9:$D$192,APS!$B400,'Rekapitulasi Juni'!$F$9:$F$192)</f>
        <v>0</v>
      </c>
      <c r="AK400" s="324">
        <f>SUMIF('Rekapitulasi Juni'!$D$9:$D$192,APS!$B400,'Rekapitulasi Juni'!$K$9:$K$192)</f>
        <v>0</v>
      </c>
      <c r="AL400" s="325">
        <f t="shared" si="646"/>
        <v>0</v>
      </c>
      <c r="AM400" s="325">
        <f t="shared" si="647"/>
        <v>0</v>
      </c>
      <c r="AN400" s="27"/>
      <c r="AO400" s="324">
        <f>SUMIF('Rekapitulasi Juni'!$U$9:$U$192,APS!$B400,'Rekapitulasi Juni'!$V$9:$V$192)</f>
        <v>0</v>
      </c>
      <c r="AP400" s="324">
        <f>SUMIF('Rekapitulasi Juni'!$U$9:$U$192,APS!$B400,'Rekapitulasi Juni'!$W$9:$W$192)</f>
        <v>0</v>
      </c>
      <c r="AQ400" s="27"/>
      <c r="AR400" s="325">
        <f t="shared" si="648"/>
        <v>0</v>
      </c>
      <c r="AS400" s="325">
        <f t="shared" si="649"/>
        <v>0</v>
      </c>
      <c r="AT400" s="27"/>
      <c r="AU400" s="324">
        <f>SUMIF('Rekapitulasi Juni'!$AL$9:$AL$192,APS!$B400,'Rekapitulasi Juni'!$AM$9:$AM$192)</f>
        <v>0</v>
      </c>
      <c r="AV400" s="324">
        <f>SUMIF('Rekapitulasi Juni'!$AL$9:$AL$192,APS!$B400,'Rekapitulasi Juni'!$AN$9:$AN$192)</f>
        <v>0</v>
      </c>
      <c r="AW400" s="27"/>
      <c r="AX400" s="325">
        <f t="shared" si="650"/>
        <v>0</v>
      </c>
      <c r="AY400" s="325">
        <f t="shared" si="651"/>
        <v>0</v>
      </c>
      <c r="AZ400" s="41">
        <f t="shared" si="652"/>
        <v>0</v>
      </c>
      <c r="BA400" s="41">
        <f t="shared" si="653"/>
        <v>0</v>
      </c>
      <c r="BB400" s="41">
        <f t="shared" si="654"/>
        <v>0</v>
      </c>
      <c r="BC400" s="41">
        <f t="shared" si="655"/>
        <v>0</v>
      </c>
      <c r="BD400" s="41">
        <f t="shared" si="656"/>
        <v>0</v>
      </c>
      <c r="BE400" s="41">
        <f t="shared" si="657"/>
        <v>0</v>
      </c>
      <c r="BF400" s="180">
        <f t="shared" si="658"/>
        <v>0</v>
      </c>
      <c r="BG400" s="27">
        <v>0</v>
      </c>
      <c r="BH400" s="27"/>
      <c r="BI400" s="324">
        <f>SUMIF('Rekapitulasi Juni'!$D$214:$D$393,APS!$B400,'Rekapitulasi Juni'!$E$214:$E$393)</f>
        <v>0</v>
      </c>
      <c r="BJ400" s="324">
        <f>SUMIF('Rekapitulasi Juni'!$D$214:$D$393,APS!$B400,'Rekapitulasi Juni'!$F$214:$F$393)</f>
        <v>0</v>
      </c>
      <c r="BK400" s="27"/>
      <c r="BL400" s="325">
        <f t="shared" si="659"/>
        <v>0</v>
      </c>
      <c r="BM400" s="325">
        <f t="shared" si="660"/>
        <v>0</v>
      </c>
      <c r="BN400" s="27"/>
      <c r="BO400" s="324">
        <f>SUMIF('Rekapitulasi Juni'!$U$214:$U$393,APS!$B400,'Rekapitulasi Juni'!$V$214:$V$393)</f>
        <v>0</v>
      </c>
      <c r="BP400" s="324">
        <f>SUMIF('Rekapitulasi Juni'!$U$214:$U$393,APS!$B400,'Rekapitulasi Juni'!$W$214:$W$393)</f>
        <v>0</v>
      </c>
      <c r="BQ400" s="27"/>
      <c r="BR400" s="325">
        <f t="shared" si="661"/>
        <v>0</v>
      </c>
      <c r="BS400" s="325">
        <f t="shared" si="662"/>
        <v>0</v>
      </c>
      <c r="BT400" s="27"/>
      <c r="BU400" s="324">
        <f>SUMIF('Rekapitulasi Juni'!$AL$214:$AL$393,APS!$B400,'Rekapitulasi Juni'!$AM$214:$AM$393)</f>
        <v>0</v>
      </c>
      <c r="BV400" s="324">
        <f>SUMIF('Rekapitulasi Juni'!$AL$214:$AL$393,APS!$B400,'Rekapitulasi Juni'!$AN$214:$AN$393)</f>
        <v>0</v>
      </c>
      <c r="BW400" s="27"/>
      <c r="BX400" s="325">
        <f t="shared" si="663"/>
        <v>0</v>
      </c>
      <c r="BY400" s="325">
        <f t="shared" si="664"/>
        <v>0</v>
      </c>
      <c r="BZ400" s="27"/>
      <c r="CA400" s="324">
        <f>SUMIF('Rekapitulasi Juni'!$BA$214:$BA$393,APS!$B400,'Rekapitulasi Juni'!$BB$214:$BB$393)</f>
        <v>0</v>
      </c>
      <c r="CB400" s="324">
        <f>SUMIF('Rekapitulasi Juni'!$BA$214:$BA$393,APS!$B400,'Rekapitulasi Juni'!$BC$214:$BC$393)</f>
        <v>0</v>
      </c>
      <c r="CC400" s="27"/>
      <c r="CD400" s="325">
        <f t="shared" si="665"/>
        <v>0</v>
      </c>
      <c r="CE400" s="325">
        <f t="shared" si="666"/>
        <v>0</v>
      </c>
      <c r="CF400" s="27"/>
      <c r="CG400" s="324">
        <f>SUMIF('Rekapitulasi Juni'!$BP$214:$BP$393,APS!$B400,'Rekapitulasi Juni'!$BQ$214:$BQ$393)</f>
        <v>50</v>
      </c>
      <c r="CH400" s="324">
        <f>SUMIF('Rekapitulasi Juni'!$BP$214:$BP$393,APS!$B400,'Rekapitulasi Juni'!$BR$214:$BR$393)</f>
        <v>0</v>
      </c>
      <c r="CI400" s="27"/>
      <c r="CJ400" s="325">
        <f t="shared" si="667"/>
        <v>0</v>
      </c>
      <c r="CK400" s="325">
        <f t="shared" si="668"/>
        <v>0</v>
      </c>
      <c r="CL400" s="41">
        <f t="shared" si="669"/>
        <v>0</v>
      </c>
      <c r="CM400" s="41">
        <f t="shared" si="670"/>
        <v>50</v>
      </c>
      <c r="CN400" s="41">
        <f t="shared" si="671"/>
        <v>0</v>
      </c>
      <c r="CO400" s="41">
        <f t="shared" si="672"/>
        <v>0</v>
      </c>
      <c r="CP400" s="41">
        <f t="shared" si="673"/>
        <v>0</v>
      </c>
      <c r="CQ400" s="41">
        <f t="shared" si="674"/>
        <v>0</v>
      </c>
      <c r="CR400" s="180">
        <f t="shared" si="675"/>
        <v>0</v>
      </c>
      <c r="CS400" s="27">
        <v>50</v>
      </c>
      <c r="CT400" s="27">
        <v>50</v>
      </c>
      <c r="CU400" s="324">
        <f>SUMIF('Rekapitulasi Juni'!$D$410:$D$588,APS!$B400,'Rekapitulasi Juni'!$E$410:$E$588)</f>
        <v>0</v>
      </c>
      <c r="CV400" s="324">
        <f>SUMIF('Rekapitulasi Juni'!$D$410:$D$588,APS!$B400,'Rekapitulasi Juni'!$F$410:$F$588)</f>
        <v>0</v>
      </c>
      <c r="CW400" s="27"/>
      <c r="CX400" s="325">
        <f t="shared" si="676"/>
        <v>0</v>
      </c>
      <c r="CY400" s="325">
        <f t="shared" si="677"/>
        <v>0</v>
      </c>
      <c r="CZ400" s="27"/>
      <c r="DA400" s="324">
        <f>SUMIF('Rekapitulasi Juni'!$U$410:$U$588,APS!$B400,'Rekapitulasi Juni'!$V$410:$V$588)</f>
        <v>0</v>
      </c>
      <c r="DB400" s="324">
        <f>SUMIF('Rekapitulasi Juni'!$U$410:$U$588,APS!$B400,'Rekapitulasi Juni'!$W$410:$W$588)</f>
        <v>0</v>
      </c>
      <c r="DC400" s="27"/>
      <c r="DD400" s="325">
        <f t="shared" si="678"/>
        <v>0</v>
      </c>
      <c r="DE400" s="325">
        <f t="shared" si="679"/>
        <v>0</v>
      </c>
      <c r="DF400" s="27"/>
      <c r="DG400" s="324">
        <f>SUMIF('Rekapitulasi Juni'!$AL$410:$AL$588,APS!$B400,'Rekapitulasi Juni'!$AM$410:$AM$588)</f>
        <v>50</v>
      </c>
      <c r="DH400" s="324">
        <f>SUMIF('Rekapitulasi Juni'!$AL$410:$AL$588,APS!$B400,'Rekapitulasi Juni'!$AN$410:$AN$588)</f>
        <v>50</v>
      </c>
      <c r="DI400" s="27"/>
      <c r="DJ400" s="325">
        <f t="shared" si="635"/>
        <v>0</v>
      </c>
      <c r="DK400" s="325">
        <f t="shared" si="636"/>
        <v>100</v>
      </c>
      <c r="DL400" s="27"/>
      <c r="DM400" s="324">
        <f>SUMIF('Rekapitulasi Juni'!$BA$410:$BA$588,APS!$B400,'Rekapitulasi Juni'!$BB$410:$BB$588)</f>
        <v>0</v>
      </c>
      <c r="DN400" s="324">
        <f>SUMIF('Rekapitulasi Juni'!$BA$410:$BA$588,APS!$B400,'Rekapitulasi Juni'!$BC$410:$BC$588)</f>
        <v>0</v>
      </c>
      <c r="DO400" s="324">
        <f>SUMIF('Rekapitulasi Juni'!$BA$410:$BA$588,APS!$B400,'Rekapitulasi Juni'!$BF$410:$BF$588)</f>
        <v>0</v>
      </c>
      <c r="DP400" s="325">
        <f t="shared" si="637"/>
        <v>0</v>
      </c>
      <c r="DQ400" s="325">
        <f t="shared" si="638"/>
        <v>0</v>
      </c>
      <c r="DR400" s="27"/>
      <c r="DS400" s="324">
        <f>SUMIF('Rekapitulasi Juni'!$BP$410:$BP$588,APS!$B400,'Rekapitulasi Juni'!$BQ$410:$BQ$588)</f>
        <v>0</v>
      </c>
      <c r="DT400" s="324">
        <f>SUMIF('Rekapitulasi Juni'!$BP$410:$BP$588,APS!$B400,'Rekapitulasi Juni'!$BR$410:$BR$588)</f>
        <v>0</v>
      </c>
      <c r="DU400" s="27"/>
      <c r="DV400" s="325">
        <f t="shared" si="639"/>
        <v>0</v>
      </c>
      <c r="DW400" s="325">
        <f t="shared" si="640"/>
        <v>0</v>
      </c>
      <c r="DX400" s="41">
        <f t="shared" si="680"/>
        <v>50</v>
      </c>
      <c r="DY400" s="41">
        <f t="shared" si="681"/>
        <v>50</v>
      </c>
      <c r="DZ400" s="41">
        <f t="shared" si="682"/>
        <v>50</v>
      </c>
      <c r="EA400" s="41">
        <f t="shared" si="683"/>
        <v>0</v>
      </c>
      <c r="EB400" s="41">
        <f t="shared" si="684"/>
        <v>50</v>
      </c>
      <c r="EC400" s="41">
        <f t="shared" si="685"/>
        <v>0</v>
      </c>
      <c r="ED400" s="180">
        <f t="shared" si="686"/>
        <v>100</v>
      </c>
      <c r="EE400" s="27">
        <v>0</v>
      </c>
      <c r="EF400" s="27"/>
      <c r="EG400" s="324">
        <f>SUMIF('Rekapitulasi Juni'!$D$608:$D$786,APS!$B400,'Rekapitulasi Juni'!$E$608:$E$786)</f>
        <v>0</v>
      </c>
      <c r="EH400" s="324">
        <f>SUMIF('Rekapitulasi Juni'!$D$608:$D$786,APS!$B400,'Rekapitulasi Juni'!$F$608:$F$786)</f>
        <v>0</v>
      </c>
      <c r="EI400" s="27"/>
      <c r="EJ400" s="325">
        <f t="shared" si="641"/>
        <v>0</v>
      </c>
      <c r="EK400" s="325">
        <f t="shared" si="642"/>
        <v>0</v>
      </c>
      <c r="EL400" s="27"/>
      <c r="EM400" s="324">
        <f>SUMIF('Rekapitulasi Juni'!$U$608:$U$786,APS!$B400,'Rekapitulasi Juni'!$V$608:$V$786)</f>
        <v>0</v>
      </c>
      <c r="EN400" s="324">
        <f>SUMIF('Rekapitulasi Juni'!$U$608:$U$786,APS!$B400,'Rekapitulasi Juni'!$W$608:$W$786)</f>
        <v>0</v>
      </c>
      <c r="EO400" s="27"/>
      <c r="EP400" s="325">
        <f t="shared" si="643"/>
        <v>0</v>
      </c>
      <c r="EQ400" s="325">
        <f t="shared" si="644"/>
        <v>0</v>
      </c>
      <c r="ER400" s="27"/>
      <c r="ES400" s="324">
        <f>SUMIF('Rekapitulasi Juni'!$AL$608:$AL$786,APS!$B400,'Rekapitulasi Juni'!$AM$608:$AM$786)</f>
        <v>0</v>
      </c>
      <c r="ET400" s="324">
        <f>SUMIF('Rekapitulasi Juni'!$AL$608:$AL$786,APS!$B400,'Rekapitulasi Juni'!$AN$608:$AN$786)</f>
        <v>0</v>
      </c>
      <c r="EU400" s="27"/>
      <c r="EV400" s="325">
        <f t="shared" si="715"/>
        <v>0</v>
      </c>
      <c r="EW400" s="325">
        <f t="shared" si="716"/>
        <v>0</v>
      </c>
      <c r="EX400" s="27"/>
      <c r="EY400" s="324">
        <f>SUMIF('Rekapitulasi Juni'!$BA$608:$BA$786,APS!$B400,'Rekapitulasi Juni'!$BB$608:$BB$786)</f>
        <v>0</v>
      </c>
      <c r="EZ400" s="324">
        <f>SUMIF('Rekapitulasi Juni'!$BA$608:$BA$786,APS!$B400,'Rekapitulasi Juni'!$BC$608:$BC$786)</f>
        <v>0</v>
      </c>
      <c r="FA400" s="324">
        <f>SUMIF('Rekapitulasi Juni'!$BA$608:$BA$786,APS!$B400,'Rekapitulasi Juni'!$BF$608:$BF$786)</f>
        <v>0</v>
      </c>
      <c r="FB400" s="325">
        <f t="shared" si="717"/>
        <v>0</v>
      </c>
      <c r="FC400" s="325">
        <f t="shared" si="718"/>
        <v>0</v>
      </c>
      <c r="FD400" s="27"/>
      <c r="FE400" s="27"/>
      <c r="FF400" s="27"/>
      <c r="FG400" s="27"/>
      <c r="FH400" s="27"/>
      <c r="FI400" s="27"/>
      <c r="FJ400" s="41">
        <f t="shared" si="687"/>
        <v>0</v>
      </c>
      <c r="FK400" s="41">
        <f t="shared" si="688"/>
        <v>0</v>
      </c>
      <c r="FL400" s="41">
        <f t="shared" si="689"/>
        <v>0</v>
      </c>
      <c r="FM400" s="41">
        <f t="shared" si="690"/>
        <v>0</v>
      </c>
      <c r="FN400" s="41">
        <f t="shared" si="691"/>
        <v>0</v>
      </c>
      <c r="FO400" s="41">
        <f t="shared" si="692"/>
        <v>0</v>
      </c>
      <c r="FP400" s="180">
        <f t="shared" si="693"/>
        <v>0</v>
      </c>
      <c r="FQ400" s="27"/>
      <c r="FR400" s="27"/>
      <c r="FS400" s="324">
        <f>SUMIF('Rekapitulasi Juni'!$D$804:$D$984,APS!$B400,'Rekapitulasi Juni'!$E$804:$E$984)</f>
        <v>0</v>
      </c>
      <c r="FT400" s="324">
        <f>SUMIF('Rekapitulasi Juni'!$D$804:$D$984,APS!$B400,'Rekapitulasi Juni'!$F$804:$F$984)</f>
        <v>0</v>
      </c>
      <c r="FU400" s="27"/>
      <c r="FV400" s="325">
        <f t="shared" si="719"/>
        <v>0</v>
      </c>
      <c r="FW400" s="325">
        <f t="shared" si="720"/>
        <v>0</v>
      </c>
      <c r="FX400" s="27"/>
      <c r="FY400" s="324">
        <f>SUMIF('Rekapitulasi Juni'!$U$804:$U$984,APS!$B400,'Rekapitulasi Juni'!$V$804:$V$984)</f>
        <v>0</v>
      </c>
      <c r="FZ400" s="324">
        <f>SUMIF('Rekapitulasi Juni'!$U$804:$U$984,APS!$B400,'Rekapitulasi Juni'!$W$804:$W$984)</f>
        <v>0</v>
      </c>
      <c r="GA400" s="27"/>
      <c r="GB400" s="325">
        <f t="shared" si="713"/>
        <v>0</v>
      </c>
      <c r="GC400" s="325">
        <f t="shared" si="714"/>
        <v>0</v>
      </c>
      <c r="GD400" s="27"/>
      <c r="GE400" s="324">
        <f>SUMIF('Rekapitulasi Juni'!$AL$804:$AL$984,APS!$B400,'Rekapitulasi Juni'!$AM$804:$AM$984)</f>
        <v>0</v>
      </c>
      <c r="GF400" s="324">
        <f>SUMIF('Rekapitulasi Juni'!$AL$804:$AL$984,APS!$B400,'Rekapitulasi Juni'!$AN$804:$AN$984)</f>
        <v>0</v>
      </c>
      <c r="GG400" s="27"/>
      <c r="GH400" s="325">
        <f t="shared" si="703"/>
        <v>0</v>
      </c>
      <c r="GI400" s="325">
        <f t="shared" si="704"/>
        <v>0</v>
      </c>
      <c r="GJ400" s="27"/>
      <c r="GK400" s="27"/>
      <c r="GL400" s="41">
        <f t="shared" si="694"/>
        <v>0</v>
      </c>
      <c r="GM400" s="41">
        <f t="shared" si="695"/>
        <v>0</v>
      </c>
      <c r="GN400" s="41">
        <f t="shared" si="696"/>
        <v>0</v>
      </c>
      <c r="GO400" s="41">
        <f t="shared" si="712"/>
        <v>0</v>
      </c>
      <c r="GP400" s="41">
        <f t="shared" si="697"/>
        <v>0</v>
      </c>
      <c r="GQ400" s="41">
        <f t="shared" si="698"/>
        <v>0</v>
      </c>
      <c r="GR400" s="180">
        <f t="shared" si="699"/>
        <v>0</v>
      </c>
      <c r="GS400" s="41">
        <f t="shared" si="705"/>
        <v>50</v>
      </c>
      <c r="GT400" s="41">
        <f t="shared" si="706"/>
        <v>100</v>
      </c>
      <c r="GU400" s="41">
        <f t="shared" si="707"/>
        <v>50</v>
      </c>
      <c r="GV400" s="41">
        <f t="shared" si="708"/>
        <v>0</v>
      </c>
      <c r="GW400" s="41">
        <f t="shared" si="709"/>
        <v>50</v>
      </c>
      <c r="GX400" s="41">
        <f t="shared" si="710"/>
        <v>0</v>
      </c>
      <c r="GY400" s="180">
        <f t="shared" si="711"/>
        <v>100</v>
      </c>
      <c r="GZ400" s="41">
        <v>373</v>
      </c>
      <c r="HA400" s="32"/>
      <c r="HB400" s="42">
        <f t="shared" si="634"/>
        <v>-150</v>
      </c>
      <c r="HC400" s="59"/>
    </row>
    <row r="401" spans="1:211" ht="15" customHeight="1">
      <c r="A401" s="31" t="s">
        <v>785</v>
      </c>
      <c r="B401" s="32" t="s">
        <v>786</v>
      </c>
      <c r="C401" s="31" t="s">
        <v>490</v>
      </c>
      <c r="D401" s="31" t="s">
        <v>1259</v>
      </c>
      <c r="E401" s="31" t="s">
        <v>43</v>
      </c>
      <c r="F401" s="31" t="s">
        <v>152</v>
      </c>
      <c r="G401" s="33">
        <v>30</v>
      </c>
      <c r="H401" s="33">
        <v>0</v>
      </c>
      <c r="I401" s="33">
        <v>0</v>
      </c>
      <c r="J401" s="34">
        <f>IFERROR(VLOOKUP(A401,#REF!,3,0),0)</f>
        <v>0</v>
      </c>
      <c r="K401" s="34">
        <f t="shared" si="623"/>
        <v>0</v>
      </c>
      <c r="L401" s="34">
        <v>0</v>
      </c>
      <c r="M401" s="34">
        <v>0</v>
      </c>
      <c r="N401" s="35">
        <f t="shared" si="624"/>
        <v>30</v>
      </c>
      <c r="O401" s="35">
        <f t="shared" si="625"/>
        <v>30</v>
      </c>
      <c r="P401" s="46">
        <v>30</v>
      </c>
      <c r="Q401" s="36">
        <f t="shared" si="645"/>
        <v>30</v>
      </c>
      <c r="R401" s="80"/>
      <c r="S401" s="37">
        <f ca="1">SUMIF(ROP!$D$6:$H$65536,A401,ROP!$J$6:$J$65536)</f>
        <v>0</v>
      </c>
      <c r="T401" s="37">
        <f>SUMIF(HASIL!$B:$B,APS!$B401&amp;RIGHT(APS!T$9,2),HASIL!$I:$I)</f>
        <v>0</v>
      </c>
      <c r="U401" s="37">
        <f>SUMIF(HASIL!$B:$B,APS!$B401&amp;RIGHT(APS!U$9,2),HASIL!$I:$I)</f>
        <v>0</v>
      </c>
      <c r="V401" s="37">
        <f>SUMIF(HASIL!$B:$B,APS!$B401&amp;RIGHT(APS!V$9,2),HASIL!$I:$I)</f>
        <v>0</v>
      </c>
      <c r="W401" s="37">
        <f>SUMIF(HASIL!$B:$B,APS!$B401&amp;RIGHT(APS!W$9,2),HASIL!$I:$I)</f>
        <v>0</v>
      </c>
      <c r="X401" s="38">
        <f t="shared" si="626"/>
        <v>0</v>
      </c>
      <c r="Y401" s="38">
        <f t="shared" si="627"/>
        <v>-30</v>
      </c>
      <c r="Z401" s="39">
        <f t="shared" si="701"/>
        <v>0</v>
      </c>
      <c r="AA401" s="39">
        <f t="shared" si="700"/>
        <v>30</v>
      </c>
      <c r="AB401" s="40">
        <f t="shared" si="702"/>
        <v>30</v>
      </c>
      <c r="AC401" s="27">
        <v>30</v>
      </c>
      <c r="AD401" s="27"/>
      <c r="AE401" s="27"/>
      <c r="AF401" s="27"/>
      <c r="AG401" s="27"/>
      <c r="AH401" s="27"/>
      <c r="AI401" s="324">
        <f>SUMIF('Rekapitulasi Juni'!$D$9:$D$192,APS!$B401,'Rekapitulasi Juni'!$E$9:$E$192)</f>
        <v>0</v>
      </c>
      <c r="AJ401" s="324">
        <f>SUMIF('Rekapitulasi Juni'!$D$9:$D$192,APS!$B401,'Rekapitulasi Juni'!$F$9:$F$192)</f>
        <v>0</v>
      </c>
      <c r="AK401" s="324">
        <f>SUMIF('Rekapitulasi Juni'!$D$9:$D$192,APS!$B401,'Rekapitulasi Juni'!$K$9:$K$192)</f>
        <v>0</v>
      </c>
      <c r="AL401" s="325">
        <f t="shared" si="646"/>
        <v>0</v>
      </c>
      <c r="AM401" s="325">
        <f t="shared" si="647"/>
        <v>0</v>
      </c>
      <c r="AN401" s="27"/>
      <c r="AO401" s="324">
        <f>SUMIF('Rekapitulasi Juni'!$U$9:$U$192,APS!$B401,'Rekapitulasi Juni'!$V$9:$V$192)</f>
        <v>0</v>
      </c>
      <c r="AP401" s="324">
        <f>SUMIF('Rekapitulasi Juni'!$U$9:$U$192,APS!$B401,'Rekapitulasi Juni'!$W$9:$W$192)</f>
        <v>0</v>
      </c>
      <c r="AQ401" s="27"/>
      <c r="AR401" s="325">
        <f t="shared" si="648"/>
        <v>0</v>
      </c>
      <c r="AS401" s="325">
        <f t="shared" si="649"/>
        <v>0</v>
      </c>
      <c r="AT401" s="27"/>
      <c r="AU401" s="324">
        <f>SUMIF('Rekapitulasi Juni'!$AL$9:$AL$192,APS!$B401,'Rekapitulasi Juni'!$AM$9:$AM$192)</f>
        <v>0</v>
      </c>
      <c r="AV401" s="324">
        <f>SUMIF('Rekapitulasi Juni'!$AL$9:$AL$192,APS!$B401,'Rekapitulasi Juni'!$AN$9:$AN$192)</f>
        <v>0</v>
      </c>
      <c r="AW401" s="27"/>
      <c r="AX401" s="325">
        <f t="shared" si="650"/>
        <v>0</v>
      </c>
      <c r="AY401" s="325">
        <f t="shared" si="651"/>
        <v>0</v>
      </c>
      <c r="AZ401" s="41">
        <f t="shared" si="652"/>
        <v>0</v>
      </c>
      <c r="BA401" s="41">
        <f t="shared" si="653"/>
        <v>0</v>
      </c>
      <c r="BB401" s="41">
        <f t="shared" si="654"/>
        <v>0</v>
      </c>
      <c r="BC401" s="41">
        <f t="shared" si="655"/>
        <v>0</v>
      </c>
      <c r="BD401" s="41">
        <f t="shared" si="656"/>
        <v>0</v>
      </c>
      <c r="BE401" s="41">
        <f t="shared" si="657"/>
        <v>0</v>
      </c>
      <c r="BF401" s="180">
        <f t="shared" si="658"/>
        <v>0</v>
      </c>
      <c r="BG401" s="27">
        <v>0</v>
      </c>
      <c r="BH401" s="27"/>
      <c r="BI401" s="324">
        <f>SUMIF('Rekapitulasi Juni'!$D$214:$D$393,APS!$B401,'Rekapitulasi Juni'!$E$214:$E$393)</f>
        <v>0</v>
      </c>
      <c r="BJ401" s="324">
        <f>SUMIF('Rekapitulasi Juni'!$D$214:$D$393,APS!$B401,'Rekapitulasi Juni'!$F$214:$F$393)</f>
        <v>0</v>
      </c>
      <c r="BK401" s="27"/>
      <c r="BL401" s="325">
        <f t="shared" si="659"/>
        <v>0</v>
      </c>
      <c r="BM401" s="325">
        <f t="shared" si="660"/>
        <v>0</v>
      </c>
      <c r="BN401" s="27">
        <v>30</v>
      </c>
      <c r="BO401" s="324">
        <f>SUMIF('Rekapitulasi Juni'!$U$214:$U$393,APS!$B401,'Rekapitulasi Juni'!$V$214:$V$393)</f>
        <v>0</v>
      </c>
      <c r="BP401" s="324">
        <f>SUMIF('Rekapitulasi Juni'!$U$214:$U$393,APS!$B401,'Rekapitulasi Juni'!$W$214:$W$393)</f>
        <v>30</v>
      </c>
      <c r="BQ401" s="27"/>
      <c r="BR401" s="325">
        <f t="shared" si="661"/>
        <v>100</v>
      </c>
      <c r="BS401" s="325">
        <f t="shared" si="662"/>
        <v>0</v>
      </c>
      <c r="BT401" s="27"/>
      <c r="BU401" s="324">
        <f>SUMIF('Rekapitulasi Juni'!$AL$214:$AL$393,APS!$B401,'Rekapitulasi Juni'!$AM$214:$AM$393)</f>
        <v>0</v>
      </c>
      <c r="BV401" s="324">
        <f>SUMIF('Rekapitulasi Juni'!$AL$214:$AL$393,APS!$B401,'Rekapitulasi Juni'!$AN$214:$AN$393)</f>
        <v>0</v>
      </c>
      <c r="BW401" s="27"/>
      <c r="BX401" s="325">
        <f t="shared" si="663"/>
        <v>0</v>
      </c>
      <c r="BY401" s="325">
        <f t="shared" si="664"/>
        <v>0</v>
      </c>
      <c r="BZ401" s="27"/>
      <c r="CA401" s="324">
        <f>SUMIF('Rekapitulasi Juni'!$BA$214:$BA$393,APS!$B401,'Rekapitulasi Juni'!$BB$214:$BB$393)</f>
        <v>0</v>
      </c>
      <c r="CB401" s="324">
        <f>SUMIF('Rekapitulasi Juni'!$BA$214:$BA$393,APS!$B401,'Rekapitulasi Juni'!$BC$214:$BC$393)</f>
        <v>0</v>
      </c>
      <c r="CC401" s="27"/>
      <c r="CD401" s="325">
        <f t="shared" si="665"/>
        <v>0</v>
      </c>
      <c r="CE401" s="325">
        <f t="shared" si="666"/>
        <v>0</v>
      </c>
      <c r="CF401" s="27"/>
      <c r="CG401" s="324">
        <f>SUMIF('Rekapitulasi Juni'!$BP$214:$BP$393,APS!$B401,'Rekapitulasi Juni'!$BQ$214:$BQ$393)</f>
        <v>0</v>
      </c>
      <c r="CH401" s="324">
        <f>SUMIF('Rekapitulasi Juni'!$BP$214:$BP$393,APS!$B401,'Rekapitulasi Juni'!$BR$214:$BR$393)</f>
        <v>0</v>
      </c>
      <c r="CI401" s="27"/>
      <c r="CJ401" s="325">
        <f t="shared" si="667"/>
        <v>0</v>
      </c>
      <c r="CK401" s="325">
        <f t="shared" si="668"/>
        <v>0</v>
      </c>
      <c r="CL401" s="41">
        <f t="shared" si="669"/>
        <v>30</v>
      </c>
      <c r="CM401" s="41">
        <f t="shared" si="670"/>
        <v>0</v>
      </c>
      <c r="CN401" s="41">
        <f t="shared" si="671"/>
        <v>30</v>
      </c>
      <c r="CO401" s="41">
        <f t="shared" si="672"/>
        <v>0</v>
      </c>
      <c r="CP401" s="41">
        <f t="shared" si="673"/>
        <v>30</v>
      </c>
      <c r="CQ401" s="41">
        <f t="shared" si="674"/>
        <v>0</v>
      </c>
      <c r="CR401" s="180">
        <f t="shared" si="675"/>
        <v>100</v>
      </c>
      <c r="CS401" s="27">
        <v>0</v>
      </c>
      <c r="CT401" s="27"/>
      <c r="CU401" s="324">
        <f>SUMIF('Rekapitulasi Juni'!$D$410:$D$588,APS!$B401,'Rekapitulasi Juni'!$E$410:$E$588)</f>
        <v>0</v>
      </c>
      <c r="CV401" s="324">
        <f>SUMIF('Rekapitulasi Juni'!$D$410:$D$588,APS!$B401,'Rekapitulasi Juni'!$F$410:$F$588)</f>
        <v>0</v>
      </c>
      <c r="CW401" s="27"/>
      <c r="CX401" s="325">
        <f t="shared" si="676"/>
        <v>0</v>
      </c>
      <c r="CY401" s="325">
        <f t="shared" si="677"/>
        <v>0</v>
      </c>
      <c r="CZ401" s="27"/>
      <c r="DA401" s="324">
        <f>SUMIF('Rekapitulasi Juni'!$U$410:$U$588,APS!$B401,'Rekapitulasi Juni'!$V$410:$V$588)</f>
        <v>0</v>
      </c>
      <c r="DB401" s="324">
        <f>SUMIF('Rekapitulasi Juni'!$U$410:$U$588,APS!$B401,'Rekapitulasi Juni'!$W$410:$W$588)</f>
        <v>0</v>
      </c>
      <c r="DC401" s="27"/>
      <c r="DD401" s="325">
        <f t="shared" si="678"/>
        <v>0</v>
      </c>
      <c r="DE401" s="325">
        <f t="shared" si="679"/>
        <v>0</v>
      </c>
      <c r="DF401" s="27"/>
      <c r="DG401" s="324">
        <f>SUMIF('Rekapitulasi Juni'!$AL$410:$AL$588,APS!$B401,'Rekapitulasi Juni'!$AM$410:$AM$588)</f>
        <v>0</v>
      </c>
      <c r="DH401" s="324">
        <f>SUMIF('Rekapitulasi Juni'!$AL$410:$AL$588,APS!$B401,'Rekapitulasi Juni'!$AN$410:$AN$588)</f>
        <v>0</v>
      </c>
      <c r="DI401" s="27"/>
      <c r="DJ401" s="325">
        <f t="shared" ref="DJ401:DJ464" si="721">IF(DF401=0,0,((DH401+DI401)/DF401)*100)</f>
        <v>0</v>
      </c>
      <c r="DK401" s="325">
        <f t="shared" ref="DK401:DK464" si="722">IF(DG401=0,0,((DH401+DI401)/DG401)*100)</f>
        <v>0</v>
      </c>
      <c r="DL401" s="27"/>
      <c r="DM401" s="324">
        <f>SUMIF('Rekapitulasi Juni'!$BA$410:$BA$588,APS!$B401,'Rekapitulasi Juni'!$BB$410:$BB$588)</f>
        <v>0</v>
      </c>
      <c r="DN401" s="324">
        <f>SUMIF('Rekapitulasi Juni'!$BA$410:$BA$588,APS!$B401,'Rekapitulasi Juni'!$BC$410:$BC$588)</f>
        <v>0</v>
      </c>
      <c r="DO401" s="324">
        <f>SUMIF('Rekapitulasi Juni'!$BA$410:$BA$588,APS!$B401,'Rekapitulasi Juni'!$BF$410:$BF$588)</f>
        <v>0</v>
      </c>
      <c r="DP401" s="325">
        <f t="shared" ref="DP401:DP464" si="723">IF(DL401=0,0,((DN401+DO401)/DL401)*100)</f>
        <v>0</v>
      </c>
      <c r="DQ401" s="325">
        <f t="shared" ref="DQ401:DQ464" si="724">IF(DM401=0,0,((DN401+DO401)/DM401)*100)</f>
        <v>0</v>
      </c>
      <c r="DR401" s="27"/>
      <c r="DS401" s="324">
        <f>SUMIF('Rekapitulasi Juni'!$BP$410:$BP$588,APS!$B401,'Rekapitulasi Juni'!$BQ$410:$BQ$588)</f>
        <v>0</v>
      </c>
      <c r="DT401" s="324">
        <f>SUMIF('Rekapitulasi Juni'!$BP$410:$BP$588,APS!$B401,'Rekapitulasi Juni'!$BR$410:$BR$588)</f>
        <v>0</v>
      </c>
      <c r="DU401" s="27"/>
      <c r="DV401" s="325">
        <f t="shared" ref="DV401:DV464" si="725">IF(DR401=0,0,((DT401+DU401)/DR401)*100)</f>
        <v>0</v>
      </c>
      <c r="DW401" s="325">
        <f t="shared" ref="DW401:DW464" si="726">IF(DS401=0,0,((DT401+DU401)/DS401)*100)</f>
        <v>0</v>
      </c>
      <c r="DX401" s="41">
        <f t="shared" si="680"/>
        <v>0</v>
      </c>
      <c r="DY401" s="41">
        <f t="shared" si="681"/>
        <v>0</v>
      </c>
      <c r="DZ401" s="41">
        <f t="shared" si="682"/>
        <v>0</v>
      </c>
      <c r="EA401" s="41">
        <f t="shared" si="683"/>
        <v>0</v>
      </c>
      <c r="EB401" s="41">
        <f t="shared" si="684"/>
        <v>0</v>
      </c>
      <c r="EC401" s="41">
        <f t="shared" si="685"/>
        <v>0</v>
      </c>
      <c r="ED401" s="180">
        <f t="shared" si="686"/>
        <v>0</v>
      </c>
      <c r="EE401" s="27">
        <v>0</v>
      </c>
      <c r="EF401" s="27"/>
      <c r="EG401" s="324">
        <f>SUMIF('Rekapitulasi Juni'!$D$608:$D$786,APS!$B401,'Rekapitulasi Juni'!$E$608:$E$786)</f>
        <v>0</v>
      </c>
      <c r="EH401" s="324">
        <f>SUMIF('Rekapitulasi Juni'!$D$608:$D$786,APS!$B401,'Rekapitulasi Juni'!$F$608:$F$786)</f>
        <v>0</v>
      </c>
      <c r="EI401" s="27"/>
      <c r="EJ401" s="325">
        <f t="shared" ref="EJ401:EJ464" si="727">IF(EF401=0,0,((EH401+EI401)/EF401)*100)</f>
        <v>0</v>
      </c>
      <c r="EK401" s="325">
        <f t="shared" ref="EK401:EK464" si="728">IF(EG401=0,0,((EH401+EI401)/EG401)*100)</f>
        <v>0</v>
      </c>
      <c r="EL401" s="27"/>
      <c r="EM401" s="324">
        <f>SUMIF('Rekapitulasi Juni'!$U$608:$U$786,APS!$B401,'Rekapitulasi Juni'!$V$608:$V$786)</f>
        <v>0</v>
      </c>
      <c r="EN401" s="324">
        <f>SUMIF('Rekapitulasi Juni'!$U$608:$U$786,APS!$B401,'Rekapitulasi Juni'!$W$608:$W$786)</f>
        <v>0</v>
      </c>
      <c r="EO401" s="27"/>
      <c r="EP401" s="325">
        <f t="shared" ref="EP401:EP464" si="729">IF(EL401=0,0,((EN401+EO401)/EL401)*100)</f>
        <v>0</v>
      </c>
      <c r="EQ401" s="325">
        <f t="shared" ref="EQ401:EQ464" si="730">IF(EM401=0,0,((EN401+EO401)/EM401)*100)</f>
        <v>0</v>
      </c>
      <c r="ER401" s="27"/>
      <c r="ES401" s="324">
        <f>SUMIF('Rekapitulasi Juni'!$AL$608:$AL$786,APS!$B401,'Rekapitulasi Juni'!$AM$608:$AM$786)</f>
        <v>0</v>
      </c>
      <c r="ET401" s="324">
        <f>SUMIF('Rekapitulasi Juni'!$AL$608:$AL$786,APS!$B401,'Rekapitulasi Juni'!$AN$608:$AN$786)</f>
        <v>0</v>
      </c>
      <c r="EU401" s="27"/>
      <c r="EV401" s="325">
        <f t="shared" si="715"/>
        <v>0</v>
      </c>
      <c r="EW401" s="325">
        <f t="shared" si="716"/>
        <v>0</v>
      </c>
      <c r="EX401" s="27"/>
      <c r="EY401" s="324">
        <f>SUMIF('Rekapitulasi Juni'!$BA$608:$BA$786,APS!$B401,'Rekapitulasi Juni'!$BB$608:$BB$786)</f>
        <v>0</v>
      </c>
      <c r="EZ401" s="324">
        <f>SUMIF('Rekapitulasi Juni'!$BA$608:$BA$786,APS!$B401,'Rekapitulasi Juni'!$BC$608:$BC$786)</f>
        <v>0</v>
      </c>
      <c r="FA401" s="324">
        <f>SUMIF('Rekapitulasi Juni'!$BA$608:$BA$786,APS!$B401,'Rekapitulasi Juni'!$BF$608:$BF$786)</f>
        <v>0</v>
      </c>
      <c r="FB401" s="325">
        <f t="shared" si="717"/>
        <v>0</v>
      </c>
      <c r="FC401" s="325">
        <f t="shared" si="718"/>
        <v>0</v>
      </c>
      <c r="FD401" s="27"/>
      <c r="FE401" s="27"/>
      <c r="FF401" s="27"/>
      <c r="FG401" s="27"/>
      <c r="FH401" s="27"/>
      <c r="FI401" s="27"/>
      <c r="FJ401" s="41">
        <f t="shared" si="687"/>
        <v>0</v>
      </c>
      <c r="FK401" s="41">
        <f t="shared" si="688"/>
        <v>0</v>
      </c>
      <c r="FL401" s="41">
        <f t="shared" si="689"/>
        <v>0</v>
      </c>
      <c r="FM401" s="41">
        <f t="shared" si="690"/>
        <v>0</v>
      </c>
      <c r="FN401" s="41">
        <f t="shared" si="691"/>
        <v>0</v>
      </c>
      <c r="FO401" s="41">
        <f t="shared" si="692"/>
        <v>0</v>
      </c>
      <c r="FP401" s="180">
        <f t="shared" si="693"/>
        <v>0</v>
      </c>
      <c r="FQ401" s="27"/>
      <c r="FR401" s="27"/>
      <c r="FS401" s="324">
        <f>SUMIF('Rekapitulasi Juni'!$D$804:$D$984,APS!$B401,'Rekapitulasi Juni'!$E$804:$E$984)</f>
        <v>0</v>
      </c>
      <c r="FT401" s="324">
        <f>SUMIF('Rekapitulasi Juni'!$D$804:$D$984,APS!$B401,'Rekapitulasi Juni'!$F$804:$F$984)</f>
        <v>0</v>
      </c>
      <c r="FU401" s="27"/>
      <c r="FV401" s="325">
        <f t="shared" si="719"/>
        <v>0</v>
      </c>
      <c r="FW401" s="325">
        <f t="shared" si="720"/>
        <v>0</v>
      </c>
      <c r="FX401" s="27"/>
      <c r="FY401" s="324">
        <f>SUMIF('Rekapitulasi Juni'!$U$804:$U$984,APS!$B401,'Rekapitulasi Juni'!$V$804:$V$984)</f>
        <v>0</v>
      </c>
      <c r="FZ401" s="324">
        <f>SUMIF('Rekapitulasi Juni'!$U$804:$U$984,APS!$B401,'Rekapitulasi Juni'!$W$804:$W$984)</f>
        <v>0</v>
      </c>
      <c r="GA401" s="27"/>
      <c r="GB401" s="325">
        <f t="shared" si="713"/>
        <v>0</v>
      </c>
      <c r="GC401" s="325">
        <f t="shared" si="714"/>
        <v>0</v>
      </c>
      <c r="GD401" s="27"/>
      <c r="GE401" s="324">
        <f>SUMIF('Rekapitulasi Juni'!$AL$804:$AL$984,APS!$B401,'Rekapitulasi Juni'!$AM$804:$AM$984)</f>
        <v>0</v>
      </c>
      <c r="GF401" s="324">
        <f>SUMIF('Rekapitulasi Juni'!$AL$804:$AL$984,APS!$B401,'Rekapitulasi Juni'!$AN$804:$AN$984)</f>
        <v>0</v>
      </c>
      <c r="GG401" s="27"/>
      <c r="GH401" s="325">
        <f t="shared" si="703"/>
        <v>0</v>
      </c>
      <c r="GI401" s="325">
        <f t="shared" si="704"/>
        <v>0</v>
      </c>
      <c r="GJ401" s="27"/>
      <c r="GK401" s="27"/>
      <c r="GL401" s="41">
        <f t="shared" si="694"/>
        <v>0</v>
      </c>
      <c r="GM401" s="41">
        <f t="shared" si="695"/>
        <v>0</v>
      </c>
      <c r="GN401" s="41">
        <f t="shared" si="696"/>
        <v>0</v>
      </c>
      <c r="GO401" s="41">
        <f t="shared" si="712"/>
        <v>0</v>
      </c>
      <c r="GP401" s="41">
        <f t="shared" si="697"/>
        <v>0</v>
      </c>
      <c r="GQ401" s="41">
        <f t="shared" si="698"/>
        <v>0</v>
      </c>
      <c r="GR401" s="180">
        <f t="shared" si="699"/>
        <v>0</v>
      </c>
      <c r="GS401" s="41">
        <f t="shared" si="705"/>
        <v>30</v>
      </c>
      <c r="GT401" s="41">
        <f t="shared" si="706"/>
        <v>0</v>
      </c>
      <c r="GU401" s="41">
        <f t="shared" si="707"/>
        <v>30</v>
      </c>
      <c r="GV401" s="41">
        <f t="shared" si="708"/>
        <v>0</v>
      </c>
      <c r="GW401" s="41">
        <f t="shared" si="709"/>
        <v>30</v>
      </c>
      <c r="GX401" s="41">
        <f t="shared" si="710"/>
        <v>0</v>
      </c>
      <c r="GY401" s="180">
        <f t="shared" si="711"/>
        <v>100</v>
      </c>
      <c r="GZ401" s="41">
        <v>374</v>
      </c>
      <c r="HA401" s="32" t="s">
        <v>1310</v>
      </c>
      <c r="HB401" s="42">
        <f t="shared" si="634"/>
        <v>0</v>
      </c>
      <c r="HC401" s="59" t="s">
        <v>97</v>
      </c>
    </row>
    <row r="402" spans="1:211" ht="15" hidden="1" customHeight="1">
      <c r="A402" s="31" t="s">
        <v>787</v>
      </c>
      <c r="B402" s="32" t="s">
        <v>788</v>
      </c>
      <c r="C402" s="31" t="s">
        <v>490</v>
      </c>
      <c r="D402" s="31" t="s">
        <v>1259</v>
      </c>
      <c r="E402" s="31" t="s">
        <v>43</v>
      </c>
      <c r="F402" s="31" t="s">
        <v>152</v>
      </c>
      <c r="G402" s="33">
        <v>35</v>
      </c>
      <c r="H402" s="33">
        <v>0</v>
      </c>
      <c r="I402" s="33">
        <v>0</v>
      </c>
      <c r="J402" s="34">
        <f>IFERROR(VLOOKUP(A402,#REF!,3,0),0)</f>
        <v>0</v>
      </c>
      <c r="K402" s="34">
        <f t="shared" si="623"/>
        <v>0</v>
      </c>
      <c r="L402" s="34">
        <v>0</v>
      </c>
      <c r="M402" s="34">
        <v>0</v>
      </c>
      <c r="N402" s="35">
        <f t="shared" si="624"/>
        <v>35</v>
      </c>
      <c r="O402" s="35">
        <f t="shared" si="625"/>
        <v>35</v>
      </c>
      <c r="P402" s="36">
        <v>0</v>
      </c>
      <c r="Q402" s="36">
        <f t="shared" ref="Q402:Q465" si="731">IF(P402+K402&lt;0,0,P402+K402)+R402</f>
        <v>0</v>
      </c>
      <c r="R402" s="80"/>
      <c r="S402" s="37">
        <f ca="1">SUMIF(ROP!$D$6:$H$65536,A402,ROP!$J$6:$J$65536)</f>
        <v>0</v>
      </c>
      <c r="T402" s="37">
        <f>SUMIF(HASIL!$B:$B,APS!$B402&amp;RIGHT(APS!T$9,2),HASIL!$I:$I)</f>
        <v>0</v>
      </c>
      <c r="U402" s="37">
        <f>SUMIF(HASIL!$B:$B,APS!$B402&amp;RIGHT(APS!U$9,2),HASIL!$I:$I)</f>
        <v>0</v>
      </c>
      <c r="V402" s="37">
        <f>SUMIF(HASIL!$B:$B,APS!$B402&amp;RIGHT(APS!V$9,2),HASIL!$I:$I)</f>
        <v>0</v>
      </c>
      <c r="W402" s="37">
        <f>SUMIF(HASIL!$B:$B,APS!$B402&amp;RIGHT(APS!W$9,2),HASIL!$I:$I)</f>
        <v>0</v>
      </c>
      <c r="X402" s="38">
        <f t="shared" si="626"/>
        <v>0</v>
      </c>
      <c r="Y402" s="38">
        <f t="shared" si="627"/>
        <v>0</v>
      </c>
      <c r="Z402" s="39">
        <f t="shared" si="701"/>
        <v>0</v>
      </c>
      <c r="AA402" s="39">
        <f t="shared" si="700"/>
        <v>0</v>
      </c>
      <c r="AB402" s="40">
        <f t="shared" si="702"/>
        <v>0</v>
      </c>
      <c r="AC402" s="27">
        <v>0</v>
      </c>
      <c r="AD402" s="27"/>
      <c r="AE402" s="27"/>
      <c r="AF402" s="27"/>
      <c r="AG402" s="27"/>
      <c r="AH402" s="27"/>
      <c r="AI402" s="324">
        <f>SUMIF('Rekapitulasi Juni'!$D$9:$D$192,APS!$B402,'Rekapitulasi Juni'!$E$9:$E$192)</f>
        <v>0</v>
      </c>
      <c r="AJ402" s="324">
        <f>SUMIF('Rekapitulasi Juni'!$D$9:$D$192,APS!$B402,'Rekapitulasi Juni'!$F$9:$F$192)</f>
        <v>0</v>
      </c>
      <c r="AK402" s="324">
        <f>SUMIF('Rekapitulasi Juni'!$D$9:$D$192,APS!$B402,'Rekapitulasi Juni'!$K$9:$K$192)</f>
        <v>0</v>
      </c>
      <c r="AL402" s="325">
        <f t="shared" ref="AL402:AL465" si="732">IF(AH402=0,0,((AJ402+AK402)/AH402)*100)</f>
        <v>0</v>
      </c>
      <c r="AM402" s="325">
        <f t="shared" ref="AM402:AM465" si="733">IF(AI402=0,0,((AJ402+AK402)/AI402)*100)</f>
        <v>0</v>
      </c>
      <c r="AN402" s="27"/>
      <c r="AO402" s="324">
        <f>SUMIF('Rekapitulasi Juni'!$U$9:$U$192,APS!$B402,'Rekapitulasi Juni'!$V$9:$V$192)</f>
        <v>0</v>
      </c>
      <c r="AP402" s="324">
        <f>SUMIF('Rekapitulasi Juni'!$U$9:$U$192,APS!$B402,'Rekapitulasi Juni'!$W$9:$W$192)</f>
        <v>0</v>
      </c>
      <c r="AQ402" s="27"/>
      <c r="AR402" s="325">
        <f t="shared" ref="AR402:AR465" si="734">IF(AN402=0,0,((AP402+AQ402)/AN402)*100)</f>
        <v>0</v>
      </c>
      <c r="AS402" s="325">
        <f t="shared" ref="AS402:AS465" si="735">IF(AO402=0,0,((AP402+AQ402)/AO402)*100)</f>
        <v>0</v>
      </c>
      <c r="AT402" s="27"/>
      <c r="AU402" s="324">
        <f>SUMIF('Rekapitulasi Juni'!$AL$9:$AL$192,APS!$B402,'Rekapitulasi Juni'!$AM$9:$AM$192)</f>
        <v>0</v>
      </c>
      <c r="AV402" s="324">
        <f>SUMIF('Rekapitulasi Juni'!$AL$9:$AL$192,APS!$B402,'Rekapitulasi Juni'!$AN$9:$AN$192)</f>
        <v>0</v>
      </c>
      <c r="AW402" s="27"/>
      <c r="AX402" s="325">
        <f t="shared" ref="AX402:AX465" si="736">IF(AT402=0,0,((AV402+AW402)/AT402)*100)</f>
        <v>0</v>
      </c>
      <c r="AY402" s="325">
        <f t="shared" ref="AY402:AY465" si="737">IF(AU402=0,0,((AV402+AW402)/AU402)*100)</f>
        <v>0</v>
      </c>
      <c r="AZ402" s="41">
        <f t="shared" ref="AZ402:AZ465" si="738">AH402+AN402+AT402</f>
        <v>0</v>
      </c>
      <c r="BA402" s="41">
        <f t="shared" ref="BA402:BA465" si="739">AI402+AO402+AU402</f>
        <v>0</v>
      </c>
      <c r="BB402" s="41">
        <f t="shared" ref="BB402:BB465" si="740">AJ402+AP402+AV402</f>
        <v>0</v>
      </c>
      <c r="BC402" s="41">
        <f t="shared" ref="BC402:BC465" si="741">AK402+AQ402+AW402</f>
        <v>0</v>
      </c>
      <c r="BD402" s="41">
        <f t="shared" ref="BD402:BD465" si="742">BB402+BC402</f>
        <v>0</v>
      </c>
      <c r="BE402" s="41">
        <f t="shared" ref="BE402:BE465" si="743">BD402-AZ402</f>
        <v>0</v>
      </c>
      <c r="BF402" s="180">
        <f t="shared" ref="BF402:BF465" si="744">IF(AZ402=0,0,((BD402)/AZ402)*100)</f>
        <v>0</v>
      </c>
      <c r="BG402" s="27">
        <v>0</v>
      </c>
      <c r="BH402" s="27"/>
      <c r="BI402" s="324">
        <f>SUMIF('Rekapitulasi Juni'!$D$214:$D$393,APS!$B402,'Rekapitulasi Juni'!$E$214:$E$393)</f>
        <v>0</v>
      </c>
      <c r="BJ402" s="324">
        <f>SUMIF('Rekapitulasi Juni'!$D$214:$D$393,APS!$B402,'Rekapitulasi Juni'!$F$214:$F$393)</f>
        <v>0</v>
      </c>
      <c r="BK402" s="27"/>
      <c r="BL402" s="325">
        <f t="shared" ref="BL402:BL465" si="745">IF(BH402=0,0,((BJ402+BK402)/BH402)*100)</f>
        <v>0</v>
      </c>
      <c r="BM402" s="325">
        <f t="shared" ref="BM402:BM465" si="746">IF(BI402=0,0,((BJ402+BK402)/BI402)*100)</f>
        <v>0</v>
      </c>
      <c r="BN402" s="27"/>
      <c r="BO402" s="324">
        <f>SUMIF('Rekapitulasi Juni'!$U$214:$U$393,APS!$B402,'Rekapitulasi Juni'!$V$214:$V$393)</f>
        <v>0</v>
      </c>
      <c r="BP402" s="324">
        <f>SUMIF('Rekapitulasi Juni'!$U$214:$U$393,APS!$B402,'Rekapitulasi Juni'!$W$214:$W$393)</f>
        <v>0</v>
      </c>
      <c r="BQ402" s="27"/>
      <c r="BR402" s="325">
        <f t="shared" ref="BR402:BR465" si="747">IF(BN402=0,0,((BP402+BQ402)/BN402)*100)</f>
        <v>0</v>
      </c>
      <c r="BS402" s="325">
        <f t="shared" ref="BS402:BS465" si="748">IF(BO402=0,0,((BP402+BQ402)/BO402)*100)</f>
        <v>0</v>
      </c>
      <c r="BT402" s="27"/>
      <c r="BU402" s="324">
        <f>SUMIF('Rekapitulasi Juni'!$AL$214:$AL$393,APS!$B402,'Rekapitulasi Juni'!$AM$214:$AM$393)</f>
        <v>0</v>
      </c>
      <c r="BV402" s="324">
        <f>SUMIF('Rekapitulasi Juni'!$AL$214:$AL$393,APS!$B402,'Rekapitulasi Juni'!$AN$214:$AN$393)</f>
        <v>0</v>
      </c>
      <c r="BW402" s="27"/>
      <c r="BX402" s="325">
        <f t="shared" ref="BX402:BX465" si="749">IF(BT402=0,0,((BV402+BW402)/BT402)*100)</f>
        <v>0</v>
      </c>
      <c r="BY402" s="325">
        <f t="shared" ref="BY402:BY465" si="750">IF(BU402=0,0,((BV402+BW402)/BU402)*100)</f>
        <v>0</v>
      </c>
      <c r="BZ402" s="27"/>
      <c r="CA402" s="324">
        <f>SUMIF('Rekapitulasi Juni'!$BA$214:$BA$393,APS!$B402,'Rekapitulasi Juni'!$BB$214:$BB$393)</f>
        <v>0</v>
      </c>
      <c r="CB402" s="324">
        <f>SUMIF('Rekapitulasi Juni'!$BA$214:$BA$393,APS!$B402,'Rekapitulasi Juni'!$BC$214:$BC$393)</f>
        <v>0</v>
      </c>
      <c r="CC402" s="27"/>
      <c r="CD402" s="325">
        <f t="shared" ref="CD402:CD465" si="751">IF(BZ402=0,0,((CB402+CC402)/BZ402)*100)</f>
        <v>0</v>
      </c>
      <c r="CE402" s="325">
        <f t="shared" ref="CE402:CE465" si="752">IF(CA402=0,0,((CB402+CC402)/CA402)*100)</f>
        <v>0</v>
      </c>
      <c r="CF402" s="27"/>
      <c r="CG402" s="324">
        <f>SUMIF('Rekapitulasi Juni'!$BP$214:$BP$393,APS!$B402,'Rekapitulasi Juni'!$BQ$214:$BQ$393)</f>
        <v>0</v>
      </c>
      <c r="CH402" s="324">
        <f>SUMIF('Rekapitulasi Juni'!$BP$214:$BP$393,APS!$B402,'Rekapitulasi Juni'!$BR$214:$BR$393)</f>
        <v>0</v>
      </c>
      <c r="CI402" s="27"/>
      <c r="CJ402" s="325">
        <f t="shared" ref="CJ402:CJ465" si="753">IF(CF402=0,0,((CH402+CI402)/CF402)*100)</f>
        <v>0</v>
      </c>
      <c r="CK402" s="325">
        <f t="shared" ref="CK402:CK465" si="754">IF(CG402=0,0,((CH402+CI402)/CG402)*100)</f>
        <v>0</v>
      </c>
      <c r="CL402" s="41">
        <f t="shared" ref="CL402:CL465" si="755">BH402+BN402+BT402+BZ402+CF402</f>
        <v>0</v>
      </c>
      <c r="CM402" s="41">
        <f t="shared" ref="CM402:CM465" si="756">BI402+BO402+BU402+CA402+CG402</f>
        <v>0</v>
      </c>
      <c r="CN402" s="41">
        <f t="shared" ref="CN402:CN465" si="757">BJ402+BP402+BV402+CB402+CH402</f>
        <v>0</v>
      </c>
      <c r="CO402" s="41">
        <f t="shared" ref="CO402:CO465" si="758">BK402+BQ402+BW402+CC402+CI402</f>
        <v>0</v>
      </c>
      <c r="CP402" s="41">
        <f t="shared" ref="CP402:CP465" si="759">CN402+CO402</f>
        <v>0</v>
      </c>
      <c r="CQ402" s="41">
        <f t="shared" ref="CQ402:CQ465" si="760">CP402-CL402</f>
        <v>0</v>
      </c>
      <c r="CR402" s="180">
        <f t="shared" ref="CR402:CR465" si="761">IF(CL402=0,0,((CP402)/CL402)*100)</f>
        <v>0</v>
      </c>
      <c r="CS402" s="27">
        <v>0</v>
      </c>
      <c r="CT402" s="27"/>
      <c r="CU402" s="324">
        <f>SUMIF('Rekapitulasi Juni'!$D$410:$D$588,APS!$B402,'Rekapitulasi Juni'!$E$410:$E$588)</f>
        <v>0</v>
      </c>
      <c r="CV402" s="324">
        <f>SUMIF('Rekapitulasi Juni'!$D$410:$D$588,APS!$B402,'Rekapitulasi Juni'!$F$410:$F$588)</f>
        <v>0</v>
      </c>
      <c r="CW402" s="27"/>
      <c r="CX402" s="325">
        <f t="shared" ref="CX402:CX465" si="762">IF(CT402=0,0,((CV402+CW402)/CT402)*100)</f>
        <v>0</v>
      </c>
      <c r="CY402" s="325">
        <f t="shared" ref="CY402:CY465" si="763">IF(CU402=0,0,((CV402+CW402)/CU402)*100)</f>
        <v>0</v>
      </c>
      <c r="CZ402" s="27"/>
      <c r="DA402" s="324">
        <f>SUMIF('Rekapitulasi Juni'!$U$410:$U$588,APS!$B402,'Rekapitulasi Juni'!$V$410:$V$588)</f>
        <v>0</v>
      </c>
      <c r="DB402" s="324">
        <f>SUMIF('Rekapitulasi Juni'!$U$410:$U$588,APS!$B402,'Rekapitulasi Juni'!$W$410:$W$588)</f>
        <v>0</v>
      </c>
      <c r="DC402" s="27"/>
      <c r="DD402" s="325">
        <f t="shared" ref="DD402:DD465" si="764">IF(CZ402=0,0,((DB402+DC402)/CZ402)*100)</f>
        <v>0</v>
      </c>
      <c r="DE402" s="325">
        <f t="shared" ref="DE402:DE465" si="765">IF(DA402=0,0,((DB402+DC402)/DA402)*100)</f>
        <v>0</v>
      </c>
      <c r="DF402" s="27"/>
      <c r="DG402" s="324">
        <f>SUMIF('Rekapitulasi Juni'!$AL$410:$AL$588,APS!$B402,'Rekapitulasi Juni'!$AM$410:$AM$588)</f>
        <v>0</v>
      </c>
      <c r="DH402" s="324">
        <f>SUMIF('Rekapitulasi Juni'!$AL$410:$AL$588,APS!$B402,'Rekapitulasi Juni'!$AN$410:$AN$588)</f>
        <v>0</v>
      </c>
      <c r="DI402" s="27"/>
      <c r="DJ402" s="325">
        <f t="shared" si="721"/>
        <v>0</v>
      </c>
      <c r="DK402" s="325">
        <f t="shared" si="722"/>
        <v>0</v>
      </c>
      <c r="DL402" s="27"/>
      <c r="DM402" s="324">
        <f>SUMIF('Rekapitulasi Juni'!$BA$410:$BA$588,APS!$B402,'Rekapitulasi Juni'!$BB$410:$BB$588)</f>
        <v>0</v>
      </c>
      <c r="DN402" s="324">
        <f>SUMIF('Rekapitulasi Juni'!$BA$410:$BA$588,APS!$B402,'Rekapitulasi Juni'!$BC$410:$BC$588)</f>
        <v>0</v>
      </c>
      <c r="DO402" s="324">
        <f>SUMIF('Rekapitulasi Juni'!$BA$410:$BA$588,APS!$B402,'Rekapitulasi Juni'!$BF$410:$BF$588)</f>
        <v>0</v>
      </c>
      <c r="DP402" s="325">
        <f t="shared" si="723"/>
        <v>0</v>
      </c>
      <c r="DQ402" s="325">
        <f t="shared" si="724"/>
        <v>0</v>
      </c>
      <c r="DR402" s="27"/>
      <c r="DS402" s="324">
        <f>SUMIF('Rekapitulasi Juni'!$BP$410:$BP$588,APS!$B402,'Rekapitulasi Juni'!$BQ$410:$BQ$588)</f>
        <v>0</v>
      </c>
      <c r="DT402" s="324">
        <f>SUMIF('Rekapitulasi Juni'!$BP$410:$BP$588,APS!$B402,'Rekapitulasi Juni'!$BR$410:$BR$588)</f>
        <v>0</v>
      </c>
      <c r="DU402" s="27"/>
      <c r="DV402" s="325">
        <f t="shared" si="725"/>
        <v>0</v>
      </c>
      <c r="DW402" s="325">
        <f t="shared" si="726"/>
        <v>0</v>
      </c>
      <c r="DX402" s="41">
        <f t="shared" ref="DX402:DX465" si="766">CT402+CZ402+DF402+DL402+DR402</f>
        <v>0</v>
      </c>
      <c r="DY402" s="41">
        <f t="shared" ref="DY402:DY465" si="767">CU402+DA402+DG402+DM402+DS402</f>
        <v>0</v>
      </c>
      <c r="DZ402" s="41">
        <f t="shared" ref="DZ402:DZ465" si="768">CV402+DB402+DH402+DN402+DT402</f>
        <v>0</v>
      </c>
      <c r="EA402" s="41">
        <f t="shared" ref="EA402:EA465" si="769">CW402+DC402+DI402+DO402+DU402</f>
        <v>0</v>
      </c>
      <c r="EB402" s="41">
        <f t="shared" ref="EB402:EB465" si="770">DZ402+EA402</f>
        <v>0</v>
      </c>
      <c r="EC402" s="41">
        <f t="shared" ref="EC402:EC465" si="771">EB402-DX402</f>
        <v>0</v>
      </c>
      <c r="ED402" s="180">
        <f t="shared" ref="ED402:ED465" si="772">IF(DX402=0,0,((EB402)/DX402)*100)</f>
        <v>0</v>
      </c>
      <c r="EE402" s="27">
        <v>0</v>
      </c>
      <c r="EF402" s="27"/>
      <c r="EG402" s="324">
        <f>SUMIF('Rekapitulasi Juni'!$D$608:$D$786,APS!$B402,'Rekapitulasi Juni'!$E$608:$E$786)</f>
        <v>0</v>
      </c>
      <c r="EH402" s="324">
        <f>SUMIF('Rekapitulasi Juni'!$D$608:$D$786,APS!$B402,'Rekapitulasi Juni'!$F$608:$F$786)</f>
        <v>0</v>
      </c>
      <c r="EI402" s="27"/>
      <c r="EJ402" s="325">
        <f t="shared" si="727"/>
        <v>0</v>
      </c>
      <c r="EK402" s="325">
        <f t="shared" si="728"/>
        <v>0</v>
      </c>
      <c r="EL402" s="27"/>
      <c r="EM402" s="324">
        <f>SUMIF('Rekapitulasi Juni'!$U$608:$U$786,APS!$B402,'Rekapitulasi Juni'!$V$608:$V$786)</f>
        <v>0</v>
      </c>
      <c r="EN402" s="324">
        <f>SUMIF('Rekapitulasi Juni'!$U$608:$U$786,APS!$B402,'Rekapitulasi Juni'!$W$608:$W$786)</f>
        <v>0</v>
      </c>
      <c r="EO402" s="27"/>
      <c r="EP402" s="325">
        <f t="shared" si="729"/>
        <v>0</v>
      </c>
      <c r="EQ402" s="325">
        <f t="shared" si="730"/>
        <v>0</v>
      </c>
      <c r="ER402" s="27"/>
      <c r="ES402" s="324">
        <f>SUMIF('Rekapitulasi Juni'!$AL$608:$AL$786,APS!$B402,'Rekapitulasi Juni'!$AM$608:$AM$786)</f>
        <v>0</v>
      </c>
      <c r="ET402" s="324">
        <f>SUMIF('Rekapitulasi Juni'!$AL$608:$AL$786,APS!$B402,'Rekapitulasi Juni'!$AN$608:$AN$786)</f>
        <v>0</v>
      </c>
      <c r="EU402" s="27"/>
      <c r="EV402" s="325">
        <f t="shared" si="715"/>
        <v>0</v>
      </c>
      <c r="EW402" s="325">
        <f t="shared" si="716"/>
        <v>0</v>
      </c>
      <c r="EX402" s="27"/>
      <c r="EY402" s="324">
        <f>SUMIF('Rekapitulasi Juni'!$BA$608:$BA$786,APS!$B402,'Rekapitulasi Juni'!$BB$608:$BB$786)</f>
        <v>0</v>
      </c>
      <c r="EZ402" s="324">
        <f>SUMIF('Rekapitulasi Juni'!$BA$608:$BA$786,APS!$B402,'Rekapitulasi Juni'!$BC$608:$BC$786)</f>
        <v>0</v>
      </c>
      <c r="FA402" s="324">
        <f>SUMIF('Rekapitulasi Juni'!$BA$608:$BA$786,APS!$B402,'Rekapitulasi Juni'!$BF$608:$BF$786)</f>
        <v>0</v>
      </c>
      <c r="FB402" s="325">
        <f t="shared" si="717"/>
        <v>0</v>
      </c>
      <c r="FC402" s="325">
        <f t="shared" si="718"/>
        <v>0</v>
      </c>
      <c r="FD402" s="27"/>
      <c r="FE402" s="27"/>
      <c r="FF402" s="27"/>
      <c r="FG402" s="27"/>
      <c r="FH402" s="27"/>
      <c r="FI402" s="27"/>
      <c r="FJ402" s="41">
        <f t="shared" ref="FJ402:FJ465" si="773">EF402+EL402+ER402+EX402+FD402</f>
        <v>0</v>
      </c>
      <c r="FK402" s="41">
        <f t="shared" ref="FK402:FK465" si="774">EG402+EM402+ES402+EY402+FE402</f>
        <v>0</v>
      </c>
      <c r="FL402" s="41">
        <f t="shared" ref="FL402:FL465" si="775">EH402+EN402+ET402+EZ402+FF402</f>
        <v>0</v>
      </c>
      <c r="FM402" s="41">
        <f t="shared" ref="FM402:FM465" si="776">EI402+EO402+EU402+FA402+FG402</f>
        <v>0</v>
      </c>
      <c r="FN402" s="41">
        <f t="shared" ref="FN402:FN465" si="777">FL402+FM402</f>
        <v>0</v>
      </c>
      <c r="FO402" s="41">
        <f t="shared" ref="FO402:FO465" si="778">FN402-FJ402</f>
        <v>0</v>
      </c>
      <c r="FP402" s="180">
        <f t="shared" ref="FP402:FP465" si="779">IF(FJ402=0,0,((FN402)/FJ402)*100)</f>
        <v>0</v>
      </c>
      <c r="FQ402" s="27"/>
      <c r="FR402" s="27"/>
      <c r="FS402" s="324">
        <f>SUMIF('Rekapitulasi Juni'!$D$804:$D$984,APS!$B402,'Rekapitulasi Juni'!$E$804:$E$984)</f>
        <v>0</v>
      </c>
      <c r="FT402" s="324">
        <f>SUMIF('Rekapitulasi Juni'!$D$804:$D$984,APS!$B402,'Rekapitulasi Juni'!$F$804:$F$984)</f>
        <v>0</v>
      </c>
      <c r="FU402" s="27"/>
      <c r="FV402" s="325">
        <f t="shared" si="719"/>
        <v>0</v>
      </c>
      <c r="FW402" s="325">
        <f t="shared" si="720"/>
        <v>0</v>
      </c>
      <c r="FX402" s="27"/>
      <c r="FY402" s="324">
        <f>SUMIF('Rekapitulasi Juni'!$U$804:$U$984,APS!$B402,'Rekapitulasi Juni'!$V$804:$V$984)</f>
        <v>0</v>
      </c>
      <c r="FZ402" s="324">
        <f>SUMIF('Rekapitulasi Juni'!$U$804:$U$984,APS!$B402,'Rekapitulasi Juni'!$W$804:$W$984)</f>
        <v>0</v>
      </c>
      <c r="GA402" s="27"/>
      <c r="GB402" s="325">
        <f t="shared" si="713"/>
        <v>0</v>
      </c>
      <c r="GC402" s="325">
        <f t="shared" si="714"/>
        <v>0</v>
      </c>
      <c r="GD402" s="27"/>
      <c r="GE402" s="324">
        <f>SUMIF('Rekapitulasi Juni'!$AL$804:$AL$984,APS!$B402,'Rekapitulasi Juni'!$AM$804:$AM$984)</f>
        <v>0</v>
      </c>
      <c r="GF402" s="324">
        <f>SUMIF('Rekapitulasi Juni'!$AL$804:$AL$984,APS!$B402,'Rekapitulasi Juni'!$AN$804:$AN$984)</f>
        <v>0</v>
      </c>
      <c r="GG402" s="27"/>
      <c r="GH402" s="325">
        <f t="shared" si="703"/>
        <v>0</v>
      </c>
      <c r="GI402" s="325">
        <f t="shared" si="704"/>
        <v>0</v>
      </c>
      <c r="GJ402" s="27"/>
      <c r="GK402" s="27"/>
      <c r="GL402" s="41">
        <f t="shared" ref="GL402:GL465" si="780">FR402+FX402+GD402</f>
        <v>0</v>
      </c>
      <c r="GM402" s="41">
        <f t="shared" ref="GM402:GM465" si="781">FS402+FY402+GE402</f>
        <v>0</v>
      </c>
      <c r="GN402" s="41">
        <f t="shared" ref="GN402:GN465" si="782">FT402+FZ402+GF402</f>
        <v>0</v>
      </c>
      <c r="GO402" s="41">
        <f t="shared" si="712"/>
        <v>0</v>
      </c>
      <c r="GP402" s="41">
        <f t="shared" ref="GP402:GP465" si="783">GN402+GO402</f>
        <v>0</v>
      </c>
      <c r="GQ402" s="41">
        <f t="shared" ref="GQ402:GQ465" si="784">GP402-GL402</f>
        <v>0</v>
      </c>
      <c r="GR402" s="180">
        <f t="shared" ref="GR402:GR465" si="785">IF(GL402=0,0,((GP402)/GL402)*100)</f>
        <v>0</v>
      </c>
      <c r="GS402" s="41">
        <f t="shared" si="705"/>
        <v>0</v>
      </c>
      <c r="GT402" s="41">
        <f t="shared" si="706"/>
        <v>0</v>
      </c>
      <c r="GU402" s="41">
        <f t="shared" si="707"/>
        <v>0</v>
      </c>
      <c r="GV402" s="41">
        <f t="shared" si="708"/>
        <v>0</v>
      </c>
      <c r="GW402" s="41">
        <f t="shared" si="709"/>
        <v>0</v>
      </c>
      <c r="GX402" s="41">
        <f t="shared" si="710"/>
        <v>0</v>
      </c>
      <c r="GY402" s="180">
        <f t="shared" si="711"/>
        <v>0</v>
      </c>
      <c r="GZ402" s="41">
        <v>375</v>
      </c>
      <c r="HA402" s="32"/>
      <c r="HB402" s="42">
        <f t="shared" si="634"/>
        <v>-35</v>
      </c>
      <c r="HC402" s="59"/>
    </row>
    <row r="403" spans="1:211" ht="15" hidden="1" customHeight="1">
      <c r="A403" s="31" t="s">
        <v>789</v>
      </c>
      <c r="B403" s="32" t="s">
        <v>790</v>
      </c>
      <c r="C403" s="31" t="s">
        <v>490</v>
      </c>
      <c r="D403" s="31" t="s">
        <v>1259</v>
      </c>
      <c r="E403" s="31" t="s">
        <v>43</v>
      </c>
      <c r="F403" s="31" t="s">
        <v>152</v>
      </c>
      <c r="G403" s="33">
        <v>12</v>
      </c>
      <c r="H403" s="33">
        <v>0</v>
      </c>
      <c r="I403" s="33">
        <v>0</v>
      </c>
      <c r="J403" s="34">
        <f>IFERROR(VLOOKUP(A403,#REF!,3,0),0)</f>
        <v>0</v>
      </c>
      <c r="K403" s="34">
        <f t="shared" si="623"/>
        <v>0</v>
      </c>
      <c r="L403" s="34">
        <v>0</v>
      </c>
      <c r="M403" s="34">
        <v>0</v>
      </c>
      <c r="N403" s="35">
        <f t="shared" si="624"/>
        <v>12</v>
      </c>
      <c r="O403" s="35">
        <f t="shared" si="625"/>
        <v>12</v>
      </c>
      <c r="P403" s="36">
        <v>0</v>
      </c>
      <c r="Q403" s="36">
        <f t="shared" si="731"/>
        <v>0</v>
      </c>
      <c r="R403" s="80"/>
      <c r="S403" s="37">
        <f ca="1">SUMIF(ROP!$D$6:$H$65536,A403,ROP!$J$6:$J$65536)</f>
        <v>0</v>
      </c>
      <c r="T403" s="37">
        <f>SUMIF(HASIL!$B:$B,APS!$B403&amp;RIGHT(APS!T$9,2),HASIL!$I:$I)</f>
        <v>0</v>
      </c>
      <c r="U403" s="37">
        <f>SUMIF(HASIL!$B:$B,APS!$B403&amp;RIGHT(APS!U$9,2),HASIL!$I:$I)</f>
        <v>0</v>
      </c>
      <c r="V403" s="37">
        <f>SUMIF(HASIL!$B:$B,APS!$B403&amp;RIGHT(APS!V$9,2),HASIL!$I:$I)</f>
        <v>0</v>
      </c>
      <c r="W403" s="37">
        <f>SUMIF(HASIL!$B:$B,APS!$B403&amp;RIGHT(APS!W$9,2),HASIL!$I:$I)</f>
        <v>0</v>
      </c>
      <c r="X403" s="38">
        <f t="shared" si="626"/>
        <v>0</v>
      </c>
      <c r="Y403" s="38">
        <f t="shared" si="627"/>
        <v>0</v>
      </c>
      <c r="Z403" s="39">
        <f t="shared" si="701"/>
        <v>0</v>
      </c>
      <c r="AA403" s="39">
        <f t="shared" si="700"/>
        <v>0</v>
      </c>
      <c r="AB403" s="40">
        <f t="shared" si="702"/>
        <v>0</v>
      </c>
      <c r="AC403" s="27">
        <v>0</v>
      </c>
      <c r="AD403" s="27"/>
      <c r="AE403" s="27"/>
      <c r="AF403" s="27"/>
      <c r="AG403" s="27"/>
      <c r="AH403" s="27"/>
      <c r="AI403" s="324">
        <f>SUMIF('Rekapitulasi Juni'!$D$9:$D$192,APS!$B403,'Rekapitulasi Juni'!$E$9:$E$192)</f>
        <v>0</v>
      </c>
      <c r="AJ403" s="324">
        <f>SUMIF('Rekapitulasi Juni'!$D$9:$D$192,APS!$B403,'Rekapitulasi Juni'!$F$9:$F$192)</f>
        <v>0</v>
      </c>
      <c r="AK403" s="324">
        <f>SUMIF('Rekapitulasi Juni'!$D$9:$D$192,APS!$B403,'Rekapitulasi Juni'!$K$9:$K$192)</f>
        <v>0</v>
      </c>
      <c r="AL403" s="325">
        <f t="shared" si="732"/>
        <v>0</v>
      </c>
      <c r="AM403" s="325">
        <f t="shared" si="733"/>
        <v>0</v>
      </c>
      <c r="AN403" s="27"/>
      <c r="AO403" s="324">
        <f>SUMIF('Rekapitulasi Juni'!$U$9:$U$192,APS!$B403,'Rekapitulasi Juni'!$V$9:$V$192)</f>
        <v>0</v>
      </c>
      <c r="AP403" s="324">
        <f>SUMIF('Rekapitulasi Juni'!$U$9:$U$192,APS!$B403,'Rekapitulasi Juni'!$W$9:$W$192)</f>
        <v>0</v>
      </c>
      <c r="AQ403" s="27"/>
      <c r="AR403" s="325">
        <f t="shared" si="734"/>
        <v>0</v>
      </c>
      <c r="AS403" s="325">
        <f t="shared" si="735"/>
        <v>0</v>
      </c>
      <c r="AT403" s="27"/>
      <c r="AU403" s="324">
        <f>SUMIF('Rekapitulasi Juni'!$AL$9:$AL$192,APS!$B403,'Rekapitulasi Juni'!$AM$9:$AM$192)</f>
        <v>0</v>
      </c>
      <c r="AV403" s="324">
        <f>SUMIF('Rekapitulasi Juni'!$AL$9:$AL$192,APS!$B403,'Rekapitulasi Juni'!$AN$9:$AN$192)</f>
        <v>0</v>
      </c>
      <c r="AW403" s="27"/>
      <c r="AX403" s="325">
        <f t="shared" si="736"/>
        <v>0</v>
      </c>
      <c r="AY403" s="325">
        <f t="shared" si="737"/>
        <v>0</v>
      </c>
      <c r="AZ403" s="41">
        <f t="shared" si="738"/>
        <v>0</v>
      </c>
      <c r="BA403" s="41">
        <f t="shared" si="739"/>
        <v>0</v>
      </c>
      <c r="BB403" s="41">
        <f t="shared" si="740"/>
        <v>0</v>
      </c>
      <c r="BC403" s="41">
        <f t="shared" si="741"/>
        <v>0</v>
      </c>
      <c r="BD403" s="41">
        <f t="shared" si="742"/>
        <v>0</v>
      </c>
      <c r="BE403" s="41">
        <f t="shared" si="743"/>
        <v>0</v>
      </c>
      <c r="BF403" s="180">
        <f t="shared" si="744"/>
        <v>0</v>
      </c>
      <c r="BG403" s="27">
        <v>0</v>
      </c>
      <c r="BH403" s="27"/>
      <c r="BI403" s="324">
        <f>SUMIF('Rekapitulasi Juni'!$D$214:$D$393,APS!$B403,'Rekapitulasi Juni'!$E$214:$E$393)</f>
        <v>0</v>
      </c>
      <c r="BJ403" s="324">
        <f>SUMIF('Rekapitulasi Juni'!$D$214:$D$393,APS!$B403,'Rekapitulasi Juni'!$F$214:$F$393)</f>
        <v>0</v>
      </c>
      <c r="BK403" s="27"/>
      <c r="BL403" s="325">
        <f t="shared" si="745"/>
        <v>0</v>
      </c>
      <c r="BM403" s="325">
        <f t="shared" si="746"/>
        <v>0</v>
      </c>
      <c r="BN403" s="27"/>
      <c r="BO403" s="324">
        <f>SUMIF('Rekapitulasi Juni'!$U$214:$U$393,APS!$B403,'Rekapitulasi Juni'!$V$214:$V$393)</f>
        <v>0</v>
      </c>
      <c r="BP403" s="324">
        <f>SUMIF('Rekapitulasi Juni'!$U$214:$U$393,APS!$B403,'Rekapitulasi Juni'!$W$214:$W$393)</f>
        <v>0</v>
      </c>
      <c r="BQ403" s="27"/>
      <c r="BR403" s="325">
        <f t="shared" si="747"/>
        <v>0</v>
      </c>
      <c r="BS403" s="325">
        <f t="shared" si="748"/>
        <v>0</v>
      </c>
      <c r="BT403" s="27"/>
      <c r="BU403" s="324">
        <f>SUMIF('Rekapitulasi Juni'!$AL$214:$AL$393,APS!$B403,'Rekapitulasi Juni'!$AM$214:$AM$393)</f>
        <v>0</v>
      </c>
      <c r="BV403" s="324">
        <f>SUMIF('Rekapitulasi Juni'!$AL$214:$AL$393,APS!$B403,'Rekapitulasi Juni'!$AN$214:$AN$393)</f>
        <v>0</v>
      </c>
      <c r="BW403" s="27"/>
      <c r="BX403" s="325">
        <f t="shared" si="749"/>
        <v>0</v>
      </c>
      <c r="BY403" s="325">
        <f t="shared" si="750"/>
        <v>0</v>
      </c>
      <c r="BZ403" s="27"/>
      <c r="CA403" s="324">
        <f>SUMIF('Rekapitulasi Juni'!$BA$214:$BA$393,APS!$B403,'Rekapitulasi Juni'!$BB$214:$BB$393)</f>
        <v>0</v>
      </c>
      <c r="CB403" s="324">
        <f>SUMIF('Rekapitulasi Juni'!$BA$214:$BA$393,APS!$B403,'Rekapitulasi Juni'!$BC$214:$BC$393)</f>
        <v>0</v>
      </c>
      <c r="CC403" s="27"/>
      <c r="CD403" s="325">
        <f t="shared" si="751"/>
        <v>0</v>
      </c>
      <c r="CE403" s="325">
        <f t="shared" si="752"/>
        <v>0</v>
      </c>
      <c r="CF403" s="27"/>
      <c r="CG403" s="324">
        <f>SUMIF('Rekapitulasi Juni'!$BP$214:$BP$393,APS!$B403,'Rekapitulasi Juni'!$BQ$214:$BQ$393)</f>
        <v>0</v>
      </c>
      <c r="CH403" s="324">
        <f>SUMIF('Rekapitulasi Juni'!$BP$214:$BP$393,APS!$B403,'Rekapitulasi Juni'!$BR$214:$BR$393)</f>
        <v>0</v>
      </c>
      <c r="CI403" s="27"/>
      <c r="CJ403" s="325">
        <f t="shared" si="753"/>
        <v>0</v>
      </c>
      <c r="CK403" s="325">
        <f t="shared" si="754"/>
        <v>0</v>
      </c>
      <c r="CL403" s="41">
        <f t="shared" si="755"/>
        <v>0</v>
      </c>
      <c r="CM403" s="41">
        <f t="shared" si="756"/>
        <v>0</v>
      </c>
      <c r="CN403" s="41">
        <f t="shared" si="757"/>
        <v>0</v>
      </c>
      <c r="CO403" s="41">
        <f t="shared" si="758"/>
        <v>0</v>
      </c>
      <c r="CP403" s="41">
        <f t="shared" si="759"/>
        <v>0</v>
      </c>
      <c r="CQ403" s="41">
        <f t="shared" si="760"/>
        <v>0</v>
      </c>
      <c r="CR403" s="180">
        <f t="shared" si="761"/>
        <v>0</v>
      </c>
      <c r="CS403" s="27">
        <v>0</v>
      </c>
      <c r="CT403" s="27"/>
      <c r="CU403" s="324">
        <f>SUMIF('Rekapitulasi Juni'!$D$410:$D$588,APS!$B403,'Rekapitulasi Juni'!$E$410:$E$588)</f>
        <v>0</v>
      </c>
      <c r="CV403" s="324">
        <f>SUMIF('Rekapitulasi Juni'!$D$410:$D$588,APS!$B403,'Rekapitulasi Juni'!$F$410:$F$588)</f>
        <v>0</v>
      </c>
      <c r="CW403" s="27"/>
      <c r="CX403" s="325">
        <f t="shared" si="762"/>
        <v>0</v>
      </c>
      <c r="CY403" s="325">
        <f t="shared" si="763"/>
        <v>0</v>
      </c>
      <c r="CZ403" s="27"/>
      <c r="DA403" s="324">
        <f>SUMIF('Rekapitulasi Juni'!$U$410:$U$588,APS!$B403,'Rekapitulasi Juni'!$V$410:$V$588)</f>
        <v>0</v>
      </c>
      <c r="DB403" s="324">
        <f>SUMIF('Rekapitulasi Juni'!$U$410:$U$588,APS!$B403,'Rekapitulasi Juni'!$W$410:$W$588)</f>
        <v>0</v>
      </c>
      <c r="DC403" s="27"/>
      <c r="DD403" s="325">
        <f t="shared" si="764"/>
        <v>0</v>
      </c>
      <c r="DE403" s="325">
        <f t="shared" si="765"/>
        <v>0</v>
      </c>
      <c r="DF403" s="27"/>
      <c r="DG403" s="324">
        <f>SUMIF('Rekapitulasi Juni'!$AL$410:$AL$588,APS!$B403,'Rekapitulasi Juni'!$AM$410:$AM$588)</f>
        <v>0</v>
      </c>
      <c r="DH403" s="324">
        <f>SUMIF('Rekapitulasi Juni'!$AL$410:$AL$588,APS!$B403,'Rekapitulasi Juni'!$AN$410:$AN$588)</f>
        <v>0</v>
      </c>
      <c r="DI403" s="27"/>
      <c r="DJ403" s="325">
        <f t="shared" si="721"/>
        <v>0</v>
      </c>
      <c r="DK403" s="325">
        <f t="shared" si="722"/>
        <v>0</v>
      </c>
      <c r="DL403" s="27"/>
      <c r="DM403" s="324">
        <f>SUMIF('Rekapitulasi Juni'!$BA$410:$BA$588,APS!$B403,'Rekapitulasi Juni'!$BB$410:$BB$588)</f>
        <v>0</v>
      </c>
      <c r="DN403" s="324">
        <f>SUMIF('Rekapitulasi Juni'!$BA$410:$BA$588,APS!$B403,'Rekapitulasi Juni'!$BC$410:$BC$588)</f>
        <v>0</v>
      </c>
      <c r="DO403" s="324">
        <f>SUMIF('Rekapitulasi Juni'!$BA$410:$BA$588,APS!$B403,'Rekapitulasi Juni'!$BF$410:$BF$588)</f>
        <v>0</v>
      </c>
      <c r="DP403" s="325">
        <f t="shared" si="723"/>
        <v>0</v>
      </c>
      <c r="DQ403" s="325">
        <f t="shared" si="724"/>
        <v>0</v>
      </c>
      <c r="DR403" s="27"/>
      <c r="DS403" s="324">
        <f>SUMIF('Rekapitulasi Juni'!$BP$410:$BP$588,APS!$B403,'Rekapitulasi Juni'!$BQ$410:$BQ$588)</f>
        <v>0</v>
      </c>
      <c r="DT403" s="324">
        <f>SUMIF('Rekapitulasi Juni'!$BP$410:$BP$588,APS!$B403,'Rekapitulasi Juni'!$BR$410:$BR$588)</f>
        <v>0</v>
      </c>
      <c r="DU403" s="27"/>
      <c r="DV403" s="325">
        <f t="shared" si="725"/>
        <v>0</v>
      </c>
      <c r="DW403" s="325">
        <f t="shared" si="726"/>
        <v>0</v>
      </c>
      <c r="DX403" s="41">
        <f t="shared" si="766"/>
        <v>0</v>
      </c>
      <c r="DY403" s="41">
        <f t="shared" si="767"/>
        <v>0</v>
      </c>
      <c r="DZ403" s="41">
        <f t="shared" si="768"/>
        <v>0</v>
      </c>
      <c r="EA403" s="41">
        <f t="shared" si="769"/>
        <v>0</v>
      </c>
      <c r="EB403" s="41">
        <f t="shared" si="770"/>
        <v>0</v>
      </c>
      <c r="EC403" s="41">
        <f t="shared" si="771"/>
        <v>0</v>
      </c>
      <c r="ED403" s="180">
        <f t="shared" si="772"/>
        <v>0</v>
      </c>
      <c r="EE403" s="27">
        <v>0</v>
      </c>
      <c r="EF403" s="27"/>
      <c r="EG403" s="324">
        <f>SUMIF('Rekapitulasi Juni'!$D$608:$D$786,APS!$B403,'Rekapitulasi Juni'!$E$608:$E$786)</f>
        <v>0</v>
      </c>
      <c r="EH403" s="324">
        <f>SUMIF('Rekapitulasi Juni'!$D$608:$D$786,APS!$B403,'Rekapitulasi Juni'!$F$608:$F$786)</f>
        <v>0</v>
      </c>
      <c r="EI403" s="27"/>
      <c r="EJ403" s="325">
        <f t="shared" si="727"/>
        <v>0</v>
      </c>
      <c r="EK403" s="325">
        <f t="shared" si="728"/>
        <v>0</v>
      </c>
      <c r="EL403" s="27"/>
      <c r="EM403" s="324">
        <f>SUMIF('Rekapitulasi Juni'!$U$608:$U$786,APS!$B403,'Rekapitulasi Juni'!$V$608:$V$786)</f>
        <v>0</v>
      </c>
      <c r="EN403" s="324">
        <f>SUMIF('Rekapitulasi Juni'!$U$608:$U$786,APS!$B403,'Rekapitulasi Juni'!$W$608:$W$786)</f>
        <v>0</v>
      </c>
      <c r="EO403" s="27"/>
      <c r="EP403" s="325">
        <f t="shared" si="729"/>
        <v>0</v>
      </c>
      <c r="EQ403" s="325">
        <f t="shared" si="730"/>
        <v>0</v>
      </c>
      <c r="ER403" s="27"/>
      <c r="ES403" s="324">
        <f>SUMIF('Rekapitulasi Juni'!$AL$608:$AL$786,APS!$B403,'Rekapitulasi Juni'!$AM$608:$AM$786)</f>
        <v>0</v>
      </c>
      <c r="ET403" s="324">
        <f>SUMIF('Rekapitulasi Juni'!$AL$608:$AL$786,APS!$B403,'Rekapitulasi Juni'!$AN$608:$AN$786)</f>
        <v>0</v>
      </c>
      <c r="EU403" s="27"/>
      <c r="EV403" s="325">
        <f t="shared" si="715"/>
        <v>0</v>
      </c>
      <c r="EW403" s="325">
        <f t="shared" si="716"/>
        <v>0</v>
      </c>
      <c r="EX403" s="27"/>
      <c r="EY403" s="324">
        <f>SUMIF('Rekapitulasi Juni'!$BA$608:$BA$786,APS!$B403,'Rekapitulasi Juni'!$BB$608:$BB$786)</f>
        <v>0</v>
      </c>
      <c r="EZ403" s="324">
        <f>SUMIF('Rekapitulasi Juni'!$BA$608:$BA$786,APS!$B403,'Rekapitulasi Juni'!$BC$608:$BC$786)</f>
        <v>0</v>
      </c>
      <c r="FA403" s="324">
        <f>SUMIF('Rekapitulasi Juni'!$BA$608:$BA$786,APS!$B403,'Rekapitulasi Juni'!$BF$608:$BF$786)</f>
        <v>0</v>
      </c>
      <c r="FB403" s="325">
        <f t="shared" si="717"/>
        <v>0</v>
      </c>
      <c r="FC403" s="325">
        <f t="shared" si="718"/>
        <v>0</v>
      </c>
      <c r="FD403" s="27"/>
      <c r="FE403" s="27"/>
      <c r="FF403" s="27"/>
      <c r="FG403" s="27"/>
      <c r="FH403" s="27"/>
      <c r="FI403" s="27"/>
      <c r="FJ403" s="41">
        <f t="shared" si="773"/>
        <v>0</v>
      </c>
      <c r="FK403" s="41">
        <f t="shared" si="774"/>
        <v>0</v>
      </c>
      <c r="FL403" s="41">
        <f t="shared" si="775"/>
        <v>0</v>
      </c>
      <c r="FM403" s="41">
        <f t="shared" si="776"/>
        <v>0</v>
      </c>
      <c r="FN403" s="41">
        <f t="shared" si="777"/>
        <v>0</v>
      </c>
      <c r="FO403" s="41">
        <f t="shared" si="778"/>
        <v>0</v>
      </c>
      <c r="FP403" s="180">
        <f t="shared" si="779"/>
        <v>0</v>
      </c>
      <c r="FQ403" s="27"/>
      <c r="FR403" s="27"/>
      <c r="FS403" s="324">
        <f>SUMIF('Rekapitulasi Juni'!$D$804:$D$984,APS!$B403,'Rekapitulasi Juni'!$E$804:$E$984)</f>
        <v>0</v>
      </c>
      <c r="FT403" s="324">
        <f>SUMIF('Rekapitulasi Juni'!$D$804:$D$984,APS!$B403,'Rekapitulasi Juni'!$F$804:$F$984)</f>
        <v>0</v>
      </c>
      <c r="FU403" s="27"/>
      <c r="FV403" s="325">
        <f t="shared" si="719"/>
        <v>0</v>
      </c>
      <c r="FW403" s="325">
        <f t="shared" si="720"/>
        <v>0</v>
      </c>
      <c r="FX403" s="27"/>
      <c r="FY403" s="324">
        <f>SUMIF('Rekapitulasi Juni'!$U$804:$U$984,APS!$B403,'Rekapitulasi Juni'!$V$804:$V$984)</f>
        <v>0</v>
      </c>
      <c r="FZ403" s="324">
        <f>SUMIF('Rekapitulasi Juni'!$U$804:$U$984,APS!$B403,'Rekapitulasi Juni'!$W$804:$W$984)</f>
        <v>0</v>
      </c>
      <c r="GA403" s="27"/>
      <c r="GB403" s="325">
        <f t="shared" si="713"/>
        <v>0</v>
      </c>
      <c r="GC403" s="325">
        <f t="shared" si="714"/>
        <v>0</v>
      </c>
      <c r="GD403" s="27"/>
      <c r="GE403" s="324">
        <f>SUMIF('Rekapitulasi Juni'!$AL$804:$AL$984,APS!$B403,'Rekapitulasi Juni'!$AM$804:$AM$984)</f>
        <v>0</v>
      </c>
      <c r="GF403" s="324">
        <f>SUMIF('Rekapitulasi Juni'!$AL$804:$AL$984,APS!$B403,'Rekapitulasi Juni'!$AN$804:$AN$984)</f>
        <v>0</v>
      </c>
      <c r="GG403" s="27"/>
      <c r="GH403" s="325">
        <f t="shared" si="703"/>
        <v>0</v>
      </c>
      <c r="GI403" s="325">
        <f t="shared" si="704"/>
        <v>0</v>
      </c>
      <c r="GJ403" s="27"/>
      <c r="GK403" s="27"/>
      <c r="GL403" s="41">
        <f t="shared" si="780"/>
        <v>0</v>
      </c>
      <c r="GM403" s="41">
        <f t="shared" si="781"/>
        <v>0</v>
      </c>
      <c r="GN403" s="41">
        <f t="shared" si="782"/>
        <v>0</v>
      </c>
      <c r="GO403" s="41">
        <f t="shared" si="712"/>
        <v>0</v>
      </c>
      <c r="GP403" s="41">
        <f t="shared" si="783"/>
        <v>0</v>
      </c>
      <c r="GQ403" s="41">
        <f t="shared" si="784"/>
        <v>0</v>
      </c>
      <c r="GR403" s="180">
        <f t="shared" si="785"/>
        <v>0</v>
      </c>
      <c r="GS403" s="41">
        <f t="shared" si="705"/>
        <v>0</v>
      </c>
      <c r="GT403" s="41">
        <f t="shared" si="706"/>
        <v>0</v>
      </c>
      <c r="GU403" s="41">
        <f t="shared" si="707"/>
        <v>0</v>
      </c>
      <c r="GV403" s="41">
        <f t="shared" si="708"/>
        <v>0</v>
      </c>
      <c r="GW403" s="41">
        <f t="shared" si="709"/>
        <v>0</v>
      </c>
      <c r="GX403" s="41">
        <f t="shared" si="710"/>
        <v>0</v>
      </c>
      <c r="GY403" s="180">
        <f t="shared" si="711"/>
        <v>0</v>
      </c>
      <c r="GZ403" s="41">
        <v>376</v>
      </c>
      <c r="HA403" s="32"/>
      <c r="HB403" s="42">
        <f t="shared" si="634"/>
        <v>-12</v>
      </c>
      <c r="HC403" s="59"/>
    </row>
    <row r="404" spans="1:211" ht="15" customHeight="1">
      <c r="A404" s="31"/>
      <c r="B404" s="32" t="s">
        <v>1306</v>
      </c>
      <c r="C404" s="31" t="s">
        <v>490</v>
      </c>
      <c r="D404" s="31" t="s">
        <v>1259</v>
      </c>
      <c r="E404" s="31" t="s">
        <v>43</v>
      </c>
      <c r="F404" s="31" t="s">
        <v>152</v>
      </c>
      <c r="G404" s="33">
        <v>4</v>
      </c>
      <c r="H404" s="33">
        <v>0</v>
      </c>
      <c r="I404" s="33">
        <v>0</v>
      </c>
      <c r="J404" s="34">
        <f>IFERROR(VLOOKUP(A404,#REF!,3,0),0)</f>
        <v>0</v>
      </c>
      <c r="K404" s="34">
        <f>M404-L404</f>
        <v>0</v>
      </c>
      <c r="L404" s="34">
        <v>0</v>
      </c>
      <c r="M404" s="34">
        <v>0</v>
      </c>
      <c r="N404" s="35">
        <f>(G404+H404+I404)-(J404+K404)</f>
        <v>4</v>
      </c>
      <c r="O404" s="35">
        <f>IF(N404&gt;0,N404,0)</f>
        <v>4</v>
      </c>
      <c r="P404" s="36">
        <v>0</v>
      </c>
      <c r="Q404" s="36">
        <f t="shared" si="731"/>
        <v>4</v>
      </c>
      <c r="R404" s="80">
        <v>4</v>
      </c>
      <c r="S404" s="37">
        <f ca="1">SUMIF(ROP!$D$6:$H$65536,A404,ROP!$J$6:$J$65536)</f>
        <v>0</v>
      </c>
      <c r="T404" s="37">
        <f>SUMIF(HASIL!$B:$B,APS!$B404&amp;RIGHT(APS!T$9,2),HASIL!$I:$I)</f>
        <v>0</v>
      </c>
      <c r="U404" s="37">
        <f>SUMIF(HASIL!$B:$B,APS!$B404&amp;RIGHT(APS!U$9,2),HASIL!$I:$I)</f>
        <v>0</v>
      </c>
      <c r="V404" s="37">
        <f>SUMIF(HASIL!$B:$B,APS!$B404&amp;RIGHT(APS!V$9,2),HASIL!$I:$I)</f>
        <v>0</v>
      </c>
      <c r="W404" s="37">
        <f>SUMIF(HASIL!$B:$B,APS!$B404&amp;RIGHT(APS!W$9,2),HASIL!$I:$I)</f>
        <v>0</v>
      </c>
      <c r="X404" s="38">
        <f>SUM(T404:W404)</f>
        <v>0</v>
      </c>
      <c r="Y404" s="38">
        <f>X404-Q404</f>
        <v>-4</v>
      </c>
      <c r="Z404" s="39">
        <f>+AA404-Q404</f>
        <v>0</v>
      </c>
      <c r="AA404" s="39">
        <f t="shared" si="700"/>
        <v>4</v>
      </c>
      <c r="AB404" s="40">
        <f>+AC404+BG404+CS404+EE404+FQ404</f>
        <v>0</v>
      </c>
      <c r="AC404" s="27">
        <v>0</v>
      </c>
      <c r="AD404" s="27"/>
      <c r="AE404" s="27"/>
      <c r="AF404" s="27"/>
      <c r="AG404" s="27"/>
      <c r="AH404" s="27"/>
      <c r="AI404" s="324">
        <f>SUMIF('Rekapitulasi Juni'!$D$9:$D$192,APS!$B404,'Rekapitulasi Juni'!$E$9:$E$192)</f>
        <v>0</v>
      </c>
      <c r="AJ404" s="324">
        <f>SUMIF('Rekapitulasi Juni'!$D$9:$D$192,APS!$B404,'Rekapitulasi Juni'!$F$9:$F$192)</f>
        <v>0</v>
      </c>
      <c r="AK404" s="324">
        <f>SUMIF('Rekapitulasi Juni'!$D$9:$D$192,APS!$B404,'Rekapitulasi Juni'!$K$9:$K$192)</f>
        <v>0</v>
      </c>
      <c r="AL404" s="325">
        <f t="shared" si="732"/>
        <v>0</v>
      </c>
      <c r="AM404" s="325">
        <f t="shared" si="733"/>
        <v>0</v>
      </c>
      <c r="AN404" s="27"/>
      <c r="AO404" s="324">
        <f>SUMIF('Rekapitulasi Juni'!$U$9:$U$192,APS!$B404,'Rekapitulasi Juni'!$V$9:$V$192)</f>
        <v>0</v>
      </c>
      <c r="AP404" s="324">
        <f>SUMIF('Rekapitulasi Juni'!$U$9:$U$192,APS!$B404,'Rekapitulasi Juni'!$W$9:$W$192)</f>
        <v>0</v>
      </c>
      <c r="AQ404" s="27"/>
      <c r="AR404" s="325">
        <f t="shared" si="734"/>
        <v>0</v>
      </c>
      <c r="AS404" s="325">
        <f t="shared" si="735"/>
        <v>0</v>
      </c>
      <c r="AT404" s="27"/>
      <c r="AU404" s="324">
        <f>SUMIF('Rekapitulasi Juni'!$AL$9:$AL$192,APS!$B404,'Rekapitulasi Juni'!$AM$9:$AM$192)</f>
        <v>0</v>
      </c>
      <c r="AV404" s="324">
        <f>SUMIF('Rekapitulasi Juni'!$AL$9:$AL$192,APS!$B404,'Rekapitulasi Juni'!$AN$9:$AN$192)</f>
        <v>0</v>
      </c>
      <c r="AW404" s="27"/>
      <c r="AX404" s="325">
        <f t="shared" si="736"/>
        <v>0</v>
      </c>
      <c r="AY404" s="325">
        <f t="shared" si="737"/>
        <v>0</v>
      </c>
      <c r="AZ404" s="41">
        <f t="shared" si="738"/>
        <v>0</v>
      </c>
      <c r="BA404" s="41">
        <f t="shared" si="739"/>
        <v>0</v>
      </c>
      <c r="BB404" s="41">
        <f t="shared" si="740"/>
        <v>0</v>
      </c>
      <c r="BC404" s="41">
        <f t="shared" si="741"/>
        <v>0</v>
      </c>
      <c r="BD404" s="41">
        <f t="shared" si="742"/>
        <v>0</v>
      </c>
      <c r="BE404" s="41">
        <f t="shared" si="743"/>
        <v>0</v>
      </c>
      <c r="BF404" s="180">
        <f t="shared" si="744"/>
        <v>0</v>
      </c>
      <c r="BG404" s="27">
        <v>0</v>
      </c>
      <c r="BH404" s="27"/>
      <c r="BI404" s="324">
        <f>SUMIF('Rekapitulasi Juni'!$D$214:$D$393,APS!$B404,'Rekapitulasi Juni'!$E$214:$E$393)</f>
        <v>0</v>
      </c>
      <c r="BJ404" s="324">
        <f>SUMIF('Rekapitulasi Juni'!$D$214:$D$393,APS!$B404,'Rekapitulasi Juni'!$F$214:$F$393)</f>
        <v>0</v>
      </c>
      <c r="BK404" s="27"/>
      <c r="BL404" s="325">
        <f t="shared" si="745"/>
        <v>0</v>
      </c>
      <c r="BM404" s="325">
        <f t="shared" si="746"/>
        <v>0</v>
      </c>
      <c r="BN404" s="27"/>
      <c r="BO404" s="324">
        <f>SUMIF('Rekapitulasi Juni'!$U$214:$U$393,APS!$B404,'Rekapitulasi Juni'!$V$214:$V$393)</f>
        <v>0</v>
      </c>
      <c r="BP404" s="324">
        <f>SUMIF('Rekapitulasi Juni'!$U$214:$U$393,APS!$B404,'Rekapitulasi Juni'!$W$214:$W$393)</f>
        <v>0</v>
      </c>
      <c r="BQ404" s="27"/>
      <c r="BR404" s="325">
        <f t="shared" si="747"/>
        <v>0</v>
      </c>
      <c r="BS404" s="325">
        <f t="shared" si="748"/>
        <v>0</v>
      </c>
      <c r="BT404" s="27"/>
      <c r="BU404" s="324">
        <f>SUMIF('Rekapitulasi Juni'!$AL$214:$AL$393,APS!$B404,'Rekapitulasi Juni'!$AM$214:$AM$393)</f>
        <v>0</v>
      </c>
      <c r="BV404" s="324">
        <f>SUMIF('Rekapitulasi Juni'!$AL$214:$AL$393,APS!$B404,'Rekapitulasi Juni'!$AN$214:$AN$393)</f>
        <v>0</v>
      </c>
      <c r="BW404" s="27"/>
      <c r="BX404" s="325">
        <f t="shared" si="749"/>
        <v>0</v>
      </c>
      <c r="BY404" s="325">
        <f t="shared" si="750"/>
        <v>0</v>
      </c>
      <c r="BZ404" s="27"/>
      <c r="CA404" s="324">
        <f>SUMIF('Rekapitulasi Juni'!$BA$214:$BA$393,APS!$B404,'Rekapitulasi Juni'!$BB$214:$BB$393)</f>
        <v>0</v>
      </c>
      <c r="CB404" s="324">
        <f>SUMIF('Rekapitulasi Juni'!$BA$214:$BA$393,APS!$B404,'Rekapitulasi Juni'!$BC$214:$BC$393)</f>
        <v>0</v>
      </c>
      <c r="CC404" s="27"/>
      <c r="CD404" s="325">
        <f t="shared" si="751"/>
        <v>0</v>
      </c>
      <c r="CE404" s="325">
        <f t="shared" si="752"/>
        <v>0</v>
      </c>
      <c r="CF404" s="27"/>
      <c r="CG404" s="324">
        <f>SUMIF('Rekapitulasi Juni'!$BP$214:$BP$393,APS!$B404,'Rekapitulasi Juni'!$BQ$214:$BQ$393)</f>
        <v>4</v>
      </c>
      <c r="CH404" s="324">
        <f>SUMIF('Rekapitulasi Juni'!$BP$214:$BP$393,APS!$B404,'Rekapitulasi Juni'!$BR$214:$BR$393)</f>
        <v>0</v>
      </c>
      <c r="CI404" s="27"/>
      <c r="CJ404" s="325">
        <f t="shared" si="753"/>
        <v>0</v>
      </c>
      <c r="CK404" s="325">
        <f t="shared" si="754"/>
        <v>0</v>
      </c>
      <c r="CL404" s="41">
        <f t="shared" si="755"/>
        <v>0</v>
      </c>
      <c r="CM404" s="41">
        <f t="shared" si="756"/>
        <v>4</v>
      </c>
      <c r="CN404" s="41">
        <f t="shared" si="757"/>
        <v>0</v>
      </c>
      <c r="CO404" s="41">
        <f t="shared" si="758"/>
        <v>0</v>
      </c>
      <c r="CP404" s="41">
        <f t="shared" si="759"/>
        <v>0</v>
      </c>
      <c r="CQ404" s="41">
        <f t="shared" si="760"/>
        <v>0</v>
      </c>
      <c r="CR404" s="180">
        <f t="shared" si="761"/>
        <v>0</v>
      </c>
      <c r="CS404" s="27">
        <v>0</v>
      </c>
      <c r="CT404" s="27"/>
      <c r="CU404" s="324">
        <f>SUMIF('Rekapitulasi Juni'!$D$410:$D$588,APS!$B404,'Rekapitulasi Juni'!$E$410:$E$588)</f>
        <v>4</v>
      </c>
      <c r="CV404" s="324">
        <f>SUMIF('Rekapitulasi Juni'!$D$410:$D$588,APS!$B404,'Rekapitulasi Juni'!$F$410:$F$588)</f>
        <v>4</v>
      </c>
      <c r="CW404" s="27"/>
      <c r="CX404" s="325">
        <f t="shared" si="762"/>
        <v>0</v>
      </c>
      <c r="CY404" s="325">
        <f t="shared" si="763"/>
        <v>100</v>
      </c>
      <c r="CZ404" s="27"/>
      <c r="DA404" s="324">
        <f>SUMIF('Rekapitulasi Juni'!$U$410:$U$588,APS!$B404,'Rekapitulasi Juni'!$V$410:$V$588)</f>
        <v>0</v>
      </c>
      <c r="DB404" s="324">
        <f>SUMIF('Rekapitulasi Juni'!$U$410:$U$588,APS!$B404,'Rekapitulasi Juni'!$W$410:$W$588)</f>
        <v>2</v>
      </c>
      <c r="DC404" s="27"/>
      <c r="DD404" s="325">
        <f t="shared" si="764"/>
        <v>0</v>
      </c>
      <c r="DE404" s="325">
        <f t="shared" si="765"/>
        <v>0</v>
      </c>
      <c r="DF404" s="27"/>
      <c r="DG404" s="324">
        <f>SUMIF('Rekapitulasi Juni'!$AL$410:$AL$588,APS!$B404,'Rekapitulasi Juni'!$AM$410:$AM$588)</f>
        <v>0</v>
      </c>
      <c r="DH404" s="324">
        <f>SUMIF('Rekapitulasi Juni'!$AL$410:$AL$588,APS!$B404,'Rekapitulasi Juni'!$AN$410:$AN$588)</f>
        <v>0</v>
      </c>
      <c r="DI404" s="27"/>
      <c r="DJ404" s="325">
        <f t="shared" si="721"/>
        <v>0</v>
      </c>
      <c r="DK404" s="325">
        <f t="shared" si="722"/>
        <v>0</v>
      </c>
      <c r="DL404" s="27">
        <v>4</v>
      </c>
      <c r="DM404" s="324">
        <f>SUMIF('Rekapitulasi Juni'!$BA$410:$BA$588,APS!$B404,'Rekapitulasi Juni'!$BB$410:$BB$588)</f>
        <v>0</v>
      </c>
      <c r="DN404" s="324">
        <f>SUMIF('Rekapitulasi Juni'!$BA$410:$BA$588,APS!$B404,'Rekapitulasi Juni'!$BC$410:$BC$588)</f>
        <v>0</v>
      </c>
      <c r="DO404" s="324">
        <f>SUMIF('Rekapitulasi Juni'!$BA$410:$BA$588,APS!$B404,'Rekapitulasi Juni'!$BF$410:$BF$588)</f>
        <v>0</v>
      </c>
      <c r="DP404" s="325">
        <f t="shared" si="723"/>
        <v>0</v>
      </c>
      <c r="DQ404" s="325">
        <f t="shared" si="724"/>
        <v>0</v>
      </c>
      <c r="DR404" s="27"/>
      <c r="DS404" s="324">
        <f>SUMIF('Rekapitulasi Juni'!$BP$410:$BP$588,APS!$B404,'Rekapitulasi Juni'!$BQ$410:$BQ$588)</f>
        <v>0</v>
      </c>
      <c r="DT404" s="324">
        <f>SUMIF('Rekapitulasi Juni'!$BP$410:$BP$588,APS!$B404,'Rekapitulasi Juni'!$BR$410:$BR$588)</f>
        <v>0</v>
      </c>
      <c r="DU404" s="27"/>
      <c r="DV404" s="325">
        <f t="shared" si="725"/>
        <v>0</v>
      </c>
      <c r="DW404" s="325">
        <f t="shared" si="726"/>
        <v>0</v>
      </c>
      <c r="DX404" s="41">
        <f t="shared" si="766"/>
        <v>4</v>
      </c>
      <c r="DY404" s="41">
        <f t="shared" si="767"/>
        <v>4</v>
      </c>
      <c r="DZ404" s="41">
        <f t="shared" si="768"/>
        <v>6</v>
      </c>
      <c r="EA404" s="41">
        <f t="shared" si="769"/>
        <v>0</v>
      </c>
      <c r="EB404" s="41">
        <f t="shared" si="770"/>
        <v>6</v>
      </c>
      <c r="EC404" s="41">
        <f t="shared" si="771"/>
        <v>2</v>
      </c>
      <c r="ED404" s="180">
        <f t="shared" si="772"/>
        <v>150</v>
      </c>
      <c r="EE404" s="27">
        <v>0</v>
      </c>
      <c r="EF404" s="27"/>
      <c r="EG404" s="324">
        <f>SUMIF('Rekapitulasi Juni'!$D$608:$D$786,APS!$B404,'Rekapitulasi Juni'!$E$608:$E$786)</f>
        <v>0</v>
      </c>
      <c r="EH404" s="324">
        <f>SUMIF('Rekapitulasi Juni'!$D$608:$D$786,APS!$B404,'Rekapitulasi Juni'!$F$608:$F$786)</f>
        <v>0</v>
      </c>
      <c r="EI404" s="27"/>
      <c r="EJ404" s="325">
        <f t="shared" si="727"/>
        <v>0</v>
      </c>
      <c r="EK404" s="325">
        <f t="shared" si="728"/>
        <v>0</v>
      </c>
      <c r="EL404" s="27"/>
      <c r="EM404" s="324">
        <f>SUMIF('Rekapitulasi Juni'!$U$608:$U$786,APS!$B404,'Rekapitulasi Juni'!$V$608:$V$786)</f>
        <v>0</v>
      </c>
      <c r="EN404" s="324">
        <f>SUMIF('Rekapitulasi Juni'!$U$608:$U$786,APS!$B404,'Rekapitulasi Juni'!$W$608:$W$786)</f>
        <v>0</v>
      </c>
      <c r="EO404" s="27"/>
      <c r="EP404" s="325">
        <f t="shared" si="729"/>
        <v>0</v>
      </c>
      <c r="EQ404" s="325">
        <f t="shared" si="730"/>
        <v>0</v>
      </c>
      <c r="ER404" s="27"/>
      <c r="ES404" s="324">
        <f>SUMIF('Rekapitulasi Juni'!$AL$608:$AL$786,APS!$B404,'Rekapitulasi Juni'!$AM$608:$AM$786)</f>
        <v>0</v>
      </c>
      <c r="ET404" s="324">
        <f>SUMIF('Rekapitulasi Juni'!$AL$608:$AL$786,APS!$B404,'Rekapitulasi Juni'!$AN$608:$AN$786)</f>
        <v>0</v>
      </c>
      <c r="EU404" s="27"/>
      <c r="EV404" s="325">
        <f t="shared" si="715"/>
        <v>0</v>
      </c>
      <c r="EW404" s="325">
        <f t="shared" si="716"/>
        <v>0</v>
      </c>
      <c r="EX404" s="27"/>
      <c r="EY404" s="324">
        <f>SUMIF('Rekapitulasi Juni'!$BA$608:$BA$786,APS!$B404,'Rekapitulasi Juni'!$BB$608:$BB$786)</f>
        <v>0</v>
      </c>
      <c r="EZ404" s="324">
        <f>SUMIF('Rekapitulasi Juni'!$BA$608:$BA$786,APS!$B404,'Rekapitulasi Juni'!$BC$608:$BC$786)</f>
        <v>0</v>
      </c>
      <c r="FA404" s="324">
        <f>SUMIF('Rekapitulasi Juni'!$BA$608:$BA$786,APS!$B404,'Rekapitulasi Juni'!$BF$608:$BF$786)</f>
        <v>0</v>
      </c>
      <c r="FB404" s="325">
        <f t="shared" si="717"/>
        <v>0</v>
      </c>
      <c r="FC404" s="325">
        <f t="shared" si="718"/>
        <v>0</v>
      </c>
      <c r="FD404" s="27"/>
      <c r="FE404" s="27"/>
      <c r="FF404" s="27"/>
      <c r="FG404" s="27"/>
      <c r="FH404" s="27"/>
      <c r="FI404" s="27"/>
      <c r="FJ404" s="41">
        <f t="shared" si="773"/>
        <v>0</v>
      </c>
      <c r="FK404" s="41">
        <f t="shared" si="774"/>
        <v>0</v>
      </c>
      <c r="FL404" s="41">
        <f t="shared" si="775"/>
        <v>0</v>
      </c>
      <c r="FM404" s="41">
        <f t="shared" si="776"/>
        <v>0</v>
      </c>
      <c r="FN404" s="41">
        <f t="shared" si="777"/>
        <v>0</v>
      </c>
      <c r="FO404" s="41">
        <f t="shared" si="778"/>
        <v>0</v>
      </c>
      <c r="FP404" s="180">
        <f t="shared" si="779"/>
        <v>0</v>
      </c>
      <c r="FQ404" s="27"/>
      <c r="FR404" s="27"/>
      <c r="FS404" s="324">
        <f>SUMIF('Rekapitulasi Juni'!$D$804:$D$984,APS!$B404,'Rekapitulasi Juni'!$E$804:$E$984)</f>
        <v>0</v>
      </c>
      <c r="FT404" s="324">
        <f>SUMIF('Rekapitulasi Juni'!$D$804:$D$984,APS!$B404,'Rekapitulasi Juni'!$F$804:$F$984)</f>
        <v>0</v>
      </c>
      <c r="FU404" s="27"/>
      <c r="FV404" s="325">
        <f t="shared" si="719"/>
        <v>0</v>
      </c>
      <c r="FW404" s="325">
        <f t="shared" si="720"/>
        <v>0</v>
      </c>
      <c r="FX404" s="27"/>
      <c r="FY404" s="324">
        <f>SUMIF('Rekapitulasi Juni'!$U$804:$U$984,APS!$B404,'Rekapitulasi Juni'!$V$804:$V$984)</f>
        <v>0</v>
      </c>
      <c r="FZ404" s="324">
        <f>SUMIF('Rekapitulasi Juni'!$U$804:$U$984,APS!$B404,'Rekapitulasi Juni'!$W$804:$W$984)</f>
        <v>0</v>
      </c>
      <c r="GA404" s="27"/>
      <c r="GB404" s="325">
        <f t="shared" si="713"/>
        <v>0</v>
      </c>
      <c r="GC404" s="325">
        <f t="shared" si="714"/>
        <v>0</v>
      </c>
      <c r="GD404" s="27"/>
      <c r="GE404" s="324">
        <f>SUMIF('Rekapitulasi Juni'!$AL$804:$AL$984,APS!$B404,'Rekapitulasi Juni'!$AM$804:$AM$984)</f>
        <v>0</v>
      </c>
      <c r="GF404" s="324">
        <f>SUMIF('Rekapitulasi Juni'!$AL$804:$AL$984,APS!$B404,'Rekapitulasi Juni'!$AN$804:$AN$984)</f>
        <v>0</v>
      </c>
      <c r="GG404" s="27"/>
      <c r="GH404" s="325">
        <f t="shared" si="703"/>
        <v>0</v>
      </c>
      <c r="GI404" s="325">
        <f t="shared" si="704"/>
        <v>0</v>
      </c>
      <c r="GJ404" s="27"/>
      <c r="GK404" s="27"/>
      <c r="GL404" s="41">
        <f t="shared" si="780"/>
        <v>0</v>
      </c>
      <c r="GM404" s="41">
        <f t="shared" si="781"/>
        <v>0</v>
      </c>
      <c r="GN404" s="41">
        <f t="shared" si="782"/>
        <v>0</v>
      </c>
      <c r="GO404" s="41">
        <f t="shared" si="712"/>
        <v>0</v>
      </c>
      <c r="GP404" s="41">
        <f t="shared" si="783"/>
        <v>0</v>
      </c>
      <c r="GQ404" s="41">
        <f t="shared" si="784"/>
        <v>0</v>
      </c>
      <c r="GR404" s="180">
        <f t="shared" si="785"/>
        <v>0</v>
      </c>
      <c r="GS404" s="41">
        <f t="shared" si="705"/>
        <v>4</v>
      </c>
      <c r="GT404" s="41">
        <f t="shared" si="706"/>
        <v>8</v>
      </c>
      <c r="GU404" s="41">
        <f t="shared" si="707"/>
        <v>6</v>
      </c>
      <c r="GV404" s="41">
        <f t="shared" si="708"/>
        <v>0</v>
      </c>
      <c r="GW404" s="41">
        <f t="shared" si="709"/>
        <v>6</v>
      </c>
      <c r="GX404" s="41">
        <f t="shared" si="710"/>
        <v>2</v>
      </c>
      <c r="GY404" s="180">
        <f t="shared" si="711"/>
        <v>150</v>
      </c>
      <c r="GZ404" s="41">
        <v>376</v>
      </c>
      <c r="HA404" s="32"/>
      <c r="HB404" s="42">
        <f>J404+M404+P404-G404</f>
        <v>-4</v>
      </c>
      <c r="HC404" s="59"/>
    </row>
    <row r="405" spans="1:211" ht="15" customHeight="1">
      <c r="A405" s="31" t="s">
        <v>791</v>
      </c>
      <c r="B405" s="32" t="s">
        <v>792</v>
      </c>
      <c r="C405" s="31" t="s">
        <v>490</v>
      </c>
      <c r="D405" s="31" t="s">
        <v>1259</v>
      </c>
      <c r="E405" s="31" t="s">
        <v>43</v>
      </c>
      <c r="F405" s="31" t="s">
        <v>152</v>
      </c>
      <c r="G405" s="33">
        <v>5</v>
      </c>
      <c r="H405" s="33">
        <v>0</v>
      </c>
      <c r="I405" s="33">
        <v>0</v>
      </c>
      <c r="J405" s="34">
        <f>IFERROR(VLOOKUP(A405,#REF!,3,0),0)</f>
        <v>0</v>
      </c>
      <c r="K405" s="34">
        <f t="shared" si="623"/>
        <v>0</v>
      </c>
      <c r="L405" s="34">
        <v>0</v>
      </c>
      <c r="M405" s="34">
        <v>0</v>
      </c>
      <c r="N405" s="35">
        <f t="shared" si="624"/>
        <v>5</v>
      </c>
      <c r="O405" s="35">
        <f t="shared" si="625"/>
        <v>5</v>
      </c>
      <c r="P405" s="36">
        <v>5</v>
      </c>
      <c r="Q405" s="36">
        <f t="shared" si="731"/>
        <v>5</v>
      </c>
      <c r="R405" s="80"/>
      <c r="S405" s="37">
        <f ca="1">SUMIF(ROP!$D$6:$H$65536,A405,ROP!$J$6:$J$65536)</f>
        <v>5</v>
      </c>
      <c r="T405" s="37">
        <f>SUMIF(HASIL!$B:$B,APS!$B405&amp;RIGHT(APS!T$9,2),HASIL!$I:$I)</f>
        <v>0</v>
      </c>
      <c r="U405" s="37">
        <f>SUMIF(HASIL!$B:$B,APS!$B405&amp;RIGHT(APS!U$9,2),HASIL!$I:$I)</f>
        <v>0</v>
      </c>
      <c r="V405" s="37">
        <f>SUMIF(HASIL!$B:$B,APS!$B405&amp;RIGHT(APS!V$9,2),HASIL!$I:$I)</f>
        <v>0</v>
      </c>
      <c r="W405" s="37">
        <f>SUMIF(HASIL!$B:$B,APS!$B405&amp;RIGHT(APS!W$9,2),HASIL!$I:$I)</f>
        <v>0</v>
      </c>
      <c r="X405" s="38">
        <f t="shared" si="626"/>
        <v>0</v>
      </c>
      <c r="Y405" s="38">
        <f t="shared" si="627"/>
        <v>-5</v>
      </c>
      <c r="Z405" s="39">
        <f t="shared" si="701"/>
        <v>0</v>
      </c>
      <c r="AA405" s="39">
        <f t="shared" ref="AA405:AA468" si="786">AZ405+CL405+DX405+FJ405+GL405</f>
        <v>5</v>
      </c>
      <c r="AB405" s="40">
        <f t="shared" si="702"/>
        <v>5</v>
      </c>
      <c r="AC405" s="27">
        <v>5</v>
      </c>
      <c r="AD405" s="27"/>
      <c r="AE405" s="27"/>
      <c r="AF405" s="27"/>
      <c r="AG405" s="27"/>
      <c r="AH405" s="27"/>
      <c r="AI405" s="324">
        <f>SUMIF('Rekapitulasi Juni'!$D$9:$D$192,APS!$B405,'Rekapitulasi Juni'!$E$9:$E$192)</f>
        <v>0</v>
      </c>
      <c r="AJ405" s="324">
        <f>SUMIF('Rekapitulasi Juni'!$D$9:$D$192,APS!$B405,'Rekapitulasi Juni'!$F$9:$F$192)</f>
        <v>0</v>
      </c>
      <c r="AK405" s="324">
        <f>SUMIF('Rekapitulasi Juni'!$D$9:$D$192,APS!$B405,'Rekapitulasi Juni'!$K$9:$K$192)</f>
        <v>0</v>
      </c>
      <c r="AL405" s="325">
        <f t="shared" si="732"/>
        <v>0</v>
      </c>
      <c r="AM405" s="325">
        <f t="shared" si="733"/>
        <v>0</v>
      </c>
      <c r="AN405" s="27"/>
      <c r="AO405" s="324">
        <f>SUMIF('Rekapitulasi Juni'!$U$9:$U$192,APS!$B405,'Rekapitulasi Juni'!$V$9:$V$192)</f>
        <v>0</v>
      </c>
      <c r="AP405" s="324">
        <f>SUMIF('Rekapitulasi Juni'!$U$9:$U$192,APS!$B405,'Rekapitulasi Juni'!$W$9:$W$192)</f>
        <v>0</v>
      </c>
      <c r="AQ405" s="27"/>
      <c r="AR405" s="325">
        <f t="shared" si="734"/>
        <v>0</v>
      </c>
      <c r="AS405" s="325">
        <f t="shared" si="735"/>
        <v>0</v>
      </c>
      <c r="AT405" s="27">
        <v>5</v>
      </c>
      <c r="AU405" s="324">
        <f>SUMIF('Rekapitulasi Juni'!$AL$9:$AL$192,APS!$B405,'Rekapitulasi Juni'!$AM$9:$AM$192)</f>
        <v>0</v>
      </c>
      <c r="AV405" s="324">
        <f>SUMIF('Rekapitulasi Juni'!$AL$9:$AL$192,APS!$B405,'Rekapitulasi Juni'!$AN$9:$AN$192)</f>
        <v>0</v>
      </c>
      <c r="AW405" s="27"/>
      <c r="AX405" s="325">
        <f t="shared" si="736"/>
        <v>0</v>
      </c>
      <c r="AY405" s="325">
        <f t="shared" si="737"/>
        <v>0</v>
      </c>
      <c r="AZ405" s="41">
        <f t="shared" si="738"/>
        <v>5</v>
      </c>
      <c r="BA405" s="41">
        <f t="shared" si="739"/>
        <v>0</v>
      </c>
      <c r="BB405" s="41">
        <f t="shared" si="740"/>
        <v>0</v>
      </c>
      <c r="BC405" s="41">
        <f t="shared" si="741"/>
        <v>0</v>
      </c>
      <c r="BD405" s="41">
        <f t="shared" si="742"/>
        <v>0</v>
      </c>
      <c r="BE405" s="41">
        <f t="shared" si="743"/>
        <v>-5</v>
      </c>
      <c r="BF405" s="180">
        <f t="shared" si="744"/>
        <v>0</v>
      </c>
      <c r="BG405" s="27">
        <v>0</v>
      </c>
      <c r="BH405" s="27"/>
      <c r="BI405" s="324">
        <f>SUMIF('Rekapitulasi Juni'!$D$214:$D$393,APS!$B405,'Rekapitulasi Juni'!$E$214:$E$393)</f>
        <v>0</v>
      </c>
      <c r="BJ405" s="324">
        <f>SUMIF('Rekapitulasi Juni'!$D$214:$D$393,APS!$B405,'Rekapitulasi Juni'!$F$214:$F$393)</f>
        <v>0</v>
      </c>
      <c r="BK405" s="27"/>
      <c r="BL405" s="325">
        <f t="shared" si="745"/>
        <v>0</v>
      </c>
      <c r="BM405" s="325">
        <f t="shared" si="746"/>
        <v>0</v>
      </c>
      <c r="BN405" s="27"/>
      <c r="BO405" s="324">
        <f>SUMIF('Rekapitulasi Juni'!$U$214:$U$393,APS!$B405,'Rekapitulasi Juni'!$V$214:$V$393)</f>
        <v>0</v>
      </c>
      <c r="BP405" s="324">
        <f>SUMIF('Rekapitulasi Juni'!$U$214:$U$393,APS!$B405,'Rekapitulasi Juni'!$W$214:$W$393)</f>
        <v>5</v>
      </c>
      <c r="BQ405" s="27"/>
      <c r="BR405" s="325">
        <f t="shared" si="747"/>
        <v>0</v>
      </c>
      <c r="BS405" s="325">
        <f t="shared" si="748"/>
        <v>0</v>
      </c>
      <c r="BT405" s="27"/>
      <c r="BU405" s="324">
        <f>SUMIF('Rekapitulasi Juni'!$AL$214:$AL$393,APS!$B405,'Rekapitulasi Juni'!$AM$214:$AM$393)</f>
        <v>0</v>
      </c>
      <c r="BV405" s="324">
        <f>SUMIF('Rekapitulasi Juni'!$AL$214:$AL$393,APS!$B405,'Rekapitulasi Juni'!$AN$214:$AN$393)</f>
        <v>0</v>
      </c>
      <c r="BW405" s="27"/>
      <c r="BX405" s="325">
        <f t="shared" si="749"/>
        <v>0</v>
      </c>
      <c r="BY405" s="325">
        <f t="shared" si="750"/>
        <v>0</v>
      </c>
      <c r="BZ405" s="27"/>
      <c r="CA405" s="324">
        <f>SUMIF('Rekapitulasi Juni'!$BA$214:$BA$393,APS!$B405,'Rekapitulasi Juni'!$BB$214:$BB$393)</f>
        <v>0</v>
      </c>
      <c r="CB405" s="324">
        <f>SUMIF('Rekapitulasi Juni'!$BA$214:$BA$393,APS!$B405,'Rekapitulasi Juni'!$BC$214:$BC$393)</f>
        <v>0</v>
      </c>
      <c r="CC405" s="27"/>
      <c r="CD405" s="325">
        <f t="shared" si="751"/>
        <v>0</v>
      </c>
      <c r="CE405" s="325">
        <f t="shared" si="752"/>
        <v>0</v>
      </c>
      <c r="CF405" s="27"/>
      <c r="CG405" s="324">
        <f>SUMIF('Rekapitulasi Juni'!$BP$214:$BP$393,APS!$B405,'Rekapitulasi Juni'!$BQ$214:$BQ$393)</f>
        <v>0</v>
      </c>
      <c r="CH405" s="324">
        <f>SUMIF('Rekapitulasi Juni'!$BP$214:$BP$393,APS!$B405,'Rekapitulasi Juni'!$BR$214:$BR$393)</f>
        <v>0</v>
      </c>
      <c r="CI405" s="27"/>
      <c r="CJ405" s="325">
        <f t="shared" si="753"/>
        <v>0</v>
      </c>
      <c r="CK405" s="325">
        <f t="shared" si="754"/>
        <v>0</v>
      </c>
      <c r="CL405" s="41">
        <f t="shared" si="755"/>
        <v>0</v>
      </c>
      <c r="CM405" s="41">
        <f t="shared" si="756"/>
        <v>0</v>
      </c>
      <c r="CN405" s="41">
        <f t="shared" si="757"/>
        <v>5</v>
      </c>
      <c r="CO405" s="41">
        <f t="shared" si="758"/>
        <v>0</v>
      </c>
      <c r="CP405" s="41">
        <f t="shared" si="759"/>
        <v>5</v>
      </c>
      <c r="CQ405" s="41">
        <f t="shared" si="760"/>
        <v>5</v>
      </c>
      <c r="CR405" s="180">
        <f t="shared" si="761"/>
        <v>0</v>
      </c>
      <c r="CS405" s="27">
        <v>0</v>
      </c>
      <c r="CT405" s="27"/>
      <c r="CU405" s="324">
        <f>SUMIF('Rekapitulasi Juni'!$D$410:$D$588,APS!$B405,'Rekapitulasi Juni'!$E$410:$E$588)</f>
        <v>0</v>
      </c>
      <c r="CV405" s="324">
        <f>SUMIF('Rekapitulasi Juni'!$D$410:$D$588,APS!$B405,'Rekapitulasi Juni'!$F$410:$F$588)</f>
        <v>0</v>
      </c>
      <c r="CW405" s="27"/>
      <c r="CX405" s="325">
        <f t="shared" si="762"/>
        <v>0</v>
      </c>
      <c r="CY405" s="325">
        <f t="shared" si="763"/>
        <v>0</v>
      </c>
      <c r="CZ405" s="27"/>
      <c r="DA405" s="324">
        <f>SUMIF('Rekapitulasi Juni'!$U$410:$U$588,APS!$B405,'Rekapitulasi Juni'!$V$410:$V$588)</f>
        <v>0</v>
      </c>
      <c r="DB405" s="324">
        <f>SUMIF('Rekapitulasi Juni'!$U$410:$U$588,APS!$B405,'Rekapitulasi Juni'!$W$410:$W$588)</f>
        <v>0</v>
      </c>
      <c r="DC405" s="27"/>
      <c r="DD405" s="325">
        <f t="shared" si="764"/>
        <v>0</v>
      </c>
      <c r="DE405" s="325">
        <f t="shared" si="765"/>
        <v>0</v>
      </c>
      <c r="DF405" s="27"/>
      <c r="DG405" s="324">
        <f>SUMIF('Rekapitulasi Juni'!$AL$410:$AL$588,APS!$B405,'Rekapitulasi Juni'!$AM$410:$AM$588)</f>
        <v>0</v>
      </c>
      <c r="DH405" s="324">
        <f>SUMIF('Rekapitulasi Juni'!$AL$410:$AL$588,APS!$B405,'Rekapitulasi Juni'!$AN$410:$AN$588)</f>
        <v>0</v>
      </c>
      <c r="DI405" s="27"/>
      <c r="DJ405" s="325">
        <f t="shared" si="721"/>
        <v>0</v>
      </c>
      <c r="DK405" s="325">
        <f t="shared" si="722"/>
        <v>0</v>
      </c>
      <c r="DL405" s="27"/>
      <c r="DM405" s="324">
        <f>SUMIF('Rekapitulasi Juni'!$BA$410:$BA$588,APS!$B405,'Rekapitulasi Juni'!$BB$410:$BB$588)</f>
        <v>0</v>
      </c>
      <c r="DN405" s="324">
        <f>SUMIF('Rekapitulasi Juni'!$BA$410:$BA$588,APS!$B405,'Rekapitulasi Juni'!$BC$410:$BC$588)</f>
        <v>0</v>
      </c>
      <c r="DO405" s="324">
        <f>SUMIF('Rekapitulasi Juni'!$BA$410:$BA$588,APS!$B405,'Rekapitulasi Juni'!$BF$410:$BF$588)</f>
        <v>0</v>
      </c>
      <c r="DP405" s="325">
        <f t="shared" si="723"/>
        <v>0</v>
      </c>
      <c r="DQ405" s="325">
        <f t="shared" si="724"/>
        <v>0</v>
      </c>
      <c r="DR405" s="27"/>
      <c r="DS405" s="324">
        <f>SUMIF('Rekapitulasi Juni'!$BP$410:$BP$588,APS!$B405,'Rekapitulasi Juni'!$BQ$410:$BQ$588)</f>
        <v>0</v>
      </c>
      <c r="DT405" s="324">
        <f>SUMIF('Rekapitulasi Juni'!$BP$410:$BP$588,APS!$B405,'Rekapitulasi Juni'!$BR$410:$BR$588)</f>
        <v>0</v>
      </c>
      <c r="DU405" s="27"/>
      <c r="DV405" s="325">
        <f t="shared" si="725"/>
        <v>0</v>
      </c>
      <c r="DW405" s="325">
        <f t="shared" si="726"/>
        <v>0</v>
      </c>
      <c r="DX405" s="41">
        <f t="shared" si="766"/>
        <v>0</v>
      </c>
      <c r="DY405" s="41">
        <f t="shared" si="767"/>
        <v>0</v>
      </c>
      <c r="DZ405" s="41">
        <f t="shared" si="768"/>
        <v>0</v>
      </c>
      <c r="EA405" s="41">
        <f t="shared" si="769"/>
        <v>0</v>
      </c>
      <c r="EB405" s="41">
        <f t="shared" si="770"/>
        <v>0</v>
      </c>
      <c r="EC405" s="41">
        <f t="shared" si="771"/>
        <v>0</v>
      </c>
      <c r="ED405" s="180">
        <f t="shared" si="772"/>
        <v>0</v>
      </c>
      <c r="EE405" s="27">
        <v>0</v>
      </c>
      <c r="EF405" s="27"/>
      <c r="EG405" s="324">
        <f>SUMIF('Rekapitulasi Juni'!$D$608:$D$786,APS!$B405,'Rekapitulasi Juni'!$E$608:$E$786)</f>
        <v>0</v>
      </c>
      <c r="EH405" s="324">
        <f>SUMIF('Rekapitulasi Juni'!$D$608:$D$786,APS!$B405,'Rekapitulasi Juni'!$F$608:$F$786)</f>
        <v>0</v>
      </c>
      <c r="EI405" s="27"/>
      <c r="EJ405" s="325">
        <f t="shared" si="727"/>
        <v>0</v>
      </c>
      <c r="EK405" s="325">
        <f t="shared" si="728"/>
        <v>0</v>
      </c>
      <c r="EL405" s="27"/>
      <c r="EM405" s="324">
        <f>SUMIF('Rekapitulasi Juni'!$U$608:$U$786,APS!$B405,'Rekapitulasi Juni'!$V$608:$V$786)</f>
        <v>0</v>
      </c>
      <c r="EN405" s="324">
        <f>SUMIF('Rekapitulasi Juni'!$U$608:$U$786,APS!$B405,'Rekapitulasi Juni'!$W$608:$W$786)</f>
        <v>0</v>
      </c>
      <c r="EO405" s="27"/>
      <c r="EP405" s="325">
        <f t="shared" si="729"/>
        <v>0</v>
      </c>
      <c r="EQ405" s="325">
        <f t="shared" si="730"/>
        <v>0</v>
      </c>
      <c r="ER405" s="27"/>
      <c r="ES405" s="324">
        <f>SUMIF('Rekapitulasi Juni'!$AL$608:$AL$786,APS!$B405,'Rekapitulasi Juni'!$AM$608:$AM$786)</f>
        <v>0</v>
      </c>
      <c r="ET405" s="324">
        <f>SUMIF('Rekapitulasi Juni'!$AL$608:$AL$786,APS!$B405,'Rekapitulasi Juni'!$AN$608:$AN$786)</f>
        <v>0</v>
      </c>
      <c r="EU405" s="27"/>
      <c r="EV405" s="325">
        <f t="shared" si="715"/>
        <v>0</v>
      </c>
      <c r="EW405" s="325">
        <f t="shared" si="716"/>
        <v>0</v>
      </c>
      <c r="EX405" s="27"/>
      <c r="EY405" s="324">
        <f>SUMIF('Rekapitulasi Juni'!$BA$608:$BA$786,APS!$B405,'Rekapitulasi Juni'!$BB$608:$BB$786)</f>
        <v>0</v>
      </c>
      <c r="EZ405" s="324">
        <f>SUMIF('Rekapitulasi Juni'!$BA$608:$BA$786,APS!$B405,'Rekapitulasi Juni'!$BC$608:$BC$786)</f>
        <v>0</v>
      </c>
      <c r="FA405" s="324">
        <f>SUMIF('Rekapitulasi Juni'!$BA$608:$BA$786,APS!$B405,'Rekapitulasi Juni'!$BF$608:$BF$786)</f>
        <v>0</v>
      </c>
      <c r="FB405" s="325">
        <f t="shared" si="717"/>
        <v>0</v>
      </c>
      <c r="FC405" s="325">
        <f t="shared" si="718"/>
        <v>0</v>
      </c>
      <c r="FD405" s="27"/>
      <c r="FE405" s="27"/>
      <c r="FF405" s="27"/>
      <c r="FG405" s="27"/>
      <c r="FH405" s="27"/>
      <c r="FI405" s="27"/>
      <c r="FJ405" s="41">
        <f t="shared" si="773"/>
        <v>0</v>
      </c>
      <c r="FK405" s="41">
        <f t="shared" si="774"/>
        <v>0</v>
      </c>
      <c r="FL405" s="41">
        <f t="shared" si="775"/>
        <v>0</v>
      </c>
      <c r="FM405" s="41">
        <f t="shared" si="776"/>
        <v>0</v>
      </c>
      <c r="FN405" s="41">
        <f t="shared" si="777"/>
        <v>0</v>
      </c>
      <c r="FO405" s="41">
        <f t="shared" si="778"/>
        <v>0</v>
      </c>
      <c r="FP405" s="180">
        <f t="shared" si="779"/>
        <v>0</v>
      </c>
      <c r="FQ405" s="27"/>
      <c r="FR405" s="27"/>
      <c r="FS405" s="324">
        <f>SUMIF('Rekapitulasi Juni'!$D$804:$D$984,APS!$B405,'Rekapitulasi Juni'!$E$804:$E$984)</f>
        <v>0</v>
      </c>
      <c r="FT405" s="324">
        <f>SUMIF('Rekapitulasi Juni'!$D$804:$D$984,APS!$B405,'Rekapitulasi Juni'!$F$804:$F$984)</f>
        <v>0</v>
      </c>
      <c r="FU405" s="27"/>
      <c r="FV405" s="325">
        <f t="shared" si="719"/>
        <v>0</v>
      </c>
      <c r="FW405" s="325">
        <f t="shared" si="720"/>
        <v>0</v>
      </c>
      <c r="FX405" s="27"/>
      <c r="FY405" s="324">
        <f>SUMIF('Rekapitulasi Juni'!$U$804:$U$984,APS!$B405,'Rekapitulasi Juni'!$V$804:$V$984)</f>
        <v>0</v>
      </c>
      <c r="FZ405" s="324">
        <f>SUMIF('Rekapitulasi Juni'!$U$804:$U$984,APS!$B405,'Rekapitulasi Juni'!$W$804:$W$984)</f>
        <v>0</v>
      </c>
      <c r="GA405" s="27"/>
      <c r="GB405" s="325">
        <f t="shared" si="713"/>
        <v>0</v>
      </c>
      <c r="GC405" s="325">
        <f t="shared" si="714"/>
        <v>0</v>
      </c>
      <c r="GD405" s="27"/>
      <c r="GE405" s="324">
        <f>SUMIF('Rekapitulasi Juni'!$AL$804:$AL$984,APS!$B405,'Rekapitulasi Juni'!$AM$804:$AM$984)</f>
        <v>0</v>
      </c>
      <c r="GF405" s="324">
        <f>SUMIF('Rekapitulasi Juni'!$AL$804:$AL$984,APS!$B405,'Rekapitulasi Juni'!$AN$804:$AN$984)</f>
        <v>0</v>
      </c>
      <c r="GG405" s="27"/>
      <c r="GH405" s="325">
        <f t="shared" si="703"/>
        <v>0</v>
      </c>
      <c r="GI405" s="325">
        <f t="shared" si="704"/>
        <v>0</v>
      </c>
      <c r="GJ405" s="27"/>
      <c r="GK405" s="27"/>
      <c r="GL405" s="41">
        <f t="shared" si="780"/>
        <v>0</v>
      </c>
      <c r="GM405" s="41">
        <f t="shared" si="781"/>
        <v>0</v>
      </c>
      <c r="GN405" s="41">
        <f t="shared" si="782"/>
        <v>0</v>
      </c>
      <c r="GO405" s="41">
        <f t="shared" si="712"/>
        <v>0</v>
      </c>
      <c r="GP405" s="41">
        <f t="shared" si="783"/>
        <v>0</v>
      </c>
      <c r="GQ405" s="41">
        <f t="shared" si="784"/>
        <v>0</v>
      </c>
      <c r="GR405" s="180">
        <f t="shared" si="785"/>
        <v>0</v>
      </c>
      <c r="GS405" s="41">
        <f t="shared" si="705"/>
        <v>5</v>
      </c>
      <c r="GT405" s="41">
        <f t="shared" si="706"/>
        <v>0</v>
      </c>
      <c r="GU405" s="41">
        <f t="shared" si="707"/>
        <v>5</v>
      </c>
      <c r="GV405" s="41">
        <f t="shared" si="708"/>
        <v>0</v>
      </c>
      <c r="GW405" s="41">
        <f t="shared" si="709"/>
        <v>5</v>
      </c>
      <c r="GX405" s="41">
        <f t="shared" si="710"/>
        <v>0</v>
      </c>
      <c r="GY405" s="180">
        <f t="shared" si="711"/>
        <v>100</v>
      </c>
      <c r="GZ405" s="41">
        <v>377</v>
      </c>
      <c r="HA405" s="32"/>
      <c r="HB405" s="42">
        <f t="shared" si="634"/>
        <v>0</v>
      </c>
      <c r="HC405" s="59"/>
    </row>
    <row r="406" spans="1:211" ht="15" hidden="1" customHeight="1">
      <c r="A406" s="31" t="s">
        <v>793</v>
      </c>
      <c r="B406" s="32" t="s">
        <v>794</v>
      </c>
      <c r="C406" s="31" t="s">
        <v>490</v>
      </c>
      <c r="D406" s="31" t="s">
        <v>1259</v>
      </c>
      <c r="E406" s="31" t="s">
        <v>43</v>
      </c>
      <c r="F406" s="31" t="s">
        <v>152</v>
      </c>
      <c r="G406" s="33">
        <v>4</v>
      </c>
      <c r="H406" s="33">
        <v>0</v>
      </c>
      <c r="I406" s="33">
        <v>0</v>
      </c>
      <c r="J406" s="34">
        <f>IFERROR(VLOOKUP(A406,#REF!,3,0),0)</f>
        <v>0</v>
      </c>
      <c r="K406" s="34">
        <f t="shared" si="623"/>
        <v>0</v>
      </c>
      <c r="L406" s="34">
        <v>4</v>
      </c>
      <c r="M406" s="34">
        <v>4</v>
      </c>
      <c r="N406" s="35">
        <f t="shared" si="624"/>
        <v>4</v>
      </c>
      <c r="O406" s="35">
        <f t="shared" si="625"/>
        <v>4</v>
      </c>
      <c r="P406" s="36">
        <v>0</v>
      </c>
      <c r="Q406" s="36">
        <f t="shared" si="731"/>
        <v>0</v>
      </c>
      <c r="R406" s="80"/>
      <c r="S406" s="37">
        <f ca="1">SUMIF(ROP!$D$6:$H$65536,A406,ROP!$J$6:$J$65536)</f>
        <v>0</v>
      </c>
      <c r="T406" s="37">
        <f>SUMIF(HASIL!$B:$B,APS!$B406&amp;RIGHT(APS!T$9,2),HASIL!$I:$I)</f>
        <v>0</v>
      </c>
      <c r="U406" s="37">
        <f>SUMIF(HASIL!$B:$B,APS!$B406&amp;RIGHT(APS!U$9,2),HASIL!$I:$I)</f>
        <v>0</v>
      </c>
      <c r="V406" s="37">
        <f>SUMIF(HASIL!$B:$B,APS!$B406&amp;RIGHT(APS!V$9,2),HASIL!$I:$I)</f>
        <v>0</v>
      </c>
      <c r="W406" s="37">
        <f>SUMIF(HASIL!$B:$B,APS!$B406&amp;RIGHT(APS!W$9,2),HASIL!$I:$I)</f>
        <v>0</v>
      </c>
      <c r="X406" s="38">
        <f t="shared" si="626"/>
        <v>0</v>
      </c>
      <c r="Y406" s="38">
        <f t="shared" si="627"/>
        <v>0</v>
      </c>
      <c r="Z406" s="39">
        <f t="shared" si="701"/>
        <v>0</v>
      </c>
      <c r="AA406" s="39">
        <f t="shared" si="786"/>
        <v>0</v>
      </c>
      <c r="AB406" s="40">
        <f t="shared" si="702"/>
        <v>0</v>
      </c>
      <c r="AC406" s="27">
        <v>0</v>
      </c>
      <c r="AD406" s="27"/>
      <c r="AE406" s="27"/>
      <c r="AF406" s="27"/>
      <c r="AG406" s="27"/>
      <c r="AH406" s="27"/>
      <c r="AI406" s="324">
        <f>SUMIF('Rekapitulasi Juni'!$D$9:$D$192,APS!$B406,'Rekapitulasi Juni'!$E$9:$E$192)</f>
        <v>0</v>
      </c>
      <c r="AJ406" s="324">
        <f>SUMIF('Rekapitulasi Juni'!$D$9:$D$192,APS!$B406,'Rekapitulasi Juni'!$F$9:$F$192)</f>
        <v>0</v>
      </c>
      <c r="AK406" s="324">
        <f>SUMIF('Rekapitulasi Juni'!$D$9:$D$192,APS!$B406,'Rekapitulasi Juni'!$K$9:$K$192)</f>
        <v>0</v>
      </c>
      <c r="AL406" s="325">
        <f t="shared" si="732"/>
        <v>0</v>
      </c>
      <c r="AM406" s="325">
        <f t="shared" si="733"/>
        <v>0</v>
      </c>
      <c r="AN406" s="27"/>
      <c r="AO406" s="324">
        <f>SUMIF('Rekapitulasi Juni'!$U$9:$U$192,APS!$B406,'Rekapitulasi Juni'!$V$9:$V$192)</f>
        <v>0</v>
      </c>
      <c r="AP406" s="324">
        <f>SUMIF('Rekapitulasi Juni'!$U$9:$U$192,APS!$B406,'Rekapitulasi Juni'!$W$9:$W$192)</f>
        <v>0</v>
      </c>
      <c r="AQ406" s="27"/>
      <c r="AR406" s="325">
        <f t="shared" si="734"/>
        <v>0</v>
      </c>
      <c r="AS406" s="325">
        <f t="shared" si="735"/>
        <v>0</v>
      </c>
      <c r="AT406" s="27"/>
      <c r="AU406" s="324">
        <f>SUMIF('Rekapitulasi Juni'!$AL$9:$AL$192,APS!$B406,'Rekapitulasi Juni'!$AM$9:$AM$192)</f>
        <v>0</v>
      </c>
      <c r="AV406" s="324">
        <f>SUMIF('Rekapitulasi Juni'!$AL$9:$AL$192,APS!$B406,'Rekapitulasi Juni'!$AN$9:$AN$192)</f>
        <v>0</v>
      </c>
      <c r="AW406" s="27"/>
      <c r="AX406" s="325">
        <f t="shared" si="736"/>
        <v>0</v>
      </c>
      <c r="AY406" s="325">
        <f t="shared" si="737"/>
        <v>0</v>
      </c>
      <c r="AZ406" s="41">
        <f t="shared" si="738"/>
        <v>0</v>
      </c>
      <c r="BA406" s="41">
        <f t="shared" si="739"/>
        <v>0</v>
      </c>
      <c r="BB406" s="41">
        <f t="shared" si="740"/>
        <v>0</v>
      </c>
      <c r="BC406" s="41">
        <f t="shared" si="741"/>
        <v>0</v>
      </c>
      <c r="BD406" s="41">
        <f t="shared" si="742"/>
        <v>0</v>
      </c>
      <c r="BE406" s="41">
        <f t="shared" si="743"/>
        <v>0</v>
      </c>
      <c r="BF406" s="180">
        <f t="shared" si="744"/>
        <v>0</v>
      </c>
      <c r="BG406" s="27">
        <v>0</v>
      </c>
      <c r="BH406" s="27"/>
      <c r="BI406" s="324">
        <f>SUMIF('Rekapitulasi Juni'!$D$214:$D$393,APS!$B406,'Rekapitulasi Juni'!$E$214:$E$393)</f>
        <v>0</v>
      </c>
      <c r="BJ406" s="324">
        <f>SUMIF('Rekapitulasi Juni'!$D$214:$D$393,APS!$B406,'Rekapitulasi Juni'!$F$214:$F$393)</f>
        <v>0</v>
      </c>
      <c r="BK406" s="27"/>
      <c r="BL406" s="325">
        <f t="shared" si="745"/>
        <v>0</v>
      </c>
      <c r="BM406" s="325">
        <f t="shared" si="746"/>
        <v>0</v>
      </c>
      <c r="BN406" s="27"/>
      <c r="BO406" s="324">
        <f>SUMIF('Rekapitulasi Juni'!$U$214:$U$393,APS!$B406,'Rekapitulasi Juni'!$V$214:$V$393)</f>
        <v>0</v>
      </c>
      <c r="BP406" s="324">
        <f>SUMIF('Rekapitulasi Juni'!$U$214:$U$393,APS!$B406,'Rekapitulasi Juni'!$W$214:$W$393)</f>
        <v>0</v>
      </c>
      <c r="BQ406" s="27"/>
      <c r="BR406" s="325">
        <f t="shared" si="747"/>
        <v>0</v>
      </c>
      <c r="BS406" s="325">
        <f t="shared" si="748"/>
        <v>0</v>
      </c>
      <c r="BT406" s="27"/>
      <c r="BU406" s="324">
        <f>SUMIF('Rekapitulasi Juni'!$AL$214:$AL$393,APS!$B406,'Rekapitulasi Juni'!$AM$214:$AM$393)</f>
        <v>0</v>
      </c>
      <c r="BV406" s="324">
        <f>SUMIF('Rekapitulasi Juni'!$AL$214:$AL$393,APS!$B406,'Rekapitulasi Juni'!$AN$214:$AN$393)</f>
        <v>0</v>
      </c>
      <c r="BW406" s="27"/>
      <c r="BX406" s="325">
        <f t="shared" si="749"/>
        <v>0</v>
      </c>
      <c r="BY406" s="325">
        <f t="shared" si="750"/>
        <v>0</v>
      </c>
      <c r="BZ406" s="27"/>
      <c r="CA406" s="324">
        <f>SUMIF('Rekapitulasi Juni'!$BA$214:$BA$393,APS!$B406,'Rekapitulasi Juni'!$BB$214:$BB$393)</f>
        <v>0</v>
      </c>
      <c r="CB406" s="324">
        <f>SUMIF('Rekapitulasi Juni'!$BA$214:$BA$393,APS!$B406,'Rekapitulasi Juni'!$BC$214:$BC$393)</f>
        <v>0</v>
      </c>
      <c r="CC406" s="27"/>
      <c r="CD406" s="325">
        <f t="shared" si="751"/>
        <v>0</v>
      </c>
      <c r="CE406" s="325">
        <f t="shared" si="752"/>
        <v>0</v>
      </c>
      <c r="CF406" s="27"/>
      <c r="CG406" s="324">
        <f>SUMIF('Rekapitulasi Juni'!$BP$214:$BP$393,APS!$B406,'Rekapitulasi Juni'!$BQ$214:$BQ$393)</f>
        <v>0</v>
      </c>
      <c r="CH406" s="324">
        <f>SUMIF('Rekapitulasi Juni'!$BP$214:$BP$393,APS!$B406,'Rekapitulasi Juni'!$BR$214:$BR$393)</f>
        <v>0</v>
      </c>
      <c r="CI406" s="27"/>
      <c r="CJ406" s="325">
        <f t="shared" si="753"/>
        <v>0</v>
      </c>
      <c r="CK406" s="325">
        <f t="shared" si="754"/>
        <v>0</v>
      </c>
      <c r="CL406" s="41">
        <f t="shared" si="755"/>
        <v>0</v>
      </c>
      <c r="CM406" s="41">
        <f t="shared" si="756"/>
        <v>0</v>
      </c>
      <c r="CN406" s="41">
        <f t="shared" si="757"/>
        <v>0</v>
      </c>
      <c r="CO406" s="41">
        <f t="shared" si="758"/>
        <v>0</v>
      </c>
      <c r="CP406" s="41">
        <f t="shared" si="759"/>
        <v>0</v>
      </c>
      <c r="CQ406" s="41">
        <f t="shared" si="760"/>
        <v>0</v>
      </c>
      <c r="CR406" s="180">
        <f t="shared" si="761"/>
        <v>0</v>
      </c>
      <c r="CS406" s="27">
        <v>0</v>
      </c>
      <c r="CT406" s="27"/>
      <c r="CU406" s="324">
        <f>SUMIF('Rekapitulasi Juni'!$D$410:$D$588,APS!$B406,'Rekapitulasi Juni'!$E$410:$E$588)</f>
        <v>0</v>
      </c>
      <c r="CV406" s="324">
        <f>SUMIF('Rekapitulasi Juni'!$D$410:$D$588,APS!$B406,'Rekapitulasi Juni'!$F$410:$F$588)</f>
        <v>0</v>
      </c>
      <c r="CW406" s="27"/>
      <c r="CX406" s="325">
        <f t="shared" si="762"/>
        <v>0</v>
      </c>
      <c r="CY406" s="325">
        <f t="shared" si="763"/>
        <v>0</v>
      </c>
      <c r="CZ406" s="27"/>
      <c r="DA406" s="324">
        <f>SUMIF('Rekapitulasi Juni'!$U$410:$U$588,APS!$B406,'Rekapitulasi Juni'!$V$410:$V$588)</f>
        <v>0</v>
      </c>
      <c r="DB406" s="324">
        <f>SUMIF('Rekapitulasi Juni'!$U$410:$U$588,APS!$B406,'Rekapitulasi Juni'!$W$410:$W$588)</f>
        <v>0</v>
      </c>
      <c r="DC406" s="27"/>
      <c r="DD406" s="325">
        <f t="shared" si="764"/>
        <v>0</v>
      </c>
      <c r="DE406" s="325">
        <f t="shared" si="765"/>
        <v>0</v>
      </c>
      <c r="DF406" s="27"/>
      <c r="DG406" s="324">
        <f>SUMIF('Rekapitulasi Juni'!$AL$410:$AL$588,APS!$B406,'Rekapitulasi Juni'!$AM$410:$AM$588)</f>
        <v>0</v>
      </c>
      <c r="DH406" s="324">
        <f>SUMIF('Rekapitulasi Juni'!$AL$410:$AL$588,APS!$B406,'Rekapitulasi Juni'!$AN$410:$AN$588)</f>
        <v>0</v>
      </c>
      <c r="DI406" s="27"/>
      <c r="DJ406" s="325">
        <f t="shared" si="721"/>
        <v>0</v>
      </c>
      <c r="DK406" s="325">
        <f t="shared" si="722"/>
        <v>0</v>
      </c>
      <c r="DL406" s="27"/>
      <c r="DM406" s="324">
        <f>SUMIF('Rekapitulasi Juni'!$BA$410:$BA$588,APS!$B406,'Rekapitulasi Juni'!$BB$410:$BB$588)</f>
        <v>0</v>
      </c>
      <c r="DN406" s="324">
        <f>SUMIF('Rekapitulasi Juni'!$BA$410:$BA$588,APS!$B406,'Rekapitulasi Juni'!$BC$410:$BC$588)</f>
        <v>0</v>
      </c>
      <c r="DO406" s="324">
        <f>SUMIF('Rekapitulasi Juni'!$BA$410:$BA$588,APS!$B406,'Rekapitulasi Juni'!$BF$410:$BF$588)</f>
        <v>0</v>
      </c>
      <c r="DP406" s="325">
        <f t="shared" si="723"/>
        <v>0</v>
      </c>
      <c r="DQ406" s="325">
        <f t="shared" si="724"/>
        <v>0</v>
      </c>
      <c r="DR406" s="27"/>
      <c r="DS406" s="324">
        <f>SUMIF('Rekapitulasi Juni'!$BP$410:$BP$588,APS!$B406,'Rekapitulasi Juni'!$BQ$410:$BQ$588)</f>
        <v>0</v>
      </c>
      <c r="DT406" s="324">
        <f>SUMIF('Rekapitulasi Juni'!$BP$410:$BP$588,APS!$B406,'Rekapitulasi Juni'!$BR$410:$BR$588)</f>
        <v>0</v>
      </c>
      <c r="DU406" s="27"/>
      <c r="DV406" s="325">
        <f t="shared" si="725"/>
        <v>0</v>
      </c>
      <c r="DW406" s="325">
        <f t="shared" si="726"/>
        <v>0</v>
      </c>
      <c r="DX406" s="41">
        <f t="shared" si="766"/>
        <v>0</v>
      </c>
      <c r="DY406" s="41">
        <f t="shared" si="767"/>
        <v>0</v>
      </c>
      <c r="DZ406" s="41">
        <f t="shared" si="768"/>
        <v>0</v>
      </c>
      <c r="EA406" s="41">
        <f t="shared" si="769"/>
        <v>0</v>
      </c>
      <c r="EB406" s="41">
        <f t="shared" si="770"/>
        <v>0</v>
      </c>
      <c r="EC406" s="41">
        <f t="shared" si="771"/>
        <v>0</v>
      </c>
      <c r="ED406" s="180">
        <f t="shared" si="772"/>
        <v>0</v>
      </c>
      <c r="EE406" s="27">
        <v>0</v>
      </c>
      <c r="EF406" s="27"/>
      <c r="EG406" s="324">
        <f>SUMIF('Rekapitulasi Juni'!$D$608:$D$786,APS!$B406,'Rekapitulasi Juni'!$E$608:$E$786)</f>
        <v>0</v>
      </c>
      <c r="EH406" s="324">
        <f>SUMIF('Rekapitulasi Juni'!$D$608:$D$786,APS!$B406,'Rekapitulasi Juni'!$F$608:$F$786)</f>
        <v>0</v>
      </c>
      <c r="EI406" s="27"/>
      <c r="EJ406" s="325">
        <f t="shared" si="727"/>
        <v>0</v>
      </c>
      <c r="EK406" s="325">
        <f t="shared" si="728"/>
        <v>0</v>
      </c>
      <c r="EL406" s="27"/>
      <c r="EM406" s="324">
        <f>SUMIF('Rekapitulasi Juni'!$U$608:$U$786,APS!$B406,'Rekapitulasi Juni'!$V$608:$V$786)</f>
        <v>0</v>
      </c>
      <c r="EN406" s="324">
        <f>SUMIF('Rekapitulasi Juni'!$U$608:$U$786,APS!$B406,'Rekapitulasi Juni'!$W$608:$W$786)</f>
        <v>0</v>
      </c>
      <c r="EO406" s="27"/>
      <c r="EP406" s="325">
        <f t="shared" si="729"/>
        <v>0</v>
      </c>
      <c r="EQ406" s="325">
        <f t="shared" si="730"/>
        <v>0</v>
      </c>
      <c r="ER406" s="27"/>
      <c r="ES406" s="324">
        <f>SUMIF('Rekapitulasi Juni'!$AL$608:$AL$786,APS!$B406,'Rekapitulasi Juni'!$AM$608:$AM$786)</f>
        <v>0</v>
      </c>
      <c r="ET406" s="324">
        <f>SUMIF('Rekapitulasi Juni'!$AL$608:$AL$786,APS!$B406,'Rekapitulasi Juni'!$AN$608:$AN$786)</f>
        <v>0</v>
      </c>
      <c r="EU406" s="27"/>
      <c r="EV406" s="325">
        <f t="shared" si="715"/>
        <v>0</v>
      </c>
      <c r="EW406" s="325">
        <f t="shared" si="716"/>
        <v>0</v>
      </c>
      <c r="EX406" s="27"/>
      <c r="EY406" s="324">
        <f>SUMIF('Rekapitulasi Juni'!$BA$608:$BA$786,APS!$B406,'Rekapitulasi Juni'!$BB$608:$BB$786)</f>
        <v>0</v>
      </c>
      <c r="EZ406" s="324">
        <f>SUMIF('Rekapitulasi Juni'!$BA$608:$BA$786,APS!$B406,'Rekapitulasi Juni'!$BC$608:$BC$786)</f>
        <v>0</v>
      </c>
      <c r="FA406" s="324">
        <f>SUMIF('Rekapitulasi Juni'!$BA$608:$BA$786,APS!$B406,'Rekapitulasi Juni'!$BF$608:$BF$786)</f>
        <v>0</v>
      </c>
      <c r="FB406" s="325">
        <f t="shared" si="717"/>
        <v>0</v>
      </c>
      <c r="FC406" s="325">
        <f t="shared" si="718"/>
        <v>0</v>
      </c>
      <c r="FD406" s="27"/>
      <c r="FE406" s="27"/>
      <c r="FF406" s="27"/>
      <c r="FG406" s="27"/>
      <c r="FH406" s="27"/>
      <c r="FI406" s="27"/>
      <c r="FJ406" s="41">
        <f t="shared" si="773"/>
        <v>0</v>
      </c>
      <c r="FK406" s="41">
        <f t="shared" si="774"/>
        <v>0</v>
      </c>
      <c r="FL406" s="41">
        <f t="shared" si="775"/>
        <v>0</v>
      </c>
      <c r="FM406" s="41">
        <f t="shared" si="776"/>
        <v>0</v>
      </c>
      <c r="FN406" s="41">
        <f t="shared" si="777"/>
        <v>0</v>
      </c>
      <c r="FO406" s="41">
        <f t="shared" si="778"/>
        <v>0</v>
      </c>
      <c r="FP406" s="180">
        <f t="shared" si="779"/>
        <v>0</v>
      </c>
      <c r="FQ406" s="27"/>
      <c r="FR406" s="27"/>
      <c r="FS406" s="324">
        <f>SUMIF('Rekapitulasi Juni'!$D$804:$D$984,APS!$B406,'Rekapitulasi Juni'!$E$804:$E$984)</f>
        <v>0</v>
      </c>
      <c r="FT406" s="324">
        <f>SUMIF('Rekapitulasi Juni'!$D$804:$D$984,APS!$B406,'Rekapitulasi Juni'!$F$804:$F$984)</f>
        <v>0</v>
      </c>
      <c r="FU406" s="27"/>
      <c r="FV406" s="325">
        <f t="shared" si="719"/>
        <v>0</v>
      </c>
      <c r="FW406" s="325">
        <f t="shared" si="720"/>
        <v>0</v>
      </c>
      <c r="FX406" s="27"/>
      <c r="FY406" s="324">
        <f>SUMIF('Rekapitulasi Juni'!$U$804:$U$984,APS!$B406,'Rekapitulasi Juni'!$V$804:$V$984)</f>
        <v>0</v>
      </c>
      <c r="FZ406" s="324">
        <f>SUMIF('Rekapitulasi Juni'!$U$804:$U$984,APS!$B406,'Rekapitulasi Juni'!$W$804:$W$984)</f>
        <v>0</v>
      </c>
      <c r="GA406" s="27"/>
      <c r="GB406" s="325">
        <f t="shared" si="713"/>
        <v>0</v>
      </c>
      <c r="GC406" s="325">
        <f t="shared" si="714"/>
        <v>0</v>
      </c>
      <c r="GD406" s="27"/>
      <c r="GE406" s="324">
        <f>SUMIF('Rekapitulasi Juni'!$AL$804:$AL$984,APS!$B406,'Rekapitulasi Juni'!$AM$804:$AM$984)</f>
        <v>0</v>
      </c>
      <c r="GF406" s="324">
        <f>SUMIF('Rekapitulasi Juni'!$AL$804:$AL$984,APS!$B406,'Rekapitulasi Juni'!$AN$804:$AN$984)</f>
        <v>0</v>
      </c>
      <c r="GG406" s="27"/>
      <c r="GH406" s="325">
        <f t="shared" si="703"/>
        <v>0</v>
      </c>
      <c r="GI406" s="325">
        <f t="shared" si="704"/>
        <v>0</v>
      </c>
      <c r="GJ406" s="27"/>
      <c r="GK406" s="27"/>
      <c r="GL406" s="41">
        <f t="shared" si="780"/>
        <v>0</v>
      </c>
      <c r="GM406" s="41">
        <f t="shared" si="781"/>
        <v>0</v>
      </c>
      <c r="GN406" s="41">
        <f t="shared" si="782"/>
        <v>0</v>
      </c>
      <c r="GO406" s="41">
        <f t="shared" si="712"/>
        <v>0</v>
      </c>
      <c r="GP406" s="41">
        <f t="shared" si="783"/>
        <v>0</v>
      </c>
      <c r="GQ406" s="41">
        <f t="shared" si="784"/>
        <v>0</v>
      </c>
      <c r="GR406" s="180">
        <f t="shared" si="785"/>
        <v>0</v>
      </c>
      <c r="GS406" s="41">
        <f t="shared" si="705"/>
        <v>0</v>
      </c>
      <c r="GT406" s="41">
        <f t="shared" si="706"/>
        <v>0</v>
      </c>
      <c r="GU406" s="41">
        <f t="shared" si="707"/>
        <v>0</v>
      </c>
      <c r="GV406" s="41">
        <f t="shared" si="708"/>
        <v>0</v>
      </c>
      <c r="GW406" s="41">
        <f t="shared" si="709"/>
        <v>0</v>
      </c>
      <c r="GX406" s="41">
        <f t="shared" si="710"/>
        <v>0</v>
      </c>
      <c r="GY406" s="180">
        <f t="shared" si="711"/>
        <v>0</v>
      </c>
      <c r="GZ406" s="41">
        <v>378</v>
      </c>
      <c r="HA406" s="32"/>
      <c r="HB406" s="42">
        <f t="shared" si="634"/>
        <v>0</v>
      </c>
      <c r="HC406" s="59"/>
    </row>
    <row r="407" spans="1:211" ht="15" hidden="1" customHeight="1">
      <c r="A407" s="31" t="s">
        <v>795</v>
      </c>
      <c r="B407" s="32" t="s">
        <v>796</v>
      </c>
      <c r="C407" s="31" t="s">
        <v>490</v>
      </c>
      <c r="D407" s="31" t="s">
        <v>1259</v>
      </c>
      <c r="E407" s="31" t="s">
        <v>43</v>
      </c>
      <c r="F407" s="31" t="s">
        <v>152</v>
      </c>
      <c r="G407" s="33">
        <v>100</v>
      </c>
      <c r="H407" s="33">
        <v>0</v>
      </c>
      <c r="I407" s="33">
        <v>0</v>
      </c>
      <c r="J407" s="34">
        <f>IFERROR(VLOOKUP(A407,#REF!,3,0),0)</f>
        <v>0</v>
      </c>
      <c r="K407" s="34">
        <f t="shared" si="623"/>
        <v>0</v>
      </c>
      <c r="L407" s="34">
        <v>100</v>
      </c>
      <c r="M407" s="34">
        <v>100</v>
      </c>
      <c r="N407" s="35">
        <f t="shared" si="624"/>
        <v>100</v>
      </c>
      <c r="O407" s="35">
        <f t="shared" si="625"/>
        <v>100</v>
      </c>
      <c r="P407" s="36">
        <v>0</v>
      </c>
      <c r="Q407" s="36">
        <f t="shared" si="731"/>
        <v>0</v>
      </c>
      <c r="R407" s="80"/>
      <c r="S407" s="37">
        <f ca="1">SUMIF(ROP!$D$6:$H$65536,A407,ROP!$J$6:$J$65536)</f>
        <v>0</v>
      </c>
      <c r="T407" s="37">
        <f>SUMIF(HASIL!$B:$B,APS!$B407&amp;RIGHT(APS!T$9,2),HASIL!$I:$I)</f>
        <v>0</v>
      </c>
      <c r="U407" s="37">
        <f>SUMIF(HASIL!$B:$B,APS!$B407&amp;RIGHT(APS!U$9,2),HASIL!$I:$I)</f>
        <v>0</v>
      </c>
      <c r="V407" s="37">
        <f>SUMIF(HASIL!$B:$B,APS!$B407&amp;RIGHT(APS!V$9,2),HASIL!$I:$I)</f>
        <v>0</v>
      </c>
      <c r="W407" s="37">
        <f>SUMIF(HASIL!$B:$B,APS!$B407&amp;RIGHT(APS!W$9,2),HASIL!$I:$I)</f>
        <v>0</v>
      </c>
      <c r="X407" s="38">
        <f t="shared" si="626"/>
        <v>0</v>
      </c>
      <c r="Y407" s="38">
        <f t="shared" si="627"/>
        <v>0</v>
      </c>
      <c r="Z407" s="39">
        <f t="shared" si="701"/>
        <v>0</v>
      </c>
      <c r="AA407" s="39">
        <f t="shared" si="786"/>
        <v>0</v>
      </c>
      <c r="AB407" s="40">
        <f t="shared" si="702"/>
        <v>0</v>
      </c>
      <c r="AC407" s="27">
        <v>0</v>
      </c>
      <c r="AD407" s="27"/>
      <c r="AE407" s="27"/>
      <c r="AF407" s="27"/>
      <c r="AG407" s="27"/>
      <c r="AH407" s="27"/>
      <c r="AI407" s="324">
        <f>SUMIF('Rekapitulasi Juni'!$D$9:$D$192,APS!$B407,'Rekapitulasi Juni'!$E$9:$E$192)</f>
        <v>0</v>
      </c>
      <c r="AJ407" s="324">
        <f>SUMIF('Rekapitulasi Juni'!$D$9:$D$192,APS!$B407,'Rekapitulasi Juni'!$F$9:$F$192)</f>
        <v>0</v>
      </c>
      <c r="AK407" s="324">
        <f>SUMIF('Rekapitulasi Juni'!$D$9:$D$192,APS!$B407,'Rekapitulasi Juni'!$K$9:$K$192)</f>
        <v>0</v>
      </c>
      <c r="AL407" s="325">
        <f t="shared" si="732"/>
        <v>0</v>
      </c>
      <c r="AM407" s="325">
        <f t="shared" si="733"/>
        <v>0</v>
      </c>
      <c r="AN407" s="27"/>
      <c r="AO407" s="324">
        <f>SUMIF('Rekapitulasi Juni'!$U$9:$U$192,APS!$B407,'Rekapitulasi Juni'!$V$9:$V$192)</f>
        <v>0</v>
      </c>
      <c r="AP407" s="324">
        <f>SUMIF('Rekapitulasi Juni'!$U$9:$U$192,APS!$B407,'Rekapitulasi Juni'!$W$9:$W$192)</f>
        <v>0</v>
      </c>
      <c r="AQ407" s="27"/>
      <c r="AR407" s="325">
        <f t="shared" si="734"/>
        <v>0</v>
      </c>
      <c r="AS407" s="325">
        <f t="shared" si="735"/>
        <v>0</v>
      </c>
      <c r="AT407" s="27"/>
      <c r="AU407" s="324">
        <f>SUMIF('Rekapitulasi Juni'!$AL$9:$AL$192,APS!$B407,'Rekapitulasi Juni'!$AM$9:$AM$192)</f>
        <v>0</v>
      </c>
      <c r="AV407" s="324">
        <f>SUMIF('Rekapitulasi Juni'!$AL$9:$AL$192,APS!$B407,'Rekapitulasi Juni'!$AN$9:$AN$192)</f>
        <v>0</v>
      </c>
      <c r="AW407" s="27"/>
      <c r="AX407" s="325">
        <f t="shared" si="736"/>
        <v>0</v>
      </c>
      <c r="AY407" s="325">
        <f t="shared" si="737"/>
        <v>0</v>
      </c>
      <c r="AZ407" s="41">
        <f t="shared" si="738"/>
        <v>0</v>
      </c>
      <c r="BA407" s="41">
        <f t="shared" si="739"/>
        <v>0</v>
      </c>
      <c r="BB407" s="41">
        <f t="shared" si="740"/>
        <v>0</v>
      </c>
      <c r="BC407" s="41">
        <f t="shared" si="741"/>
        <v>0</v>
      </c>
      <c r="BD407" s="41">
        <f t="shared" si="742"/>
        <v>0</v>
      </c>
      <c r="BE407" s="41">
        <f t="shared" si="743"/>
        <v>0</v>
      </c>
      <c r="BF407" s="180">
        <f t="shared" si="744"/>
        <v>0</v>
      </c>
      <c r="BG407" s="27">
        <v>0</v>
      </c>
      <c r="BH407" s="27"/>
      <c r="BI407" s="324">
        <f>SUMIF('Rekapitulasi Juni'!$D$214:$D$393,APS!$B407,'Rekapitulasi Juni'!$E$214:$E$393)</f>
        <v>0</v>
      </c>
      <c r="BJ407" s="324">
        <f>SUMIF('Rekapitulasi Juni'!$D$214:$D$393,APS!$B407,'Rekapitulasi Juni'!$F$214:$F$393)</f>
        <v>0</v>
      </c>
      <c r="BK407" s="27"/>
      <c r="BL407" s="325">
        <f t="shared" si="745"/>
        <v>0</v>
      </c>
      <c r="BM407" s="325">
        <f t="shared" si="746"/>
        <v>0</v>
      </c>
      <c r="BN407" s="27"/>
      <c r="BO407" s="324">
        <f>SUMIF('Rekapitulasi Juni'!$U$214:$U$393,APS!$B407,'Rekapitulasi Juni'!$V$214:$V$393)</f>
        <v>0</v>
      </c>
      <c r="BP407" s="324">
        <f>SUMIF('Rekapitulasi Juni'!$U$214:$U$393,APS!$B407,'Rekapitulasi Juni'!$W$214:$W$393)</f>
        <v>0</v>
      </c>
      <c r="BQ407" s="27"/>
      <c r="BR407" s="325">
        <f t="shared" si="747"/>
        <v>0</v>
      </c>
      <c r="BS407" s="325">
        <f t="shared" si="748"/>
        <v>0</v>
      </c>
      <c r="BT407" s="27"/>
      <c r="BU407" s="324">
        <f>SUMIF('Rekapitulasi Juni'!$AL$214:$AL$393,APS!$B407,'Rekapitulasi Juni'!$AM$214:$AM$393)</f>
        <v>0</v>
      </c>
      <c r="BV407" s="324">
        <f>SUMIF('Rekapitulasi Juni'!$AL$214:$AL$393,APS!$B407,'Rekapitulasi Juni'!$AN$214:$AN$393)</f>
        <v>0</v>
      </c>
      <c r="BW407" s="27"/>
      <c r="BX407" s="325">
        <f t="shared" si="749"/>
        <v>0</v>
      </c>
      <c r="BY407" s="325">
        <f t="shared" si="750"/>
        <v>0</v>
      </c>
      <c r="BZ407" s="27"/>
      <c r="CA407" s="324">
        <f>SUMIF('Rekapitulasi Juni'!$BA$214:$BA$393,APS!$B407,'Rekapitulasi Juni'!$BB$214:$BB$393)</f>
        <v>0</v>
      </c>
      <c r="CB407" s="324">
        <f>SUMIF('Rekapitulasi Juni'!$BA$214:$BA$393,APS!$B407,'Rekapitulasi Juni'!$BC$214:$BC$393)</f>
        <v>0</v>
      </c>
      <c r="CC407" s="27"/>
      <c r="CD407" s="325">
        <f t="shared" si="751"/>
        <v>0</v>
      </c>
      <c r="CE407" s="325">
        <f t="shared" si="752"/>
        <v>0</v>
      </c>
      <c r="CF407" s="27"/>
      <c r="CG407" s="324">
        <f>SUMIF('Rekapitulasi Juni'!$BP$214:$BP$393,APS!$B407,'Rekapitulasi Juni'!$BQ$214:$BQ$393)</f>
        <v>0</v>
      </c>
      <c r="CH407" s="324">
        <f>SUMIF('Rekapitulasi Juni'!$BP$214:$BP$393,APS!$B407,'Rekapitulasi Juni'!$BR$214:$BR$393)</f>
        <v>0</v>
      </c>
      <c r="CI407" s="27"/>
      <c r="CJ407" s="325">
        <f t="shared" si="753"/>
        <v>0</v>
      </c>
      <c r="CK407" s="325">
        <f t="shared" si="754"/>
        <v>0</v>
      </c>
      <c r="CL407" s="41">
        <f t="shared" si="755"/>
        <v>0</v>
      </c>
      <c r="CM407" s="41">
        <f t="shared" si="756"/>
        <v>0</v>
      </c>
      <c r="CN407" s="41">
        <f t="shared" si="757"/>
        <v>0</v>
      </c>
      <c r="CO407" s="41">
        <f t="shared" si="758"/>
        <v>0</v>
      </c>
      <c r="CP407" s="41">
        <f t="shared" si="759"/>
        <v>0</v>
      </c>
      <c r="CQ407" s="41">
        <f t="shared" si="760"/>
        <v>0</v>
      </c>
      <c r="CR407" s="180">
        <f t="shared" si="761"/>
        <v>0</v>
      </c>
      <c r="CS407" s="27">
        <v>0</v>
      </c>
      <c r="CT407" s="27"/>
      <c r="CU407" s="324">
        <f>SUMIF('Rekapitulasi Juni'!$D$410:$D$588,APS!$B407,'Rekapitulasi Juni'!$E$410:$E$588)</f>
        <v>0</v>
      </c>
      <c r="CV407" s="324">
        <f>SUMIF('Rekapitulasi Juni'!$D$410:$D$588,APS!$B407,'Rekapitulasi Juni'!$F$410:$F$588)</f>
        <v>0</v>
      </c>
      <c r="CW407" s="27"/>
      <c r="CX407" s="325">
        <f t="shared" si="762"/>
        <v>0</v>
      </c>
      <c r="CY407" s="325">
        <f t="shared" si="763"/>
        <v>0</v>
      </c>
      <c r="CZ407" s="27"/>
      <c r="DA407" s="324">
        <f>SUMIF('Rekapitulasi Juni'!$U$410:$U$588,APS!$B407,'Rekapitulasi Juni'!$V$410:$V$588)</f>
        <v>0</v>
      </c>
      <c r="DB407" s="324">
        <f>SUMIF('Rekapitulasi Juni'!$U$410:$U$588,APS!$B407,'Rekapitulasi Juni'!$W$410:$W$588)</f>
        <v>0</v>
      </c>
      <c r="DC407" s="27"/>
      <c r="DD407" s="325">
        <f t="shared" si="764"/>
        <v>0</v>
      </c>
      <c r="DE407" s="325">
        <f t="shared" si="765"/>
        <v>0</v>
      </c>
      <c r="DF407" s="27"/>
      <c r="DG407" s="324">
        <f>SUMIF('Rekapitulasi Juni'!$AL$410:$AL$588,APS!$B407,'Rekapitulasi Juni'!$AM$410:$AM$588)</f>
        <v>0</v>
      </c>
      <c r="DH407" s="324">
        <f>SUMIF('Rekapitulasi Juni'!$AL$410:$AL$588,APS!$B407,'Rekapitulasi Juni'!$AN$410:$AN$588)</f>
        <v>0</v>
      </c>
      <c r="DI407" s="27"/>
      <c r="DJ407" s="325">
        <f t="shared" si="721"/>
        <v>0</v>
      </c>
      <c r="DK407" s="325">
        <f t="shared" si="722"/>
        <v>0</v>
      </c>
      <c r="DL407" s="27"/>
      <c r="DM407" s="324">
        <f>SUMIF('Rekapitulasi Juni'!$BA$410:$BA$588,APS!$B407,'Rekapitulasi Juni'!$BB$410:$BB$588)</f>
        <v>0</v>
      </c>
      <c r="DN407" s="324">
        <f>SUMIF('Rekapitulasi Juni'!$BA$410:$BA$588,APS!$B407,'Rekapitulasi Juni'!$BC$410:$BC$588)</f>
        <v>0</v>
      </c>
      <c r="DO407" s="324">
        <f>SUMIF('Rekapitulasi Juni'!$BA$410:$BA$588,APS!$B407,'Rekapitulasi Juni'!$BF$410:$BF$588)</f>
        <v>0</v>
      </c>
      <c r="DP407" s="325">
        <f t="shared" si="723"/>
        <v>0</v>
      </c>
      <c r="DQ407" s="325">
        <f t="shared" si="724"/>
        <v>0</v>
      </c>
      <c r="DR407" s="27"/>
      <c r="DS407" s="324">
        <f>SUMIF('Rekapitulasi Juni'!$BP$410:$BP$588,APS!$B407,'Rekapitulasi Juni'!$BQ$410:$BQ$588)</f>
        <v>0</v>
      </c>
      <c r="DT407" s="324">
        <f>SUMIF('Rekapitulasi Juni'!$BP$410:$BP$588,APS!$B407,'Rekapitulasi Juni'!$BR$410:$BR$588)</f>
        <v>0</v>
      </c>
      <c r="DU407" s="27"/>
      <c r="DV407" s="325">
        <f t="shared" si="725"/>
        <v>0</v>
      </c>
      <c r="DW407" s="325">
        <f t="shared" si="726"/>
        <v>0</v>
      </c>
      <c r="DX407" s="41">
        <f t="shared" si="766"/>
        <v>0</v>
      </c>
      <c r="DY407" s="41">
        <f t="shared" si="767"/>
        <v>0</v>
      </c>
      <c r="DZ407" s="41">
        <f t="shared" si="768"/>
        <v>0</v>
      </c>
      <c r="EA407" s="41">
        <f t="shared" si="769"/>
        <v>0</v>
      </c>
      <c r="EB407" s="41">
        <f t="shared" si="770"/>
        <v>0</v>
      </c>
      <c r="EC407" s="41">
        <f t="shared" si="771"/>
        <v>0</v>
      </c>
      <c r="ED407" s="180">
        <f t="shared" si="772"/>
        <v>0</v>
      </c>
      <c r="EE407" s="27">
        <v>0</v>
      </c>
      <c r="EF407" s="27"/>
      <c r="EG407" s="324">
        <f>SUMIF('Rekapitulasi Juni'!$D$608:$D$786,APS!$B407,'Rekapitulasi Juni'!$E$608:$E$786)</f>
        <v>0</v>
      </c>
      <c r="EH407" s="324">
        <f>SUMIF('Rekapitulasi Juni'!$D$608:$D$786,APS!$B407,'Rekapitulasi Juni'!$F$608:$F$786)</f>
        <v>0</v>
      </c>
      <c r="EI407" s="27"/>
      <c r="EJ407" s="325">
        <f t="shared" si="727"/>
        <v>0</v>
      </c>
      <c r="EK407" s="325">
        <f t="shared" si="728"/>
        <v>0</v>
      </c>
      <c r="EL407" s="27"/>
      <c r="EM407" s="324">
        <f>SUMIF('Rekapitulasi Juni'!$U$608:$U$786,APS!$B407,'Rekapitulasi Juni'!$V$608:$V$786)</f>
        <v>0</v>
      </c>
      <c r="EN407" s="324">
        <f>SUMIF('Rekapitulasi Juni'!$U$608:$U$786,APS!$B407,'Rekapitulasi Juni'!$W$608:$W$786)</f>
        <v>0</v>
      </c>
      <c r="EO407" s="27"/>
      <c r="EP407" s="325">
        <f t="shared" si="729"/>
        <v>0</v>
      </c>
      <c r="EQ407" s="325">
        <f t="shared" si="730"/>
        <v>0</v>
      </c>
      <c r="ER407" s="27"/>
      <c r="ES407" s="324">
        <f>SUMIF('Rekapitulasi Juni'!$AL$608:$AL$786,APS!$B407,'Rekapitulasi Juni'!$AM$608:$AM$786)</f>
        <v>0</v>
      </c>
      <c r="ET407" s="324">
        <f>SUMIF('Rekapitulasi Juni'!$AL$608:$AL$786,APS!$B407,'Rekapitulasi Juni'!$AN$608:$AN$786)</f>
        <v>0</v>
      </c>
      <c r="EU407" s="27"/>
      <c r="EV407" s="325">
        <f t="shared" si="715"/>
        <v>0</v>
      </c>
      <c r="EW407" s="325">
        <f t="shared" si="716"/>
        <v>0</v>
      </c>
      <c r="EX407" s="27"/>
      <c r="EY407" s="324">
        <f>SUMIF('Rekapitulasi Juni'!$BA$608:$BA$786,APS!$B407,'Rekapitulasi Juni'!$BB$608:$BB$786)</f>
        <v>0</v>
      </c>
      <c r="EZ407" s="324">
        <f>SUMIF('Rekapitulasi Juni'!$BA$608:$BA$786,APS!$B407,'Rekapitulasi Juni'!$BC$608:$BC$786)</f>
        <v>0</v>
      </c>
      <c r="FA407" s="324">
        <f>SUMIF('Rekapitulasi Juni'!$BA$608:$BA$786,APS!$B407,'Rekapitulasi Juni'!$BF$608:$BF$786)</f>
        <v>0</v>
      </c>
      <c r="FB407" s="325">
        <f t="shared" si="717"/>
        <v>0</v>
      </c>
      <c r="FC407" s="325">
        <f t="shared" si="718"/>
        <v>0</v>
      </c>
      <c r="FD407" s="27"/>
      <c r="FE407" s="27"/>
      <c r="FF407" s="27"/>
      <c r="FG407" s="27"/>
      <c r="FH407" s="27"/>
      <c r="FI407" s="27"/>
      <c r="FJ407" s="41">
        <f t="shared" si="773"/>
        <v>0</v>
      </c>
      <c r="FK407" s="41">
        <f t="shared" si="774"/>
        <v>0</v>
      </c>
      <c r="FL407" s="41">
        <f t="shared" si="775"/>
        <v>0</v>
      </c>
      <c r="FM407" s="41">
        <f t="shared" si="776"/>
        <v>0</v>
      </c>
      <c r="FN407" s="41">
        <f t="shared" si="777"/>
        <v>0</v>
      </c>
      <c r="FO407" s="41">
        <f t="shared" si="778"/>
        <v>0</v>
      </c>
      <c r="FP407" s="180">
        <f t="shared" si="779"/>
        <v>0</v>
      </c>
      <c r="FQ407" s="27"/>
      <c r="FR407" s="27"/>
      <c r="FS407" s="324">
        <f>SUMIF('Rekapitulasi Juni'!$D$804:$D$984,APS!$B407,'Rekapitulasi Juni'!$E$804:$E$984)</f>
        <v>0</v>
      </c>
      <c r="FT407" s="324">
        <f>SUMIF('Rekapitulasi Juni'!$D$804:$D$984,APS!$B407,'Rekapitulasi Juni'!$F$804:$F$984)</f>
        <v>0</v>
      </c>
      <c r="FU407" s="27"/>
      <c r="FV407" s="325">
        <f t="shared" si="719"/>
        <v>0</v>
      </c>
      <c r="FW407" s="325">
        <f t="shared" si="720"/>
        <v>0</v>
      </c>
      <c r="FX407" s="27"/>
      <c r="FY407" s="324">
        <f>SUMIF('Rekapitulasi Juni'!$U$804:$U$984,APS!$B407,'Rekapitulasi Juni'!$V$804:$V$984)</f>
        <v>0</v>
      </c>
      <c r="FZ407" s="324">
        <f>SUMIF('Rekapitulasi Juni'!$U$804:$U$984,APS!$B407,'Rekapitulasi Juni'!$W$804:$W$984)</f>
        <v>0</v>
      </c>
      <c r="GA407" s="27"/>
      <c r="GB407" s="325">
        <f t="shared" si="713"/>
        <v>0</v>
      </c>
      <c r="GC407" s="325">
        <f t="shared" si="714"/>
        <v>0</v>
      </c>
      <c r="GD407" s="27"/>
      <c r="GE407" s="324">
        <f>SUMIF('Rekapitulasi Juni'!$AL$804:$AL$984,APS!$B407,'Rekapitulasi Juni'!$AM$804:$AM$984)</f>
        <v>0</v>
      </c>
      <c r="GF407" s="324">
        <f>SUMIF('Rekapitulasi Juni'!$AL$804:$AL$984,APS!$B407,'Rekapitulasi Juni'!$AN$804:$AN$984)</f>
        <v>0</v>
      </c>
      <c r="GG407" s="27"/>
      <c r="GH407" s="325">
        <f t="shared" si="703"/>
        <v>0</v>
      </c>
      <c r="GI407" s="325">
        <f t="shared" si="704"/>
        <v>0</v>
      </c>
      <c r="GJ407" s="27"/>
      <c r="GK407" s="27"/>
      <c r="GL407" s="41">
        <f t="shared" si="780"/>
        <v>0</v>
      </c>
      <c r="GM407" s="41">
        <f t="shared" si="781"/>
        <v>0</v>
      </c>
      <c r="GN407" s="41">
        <f t="shared" si="782"/>
        <v>0</v>
      </c>
      <c r="GO407" s="41">
        <f t="shared" si="712"/>
        <v>0</v>
      </c>
      <c r="GP407" s="41">
        <f t="shared" si="783"/>
        <v>0</v>
      </c>
      <c r="GQ407" s="41">
        <f t="shared" si="784"/>
        <v>0</v>
      </c>
      <c r="GR407" s="180">
        <f t="shared" si="785"/>
        <v>0</v>
      </c>
      <c r="GS407" s="41">
        <f t="shared" si="705"/>
        <v>0</v>
      </c>
      <c r="GT407" s="41">
        <f t="shared" si="706"/>
        <v>0</v>
      </c>
      <c r="GU407" s="41">
        <f t="shared" si="707"/>
        <v>0</v>
      </c>
      <c r="GV407" s="41">
        <f t="shared" si="708"/>
        <v>0</v>
      </c>
      <c r="GW407" s="41">
        <f t="shared" si="709"/>
        <v>0</v>
      </c>
      <c r="GX407" s="41">
        <f t="shared" si="710"/>
        <v>0</v>
      </c>
      <c r="GY407" s="180">
        <f t="shared" si="711"/>
        <v>0</v>
      </c>
      <c r="GZ407" s="41">
        <v>379</v>
      </c>
      <c r="HA407" s="32"/>
      <c r="HB407" s="42">
        <f t="shared" si="634"/>
        <v>0</v>
      </c>
      <c r="HC407" s="59"/>
    </row>
    <row r="408" spans="1:211" ht="15" customHeight="1">
      <c r="A408" s="31" t="s">
        <v>797</v>
      </c>
      <c r="B408" s="32" t="s">
        <v>798</v>
      </c>
      <c r="C408" s="31" t="s">
        <v>490</v>
      </c>
      <c r="D408" s="31" t="s">
        <v>1259</v>
      </c>
      <c r="E408" s="31" t="s">
        <v>43</v>
      </c>
      <c r="F408" s="31" t="s">
        <v>152</v>
      </c>
      <c r="G408" s="47">
        <v>98</v>
      </c>
      <c r="H408" s="33">
        <v>0</v>
      </c>
      <c r="I408" s="33">
        <v>0</v>
      </c>
      <c r="J408" s="34">
        <f>IFERROR(VLOOKUP(A408,#REF!,3,0),0)</f>
        <v>0</v>
      </c>
      <c r="K408" s="34">
        <f t="shared" si="623"/>
        <v>0</v>
      </c>
      <c r="L408" s="34">
        <v>0</v>
      </c>
      <c r="M408" s="34">
        <v>0</v>
      </c>
      <c r="N408" s="35">
        <f t="shared" si="624"/>
        <v>98</v>
      </c>
      <c r="O408" s="35">
        <f t="shared" si="625"/>
        <v>98</v>
      </c>
      <c r="P408" s="46">
        <v>98</v>
      </c>
      <c r="Q408" s="36">
        <f t="shared" si="731"/>
        <v>98</v>
      </c>
      <c r="R408" s="80"/>
      <c r="S408" s="37">
        <f ca="1">SUMIF(ROP!$D$6:$H$65536,A408,ROP!$J$6:$J$65536)</f>
        <v>0</v>
      </c>
      <c r="T408" s="37">
        <f>SUMIF(HASIL!$B:$B,APS!$B408&amp;RIGHT(APS!T$9,2),HASIL!$I:$I)</f>
        <v>0</v>
      </c>
      <c r="U408" s="37">
        <f>SUMIF(HASIL!$B:$B,APS!$B408&amp;RIGHT(APS!U$9,2),HASIL!$I:$I)</f>
        <v>0</v>
      </c>
      <c r="V408" s="37">
        <f>SUMIF(HASIL!$B:$B,APS!$B408&amp;RIGHT(APS!V$9,2),HASIL!$I:$I)</f>
        <v>0</v>
      </c>
      <c r="W408" s="37">
        <f>SUMIF(HASIL!$B:$B,APS!$B408&amp;RIGHT(APS!W$9,2),HASIL!$I:$I)</f>
        <v>0</v>
      </c>
      <c r="X408" s="38">
        <f t="shared" si="626"/>
        <v>0</v>
      </c>
      <c r="Y408" s="38">
        <f t="shared" si="627"/>
        <v>-98</v>
      </c>
      <c r="Z408" s="39">
        <f t="shared" si="701"/>
        <v>0</v>
      </c>
      <c r="AA408" s="39">
        <f t="shared" si="786"/>
        <v>98</v>
      </c>
      <c r="AB408" s="40">
        <f t="shared" si="702"/>
        <v>98</v>
      </c>
      <c r="AC408" s="27">
        <v>0</v>
      </c>
      <c r="AD408" s="27"/>
      <c r="AE408" s="27"/>
      <c r="AF408" s="27"/>
      <c r="AG408" s="27"/>
      <c r="AH408" s="27"/>
      <c r="AI408" s="324">
        <f>SUMIF('Rekapitulasi Juni'!$D$9:$D$192,APS!$B408,'Rekapitulasi Juni'!$E$9:$E$192)</f>
        <v>0</v>
      </c>
      <c r="AJ408" s="324">
        <f>SUMIF('Rekapitulasi Juni'!$D$9:$D$192,APS!$B408,'Rekapitulasi Juni'!$F$9:$F$192)</f>
        <v>0</v>
      </c>
      <c r="AK408" s="324">
        <f>SUMIF('Rekapitulasi Juni'!$D$9:$D$192,APS!$B408,'Rekapitulasi Juni'!$K$9:$K$192)</f>
        <v>0</v>
      </c>
      <c r="AL408" s="325">
        <f t="shared" si="732"/>
        <v>0</v>
      </c>
      <c r="AM408" s="325">
        <f t="shared" si="733"/>
        <v>0</v>
      </c>
      <c r="AN408" s="27"/>
      <c r="AO408" s="324">
        <f>SUMIF('Rekapitulasi Juni'!$U$9:$U$192,APS!$B408,'Rekapitulasi Juni'!$V$9:$V$192)</f>
        <v>0</v>
      </c>
      <c r="AP408" s="324">
        <f>SUMIF('Rekapitulasi Juni'!$U$9:$U$192,APS!$B408,'Rekapitulasi Juni'!$W$9:$W$192)</f>
        <v>0</v>
      </c>
      <c r="AQ408" s="27"/>
      <c r="AR408" s="325">
        <f t="shared" si="734"/>
        <v>0</v>
      </c>
      <c r="AS408" s="325">
        <f t="shared" si="735"/>
        <v>0</v>
      </c>
      <c r="AT408" s="27"/>
      <c r="AU408" s="324">
        <f>SUMIF('Rekapitulasi Juni'!$AL$9:$AL$192,APS!$B408,'Rekapitulasi Juni'!$AM$9:$AM$192)</f>
        <v>0</v>
      </c>
      <c r="AV408" s="324">
        <f>SUMIF('Rekapitulasi Juni'!$AL$9:$AL$192,APS!$B408,'Rekapitulasi Juni'!$AN$9:$AN$192)</f>
        <v>0</v>
      </c>
      <c r="AW408" s="27"/>
      <c r="AX408" s="325">
        <f t="shared" si="736"/>
        <v>0</v>
      </c>
      <c r="AY408" s="325">
        <f t="shared" si="737"/>
        <v>0</v>
      </c>
      <c r="AZ408" s="41">
        <f t="shared" si="738"/>
        <v>0</v>
      </c>
      <c r="BA408" s="41">
        <f t="shared" si="739"/>
        <v>0</v>
      </c>
      <c r="BB408" s="41">
        <f t="shared" si="740"/>
        <v>0</v>
      </c>
      <c r="BC408" s="41">
        <f t="shared" si="741"/>
        <v>0</v>
      </c>
      <c r="BD408" s="41">
        <f t="shared" si="742"/>
        <v>0</v>
      </c>
      <c r="BE408" s="41">
        <f t="shared" si="743"/>
        <v>0</v>
      </c>
      <c r="BF408" s="180">
        <f t="shared" si="744"/>
        <v>0</v>
      </c>
      <c r="BG408" s="27">
        <v>0</v>
      </c>
      <c r="BH408" s="27"/>
      <c r="BI408" s="324">
        <f>SUMIF('Rekapitulasi Juni'!$D$214:$D$393,APS!$B408,'Rekapitulasi Juni'!$E$214:$E$393)</f>
        <v>0</v>
      </c>
      <c r="BJ408" s="324">
        <f>SUMIF('Rekapitulasi Juni'!$D$214:$D$393,APS!$B408,'Rekapitulasi Juni'!$F$214:$F$393)</f>
        <v>0</v>
      </c>
      <c r="BK408" s="27"/>
      <c r="BL408" s="325">
        <f t="shared" si="745"/>
        <v>0</v>
      </c>
      <c r="BM408" s="325">
        <f t="shared" si="746"/>
        <v>0</v>
      </c>
      <c r="BN408" s="27"/>
      <c r="BO408" s="324">
        <f>SUMIF('Rekapitulasi Juni'!$U$214:$U$393,APS!$B408,'Rekapitulasi Juni'!$V$214:$V$393)</f>
        <v>0</v>
      </c>
      <c r="BP408" s="324">
        <f>SUMIF('Rekapitulasi Juni'!$U$214:$U$393,APS!$B408,'Rekapitulasi Juni'!$W$214:$W$393)</f>
        <v>0</v>
      </c>
      <c r="BQ408" s="27"/>
      <c r="BR408" s="325">
        <f t="shared" si="747"/>
        <v>0</v>
      </c>
      <c r="BS408" s="325">
        <f t="shared" si="748"/>
        <v>0</v>
      </c>
      <c r="BT408" s="27"/>
      <c r="BU408" s="324">
        <f>SUMIF('Rekapitulasi Juni'!$AL$214:$AL$393,APS!$B408,'Rekapitulasi Juni'!$AM$214:$AM$393)</f>
        <v>0</v>
      </c>
      <c r="BV408" s="324">
        <f>SUMIF('Rekapitulasi Juni'!$AL$214:$AL$393,APS!$B408,'Rekapitulasi Juni'!$AN$214:$AN$393)</f>
        <v>0</v>
      </c>
      <c r="BW408" s="27"/>
      <c r="BX408" s="325">
        <f t="shared" si="749"/>
        <v>0</v>
      </c>
      <c r="BY408" s="325">
        <f t="shared" si="750"/>
        <v>0</v>
      </c>
      <c r="BZ408" s="27"/>
      <c r="CA408" s="324">
        <f>SUMIF('Rekapitulasi Juni'!$BA$214:$BA$393,APS!$B408,'Rekapitulasi Juni'!$BB$214:$BB$393)</f>
        <v>0</v>
      </c>
      <c r="CB408" s="324">
        <f>SUMIF('Rekapitulasi Juni'!$BA$214:$BA$393,APS!$B408,'Rekapitulasi Juni'!$BC$214:$BC$393)</f>
        <v>0</v>
      </c>
      <c r="CC408" s="27"/>
      <c r="CD408" s="325">
        <f t="shared" si="751"/>
        <v>0</v>
      </c>
      <c r="CE408" s="325">
        <f t="shared" si="752"/>
        <v>0</v>
      </c>
      <c r="CF408" s="27"/>
      <c r="CG408" s="324">
        <f>SUMIF('Rekapitulasi Juni'!$BP$214:$BP$393,APS!$B408,'Rekapitulasi Juni'!$BQ$214:$BQ$393)</f>
        <v>0</v>
      </c>
      <c r="CH408" s="324">
        <f>SUMIF('Rekapitulasi Juni'!$BP$214:$BP$393,APS!$B408,'Rekapitulasi Juni'!$BR$214:$BR$393)</f>
        <v>0</v>
      </c>
      <c r="CI408" s="27"/>
      <c r="CJ408" s="325">
        <f t="shared" si="753"/>
        <v>0</v>
      </c>
      <c r="CK408" s="325">
        <f t="shared" si="754"/>
        <v>0</v>
      </c>
      <c r="CL408" s="41">
        <f t="shared" si="755"/>
        <v>0</v>
      </c>
      <c r="CM408" s="41">
        <f t="shared" si="756"/>
        <v>0</v>
      </c>
      <c r="CN408" s="41">
        <f t="shared" si="757"/>
        <v>0</v>
      </c>
      <c r="CO408" s="41">
        <f t="shared" si="758"/>
        <v>0</v>
      </c>
      <c r="CP408" s="41">
        <f t="shared" si="759"/>
        <v>0</v>
      </c>
      <c r="CQ408" s="41">
        <f t="shared" si="760"/>
        <v>0</v>
      </c>
      <c r="CR408" s="180">
        <f t="shared" si="761"/>
        <v>0</v>
      </c>
      <c r="CS408" s="27">
        <v>98</v>
      </c>
      <c r="CT408" s="27"/>
      <c r="CU408" s="324">
        <f>SUMIF('Rekapitulasi Juni'!$D$410:$D$588,APS!$B408,'Rekapitulasi Juni'!$E$410:$E$588)</f>
        <v>0</v>
      </c>
      <c r="CV408" s="324">
        <f>SUMIF('Rekapitulasi Juni'!$D$410:$D$588,APS!$B408,'Rekapitulasi Juni'!$F$410:$F$588)</f>
        <v>0</v>
      </c>
      <c r="CW408" s="27"/>
      <c r="CX408" s="325">
        <f t="shared" si="762"/>
        <v>0</v>
      </c>
      <c r="CY408" s="325">
        <f t="shared" si="763"/>
        <v>0</v>
      </c>
      <c r="CZ408" s="27">
        <v>98</v>
      </c>
      <c r="DA408" s="324">
        <f>SUMIF('Rekapitulasi Juni'!$U$410:$U$588,APS!$B408,'Rekapitulasi Juni'!$V$410:$V$588)</f>
        <v>0</v>
      </c>
      <c r="DB408" s="324">
        <f>SUMIF('Rekapitulasi Juni'!$U$410:$U$588,APS!$B408,'Rekapitulasi Juni'!$W$410:$W$588)</f>
        <v>0</v>
      </c>
      <c r="DC408" s="27"/>
      <c r="DD408" s="325">
        <f t="shared" si="764"/>
        <v>0</v>
      </c>
      <c r="DE408" s="325">
        <f t="shared" si="765"/>
        <v>0</v>
      </c>
      <c r="DF408" s="27"/>
      <c r="DG408" s="324">
        <f>SUMIF('Rekapitulasi Juni'!$AL$410:$AL$588,APS!$B408,'Rekapitulasi Juni'!$AM$410:$AM$588)</f>
        <v>80</v>
      </c>
      <c r="DH408" s="324">
        <f>SUMIF('Rekapitulasi Juni'!$AL$410:$AL$588,APS!$B408,'Rekapitulasi Juni'!$AN$410:$AN$588)</f>
        <v>0</v>
      </c>
      <c r="DI408" s="27"/>
      <c r="DJ408" s="325">
        <f t="shared" si="721"/>
        <v>0</v>
      </c>
      <c r="DK408" s="325">
        <f t="shared" si="722"/>
        <v>0</v>
      </c>
      <c r="DL408" s="27"/>
      <c r="DM408" s="324">
        <f>SUMIF('Rekapitulasi Juni'!$BA$410:$BA$588,APS!$B408,'Rekapitulasi Juni'!$BB$410:$BB$588)</f>
        <v>0</v>
      </c>
      <c r="DN408" s="324">
        <f>SUMIF('Rekapitulasi Juni'!$BA$410:$BA$588,APS!$B408,'Rekapitulasi Juni'!$BC$410:$BC$588)</f>
        <v>52</v>
      </c>
      <c r="DO408" s="324">
        <f>SUMIF('Rekapitulasi Juni'!$BA$410:$BA$588,APS!$B408,'Rekapitulasi Juni'!$BF$410:$BF$588)</f>
        <v>0</v>
      </c>
      <c r="DP408" s="325">
        <f t="shared" si="723"/>
        <v>0</v>
      </c>
      <c r="DQ408" s="325">
        <f t="shared" si="724"/>
        <v>0</v>
      </c>
      <c r="DR408" s="27"/>
      <c r="DS408" s="324">
        <f>SUMIF('Rekapitulasi Juni'!$BP$410:$BP$588,APS!$B408,'Rekapitulasi Juni'!$BQ$410:$BQ$588)</f>
        <v>0</v>
      </c>
      <c r="DT408" s="324">
        <f>SUMIF('Rekapitulasi Juni'!$BP$410:$BP$588,APS!$B408,'Rekapitulasi Juni'!$BR$410:$BR$588)</f>
        <v>0</v>
      </c>
      <c r="DU408" s="27"/>
      <c r="DV408" s="325">
        <f t="shared" si="725"/>
        <v>0</v>
      </c>
      <c r="DW408" s="325">
        <f t="shared" si="726"/>
        <v>0</v>
      </c>
      <c r="DX408" s="41">
        <f t="shared" si="766"/>
        <v>98</v>
      </c>
      <c r="DY408" s="41">
        <f t="shared" si="767"/>
        <v>80</v>
      </c>
      <c r="DZ408" s="41">
        <f t="shared" si="768"/>
        <v>52</v>
      </c>
      <c r="EA408" s="41">
        <f t="shared" si="769"/>
        <v>0</v>
      </c>
      <c r="EB408" s="41">
        <f t="shared" si="770"/>
        <v>52</v>
      </c>
      <c r="EC408" s="41">
        <f t="shared" si="771"/>
        <v>-46</v>
      </c>
      <c r="ED408" s="180">
        <f t="shared" si="772"/>
        <v>53.061224489795919</v>
      </c>
      <c r="EE408" s="27">
        <v>0</v>
      </c>
      <c r="EF408" s="27"/>
      <c r="EG408" s="324">
        <f>SUMIF('Rekapitulasi Juni'!$D$608:$D$786,APS!$B408,'Rekapitulasi Juni'!$E$608:$E$786)</f>
        <v>28</v>
      </c>
      <c r="EH408" s="324">
        <f>SUMIF('Rekapitulasi Juni'!$D$608:$D$786,APS!$B408,'Rekapitulasi Juni'!$F$608:$F$786)</f>
        <v>0</v>
      </c>
      <c r="EI408" s="27"/>
      <c r="EJ408" s="325">
        <f t="shared" si="727"/>
        <v>0</v>
      </c>
      <c r="EK408" s="325">
        <f t="shared" si="728"/>
        <v>0</v>
      </c>
      <c r="EL408" s="27"/>
      <c r="EM408" s="324">
        <f>SUMIF('Rekapitulasi Juni'!$U$608:$U$786,APS!$B408,'Rekapitulasi Juni'!$V$608:$V$786)</f>
        <v>28</v>
      </c>
      <c r="EN408" s="324">
        <f>SUMIF('Rekapitulasi Juni'!$U$608:$U$786,APS!$B408,'Rekapitulasi Juni'!$W$608:$W$786)</f>
        <v>0</v>
      </c>
      <c r="EO408" s="27"/>
      <c r="EP408" s="325">
        <f t="shared" si="729"/>
        <v>0</v>
      </c>
      <c r="EQ408" s="325">
        <f t="shared" si="730"/>
        <v>0</v>
      </c>
      <c r="ER408" s="27"/>
      <c r="ES408" s="324">
        <f>SUMIF('Rekapitulasi Juni'!$AL$608:$AL$786,APS!$B408,'Rekapitulasi Juni'!$AM$608:$AM$786)</f>
        <v>0</v>
      </c>
      <c r="ET408" s="324">
        <f>SUMIF('Rekapitulasi Juni'!$AL$608:$AL$786,APS!$B408,'Rekapitulasi Juni'!$AN$608:$AN$786)</f>
        <v>0</v>
      </c>
      <c r="EU408" s="27"/>
      <c r="EV408" s="325">
        <f t="shared" si="715"/>
        <v>0</v>
      </c>
      <c r="EW408" s="325">
        <f t="shared" si="716"/>
        <v>0</v>
      </c>
      <c r="EX408" s="27"/>
      <c r="EY408" s="324">
        <f>SUMIF('Rekapitulasi Juni'!$BA$608:$BA$786,APS!$B408,'Rekapitulasi Juni'!$BB$608:$BB$786)</f>
        <v>0</v>
      </c>
      <c r="EZ408" s="324">
        <f>SUMIF('Rekapitulasi Juni'!$BA$608:$BA$786,APS!$B408,'Rekapitulasi Juni'!$BC$608:$BC$786)</f>
        <v>0</v>
      </c>
      <c r="FA408" s="324">
        <f>SUMIF('Rekapitulasi Juni'!$BA$608:$BA$786,APS!$B408,'Rekapitulasi Juni'!$BF$608:$BF$786)</f>
        <v>0</v>
      </c>
      <c r="FB408" s="325">
        <f t="shared" si="717"/>
        <v>0</v>
      </c>
      <c r="FC408" s="325">
        <f t="shared" si="718"/>
        <v>0</v>
      </c>
      <c r="FD408" s="27"/>
      <c r="FE408" s="27"/>
      <c r="FF408" s="27"/>
      <c r="FG408" s="27"/>
      <c r="FH408" s="27"/>
      <c r="FI408" s="27"/>
      <c r="FJ408" s="41">
        <f t="shared" si="773"/>
        <v>0</v>
      </c>
      <c r="FK408" s="41">
        <f t="shared" si="774"/>
        <v>56</v>
      </c>
      <c r="FL408" s="41">
        <f t="shared" si="775"/>
        <v>0</v>
      </c>
      <c r="FM408" s="41">
        <f t="shared" si="776"/>
        <v>0</v>
      </c>
      <c r="FN408" s="41">
        <f t="shared" si="777"/>
        <v>0</v>
      </c>
      <c r="FO408" s="41">
        <f t="shared" si="778"/>
        <v>0</v>
      </c>
      <c r="FP408" s="180">
        <f t="shared" si="779"/>
        <v>0</v>
      </c>
      <c r="FQ408" s="27"/>
      <c r="FR408" s="27"/>
      <c r="FS408" s="324">
        <f>SUMIF('Rekapitulasi Juni'!$D$804:$D$984,APS!$B408,'Rekapitulasi Juni'!$E$804:$E$984)</f>
        <v>0</v>
      </c>
      <c r="FT408" s="324">
        <f>SUMIF('Rekapitulasi Juni'!$D$804:$D$984,APS!$B408,'Rekapitulasi Juni'!$F$804:$F$984)</f>
        <v>0</v>
      </c>
      <c r="FU408" s="27"/>
      <c r="FV408" s="325">
        <f t="shared" si="719"/>
        <v>0</v>
      </c>
      <c r="FW408" s="325">
        <f t="shared" si="720"/>
        <v>0</v>
      </c>
      <c r="FX408" s="27"/>
      <c r="FY408" s="324">
        <f>SUMIF('Rekapitulasi Juni'!$U$804:$U$984,APS!$B408,'Rekapitulasi Juni'!$V$804:$V$984)</f>
        <v>0</v>
      </c>
      <c r="FZ408" s="324">
        <f>SUMIF('Rekapitulasi Juni'!$U$804:$U$984,APS!$B408,'Rekapitulasi Juni'!$W$804:$W$984)</f>
        <v>0</v>
      </c>
      <c r="GA408" s="27"/>
      <c r="GB408" s="325">
        <f t="shared" si="713"/>
        <v>0</v>
      </c>
      <c r="GC408" s="325">
        <f t="shared" si="714"/>
        <v>0</v>
      </c>
      <c r="GD408" s="27"/>
      <c r="GE408" s="324">
        <f>SUMIF('Rekapitulasi Juni'!$AL$804:$AL$984,APS!$B408,'Rekapitulasi Juni'!$AM$804:$AM$984)</f>
        <v>28</v>
      </c>
      <c r="GF408" s="324">
        <f>SUMIF('Rekapitulasi Juni'!$AL$804:$AL$984,APS!$B408,'Rekapitulasi Juni'!$AN$804:$AN$984)</f>
        <v>28</v>
      </c>
      <c r="GG408" s="27"/>
      <c r="GH408" s="325">
        <f t="shared" si="703"/>
        <v>0</v>
      </c>
      <c r="GI408" s="325">
        <f t="shared" si="704"/>
        <v>100</v>
      </c>
      <c r="GJ408" s="27"/>
      <c r="GK408" s="27"/>
      <c r="GL408" s="41">
        <f t="shared" si="780"/>
        <v>0</v>
      </c>
      <c r="GM408" s="41">
        <f t="shared" si="781"/>
        <v>28</v>
      </c>
      <c r="GN408" s="41">
        <f t="shared" si="782"/>
        <v>28</v>
      </c>
      <c r="GO408" s="41">
        <f t="shared" si="712"/>
        <v>0</v>
      </c>
      <c r="GP408" s="41">
        <f t="shared" si="783"/>
        <v>28</v>
      </c>
      <c r="GQ408" s="41">
        <f t="shared" si="784"/>
        <v>28</v>
      </c>
      <c r="GR408" s="180">
        <f t="shared" si="785"/>
        <v>0</v>
      </c>
      <c r="GS408" s="41">
        <f t="shared" si="705"/>
        <v>98</v>
      </c>
      <c r="GT408" s="41">
        <f t="shared" si="706"/>
        <v>164</v>
      </c>
      <c r="GU408" s="41">
        <f t="shared" si="707"/>
        <v>80</v>
      </c>
      <c r="GV408" s="41">
        <f t="shared" si="708"/>
        <v>0</v>
      </c>
      <c r="GW408" s="41">
        <f t="shared" si="709"/>
        <v>80</v>
      </c>
      <c r="GX408" s="41">
        <f t="shared" si="710"/>
        <v>-18</v>
      </c>
      <c r="GY408" s="180">
        <f t="shared" si="711"/>
        <v>81.632653061224488</v>
      </c>
      <c r="GZ408" s="41">
        <v>380</v>
      </c>
      <c r="HA408" s="32"/>
      <c r="HB408" s="42">
        <f t="shared" si="634"/>
        <v>0</v>
      </c>
      <c r="HC408" s="59" t="s">
        <v>799</v>
      </c>
    </row>
    <row r="409" spans="1:211" ht="15" hidden="1" customHeight="1">
      <c r="A409" s="61" t="s">
        <v>800</v>
      </c>
      <c r="B409" s="32" t="s">
        <v>801</v>
      </c>
      <c r="C409" s="31" t="s">
        <v>490</v>
      </c>
      <c r="D409" s="31" t="s">
        <v>1259</v>
      </c>
      <c r="E409" s="31" t="s">
        <v>43</v>
      </c>
      <c r="F409" s="31" t="s">
        <v>152</v>
      </c>
      <c r="G409" s="33">
        <v>14</v>
      </c>
      <c r="H409" s="33">
        <v>0</v>
      </c>
      <c r="I409" s="33">
        <v>0</v>
      </c>
      <c r="J409" s="34">
        <f>IFERROR(VLOOKUP(A409,#REF!,3,0),0)</f>
        <v>0</v>
      </c>
      <c r="K409" s="34">
        <f t="shared" si="623"/>
        <v>0</v>
      </c>
      <c r="L409" s="34">
        <v>14</v>
      </c>
      <c r="M409" s="34">
        <v>14</v>
      </c>
      <c r="N409" s="35">
        <f t="shared" si="624"/>
        <v>14</v>
      </c>
      <c r="O409" s="35">
        <f t="shared" si="625"/>
        <v>14</v>
      </c>
      <c r="P409" s="36">
        <v>0</v>
      </c>
      <c r="Q409" s="36">
        <f t="shared" si="731"/>
        <v>0</v>
      </c>
      <c r="R409" s="80"/>
      <c r="S409" s="37">
        <f ca="1">SUMIF(ROP!$D$6:$H$65536,A409,ROP!$J$6:$J$65536)</f>
        <v>0</v>
      </c>
      <c r="T409" s="37">
        <f>SUMIF(HASIL!$B:$B,APS!$B409&amp;RIGHT(APS!T$9,2),HASIL!$I:$I)</f>
        <v>0</v>
      </c>
      <c r="U409" s="37">
        <f>SUMIF(HASIL!$B:$B,APS!$B409&amp;RIGHT(APS!U$9,2),HASIL!$I:$I)</f>
        <v>0</v>
      </c>
      <c r="V409" s="37">
        <f>SUMIF(HASIL!$B:$B,APS!$B409&amp;RIGHT(APS!V$9,2),HASIL!$I:$I)</f>
        <v>0</v>
      </c>
      <c r="W409" s="37">
        <f>SUMIF(HASIL!$B:$B,APS!$B409&amp;RIGHT(APS!W$9,2),HASIL!$I:$I)</f>
        <v>0</v>
      </c>
      <c r="X409" s="38">
        <f t="shared" si="626"/>
        <v>0</v>
      </c>
      <c r="Y409" s="38">
        <f t="shared" si="627"/>
        <v>0</v>
      </c>
      <c r="Z409" s="39">
        <f t="shared" si="701"/>
        <v>0</v>
      </c>
      <c r="AA409" s="39">
        <f t="shared" si="786"/>
        <v>0</v>
      </c>
      <c r="AB409" s="40">
        <f t="shared" si="702"/>
        <v>0</v>
      </c>
      <c r="AC409" s="27">
        <v>0</v>
      </c>
      <c r="AD409" s="27"/>
      <c r="AE409" s="27"/>
      <c r="AF409" s="27"/>
      <c r="AG409" s="27"/>
      <c r="AH409" s="27"/>
      <c r="AI409" s="324">
        <f>SUMIF('Rekapitulasi Juni'!$D$9:$D$192,APS!$B409,'Rekapitulasi Juni'!$E$9:$E$192)</f>
        <v>0</v>
      </c>
      <c r="AJ409" s="324">
        <f>SUMIF('Rekapitulasi Juni'!$D$9:$D$192,APS!$B409,'Rekapitulasi Juni'!$F$9:$F$192)</f>
        <v>0</v>
      </c>
      <c r="AK409" s="324">
        <f>SUMIF('Rekapitulasi Juni'!$D$9:$D$192,APS!$B409,'Rekapitulasi Juni'!$K$9:$K$192)</f>
        <v>0</v>
      </c>
      <c r="AL409" s="325">
        <f t="shared" si="732"/>
        <v>0</v>
      </c>
      <c r="AM409" s="325">
        <f t="shared" si="733"/>
        <v>0</v>
      </c>
      <c r="AN409" s="27"/>
      <c r="AO409" s="324">
        <f>SUMIF('Rekapitulasi Juni'!$U$9:$U$192,APS!$B409,'Rekapitulasi Juni'!$V$9:$V$192)</f>
        <v>0</v>
      </c>
      <c r="AP409" s="324">
        <f>SUMIF('Rekapitulasi Juni'!$U$9:$U$192,APS!$B409,'Rekapitulasi Juni'!$W$9:$W$192)</f>
        <v>0</v>
      </c>
      <c r="AQ409" s="27"/>
      <c r="AR409" s="325">
        <f t="shared" si="734"/>
        <v>0</v>
      </c>
      <c r="AS409" s="325">
        <f t="shared" si="735"/>
        <v>0</v>
      </c>
      <c r="AT409" s="27"/>
      <c r="AU409" s="324">
        <f>SUMIF('Rekapitulasi Juni'!$AL$9:$AL$192,APS!$B409,'Rekapitulasi Juni'!$AM$9:$AM$192)</f>
        <v>0</v>
      </c>
      <c r="AV409" s="324">
        <f>SUMIF('Rekapitulasi Juni'!$AL$9:$AL$192,APS!$B409,'Rekapitulasi Juni'!$AN$9:$AN$192)</f>
        <v>0</v>
      </c>
      <c r="AW409" s="27"/>
      <c r="AX409" s="325">
        <f t="shared" si="736"/>
        <v>0</v>
      </c>
      <c r="AY409" s="325">
        <f t="shared" si="737"/>
        <v>0</v>
      </c>
      <c r="AZ409" s="41">
        <f t="shared" si="738"/>
        <v>0</v>
      </c>
      <c r="BA409" s="41">
        <f t="shared" si="739"/>
        <v>0</v>
      </c>
      <c r="BB409" s="41">
        <f t="shared" si="740"/>
        <v>0</v>
      </c>
      <c r="BC409" s="41">
        <f t="shared" si="741"/>
        <v>0</v>
      </c>
      <c r="BD409" s="41">
        <f t="shared" si="742"/>
        <v>0</v>
      </c>
      <c r="BE409" s="41">
        <f t="shared" si="743"/>
        <v>0</v>
      </c>
      <c r="BF409" s="180">
        <f t="shared" si="744"/>
        <v>0</v>
      </c>
      <c r="BG409" s="27">
        <v>0</v>
      </c>
      <c r="BH409" s="27"/>
      <c r="BI409" s="324">
        <f>SUMIF('Rekapitulasi Juni'!$D$214:$D$393,APS!$B409,'Rekapitulasi Juni'!$E$214:$E$393)</f>
        <v>0</v>
      </c>
      <c r="BJ409" s="324">
        <f>SUMIF('Rekapitulasi Juni'!$D$214:$D$393,APS!$B409,'Rekapitulasi Juni'!$F$214:$F$393)</f>
        <v>0</v>
      </c>
      <c r="BK409" s="27"/>
      <c r="BL409" s="325">
        <f t="shared" si="745"/>
        <v>0</v>
      </c>
      <c r="BM409" s="325">
        <f t="shared" si="746"/>
        <v>0</v>
      </c>
      <c r="BN409" s="27"/>
      <c r="BO409" s="324">
        <f>SUMIF('Rekapitulasi Juni'!$U$214:$U$393,APS!$B409,'Rekapitulasi Juni'!$V$214:$V$393)</f>
        <v>0</v>
      </c>
      <c r="BP409" s="324">
        <f>SUMIF('Rekapitulasi Juni'!$U$214:$U$393,APS!$B409,'Rekapitulasi Juni'!$W$214:$W$393)</f>
        <v>0</v>
      </c>
      <c r="BQ409" s="27"/>
      <c r="BR409" s="325">
        <f t="shared" si="747"/>
        <v>0</v>
      </c>
      <c r="BS409" s="325">
        <f t="shared" si="748"/>
        <v>0</v>
      </c>
      <c r="BT409" s="27"/>
      <c r="BU409" s="324">
        <f>SUMIF('Rekapitulasi Juni'!$AL$214:$AL$393,APS!$B409,'Rekapitulasi Juni'!$AM$214:$AM$393)</f>
        <v>0</v>
      </c>
      <c r="BV409" s="324">
        <f>SUMIF('Rekapitulasi Juni'!$AL$214:$AL$393,APS!$B409,'Rekapitulasi Juni'!$AN$214:$AN$393)</f>
        <v>0</v>
      </c>
      <c r="BW409" s="27"/>
      <c r="BX409" s="325">
        <f t="shared" si="749"/>
        <v>0</v>
      </c>
      <c r="BY409" s="325">
        <f t="shared" si="750"/>
        <v>0</v>
      </c>
      <c r="BZ409" s="27"/>
      <c r="CA409" s="324">
        <f>SUMIF('Rekapitulasi Juni'!$BA$214:$BA$393,APS!$B409,'Rekapitulasi Juni'!$BB$214:$BB$393)</f>
        <v>0</v>
      </c>
      <c r="CB409" s="324">
        <f>SUMIF('Rekapitulasi Juni'!$BA$214:$BA$393,APS!$B409,'Rekapitulasi Juni'!$BC$214:$BC$393)</f>
        <v>0</v>
      </c>
      <c r="CC409" s="27"/>
      <c r="CD409" s="325">
        <f t="shared" si="751"/>
        <v>0</v>
      </c>
      <c r="CE409" s="325">
        <f t="shared" si="752"/>
        <v>0</v>
      </c>
      <c r="CF409" s="27"/>
      <c r="CG409" s="324">
        <f>SUMIF('Rekapitulasi Juni'!$BP$214:$BP$393,APS!$B409,'Rekapitulasi Juni'!$BQ$214:$BQ$393)</f>
        <v>0</v>
      </c>
      <c r="CH409" s="324">
        <f>SUMIF('Rekapitulasi Juni'!$BP$214:$BP$393,APS!$B409,'Rekapitulasi Juni'!$BR$214:$BR$393)</f>
        <v>0</v>
      </c>
      <c r="CI409" s="27"/>
      <c r="CJ409" s="325">
        <f t="shared" si="753"/>
        <v>0</v>
      </c>
      <c r="CK409" s="325">
        <f t="shared" si="754"/>
        <v>0</v>
      </c>
      <c r="CL409" s="41">
        <f t="shared" si="755"/>
        <v>0</v>
      </c>
      <c r="CM409" s="41">
        <f t="shared" si="756"/>
        <v>0</v>
      </c>
      <c r="CN409" s="41">
        <f t="shared" si="757"/>
        <v>0</v>
      </c>
      <c r="CO409" s="41">
        <f t="shared" si="758"/>
        <v>0</v>
      </c>
      <c r="CP409" s="41">
        <f t="shared" si="759"/>
        <v>0</v>
      </c>
      <c r="CQ409" s="41">
        <f t="shared" si="760"/>
        <v>0</v>
      </c>
      <c r="CR409" s="180">
        <f t="shared" si="761"/>
        <v>0</v>
      </c>
      <c r="CS409" s="27">
        <v>0</v>
      </c>
      <c r="CT409" s="27"/>
      <c r="CU409" s="324">
        <f>SUMIF('Rekapitulasi Juni'!$D$410:$D$588,APS!$B409,'Rekapitulasi Juni'!$E$410:$E$588)</f>
        <v>0</v>
      </c>
      <c r="CV409" s="324">
        <f>SUMIF('Rekapitulasi Juni'!$D$410:$D$588,APS!$B409,'Rekapitulasi Juni'!$F$410:$F$588)</f>
        <v>0</v>
      </c>
      <c r="CW409" s="27"/>
      <c r="CX409" s="325">
        <f t="shared" si="762"/>
        <v>0</v>
      </c>
      <c r="CY409" s="325">
        <f t="shared" si="763"/>
        <v>0</v>
      </c>
      <c r="CZ409" s="27"/>
      <c r="DA409" s="324">
        <f>SUMIF('Rekapitulasi Juni'!$U$410:$U$588,APS!$B409,'Rekapitulasi Juni'!$V$410:$V$588)</f>
        <v>0</v>
      </c>
      <c r="DB409" s="324">
        <f>SUMIF('Rekapitulasi Juni'!$U$410:$U$588,APS!$B409,'Rekapitulasi Juni'!$W$410:$W$588)</f>
        <v>0</v>
      </c>
      <c r="DC409" s="27"/>
      <c r="DD409" s="325">
        <f t="shared" si="764"/>
        <v>0</v>
      </c>
      <c r="DE409" s="325">
        <f t="shared" si="765"/>
        <v>0</v>
      </c>
      <c r="DF409" s="27"/>
      <c r="DG409" s="324">
        <f>SUMIF('Rekapitulasi Juni'!$AL$410:$AL$588,APS!$B409,'Rekapitulasi Juni'!$AM$410:$AM$588)</f>
        <v>0</v>
      </c>
      <c r="DH409" s="324">
        <f>SUMIF('Rekapitulasi Juni'!$AL$410:$AL$588,APS!$B409,'Rekapitulasi Juni'!$AN$410:$AN$588)</f>
        <v>0</v>
      </c>
      <c r="DI409" s="27"/>
      <c r="DJ409" s="325">
        <f t="shared" si="721"/>
        <v>0</v>
      </c>
      <c r="DK409" s="325">
        <f t="shared" si="722"/>
        <v>0</v>
      </c>
      <c r="DL409" s="27"/>
      <c r="DM409" s="324">
        <f>SUMIF('Rekapitulasi Juni'!$BA$410:$BA$588,APS!$B409,'Rekapitulasi Juni'!$BB$410:$BB$588)</f>
        <v>0</v>
      </c>
      <c r="DN409" s="324">
        <f>SUMIF('Rekapitulasi Juni'!$BA$410:$BA$588,APS!$B409,'Rekapitulasi Juni'!$BC$410:$BC$588)</f>
        <v>0</v>
      </c>
      <c r="DO409" s="324">
        <f>SUMIF('Rekapitulasi Juni'!$BA$410:$BA$588,APS!$B409,'Rekapitulasi Juni'!$BF$410:$BF$588)</f>
        <v>0</v>
      </c>
      <c r="DP409" s="325">
        <f t="shared" si="723"/>
        <v>0</v>
      </c>
      <c r="DQ409" s="325">
        <f t="shared" si="724"/>
        <v>0</v>
      </c>
      <c r="DR409" s="27"/>
      <c r="DS409" s="324">
        <f>SUMIF('Rekapitulasi Juni'!$BP$410:$BP$588,APS!$B409,'Rekapitulasi Juni'!$BQ$410:$BQ$588)</f>
        <v>0</v>
      </c>
      <c r="DT409" s="324">
        <f>SUMIF('Rekapitulasi Juni'!$BP$410:$BP$588,APS!$B409,'Rekapitulasi Juni'!$BR$410:$BR$588)</f>
        <v>0</v>
      </c>
      <c r="DU409" s="27"/>
      <c r="DV409" s="325">
        <f t="shared" si="725"/>
        <v>0</v>
      </c>
      <c r="DW409" s="325">
        <f t="shared" si="726"/>
        <v>0</v>
      </c>
      <c r="DX409" s="41">
        <f t="shared" si="766"/>
        <v>0</v>
      </c>
      <c r="DY409" s="41">
        <f t="shared" si="767"/>
        <v>0</v>
      </c>
      <c r="DZ409" s="41">
        <f t="shared" si="768"/>
        <v>0</v>
      </c>
      <c r="EA409" s="41">
        <f t="shared" si="769"/>
        <v>0</v>
      </c>
      <c r="EB409" s="41">
        <f t="shared" si="770"/>
        <v>0</v>
      </c>
      <c r="EC409" s="41">
        <f t="shared" si="771"/>
        <v>0</v>
      </c>
      <c r="ED409" s="180">
        <f t="shared" si="772"/>
        <v>0</v>
      </c>
      <c r="EE409" s="27">
        <v>0</v>
      </c>
      <c r="EF409" s="27"/>
      <c r="EG409" s="324">
        <f>SUMIF('Rekapitulasi Juni'!$D$608:$D$786,APS!$B409,'Rekapitulasi Juni'!$E$608:$E$786)</f>
        <v>0</v>
      </c>
      <c r="EH409" s="324">
        <f>SUMIF('Rekapitulasi Juni'!$D$608:$D$786,APS!$B409,'Rekapitulasi Juni'!$F$608:$F$786)</f>
        <v>0</v>
      </c>
      <c r="EI409" s="27"/>
      <c r="EJ409" s="325">
        <f t="shared" si="727"/>
        <v>0</v>
      </c>
      <c r="EK409" s="325">
        <f t="shared" si="728"/>
        <v>0</v>
      </c>
      <c r="EL409" s="27"/>
      <c r="EM409" s="324">
        <f>SUMIF('Rekapitulasi Juni'!$U$608:$U$786,APS!$B409,'Rekapitulasi Juni'!$V$608:$V$786)</f>
        <v>0</v>
      </c>
      <c r="EN409" s="324">
        <f>SUMIF('Rekapitulasi Juni'!$U$608:$U$786,APS!$B409,'Rekapitulasi Juni'!$W$608:$W$786)</f>
        <v>0</v>
      </c>
      <c r="EO409" s="27"/>
      <c r="EP409" s="325">
        <f t="shared" si="729"/>
        <v>0</v>
      </c>
      <c r="EQ409" s="325">
        <f t="shared" si="730"/>
        <v>0</v>
      </c>
      <c r="ER409" s="27"/>
      <c r="ES409" s="324">
        <f>SUMIF('Rekapitulasi Juni'!$AL$608:$AL$786,APS!$B409,'Rekapitulasi Juni'!$AM$608:$AM$786)</f>
        <v>0</v>
      </c>
      <c r="ET409" s="324">
        <f>SUMIF('Rekapitulasi Juni'!$AL$608:$AL$786,APS!$B409,'Rekapitulasi Juni'!$AN$608:$AN$786)</f>
        <v>0</v>
      </c>
      <c r="EU409" s="27"/>
      <c r="EV409" s="325">
        <f t="shared" si="715"/>
        <v>0</v>
      </c>
      <c r="EW409" s="325">
        <f t="shared" si="716"/>
        <v>0</v>
      </c>
      <c r="EX409" s="27"/>
      <c r="EY409" s="324">
        <f>SUMIF('Rekapitulasi Juni'!$BA$608:$BA$786,APS!$B409,'Rekapitulasi Juni'!$BB$608:$BB$786)</f>
        <v>0</v>
      </c>
      <c r="EZ409" s="324">
        <f>SUMIF('Rekapitulasi Juni'!$BA$608:$BA$786,APS!$B409,'Rekapitulasi Juni'!$BC$608:$BC$786)</f>
        <v>0</v>
      </c>
      <c r="FA409" s="324">
        <f>SUMIF('Rekapitulasi Juni'!$BA$608:$BA$786,APS!$B409,'Rekapitulasi Juni'!$BF$608:$BF$786)</f>
        <v>0</v>
      </c>
      <c r="FB409" s="325">
        <f t="shared" si="717"/>
        <v>0</v>
      </c>
      <c r="FC409" s="325">
        <f t="shared" si="718"/>
        <v>0</v>
      </c>
      <c r="FD409" s="27"/>
      <c r="FE409" s="27"/>
      <c r="FF409" s="27"/>
      <c r="FG409" s="27"/>
      <c r="FH409" s="27"/>
      <c r="FI409" s="27"/>
      <c r="FJ409" s="41">
        <f t="shared" si="773"/>
        <v>0</v>
      </c>
      <c r="FK409" s="41">
        <f t="shared" si="774"/>
        <v>0</v>
      </c>
      <c r="FL409" s="41">
        <f t="shared" si="775"/>
        <v>0</v>
      </c>
      <c r="FM409" s="41">
        <f t="shared" si="776"/>
        <v>0</v>
      </c>
      <c r="FN409" s="41">
        <f t="shared" si="777"/>
        <v>0</v>
      </c>
      <c r="FO409" s="41">
        <f t="shared" si="778"/>
        <v>0</v>
      </c>
      <c r="FP409" s="180">
        <f t="shared" si="779"/>
        <v>0</v>
      </c>
      <c r="FQ409" s="27"/>
      <c r="FR409" s="27"/>
      <c r="FS409" s="324">
        <f>SUMIF('Rekapitulasi Juni'!$D$804:$D$984,APS!$B409,'Rekapitulasi Juni'!$E$804:$E$984)</f>
        <v>0</v>
      </c>
      <c r="FT409" s="324">
        <f>SUMIF('Rekapitulasi Juni'!$D$804:$D$984,APS!$B409,'Rekapitulasi Juni'!$F$804:$F$984)</f>
        <v>0</v>
      </c>
      <c r="FU409" s="27"/>
      <c r="FV409" s="325">
        <f t="shared" si="719"/>
        <v>0</v>
      </c>
      <c r="FW409" s="325">
        <f t="shared" si="720"/>
        <v>0</v>
      </c>
      <c r="FX409" s="27"/>
      <c r="FY409" s="324">
        <f>SUMIF('Rekapitulasi Juni'!$U$804:$U$984,APS!$B409,'Rekapitulasi Juni'!$V$804:$V$984)</f>
        <v>0</v>
      </c>
      <c r="FZ409" s="324">
        <f>SUMIF('Rekapitulasi Juni'!$U$804:$U$984,APS!$B409,'Rekapitulasi Juni'!$W$804:$W$984)</f>
        <v>0</v>
      </c>
      <c r="GA409" s="27"/>
      <c r="GB409" s="325">
        <f t="shared" si="713"/>
        <v>0</v>
      </c>
      <c r="GC409" s="325">
        <f t="shared" si="714"/>
        <v>0</v>
      </c>
      <c r="GD409" s="27"/>
      <c r="GE409" s="324">
        <f>SUMIF('Rekapitulasi Juni'!$AL$804:$AL$984,APS!$B409,'Rekapitulasi Juni'!$AM$804:$AM$984)</f>
        <v>0</v>
      </c>
      <c r="GF409" s="324">
        <f>SUMIF('Rekapitulasi Juni'!$AL$804:$AL$984,APS!$B409,'Rekapitulasi Juni'!$AN$804:$AN$984)</f>
        <v>0</v>
      </c>
      <c r="GG409" s="27"/>
      <c r="GH409" s="325">
        <f t="shared" si="703"/>
        <v>0</v>
      </c>
      <c r="GI409" s="325">
        <f t="shared" si="704"/>
        <v>0</v>
      </c>
      <c r="GJ409" s="27"/>
      <c r="GK409" s="27"/>
      <c r="GL409" s="41">
        <f t="shared" si="780"/>
        <v>0</v>
      </c>
      <c r="GM409" s="41">
        <f t="shared" si="781"/>
        <v>0</v>
      </c>
      <c r="GN409" s="41">
        <f t="shared" si="782"/>
        <v>0</v>
      </c>
      <c r="GO409" s="41">
        <f t="shared" si="712"/>
        <v>0</v>
      </c>
      <c r="GP409" s="41">
        <f t="shared" si="783"/>
        <v>0</v>
      </c>
      <c r="GQ409" s="41">
        <f t="shared" si="784"/>
        <v>0</v>
      </c>
      <c r="GR409" s="180">
        <f t="shared" si="785"/>
        <v>0</v>
      </c>
      <c r="GS409" s="41">
        <f t="shared" si="705"/>
        <v>0</v>
      </c>
      <c r="GT409" s="41">
        <f t="shared" si="706"/>
        <v>0</v>
      </c>
      <c r="GU409" s="41">
        <f t="shared" si="707"/>
        <v>0</v>
      </c>
      <c r="GV409" s="41">
        <f t="shared" si="708"/>
        <v>0</v>
      </c>
      <c r="GW409" s="41">
        <f t="shared" si="709"/>
        <v>0</v>
      </c>
      <c r="GX409" s="41">
        <f t="shared" si="710"/>
        <v>0</v>
      </c>
      <c r="GY409" s="180">
        <f t="shared" si="711"/>
        <v>0</v>
      </c>
      <c r="GZ409" s="41">
        <v>381</v>
      </c>
      <c r="HA409" s="32"/>
      <c r="HB409" s="42">
        <f t="shared" si="634"/>
        <v>0</v>
      </c>
      <c r="HC409" s="59"/>
    </row>
    <row r="410" spans="1:211" ht="15" hidden="1" customHeight="1">
      <c r="A410" s="31" t="s">
        <v>802</v>
      </c>
      <c r="B410" s="32" t="s">
        <v>803</v>
      </c>
      <c r="C410" s="31" t="s">
        <v>490</v>
      </c>
      <c r="D410" s="50" t="s">
        <v>804</v>
      </c>
      <c r="E410" s="31" t="s">
        <v>43</v>
      </c>
      <c r="F410" s="31" t="s">
        <v>804</v>
      </c>
      <c r="G410" s="33">
        <v>37</v>
      </c>
      <c r="H410" s="33">
        <v>0</v>
      </c>
      <c r="I410" s="33">
        <v>0</v>
      </c>
      <c r="J410" s="34">
        <f>IFERROR(VLOOKUP(A410,#REF!,3,0),0)</f>
        <v>0</v>
      </c>
      <c r="K410" s="34">
        <f t="shared" si="623"/>
        <v>0</v>
      </c>
      <c r="L410" s="34">
        <v>0</v>
      </c>
      <c r="M410" s="34">
        <v>0</v>
      </c>
      <c r="N410" s="35">
        <f t="shared" si="624"/>
        <v>37</v>
      </c>
      <c r="O410" s="35">
        <f t="shared" si="625"/>
        <v>37</v>
      </c>
      <c r="P410" s="36">
        <v>0</v>
      </c>
      <c r="Q410" s="36">
        <f t="shared" si="731"/>
        <v>0</v>
      </c>
      <c r="R410" s="80"/>
      <c r="S410" s="37">
        <f ca="1">SUMIF(ROP!$D$6:$H$65536,A410,ROP!$J$6:$J$65536)</f>
        <v>0</v>
      </c>
      <c r="T410" s="37">
        <f>SUMIF(HASIL!$B:$B,APS!$B410&amp;RIGHT(APS!T$9,2),HASIL!$I:$I)</f>
        <v>0</v>
      </c>
      <c r="U410" s="37">
        <f>SUMIF(HASIL!$B:$B,APS!$B410&amp;RIGHT(APS!U$9,2),HASIL!$I:$I)</f>
        <v>0</v>
      </c>
      <c r="V410" s="37">
        <f>SUMIF(HASIL!$B:$B,APS!$B410&amp;RIGHT(APS!V$9,2),HASIL!$I:$I)</f>
        <v>0</v>
      </c>
      <c r="W410" s="37">
        <f>SUMIF(HASIL!$B:$B,APS!$B410&amp;RIGHT(APS!W$9,2),HASIL!$I:$I)</f>
        <v>0</v>
      </c>
      <c r="X410" s="38">
        <f t="shared" si="626"/>
        <v>0</v>
      </c>
      <c r="Y410" s="38">
        <f t="shared" si="627"/>
        <v>0</v>
      </c>
      <c r="Z410" s="39">
        <f t="shared" si="701"/>
        <v>0</v>
      </c>
      <c r="AA410" s="39">
        <f t="shared" si="786"/>
        <v>0</v>
      </c>
      <c r="AB410" s="40">
        <f t="shared" si="702"/>
        <v>0</v>
      </c>
      <c r="AC410" s="27">
        <v>0</v>
      </c>
      <c r="AD410" s="27"/>
      <c r="AE410" s="27"/>
      <c r="AF410" s="27"/>
      <c r="AG410" s="27"/>
      <c r="AH410" s="27"/>
      <c r="AI410" s="324">
        <f>SUMIF('Rekapitulasi Juni'!$D$9:$D$192,APS!$B410,'Rekapitulasi Juni'!$E$9:$E$192)</f>
        <v>0</v>
      </c>
      <c r="AJ410" s="324">
        <f>SUMIF('Rekapitulasi Juni'!$D$9:$D$192,APS!$B410,'Rekapitulasi Juni'!$F$9:$F$192)</f>
        <v>0</v>
      </c>
      <c r="AK410" s="324">
        <f>SUMIF('Rekapitulasi Juni'!$D$9:$D$192,APS!$B410,'Rekapitulasi Juni'!$K$9:$K$192)</f>
        <v>0</v>
      </c>
      <c r="AL410" s="325">
        <f t="shared" si="732"/>
        <v>0</v>
      </c>
      <c r="AM410" s="325">
        <f t="shared" si="733"/>
        <v>0</v>
      </c>
      <c r="AN410" s="27"/>
      <c r="AO410" s="324">
        <f>SUMIF('Rekapitulasi Juni'!$U$9:$U$192,APS!$B410,'Rekapitulasi Juni'!$V$9:$V$192)</f>
        <v>0</v>
      </c>
      <c r="AP410" s="324">
        <f>SUMIF('Rekapitulasi Juni'!$U$9:$U$192,APS!$B410,'Rekapitulasi Juni'!$W$9:$W$192)</f>
        <v>0</v>
      </c>
      <c r="AQ410" s="27"/>
      <c r="AR410" s="325">
        <f t="shared" si="734"/>
        <v>0</v>
      </c>
      <c r="AS410" s="325">
        <f t="shared" si="735"/>
        <v>0</v>
      </c>
      <c r="AT410" s="27"/>
      <c r="AU410" s="324">
        <f>SUMIF('Rekapitulasi Juni'!$AL$9:$AL$192,APS!$B410,'Rekapitulasi Juni'!$AM$9:$AM$192)</f>
        <v>0</v>
      </c>
      <c r="AV410" s="324">
        <f>SUMIF('Rekapitulasi Juni'!$AL$9:$AL$192,APS!$B410,'Rekapitulasi Juni'!$AN$9:$AN$192)</f>
        <v>0</v>
      </c>
      <c r="AW410" s="27"/>
      <c r="AX410" s="325">
        <f t="shared" si="736"/>
        <v>0</v>
      </c>
      <c r="AY410" s="325">
        <f t="shared" si="737"/>
        <v>0</v>
      </c>
      <c r="AZ410" s="41">
        <f t="shared" si="738"/>
        <v>0</v>
      </c>
      <c r="BA410" s="41">
        <f t="shared" si="739"/>
        <v>0</v>
      </c>
      <c r="BB410" s="41">
        <f t="shared" si="740"/>
        <v>0</v>
      </c>
      <c r="BC410" s="41">
        <f t="shared" si="741"/>
        <v>0</v>
      </c>
      <c r="BD410" s="41">
        <f t="shared" si="742"/>
        <v>0</v>
      </c>
      <c r="BE410" s="41">
        <f t="shared" si="743"/>
        <v>0</v>
      </c>
      <c r="BF410" s="180">
        <f t="shared" si="744"/>
        <v>0</v>
      </c>
      <c r="BG410" s="27">
        <v>0</v>
      </c>
      <c r="BH410" s="27"/>
      <c r="BI410" s="324">
        <f>SUMIF('Rekapitulasi Juni'!$D$214:$D$393,APS!$B410,'Rekapitulasi Juni'!$E$214:$E$393)</f>
        <v>0</v>
      </c>
      <c r="BJ410" s="324">
        <f>SUMIF('Rekapitulasi Juni'!$D$214:$D$393,APS!$B410,'Rekapitulasi Juni'!$F$214:$F$393)</f>
        <v>0</v>
      </c>
      <c r="BK410" s="27"/>
      <c r="BL410" s="325">
        <f t="shared" si="745"/>
        <v>0</v>
      </c>
      <c r="BM410" s="325">
        <f t="shared" si="746"/>
        <v>0</v>
      </c>
      <c r="BN410" s="27"/>
      <c r="BO410" s="324">
        <f>SUMIF('Rekapitulasi Juni'!$U$214:$U$393,APS!$B410,'Rekapitulasi Juni'!$V$214:$V$393)</f>
        <v>0</v>
      </c>
      <c r="BP410" s="324">
        <f>SUMIF('Rekapitulasi Juni'!$U$214:$U$393,APS!$B410,'Rekapitulasi Juni'!$W$214:$W$393)</f>
        <v>0</v>
      </c>
      <c r="BQ410" s="27"/>
      <c r="BR410" s="325">
        <f t="shared" si="747"/>
        <v>0</v>
      </c>
      <c r="BS410" s="325">
        <f t="shared" si="748"/>
        <v>0</v>
      </c>
      <c r="BT410" s="27"/>
      <c r="BU410" s="324">
        <f>SUMIF('Rekapitulasi Juni'!$AL$214:$AL$393,APS!$B410,'Rekapitulasi Juni'!$AM$214:$AM$393)</f>
        <v>0</v>
      </c>
      <c r="BV410" s="324">
        <f>SUMIF('Rekapitulasi Juni'!$AL$214:$AL$393,APS!$B410,'Rekapitulasi Juni'!$AN$214:$AN$393)</f>
        <v>0</v>
      </c>
      <c r="BW410" s="27"/>
      <c r="BX410" s="325">
        <f t="shared" si="749"/>
        <v>0</v>
      </c>
      <c r="BY410" s="325">
        <f t="shared" si="750"/>
        <v>0</v>
      </c>
      <c r="BZ410" s="27"/>
      <c r="CA410" s="324">
        <f>SUMIF('Rekapitulasi Juni'!$BA$214:$BA$393,APS!$B410,'Rekapitulasi Juni'!$BB$214:$BB$393)</f>
        <v>0</v>
      </c>
      <c r="CB410" s="324">
        <f>SUMIF('Rekapitulasi Juni'!$BA$214:$BA$393,APS!$B410,'Rekapitulasi Juni'!$BC$214:$BC$393)</f>
        <v>0</v>
      </c>
      <c r="CC410" s="27"/>
      <c r="CD410" s="325">
        <f t="shared" si="751"/>
        <v>0</v>
      </c>
      <c r="CE410" s="325">
        <f t="shared" si="752"/>
        <v>0</v>
      </c>
      <c r="CF410" s="27"/>
      <c r="CG410" s="324">
        <f>SUMIF('Rekapitulasi Juni'!$BP$214:$BP$393,APS!$B410,'Rekapitulasi Juni'!$BQ$214:$BQ$393)</f>
        <v>0</v>
      </c>
      <c r="CH410" s="324">
        <f>SUMIF('Rekapitulasi Juni'!$BP$214:$BP$393,APS!$B410,'Rekapitulasi Juni'!$BR$214:$BR$393)</f>
        <v>0</v>
      </c>
      <c r="CI410" s="27"/>
      <c r="CJ410" s="325">
        <f t="shared" si="753"/>
        <v>0</v>
      </c>
      <c r="CK410" s="325">
        <f t="shared" si="754"/>
        <v>0</v>
      </c>
      <c r="CL410" s="41">
        <f t="shared" si="755"/>
        <v>0</v>
      </c>
      <c r="CM410" s="41">
        <f t="shared" si="756"/>
        <v>0</v>
      </c>
      <c r="CN410" s="41">
        <f t="shared" si="757"/>
        <v>0</v>
      </c>
      <c r="CO410" s="41">
        <f t="shared" si="758"/>
        <v>0</v>
      </c>
      <c r="CP410" s="41">
        <f t="shared" si="759"/>
        <v>0</v>
      </c>
      <c r="CQ410" s="41">
        <f t="shared" si="760"/>
        <v>0</v>
      </c>
      <c r="CR410" s="180">
        <f t="shared" si="761"/>
        <v>0</v>
      </c>
      <c r="CS410" s="27">
        <v>0</v>
      </c>
      <c r="CT410" s="27"/>
      <c r="CU410" s="324">
        <f>SUMIF('Rekapitulasi Juni'!$D$410:$D$588,APS!$B410,'Rekapitulasi Juni'!$E$410:$E$588)</f>
        <v>0</v>
      </c>
      <c r="CV410" s="324">
        <f>SUMIF('Rekapitulasi Juni'!$D$410:$D$588,APS!$B410,'Rekapitulasi Juni'!$F$410:$F$588)</f>
        <v>0</v>
      </c>
      <c r="CW410" s="27"/>
      <c r="CX410" s="325">
        <f t="shared" si="762"/>
        <v>0</v>
      </c>
      <c r="CY410" s="325">
        <f t="shared" si="763"/>
        <v>0</v>
      </c>
      <c r="CZ410" s="27"/>
      <c r="DA410" s="324">
        <f>SUMIF('Rekapitulasi Juni'!$U$410:$U$588,APS!$B410,'Rekapitulasi Juni'!$V$410:$V$588)</f>
        <v>0</v>
      </c>
      <c r="DB410" s="324">
        <f>SUMIF('Rekapitulasi Juni'!$U$410:$U$588,APS!$B410,'Rekapitulasi Juni'!$W$410:$W$588)</f>
        <v>0</v>
      </c>
      <c r="DC410" s="27"/>
      <c r="DD410" s="325">
        <f t="shared" si="764"/>
        <v>0</v>
      </c>
      <c r="DE410" s="325">
        <f t="shared" si="765"/>
        <v>0</v>
      </c>
      <c r="DF410" s="27"/>
      <c r="DG410" s="324">
        <f>SUMIF('Rekapitulasi Juni'!$AL$410:$AL$588,APS!$B410,'Rekapitulasi Juni'!$AM$410:$AM$588)</f>
        <v>0</v>
      </c>
      <c r="DH410" s="324">
        <f>SUMIF('Rekapitulasi Juni'!$AL$410:$AL$588,APS!$B410,'Rekapitulasi Juni'!$AN$410:$AN$588)</f>
        <v>0</v>
      </c>
      <c r="DI410" s="27"/>
      <c r="DJ410" s="325">
        <f t="shared" si="721"/>
        <v>0</v>
      </c>
      <c r="DK410" s="325">
        <f t="shared" si="722"/>
        <v>0</v>
      </c>
      <c r="DL410" s="27"/>
      <c r="DM410" s="324">
        <f>SUMIF('Rekapitulasi Juni'!$BA$410:$BA$588,APS!$B410,'Rekapitulasi Juni'!$BB$410:$BB$588)</f>
        <v>0</v>
      </c>
      <c r="DN410" s="324">
        <f>SUMIF('Rekapitulasi Juni'!$BA$410:$BA$588,APS!$B410,'Rekapitulasi Juni'!$BC$410:$BC$588)</f>
        <v>0</v>
      </c>
      <c r="DO410" s="324">
        <f>SUMIF('Rekapitulasi Juni'!$BA$410:$BA$588,APS!$B410,'Rekapitulasi Juni'!$BF$410:$BF$588)</f>
        <v>0</v>
      </c>
      <c r="DP410" s="325">
        <f t="shared" si="723"/>
        <v>0</v>
      </c>
      <c r="DQ410" s="325">
        <f t="shared" si="724"/>
        <v>0</v>
      </c>
      <c r="DR410" s="27"/>
      <c r="DS410" s="324">
        <f>SUMIF('Rekapitulasi Juni'!$BP$410:$BP$588,APS!$B410,'Rekapitulasi Juni'!$BQ$410:$BQ$588)</f>
        <v>0</v>
      </c>
      <c r="DT410" s="324">
        <f>SUMIF('Rekapitulasi Juni'!$BP$410:$BP$588,APS!$B410,'Rekapitulasi Juni'!$BR$410:$BR$588)</f>
        <v>0</v>
      </c>
      <c r="DU410" s="27"/>
      <c r="DV410" s="325">
        <f t="shared" si="725"/>
        <v>0</v>
      </c>
      <c r="DW410" s="325">
        <f t="shared" si="726"/>
        <v>0</v>
      </c>
      <c r="DX410" s="41">
        <f t="shared" si="766"/>
        <v>0</v>
      </c>
      <c r="DY410" s="41">
        <f t="shared" si="767"/>
        <v>0</v>
      </c>
      <c r="DZ410" s="41">
        <f t="shared" si="768"/>
        <v>0</v>
      </c>
      <c r="EA410" s="41">
        <f t="shared" si="769"/>
        <v>0</v>
      </c>
      <c r="EB410" s="41">
        <f t="shared" si="770"/>
        <v>0</v>
      </c>
      <c r="EC410" s="41">
        <f t="shared" si="771"/>
        <v>0</v>
      </c>
      <c r="ED410" s="180">
        <f t="shared" si="772"/>
        <v>0</v>
      </c>
      <c r="EE410" s="27">
        <v>0</v>
      </c>
      <c r="EF410" s="27"/>
      <c r="EG410" s="324">
        <f>SUMIF('Rekapitulasi Juni'!$D$608:$D$786,APS!$B410,'Rekapitulasi Juni'!$E$608:$E$786)</f>
        <v>0</v>
      </c>
      <c r="EH410" s="324">
        <f>SUMIF('Rekapitulasi Juni'!$D$608:$D$786,APS!$B410,'Rekapitulasi Juni'!$F$608:$F$786)</f>
        <v>0</v>
      </c>
      <c r="EI410" s="27"/>
      <c r="EJ410" s="325">
        <f t="shared" si="727"/>
        <v>0</v>
      </c>
      <c r="EK410" s="325">
        <f t="shared" si="728"/>
        <v>0</v>
      </c>
      <c r="EL410" s="27"/>
      <c r="EM410" s="324">
        <f>SUMIF('Rekapitulasi Juni'!$U$608:$U$786,APS!$B410,'Rekapitulasi Juni'!$V$608:$V$786)</f>
        <v>0</v>
      </c>
      <c r="EN410" s="324">
        <f>SUMIF('Rekapitulasi Juni'!$U$608:$U$786,APS!$B410,'Rekapitulasi Juni'!$W$608:$W$786)</f>
        <v>0</v>
      </c>
      <c r="EO410" s="27"/>
      <c r="EP410" s="325">
        <f t="shared" si="729"/>
        <v>0</v>
      </c>
      <c r="EQ410" s="325">
        <f t="shared" si="730"/>
        <v>0</v>
      </c>
      <c r="ER410" s="27"/>
      <c r="ES410" s="324">
        <f>SUMIF('Rekapitulasi Juni'!$AL$608:$AL$786,APS!$B410,'Rekapitulasi Juni'!$AM$608:$AM$786)</f>
        <v>0</v>
      </c>
      <c r="ET410" s="324">
        <f>SUMIF('Rekapitulasi Juni'!$AL$608:$AL$786,APS!$B410,'Rekapitulasi Juni'!$AN$608:$AN$786)</f>
        <v>0</v>
      </c>
      <c r="EU410" s="27"/>
      <c r="EV410" s="325">
        <f t="shared" si="715"/>
        <v>0</v>
      </c>
      <c r="EW410" s="325">
        <f t="shared" si="716"/>
        <v>0</v>
      </c>
      <c r="EX410" s="27"/>
      <c r="EY410" s="324">
        <f>SUMIF('Rekapitulasi Juni'!$BA$608:$BA$786,APS!$B410,'Rekapitulasi Juni'!$BB$608:$BB$786)</f>
        <v>0</v>
      </c>
      <c r="EZ410" s="324">
        <f>SUMIF('Rekapitulasi Juni'!$BA$608:$BA$786,APS!$B410,'Rekapitulasi Juni'!$BC$608:$BC$786)</f>
        <v>0</v>
      </c>
      <c r="FA410" s="324">
        <f>SUMIF('Rekapitulasi Juni'!$BA$608:$BA$786,APS!$B410,'Rekapitulasi Juni'!$BF$608:$BF$786)</f>
        <v>0</v>
      </c>
      <c r="FB410" s="325">
        <f t="shared" si="717"/>
        <v>0</v>
      </c>
      <c r="FC410" s="325">
        <f t="shared" si="718"/>
        <v>0</v>
      </c>
      <c r="FD410" s="27"/>
      <c r="FE410" s="27"/>
      <c r="FF410" s="27"/>
      <c r="FG410" s="27"/>
      <c r="FH410" s="27"/>
      <c r="FI410" s="27"/>
      <c r="FJ410" s="41">
        <f t="shared" si="773"/>
        <v>0</v>
      </c>
      <c r="FK410" s="41">
        <f t="shared" si="774"/>
        <v>0</v>
      </c>
      <c r="FL410" s="41">
        <f t="shared" si="775"/>
        <v>0</v>
      </c>
      <c r="FM410" s="41">
        <f t="shared" si="776"/>
        <v>0</v>
      </c>
      <c r="FN410" s="41">
        <f t="shared" si="777"/>
        <v>0</v>
      </c>
      <c r="FO410" s="41">
        <f t="shared" si="778"/>
        <v>0</v>
      </c>
      <c r="FP410" s="180">
        <f t="shared" si="779"/>
        <v>0</v>
      </c>
      <c r="FQ410" s="27"/>
      <c r="FR410" s="27"/>
      <c r="FS410" s="324">
        <f>SUMIF('Rekapitulasi Juni'!$D$804:$D$984,APS!$B410,'Rekapitulasi Juni'!$E$804:$E$984)</f>
        <v>0</v>
      </c>
      <c r="FT410" s="324">
        <f>SUMIF('Rekapitulasi Juni'!$D$804:$D$984,APS!$B410,'Rekapitulasi Juni'!$F$804:$F$984)</f>
        <v>0</v>
      </c>
      <c r="FU410" s="27"/>
      <c r="FV410" s="325">
        <f t="shared" si="719"/>
        <v>0</v>
      </c>
      <c r="FW410" s="325">
        <f t="shared" si="720"/>
        <v>0</v>
      </c>
      <c r="FX410" s="27"/>
      <c r="FY410" s="324">
        <f>SUMIF('Rekapitulasi Juni'!$U$804:$U$984,APS!$B410,'Rekapitulasi Juni'!$V$804:$V$984)</f>
        <v>0</v>
      </c>
      <c r="FZ410" s="324">
        <f>SUMIF('Rekapitulasi Juni'!$U$804:$U$984,APS!$B410,'Rekapitulasi Juni'!$W$804:$W$984)</f>
        <v>0</v>
      </c>
      <c r="GA410" s="27"/>
      <c r="GB410" s="325">
        <f t="shared" si="713"/>
        <v>0</v>
      </c>
      <c r="GC410" s="325">
        <f t="shared" si="714"/>
        <v>0</v>
      </c>
      <c r="GD410" s="27"/>
      <c r="GE410" s="324">
        <f>SUMIF('Rekapitulasi Juni'!$AL$804:$AL$984,APS!$B410,'Rekapitulasi Juni'!$AM$804:$AM$984)</f>
        <v>0</v>
      </c>
      <c r="GF410" s="324">
        <f>SUMIF('Rekapitulasi Juni'!$AL$804:$AL$984,APS!$B410,'Rekapitulasi Juni'!$AN$804:$AN$984)</f>
        <v>0</v>
      </c>
      <c r="GG410" s="27"/>
      <c r="GH410" s="325">
        <f t="shared" si="703"/>
        <v>0</v>
      </c>
      <c r="GI410" s="325">
        <f t="shared" si="704"/>
        <v>0</v>
      </c>
      <c r="GJ410" s="27"/>
      <c r="GK410" s="27"/>
      <c r="GL410" s="41">
        <f t="shared" si="780"/>
        <v>0</v>
      </c>
      <c r="GM410" s="41">
        <f t="shared" si="781"/>
        <v>0</v>
      </c>
      <c r="GN410" s="41">
        <f t="shared" si="782"/>
        <v>0</v>
      </c>
      <c r="GO410" s="41">
        <f t="shared" si="712"/>
        <v>0</v>
      </c>
      <c r="GP410" s="41">
        <f t="shared" si="783"/>
        <v>0</v>
      </c>
      <c r="GQ410" s="41">
        <f t="shared" si="784"/>
        <v>0</v>
      </c>
      <c r="GR410" s="180">
        <f t="shared" si="785"/>
        <v>0</v>
      </c>
      <c r="GS410" s="41">
        <f t="shared" si="705"/>
        <v>0</v>
      </c>
      <c r="GT410" s="41">
        <f t="shared" si="706"/>
        <v>0</v>
      </c>
      <c r="GU410" s="41">
        <f t="shared" si="707"/>
        <v>0</v>
      </c>
      <c r="GV410" s="41">
        <f t="shared" si="708"/>
        <v>0</v>
      </c>
      <c r="GW410" s="41">
        <f t="shared" si="709"/>
        <v>0</v>
      </c>
      <c r="GX410" s="41">
        <f t="shared" si="710"/>
        <v>0</v>
      </c>
      <c r="GY410" s="180">
        <f t="shared" si="711"/>
        <v>0</v>
      </c>
      <c r="GZ410" s="41">
        <v>382</v>
      </c>
      <c r="HA410" s="32"/>
      <c r="HB410" s="42">
        <f t="shared" si="634"/>
        <v>-37</v>
      </c>
      <c r="HC410" s="59"/>
    </row>
    <row r="411" spans="1:211" ht="15" customHeight="1">
      <c r="A411" s="31" t="s">
        <v>805</v>
      </c>
      <c r="B411" s="32" t="s">
        <v>806</v>
      </c>
      <c r="C411" s="31" t="s">
        <v>490</v>
      </c>
      <c r="D411" s="50" t="s">
        <v>804</v>
      </c>
      <c r="E411" s="31" t="s">
        <v>43</v>
      </c>
      <c r="F411" s="31" t="s">
        <v>804</v>
      </c>
      <c r="G411" s="33">
        <v>40</v>
      </c>
      <c r="H411" s="33">
        <v>0</v>
      </c>
      <c r="I411" s="33">
        <v>0</v>
      </c>
      <c r="J411" s="34">
        <f>IFERROR(VLOOKUP(A411,#REF!,3,0),0)</f>
        <v>0</v>
      </c>
      <c r="K411" s="34">
        <f t="shared" si="623"/>
        <v>30</v>
      </c>
      <c r="L411" s="34">
        <v>0</v>
      </c>
      <c r="M411" s="34">
        <v>30</v>
      </c>
      <c r="N411" s="35">
        <f t="shared" si="624"/>
        <v>10</v>
      </c>
      <c r="O411" s="35">
        <f t="shared" si="625"/>
        <v>10</v>
      </c>
      <c r="P411" s="36">
        <v>0</v>
      </c>
      <c r="Q411" s="36">
        <f t="shared" si="731"/>
        <v>30</v>
      </c>
      <c r="R411" s="80"/>
      <c r="S411" s="37">
        <f ca="1">SUMIF(ROP!$D$6:$H$65536,A411,ROP!$J$6:$J$65536)</f>
        <v>0</v>
      </c>
      <c r="T411" s="37">
        <f>SUMIF(HASIL!$B:$B,APS!$B411&amp;RIGHT(APS!T$9,2),HASIL!$I:$I)</f>
        <v>0</v>
      </c>
      <c r="U411" s="37">
        <f>SUMIF(HASIL!$B:$B,APS!$B411&amp;RIGHT(APS!U$9,2),HASIL!$I:$I)</f>
        <v>0</v>
      </c>
      <c r="V411" s="37">
        <f>SUMIF(HASIL!$B:$B,APS!$B411&amp;RIGHT(APS!V$9,2),HASIL!$I:$I)</f>
        <v>0</v>
      </c>
      <c r="W411" s="37">
        <f>SUMIF(HASIL!$B:$B,APS!$B411&amp;RIGHT(APS!W$9,2),HASIL!$I:$I)</f>
        <v>0</v>
      </c>
      <c r="X411" s="38">
        <f t="shared" si="626"/>
        <v>0</v>
      </c>
      <c r="Y411" s="38">
        <f t="shared" si="627"/>
        <v>-30</v>
      </c>
      <c r="Z411" s="39">
        <f t="shared" si="701"/>
        <v>0</v>
      </c>
      <c r="AA411" s="39">
        <f t="shared" si="786"/>
        <v>30</v>
      </c>
      <c r="AB411" s="40">
        <f t="shared" si="702"/>
        <v>0</v>
      </c>
      <c r="AC411" s="27">
        <v>0</v>
      </c>
      <c r="AD411" s="27"/>
      <c r="AE411" s="27"/>
      <c r="AF411" s="27"/>
      <c r="AG411" s="27"/>
      <c r="AH411" s="27"/>
      <c r="AI411" s="324">
        <f>SUMIF('Rekapitulasi Juni'!$D$9:$D$192,APS!$B411,'Rekapitulasi Juni'!$E$9:$E$192)</f>
        <v>0</v>
      </c>
      <c r="AJ411" s="324">
        <f>SUMIF('Rekapitulasi Juni'!$D$9:$D$192,APS!$B411,'Rekapitulasi Juni'!$F$9:$F$192)</f>
        <v>0</v>
      </c>
      <c r="AK411" s="324">
        <f>SUMIF('Rekapitulasi Juni'!$D$9:$D$192,APS!$B411,'Rekapitulasi Juni'!$K$9:$K$192)</f>
        <v>0</v>
      </c>
      <c r="AL411" s="325">
        <f t="shared" si="732"/>
        <v>0</v>
      </c>
      <c r="AM411" s="325">
        <f t="shared" si="733"/>
        <v>0</v>
      </c>
      <c r="AN411" s="27">
        <v>10</v>
      </c>
      <c r="AO411" s="324">
        <f>SUMIF('Rekapitulasi Juni'!$U$9:$U$192,APS!$B411,'Rekapitulasi Juni'!$V$9:$V$192)</f>
        <v>0</v>
      </c>
      <c r="AP411" s="324">
        <f>SUMIF('Rekapitulasi Juni'!$U$9:$U$192,APS!$B411,'Rekapitulasi Juni'!$W$9:$W$192)</f>
        <v>0</v>
      </c>
      <c r="AQ411" s="27"/>
      <c r="AR411" s="325">
        <f t="shared" si="734"/>
        <v>0</v>
      </c>
      <c r="AS411" s="325">
        <f t="shared" si="735"/>
        <v>0</v>
      </c>
      <c r="AT411" s="27"/>
      <c r="AU411" s="324">
        <f>SUMIF('Rekapitulasi Juni'!$AL$9:$AL$192,APS!$B411,'Rekapitulasi Juni'!$AM$9:$AM$192)</f>
        <v>0</v>
      </c>
      <c r="AV411" s="324">
        <f>SUMIF('Rekapitulasi Juni'!$AL$9:$AL$192,APS!$B411,'Rekapitulasi Juni'!$AN$9:$AN$192)</f>
        <v>0</v>
      </c>
      <c r="AW411" s="27"/>
      <c r="AX411" s="325">
        <f t="shared" si="736"/>
        <v>0</v>
      </c>
      <c r="AY411" s="325">
        <f t="shared" si="737"/>
        <v>0</v>
      </c>
      <c r="AZ411" s="41">
        <f t="shared" si="738"/>
        <v>10</v>
      </c>
      <c r="BA411" s="41">
        <f t="shared" si="739"/>
        <v>0</v>
      </c>
      <c r="BB411" s="41">
        <f t="shared" si="740"/>
        <v>0</v>
      </c>
      <c r="BC411" s="41">
        <f t="shared" si="741"/>
        <v>0</v>
      </c>
      <c r="BD411" s="41">
        <f t="shared" si="742"/>
        <v>0</v>
      </c>
      <c r="BE411" s="41">
        <f t="shared" si="743"/>
        <v>-10</v>
      </c>
      <c r="BF411" s="180">
        <f t="shared" si="744"/>
        <v>0</v>
      </c>
      <c r="BG411" s="27">
        <v>0</v>
      </c>
      <c r="BH411" s="27"/>
      <c r="BI411" s="324">
        <f>SUMIF('Rekapitulasi Juni'!$D$214:$D$393,APS!$B411,'Rekapitulasi Juni'!$E$214:$E$393)</f>
        <v>0</v>
      </c>
      <c r="BJ411" s="324">
        <f>SUMIF('Rekapitulasi Juni'!$D$214:$D$393,APS!$B411,'Rekapitulasi Juni'!$F$214:$F$393)</f>
        <v>0</v>
      </c>
      <c r="BK411" s="27"/>
      <c r="BL411" s="325">
        <f t="shared" si="745"/>
        <v>0</v>
      </c>
      <c r="BM411" s="325">
        <f t="shared" si="746"/>
        <v>0</v>
      </c>
      <c r="BN411" s="27"/>
      <c r="BO411" s="324">
        <f>SUMIF('Rekapitulasi Juni'!$U$214:$U$393,APS!$B411,'Rekapitulasi Juni'!$V$214:$V$393)</f>
        <v>0</v>
      </c>
      <c r="BP411" s="324">
        <f>SUMIF('Rekapitulasi Juni'!$U$214:$U$393,APS!$B411,'Rekapitulasi Juni'!$W$214:$W$393)</f>
        <v>0</v>
      </c>
      <c r="BQ411" s="27"/>
      <c r="BR411" s="325">
        <f t="shared" si="747"/>
        <v>0</v>
      </c>
      <c r="BS411" s="325">
        <f t="shared" si="748"/>
        <v>0</v>
      </c>
      <c r="BT411" s="27"/>
      <c r="BU411" s="324">
        <f>SUMIF('Rekapitulasi Juni'!$AL$214:$AL$393,APS!$B411,'Rekapitulasi Juni'!$AM$214:$AM$393)</f>
        <v>0</v>
      </c>
      <c r="BV411" s="324">
        <f>SUMIF('Rekapitulasi Juni'!$AL$214:$AL$393,APS!$B411,'Rekapitulasi Juni'!$AN$214:$AN$393)</f>
        <v>0</v>
      </c>
      <c r="BW411" s="27"/>
      <c r="BX411" s="325">
        <f t="shared" si="749"/>
        <v>0</v>
      </c>
      <c r="BY411" s="325">
        <f t="shared" si="750"/>
        <v>0</v>
      </c>
      <c r="BZ411" s="27"/>
      <c r="CA411" s="324">
        <f>SUMIF('Rekapitulasi Juni'!$BA$214:$BA$393,APS!$B411,'Rekapitulasi Juni'!$BB$214:$BB$393)</f>
        <v>0</v>
      </c>
      <c r="CB411" s="324">
        <f>SUMIF('Rekapitulasi Juni'!$BA$214:$BA$393,APS!$B411,'Rekapitulasi Juni'!$BC$214:$BC$393)</f>
        <v>0</v>
      </c>
      <c r="CC411" s="27"/>
      <c r="CD411" s="325">
        <f t="shared" si="751"/>
        <v>0</v>
      </c>
      <c r="CE411" s="325">
        <f t="shared" si="752"/>
        <v>0</v>
      </c>
      <c r="CF411" s="27"/>
      <c r="CG411" s="324">
        <f>SUMIF('Rekapitulasi Juni'!$BP$214:$BP$393,APS!$B411,'Rekapitulasi Juni'!$BQ$214:$BQ$393)</f>
        <v>0</v>
      </c>
      <c r="CH411" s="324">
        <f>SUMIF('Rekapitulasi Juni'!$BP$214:$BP$393,APS!$B411,'Rekapitulasi Juni'!$BR$214:$BR$393)</f>
        <v>0</v>
      </c>
      <c r="CI411" s="27"/>
      <c r="CJ411" s="325">
        <f t="shared" si="753"/>
        <v>0</v>
      </c>
      <c r="CK411" s="325">
        <f t="shared" si="754"/>
        <v>0</v>
      </c>
      <c r="CL411" s="41">
        <f t="shared" si="755"/>
        <v>0</v>
      </c>
      <c r="CM411" s="41">
        <f t="shared" si="756"/>
        <v>0</v>
      </c>
      <c r="CN411" s="41">
        <f t="shared" si="757"/>
        <v>0</v>
      </c>
      <c r="CO411" s="41">
        <f t="shared" si="758"/>
        <v>0</v>
      </c>
      <c r="CP411" s="41">
        <f t="shared" si="759"/>
        <v>0</v>
      </c>
      <c r="CQ411" s="41">
        <f t="shared" si="760"/>
        <v>0</v>
      </c>
      <c r="CR411" s="180">
        <f t="shared" si="761"/>
        <v>0</v>
      </c>
      <c r="CS411" s="27">
        <v>0</v>
      </c>
      <c r="CT411" s="27"/>
      <c r="CU411" s="324">
        <f>SUMIF('Rekapitulasi Juni'!$D$410:$D$588,APS!$B411,'Rekapitulasi Juni'!$E$410:$E$588)</f>
        <v>0</v>
      </c>
      <c r="CV411" s="324">
        <f>SUMIF('Rekapitulasi Juni'!$D$410:$D$588,APS!$B411,'Rekapitulasi Juni'!$F$410:$F$588)</f>
        <v>0</v>
      </c>
      <c r="CW411" s="27"/>
      <c r="CX411" s="325">
        <f t="shared" si="762"/>
        <v>0</v>
      </c>
      <c r="CY411" s="325">
        <f t="shared" si="763"/>
        <v>0</v>
      </c>
      <c r="CZ411" s="27"/>
      <c r="DA411" s="324">
        <f>SUMIF('Rekapitulasi Juni'!$U$410:$U$588,APS!$B411,'Rekapitulasi Juni'!$V$410:$V$588)</f>
        <v>0</v>
      </c>
      <c r="DB411" s="324">
        <f>SUMIF('Rekapitulasi Juni'!$U$410:$U$588,APS!$B411,'Rekapitulasi Juni'!$W$410:$W$588)</f>
        <v>0</v>
      </c>
      <c r="DC411" s="27"/>
      <c r="DD411" s="325">
        <f t="shared" si="764"/>
        <v>0</v>
      </c>
      <c r="DE411" s="325">
        <f t="shared" si="765"/>
        <v>0</v>
      </c>
      <c r="DF411" s="27"/>
      <c r="DG411" s="324">
        <f>SUMIF('Rekapitulasi Juni'!$AL$410:$AL$588,APS!$B411,'Rekapitulasi Juni'!$AM$410:$AM$588)</f>
        <v>0</v>
      </c>
      <c r="DH411" s="324">
        <f>SUMIF('Rekapitulasi Juni'!$AL$410:$AL$588,APS!$B411,'Rekapitulasi Juni'!$AN$410:$AN$588)</f>
        <v>0</v>
      </c>
      <c r="DI411" s="27"/>
      <c r="DJ411" s="325">
        <f t="shared" si="721"/>
        <v>0</v>
      </c>
      <c r="DK411" s="325">
        <f t="shared" si="722"/>
        <v>0</v>
      </c>
      <c r="DL411" s="27"/>
      <c r="DM411" s="324">
        <f>SUMIF('Rekapitulasi Juni'!$BA$410:$BA$588,APS!$B411,'Rekapitulasi Juni'!$BB$410:$BB$588)</f>
        <v>0</v>
      </c>
      <c r="DN411" s="324">
        <f>SUMIF('Rekapitulasi Juni'!$BA$410:$BA$588,APS!$B411,'Rekapitulasi Juni'!$BC$410:$BC$588)</f>
        <v>0</v>
      </c>
      <c r="DO411" s="324">
        <f>SUMIF('Rekapitulasi Juni'!$BA$410:$BA$588,APS!$B411,'Rekapitulasi Juni'!$BF$410:$BF$588)</f>
        <v>0</v>
      </c>
      <c r="DP411" s="325">
        <f t="shared" si="723"/>
        <v>0</v>
      </c>
      <c r="DQ411" s="325">
        <f t="shared" si="724"/>
        <v>0</v>
      </c>
      <c r="DR411" s="27">
        <v>20</v>
      </c>
      <c r="DS411" s="324">
        <f>SUMIF('Rekapitulasi Juni'!$BP$410:$BP$588,APS!$B411,'Rekapitulasi Juni'!$BQ$410:$BQ$588)</f>
        <v>0</v>
      </c>
      <c r="DT411" s="324">
        <f>SUMIF('Rekapitulasi Juni'!$BP$410:$BP$588,APS!$B411,'Rekapitulasi Juni'!$BR$410:$BR$588)</f>
        <v>0</v>
      </c>
      <c r="DU411" s="27"/>
      <c r="DV411" s="325">
        <f t="shared" si="725"/>
        <v>0</v>
      </c>
      <c r="DW411" s="325">
        <f t="shared" si="726"/>
        <v>0</v>
      </c>
      <c r="DX411" s="41">
        <f t="shared" si="766"/>
        <v>20</v>
      </c>
      <c r="DY411" s="41">
        <f t="shared" si="767"/>
        <v>0</v>
      </c>
      <c r="DZ411" s="41">
        <f t="shared" si="768"/>
        <v>0</v>
      </c>
      <c r="EA411" s="41">
        <f t="shared" si="769"/>
        <v>0</v>
      </c>
      <c r="EB411" s="41">
        <f t="shared" si="770"/>
        <v>0</v>
      </c>
      <c r="EC411" s="41">
        <f t="shared" si="771"/>
        <v>-20</v>
      </c>
      <c r="ED411" s="180">
        <f t="shared" si="772"/>
        <v>0</v>
      </c>
      <c r="EE411" s="27">
        <v>0</v>
      </c>
      <c r="EF411" s="27"/>
      <c r="EG411" s="324">
        <f>SUMIF('Rekapitulasi Juni'!$D$608:$D$786,APS!$B411,'Rekapitulasi Juni'!$E$608:$E$786)</f>
        <v>0</v>
      </c>
      <c r="EH411" s="324">
        <f>SUMIF('Rekapitulasi Juni'!$D$608:$D$786,APS!$B411,'Rekapitulasi Juni'!$F$608:$F$786)</f>
        <v>0</v>
      </c>
      <c r="EI411" s="27"/>
      <c r="EJ411" s="325">
        <f t="shared" si="727"/>
        <v>0</v>
      </c>
      <c r="EK411" s="325">
        <f t="shared" si="728"/>
        <v>0</v>
      </c>
      <c r="EL411" s="27"/>
      <c r="EM411" s="324">
        <f>SUMIF('Rekapitulasi Juni'!$U$608:$U$786,APS!$B411,'Rekapitulasi Juni'!$V$608:$V$786)</f>
        <v>0</v>
      </c>
      <c r="EN411" s="324">
        <f>SUMIF('Rekapitulasi Juni'!$U$608:$U$786,APS!$B411,'Rekapitulasi Juni'!$W$608:$W$786)</f>
        <v>0</v>
      </c>
      <c r="EO411" s="27"/>
      <c r="EP411" s="325">
        <f t="shared" si="729"/>
        <v>0</v>
      </c>
      <c r="EQ411" s="325">
        <f t="shared" si="730"/>
        <v>0</v>
      </c>
      <c r="ER411" s="27"/>
      <c r="ES411" s="324">
        <f>SUMIF('Rekapitulasi Juni'!$AL$608:$AL$786,APS!$B411,'Rekapitulasi Juni'!$AM$608:$AM$786)</f>
        <v>0</v>
      </c>
      <c r="ET411" s="324">
        <f>SUMIF('Rekapitulasi Juni'!$AL$608:$AL$786,APS!$B411,'Rekapitulasi Juni'!$AN$608:$AN$786)</f>
        <v>0</v>
      </c>
      <c r="EU411" s="27"/>
      <c r="EV411" s="325">
        <f t="shared" si="715"/>
        <v>0</v>
      </c>
      <c r="EW411" s="325">
        <f t="shared" si="716"/>
        <v>0</v>
      </c>
      <c r="EX411" s="27"/>
      <c r="EY411" s="324">
        <f>SUMIF('Rekapitulasi Juni'!$BA$608:$BA$786,APS!$B411,'Rekapitulasi Juni'!$BB$608:$BB$786)</f>
        <v>0</v>
      </c>
      <c r="EZ411" s="324">
        <f>SUMIF('Rekapitulasi Juni'!$BA$608:$BA$786,APS!$B411,'Rekapitulasi Juni'!$BC$608:$BC$786)</f>
        <v>0</v>
      </c>
      <c r="FA411" s="324">
        <f>SUMIF('Rekapitulasi Juni'!$BA$608:$BA$786,APS!$B411,'Rekapitulasi Juni'!$BF$608:$BF$786)</f>
        <v>0</v>
      </c>
      <c r="FB411" s="325">
        <f t="shared" si="717"/>
        <v>0</v>
      </c>
      <c r="FC411" s="325">
        <f t="shared" si="718"/>
        <v>0</v>
      </c>
      <c r="FD411" s="27"/>
      <c r="FE411" s="27"/>
      <c r="FF411" s="27"/>
      <c r="FG411" s="27"/>
      <c r="FH411" s="27"/>
      <c r="FI411" s="27"/>
      <c r="FJ411" s="41">
        <f t="shared" si="773"/>
        <v>0</v>
      </c>
      <c r="FK411" s="41">
        <f t="shared" si="774"/>
        <v>0</v>
      </c>
      <c r="FL411" s="41">
        <f t="shared" si="775"/>
        <v>0</v>
      </c>
      <c r="FM411" s="41">
        <f t="shared" si="776"/>
        <v>0</v>
      </c>
      <c r="FN411" s="41">
        <f t="shared" si="777"/>
        <v>0</v>
      </c>
      <c r="FO411" s="41">
        <f t="shared" si="778"/>
        <v>0</v>
      </c>
      <c r="FP411" s="180">
        <f t="shared" si="779"/>
        <v>0</v>
      </c>
      <c r="FQ411" s="27"/>
      <c r="FR411" s="27"/>
      <c r="FS411" s="324">
        <f>SUMIF('Rekapitulasi Juni'!$D$804:$D$984,APS!$B411,'Rekapitulasi Juni'!$E$804:$E$984)</f>
        <v>0</v>
      </c>
      <c r="FT411" s="324">
        <f>SUMIF('Rekapitulasi Juni'!$D$804:$D$984,APS!$B411,'Rekapitulasi Juni'!$F$804:$F$984)</f>
        <v>0</v>
      </c>
      <c r="FU411" s="27"/>
      <c r="FV411" s="325">
        <f t="shared" si="719"/>
        <v>0</v>
      </c>
      <c r="FW411" s="325">
        <f t="shared" si="720"/>
        <v>0</v>
      </c>
      <c r="FX411" s="27"/>
      <c r="FY411" s="324">
        <f>SUMIF('Rekapitulasi Juni'!$U$804:$U$984,APS!$B411,'Rekapitulasi Juni'!$V$804:$V$984)</f>
        <v>0</v>
      </c>
      <c r="FZ411" s="324">
        <f>SUMIF('Rekapitulasi Juni'!$U$804:$U$984,APS!$B411,'Rekapitulasi Juni'!$W$804:$W$984)</f>
        <v>0</v>
      </c>
      <c r="GA411" s="27"/>
      <c r="GB411" s="325">
        <f t="shared" si="713"/>
        <v>0</v>
      </c>
      <c r="GC411" s="325">
        <f t="shared" si="714"/>
        <v>0</v>
      </c>
      <c r="GD411" s="27"/>
      <c r="GE411" s="324">
        <f>SUMIF('Rekapitulasi Juni'!$AL$804:$AL$984,APS!$B411,'Rekapitulasi Juni'!$AM$804:$AM$984)</f>
        <v>0</v>
      </c>
      <c r="GF411" s="324">
        <f>SUMIF('Rekapitulasi Juni'!$AL$804:$AL$984,APS!$B411,'Rekapitulasi Juni'!$AN$804:$AN$984)</f>
        <v>0</v>
      </c>
      <c r="GG411" s="27"/>
      <c r="GH411" s="325">
        <f t="shared" si="703"/>
        <v>0</v>
      </c>
      <c r="GI411" s="325">
        <f t="shared" si="704"/>
        <v>0</v>
      </c>
      <c r="GJ411" s="27"/>
      <c r="GK411" s="27"/>
      <c r="GL411" s="41">
        <f t="shared" si="780"/>
        <v>0</v>
      </c>
      <c r="GM411" s="41">
        <f t="shared" si="781"/>
        <v>0</v>
      </c>
      <c r="GN411" s="41">
        <f t="shared" si="782"/>
        <v>0</v>
      </c>
      <c r="GO411" s="41">
        <f t="shared" si="712"/>
        <v>0</v>
      </c>
      <c r="GP411" s="41">
        <f t="shared" si="783"/>
        <v>0</v>
      </c>
      <c r="GQ411" s="41">
        <f t="shared" si="784"/>
        <v>0</v>
      </c>
      <c r="GR411" s="180">
        <f t="shared" si="785"/>
        <v>0</v>
      </c>
      <c r="GS411" s="41">
        <f t="shared" si="705"/>
        <v>30</v>
      </c>
      <c r="GT411" s="41">
        <f t="shared" si="706"/>
        <v>0</v>
      </c>
      <c r="GU411" s="41">
        <f t="shared" si="707"/>
        <v>0</v>
      </c>
      <c r="GV411" s="41">
        <f t="shared" si="708"/>
        <v>0</v>
      </c>
      <c r="GW411" s="41">
        <f t="shared" si="709"/>
        <v>0</v>
      </c>
      <c r="GX411" s="41">
        <f t="shared" si="710"/>
        <v>-30</v>
      </c>
      <c r="GY411" s="180">
        <f t="shared" si="711"/>
        <v>0</v>
      </c>
      <c r="GZ411" s="41">
        <v>383</v>
      </c>
      <c r="HA411" s="32"/>
      <c r="HB411" s="42">
        <f t="shared" si="634"/>
        <v>-10</v>
      </c>
      <c r="HC411" s="59"/>
    </row>
    <row r="412" spans="1:211" ht="15" customHeight="1">
      <c r="A412" s="31" t="s">
        <v>807</v>
      </c>
      <c r="B412" s="32" t="s">
        <v>808</v>
      </c>
      <c r="C412" s="31" t="s">
        <v>490</v>
      </c>
      <c r="D412" s="50" t="s">
        <v>804</v>
      </c>
      <c r="E412" s="31" t="s">
        <v>43</v>
      </c>
      <c r="F412" s="31" t="s">
        <v>804</v>
      </c>
      <c r="G412" s="33">
        <v>10</v>
      </c>
      <c r="H412" s="33">
        <v>0</v>
      </c>
      <c r="I412" s="33">
        <v>0</v>
      </c>
      <c r="J412" s="34">
        <f>IFERROR(VLOOKUP(A412,#REF!,3,0),0)</f>
        <v>0</v>
      </c>
      <c r="K412" s="34">
        <f t="shared" si="623"/>
        <v>10</v>
      </c>
      <c r="L412" s="34">
        <v>0</v>
      </c>
      <c r="M412" s="34">
        <v>10</v>
      </c>
      <c r="N412" s="35">
        <f t="shared" si="624"/>
        <v>0</v>
      </c>
      <c r="O412" s="35">
        <f t="shared" si="625"/>
        <v>0</v>
      </c>
      <c r="P412" s="36">
        <v>0</v>
      </c>
      <c r="Q412" s="36">
        <f t="shared" si="731"/>
        <v>10</v>
      </c>
      <c r="R412" s="80"/>
      <c r="S412" s="37">
        <f ca="1">SUMIF(ROP!$D$6:$H$65536,A412,ROP!$J$6:$J$65536)</f>
        <v>0</v>
      </c>
      <c r="T412" s="37">
        <f>SUMIF(HASIL!$B:$B,APS!$B412&amp;RIGHT(APS!T$9,2),HASIL!$I:$I)</f>
        <v>0</v>
      </c>
      <c r="U412" s="37">
        <f>SUMIF(HASIL!$B:$B,APS!$B412&amp;RIGHT(APS!U$9,2),HASIL!$I:$I)</f>
        <v>0</v>
      </c>
      <c r="V412" s="37">
        <f>SUMIF(HASIL!$B:$B,APS!$B412&amp;RIGHT(APS!V$9,2),HASIL!$I:$I)</f>
        <v>0</v>
      </c>
      <c r="W412" s="37">
        <f>SUMIF(HASIL!$B:$B,APS!$B412&amp;RIGHT(APS!W$9,2),HASIL!$I:$I)</f>
        <v>0</v>
      </c>
      <c r="X412" s="38">
        <f t="shared" si="626"/>
        <v>0</v>
      </c>
      <c r="Y412" s="38">
        <f t="shared" si="627"/>
        <v>-10</v>
      </c>
      <c r="Z412" s="39">
        <f t="shared" si="701"/>
        <v>0</v>
      </c>
      <c r="AA412" s="39">
        <f t="shared" si="786"/>
        <v>10</v>
      </c>
      <c r="AB412" s="40">
        <f t="shared" si="702"/>
        <v>0</v>
      </c>
      <c r="AC412" s="27">
        <v>0</v>
      </c>
      <c r="AD412" s="27"/>
      <c r="AE412" s="27"/>
      <c r="AF412" s="27"/>
      <c r="AG412" s="27"/>
      <c r="AH412" s="27"/>
      <c r="AI412" s="324">
        <f>SUMIF('Rekapitulasi Juni'!$D$9:$D$192,APS!$B412,'Rekapitulasi Juni'!$E$9:$E$192)</f>
        <v>0</v>
      </c>
      <c r="AJ412" s="324">
        <f>SUMIF('Rekapitulasi Juni'!$D$9:$D$192,APS!$B412,'Rekapitulasi Juni'!$F$9:$F$192)</f>
        <v>0</v>
      </c>
      <c r="AK412" s="324">
        <f>SUMIF('Rekapitulasi Juni'!$D$9:$D$192,APS!$B412,'Rekapitulasi Juni'!$K$9:$K$192)</f>
        <v>0</v>
      </c>
      <c r="AL412" s="325">
        <f t="shared" si="732"/>
        <v>0</v>
      </c>
      <c r="AM412" s="325">
        <f t="shared" si="733"/>
        <v>0</v>
      </c>
      <c r="AN412" s="27">
        <v>10</v>
      </c>
      <c r="AO412" s="324">
        <f>SUMIF('Rekapitulasi Juni'!$U$9:$U$192,APS!$B412,'Rekapitulasi Juni'!$V$9:$V$192)</f>
        <v>0</v>
      </c>
      <c r="AP412" s="324">
        <f>SUMIF('Rekapitulasi Juni'!$U$9:$U$192,APS!$B412,'Rekapitulasi Juni'!$W$9:$W$192)</f>
        <v>0</v>
      </c>
      <c r="AQ412" s="27"/>
      <c r="AR412" s="325">
        <f t="shared" si="734"/>
        <v>0</v>
      </c>
      <c r="AS412" s="325">
        <f t="shared" si="735"/>
        <v>0</v>
      </c>
      <c r="AT412" s="27"/>
      <c r="AU412" s="324">
        <f>SUMIF('Rekapitulasi Juni'!$AL$9:$AL$192,APS!$B412,'Rekapitulasi Juni'!$AM$9:$AM$192)</f>
        <v>0</v>
      </c>
      <c r="AV412" s="324">
        <f>SUMIF('Rekapitulasi Juni'!$AL$9:$AL$192,APS!$B412,'Rekapitulasi Juni'!$AN$9:$AN$192)</f>
        <v>0</v>
      </c>
      <c r="AW412" s="27"/>
      <c r="AX412" s="325">
        <f t="shared" si="736"/>
        <v>0</v>
      </c>
      <c r="AY412" s="325">
        <f t="shared" si="737"/>
        <v>0</v>
      </c>
      <c r="AZ412" s="41">
        <f t="shared" si="738"/>
        <v>10</v>
      </c>
      <c r="BA412" s="41">
        <f t="shared" si="739"/>
        <v>0</v>
      </c>
      <c r="BB412" s="41">
        <f t="shared" si="740"/>
        <v>0</v>
      </c>
      <c r="BC412" s="41">
        <f t="shared" si="741"/>
        <v>0</v>
      </c>
      <c r="BD412" s="41">
        <f t="shared" si="742"/>
        <v>0</v>
      </c>
      <c r="BE412" s="41">
        <f t="shared" si="743"/>
        <v>-10</v>
      </c>
      <c r="BF412" s="180">
        <f t="shared" si="744"/>
        <v>0</v>
      </c>
      <c r="BG412" s="27">
        <v>0</v>
      </c>
      <c r="BH412" s="27"/>
      <c r="BI412" s="324">
        <f>SUMIF('Rekapitulasi Juni'!$D$214:$D$393,APS!$B412,'Rekapitulasi Juni'!$E$214:$E$393)</f>
        <v>0</v>
      </c>
      <c r="BJ412" s="324">
        <f>SUMIF('Rekapitulasi Juni'!$D$214:$D$393,APS!$B412,'Rekapitulasi Juni'!$F$214:$F$393)</f>
        <v>0</v>
      </c>
      <c r="BK412" s="27"/>
      <c r="BL412" s="325">
        <f t="shared" si="745"/>
        <v>0</v>
      </c>
      <c r="BM412" s="325">
        <f t="shared" si="746"/>
        <v>0</v>
      </c>
      <c r="BN412" s="27"/>
      <c r="BO412" s="324">
        <f>SUMIF('Rekapitulasi Juni'!$U$214:$U$393,APS!$B412,'Rekapitulasi Juni'!$V$214:$V$393)</f>
        <v>0</v>
      </c>
      <c r="BP412" s="324">
        <f>SUMIF('Rekapitulasi Juni'!$U$214:$U$393,APS!$B412,'Rekapitulasi Juni'!$W$214:$W$393)</f>
        <v>0</v>
      </c>
      <c r="BQ412" s="27"/>
      <c r="BR412" s="325">
        <f t="shared" si="747"/>
        <v>0</v>
      </c>
      <c r="BS412" s="325">
        <f t="shared" si="748"/>
        <v>0</v>
      </c>
      <c r="BT412" s="27"/>
      <c r="BU412" s="324">
        <f>SUMIF('Rekapitulasi Juni'!$AL$214:$AL$393,APS!$B412,'Rekapitulasi Juni'!$AM$214:$AM$393)</f>
        <v>0</v>
      </c>
      <c r="BV412" s="324">
        <f>SUMIF('Rekapitulasi Juni'!$AL$214:$AL$393,APS!$B412,'Rekapitulasi Juni'!$AN$214:$AN$393)</f>
        <v>0</v>
      </c>
      <c r="BW412" s="27"/>
      <c r="BX412" s="325">
        <f t="shared" si="749"/>
        <v>0</v>
      </c>
      <c r="BY412" s="325">
        <f t="shared" si="750"/>
        <v>0</v>
      </c>
      <c r="BZ412" s="27"/>
      <c r="CA412" s="324">
        <f>SUMIF('Rekapitulasi Juni'!$BA$214:$BA$393,APS!$B412,'Rekapitulasi Juni'!$BB$214:$BB$393)</f>
        <v>0</v>
      </c>
      <c r="CB412" s="324">
        <f>SUMIF('Rekapitulasi Juni'!$BA$214:$BA$393,APS!$B412,'Rekapitulasi Juni'!$BC$214:$BC$393)</f>
        <v>0</v>
      </c>
      <c r="CC412" s="27"/>
      <c r="CD412" s="325">
        <f t="shared" si="751"/>
        <v>0</v>
      </c>
      <c r="CE412" s="325">
        <f t="shared" si="752"/>
        <v>0</v>
      </c>
      <c r="CF412" s="27"/>
      <c r="CG412" s="324">
        <f>SUMIF('Rekapitulasi Juni'!$BP$214:$BP$393,APS!$B412,'Rekapitulasi Juni'!$BQ$214:$BQ$393)</f>
        <v>0</v>
      </c>
      <c r="CH412" s="324">
        <f>SUMIF('Rekapitulasi Juni'!$BP$214:$BP$393,APS!$B412,'Rekapitulasi Juni'!$BR$214:$BR$393)</f>
        <v>0</v>
      </c>
      <c r="CI412" s="27"/>
      <c r="CJ412" s="325">
        <f t="shared" si="753"/>
        <v>0</v>
      </c>
      <c r="CK412" s="325">
        <f t="shared" si="754"/>
        <v>0</v>
      </c>
      <c r="CL412" s="41">
        <f t="shared" si="755"/>
        <v>0</v>
      </c>
      <c r="CM412" s="41">
        <f t="shared" si="756"/>
        <v>0</v>
      </c>
      <c r="CN412" s="41">
        <f t="shared" si="757"/>
        <v>0</v>
      </c>
      <c r="CO412" s="41">
        <f t="shared" si="758"/>
        <v>0</v>
      </c>
      <c r="CP412" s="41">
        <f t="shared" si="759"/>
        <v>0</v>
      </c>
      <c r="CQ412" s="41">
        <f t="shared" si="760"/>
        <v>0</v>
      </c>
      <c r="CR412" s="180">
        <f t="shared" si="761"/>
        <v>0</v>
      </c>
      <c r="CS412" s="27">
        <v>0</v>
      </c>
      <c r="CT412" s="27"/>
      <c r="CU412" s="324">
        <f>SUMIF('Rekapitulasi Juni'!$D$410:$D$588,APS!$B412,'Rekapitulasi Juni'!$E$410:$E$588)</f>
        <v>0</v>
      </c>
      <c r="CV412" s="324">
        <f>SUMIF('Rekapitulasi Juni'!$D$410:$D$588,APS!$B412,'Rekapitulasi Juni'!$F$410:$F$588)</f>
        <v>0</v>
      </c>
      <c r="CW412" s="27"/>
      <c r="CX412" s="325">
        <f t="shared" si="762"/>
        <v>0</v>
      </c>
      <c r="CY412" s="325">
        <f t="shared" si="763"/>
        <v>0</v>
      </c>
      <c r="CZ412" s="27"/>
      <c r="DA412" s="324">
        <f>SUMIF('Rekapitulasi Juni'!$U$410:$U$588,APS!$B412,'Rekapitulasi Juni'!$V$410:$V$588)</f>
        <v>0</v>
      </c>
      <c r="DB412" s="324">
        <f>SUMIF('Rekapitulasi Juni'!$U$410:$U$588,APS!$B412,'Rekapitulasi Juni'!$W$410:$W$588)</f>
        <v>0</v>
      </c>
      <c r="DC412" s="27"/>
      <c r="DD412" s="325">
        <f t="shared" si="764"/>
        <v>0</v>
      </c>
      <c r="DE412" s="325">
        <f t="shared" si="765"/>
        <v>0</v>
      </c>
      <c r="DF412" s="27"/>
      <c r="DG412" s="324">
        <f>SUMIF('Rekapitulasi Juni'!$AL$410:$AL$588,APS!$B412,'Rekapitulasi Juni'!$AM$410:$AM$588)</f>
        <v>0</v>
      </c>
      <c r="DH412" s="324">
        <f>SUMIF('Rekapitulasi Juni'!$AL$410:$AL$588,APS!$B412,'Rekapitulasi Juni'!$AN$410:$AN$588)</f>
        <v>0</v>
      </c>
      <c r="DI412" s="27"/>
      <c r="DJ412" s="325">
        <f t="shared" si="721"/>
        <v>0</v>
      </c>
      <c r="DK412" s="325">
        <f t="shared" si="722"/>
        <v>0</v>
      </c>
      <c r="DL412" s="27"/>
      <c r="DM412" s="324">
        <f>SUMIF('Rekapitulasi Juni'!$BA$410:$BA$588,APS!$B412,'Rekapitulasi Juni'!$BB$410:$BB$588)</f>
        <v>0</v>
      </c>
      <c r="DN412" s="324">
        <f>SUMIF('Rekapitulasi Juni'!$BA$410:$BA$588,APS!$B412,'Rekapitulasi Juni'!$BC$410:$BC$588)</f>
        <v>0</v>
      </c>
      <c r="DO412" s="324">
        <f>SUMIF('Rekapitulasi Juni'!$BA$410:$BA$588,APS!$B412,'Rekapitulasi Juni'!$BF$410:$BF$588)</f>
        <v>0</v>
      </c>
      <c r="DP412" s="325">
        <f t="shared" si="723"/>
        <v>0</v>
      </c>
      <c r="DQ412" s="325">
        <f t="shared" si="724"/>
        <v>0</v>
      </c>
      <c r="DR412" s="27"/>
      <c r="DS412" s="324">
        <f>SUMIF('Rekapitulasi Juni'!$BP$410:$BP$588,APS!$B412,'Rekapitulasi Juni'!$BQ$410:$BQ$588)</f>
        <v>0</v>
      </c>
      <c r="DT412" s="324">
        <f>SUMIF('Rekapitulasi Juni'!$BP$410:$BP$588,APS!$B412,'Rekapitulasi Juni'!$BR$410:$BR$588)</f>
        <v>0</v>
      </c>
      <c r="DU412" s="27"/>
      <c r="DV412" s="325">
        <f t="shared" si="725"/>
        <v>0</v>
      </c>
      <c r="DW412" s="325">
        <f t="shared" si="726"/>
        <v>0</v>
      </c>
      <c r="DX412" s="41">
        <f t="shared" si="766"/>
        <v>0</v>
      </c>
      <c r="DY412" s="41">
        <f t="shared" si="767"/>
        <v>0</v>
      </c>
      <c r="DZ412" s="41">
        <f t="shared" si="768"/>
        <v>0</v>
      </c>
      <c r="EA412" s="41">
        <f t="shared" si="769"/>
        <v>0</v>
      </c>
      <c r="EB412" s="41">
        <f t="shared" si="770"/>
        <v>0</v>
      </c>
      <c r="EC412" s="41">
        <f t="shared" si="771"/>
        <v>0</v>
      </c>
      <c r="ED412" s="180">
        <f t="shared" si="772"/>
        <v>0</v>
      </c>
      <c r="EE412" s="27">
        <v>0</v>
      </c>
      <c r="EF412" s="27"/>
      <c r="EG412" s="324">
        <f>SUMIF('Rekapitulasi Juni'!$D$608:$D$786,APS!$B412,'Rekapitulasi Juni'!$E$608:$E$786)</f>
        <v>0</v>
      </c>
      <c r="EH412" s="324">
        <f>SUMIF('Rekapitulasi Juni'!$D$608:$D$786,APS!$B412,'Rekapitulasi Juni'!$F$608:$F$786)</f>
        <v>0</v>
      </c>
      <c r="EI412" s="27"/>
      <c r="EJ412" s="325">
        <f t="shared" si="727"/>
        <v>0</v>
      </c>
      <c r="EK412" s="325">
        <f t="shared" si="728"/>
        <v>0</v>
      </c>
      <c r="EL412" s="27"/>
      <c r="EM412" s="324">
        <f>SUMIF('Rekapitulasi Juni'!$U$608:$U$786,APS!$B412,'Rekapitulasi Juni'!$V$608:$V$786)</f>
        <v>0</v>
      </c>
      <c r="EN412" s="324">
        <f>SUMIF('Rekapitulasi Juni'!$U$608:$U$786,APS!$B412,'Rekapitulasi Juni'!$W$608:$W$786)</f>
        <v>0</v>
      </c>
      <c r="EO412" s="27"/>
      <c r="EP412" s="325">
        <f t="shared" si="729"/>
        <v>0</v>
      </c>
      <c r="EQ412" s="325">
        <f t="shared" si="730"/>
        <v>0</v>
      </c>
      <c r="ER412" s="27"/>
      <c r="ES412" s="324">
        <f>SUMIF('Rekapitulasi Juni'!$AL$608:$AL$786,APS!$B412,'Rekapitulasi Juni'!$AM$608:$AM$786)</f>
        <v>0</v>
      </c>
      <c r="ET412" s="324">
        <f>SUMIF('Rekapitulasi Juni'!$AL$608:$AL$786,APS!$B412,'Rekapitulasi Juni'!$AN$608:$AN$786)</f>
        <v>0</v>
      </c>
      <c r="EU412" s="27"/>
      <c r="EV412" s="325">
        <f t="shared" si="715"/>
        <v>0</v>
      </c>
      <c r="EW412" s="325">
        <f t="shared" si="716"/>
        <v>0</v>
      </c>
      <c r="EX412" s="27"/>
      <c r="EY412" s="324">
        <f>SUMIF('Rekapitulasi Juni'!$BA$608:$BA$786,APS!$B412,'Rekapitulasi Juni'!$BB$608:$BB$786)</f>
        <v>0</v>
      </c>
      <c r="EZ412" s="324">
        <f>SUMIF('Rekapitulasi Juni'!$BA$608:$BA$786,APS!$B412,'Rekapitulasi Juni'!$BC$608:$BC$786)</f>
        <v>0</v>
      </c>
      <c r="FA412" s="324">
        <f>SUMIF('Rekapitulasi Juni'!$BA$608:$BA$786,APS!$B412,'Rekapitulasi Juni'!$BF$608:$BF$786)</f>
        <v>0</v>
      </c>
      <c r="FB412" s="325">
        <f t="shared" si="717"/>
        <v>0</v>
      </c>
      <c r="FC412" s="325">
        <f t="shared" si="718"/>
        <v>0</v>
      </c>
      <c r="FD412" s="27"/>
      <c r="FE412" s="27"/>
      <c r="FF412" s="27"/>
      <c r="FG412" s="27"/>
      <c r="FH412" s="27"/>
      <c r="FI412" s="27"/>
      <c r="FJ412" s="41">
        <f t="shared" si="773"/>
        <v>0</v>
      </c>
      <c r="FK412" s="41">
        <f t="shared" si="774"/>
        <v>0</v>
      </c>
      <c r="FL412" s="41">
        <f t="shared" si="775"/>
        <v>0</v>
      </c>
      <c r="FM412" s="41">
        <f t="shared" si="776"/>
        <v>0</v>
      </c>
      <c r="FN412" s="41">
        <f t="shared" si="777"/>
        <v>0</v>
      </c>
      <c r="FO412" s="41">
        <f t="shared" si="778"/>
        <v>0</v>
      </c>
      <c r="FP412" s="180">
        <f t="shared" si="779"/>
        <v>0</v>
      </c>
      <c r="FQ412" s="27"/>
      <c r="FR412" s="27"/>
      <c r="FS412" s="324">
        <f>SUMIF('Rekapitulasi Juni'!$D$804:$D$984,APS!$B412,'Rekapitulasi Juni'!$E$804:$E$984)</f>
        <v>0</v>
      </c>
      <c r="FT412" s="324">
        <f>SUMIF('Rekapitulasi Juni'!$D$804:$D$984,APS!$B412,'Rekapitulasi Juni'!$F$804:$F$984)</f>
        <v>0</v>
      </c>
      <c r="FU412" s="27"/>
      <c r="FV412" s="325">
        <f t="shared" si="719"/>
        <v>0</v>
      </c>
      <c r="FW412" s="325">
        <f t="shared" si="720"/>
        <v>0</v>
      </c>
      <c r="FX412" s="27"/>
      <c r="FY412" s="324">
        <f>SUMIF('Rekapitulasi Juni'!$U$804:$U$984,APS!$B412,'Rekapitulasi Juni'!$V$804:$V$984)</f>
        <v>0</v>
      </c>
      <c r="FZ412" s="324">
        <f>SUMIF('Rekapitulasi Juni'!$U$804:$U$984,APS!$B412,'Rekapitulasi Juni'!$W$804:$W$984)</f>
        <v>0</v>
      </c>
      <c r="GA412" s="27"/>
      <c r="GB412" s="325">
        <f t="shared" si="713"/>
        <v>0</v>
      </c>
      <c r="GC412" s="325">
        <f t="shared" si="714"/>
        <v>0</v>
      </c>
      <c r="GD412" s="27"/>
      <c r="GE412" s="324">
        <f>SUMIF('Rekapitulasi Juni'!$AL$804:$AL$984,APS!$B412,'Rekapitulasi Juni'!$AM$804:$AM$984)</f>
        <v>0</v>
      </c>
      <c r="GF412" s="324">
        <f>SUMIF('Rekapitulasi Juni'!$AL$804:$AL$984,APS!$B412,'Rekapitulasi Juni'!$AN$804:$AN$984)</f>
        <v>0</v>
      </c>
      <c r="GG412" s="27"/>
      <c r="GH412" s="325">
        <f t="shared" si="703"/>
        <v>0</v>
      </c>
      <c r="GI412" s="325">
        <f t="shared" si="704"/>
        <v>0</v>
      </c>
      <c r="GJ412" s="27"/>
      <c r="GK412" s="27"/>
      <c r="GL412" s="41">
        <f t="shared" si="780"/>
        <v>0</v>
      </c>
      <c r="GM412" s="41">
        <f t="shared" si="781"/>
        <v>0</v>
      </c>
      <c r="GN412" s="41">
        <f t="shared" si="782"/>
        <v>0</v>
      </c>
      <c r="GO412" s="41">
        <f t="shared" si="712"/>
        <v>0</v>
      </c>
      <c r="GP412" s="41">
        <f t="shared" si="783"/>
        <v>0</v>
      </c>
      <c r="GQ412" s="41">
        <f t="shared" si="784"/>
        <v>0</v>
      </c>
      <c r="GR412" s="180">
        <f t="shared" si="785"/>
        <v>0</v>
      </c>
      <c r="GS412" s="41">
        <f t="shared" si="705"/>
        <v>10</v>
      </c>
      <c r="GT412" s="41">
        <f t="shared" si="706"/>
        <v>0</v>
      </c>
      <c r="GU412" s="41">
        <f t="shared" si="707"/>
        <v>0</v>
      </c>
      <c r="GV412" s="41">
        <f t="shared" si="708"/>
        <v>0</v>
      </c>
      <c r="GW412" s="41">
        <f t="shared" si="709"/>
        <v>0</v>
      </c>
      <c r="GX412" s="41">
        <f t="shared" si="710"/>
        <v>-10</v>
      </c>
      <c r="GY412" s="180">
        <f t="shared" si="711"/>
        <v>0</v>
      </c>
      <c r="GZ412" s="41">
        <v>384</v>
      </c>
      <c r="HA412" s="32"/>
      <c r="HB412" s="42">
        <f t="shared" si="634"/>
        <v>0</v>
      </c>
      <c r="HC412" s="59"/>
    </row>
    <row r="413" spans="1:211" ht="15" customHeight="1">
      <c r="A413" s="31" t="s">
        <v>809</v>
      </c>
      <c r="B413" s="32" t="s">
        <v>810</v>
      </c>
      <c r="C413" s="31" t="s">
        <v>490</v>
      </c>
      <c r="D413" s="50" t="s">
        <v>804</v>
      </c>
      <c r="E413" s="31" t="s">
        <v>43</v>
      </c>
      <c r="F413" s="31" t="s">
        <v>804</v>
      </c>
      <c r="G413" s="33">
        <v>20</v>
      </c>
      <c r="H413" s="33">
        <v>0</v>
      </c>
      <c r="I413" s="33">
        <v>0</v>
      </c>
      <c r="J413" s="34">
        <f>IFERROR(VLOOKUP(A413,#REF!,3,0),0)</f>
        <v>0</v>
      </c>
      <c r="K413" s="34">
        <f t="shared" si="623"/>
        <v>20</v>
      </c>
      <c r="L413" s="34">
        <v>0</v>
      </c>
      <c r="M413" s="34">
        <v>20</v>
      </c>
      <c r="N413" s="35">
        <f t="shared" si="624"/>
        <v>0</v>
      </c>
      <c r="O413" s="35">
        <f t="shared" si="625"/>
        <v>0</v>
      </c>
      <c r="P413" s="36">
        <v>0</v>
      </c>
      <c r="Q413" s="36">
        <f t="shared" si="731"/>
        <v>20</v>
      </c>
      <c r="R413" s="80"/>
      <c r="S413" s="37">
        <f ca="1">SUMIF(ROP!$D$6:$H$65536,A413,ROP!$J$6:$J$65536)</f>
        <v>0</v>
      </c>
      <c r="T413" s="37">
        <f>SUMIF(HASIL!$B:$B,APS!$B413&amp;RIGHT(APS!T$9,2),HASIL!$I:$I)</f>
        <v>0</v>
      </c>
      <c r="U413" s="37">
        <f>SUMIF(HASIL!$B:$B,APS!$B413&amp;RIGHT(APS!U$9,2),HASIL!$I:$I)</f>
        <v>0</v>
      </c>
      <c r="V413" s="37">
        <f>SUMIF(HASIL!$B:$B,APS!$B413&amp;RIGHT(APS!V$9,2),HASIL!$I:$I)</f>
        <v>0</v>
      </c>
      <c r="W413" s="37">
        <f>SUMIF(HASIL!$B:$B,APS!$B413&amp;RIGHT(APS!W$9,2),HASIL!$I:$I)</f>
        <v>0</v>
      </c>
      <c r="X413" s="38">
        <f t="shared" si="626"/>
        <v>0</v>
      </c>
      <c r="Y413" s="38">
        <f t="shared" si="627"/>
        <v>-20</v>
      </c>
      <c r="Z413" s="39">
        <f t="shared" ref="Z413:Z472" si="787">+AA413-Q413</f>
        <v>0</v>
      </c>
      <c r="AA413" s="39">
        <f t="shared" si="786"/>
        <v>20</v>
      </c>
      <c r="AB413" s="40">
        <f t="shared" si="702"/>
        <v>0</v>
      </c>
      <c r="AC413" s="27">
        <v>0</v>
      </c>
      <c r="AD413" s="27"/>
      <c r="AE413" s="27"/>
      <c r="AF413" s="27"/>
      <c r="AG413" s="27"/>
      <c r="AH413" s="27"/>
      <c r="AI413" s="324">
        <f>SUMIF('Rekapitulasi Juni'!$D$9:$D$192,APS!$B413,'Rekapitulasi Juni'!$E$9:$E$192)</f>
        <v>0</v>
      </c>
      <c r="AJ413" s="324">
        <f>SUMIF('Rekapitulasi Juni'!$D$9:$D$192,APS!$B413,'Rekapitulasi Juni'!$F$9:$F$192)</f>
        <v>0</v>
      </c>
      <c r="AK413" s="324">
        <f>SUMIF('Rekapitulasi Juni'!$D$9:$D$192,APS!$B413,'Rekapitulasi Juni'!$K$9:$K$192)</f>
        <v>0</v>
      </c>
      <c r="AL413" s="325">
        <f t="shared" si="732"/>
        <v>0</v>
      </c>
      <c r="AM413" s="325">
        <f t="shared" si="733"/>
        <v>0</v>
      </c>
      <c r="AN413" s="27"/>
      <c r="AO413" s="324">
        <f>SUMIF('Rekapitulasi Juni'!$U$9:$U$192,APS!$B413,'Rekapitulasi Juni'!$V$9:$V$192)</f>
        <v>0</v>
      </c>
      <c r="AP413" s="324">
        <f>SUMIF('Rekapitulasi Juni'!$U$9:$U$192,APS!$B413,'Rekapitulasi Juni'!$W$9:$W$192)</f>
        <v>0</v>
      </c>
      <c r="AQ413" s="27"/>
      <c r="AR413" s="325">
        <f t="shared" si="734"/>
        <v>0</v>
      </c>
      <c r="AS413" s="325">
        <f t="shared" si="735"/>
        <v>0</v>
      </c>
      <c r="AT413" s="27"/>
      <c r="AU413" s="324">
        <f>SUMIF('Rekapitulasi Juni'!$AL$9:$AL$192,APS!$B413,'Rekapitulasi Juni'!$AM$9:$AM$192)</f>
        <v>0</v>
      </c>
      <c r="AV413" s="324">
        <f>SUMIF('Rekapitulasi Juni'!$AL$9:$AL$192,APS!$B413,'Rekapitulasi Juni'!$AN$9:$AN$192)</f>
        <v>0</v>
      </c>
      <c r="AW413" s="27"/>
      <c r="AX413" s="325">
        <f t="shared" si="736"/>
        <v>0</v>
      </c>
      <c r="AY413" s="325">
        <f t="shared" si="737"/>
        <v>0</v>
      </c>
      <c r="AZ413" s="41">
        <f t="shared" si="738"/>
        <v>0</v>
      </c>
      <c r="BA413" s="41">
        <f t="shared" si="739"/>
        <v>0</v>
      </c>
      <c r="BB413" s="41">
        <f t="shared" si="740"/>
        <v>0</v>
      </c>
      <c r="BC413" s="41">
        <f t="shared" si="741"/>
        <v>0</v>
      </c>
      <c r="BD413" s="41">
        <f t="shared" si="742"/>
        <v>0</v>
      </c>
      <c r="BE413" s="41">
        <f t="shared" si="743"/>
        <v>0</v>
      </c>
      <c r="BF413" s="180">
        <f t="shared" si="744"/>
        <v>0</v>
      </c>
      <c r="BG413" s="27">
        <v>0</v>
      </c>
      <c r="BH413" s="27"/>
      <c r="BI413" s="324">
        <f>SUMIF('Rekapitulasi Juni'!$D$214:$D$393,APS!$B413,'Rekapitulasi Juni'!$E$214:$E$393)</f>
        <v>0</v>
      </c>
      <c r="BJ413" s="324">
        <f>SUMIF('Rekapitulasi Juni'!$D$214:$D$393,APS!$B413,'Rekapitulasi Juni'!$F$214:$F$393)</f>
        <v>0</v>
      </c>
      <c r="BK413" s="27"/>
      <c r="BL413" s="325">
        <f t="shared" si="745"/>
        <v>0</v>
      </c>
      <c r="BM413" s="325">
        <f t="shared" si="746"/>
        <v>0</v>
      </c>
      <c r="BN413" s="27">
        <v>20</v>
      </c>
      <c r="BO413" s="324">
        <f>SUMIF('Rekapitulasi Juni'!$U$214:$U$393,APS!$B413,'Rekapitulasi Juni'!$V$214:$V$393)</f>
        <v>0</v>
      </c>
      <c r="BP413" s="324">
        <f>SUMIF('Rekapitulasi Juni'!$U$214:$U$393,APS!$B413,'Rekapitulasi Juni'!$W$214:$W$393)</f>
        <v>0</v>
      </c>
      <c r="BQ413" s="27"/>
      <c r="BR413" s="325">
        <f t="shared" si="747"/>
        <v>0</v>
      </c>
      <c r="BS413" s="325">
        <f t="shared" si="748"/>
        <v>0</v>
      </c>
      <c r="BT413" s="27"/>
      <c r="BU413" s="324">
        <f>SUMIF('Rekapitulasi Juni'!$AL$214:$AL$393,APS!$B413,'Rekapitulasi Juni'!$AM$214:$AM$393)</f>
        <v>0</v>
      </c>
      <c r="BV413" s="324">
        <f>SUMIF('Rekapitulasi Juni'!$AL$214:$AL$393,APS!$B413,'Rekapitulasi Juni'!$AN$214:$AN$393)</f>
        <v>0</v>
      </c>
      <c r="BW413" s="27"/>
      <c r="BX413" s="325">
        <f t="shared" si="749"/>
        <v>0</v>
      </c>
      <c r="BY413" s="325">
        <f t="shared" si="750"/>
        <v>0</v>
      </c>
      <c r="BZ413" s="27"/>
      <c r="CA413" s="324">
        <f>SUMIF('Rekapitulasi Juni'!$BA$214:$BA$393,APS!$B413,'Rekapitulasi Juni'!$BB$214:$BB$393)</f>
        <v>0</v>
      </c>
      <c r="CB413" s="324">
        <f>SUMIF('Rekapitulasi Juni'!$BA$214:$BA$393,APS!$B413,'Rekapitulasi Juni'!$BC$214:$BC$393)</f>
        <v>0</v>
      </c>
      <c r="CC413" s="27"/>
      <c r="CD413" s="325">
        <f t="shared" si="751"/>
        <v>0</v>
      </c>
      <c r="CE413" s="325">
        <f t="shared" si="752"/>
        <v>0</v>
      </c>
      <c r="CF413" s="27"/>
      <c r="CG413" s="324">
        <f>SUMIF('Rekapitulasi Juni'!$BP$214:$BP$393,APS!$B413,'Rekapitulasi Juni'!$BQ$214:$BQ$393)</f>
        <v>0</v>
      </c>
      <c r="CH413" s="324">
        <f>SUMIF('Rekapitulasi Juni'!$BP$214:$BP$393,APS!$B413,'Rekapitulasi Juni'!$BR$214:$BR$393)</f>
        <v>0</v>
      </c>
      <c r="CI413" s="27"/>
      <c r="CJ413" s="325">
        <f t="shared" si="753"/>
        <v>0</v>
      </c>
      <c r="CK413" s="325">
        <f t="shared" si="754"/>
        <v>0</v>
      </c>
      <c r="CL413" s="41">
        <f t="shared" si="755"/>
        <v>20</v>
      </c>
      <c r="CM413" s="41">
        <f t="shared" si="756"/>
        <v>0</v>
      </c>
      <c r="CN413" s="41">
        <f t="shared" si="757"/>
        <v>0</v>
      </c>
      <c r="CO413" s="41">
        <f t="shared" si="758"/>
        <v>0</v>
      </c>
      <c r="CP413" s="41">
        <f t="shared" si="759"/>
        <v>0</v>
      </c>
      <c r="CQ413" s="41">
        <f t="shared" si="760"/>
        <v>-20</v>
      </c>
      <c r="CR413" s="180">
        <f t="shared" si="761"/>
        <v>0</v>
      </c>
      <c r="CS413" s="27">
        <v>0</v>
      </c>
      <c r="CT413" s="27"/>
      <c r="CU413" s="324">
        <f>SUMIF('Rekapitulasi Juni'!$D$410:$D$588,APS!$B413,'Rekapitulasi Juni'!$E$410:$E$588)</f>
        <v>0</v>
      </c>
      <c r="CV413" s="324">
        <f>SUMIF('Rekapitulasi Juni'!$D$410:$D$588,APS!$B413,'Rekapitulasi Juni'!$F$410:$F$588)</f>
        <v>0</v>
      </c>
      <c r="CW413" s="27"/>
      <c r="CX413" s="325">
        <f t="shared" si="762"/>
        <v>0</v>
      </c>
      <c r="CY413" s="325">
        <f t="shared" si="763"/>
        <v>0</v>
      </c>
      <c r="CZ413" s="27"/>
      <c r="DA413" s="324">
        <f>SUMIF('Rekapitulasi Juni'!$U$410:$U$588,APS!$B413,'Rekapitulasi Juni'!$V$410:$V$588)</f>
        <v>0</v>
      </c>
      <c r="DB413" s="324">
        <f>SUMIF('Rekapitulasi Juni'!$U$410:$U$588,APS!$B413,'Rekapitulasi Juni'!$W$410:$W$588)</f>
        <v>0</v>
      </c>
      <c r="DC413" s="27"/>
      <c r="DD413" s="325">
        <f t="shared" si="764"/>
        <v>0</v>
      </c>
      <c r="DE413" s="325">
        <f t="shared" si="765"/>
        <v>0</v>
      </c>
      <c r="DF413" s="27"/>
      <c r="DG413" s="324">
        <f>SUMIF('Rekapitulasi Juni'!$AL$410:$AL$588,APS!$B413,'Rekapitulasi Juni'!$AM$410:$AM$588)</f>
        <v>0</v>
      </c>
      <c r="DH413" s="324">
        <f>SUMIF('Rekapitulasi Juni'!$AL$410:$AL$588,APS!$B413,'Rekapitulasi Juni'!$AN$410:$AN$588)</f>
        <v>0</v>
      </c>
      <c r="DI413" s="27"/>
      <c r="DJ413" s="325">
        <f t="shared" si="721"/>
        <v>0</v>
      </c>
      <c r="DK413" s="325">
        <f t="shared" si="722"/>
        <v>0</v>
      </c>
      <c r="DL413" s="27"/>
      <c r="DM413" s="324">
        <f>SUMIF('Rekapitulasi Juni'!$BA$410:$BA$588,APS!$B413,'Rekapitulasi Juni'!$BB$410:$BB$588)</f>
        <v>0</v>
      </c>
      <c r="DN413" s="324">
        <f>SUMIF('Rekapitulasi Juni'!$BA$410:$BA$588,APS!$B413,'Rekapitulasi Juni'!$BC$410:$BC$588)</f>
        <v>0</v>
      </c>
      <c r="DO413" s="324">
        <f>SUMIF('Rekapitulasi Juni'!$BA$410:$BA$588,APS!$B413,'Rekapitulasi Juni'!$BF$410:$BF$588)</f>
        <v>0</v>
      </c>
      <c r="DP413" s="325">
        <f t="shared" si="723"/>
        <v>0</v>
      </c>
      <c r="DQ413" s="325">
        <f t="shared" si="724"/>
        <v>0</v>
      </c>
      <c r="DR413" s="27"/>
      <c r="DS413" s="324">
        <f>SUMIF('Rekapitulasi Juni'!$BP$410:$BP$588,APS!$B413,'Rekapitulasi Juni'!$BQ$410:$BQ$588)</f>
        <v>0</v>
      </c>
      <c r="DT413" s="324">
        <f>SUMIF('Rekapitulasi Juni'!$BP$410:$BP$588,APS!$B413,'Rekapitulasi Juni'!$BR$410:$BR$588)</f>
        <v>0</v>
      </c>
      <c r="DU413" s="27"/>
      <c r="DV413" s="325">
        <f t="shared" si="725"/>
        <v>0</v>
      </c>
      <c r="DW413" s="325">
        <f t="shared" si="726"/>
        <v>0</v>
      </c>
      <c r="DX413" s="41">
        <f t="shared" si="766"/>
        <v>0</v>
      </c>
      <c r="DY413" s="41">
        <f t="shared" si="767"/>
        <v>0</v>
      </c>
      <c r="DZ413" s="41">
        <f t="shared" si="768"/>
        <v>0</v>
      </c>
      <c r="EA413" s="41">
        <f t="shared" si="769"/>
        <v>0</v>
      </c>
      <c r="EB413" s="41">
        <f t="shared" si="770"/>
        <v>0</v>
      </c>
      <c r="EC413" s="41">
        <f t="shared" si="771"/>
        <v>0</v>
      </c>
      <c r="ED413" s="180">
        <f t="shared" si="772"/>
        <v>0</v>
      </c>
      <c r="EE413" s="27">
        <v>0</v>
      </c>
      <c r="EF413" s="27"/>
      <c r="EG413" s="324">
        <f>SUMIF('Rekapitulasi Juni'!$D$608:$D$786,APS!$B413,'Rekapitulasi Juni'!$E$608:$E$786)</f>
        <v>0</v>
      </c>
      <c r="EH413" s="324">
        <f>SUMIF('Rekapitulasi Juni'!$D$608:$D$786,APS!$B413,'Rekapitulasi Juni'!$F$608:$F$786)</f>
        <v>0</v>
      </c>
      <c r="EI413" s="27"/>
      <c r="EJ413" s="325">
        <f t="shared" si="727"/>
        <v>0</v>
      </c>
      <c r="EK413" s="325">
        <f t="shared" si="728"/>
        <v>0</v>
      </c>
      <c r="EL413" s="27"/>
      <c r="EM413" s="324">
        <f>SUMIF('Rekapitulasi Juni'!$U$608:$U$786,APS!$B413,'Rekapitulasi Juni'!$V$608:$V$786)</f>
        <v>0</v>
      </c>
      <c r="EN413" s="324">
        <f>SUMIF('Rekapitulasi Juni'!$U$608:$U$786,APS!$B413,'Rekapitulasi Juni'!$W$608:$W$786)</f>
        <v>0</v>
      </c>
      <c r="EO413" s="27"/>
      <c r="EP413" s="325">
        <f t="shared" si="729"/>
        <v>0</v>
      </c>
      <c r="EQ413" s="325">
        <f t="shared" si="730"/>
        <v>0</v>
      </c>
      <c r="ER413" s="27"/>
      <c r="ES413" s="324">
        <f>SUMIF('Rekapitulasi Juni'!$AL$608:$AL$786,APS!$B413,'Rekapitulasi Juni'!$AM$608:$AM$786)</f>
        <v>0</v>
      </c>
      <c r="ET413" s="324">
        <f>SUMIF('Rekapitulasi Juni'!$AL$608:$AL$786,APS!$B413,'Rekapitulasi Juni'!$AN$608:$AN$786)</f>
        <v>0</v>
      </c>
      <c r="EU413" s="27"/>
      <c r="EV413" s="325">
        <f t="shared" si="715"/>
        <v>0</v>
      </c>
      <c r="EW413" s="325">
        <f t="shared" si="716"/>
        <v>0</v>
      </c>
      <c r="EX413" s="27"/>
      <c r="EY413" s="324">
        <f>SUMIF('Rekapitulasi Juni'!$BA$608:$BA$786,APS!$B413,'Rekapitulasi Juni'!$BB$608:$BB$786)</f>
        <v>0</v>
      </c>
      <c r="EZ413" s="324">
        <f>SUMIF('Rekapitulasi Juni'!$BA$608:$BA$786,APS!$B413,'Rekapitulasi Juni'!$BC$608:$BC$786)</f>
        <v>0</v>
      </c>
      <c r="FA413" s="324">
        <f>SUMIF('Rekapitulasi Juni'!$BA$608:$BA$786,APS!$B413,'Rekapitulasi Juni'!$BF$608:$BF$786)</f>
        <v>0</v>
      </c>
      <c r="FB413" s="325">
        <f t="shared" si="717"/>
        <v>0</v>
      </c>
      <c r="FC413" s="325">
        <f t="shared" si="718"/>
        <v>0</v>
      </c>
      <c r="FD413" s="27"/>
      <c r="FE413" s="27"/>
      <c r="FF413" s="27"/>
      <c r="FG413" s="27"/>
      <c r="FH413" s="27"/>
      <c r="FI413" s="27"/>
      <c r="FJ413" s="41">
        <f t="shared" si="773"/>
        <v>0</v>
      </c>
      <c r="FK413" s="41">
        <f t="shared" si="774"/>
        <v>0</v>
      </c>
      <c r="FL413" s="41">
        <f t="shared" si="775"/>
        <v>0</v>
      </c>
      <c r="FM413" s="41">
        <f t="shared" si="776"/>
        <v>0</v>
      </c>
      <c r="FN413" s="41">
        <f t="shared" si="777"/>
        <v>0</v>
      </c>
      <c r="FO413" s="41">
        <f t="shared" si="778"/>
        <v>0</v>
      </c>
      <c r="FP413" s="180">
        <f t="shared" si="779"/>
        <v>0</v>
      </c>
      <c r="FQ413" s="27"/>
      <c r="FR413" s="27"/>
      <c r="FS413" s="324">
        <f>SUMIF('Rekapitulasi Juni'!$D$804:$D$984,APS!$B413,'Rekapitulasi Juni'!$E$804:$E$984)</f>
        <v>0</v>
      </c>
      <c r="FT413" s="324">
        <f>SUMIF('Rekapitulasi Juni'!$D$804:$D$984,APS!$B413,'Rekapitulasi Juni'!$F$804:$F$984)</f>
        <v>0</v>
      </c>
      <c r="FU413" s="27"/>
      <c r="FV413" s="325">
        <f t="shared" si="719"/>
        <v>0</v>
      </c>
      <c r="FW413" s="325">
        <f t="shared" si="720"/>
        <v>0</v>
      </c>
      <c r="FX413" s="27"/>
      <c r="FY413" s="324">
        <f>SUMIF('Rekapitulasi Juni'!$U$804:$U$984,APS!$B413,'Rekapitulasi Juni'!$V$804:$V$984)</f>
        <v>0</v>
      </c>
      <c r="FZ413" s="324">
        <f>SUMIF('Rekapitulasi Juni'!$U$804:$U$984,APS!$B413,'Rekapitulasi Juni'!$W$804:$W$984)</f>
        <v>0</v>
      </c>
      <c r="GA413" s="27"/>
      <c r="GB413" s="325">
        <f t="shared" si="713"/>
        <v>0</v>
      </c>
      <c r="GC413" s="325">
        <f t="shared" si="714"/>
        <v>0</v>
      </c>
      <c r="GD413" s="27"/>
      <c r="GE413" s="324">
        <f>SUMIF('Rekapitulasi Juni'!$AL$804:$AL$984,APS!$B413,'Rekapitulasi Juni'!$AM$804:$AM$984)</f>
        <v>0</v>
      </c>
      <c r="GF413" s="324">
        <f>SUMIF('Rekapitulasi Juni'!$AL$804:$AL$984,APS!$B413,'Rekapitulasi Juni'!$AN$804:$AN$984)</f>
        <v>0</v>
      </c>
      <c r="GG413" s="27"/>
      <c r="GH413" s="325">
        <f t="shared" si="703"/>
        <v>0</v>
      </c>
      <c r="GI413" s="325">
        <f t="shared" si="704"/>
        <v>0</v>
      </c>
      <c r="GJ413" s="27"/>
      <c r="GK413" s="27"/>
      <c r="GL413" s="41">
        <f t="shared" si="780"/>
        <v>0</v>
      </c>
      <c r="GM413" s="41">
        <f t="shared" si="781"/>
        <v>0</v>
      </c>
      <c r="GN413" s="41">
        <f t="shared" si="782"/>
        <v>0</v>
      </c>
      <c r="GO413" s="41">
        <f t="shared" si="712"/>
        <v>0</v>
      </c>
      <c r="GP413" s="41">
        <f t="shared" si="783"/>
        <v>0</v>
      </c>
      <c r="GQ413" s="41">
        <f t="shared" si="784"/>
        <v>0</v>
      </c>
      <c r="GR413" s="180">
        <f t="shared" si="785"/>
        <v>0</v>
      </c>
      <c r="GS413" s="41">
        <f t="shared" si="705"/>
        <v>20</v>
      </c>
      <c r="GT413" s="41">
        <f t="shared" si="706"/>
        <v>0</v>
      </c>
      <c r="GU413" s="41">
        <f t="shared" si="707"/>
        <v>0</v>
      </c>
      <c r="GV413" s="41">
        <f t="shared" si="708"/>
        <v>0</v>
      </c>
      <c r="GW413" s="41">
        <f t="shared" si="709"/>
        <v>0</v>
      </c>
      <c r="GX413" s="41">
        <f t="shared" si="710"/>
        <v>-20</v>
      </c>
      <c r="GY413" s="180">
        <f t="shared" si="711"/>
        <v>0</v>
      </c>
      <c r="GZ413" s="41">
        <v>385</v>
      </c>
      <c r="HA413" s="32" t="s">
        <v>1310</v>
      </c>
      <c r="HB413" s="42">
        <f t="shared" si="634"/>
        <v>0</v>
      </c>
      <c r="HC413" s="59"/>
    </row>
    <row r="414" spans="1:211" ht="15" customHeight="1">
      <c r="A414" s="31" t="s">
        <v>811</v>
      </c>
      <c r="B414" s="32" t="s">
        <v>812</v>
      </c>
      <c r="C414" s="31" t="s">
        <v>490</v>
      </c>
      <c r="D414" s="50" t="s">
        <v>804</v>
      </c>
      <c r="E414" s="31" t="s">
        <v>43</v>
      </c>
      <c r="F414" s="31" t="s">
        <v>804</v>
      </c>
      <c r="G414" s="33">
        <v>50</v>
      </c>
      <c r="H414" s="33">
        <v>0</v>
      </c>
      <c r="I414" s="33">
        <v>0</v>
      </c>
      <c r="J414" s="34">
        <f>IFERROR(VLOOKUP(A414,#REF!,3,0),0)</f>
        <v>0</v>
      </c>
      <c r="K414" s="34">
        <f t="shared" si="623"/>
        <v>50</v>
      </c>
      <c r="L414" s="34">
        <v>0</v>
      </c>
      <c r="M414" s="34">
        <v>50</v>
      </c>
      <c r="N414" s="35">
        <f t="shared" si="624"/>
        <v>0</v>
      </c>
      <c r="O414" s="35">
        <f t="shared" si="625"/>
        <v>0</v>
      </c>
      <c r="P414" s="36">
        <v>0</v>
      </c>
      <c r="Q414" s="36">
        <f t="shared" si="731"/>
        <v>50</v>
      </c>
      <c r="R414" s="80"/>
      <c r="S414" s="37">
        <f ca="1">SUMIF(ROP!$D$6:$H$65536,A414,ROP!$J$6:$J$65536)</f>
        <v>0</v>
      </c>
      <c r="T414" s="37">
        <f>SUMIF(HASIL!$B:$B,APS!$B414&amp;RIGHT(APS!T$9,2),HASIL!$I:$I)</f>
        <v>0</v>
      </c>
      <c r="U414" s="37">
        <f>SUMIF(HASIL!$B:$B,APS!$B414&amp;RIGHT(APS!U$9,2),HASIL!$I:$I)</f>
        <v>0</v>
      </c>
      <c r="V414" s="37">
        <f>SUMIF(HASIL!$B:$B,APS!$B414&amp;RIGHT(APS!V$9,2),HASIL!$I:$I)</f>
        <v>0</v>
      </c>
      <c r="W414" s="37">
        <f>SUMIF(HASIL!$B:$B,APS!$B414&amp;RIGHT(APS!W$9,2),HASIL!$I:$I)</f>
        <v>0</v>
      </c>
      <c r="X414" s="38">
        <f t="shared" si="626"/>
        <v>0</v>
      </c>
      <c r="Y414" s="38">
        <f t="shared" si="627"/>
        <v>-50</v>
      </c>
      <c r="Z414" s="39">
        <f t="shared" si="787"/>
        <v>0</v>
      </c>
      <c r="AA414" s="39">
        <f t="shared" si="786"/>
        <v>50</v>
      </c>
      <c r="AB414" s="40">
        <f t="shared" ref="AB414:AB473" si="788">+AC414+BG414+CS414+EE414+FQ414</f>
        <v>0</v>
      </c>
      <c r="AC414" s="27">
        <v>0</v>
      </c>
      <c r="AD414" s="27"/>
      <c r="AE414" s="27"/>
      <c r="AF414" s="27"/>
      <c r="AG414" s="27"/>
      <c r="AH414" s="27"/>
      <c r="AI414" s="324">
        <f>SUMIF('Rekapitulasi Juni'!$D$9:$D$192,APS!$B414,'Rekapitulasi Juni'!$E$9:$E$192)</f>
        <v>0</v>
      </c>
      <c r="AJ414" s="324">
        <f>SUMIF('Rekapitulasi Juni'!$D$9:$D$192,APS!$B414,'Rekapitulasi Juni'!$F$9:$F$192)</f>
        <v>0</v>
      </c>
      <c r="AK414" s="324">
        <f>SUMIF('Rekapitulasi Juni'!$D$9:$D$192,APS!$B414,'Rekapitulasi Juni'!$K$9:$K$192)</f>
        <v>0</v>
      </c>
      <c r="AL414" s="325">
        <f t="shared" si="732"/>
        <v>0</v>
      </c>
      <c r="AM414" s="325">
        <f t="shared" si="733"/>
        <v>0</v>
      </c>
      <c r="AN414" s="27">
        <v>10</v>
      </c>
      <c r="AO414" s="324">
        <f>SUMIF('Rekapitulasi Juni'!$U$9:$U$192,APS!$B414,'Rekapitulasi Juni'!$V$9:$V$192)</f>
        <v>0</v>
      </c>
      <c r="AP414" s="324">
        <f>SUMIF('Rekapitulasi Juni'!$U$9:$U$192,APS!$B414,'Rekapitulasi Juni'!$W$9:$W$192)</f>
        <v>0</v>
      </c>
      <c r="AQ414" s="27"/>
      <c r="AR414" s="325">
        <f t="shared" si="734"/>
        <v>0</v>
      </c>
      <c r="AS414" s="325">
        <f t="shared" si="735"/>
        <v>0</v>
      </c>
      <c r="AT414" s="27">
        <v>20</v>
      </c>
      <c r="AU414" s="324">
        <f>SUMIF('Rekapitulasi Juni'!$AL$9:$AL$192,APS!$B414,'Rekapitulasi Juni'!$AM$9:$AM$192)</f>
        <v>0</v>
      </c>
      <c r="AV414" s="324">
        <f>SUMIF('Rekapitulasi Juni'!$AL$9:$AL$192,APS!$B414,'Rekapitulasi Juni'!$AN$9:$AN$192)</f>
        <v>0</v>
      </c>
      <c r="AW414" s="27"/>
      <c r="AX414" s="325">
        <f t="shared" si="736"/>
        <v>0</v>
      </c>
      <c r="AY414" s="325">
        <f t="shared" si="737"/>
        <v>0</v>
      </c>
      <c r="AZ414" s="41">
        <f t="shared" si="738"/>
        <v>30</v>
      </c>
      <c r="BA414" s="41">
        <f t="shared" si="739"/>
        <v>0</v>
      </c>
      <c r="BB414" s="41">
        <f t="shared" si="740"/>
        <v>0</v>
      </c>
      <c r="BC414" s="41">
        <f t="shared" si="741"/>
        <v>0</v>
      </c>
      <c r="BD414" s="41">
        <f t="shared" si="742"/>
        <v>0</v>
      </c>
      <c r="BE414" s="41">
        <f t="shared" si="743"/>
        <v>-30</v>
      </c>
      <c r="BF414" s="180">
        <f t="shared" si="744"/>
        <v>0</v>
      </c>
      <c r="BG414" s="27">
        <v>0</v>
      </c>
      <c r="BH414" s="27">
        <v>20</v>
      </c>
      <c r="BI414" s="324">
        <f>SUMIF('Rekapitulasi Juni'!$D$214:$D$393,APS!$B414,'Rekapitulasi Juni'!$E$214:$E$393)</f>
        <v>0</v>
      </c>
      <c r="BJ414" s="324">
        <f>SUMIF('Rekapitulasi Juni'!$D$214:$D$393,APS!$B414,'Rekapitulasi Juni'!$F$214:$F$393)</f>
        <v>0</v>
      </c>
      <c r="BK414" s="27"/>
      <c r="BL414" s="325">
        <f t="shared" si="745"/>
        <v>0</v>
      </c>
      <c r="BM414" s="325">
        <f t="shared" si="746"/>
        <v>0</v>
      </c>
      <c r="BN414" s="27"/>
      <c r="BO414" s="324">
        <f>SUMIF('Rekapitulasi Juni'!$U$214:$U$393,APS!$B414,'Rekapitulasi Juni'!$V$214:$V$393)</f>
        <v>0</v>
      </c>
      <c r="BP414" s="324">
        <f>SUMIF('Rekapitulasi Juni'!$U$214:$U$393,APS!$B414,'Rekapitulasi Juni'!$W$214:$W$393)</f>
        <v>0</v>
      </c>
      <c r="BQ414" s="27"/>
      <c r="BR414" s="325">
        <f t="shared" si="747"/>
        <v>0</v>
      </c>
      <c r="BS414" s="325">
        <f t="shared" si="748"/>
        <v>0</v>
      </c>
      <c r="BT414" s="27"/>
      <c r="BU414" s="324">
        <f>SUMIF('Rekapitulasi Juni'!$AL$214:$AL$393,APS!$B414,'Rekapitulasi Juni'!$AM$214:$AM$393)</f>
        <v>0</v>
      </c>
      <c r="BV414" s="324">
        <f>SUMIF('Rekapitulasi Juni'!$AL$214:$AL$393,APS!$B414,'Rekapitulasi Juni'!$AN$214:$AN$393)</f>
        <v>0</v>
      </c>
      <c r="BW414" s="27"/>
      <c r="BX414" s="325">
        <f t="shared" si="749"/>
        <v>0</v>
      </c>
      <c r="BY414" s="325">
        <f t="shared" si="750"/>
        <v>0</v>
      </c>
      <c r="BZ414" s="27"/>
      <c r="CA414" s="324">
        <f>SUMIF('Rekapitulasi Juni'!$BA$214:$BA$393,APS!$B414,'Rekapitulasi Juni'!$BB$214:$BB$393)</f>
        <v>0</v>
      </c>
      <c r="CB414" s="324">
        <f>SUMIF('Rekapitulasi Juni'!$BA$214:$BA$393,APS!$B414,'Rekapitulasi Juni'!$BC$214:$BC$393)</f>
        <v>0</v>
      </c>
      <c r="CC414" s="27"/>
      <c r="CD414" s="325">
        <f t="shared" si="751"/>
        <v>0</v>
      </c>
      <c r="CE414" s="325">
        <f t="shared" si="752"/>
        <v>0</v>
      </c>
      <c r="CF414" s="27"/>
      <c r="CG414" s="324">
        <f>SUMIF('Rekapitulasi Juni'!$BP$214:$BP$393,APS!$B414,'Rekapitulasi Juni'!$BQ$214:$BQ$393)</f>
        <v>0</v>
      </c>
      <c r="CH414" s="324">
        <f>SUMIF('Rekapitulasi Juni'!$BP$214:$BP$393,APS!$B414,'Rekapitulasi Juni'!$BR$214:$BR$393)</f>
        <v>0</v>
      </c>
      <c r="CI414" s="27"/>
      <c r="CJ414" s="325">
        <f t="shared" si="753"/>
        <v>0</v>
      </c>
      <c r="CK414" s="325">
        <f t="shared" si="754"/>
        <v>0</v>
      </c>
      <c r="CL414" s="41">
        <f t="shared" si="755"/>
        <v>20</v>
      </c>
      <c r="CM414" s="41">
        <f t="shared" si="756"/>
        <v>0</v>
      </c>
      <c r="CN414" s="41">
        <f t="shared" si="757"/>
        <v>0</v>
      </c>
      <c r="CO414" s="41">
        <f t="shared" si="758"/>
        <v>0</v>
      </c>
      <c r="CP414" s="41">
        <f t="shared" si="759"/>
        <v>0</v>
      </c>
      <c r="CQ414" s="41">
        <f t="shared" si="760"/>
        <v>-20</v>
      </c>
      <c r="CR414" s="180">
        <f t="shared" si="761"/>
        <v>0</v>
      </c>
      <c r="CS414" s="27">
        <v>0</v>
      </c>
      <c r="CT414" s="27"/>
      <c r="CU414" s="324">
        <f>SUMIF('Rekapitulasi Juni'!$D$410:$D$588,APS!$B414,'Rekapitulasi Juni'!$E$410:$E$588)</f>
        <v>0</v>
      </c>
      <c r="CV414" s="324">
        <f>SUMIF('Rekapitulasi Juni'!$D$410:$D$588,APS!$B414,'Rekapitulasi Juni'!$F$410:$F$588)</f>
        <v>0</v>
      </c>
      <c r="CW414" s="27"/>
      <c r="CX414" s="325">
        <f t="shared" si="762"/>
        <v>0</v>
      </c>
      <c r="CY414" s="325">
        <f t="shared" si="763"/>
        <v>0</v>
      </c>
      <c r="CZ414" s="27"/>
      <c r="DA414" s="324">
        <f>SUMIF('Rekapitulasi Juni'!$U$410:$U$588,APS!$B414,'Rekapitulasi Juni'!$V$410:$V$588)</f>
        <v>0</v>
      </c>
      <c r="DB414" s="324">
        <f>SUMIF('Rekapitulasi Juni'!$U$410:$U$588,APS!$B414,'Rekapitulasi Juni'!$W$410:$W$588)</f>
        <v>0</v>
      </c>
      <c r="DC414" s="27"/>
      <c r="DD414" s="325">
        <f t="shared" si="764"/>
        <v>0</v>
      </c>
      <c r="DE414" s="325">
        <f t="shared" si="765"/>
        <v>0</v>
      </c>
      <c r="DF414" s="27"/>
      <c r="DG414" s="324">
        <f>SUMIF('Rekapitulasi Juni'!$AL$410:$AL$588,APS!$B414,'Rekapitulasi Juni'!$AM$410:$AM$588)</f>
        <v>0</v>
      </c>
      <c r="DH414" s="324">
        <f>SUMIF('Rekapitulasi Juni'!$AL$410:$AL$588,APS!$B414,'Rekapitulasi Juni'!$AN$410:$AN$588)</f>
        <v>0</v>
      </c>
      <c r="DI414" s="27"/>
      <c r="DJ414" s="325">
        <f t="shared" si="721"/>
        <v>0</v>
      </c>
      <c r="DK414" s="325">
        <f t="shared" si="722"/>
        <v>0</v>
      </c>
      <c r="DL414" s="27"/>
      <c r="DM414" s="324">
        <f>SUMIF('Rekapitulasi Juni'!$BA$410:$BA$588,APS!$B414,'Rekapitulasi Juni'!$BB$410:$BB$588)</f>
        <v>0</v>
      </c>
      <c r="DN414" s="324">
        <f>SUMIF('Rekapitulasi Juni'!$BA$410:$BA$588,APS!$B414,'Rekapitulasi Juni'!$BC$410:$BC$588)</f>
        <v>0</v>
      </c>
      <c r="DO414" s="324">
        <f>SUMIF('Rekapitulasi Juni'!$BA$410:$BA$588,APS!$B414,'Rekapitulasi Juni'!$BF$410:$BF$588)</f>
        <v>0</v>
      </c>
      <c r="DP414" s="325">
        <f t="shared" si="723"/>
        <v>0</v>
      </c>
      <c r="DQ414" s="325">
        <f t="shared" si="724"/>
        <v>0</v>
      </c>
      <c r="DR414" s="27"/>
      <c r="DS414" s="324">
        <f>SUMIF('Rekapitulasi Juni'!$BP$410:$BP$588,APS!$B414,'Rekapitulasi Juni'!$BQ$410:$BQ$588)</f>
        <v>0</v>
      </c>
      <c r="DT414" s="324">
        <f>SUMIF('Rekapitulasi Juni'!$BP$410:$BP$588,APS!$B414,'Rekapitulasi Juni'!$BR$410:$BR$588)</f>
        <v>0</v>
      </c>
      <c r="DU414" s="27"/>
      <c r="DV414" s="325">
        <f t="shared" si="725"/>
        <v>0</v>
      </c>
      <c r="DW414" s="325">
        <f t="shared" si="726"/>
        <v>0</v>
      </c>
      <c r="DX414" s="41">
        <f t="shared" si="766"/>
        <v>0</v>
      </c>
      <c r="DY414" s="41">
        <f t="shared" si="767"/>
        <v>0</v>
      </c>
      <c r="DZ414" s="41">
        <f t="shared" si="768"/>
        <v>0</v>
      </c>
      <c r="EA414" s="41">
        <f t="shared" si="769"/>
        <v>0</v>
      </c>
      <c r="EB414" s="41">
        <f t="shared" si="770"/>
        <v>0</v>
      </c>
      <c r="EC414" s="41">
        <f t="shared" si="771"/>
        <v>0</v>
      </c>
      <c r="ED414" s="180">
        <f t="shared" si="772"/>
        <v>0</v>
      </c>
      <c r="EE414" s="27">
        <v>0</v>
      </c>
      <c r="EF414" s="27"/>
      <c r="EG414" s="324">
        <f>SUMIF('Rekapitulasi Juni'!$D$608:$D$786,APS!$B414,'Rekapitulasi Juni'!$E$608:$E$786)</f>
        <v>0</v>
      </c>
      <c r="EH414" s="324">
        <f>SUMIF('Rekapitulasi Juni'!$D$608:$D$786,APS!$B414,'Rekapitulasi Juni'!$F$608:$F$786)</f>
        <v>0</v>
      </c>
      <c r="EI414" s="27"/>
      <c r="EJ414" s="325">
        <f t="shared" si="727"/>
        <v>0</v>
      </c>
      <c r="EK414" s="325">
        <f t="shared" si="728"/>
        <v>0</v>
      </c>
      <c r="EL414" s="27"/>
      <c r="EM414" s="324">
        <f>SUMIF('Rekapitulasi Juni'!$U$608:$U$786,APS!$B414,'Rekapitulasi Juni'!$V$608:$V$786)</f>
        <v>0</v>
      </c>
      <c r="EN414" s="324">
        <f>SUMIF('Rekapitulasi Juni'!$U$608:$U$786,APS!$B414,'Rekapitulasi Juni'!$W$608:$W$786)</f>
        <v>0</v>
      </c>
      <c r="EO414" s="27"/>
      <c r="EP414" s="325">
        <f t="shared" si="729"/>
        <v>0</v>
      </c>
      <c r="EQ414" s="325">
        <f t="shared" si="730"/>
        <v>0</v>
      </c>
      <c r="ER414" s="27"/>
      <c r="ES414" s="324">
        <f>SUMIF('Rekapitulasi Juni'!$AL$608:$AL$786,APS!$B414,'Rekapitulasi Juni'!$AM$608:$AM$786)</f>
        <v>0</v>
      </c>
      <c r="ET414" s="324">
        <f>SUMIF('Rekapitulasi Juni'!$AL$608:$AL$786,APS!$B414,'Rekapitulasi Juni'!$AN$608:$AN$786)</f>
        <v>0</v>
      </c>
      <c r="EU414" s="27"/>
      <c r="EV414" s="325">
        <f t="shared" si="715"/>
        <v>0</v>
      </c>
      <c r="EW414" s="325">
        <f t="shared" si="716"/>
        <v>0</v>
      </c>
      <c r="EX414" s="27"/>
      <c r="EY414" s="324">
        <f>SUMIF('Rekapitulasi Juni'!$BA$608:$BA$786,APS!$B414,'Rekapitulasi Juni'!$BB$608:$BB$786)</f>
        <v>0</v>
      </c>
      <c r="EZ414" s="324">
        <f>SUMIF('Rekapitulasi Juni'!$BA$608:$BA$786,APS!$B414,'Rekapitulasi Juni'!$BC$608:$BC$786)</f>
        <v>0</v>
      </c>
      <c r="FA414" s="324">
        <f>SUMIF('Rekapitulasi Juni'!$BA$608:$BA$786,APS!$B414,'Rekapitulasi Juni'!$BF$608:$BF$786)</f>
        <v>0</v>
      </c>
      <c r="FB414" s="325">
        <f t="shared" si="717"/>
        <v>0</v>
      </c>
      <c r="FC414" s="325">
        <f t="shared" si="718"/>
        <v>0</v>
      </c>
      <c r="FD414" s="27"/>
      <c r="FE414" s="27"/>
      <c r="FF414" s="27"/>
      <c r="FG414" s="27"/>
      <c r="FH414" s="27"/>
      <c r="FI414" s="27"/>
      <c r="FJ414" s="41">
        <f t="shared" si="773"/>
        <v>0</v>
      </c>
      <c r="FK414" s="41">
        <f t="shared" si="774"/>
        <v>0</v>
      </c>
      <c r="FL414" s="41">
        <f t="shared" si="775"/>
        <v>0</v>
      </c>
      <c r="FM414" s="41">
        <f t="shared" si="776"/>
        <v>0</v>
      </c>
      <c r="FN414" s="41">
        <f t="shared" si="777"/>
        <v>0</v>
      </c>
      <c r="FO414" s="41">
        <f t="shared" si="778"/>
        <v>0</v>
      </c>
      <c r="FP414" s="180">
        <f t="shared" si="779"/>
        <v>0</v>
      </c>
      <c r="FQ414" s="27"/>
      <c r="FR414" s="27"/>
      <c r="FS414" s="324">
        <f>SUMIF('Rekapitulasi Juni'!$D$804:$D$984,APS!$B414,'Rekapitulasi Juni'!$E$804:$E$984)</f>
        <v>0</v>
      </c>
      <c r="FT414" s="324">
        <f>SUMIF('Rekapitulasi Juni'!$D$804:$D$984,APS!$B414,'Rekapitulasi Juni'!$F$804:$F$984)</f>
        <v>0</v>
      </c>
      <c r="FU414" s="27"/>
      <c r="FV414" s="325">
        <f t="shared" si="719"/>
        <v>0</v>
      </c>
      <c r="FW414" s="325">
        <f t="shared" si="720"/>
        <v>0</v>
      </c>
      <c r="FX414" s="27"/>
      <c r="FY414" s="324">
        <f>SUMIF('Rekapitulasi Juni'!$U$804:$U$984,APS!$B414,'Rekapitulasi Juni'!$V$804:$V$984)</f>
        <v>0</v>
      </c>
      <c r="FZ414" s="324">
        <f>SUMIF('Rekapitulasi Juni'!$U$804:$U$984,APS!$B414,'Rekapitulasi Juni'!$W$804:$W$984)</f>
        <v>0</v>
      </c>
      <c r="GA414" s="27"/>
      <c r="GB414" s="325">
        <f t="shared" si="713"/>
        <v>0</v>
      </c>
      <c r="GC414" s="325">
        <f t="shared" si="714"/>
        <v>0</v>
      </c>
      <c r="GD414" s="27"/>
      <c r="GE414" s="324">
        <f>SUMIF('Rekapitulasi Juni'!$AL$804:$AL$984,APS!$B414,'Rekapitulasi Juni'!$AM$804:$AM$984)</f>
        <v>0</v>
      </c>
      <c r="GF414" s="324">
        <f>SUMIF('Rekapitulasi Juni'!$AL$804:$AL$984,APS!$B414,'Rekapitulasi Juni'!$AN$804:$AN$984)</f>
        <v>0</v>
      </c>
      <c r="GG414" s="27"/>
      <c r="GH414" s="325">
        <f t="shared" si="703"/>
        <v>0</v>
      </c>
      <c r="GI414" s="325">
        <f t="shared" si="704"/>
        <v>0</v>
      </c>
      <c r="GJ414" s="27"/>
      <c r="GK414" s="27"/>
      <c r="GL414" s="41">
        <f t="shared" si="780"/>
        <v>0</v>
      </c>
      <c r="GM414" s="41">
        <f t="shared" si="781"/>
        <v>0</v>
      </c>
      <c r="GN414" s="41">
        <f t="shared" si="782"/>
        <v>0</v>
      </c>
      <c r="GO414" s="41">
        <f t="shared" si="712"/>
        <v>0</v>
      </c>
      <c r="GP414" s="41">
        <f t="shared" si="783"/>
        <v>0</v>
      </c>
      <c r="GQ414" s="41">
        <f t="shared" si="784"/>
        <v>0</v>
      </c>
      <c r="GR414" s="180">
        <f t="shared" si="785"/>
        <v>0</v>
      </c>
      <c r="GS414" s="41">
        <f t="shared" si="705"/>
        <v>50</v>
      </c>
      <c r="GT414" s="41">
        <f t="shared" si="706"/>
        <v>0</v>
      </c>
      <c r="GU414" s="41">
        <f t="shared" si="707"/>
        <v>0</v>
      </c>
      <c r="GV414" s="41">
        <f t="shared" si="708"/>
        <v>0</v>
      </c>
      <c r="GW414" s="41">
        <f t="shared" si="709"/>
        <v>0</v>
      </c>
      <c r="GX414" s="41">
        <f t="shared" si="710"/>
        <v>-50</v>
      </c>
      <c r="GY414" s="180">
        <f t="shared" si="711"/>
        <v>0</v>
      </c>
      <c r="GZ414" s="41">
        <v>386</v>
      </c>
      <c r="HA414" s="32" t="s">
        <v>1310</v>
      </c>
      <c r="HB414" s="42">
        <f t="shared" si="634"/>
        <v>0</v>
      </c>
      <c r="HC414" s="59"/>
    </row>
    <row r="415" spans="1:211" ht="30" customHeight="1">
      <c r="A415" s="31" t="s">
        <v>813</v>
      </c>
      <c r="B415" s="32" t="s">
        <v>814</v>
      </c>
      <c r="C415" s="31" t="s">
        <v>490</v>
      </c>
      <c r="D415" s="50" t="s">
        <v>804</v>
      </c>
      <c r="E415" s="31" t="s">
        <v>43</v>
      </c>
      <c r="F415" s="31" t="s">
        <v>804</v>
      </c>
      <c r="G415" s="33">
        <v>70</v>
      </c>
      <c r="H415" s="33">
        <v>0</v>
      </c>
      <c r="I415" s="33">
        <v>0</v>
      </c>
      <c r="J415" s="34">
        <f>IFERROR(VLOOKUP(A415,#REF!,3,0),0)</f>
        <v>0</v>
      </c>
      <c r="K415" s="34">
        <f t="shared" si="623"/>
        <v>96</v>
      </c>
      <c r="L415" s="34">
        <v>5</v>
      </c>
      <c r="M415" s="34">
        <v>101</v>
      </c>
      <c r="N415" s="35">
        <f t="shared" si="624"/>
        <v>-26</v>
      </c>
      <c r="O415" s="35">
        <f t="shared" si="625"/>
        <v>0</v>
      </c>
      <c r="P415" s="36">
        <v>0</v>
      </c>
      <c r="Q415" s="36">
        <f t="shared" si="731"/>
        <v>96</v>
      </c>
      <c r="R415" s="80"/>
      <c r="S415" s="37">
        <f ca="1">SUMIF(ROP!$D$6:$H$65536,A415,ROP!$J$6:$J$65536)</f>
        <v>0</v>
      </c>
      <c r="T415" s="37">
        <f>SUMIF(HASIL!$B:$B,APS!$B415&amp;RIGHT(APS!T$9,2),HASIL!$I:$I)</f>
        <v>0</v>
      </c>
      <c r="U415" s="37">
        <f>SUMIF(HASIL!$B:$B,APS!$B415&amp;RIGHT(APS!U$9,2),HASIL!$I:$I)</f>
        <v>0</v>
      </c>
      <c r="V415" s="37">
        <f>SUMIF(HASIL!$B:$B,APS!$B415&amp;RIGHT(APS!V$9,2),HASIL!$I:$I)</f>
        <v>0</v>
      </c>
      <c r="W415" s="37">
        <f>SUMIF(HASIL!$B:$B,APS!$B415&amp;RIGHT(APS!W$9,2),HASIL!$I:$I)</f>
        <v>0</v>
      </c>
      <c r="X415" s="38">
        <f t="shared" si="626"/>
        <v>0</v>
      </c>
      <c r="Y415" s="38">
        <f t="shared" si="627"/>
        <v>-96</v>
      </c>
      <c r="Z415" s="39">
        <f t="shared" si="787"/>
        <v>0</v>
      </c>
      <c r="AA415" s="39">
        <f t="shared" si="786"/>
        <v>96</v>
      </c>
      <c r="AB415" s="40">
        <f t="shared" si="788"/>
        <v>0</v>
      </c>
      <c r="AC415" s="27">
        <v>0</v>
      </c>
      <c r="AD415" s="27"/>
      <c r="AE415" s="27"/>
      <c r="AF415" s="27"/>
      <c r="AG415" s="27"/>
      <c r="AH415" s="27"/>
      <c r="AI415" s="324">
        <f>SUMIF('Rekapitulasi Juni'!$D$9:$D$192,APS!$B415,'Rekapitulasi Juni'!$E$9:$E$192)</f>
        <v>0</v>
      </c>
      <c r="AJ415" s="324">
        <f>SUMIF('Rekapitulasi Juni'!$D$9:$D$192,APS!$B415,'Rekapitulasi Juni'!$F$9:$F$192)</f>
        <v>0</v>
      </c>
      <c r="AK415" s="324">
        <f>SUMIF('Rekapitulasi Juni'!$D$9:$D$192,APS!$B415,'Rekapitulasi Juni'!$K$9:$K$192)</f>
        <v>0</v>
      </c>
      <c r="AL415" s="325">
        <f t="shared" si="732"/>
        <v>0</v>
      </c>
      <c r="AM415" s="325">
        <f t="shared" si="733"/>
        <v>0</v>
      </c>
      <c r="AN415" s="27"/>
      <c r="AO415" s="324">
        <f>SUMIF('Rekapitulasi Juni'!$U$9:$U$192,APS!$B415,'Rekapitulasi Juni'!$V$9:$V$192)</f>
        <v>0</v>
      </c>
      <c r="AP415" s="324">
        <f>SUMIF('Rekapitulasi Juni'!$U$9:$U$192,APS!$B415,'Rekapitulasi Juni'!$W$9:$W$192)</f>
        <v>0</v>
      </c>
      <c r="AQ415" s="27"/>
      <c r="AR415" s="325">
        <f t="shared" si="734"/>
        <v>0</v>
      </c>
      <c r="AS415" s="325">
        <f t="shared" si="735"/>
        <v>0</v>
      </c>
      <c r="AT415" s="27"/>
      <c r="AU415" s="324">
        <f>SUMIF('Rekapitulasi Juni'!$AL$9:$AL$192,APS!$B415,'Rekapitulasi Juni'!$AM$9:$AM$192)</f>
        <v>0</v>
      </c>
      <c r="AV415" s="324">
        <f>SUMIF('Rekapitulasi Juni'!$AL$9:$AL$192,APS!$B415,'Rekapitulasi Juni'!$AN$9:$AN$192)</f>
        <v>0</v>
      </c>
      <c r="AW415" s="27"/>
      <c r="AX415" s="325">
        <f t="shared" si="736"/>
        <v>0</v>
      </c>
      <c r="AY415" s="325">
        <f t="shared" si="737"/>
        <v>0</v>
      </c>
      <c r="AZ415" s="41">
        <f t="shared" si="738"/>
        <v>0</v>
      </c>
      <c r="BA415" s="41">
        <f t="shared" si="739"/>
        <v>0</v>
      </c>
      <c r="BB415" s="41">
        <f t="shared" si="740"/>
        <v>0</v>
      </c>
      <c r="BC415" s="41">
        <f t="shared" si="741"/>
        <v>0</v>
      </c>
      <c r="BD415" s="41">
        <f t="shared" si="742"/>
        <v>0</v>
      </c>
      <c r="BE415" s="41">
        <f t="shared" si="743"/>
        <v>0</v>
      </c>
      <c r="BF415" s="180">
        <f t="shared" si="744"/>
        <v>0</v>
      </c>
      <c r="BG415" s="27">
        <v>0</v>
      </c>
      <c r="BH415" s="27"/>
      <c r="BI415" s="324">
        <f>SUMIF('Rekapitulasi Juni'!$D$214:$D$393,APS!$B415,'Rekapitulasi Juni'!$E$214:$E$393)</f>
        <v>0</v>
      </c>
      <c r="BJ415" s="324">
        <f>SUMIF('Rekapitulasi Juni'!$D$214:$D$393,APS!$B415,'Rekapitulasi Juni'!$F$214:$F$393)</f>
        <v>19</v>
      </c>
      <c r="BK415" s="27"/>
      <c r="BL415" s="325">
        <f t="shared" si="745"/>
        <v>0</v>
      </c>
      <c r="BM415" s="325">
        <f t="shared" si="746"/>
        <v>0</v>
      </c>
      <c r="BN415" s="27"/>
      <c r="BO415" s="324">
        <f>SUMIF('Rekapitulasi Juni'!$U$214:$U$393,APS!$B415,'Rekapitulasi Juni'!$V$214:$V$393)</f>
        <v>0</v>
      </c>
      <c r="BP415" s="324">
        <f>SUMIF('Rekapitulasi Juni'!$U$214:$U$393,APS!$B415,'Rekapitulasi Juni'!$W$214:$W$393)</f>
        <v>0</v>
      </c>
      <c r="BQ415" s="27"/>
      <c r="BR415" s="325">
        <f t="shared" si="747"/>
        <v>0</v>
      </c>
      <c r="BS415" s="325">
        <f t="shared" si="748"/>
        <v>0</v>
      </c>
      <c r="BT415" s="27"/>
      <c r="BU415" s="324">
        <f>SUMIF('Rekapitulasi Juni'!$AL$214:$AL$393,APS!$B415,'Rekapitulasi Juni'!$AM$214:$AM$393)</f>
        <v>0</v>
      </c>
      <c r="BV415" s="324">
        <f>SUMIF('Rekapitulasi Juni'!$AL$214:$AL$393,APS!$B415,'Rekapitulasi Juni'!$AN$214:$AN$393)</f>
        <v>0</v>
      </c>
      <c r="BW415" s="27"/>
      <c r="BX415" s="325">
        <f t="shared" si="749"/>
        <v>0</v>
      </c>
      <c r="BY415" s="325">
        <f t="shared" si="750"/>
        <v>0</v>
      </c>
      <c r="BZ415" s="27"/>
      <c r="CA415" s="324">
        <f>SUMIF('Rekapitulasi Juni'!$BA$214:$BA$393,APS!$B415,'Rekapitulasi Juni'!$BB$214:$BB$393)</f>
        <v>26</v>
      </c>
      <c r="CB415" s="324">
        <f>SUMIF('Rekapitulasi Juni'!$BA$214:$BA$393,APS!$B415,'Rekapitulasi Juni'!$BC$214:$BC$393)</f>
        <v>0</v>
      </c>
      <c r="CC415" s="27"/>
      <c r="CD415" s="325">
        <f t="shared" si="751"/>
        <v>0</v>
      </c>
      <c r="CE415" s="325">
        <f t="shared" si="752"/>
        <v>0</v>
      </c>
      <c r="CF415" s="27"/>
      <c r="CG415" s="324">
        <f>SUMIF('Rekapitulasi Juni'!$BP$214:$BP$393,APS!$B415,'Rekapitulasi Juni'!$BQ$214:$BQ$393)</f>
        <v>0</v>
      </c>
      <c r="CH415" s="324">
        <f>SUMIF('Rekapitulasi Juni'!$BP$214:$BP$393,APS!$B415,'Rekapitulasi Juni'!$BR$214:$BR$393)</f>
        <v>0</v>
      </c>
      <c r="CI415" s="27"/>
      <c r="CJ415" s="325">
        <f t="shared" si="753"/>
        <v>0</v>
      </c>
      <c r="CK415" s="325">
        <f t="shared" si="754"/>
        <v>0</v>
      </c>
      <c r="CL415" s="41">
        <f t="shared" si="755"/>
        <v>0</v>
      </c>
      <c r="CM415" s="41">
        <f t="shared" si="756"/>
        <v>26</v>
      </c>
      <c r="CN415" s="41">
        <f t="shared" si="757"/>
        <v>19</v>
      </c>
      <c r="CO415" s="41">
        <f t="shared" si="758"/>
        <v>0</v>
      </c>
      <c r="CP415" s="41">
        <f t="shared" si="759"/>
        <v>19</v>
      </c>
      <c r="CQ415" s="41">
        <f t="shared" si="760"/>
        <v>19</v>
      </c>
      <c r="CR415" s="180">
        <f t="shared" si="761"/>
        <v>0</v>
      </c>
      <c r="CS415" s="27">
        <v>0</v>
      </c>
      <c r="CT415" s="27"/>
      <c r="CU415" s="324">
        <f>SUMIF('Rekapitulasi Juni'!$D$410:$D$588,APS!$B415,'Rekapitulasi Juni'!$E$410:$E$588)</f>
        <v>0</v>
      </c>
      <c r="CV415" s="324">
        <f>SUMIF('Rekapitulasi Juni'!$D$410:$D$588,APS!$B415,'Rekapitulasi Juni'!$F$410:$F$588)</f>
        <v>0</v>
      </c>
      <c r="CW415" s="27"/>
      <c r="CX415" s="325">
        <f t="shared" si="762"/>
        <v>0</v>
      </c>
      <c r="CY415" s="325">
        <f t="shared" si="763"/>
        <v>0</v>
      </c>
      <c r="CZ415" s="27"/>
      <c r="DA415" s="324">
        <f>SUMIF('Rekapitulasi Juni'!$U$410:$U$588,APS!$B415,'Rekapitulasi Juni'!$V$410:$V$588)</f>
        <v>0</v>
      </c>
      <c r="DB415" s="324">
        <f>SUMIF('Rekapitulasi Juni'!$U$410:$U$588,APS!$B415,'Rekapitulasi Juni'!$W$410:$W$588)</f>
        <v>0</v>
      </c>
      <c r="DC415" s="27"/>
      <c r="DD415" s="325">
        <f t="shared" si="764"/>
        <v>0</v>
      </c>
      <c r="DE415" s="325">
        <f t="shared" si="765"/>
        <v>0</v>
      </c>
      <c r="DF415" s="27"/>
      <c r="DG415" s="324">
        <f>SUMIF('Rekapitulasi Juni'!$AL$410:$AL$588,APS!$B415,'Rekapitulasi Juni'!$AM$410:$AM$588)</f>
        <v>0</v>
      </c>
      <c r="DH415" s="324">
        <f>SUMIF('Rekapitulasi Juni'!$AL$410:$AL$588,APS!$B415,'Rekapitulasi Juni'!$AN$410:$AN$588)</f>
        <v>0</v>
      </c>
      <c r="DI415" s="27"/>
      <c r="DJ415" s="325">
        <f t="shared" si="721"/>
        <v>0</v>
      </c>
      <c r="DK415" s="325">
        <f t="shared" si="722"/>
        <v>0</v>
      </c>
      <c r="DL415" s="27">
        <v>46</v>
      </c>
      <c r="DM415" s="324">
        <f>SUMIF('Rekapitulasi Juni'!$BA$410:$BA$588,APS!$B415,'Rekapitulasi Juni'!$BB$410:$BB$588)</f>
        <v>0</v>
      </c>
      <c r="DN415" s="324">
        <f>SUMIF('Rekapitulasi Juni'!$BA$410:$BA$588,APS!$B415,'Rekapitulasi Juni'!$BC$410:$BC$588)</f>
        <v>0</v>
      </c>
      <c r="DO415" s="324">
        <f>SUMIF('Rekapitulasi Juni'!$BA$410:$BA$588,APS!$B415,'Rekapitulasi Juni'!$BF$410:$BF$588)</f>
        <v>0</v>
      </c>
      <c r="DP415" s="325">
        <f t="shared" si="723"/>
        <v>0</v>
      </c>
      <c r="DQ415" s="325">
        <f t="shared" si="724"/>
        <v>0</v>
      </c>
      <c r="DR415" s="27">
        <v>50</v>
      </c>
      <c r="DS415" s="324">
        <f>SUMIF('Rekapitulasi Juni'!$BP$410:$BP$588,APS!$B415,'Rekapitulasi Juni'!$BQ$410:$BQ$588)</f>
        <v>0</v>
      </c>
      <c r="DT415" s="324">
        <f>SUMIF('Rekapitulasi Juni'!$BP$410:$BP$588,APS!$B415,'Rekapitulasi Juni'!$BR$410:$BR$588)</f>
        <v>0</v>
      </c>
      <c r="DU415" s="27"/>
      <c r="DV415" s="325">
        <f t="shared" si="725"/>
        <v>0</v>
      </c>
      <c r="DW415" s="325">
        <f t="shared" si="726"/>
        <v>0</v>
      </c>
      <c r="DX415" s="41">
        <f t="shared" si="766"/>
        <v>96</v>
      </c>
      <c r="DY415" s="41">
        <f t="shared" si="767"/>
        <v>0</v>
      </c>
      <c r="DZ415" s="41">
        <f t="shared" si="768"/>
        <v>0</v>
      </c>
      <c r="EA415" s="41">
        <f t="shared" si="769"/>
        <v>0</v>
      </c>
      <c r="EB415" s="41">
        <f t="shared" si="770"/>
        <v>0</v>
      </c>
      <c r="EC415" s="41">
        <f t="shared" si="771"/>
        <v>-96</v>
      </c>
      <c r="ED415" s="180">
        <f t="shared" si="772"/>
        <v>0</v>
      </c>
      <c r="EE415" s="27">
        <v>0</v>
      </c>
      <c r="EF415" s="27"/>
      <c r="EG415" s="324">
        <f>SUMIF('Rekapitulasi Juni'!$D$608:$D$786,APS!$B415,'Rekapitulasi Juni'!$E$608:$E$786)</f>
        <v>0</v>
      </c>
      <c r="EH415" s="324">
        <f>SUMIF('Rekapitulasi Juni'!$D$608:$D$786,APS!$B415,'Rekapitulasi Juni'!$F$608:$F$786)</f>
        <v>0</v>
      </c>
      <c r="EI415" s="27"/>
      <c r="EJ415" s="325">
        <f t="shared" si="727"/>
        <v>0</v>
      </c>
      <c r="EK415" s="325">
        <f t="shared" si="728"/>
        <v>0</v>
      </c>
      <c r="EL415" s="27"/>
      <c r="EM415" s="324">
        <f>SUMIF('Rekapitulasi Juni'!$U$608:$U$786,APS!$B415,'Rekapitulasi Juni'!$V$608:$V$786)</f>
        <v>6</v>
      </c>
      <c r="EN415" s="324">
        <f>SUMIF('Rekapitulasi Juni'!$U$608:$U$786,APS!$B415,'Rekapitulasi Juni'!$W$608:$W$786)</f>
        <v>0</v>
      </c>
      <c r="EO415" s="27"/>
      <c r="EP415" s="325">
        <f t="shared" si="729"/>
        <v>0</v>
      </c>
      <c r="EQ415" s="325">
        <f t="shared" si="730"/>
        <v>0</v>
      </c>
      <c r="ER415" s="27"/>
      <c r="ES415" s="324">
        <f>SUMIF('Rekapitulasi Juni'!$AL$608:$AL$786,APS!$B415,'Rekapitulasi Juni'!$AM$608:$AM$786)</f>
        <v>0</v>
      </c>
      <c r="ET415" s="324">
        <f>SUMIF('Rekapitulasi Juni'!$AL$608:$AL$786,APS!$B415,'Rekapitulasi Juni'!$AN$608:$AN$786)</f>
        <v>0</v>
      </c>
      <c r="EU415" s="27"/>
      <c r="EV415" s="325">
        <f t="shared" si="715"/>
        <v>0</v>
      </c>
      <c r="EW415" s="325">
        <f t="shared" si="716"/>
        <v>0</v>
      </c>
      <c r="EX415" s="27"/>
      <c r="EY415" s="324">
        <f>SUMIF('Rekapitulasi Juni'!$BA$608:$BA$786,APS!$B415,'Rekapitulasi Juni'!$BB$608:$BB$786)</f>
        <v>0</v>
      </c>
      <c r="EZ415" s="324">
        <f>SUMIF('Rekapitulasi Juni'!$BA$608:$BA$786,APS!$B415,'Rekapitulasi Juni'!$BC$608:$BC$786)</f>
        <v>0</v>
      </c>
      <c r="FA415" s="324">
        <f>SUMIF('Rekapitulasi Juni'!$BA$608:$BA$786,APS!$B415,'Rekapitulasi Juni'!$BF$608:$BF$786)</f>
        <v>0</v>
      </c>
      <c r="FB415" s="325">
        <f t="shared" si="717"/>
        <v>0</v>
      </c>
      <c r="FC415" s="325">
        <f t="shared" si="718"/>
        <v>0</v>
      </c>
      <c r="FD415" s="27"/>
      <c r="FE415" s="27"/>
      <c r="FF415" s="27"/>
      <c r="FG415" s="27"/>
      <c r="FH415" s="27"/>
      <c r="FI415" s="27"/>
      <c r="FJ415" s="41">
        <f t="shared" si="773"/>
        <v>0</v>
      </c>
      <c r="FK415" s="41">
        <f t="shared" si="774"/>
        <v>6</v>
      </c>
      <c r="FL415" s="41">
        <f t="shared" si="775"/>
        <v>0</v>
      </c>
      <c r="FM415" s="41">
        <f t="shared" si="776"/>
        <v>0</v>
      </c>
      <c r="FN415" s="41">
        <f t="shared" si="777"/>
        <v>0</v>
      </c>
      <c r="FO415" s="41">
        <f t="shared" si="778"/>
        <v>0</v>
      </c>
      <c r="FP415" s="180">
        <f t="shared" si="779"/>
        <v>0</v>
      </c>
      <c r="FQ415" s="27"/>
      <c r="FR415" s="27"/>
      <c r="FS415" s="324">
        <f>SUMIF('Rekapitulasi Juni'!$D$804:$D$984,APS!$B415,'Rekapitulasi Juni'!$E$804:$E$984)</f>
        <v>0</v>
      </c>
      <c r="FT415" s="324">
        <f>SUMIF('Rekapitulasi Juni'!$D$804:$D$984,APS!$B415,'Rekapitulasi Juni'!$F$804:$F$984)</f>
        <v>0</v>
      </c>
      <c r="FU415" s="27"/>
      <c r="FV415" s="325">
        <f t="shared" si="719"/>
        <v>0</v>
      </c>
      <c r="FW415" s="325">
        <f t="shared" si="720"/>
        <v>0</v>
      </c>
      <c r="FX415" s="27"/>
      <c r="FY415" s="324">
        <f>SUMIF('Rekapitulasi Juni'!$U$804:$U$984,APS!$B415,'Rekapitulasi Juni'!$V$804:$V$984)</f>
        <v>0</v>
      </c>
      <c r="FZ415" s="324">
        <f>SUMIF('Rekapitulasi Juni'!$U$804:$U$984,APS!$B415,'Rekapitulasi Juni'!$W$804:$W$984)</f>
        <v>0</v>
      </c>
      <c r="GA415" s="27"/>
      <c r="GB415" s="325">
        <f t="shared" si="713"/>
        <v>0</v>
      </c>
      <c r="GC415" s="325">
        <f t="shared" si="714"/>
        <v>0</v>
      </c>
      <c r="GD415" s="27"/>
      <c r="GE415" s="324">
        <f>SUMIF('Rekapitulasi Juni'!$AL$804:$AL$984,APS!$B415,'Rekapitulasi Juni'!$AM$804:$AM$984)</f>
        <v>0</v>
      </c>
      <c r="GF415" s="324">
        <f>SUMIF('Rekapitulasi Juni'!$AL$804:$AL$984,APS!$B415,'Rekapitulasi Juni'!$AN$804:$AN$984)</f>
        <v>0</v>
      </c>
      <c r="GG415" s="27"/>
      <c r="GH415" s="325">
        <f t="shared" si="703"/>
        <v>0</v>
      </c>
      <c r="GI415" s="325">
        <f t="shared" si="704"/>
        <v>0</v>
      </c>
      <c r="GJ415" s="27"/>
      <c r="GK415" s="27"/>
      <c r="GL415" s="41">
        <f t="shared" si="780"/>
        <v>0</v>
      </c>
      <c r="GM415" s="41">
        <f t="shared" si="781"/>
        <v>0</v>
      </c>
      <c r="GN415" s="41">
        <f t="shared" si="782"/>
        <v>0</v>
      </c>
      <c r="GO415" s="41">
        <f t="shared" si="712"/>
        <v>0</v>
      </c>
      <c r="GP415" s="41">
        <f t="shared" si="783"/>
        <v>0</v>
      </c>
      <c r="GQ415" s="41">
        <f t="shared" si="784"/>
        <v>0</v>
      </c>
      <c r="GR415" s="180">
        <f t="shared" si="785"/>
        <v>0</v>
      </c>
      <c r="GS415" s="41">
        <f t="shared" si="705"/>
        <v>96</v>
      </c>
      <c r="GT415" s="41">
        <f t="shared" si="706"/>
        <v>32</v>
      </c>
      <c r="GU415" s="41">
        <f t="shared" si="707"/>
        <v>19</v>
      </c>
      <c r="GV415" s="41">
        <f t="shared" si="708"/>
        <v>0</v>
      </c>
      <c r="GW415" s="41">
        <f t="shared" si="709"/>
        <v>19</v>
      </c>
      <c r="GX415" s="41">
        <f t="shared" si="710"/>
        <v>-77</v>
      </c>
      <c r="GY415" s="180">
        <f t="shared" si="711"/>
        <v>19.791666666666664</v>
      </c>
      <c r="GZ415" s="41">
        <v>387</v>
      </c>
      <c r="HA415" s="32"/>
      <c r="HB415" s="42">
        <f t="shared" si="634"/>
        <v>31</v>
      </c>
      <c r="HC415" s="59"/>
    </row>
    <row r="416" spans="1:211" ht="15" customHeight="1">
      <c r="A416" s="31" t="s">
        <v>815</v>
      </c>
      <c r="B416" s="32" t="s">
        <v>816</v>
      </c>
      <c r="C416" s="31" t="s">
        <v>490</v>
      </c>
      <c r="D416" s="50" t="s">
        <v>804</v>
      </c>
      <c r="E416" s="31" t="s">
        <v>43</v>
      </c>
      <c r="F416" s="31" t="s">
        <v>804</v>
      </c>
      <c r="G416" s="33">
        <v>20</v>
      </c>
      <c r="H416" s="33">
        <v>0</v>
      </c>
      <c r="I416" s="33">
        <v>0</v>
      </c>
      <c r="J416" s="34">
        <f>IFERROR(VLOOKUP(A416,#REF!,3,0),0)</f>
        <v>0</v>
      </c>
      <c r="K416" s="34">
        <f t="shared" si="623"/>
        <v>20</v>
      </c>
      <c r="L416" s="34">
        <v>0</v>
      </c>
      <c r="M416" s="34">
        <v>20</v>
      </c>
      <c r="N416" s="35">
        <f t="shared" si="624"/>
        <v>0</v>
      </c>
      <c r="O416" s="35">
        <f t="shared" si="625"/>
        <v>0</v>
      </c>
      <c r="P416" s="36">
        <v>0</v>
      </c>
      <c r="Q416" s="36">
        <f t="shared" si="731"/>
        <v>20</v>
      </c>
      <c r="R416" s="80"/>
      <c r="S416" s="37">
        <f ca="1">SUMIF(ROP!$D$6:$H$65536,A416,ROP!$J$6:$J$65536)</f>
        <v>0</v>
      </c>
      <c r="T416" s="37">
        <f>SUMIF(HASIL!$B:$B,APS!$B416&amp;RIGHT(APS!T$9,2),HASIL!$I:$I)</f>
        <v>0</v>
      </c>
      <c r="U416" s="37">
        <f>SUMIF(HASIL!$B:$B,APS!$B416&amp;RIGHT(APS!U$9,2),HASIL!$I:$I)</f>
        <v>0</v>
      </c>
      <c r="V416" s="37">
        <f>SUMIF(HASIL!$B:$B,APS!$B416&amp;RIGHT(APS!V$9,2),HASIL!$I:$I)</f>
        <v>0</v>
      </c>
      <c r="W416" s="37">
        <f>SUMIF(HASIL!$B:$B,APS!$B416&amp;RIGHT(APS!W$9,2),HASIL!$I:$I)</f>
        <v>0</v>
      </c>
      <c r="X416" s="38">
        <f t="shared" si="626"/>
        <v>0</v>
      </c>
      <c r="Y416" s="38">
        <f t="shared" si="627"/>
        <v>-20</v>
      </c>
      <c r="Z416" s="39">
        <f t="shared" si="787"/>
        <v>0</v>
      </c>
      <c r="AA416" s="39">
        <f t="shared" si="786"/>
        <v>20</v>
      </c>
      <c r="AB416" s="40">
        <f t="shared" si="788"/>
        <v>0</v>
      </c>
      <c r="AC416" s="27">
        <v>0</v>
      </c>
      <c r="AD416" s="27"/>
      <c r="AE416" s="27"/>
      <c r="AF416" s="27"/>
      <c r="AG416" s="27"/>
      <c r="AH416" s="27"/>
      <c r="AI416" s="324">
        <f>SUMIF('Rekapitulasi Juni'!$D$9:$D$192,APS!$B416,'Rekapitulasi Juni'!$E$9:$E$192)</f>
        <v>0</v>
      </c>
      <c r="AJ416" s="324">
        <f>SUMIF('Rekapitulasi Juni'!$D$9:$D$192,APS!$B416,'Rekapitulasi Juni'!$F$9:$F$192)</f>
        <v>0</v>
      </c>
      <c r="AK416" s="324">
        <f>SUMIF('Rekapitulasi Juni'!$D$9:$D$192,APS!$B416,'Rekapitulasi Juni'!$K$9:$K$192)</f>
        <v>0</v>
      </c>
      <c r="AL416" s="325">
        <f t="shared" si="732"/>
        <v>0</v>
      </c>
      <c r="AM416" s="325">
        <f t="shared" si="733"/>
        <v>0</v>
      </c>
      <c r="AN416" s="27">
        <v>20</v>
      </c>
      <c r="AO416" s="324">
        <f>SUMIF('Rekapitulasi Juni'!$U$9:$U$192,APS!$B416,'Rekapitulasi Juni'!$V$9:$V$192)</f>
        <v>0</v>
      </c>
      <c r="AP416" s="324">
        <f>SUMIF('Rekapitulasi Juni'!$U$9:$U$192,APS!$B416,'Rekapitulasi Juni'!$W$9:$W$192)</f>
        <v>0</v>
      </c>
      <c r="AQ416" s="27"/>
      <c r="AR416" s="325">
        <f t="shared" si="734"/>
        <v>0</v>
      </c>
      <c r="AS416" s="325">
        <f t="shared" si="735"/>
        <v>0</v>
      </c>
      <c r="AT416" s="27"/>
      <c r="AU416" s="324">
        <f>SUMIF('Rekapitulasi Juni'!$AL$9:$AL$192,APS!$B416,'Rekapitulasi Juni'!$AM$9:$AM$192)</f>
        <v>0</v>
      </c>
      <c r="AV416" s="324">
        <f>SUMIF('Rekapitulasi Juni'!$AL$9:$AL$192,APS!$B416,'Rekapitulasi Juni'!$AN$9:$AN$192)</f>
        <v>0</v>
      </c>
      <c r="AW416" s="27"/>
      <c r="AX416" s="325">
        <f t="shared" si="736"/>
        <v>0</v>
      </c>
      <c r="AY416" s="325">
        <f t="shared" si="737"/>
        <v>0</v>
      </c>
      <c r="AZ416" s="41">
        <f t="shared" si="738"/>
        <v>20</v>
      </c>
      <c r="BA416" s="41">
        <f t="shared" si="739"/>
        <v>0</v>
      </c>
      <c r="BB416" s="41">
        <f t="shared" si="740"/>
        <v>0</v>
      </c>
      <c r="BC416" s="41">
        <f t="shared" si="741"/>
        <v>0</v>
      </c>
      <c r="BD416" s="41">
        <f t="shared" si="742"/>
        <v>0</v>
      </c>
      <c r="BE416" s="41">
        <f t="shared" si="743"/>
        <v>-20</v>
      </c>
      <c r="BF416" s="180">
        <f t="shared" si="744"/>
        <v>0</v>
      </c>
      <c r="BG416" s="27">
        <v>0</v>
      </c>
      <c r="BH416" s="27"/>
      <c r="BI416" s="324">
        <f>SUMIF('Rekapitulasi Juni'!$D$214:$D$393,APS!$B416,'Rekapitulasi Juni'!$E$214:$E$393)</f>
        <v>20</v>
      </c>
      <c r="BJ416" s="324">
        <f>SUMIF('Rekapitulasi Juni'!$D$214:$D$393,APS!$B416,'Rekapitulasi Juni'!$F$214:$F$393)</f>
        <v>20</v>
      </c>
      <c r="BK416" s="27"/>
      <c r="BL416" s="325">
        <f t="shared" si="745"/>
        <v>0</v>
      </c>
      <c r="BM416" s="325">
        <f t="shared" si="746"/>
        <v>100</v>
      </c>
      <c r="BN416" s="27"/>
      <c r="BO416" s="324">
        <f>SUMIF('Rekapitulasi Juni'!$U$214:$U$393,APS!$B416,'Rekapitulasi Juni'!$V$214:$V$393)</f>
        <v>0</v>
      </c>
      <c r="BP416" s="324">
        <f>SUMIF('Rekapitulasi Juni'!$U$214:$U$393,APS!$B416,'Rekapitulasi Juni'!$W$214:$W$393)</f>
        <v>0</v>
      </c>
      <c r="BQ416" s="27"/>
      <c r="BR416" s="325">
        <f t="shared" si="747"/>
        <v>0</v>
      </c>
      <c r="BS416" s="325">
        <f t="shared" si="748"/>
        <v>0</v>
      </c>
      <c r="BT416" s="27"/>
      <c r="BU416" s="324">
        <f>SUMIF('Rekapitulasi Juni'!$AL$214:$AL$393,APS!$B416,'Rekapitulasi Juni'!$AM$214:$AM$393)</f>
        <v>0</v>
      </c>
      <c r="BV416" s="324">
        <f>SUMIF('Rekapitulasi Juni'!$AL$214:$AL$393,APS!$B416,'Rekapitulasi Juni'!$AN$214:$AN$393)</f>
        <v>0</v>
      </c>
      <c r="BW416" s="27"/>
      <c r="BX416" s="325">
        <f t="shared" si="749"/>
        <v>0</v>
      </c>
      <c r="BY416" s="325">
        <f t="shared" si="750"/>
        <v>0</v>
      </c>
      <c r="BZ416" s="27"/>
      <c r="CA416" s="324">
        <f>SUMIF('Rekapitulasi Juni'!$BA$214:$BA$393,APS!$B416,'Rekapitulasi Juni'!$BB$214:$BB$393)</f>
        <v>0</v>
      </c>
      <c r="CB416" s="324">
        <f>SUMIF('Rekapitulasi Juni'!$BA$214:$BA$393,APS!$B416,'Rekapitulasi Juni'!$BC$214:$BC$393)</f>
        <v>0</v>
      </c>
      <c r="CC416" s="27"/>
      <c r="CD416" s="325">
        <f t="shared" si="751"/>
        <v>0</v>
      </c>
      <c r="CE416" s="325">
        <f t="shared" si="752"/>
        <v>0</v>
      </c>
      <c r="CF416" s="27"/>
      <c r="CG416" s="324">
        <f>SUMIF('Rekapitulasi Juni'!$BP$214:$BP$393,APS!$B416,'Rekapitulasi Juni'!$BQ$214:$BQ$393)</f>
        <v>0</v>
      </c>
      <c r="CH416" s="324">
        <f>SUMIF('Rekapitulasi Juni'!$BP$214:$BP$393,APS!$B416,'Rekapitulasi Juni'!$BR$214:$BR$393)</f>
        <v>0</v>
      </c>
      <c r="CI416" s="27"/>
      <c r="CJ416" s="325">
        <f t="shared" si="753"/>
        <v>0</v>
      </c>
      <c r="CK416" s="325">
        <f t="shared" si="754"/>
        <v>0</v>
      </c>
      <c r="CL416" s="41">
        <f t="shared" si="755"/>
        <v>0</v>
      </c>
      <c r="CM416" s="41">
        <f t="shared" si="756"/>
        <v>20</v>
      </c>
      <c r="CN416" s="41">
        <f t="shared" si="757"/>
        <v>20</v>
      </c>
      <c r="CO416" s="41">
        <f t="shared" si="758"/>
        <v>0</v>
      </c>
      <c r="CP416" s="41">
        <f t="shared" si="759"/>
        <v>20</v>
      </c>
      <c r="CQ416" s="41">
        <f t="shared" si="760"/>
        <v>20</v>
      </c>
      <c r="CR416" s="180">
        <f t="shared" si="761"/>
        <v>0</v>
      </c>
      <c r="CS416" s="27">
        <v>0</v>
      </c>
      <c r="CT416" s="27"/>
      <c r="CU416" s="324">
        <f>SUMIF('Rekapitulasi Juni'!$D$410:$D$588,APS!$B416,'Rekapitulasi Juni'!$E$410:$E$588)</f>
        <v>0</v>
      </c>
      <c r="CV416" s="324">
        <f>SUMIF('Rekapitulasi Juni'!$D$410:$D$588,APS!$B416,'Rekapitulasi Juni'!$F$410:$F$588)</f>
        <v>0</v>
      </c>
      <c r="CW416" s="27"/>
      <c r="CX416" s="325">
        <f t="shared" si="762"/>
        <v>0</v>
      </c>
      <c r="CY416" s="325">
        <f t="shared" si="763"/>
        <v>0</v>
      </c>
      <c r="CZ416" s="27"/>
      <c r="DA416" s="324">
        <f>SUMIF('Rekapitulasi Juni'!$U$410:$U$588,APS!$B416,'Rekapitulasi Juni'!$V$410:$V$588)</f>
        <v>0</v>
      </c>
      <c r="DB416" s="324">
        <f>SUMIF('Rekapitulasi Juni'!$U$410:$U$588,APS!$B416,'Rekapitulasi Juni'!$W$410:$W$588)</f>
        <v>0</v>
      </c>
      <c r="DC416" s="27"/>
      <c r="DD416" s="325">
        <f t="shared" si="764"/>
        <v>0</v>
      </c>
      <c r="DE416" s="325">
        <f t="shared" si="765"/>
        <v>0</v>
      </c>
      <c r="DF416" s="27"/>
      <c r="DG416" s="324">
        <f>SUMIF('Rekapitulasi Juni'!$AL$410:$AL$588,APS!$B416,'Rekapitulasi Juni'!$AM$410:$AM$588)</f>
        <v>0</v>
      </c>
      <c r="DH416" s="324">
        <f>SUMIF('Rekapitulasi Juni'!$AL$410:$AL$588,APS!$B416,'Rekapitulasi Juni'!$AN$410:$AN$588)</f>
        <v>0</v>
      </c>
      <c r="DI416" s="27"/>
      <c r="DJ416" s="325">
        <f t="shared" si="721"/>
        <v>0</v>
      </c>
      <c r="DK416" s="325">
        <f t="shared" si="722"/>
        <v>0</v>
      </c>
      <c r="DL416" s="27"/>
      <c r="DM416" s="324">
        <f>SUMIF('Rekapitulasi Juni'!$BA$410:$BA$588,APS!$B416,'Rekapitulasi Juni'!$BB$410:$BB$588)</f>
        <v>0</v>
      </c>
      <c r="DN416" s="324">
        <f>SUMIF('Rekapitulasi Juni'!$BA$410:$BA$588,APS!$B416,'Rekapitulasi Juni'!$BC$410:$BC$588)</f>
        <v>0</v>
      </c>
      <c r="DO416" s="324">
        <f>SUMIF('Rekapitulasi Juni'!$BA$410:$BA$588,APS!$B416,'Rekapitulasi Juni'!$BF$410:$BF$588)</f>
        <v>0</v>
      </c>
      <c r="DP416" s="325">
        <f t="shared" si="723"/>
        <v>0</v>
      </c>
      <c r="DQ416" s="325">
        <f t="shared" si="724"/>
        <v>0</v>
      </c>
      <c r="DR416" s="27"/>
      <c r="DS416" s="324">
        <f>SUMIF('Rekapitulasi Juni'!$BP$410:$BP$588,APS!$B416,'Rekapitulasi Juni'!$BQ$410:$BQ$588)</f>
        <v>0</v>
      </c>
      <c r="DT416" s="324">
        <f>SUMIF('Rekapitulasi Juni'!$BP$410:$BP$588,APS!$B416,'Rekapitulasi Juni'!$BR$410:$BR$588)</f>
        <v>0</v>
      </c>
      <c r="DU416" s="27"/>
      <c r="DV416" s="325">
        <f t="shared" si="725"/>
        <v>0</v>
      </c>
      <c r="DW416" s="325">
        <f t="shared" si="726"/>
        <v>0</v>
      </c>
      <c r="DX416" s="41">
        <f t="shared" si="766"/>
        <v>0</v>
      </c>
      <c r="DY416" s="41">
        <f t="shared" si="767"/>
        <v>0</v>
      </c>
      <c r="DZ416" s="41">
        <f t="shared" si="768"/>
        <v>0</v>
      </c>
      <c r="EA416" s="41">
        <f t="shared" si="769"/>
        <v>0</v>
      </c>
      <c r="EB416" s="41">
        <f t="shared" si="770"/>
        <v>0</v>
      </c>
      <c r="EC416" s="41">
        <f t="shared" si="771"/>
        <v>0</v>
      </c>
      <c r="ED416" s="180">
        <f t="shared" si="772"/>
        <v>0</v>
      </c>
      <c r="EE416" s="27">
        <v>0</v>
      </c>
      <c r="EF416" s="27"/>
      <c r="EG416" s="324">
        <f>SUMIF('Rekapitulasi Juni'!$D$608:$D$786,APS!$B416,'Rekapitulasi Juni'!$E$608:$E$786)</f>
        <v>0</v>
      </c>
      <c r="EH416" s="324">
        <f>SUMIF('Rekapitulasi Juni'!$D$608:$D$786,APS!$B416,'Rekapitulasi Juni'!$F$608:$F$786)</f>
        <v>0</v>
      </c>
      <c r="EI416" s="27"/>
      <c r="EJ416" s="325">
        <f t="shared" si="727"/>
        <v>0</v>
      </c>
      <c r="EK416" s="325">
        <f t="shared" si="728"/>
        <v>0</v>
      </c>
      <c r="EL416" s="27"/>
      <c r="EM416" s="324">
        <f>SUMIF('Rekapitulasi Juni'!$U$608:$U$786,APS!$B416,'Rekapitulasi Juni'!$V$608:$V$786)</f>
        <v>0</v>
      </c>
      <c r="EN416" s="324">
        <f>SUMIF('Rekapitulasi Juni'!$U$608:$U$786,APS!$B416,'Rekapitulasi Juni'!$W$608:$W$786)</f>
        <v>0</v>
      </c>
      <c r="EO416" s="27"/>
      <c r="EP416" s="325">
        <f t="shared" si="729"/>
        <v>0</v>
      </c>
      <c r="EQ416" s="325">
        <f t="shared" si="730"/>
        <v>0</v>
      </c>
      <c r="ER416" s="27"/>
      <c r="ES416" s="324">
        <f>SUMIF('Rekapitulasi Juni'!$AL$608:$AL$786,APS!$B416,'Rekapitulasi Juni'!$AM$608:$AM$786)</f>
        <v>0</v>
      </c>
      <c r="ET416" s="324">
        <f>SUMIF('Rekapitulasi Juni'!$AL$608:$AL$786,APS!$B416,'Rekapitulasi Juni'!$AN$608:$AN$786)</f>
        <v>0</v>
      </c>
      <c r="EU416" s="27"/>
      <c r="EV416" s="325">
        <f t="shared" si="715"/>
        <v>0</v>
      </c>
      <c r="EW416" s="325">
        <f t="shared" si="716"/>
        <v>0</v>
      </c>
      <c r="EX416" s="27"/>
      <c r="EY416" s="324">
        <f>SUMIF('Rekapitulasi Juni'!$BA$608:$BA$786,APS!$B416,'Rekapitulasi Juni'!$BB$608:$BB$786)</f>
        <v>0</v>
      </c>
      <c r="EZ416" s="324">
        <f>SUMIF('Rekapitulasi Juni'!$BA$608:$BA$786,APS!$B416,'Rekapitulasi Juni'!$BC$608:$BC$786)</f>
        <v>0</v>
      </c>
      <c r="FA416" s="324">
        <f>SUMIF('Rekapitulasi Juni'!$BA$608:$BA$786,APS!$B416,'Rekapitulasi Juni'!$BF$608:$BF$786)</f>
        <v>0</v>
      </c>
      <c r="FB416" s="325">
        <f t="shared" si="717"/>
        <v>0</v>
      </c>
      <c r="FC416" s="325">
        <f t="shared" si="718"/>
        <v>0</v>
      </c>
      <c r="FD416" s="27"/>
      <c r="FE416" s="27"/>
      <c r="FF416" s="27"/>
      <c r="FG416" s="27"/>
      <c r="FH416" s="27"/>
      <c r="FI416" s="27"/>
      <c r="FJ416" s="41">
        <f t="shared" si="773"/>
        <v>0</v>
      </c>
      <c r="FK416" s="41">
        <f t="shared" si="774"/>
        <v>0</v>
      </c>
      <c r="FL416" s="41">
        <f t="shared" si="775"/>
        <v>0</v>
      </c>
      <c r="FM416" s="41">
        <f t="shared" si="776"/>
        <v>0</v>
      </c>
      <c r="FN416" s="41">
        <f t="shared" si="777"/>
        <v>0</v>
      </c>
      <c r="FO416" s="41">
        <f t="shared" si="778"/>
        <v>0</v>
      </c>
      <c r="FP416" s="180">
        <f t="shared" si="779"/>
        <v>0</v>
      </c>
      <c r="FQ416" s="27"/>
      <c r="FR416" s="27"/>
      <c r="FS416" s="324">
        <f>SUMIF('Rekapitulasi Juni'!$D$804:$D$984,APS!$B416,'Rekapitulasi Juni'!$E$804:$E$984)</f>
        <v>0</v>
      </c>
      <c r="FT416" s="324">
        <f>SUMIF('Rekapitulasi Juni'!$D$804:$D$984,APS!$B416,'Rekapitulasi Juni'!$F$804:$F$984)</f>
        <v>0</v>
      </c>
      <c r="FU416" s="27"/>
      <c r="FV416" s="325">
        <f t="shared" si="719"/>
        <v>0</v>
      </c>
      <c r="FW416" s="325">
        <f t="shared" si="720"/>
        <v>0</v>
      </c>
      <c r="FX416" s="27"/>
      <c r="FY416" s="324">
        <f>SUMIF('Rekapitulasi Juni'!$U$804:$U$984,APS!$B416,'Rekapitulasi Juni'!$V$804:$V$984)</f>
        <v>0</v>
      </c>
      <c r="FZ416" s="324">
        <f>SUMIF('Rekapitulasi Juni'!$U$804:$U$984,APS!$B416,'Rekapitulasi Juni'!$W$804:$W$984)</f>
        <v>0</v>
      </c>
      <c r="GA416" s="27"/>
      <c r="GB416" s="325">
        <f t="shared" si="713"/>
        <v>0</v>
      </c>
      <c r="GC416" s="325">
        <f t="shared" si="714"/>
        <v>0</v>
      </c>
      <c r="GD416" s="27"/>
      <c r="GE416" s="324">
        <f>SUMIF('Rekapitulasi Juni'!$AL$804:$AL$984,APS!$B416,'Rekapitulasi Juni'!$AM$804:$AM$984)</f>
        <v>0</v>
      </c>
      <c r="GF416" s="324">
        <f>SUMIF('Rekapitulasi Juni'!$AL$804:$AL$984,APS!$B416,'Rekapitulasi Juni'!$AN$804:$AN$984)</f>
        <v>0</v>
      </c>
      <c r="GG416" s="27"/>
      <c r="GH416" s="325">
        <f t="shared" si="703"/>
        <v>0</v>
      </c>
      <c r="GI416" s="325">
        <f t="shared" si="704"/>
        <v>0</v>
      </c>
      <c r="GJ416" s="27"/>
      <c r="GK416" s="27"/>
      <c r="GL416" s="41">
        <f t="shared" si="780"/>
        <v>0</v>
      </c>
      <c r="GM416" s="41">
        <f t="shared" si="781"/>
        <v>0</v>
      </c>
      <c r="GN416" s="41">
        <f t="shared" si="782"/>
        <v>0</v>
      </c>
      <c r="GO416" s="41">
        <f t="shared" si="712"/>
        <v>0</v>
      </c>
      <c r="GP416" s="41">
        <f t="shared" si="783"/>
        <v>0</v>
      </c>
      <c r="GQ416" s="41">
        <f t="shared" si="784"/>
        <v>0</v>
      </c>
      <c r="GR416" s="180">
        <f t="shared" si="785"/>
        <v>0</v>
      </c>
      <c r="GS416" s="41">
        <f t="shared" si="705"/>
        <v>20</v>
      </c>
      <c r="GT416" s="41">
        <f t="shared" si="706"/>
        <v>20</v>
      </c>
      <c r="GU416" s="41">
        <f t="shared" si="707"/>
        <v>20</v>
      </c>
      <c r="GV416" s="41">
        <f t="shared" si="708"/>
        <v>0</v>
      </c>
      <c r="GW416" s="41">
        <f t="shared" si="709"/>
        <v>20</v>
      </c>
      <c r="GX416" s="41">
        <f t="shared" si="710"/>
        <v>0</v>
      </c>
      <c r="GY416" s="180">
        <f t="shared" si="711"/>
        <v>100</v>
      </c>
      <c r="GZ416" s="41">
        <v>388</v>
      </c>
      <c r="HA416" s="32"/>
      <c r="HB416" s="42">
        <f t="shared" si="634"/>
        <v>0</v>
      </c>
      <c r="HC416" s="59"/>
    </row>
    <row r="417" spans="1:211" ht="15" customHeight="1">
      <c r="A417" s="31" t="s">
        <v>817</v>
      </c>
      <c r="B417" s="32" t="s">
        <v>818</v>
      </c>
      <c r="C417" s="31" t="s">
        <v>490</v>
      </c>
      <c r="D417" s="50" t="s">
        <v>804</v>
      </c>
      <c r="E417" s="31" t="s">
        <v>43</v>
      </c>
      <c r="F417" s="31" t="s">
        <v>804</v>
      </c>
      <c r="G417" s="47">
        <v>50</v>
      </c>
      <c r="H417" s="33">
        <v>0</v>
      </c>
      <c r="I417" s="33">
        <v>0</v>
      </c>
      <c r="J417" s="34">
        <f>IFERROR(VLOOKUP(A417,#REF!,3,0),0)</f>
        <v>0</v>
      </c>
      <c r="K417" s="34">
        <f t="shared" si="623"/>
        <v>50</v>
      </c>
      <c r="L417" s="34">
        <v>0</v>
      </c>
      <c r="M417" s="34">
        <v>50</v>
      </c>
      <c r="N417" s="35">
        <f t="shared" si="624"/>
        <v>0</v>
      </c>
      <c r="O417" s="35">
        <f t="shared" si="625"/>
        <v>0</v>
      </c>
      <c r="P417" s="36">
        <v>0</v>
      </c>
      <c r="Q417" s="36">
        <f t="shared" si="731"/>
        <v>50</v>
      </c>
      <c r="R417" s="80"/>
      <c r="S417" s="37">
        <f ca="1">SUMIF(ROP!$D$6:$H$65536,A417,ROP!$J$6:$J$65536)</f>
        <v>0</v>
      </c>
      <c r="T417" s="37">
        <f>SUMIF(HASIL!$B:$B,APS!$B417&amp;RIGHT(APS!T$9,2),HASIL!$I:$I)</f>
        <v>0</v>
      </c>
      <c r="U417" s="37">
        <f>SUMIF(HASIL!$B:$B,APS!$B417&amp;RIGHT(APS!U$9,2),HASIL!$I:$I)</f>
        <v>0</v>
      </c>
      <c r="V417" s="37">
        <f>SUMIF(HASIL!$B:$B,APS!$B417&amp;RIGHT(APS!V$9,2),HASIL!$I:$I)</f>
        <v>0</v>
      </c>
      <c r="W417" s="37">
        <f>SUMIF(HASIL!$B:$B,APS!$B417&amp;RIGHT(APS!W$9,2),HASIL!$I:$I)</f>
        <v>0</v>
      </c>
      <c r="X417" s="38">
        <f t="shared" si="626"/>
        <v>0</v>
      </c>
      <c r="Y417" s="38">
        <f t="shared" si="627"/>
        <v>-50</v>
      </c>
      <c r="Z417" s="39">
        <f t="shared" si="787"/>
        <v>0</v>
      </c>
      <c r="AA417" s="39">
        <f t="shared" si="786"/>
        <v>50</v>
      </c>
      <c r="AB417" s="40">
        <f t="shared" si="788"/>
        <v>0</v>
      </c>
      <c r="AC417" s="27">
        <v>0</v>
      </c>
      <c r="AD417" s="27"/>
      <c r="AE417" s="27"/>
      <c r="AF417" s="27"/>
      <c r="AG417" s="27"/>
      <c r="AH417" s="27"/>
      <c r="AI417" s="324">
        <f>SUMIF('Rekapitulasi Juni'!$D$9:$D$192,APS!$B417,'Rekapitulasi Juni'!$E$9:$E$192)</f>
        <v>0</v>
      </c>
      <c r="AJ417" s="324">
        <f>SUMIF('Rekapitulasi Juni'!$D$9:$D$192,APS!$B417,'Rekapitulasi Juni'!$F$9:$F$192)</f>
        <v>0</v>
      </c>
      <c r="AK417" s="324">
        <f>SUMIF('Rekapitulasi Juni'!$D$9:$D$192,APS!$B417,'Rekapitulasi Juni'!$K$9:$K$192)</f>
        <v>0</v>
      </c>
      <c r="AL417" s="325">
        <f t="shared" si="732"/>
        <v>0</v>
      </c>
      <c r="AM417" s="325">
        <f t="shared" si="733"/>
        <v>0</v>
      </c>
      <c r="AN417" s="27">
        <v>20</v>
      </c>
      <c r="AO417" s="324">
        <f>SUMIF('Rekapitulasi Juni'!$U$9:$U$192,APS!$B417,'Rekapitulasi Juni'!$V$9:$V$192)</f>
        <v>0</v>
      </c>
      <c r="AP417" s="324">
        <f>SUMIF('Rekapitulasi Juni'!$U$9:$U$192,APS!$B417,'Rekapitulasi Juni'!$W$9:$W$192)</f>
        <v>0</v>
      </c>
      <c r="AQ417" s="27"/>
      <c r="AR417" s="325">
        <f t="shared" si="734"/>
        <v>0</v>
      </c>
      <c r="AS417" s="325">
        <f t="shared" si="735"/>
        <v>0</v>
      </c>
      <c r="AT417" s="27"/>
      <c r="AU417" s="324">
        <f>SUMIF('Rekapitulasi Juni'!$AL$9:$AL$192,APS!$B417,'Rekapitulasi Juni'!$AM$9:$AM$192)</f>
        <v>0</v>
      </c>
      <c r="AV417" s="324">
        <f>SUMIF('Rekapitulasi Juni'!$AL$9:$AL$192,APS!$B417,'Rekapitulasi Juni'!$AN$9:$AN$192)</f>
        <v>0</v>
      </c>
      <c r="AW417" s="27"/>
      <c r="AX417" s="325">
        <f t="shared" si="736"/>
        <v>0</v>
      </c>
      <c r="AY417" s="325">
        <f t="shared" si="737"/>
        <v>0</v>
      </c>
      <c r="AZ417" s="41">
        <f t="shared" si="738"/>
        <v>20</v>
      </c>
      <c r="BA417" s="41">
        <f t="shared" si="739"/>
        <v>0</v>
      </c>
      <c r="BB417" s="41">
        <f t="shared" si="740"/>
        <v>0</v>
      </c>
      <c r="BC417" s="41">
        <f t="shared" si="741"/>
        <v>0</v>
      </c>
      <c r="BD417" s="41">
        <f t="shared" si="742"/>
        <v>0</v>
      </c>
      <c r="BE417" s="41">
        <f t="shared" si="743"/>
        <v>-20</v>
      </c>
      <c r="BF417" s="180">
        <f t="shared" si="744"/>
        <v>0</v>
      </c>
      <c r="BG417" s="27">
        <v>0</v>
      </c>
      <c r="BH417" s="27"/>
      <c r="BI417" s="324">
        <f>SUMIF('Rekapitulasi Juni'!$D$214:$D$393,APS!$B417,'Rekapitulasi Juni'!$E$214:$E$393)</f>
        <v>40</v>
      </c>
      <c r="BJ417" s="324">
        <f>SUMIF('Rekapitulasi Juni'!$D$214:$D$393,APS!$B417,'Rekapitulasi Juni'!$F$214:$F$393)</f>
        <v>10</v>
      </c>
      <c r="BK417" s="27"/>
      <c r="BL417" s="325">
        <f t="shared" si="745"/>
        <v>0</v>
      </c>
      <c r="BM417" s="325">
        <f t="shared" si="746"/>
        <v>25</v>
      </c>
      <c r="BN417" s="27">
        <v>10</v>
      </c>
      <c r="BO417" s="324">
        <f>SUMIF('Rekapitulasi Juni'!$U$214:$U$393,APS!$B417,'Rekapitulasi Juni'!$V$214:$V$393)</f>
        <v>0</v>
      </c>
      <c r="BP417" s="324">
        <f>SUMIF('Rekapitulasi Juni'!$U$214:$U$393,APS!$B417,'Rekapitulasi Juni'!$W$214:$W$393)</f>
        <v>0</v>
      </c>
      <c r="BQ417" s="27"/>
      <c r="BR417" s="325">
        <f t="shared" si="747"/>
        <v>0</v>
      </c>
      <c r="BS417" s="325">
        <f t="shared" si="748"/>
        <v>0</v>
      </c>
      <c r="BT417" s="27">
        <v>20</v>
      </c>
      <c r="BU417" s="324">
        <f>SUMIF('Rekapitulasi Juni'!$AL$214:$AL$393,APS!$B417,'Rekapitulasi Juni'!$AM$214:$AM$393)</f>
        <v>0</v>
      </c>
      <c r="BV417" s="324">
        <f>SUMIF('Rekapitulasi Juni'!$AL$214:$AL$393,APS!$B417,'Rekapitulasi Juni'!$AN$214:$AN$393)</f>
        <v>0</v>
      </c>
      <c r="BW417" s="27"/>
      <c r="BX417" s="325">
        <f t="shared" si="749"/>
        <v>0</v>
      </c>
      <c r="BY417" s="325">
        <f t="shared" si="750"/>
        <v>0</v>
      </c>
      <c r="BZ417" s="27"/>
      <c r="CA417" s="324">
        <f>SUMIF('Rekapitulasi Juni'!$BA$214:$BA$393,APS!$B417,'Rekapitulasi Juni'!$BB$214:$BB$393)</f>
        <v>12</v>
      </c>
      <c r="CB417" s="324">
        <f>SUMIF('Rekapitulasi Juni'!$BA$214:$BA$393,APS!$B417,'Rekapitulasi Juni'!$BC$214:$BC$393)</f>
        <v>0</v>
      </c>
      <c r="CC417" s="27"/>
      <c r="CD417" s="325">
        <f t="shared" si="751"/>
        <v>0</v>
      </c>
      <c r="CE417" s="325">
        <f t="shared" si="752"/>
        <v>0</v>
      </c>
      <c r="CF417" s="27"/>
      <c r="CG417" s="324">
        <f>SUMIF('Rekapitulasi Juni'!$BP$214:$BP$393,APS!$B417,'Rekapitulasi Juni'!$BQ$214:$BQ$393)</f>
        <v>0</v>
      </c>
      <c r="CH417" s="324">
        <f>SUMIF('Rekapitulasi Juni'!$BP$214:$BP$393,APS!$B417,'Rekapitulasi Juni'!$BR$214:$BR$393)</f>
        <v>0</v>
      </c>
      <c r="CI417" s="27"/>
      <c r="CJ417" s="325">
        <f t="shared" si="753"/>
        <v>0</v>
      </c>
      <c r="CK417" s="325">
        <f t="shared" si="754"/>
        <v>0</v>
      </c>
      <c r="CL417" s="41">
        <f t="shared" si="755"/>
        <v>30</v>
      </c>
      <c r="CM417" s="41">
        <f t="shared" si="756"/>
        <v>52</v>
      </c>
      <c r="CN417" s="41">
        <f t="shared" si="757"/>
        <v>10</v>
      </c>
      <c r="CO417" s="41">
        <f t="shared" si="758"/>
        <v>0</v>
      </c>
      <c r="CP417" s="41">
        <f t="shared" si="759"/>
        <v>10</v>
      </c>
      <c r="CQ417" s="41">
        <f t="shared" si="760"/>
        <v>-20</v>
      </c>
      <c r="CR417" s="180">
        <f t="shared" si="761"/>
        <v>33.333333333333329</v>
      </c>
      <c r="CS417" s="27">
        <v>0</v>
      </c>
      <c r="CT417" s="27"/>
      <c r="CU417" s="324">
        <f>SUMIF('Rekapitulasi Juni'!$D$410:$D$588,APS!$B417,'Rekapitulasi Juni'!$E$410:$E$588)</f>
        <v>0</v>
      </c>
      <c r="CV417" s="324">
        <f>SUMIF('Rekapitulasi Juni'!$D$410:$D$588,APS!$B417,'Rekapitulasi Juni'!$F$410:$F$588)</f>
        <v>12</v>
      </c>
      <c r="CW417" s="27"/>
      <c r="CX417" s="325">
        <f t="shared" si="762"/>
        <v>0</v>
      </c>
      <c r="CY417" s="325">
        <f t="shared" si="763"/>
        <v>0</v>
      </c>
      <c r="CZ417" s="27"/>
      <c r="DA417" s="324">
        <f>SUMIF('Rekapitulasi Juni'!$U$410:$U$588,APS!$B417,'Rekapitulasi Juni'!$V$410:$V$588)</f>
        <v>20</v>
      </c>
      <c r="DB417" s="324">
        <f>SUMIF('Rekapitulasi Juni'!$U$410:$U$588,APS!$B417,'Rekapitulasi Juni'!$W$410:$W$588)</f>
        <v>10</v>
      </c>
      <c r="DC417" s="27"/>
      <c r="DD417" s="325">
        <f t="shared" si="764"/>
        <v>0</v>
      </c>
      <c r="DE417" s="325">
        <f t="shared" si="765"/>
        <v>50</v>
      </c>
      <c r="DF417" s="27"/>
      <c r="DG417" s="324">
        <f>SUMIF('Rekapitulasi Juni'!$AL$410:$AL$588,APS!$B417,'Rekapitulasi Juni'!$AM$410:$AM$588)</f>
        <v>0</v>
      </c>
      <c r="DH417" s="324">
        <f>SUMIF('Rekapitulasi Juni'!$AL$410:$AL$588,APS!$B417,'Rekapitulasi Juni'!$AN$410:$AN$588)</f>
        <v>0</v>
      </c>
      <c r="DI417" s="27"/>
      <c r="DJ417" s="325">
        <f t="shared" si="721"/>
        <v>0</v>
      </c>
      <c r="DK417" s="325">
        <f t="shared" si="722"/>
        <v>0</v>
      </c>
      <c r="DL417" s="27"/>
      <c r="DM417" s="324">
        <f>SUMIF('Rekapitulasi Juni'!$BA$410:$BA$588,APS!$B417,'Rekapitulasi Juni'!$BB$410:$BB$588)</f>
        <v>10</v>
      </c>
      <c r="DN417" s="324">
        <f>SUMIF('Rekapitulasi Juni'!$BA$410:$BA$588,APS!$B417,'Rekapitulasi Juni'!$BC$410:$BC$588)</f>
        <v>10</v>
      </c>
      <c r="DO417" s="324">
        <f>SUMIF('Rekapitulasi Juni'!$BA$410:$BA$588,APS!$B417,'Rekapitulasi Juni'!$BF$410:$BF$588)</f>
        <v>0</v>
      </c>
      <c r="DP417" s="325">
        <f t="shared" si="723"/>
        <v>0</v>
      </c>
      <c r="DQ417" s="325">
        <f t="shared" si="724"/>
        <v>100</v>
      </c>
      <c r="DR417" s="27"/>
      <c r="DS417" s="324">
        <f>SUMIF('Rekapitulasi Juni'!$BP$410:$BP$588,APS!$B417,'Rekapitulasi Juni'!$BQ$410:$BQ$588)</f>
        <v>0</v>
      </c>
      <c r="DT417" s="324">
        <f>SUMIF('Rekapitulasi Juni'!$BP$410:$BP$588,APS!$B417,'Rekapitulasi Juni'!$BR$410:$BR$588)</f>
        <v>0</v>
      </c>
      <c r="DU417" s="27"/>
      <c r="DV417" s="325">
        <f t="shared" si="725"/>
        <v>0</v>
      </c>
      <c r="DW417" s="325">
        <f t="shared" si="726"/>
        <v>0</v>
      </c>
      <c r="DX417" s="41">
        <f t="shared" si="766"/>
        <v>0</v>
      </c>
      <c r="DY417" s="41">
        <f t="shared" si="767"/>
        <v>30</v>
      </c>
      <c r="DZ417" s="41">
        <f t="shared" si="768"/>
        <v>32</v>
      </c>
      <c r="EA417" s="41">
        <f t="shared" si="769"/>
        <v>0</v>
      </c>
      <c r="EB417" s="41">
        <f t="shared" si="770"/>
        <v>32</v>
      </c>
      <c r="EC417" s="41">
        <f t="shared" si="771"/>
        <v>32</v>
      </c>
      <c r="ED417" s="180">
        <f t="shared" si="772"/>
        <v>0</v>
      </c>
      <c r="EE417" s="27">
        <v>0</v>
      </c>
      <c r="EF417" s="27"/>
      <c r="EG417" s="324">
        <f>SUMIF('Rekapitulasi Juni'!$D$608:$D$786,APS!$B417,'Rekapitulasi Juni'!$E$608:$E$786)</f>
        <v>0</v>
      </c>
      <c r="EH417" s="324">
        <f>SUMIF('Rekapitulasi Juni'!$D$608:$D$786,APS!$B417,'Rekapitulasi Juni'!$F$608:$F$786)</f>
        <v>0</v>
      </c>
      <c r="EI417" s="27"/>
      <c r="EJ417" s="325">
        <f t="shared" si="727"/>
        <v>0</v>
      </c>
      <c r="EK417" s="325">
        <f t="shared" si="728"/>
        <v>0</v>
      </c>
      <c r="EL417" s="27"/>
      <c r="EM417" s="324">
        <f>SUMIF('Rekapitulasi Juni'!$U$608:$U$786,APS!$B417,'Rekapitulasi Juni'!$V$608:$V$786)</f>
        <v>0</v>
      </c>
      <c r="EN417" s="324">
        <f>SUMIF('Rekapitulasi Juni'!$U$608:$U$786,APS!$B417,'Rekapitulasi Juni'!$W$608:$W$786)</f>
        <v>0</v>
      </c>
      <c r="EO417" s="27"/>
      <c r="EP417" s="325">
        <f t="shared" si="729"/>
        <v>0</v>
      </c>
      <c r="EQ417" s="325">
        <f t="shared" si="730"/>
        <v>0</v>
      </c>
      <c r="ER417" s="27"/>
      <c r="ES417" s="324">
        <f>SUMIF('Rekapitulasi Juni'!$AL$608:$AL$786,APS!$B417,'Rekapitulasi Juni'!$AM$608:$AM$786)</f>
        <v>0</v>
      </c>
      <c r="ET417" s="324">
        <f>SUMIF('Rekapitulasi Juni'!$AL$608:$AL$786,APS!$B417,'Rekapitulasi Juni'!$AN$608:$AN$786)</f>
        <v>0</v>
      </c>
      <c r="EU417" s="27"/>
      <c r="EV417" s="325">
        <f t="shared" si="715"/>
        <v>0</v>
      </c>
      <c r="EW417" s="325">
        <f t="shared" si="716"/>
        <v>0</v>
      </c>
      <c r="EX417" s="27"/>
      <c r="EY417" s="324">
        <f>SUMIF('Rekapitulasi Juni'!$BA$608:$BA$786,APS!$B417,'Rekapitulasi Juni'!$BB$608:$BB$786)</f>
        <v>0</v>
      </c>
      <c r="EZ417" s="324">
        <f>SUMIF('Rekapitulasi Juni'!$BA$608:$BA$786,APS!$B417,'Rekapitulasi Juni'!$BC$608:$BC$786)</f>
        <v>0</v>
      </c>
      <c r="FA417" s="324">
        <f>SUMIF('Rekapitulasi Juni'!$BA$608:$BA$786,APS!$B417,'Rekapitulasi Juni'!$BF$608:$BF$786)</f>
        <v>0</v>
      </c>
      <c r="FB417" s="325">
        <f t="shared" si="717"/>
        <v>0</v>
      </c>
      <c r="FC417" s="325">
        <f t="shared" si="718"/>
        <v>0</v>
      </c>
      <c r="FD417" s="27"/>
      <c r="FE417" s="27"/>
      <c r="FF417" s="27"/>
      <c r="FG417" s="27"/>
      <c r="FH417" s="27"/>
      <c r="FI417" s="27"/>
      <c r="FJ417" s="41">
        <f t="shared" si="773"/>
        <v>0</v>
      </c>
      <c r="FK417" s="41">
        <f t="shared" si="774"/>
        <v>0</v>
      </c>
      <c r="FL417" s="41">
        <f t="shared" si="775"/>
        <v>0</v>
      </c>
      <c r="FM417" s="41">
        <f t="shared" si="776"/>
        <v>0</v>
      </c>
      <c r="FN417" s="41">
        <f t="shared" si="777"/>
        <v>0</v>
      </c>
      <c r="FO417" s="41">
        <f t="shared" si="778"/>
        <v>0</v>
      </c>
      <c r="FP417" s="180">
        <f t="shared" si="779"/>
        <v>0</v>
      </c>
      <c r="FQ417" s="27"/>
      <c r="FR417" s="27"/>
      <c r="FS417" s="324">
        <f>SUMIF('Rekapitulasi Juni'!$D$804:$D$984,APS!$B417,'Rekapitulasi Juni'!$E$804:$E$984)</f>
        <v>0</v>
      </c>
      <c r="FT417" s="324">
        <f>SUMIF('Rekapitulasi Juni'!$D$804:$D$984,APS!$B417,'Rekapitulasi Juni'!$F$804:$F$984)</f>
        <v>0</v>
      </c>
      <c r="FU417" s="27"/>
      <c r="FV417" s="325">
        <f t="shared" si="719"/>
        <v>0</v>
      </c>
      <c r="FW417" s="325">
        <f t="shared" si="720"/>
        <v>0</v>
      </c>
      <c r="FX417" s="27"/>
      <c r="FY417" s="324">
        <f>SUMIF('Rekapitulasi Juni'!$U$804:$U$984,APS!$B417,'Rekapitulasi Juni'!$V$804:$V$984)</f>
        <v>0</v>
      </c>
      <c r="FZ417" s="324">
        <f>SUMIF('Rekapitulasi Juni'!$U$804:$U$984,APS!$B417,'Rekapitulasi Juni'!$W$804:$W$984)</f>
        <v>0</v>
      </c>
      <c r="GA417" s="27"/>
      <c r="GB417" s="325">
        <f t="shared" si="713"/>
        <v>0</v>
      </c>
      <c r="GC417" s="325">
        <f t="shared" si="714"/>
        <v>0</v>
      </c>
      <c r="GD417" s="27"/>
      <c r="GE417" s="324">
        <f>SUMIF('Rekapitulasi Juni'!$AL$804:$AL$984,APS!$B417,'Rekapitulasi Juni'!$AM$804:$AM$984)</f>
        <v>0</v>
      </c>
      <c r="GF417" s="324">
        <f>SUMIF('Rekapitulasi Juni'!$AL$804:$AL$984,APS!$B417,'Rekapitulasi Juni'!$AN$804:$AN$984)</f>
        <v>0</v>
      </c>
      <c r="GG417" s="27"/>
      <c r="GH417" s="325">
        <f t="shared" si="703"/>
        <v>0</v>
      </c>
      <c r="GI417" s="325">
        <f t="shared" si="704"/>
        <v>0</v>
      </c>
      <c r="GJ417" s="27"/>
      <c r="GK417" s="27"/>
      <c r="GL417" s="41">
        <f t="shared" si="780"/>
        <v>0</v>
      </c>
      <c r="GM417" s="41">
        <f t="shared" si="781"/>
        <v>0</v>
      </c>
      <c r="GN417" s="41">
        <f t="shared" si="782"/>
        <v>0</v>
      </c>
      <c r="GO417" s="41">
        <f t="shared" si="712"/>
        <v>0</v>
      </c>
      <c r="GP417" s="41">
        <f t="shared" si="783"/>
        <v>0</v>
      </c>
      <c r="GQ417" s="41">
        <f t="shared" si="784"/>
        <v>0</v>
      </c>
      <c r="GR417" s="180">
        <f t="shared" si="785"/>
        <v>0</v>
      </c>
      <c r="GS417" s="41">
        <f t="shared" si="705"/>
        <v>50</v>
      </c>
      <c r="GT417" s="41">
        <f t="shared" si="706"/>
        <v>82</v>
      </c>
      <c r="GU417" s="41">
        <f t="shared" si="707"/>
        <v>42</v>
      </c>
      <c r="GV417" s="41">
        <f t="shared" si="708"/>
        <v>0</v>
      </c>
      <c r="GW417" s="41">
        <f t="shared" si="709"/>
        <v>42</v>
      </c>
      <c r="GX417" s="41">
        <f t="shared" si="710"/>
        <v>-8</v>
      </c>
      <c r="GY417" s="180">
        <f t="shared" si="711"/>
        <v>84</v>
      </c>
      <c r="GZ417" s="41">
        <v>389</v>
      </c>
      <c r="HA417" s="32" t="s">
        <v>1310</v>
      </c>
      <c r="HB417" s="42">
        <f t="shared" si="634"/>
        <v>0</v>
      </c>
      <c r="HC417" s="59"/>
    </row>
    <row r="418" spans="1:211" ht="15" customHeight="1">
      <c r="A418" s="31" t="s">
        <v>819</v>
      </c>
      <c r="B418" s="32" t="s">
        <v>820</v>
      </c>
      <c r="C418" s="31" t="s">
        <v>490</v>
      </c>
      <c r="D418" s="50" t="s">
        <v>804</v>
      </c>
      <c r="E418" s="31" t="s">
        <v>43</v>
      </c>
      <c r="F418" s="31" t="s">
        <v>804</v>
      </c>
      <c r="G418" s="33">
        <v>78</v>
      </c>
      <c r="H418" s="33">
        <v>0</v>
      </c>
      <c r="I418" s="33">
        <v>0</v>
      </c>
      <c r="J418" s="34">
        <f>IFERROR(VLOOKUP(A418,#REF!,3,0),0)</f>
        <v>0</v>
      </c>
      <c r="K418" s="34">
        <f t="shared" si="623"/>
        <v>90</v>
      </c>
      <c r="L418" s="34">
        <v>10</v>
      </c>
      <c r="M418" s="34">
        <v>100</v>
      </c>
      <c r="N418" s="35">
        <f t="shared" si="624"/>
        <v>-12</v>
      </c>
      <c r="O418" s="35">
        <f t="shared" si="625"/>
        <v>0</v>
      </c>
      <c r="P418" s="36">
        <v>0</v>
      </c>
      <c r="Q418" s="36">
        <f t="shared" si="731"/>
        <v>90</v>
      </c>
      <c r="R418" s="80"/>
      <c r="S418" s="37">
        <f ca="1">SUMIF(ROP!$D$6:$H$65536,A418,ROP!$J$6:$J$65536)</f>
        <v>0</v>
      </c>
      <c r="T418" s="37">
        <f>SUMIF(HASIL!$B:$B,APS!$B418&amp;RIGHT(APS!T$9,2),HASIL!$I:$I)</f>
        <v>0</v>
      </c>
      <c r="U418" s="37">
        <f>SUMIF(HASIL!$B:$B,APS!$B418&amp;RIGHT(APS!U$9,2),HASIL!$I:$I)</f>
        <v>0</v>
      </c>
      <c r="V418" s="37">
        <f>SUMIF(HASIL!$B:$B,APS!$B418&amp;RIGHT(APS!V$9,2),HASIL!$I:$I)</f>
        <v>0</v>
      </c>
      <c r="W418" s="37">
        <f>SUMIF(HASIL!$B:$B,APS!$B418&amp;RIGHT(APS!W$9,2),HASIL!$I:$I)</f>
        <v>0</v>
      </c>
      <c r="X418" s="38">
        <f t="shared" si="626"/>
        <v>0</v>
      </c>
      <c r="Y418" s="38">
        <f t="shared" si="627"/>
        <v>-90</v>
      </c>
      <c r="Z418" s="39">
        <f t="shared" si="787"/>
        <v>0</v>
      </c>
      <c r="AA418" s="39">
        <f t="shared" si="786"/>
        <v>90</v>
      </c>
      <c r="AB418" s="40">
        <f t="shared" si="788"/>
        <v>0</v>
      </c>
      <c r="AC418" s="27">
        <v>0</v>
      </c>
      <c r="AD418" s="27"/>
      <c r="AE418" s="27"/>
      <c r="AF418" s="27"/>
      <c r="AG418" s="27"/>
      <c r="AH418" s="27"/>
      <c r="AI418" s="324">
        <f>SUMIF('Rekapitulasi Juni'!$D$9:$D$192,APS!$B418,'Rekapitulasi Juni'!$E$9:$E$192)</f>
        <v>0</v>
      </c>
      <c r="AJ418" s="324">
        <f>SUMIF('Rekapitulasi Juni'!$D$9:$D$192,APS!$B418,'Rekapitulasi Juni'!$F$9:$F$192)</f>
        <v>0</v>
      </c>
      <c r="AK418" s="324">
        <f>SUMIF('Rekapitulasi Juni'!$D$9:$D$192,APS!$B418,'Rekapitulasi Juni'!$K$9:$K$192)</f>
        <v>0</v>
      </c>
      <c r="AL418" s="325">
        <f t="shared" si="732"/>
        <v>0</v>
      </c>
      <c r="AM418" s="325">
        <f t="shared" si="733"/>
        <v>0</v>
      </c>
      <c r="AN418" s="27"/>
      <c r="AO418" s="324">
        <f>SUMIF('Rekapitulasi Juni'!$U$9:$U$192,APS!$B418,'Rekapitulasi Juni'!$V$9:$V$192)</f>
        <v>0</v>
      </c>
      <c r="AP418" s="324">
        <f>SUMIF('Rekapitulasi Juni'!$U$9:$U$192,APS!$B418,'Rekapitulasi Juni'!$W$9:$W$192)</f>
        <v>0</v>
      </c>
      <c r="AQ418" s="27"/>
      <c r="AR418" s="325">
        <f t="shared" si="734"/>
        <v>0</v>
      </c>
      <c r="AS418" s="325">
        <f t="shared" si="735"/>
        <v>0</v>
      </c>
      <c r="AT418" s="27"/>
      <c r="AU418" s="324">
        <f>SUMIF('Rekapitulasi Juni'!$AL$9:$AL$192,APS!$B418,'Rekapitulasi Juni'!$AM$9:$AM$192)</f>
        <v>0</v>
      </c>
      <c r="AV418" s="324">
        <f>SUMIF('Rekapitulasi Juni'!$AL$9:$AL$192,APS!$B418,'Rekapitulasi Juni'!$AN$9:$AN$192)</f>
        <v>0</v>
      </c>
      <c r="AW418" s="27"/>
      <c r="AX418" s="325">
        <f t="shared" si="736"/>
        <v>0</v>
      </c>
      <c r="AY418" s="325">
        <f t="shared" si="737"/>
        <v>0</v>
      </c>
      <c r="AZ418" s="41">
        <f t="shared" si="738"/>
        <v>0</v>
      </c>
      <c r="BA418" s="41">
        <f t="shared" si="739"/>
        <v>0</v>
      </c>
      <c r="BB418" s="41">
        <f t="shared" si="740"/>
        <v>0</v>
      </c>
      <c r="BC418" s="41">
        <f t="shared" si="741"/>
        <v>0</v>
      </c>
      <c r="BD418" s="41">
        <f t="shared" si="742"/>
        <v>0</v>
      </c>
      <c r="BE418" s="41">
        <f t="shared" si="743"/>
        <v>0</v>
      </c>
      <c r="BF418" s="180">
        <f t="shared" si="744"/>
        <v>0</v>
      </c>
      <c r="BG418" s="27">
        <v>0</v>
      </c>
      <c r="BH418" s="27"/>
      <c r="BI418" s="324">
        <f>SUMIF('Rekapitulasi Juni'!$D$214:$D$393,APS!$B418,'Rekapitulasi Juni'!$E$214:$E$393)</f>
        <v>0</v>
      </c>
      <c r="BJ418" s="324">
        <f>SUMIF('Rekapitulasi Juni'!$D$214:$D$393,APS!$B418,'Rekapitulasi Juni'!$F$214:$F$393)</f>
        <v>0</v>
      </c>
      <c r="BK418" s="27"/>
      <c r="BL418" s="325">
        <f t="shared" si="745"/>
        <v>0</v>
      </c>
      <c r="BM418" s="325">
        <f t="shared" si="746"/>
        <v>0</v>
      </c>
      <c r="BN418" s="27"/>
      <c r="BO418" s="324">
        <f>SUMIF('Rekapitulasi Juni'!$U$214:$U$393,APS!$B418,'Rekapitulasi Juni'!$V$214:$V$393)</f>
        <v>0</v>
      </c>
      <c r="BP418" s="324">
        <f>SUMIF('Rekapitulasi Juni'!$U$214:$U$393,APS!$B418,'Rekapitulasi Juni'!$W$214:$W$393)</f>
        <v>0</v>
      </c>
      <c r="BQ418" s="27"/>
      <c r="BR418" s="325">
        <f t="shared" si="747"/>
        <v>0</v>
      </c>
      <c r="BS418" s="325">
        <f t="shared" si="748"/>
        <v>0</v>
      </c>
      <c r="BT418" s="27">
        <v>40</v>
      </c>
      <c r="BU418" s="324">
        <f>SUMIF('Rekapitulasi Juni'!$AL$214:$AL$393,APS!$B418,'Rekapitulasi Juni'!$AM$214:$AM$393)</f>
        <v>0</v>
      </c>
      <c r="BV418" s="324">
        <f>SUMIF('Rekapitulasi Juni'!$AL$214:$AL$393,APS!$B418,'Rekapitulasi Juni'!$AN$214:$AN$393)</f>
        <v>0</v>
      </c>
      <c r="BW418" s="27"/>
      <c r="BX418" s="325">
        <f t="shared" si="749"/>
        <v>0</v>
      </c>
      <c r="BY418" s="325">
        <f t="shared" si="750"/>
        <v>0</v>
      </c>
      <c r="BZ418" s="27">
        <v>50</v>
      </c>
      <c r="CA418" s="324">
        <f>SUMIF('Rekapitulasi Juni'!$BA$214:$BA$393,APS!$B418,'Rekapitulasi Juni'!$BB$214:$BB$393)</f>
        <v>0</v>
      </c>
      <c r="CB418" s="324">
        <f>SUMIF('Rekapitulasi Juni'!$BA$214:$BA$393,APS!$B418,'Rekapitulasi Juni'!$BC$214:$BC$393)</f>
        <v>0</v>
      </c>
      <c r="CC418" s="27"/>
      <c r="CD418" s="325">
        <f t="shared" si="751"/>
        <v>0</v>
      </c>
      <c r="CE418" s="325">
        <f t="shared" si="752"/>
        <v>0</v>
      </c>
      <c r="CF418" s="27"/>
      <c r="CG418" s="324">
        <f>SUMIF('Rekapitulasi Juni'!$BP$214:$BP$393,APS!$B418,'Rekapitulasi Juni'!$BQ$214:$BQ$393)</f>
        <v>0</v>
      </c>
      <c r="CH418" s="324">
        <f>SUMIF('Rekapitulasi Juni'!$BP$214:$BP$393,APS!$B418,'Rekapitulasi Juni'!$BR$214:$BR$393)</f>
        <v>26</v>
      </c>
      <c r="CI418" s="27"/>
      <c r="CJ418" s="325">
        <f t="shared" si="753"/>
        <v>0</v>
      </c>
      <c r="CK418" s="325">
        <f t="shared" si="754"/>
        <v>0</v>
      </c>
      <c r="CL418" s="41">
        <f t="shared" si="755"/>
        <v>90</v>
      </c>
      <c r="CM418" s="41">
        <f t="shared" si="756"/>
        <v>0</v>
      </c>
      <c r="CN418" s="41">
        <f t="shared" si="757"/>
        <v>26</v>
      </c>
      <c r="CO418" s="41">
        <f t="shared" si="758"/>
        <v>0</v>
      </c>
      <c r="CP418" s="41">
        <f t="shared" si="759"/>
        <v>26</v>
      </c>
      <c r="CQ418" s="41">
        <f t="shared" si="760"/>
        <v>-64</v>
      </c>
      <c r="CR418" s="180">
        <f t="shared" si="761"/>
        <v>28.888888888888886</v>
      </c>
      <c r="CS418" s="27">
        <v>0</v>
      </c>
      <c r="CT418" s="27"/>
      <c r="CU418" s="324">
        <f>SUMIF('Rekapitulasi Juni'!$D$410:$D$588,APS!$B418,'Rekapitulasi Juni'!$E$410:$E$588)</f>
        <v>0</v>
      </c>
      <c r="CV418" s="324">
        <f>SUMIF('Rekapitulasi Juni'!$D$410:$D$588,APS!$B418,'Rekapitulasi Juni'!$F$410:$F$588)</f>
        <v>0</v>
      </c>
      <c r="CW418" s="27"/>
      <c r="CX418" s="325">
        <f t="shared" si="762"/>
        <v>0</v>
      </c>
      <c r="CY418" s="325">
        <f t="shared" si="763"/>
        <v>0</v>
      </c>
      <c r="CZ418" s="27"/>
      <c r="DA418" s="324">
        <f>SUMIF('Rekapitulasi Juni'!$U$410:$U$588,APS!$B418,'Rekapitulasi Juni'!$V$410:$V$588)</f>
        <v>0</v>
      </c>
      <c r="DB418" s="324">
        <f>SUMIF('Rekapitulasi Juni'!$U$410:$U$588,APS!$B418,'Rekapitulasi Juni'!$W$410:$W$588)</f>
        <v>0</v>
      </c>
      <c r="DC418" s="27"/>
      <c r="DD418" s="325">
        <f t="shared" si="764"/>
        <v>0</v>
      </c>
      <c r="DE418" s="325">
        <f t="shared" si="765"/>
        <v>0</v>
      </c>
      <c r="DF418" s="27"/>
      <c r="DG418" s="324">
        <f>SUMIF('Rekapitulasi Juni'!$AL$410:$AL$588,APS!$B418,'Rekapitulasi Juni'!$AM$410:$AM$588)</f>
        <v>0</v>
      </c>
      <c r="DH418" s="324">
        <f>SUMIF('Rekapitulasi Juni'!$AL$410:$AL$588,APS!$B418,'Rekapitulasi Juni'!$AN$410:$AN$588)</f>
        <v>0</v>
      </c>
      <c r="DI418" s="27"/>
      <c r="DJ418" s="325">
        <f t="shared" si="721"/>
        <v>0</v>
      </c>
      <c r="DK418" s="325">
        <f t="shared" si="722"/>
        <v>0</v>
      </c>
      <c r="DL418" s="27"/>
      <c r="DM418" s="324">
        <f>SUMIF('Rekapitulasi Juni'!$BA$410:$BA$588,APS!$B418,'Rekapitulasi Juni'!$BB$410:$BB$588)</f>
        <v>0</v>
      </c>
      <c r="DN418" s="324">
        <f>SUMIF('Rekapitulasi Juni'!$BA$410:$BA$588,APS!$B418,'Rekapitulasi Juni'!$BC$410:$BC$588)</f>
        <v>0</v>
      </c>
      <c r="DO418" s="324">
        <f>SUMIF('Rekapitulasi Juni'!$BA$410:$BA$588,APS!$B418,'Rekapitulasi Juni'!$BF$410:$BF$588)</f>
        <v>0</v>
      </c>
      <c r="DP418" s="325">
        <f t="shared" si="723"/>
        <v>0</v>
      </c>
      <c r="DQ418" s="325">
        <f t="shared" si="724"/>
        <v>0</v>
      </c>
      <c r="DR418" s="27"/>
      <c r="DS418" s="324">
        <f>SUMIF('Rekapitulasi Juni'!$BP$410:$BP$588,APS!$B418,'Rekapitulasi Juni'!$BQ$410:$BQ$588)</f>
        <v>0</v>
      </c>
      <c r="DT418" s="324">
        <f>SUMIF('Rekapitulasi Juni'!$BP$410:$BP$588,APS!$B418,'Rekapitulasi Juni'!$BR$410:$BR$588)</f>
        <v>0</v>
      </c>
      <c r="DU418" s="27"/>
      <c r="DV418" s="325">
        <f t="shared" si="725"/>
        <v>0</v>
      </c>
      <c r="DW418" s="325">
        <f t="shared" si="726"/>
        <v>0</v>
      </c>
      <c r="DX418" s="41">
        <f t="shared" si="766"/>
        <v>0</v>
      </c>
      <c r="DY418" s="41">
        <f t="shared" si="767"/>
        <v>0</v>
      </c>
      <c r="DZ418" s="41">
        <f t="shared" si="768"/>
        <v>0</v>
      </c>
      <c r="EA418" s="41">
        <f t="shared" si="769"/>
        <v>0</v>
      </c>
      <c r="EB418" s="41">
        <f t="shared" si="770"/>
        <v>0</v>
      </c>
      <c r="EC418" s="41">
        <f t="shared" si="771"/>
        <v>0</v>
      </c>
      <c r="ED418" s="180">
        <f t="shared" si="772"/>
        <v>0</v>
      </c>
      <c r="EE418" s="27">
        <v>0</v>
      </c>
      <c r="EF418" s="27"/>
      <c r="EG418" s="324">
        <f>SUMIF('Rekapitulasi Juni'!$D$608:$D$786,APS!$B418,'Rekapitulasi Juni'!$E$608:$E$786)</f>
        <v>25</v>
      </c>
      <c r="EH418" s="324">
        <f>SUMIF('Rekapitulasi Juni'!$D$608:$D$786,APS!$B418,'Rekapitulasi Juni'!$F$608:$F$786)</f>
        <v>23</v>
      </c>
      <c r="EI418" s="27"/>
      <c r="EJ418" s="325">
        <f t="shared" si="727"/>
        <v>0</v>
      </c>
      <c r="EK418" s="325">
        <f t="shared" si="728"/>
        <v>92</v>
      </c>
      <c r="EL418" s="27"/>
      <c r="EM418" s="324">
        <f>SUMIF('Rekapitulasi Juni'!$U$608:$U$786,APS!$B418,'Rekapitulasi Juni'!$V$608:$V$786)</f>
        <v>0</v>
      </c>
      <c r="EN418" s="324">
        <f>SUMIF('Rekapitulasi Juni'!$U$608:$U$786,APS!$B418,'Rekapitulasi Juni'!$W$608:$W$786)</f>
        <v>2</v>
      </c>
      <c r="EO418" s="27"/>
      <c r="EP418" s="325">
        <f t="shared" si="729"/>
        <v>0</v>
      </c>
      <c r="EQ418" s="325">
        <f t="shared" si="730"/>
        <v>0</v>
      </c>
      <c r="ER418" s="27"/>
      <c r="ES418" s="324">
        <f>SUMIF('Rekapitulasi Juni'!$AL$608:$AL$786,APS!$B418,'Rekapitulasi Juni'!$AM$608:$AM$786)</f>
        <v>0</v>
      </c>
      <c r="ET418" s="324">
        <f>SUMIF('Rekapitulasi Juni'!$AL$608:$AL$786,APS!$B418,'Rekapitulasi Juni'!$AN$608:$AN$786)</f>
        <v>0</v>
      </c>
      <c r="EU418" s="27"/>
      <c r="EV418" s="325">
        <f t="shared" si="715"/>
        <v>0</v>
      </c>
      <c r="EW418" s="325">
        <f t="shared" si="716"/>
        <v>0</v>
      </c>
      <c r="EX418" s="27"/>
      <c r="EY418" s="324">
        <f>SUMIF('Rekapitulasi Juni'!$BA$608:$BA$786,APS!$B418,'Rekapitulasi Juni'!$BB$608:$BB$786)</f>
        <v>0</v>
      </c>
      <c r="EZ418" s="324">
        <f>SUMIF('Rekapitulasi Juni'!$BA$608:$BA$786,APS!$B418,'Rekapitulasi Juni'!$BC$608:$BC$786)</f>
        <v>0</v>
      </c>
      <c r="FA418" s="324">
        <f>SUMIF('Rekapitulasi Juni'!$BA$608:$BA$786,APS!$B418,'Rekapitulasi Juni'!$BF$608:$BF$786)</f>
        <v>0</v>
      </c>
      <c r="FB418" s="325">
        <f t="shared" si="717"/>
        <v>0</v>
      </c>
      <c r="FC418" s="325">
        <f t="shared" si="718"/>
        <v>0</v>
      </c>
      <c r="FD418" s="27"/>
      <c r="FE418" s="27"/>
      <c r="FF418" s="27"/>
      <c r="FG418" s="27"/>
      <c r="FH418" s="27"/>
      <c r="FI418" s="27"/>
      <c r="FJ418" s="41">
        <f t="shared" si="773"/>
        <v>0</v>
      </c>
      <c r="FK418" s="41">
        <f t="shared" si="774"/>
        <v>25</v>
      </c>
      <c r="FL418" s="41">
        <f t="shared" si="775"/>
        <v>25</v>
      </c>
      <c r="FM418" s="41">
        <f t="shared" si="776"/>
        <v>0</v>
      </c>
      <c r="FN418" s="41">
        <f t="shared" si="777"/>
        <v>25</v>
      </c>
      <c r="FO418" s="41">
        <f t="shared" si="778"/>
        <v>25</v>
      </c>
      <c r="FP418" s="180">
        <f t="shared" si="779"/>
        <v>0</v>
      </c>
      <c r="FQ418" s="27"/>
      <c r="FR418" s="27"/>
      <c r="FS418" s="324">
        <f>SUMIF('Rekapitulasi Juni'!$D$804:$D$984,APS!$B418,'Rekapitulasi Juni'!$E$804:$E$984)</f>
        <v>0</v>
      </c>
      <c r="FT418" s="324">
        <f>SUMIF('Rekapitulasi Juni'!$D$804:$D$984,APS!$B418,'Rekapitulasi Juni'!$F$804:$F$984)</f>
        <v>0</v>
      </c>
      <c r="FU418" s="27"/>
      <c r="FV418" s="325">
        <f t="shared" si="719"/>
        <v>0</v>
      </c>
      <c r="FW418" s="325">
        <f t="shared" si="720"/>
        <v>0</v>
      </c>
      <c r="FX418" s="27"/>
      <c r="FY418" s="324">
        <f>SUMIF('Rekapitulasi Juni'!$U$804:$U$984,APS!$B418,'Rekapitulasi Juni'!$V$804:$V$984)</f>
        <v>0</v>
      </c>
      <c r="FZ418" s="324">
        <f>SUMIF('Rekapitulasi Juni'!$U$804:$U$984,APS!$B418,'Rekapitulasi Juni'!$W$804:$W$984)</f>
        <v>0</v>
      </c>
      <c r="GA418" s="27"/>
      <c r="GB418" s="325">
        <f t="shared" si="713"/>
        <v>0</v>
      </c>
      <c r="GC418" s="325">
        <f t="shared" si="714"/>
        <v>0</v>
      </c>
      <c r="GD418" s="27"/>
      <c r="GE418" s="324">
        <f>SUMIF('Rekapitulasi Juni'!$AL$804:$AL$984,APS!$B418,'Rekapitulasi Juni'!$AM$804:$AM$984)</f>
        <v>0</v>
      </c>
      <c r="GF418" s="324">
        <f>SUMIF('Rekapitulasi Juni'!$AL$804:$AL$984,APS!$B418,'Rekapitulasi Juni'!$AN$804:$AN$984)</f>
        <v>0</v>
      </c>
      <c r="GG418" s="27"/>
      <c r="GH418" s="325">
        <f t="shared" si="703"/>
        <v>0</v>
      </c>
      <c r="GI418" s="325">
        <f t="shared" si="704"/>
        <v>0</v>
      </c>
      <c r="GJ418" s="27"/>
      <c r="GK418" s="27"/>
      <c r="GL418" s="41">
        <f t="shared" si="780"/>
        <v>0</v>
      </c>
      <c r="GM418" s="41">
        <f t="shared" si="781"/>
        <v>0</v>
      </c>
      <c r="GN418" s="41">
        <f t="shared" si="782"/>
        <v>0</v>
      </c>
      <c r="GO418" s="41">
        <f t="shared" si="712"/>
        <v>0</v>
      </c>
      <c r="GP418" s="41">
        <f t="shared" si="783"/>
        <v>0</v>
      </c>
      <c r="GQ418" s="41">
        <f t="shared" si="784"/>
        <v>0</v>
      </c>
      <c r="GR418" s="180">
        <f t="shared" si="785"/>
        <v>0</v>
      </c>
      <c r="GS418" s="41">
        <f t="shared" si="705"/>
        <v>90</v>
      </c>
      <c r="GT418" s="41">
        <f t="shared" si="706"/>
        <v>25</v>
      </c>
      <c r="GU418" s="41">
        <f t="shared" si="707"/>
        <v>51</v>
      </c>
      <c r="GV418" s="41">
        <f t="shared" si="708"/>
        <v>0</v>
      </c>
      <c r="GW418" s="41">
        <f t="shared" si="709"/>
        <v>51</v>
      </c>
      <c r="GX418" s="41">
        <f t="shared" si="710"/>
        <v>-39</v>
      </c>
      <c r="GY418" s="180">
        <f t="shared" si="711"/>
        <v>56.666666666666664</v>
      </c>
      <c r="GZ418" s="41">
        <v>390</v>
      </c>
      <c r="HA418" s="32" t="s">
        <v>1310</v>
      </c>
      <c r="HB418" s="42">
        <f t="shared" si="634"/>
        <v>22</v>
      </c>
      <c r="HC418" s="59"/>
    </row>
    <row r="419" spans="1:211" ht="15" customHeight="1">
      <c r="A419" s="31" t="s">
        <v>821</v>
      </c>
      <c r="B419" s="32" t="s">
        <v>822</v>
      </c>
      <c r="C419" s="31" t="s">
        <v>490</v>
      </c>
      <c r="D419" s="50" t="s">
        <v>804</v>
      </c>
      <c r="E419" s="31" t="s">
        <v>43</v>
      </c>
      <c r="F419" s="31" t="s">
        <v>804</v>
      </c>
      <c r="G419" s="33">
        <v>68</v>
      </c>
      <c r="H419" s="33">
        <v>0</v>
      </c>
      <c r="I419" s="33">
        <v>0</v>
      </c>
      <c r="J419" s="34">
        <f>IFERROR(VLOOKUP(A419,#REF!,3,0),0)</f>
        <v>0</v>
      </c>
      <c r="K419" s="34">
        <f t="shared" si="623"/>
        <v>80</v>
      </c>
      <c r="L419" s="34">
        <v>0</v>
      </c>
      <c r="M419" s="34">
        <v>80</v>
      </c>
      <c r="N419" s="35">
        <f t="shared" si="624"/>
        <v>-12</v>
      </c>
      <c r="O419" s="35">
        <f t="shared" si="625"/>
        <v>0</v>
      </c>
      <c r="P419" s="36">
        <v>0</v>
      </c>
      <c r="Q419" s="36">
        <f t="shared" si="731"/>
        <v>80</v>
      </c>
      <c r="R419" s="80"/>
      <c r="S419" s="37">
        <f ca="1">SUMIF(ROP!$D$6:$H$65536,A419,ROP!$J$6:$J$65536)</f>
        <v>0</v>
      </c>
      <c r="T419" s="37">
        <f>SUMIF(HASIL!$B:$B,APS!$B419&amp;RIGHT(APS!T$9,2),HASIL!$I:$I)</f>
        <v>0</v>
      </c>
      <c r="U419" s="37">
        <f>SUMIF(HASIL!$B:$B,APS!$B419&amp;RIGHT(APS!U$9,2),HASIL!$I:$I)</f>
        <v>0</v>
      </c>
      <c r="V419" s="37">
        <f>SUMIF(HASIL!$B:$B,APS!$B419&amp;RIGHT(APS!V$9,2),HASIL!$I:$I)</f>
        <v>0</v>
      </c>
      <c r="W419" s="37">
        <f>SUMIF(HASIL!$B:$B,APS!$B419&amp;RIGHT(APS!W$9,2),HASIL!$I:$I)</f>
        <v>0</v>
      </c>
      <c r="X419" s="38">
        <f t="shared" si="626"/>
        <v>0</v>
      </c>
      <c r="Y419" s="38">
        <f t="shared" si="627"/>
        <v>-80</v>
      </c>
      <c r="Z419" s="39">
        <f t="shared" si="787"/>
        <v>0</v>
      </c>
      <c r="AA419" s="39">
        <f t="shared" si="786"/>
        <v>80</v>
      </c>
      <c r="AB419" s="40">
        <f t="shared" si="788"/>
        <v>0</v>
      </c>
      <c r="AC419" s="27">
        <v>0</v>
      </c>
      <c r="AD419" s="27"/>
      <c r="AE419" s="27"/>
      <c r="AF419" s="27"/>
      <c r="AG419" s="27"/>
      <c r="AH419" s="27"/>
      <c r="AI419" s="324">
        <f>SUMIF('Rekapitulasi Juni'!$D$9:$D$192,APS!$B419,'Rekapitulasi Juni'!$E$9:$E$192)</f>
        <v>0</v>
      </c>
      <c r="AJ419" s="324">
        <f>SUMIF('Rekapitulasi Juni'!$D$9:$D$192,APS!$B419,'Rekapitulasi Juni'!$F$9:$F$192)</f>
        <v>0</v>
      </c>
      <c r="AK419" s="324">
        <f>SUMIF('Rekapitulasi Juni'!$D$9:$D$192,APS!$B419,'Rekapitulasi Juni'!$K$9:$K$192)</f>
        <v>0</v>
      </c>
      <c r="AL419" s="325">
        <f t="shared" si="732"/>
        <v>0</v>
      </c>
      <c r="AM419" s="325">
        <f t="shared" si="733"/>
        <v>0</v>
      </c>
      <c r="AN419" s="27"/>
      <c r="AO419" s="324">
        <f>SUMIF('Rekapitulasi Juni'!$U$9:$U$192,APS!$B419,'Rekapitulasi Juni'!$V$9:$V$192)</f>
        <v>0</v>
      </c>
      <c r="AP419" s="324">
        <f>SUMIF('Rekapitulasi Juni'!$U$9:$U$192,APS!$B419,'Rekapitulasi Juni'!$W$9:$W$192)</f>
        <v>0</v>
      </c>
      <c r="AQ419" s="27"/>
      <c r="AR419" s="325">
        <f t="shared" si="734"/>
        <v>0</v>
      </c>
      <c r="AS419" s="325">
        <f t="shared" si="735"/>
        <v>0</v>
      </c>
      <c r="AT419" s="27">
        <v>40</v>
      </c>
      <c r="AU419" s="324">
        <f>SUMIF('Rekapitulasi Juni'!$AL$9:$AL$192,APS!$B419,'Rekapitulasi Juni'!$AM$9:$AM$192)</f>
        <v>0</v>
      </c>
      <c r="AV419" s="324">
        <f>SUMIF('Rekapitulasi Juni'!$AL$9:$AL$192,APS!$B419,'Rekapitulasi Juni'!$AN$9:$AN$192)</f>
        <v>0</v>
      </c>
      <c r="AW419" s="27"/>
      <c r="AX419" s="325">
        <f t="shared" si="736"/>
        <v>0</v>
      </c>
      <c r="AY419" s="325">
        <f t="shared" si="737"/>
        <v>0</v>
      </c>
      <c r="AZ419" s="41">
        <f t="shared" si="738"/>
        <v>40</v>
      </c>
      <c r="BA419" s="41">
        <f t="shared" si="739"/>
        <v>0</v>
      </c>
      <c r="BB419" s="41">
        <f t="shared" si="740"/>
        <v>0</v>
      </c>
      <c r="BC419" s="41">
        <f t="shared" si="741"/>
        <v>0</v>
      </c>
      <c r="BD419" s="41">
        <f t="shared" si="742"/>
        <v>0</v>
      </c>
      <c r="BE419" s="41">
        <f t="shared" si="743"/>
        <v>-40</v>
      </c>
      <c r="BF419" s="180">
        <f t="shared" si="744"/>
        <v>0</v>
      </c>
      <c r="BG419" s="27">
        <v>0</v>
      </c>
      <c r="BH419" s="27">
        <v>40</v>
      </c>
      <c r="BI419" s="324">
        <f>SUMIF('Rekapitulasi Juni'!$D$214:$D$393,APS!$B419,'Rekapitulasi Juni'!$E$214:$E$393)</f>
        <v>0</v>
      </c>
      <c r="BJ419" s="324">
        <f>SUMIF('Rekapitulasi Juni'!$D$214:$D$393,APS!$B419,'Rekapitulasi Juni'!$F$214:$F$393)</f>
        <v>0</v>
      </c>
      <c r="BK419" s="27"/>
      <c r="BL419" s="325">
        <f t="shared" si="745"/>
        <v>0</v>
      </c>
      <c r="BM419" s="325">
        <f t="shared" si="746"/>
        <v>0</v>
      </c>
      <c r="BN419" s="27"/>
      <c r="BO419" s="324">
        <f>SUMIF('Rekapitulasi Juni'!$U$214:$U$393,APS!$B419,'Rekapitulasi Juni'!$V$214:$V$393)</f>
        <v>0</v>
      </c>
      <c r="BP419" s="324">
        <f>SUMIF('Rekapitulasi Juni'!$U$214:$U$393,APS!$B419,'Rekapitulasi Juni'!$W$214:$W$393)</f>
        <v>0</v>
      </c>
      <c r="BQ419" s="27"/>
      <c r="BR419" s="325">
        <f t="shared" si="747"/>
        <v>0</v>
      </c>
      <c r="BS419" s="325">
        <f t="shared" si="748"/>
        <v>0</v>
      </c>
      <c r="BT419" s="27"/>
      <c r="BU419" s="324">
        <f>SUMIF('Rekapitulasi Juni'!$AL$214:$AL$393,APS!$B419,'Rekapitulasi Juni'!$AM$214:$AM$393)</f>
        <v>0</v>
      </c>
      <c r="BV419" s="324">
        <f>SUMIF('Rekapitulasi Juni'!$AL$214:$AL$393,APS!$B419,'Rekapitulasi Juni'!$AN$214:$AN$393)</f>
        <v>0</v>
      </c>
      <c r="BW419" s="27"/>
      <c r="BX419" s="325">
        <f t="shared" si="749"/>
        <v>0</v>
      </c>
      <c r="BY419" s="325">
        <f t="shared" si="750"/>
        <v>0</v>
      </c>
      <c r="BZ419" s="27"/>
      <c r="CA419" s="324">
        <f>SUMIF('Rekapitulasi Juni'!$BA$214:$BA$393,APS!$B419,'Rekapitulasi Juni'!$BB$214:$BB$393)</f>
        <v>0</v>
      </c>
      <c r="CB419" s="324">
        <f>SUMIF('Rekapitulasi Juni'!$BA$214:$BA$393,APS!$B419,'Rekapitulasi Juni'!$BC$214:$BC$393)</f>
        <v>0</v>
      </c>
      <c r="CC419" s="27"/>
      <c r="CD419" s="325">
        <f t="shared" si="751"/>
        <v>0</v>
      </c>
      <c r="CE419" s="325">
        <f t="shared" si="752"/>
        <v>0</v>
      </c>
      <c r="CF419" s="27"/>
      <c r="CG419" s="324">
        <f>SUMIF('Rekapitulasi Juni'!$BP$214:$BP$393,APS!$B419,'Rekapitulasi Juni'!$BQ$214:$BQ$393)</f>
        <v>0</v>
      </c>
      <c r="CH419" s="324">
        <f>SUMIF('Rekapitulasi Juni'!$BP$214:$BP$393,APS!$B419,'Rekapitulasi Juni'!$BR$214:$BR$393)</f>
        <v>0</v>
      </c>
      <c r="CI419" s="27"/>
      <c r="CJ419" s="325">
        <f t="shared" si="753"/>
        <v>0</v>
      </c>
      <c r="CK419" s="325">
        <f t="shared" si="754"/>
        <v>0</v>
      </c>
      <c r="CL419" s="41">
        <f t="shared" si="755"/>
        <v>40</v>
      </c>
      <c r="CM419" s="41">
        <f t="shared" si="756"/>
        <v>0</v>
      </c>
      <c r="CN419" s="41">
        <f t="shared" si="757"/>
        <v>0</v>
      </c>
      <c r="CO419" s="41">
        <f t="shared" si="758"/>
        <v>0</v>
      </c>
      <c r="CP419" s="41">
        <f t="shared" si="759"/>
        <v>0</v>
      </c>
      <c r="CQ419" s="41">
        <f t="shared" si="760"/>
        <v>-40</v>
      </c>
      <c r="CR419" s="180">
        <f t="shared" si="761"/>
        <v>0</v>
      </c>
      <c r="CS419" s="27">
        <v>0</v>
      </c>
      <c r="CT419" s="27"/>
      <c r="CU419" s="324">
        <f>SUMIF('Rekapitulasi Juni'!$D$410:$D$588,APS!$B419,'Rekapitulasi Juni'!$E$410:$E$588)</f>
        <v>0</v>
      </c>
      <c r="CV419" s="324">
        <f>SUMIF('Rekapitulasi Juni'!$D$410:$D$588,APS!$B419,'Rekapitulasi Juni'!$F$410:$F$588)</f>
        <v>0</v>
      </c>
      <c r="CW419" s="27"/>
      <c r="CX419" s="325">
        <f t="shared" si="762"/>
        <v>0</v>
      </c>
      <c r="CY419" s="325">
        <f t="shared" si="763"/>
        <v>0</v>
      </c>
      <c r="CZ419" s="27"/>
      <c r="DA419" s="324">
        <f>SUMIF('Rekapitulasi Juni'!$U$410:$U$588,APS!$B419,'Rekapitulasi Juni'!$V$410:$V$588)</f>
        <v>0</v>
      </c>
      <c r="DB419" s="324">
        <f>SUMIF('Rekapitulasi Juni'!$U$410:$U$588,APS!$B419,'Rekapitulasi Juni'!$W$410:$W$588)</f>
        <v>0</v>
      </c>
      <c r="DC419" s="27"/>
      <c r="DD419" s="325">
        <f t="shared" si="764"/>
        <v>0</v>
      </c>
      <c r="DE419" s="325">
        <f t="shared" si="765"/>
        <v>0</v>
      </c>
      <c r="DF419" s="27"/>
      <c r="DG419" s="324">
        <f>SUMIF('Rekapitulasi Juni'!$AL$410:$AL$588,APS!$B419,'Rekapitulasi Juni'!$AM$410:$AM$588)</f>
        <v>0</v>
      </c>
      <c r="DH419" s="324">
        <f>SUMIF('Rekapitulasi Juni'!$AL$410:$AL$588,APS!$B419,'Rekapitulasi Juni'!$AN$410:$AN$588)</f>
        <v>0</v>
      </c>
      <c r="DI419" s="27"/>
      <c r="DJ419" s="325">
        <f t="shared" si="721"/>
        <v>0</v>
      </c>
      <c r="DK419" s="325">
        <f t="shared" si="722"/>
        <v>0</v>
      </c>
      <c r="DL419" s="27"/>
      <c r="DM419" s="324">
        <f>SUMIF('Rekapitulasi Juni'!$BA$410:$BA$588,APS!$B419,'Rekapitulasi Juni'!$BB$410:$BB$588)</f>
        <v>0</v>
      </c>
      <c r="DN419" s="324">
        <f>SUMIF('Rekapitulasi Juni'!$BA$410:$BA$588,APS!$B419,'Rekapitulasi Juni'!$BC$410:$BC$588)</f>
        <v>0</v>
      </c>
      <c r="DO419" s="324">
        <f>SUMIF('Rekapitulasi Juni'!$BA$410:$BA$588,APS!$B419,'Rekapitulasi Juni'!$BF$410:$BF$588)</f>
        <v>0</v>
      </c>
      <c r="DP419" s="325">
        <f t="shared" si="723"/>
        <v>0</v>
      </c>
      <c r="DQ419" s="325">
        <f t="shared" si="724"/>
        <v>0</v>
      </c>
      <c r="DR419" s="27"/>
      <c r="DS419" s="324">
        <f>SUMIF('Rekapitulasi Juni'!$BP$410:$BP$588,APS!$B419,'Rekapitulasi Juni'!$BQ$410:$BQ$588)</f>
        <v>0</v>
      </c>
      <c r="DT419" s="324">
        <f>SUMIF('Rekapitulasi Juni'!$BP$410:$BP$588,APS!$B419,'Rekapitulasi Juni'!$BR$410:$BR$588)</f>
        <v>0</v>
      </c>
      <c r="DU419" s="27"/>
      <c r="DV419" s="325">
        <f t="shared" si="725"/>
        <v>0</v>
      </c>
      <c r="DW419" s="325">
        <f t="shared" si="726"/>
        <v>0</v>
      </c>
      <c r="DX419" s="41">
        <f t="shared" si="766"/>
        <v>0</v>
      </c>
      <c r="DY419" s="41">
        <f t="shared" si="767"/>
        <v>0</v>
      </c>
      <c r="DZ419" s="41">
        <f t="shared" si="768"/>
        <v>0</v>
      </c>
      <c r="EA419" s="41">
        <f t="shared" si="769"/>
        <v>0</v>
      </c>
      <c r="EB419" s="41">
        <f t="shared" si="770"/>
        <v>0</v>
      </c>
      <c r="EC419" s="41">
        <f t="shared" si="771"/>
        <v>0</v>
      </c>
      <c r="ED419" s="180">
        <f t="shared" si="772"/>
        <v>0</v>
      </c>
      <c r="EE419" s="27">
        <v>0</v>
      </c>
      <c r="EF419" s="27"/>
      <c r="EG419" s="324">
        <f>SUMIF('Rekapitulasi Juni'!$D$608:$D$786,APS!$B419,'Rekapitulasi Juni'!$E$608:$E$786)</f>
        <v>0</v>
      </c>
      <c r="EH419" s="324">
        <f>SUMIF('Rekapitulasi Juni'!$D$608:$D$786,APS!$B419,'Rekapitulasi Juni'!$F$608:$F$786)</f>
        <v>0</v>
      </c>
      <c r="EI419" s="27"/>
      <c r="EJ419" s="325">
        <f t="shared" si="727"/>
        <v>0</v>
      </c>
      <c r="EK419" s="325">
        <f t="shared" si="728"/>
        <v>0</v>
      </c>
      <c r="EL419" s="27"/>
      <c r="EM419" s="324">
        <f>SUMIF('Rekapitulasi Juni'!$U$608:$U$786,APS!$B419,'Rekapitulasi Juni'!$V$608:$V$786)</f>
        <v>0</v>
      </c>
      <c r="EN419" s="324">
        <f>SUMIF('Rekapitulasi Juni'!$U$608:$U$786,APS!$B419,'Rekapitulasi Juni'!$W$608:$W$786)</f>
        <v>0</v>
      </c>
      <c r="EO419" s="27"/>
      <c r="EP419" s="325">
        <f t="shared" si="729"/>
        <v>0</v>
      </c>
      <c r="EQ419" s="325">
        <f t="shared" si="730"/>
        <v>0</v>
      </c>
      <c r="ER419" s="27"/>
      <c r="ES419" s="324">
        <f>SUMIF('Rekapitulasi Juni'!$AL$608:$AL$786,APS!$B419,'Rekapitulasi Juni'!$AM$608:$AM$786)</f>
        <v>0</v>
      </c>
      <c r="ET419" s="324">
        <f>SUMIF('Rekapitulasi Juni'!$AL$608:$AL$786,APS!$B419,'Rekapitulasi Juni'!$AN$608:$AN$786)</f>
        <v>0</v>
      </c>
      <c r="EU419" s="27"/>
      <c r="EV419" s="325">
        <f t="shared" si="715"/>
        <v>0</v>
      </c>
      <c r="EW419" s="325">
        <f t="shared" si="716"/>
        <v>0</v>
      </c>
      <c r="EX419" s="27"/>
      <c r="EY419" s="324">
        <f>SUMIF('Rekapitulasi Juni'!$BA$608:$BA$786,APS!$B419,'Rekapitulasi Juni'!$BB$608:$BB$786)</f>
        <v>11</v>
      </c>
      <c r="EZ419" s="324">
        <f>SUMIF('Rekapitulasi Juni'!$BA$608:$BA$786,APS!$B419,'Rekapitulasi Juni'!$BC$608:$BC$786)</f>
        <v>11</v>
      </c>
      <c r="FA419" s="324">
        <f>SUMIF('Rekapitulasi Juni'!$BA$608:$BA$786,APS!$B419,'Rekapitulasi Juni'!$BF$608:$BF$786)</f>
        <v>0</v>
      </c>
      <c r="FB419" s="325">
        <f t="shared" si="717"/>
        <v>0</v>
      </c>
      <c r="FC419" s="325">
        <f t="shared" si="718"/>
        <v>100</v>
      </c>
      <c r="FD419" s="27"/>
      <c r="FE419" s="27"/>
      <c r="FF419" s="27"/>
      <c r="FG419" s="27"/>
      <c r="FH419" s="27"/>
      <c r="FI419" s="27"/>
      <c r="FJ419" s="41">
        <f t="shared" si="773"/>
        <v>0</v>
      </c>
      <c r="FK419" s="41">
        <f t="shared" si="774"/>
        <v>11</v>
      </c>
      <c r="FL419" s="41">
        <f t="shared" si="775"/>
        <v>11</v>
      </c>
      <c r="FM419" s="41">
        <f t="shared" si="776"/>
        <v>0</v>
      </c>
      <c r="FN419" s="41">
        <f t="shared" si="777"/>
        <v>11</v>
      </c>
      <c r="FO419" s="41">
        <f t="shared" si="778"/>
        <v>11</v>
      </c>
      <c r="FP419" s="180">
        <f t="shared" si="779"/>
        <v>0</v>
      </c>
      <c r="FQ419" s="27"/>
      <c r="FR419" s="27"/>
      <c r="FS419" s="324">
        <f>SUMIF('Rekapitulasi Juni'!$D$804:$D$984,APS!$B419,'Rekapitulasi Juni'!$E$804:$E$984)</f>
        <v>0</v>
      </c>
      <c r="FT419" s="324">
        <f>SUMIF('Rekapitulasi Juni'!$D$804:$D$984,APS!$B419,'Rekapitulasi Juni'!$F$804:$F$984)</f>
        <v>0</v>
      </c>
      <c r="FU419" s="27"/>
      <c r="FV419" s="325">
        <f t="shared" si="719"/>
        <v>0</v>
      </c>
      <c r="FW419" s="325">
        <f t="shared" si="720"/>
        <v>0</v>
      </c>
      <c r="FX419" s="27"/>
      <c r="FY419" s="324">
        <f>SUMIF('Rekapitulasi Juni'!$U$804:$U$984,APS!$B419,'Rekapitulasi Juni'!$V$804:$V$984)</f>
        <v>0</v>
      </c>
      <c r="FZ419" s="324">
        <f>SUMIF('Rekapitulasi Juni'!$U$804:$U$984,APS!$B419,'Rekapitulasi Juni'!$W$804:$W$984)</f>
        <v>0</v>
      </c>
      <c r="GA419" s="27"/>
      <c r="GB419" s="325">
        <f t="shared" si="713"/>
        <v>0</v>
      </c>
      <c r="GC419" s="325">
        <f t="shared" si="714"/>
        <v>0</v>
      </c>
      <c r="GD419" s="27"/>
      <c r="GE419" s="324">
        <f>SUMIF('Rekapitulasi Juni'!$AL$804:$AL$984,APS!$B419,'Rekapitulasi Juni'!$AM$804:$AM$984)</f>
        <v>0</v>
      </c>
      <c r="GF419" s="324">
        <f>SUMIF('Rekapitulasi Juni'!$AL$804:$AL$984,APS!$B419,'Rekapitulasi Juni'!$AN$804:$AN$984)</f>
        <v>0</v>
      </c>
      <c r="GG419" s="27"/>
      <c r="GH419" s="325">
        <f t="shared" si="703"/>
        <v>0</v>
      </c>
      <c r="GI419" s="325">
        <f t="shared" si="704"/>
        <v>0</v>
      </c>
      <c r="GJ419" s="27"/>
      <c r="GK419" s="27"/>
      <c r="GL419" s="41">
        <f t="shared" si="780"/>
        <v>0</v>
      </c>
      <c r="GM419" s="41">
        <f t="shared" si="781"/>
        <v>0</v>
      </c>
      <c r="GN419" s="41">
        <f t="shared" si="782"/>
        <v>0</v>
      </c>
      <c r="GO419" s="41">
        <f t="shared" si="712"/>
        <v>0</v>
      </c>
      <c r="GP419" s="41">
        <f t="shared" si="783"/>
        <v>0</v>
      </c>
      <c r="GQ419" s="41">
        <f t="shared" si="784"/>
        <v>0</v>
      </c>
      <c r="GR419" s="180">
        <f t="shared" si="785"/>
        <v>0</v>
      </c>
      <c r="GS419" s="41">
        <f t="shared" si="705"/>
        <v>80</v>
      </c>
      <c r="GT419" s="41">
        <f t="shared" si="706"/>
        <v>11</v>
      </c>
      <c r="GU419" s="41">
        <f t="shared" si="707"/>
        <v>11</v>
      </c>
      <c r="GV419" s="41">
        <f t="shared" si="708"/>
        <v>0</v>
      </c>
      <c r="GW419" s="41">
        <f t="shared" si="709"/>
        <v>11</v>
      </c>
      <c r="GX419" s="41">
        <f t="shared" si="710"/>
        <v>-69</v>
      </c>
      <c r="GY419" s="180">
        <f t="shared" si="711"/>
        <v>13.750000000000002</v>
      </c>
      <c r="GZ419" s="41">
        <v>391</v>
      </c>
      <c r="HA419" s="32" t="s">
        <v>1310</v>
      </c>
      <c r="HB419" s="42">
        <f t="shared" si="634"/>
        <v>12</v>
      </c>
      <c r="HC419" s="59"/>
    </row>
    <row r="420" spans="1:211" ht="15" customHeight="1">
      <c r="A420" s="31" t="s">
        <v>823</v>
      </c>
      <c r="B420" s="32" t="s">
        <v>824</v>
      </c>
      <c r="C420" s="31" t="s">
        <v>490</v>
      </c>
      <c r="D420" s="50" t="s">
        <v>804</v>
      </c>
      <c r="E420" s="31" t="s">
        <v>43</v>
      </c>
      <c r="F420" s="31" t="s">
        <v>804</v>
      </c>
      <c r="G420" s="47">
        <v>74</v>
      </c>
      <c r="H420" s="33">
        <v>0</v>
      </c>
      <c r="I420" s="33">
        <v>0</v>
      </c>
      <c r="J420" s="34">
        <f>IFERROR(VLOOKUP(A420,#REF!,3,0),0)</f>
        <v>0</v>
      </c>
      <c r="K420" s="34">
        <f t="shared" si="623"/>
        <v>30</v>
      </c>
      <c r="L420" s="34">
        <v>0</v>
      </c>
      <c r="M420" s="34">
        <v>30</v>
      </c>
      <c r="N420" s="35">
        <f t="shared" si="624"/>
        <v>44</v>
      </c>
      <c r="O420" s="35">
        <f t="shared" si="625"/>
        <v>44</v>
      </c>
      <c r="P420" s="36">
        <v>0</v>
      </c>
      <c r="Q420" s="36">
        <f t="shared" si="731"/>
        <v>30</v>
      </c>
      <c r="R420" s="80"/>
      <c r="S420" s="37">
        <f ca="1">SUMIF(ROP!$D$6:$H$65536,A420,ROP!$J$6:$J$65536)</f>
        <v>0</v>
      </c>
      <c r="T420" s="37">
        <f>SUMIF(HASIL!$B:$B,APS!$B420&amp;RIGHT(APS!T$9,2),HASIL!$I:$I)</f>
        <v>0</v>
      </c>
      <c r="U420" s="37">
        <f>SUMIF(HASIL!$B:$B,APS!$B420&amp;RIGHT(APS!U$9,2),HASIL!$I:$I)</f>
        <v>0</v>
      </c>
      <c r="V420" s="37">
        <f>SUMIF(HASIL!$B:$B,APS!$B420&amp;RIGHT(APS!V$9,2),HASIL!$I:$I)</f>
        <v>0</v>
      </c>
      <c r="W420" s="37">
        <f>SUMIF(HASIL!$B:$B,APS!$B420&amp;RIGHT(APS!W$9,2),HASIL!$I:$I)</f>
        <v>0</v>
      </c>
      <c r="X420" s="38">
        <f t="shared" si="626"/>
        <v>0</v>
      </c>
      <c r="Y420" s="38">
        <f t="shared" si="627"/>
        <v>-30</v>
      </c>
      <c r="Z420" s="39">
        <f t="shared" si="787"/>
        <v>0</v>
      </c>
      <c r="AA420" s="39">
        <f t="shared" si="786"/>
        <v>30</v>
      </c>
      <c r="AB420" s="40">
        <f t="shared" si="788"/>
        <v>0</v>
      </c>
      <c r="AC420" s="27">
        <v>0</v>
      </c>
      <c r="AD420" s="27"/>
      <c r="AE420" s="27"/>
      <c r="AF420" s="27"/>
      <c r="AG420" s="27"/>
      <c r="AH420" s="27"/>
      <c r="AI420" s="324">
        <f>SUMIF('Rekapitulasi Juni'!$D$9:$D$192,APS!$B420,'Rekapitulasi Juni'!$E$9:$E$192)</f>
        <v>0</v>
      </c>
      <c r="AJ420" s="324">
        <f>SUMIF('Rekapitulasi Juni'!$D$9:$D$192,APS!$B420,'Rekapitulasi Juni'!$F$9:$F$192)</f>
        <v>0</v>
      </c>
      <c r="AK420" s="324">
        <f>SUMIF('Rekapitulasi Juni'!$D$9:$D$192,APS!$B420,'Rekapitulasi Juni'!$K$9:$K$192)</f>
        <v>0</v>
      </c>
      <c r="AL420" s="325">
        <f t="shared" si="732"/>
        <v>0</v>
      </c>
      <c r="AM420" s="325">
        <f t="shared" si="733"/>
        <v>0</v>
      </c>
      <c r="AN420" s="27"/>
      <c r="AO420" s="324">
        <f>SUMIF('Rekapitulasi Juni'!$U$9:$U$192,APS!$B420,'Rekapitulasi Juni'!$V$9:$V$192)</f>
        <v>0</v>
      </c>
      <c r="AP420" s="324">
        <f>SUMIF('Rekapitulasi Juni'!$U$9:$U$192,APS!$B420,'Rekapitulasi Juni'!$W$9:$W$192)</f>
        <v>0</v>
      </c>
      <c r="AQ420" s="27"/>
      <c r="AR420" s="325">
        <f t="shared" si="734"/>
        <v>0</v>
      </c>
      <c r="AS420" s="325">
        <f t="shared" si="735"/>
        <v>0</v>
      </c>
      <c r="AT420" s="27"/>
      <c r="AU420" s="324">
        <f>SUMIF('Rekapitulasi Juni'!$AL$9:$AL$192,APS!$B420,'Rekapitulasi Juni'!$AM$9:$AM$192)</f>
        <v>0</v>
      </c>
      <c r="AV420" s="324">
        <f>SUMIF('Rekapitulasi Juni'!$AL$9:$AL$192,APS!$B420,'Rekapitulasi Juni'!$AN$9:$AN$192)</f>
        <v>0</v>
      </c>
      <c r="AW420" s="27"/>
      <c r="AX420" s="325">
        <f t="shared" si="736"/>
        <v>0</v>
      </c>
      <c r="AY420" s="325">
        <f t="shared" si="737"/>
        <v>0</v>
      </c>
      <c r="AZ420" s="41">
        <f t="shared" si="738"/>
        <v>0</v>
      </c>
      <c r="BA420" s="41">
        <f t="shared" si="739"/>
        <v>0</v>
      </c>
      <c r="BB420" s="41">
        <f t="shared" si="740"/>
        <v>0</v>
      </c>
      <c r="BC420" s="41">
        <f t="shared" si="741"/>
        <v>0</v>
      </c>
      <c r="BD420" s="41">
        <f t="shared" si="742"/>
        <v>0</v>
      </c>
      <c r="BE420" s="41">
        <f t="shared" si="743"/>
        <v>0</v>
      </c>
      <c r="BF420" s="180">
        <f t="shared" si="744"/>
        <v>0</v>
      </c>
      <c r="BG420" s="27">
        <v>0</v>
      </c>
      <c r="BH420" s="27"/>
      <c r="BI420" s="324">
        <f>SUMIF('Rekapitulasi Juni'!$D$214:$D$393,APS!$B420,'Rekapitulasi Juni'!$E$214:$E$393)</f>
        <v>0</v>
      </c>
      <c r="BJ420" s="324">
        <f>SUMIF('Rekapitulasi Juni'!$D$214:$D$393,APS!$B420,'Rekapitulasi Juni'!$F$214:$F$393)</f>
        <v>0</v>
      </c>
      <c r="BK420" s="27"/>
      <c r="BL420" s="325">
        <f t="shared" si="745"/>
        <v>0</v>
      </c>
      <c r="BM420" s="325">
        <f t="shared" si="746"/>
        <v>0</v>
      </c>
      <c r="BN420" s="27">
        <v>30</v>
      </c>
      <c r="BO420" s="324">
        <f>SUMIF('Rekapitulasi Juni'!$U$214:$U$393,APS!$B420,'Rekapitulasi Juni'!$V$214:$V$393)</f>
        <v>0</v>
      </c>
      <c r="BP420" s="324">
        <f>SUMIF('Rekapitulasi Juni'!$U$214:$U$393,APS!$B420,'Rekapitulasi Juni'!$W$214:$W$393)</f>
        <v>0</v>
      </c>
      <c r="BQ420" s="27"/>
      <c r="BR420" s="325">
        <f t="shared" si="747"/>
        <v>0</v>
      </c>
      <c r="BS420" s="325">
        <f t="shared" si="748"/>
        <v>0</v>
      </c>
      <c r="BT420" s="27"/>
      <c r="BU420" s="324">
        <f>SUMIF('Rekapitulasi Juni'!$AL$214:$AL$393,APS!$B420,'Rekapitulasi Juni'!$AM$214:$AM$393)</f>
        <v>0</v>
      </c>
      <c r="BV420" s="324">
        <f>SUMIF('Rekapitulasi Juni'!$AL$214:$AL$393,APS!$B420,'Rekapitulasi Juni'!$AN$214:$AN$393)</f>
        <v>0</v>
      </c>
      <c r="BW420" s="27"/>
      <c r="BX420" s="325">
        <f t="shared" si="749"/>
        <v>0</v>
      </c>
      <c r="BY420" s="325">
        <f t="shared" si="750"/>
        <v>0</v>
      </c>
      <c r="BZ420" s="27"/>
      <c r="CA420" s="324">
        <f>SUMIF('Rekapitulasi Juni'!$BA$214:$BA$393,APS!$B420,'Rekapitulasi Juni'!$BB$214:$BB$393)</f>
        <v>0</v>
      </c>
      <c r="CB420" s="324">
        <f>SUMIF('Rekapitulasi Juni'!$BA$214:$BA$393,APS!$B420,'Rekapitulasi Juni'!$BC$214:$BC$393)</f>
        <v>0</v>
      </c>
      <c r="CC420" s="27"/>
      <c r="CD420" s="325">
        <f t="shared" si="751"/>
        <v>0</v>
      </c>
      <c r="CE420" s="325">
        <f t="shared" si="752"/>
        <v>0</v>
      </c>
      <c r="CF420" s="27"/>
      <c r="CG420" s="324">
        <f>SUMIF('Rekapitulasi Juni'!$BP$214:$BP$393,APS!$B420,'Rekapitulasi Juni'!$BQ$214:$BQ$393)</f>
        <v>0</v>
      </c>
      <c r="CH420" s="324">
        <f>SUMIF('Rekapitulasi Juni'!$BP$214:$BP$393,APS!$B420,'Rekapitulasi Juni'!$BR$214:$BR$393)</f>
        <v>0</v>
      </c>
      <c r="CI420" s="27"/>
      <c r="CJ420" s="325">
        <f t="shared" si="753"/>
        <v>0</v>
      </c>
      <c r="CK420" s="325">
        <f t="shared" si="754"/>
        <v>0</v>
      </c>
      <c r="CL420" s="41">
        <f t="shared" si="755"/>
        <v>30</v>
      </c>
      <c r="CM420" s="41">
        <f t="shared" si="756"/>
        <v>0</v>
      </c>
      <c r="CN420" s="41">
        <f t="shared" si="757"/>
        <v>0</v>
      </c>
      <c r="CO420" s="41">
        <f t="shared" si="758"/>
        <v>0</v>
      </c>
      <c r="CP420" s="41">
        <f t="shared" si="759"/>
        <v>0</v>
      </c>
      <c r="CQ420" s="41">
        <f t="shared" si="760"/>
        <v>-30</v>
      </c>
      <c r="CR420" s="180">
        <f t="shared" si="761"/>
        <v>0</v>
      </c>
      <c r="CS420" s="27">
        <v>0</v>
      </c>
      <c r="CT420" s="27"/>
      <c r="CU420" s="324">
        <f>SUMIF('Rekapitulasi Juni'!$D$410:$D$588,APS!$B420,'Rekapitulasi Juni'!$E$410:$E$588)</f>
        <v>0</v>
      </c>
      <c r="CV420" s="324">
        <f>SUMIF('Rekapitulasi Juni'!$D$410:$D$588,APS!$B420,'Rekapitulasi Juni'!$F$410:$F$588)</f>
        <v>0</v>
      </c>
      <c r="CW420" s="27"/>
      <c r="CX420" s="325">
        <f t="shared" si="762"/>
        <v>0</v>
      </c>
      <c r="CY420" s="325">
        <f t="shared" si="763"/>
        <v>0</v>
      </c>
      <c r="CZ420" s="27"/>
      <c r="DA420" s="324">
        <f>SUMIF('Rekapitulasi Juni'!$U$410:$U$588,APS!$B420,'Rekapitulasi Juni'!$V$410:$V$588)</f>
        <v>0</v>
      </c>
      <c r="DB420" s="324">
        <f>SUMIF('Rekapitulasi Juni'!$U$410:$U$588,APS!$B420,'Rekapitulasi Juni'!$W$410:$W$588)</f>
        <v>0</v>
      </c>
      <c r="DC420" s="27"/>
      <c r="DD420" s="325">
        <f t="shared" si="764"/>
        <v>0</v>
      </c>
      <c r="DE420" s="325">
        <f t="shared" si="765"/>
        <v>0</v>
      </c>
      <c r="DF420" s="27"/>
      <c r="DG420" s="324">
        <f>SUMIF('Rekapitulasi Juni'!$AL$410:$AL$588,APS!$B420,'Rekapitulasi Juni'!$AM$410:$AM$588)</f>
        <v>0</v>
      </c>
      <c r="DH420" s="324">
        <f>SUMIF('Rekapitulasi Juni'!$AL$410:$AL$588,APS!$B420,'Rekapitulasi Juni'!$AN$410:$AN$588)</f>
        <v>0</v>
      </c>
      <c r="DI420" s="27"/>
      <c r="DJ420" s="325">
        <f t="shared" si="721"/>
        <v>0</v>
      </c>
      <c r="DK420" s="325">
        <f t="shared" si="722"/>
        <v>0</v>
      </c>
      <c r="DL420" s="27"/>
      <c r="DM420" s="324">
        <f>SUMIF('Rekapitulasi Juni'!$BA$410:$BA$588,APS!$B420,'Rekapitulasi Juni'!$BB$410:$BB$588)</f>
        <v>0</v>
      </c>
      <c r="DN420" s="324">
        <f>SUMIF('Rekapitulasi Juni'!$BA$410:$BA$588,APS!$B420,'Rekapitulasi Juni'!$BC$410:$BC$588)</f>
        <v>0</v>
      </c>
      <c r="DO420" s="324">
        <f>SUMIF('Rekapitulasi Juni'!$BA$410:$BA$588,APS!$B420,'Rekapitulasi Juni'!$BF$410:$BF$588)</f>
        <v>0</v>
      </c>
      <c r="DP420" s="325">
        <f t="shared" si="723"/>
        <v>0</v>
      </c>
      <c r="DQ420" s="325">
        <f t="shared" si="724"/>
        <v>0</v>
      </c>
      <c r="DR420" s="27"/>
      <c r="DS420" s="324">
        <f>SUMIF('Rekapitulasi Juni'!$BP$410:$BP$588,APS!$B420,'Rekapitulasi Juni'!$BQ$410:$BQ$588)</f>
        <v>0</v>
      </c>
      <c r="DT420" s="324">
        <f>SUMIF('Rekapitulasi Juni'!$BP$410:$BP$588,APS!$B420,'Rekapitulasi Juni'!$BR$410:$BR$588)</f>
        <v>0</v>
      </c>
      <c r="DU420" s="27"/>
      <c r="DV420" s="325">
        <f t="shared" si="725"/>
        <v>0</v>
      </c>
      <c r="DW420" s="325">
        <f t="shared" si="726"/>
        <v>0</v>
      </c>
      <c r="DX420" s="41">
        <f t="shared" si="766"/>
        <v>0</v>
      </c>
      <c r="DY420" s="41">
        <f t="shared" si="767"/>
        <v>0</v>
      </c>
      <c r="DZ420" s="41">
        <f t="shared" si="768"/>
        <v>0</v>
      </c>
      <c r="EA420" s="41">
        <f t="shared" si="769"/>
        <v>0</v>
      </c>
      <c r="EB420" s="41">
        <f t="shared" si="770"/>
        <v>0</v>
      </c>
      <c r="EC420" s="41">
        <f t="shared" si="771"/>
        <v>0</v>
      </c>
      <c r="ED420" s="180">
        <f t="shared" si="772"/>
        <v>0</v>
      </c>
      <c r="EE420" s="27">
        <v>0</v>
      </c>
      <c r="EF420" s="27"/>
      <c r="EG420" s="324">
        <f>SUMIF('Rekapitulasi Juni'!$D$608:$D$786,APS!$B420,'Rekapitulasi Juni'!$E$608:$E$786)</f>
        <v>0</v>
      </c>
      <c r="EH420" s="324">
        <f>SUMIF('Rekapitulasi Juni'!$D$608:$D$786,APS!$B420,'Rekapitulasi Juni'!$F$608:$F$786)</f>
        <v>0</v>
      </c>
      <c r="EI420" s="27"/>
      <c r="EJ420" s="325">
        <f t="shared" si="727"/>
        <v>0</v>
      </c>
      <c r="EK420" s="325">
        <f t="shared" si="728"/>
        <v>0</v>
      </c>
      <c r="EL420" s="27"/>
      <c r="EM420" s="324">
        <f>SUMIF('Rekapitulasi Juni'!$U$608:$U$786,APS!$B420,'Rekapitulasi Juni'!$V$608:$V$786)</f>
        <v>0</v>
      </c>
      <c r="EN420" s="324">
        <f>SUMIF('Rekapitulasi Juni'!$U$608:$U$786,APS!$B420,'Rekapitulasi Juni'!$W$608:$W$786)</f>
        <v>0</v>
      </c>
      <c r="EO420" s="27"/>
      <c r="EP420" s="325">
        <f t="shared" si="729"/>
        <v>0</v>
      </c>
      <c r="EQ420" s="325">
        <f t="shared" si="730"/>
        <v>0</v>
      </c>
      <c r="ER420" s="27"/>
      <c r="ES420" s="324">
        <f>SUMIF('Rekapitulasi Juni'!$AL$608:$AL$786,APS!$B420,'Rekapitulasi Juni'!$AM$608:$AM$786)</f>
        <v>11</v>
      </c>
      <c r="ET420" s="324">
        <f>SUMIF('Rekapitulasi Juni'!$AL$608:$AL$786,APS!$B420,'Rekapitulasi Juni'!$AN$608:$AN$786)</f>
        <v>0</v>
      </c>
      <c r="EU420" s="27"/>
      <c r="EV420" s="325">
        <f t="shared" si="715"/>
        <v>0</v>
      </c>
      <c r="EW420" s="325">
        <f t="shared" si="716"/>
        <v>0</v>
      </c>
      <c r="EX420" s="27"/>
      <c r="EY420" s="324">
        <f>SUMIF('Rekapitulasi Juni'!$BA$608:$BA$786,APS!$B420,'Rekapitulasi Juni'!$BB$608:$BB$786)</f>
        <v>0</v>
      </c>
      <c r="EZ420" s="324">
        <f>SUMIF('Rekapitulasi Juni'!$BA$608:$BA$786,APS!$B420,'Rekapitulasi Juni'!$BC$608:$BC$786)</f>
        <v>0</v>
      </c>
      <c r="FA420" s="324">
        <f>SUMIF('Rekapitulasi Juni'!$BA$608:$BA$786,APS!$B420,'Rekapitulasi Juni'!$BF$608:$BF$786)</f>
        <v>0</v>
      </c>
      <c r="FB420" s="325">
        <f t="shared" si="717"/>
        <v>0</v>
      </c>
      <c r="FC420" s="325">
        <f t="shared" si="718"/>
        <v>0</v>
      </c>
      <c r="FD420" s="27"/>
      <c r="FE420" s="27"/>
      <c r="FF420" s="27"/>
      <c r="FG420" s="27"/>
      <c r="FH420" s="27"/>
      <c r="FI420" s="27"/>
      <c r="FJ420" s="41">
        <f t="shared" si="773"/>
        <v>0</v>
      </c>
      <c r="FK420" s="41">
        <f t="shared" si="774"/>
        <v>11</v>
      </c>
      <c r="FL420" s="41">
        <f t="shared" si="775"/>
        <v>0</v>
      </c>
      <c r="FM420" s="41">
        <f t="shared" si="776"/>
        <v>0</v>
      </c>
      <c r="FN420" s="41">
        <f t="shared" si="777"/>
        <v>0</v>
      </c>
      <c r="FO420" s="41">
        <f t="shared" si="778"/>
        <v>0</v>
      </c>
      <c r="FP420" s="180">
        <f t="shared" si="779"/>
        <v>0</v>
      </c>
      <c r="FQ420" s="27"/>
      <c r="FR420" s="27"/>
      <c r="FS420" s="324">
        <f>SUMIF('Rekapitulasi Juni'!$D$804:$D$984,APS!$B420,'Rekapitulasi Juni'!$E$804:$E$984)</f>
        <v>0</v>
      </c>
      <c r="FT420" s="324">
        <f>SUMIF('Rekapitulasi Juni'!$D$804:$D$984,APS!$B420,'Rekapitulasi Juni'!$F$804:$F$984)</f>
        <v>0</v>
      </c>
      <c r="FU420" s="27"/>
      <c r="FV420" s="325">
        <f t="shared" si="719"/>
        <v>0</v>
      </c>
      <c r="FW420" s="325">
        <f t="shared" si="720"/>
        <v>0</v>
      </c>
      <c r="FX420" s="27"/>
      <c r="FY420" s="324">
        <f>SUMIF('Rekapitulasi Juni'!$U$804:$U$984,APS!$B420,'Rekapitulasi Juni'!$V$804:$V$984)</f>
        <v>0</v>
      </c>
      <c r="FZ420" s="324">
        <f>SUMIF('Rekapitulasi Juni'!$U$804:$U$984,APS!$B420,'Rekapitulasi Juni'!$W$804:$W$984)</f>
        <v>0</v>
      </c>
      <c r="GA420" s="27"/>
      <c r="GB420" s="325">
        <f t="shared" si="713"/>
        <v>0</v>
      </c>
      <c r="GC420" s="325">
        <f t="shared" si="714"/>
        <v>0</v>
      </c>
      <c r="GD420" s="27"/>
      <c r="GE420" s="324">
        <f>SUMIF('Rekapitulasi Juni'!$AL$804:$AL$984,APS!$B420,'Rekapitulasi Juni'!$AM$804:$AM$984)</f>
        <v>0</v>
      </c>
      <c r="GF420" s="324">
        <f>SUMIF('Rekapitulasi Juni'!$AL$804:$AL$984,APS!$B420,'Rekapitulasi Juni'!$AN$804:$AN$984)</f>
        <v>0</v>
      </c>
      <c r="GG420" s="27"/>
      <c r="GH420" s="325">
        <f t="shared" si="703"/>
        <v>0</v>
      </c>
      <c r="GI420" s="325">
        <f t="shared" si="704"/>
        <v>0</v>
      </c>
      <c r="GJ420" s="27"/>
      <c r="GK420" s="27"/>
      <c r="GL420" s="41">
        <f t="shared" si="780"/>
        <v>0</v>
      </c>
      <c r="GM420" s="41">
        <f t="shared" si="781"/>
        <v>0</v>
      </c>
      <c r="GN420" s="41">
        <f t="shared" si="782"/>
        <v>0</v>
      </c>
      <c r="GO420" s="41">
        <f t="shared" si="712"/>
        <v>0</v>
      </c>
      <c r="GP420" s="41">
        <f t="shared" si="783"/>
        <v>0</v>
      </c>
      <c r="GQ420" s="41">
        <f t="shared" si="784"/>
        <v>0</v>
      </c>
      <c r="GR420" s="180">
        <f t="shared" si="785"/>
        <v>0</v>
      </c>
      <c r="GS420" s="41">
        <f t="shared" si="705"/>
        <v>30</v>
      </c>
      <c r="GT420" s="41">
        <f t="shared" si="706"/>
        <v>11</v>
      </c>
      <c r="GU420" s="41">
        <f t="shared" si="707"/>
        <v>0</v>
      </c>
      <c r="GV420" s="41">
        <f t="shared" si="708"/>
        <v>0</v>
      </c>
      <c r="GW420" s="41">
        <f t="shared" si="709"/>
        <v>0</v>
      </c>
      <c r="GX420" s="41">
        <f t="shared" si="710"/>
        <v>-30</v>
      </c>
      <c r="GY420" s="180">
        <f t="shared" si="711"/>
        <v>0</v>
      </c>
      <c r="GZ420" s="41">
        <v>392</v>
      </c>
      <c r="HA420" s="32" t="s">
        <v>1310</v>
      </c>
      <c r="HB420" s="42">
        <f t="shared" si="634"/>
        <v>-44</v>
      </c>
      <c r="HC420" s="59"/>
    </row>
    <row r="421" spans="1:211" ht="30" customHeight="1">
      <c r="A421" s="31" t="s">
        <v>825</v>
      </c>
      <c r="B421" s="32" t="s">
        <v>826</v>
      </c>
      <c r="C421" s="31" t="s">
        <v>490</v>
      </c>
      <c r="D421" s="50" t="s">
        <v>804</v>
      </c>
      <c r="E421" s="31" t="s">
        <v>43</v>
      </c>
      <c r="F421" s="31" t="s">
        <v>804</v>
      </c>
      <c r="G421" s="33">
        <v>80</v>
      </c>
      <c r="H421" s="33">
        <v>0</v>
      </c>
      <c r="I421" s="33">
        <v>0</v>
      </c>
      <c r="J421" s="34">
        <f>IFERROR(VLOOKUP(A421,#REF!,3,0),0)</f>
        <v>0</v>
      </c>
      <c r="K421" s="34">
        <f t="shared" si="623"/>
        <v>20</v>
      </c>
      <c r="L421" s="34">
        <v>59</v>
      </c>
      <c r="M421" s="34">
        <v>79</v>
      </c>
      <c r="N421" s="35">
        <f t="shared" si="624"/>
        <v>60</v>
      </c>
      <c r="O421" s="35">
        <f t="shared" si="625"/>
        <v>60</v>
      </c>
      <c r="P421" s="36">
        <v>30</v>
      </c>
      <c r="Q421" s="36">
        <f t="shared" si="731"/>
        <v>50</v>
      </c>
      <c r="R421" s="80"/>
      <c r="S421" s="37">
        <f ca="1">SUMIF(ROP!$D$6:$H$65536,A421,ROP!$J$6:$J$65536)</f>
        <v>0</v>
      </c>
      <c r="T421" s="37">
        <f>SUMIF(HASIL!$B:$B,APS!$B421&amp;RIGHT(APS!T$9,2),HASIL!$I:$I)</f>
        <v>0</v>
      </c>
      <c r="U421" s="37">
        <f>SUMIF(HASIL!$B:$B,APS!$B421&amp;RIGHT(APS!U$9,2),HASIL!$I:$I)</f>
        <v>0</v>
      </c>
      <c r="V421" s="37">
        <f>SUMIF(HASIL!$B:$B,APS!$B421&amp;RIGHT(APS!V$9,2),HASIL!$I:$I)</f>
        <v>0</v>
      </c>
      <c r="W421" s="37">
        <f>SUMIF(HASIL!$B:$B,APS!$B421&amp;RIGHT(APS!W$9,2),HASIL!$I:$I)</f>
        <v>0</v>
      </c>
      <c r="X421" s="38">
        <f t="shared" si="626"/>
        <v>0</v>
      </c>
      <c r="Y421" s="38">
        <f t="shared" si="627"/>
        <v>-50</v>
      </c>
      <c r="Z421" s="39">
        <f t="shared" si="787"/>
        <v>0</v>
      </c>
      <c r="AA421" s="39">
        <f t="shared" si="786"/>
        <v>50</v>
      </c>
      <c r="AB421" s="40">
        <f t="shared" si="788"/>
        <v>30</v>
      </c>
      <c r="AC421" s="27">
        <v>10</v>
      </c>
      <c r="AD421" s="27"/>
      <c r="AE421" s="27"/>
      <c r="AF421" s="27"/>
      <c r="AG421" s="27"/>
      <c r="AH421" s="27"/>
      <c r="AI421" s="324">
        <f>SUMIF('Rekapitulasi Juni'!$D$9:$D$192,APS!$B421,'Rekapitulasi Juni'!$E$9:$E$192)</f>
        <v>0</v>
      </c>
      <c r="AJ421" s="324">
        <f>SUMIF('Rekapitulasi Juni'!$D$9:$D$192,APS!$B421,'Rekapitulasi Juni'!$F$9:$F$192)</f>
        <v>0</v>
      </c>
      <c r="AK421" s="324">
        <f>SUMIF('Rekapitulasi Juni'!$D$9:$D$192,APS!$B421,'Rekapitulasi Juni'!$K$9:$K$192)</f>
        <v>0</v>
      </c>
      <c r="AL421" s="325">
        <f t="shared" si="732"/>
        <v>0</v>
      </c>
      <c r="AM421" s="325">
        <f t="shared" si="733"/>
        <v>0</v>
      </c>
      <c r="AN421" s="27"/>
      <c r="AO421" s="324">
        <f>SUMIF('Rekapitulasi Juni'!$U$9:$U$192,APS!$B421,'Rekapitulasi Juni'!$V$9:$V$192)</f>
        <v>0</v>
      </c>
      <c r="AP421" s="324">
        <f>SUMIF('Rekapitulasi Juni'!$U$9:$U$192,APS!$B421,'Rekapitulasi Juni'!$W$9:$W$192)</f>
        <v>0</v>
      </c>
      <c r="AQ421" s="27"/>
      <c r="AR421" s="325">
        <f t="shared" si="734"/>
        <v>0</v>
      </c>
      <c r="AS421" s="325">
        <f t="shared" si="735"/>
        <v>0</v>
      </c>
      <c r="AT421" s="27">
        <v>50</v>
      </c>
      <c r="AU421" s="324">
        <f>SUMIF('Rekapitulasi Juni'!$AL$9:$AL$192,APS!$B421,'Rekapitulasi Juni'!$AM$9:$AM$192)</f>
        <v>0</v>
      </c>
      <c r="AV421" s="324">
        <f>SUMIF('Rekapitulasi Juni'!$AL$9:$AL$192,APS!$B421,'Rekapitulasi Juni'!$AN$9:$AN$192)</f>
        <v>0</v>
      </c>
      <c r="AW421" s="27"/>
      <c r="AX421" s="325">
        <f t="shared" si="736"/>
        <v>0</v>
      </c>
      <c r="AY421" s="325">
        <f t="shared" si="737"/>
        <v>0</v>
      </c>
      <c r="AZ421" s="41">
        <f t="shared" si="738"/>
        <v>50</v>
      </c>
      <c r="BA421" s="41">
        <f t="shared" si="739"/>
        <v>0</v>
      </c>
      <c r="BB421" s="41">
        <f t="shared" si="740"/>
        <v>0</v>
      </c>
      <c r="BC421" s="41">
        <f t="shared" si="741"/>
        <v>0</v>
      </c>
      <c r="BD421" s="41">
        <f t="shared" si="742"/>
        <v>0</v>
      </c>
      <c r="BE421" s="41">
        <f t="shared" si="743"/>
        <v>-50</v>
      </c>
      <c r="BF421" s="180">
        <f t="shared" si="744"/>
        <v>0</v>
      </c>
      <c r="BG421" s="27">
        <v>10</v>
      </c>
      <c r="BH421" s="27"/>
      <c r="BI421" s="324">
        <f>SUMIF('Rekapitulasi Juni'!$D$214:$D$393,APS!$B421,'Rekapitulasi Juni'!$E$214:$E$393)</f>
        <v>0</v>
      </c>
      <c r="BJ421" s="324">
        <f>SUMIF('Rekapitulasi Juni'!$D$214:$D$393,APS!$B421,'Rekapitulasi Juni'!$F$214:$F$393)</f>
        <v>0</v>
      </c>
      <c r="BK421" s="27"/>
      <c r="BL421" s="325">
        <f t="shared" si="745"/>
        <v>0</v>
      </c>
      <c r="BM421" s="325">
        <f t="shared" si="746"/>
        <v>0</v>
      </c>
      <c r="BN421" s="27"/>
      <c r="BO421" s="324">
        <f>SUMIF('Rekapitulasi Juni'!$U$214:$U$393,APS!$B421,'Rekapitulasi Juni'!$V$214:$V$393)</f>
        <v>0</v>
      </c>
      <c r="BP421" s="324">
        <f>SUMIF('Rekapitulasi Juni'!$U$214:$U$393,APS!$B421,'Rekapitulasi Juni'!$W$214:$W$393)</f>
        <v>0</v>
      </c>
      <c r="BQ421" s="27"/>
      <c r="BR421" s="325">
        <f t="shared" si="747"/>
        <v>0</v>
      </c>
      <c r="BS421" s="325">
        <f t="shared" si="748"/>
        <v>0</v>
      </c>
      <c r="BT421" s="27"/>
      <c r="BU421" s="324">
        <f>SUMIF('Rekapitulasi Juni'!$AL$214:$AL$393,APS!$B421,'Rekapitulasi Juni'!$AM$214:$AM$393)</f>
        <v>0</v>
      </c>
      <c r="BV421" s="324">
        <f>SUMIF('Rekapitulasi Juni'!$AL$214:$AL$393,APS!$B421,'Rekapitulasi Juni'!$AN$214:$AN$393)</f>
        <v>0</v>
      </c>
      <c r="BW421" s="27"/>
      <c r="BX421" s="325">
        <f t="shared" si="749"/>
        <v>0</v>
      </c>
      <c r="BY421" s="325">
        <f t="shared" si="750"/>
        <v>0</v>
      </c>
      <c r="BZ421" s="27"/>
      <c r="CA421" s="324">
        <f>SUMIF('Rekapitulasi Juni'!$BA$214:$BA$393,APS!$B421,'Rekapitulasi Juni'!$BB$214:$BB$393)</f>
        <v>0</v>
      </c>
      <c r="CB421" s="324">
        <f>SUMIF('Rekapitulasi Juni'!$BA$214:$BA$393,APS!$B421,'Rekapitulasi Juni'!$BC$214:$BC$393)</f>
        <v>0</v>
      </c>
      <c r="CC421" s="27"/>
      <c r="CD421" s="325">
        <f t="shared" si="751"/>
        <v>0</v>
      </c>
      <c r="CE421" s="325">
        <f t="shared" si="752"/>
        <v>0</v>
      </c>
      <c r="CF421" s="27"/>
      <c r="CG421" s="324">
        <f>SUMIF('Rekapitulasi Juni'!$BP$214:$BP$393,APS!$B421,'Rekapitulasi Juni'!$BQ$214:$BQ$393)</f>
        <v>11</v>
      </c>
      <c r="CH421" s="324">
        <f>SUMIF('Rekapitulasi Juni'!$BP$214:$BP$393,APS!$B421,'Rekapitulasi Juni'!$BR$214:$BR$393)</f>
        <v>0</v>
      </c>
      <c r="CI421" s="27"/>
      <c r="CJ421" s="325">
        <f t="shared" si="753"/>
        <v>0</v>
      </c>
      <c r="CK421" s="325">
        <f t="shared" si="754"/>
        <v>0</v>
      </c>
      <c r="CL421" s="41">
        <f t="shared" si="755"/>
        <v>0</v>
      </c>
      <c r="CM421" s="41">
        <f t="shared" si="756"/>
        <v>11</v>
      </c>
      <c r="CN421" s="41">
        <f t="shared" si="757"/>
        <v>0</v>
      </c>
      <c r="CO421" s="41">
        <f t="shared" si="758"/>
        <v>0</v>
      </c>
      <c r="CP421" s="41">
        <f t="shared" si="759"/>
        <v>0</v>
      </c>
      <c r="CQ421" s="41">
        <f t="shared" si="760"/>
        <v>0</v>
      </c>
      <c r="CR421" s="180">
        <f t="shared" si="761"/>
        <v>0</v>
      </c>
      <c r="CS421" s="27">
        <v>10</v>
      </c>
      <c r="CT421" s="27"/>
      <c r="CU421" s="324">
        <f>SUMIF('Rekapitulasi Juni'!$D$410:$D$588,APS!$B421,'Rekapitulasi Juni'!$E$410:$E$588)</f>
        <v>11</v>
      </c>
      <c r="CV421" s="324">
        <f>SUMIF('Rekapitulasi Juni'!$D$410:$D$588,APS!$B421,'Rekapitulasi Juni'!$F$410:$F$588)</f>
        <v>11</v>
      </c>
      <c r="CW421" s="27"/>
      <c r="CX421" s="325">
        <f t="shared" si="762"/>
        <v>0</v>
      </c>
      <c r="CY421" s="325">
        <f t="shared" si="763"/>
        <v>100</v>
      </c>
      <c r="CZ421" s="27"/>
      <c r="DA421" s="324">
        <f>SUMIF('Rekapitulasi Juni'!$U$410:$U$588,APS!$B421,'Rekapitulasi Juni'!$V$410:$V$588)</f>
        <v>0</v>
      </c>
      <c r="DB421" s="324">
        <f>SUMIF('Rekapitulasi Juni'!$U$410:$U$588,APS!$B421,'Rekapitulasi Juni'!$W$410:$W$588)</f>
        <v>0</v>
      </c>
      <c r="DC421" s="27"/>
      <c r="DD421" s="325">
        <f t="shared" si="764"/>
        <v>0</v>
      </c>
      <c r="DE421" s="325">
        <f t="shared" si="765"/>
        <v>0</v>
      </c>
      <c r="DF421" s="27"/>
      <c r="DG421" s="324">
        <f>SUMIF('Rekapitulasi Juni'!$AL$410:$AL$588,APS!$B421,'Rekapitulasi Juni'!$AM$410:$AM$588)</f>
        <v>0</v>
      </c>
      <c r="DH421" s="324">
        <f>SUMIF('Rekapitulasi Juni'!$AL$410:$AL$588,APS!$B421,'Rekapitulasi Juni'!$AN$410:$AN$588)</f>
        <v>0</v>
      </c>
      <c r="DI421" s="27"/>
      <c r="DJ421" s="325">
        <f t="shared" si="721"/>
        <v>0</v>
      </c>
      <c r="DK421" s="325">
        <f t="shared" si="722"/>
        <v>0</v>
      </c>
      <c r="DL421" s="27"/>
      <c r="DM421" s="324">
        <f>SUMIF('Rekapitulasi Juni'!$BA$410:$BA$588,APS!$B421,'Rekapitulasi Juni'!$BB$410:$BB$588)</f>
        <v>0</v>
      </c>
      <c r="DN421" s="324">
        <f>SUMIF('Rekapitulasi Juni'!$BA$410:$BA$588,APS!$B421,'Rekapitulasi Juni'!$BC$410:$BC$588)</f>
        <v>0</v>
      </c>
      <c r="DO421" s="324">
        <f>SUMIF('Rekapitulasi Juni'!$BA$410:$BA$588,APS!$B421,'Rekapitulasi Juni'!$BF$410:$BF$588)</f>
        <v>0</v>
      </c>
      <c r="DP421" s="325">
        <f t="shared" si="723"/>
        <v>0</v>
      </c>
      <c r="DQ421" s="325">
        <f t="shared" si="724"/>
        <v>0</v>
      </c>
      <c r="DR421" s="27"/>
      <c r="DS421" s="324">
        <f>SUMIF('Rekapitulasi Juni'!$BP$410:$BP$588,APS!$B421,'Rekapitulasi Juni'!$BQ$410:$BQ$588)</f>
        <v>0</v>
      </c>
      <c r="DT421" s="324">
        <f>SUMIF('Rekapitulasi Juni'!$BP$410:$BP$588,APS!$B421,'Rekapitulasi Juni'!$BR$410:$BR$588)</f>
        <v>0</v>
      </c>
      <c r="DU421" s="27"/>
      <c r="DV421" s="325">
        <f t="shared" si="725"/>
        <v>0</v>
      </c>
      <c r="DW421" s="325">
        <f t="shared" si="726"/>
        <v>0</v>
      </c>
      <c r="DX421" s="41">
        <f t="shared" si="766"/>
        <v>0</v>
      </c>
      <c r="DY421" s="41">
        <f t="shared" si="767"/>
        <v>11</v>
      </c>
      <c r="DZ421" s="41">
        <f t="shared" si="768"/>
        <v>11</v>
      </c>
      <c r="EA421" s="41">
        <f t="shared" si="769"/>
        <v>0</v>
      </c>
      <c r="EB421" s="41">
        <f t="shared" si="770"/>
        <v>11</v>
      </c>
      <c r="EC421" s="41">
        <f t="shared" si="771"/>
        <v>11</v>
      </c>
      <c r="ED421" s="180">
        <f t="shared" si="772"/>
        <v>0</v>
      </c>
      <c r="EE421" s="27">
        <v>0</v>
      </c>
      <c r="EF421" s="27"/>
      <c r="EG421" s="324">
        <f>SUMIF('Rekapitulasi Juni'!$D$608:$D$786,APS!$B421,'Rekapitulasi Juni'!$E$608:$E$786)</f>
        <v>0</v>
      </c>
      <c r="EH421" s="324">
        <f>SUMIF('Rekapitulasi Juni'!$D$608:$D$786,APS!$B421,'Rekapitulasi Juni'!$F$608:$F$786)</f>
        <v>0</v>
      </c>
      <c r="EI421" s="27"/>
      <c r="EJ421" s="325">
        <f t="shared" si="727"/>
        <v>0</v>
      </c>
      <c r="EK421" s="325">
        <f t="shared" si="728"/>
        <v>0</v>
      </c>
      <c r="EL421" s="27"/>
      <c r="EM421" s="324">
        <f>SUMIF('Rekapitulasi Juni'!$U$608:$U$786,APS!$B421,'Rekapitulasi Juni'!$V$608:$V$786)</f>
        <v>0</v>
      </c>
      <c r="EN421" s="324">
        <f>SUMIF('Rekapitulasi Juni'!$U$608:$U$786,APS!$B421,'Rekapitulasi Juni'!$W$608:$W$786)</f>
        <v>0</v>
      </c>
      <c r="EO421" s="27"/>
      <c r="EP421" s="325">
        <f t="shared" si="729"/>
        <v>0</v>
      </c>
      <c r="EQ421" s="325">
        <f t="shared" si="730"/>
        <v>0</v>
      </c>
      <c r="ER421" s="27"/>
      <c r="ES421" s="324">
        <f>SUMIF('Rekapitulasi Juni'!$AL$608:$AL$786,APS!$B421,'Rekapitulasi Juni'!$AM$608:$AM$786)</f>
        <v>0</v>
      </c>
      <c r="ET421" s="324">
        <f>SUMIF('Rekapitulasi Juni'!$AL$608:$AL$786,APS!$B421,'Rekapitulasi Juni'!$AN$608:$AN$786)</f>
        <v>0</v>
      </c>
      <c r="EU421" s="27"/>
      <c r="EV421" s="325">
        <f t="shared" si="715"/>
        <v>0</v>
      </c>
      <c r="EW421" s="325">
        <f t="shared" si="716"/>
        <v>0</v>
      </c>
      <c r="EX421" s="27"/>
      <c r="EY421" s="324">
        <f>SUMIF('Rekapitulasi Juni'!$BA$608:$BA$786,APS!$B421,'Rekapitulasi Juni'!$BB$608:$BB$786)</f>
        <v>0</v>
      </c>
      <c r="EZ421" s="324">
        <f>SUMIF('Rekapitulasi Juni'!$BA$608:$BA$786,APS!$B421,'Rekapitulasi Juni'!$BC$608:$BC$786)</f>
        <v>0</v>
      </c>
      <c r="FA421" s="324">
        <f>SUMIF('Rekapitulasi Juni'!$BA$608:$BA$786,APS!$B421,'Rekapitulasi Juni'!$BF$608:$BF$786)</f>
        <v>0</v>
      </c>
      <c r="FB421" s="325">
        <f t="shared" si="717"/>
        <v>0</v>
      </c>
      <c r="FC421" s="325">
        <f t="shared" si="718"/>
        <v>0</v>
      </c>
      <c r="FD421" s="27"/>
      <c r="FE421" s="27"/>
      <c r="FF421" s="27"/>
      <c r="FG421" s="27"/>
      <c r="FH421" s="27"/>
      <c r="FI421" s="27"/>
      <c r="FJ421" s="41">
        <f t="shared" si="773"/>
        <v>0</v>
      </c>
      <c r="FK421" s="41">
        <f t="shared" si="774"/>
        <v>0</v>
      </c>
      <c r="FL421" s="41">
        <f t="shared" si="775"/>
        <v>0</v>
      </c>
      <c r="FM421" s="41">
        <f t="shared" si="776"/>
        <v>0</v>
      </c>
      <c r="FN421" s="41">
        <f t="shared" si="777"/>
        <v>0</v>
      </c>
      <c r="FO421" s="41">
        <f t="shared" si="778"/>
        <v>0</v>
      </c>
      <c r="FP421" s="180">
        <f t="shared" si="779"/>
        <v>0</v>
      </c>
      <c r="FQ421" s="27"/>
      <c r="FR421" s="27"/>
      <c r="FS421" s="324">
        <f>SUMIF('Rekapitulasi Juni'!$D$804:$D$984,APS!$B421,'Rekapitulasi Juni'!$E$804:$E$984)</f>
        <v>0</v>
      </c>
      <c r="FT421" s="324">
        <f>SUMIF('Rekapitulasi Juni'!$D$804:$D$984,APS!$B421,'Rekapitulasi Juni'!$F$804:$F$984)</f>
        <v>0</v>
      </c>
      <c r="FU421" s="27"/>
      <c r="FV421" s="325">
        <f t="shared" si="719"/>
        <v>0</v>
      </c>
      <c r="FW421" s="325">
        <f t="shared" si="720"/>
        <v>0</v>
      </c>
      <c r="FX421" s="27"/>
      <c r="FY421" s="324">
        <f>SUMIF('Rekapitulasi Juni'!$U$804:$U$984,APS!$B421,'Rekapitulasi Juni'!$V$804:$V$984)</f>
        <v>0</v>
      </c>
      <c r="FZ421" s="324">
        <f>SUMIF('Rekapitulasi Juni'!$U$804:$U$984,APS!$B421,'Rekapitulasi Juni'!$W$804:$W$984)</f>
        <v>0</v>
      </c>
      <c r="GA421" s="27"/>
      <c r="GB421" s="325">
        <f t="shared" si="713"/>
        <v>0</v>
      </c>
      <c r="GC421" s="325">
        <f t="shared" si="714"/>
        <v>0</v>
      </c>
      <c r="GD421" s="27"/>
      <c r="GE421" s="324">
        <f>SUMIF('Rekapitulasi Juni'!$AL$804:$AL$984,APS!$B421,'Rekapitulasi Juni'!$AM$804:$AM$984)</f>
        <v>0</v>
      </c>
      <c r="GF421" s="324">
        <f>SUMIF('Rekapitulasi Juni'!$AL$804:$AL$984,APS!$B421,'Rekapitulasi Juni'!$AN$804:$AN$984)</f>
        <v>0</v>
      </c>
      <c r="GG421" s="27"/>
      <c r="GH421" s="325">
        <f t="shared" si="703"/>
        <v>0</v>
      </c>
      <c r="GI421" s="325">
        <f t="shared" si="704"/>
        <v>0</v>
      </c>
      <c r="GJ421" s="27"/>
      <c r="GK421" s="27"/>
      <c r="GL421" s="41">
        <f t="shared" si="780"/>
        <v>0</v>
      </c>
      <c r="GM421" s="41">
        <f t="shared" si="781"/>
        <v>0</v>
      </c>
      <c r="GN421" s="41">
        <f t="shared" si="782"/>
        <v>0</v>
      </c>
      <c r="GO421" s="41">
        <f t="shared" si="712"/>
        <v>0</v>
      </c>
      <c r="GP421" s="41">
        <f t="shared" si="783"/>
        <v>0</v>
      </c>
      <c r="GQ421" s="41">
        <f t="shared" si="784"/>
        <v>0</v>
      </c>
      <c r="GR421" s="180">
        <f t="shared" si="785"/>
        <v>0</v>
      </c>
      <c r="GS421" s="41">
        <f t="shared" si="705"/>
        <v>50</v>
      </c>
      <c r="GT421" s="41">
        <f t="shared" si="706"/>
        <v>22</v>
      </c>
      <c r="GU421" s="41">
        <f t="shared" si="707"/>
        <v>11</v>
      </c>
      <c r="GV421" s="41">
        <f t="shared" si="708"/>
        <v>0</v>
      </c>
      <c r="GW421" s="41">
        <f t="shared" si="709"/>
        <v>11</v>
      </c>
      <c r="GX421" s="41">
        <f t="shared" si="710"/>
        <v>-39</v>
      </c>
      <c r="GY421" s="180">
        <f t="shared" si="711"/>
        <v>22</v>
      </c>
      <c r="GZ421" s="41">
        <v>393</v>
      </c>
      <c r="HA421" s="32"/>
      <c r="HB421" s="42">
        <f t="shared" si="634"/>
        <v>29</v>
      </c>
      <c r="HC421" s="59"/>
    </row>
    <row r="422" spans="1:211" ht="30" customHeight="1">
      <c r="A422" s="31" t="s">
        <v>827</v>
      </c>
      <c r="B422" s="32" t="s">
        <v>828</v>
      </c>
      <c r="C422" s="31" t="s">
        <v>490</v>
      </c>
      <c r="D422" s="50" t="s">
        <v>804</v>
      </c>
      <c r="E422" s="31" t="s">
        <v>43</v>
      </c>
      <c r="F422" s="31" t="s">
        <v>804</v>
      </c>
      <c r="G422" s="33">
        <v>76</v>
      </c>
      <c r="H422" s="33">
        <v>0</v>
      </c>
      <c r="I422" s="33">
        <v>0</v>
      </c>
      <c r="J422" s="34">
        <f>IFERROR(VLOOKUP(A422,#REF!,3,0),0)</f>
        <v>0</v>
      </c>
      <c r="K422" s="34">
        <f t="shared" si="623"/>
        <v>73</v>
      </c>
      <c r="L422" s="34">
        <v>0</v>
      </c>
      <c r="M422" s="34">
        <v>73</v>
      </c>
      <c r="N422" s="35">
        <f t="shared" si="624"/>
        <v>3</v>
      </c>
      <c r="O422" s="35">
        <f t="shared" si="625"/>
        <v>3</v>
      </c>
      <c r="P422" s="46">
        <v>10</v>
      </c>
      <c r="Q422" s="36">
        <f t="shared" si="731"/>
        <v>83</v>
      </c>
      <c r="R422" s="80"/>
      <c r="S422" s="37">
        <f ca="1">SUMIF(ROP!$D$6:$H$65536,A422,ROP!$J$6:$J$65536)</f>
        <v>0</v>
      </c>
      <c r="T422" s="37">
        <f>SUMIF(HASIL!$B:$B,APS!$B422&amp;RIGHT(APS!T$9,2),HASIL!$I:$I)</f>
        <v>11</v>
      </c>
      <c r="U422" s="37">
        <f>SUMIF(HASIL!$B:$B,APS!$B422&amp;RIGHT(APS!U$9,2),HASIL!$I:$I)</f>
        <v>0</v>
      </c>
      <c r="V422" s="37">
        <f>SUMIF(HASIL!$B:$B,APS!$B422&amp;RIGHT(APS!V$9,2),HASIL!$I:$I)</f>
        <v>0</v>
      </c>
      <c r="W422" s="37">
        <f>SUMIF(HASIL!$B:$B,APS!$B422&amp;RIGHT(APS!W$9,2),HASIL!$I:$I)</f>
        <v>0</v>
      </c>
      <c r="X422" s="38">
        <f t="shared" si="626"/>
        <v>11</v>
      </c>
      <c r="Y422" s="38">
        <f t="shared" si="627"/>
        <v>-72</v>
      </c>
      <c r="Z422" s="39">
        <f t="shared" si="787"/>
        <v>0</v>
      </c>
      <c r="AA422" s="39">
        <f t="shared" si="786"/>
        <v>83</v>
      </c>
      <c r="AB422" s="40">
        <f t="shared" si="788"/>
        <v>10</v>
      </c>
      <c r="AC422" s="27">
        <v>0</v>
      </c>
      <c r="AD422" s="27"/>
      <c r="AE422" s="27"/>
      <c r="AF422" s="27"/>
      <c r="AG422" s="27"/>
      <c r="AH422" s="27"/>
      <c r="AI422" s="324">
        <f>SUMIF('Rekapitulasi Juni'!$D$9:$D$192,APS!$B422,'Rekapitulasi Juni'!$E$9:$E$192)</f>
        <v>0</v>
      </c>
      <c r="AJ422" s="324">
        <f>SUMIF('Rekapitulasi Juni'!$D$9:$D$192,APS!$B422,'Rekapitulasi Juni'!$F$9:$F$192)</f>
        <v>0</v>
      </c>
      <c r="AK422" s="324">
        <f>SUMIF('Rekapitulasi Juni'!$D$9:$D$192,APS!$B422,'Rekapitulasi Juni'!$K$9:$K$192)</f>
        <v>0</v>
      </c>
      <c r="AL422" s="325">
        <f t="shared" si="732"/>
        <v>0</v>
      </c>
      <c r="AM422" s="325">
        <f t="shared" si="733"/>
        <v>0</v>
      </c>
      <c r="AN422" s="27"/>
      <c r="AO422" s="324">
        <f>SUMIF('Rekapitulasi Juni'!$U$9:$U$192,APS!$B422,'Rekapitulasi Juni'!$V$9:$V$192)</f>
        <v>0</v>
      </c>
      <c r="AP422" s="324">
        <f>SUMIF('Rekapitulasi Juni'!$U$9:$U$192,APS!$B422,'Rekapitulasi Juni'!$W$9:$W$192)</f>
        <v>11</v>
      </c>
      <c r="AQ422" s="27"/>
      <c r="AR422" s="325">
        <f t="shared" si="734"/>
        <v>0</v>
      </c>
      <c r="AS422" s="325">
        <f t="shared" si="735"/>
        <v>0</v>
      </c>
      <c r="AT422" s="27"/>
      <c r="AU422" s="324">
        <f>SUMIF('Rekapitulasi Juni'!$AL$9:$AL$192,APS!$B422,'Rekapitulasi Juni'!$AM$9:$AM$192)</f>
        <v>0</v>
      </c>
      <c r="AV422" s="324">
        <f>SUMIF('Rekapitulasi Juni'!$AL$9:$AL$192,APS!$B422,'Rekapitulasi Juni'!$AN$9:$AN$192)</f>
        <v>0</v>
      </c>
      <c r="AW422" s="27"/>
      <c r="AX422" s="325">
        <f t="shared" si="736"/>
        <v>0</v>
      </c>
      <c r="AY422" s="325">
        <f t="shared" si="737"/>
        <v>0</v>
      </c>
      <c r="AZ422" s="41">
        <f t="shared" si="738"/>
        <v>0</v>
      </c>
      <c r="BA422" s="41">
        <f t="shared" si="739"/>
        <v>0</v>
      </c>
      <c r="BB422" s="41">
        <f t="shared" si="740"/>
        <v>11</v>
      </c>
      <c r="BC422" s="41">
        <f t="shared" si="741"/>
        <v>0</v>
      </c>
      <c r="BD422" s="41">
        <f t="shared" si="742"/>
        <v>11</v>
      </c>
      <c r="BE422" s="41">
        <f t="shared" si="743"/>
        <v>11</v>
      </c>
      <c r="BF422" s="180">
        <f t="shared" si="744"/>
        <v>0</v>
      </c>
      <c r="BG422" s="27">
        <v>0</v>
      </c>
      <c r="BH422" s="27"/>
      <c r="BI422" s="324">
        <f>SUMIF('Rekapitulasi Juni'!$D$214:$D$393,APS!$B422,'Rekapitulasi Juni'!$E$214:$E$393)</f>
        <v>0</v>
      </c>
      <c r="BJ422" s="324">
        <f>SUMIF('Rekapitulasi Juni'!$D$214:$D$393,APS!$B422,'Rekapitulasi Juni'!$F$214:$F$393)</f>
        <v>0</v>
      </c>
      <c r="BK422" s="27"/>
      <c r="BL422" s="325">
        <f t="shared" si="745"/>
        <v>0</v>
      </c>
      <c r="BM422" s="325">
        <f t="shared" si="746"/>
        <v>0</v>
      </c>
      <c r="BN422" s="27"/>
      <c r="BO422" s="324">
        <f>SUMIF('Rekapitulasi Juni'!$U$214:$U$393,APS!$B422,'Rekapitulasi Juni'!$V$214:$V$393)</f>
        <v>0</v>
      </c>
      <c r="BP422" s="324">
        <f>SUMIF('Rekapitulasi Juni'!$U$214:$U$393,APS!$B422,'Rekapitulasi Juni'!$W$214:$W$393)</f>
        <v>0</v>
      </c>
      <c r="BQ422" s="27"/>
      <c r="BR422" s="325">
        <f t="shared" si="747"/>
        <v>0</v>
      </c>
      <c r="BS422" s="325">
        <f t="shared" si="748"/>
        <v>0</v>
      </c>
      <c r="BT422" s="27"/>
      <c r="BU422" s="324">
        <f>SUMIF('Rekapitulasi Juni'!$AL$214:$AL$393,APS!$B422,'Rekapitulasi Juni'!$AM$214:$AM$393)</f>
        <v>0</v>
      </c>
      <c r="BV422" s="324">
        <f>SUMIF('Rekapitulasi Juni'!$AL$214:$AL$393,APS!$B422,'Rekapitulasi Juni'!$AN$214:$AN$393)</f>
        <v>0</v>
      </c>
      <c r="BW422" s="27"/>
      <c r="BX422" s="325">
        <f t="shared" si="749"/>
        <v>0</v>
      </c>
      <c r="BY422" s="325">
        <f t="shared" si="750"/>
        <v>0</v>
      </c>
      <c r="BZ422" s="27"/>
      <c r="CA422" s="324">
        <f>SUMIF('Rekapitulasi Juni'!$BA$214:$BA$393,APS!$B422,'Rekapitulasi Juni'!$BB$214:$BB$393)</f>
        <v>0</v>
      </c>
      <c r="CB422" s="324">
        <f>SUMIF('Rekapitulasi Juni'!$BA$214:$BA$393,APS!$B422,'Rekapitulasi Juni'!$BC$214:$BC$393)</f>
        <v>0</v>
      </c>
      <c r="CC422" s="27"/>
      <c r="CD422" s="325">
        <f t="shared" si="751"/>
        <v>0</v>
      </c>
      <c r="CE422" s="325">
        <f t="shared" si="752"/>
        <v>0</v>
      </c>
      <c r="CF422" s="27">
        <v>50</v>
      </c>
      <c r="CG422" s="324">
        <f>SUMIF('Rekapitulasi Juni'!$BP$214:$BP$393,APS!$B422,'Rekapitulasi Juni'!$BQ$214:$BQ$393)</f>
        <v>17</v>
      </c>
      <c r="CH422" s="324">
        <f>SUMIF('Rekapitulasi Juni'!$BP$214:$BP$393,APS!$B422,'Rekapitulasi Juni'!$BR$214:$BR$393)</f>
        <v>0</v>
      </c>
      <c r="CI422" s="27"/>
      <c r="CJ422" s="325">
        <f t="shared" si="753"/>
        <v>0</v>
      </c>
      <c r="CK422" s="325">
        <f t="shared" si="754"/>
        <v>0</v>
      </c>
      <c r="CL422" s="41">
        <f t="shared" si="755"/>
        <v>50</v>
      </c>
      <c r="CM422" s="41">
        <f t="shared" si="756"/>
        <v>17</v>
      </c>
      <c r="CN422" s="41">
        <f t="shared" si="757"/>
        <v>0</v>
      </c>
      <c r="CO422" s="41">
        <f t="shared" si="758"/>
        <v>0</v>
      </c>
      <c r="CP422" s="41">
        <f t="shared" si="759"/>
        <v>0</v>
      </c>
      <c r="CQ422" s="41">
        <f t="shared" si="760"/>
        <v>-50</v>
      </c>
      <c r="CR422" s="180">
        <f t="shared" si="761"/>
        <v>0</v>
      </c>
      <c r="CS422" s="27">
        <v>10</v>
      </c>
      <c r="CT422" s="27">
        <v>33</v>
      </c>
      <c r="CU422" s="324">
        <f>SUMIF('Rekapitulasi Juni'!$D$410:$D$588,APS!$B422,'Rekapitulasi Juni'!$E$410:$E$588)</f>
        <v>17</v>
      </c>
      <c r="CV422" s="324">
        <f>SUMIF('Rekapitulasi Juni'!$D$410:$D$588,APS!$B422,'Rekapitulasi Juni'!$F$410:$F$588)</f>
        <v>17</v>
      </c>
      <c r="CW422" s="27"/>
      <c r="CX422" s="325">
        <f t="shared" si="762"/>
        <v>51.515151515151516</v>
      </c>
      <c r="CY422" s="325">
        <f t="shared" si="763"/>
        <v>100</v>
      </c>
      <c r="CZ422" s="27"/>
      <c r="DA422" s="324">
        <f>SUMIF('Rekapitulasi Juni'!$U$410:$U$588,APS!$B422,'Rekapitulasi Juni'!$V$410:$V$588)</f>
        <v>0</v>
      </c>
      <c r="DB422" s="324">
        <f>SUMIF('Rekapitulasi Juni'!$U$410:$U$588,APS!$B422,'Rekapitulasi Juni'!$W$410:$W$588)</f>
        <v>0</v>
      </c>
      <c r="DC422" s="27"/>
      <c r="DD422" s="325">
        <f t="shared" si="764"/>
        <v>0</v>
      </c>
      <c r="DE422" s="325">
        <f t="shared" si="765"/>
        <v>0</v>
      </c>
      <c r="DF422" s="27"/>
      <c r="DG422" s="324">
        <f>SUMIF('Rekapitulasi Juni'!$AL$410:$AL$588,APS!$B422,'Rekapitulasi Juni'!$AM$410:$AM$588)</f>
        <v>0</v>
      </c>
      <c r="DH422" s="324">
        <f>SUMIF('Rekapitulasi Juni'!$AL$410:$AL$588,APS!$B422,'Rekapitulasi Juni'!$AN$410:$AN$588)</f>
        <v>0</v>
      </c>
      <c r="DI422" s="27"/>
      <c r="DJ422" s="325">
        <f t="shared" si="721"/>
        <v>0</v>
      </c>
      <c r="DK422" s="325">
        <f t="shared" si="722"/>
        <v>0</v>
      </c>
      <c r="DL422" s="27"/>
      <c r="DM422" s="324">
        <f>SUMIF('Rekapitulasi Juni'!$BA$410:$BA$588,APS!$B422,'Rekapitulasi Juni'!$BB$410:$BB$588)</f>
        <v>0</v>
      </c>
      <c r="DN422" s="324">
        <f>SUMIF('Rekapitulasi Juni'!$BA$410:$BA$588,APS!$B422,'Rekapitulasi Juni'!$BC$410:$BC$588)</f>
        <v>0</v>
      </c>
      <c r="DO422" s="324">
        <f>SUMIF('Rekapitulasi Juni'!$BA$410:$BA$588,APS!$B422,'Rekapitulasi Juni'!$BF$410:$BF$588)</f>
        <v>0</v>
      </c>
      <c r="DP422" s="325">
        <f t="shared" si="723"/>
        <v>0</v>
      </c>
      <c r="DQ422" s="325">
        <f t="shared" si="724"/>
        <v>0</v>
      </c>
      <c r="DR422" s="27"/>
      <c r="DS422" s="324">
        <f>SUMIF('Rekapitulasi Juni'!$BP$410:$BP$588,APS!$B422,'Rekapitulasi Juni'!$BQ$410:$BQ$588)</f>
        <v>0</v>
      </c>
      <c r="DT422" s="324">
        <f>SUMIF('Rekapitulasi Juni'!$BP$410:$BP$588,APS!$B422,'Rekapitulasi Juni'!$BR$410:$BR$588)</f>
        <v>0</v>
      </c>
      <c r="DU422" s="27"/>
      <c r="DV422" s="325">
        <f t="shared" si="725"/>
        <v>0</v>
      </c>
      <c r="DW422" s="325">
        <f t="shared" si="726"/>
        <v>0</v>
      </c>
      <c r="DX422" s="41">
        <f t="shared" si="766"/>
        <v>33</v>
      </c>
      <c r="DY422" s="41">
        <f t="shared" si="767"/>
        <v>17</v>
      </c>
      <c r="DZ422" s="41">
        <f t="shared" si="768"/>
        <v>17</v>
      </c>
      <c r="EA422" s="41">
        <f t="shared" si="769"/>
        <v>0</v>
      </c>
      <c r="EB422" s="41">
        <f t="shared" si="770"/>
        <v>17</v>
      </c>
      <c r="EC422" s="41">
        <f t="shared" si="771"/>
        <v>-16</v>
      </c>
      <c r="ED422" s="180">
        <f t="shared" si="772"/>
        <v>51.515151515151516</v>
      </c>
      <c r="EE422" s="27">
        <v>0</v>
      </c>
      <c r="EF422" s="27"/>
      <c r="EG422" s="324">
        <f>SUMIF('Rekapitulasi Juni'!$D$608:$D$786,APS!$B422,'Rekapitulasi Juni'!$E$608:$E$786)</f>
        <v>5</v>
      </c>
      <c r="EH422" s="324">
        <f>SUMIF('Rekapitulasi Juni'!$D$608:$D$786,APS!$B422,'Rekapitulasi Juni'!$F$608:$F$786)</f>
        <v>0</v>
      </c>
      <c r="EI422" s="27"/>
      <c r="EJ422" s="325">
        <f t="shared" si="727"/>
        <v>0</v>
      </c>
      <c r="EK422" s="325">
        <f t="shared" si="728"/>
        <v>0</v>
      </c>
      <c r="EL422" s="27"/>
      <c r="EM422" s="324">
        <f>SUMIF('Rekapitulasi Juni'!$U$608:$U$786,APS!$B422,'Rekapitulasi Juni'!$V$608:$V$786)</f>
        <v>0</v>
      </c>
      <c r="EN422" s="324">
        <f>SUMIF('Rekapitulasi Juni'!$U$608:$U$786,APS!$B422,'Rekapitulasi Juni'!$W$608:$W$786)</f>
        <v>5</v>
      </c>
      <c r="EO422" s="27"/>
      <c r="EP422" s="325">
        <f t="shared" si="729"/>
        <v>0</v>
      </c>
      <c r="EQ422" s="325">
        <f t="shared" si="730"/>
        <v>0</v>
      </c>
      <c r="ER422" s="27"/>
      <c r="ES422" s="324">
        <f>SUMIF('Rekapitulasi Juni'!$AL$608:$AL$786,APS!$B422,'Rekapitulasi Juni'!$AM$608:$AM$786)</f>
        <v>5</v>
      </c>
      <c r="ET422" s="324">
        <f>SUMIF('Rekapitulasi Juni'!$AL$608:$AL$786,APS!$B422,'Rekapitulasi Juni'!$AN$608:$AN$786)</f>
        <v>0</v>
      </c>
      <c r="EU422" s="27"/>
      <c r="EV422" s="325">
        <f t="shared" si="715"/>
        <v>0</v>
      </c>
      <c r="EW422" s="325">
        <f t="shared" si="716"/>
        <v>0</v>
      </c>
      <c r="EX422" s="27"/>
      <c r="EY422" s="324">
        <f>SUMIF('Rekapitulasi Juni'!$BA$608:$BA$786,APS!$B422,'Rekapitulasi Juni'!$BB$608:$BB$786)</f>
        <v>0</v>
      </c>
      <c r="EZ422" s="324">
        <f>SUMIF('Rekapitulasi Juni'!$BA$608:$BA$786,APS!$B422,'Rekapitulasi Juni'!$BC$608:$BC$786)</f>
        <v>0</v>
      </c>
      <c r="FA422" s="324">
        <f>SUMIF('Rekapitulasi Juni'!$BA$608:$BA$786,APS!$B422,'Rekapitulasi Juni'!$BF$608:$BF$786)</f>
        <v>0</v>
      </c>
      <c r="FB422" s="325">
        <f t="shared" si="717"/>
        <v>0</v>
      </c>
      <c r="FC422" s="325">
        <f t="shared" si="718"/>
        <v>0</v>
      </c>
      <c r="FD422" s="27"/>
      <c r="FE422" s="27"/>
      <c r="FF422" s="27"/>
      <c r="FG422" s="27"/>
      <c r="FH422" s="27"/>
      <c r="FI422" s="27"/>
      <c r="FJ422" s="41">
        <f t="shared" si="773"/>
        <v>0</v>
      </c>
      <c r="FK422" s="41">
        <f t="shared" si="774"/>
        <v>10</v>
      </c>
      <c r="FL422" s="41">
        <f t="shared" si="775"/>
        <v>5</v>
      </c>
      <c r="FM422" s="41">
        <f t="shared" si="776"/>
        <v>0</v>
      </c>
      <c r="FN422" s="41">
        <f t="shared" si="777"/>
        <v>5</v>
      </c>
      <c r="FO422" s="41">
        <f t="shared" si="778"/>
        <v>5</v>
      </c>
      <c r="FP422" s="180">
        <f t="shared" si="779"/>
        <v>0</v>
      </c>
      <c r="FQ422" s="27"/>
      <c r="FR422" s="27"/>
      <c r="FS422" s="324">
        <f>SUMIF('Rekapitulasi Juni'!$D$804:$D$984,APS!$B422,'Rekapitulasi Juni'!$E$804:$E$984)</f>
        <v>0</v>
      </c>
      <c r="FT422" s="324">
        <f>SUMIF('Rekapitulasi Juni'!$D$804:$D$984,APS!$B422,'Rekapitulasi Juni'!$F$804:$F$984)</f>
        <v>0</v>
      </c>
      <c r="FU422" s="27"/>
      <c r="FV422" s="325">
        <f t="shared" si="719"/>
        <v>0</v>
      </c>
      <c r="FW422" s="325">
        <f t="shared" si="720"/>
        <v>0</v>
      </c>
      <c r="FX422" s="27"/>
      <c r="FY422" s="324">
        <f>SUMIF('Rekapitulasi Juni'!$U$804:$U$984,APS!$B422,'Rekapitulasi Juni'!$V$804:$V$984)</f>
        <v>0</v>
      </c>
      <c r="FZ422" s="324">
        <f>SUMIF('Rekapitulasi Juni'!$U$804:$U$984,APS!$B422,'Rekapitulasi Juni'!$W$804:$W$984)</f>
        <v>0</v>
      </c>
      <c r="GA422" s="27"/>
      <c r="GB422" s="325">
        <f t="shared" si="713"/>
        <v>0</v>
      </c>
      <c r="GC422" s="325">
        <f t="shared" si="714"/>
        <v>0</v>
      </c>
      <c r="GD422" s="27"/>
      <c r="GE422" s="324">
        <f>SUMIF('Rekapitulasi Juni'!$AL$804:$AL$984,APS!$B422,'Rekapitulasi Juni'!$AM$804:$AM$984)</f>
        <v>0</v>
      </c>
      <c r="GF422" s="324">
        <f>SUMIF('Rekapitulasi Juni'!$AL$804:$AL$984,APS!$B422,'Rekapitulasi Juni'!$AN$804:$AN$984)</f>
        <v>0</v>
      </c>
      <c r="GG422" s="27"/>
      <c r="GH422" s="325">
        <f t="shared" si="703"/>
        <v>0</v>
      </c>
      <c r="GI422" s="325">
        <f t="shared" si="704"/>
        <v>0</v>
      </c>
      <c r="GJ422" s="27"/>
      <c r="GK422" s="27"/>
      <c r="GL422" s="41">
        <f t="shared" si="780"/>
        <v>0</v>
      </c>
      <c r="GM422" s="41">
        <f t="shared" si="781"/>
        <v>0</v>
      </c>
      <c r="GN422" s="41">
        <f t="shared" si="782"/>
        <v>0</v>
      </c>
      <c r="GO422" s="41">
        <f t="shared" si="712"/>
        <v>0</v>
      </c>
      <c r="GP422" s="41">
        <f t="shared" si="783"/>
        <v>0</v>
      </c>
      <c r="GQ422" s="41">
        <f t="shared" si="784"/>
        <v>0</v>
      </c>
      <c r="GR422" s="180">
        <f t="shared" si="785"/>
        <v>0</v>
      </c>
      <c r="GS422" s="41">
        <f t="shared" si="705"/>
        <v>83</v>
      </c>
      <c r="GT422" s="41">
        <f t="shared" si="706"/>
        <v>44</v>
      </c>
      <c r="GU422" s="41">
        <f t="shared" si="707"/>
        <v>33</v>
      </c>
      <c r="GV422" s="41">
        <f t="shared" si="708"/>
        <v>0</v>
      </c>
      <c r="GW422" s="41">
        <f t="shared" si="709"/>
        <v>33</v>
      </c>
      <c r="GX422" s="41">
        <f t="shared" si="710"/>
        <v>-50</v>
      </c>
      <c r="GY422" s="180">
        <f t="shared" si="711"/>
        <v>39.75903614457831</v>
      </c>
      <c r="GZ422" s="41">
        <v>394</v>
      </c>
      <c r="HA422" s="32" t="s">
        <v>1310</v>
      </c>
      <c r="HB422" s="42">
        <f t="shared" si="634"/>
        <v>7</v>
      </c>
      <c r="HC422" s="59" t="s">
        <v>97</v>
      </c>
    </row>
    <row r="423" spans="1:211" ht="30" customHeight="1">
      <c r="A423" s="51" t="s">
        <v>829</v>
      </c>
      <c r="B423" s="52" t="s">
        <v>830</v>
      </c>
      <c r="C423" s="31" t="s">
        <v>490</v>
      </c>
      <c r="D423" s="50" t="s">
        <v>804</v>
      </c>
      <c r="E423" s="31" t="s">
        <v>43</v>
      </c>
      <c r="F423" s="31" t="s">
        <v>804</v>
      </c>
      <c r="G423" s="33">
        <v>2</v>
      </c>
      <c r="H423" s="33">
        <v>0</v>
      </c>
      <c r="I423" s="33">
        <v>0</v>
      </c>
      <c r="J423" s="34">
        <f>IFERROR(VLOOKUP(A423,#REF!,3,0),0)</f>
        <v>0</v>
      </c>
      <c r="K423" s="34">
        <f t="shared" si="623"/>
        <v>0</v>
      </c>
      <c r="L423" s="34">
        <v>0</v>
      </c>
      <c r="M423" s="34">
        <v>0</v>
      </c>
      <c r="N423" s="35">
        <f t="shared" si="624"/>
        <v>2</v>
      </c>
      <c r="O423" s="35">
        <f t="shared" si="625"/>
        <v>2</v>
      </c>
      <c r="P423" s="36">
        <v>2</v>
      </c>
      <c r="Q423" s="36">
        <f t="shared" si="731"/>
        <v>2</v>
      </c>
      <c r="R423" s="80"/>
      <c r="S423" s="37">
        <f ca="1">SUMIF(ROP!$D$6:$H$65536,A423,ROP!$J$6:$J$65536)</f>
        <v>0</v>
      </c>
      <c r="T423" s="37">
        <f>SUMIF(HASIL!$B:$B,APS!$B423&amp;RIGHT(APS!T$9,2),HASIL!$I:$I)</f>
        <v>0</v>
      </c>
      <c r="U423" s="37">
        <f>SUMIF(HASIL!$B:$B,APS!$B423&amp;RIGHT(APS!U$9,2),HASIL!$I:$I)</f>
        <v>0</v>
      </c>
      <c r="V423" s="37">
        <f>SUMIF(HASIL!$B:$B,APS!$B423&amp;RIGHT(APS!V$9,2),HASIL!$I:$I)</f>
        <v>0</v>
      </c>
      <c r="W423" s="37">
        <f>SUMIF(HASIL!$B:$B,APS!$B423&amp;RIGHT(APS!W$9,2),HASIL!$I:$I)</f>
        <v>0</v>
      </c>
      <c r="X423" s="38">
        <f t="shared" si="626"/>
        <v>0</v>
      </c>
      <c r="Y423" s="38">
        <f t="shared" si="627"/>
        <v>-2</v>
      </c>
      <c r="Z423" s="39">
        <f t="shared" si="787"/>
        <v>0</v>
      </c>
      <c r="AA423" s="39">
        <f t="shared" si="786"/>
        <v>2</v>
      </c>
      <c r="AB423" s="40">
        <f t="shared" si="788"/>
        <v>2</v>
      </c>
      <c r="AC423" s="27">
        <v>2</v>
      </c>
      <c r="AD423" s="27"/>
      <c r="AE423" s="27"/>
      <c r="AF423" s="27"/>
      <c r="AG423" s="27"/>
      <c r="AH423" s="27"/>
      <c r="AI423" s="324">
        <f>SUMIF('Rekapitulasi Juni'!$D$9:$D$192,APS!$B423,'Rekapitulasi Juni'!$E$9:$E$192)</f>
        <v>0</v>
      </c>
      <c r="AJ423" s="324">
        <f>SUMIF('Rekapitulasi Juni'!$D$9:$D$192,APS!$B423,'Rekapitulasi Juni'!$F$9:$F$192)</f>
        <v>0</v>
      </c>
      <c r="AK423" s="324">
        <f>SUMIF('Rekapitulasi Juni'!$D$9:$D$192,APS!$B423,'Rekapitulasi Juni'!$K$9:$K$192)</f>
        <v>0</v>
      </c>
      <c r="AL423" s="325">
        <f t="shared" si="732"/>
        <v>0</v>
      </c>
      <c r="AM423" s="325">
        <f t="shared" si="733"/>
        <v>0</v>
      </c>
      <c r="AN423" s="27"/>
      <c r="AO423" s="324">
        <f>SUMIF('Rekapitulasi Juni'!$U$9:$U$192,APS!$B423,'Rekapitulasi Juni'!$V$9:$V$192)</f>
        <v>0</v>
      </c>
      <c r="AP423" s="324">
        <f>SUMIF('Rekapitulasi Juni'!$U$9:$U$192,APS!$B423,'Rekapitulasi Juni'!$W$9:$W$192)</f>
        <v>0</v>
      </c>
      <c r="AQ423" s="27"/>
      <c r="AR423" s="325">
        <f t="shared" si="734"/>
        <v>0</v>
      </c>
      <c r="AS423" s="325">
        <f t="shared" si="735"/>
        <v>0</v>
      </c>
      <c r="AT423" s="27"/>
      <c r="AU423" s="324">
        <f>SUMIF('Rekapitulasi Juni'!$AL$9:$AL$192,APS!$B423,'Rekapitulasi Juni'!$AM$9:$AM$192)</f>
        <v>0</v>
      </c>
      <c r="AV423" s="324">
        <f>SUMIF('Rekapitulasi Juni'!$AL$9:$AL$192,APS!$B423,'Rekapitulasi Juni'!$AN$9:$AN$192)</f>
        <v>0</v>
      </c>
      <c r="AW423" s="27"/>
      <c r="AX423" s="325">
        <f t="shared" si="736"/>
        <v>0</v>
      </c>
      <c r="AY423" s="325">
        <f t="shared" si="737"/>
        <v>0</v>
      </c>
      <c r="AZ423" s="41">
        <f t="shared" si="738"/>
        <v>0</v>
      </c>
      <c r="BA423" s="41">
        <f t="shared" si="739"/>
        <v>0</v>
      </c>
      <c r="BB423" s="41">
        <f t="shared" si="740"/>
        <v>0</v>
      </c>
      <c r="BC423" s="41">
        <f t="shared" si="741"/>
        <v>0</v>
      </c>
      <c r="BD423" s="41">
        <f t="shared" si="742"/>
        <v>0</v>
      </c>
      <c r="BE423" s="41">
        <f t="shared" si="743"/>
        <v>0</v>
      </c>
      <c r="BF423" s="180">
        <f t="shared" si="744"/>
        <v>0</v>
      </c>
      <c r="BG423" s="27">
        <v>0</v>
      </c>
      <c r="BH423" s="27"/>
      <c r="BI423" s="324">
        <f>SUMIF('Rekapitulasi Juni'!$D$214:$D$393,APS!$B423,'Rekapitulasi Juni'!$E$214:$E$393)</f>
        <v>0</v>
      </c>
      <c r="BJ423" s="324">
        <f>SUMIF('Rekapitulasi Juni'!$D$214:$D$393,APS!$B423,'Rekapitulasi Juni'!$F$214:$F$393)</f>
        <v>0</v>
      </c>
      <c r="BK423" s="27"/>
      <c r="BL423" s="325">
        <f t="shared" si="745"/>
        <v>0</v>
      </c>
      <c r="BM423" s="325">
        <f t="shared" si="746"/>
        <v>0</v>
      </c>
      <c r="BN423" s="27">
        <v>2</v>
      </c>
      <c r="BO423" s="324">
        <f>SUMIF('Rekapitulasi Juni'!$U$214:$U$393,APS!$B423,'Rekapitulasi Juni'!$V$214:$V$393)</f>
        <v>0</v>
      </c>
      <c r="BP423" s="324">
        <f>SUMIF('Rekapitulasi Juni'!$U$214:$U$393,APS!$B423,'Rekapitulasi Juni'!$W$214:$W$393)</f>
        <v>0</v>
      </c>
      <c r="BQ423" s="27"/>
      <c r="BR423" s="325">
        <f t="shared" si="747"/>
        <v>0</v>
      </c>
      <c r="BS423" s="325">
        <f t="shared" si="748"/>
        <v>0</v>
      </c>
      <c r="BT423" s="27"/>
      <c r="BU423" s="324">
        <f>SUMIF('Rekapitulasi Juni'!$AL$214:$AL$393,APS!$B423,'Rekapitulasi Juni'!$AM$214:$AM$393)</f>
        <v>0</v>
      </c>
      <c r="BV423" s="324">
        <f>SUMIF('Rekapitulasi Juni'!$AL$214:$AL$393,APS!$B423,'Rekapitulasi Juni'!$AN$214:$AN$393)</f>
        <v>0</v>
      </c>
      <c r="BW423" s="27"/>
      <c r="BX423" s="325">
        <f t="shared" si="749"/>
        <v>0</v>
      </c>
      <c r="BY423" s="325">
        <f t="shared" si="750"/>
        <v>0</v>
      </c>
      <c r="BZ423" s="27"/>
      <c r="CA423" s="324">
        <f>SUMIF('Rekapitulasi Juni'!$BA$214:$BA$393,APS!$B423,'Rekapitulasi Juni'!$BB$214:$BB$393)</f>
        <v>0</v>
      </c>
      <c r="CB423" s="324">
        <f>SUMIF('Rekapitulasi Juni'!$BA$214:$BA$393,APS!$B423,'Rekapitulasi Juni'!$BC$214:$BC$393)</f>
        <v>0</v>
      </c>
      <c r="CC423" s="27"/>
      <c r="CD423" s="325">
        <f t="shared" si="751"/>
        <v>0</v>
      </c>
      <c r="CE423" s="325">
        <f t="shared" si="752"/>
        <v>0</v>
      </c>
      <c r="CF423" s="27"/>
      <c r="CG423" s="324">
        <f>SUMIF('Rekapitulasi Juni'!$BP$214:$BP$393,APS!$B423,'Rekapitulasi Juni'!$BQ$214:$BQ$393)</f>
        <v>0</v>
      </c>
      <c r="CH423" s="324">
        <f>SUMIF('Rekapitulasi Juni'!$BP$214:$BP$393,APS!$B423,'Rekapitulasi Juni'!$BR$214:$BR$393)</f>
        <v>0</v>
      </c>
      <c r="CI423" s="27"/>
      <c r="CJ423" s="325">
        <f t="shared" si="753"/>
        <v>0</v>
      </c>
      <c r="CK423" s="325">
        <f t="shared" si="754"/>
        <v>0</v>
      </c>
      <c r="CL423" s="41">
        <f t="shared" si="755"/>
        <v>2</v>
      </c>
      <c r="CM423" s="41">
        <f t="shared" si="756"/>
        <v>0</v>
      </c>
      <c r="CN423" s="41">
        <f t="shared" si="757"/>
        <v>0</v>
      </c>
      <c r="CO423" s="41">
        <f t="shared" si="758"/>
        <v>0</v>
      </c>
      <c r="CP423" s="41">
        <f t="shared" si="759"/>
        <v>0</v>
      </c>
      <c r="CQ423" s="41">
        <f t="shared" si="760"/>
        <v>-2</v>
      </c>
      <c r="CR423" s="180">
        <f t="shared" si="761"/>
        <v>0</v>
      </c>
      <c r="CS423" s="27">
        <v>0</v>
      </c>
      <c r="CT423" s="27"/>
      <c r="CU423" s="324">
        <f>SUMIF('Rekapitulasi Juni'!$D$410:$D$588,APS!$B423,'Rekapitulasi Juni'!$E$410:$E$588)</f>
        <v>0</v>
      </c>
      <c r="CV423" s="324">
        <f>SUMIF('Rekapitulasi Juni'!$D$410:$D$588,APS!$B423,'Rekapitulasi Juni'!$F$410:$F$588)</f>
        <v>0</v>
      </c>
      <c r="CW423" s="27"/>
      <c r="CX423" s="325">
        <f t="shared" si="762"/>
        <v>0</v>
      </c>
      <c r="CY423" s="325">
        <f t="shared" si="763"/>
        <v>0</v>
      </c>
      <c r="CZ423" s="27"/>
      <c r="DA423" s="324">
        <f>SUMIF('Rekapitulasi Juni'!$U$410:$U$588,APS!$B423,'Rekapitulasi Juni'!$V$410:$V$588)</f>
        <v>0</v>
      </c>
      <c r="DB423" s="324">
        <f>SUMIF('Rekapitulasi Juni'!$U$410:$U$588,APS!$B423,'Rekapitulasi Juni'!$W$410:$W$588)</f>
        <v>0</v>
      </c>
      <c r="DC423" s="27"/>
      <c r="DD423" s="325">
        <f t="shared" si="764"/>
        <v>0</v>
      </c>
      <c r="DE423" s="325">
        <f t="shared" si="765"/>
        <v>0</v>
      </c>
      <c r="DF423" s="27"/>
      <c r="DG423" s="324">
        <f>SUMIF('Rekapitulasi Juni'!$AL$410:$AL$588,APS!$B423,'Rekapitulasi Juni'!$AM$410:$AM$588)</f>
        <v>0</v>
      </c>
      <c r="DH423" s="324">
        <f>SUMIF('Rekapitulasi Juni'!$AL$410:$AL$588,APS!$B423,'Rekapitulasi Juni'!$AN$410:$AN$588)</f>
        <v>0</v>
      </c>
      <c r="DI423" s="27"/>
      <c r="DJ423" s="325">
        <f t="shared" si="721"/>
        <v>0</v>
      </c>
      <c r="DK423" s="325">
        <f t="shared" si="722"/>
        <v>0</v>
      </c>
      <c r="DL423" s="27"/>
      <c r="DM423" s="324">
        <f>SUMIF('Rekapitulasi Juni'!$BA$410:$BA$588,APS!$B423,'Rekapitulasi Juni'!$BB$410:$BB$588)</f>
        <v>0</v>
      </c>
      <c r="DN423" s="324">
        <f>SUMIF('Rekapitulasi Juni'!$BA$410:$BA$588,APS!$B423,'Rekapitulasi Juni'!$BC$410:$BC$588)</f>
        <v>0</v>
      </c>
      <c r="DO423" s="324">
        <f>SUMIF('Rekapitulasi Juni'!$BA$410:$BA$588,APS!$B423,'Rekapitulasi Juni'!$BF$410:$BF$588)</f>
        <v>0</v>
      </c>
      <c r="DP423" s="325">
        <f t="shared" si="723"/>
        <v>0</v>
      </c>
      <c r="DQ423" s="325">
        <f t="shared" si="724"/>
        <v>0</v>
      </c>
      <c r="DR423" s="27"/>
      <c r="DS423" s="324">
        <f>SUMIF('Rekapitulasi Juni'!$BP$410:$BP$588,APS!$B423,'Rekapitulasi Juni'!$BQ$410:$BQ$588)</f>
        <v>0</v>
      </c>
      <c r="DT423" s="324">
        <f>SUMIF('Rekapitulasi Juni'!$BP$410:$BP$588,APS!$B423,'Rekapitulasi Juni'!$BR$410:$BR$588)</f>
        <v>0</v>
      </c>
      <c r="DU423" s="27"/>
      <c r="DV423" s="325">
        <f t="shared" si="725"/>
        <v>0</v>
      </c>
      <c r="DW423" s="325">
        <f t="shared" si="726"/>
        <v>0</v>
      </c>
      <c r="DX423" s="41">
        <f t="shared" si="766"/>
        <v>0</v>
      </c>
      <c r="DY423" s="41">
        <f t="shared" si="767"/>
        <v>0</v>
      </c>
      <c r="DZ423" s="41">
        <f t="shared" si="768"/>
        <v>0</v>
      </c>
      <c r="EA423" s="41">
        <f t="shared" si="769"/>
        <v>0</v>
      </c>
      <c r="EB423" s="41">
        <f t="shared" si="770"/>
        <v>0</v>
      </c>
      <c r="EC423" s="41">
        <f t="shared" si="771"/>
        <v>0</v>
      </c>
      <c r="ED423" s="180">
        <f t="shared" si="772"/>
        <v>0</v>
      </c>
      <c r="EE423" s="27">
        <v>0</v>
      </c>
      <c r="EF423" s="27"/>
      <c r="EG423" s="324">
        <f>SUMIF('Rekapitulasi Juni'!$D$608:$D$786,APS!$B423,'Rekapitulasi Juni'!$E$608:$E$786)</f>
        <v>0</v>
      </c>
      <c r="EH423" s="324">
        <f>SUMIF('Rekapitulasi Juni'!$D$608:$D$786,APS!$B423,'Rekapitulasi Juni'!$F$608:$F$786)</f>
        <v>0</v>
      </c>
      <c r="EI423" s="27"/>
      <c r="EJ423" s="325">
        <f t="shared" si="727"/>
        <v>0</v>
      </c>
      <c r="EK423" s="325">
        <f t="shared" si="728"/>
        <v>0</v>
      </c>
      <c r="EL423" s="27"/>
      <c r="EM423" s="324">
        <f>SUMIF('Rekapitulasi Juni'!$U$608:$U$786,APS!$B423,'Rekapitulasi Juni'!$V$608:$V$786)</f>
        <v>0</v>
      </c>
      <c r="EN423" s="324">
        <f>SUMIF('Rekapitulasi Juni'!$U$608:$U$786,APS!$B423,'Rekapitulasi Juni'!$W$608:$W$786)</f>
        <v>0</v>
      </c>
      <c r="EO423" s="27"/>
      <c r="EP423" s="325">
        <f t="shared" si="729"/>
        <v>0</v>
      </c>
      <c r="EQ423" s="325">
        <f t="shared" si="730"/>
        <v>0</v>
      </c>
      <c r="ER423" s="27"/>
      <c r="ES423" s="324">
        <f>SUMIF('Rekapitulasi Juni'!$AL$608:$AL$786,APS!$B423,'Rekapitulasi Juni'!$AM$608:$AM$786)</f>
        <v>0</v>
      </c>
      <c r="ET423" s="324">
        <f>SUMIF('Rekapitulasi Juni'!$AL$608:$AL$786,APS!$B423,'Rekapitulasi Juni'!$AN$608:$AN$786)</f>
        <v>0</v>
      </c>
      <c r="EU423" s="27"/>
      <c r="EV423" s="325">
        <f t="shared" si="715"/>
        <v>0</v>
      </c>
      <c r="EW423" s="325">
        <f t="shared" si="716"/>
        <v>0</v>
      </c>
      <c r="EX423" s="27"/>
      <c r="EY423" s="324">
        <f>SUMIF('Rekapitulasi Juni'!$BA$608:$BA$786,APS!$B423,'Rekapitulasi Juni'!$BB$608:$BB$786)</f>
        <v>0</v>
      </c>
      <c r="EZ423" s="324">
        <f>SUMIF('Rekapitulasi Juni'!$BA$608:$BA$786,APS!$B423,'Rekapitulasi Juni'!$BC$608:$BC$786)</f>
        <v>0</v>
      </c>
      <c r="FA423" s="324">
        <f>SUMIF('Rekapitulasi Juni'!$BA$608:$BA$786,APS!$B423,'Rekapitulasi Juni'!$BF$608:$BF$786)</f>
        <v>0</v>
      </c>
      <c r="FB423" s="325">
        <f t="shared" si="717"/>
        <v>0</v>
      </c>
      <c r="FC423" s="325">
        <f t="shared" si="718"/>
        <v>0</v>
      </c>
      <c r="FD423" s="27"/>
      <c r="FE423" s="27"/>
      <c r="FF423" s="27"/>
      <c r="FG423" s="27"/>
      <c r="FH423" s="27"/>
      <c r="FI423" s="27"/>
      <c r="FJ423" s="41">
        <f t="shared" si="773"/>
        <v>0</v>
      </c>
      <c r="FK423" s="41">
        <f t="shared" si="774"/>
        <v>0</v>
      </c>
      <c r="FL423" s="41">
        <f t="shared" si="775"/>
        <v>0</v>
      </c>
      <c r="FM423" s="41">
        <f t="shared" si="776"/>
        <v>0</v>
      </c>
      <c r="FN423" s="41">
        <f t="shared" si="777"/>
        <v>0</v>
      </c>
      <c r="FO423" s="41">
        <f t="shared" si="778"/>
        <v>0</v>
      </c>
      <c r="FP423" s="180">
        <f t="shared" si="779"/>
        <v>0</v>
      </c>
      <c r="FQ423" s="27"/>
      <c r="FR423" s="27"/>
      <c r="FS423" s="324">
        <f>SUMIF('Rekapitulasi Juni'!$D$804:$D$984,APS!$B423,'Rekapitulasi Juni'!$E$804:$E$984)</f>
        <v>0</v>
      </c>
      <c r="FT423" s="324">
        <f>SUMIF('Rekapitulasi Juni'!$D$804:$D$984,APS!$B423,'Rekapitulasi Juni'!$F$804:$F$984)</f>
        <v>0</v>
      </c>
      <c r="FU423" s="27"/>
      <c r="FV423" s="325">
        <f t="shared" si="719"/>
        <v>0</v>
      </c>
      <c r="FW423" s="325">
        <f t="shared" si="720"/>
        <v>0</v>
      </c>
      <c r="FX423" s="27"/>
      <c r="FY423" s="324">
        <f>SUMIF('Rekapitulasi Juni'!$U$804:$U$984,APS!$B423,'Rekapitulasi Juni'!$V$804:$V$984)</f>
        <v>0</v>
      </c>
      <c r="FZ423" s="324">
        <f>SUMIF('Rekapitulasi Juni'!$U$804:$U$984,APS!$B423,'Rekapitulasi Juni'!$W$804:$W$984)</f>
        <v>0</v>
      </c>
      <c r="GA423" s="27"/>
      <c r="GB423" s="325">
        <f t="shared" si="713"/>
        <v>0</v>
      </c>
      <c r="GC423" s="325">
        <f t="shared" si="714"/>
        <v>0</v>
      </c>
      <c r="GD423" s="27"/>
      <c r="GE423" s="324">
        <f>SUMIF('Rekapitulasi Juni'!$AL$804:$AL$984,APS!$B423,'Rekapitulasi Juni'!$AM$804:$AM$984)</f>
        <v>0</v>
      </c>
      <c r="GF423" s="324">
        <f>SUMIF('Rekapitulasi Juni'!$AL$804:$AL$984,APS!$B423,'Rekapitulasi Juni'!$AN$804:$AN$984)</f>
        <v>0</v>
      </c>
      <c r="GG423" s="27"/>
      <c r="GH423" s="325">
        <f t="shared" si="703"/>
        <v>0</v>
      </c>
      <c r="GI423" s="325">
        <f t="shared" si="704"/>
        <v>0</v>
      </c>
      <c r="GJ423" s="27"/>
      <c r="GK423" s="27"/>
      <c r="GL423" s="41">
        <f t="shared" si="780"/>
        <v>0</v>
      </c>
      <c r="GM423" s="41">
        <f t="shared" si="781"/>
        <v>0</v>
      </c>
      <c r="GN423" s="41">
        <f t="shared" si="782"/>
        <v>0</v>
      </c>
      <c r="GO423" s="41">
        <f t="shared" si="712"/>
        <v>0</v>
      </c>
      <c r="GP423" s="41">
        <f t="shared" si="783"/>
        <v>0</v>
      </c>
      <c r="GQ423" s="41">
        <f t="shared" si="784"/>
        <v>0</v>
      </c>
      <c r="GR423" s="180">
        <f t="shared" si="785"/>
        <v>0</v>
      </c>
      <c r="GS423" s="41">
        <f t="shared" si="705"/>
        <v>2</v>
      </c>
      <c r="GT423" s="41">
        <f t="shared" si="706"/>
        <v>0</v>
      </c>
      <c r="GU423" s="41">
        <f t="shared" si="707"/>
        <v>0</v>
      </c>
      <c r="GV423" s="41">
        <f t="shared" si="708"/>
        <v>0</v>
      </c>
      <c r="GW423" s="41">
        <f t="shared" si="709"/>
        <v>0</v>
      </c>
      <c r="GX423" s="41">
        <f t="shared" si="710"/>
        <v>-2</v>
      </c>
      <c r="GY423" s="180">
        <f t="shared" si="711"/>
        <v>0</v>
      </c>
      <c r="GZ423" s="41">
        <v>395</v>
      </c>
      <c r="HA423" s="32"/>
      <c r="HB423" s="42">
        <f t="shared" si="634"/>
        <v>0</v>
      </c>
      <c r="HC423" s="59"/>
    </row>
    <row r="424" spans="1:211" ht="30" customHeight="1">
      <c r="A424" s="51" t="s">
        <v>831</v>
      </c>
      <c r="B424" s="52" t="s">
        <v>832</v>
      </c>
      <c r="C424" s="31" t="s">
        <v>490</v>
      </c>
      <c r="D424" s="50" t="s">
        <v>804</v>
      </c>
      <c r="E424" s="31" t="s">
        <v>43</v>
      </c>
      <c r="F424" s="31" t="s">
        <v>804</v>
      </c>
      <c r="G424" s="33">
        <v>2</v>
      </c>
      <c r="H424" s="33">
        <v>0</v>
      </c>
      <c r="I424" s="33">
        <v>0</v>
      </c>
      <c r="J424" s="34">
        <f>IFERROR(VLOOKUP(A424,#REF!,3,0),0)</f>
        <v>0</v>
      </c>
      <c r="K424" s="34">
        <f t="shared" si="623"/>
        <v>0</v>
      </c>
      <c r="L424" s="34">
        <v>0</v>
      </c>
      <c r="M424" s="34">
        <v>0</v>
      </c>
      <c r="N424" s="35">
        <f t="shared" si="624"/>
        <v>2</v>
      </c>
      <c r="O424" s="35">
        <f t="shared" si="625"/>
        <v>2</v>
      </c>
      <c r="P424" s="36">
        <v>2</v>
      </c>
      <c r="Q424" s="36">
        <f t="shared" si="731"/>
        <v>2</v>
      </c>
      <c r="R424" s="80"/>
      <c r="S424" s="37">
        <f ca="1">SUMIF(ROP!$D$6:$H$65536,A424,ROP!$J$6:$J$65536)</f>
        <v>0</v>
      </c>
      <c r="T424" s="37">
        <f>SUMIF(HASIL!$B:$B,APS!$B424&amp;RIGHT(APS!T$9,2),HASIL!$I:$I)</f>
        <v>0</v>
      </c>
      <c r="U424" s="37">
        <f>SUMIF(HASIL!$B:$B,APS!$B424&amp;RIGHT(APS!U$9,2),HASIL!$I:$I)</f>
        <v>0</v>
      </c>
      <c r="V424" s="37">
        <f>SUMIF(HASIL!$B:$B,APS!$B424&amp;RIGHT(APS!V$9,2),HASIL!$I:$I)</f>
        <v>0</v>
      </c>
      <c r="W424" s="37">
        <f>SUMIF(HASIL!$B:$B,APS!$B424&amp;RIGHT(APS!W$9,2),HASIL!$I:$I)</f>
        <v>0</v>
      </c>
      <c r="X424" s="38">
        <f t="shared" si="626"/>
        <v>0</v>
      </c>
      <c r="Y424" s="38">
        <f t="shared" si="627"/>
        <v>-2</v>
      </c>
      <c r="Z424" s="39">
        <f t="shared" si="787"/>
        <v>0</v>
      </c>
      <c r="AA424" s="39">
        <f t="shared" si="786"/>
        <v>2</v>
      </c>
      <c r="AB424" s="40">
        <f t="shared" si="788"/>
        <v>2</v>
      </c>
      <c r="AC424" s="27">
        <v>2</v>
      </c>
      <c r="AD424" s="27"/>
      <c r="AE424" s="27"/>
      <c r="AF424" s="27"/>
      <c r="AG424" s="27"/>
      <c r="AH424" s="27"/>
      <c r="AI424" s="324">
        <f>SUMIF('Rekapitulasi Juni'!$D$9:$D$192,APS!$B424,'Rekapitulasi Juni'!$E$9:$E$192)</f>
        <v>0</v>
      </c>
      <c r="AJ424" s="324">
        <f>SUMIF('Rekapitulasi Juni'!$D$9:$D$192,APS!$B424,'Rekapitulasi Juni'!$F$9:$F$192)</f>
        <v>0</v>
      </c>
      <c r="AK424" s="324">
        <f>SUMIF('Rekapitulasi Juni'!$D$9:$D$192,APS!$B424,'Rekapitulasi Juni'!$K$9:$K$192)</f>
        <v>0</v>
      </c>
      <c r="AL424" s="325">
        <f t="shared" si="732"/>
        <v>0</v>
      </c>
      <c r="AM424" s="325">
        <f t="shared" si="733"/>
        <v>0</v>
      </c>
      <c r="AN424" s="27"/>
      <c r="AO424" s="324">
        <f>SUMIF('Rekapitulasi Juni'!$U$9:$U$192,APS!$B424,'Rekapitulasi Juni'!$V$9:$V$192)</f>
        <v>0</v>
      </c>
      <c r="AP424" s="324">
        <f>SUMIF('Rekapitulasi Juni'!$U$9:$U$192,APS!$B424,'Rekapitulasi Juni'!$W$9:$W$192)</f>
        <v>0</v>
      </c>
      <c r="AQ424" s="27"/>
      <c r="AR424" s="325">
        <f t="shared" si="734"/>
        <v>0</v>
      </c>
      <c r="AS424" s="325">
        <f t="shared" si="735"/>
        <v>0</v>
      </c>
      <c r="AT424" s="27"/>
      <c r="AU424" s="324">
        <f>SUMIF('Rekapitulasi Juni'!$AL$9:$AL$192,APS!$B424,'Rekapitulasi Juni'!$AM$9:$AM$192)</f>
        <v>0</v>
      </c>
      <c r="AV424" s="324">
        <f>SUMIF('Rekapitulasi Juni'!$AL$9:$AL$192,APS!$B424,'Rekapitulasi Juni'!$AN$9:$AN$192)</f>
        <v>0</v>
      </c>
      <c r="AW424" s="27"/>
      <c r="AX424" s="325">
        <f t="shared" si="736"/>
        <v>0</v>
      </c>
      <c r="AY424" s="325">
        <f t="shared" si="737"/>
        <v>0</v>
      </c>
      <c r="AZ424" s="41">
        <f t="shared" si="738"/>
        <v>0</v>
      </c>
      <c r="BA424" s="41">
        <f t="shared" si="739"/>
        <v>0</v>
      </c>
      <c r="BB424" s="41">
        <f t="shared" si="740"/>
        <v>0</v>
      </c>
      <c r="BC424" s="41">
        <f t="shared" si="741"/>
        <v>0</v>
      </c>
      <c r="BD424" s="41">
        <f t="shared" si="742"/>
        <v>0</v>
      </c>
      <c r="BE424" s="41">
        <f t="shared" si="743"/>
        <v>0</v>
      </c>
      <c r="BF424" s="180">
        <f t="shared" si="744"/>
        <v>0</v>
      </c>
      <c r="BG424" s="27">
        <v>0</v>
      </c>
      <c r="BH424" s="27"/>
      <c r="BI424" s="324">
        <f>SUMIF('Rekapitulasi Juni'!$D$214:$D$393,APS!$B424,'Rekapitulasi Juni'!$E$214:$E$393)</f>
        <v>0</v>
      </c>
      <c r="BJ424" s="324">
        <f>SUMIF('Rekapitulasi Juni'!$D$214:$D$393,APS!$B424,'Rekapitulasi Juni'!$F$214:$F$393)</f>
        <v>0</v>
      </c>
      <c r="BK424" s="27"/>
      <c r="BL424" s="325">
        <f t="shared" si="745"/>
        <v>0</v>
      </c>
      <c r="BM424" s="325">
        <f t="shared" si="746"/>
        <v>0</v>
      </c>
      <c r="BN424" s="27">
        <v>2</v>
      </c>
      <c r="BO424" s="324">
        <f>SUMIF('Rekapitulasi Juni'!$U$214:$U$393,APS!$B424,'Rekapitulasi Juni'!$V$214:$V$393)</f>
        <v>0</v>
      </c>
      <c r="BP424" s="324">
        <f>SUMIF('Rekapitulasi Juni'!$U$214:$U$393,APS!$B424,'Rekapitulasi Juni'!$W$214:$W$393)</f>
        <v>0</v>
      </c>
      <c r="BQ424" s="27"/>
      <c r="BR424" s="325">
        <f t="shared" si="747"/>
        <v>0</v>
      </c>
      <c r="BS424" s="325">
        <f t="shared" si="748"/>
        <v>0</v>
      </c>
      <c r="BT424" s="27"/>
      <c r="BU424" s="324">
        <f>SUMIF('Rekapitulasi Juni'!$AL$214:$AL$393,APS!$B424,'Rekapitulasi Juni'!$AM$214:$AM$393)</f>
        <v>0</v>
      </c>
      <c r="BV424" s="324">
        <f>SUMIF('Rekapitulasi Juni'!$AL$214:$AL$393,APS!$B424,'Rekapitulasi Juni'!$AN$214:$AN$393)</f>
        <v>0</v>
      </c>
      <c r="BW424" s="27"/>
      <c r="BX424" s="325">
        <f t="shared" si="749"/>
        <v>0</v>
      </c>
      <c r="BY424" s="325">
        <f t="shared" si="750"/>
        <v>0</v>
      </c>
      <c r="BZ424" s="27"/>
      <c r="CA424" s="324">
        <f>SUMIF('Rekapitulasi Juni'!$BA$214:$BA$393,APS!$B424,'Rekapitulasi Juni'!$BB$214:$BB$393)</f>
        <v>0</v>
      </c>
      <c r="CB424" s="324">
        <f>SUMIF('Rekapitulasi Juni'!$BA$214:$BA$393,APS!$B424,'Rekapitulasi Juni'!$BC$214:$BC$393)</f>
        <v>0</v>
      </c>
      <c r="CC424" s="27"/>
      <c r="CD424" s="325">
        <f t="shared" si="751"/>
        <v>0</v>
      </c>
      <c r="CE424" s="325">
        <f t="shared" si="752"/>
        <v>0</v>
      </c>
      <c r="CF424" s="27"/>
      <c r="CG424" s="324">
        <f>SUMIF('Rekapitulasi Juni'!$BP$214:$BP$393,APS!$B424,'Rekapitulasi Juni'!$BQ$214:$BQ$393)</f>
        <v>0</v>
      </c>
      <c r="CH424" s="324">
        <f>SUMIF('Rekapitulasi Juni'!$BP$214:$BP$393,APS!$B424,'Rekapitulasi Juni'!$BR$214:$BR$393)</f>
        <v>0</v>
      </c>
      <c r="CI424" s="27"/>
      <c r="CJ424" s="325">
        <f t="shared" si="753"/>
        <v>0</v>
      </c>
      <c r="CK424" s="325">
        <f t="shared" si="754"/>
        <v>0</v>
      </c>
      <c r="CL424" s="41">
        <f t="shared" si="755"/>
        <v>2</v>
      </c>
      <c r="CM424" s="41">
        <f t="shared" si="756"/>
        <v>0</v>
      </c>
      <c r="CN424" s="41">
        <f t="shared" si="757"/>
        <v>0</v>
      </c>
      <c r="CO424" s="41">
        <f t="shared" si="758"/>
        <v>0</v>
      </c>
      <c r="CP424" s="41">
        <f t="shared" si="759"/>
        <v>0</v>
      </c>
      <c r="CQ424" s="41">
        <f t="shared" si="760"/>
        <v>-2</v>
      </c>
      <c r="CR424" s="180">
        <f t="shared" si="761"/>
        <v>0</v>
      </c>
      <c r="CS424" s="27">
        <v>0</v>
      </c>
      <c r="CT424" s="27"/>
      <c r="CU424" s="324">
        <f>SUMIF('Rekapitulasi Juni'!$D$410:$D$588,APS!$B424,'Rekapitulasi Juni'!$E$410:$E$588)</f>
        <v>0</v>
      </c>
      <c r="CV424" s="324">
        <f>SUMIF('Rekapitulasi Juni'!$D$410:$D$588,APS!$B424,'Rekapitulasi Juni'!$F$410:$F$588)</f>
        <v>0</v>
      </c>
      <c r="CW424" s="27"/>
      <c r="CX424" s="325">
        <f t="shared" si="762"/>
        <v>0</v>
      </c>
      <c r="CY424" s="325">
        <f t="shared" si="763"/>
        <v>0</v>
      </c>
      <c r="CZ424" s="27"/>
      <c r="DA424" s="324">
        <f>SUMIF('Rekapitulasi Juni'!$U$410:$U$588,APS!$B424,'Rekapitulasi Juni'!$V$410:$V$588)</f>
        <v>0</v>
      </c>
      <c r="DB424" s="324">
        <f>SUMIF('Rekapitulasi Juni'!$U$410:$U$588,APS!$B424,'Rekapitulasi Juni'!$W$410:$W$588)</f>
        <v>0</v>
      </c>
      <c r="DC424" s="27"/>
      <c r="DD424" s="325">
        <f t="shared" si="764"/>
        <v>0</v>
      </c>
      <c r="DE424" s="325">
        <f t="shared" si="765"/>
        <v>0</v>
      </c>
      <c r="DF424" s="27"/>
      <c r="DG424" s="324">
        <f>SUMIF('Rekapitulasi Juni'!$AL$410:$AL$588,APS!$B424,'Rekapitulasi Juni'!$AM$410:$AM$588)</f>
        <v>0</v>
      </c>
      <c r="DH424" s="324">
        <f>SUMIF('Rekapitulasi Juni'!$AL$410:$AL$588,APS!$B424,'Rekapitulasi Juni'!$AN$410:$AN$588)</f>
        <v>0</v>
      </c>
      <c r="DI424" s="27"/>
      <c r="DJ424" s="325">
        <f t="shared" si="721"/>
        <v>0</v>
      </c>
      <c r="DK424" s="325">
        <f t="shared" si="722"/>
        <v>0</v>
      </c>
      <c r="DL424" s="27"/>
      <c r="DM424" s="324">
        <f>SUMIF('Rekapitulasi Juni'!$BA$410:$BA$588,APS!$B424,'Rekapitulasi Juni'!$BB$410:$BB$588)</f>
        <v>0</v>
      </c>
      <c r="DN424" s="324">
        <f>SUMIF('Rekapitulasi Juni'!$BA$410:$BA$588,APS!$B424,'Rekapitulasi Juni'!$BC$410:$BC$588)</f>
        <v>0</v>
      </c>
      <c r="DO424" s="324">
        <f>SUMIF('Rekapitulasi Juni'!$BA$410:$BA$588,APS!$B424,'Rekapitulasi Juni'!$BF$410:$BF$588)</f>
        <v>0</v>
      </c>
      <c r="DP424" s="325">
        <f t="shared" si="723"/>
        <v>0</v>
      </c>
      <c r="DQ424" s="325">
        <f t="shared" si="724"/>
        <v>0</v>
      </c>
      <c r="DR424" s="27"/>
      <c r="DS424" s="324">
        <f>SUMIF('Rekapitulasi Juni'!$BP$410:$BP$588,APS!$B424,'Rekapitulasi Juni'!$BQ$410:$BQ$588)</f>
        <v>0</v>
      </c>
      <c r="DT424" s="324">
        <f>SUMIF('Rekapitulasi Juni'!$BP$410:$BP$588,APS!$B424,'Rekapitulasi Juni'!$BR$410:$BR$588)</f>
        <v>0</v>
      </c>
      <c r="DU424" s="27"/>
      <c r="DV424" s="325">
        <f t="shared" si="725"/>
        <v>0</v>
      </c>
      <c r="DW424" s="325">
        <f t="shared" si="726"/>
        <v>0</v>
      </c>
      <c r="DX424" s="41">
        <f t="shared" si="766"/>
        <v>0</v>
      </c>
      <c r="DY424" s="41">
        <f t="shared" si="767"/>
        <v>0</v>
      </c>
      <c r="DZ424" s="41">
        <f t="shared" si="768"/>
        <v>0</v>
      </c>
      <c r="EA424" s="41">
        <f t="shared" si="769"/>
        <v>0</v>
      </c>
      <c r="EB424" s="41">
        <f t="shared" si="770"/>
        <v>0</v>
      </c>
      <c r="EC424" s="41">
        <f t="shared" si="771"/>
        <v>0</v>
      </c>
      <c r="ED424" s="180">
        <f t="shared" si="772"/>
        <v>0</v>
      </c>
      <c r="EE424" s="27">
        <v>0</v>
      </c>
      <c r="EF424" s="27"/>
      <c r="EG424" s="324">
        <f>SUMIF('Rekapitulasi Juni'!$D$608:$D$786,APS!$B424,'Rekapitulasi Juni'!$E$608:$E$786)</f>
        <v>0</v>
      </c>
      <c r="EH424" s="324">
        <f>SUMIF('Rekapitulasi Juni'!$D$608:$D$786,APS!$B424,'Rekapitulasi Juni'!$F$608:$F$786)</f>
        <v>0</v>
      </c>
      <c r="EI424" s="27"/>
      <c r="EJ424" s="325">
        <f t="shared" si="727"/>
        <v>0</v>
      </c>
      <c r="EK424" s="325">
        <f t="shared" si="728"/>
        <v>0</v>
      </c>
      <c r="EL424" s="27"/>
      <c r="EM424" s="324">
        <f>SUMIF('Rekapitulasi Juni'!$U$608:$U$786,APS!$B424,'Rekapitulasi Juni'!$V$608:$V$786)</f>
        <v>0</v>
      </c>
      <c r="EN424" s="324">
        <f>SUMIF('Rekapitulasi Juni'!$U$608:$U$786,APS!$B424,'Rekapitulasi Juni'!$W$608:$W$786)</f>
        <v>0</v>
      </c>
      <c r="EO424" s="27"/>
      <c r="EP424" s="325">
        <f t="shared" si="729"/>
        <v>0</v>
      </c>
      <c r="EQ424" s="325">
        <f t="shared" si="730"/>
        <v>0</v>
      </c>
      <c r="ER424" s="27"/>
      <c r="ES424" s="324">
        <f>SUMIF('Rekapitulasi Juni'!$AL$608:$AL$786,APS!$B424,'Rekapitulasi Juni'!$AM$608:$AM$786)</f>
        <v>0</v>
      </c>
      <c r="ET424" s="324">
        <f>SUMIF('Rekapitulasi Juni'!$AL$608:$AL$786,APS!$B424,'Rekapitulasi Juni'!$AN$608:$AN$786)</f>
        <v>0</v>
      </c>
      <c r="EU424" s="27"/>
      <c r="EV424" s="325">
        <f t="shared" si="715"/>
        <v>0</v>
      </c>
      <c r="EW424" s="325">
        <f t="shared" si="716"/>
        <v>0</v>
      </c>
      <c r="EX424" s="27"/>
      <c r="EY424" s="324">
        <f>SUMIF('Rekapitulasi Juni'!$BA$608:$BA$786,APS!$B424,'Rekapitulasi Juni'!$BB$608:$BB$786)</f>
        <v>0</v>
      </c>
      <c r="EZ424" s="324">
        <f>SUMIF('Rekapitulasi Juni'!$BA$608:$BA$786,APS!$B424,'Rekapitulasi Juni'!$BC$608:$BC$786)</f>
        <v>0</v>
      </c>
      <c r="FA424" s="324">
        <f>SUMIF('Rekapitulasi Juni'!$BA$608:$BA$786,APS!$B424,'Rekapitulasi Juni'!$BF$608:$BF$786)</f>
        <v>0</v>
      </c>
      <c r="FB424" s="325">
        <f t="shared" si="717"/>
        <v>0</v>
      </c>
      <c r="FC424" s="325">
        <f t="shared" si="718"/>
        <v>0</v>
      </c>
      <c r="FD424" s="27"/>
      <c r="FE424" s="27"/>
      <c r="FF424" s="27"/>
      <c r="FG424" s="27"/>
      <c r="FH424" s="27"/>
      <c r="FI424" s="27"/>
      <c r="FJ424" s="41">
        <f t="shared" si="773"/>
        <v>0</v>
      </c>
      <c r="FK424" s="41">
        <f t="shared" si="774"/>
        <v>0</v>
      </c>
      <c r="FL424" s="41">
        <f t="shared" si="775"/>
        <v>0</v>
      </c>
      <c r="FM424" s="41">
        <f t="shared" si="776"/>
        <v>0</v>
      </c>
      <c r="FN424" s="41">
        <f t="shared" si="777"/>
        <v>0</v>
      </c>
      <c r="FO424" s="41">
        <f t="shared" si="778"/>
        <v>0</v>
      </c>
      <c r="FP424" s="180">
        <f t="shared" si="779"/>
        <v>0</v>
      </c>
      <c r="FQ424" s="27"/>
      <c r="FR424" s="27"/>
      <c r="FS424" s="324">
        <f>SUMIF('Rekapitulasi Juni'!$D$804:$D$984,APS!$B424,'Rekapitulasi Juni'!$E$804:$E$984)</f>
        <v>0</v>
      </c>
      <c r="FT424" s="324">
        <f>SUMIF('Rekapitulasi Juni'!$D$804:$D$984,APS!$B424,'Rekapitulasi Juni'!$F$804:$F$984)</f>
        <v>0</v>
      </c>
      <c r="FU424" s="27"/>
      <c r="FV424" s="325">
        <f t="shared" si="719"/>
        <v>0</v>
      </c>
      <c r="FW424" s="325">
        <f t="shared" si="720"/>
        <v>0</v>
      </c>
      <c r="FX424" s="27"/>
      <c r="FY424" s="324">
        <f>SUMIF('Rekapitulasi Juni'!$U$804:$U$984,APS!$B424,'Rekapitulasi Juni'!$V$804:$V$984)</f>
        <v>0</v>
      </c>
      <c r="FZ424" s="324">
        <f>SUMIF('Rekapitulasi Juni'!$U$804:$U$984,APS!$B424,'Rekapitulasi Juni'!$W$804:$W$984)</f>
        <v>0</v>
      </c>
      <c r="GA424" s="27"/>
      <c r="GB424" s="325">
        <f t="shared" si="713"/>
        <v>0</v>
      </c>
      <c r="GC424" s="325">
        <f t="shared" si="714"/>
        <v>0</v>
      </c>
      <c r="GD424" s="27"/>
      <c r="GE424" s="324">
        <f>SUMIF('Rekapitulasi Juni'!$AL$804:$AL$984,APS!$B424,'Rekapitulasi Juni'!$AM$804:$AM$984)</f>
        <v>0</v>
      </c>
      <c r="GF424" s="324">
        <f>SUMIF('Rekapitulasi Juni'!$AL$804:$AL$984,APS!$B424,'Rekapitulasi Juni'!$AN$804:$AN$984)</f>
        <v>0</v>
      </c>
      <c r="GG424" s="27"/>
      <c r="GH424" s="325">
        <f t="shared" si="703"/>
        <v>0</v>
      </c>
      <c r="GI424" s="325">
        <f t="shared" si="704"/>
        <v>0</v>
      </c>
      <c r="GJ424" s="27"/>
      <c r="GK424" s="27"/>
      <c r="GL424" s="41">
        <f t="shared" si="780"/>
        <v>0</v>
      </c>
      <c r="GM424" s="41">
        <f t="shared" si="781"/>
        <v>0</v>
      </c>
      <c r="GN424" s="41">
        <f t="shared" si="782"/>
        <v>0</v>
      </c>
      <c r="GO424" s="41">
        <f t="shared" si="712"/>
        <v>0</v>
      </c>
      <c r="GP424" s="41">
        <f t="shared" si="783"/>
        <v>0</v>
      </c>
      <c r="GQ424" s="41">
        <f t="shared" si="784"/>
        <v>0</v>
      </c>
      <c r="GR424" s="180">
        <f t="shared" si="785"/>
        <v>0</v>
      </c>
      <c r="GS424" s="41">
        <f t="shared" si="705"/>
        <v>2</v>
      </c>
      <c r="GT424" s="41">
        <f t="shared" si="706"/>
        <v>0</v>
      </c>
      <c r="GU424" s="41">
        <f t="shared" si="707"/>
        <v>0</v>
      </c>
      <c r="GV424" s="41">
        <f t="shared" si="708"/>
        <v>0</v>
      </c>
      <c r="GW424" s="41">
        <f t="shared" si="709"/>
        <v>0</v>
      </c>
      <c r="GX424" s="41">
        <f t="shared" si="710"/>
        <v>-2</v>
      </c>
      <c r="GY424" s="180">
        <f t="shared" si="711"/>
        <v>0</v>
      </c>
      <c r="GZ424" s="41">
        <v>396</v>
      </c>
      <c r="HA424" s="32"/>
      <c r="HB424" s="42">
        <f t="shared" si="634"/>
        <v>0</v>
      </c>
      <c r="HC424" s="59"/>
    </row>
    <row r="425" spans="1:211" ht="30" customHeight="1">
      <c r="A425" s="31" t="s">
        <v>833</v>
      </c>
      <c r="B425" s="32" t="s">
        <v>834</v>
      </c>
      <c r="C425" s="31" t="s">
        <v>490</v>
      </c>
      <c r="D425" s="50" t="s">
        <v>804</v>
      </c>
      <c r="E425" s="31" t="s">
        <v>43</v>
      </c>
      <c r="F425" s="31" t="s">
        <v>804</v>
      </c>
      <c r="G425" s="33">
        <v>50</v>
      </c>
      <c r="H425" s="33">
        <v>0</v>
      </c>
      <c r="I425" s="33">
        <v>0</v>
      </c>
      <c r="J425" s="34">
        <f>IFERROR(VLOOKUP(A425,#REF!,3,0),0)</f>
        <v>0</v>
      </c>
      <c r="K425" s="34">
        <f t="shared" si="623"/>
        <v>68</v>
      </c>
      <c r="L425" s="34">
        <v>0</v>
      </c>
      <c r="M425" s="34">
        <v>68</v>
      </c>
      <c r="N425" s="35">
        <f t="shared" si="624"/>
        <v>-18</v>
      </c>
      <c r="O425" s="35">
        <f t="shared" si="625"/>
        <v>0</v>
      </c>
      <c r="P425" s="36">
        <v>0</v>
      </c>
      <c r="Q425" s="36">
        <f t="shared" si="731"/>
        <v>68</v>
      </c>
      <c r="R425" s="80"/>
      <c r="S425" s="37">
        <f ca="1">SUMIF(ROP!$D$6:$H$65536,A425,ROP!$J$6:$J$65536)</f>
        <v>0</v>
      </c>
      <c r="T425" s="37">
        <f>SUMIF(HASIL!$B:$B,APS!$B425&amp;RIGHT(APS!T$9,2),HASIL!$I:$I)</f>
        <v>0</v>
      </c>
      <c r="U425" s="37">
        <f>SUMIF(HASIL!$B:$B,APS!$B425&amp;RIGHT(APS!U$9,2),HASIL!$I:$I)</f>
        <v>0</v>
      </c>
      <c r="V425" s="37">
        <f>SUMIF(HASIL!$B:$B,APS!$B425&amp;RIGHT(APS!V$9,2),HASIL!$I:$I)</f>
        <v>0</v>
      </c>
      <c r="W425" s="37">
        <f>SUMIF(HASIL!$B:$B,APS!$B425&amp;RIGHT(APS!W$9,2),HASIL!$I:$I)</f>
        <v>0</v>
      </c>
      <c r="X425" s="38">
        <f t="shared" si="626"/>
        <v>0</v>
      </c>
      <c r="Y425" s="38">
        <f t="shared" si="627"/>
        <v>-68</v>
      </c>
      <c r="Z425" s="39">
        <f t="shared" si="787"/>
        <v>0</v>
      </c>
      <c r="AA425" s="39">
        <f t="shared" si="786"/>
        <v>68</v>
      </c>
      <c r="AB425" s="40">
        <f t="shared" si="788"/>
        <v>0</v>
      </c>
      <c r="AC425" s="27">
        <v>0</v>
      </c>
      <c r="AD425" s="27"/>
      <c r="AE425" s="27"/>
      <c r="AF425" s="27"/>
      <c r="AG425" s="27"/>
      <c r="AH425" s="27"/>
      <c r="AI425" s="324">
        <f>SUMIF('Rekapitulasi Juni'!$D$9:$D$192,APS!$B425,'Rekapitulasi Juni'!$E$9:$E$192)</f>
        <v>0</v>
      </c>
      <c r="AJ425" s="324">
        <f>SUMIF('Rekapitulasi Juni'!$D$9:$D$192,APS!$B425,'Rekapitulasi Juni'!$F$9:$F$192)</f>
        <v>0</v>
      </c>
      <c r="AK425" s="324">
        <f>SUMIF('Rekapitulasi Juni'!$D$9:$D$192,APS!$B425,'Rekapitulasi Juni'!$K$9:$K$192)</f>
        <v>0</v>
      </c>
      <c r="AL425" s="325">
        <f t="shared" si="732"/>
        <v>0</v>
      </c>
      <c r="AM425" s="325">
        <f t="shared" si="733"/>
        <v>0</v>
      </c>
      <c r="AN425" s="27"/>
      <c r="AO425" s="324">
        <f>SUMIF('Rekapitulasi Juni'!$U$9:$U$192,APS!$B425,'Rekapitulasi Juni'!$V$9:$V$192)</f>
        <v>0</v>
      </c>
      <c r="AP425" s="324">
        <f>SUMIF('Rekapitulasi Juni'!$U$9:$U$192,APS!$B425,'Rekapitulasi Juni'!$W$9:$W$192)</f>
        <v>0</v>
      </c>
      <c r="AQ425" s="27"/>
      <c r="AR425" s="325">
        <f t="shared" si="734"/>
        <v>0</v>
      </c>
      <c r="AS425" s="325">
        <f t="shared" si="735"/>
        <v>0</v>
      </c>
      <c r="AT425" s="27"/>
      <c r="AU425" s="324">
        <f>SUMIF('Rekapitulasi Juni'!$AL$9:$AL$192,APS!$B425,'Rekapitulasi Juni'!$AM$9:$AM$192)</f>
        <v>0</v>
      </c>
      <c r="AV425" s="324">
        <f>SUMIF('Rekapitulasi Juni'!$AL$9:$AL$192,APS!$B425,'Rekapitulasi Juni'!$AN$9:$AN$192)</f>
        <v>0</v>
      </c>
      <c r="AW425" s="27"/>
      <c r="AX425" s="325">
        <f t="shared" si="736"/>
        <v>0</v>
      </c>
      <c r="AY425" s="325">
        <f t="shared" si="737"/>
        <v>0</v>
      </c>
      <c r="AZ425" s="41">
        <f t="shared" si="738"/>
        <v>0</v>
      </c>
      <c r="BA425" s="41">
        <f t="shared" si="739"/>
        <v>0</v>
      </c>
      <c r="BB425" s="41">
        <f t="shared" si="740"/>
        <v>0</v>
      </c>
      <c r="BC425" s="41">
        <f t="shared" si="741"/>
        <v>0</v>
      </c>
      <c r="BD425" s="41">
        <f t="shared" si="742"/>
        <v>0</v>
      </c>
      <c r="BE425" s="41">
        <f t="shared" si="743"/>
        <v>0</v>
      </c>
      <c r="BF425" s="180">
        <f t="shared" si="744"/>
        <v>0</v>
      </c>
      <c r="BG425" s="27">
        <v>0</v>
      </c>
      <c r="BH425" s="27"/>
      <c r="BI425" s="324">
        <f>SUMIF('Rekapitulasi Juni'!$D$214:$D$393,APS!$B425,'Rekapitulasi Juni'!$E$214:$E$393)</f>
        <v>0</v>
      </c>
      <c r="BJ425" s="324">
        <f>SUMIF('Rekapitulasi Juni'!$D$214:$D$393,APS!$B425,'Rekapitulasi Juni'!$F$214:$F$393)</f>
        <v>18</v>
      </c>
      <c r="BK425" s="27"/>
      <c r="BL425" s="325">
        <f t="shared" si="745"/>
        <v>0</v>
      </c>
      <c r="BM425" s="325">
        <f t="shared" si="746"/>
        <v>0</v>
      </c>
      <c r="BN425" s="27"/>
      <c r="BO425" s="324">
        <f>SUMIF('Rekapitulasi Juni'!$U$214:$U$393,APS!$B425,'Rekapitulasi Juni'!$V$214:$V$393)</f>
        <v>0</v>
      </c>
      <c r="BP425" s="324">
        <f>SUMIF('Rekapitulasi Juni'!$U$214:$U$393,APS!$B425,'Rekapitulasi Juni'!$W$214:$W$393)</f>
        <v>0</v>
      </c>
      <c r="BQ425" s="27"/>
      <c r="BR425" s="325">
        <f t="shared" si="747"/>
        <v>0</v>
      </c>
      <c r="BS425" s="325">
        <f t="shared" si="748"/>
        <v>0</v>
      </c>
      <c r="BT425" s="27"/>
      <c r="BU425" s="324">
        <f>SUMIF('Rekapitulasi Juni'!$AL$214:$AL$393,APS!$B425,'Rekapitulasi Juni'!$AM$214:$AM$393)</f>
        <v>0</v>
      </c>
      <c r="BV425" s="324">
        <f>SUMIF('Rekapitulasi Juni'!$AL$214:$AL$393,APS!$B425,'Rekapitulasi Juni'!$AN$214:$AN$393)</f>
        <v>0</v>
      </c>
      <c r="BW425" s="27"/>
      <c r="BX425" s="325">
        <f t="shared" si="749"/>
        <v>0</v>
      </c>
      <c r="BY425" s="325">
        <f t="shared" si="750"/>
        <v>0</v>
      </c>
      <c r="BZ425" s="27"/>
      <c r="CA425" s="324">
        <f>SUMIF('Rekapitulasi Juni'!$BA$214:$BA$393,APS!$B425,'Rekapitulasi Juni'!$BB$214:$BB$393)</f>
        <v>0</v>
      </c>
      <c r="CB425" s="324">
        <f>SUMIF('Rekapitulasi Juni'!$BA$214:$BA$393,APS!$B425,'Rekapitulasi Juni'!$BC$214:$BC$393)</f>
        <v>0</v>
      </c>
      <c r="CC425" s="27"/>
      <c r="CD425" s="325">
        <f t="shared" si="751"/>
        <v>0</v>
      </c>
      <c r="CE425" s="325">
        <f t="shared" si="752"/>
        <v>0</v>
      </c>
      <c r="CF425" s="27"/>
      <c r="CG425" s="324">
        <f>SUMIF('Rekapitulasi Juni'!$BP$214:$BP$393,APS!$B425,'Rekapitulasi Juni'!$BQ$214:$BQ$393)</f>
        <v>0</v>
      </c>
      <c r="CH425" s="324">
        <f>SUMIF('Rekapitulasi Juni'!$BP$214:$BP$393,APS!$B425,'Rekapitulasi Juni'!$BR$214:$BR$393)</f>
        <v>0</v>
      </c>
      <c r="CI425" s="27"/>
      <c r="CJ425" s="325">
        <f t="shared" si="753"/>
        <v>0</v>
      </c>
      <c r="CK425" s="325">
        <f t="shared" si="754"/>
        <v>0</v>
      </c>
      <c r="CL425" s="41">
        <f t="shared" si="755"/>
        <v>0</v>
      </c>
      <c r="CM425" s="41">
        <f t="shared" si="756"/>
        <v>0</v>
      </c>
      <c r="CN425" s="41">
        <f t="shared" si="757"/>
        <v>18</v>
      </c>
      <c r="CO425" s="41">
        <f t="shared" si="758"/>
        <v>0</v>
      </c>
      <c r="CP425" s="41">
        <f t="shared" si="759"/>
        <v>18</v>
      </c>
      <c r="CQ425" s="41">
        <f t="shared" si="760"/>
        <v>18</v>
      </c>
      <c r="CR425" s="180">
        <f t="shared" si="761"/>
        <v>0</v>
      </c>
      <c r="CS425" s="27">
        <v>0</v>
      </c>
      <c r="CT425" s="27">
        <f>50-33</f>
        <v>17</v>
      </c>
      <c r="CU425" s="324">
        <f>SUMIF('Rekapitulasi Juni'!$D$410:$D$588,APS!$B425,'Rekapitulasi Juni'!$E$410:$E$588)</f>
        <v>0</v>
      </c>
      <c r="CV425" s="324">
        <f>SUMIF('Rekapitulasi Juni'!$D$410:$D$588,APS!$B425,'Rekapitulasi Juni'!$F$410:$F$588)</f>
        <v>0</v>
      </c>
      <c r="CW425" s="27"/>
      <c r="CX425" s="325">
        <f t="shared" si="762"/>
        <v>0</v>
      </c>
      <c r="CY425" s="325">
        <f t="shared" si="763"/>
        <v>0</v>
      </c>
      <c r="CZ425" s="27">
        <v>32</v>
      </c>
      <c r="DA425" s="324">
        <f>SUMIF('Rekapitulasi Juni'!$U$410:$U$588,APS!$B425,'Rekapitulasi Juni'!$V$410:$V$588)</f>
        <v>0</v>
      </c>
      <c r="DB425" s="324">
        <f>SUMIF('Rekapitulasi Juni'!$U$410:$U$588,APS!$B425,'Rekapitulasi Juni'!$W$410:$W$588)</f>
        <v>0</v>
      </c>
      <c r="DC425" s="27"/>
      <c r="DD425" s="325">
        <f t="shared" si="764"/>
        <v>0</v>
      </c>
      <c r="DE425" s="325">
        <f t="shared" si="765"/>
        <v>0</v>
      </c>
      <c r="DF425" s="27">
        <v>19</v>
      </c>
      <c r="DG425" s="324">
        <f>SUMIF('Rekapitulasi Juni'!$AL$410:$AL$588,APS!$B425,'Rekapitulasi Juni'!$AM$410:$AM$588)</f>
        <v>0</v>
      </c>
      <c r="DH425" s="324">
        <f>SUMIF('Rekapitulasi Juni'!$AL$410:$AL$588,APS!$B425,'Rekapitulasi Juni'!$AN$410:$AN$588)</f>
        <v>0</v>
      </c>
      <c r="DI425" s="27"/>
      <c r="DJ425" s="325">
        <f t="shared" si="721"/>
        <v>0</v>
      </c>
      <c r="DK425" s="325">
        <f t="shared" si="722"/>
        <v>0</v>
      </c>
      <c r="DL425" s="27"/>
      <c r="DM425" s="324">
        <f>SUMIF('Rekapitulasi Juni'!$BA$410:$BA$588,APS!$B425,'Rekapitulasi Juni'!$BB$410:$BB$588)</f>
        <v>0</v>
      </c>
      <c r="DN425" s="324">
        <f>SUMIF('Rekapitulasi Juni'!$BA$410:$BA$588,APS!$B425,'Rekapitulasi Juni'!$BC$410:$BC$588)</f>
        <v>0</v>
      </c>
      <c r="DO425" s="324">
        <f>SUMIF('Rekapitulasi Juni'!$BA$410:$BA$588,APS!$B425,'Rekapitulasi Juni'!$BF$410:$BF$588)</f>
        <v>0</v>
      </c>
      <c r="DP425" s="325">
        <f t="shared" si="723"/>
        <v>0</v>
      </c>
      <c r="DQ425" s="325">
        <f t="shared" si="724"/>
        <v>0</v>
      </c>
      <c r="DR425" s="27"/>
      <c r="DS425" s="324">
        <f>SUMIF('Rekapitulasi Juni'!$BP$410:$BP$588,APS!$B425,'Rekapitulasi Juni'!$BQ$410:$BQ$588)</f>
        <v>0</v>
      </c>
      <c r="DT425" s="324">
        <f>SUMIF('Rekapitulasi Juni'!$BP$410:$BP$588,APS!$B425,'Rekapitulasi Juni'!$BR$410:$BR$588)</f>
        <v>0</v>
      </c>
      <c r="DU425" s="27"/>
      <c r="DV425" s="325">
        <f t="shared" si="725"/>
        <v>0</v>
      </c>
      <c r="DW425" s="325">
        <f t="shared" si="726"/>
        <v>0</v>
      </c>
      <c r="DX425" s="41">
        <f t="shared" si="766"/>
        <v>68</v>
      </c>
      <c r="DY425" s="41">
        <f t="shared" si="767"/>
        <v>0</v>
      </c>
      <c r="DZ425" s="41">
        <f t="shared" si="768"/>
        <v>0</v>
      </c>
      <c r="EA425" s="41">
        <f t="shared" si="769"/>
        <v>0</v>
      </c>
      <c r="EB425" s="41">
        <f t="shared" si="770"/>
        <v>0</v>
      </c>
      <c r="EC425" s="41">
        <f t="shared" si="771"/>
        <v>-68</v>
      </c>
      <c r="ED425" s="180">
        <f t="shared" si="772"/>
        <v>0</v>
      </c>
      <c r="EE425" s="27">
        <v>0</v>
      </c>
      <c r="EF425" s="27"/>
      <c r="EG425" s="324">
        <f>SUMIF('Rekapitulasi Juni'!$D$608:$D$786,APS!$B425,'Rekapitulasi Juni'!$E$608:$E$786)</f>
        <v>0</v>
      </c>
      <c r="EH425" s="324">
        <f>SUMIF('Rekapitulasi Juni'!$D$608:$D$786,APS!$B425,'Rekapitulasi Juni'!$F$608:$F$786)</f>
        <v>0</v>
      </c>
      <c r="EI425" s="27"/>
      <c r="EJ425" s="325">
        <f t="shared" si="727"/>
        <v>0</v>
      </c>
      <c r="EK425" s="325">
        <f t="shared" si="728"/>
        <v>0</v>
      </c>
      <c r="EL425" s="27"/>
      <c r="EM425" s="324">
        <f>SUMIF('Rekapitulasi Juni'!$U$608:$U$786,APS!$B425,'Rekapitulasi Juni'!$V$608:$V$786)</f>
        <v>30</v>
      </c>
      <c r="EN425" s="324">
        <f>SUMIF('Rekapitulasi Juni'!$U$608:$U$786,APS!$B425,'Rekapitulasi Juni'!$W$608:$W$786)</f>
        <v>0</v>
      </c>
      <c r="EO425" s="27"/>
      <c r="EP425" s="325">
        <f t="shared" si="729"/>
        <v>0</v>
      </c>
      <c r="EQ425" s="325">
        <f t="shared" si="730"/>
        <v>0</v>
      </c>
      <c r="ER425" s="27"/>
      <c r="ES425" s="324">
        <f>SUMIF('Rekapitulasi Juni'!$AL$608:$AL$786,APS!$B425,'Rekapitulasi Juni'!$AM$608:$AM$786)</f>
        <v>0</v>
      </c>
      <c r="ET425" s="324">
        <f>SUMIF('Rekapitulasi Juni'!$AL$608:$AL$786,APS!$B425,'Rekapitulasi Juni'!$AN$608:$AN$786)</f>
        <v>0</v>
      </c>
      <c r="EU425" s="27"/>
      <c r="EV425" s="325">
        <f t="shared" si="715"/>
        <v>0</v>
      </c>
      <c r="EW425" s="325">
        <f t="shared" si="716"/>
        <v>0</v>
      </c>
      <c r="EX425" s="27"/>
      <c r="EY425" s="324">
        <f>SUMIF('Rekapitulasi Juni'!$BA$608:$BA$786,APS!$B425,'Rekapitulasi Juni'!$BB$608:$BB$786)</f>
        <v>0</v>
      </c>
      <c r="EZ425" s="324">
        <f>SUMIF('Rekapitulasi Juni'!$BA$608:$BA$786,APS!$B425,'Rekapitulasi Juni'!$BC$608:$BC$786)</f>
        <v>0</v>
      </c>
      <c r="FA425" s="324">
        <f>SUMIF('Rekapitulasi Juni'!$BA$608:$BA$786,APS!$B425,'Rekapitulasi Juni'!$BF$608:$BF$786)</f>
        <v>0</v>
      </c>
      <c r="FB425" s="325">
        <f t="shared" si="717"/>
        <v>0</v>
      </c>
      <c r="FC425" s="325">
        <f t="shared" si="718"/>
        <v>0</v>
      </c>
      <c r="FD425" s="27"/>
      <c r="FE425" s="27"/>
      <c r="FF425" s="27"/>
      <c r="FG425" s="27"/>
      <c r="FH425" s="27"/>
      <c r="FI425" s="27"/>
      <c r="FJ425" s="41">
        <f t="shared" si="773"/>
        <v>0</v>
      </c>
      <c r="FK425" s="41">
        <f t="shared" si="774"/>
        <v>30</v>
      </c>
      <c r="FL425" s="41">
        <f t="shared" si="775"/>
        <v>0</v>
      </c>
      <c r="FM425" s="41">
        <f t="shared" si="776"/>
        <v>0</v>
      </c>
      <c r="FN425" s="41">
        <f t="shared" si="777"/>
        <v>0</v>
      </c>
      <c r="FO425" s="41">
        <f t="shared" si="778"/>
        <v>0</v>
      </c>
      <c r="FP425" s="180">
        <f t="shared" si="779"/>
        <v>0</v>
      </c>
      <c r="FQ425" s="27"/>
      <c r="FR425" s="27"/>
      <c r="FS425" s="324">
        <f>SUMIF('Rekapitulasi Juni'!$D$804:$D$984,APS!$B425,'Rekapitulasi Juni'!$E$804:$E$984)</f>
        <v>30</v>
      </c>
      <c r="FT425" s="324">
        <f>SUMIF('Rekapitulasi Juni'!$D$804:$D$984,APS!$B425,'Rekapitulasi Juni'!$F$804:$F$984)</f>
        <v>0</v>
      </c>
      <c r="FU425" s="27"/>
      <c r="FV425" s="325">
        <f t="shared" si="719"/>
        <v>0</v>
      </c>
      <c r="FW425" s="325">
        <f t="shared" si="720"/>
        <v>0</v>
      </c>
      <c r="FX425" s="27"/>
      <c r="FY425" s="324">
        <f>SUMIF('Rekapitulasi Juni'!$U$804:$U$984,APS!$B425,'Rekapitulasi Juni'!$V$804:$V$984)</f>
        <v>20</v>
      </c>
      <c r="FZ425" s="324">
        <f>SUMIF('Rekapitulasi Juni'!$U$804:$U$984,APS!$B425,'Rekapitulasi Juni'!$W$804:$W$984)</f>
        <v>20</v>
      </c>
      <c r="GA425" s="27"/>
      <c r="GB425" s="325">
        <f t="shared" si="713"/>
        <v>0</v>
      </c>
      <c r="GC425" s="325">
        <f t="shared" si="714"/>
        <v>100</v>
      </c>
      <c r="GD425" s="27"/>
      <c r="GE425" s="324">
        <f>SUMIF('Rekapitulasi Juni'!$AL$804:$AL$984,APS!$B425,'Rekapitulasi Juni'!$AM$804:$AM$984)</f>
        <v>0</v>
      </c>
      <c r="GF425" s="324">
        <f>SUMIF('Rekapitulasi Juni'!$AL$804:$AL$984,APS!$B425,'Rekapitulasi Juni'!$AN$804:$AN$984)</f>
        <v>0</v>
      </c>
      <c r="GG425" s="27"/>
      <c r="GH425" s="325">
        <f t="shared" si="703"/>
        <v>0</v>
      </c>
      <c r="GI425" s="325">
        <f t="shared" si="704"/>
        <v>0</v>
      </c>
      <c r="GJ425" s="27"/>
      <c r="GK425" s="27"/>
      <c r="GL425" s="41">
        <f t="shared" si="780"/>
        <v>0</v>
      </c>
      <c r="GM425" s="41">
        <f t="shared" si="781"/>
        <v>50</v>
      </c>
      <c r="GN425" s="41">
        <f t="shared" si="782"/>
        <v>20</v>
      </c>
      <c r="GO425" s="41">
        <f t="shared" si="712"/>
        <v>0</v>
      </c>
      <c r="GP425" s="41">
        <f t="shared" si="783"/>
        <v>20</v>
      </c>
      <c r="GQ425" s="41">
        <f t="shared" si="784"/>
        <v>20</v>
      </c>
      <c r="GR425" s="180">
        <f t="shared" si="785"/>
        <v>0</v>
      </c>
      <c r="GS425" s="41">
        <f t="shared" si="705"/>
        <v>68</v>
      </c>
      <c r="GT425" s="41">
        <f t="shared" si="706"/>
        <v>80</v>
      </c>
      <c r="GU425" s="41">
        <f t="shared" si="707"/>
        <v>38</v>
      </c>
      <c r="GV425" s="41">
        <f t="shared" si="708"/>
        <v>0</v>
      </c>
      <c r="GW425" s="41">
        <f t="shared" si="709"/>
        <v>38</v>
      </c>
      <c r="GX425" s="41">
        <f t="shared" si="710"/>
        <v>-30</v>
      </c>
      <c r="GY425" s="180">
        <f t="shared" si="711"/>
        <v>55.882352941176471</v>
      </c>
      <c r="GZ425" s="41">
        <v>397</v>
      </c>
      <c r="HA425" s="32"/>
      <c r="HB425" s="42">
        <f t="shared" si="634"/>
        <v>18</v>
      </c>
      <c r="HC425" s="59"/>
    </row>
    <row r="426" spans="1:211" ht="15" customHeight="1">
      <c r="A426" s="31" t="s">
        <v>835</v>
      </c>
      <c r="B426" s="32" t="s">
        <v>836</v>
      </c>
      <c r="C426" s="31" t="s">
        <v>490</v>
      </c>
      <c r="D426" s="50" t="s">
        <v>804</v>
      </c>
      <c r="E426" s="31" t="s">
        <v>43</v>
      </c>
      <c r="F426" s="31" t="s">
        <v>804</v>
      </c>
      <c r="G426" s="33">
        <v>20</v>
      </c>
      <c r="H426" s="33">
        <v>0</v>
      </c>
      <c r="I426" s="33">
        <v>0</v>
      </c>
      <c r="J426" s="34">
        <f>IFERROR(VLOOKUP(A426,#REF!,3,0),0)</f>
        <v>0</v>
      </c>
      <c r="K426" s="34">
        <f t="shared" si="623"/>
        <v>20</v>
      </c>
      <c r="L426" s="34">
        <v>0</v>
      </c>
      <c r="M426" s="34">
        <v>20</v>
      </c>
      <c r="N426" s="35">
        <f t="shared" si="624"/>
        <v>0</v>
      </c>
      <c r="O426" s="35">
        <f t="shared" si="625"/>
        <v>0</v>
      </c>
      <c r="P426" s="36">
        <v>0</v>
      </c>
      <c r="Q426" s="36">
        <f t="shared" si="731"/>
        <v>20</v>
      </c>
      <c r="R426" s="80"/>
      <c r="S426" s="37">
        <f ca="1">SUMIF(ROP!$D$6:$H$65536,A426,ROP!$J$6:$J$65536)</f>
        <v>0</v>
      </c>
      <c r="T426" s="37">
        <f>SUMIF(HASIL!$B:$B,APS!$B426&amp;RIGHT(APS!T$9,2),HASIL!$I:$I)</f>
        <v>0</v>
      </c>
      <c r="U426" s="37">
        <f>SUMIF(HASIL!$B:$B,APS!$B426&amp;RIGHT(APS!U$9,2),HASIL!$I:$I)</f>
        <v>0</v>
      </c>
      <c r="V426" s="37">
        <f>SUMIF(HASIL!$B:$B,APS!$B426&amp;RIGHT(APS!V$9,2),HASIL!$I:$I)</f>
        <v>0</v>
      </c>
      <c r="W426" s="37">
        <f>SUMIF(HASIL!$B:$B,APS!$B426&amp;RIGHT(APS!W$9,2),HASIL!$I:$I)</f>
        <v>0</v>
      </c>
      <c r="X426" s="38">
        <f t="shared" si="626"/>
        <v>0</v>
      </c>
      <c r="Y426" s="38">
        <f t="shared" si="627"/>
        <v>-20</v>
      </c>
      <c r="Z426" s="39">
        <f t="shared" si="787"/>
        <v>0</v>
      </c>
      <c r="AA426" s="39">
        <f t="shared" si="786"/>
        <v>20</v>
      </c>
      <c r="AB426" s="40">
        <f t="shared" si="788"/>
        <v>0</v>
      </c>
      <c r="AC426" s="27">
        <v>0</v>
      </c>
      <c r="AD426" s="27"/>
      <c r="AE426" s="27"/>
      <c r="AF426" s="27"/>
      <c r="AG426" s="27"/>
      <c r="AH426" s="27"/>
      <c r="AI426" s="324">
        <f>SUMIF('Rekapitulasi Juni'!$D$9:$D$192,APS!$B426,'Rekapitulasi Juni'!$E$9:$E$192)</f>
        <v>0</v>
      </c>
      <c r="AJ426" s="324">
        <f>SUMIF('Rekapitulasi Juni'!$D$9:$D$192,APS!$B426,'Rekapitulasi Juni'!$F$9:$F$192)</f>
        <v>0</v>
      </c>
      <c r="AK426" s="324">
        <f>SUMIF('Rekapitulasi Juni'!$D$9:$D$192,APS!$B426,'Rekapitulasi Juni'!$K$9:$K$192)</f>
        <v>0</v>
      </c>
      <c r="AL426" s="325">
        <f t="shared" si="732"/>
        <v>0</v>
      </c>
      <c r="AM426" s="325">
        <f t="shared" si="733"/>
        <v>0</v>
      </c>
      <c r="AN426" s="27"/>
      <c r="AO426" s="324">
        <f>SUMIF('Rekapitulasi Juni'!$U$9:$U$192,APS!$B426,'Rekapitulasi Juni'!$V$9:$V$192)</f>
        <v>0</v>
      </c>
      <c r="AP426" s="324">
        <f>SUMIF('Rekapitulasi Juni'!$U$9:$U$192,APS!$B426,'Rekapitulasi Juni'!$W$9:$W$192)</f>
        <v>0</v>
      </c>
      <c r="AQ426" s="27"/>
      <c r="AR426" s="325">
        <f t="shared" si="734"/>
        <v>0</v>
      </c>
      <c r="AS426" s="325">
        <f t="shared" si="735"/>
        <v>0</v>
      </c>
      <c r="AT426" s="27"/>
      <c r="AU426" s="324">
        <f>SUMIF('Rekapitulasi Juni'!$AL$9:$AL$192,APS!$B426,'Rekapitulasi Juni'!$AM$9:$AM$192)</f>
        <v>0</v>
      </c>
      <c r="AV426" s="324">
        <f>SUMIF('Rekapitulasi Juni'!$AL$9:$AL$192,APS!$B426,'Rekapitulasi Juni'!$AN$9:$AN$192)</f>
        <v>0</v>
      </c>
      <c r="AW426" s="27"/>
      <c r="AX426" s="325">
        <f t="shared" si="736"/>
        <v>0</v>
      </c>
      <c r="AY426" s="325">
        <f t="shared" si="737"/>
        <v>0</v>
      </c>
      <c r="AZ426" s="41">
        <f t="shared" si="738"/>
        <v>0</v>
      </c>
      <c r="BA426" s="41">
        <f t="shared" si="739"/>
        <v>0</v>
      </c>
      <c r="BB426" s="41">
        <f t="shared" si="740"/>
        <v>0</v>
      </c>
      <c r="BC426" s="41">
        <f t="shared" si="741"/>
        <v>0</v>
      </c>
      <c r="BD426" s="41">
        <f t="shared" si="742"/>
        <v>0</v>
      </c>
      <c r="BE426" s="41">
        <f t="shared" si="743"/>
        <v>0</v>
      </c>
      <c r="BF426" s="180">
        <f t="shared" si="744"/>
        <v>0</v>
      </c>
      <c r="BG426" s="27">
        <v>0</v>
      </c>
      <c r="BH426" s="27"/>
      <c r="BI426" s="324">
        <f>SUMIF('Rekapitulasi Juni'!$D$214:$D$393,APS!$B426,'Rekapitulasi Juni'!$E$214:$E$393)</f>
        <v>0</v>
      </c>
      <c r="BJ426" s="324">
        <f>SUMIF('Rekapitulasi Juni'!$D$214:$D$393,APS!$B426,'Rekapitulasi Juni'!$F$214:$F$393)</f>
        <v>0</v>
      </c>
      <c r="BK426" s="27"/>
      <c r="BL426" s="325">
        <f t="shared" si="745"/>
        <v>0</v>
      </c>
      <c r="BM426" s="325">
        <f t="shared" si="746"/>
        <v>0</v>
      </c>
      <c r="BN426" s="27"/>
      <c r="BO426" s="324">
        <f>SUMIF('Rekapitulasi Juni'!$U$214:$U$393,APS!$B426,'Rekapitulasi Juni'!$V$214:$V$393)</f>
        <v>0</v>
      </c>
      <c r="BP426" s="324">
        <f>SUMIF('Rekapitulasi Juni'!$U$214:$U$393,APS!$B426,'Rekapitulasi Juni'!$W$214:$W$393)</f>
        <v>0</v>
      </c>
      <c r="BQ426" s="27"/>
      <c r="BR426" s="325">
        <f t="shared" si="747"/>
        <v>0</v>
      </c>
      <c r="BS426" s="325">
        <f t="shared" si="748"/>
        <v>0</v>
      </c>
      <c r="BT426" s="27"/>
      <c r="BU426" s="324">
        <f>SUMIF('Rekapitulasi Juni'!$AL$214:$AL$393,APS!$B426,'Rekapitulasi Juni'!$AM$214:$AM$393)</f>
        <v>0</v>
      </c>
      <c r="BV426" s="324">
        <f>SUMIF('Rekapitulasi Juni'!$AL$214:$AL$393,APS!$B426,'Rekapitulasi Juni'!$AN$214:$AN$393)</f>
        <v>0</v>
      </c>
      <c r="BW426" s="27"/>
      <c r="BX426" s="325">
        <f t="shared" si="749"/>
        <v>0</v>
      </c>
      <c r="BY426" s="325">
        <f t="shared" si="750"/>
        <v>0</v>
      </c>
      <c r="BZ426" s="27"/>
      <c r="CA426" s="324">
        <f>SUMIF('Rekapitulasi Juni'!$BA$214:$BA$393,APS!$B426,'Rekapitulasi Juni'!$BB$214:$BB$393)</f>
        <v>0</v>
      </c>
      <c r="CB426" s="324">
        <f>SUMIF('Rekapitulasi Juni'!$BA$214:$BA$393,APS!$B426,'Rekapitulasi Juni'!$BC$214:$BC$393)</f>
        <v>0</v>
      </c>
      <c r="CC426" s="27"/>
      <c r="CD426" s="325">
        <f t="shared" si="751"/>
        <v>0</v>
      </c>
      <c r="CE426" s="325">
        <f t="shared" si="752"/>
        <v>0</v>
      </c>
      <c r="CF426" s="27"/>
      <c r="CG426" s="324">
        <f>SUMIF('Rekapitulasi Juni'!$BP$214:$BP$393,APS!$B426,'Rekapitulasi Juni'!$BQ$214:$BQ$393)</f>
        <v>20</v>
      </c>
      <c r="CH426" s="324">
        <f>SUMIF('Rekapitulasi Juni'!$BP$214:$BP$393,APS!$B426,'Rekapitulasi Juni'!$BR$214:$BR$393)</f>
        <v>0</v>
      </c>
      <c r="CI426" s="27"/>
      <c r="CJ426" s="325">
        <f t="shared" si="753"/>
        <v>0</v>
      </c>
      <c r="CK426" s="325">
        <f t="shared" si="754"/>
        <v>0</v>
      </c>
      <c r="CL426" s="41">
        <f t="shared" si="755"/>
        <v>0</v>
      </c>
      <c r="CM426" s="41">
        <f t="shared" si="756"/>
        <v>20</v>
      </c>
      <c r="CN426" s="41">
        <f t="shared" si="757"/>
        <v>0</v>
      </c>
      <c r="CO426" s="41">
        <f t="shared" si="758"/>
        <v>0</v>
      </c>
      <c r="CP426" s="41">
        <f t="shared" si="759"/>
        <v>0</v>
      </c>
      <c r="CQ426" s="41">
        <f t="shared" si="760"/>
        <v>0</v>
      </c>
      <c r="CR426" s="180">
        <f t="shared" si="761"/>
        <v>0</v>
      </c>
      <c r="CS426" s="27">
        <v>0</v>
      </c>
      <c r="CT426" s="27"/>
      <c r="CU426" s="324">
        <f>SUMIF('Rekapitulasi Juni'!$D$410:$D$588,APS!$B426,'Rekapitulasi Juni'!$E$410:$E$588)</f>
        <v>20</v>
      </c>
      <c r="CV426" s="324">
        <f>SUMIF('Rekapitulasi Juni'!$D$410:$D$588,APS!$B426,'Rekapitulasi Juni'!$F$410:$F$588)</f>
        <v>0</v>
      </c>
      <c r="CW426" s="27"/>
      <c r="CX426" s="325">
        <f t="shared" si="762"/>
        <v>0</v>
      </c>
      <c r="CY426" s="325">
        <f t="shared" si="763"/>
        <v>0</v>
      </c>
      <c r="CZ426" s="27">
        <v>20</v>
      </c>
      <c r="DA426" s="324">
        <f>SUMIF('Rekapitulasi Juni'!$U$410:$U$588,APS!$B426,'Rekapitulasi Juni'!$V$410:$V$588)</f>
        <v>20</v>
      </c>
      <c r="DB426" s="324">
        <f>SUMIF('Rekapitulasi Juni'!$U$410:$U$588,APS!$B426,'Rekapitulasi Juni'!$W$410:$W$588)</f>
        <v>0</v>
      </c>
      <c r="DC426" s="27"/>
      <c r="DD426" s="325">
        <f t="shared" si="764"/>
        <v>0</v>
      </c>
      <c r="DE426" s="325">
        <f t="shared" si="765"/>
        <v>0</v>
      </c>
      <c r="DF426" s="27"/>
      <c r="DG426" s="324">
        <f>SUMIF('Rekapitulasi Juni'!$AL$410:$AL$588,APS!$B426,'Rekapitulasi Juni'!$AM$410:$AM$588)</f>
        <v>0</v>
      </c>
      <c r="DH426" s="324">
        <f>SUMIF('Rekapitulasi Juni'!$AL$410:$AL$588,APS!$B426,'Rekapitulasi Juni'!$AN$410:$AN$588)</f>
        <v>0</v>
      </c>
      <c r="DI426" s="27"/>
      <c r="DJ426" s="325">
        <f t="shared" si="721"/>
        <v>0</v>
      </c>
      <c r="DK426" s="325">
        <f t="shared" si="722"/>
        <v>0</v>
      </c>
      <c r="DL426" s="27"/>
      <c r="DM426" s="324">
        <f>SUMIF('Rekapitulasi Juni'!$BA$410:$BA$588,APS!$B426,'Rekapitulasi Juni'!$BB$410:$BB$588)</f>
        <v>20</v>
      </c>
      <c r="DN426" s="324">
        <f>SUMIF('Rekapitulasi Juni'!$BA$410:$BA$588,APS!$B426,'Rekapitulasi Juni'!$BC$410:$BC$588)</f>
        <v>0</v>
      </c>
      <c r="DO426" s="324">
        <f>SUMIF('Rekapitulasi Juni'!$BA$410:$BA$588,APS!$B426,'Rekapitulasi Juni'!$BF$410:$BF$588)</f>
        <v>0</v>
      </c>
      <c r="DP426" s="325">
        <f t="shared" si="723"/>
        <v>0</v>
      </c>
      <c r="DQ426" s="325">
        <f t="shared" si="724"/>
        <v>0</v>
      </c>
      <c r="DR426" s="27"/>
      <c r="DS426" s="324">
        <f>SUMIF('Rekapitulasi Juni'!$BP$410:$BP$588,APS!$B426,'Rekapitulasi Juni'!$BQ$410:$BQ$588)</f>
        <v>0</v>
      </c>
      <c r="DT426" s="324">
        <f>SUMIF('Rekapitulasi Juni'!$BP$410:$BP$588,APS!$B426,'Rekapitulasi Juni'!$BR$410:$BR$588)</f>
        <v>0</v>
      </c>
      <c r="DU426" s="27"/>
      <c r="DV426" s="325">
        <f t="shared" si="725"/>
        <v>0</v>
      </c>
      <c r="DW426" s="325">
        <f t="shared" si="726"/>
        <v>0</v>
      </c>
      <c r="DX426" s="41">
        <f t="shared" si="766"/>
        <v>20</v>
      </c>
      <c r="DY426" s="41">
        <f t="shared" si="767"/>
        <v>60</v>
      </c>
      <c r="DZ426" s="41">
        <f t="shared" si="768"/>
        <v>0</v>
      </c>
      <c r="EA426" s="41">
        <f t="shared" si="769"/>
        <v>0</v>
      </c>
      <c r="EB426" s="41">
        <f t="shared" si="770"/>
        <v>0</v>
      </c>
      <c r="EC426" s="41">
        <f t="shared" si="771"/>
        <v>-20</v>
      </c>
      <c r="ED426" s="180">
        <f t="shared" si="772"/>
        <v>0</v>
      </c>
      <c r="EE426" s="27">
        <v>0</v>
      </c>
      <c r="EF426" s="27"/>
      <c r="EG426" s="324">
        <f>SUMIF('Rekapitulasi Juni'!$D$608:$D$786,APS!$B426,'Rekapitulasi Juni'!$E$608:$E$786)</f>
        <v>20</v>
      </c>
      <c r="EH426" s="324">
        <f>SUMIF('Rekapitulasi Juni'!$D$608:$D$786,APS!$B426,'Rekapitulasi Juni'!$F$608:$F$786)</f>
        <v>0</v>
      </c>
      <c r="EI426" s="27"/>
      <c r="EJ426" s="325">
        <f t="shared" si="727"/>
        <v>0</v>
      </c>
      <c r="EK426" s="325">
        <f t="shared" si="728"/>
        <v>0</v>
      </c>
      <c r="EL426" s="27"/>
      <c r="EM426" s="324">
        <f>SUMIF('Rekapitulasi Juni'!$U$608:$U$786,APS!$B426,'Rekapitulasi Juni'!$V$608:$V$786)</f>
        <v>0</v>
      </c>
      <c r="EN426" s="324">
        <f>SUMIF('Rekapitulasi Juni'!$U$608:$U$786,APS!$B426,'Rekapitulasi Juni'!$W$608:$W$786)</f>
        <v>0</v>
      </c>
      <c r="EO426" s="27"/>
      <c r="EP426" s="325">
        <f t="shared" si="729"/>
        <v>0</v>
      </c>
      <c r="EQ426" s="325">
        <f t="shared" si="730"/>
        <v>0</v>
      </c>
      <c r="ER426" s="27"/>
      <c r="ES426" s="324">
        <f>SUMIF('Rekapitulasi Juni'!$AL$608:$AL$786,APS!$B426,'Rekapitulasi Juni'!$AM$608:$AM$786)</f>
        <v>20</v>
      </c>
      <c r="ET426" s="324">
        <f>SUMIF('Rekapitulasi Juni'!$AL$608:$AL$786,APS!$B426,'Rekapitulasi Juni'!$AN$608:$AN$786)</f>
        <v>11</v>
      </c>
      <c r="EU426" s="27"/>
      <c r="EV426" s="325">
        <f t="shared" si="715"/>
        <v>0</v>
      </c>
      <c r="EW426" s="325">
        <f t="shared" si="716"/>
        <v>55.000000000000007</v>
      </c>
      <c r="EX426" s="27"/>
      <c r="EY426" s="324">
        <f>SUMIF('Rekapitulasi Juni'!$BA$608:$BA$786,APS!$B426,'Rekapitulasi Juni'!$BB$608:$BB$786)</f>
        <v>0</v>
      </c>
      <c r="EZ426" s="324">
        <f>SUMIF('Rekapitulasi Juni'!$BA$608:$BA$786,APS!$B426,'Rekapitulasi Juni'!$BC$608:$BC$786)</f>
        <v>0</v>
      </c>
      <c r="FA426" s="324">
        <f>SUMIF('Rekapitulasi Juni'!$BA$608:$BA$786,APS!$B426,'Rekapitulasi Juni'!$BF$608:$BF$786)</f>
        <v>0</v>
      </c>
      <c r="FB426" s="325">
        <f t="shared" si="717"/>
        <v>0</v>
      </c>
      <c r="FC426" s="325">
        <f t="shared" si="718"/>
        <v>0</v>
      </c>
      <c r="FD426" s="27"/>
      <c r="FE426" s="27"/>
      <c r="FF426" s="27"/>
      <c r="FG426" s="27"/>
      <c r="FH426" s="27"/>
      <c r="FI426" s="27"/>
      <c r="FJ426" s="41">
        <f t="shared" si="773"/>
        <v>0</v>
      </c>
      <c r="FK426" s="41">
        <f t="shared" si="774"/>
        <v>40</v>
      </c>
      <c r="FL426" s="41">
        <f t="shared" si="775"/>
        <v>11</v>
      </c>
      <c r="FM426" s="41">
        <f t="shared" si="776"/>
        <v>0</v>
      </c>
      <c r="FN426" s="41">
        <f t="shared" si="777"/>
        <v>11</v>
      </c>
      <c r="FO426" s="41">
        <f t="shared" si="778"/>
        <v>11</v>
      </c>
      <c r="FP426" s="180">
        <f t="shared" si="779"/>
        <v>0</v>
      </c>
      <c r="FQ426" s="27"/>
      <c r="FR426" s="27"/>
      <c r="FS426" s="324">
        <f>SUMIF('Rekapitulasi Juni'!$D$804:$D$984,APS!$B426,'Rekapitulasi Juni'!$E$804:$E$984)</f>
        <v>0</v>
      </c>
      <c r="FT426" s="324">
        <f>SUMIF('Rekapitulasi Juni'!$D$804:$D$984,APS!$B426,'Rekapitulasi Juni'!$F$804:$F$984)</f>
        <v>0</v>
      </c>
      <c r="FU426" s="27"/>
      <c r="FV426" s="325">
        <f t="shared" si="719"/>
        <v>0</v>
      </c>
      <c r="FW426" s="325">
        <f t="shared" si="720"/>
        <v>0</v>
      </c>
      <c r="FX426" s="27"/>
      <c r="FY426" s="324">
        <f>SUMIF('Rekapitulasi Juni'!$U$804:$U$984,APS!$B426,'Rekapitulasi Juni'!$V$804:$V$984)</f>
        <v>0</v>
      </c>
      <c r="FZ426" s="324">
        <f>SUMIF('Rekapitulasi Juni'!$U$804:$U$984,APS!$B426,'Rekapitulasi Juni'!$W$804:$W$984)</f>
        <v>0</v>
      </c>
      <c r="GA426" s="27"/>
      <c r="GB426" s="325">
        <f t="shared" si="713"/>
        <v>0</v>
      </c>
      <c r="GC426" s="325">
        <f t="shared" si="714"/>
        <v>0</v>
      </c>
      <c r="GD426" s="27"/>
      <c r="GE426" s="324">
        <f>SUMIF('Rekapitulasi Juni'!$AL$804:$AL$984,APS!$B426,'Rekapitulasi Juni'!$AM$804:$AM$984)</f>
        <v>0</v>
      </c>
      <c r="GF426" s="324">
        <f>SUMIF('Rekapitulasi Juni'!$AL$804:$AL$984,APS!$B426,'Rekapitulasi Juni'!$AN$804:$AN$984)</f>
        <v>0</v>
      </c>
      <c r="GG426" s="27"/>
      <c r="GH426" s="325">
        <f t="shared" si="703"/>
        <v>0</v>
      </c>
      <c r="GI426" s="325">
        <f t="shared" si="704"/>
        <v>0</v>
      </c>
      <c r="GJ426" s="27"/>
      <c r="GK426" s="27"/>
      <c r="GL426" s="41">
        <f t="shared" si="780"/>
        <v>0</v>
      </c>
      <c r="GM426" s="41">
        <f t="shared" si="781"/>
        <v>0</v>
      </c>
      <c r="GN426" s="41">
        <f t="shared" si="782"/>
        <v>0</v>
      </c>
      <c r="GO426" s="41">
        <f t="shared" si="712"/>
        <v>0</v>
      </c>
      <c r="GP426" s="41">
        <f t="shared" si="783"/>
        <v>0</v>
      </c>
      <c r="GQ426" s="41">
        <f t="shared" si="784"/>
        <v>0</v>
      </c>
      <c r="GR426" s="180">
        <f t="shared" si="785"/>
        <v>0</v>
      </c>
      <c r="GS426" s="41">
        <f t="shared" si="705"/>
        <v>20</v>
      </c>
      <c r="GT426" s="41">
        <f t="shared" si="706"/>
        <v>120</v>
      </c>
      <c r="GU426" s="41">
        <f t="shared" si="707"/>
        <v>11</v>
      </c>
      <c r="GV426" s="41">
        <f t="shared" si="708"/>
        <v>0</v>
      </c>
      <c r="GW426" s="41">
        <f t="shared" si="709"/>
        <v>11</v>
      </c>
      <c r="GX426" s="41">
        <f t="shared" si="710"/>
        <v>-9</v>
      </c>
      <c r="GY426" s="180">
        <f t="shared" si="711"/>
        <v>55.000000000000007</v>
      </c>
      <c r="GZ426" s="41">
        <v>398</v>
      </c>
      <c r="HA426" s="32"/>
      <c r="HB426" s="42">
        <f t="shared" si="634"/>
        <v>0</v>
      </c>
      <c r="HC426" s="59"/>
    </row>
    <row r="427" spans="1:211" ht="30" customHeight="1">
      <c r="A427" s="31" t="s">
        <v>837</v>
      </c>
      <c r="B427" s="32" t="s">
        <v>838</v>
      </c>
      <c r="C427" s="31" t="s">
        <v>490</v>
      </c>
      <c r="D427" s="50" t="s">
        <v>804</v>
      </c>
      <c r="E427" s="31" t="s">
        <v>333</v>
      </c>
      <c r="F427" s="31" t="s">
        <v>804</v>
      </c>
      <c r="G427" s="47">
        <v>30</v>
      </c>
      <c r="H427" s="33">
        <v>0</v>
      </c>
      <c r="I427" s="33">
        <v>0</v>
      </c>
      <c r="J427" s="34">
        <f>IFERROR(VLOOKUP(A427,#REF!,3,0),0)</f>
        <v>0</v>
      </c>
      <c r="K427" s="34">
        <f t="shared" si="623"/>
        <v>31</v>
      </c>
      <c r="L427" s="34">
        <v>0</v>
      </c>
      <c r="M427" s="34">
        <v>31</v>
      </c>
      <c r="N427" s="35">
        <f t="shared" si="624"/>
        <v>-1</v>
      </c>
      <c r="O427" s="35">
        <f t="shared" si="625"/>
        <v>0</v>
      </c>
      <c r="P427" s="36">
        <v>0</v>
      </c>
      <c r="Q427" s="36">
        <f t="shared" si="731"/>
        <v>31</v>
      </c>
      <c r="R427" s="80"/>
      <c r="S427" s="37">
        <f ca="1">SUMIF(ROP!$D$6:$H$65536,A427,ROP!$J$6:$J$65536)</f>
        <v>0</v>
      </c>
      <c r="T427" s="37">
        <f>SUMIF(HASIL!$B:$B,APS!$B427&amp;RIGHT(APS!T$9,2),HASIL!$I:$I)</f>
        <v>0</v>
      </c>
      <c r="U427" s="37">
        <f>SUMIF(HASIL!$B:$B,APS!$B427&amp;RIGHT(APS!U$9,2),HASIL!$I:$I)</f>
        <v>0</v>
      </c>
      <c r="V427" s="37">
        <f>SUMIF(HASIL!$B:$B,APS!$B427&amp;RIGHT(APS!V$9,2),HASIL!$I:$I)</f>
        <v>0</v>
      </c>
      <c r="W427" s="37">
        <f>SUMIF(HASIL!$B:$B,APS!$B427&amp;RIGHT(APS!W$9,2),HASIL!$I:$I)</f>
        <v>0</v>
      </c>
      <c r="X427" s="38">
        <f t="shared" si="626"/>
        <v>0</v>
      </c>
      <c r="Y427" s="38">
        <f t="shared" si="627"/>
        <v>-31</v>
      </c>
      <c r="Z427" s="39">
        <f t="shared" si="787"/>
        <v>0</v>
      </c>
      <c r="AA427" s="39">
        <f t="shared" si="786"/>
        <v>31</v>
      </c>
      <c r="AB427" s="40">
        <f t="shared" si="788"/>
        <v>0</v>
      </c>
      <c r="AC427" s="27">
        <v>0</v>
      </c>
      <c r="AD427" s="27"/>
      <c r="AE427" s="27"/>
      <c r="AF427" s="27"/>
      <c r="AG427" s="27"/>
      <c r="AH427" s="27"/>
      <c r="AI427" s="324">
        <f>SUMIF('Rekapitulasi Juni'!$D$9:$D$192,APS!$B427,'Rekapitulasi Juni'!$E$9:$E$192)</f>
        <v>0</v>
      </c>
      <c r="AJ427" s="324">
        <f>SUMIF('Rekapitulasi Juni'!$D$9:$D$192,APS!$B427,'Rekapitulasi Juni'!$F$9:$F$192)</f>
        <v>0</v>
      </c>
      <c r="AK427" s="324">
        <f>SUMIF('Rekapitulasi Juni'!$D$9:$D$192,APS!$B427,'Rekapitulasi Juni'!$K$9:$K$192)</f>
        <v>0</v>
      </c>
      <c r="AL427" s="325">
        <f t="shared" si="732"/>
        <v>0</v>
      </c>
      <c r="AM427" s="325">
        <f t="shared" si="733"/>
        <v>0</v>
      </c>
      <c r="AN427" s="27"/>
      <c r="AO427" s="324">
        <f>SUMIF('Rekapitulasi Juni'!$U$9:$U$192,APS!$B427,'Rekapitulasi Juni'!$V$9:$V$192)</f>
        <v>0</v>
      </c>
      <c r="AP427" s="324">
        <f>SUMIF('Rekapitulasi Juni'!$U$9:$U$192,APS!$B427,'Rekapitulasi Juni'!$W$9:$W$192)</f>
        <v>0</v>
      </c>
      <c r="AQ427" s="27"/>
      <c r="AR427" s="325">
        <f t="shared" si="734"/>
        <v>0</v>
      </c>
      <c r="AS427" s="325">
        <f t="shared" si="735"/>
        <v>0</v>
      </c>
      <c r="AT427" s="27"/>
      <c r="AU427" s="324">
        <f>SUMIF('Rekapitulasi Juni'!$AL$9:$AL$192,APS!$B427,'Rekapitulasi Juni'!$AM$9:$AM$192)</f>
        <v>0</v>
      </c>
      <c r="AV427" s="324">
        <f>SUMIF('Rekapitulasi Juni'!$AL$9:$AL$192,APS!$B427,'Rekapitulasi Juni'!$AN$9:$AN$192)</f>
        <v>0</v>
      </c>
      <c r="AW427" s="27"/>
      <c r="AX427" s="325">
        <f t="shared" si="736"/>
        <v>0</v>
      </c>
      <c r="AY427" s="325">
        <f t="shared" si="737"/>
        <v>0</v>
      </c>
      <c r="AZ427" s="41">
        <f t="shared" si="738"/>
        <v>0</v>
      </c>
      <c r="BA427" s="41">
        <f t="shared" si="739"/>
        <v>0</v>
      </c>
      <c r="BB427" s="41">
        <f t="shared" si="740"/>
        <v>0</v>
      </c>
      <c r="BC427" s="41">
        <f t="shared" si="741"/>
        <v>0</v>
      </c>
      <c r="BD427" s="41">
        <f t="shared" si="742"/>
        <v>0</v>
      </c>
      <c r="BE427" s="41">
        <f t="shared" si="743"/>
        <v>0</v>
      </c>
      <c r="BF427" s="180">
        <f t="shared" si="744"/>
        <v>0</v>
      </c>
      <c r="BG427" s="27">
        <v>0</v>
      </c>
      <c r="BH427" s="27"/>
      <c r="BI427" s="324">
        <f>SUMIF('Rekapitulasi Juni'!$D$214:$D$393,APS!$B427,'Rekapitulasi Juni'!$E$214:$E$393)</f>
        <v>0</v>
      </c>
      <c r="BJ427" s="324">
        <f>SUMIF('Rekapitulasi Juni'!$D$214:$D$393,APS!$B427,'Rekapitulasi Juni'!$F$214:$F$393)</f>
        <v>0</v>
      </c>
      <c r="BK427" s="27"/>
      <c r="BL427" s="325">
        <f t="shared" si="745"/>
        <v>0</v>
      </c>
      <c r="BM427" s="325">
        <f t="shared" si="746"/>
        <v>0</v>
      </c>
      <c r="BN427" s="27"/>
      <c r="BO427" s="324">
        <f>SUMIF('Rekapitulasi Juni'!$U$214:$U$393,APS!$B427,'Rekapitulasi Juni'!$V$214:$V$393)</f>
        <v>0</v>
      </c>
      <c r="BP427" s="324">
        <f>SUMIF('Rekapitulasi Juni'!$U$214:$U$393,APS!$B427,'Rekapitulasi Juni'!$W$214:$W$393)</f>
        <v>0</v>
      </c>
      <c r="BQ427" s="27"/>
      <c r="BR427" s="325">
        <f t="shared" si="747"/>
        <v>0</v>
      </c>
      <c r="BS427" s="325">
        <f t="shared" si="748"/>
        <v>0</v>
      </c>
      <c r="BT427" s="27"/>
      <c r="BU427" s="324">
        <f>SUMIF('Rekapitulasi Juni'!$AL$214:$AL$393,APS!$B427,'Rekapitulasi Juni'!$AM$214:$AM$393)</f>
        <v>0</v>
      </c>
      <c r="BV427" s="324">
        <f>SUMIF('Rekapitulasi Juni'!$AL$214:$AL$393,APS!$B427,'Rekapitulasi Juni'!$AN$214:$AN$393)</f>
        <v>0</v>
      </c>
      <c r="BW427" s="27"/>
      <c r="BX427" s="325">
        <f t="shared" si="749"/>
        <v>0</v>
      </c>
      <c r="BY427" s="325">
        <f t="shared" si="750"/>
        <v>0</v>
      </c>
      <c r="BZ427" s="27"/>
      <c r="CA427" s="324">
        <f>SUMIF('Rekapitulasi Juni'!$BA$214:$BA$393,APS!$B427,'Rekapitulasi Juni'!$BB$214:$BB$393)</f>
        <v>0</v>
      </c>
      <c r="CB427" s="324">
        <f>SUMIF('Rekapitulasi Juni'!$BA$214:$BA$393,APS!$B427,'Rekapitulasi Juni'!$BC$214:$BC$393)</f>
        <v>0</v>
      </c>
      <c r="CC427" s="27"/>
      <c r="CD427" s="325">
        <f t="shared" si="751"/>
        <v>0</v>
      </c>
      <c r="CE427" s="325">
        <f t="shared" si="752"/>
        <v>0</v>
      </c>
      <c r="CF427" s="27"/>
      <c r="CG427" s="324">
        <f>SUMIF('Rekapitulasi Juni'!$BP$214:$BP$393,APS!$B427,'Rekapitulasi Juni'!$BQ$214:$BQ$393)</f>
        <v>0</v>
      </c>
      <c r="CH427" s="324">
        <f>SUMIF('Rekapitulasi Juni'!$BP$214:$BP$393,APS!$B427,'Rekapitulasi Juni'!$BR$214:$BR$393)</f>
        <v>0</v>
      </c>
      <c r="CI427" s="27"/>
      <c r="CJ427" s="325">
        <f t="shared" si="753"/>
        <v>0</v>
      </c>
      <c r="CK427" s="325">
        <f t="shared" si="754"/>
        <v>0</v>
      </c>
      <c r="CL427" s="41">
        <f t="shared" si="755"/>
        <v>0</v>
      </c>
      <c r="CM427" s="41">
        <f t="shared" si="756"/>
        <v>0</v>
      </c>
      <c r="CN427" s="41">
        <f t="shared" si="757"/>
        <v>0</v>
      </c>
      <c r="CO427" s="41">
        <f t="shared" si="758"/>
        <v>0</v>
      </c>
      <c r="CP427" s="41">
        <f t="shared" si="759"/>
        <v>0</v>
      </c>
      <c r="CQ427" s="41">
        <f t="shared" si="760"/>
        <v>0</v>
      </c>
      <c r="CR427" s="180">
        <f t="shared" si="761"/>
        <v>0</v>
      </c>
      <c r="CS427" s="27">
        <v>0</v>
      </c>
      <c r="CT427" s="27"/>
      <c r="CU427" s="324">
        <f>SUMIF('Rekapitulasi Juni'!$D$410:$D$588,APS!$B427,'Rekapitulasi Juni'!$E$410:$E$588)</f>
        <v>0</v>
      </c>
      <c r="CV427" s="324">
        <f>SUMIF('Rekapitulasi Juni'!$D$410:$D$588,APS!$B427,'Rekapitulasi Juni'!$F$410:$F$588)</f>
        <v>0</v>
      </c>
      <c r="CW427" s="27"/>
      <c r="CX427" s="325">
        <f t="shared" si="762"/>
        <v>0</v>
      </c>
      <c r="CY427" s="325">
        <f t="shared" si="763"/>
        <v>0</v>
      </c>
      <c r="CZ427" s="27"/>
      <c r="DA427" s="324">
        <f>SUMIF('Rekapitulasi Juni'!$U$410:$U$588,APS!$B427,'Rekapitulasi Juni'!$V$410:$V$588)</f>
        <v>0</v>
      </c>
      <c r="DB427" s="324">
        <f>SUMIF('Rekapitulasi Juni'!$U$410:$U$588,APS!$B427,'Rekapitulasi Juni'!$W$410:$W$588)</f>
        <v>0</v>
      </c>
      <c r="DC427" s="27"/>
      <c r="DD427" s="325">
        <f t="shared" si="764"/>
        <v>0</v>
      </c>
      <c r="DE427" s="325">
        <f t="shared" si="765"/>
        <v>0</v>
      </c>
      <c r="DF427" s="27">
        <v>31</v>
      </c>
      <c r="DG427" s="324">
        <f>SUMIF('Rekapitulasi Juni'!$AL$410:$AL$588,APS!$B427,'Rekapitulasi Juni'!$AM$410:$AM$588)</f>
        <v>0</v>
      </c>
      <c r="DH427" s="324">
        <f>SUMIF('Rekapitulasi Juni'!$AL$410:$AL$588,APS!$B427,'Rekapitulasi Juni'!$AN$410:$AN$588)</f>
        <v>0</v>
      </c>
      <c r="DI427" s="27"/>
      <c r="DJ427" s="325">
        <f t="shared" si="721"/>
        <v>0</v>
      </c>
      <c r="DK427" s="325">
        <f t="shared" si="722"/>
        <v>0</v>
      </c>
      <c r="DL427" s="27"/>
      <c r="DM427" s="324">
        <f>SUMIF('Rekapitulasi Juni'!$BA$410:$BA$588,APS!$B427,'Rekapitulasi Juni'!$BB$410:$BB$588)</f>
        <v>0</v>
      </c>
      <c r="DN427" s="324">
        <f>SUMIF('Rekapitulasi Juni'!$BA$410:$BA$588,APS!$B427,'Rekapitulasi Juni'!$BC$410:$BC$588)</f>
        <v>0</v>
      </c>
      <c r="DO427" s="324">
        <f>SUMIF('Rekapitulasi Juni'!$BA$410:$BA$588,APS!$B427,'Rekapitulasi Juni'!$BF$410:$BF$588)</f>
        <v>0</v>
      </c>
      <c r="DP427" s="325">
        <f t="shared" si="723"/>
        <v>0</v>
      </c>
      <c r="DQ427" s="325">
        <f t="shared" si="724"/>
        <v>0</v>
      </c>
      <c r="DR427" s="27"/>
      <c r="DS427" s="324">
        <f>SUMIF('Rekapitulasi Juni'!$BP$410:$BP$588,APS!$B427,'Rekapitulasi Juni'!$BQ$410:$BQ$588)</f>
        <v>0</v>
      </c>
      <c r="DT427" s="324">
        <f>SUMIF('Rekapitulasi Juni'!$BP$410:$BP$588,APS!$B427,'Rekapitulasi Juni'!$BR$410:$BR$588)</f>
        <v>0</v>
      </c>
      <c r="DU427" s="27"/>
      <c r="DV427" s="325">
        <f t="shared" si="725"/>
        <v>0</v>
      </c>
      <c r="DW427" s="325">
        <f t="shared" si="726"/>
        <v>0</v>
      </c>
      <c r="DX427" s="41">
        <f t="shared" si="766"/>
        <v>31</v>
      </c>
      <c r="DY427" s="41">
        <f t="shared" si="767"/>
        <v>0</v>
      </c>
      <c r="DZ427" s="41">
        <f t="shared" si="768"/>
        <v>0</v>
      </c>
      <c r="EA427" s="41">
        <f t="shared" si="769"/>
        <v>0</v>
      </c>
      <c r="EB427" s="41">
        <f t="shared" si="770"/>
        <v>0</v>
      </c>
      <c r="EC427" s="41">
        <f t="shared" si="771"/>
        <v>-31</v>
      </c>
      <c r="ED427" s="180">
        <f t="shared" si="772"/>
        <v>0</v>
      </c>
      <c r="EE427" s="27">
        <v>0</v>
      </c>
      <c r="EF427" s="27"/>
      <c r="EG427" s="324">
        <f>SUMIF('Rekapitulasi Juni'!$D$608:$D$786,APS!$B427,'Rekapitulasi Juni'!$E$608:$E$786)</f>
        <v>0</v>
      </c>
      <c r="EH427" s="324">
        <f>SUMIF('Rekapitulasi Juni'!$D$608:$D$786,APS!$B427,'Rekapitulasi Juni'!$F$608:$F$786)</f>
        <v>0</v>
      </c>
      <c r="EI427" s="27"/>
      <c r="EJ427" s="325">
        <f t="shared" si="727"/>
        <v>0</v>
      </c>
      <c r="EK427" s="325">
        <f t="shared" si="728"/>
        <v>0</v>
      </c>
      <c r="EL427" s="27"/>
      <c r="EM427" s="324">
        <f>SUMIF('Rekapitulasi Juni'!$U$608:$U$786,APS!$B427,'Rekapitulasi Juni'!$V$608:$V$786)</f>
        <v>19</v>
      </c>
      <c r="EN427" s="324">
        <f>SUMIF('Rekapitulasi Juni'!$U$608:$U$786,APS!$B427,'Rekapitulasi Juni'!$W$608:$W$786)</f>
        <v>0</v>
      </c>
      <c r="EO427" s="27"/>
      <c r="EP427" s="325">
        <f t="shared" si="729"/>
        <v>0</v>
      </c>
      <c r="EQ427" s="325">
        <f t="shared" si="730"/>
        <v>0</v>
      </c>
      <c r="ER427" s="27"/>
      <c r="ES427" s="324">
        <f>SUMIF('Rekapitulasi Juni'!$AL$608:$AL$786,APS!$B427,'Rekapitulasi Juni'!$AM$608:$AM$786)</f>
        <v>0</v>
      </c>
      <c r="ET427" s="324">
        <f>SUMIF('Rekapitulasi Juni'!$AL$608:$AL$786,APS!$B427,'Rekapitulasi Juni'!$AN$608:$AN$786)</f>
        <v>0</v>
      </c>
      <c r="EU427" s="27"/>
      <c r="EV427" s="325">
        <f t="shared" si="715"/>
        <v>0</v>
      </c>
      <c r="EW427" s="325">
        <f t="shared" si="716"/>
        <v>0</v>
      </c>
      <c r="EX427" s="27"/>
      <c r="EY427" s="324">
        <f>SUMIF('Rekapitulasi Juni'!$BA$608:$BA$786,APS!$B427,'Rekapitulasi Juni'!$BB$608:$BB$786)</f>
        <v>0</v>
      </c>
      <c r="EZ427" s="324">
        <f>SUMIF('Rekapitulasi Juni'!$BA$608:$BA$786,APS!$B427,'Rekapitulasi Juni'!$BC$608:$BC$786)</f>
        <v>0</v>
      </c>
      <c r="FA427" s="324">
        <f>SUMIF('Rekapitulasi Juni'!$BA$608:$BA$786,APS!$B427,'Rekapitulasi Juni'!$BF$608:$BF$786)</f>
        <v>0</v>
      </c>
      <c r="FB427" s="325">
        <f t="shared" si="717"/>
        <v>0</v>
      </c>
      <c r="FC427" s="325">
        <f t="shared" si="718"/>
        <v>0</v>
      </c>
      <c r="FD427" s="27"/>
      <c r="FE427" s="27"/>
      <c r="FF427" s="27"/>
      <c r="FG427" s="27"/>
      <c r="FH427" s="27"/>
      <c r="FI427" s="27"/>
      <c r="FJ427" s="41">
        <f t="shared" si="773"/>
        <v>0</v>
      </c>
      <c r="FK427" s="41">
        <f t="shared" si="774"/>
        <v>19</v>
      </c>
      <c r="FL427" s="41">
        <f t="shared" si="775"/>
        <v>0</v>
      </c>
      <c r="FM427" s="41">
        <f t="shared" si="776"/>
        <v>0</v>
      </c>
      <c r="FN427" s="41">
        <f t="shared" si="777"/>
        <v>0</v>
      </c>
      <c r="FO427" s="41">
        <f t="shared" si="778"/>
        <v>0</v>
      </c>
      <c r="FP427" s="180">
        <f t="shared" si="779"/>
        <v>0</v>
      </c>
      <c r="FQ427" s="27"/>
      <c r="FR427" s="27"/>
      <c r="FS427" s="324">
        <f>SUMIF('Rekapitulasi Juni'!$D$804:$D$984,APS!$B427,'Rekapitulasi Juni'!$E$804:$E$984)</f>
        <v>19</v>
      </c>
      <c r="FT427" s="324">
        <f>SUMIF('Rekapitulasi Juni'!$D$804:$D$984,APS!$B427,'Rekapitulasi Juni'!$F$804:$F$984)</f>
        <v>0</v>
      </c>
      <c r="FU427" s="27"/>
      <c r="FV427" s="325">
        <f t="shared" si="719"/>
        <v>0</v>
      </c>
      <c r="FW427" s="325">
        <f t="shared" si="720"/>
        <v>0</v>
      </c>
      <c r="FX427" s="27"/>
      <c r="FY427" s="324">
        <f>SUMIF('Rekapitulasi Juni'!$U$804:$U$984,APS!$B427,'Rekapitulasi Juni'!$V$804:$V$984)</f>
        <v>0</v>
      </c>
      <c r="FZ427" s="324">
        <f>SUMIF('Rekapitulasi Juni'!$U$804:$U$984,APS!$B427,'Rekapitulasi Juni'!$W$804:$W$984)</f>
        <v>0</v>
      </c>
      <c r="GA427" s="27"/>
      <c r="GB427" s="325">
        <f t="shared" si="713"/>
        <v>0</v>
      </c>
      <c r="GC427" s="325">
        <f t="shared" si="714"/>
        <v>0</v>
      </c>
      <c r="GD427" s="27"/>
      <c r="GE427" s="324">
        <f>SUMIF('Rekapitulasi Juni'!$AL$804:$AL$984,APS!$B427,'Rekapitulasi Juni'!$AM$804:$AM$984)</f>
        <v>0</v>
      </c>
      <c r="GF427" s="324">
        <f>SUMIF('Rekapitulasi Juni'!$AL$804:$AL$984,APS!$B427,'Rekapitulasi Juni'!$AN$804:$AN$984)</f>
        <v>0</v>
      </c>
      <c r="GG427" s="27"/>
      <c r="GH427" s="325">
        <f t="shared" si="703"/>
        <v>0</v>
      </c>
      <c r="GI427" s="325">
        <f t="shared" si="704"/>
        <v>0</v>
      </c>
      <c r="GJ427" s="27"/>
      <c r="GK427" s="27"/>
      <c r="GL427" s="41">
        <f t="shared" si="780"/>
        <v>0</v>
      </c>
      <c r="GM427" s="41">
        <f t="shared" si="781"/>
        <v>19</v>
      </c>
      <c r="GN427" s="41">
        <f t="shared" si="782"/>
        <v>0</v>
      </c>
      <c r="GO427" s="41">
        <f t="shared" si="712"/>
        <v>0</v>
      </c>
      <c r="GP427" s="41">
        <f t="shared" si="783"/>
        <v>0</v>
      </c>
      <c r="GQ427" s="41">
        <f t="shared" si="784"/>
        <v>0</v>
      </c>
      <c r="GR427" s="180">
        <f t="shared" si="785"/>
        <v>0</v>
      </c>
      <c r="GS427" s="41">
        <f t="shared" si="705"/>
        <v>31</v>
      </c>
      <c r="GT427" s="41">
        <f t="shared" si="706"/>
        <v>38</v>
      </c>
      <c r="GU427" s="41">
        <f t="shared" si="707"/>
        <v>0</v>
      </c>
      <c r="GV427" s="41">
        <f t="shared" si="708"/>
        <v>0</v>
      </c>
      <c r="GW427" s="41">
        <f t="shared" si="709"/>
        <v>0</v>
      </c>
      <c r="GX427" s="41">
        <f t="shared" si="710"/>
        <v>-31</v>
      </c>
      <c r="GY427" s="180">
        <f t="shared" si="711"/>
        <v>0</v>
      </c>
      <c r="GZ427" s="41">
        <v>399</v>
      </c>
      <c r="HA427" s="32"/>
      <c r="HB427" s="42">
        <f t="shared" si="634"/>
        <v>1</v>
      </c>
      <c r="HC427" s="59"/>
    </row>
    <row r="428" spans="1:211" ht="30" customHeight="1">
      <c r="A428" s="62" t="s">
        <v>839</v>
      </c>
      <c r="B428" s="63" t="s">
        <v>840</v>
      </c>
      <c r="C428" s="31" t="s">
        <v>490</v>
      </c>
      <c r="D428" s="50" t="s">
        <v>804</v>
      </c>
      <c r="E428" s="31" t="s">
        <v>43</v>
      </c>
      <c r="F428" s="31" t="s">
        <v>804</v>
      </c>
      <c r="G428" s="33">
        <v>65</v>
      </c>
      <c r="H428" s="33">
        <v>0</v>
      </c>
      <c r="I428" s="33">
        <v>0</v>
      </c>
      <c r="J428" s="34">
        <f>IFERROR(VLOOKUP(A428,#REF!,3,0),0)</f>
        <v>0</v>
      </c>
      <c r="K428" s="34">
        <f t="shared" si="623"/>
        <v>82</v>
      </c>
      <c r="L428" s="34">
        <v>0</v>
      </c>
      <c r="M428" s="34">
        <v>82</v>
      </c>
      <c r="N428" s="35">
        <f t="shared" si="624"/>
        <v>-17</v>
      </c>
      <c r="O428" s="35">
        <f t="shared" si="625"/>
        <v>0</v>
      </c>
      <c r="P428" s="36">
        <v>0</v>
      </c>
      <c r="Q428" s="36">
        <f t="shared" si="731"/>
        <v>82</v>
      </c>
      <c r="R428" s="80"/>
      <c r="S428" s="37">
        <f ca="1">SUMIF(ROP!$D$6:$H$65536,A428,ROP!$J$6:$J$65536)</f>
        <v>0</v>
      </c>
      <c r="T428" s="37">
        <f>SUMIF(HASIL!$B:$B,APS!$B428&amp;RIGHT(APS!T$9,2),HASIL!$I:$I)</f>
        <v>0</v>
      </c>
      <c r="U428" s="37">
        <f>SUMIF(HASIL!$B:$B,APS!$B428&amp;RIGHT(APS!U$9,2),HASIL!$I:$I)</f>
        <v>0</v>
      </c>
      <c r="V428" s="37">
        <f>SUMIF(HASIL!$B:$B,APS!$B428&amp;RIGHT(APS!V$9,2),HASIL!$I:$I)</f>
        <v>0</v>
      </c>
      <c r="W428" s="37">
        <f>SUMIF(HASIL!$B:$B,APS!$B428&amp;RIGHT(APS!W$9,2),HASIL!$I:$I)</f>
        <v>0</v>
      </c>
      <c r="X428" s="38">
        <f t="shared" si="626"/>
        <v>0</v>
      </c>
      <c r="Y428" s="38">
        <f t="shared" si="627"/>
        <v>-82</v>
      </c>
      <c r="Z428" s="39">
        <f t="shared" si="787"/>
        <v>0</v>
      </c>
      <c r="AA428" s="39">
        <f t="shared" si="786"/>
        <v>82</v>
      </c>
      <c r="AB428" s="40">
        <f t="shared" si="788"/>
        <v>0</v>
      </c>
      <c r="AC428" s="27">
        <v>0</v>
      </c>
      <c r="AD428" s="27"/>
      <c r="AE428" s="27"/>
      <c r="AF428" s="27"/>
      <c r="AG428" s="27"/>
      <c r="AH428" s="27"/>
      <c r="AI428" s="324">
        <f>SUMIF('Rekapitulasi Juni'!$D$9:$D$192,APS!$B428,'Rekapitulasi Juni'!$E$9:$E$192)</f>
        <v>0</v>
      </c>
      <c r="AJ428" s="324">
        <f>SUMIF('Rekapitulasi Juni'!$D$9:$D$192,APS!$B428,'Rekapitulasi Juni'!$F$9:$F$192)</f>
        <v>0</v>
      </c>
      <c r="AK428" s="324">
        <f>SUMIF('Rekapitulasi Juni'!$D$9:$D$192,APS!$B428,'Rekapitulasi Juni'!$K$9:$K$192)</f>
        <v>0</v>
      </c>
      <c r="AL428" s="325">
        <f t="shared" si="732"/>
        <v>0</v>
      </c>
      <c r="AM428" s="325">
        <f t="shared" si="733"/>
        <v>0</v>
      </c>
      <c r="AN428" s="27"/>
      <c r="AO428" s="324">
        <f>SUMIF('Rekapitulasi Juni'!$U$9:$U$192,APS!$B428,'Rekapitulasi Juni'!$V$9:$V$192)</f>
        <v>0</v>
      </c>
      <c r="AP428" s="324">
        <f>SUMIF('Rekapitulasi Juni'!$U$9:$U$192,APS!$B428,'Rekapitulasi Juni'!$W$9:$W$192)</f>
        <v>0</v>
      </c>
      <c r="AQ428" s="27"/>
      <c r="AR428" s="325">
        <f t="shared" si="734"/>
        <v>0</v>
      </c>
      <c r="AS428" s="325">
        <f t="shared" si="735"/>
        <v>0</v>
      </c>
      <c r="AT428" s="27"/>
      <c r="AU428" s="324">
        <f>SUMIF('Rekapitulasi Juni'!$AL$9:$AL$192,APS!$B428,'Rekapitulasi Juni'!$AM$9:$AM$192)</f>
        <v>0</v>
      </c>
      <c r="AV428" s="324">
        <f>SUMIF('Rekapitulasi Juni'!$AL$9:$AL$192,APS!$B428,'Rekapitulasi Juni'!$AN$9:$AN$192)</f>
        <v>0</v>
      </c>
      <c r="AW428" s="27"/>
      <c r="AX428" s="325">
        <f t="shared" si="736"/>
        <v>0</v>
      </c>
      <c r="AY428" s="325">
        <f t="shared" si="737"/>
        <v>0</v>
      </c>
      <c r="AZ428" s="41">
        <f t="shared" si="738"/>
        <v>0</v>
      </c>
      <c r="BA428" s="41">
        <f t="shared" si="739"/>
        <v>0</v>
      </c>
      <c r="BB428" s="41">
        <f t="shared" si="740"/>
        <v>0</v>
      </c>
      <c r="BC428" s="41">
        <f t="shared" si="741"/>
        <v>0</v>
      </c>
      <c r="BD428" s="41">
        <f t="shared" si="742"/>
        <v>0</v>
      </c>
      <c r="BE428" s="41">
        <f t="shared" si="743"/>
        <v>0</v>
      </c>
      <c r="BF428" s="180">
        <f t="shared" si="744"/>
        <v>0</v>
      </c>
      <c r="BG428" s="27">
        <v>0</v>
      </c>
      <c r="BH428" s="27"/>
      <c r="BI428" s="324">
        <f>SUMIF('Rekapitulasi Juni'!$D$214:$D$393,APS!$B428,'Rekapitulasi Juni'!$E$214:$E$393)</f>
        <v>0</v>
      </c>
      <c r="BJ428" s="324">
        <f>SUMIF('Rekapitulasi Juni'!$D$214:$D$393,APS!$B428,'Rekapitulasi Juni'!$F$214:$F$393)</f>
        <v>0</v>
      </c>
      <c r="BK428" s="27"/>
      <c r="BL428" s="325">
        <f t="shared" si="745"/>
        <v>0</v>
      </c>
      <c r="BM428" s="325">
        <f t="shared" si="746"/>
        <v>0</v>
      </c>
      <c r="BN428" s="27"/>
      <c r="BO428" s="324">
        <f>SUMIF('Rekapitulasi Juni'!$U$214:$U$393,APS!$B428,'Rekapitulasi Juni'!$V$214:$V$393)</f>
        <v>0</v>
      </c>
      <c r="BP428" s="324">
        <f>SUMIF('Rekapitulasi Juni'!$U$214:$U$393,APS!$B428,'Rekapitulasi Juni'!$W$214:$W$393)</f>
        <v>0</v>
      </c>
      <c r="BQ428" s="27"/>
      <c r="BR428" s="325">
        <f t="shared" si="747"/>
        <v>0</v>
      </c>
      <c r="BS428" s="325">
        <f t="shared" si="748"/>
        <v>0</v>
      </c>
      <c r="BT428" s="27"/>
      <c r="BU428" s="324">
        <f>SUMIF('Rekapitulasi Juni'!$AL$214:$AL$393,APS!$B428,'Rekapitulasi Juni'!$AM$214:$AM$393)</f>
        <v>0</v>
      </c>
      <c r="BV428" s="324">
        <f>SUMIF('Rekapitulasi Juni'!$AL$214:$AL$393,APS!$B428,'Rekapitulasi Juni'!$AN$214:$AN$393)</f>
        <v>0</v>
      </c>
      <c r="BW428" s="27"/>
      <c r="BX428" s="325">
        <f t="shared" si="749"/>
        <v>0</v>
      </c>
      <c r="BY428" s="325">
        <f t="shared" si="750"/>
        <v>0</v>
      </c>
      <c r="BZ428" s="27"/>
      <c r="CA428" s="324">
        <f>SUMIF('Rekapitulasi Juni'!$BA$214:$BA$393,APS!$B428,'Rekapitulasi Juni'!$BB$214:$BB$393)</f>
        <v>0</v>
      </c>
      <c r="CB428" s="324">
        <f>SUMIF('Rekapitulasi Juni'!$BA$214:$BA$393,APS!$B428,'Rekapitulasi Juni'!$BC$214:$BC$393)</f>
        <v>0</v>
      </c>
      <c r="CC428" s="27"/>
      <c r="CD428" s="325">
        <f t="shared" si="751"/>
        <v>0</v>
      </c>
      <c r="CE428" s="325">
        <f t="shared" si="752"/>
        <v>0</v>
      </c>
      <c r="CF428" s="27"/>
      <c r="CG428" s="324">
        <f>SUMIF('Rekapitulasi Juni'!$BP$214:$BP$393,APS!$B428,'Rekapitulasi Juni'!$BQ$214:$BQ$393)</f>
        <v>0</v>
      </c>
      <c r="CH428" s="324">
        <f>SUMIF('Rekapitulasi Juni'!$BP$214:$BP$393,APS!$B428,'Rekapitulasi Juni'!$BR$214:$BR$393)</f>
        <v>0</v>
      </c>
      <c r="CI428" s="27"/>
      <c r="CJ428" s="325">
        <f t="shared" si="753"/>
        <v>0</v>
      </c>
      <c r="CK428" s="325">
        <f t="shared" si="754"/>
        <v>0</v>
      </c>
      <c r="CL428" s="41">
        <f t="shared" si="755"/>
        <v>0</v>
      </c>
      <c r="CM428" s="41">
        <f t="shared" si="756"/>
        <v>0</v>
      </c>
      <c r="CN428" s="41">
        <f t="shared" si="757"/>
        <v>0</v>
      </c>
      <c r="CO428" s="41">
        <f t="shared" si="758"/>
        <v>0</v>
      </c>
      <c r="CP428" s="41">
        <f t="shared" si="759"/>
        <v>0</v>
      </c>
      <c r="CQ428" s="41">
        <f t="shared" si="760"/>
        <v>0</v>
      </c>
      <c r="CR428" s="180">
        <f t="shared" si="761"/>
        <v>0</v>
      </c>
      <c r="CS428" s="27">
        <v>0</v>
      </c>
      <c r="CT428" s="27"/>
      <c r="CU428" s="324">
        <f>SUMIF('Rekapitulasi Juni'!$D$410:$D$588,APS!$B428,'Rekapitulasi Juni'!$E$410:$E$588)</f>
        <v>0</v>
      </c>
      <c r="CV428" s="324">
        <f>SUMIF('Rekapitulasi Juni'!$D$410:$D$588,APS!$B428,'Rekapitulasi Juni'!$F$410:$F$588)</f>
        <v>0</v>
      </c>
      <c r="CW428" s="27"/>
      <c r="CX428" s="325">
        <f t="shared" si="762"/>
        <v>0</v>
      </c>
      <c r="CY428" s="325">
        <f t="shared" si="763"/>
        <v>0</v>
      </c>
      <c r="CZ428" s="27"/>
      <c r="DA428" s="324">
        <f>SUMIF('Rekapitulasi Juni'!$U$410:$U$588,APS!$B428,'Rekapitulasi Juni'!$V$410:$V$588)</f>
        <v>20</v>
      </c>
      <c r="DB428" s="324">
        <f>SUMIF('Rekapitulasi Juni'!$U$410:$U$588,APS!$B428,'Rekapitulasi Juni'!$W$410:$W$588)</f>
        <v>20</v>
      </c>
      <c r="DC428" s="27"/>
      <c r="DD428" s="325">
        <f t="shared" si="764"/>
        <v>0</v>
      </c>
      <c r="DE428" s="325">
        <f t="shared" si="765"/>
        <v>100</v>
      </c>
      <c r="DF428" s="27">
        <v>19</v>
      </c>
      <c r="DG428" s="324">
        <f>SUMIF('Rekapitulasi Juni'!$AL$410:$AL$588,APS!$B428,'Rekapitulasi Juni'!$AM$410:$AM$588)</f>
        <v>0</v>
      </c>
      <c r="DH428" s="324">
        <f>SUMIF('Rekapitulasi Juni'!$AL$410:$AL$588,APS!$B428,'Rekapitulasi Juni'!$AN$410:$AN$588)</f>
        <v>0</v>
      </c>
      <c r="DI428" s="27"/>
      <c r="DJ428" s="325">
        <f t="shared" si="721"/>
        <v>0</v>
      </c>
      <c r="DK428" s="325">
        <f t="shared" si="722"/>
        <v>0</v>
      </c>
      <c r="DL428" s="27">
        <v>50</v>
      </c>
      <c r="DM428" s="324">
        <f>SUMIF('Rekapitulasi Juni'!$BA$410:$BA$588,APS!$B428,'Rekapitulasi Juni'!$BB$410:$BB$588)</f>
        <v>20</v>
      </c>
      <c r="DN428" s="324">
        <f>SUMIF('Rekapitulasi Juni'!$BA$410:$BA$588,APS!$B428,'Rekapitulasi Juni'!$BC$410:$BC$588)</f>
        <v>20</v>
      </c>
      <c r="DO428" s="324">
        <f>SUMIF('Rekapitulasi Juni'!$BA$410:$BA$588,APS!$B428,'Rekapitulasi Juni'!$BF$410:$BF$588)</f>
        <v>0</v>
      </c>
      <c r="DP428" s="325">
        <f t="shared" si="723"/>
        <v>40</v>
      </c>
      <c r="DQ428" s="325">
        <f t="shared" si="724"/>
        <v>100</v>
      </c>
      <c r="DR428" s="27">
        <v>13</v>
      </c>
      <c r="DS428" s="324">
        <f>SUMIF('Rekapitulasi Juni'!$BP$410:$BP$588,APS!$B428,'Rekapitulasi Juni'!$BQ$410:$BQ$588)</f>
        <v>0</v>
      </c>
      <c r="DT428" s="324">
        <f>SUMIF('Rekapitulasi Juni'!$BP$410:$BP$588,APS!$B428,'Rekapitulasi Juni'!$BR$410:$BR$588)</f>
        <v>0</v>
      </c>
      <c r="DU428" s="27"/>
      <c r="DV428" s="325">
        <f t="shared" si="725"/>
        <v>0</v>
      </c>
      <c r="DW428" s="325">
        <f t="shared" si="726"/>
        <v>0</v>
      </c>
      <c r="DX428" s="41">
        <f t="shared" si="766"/>
        <v>82</v>
      </c>
      <c r="DY428" s="41">
        <f t="shared" si="767"/>
        <v>40</v>
      </c>
      <c r="DZ428" s="41">
        <f t="shared" si="768"/>
        <v>40</v>
      </c>
      <c r="EA428" s="41">
        <f t="shared" si="769"/>
        <v>0</v>
      </c>
      <c r="EB428" s="41">
        <f t="shared" si="770"/>
        <v>40</v>
      </c>
      <c r="EC428" s="41">
        <f t="shared" si="771"/>
        <v>-42</v>
      </c>
      <c r="ED428" s="180">
        <f t="shared" si="772"/>
        <v>48.780487804878049</v>
      </c>
      <c r="EE428" s="27">
        <v>0</v>
      </c>
      <c r="EF428" s="27"/>
      <c r="EG428" s="324">
        <f>SUMIF('Rekapitulasi Juni'!$D$608:$D$786,APS!$B428,'Rekapitulasi Juni'!$E$608:$E$786)</f>
        <v>0</v>
      </c>
      <c r="EH428" s="324">
        <f>SUMIF('Rekapitulasi Juni'!$D$608:$D$786,APS!$B428,'Rekapitulasi Juni'!$F$608:$F$786)</f>
        <v>0</v>
      </c>
      <c r="EI428" s="27"/>
      <c r="EJ428" s="325">
        <f t="shared" si="727"/>
        <v>0</v>
      </c>
      <c r="EK428" s="325">
        <f t="shared" si="728"/>
        <v>0</v>
      </c>
      <c r="EL428" s="27"/>
      <c r="EM428" s="324">
        <f>SUMIF('Rekapitulasi Juni'!$U$608:$U$786,APS!$B428,'Rekapitulasi Juni'!$V$608:$V$786)</f>
        <v>30</v>
      </c>
      <c r="EN428" s="324">
        <f>SUMIF('Rekapitulasi Juni'!$U$608:$U$786,APS!$B428,'Rekapitulasi Juni'!$W$608:$W$786)</f>
        <v>0</v>
      </c>
      <c r="EO428" s="27"/>
      <c r="EP428" s="325">
        <f t="shared" si="729"/>
        <v>0</v>
      </c>
      <c r="EQ428" s="325">
        <f t="shared" si="730"/>
        <v>0</v>
      </c>
      <c r="ER428" s="27"/>
      <c r="ES428" s="324">
        <f>SUMIF('Rekapitulasi Juni'!$AL$608:$AL$786,APS!$B428,'Rekapitulasi Juni'!$AM$608:$AM$786)</f>
        <v>12</v>
      </c>
      <c r="ET428" s="324">
        <f>SUMIF('Rekapitulasi Juni'!$AL$608:$AL$786,APS!$B428,'Rekapitulasi Juni'!$AN$608:$AN$786)</f>
        <v>0</v>
      </c>
      <c r="EU428" s="27"/>
      <c r="EV428" s="325">
        <f t="shared" si="715"/>
        <v>0</v>
      </c>
      <c r="EW428" s="325">
        <f t="shared" si="716"/>
        <v>0</v>
      </c>
      <c r="EX428" s="27"/>
      <c r="EY428" s="324">
        <f>SUMIF('Rekapitulasi Juni'!$BA$608:$BA$786,APS!$B428,'Rekapitulasi Juni'!$BB$608:$BB$786)</f>
        <v>30</v>
      </c>
      <c r="EZ428" s="324">
        <f>SUMIF('Rekapitulasi Juni'!$BA$608:$BA$786,APS!$B428,'Rekapitulasi Juni'!$BC$608:$BC$786)</f>
        <v>30</v>
      </c>
      <c r="FA428" s="324">
        <f>SUMIF('Rekapitulasi Juni'!$BA$608:$BA$786,APS!$B428,'Rekapitulasi Juni'!$BF$608:$BF$786)</f>
        <v>0</v>
      </c>
      <c r="FB428" s="325">
        <f t="shared" si="717"/>
        <v>0</v>
      </c>
      <c r="FC428" s="325">
        <f t="shared" si="718"/>
        <v>100</v>
      </c>
      <c r="FD428" s="27"/>
      <c r="FE428" s="27"/>
      <c r="FF428" s="27"/>
      <c r="FG428" s="27"/>
      <c r="FH428" s="27"/>
      <c r="FI428" s="27"/>
      <c r="FJ428" s="41">
        <f t="shared" si="773"/>
        <v>0</v>
      </c>
      <c r="FK428" s="41">
        <f t="shared" si="774"/>
        <v>72</v>
      </c>
      <c r="FL428" s="41">
        <f t="shared" si="775"/>
        <v>30</v>
      </c>
      <c r="FM428" s="41">
        <f t="shared" si="776"/>
        <v>0</v>
      </c>
      <c r="FN428" s="41">
        <f t="shared" si="777"/>
        <v>30</v>
      </c>
      <c r="FO428" s="41">
        <f t="shared" si="778"/>
        <v>30</v>
      </c>
      <c r="FP428" s="180">
        <f t="shared" si="779"/>
        <v>0</v>
      </c>
      <c r="FQ428" s="27"/>
      <c r="FR428" s="27"/>
      <c r="FS428" s="324">
        <f>SUMIF('Rekapitulasi Juni'!$D$804:$D$984,APS!$B428,'Rekapitulasi Juni'!$E$804:$E$984)</f>
        <v>0</v>
      </c>
      <c r="FT428" s="324">
        <f>SUMIF('Rekapitulasi Juni'!$D$804:$D$984,APS!$B428,'Rekapitulasi Juni'!$F$804:$F$984)</f>
        <v>0</v>
      </c>
      <c r="FU428" s="27"/>
      <c r="FV428" s="325">
        <f t="shared" si="719"/>
        <v>0</v>
      </c>
      <c r="FW428" s="325">
        <f t="shared" si="720"/>
        <v>0</v>
      </c>
      <c r="FX428" s="27"/>
      <c r="FY428" s="324">
        <f>SUMIF('Rekapitulasi Juni'!$U$804:$U$984,APS!$B428,'Rekapitulasi Juni'!$V$804:$V$984)</f>
        <v>0</v>
      </c>
      <c r="FZ428" s="324">
        <f>SUMIF('Rekapitulasi Juni'!$U$804:$U$984,APS!$B428,'Rekapitulasi Juni'!$W$804:$W$984)</f>
        <v>0</v>
      </c>
      <c r="GA428" s="27"/>
      <c r="GB428" s="325">
        <f t="shared" si="713"/>
        <v>0</v>
      </c>
      <c r="GC428" s="325">
        <f t="shared" si="714"/>
        <v>0</v>
      </c>
      <c r="GD428" s="27"/>
      <c r="GE428" s="324">
        <f>SUMIF('Rekapitulasi Juni'!$AL$804:$AL$984,APS!$B428,'Rekapitulasi Juni'!$AM$804:$AM$984)</f>
        <v>0</v>
      </c>
      <c r="GF428" s="324">
        <f>SUMIF('Rekapitulasi Juni'!$AL$804:$AL$984,APS!$B428,'Rekapitulasi Juni'!$AN$804:$AN$984)</f>
        <v>0</v>
      </c>
      <c r="GG428" s="27"/>
      <c r="GH428" s="325">
        <f t="shared" si="703"/>
        <v>0</v>
      </c>
      <c r="GI428" s="325">
        <f t="shared" si="704"/>
        <v>0</v>
      </c>
      <c r="GJ428" s="27"/>
      <c r="GK428" s="27"/>
      <c r="GL428" s="41">
        <f t="shared" si="780"/>
        <v>0</v>
      </c>
      <c r="GM428" s="41">
        <f t="shared" si="781"/>
        <v>0</v>
      </c>
      <c r="GN428" s="41">
        <f t="shared" si="782"/>
        <v>0</v>
      </c>
      <c r="GO428" s="41">
        <f t="shared" si="712"/>
        <v>0</v>
      </c>
      <c r="GP428" s="41">
        <f t="shared" si="783"/>
        <v>0</v>
      </c>
      <c r="GQ428" s="41">
        <f t="shared" si="784"/>
        <v>0</v>
      </c>
      <c r="GR428" s="180">
        <f t="shared" si="785"/>
        <v>0</v>
      </c>
      <c r="GS428" s="41">
        <f t="shared" si="705"/>
        <v>82</v>
      </c>
      <c r="GT428" s="41">
        <f t="shared" si="706"/>
        <v>112</v>
      </c>
      <c r="GU428" s="41">
        <f t="shared" si="707"/>
        <v>70</v>
      </c>
      <c r="GV428" s="41">
        <f t="shared" si="708"/>
        <v>0</v>
      </c>
      <c r="GW428" s="41">
        <f t="shared" si="709"/>
        <v>70</v>
      </c>
      <c r="GX428" s="41">
        <f t="shared" si="710"/>
        <v>-12</v>
      </c>
      <c r="GY428" s="180">
        <f t="shared" si="711"/>
        <v>85.365853658536579</v>
      </c>
      <c r="GZ428" s="41">
        <v>400</v>
      </c>
      <c r="HA428" s="32"/>
      <c r="HB428" s="42">
        <f t="shared" si="634"/>
        <v>17</v>
      </c>
      <c r="HC428" s="59"/>
    </row>
    <row r="429" spans="1:211" ht="15" customHeight="1">
      <c r="A429" s="31" t="s">
        <v>841</v>
      </c>
      <c r="B429" s="32" t="s">
        <v>842</v>
      </c>
      <c r="C429" s="31" t="s">
        <v>490</v>
      </c>
      <c r="D429" s="50" t="s">
        <v>804</v>
      </c>
      <c r="E429" s="31" t="s">
        <v>43</v>
      </c>
      <c r="F429" s="31" t="s">
        <v>804</v>
      </c>
      <c r="G429" s="33">
        <v>0</v>
      </c>
      <c r="H429" s="33">
        <v>0</v>
      </c>
      <c r="I429" s="33">
        <v>0</v>
      </c>
      <c r="J429" s="34">
        <f>IFERROR(VLOOKUP(A429,#REF!,3,0),0)</f>
        <v>0</v>
      </c>
      <c r="K429" s="34">
        <f t="shared" si="623"/>
        <v>0</v>
      </c>
      <c r="L429" s="34">
        <v>0</v>
      </c>
      <c r="M429" s="34">
        <v>0</v>
      </c>
      <c r="N429" s="35">
        <f t="shared" si="624"/>
        <v>0</v>
      </c>
      <c r="O429" s="35">
        <f t="shared" si="625"/>
        <v>0</v>
      </c>
      <c r="P429" s="36">
        <v>0</v>
      </c>
      <c r="Q429" s="36">
        <f t="shared" si="731"/>
        <v>0</v>
      </c>
      <c r="R429" s="80"/>
      <c r="S429" s="37">
        <f ca="1">SUMIF(ROP!$D$6:$H$65536,A429,ROP!$J$6:$J$65536)</f>
        <v>0</v>
      </c>
      <c r="T429" s="37">
        <f>SUMIF(HASIL!$B:$B,APS!$B429&amp;RIGHT(APS!T$9,2),HASIL!$I:$I)</f>
        <v>0</v>
      </c>
      <c r="U429" s="37">
        <f>SUMIF(HASIL!$B:$B,APS!$B429&amp;RIGHT(APS!U$9,2),HASIL!$I:$I)</f>
        <v>0</v>
      </c>
      <c r="V429" s="37">
        <f>SUMIF(HASIL!$B:$B,APS!$B429&amp;RIGHT(APS!V$9,2),HASIL!$I:$I)</f>
        <v>0</v>
      </c>
      <c r="W429" s="37">
        <f>SUMIF(HASIL!$B:$B,APS!$B429&amp;RIGHT(APS!W$9,2),HASIL!$I:$I)</f>
        <v>0</v>
      </c>
      <c r="X429" s="38">
        <f t="shared" si="626"/>
        <v>0</v>
      </c>
      <c r="Y429" s="38">
        <f t="shared" si="627"/>
        <v>0</v>
      </c>
      <c r="Z429" s="39">
        <f t="shared" si="787"/>
        <v>0</v>
      </c>
      <c r="AA429" s="39">
        <f t="shared" si="786"/>
        <v>0</v>
      </c>
      <c r="AB429" s="40">
        <f t="shared" si="788"/>
        <v>0</v>
      </c>
      <c r="AC429" s="27">
        <v>0</v>
      </c>
      <c r="AD429" s="27"/>
      <c r="AE429" s="27"/>
      <c r="AF429" s="27"/>
      <c r="AG429" s="27"/>
      <c r="AH429" s="27"/>
      <c r="AI429" s="324">
        <f>SUMIF('Rekapitulasi Juni'!$D$9:$D$192,APS!$B429,'Rekapitulasi Juni'!$E$9:$E$192)</f>
        <v>0</v>
      </c>
      <c r="AJ429" s="324">
        <f>SUMIF('Rekapitulasi Juni'!$D$9:$D$192,APS!$B429,'Rekapitulasi Juni'!$F$9:$F$192)</f>
        <v>0</v>
      </c>
      <c r="AK429" s="324">
        <f>SUMIF('Rekapitulasi Juni'!$D$9:$D$192,APS!$B429,'Rekapitulasi Juni'!$K$9:$K$192)</f>
        <v>0</v>
      </c>
      <c r="AL429" s="325">
        <f t="shared" si="732"/>
        <v>0</v>
      </c>
      <c r="AM429" s="325">
        <f t="shared" si="733"/>
        <v>0</v>
      </c>
      <c r="AN429" s="27"/>
      <c r="AO429" s="324">
        <f>SUMIF('Rekapitulasi Juni'!$U$9:$U$192,APS!$B429,'Rekapitulasi Juni'!$V$9:$V$192)</f>
        <v>0</v>
      </c>
      <c r="AP429" s="324">
        <f>SUMIF('Rekapitulasi Juni'!$U$9:$U$192,APS!$B429,'Rekapitulasi Juni'!$W$9:$W$192)</f>
        <v>0</v>
      </c>
      <c r="AQ429" s="27"/>
      <c r="AR429" s="325">
        <f t="shared" si="734"/>
        <v>0</v>
      </c>
      <c r="AS429" s="325">
        <f t="shared" si="735"/>
        <v>0</v>
      </c>
      <c r="AT429" s="27"/>
      <c r="AU429" s="324">
        <f>SUMIF('Rekapitulasi Juni'!$AL$9:$AL$192,APS!$B429,'Rekapitulasi Juni'!$AM$9:$AM$192)</f>
        <v>0</v>
      </c>
      <c r="AV429" s="324">
        <f>SUMIF('Rekapitulasi Juni'!$AL$9:$AL$192,APS!$B429,'Rekapitulasi Juni'!$AN$9:$AN$192)</f>
        <v>0</v>
      </c>
      <c r="AW429" s="27"/>
      <c r="AX429" s="325">
        <f t="shared" si="736"/>
        <v>0</v>
      </c>
      <c r="AY429" s="325">
        <f t="shared" si="737"/>
        <v>0</v>
      </c>
      <c r="AZ429" s="41">
        <f t="shared" si="738"/>
        <v>0</v>
      </c>
      <c r="BA429" s="41">
        <f t="shared" si="739"/>
        <v>0</v>
      </c>
      <c r="BB429" s="41">
        <f t="shared" si="740"/>
        <v>0</v>
      </c>
      <c r="BC429" s="41">
        <f t="shared" si="741"/>
        <v>0</v>
      </c>
      <c r="BD429" s="41">
        <f t="shared" si="742"/>
        <v>0</v>
      </c>
      <c r="BE429" s="41">
        <f t="shared" si="743"/>
        <v>0</v>
      </c>
      <c r="BF429" s="180">
        <f t="shared" si="744"/>
        <v>0</v>
      </c>
      <c r="BG429" s="27">
        <v>0</v>
      </c>
      <c r="BH429" s="27"/>
      <c r="BI429" s="324">
        <f>SUMIF('Rekapitulasi Juni'!$D$214:$D$393,APS!$B429,'Rekapitulasi Juni'!$E$214:$E$393)</f>
        <v>0</v>
      </c>
      <c r="BJ429" s="324">
        <f>SUMIF('Rekapitulasi Juni'!$D$214:$D$393,APS!$B429,'Rekapitulasi Juni'!$F$214:$F$393)</f>
        <v>0</v>
      </c>
      <c r="BK429" s="27"/>
      <c r="BL429" s="325">
        <f t="shared" si="745"/>
        <v>0</v>
      </c>
      <c r="BM429" s="325">
        <f t="shared" si="746"/>
        <v>0</v>
      </c>
      <c r="BN429" s="27"/>
      <c r="BO429" s="324">
        <f>SUMIF('Rekapitulasi Juni'!$U$214:$U$393,APS!$B429,'Rekapitulasi Juni'!$V$214:$V$393)</f>
        <v>0</v>
      </c>
      <c r="BP429" s="324">
        <f>SUMIF('Rekapitulasi Juni'!$U$214:$U$393,APS!$B429,'Rekapitulasi Juni'!$W$214:$W$393)</f>
        <v>0</v>
      </c>
      <c r="BQ429" s="27"/>
      <c r="BR429" s="325">
        <f t="shared" si="747"/>
        <v>0</v>
      </c>
      <c r="BS429" s="325">
        <f t="shared" si="748"/>
        <v>0</v>
      </c>
      <c r="BT429" s="27"/>
      <c r="BU429" s="324">
        <f>SUMIF('Rekapitulasi Juni'!$AL$214:$AL$393,APS!$B429,'Rekapitulasi Juni'!$AM$214:$AM$393)</f>
        <v>0</v>
      </c>
      <c r="BV429" s="324">
        <f>SUMIF('Rekapitulasi Juni'!$AL$214:$AL$393,APS!$B429,'Rekapitulasi Juni'!$AN$214:$AN$393)</f>
        <v>0</v>
      </c>
      <c r="BW429" s="27"/>
      <c r="BX429" s="325">
        <f t="shared" si="749"/>
        <v>0</v>
      </c>
      <c r="BY429" s="325">
        <f t="shared" si="750"/>
        <v>0</v>
      </c>
      <c r="BZ429" s="27"/>
      <c r="CA429" s="324">
        <f>SUMIF('Rekapitulasi Juni'!$BA$214:$BA$393,APS!$B429,'Rekapitulasi Juni'!$BB$214:$BB$393)</f>
        <v>0</v>
      </c>
      <c r="CB429" s="324">
        <f>SUMIF('Rekapitulasi Juni'!$BA$214:$BA$393,APS!$B429,'Rekapitulasi Juni'!$BC$214:$BC$393)</f>
        <v>0</v>
      </c>
      <c r="CC429" s="27"/>
      <c r="CD429" s="325">
        <f t="shared" si="751"/>
        <v>0</v>
      </c>
      <c r="CE429" s="325">
        <f t="shared" si="752"/>
        <v>0</v>
      </c>
      <c r="CF429" s="27"/>
      <c r="CG429" s="324">
        <f>SUMIF('Rekapitulasi Juni'!$BP$214:$BP$393,APS!$B429,'Rekapitulasi Juni'!$BQ$214:$BQ$393)</f>
        <v>0</v>
      </c>
      <c r="CH429" s="324">
        <f>SUMIF('Rekapitulasi Juni'!$BP$214:$BP$393,APS!$B429,'Rekapitulasi Juni'!$BR$214:$BR$393)</f>
        <v>0</v>
      </c>
      <c r="CI429" s="27"/>
      <c r="CJ429" s="325">
        <f t="shared" si="753"/>
        <v>0</v>
      </c>
      <c r="CK429" s="325">
        <f t="shared" si="754"/>
        <v>0</v>
      </c>
      <c r="CL429" s="41">
        <f t="shared" si="755"/>
        <v>0</v>
      </c>
      <c r="CM429" s="41">
        <f t="shared" si="756"/>
        <v>0</v>
      </c>
      <c r="CN429" s="41">
        <f t="shared" si="757"/>
        <v>0</v>
      </c>
      <c r="CO429" s="41">
        <f t="shared" si="758"/>
        <v>0</v>
      </c>
      <c r="CP429" s="41">
        <f t="shared" si="759"/>
        <v>0</v>
      </c>
      <c r="CQ429" s="41">
        <f t="shared" si="760"/>
        <v>0</v>
      </c>
      <c r="CR429" s="180">
        <f t="shared" si="761"/>
        <v>0</v>
      </c>
      <c r="CS429" s="27">
        <v>0</v>
      </c>
      <c r="CT429" s="27"/>
      <c r="CU429" s="324">
        <f>SUMIF('Rekapitulasi Juni'!$D$410:$D$588,APS!$B429,'Rekapitulasi Juni'!$E$410:$E$588)</f>
        <v>0</v>
      </c>
      <c r="CV429" s="324">
        <f>SUMIF('Rekapitulasi Juni'!$D$410:$D$588,APS!$B429,'Rekapitulasi Juni'!$F$410:$F$588)</f>
        <v>0</v>
      </c>
      <c r="CW429" s="27"/>
      <c r="CX429" s="325">
        <f t="shared" si="762"/>
        <v>0</v>
      </c>
      <c r="CY429" s="325">
        <f t="shared" si="763"/>
        <v>0</v>
      </c>
      <c r="CZ429" s="27"/>
      <c r="DA429" s="324">
        <f>SUMIF('Rekapitulasi Juni'!$U$410:$U$588,APS!$B429,'Rekapitulasi Juni'!$V$410:$V$588)</f>
        <v>0</v>
      </c>
      <c r="DB429" s="324">
        <f>SUMIF('Rekapitulasi Juni'!$U$410:$U$588,APS!$B429,'Rekapitulasi Juni'!$W$410:$W$588)</f>
        <v>0</v>
      </c>
      <c r="DC429" s="27"/>
      <c r="DD429" s="325">
        <f t="shared" si="764"/>
        <v>0</v>
      </c>
      <c r="DE429" s="325">
        <f t="shared" si="765"/>
        <v>0</v>
      </c>
      <c r="DF429" s="27"/>
      <c r="DG429" s="324">
        <f>SUMIF('Rekapitulasi Juni'!$AL$410:$AL$588,APS!$B429,'Rekapitulasi Juni'!$AM$410:$AM$588)</f>
        <v>0</v>
      </c>
      <c r="DH429" s="324">
        <f>SUMIF('Rekapitulasi Juni'!$AL$410:$AL$588,APS!$B429,'Rekapitulasi Juni'!$AN$410:$AN$588)</f>
        <v>0</v>
      </c>
      <c r="DI429" s="27"/>
      <c r="DJ429" s="325">
        <f t="shared" si="721"/>
        <v>0</v>
      </c>
      <c r="DK429" s="325">
        <f t="shared" si="722"/>
        <v>0</v>
      </c>
      <c r="DL429" s="27"/>
      <c r="DM429" s="324">
        <f>SUMIF('Rekapitulasi Juni'!$BA$410:$BA$588,APS!$B429,'Rekapitulasi Juni'!$BB$410:$BB$588)</f>
        <v>0</v>
      </c>
      <c r="DN429" s="324">
        <f>SUMIF('Rekapitulasi Juni'!$BA$410:$BA$588,APS!$B429,'Rekapitulasi Juni'!$BC$410:$BC$588)</f>
        <v>0</v>
      </c>
      <c r="DO429" s="324">
        <f>SUMIF('Rekapitulasi Juni'!$BA$410:$BA$588,APS!$B429,'Rekapitulasi Juni'!$BF$410:$BF$588)</f>
        <v>0</v>
      </c>
      <c r="DP429" s="325">
        <f t="shared" si="723"/>
        <v>0</v>
      </c>
      <c r="DQ429" s="325">
        <f t="shared" si="724"/>
        <v>0</v>
      </c>
      <c r="DR429" s="27"/>
      <c r="DS429" s="324">
        <f>SUMIF('Rekapitulasi Juni'!$BP$410:$BP$588,APS!$B429,'Rekapitulasi Juni'!$BQ$410:$BQ$588)</f>
        <v>0</v>
      </c>
      <c r="DT429" s="324">
        <f>SUMIF('Rekapitulasi Juni'!$BP$410:$BP$588,APS!$B429,'Rekapitulasi Juni'!$BR$410:$BR$588)</f>
        <v>0</v>
      </c>
      <c r="DU429" s="27"/>
      <c r="DV429" s="325">
        <f t="shared" si="725"/>
        <v>0</v>
      </c>
      <c r="DW429" s="325">
        <f t="shared" si="726"/>
        <v>0</v>
      </c>
      <c r="DX429" s="41">
        <f t="shared" si="766"/>
        <v>0</v>
      </c>
      <c r="DY429" s="41">
        <f t="shared" si="767"/>
        <v>0</v>
      </c>
      <c r="DZ429" s="41">
        <f t="shared" si="768"/>
        <v>0</v>
      </c>
      <c r="EA429" s="41">
        <f t="shared" si="769"/>
        <v>0</v>
      </c>
      <c r="EB429" s="41">
        <f t="shared" si="770"/>
        <v>0</v>
      </c>
      <c r="EC429" s="41">
        <f t="shared" si="771"/>
        <v>0</v>
      </c>
      <c r="ED429" s="180">
        <f t="shared" si="772"/>
        <v>0</v>
      </c>
      <c r="EE429" s="27">
        <v>0</v>
      </c>
      <c r="EF429" s="27"/>
      <c r="EG429" s="324">
        <f>SUMIF('Rekapitulasi Juni'!$D$608:$D$786,APS!$B429,'Rekapitulasi Juni'!$E$608:$E$786)</f>
        <v>0</v>
      </c>
      <c r="EH429" s="324">
        <f>SUMIF('Rekapitulasi Juni'!$D$608:$D$786,APS!$B429,'Rekapitulasi Juni'!$F$608:$F$786)</f>
        <v>0</v>
      </c>
      <c r="EI429" s="27"/>
      <c r="EJ429" s="325">
        <f t="shared" si="727"/>
        <v>0</v>
      </c>
      <c r="EK429" s="325">
        <f t="shared" si="728"/>
        <v>0</v>
      </c>
      <c r="EL429" s="27"/>
      <c r="EM429" s="324">
        <f>SUMIF('Rekapitulasi Juni'!$U$608:$U$786,APS!$B429,'Rekapitulasi Juni'!$V$608:$V$786)</f>
        <v>0</v>
      </c>
      <c r="EN429" s="324">
        <f>SUMIF('Rekapitulasi Juni'!$U$608:$U$786,APS!$B429,'Rekapitulasi Juni'!$W$608:$W$786)</f>
        <v>0</v>
      </c>
      <c r="EO429" s="27"/>
      <c r="EP429" s="325">
        <f t="shared" si="729"/>
        <v>0</v>
      </c>
      <c r="EQ429" s="325">
        <f t="shared" si="730"/>
        <v>0</v>
      </c>
      <c r="ER429" s="27"/>
      <c r="ES429" s="324">
        <f>SUMIF('Rekapitulasi Juni'!$AL$608:$AL$786,APS!$B429,'Rekapitulasi Juni'!$AM$608:$AM$786)</f>
        <v>0</v>
      </c>
      <c r="ET429" s="324">
        <f>SUMIF('Rekapitulasi Juni'!$AL$608:$AL$786,APS!$B429,'Rekapitulasi Juni'!$AN$608:$AN$786)</f>
        <v>0</v>
      </c>
      <c r="EU429" s="27"/>
      <c r="EV429" s="325">
        <f t="shared" si="715"/>
        <v>0</v>
      </c>
      <c r="EW429" s="325">
        <f t="shared" si="716"/>
        <v>0</v>
      </c>
      <c r="EX429" s="27"/>
      <c r="EY429" s="324">
        <f>SUMIF('Rekapitulasi Juni'!$BA$608:$BA$786,APS!$B429,'Rekapitulasi Juni'!$BB$608:$BB$786)</f>
        <v>0</v>
      </c>
      <c r="EZ429" s="324">
        <f>SUMIF('Rekapitulasi Juni'!$BA$608:$BA$786,APS!$B429,'Rekapitulasi Juni'!$BC$608:$BC$786)</f>
        <v>0</v>
      </c>
      <c r="FA429" s="324">
        <f>SUMIF('Rekapitulasi Juni'!$BA$608:$BA$786,APS!$B429,'Rekapitulasi Juni'!$BF$608:$BF$786)</f>
        <v>0</v>
      </c>
      <c r="FB429" s="325">
        <f t="shared" si="717"/>
        <v>0</v>
      </c>
      <c r="FC429" s="325">
        <f t="shared" si="718"/>
        <v>0</v>
      </c>
      <c r="FD429" s="27"/>
      <c r="FE429" s="27"/>
      <c r="FF429" s="27"/>
      <c r="FG429" s="27"/>
      <c r="FH429" s="27"/>
      <c r="FI429" s="27"/>
      <c r="FJ429" s="41">
        <f t="shared" si="773"/>
        <v>0</v>
      </c>
      <c r="FK429" s="41">
        <f t="shared" si="774"/>
        <v>0</v>
      </c>
      <c r="FL429" s="41">
        <f t="shared" si="775"/>
        <v>0</v>
      </c>
      <c r="FM429" s="41">
        <f t="shared" si="776"/>
        <v>0</v>
      </c>
      <c r="FN429" s="41">
        <f t="shared" si="777"/>
        <v>0</v>
      </c>
      <c r="FO429" s="41">
        <f t="shared" si="778"/>
        <v>0</v>
      </c>
      <c r="FP429" s="180">
        <f t="shared" si="779"/>
        <v>0</v>
      </c>
      <c r="FQ429" s="27"/>
      <c r="FR429" s="27"/>
      <c r="FS429" s="324">
        <f>SUMIF('Rekapitulasi Juni'!$D$804:$D$984,APS!$B429,'Rekapitulasi Juni'!$E$804:$E$984)</f>
        <v>0</v>
      </c>
      <c r="FT429" s="324">
        <f>SUMIF('Rekapitulasi Juni'!$D$804:$D$984,APS!$B429,'Rekapitulasi Juni'!$F$804:$F$984)</f>
        <v>0</v>
      </c>
      <c r="FU429" s="27"/>
      <c r="FV429" s="325">
        <f t="shared" si="719"/>
        <v>0</v>
      </c>
      <c r="FW429" s="325">
        <f t="shared" si="720"/>
        <v>0</v>
      </c>
      <c r="FX429" s="27"/>
      <c r="FY429" s="324">
        <f>SUMIF('Rekapitulasi Juni'!$U$804:$U$984,APS!$B429,'Rekapitulasi Juni'!$V$804:$V$984)</f>
        <v>0</v>
      </c>
      <c r="FZ429" s="324">
        <f>SUMIF('Rekapitulasi Juni'!$U$804:$U$984,APS!$B429,'Rekapitulasi Juni'!$W$804:$W$984)</f>
        <v>0</v>
      </c>
      <c r="GA429" s="27"/>
      <c r="GB429" s="325">
        <f t="shared" si="713"/>
        <v>0</v>
      </c>
      <c r="GC429" s="325">
        <f t="shared" si="714"/>
        <v>0</v>
      </c>
      <c r="GD429" s="27"/>
      <c r="GE429" s="324">
        <f>SUMIF('Rekapitulasi Juni'!$AL$804:$AL$984,APS!$B429,'Rekapitulasi Juni'!$AM$804:$AM$984)</f>
        <v>0</v>
      </c>
      <c r="GF429" s="324">
        <f>SUMIF('Rekapitulasi Juni'!$AL$804:$AL$984,APS!$B429,'Rekapitulasi Juni'!$AN$804:$AN$984)</f>
        <v>0</v>
      </c>
      <c r="GG429" s="27"/>
      <c r="GH429" s="325">
        <f t="shared" si="703"/>
        <v>0</v>
      </c>
      <c r="GI429" s="325">
        <f t="shared" si="704"/>
        <v>0</v>
      </c>
      <c r="GJ429" s="27"/>
      <c r="GK429" s="27"/>
      <c r="GL429" s="41">
        <f t="shared" si="780"/>
        <v>0</v>
      </c>
      <c r="GM429" s="41">
        <f t="shared" si="781"/>
        <v>0</v>
      </c>
      <c r="GN429" s="41">
        <f t="shared" si="782"/>
        <v>0</v>
      </c>
      <c r="GO429" s="41">
        <f t="shared" si="712"/>
        <v>0</v>
      </c>
      <c r="GP429" s="41">
        <f t="shared" si="783"/>
        <v>0</v>
      </c>
      <c r="GQ429" s="41">
        <f t="shared" si="784"/>
        <v>0</v>
      </c>
      <c r="GR429" s="180">
        <f t="shared" si="785"/>
        <v>0</v>
      </c>
      <c r="GS429" s="41">
        <f t="shared" si="705"/>
        <v>0</v>
      </c>
      <c r="GT429" s="41">
        <f t="shared" si="706"/>
        <v>0</v>
      </c>
      <c r="GU429" s="41">
        <f t="shared" si="707"/>
        <v>0</v>
      </c>
      <c r="GV429" s="41">
        <f t="shared" si="708"/>
        <v>0</v>
      </c>
      <c r="GW429" s="41">
        <f t="shared" si="709"/>
        <v>0</v>
      </c>
      <c r="GX429" s="41">
        <f t="shared" si="710"/>
        <v>0</v>
      </c>
      <c r="GY429" s="180">
        <f t="shared" si="711"/>
        <v>0</v>
      </c>
      <c r="GZ429" s="41">
        <v>401</v>
      </c>
      <c r="HA429" s="32"/>
      <c r="HB429" s="42">
        <f t="shared" si="634"/>
        <v>0</v>
      </c>
      <c r="HC429" s="59"/>
    </row>
    <row r="430" spans="1:211" ht="15" customHeight="1">
      <c r="A430" s="31" t="s">
        <v>843</v>
      </c>
      <c r="B430" s="32" t="s">
        <v>844</v>
      </c>
      <c r="C430" s="31" t="s">
        <v>490</v>
      </c>
      <c r="D430" s="50" t="s">
        <v>804</v>
      </c>
      <c r="E430" s="31" t="s">
        <v>333</v>
      </c>
      <c r="F430" s="31" t="s">
        <v>804</v>
      </c>
      <c r="G430" s="33">
        <v>80</v>
      </c>
      <c r="H430" s="33">
        <v>0</v>
      </c>
      <c r="I430" s="33">
        <v>0</v>
      </c>
      <c r="J430" s="34">
        <f>IFERROR(VLOOKUP(A430,#REF!,3,0),0)</f>
        <v>0</v>
      </c>
      <c r="K430" s="34">
        <f t="shared" si="623"/>
        <v>12</v>
      </c>
      <c r="L430" s="34">
        <v>0</v>
      </c>
      <c r="M430" s="34">
        <v>12</v>
      </c>
      <c r="N430" s="35">
        <f t="shared" si="624"/>
        <v>68</v>
      </c>
      <c r="O430" s="35">
        <f t="shared" si="625"/>
        <v>68</v>
      </c>
      <c r="P430" s="36">
        <v>0</v>
      </c>
      <c r="Q430" s="36">
        <f t="shared" si="731"/>
        <v>12</v>
      </c>
      <c r="R430" s="80"/>
      <c r="S430" s="37">
        <f ca="1">SUMIF(ROP!$D$6:$H$65536,A430,ROP!$J$6:$J$65536)</f>
        <v>0</v>
      </c>
      <c r="T430" s="37">
        <f>SUMIF(HASIL!$B:$B,APS!$B430&amp;RIGHT(APS!T$9,2),HASIL!$I:$I)</f>
        <v>0</v>
      </c>
      <c r="U430" s="37">
        <f>SUMIF(HASIL!$B:$B,APS!$B430&amp;RIGHT(APS!U$9,2),HASIL!$I:$I)</f>
        <v>0</v>
      </c>
      <c r="V430" s="37">
        <f>SUMIF(HASIL!$B:$B,APS!$B430&amp;RIGHT(APS!V$9,2),HASIL!$I:$I)</f>
        <v>0</v>
      </c>
      <c r="W430" s="37">
        <f>SUMIF(HASIL!$B:$B,APS!$B430&amp;RIGHT(APS!W$9,2),HASIL!$I:$I)</f>
        <v>0</v>
      </c>
      <c r="X430" s="38">
        <f t="shared" si="626"/>
        <v>0</v>
      </c>
      <c r="Y430" s="38">
        <f t="shared" si="627"/>
        <v>-12</v>
      </c>
      <c r="Z430" s="39">
        <f t="shared" si="787"/>
        <v>0</v>
      </c>
      <c r="AA430" s="39">
        <f t="shared" si="786"/>
        <v>12</v>
      </c>
      <c r="AB430" s="40">
        <f t="shared" si="788"/>
        <v>0</v>
      </c>
      <c r="AC430" s="27">
        <v>0</v>
      </c>
      <c r="AD430" s="27"/>
      <c r="AE430" s="27"/>
      <c r="AF430" s="27"/>
      <c r="AG430" s="27"/>
      <c r="AH430" s="27"/>
      <c r="AI430" s="324">
        <f>SUMIF('Rekapitulasi Juni'!$D$9:$D$192,APS!$B430,'Rekapitulasi Juni'!$E$9:$E$192)</f>
        <v>0</v>
      </c>
      <c r="AJ430" s="324">
        <f>SUMIF('Rekapitulasi Juni'!$D$9:$D$192,APS!$B430,'Rekapitulasi Juni'!$F$9:$F$192)</f>
        <v>0</v>
      </c>
      <c r="AK430" s="324">
        <f>SUMIF('Rekapitulasi Juni'!$D$9:$D$192,APS!$B430,'Rekapitulasi Juni'!$K$9:$K$192)</f>
        <v>0</v>
      </c>
      <c r="AL430" s="325">
        <f t="shared" si="732"/>
        <v>0</v>
      </c>
      <c r="AM430" s="325">
        <f t="shared" si="733"/>
        <v>0</v>
      </c>
      <c r="AN430" s="27"/>
      <c r="AO430" s="324">
        <f>SUMIF('Rekapitulasi Juni'!$U$9:$U$192,APS!$B430,'Rekapitulasi Juni'!$V$9:$V$192)</f>
        <v>0</v>
      </c>
      <c r="AP430" s="324">
        <f>SUMIF('Rekapitulasi Juni'!$U$9:$U$192,APS!$B430,'Rekapitulasi Juni'!$W$9:$W$192)</f>
        <v>0</v>
      </c>
      <c r="AQ430" s="27"/>
      <c r="AR430" s="325">
        <f t="shared" si="734"/>
        <v>0</v>
      </c>
      <c r="AS430" s="325">
        <f t="shared" si="735"/>
        <v>0</v>
      </c>
      <c r="AT430" s="27"/>
      <c r="AU430" s="324">
        <f>SUMIF('Rekapitulasi Juni'!$AL$9:$AL$192,APS!$B430,'Rekapitulasi Juni'!$AM$9:$AM$192)</f>
        <v>0</v>
      </c>
      <c r="AV430" s="324">
        <f>SUMIF('Rekapitulasi Juni'!$AL$9:$AL$192,APS!$B430,'Rekapitulasi Juni'!$AN$9:$AN$192)</f>
        <v>0</v>
      </c>
      <c r="AW430" s="27"/>
      <c r="AX430" s="325">
        <f t="shared" si="736"/>
        <v>0</v>
      </c>
      <c r="AY430" s="325">
        <f t="shared" si="737"/>
        <v>0</v>
      </c>
      <c r="AZ430" s="41">
        <f t="shared" si="738"/>
        <v>0</v>
      </c>
      <c r="BA430" s="41">
        <f t="shared" si="739"/>
        <v>0</v>
      </c>
      <c r="BB430" s="41">
        <f t="shared" si="740"/>
        <v>0</v>
      </c>
      <c r="BC430" s="41">
        <f t="shared" si="741"/>
        <v>0</v>
      </c>
      <c r="BD430" s="41">
        <f t="shared" si="742"/>
        <v>0</v>
      </c>
      <c r="BE430" s="41">
        <f t="shared" si="743"/>
        <v>0</v>
      </c>
      <c r="BF430" s="180">
        <f t="shared" si="744"/>
        <v>0</v>
      </c>
      <c r="BG430" s="27">
        <v>0</v>
      </c>
      <c r="BH430" s="27"/>
      <c r="BI430" s="324">
        <f>SUMIF('Rekapitulasi Juni'!$D$214:$D$393,APS!$B430,'Rekapitulasi Juni'!$E$214:$E$393)</f>
        <v>0</v>
      </c>
      <c r="BJ430" s="324">
        <f>SUMIF('Rekapitulasi Juni'!$D$214:$D$393,APS!$B430,'Rekapitulasi Juni'!$F$214:$F$393)</f>
        <v>0</v>
      </c>
      <c r="BK430" s="27"/>
      <c r="BL430" s="325">
        <f t="shared" si="745"/>
        <v>0</v>
      </c>
      <c r="BM430" s="325">
        <f t="shared" si="746"/>
        <v>0</v>
      </c>
      <c r="BN430" s="27"/>
      <c r="BO430" s="324">
        <f>SUMIF('Rekapitulasi Juni'!$U$214:$U$393,APS!$B430,'Rekapitulasi Juni'!$V$214:$V$393)</f>
        <v>0</v>
      </c>
      <c r="BP430" s="324">
        <f>SUMIF('Rekapitulasi Juni'!$U$214:$U$393,APS!$B430,'Rekapitulasi Juni'!$W$214:$W$393)</f>
        <v>0</v>
      </c>
      <c r="BQ430" s="27"/>
      <c r="BR430" s="325">
        <f t="shared" si="747"/>
        <v>0</v>
      </c>
      <c r="BS430" s="325">
        <f t="shared" si="748"/>
        <v>0</v>
      </c>
      <c r="BT430" s="27"/>
      <c r="BU430" s="324">
        <f>SUMIF('Rekapitulasi Juni'!$AL$214:$AL$393,APS!$B430,'Rekapitulasi Juni'!$AM$214:$AM$393)</f>
        <v>0</v>
      </c>
      <c r="BV430" s="324">
        <f>SUMIF('Rekapitulasi Juni'!$AL$214:$AL$393,APS!$B430,'Rekapitulasi Juni'!$AN$214:$AN$393)</f>
        <v>0</v>
      </c>
      <c r="BW430" s="27"/>
      <c r="BX430" s="325">
        <f t="shared" si="749"/>
        <v>0</v>
      </c>
      <c r="BY430" s="325">
        <f t="shared" si="750"/>
        <v>0</v>
      </c>
      <c r="BZ430" s="27"/>
      <c r="CA430" s="324">
        <f>SUMIF('Rekapitulasi Juni'!$BA$214:$BA$393,APS!$B430,'Rekapitulasi Juni'!$BB$214:$BB$393)</f>
        <v>12</v>
      </c>
      <c r="CB430" s="324">
        <f>SUMIF('Rekapitulasi Juni'!$BA$214:$BA$393,APS!$B430,'Rekapitulasi Juni'!$BC$214:$BC$393)</f>
        <v>0</v>
      </c>
      <c r="CC430" s="27"/>
      <c r="CD430" s="325">
        <f t="shared" si="751"/>
        <v>0</v>
      </c>
      <c r="CE430" s="325">
        <f t="shared" si="752"/>
        <v>0</v>
      </c>
      <c r="CF430" s="27"/>
      <c r="CG430" s="324">
        <f>SUMIF('Rekapitulasi Juni'!$BP$214:$BP$393,APS!$B430,'Rekapitulasi Juni'!$BQ$214:$BQ$393)</f>
        <v>0</v>
      </c>
      <c r="CH430" s="324">
        <f>SUMIF('Rekapitulasi Juni'!$BP$214:$BP$393,APS!$B430,'Rekapitulasi Juni'!$BR$214:$BR$393)</f>
        <v>12</v>
      </c>
      <c r="CI430" s="27"/>
      <c r="CJ430" s="325">
        <f t="shared" si="753"/>
        <v>0</v>
      </c>
      <c r="CK430" s="325">
        <f t="shared" si="754"/>
        <v>0</v>
      </c>
      <c r="CL430" s="41">
        <f t="shared" si="755"/>
        <v>0</v>
      </c>
      <c r="CM430" s="41">
        <f t="shared" si="756"/>
        <v>12</v>
      </c>
      <c r="CN430" s="41">
        <f t="shared" si="757"/>
        <v>12</v>
      </c>
      <c r="CO430" s="41">
        <f t="shared" si="758"/>
        <v>0</v>
      </c>
      <c r="CP430" s="41">
        <f t="shared" si="759"/>
        <v>12</v>
      </c>
      <c r="CQ430" s="41">
        <f t="shared" si="760"/>
        <v>12</v>
      </c>
      <c r="CR430" s="180">
        <f t="shared" si="761"/>
        <v>0</v>
      </c>
      <c r="CS430" s="27">
        <v>0</v>
      </c>
      <c r="CT430" s="27"/>
      <c r="CU430" s="324">
        <f>SUMIF('Rekapitulasi Juni'!$D$410:$D$588,APS!$B430,'Rekapitulasi Juni'!$E$410:$E$588)</f>
        <v>0</v>
      </c>
      <c r="CV430" s="324">
        <f>SUMIF('Rekapitulasi Juni'!$D$410:$D$588,APS!$B430,'Rekapitulasi Juni'!$F$410:$F$588)</f>
        <v>0</v>
      </c>
      <c r="CW430" s="27"/>
      <c r="CX430" s="325">
        <f t="shared" si="762"/>
        <v>0</v>
      </c>
      <c r="CY430" s="325">
        <f t="shared" si="763"/>
        <v>0</v>
      </c>
      <c r="CZ430" s="27"/>
      <c r="DA430" s="324">
        <f>SUMIF('Rekapitulasi Juni'!$U$410:$U$588,APS!$B430,'Rekapitulasi Juni'!$V$410:$V$588)</f>
        <v>0</v>
      </c>
      <c r="DB430" s="324">
        <f>SUMIF('Rekapitulasi Juni'!$U$410:$U$588,APS!$B430,'Rekapitulasi Juni'!$W$410:$W$588)</f>
        <v>0</v>
      </c>
      <c r="DC430" s="27"/>
      <c r="DD430" s="325">
        <f t="shared" si="764"/>
        <v>0</v>
      </c>
      <c r="DE430" s="325">
        <f t="shared" si="765"/>
        <v>0</v>
      </c>
      <c r="DF430" s="27"/>
      <c r="DG430" s="324">
        <f>SUMIF('Rekapitulasi Juni'!$AL$410:$AL$588,APS!$B430,'Rekapitulasi Juni'!$AM$410:$AM$588)</f>
        <v>0</v>
      </c>
      <c r="DH430" s="324">
        <f>SUMIF('Rekapitulasi Juni'!$AL$410:$AL$588,APS!$B430,'Rekapitulasi Juni'!$AN$410:$AN$588)</f>
        <v>0</v>
      </c>
      <c r="DI430" s="27"/>
      <c r="DJ430" s="325">
        <f t="shared" si="721"/>
        <v>0</v>
      </c>
      <c r="DK430" s="325">
        <f t="shared" si="722"/>
        <v>0</v>
      </c>
      <c r="DL430" s="27"/>
      <c r="DM430" s="324">
        <f>SUMIF('Rekapitulasi Juni'!$BA$410:$BA$588,APS!$B430,'Rekapitulasi Juni'!$BB$410:$BB$588)</f>
        <v>0</v>
      </c>
      <c r="DN430" s="324">
        <f>SUMIF('Rekapitulasi Juni'!$BA$410:$BA$588,APS!$B430,'Rekapitulasi Juni'!$BC$410:$BC$588)</f>
        <v>0</v>
      </c>
      <c r="DO430" s="324">
        <f>SUMIF('Rekapitulasi Juni'!$BA$410:$BA$588,APS!$B430,'Rekapitulasi Juni'!$BF$410:$BF$588)</f>
        <v>0</v>
      </c>
      <c r="DP430" s="325">
        <f t="shared" si="723"/>
        <v>0</v>
      </c>
      <c r="DQ430" s="325">
        <f t="shared" si="724"/>
        <v>0</v>
      </c>
      <c r="DR430" s="27">
        <v>12</v>
      </c>
      <c r="DS430" s="324">
        <f>SUMIF('Rekapitulasi Juni'!$BP$410:$BP$588,APS!$B430,'Rekapitulasi Juni'!$BQ$410:$BQ$588)</f>
        <v>0</v>
      </c>
      <c r="DT430" s="324">
        <f>SUMIF('Rekapitulasi Juni'!$BP$410:$BP$588,APS!$B430,'Rekapitulasi Juni'!$BR$410:$BR$588)</f>
        <v>0</v>
      </c>
      <c r="DU430" s="27"/>
      <c r="DV430" s="325">
        <f t="shared" si="725"/>
        <v>0</v>
      </c>
      <c r="DW430" s="325">
        <f t="shared" si="726"/>
        <v>0</v>
      </c>
      <c r="DX430" s="41">
        <f t="shared" si="766"/>
        <v>12</v>
      </c>
      <c r="DY430" s="41">
        <f t="shared" si="767"/>
        <v>0</v>
      </c>
      <c r="DZ430" s="41">
        <f t="shared" si="768"/>
        <v>0</v>
      </c>
      <c r="EA430" s="41">
        <f t="shared" si="769"/>
        <v>0</v>
      </c>
      <c r="EB430" s="41">
        <f t="shared" si="770"/>
        <v>0</v>
      </c>
      <c r="EC430" s="41">
        <f t="shared" si="771"/>
        <v>-12</v>
      </c>
      <c r="ED430" s="180">
        <f t="shared" si="772"/>
        <v>0</v>
      </c>
      <c r="EE430" s="27">
        <v>0</v>
      </c>
      <c r="EF430" s="27"/>
      <c r="EG430" s="324">
        <f>SUMIF('Rekapitulasi Juni'!$D$608:$D$786,APS!$B430,'Rekapitulasi Juni'!$E$608:$E$786)</f>
        <v>0</v>
      </c>
      <c r="EH430" s="324">
        <f>SUMIF('Rekapitulasi Juni'!$D$608:$D$786,APS!$B430,'Rekapitulasi Juni'!$F$608:$F$786)</f>
        <v>0</v>
      </c>
      <c r="EI430" s="27"/>
      <c r="EJ430" s="325">
        <f t="shared" si="727"/>
        <v>0</v>
      </c>
      <c r="EK430" s="325">
        <f t="shared" si="728"/>
        <v>0</v>
      </c>
      <c r="EL430" s="27"/>
      <c r="EM430" s="324">
        <f>SUMIF('Rekapitulasi Juni'!$U$608:$U$786,APS!$B430,'Rekapitulasi Juni'!$V$608:$V$786)</f>
        <v>0</v>
      </c>
      <c r="EN430" s="324">
        <f>SUMIF('Rekapitulasi Juni'!$U$608:$U$786,APS!$B430,'Rekapitulasi Juni'!$W$608:$W$786)</f>
        <v>0</v>
      </c>
      <c r="EO430" s="27"/>
      <c r="EP430" s="325">
        <f t="shared" si="729"/>
        <v>0</v>
      </c>
      <c r="EQ430" s="325">
        <f t="shared" si="730"/>
        <v>0</v>
      </c>
      <c r="ER430" s="27"/>
      <c r="ES430" s="324">
        <f>SUMIF('Rekapitulasi Juni'!$AL$608:$AL$786,APS!$B430,'Rekapitulasi Juni'!$AM$608:$AM$786)</f>
        <v>0</v>
      </c>
      <c r="ET430" s="324">
        <f>SUMIF('Rekapitulasi Juni'!$AL$608:$AL$786,APS!$B430,'Rekapitulasi Juni'!$AN$608:$AN$786)</f>
        <v>0</v>
      </c>
      <c r="EU430" s="27"/>
      <c r="EV430" s="325">
        <f t="shared" si="715"/>
        <v>0</v>
      </c>
      <c r="EW430" s="325">
        <f t="shared" si="716"/>
        <v>0</v>
      </c>
      <c r="EX430" s="27"/>
      <c r="EY430" s="324">
        <f>SUMIF('Rekapitulasi Juni'!$BA$608:$BA$786,APS!$B430,'Rekapitulasi Juni'!$BB$608:$BB$786)</f>
        <v>0</v>
      </c>
      <c r="EZ430" s="324">
        <f>SUMIF('Rekapitulasi Juni'!$BA$608:$BA$786,APS!$B430,'Rekapitulasi Juni'!$BC$608:$BC$786)</f>
        <v>0</v>
      </c>
      <c r="FA430" s="324">
        <f>SUMIF('Rekapitulasi Juni'!$BA$608:$BA$786,APS!$B430,'Rekapitulasi Juni'!$BF$608:$BF$786)</f>
        <v>0</v>
      </c>
      <c r="FB430" s="325">
        <f t="shared" si="717"/>
        <v>0</v>
      </c>
      <c r="FC430" s="325">
        <f t="shared" si="718"/>
        <v>0</v>
      </c>
      <c r="FD430" s="27"/>
      <c r="FE430" s="27"/>
      <c r="FF430" s="27"/>
      <c r="FG430" s="27"/>
      <c r="FH430" s="27"/>
      <c r="FI430" s="27"/>
      <c r="FJ430" s="41">
        <f t="shared" si="773"/>
        <v>0</v>
      </c>
      <c r="FK430" s="41">
        <f t="shared" si="774"/>
        <v>0</v>
      </c>
      <c r="FL430" s="41">
        <f t="shared" si="775"/>
        <v>0</v>
      </c>
      <c r="FM430" s="41">
        <f t="shared" si="776"/>
        <v>0</v>
      </c>
      <c r="FN430" s="41">
        <f t="shared" si="777"/>
        <v>0</v>
      </c>
      <c r="FO430" s="41">
        <f t="shared" si="778"/>
        <v>0</v>
      </c>
      <c r="FP430" s="180">
        <f t="shared" si="779"/>
        <v>0</v>
      </c>
      <c r="FQ430" s="27"/>
      <c r="FR430" s="27"/>
      <c r="FS430" s="324">
        <f>SUMIF('Rekapitulasi Juni'!$D$804:$D$984,APS!$B430,'Rekapitulasi Juni'!$E$804:$E$984)</f>
        <v>0</v>
      </c>
      <c r="FT430" s="324">
        <f>SUMIF('Rekapitulasi Juni'!$D$804:$D$984,APS!$B430,'Rekapitulasi Juni'!$F$804:$F$984)</f>
        <v>0</v>
      </c>
      <c r="FU430" s="27"/>
      <c r="FV430" s="325">
        <f t="shared" si="719"/>
        <v>0</v>
      </c>
      <c r="FW430" s="325">
        <f t="shared" si="720"/>
        <v>0</v>
      </c>
      <c r="FX430" s="27"/>
      <c r="FY430" s="324">
        <f>SUMIF('Rekapitulasi Juni'!$U$804:$U$984,APS!$B430,'Rekapitulasi Juni'!$V$804:$V$984)</f>
        <v>0</v>
      </c>
      <c r="FZ430" s="324">
        <f>SUMIF('Rekapitulasi Juni'!$U$804:$U$984,APS!$B430,'Rekapitulasi Juni'!$W$804:$W$984)</f>
        <v>0</v>
      </c>
      <c r="GA430" s="27"/>
      <c r="GB430" s="325">
        <f t="shared" si="713"/>
        <v>0</v>
      </c>
      <c r="GC430" s="325">
        <f t="shared" si="714"/>
        <v>0</v>
      </c>
      <c r="GD430" s="27"/>
      <c r="GE430" s="324">
        <f>SUMIF('Rekapitulasi Juni'!$AL$804:$AL$984,APS!$B430,'Rekapitulasi Juni'!$AM$804:$AM$984)</f>
        <v>0</v>
      </c>
      <c r="GF430" s="324">
        <f>SUMIF('Rekapitulasi Juni'!$AL$804:$AL$984,APS!$B430,'Rekapitulasi Juni'!$AN$804:$AN$984)</f>
        <v>0</v>
      </c>
      <c r="GG430" s="27"/>
      <c r="GH430" s="325">
        <f t="shared" si="703"/>
        <v>0</v>
      </c>
      <c r="GI430" s="325">
        <f t="shared" si="704"/>
        <v>0</v>
      </c>
      <c r="GJ430" s="27"/>
      <c r="GK430" s="27"/>
      <c r="GL430" s="41">
        <f t="shared" si="780"/>
        <v>0</v>
      </c>
      <c r="GM430" s="41">
        <f t="shared" si="781"/>
        <v>0</v>
      </c>
      <c r="GN430" s="41">
        <f t="shared" si="782"/>
        <v>0</v>
      </c>
      <c r="GO430" s="41">
        <f t="shared" si="712"/>
        <v>0</v>
      </c>
      <c r="GP430" s="41">
        <f t="shared" si="783"/>
        <v>0</v>
      </c>
      <c r="GQ430" s="41">
        <f t="shared" si="784"/>
        <v>0</v>
      </c>
      <c r="GR430" s="180">
        <f t="shared" si="785"/>
        <v>0</v>
      </c>
      <c r="GS430" s="41">
        <f t="shared" si="705"/>
        <v>12</v>
      </c>
      <c r="GT430" s="41">
        <f t="shared" si="706"/>
        <v>12</v>
      </c>
      <c r="GU430" s="41">
        <f t="shared" si="707"/>
        <v>12</v>
      </c>
      <c r="GV430" s="41">
        <f t="shared" si="708"/>
        <v>0</v>
      </c>
      <c r="GW430" s="41">
        <f t="shared" si="709"/>
        <v>12</v>
      </c>
      <c r="GX430" s="41">
        <f t="shared" si="710"/>
        <v>0</v>
      </c>
      <c r="GY430" s="180">
        <f t="shared" si="711"/>
        <v>100</v>
      </c>
      <c r="GZ430" s="41">
        <v>402</v>
      </c>
      <c r="HA430" s="32"/>
      <c r="HB430" s="42">
        <f t="shared" si="634"/>
        <v>-68</v>
      </c>
      <c r="HC430" s="59"/>
    </row>
    <row r="431" spans="1:211" ht="15" customHeight="1">
      <c r="A431" s="62"/>
      <c r="B431" s="63" t="s">
        <v>845</v>
      </c>
      <c r="C431" s="31" t="s">
        <v>490</v>
      </c>
      <c r="D431" s="50" t="s">
        <v>804</v>
      </c>
      <c r="E431" s="31" t="s">
        <v>43</v>
      </c>
      <c r="F431" s="31" t="s">
        <v>804</v>
      </c>
      <c r="G431" s="33">
        <v>40</v>
      </c>
      <c r="H431" s="33">
        <v>0</v>
      </c>
      <c r="I431" s="33">
        <v>0</v>
      </c>
      <c r="J431" s="34">
        <f>IFERROR(VLOOKUP(A431,#REF!,3,0),0)</f>
        <v>0</v>
      </c>
      <c r="K431" s="34">
        <f t="shared" si="623"/>
        <v>0</v>
      </c>
      <c r="L431" s="34">
        <v>0</v>
      </c>
      <c r="M431" s="34">
        <v>0</v>
      </c>
      <c r="N431" s="35">
        <f t="shared" si="624"/>
        <v>40</v>
      </c>
      <c r="O431" s="35">
        <f t="shared" si="625"/>
        <v>40</v>
      </c>
      <c r="P431" s="36">
        <v>40</v>
      </c>
      <c r="Q431" s="36">
        <f t="shared" si="731"/>
        <v>40</v>
      </c>
      <c r="R431" s="80"/>
      <c r="S431" s="37">
        <f ca="1">SUMIF(ROP!$D$6:$H$65536,A431,ROP!$J$6:$J$65536)</f>
        <v>0</v>
      </c>
      <c r="T431" s="37">
        <f>SUMIF(HASIL!$B:$B,APS!$B431&amp;RIGHT(APS!T$9,2),HASIL!$I:$I)</f>
        <v>0</v>
      </c>
      <c r="U431" s="37">
        <f>SUMIF(HASIL!$B:$B,APS!$B431&amp;RIGHT(APS!U$9,2),HASIL!$I:$I)</f>
        <v>0</v>
      </c>
      <c r="V431" s="37">
        <f>SUMIF(HASIL!$B:$B,APS!$B431&amp;RIGHT(APS!V$9,2),HASIL!$I:$I)</f>
        <v>0</v>
      </c>
      <c r="W431" s="37">
        <f>SUMIF(HASIL!$B:$B,APS!$B431&amp;RIGHT(APS!W$9,2),HASIL!$I:$I)</f>
        <v>0</v>
      </c>
      <c r="X431" s="38">
        <f t="shared" si="626"/>
        <v>0</v>
      </c>
      <c r="Y431" s="38">
        <f t="shared" si="627"/>
        <v>-40</v>
      </c>
      <c r="Z431" s="39">
        <f t="shared" si="787"/>
        <v>0</v>
      </c>
      <c r="AA431" s="39">
        <f t="shared" si="786"/>
        <v>40</v>
      </c>
      <c r="AB431" s="40">
        <f t="shared" si="788"/>
        <v>40</v>
      </c>
      <c r="AC431" s="27">
        <v>0</v>
      </c>
      <c r="AD431" s="27"/>
      <c r="AE431" s="27"/>
      <c r="AF431" s="27"/>
      <c r="AG431" s="27"/>
      <c r="AH431" s="27"/>
      <c r="AI431" s="324">
        <f>SUMIF('Rekapitulasi Juni'!$D$9:$D$192,APS!$B431,'Rekapitulasi Juni'!$E$9:$E$192)</f>
        <v>0</v>
      </c>
      <c r="AJ431" s="324">
        <f>SUMIF('Rekapitulasi Juni'!$D$9:$D$192,APS!$B431,'Rekapitulasi Juni'!$F$9:$F$192)</f>
        <v>0</v>
      </c>
      <c r="AK431" s="324">
        <f>SUMIF('Rekapitulasi Juni'!$D$9:$D$192,APS!$B431,'Rekapitulasi Juni'!$K$9:$K$192)</f>
        <v>0</v>
      </c>
      <c r="AL431" s="325">
        <f t="shared" si="732"/>
        <v>0</v>
      </c>
      <c r="AM431" s="325">
        <f t="shared" si="733"/>
        <v>0</v>
      </c>
      <c r="AN431" s="27"/>
      <c r="AO431" s="324">
        <f>SUMIF('Rekapitulasi Juni'!$U$9:$U$192,APS!$B431,'Rekapitulasi Juni'!$V$9:$V$192)</f>
        <v>0</v>
      </c>
      <c r="AP431" s="324">
        <f>SUMIF('Rekapitulasi Juni'!$U$9:$U$192,APS!$B431,'Rekapitulasi Juni'!$W$9:$W$192)</f>
        <v>0</v>
      </c>
      <c r="AQ431" s="27"/>
      <c r="AR431" s="325">
        <f t="shared" si="734"/>
        <v>0</v>
      </c>
      <c r="AS431" s="325">
        <f t="shared" si="735"/>
        <v>0</v>
      </c>
      <c r="AT431" s="27"/>
      <c r="AU431" s="324">
        <f>SUMIF('Rekapitulasi Juni'!$AL$9:$AL$192,APS!$B431,'Rekapitulasi Juni'!$AM$9:$AM$192)</f>
        <v>0</v>
      </c>
      <c r="AV431" s="324">
        <f>SUMIF('Rekapitulasi Juni'!$AL$9:$AL$192,APS!$B431,'Rekapitulasi Juni'!$AN$9:$AN$192)</f>
        <v>0</v>
      </c>
      <c r="AW431" s="27"/>
      <c r="AX431" s="325">
        <f t="shared" si="736"/>
        <v>0</v>
      </c>
      <c r="AY431" s="325">
        <f t="shared" si="737"/>
        <v>0</v>
      </c>
      <c r="AZ431" s="41">
        <f t="shared" si="738"/>
        <v>0</v>
      </c>
      <c r="BA431" s="41">
        <f t="shared" si="739"/>
        <v>0</v>
      </c>
      <c r="BB431" s="41">
        <f t="shared" si="740"/>
        <v>0</v>
      </c>
      <c r="BC431" s="41">
        <f t="shared" si="741"/>
        <v>0</v>
      </c>
      <c r="BD431" s="41">
        <f t="shared" si="742"/>
        <v>0</v>
      </c>
      <c r="BE431" s="41">
        <f t="shared" si="743"/>
        <v>0</v>
      </c>
      <c r="BF431" s="180">
        <f t="shared" si="744"/>
        <v>0</v>
      </c>
      <c r="BG431" s="27">
        <v>0</v>
      </c>
      <c r="BH431" s="27"/>
      <c r="BI431" s="324">
        <f>SUMIF('Rekapitulasi Juni'!$D$214:$D$393,APS!$B431,'Rekapitulasi Juni'!$E$214:$E$393)</f>
        <v>0</v>
      </c>
      <c r="BJ431" s="324">
        <f>SUMIF('Rekapitulasi Juni'!$D$214:$D$393,APS!$B431,'Rekapitulasi Juni'!$F$214:$F$393)</f>
        <v>0</v>
      </c>
      <c r="BK431" s="27"/>
      <c r="BL431" s="325">
        <f t="shared" si="745"/>
        <v>0</v>
      </c>
      <c r="BM431" s="325">
        <f t="shared" si="746"/>
        <v>0</v>
      </c>
      <c r="BN431" s="27"/>
      <c r="BO431" s="324">
        <f>SUMIF('Rekapitulasi Juni'!$U$214:$U$393,APS!$B431,'Rekapitulasi Juni'!$V$214:$V$393)</f>
        <v>0</v>
      </c>
      <c r="BP431" s="324">
        <f>SUMIF('Rekapitulasi Juni'!$U$214:$U$393,APS!$B431,'Rekapitulasi Juni'!$W$214:$W$393)</f>
        <v>0</v>
      </c>
      <c r="BQ431" s="27"/>
      <c r="BR431" s="325">
        <f t="shared" si="747"/>
        <v>0</v>
      </c>
      <c r="BS431" s="325">
        <f t="shared" si="748"/>
        <v>0</v>
      </c>
      <c r="BT431" s="27"/>
      <c r="BU431" s="324">
        <f>SUMIF('Rekapitulasi Juni'!$AL$214:$AL$393,APS!$B431,'Rekapitulasi Juni'!$AM$214:$AM$393)</f>
        <v>0</v>
      </c>
      <c r="BV431" s="324">
        <f>SUMIF('Rekapitulasi Juni'!$AL$214:$AL$393,APS!$B431,'Rekapitulasi Juni'!$AN$214:$AN$393)</f>
        <v>0</v>
      </c>
      <c r="BW431" s="27"/>
      <c r="BX431" s="325">
        <f t="shared" si="749"/>
        <v>0</v>
      </c>
      <c r="BY431" s="325">
        <f t="shared" si="750"/>
        <v>0</v>
      </c>
      <c r="BZ431" s="27"/>
      <c r="CA431" s="324">
        <f>SUMIF('Rekapitulasi Juni'!$BA$214:$BA$393,APS!$B431,'Rekapitulasi Juni'!$BB$214:$BB$393)</f>
        <v>0</v>
      </c>
      <c r="CB431" s="324">
        <f>SUMIF('Rekapitulasi Juni'!$BA$214:$BA$393,APS!$B431,'Rekapitulasi Juni'!$BC$214:$BC$393)</f>
        <v>0</v>
      </c>
      <c r="CC431" s="27"/>
      <c r="CD431" s="325">
        <f t="shared" si="751"/>
        <v>0</v>
      </c>
      <c r="CE431" s="325">
        <f t="shared" si="752"/>
        <v>0</v>
      </c>
      <c r="CF431" s="27"/>
      <c r="CG431" s="324">
        <f>SUMIF('Rekapitulasi Juni'!$BP$214:$BP$393,APS!$B431,'Rekapitulasi Juni'!$BQ$214:$BQ$393)</f>
        <v>0</v>
      </c>
      <c r="CH431" s="324">
        <f>SUMIF('Rekapitulasi Juni'!$BP$214:$BP$393,APS!$B431,'Rekapitulasi Juni'!$BR$214:$BR$393)</f>
        <v>0</v>
      </c>
      <c r="CI431" s="27"/>
      <c r="CJ431" s="325">
        <f t="shared" si="753"/>
        <v>0</v>
      </c>
      <c r="CK431" s="325">
        <f t="shared" si="754"/>
        <v>0</v>
      </c>
      <c r="CL431" s="41">
        <f t="shared" si="755"/>
        <v>0</v>
      </c>
      <c r="CM431" s="41">
        <f t="shared" si="756"/>
        <v>0</v>
      </c>
      <c r="CN431" s="41">
        <f t="shared" si="757"/>
        <v>0</v>
      </c>
      <c r="CO431" s="41">
        <f t="shared" si="758"/>
        <v>0</v>
      </c>
      <c r="CP431" s="41">
        <f t="shared" si="759"/>
        <v>0</v>
      </c>
      <c r="CQ431" s="41">
        <f t="shared" si="760"/>
        <v>0</v>
      </c>
      <c r="CR431" s="180">
        <f t="shared" si="761"/>
        <v>0</v>
      </c>
      <c r="CS431" s="27">
        <v>0</v>
      </c>
      <c r="CT431" s="27"/>
      <c r="CU431" s="324">
        <f>SUMIF('Rekapitulasi Juni'!$D$410:$D$588,APS!$B431,'Rekapitulasi Juni'!$E$410:$E$588)</f>
        <v>0</v>
      </c>
      <c r="CV431" s="324">
        <f>SUMIF('Rekapitulasi Juni'!$D$410:$D$588,APS!$B431,'Rekapitulasi Juni'!$F$410:$F$588)</f>
        <v>0</v>
      </c>
      <c r="CW431" s="27"/>
      <c r="CX431" s="325">
        <f t="shared" si="762"/>
        <v>0</v>
      </c>
      <c r="CY431" s="325">
        <f t="shared" si="763"/>
        <v>0</v>
      </c>
      <c r="CZ431" s="27"/>
      <c r="DA431" s="324">
        <f>SUMIF('Rekapitulasi Juni'!$U$410:$U$588,APS!$B431,'Rekapitulasi Juni'!$V$410:$V$588)</f>
        <v>0</v>
      </c>
      <c r="DB431" s="324">
        <f>SUMIF('Rekapitulasi Juni'!$U$410:$U$588,APS!$B431,'Rekapitulasi Juni'!$W$410:$W$588)</f>
        <v>0</v>
      </c>
      <c r="DC431" s="27"/>
      <c r="DD431" s="325">
        <f t="shared" si="764"/>
        <v>0</v>
      </c>
      <c r="DE431" s="325">
        <f t="shared" si="765"/>
        <v>0</v>
      </c>
      <c r="DF431" s="27"/>
      <c r="DG431" s="324">
        <f>SUMIF('Rekapitulasi Juni'!$AL$410:$AL$588,APS!$B431,'Rekapitulasi Juni'!$AM$410:$AM$588)</f>
        <v>0</v>
      </c>
      <c r="DH431" s="324">
        <f>SUMIF('Rekapitulasi Juni'!$AL$410:$AL$588,APS!$B431,'Rekapitulasi Juni'!$AN$410:$AN$588)</f>
        <v>0</v>
      </c>
      <c r="DI431" s="27"/>
      <c r="DJ431" s="325">
        <f t="shared" si="721"/>
        <v>0</v>
      </c>
      <c r="DK431" s="325">
        <f t="shared" si="722"/>
        <v>0</v>
      </c>
      <c r="DL431" s="27"/>
      <c r="DM431" s="324">
        <f>SUMIF('Rekapitulasi Juni'!$BA$410:$BA$588,APS!$B431,'Rekapitulasi Juni'!$BB$410:$BB$588)</f>
        <v>0</v>
      </c>
      <c r="DN431" s="324">
        <f>SUMIF('Rekapitulasi Juni'!$BA$410:$BA$588,APS!$B431,'Rekapitulasi Juni'!$BC$410:$BC$588)</f>
        <v>0</v>
      </c>
      <c r="DO431" s="324">
        <f>SUMIF('Rekapitulasi Juni'!$BA$410:$BA$588,APS!$B431,'Rekapitulasi Juni'!$BF$410:$BF$588)</f>
        <v>0</v>
      </c>
      <c r="DP431" s="325">
        <f t="shared" si="723"/>
        <v>0</v>
      </c>
      <c r="DQ431" s="325">
        <f t="shared" si="724"/>
        <v>0</v>
      </c>
      <c r="DR431" s="27">
        <v>25</v>
      </c>
      <c r="DS431" s="324">
        <f>SUMIF('Rekapitulasi Juni'!$BP$410:$BP$588,APS!$B431,'Rekapitulasi Juni'!$BQ$410:$BQ$588)</f>
        <v>0</v>
      </c>
      <c r="DT431" s="324">
        <f>SUMIF('Rekapitulasi Juni'!$BP$410:$BP$588,APS!$B431,'Rekapitulasi Juni'!$BR$410:$BR$588)</f>
        <v>0</v>
      </c>
      <c r="DU431" s="27"/>
      <c r="DV431" s="325">
        <f t="shared" si="725"/>
        <v>0</v>
      </c>
      <c r="DW431" s="325">
        <f t="shared" si="726"/>
        <v>0</v>
      </c>
      <c r="DX431" s="41">
        <f t="shared" si="766"/>
        <v>25</v>
      </c>
      <c r="DY431" s="41">
        <f t="shared" si="767"/>
        <v>0</v>
      </c>
      <c r="DZ431" s="41">
        <f t="shared" si="768"/>
        <v>0</v>
      </c>
      <c r="EA431" s="41">
        <f t="shared" si="769"/>
        <v>0</v>
      </c>
      <c r="EB431" s="41">
        <f t="shared" si="770"/>
        <v>0</v>
      </c>
      <c r="EC431" s="41">
        <f t="shared" si="771"/>
        <v>-25</v>
      </c>
      <c r="ED431" s="180">
        <f t="shared" si="772"/>
        <v>0</v>
      </c>
      <c r="EE431" s="27">
        <v>40</v>
      </c>
      <c r="EF431" s="27">
        <v>15</v>
      </c>
      <c r="EG431" s="324">
        <f>SUMIF('Rekapitulasi Juni'!$D$608:$D$786,APS!$B431,'Rekapitulasi Juni'!$E$608:$E$786)</f>
        <v>0</v>
      </c>
      <c r="EH431" s="324">
        <f>SUMIF('Rekapitulasi Juni'!$D$608:$D$786,APS!$B431,'Rekapitulasi Juni'!$F$608:$F$786)</f>
        <v>0</v>
      </c>
      <c r="EI431" s="27"/>
      <c r="EJ431" s="325">
        <f t="shared" si="727"/>
        <v>0</v>
      </c>
      <c r="EK431" s="325">
        <f t="shared" si="728"/>
        <v>0</v>
      </c>
      <c r="EL431" s="27"/>
      <c r="EM431" s="324">
        <f>SUMIF('Rekapitulasi Juni'!$U$608:$U$786,APS!$B431,'Rekapitulasi Juni'!$V$608:$V$786)</f>
        <v>0</v>
      </c>
      <c r="EN431" s="324">
        <f>SUMIF('Rekapitulasi Juni'!$U$608:$U$786,APS!$B431,'Rekapitulasi Juni'!$W$608:$W$786)</f>
        <v>0</v>
      </c>
      <c r="EO431" s="27"/>
      <c r="EP431" s="325">
        <f t="shared" si="729"/>
        <v>0</v>
      </c>
      <c r="EQ431" s="325">
        <f t="shared" si="730"/>
        <v>0</v>
      </c>
      <c r="ER431" s="27"/>
      <c r="ES431" s="324">
        <f>SUMIF('Rekapitulasi Juni'!$AL$608:$AL$786,APS!$B431,'Rekapitulasi Juni'!$AM$608:$AM$786)</f>
        <v>0</v>
      </c>
      <c r="ET431" s="324">
        <f>SUMIF('Rekapitulasi Juni'!$AL$608:$AL$786,APS!$B431,'Rekapitulasi Juni'!$AN$608:$AN$786)</f>
        <v>0</v>
      </c>
      <c r="EU431" s="27"/>
      <c r="EV431" s="325">
        <f t="shared" si="715"/>
        <v>0</v>
      </c>
      <c r="EW431" s="325">
        <f t="shared" si="716"/>
        <v>0</v>
      </c>
      <c r="EX431" s="27"/>
      <c r="EY431" s="324">
        <f>SUMIF('Rekapitulasi Juni'!$BA$608:$BA$786,APS!$B431,'Rekapitulasi Juni'!$BB$608:$BB$786)</f>
        <v>0</v>
      </c>
      <c r="EZ431" s="324">
        <f>SUMIF('Rekapitulasi Juni'!$BA$608:$BA$786,APS!$B431,'Rekapitulasi Juni'!$BC$608:$BC$786)</f>
        <v>0</v>
      </c>
      <c r="FA431" s="324">
        <f>SUMIF('Rekapitulasi Juni'!$BA$608:$BA$786,APS!$B431,'Rekapitulasi Juni'!$BF$608:$BF$786)</f>
        <v>0</v>
      </c>
      <c r="FB431" s="325">
        <f t="shared" si="717"/>
        <v>0</v>
      </c>
      <c r="FC431" s="325">
        <f t="shared" si="718"/>
        <v>0</v>
      </c>
      <c r="FD431" s="27"/>
      <c r="FE431" s="27"/>
      <c r="FF431" s="27"/>
      <c r="FG431" s="27"/>
      <c r="FH431" s="27"/>
      <c r="FI431" s="27"/>
      <c r="FJ431" s="41">
        <f t="shared" si="773"/>
        <v>15</v>
      </c>
      <c r="FK431" s="41">
        <f t="shared" si="774"/>
        <v>0</v>
      </c>
      <c r="FL431" s="41">
        <f t="shared" si="775"/>
        <v>0</v>
      </c>
      <c r="FM431" s="41">
        <f t="shared" si="776"/>
        <v>0</v>
      </c>
      <c r="FN431" s="41">
        <f t="shared" si="777"/>
        <v>0</v>
      </c>
      <c r="FO431" s="41">
        <f t="shared" si="778"/>
        <v>-15</v>
      </c>
      <c r="FP431" s="180">
        <f t="shared" si="779"/>
        <v>0</v>
      </c>
      <c r="FQ431" s="27"/>
      <c r="FR431" s="27"/>
      <c r="FS431" s="324">
        <f>SUMIF('Rekapitulasi Juni'!$D$804:$D$984,APS!$B431,'Rekapitulasi Juni'!$E$804:$E$984)</f>
        <v>0</v>
      </c>
      <c r="FT431" s="324">
        <f>SUMIF('Rekapitulasi Juni'!$D$804:$D$984,APS!$B431,'Rekapitulasi Juni'!$F$804:$F$984)</f>
        <v>0</v>
      </c>
      <c r="FU431" s="27"/>
      <c r="FV431" s="325">
        <f t="shared" si="719"/>
        <v>0</v>
      </c>
      <c r="FW431" s="325">
        <f t="shared" si="720"/>
        <v>0</v>
      </c>
      <c r="FX431" s="27"/>
      <c r="FY431" s="324">
        <f>SUMIF('Rekapitulasi Juni'!$U$804:$U$984,APS!$B431,'Rekapitulasi Juni'!$V$804:$V$984)</f>
        <v>0</v>
      </c>
      <c r="FZ431" s="324">
        <f>SUMIF('Rekapitulasi Juni'!$U$804:$U$984,APS!$B431,'Rekapitulasi Juni'!$W$804:$W$984)</f>
        <v>0</v>
      </c>
      <c r="GA431" s="27"/>
      <c r="GB431" s="325">
        <f t="shared" si="713"/>
        <v>0</v>
      </c>
      <c r="GC431" s="325">
        <f t="shared" si="714"/>
        <v>0</v>
      </c>
      <c r="GD431" s="27"/>
      <c r="GE431" s="324">
        <f>SUMIF('Rekapitulasi Juni'!$AL$804:$AL$984,APS!$B431,'Rekapitulasi Juni'!$AM$804:$AM$984)</f>
        <v>0</v>
      </c>
      <c r="GF431" s="324">
        <f>SUMIF('Rekapitulasi Juni'!$AL$804:$AL$984,APS!$B431,'Rekapitulasi Juni'!$AN$804:$AN$984)</f>
        <v>0</v>
      </c>
      <c r="GG431" s="27"/>
      <c r="GH431" s="325">
        <f t="shared" si="703"/>
        <v>0</v>
      </c>
      <c r="GI431" s="325">
        <f t="shared" si="704"/>
        <v>0</v>
      </c>
      <c r="GJ431" s="27"/>
      <c r="GK431" s="27"/>
      <c r="GL431" s="41">
        <f t="shared" si="780"/>
        <v>0</v>
      </c>
      <c r="GM431" s="41">
        <f t="shared" si="781"/>
        <v>0</v>
      </c>
      <c r="GN431" s="41">
        <f t="shared" si="782"/>
        <v>0</v>
      </c>
      <c r="GO431" s="41">
        <f t="shared" si="712"/>
        <v>0</v>
      </c>
      <c r="GP431" s="41">
        <f t="shared" si="783"/>
        <v>0</v>
      </c>
      <c r="GQ431" s="41">
        <f t="shared" si="784"/>
        <v>0</v>
      </c>
      <c r="GR431" s="180">
        <f t="shared" si="785"/>
        <v>0</v>
      </c>
      <c r="GS431" s="41">
        <f t="shared" si="705"/>
        <v>40</v>
      </c>
      <c r="GT431" s="41">
        <f t="shared" si="706"/>
        <v>0</v>
      </c>
      <c r="GU431" s="41">
        <f t="shared" si="707"/>
        <v>0</v>
      </c>
      <c r="GV431" s="41">
        <f t="shared" si="708"/>
        <v>0</v>
      </c>
      <c r="GW431" s="41">
        <f t="shared" si="709"/>
        <v>0</v>
      </c>
      <c r="GX431" s="41">
        <f t="shared" si="710"/>
        <v>-40</v>
      </c>
      <c r="GY431" s="180">
        <f t="shared" si="711"/>
        <v>0</v>
      </c>
      <c r="GZ431" s="41">
        <v>403</v>
      </c>
      <c r="HA431" s="32"/>
      <c r="HB431" s="42">
        <f t="shared" si="634"/>
        <v>0</v>
      </c>
      <c r="HC431" s="59"/>
    </row>
    <row r="432" spans="1:211" ht="15" customHeight="1">
      <c r="A432" s="51"/>
      <c r="B432" s="52" t="s">
        <v>846</v>
      </c>
      <c r="C432" s="31" t="s">
        <v>490</v>
      </c>
      <c r="D432" s="50" t="s">
        <v>804</v>
      </c>
      <c r="E432" s="31" t="s">
        <v>43</v>
      </c>
      <c r="F432" s="31" t="s">
        <v>804</v>
      </c>
      <c r="G432" s="33">
        <v>31</v>
      </c>
      <c r="H432" s="33">
        <v>0</v>
      </c>
      <c r="I432" s="33">
        <v>0</v>
      </c>
      <c r="J432" s="34">
        <f>IFERROR(VLOOKUP(A432,#REF!,3,0),0)</f>
        <v>0</v>
      </c>
      <c r="K432" s="34">
        <f t="shared" si="623"/>
        <v>0</v>
      </c>
      <c r="L432" s="34">
        <v>0</v>
      </c>
      <c r="M432" s="34">
        <v>0</v>
      </c>
      <c r="N432" s="35">
        <f t="shared" si="624"/>
        <v>31</v>
      </c>
      <c r="O432" s="35">
        <f t="shared" si="625"/>
        <v>31</v>
      </c>
      <c r="P432" s="36">
        <v>31</v>
      </c>
      <c r="Q432" s="36">
        <f t="shared" si="731"/>
        <v>31</v>
      </c>
      <c r="R432" s="80"/>
      <c r="S432" s="37">
        <f ca="1">SUMIF(ROP!$D$6:$H$65536,A432,ROP!$J$6:$J$65536)</f>
        <v>0</v>
      </c>
      <c r="T432" s="37">
        <f>SUMIF(HASIL!$B:$B,APS!$B432&amp;RIGHT(APS!T$9,2),HASIL!$I:$I)</f>
        <v>0</v>
      </c>
      <c r="U432" s="37">
        <f>SUMIF(HASIL!$B:$B,APS!$B432&amp;RIGHT(APS!U$9,2),HASIL!$I:$I)</f>
        <v>0</v>
      </c>
      <c r="V432" s="37">
        <f>SUMIF(HASIL!$B:$B,APS!$B432&amp;RIGHT(APS!V$9,2),HASIL!$I:$I)</f>
        <v>0</v>
      </c>
      <c r="W432" s="37">
        <f>SUMIF(HASIL!$B:$B,APS!$B432&amp;RIGHT(APS!W$9,2),HASIL!$I:$I)</f>
        <v>0</v>
      </c>
      <c r="X432" s="38">
        <f t="shared" si="626"/>
        <v>0</v>
      </c>
      <c r="Y432" s="38">
        <f t="shared" si="627"/>
        <v>-31</v>
      </c>
      <c r="Z432" s="39">
        <f t="shared" si="787"/>
        <v>0</v>
      </c>
      <c r="AA432" s="39">
        <f t="shared" si="786"/>
        <v>31</v>
      </c>
      <c r="AB432" s="40">
        <f t="shared" si="788"/>
        <v>31</v>
      </c>
      <c r="AC432" s="27">
        <v>0</v>
      </c>
      <c r="AD432" s="27"/>
      <c r="AE432" s="27"/>
      <c r="AF432" s="27"/>
      <c r="AG432" s="27"/>
      <c r="AH432" s="27"/>
      <c r="AI432" s="324">
        <f>SUMIF('Rekapitulasi Juni'!$D$9:$D$192,APS!$B432,'Rekapitulasi Juni'!$E$9:$E$192)</f>
        <v>0</v>
      </c>
      <c r="AJ432" s="324">
        <f>SUMIF('Rekapitulasi Juni'!$D$9:$D$192,APS!$B432,'Rekapitulasi Juni'!$F$9:$F$192)</f>
        <v>0</v>
      </c>
      <c r="AK432" s="324">
        <f>SUMIF('Rekapitulasi Juni'!$D$9:$D$192,APS!$B432,'Rekapitulasi Juni'!$K$9:$K$192)</f>
        <v>0</v>
      </c>
      <c r="AL432" s="325">
        <f t="shared" si="732"/>
        <v>0</v>
      </c>
      <c r="AM432" s="325">
        <f t="shared" si="733"/>
        <v>0</v>
      </c>
      <c r="AN432" s="27"/>
      <c r="AO432" s="324">
        <f>SUMIF('Rekapitulasi Juni'!$U$9:$U$192,APS!$B432,'Rekapitulasi Juni'!$V$9:$V$192)</f>
        <v>0</v>
      </c>
      <c r="AP432" s="324">
        <f>SUMIF('Rekapitulasi Juni'!$U$9:$U$192,APS!$B432,'Rekapitulasi Juni'!$W$9:$W$192)</f>
        <v>0</v>
      </c>
      <c r="AQ432" s="27"/>
      <c r="AR432" s="325">
        <f t="shared" si="734"/>
        <v>0</v>
      </c>
      <c r="AS432" s="325">
        <f t="shared" si="735"/>
        <v>0</v>
      </c>
      <c r="AT432" s="27"/>
      <c r="AU432" s="324">
        <f>SUMIF('Rekapitulasi Juni'!$AL$9:$AL$192,APS!$B432,'Rekapitulasi Juni'!$AM$9:$AM$192)</f>
        <v>0</v>
      </c>
      <c r="AV432" s="324">
        <f>SUMIF('Rekapitulasi Juni'!$AL$9:$AL$192,APS!$B432,'Rekapitulasi Juni'!$AN$9:$AN$192)</f>
        <v>0</v>
      </c>
      <c r="AW432" s="27"/>
      <c r="AX432" s="325">
        <f t="shared" si="736"/>
        <v>0</v>
      </c>
      <c r="AY432" s="325">
        <f t="shared" si="737"/>
        <v>0</v>
      </c>
      <c r="AZ432" s="41">
        <f t="shared" si="738"/>
        <v>0</v>
      </c>
      <c r="BA432" s="41">
        <f t="shared" si="739"/>
        <v>0</v>
      </c>
      <c r="BB432" s="41">
        <f t="shared" si="740"/>
        <v>0</v>
      </c>
      <c r="BC432" s="41">
        <f t="shared" si="741"/>
        <v>0</v>
      </c>
      <c r="BD432" s="41">
        <f t="shared" si="742"/>
        <v>0</v>
      </c>
      <c r="BE432" s="41">
        <f t="shared" si="743"/>
        <v>0</v>
      </c>
      <c r="BF432" s="180">
        <f t="shared" si="744"/>
        <v>0</v>
      </c>
      <c r="BG432" s="27">
        <v>0</v>
      </c>
      <c r="BH432" s="27"/>
      <c r="BI432" s="324">
        <f>SUMIF('Rekapitulasi Juni'!$D$214:$D$393,APS!$B432,'Rekapitulasi Juni'!$E$214:$E$393)</f>
        <v>0</v>
      </c>
      <c r="BJ432" s="324">
        <f>SUMIF('Rekapitulasi Juni'!$D$214:$D$393,APS!$B432,'Rekapitulasi Juni'!$F$214:$F$393)</f>
        <v>0</v>
      </c>
      <c r="BK432" s="27"/>
      <c r="BL432" s="325">
        <f t="shared" si="745"/>
        <v>0</v>
      </c>
      <c r="BM432" s="325">
        <f t="shared" si="746"/>
        <v>0</v>
      </c>
      <c r="BN432" s="27"/>
      <c r="BO432" s="324">
        <f>SUMIF('Rekapitulasi Juni'!$U$214:$U$393,APS!$B432,'Rekapitulasi Juni'!$V$214:$V$393)</f>
        <v>0</v>
      </c>
      <c r="BP432" s="324">
        <f>SUMIF('Rekapitulasi Juni'!$U$214:$U$393,APS!$B432,'Rekapitulasi Juni'!$W$214:$W$393)</f>
        <v>0</v>
      </c>
      <c r="BQ432" s="27"/>
      <c r="BR432" s="325">
        <f t="shared" si="747"/>
        <v>0</v>
      </c>
      <c r="BS432" s="325">
        <f t="shared" si="748"/>
        <v>0</v>
      </c>
      <c r="BT432" s="27"/>
      <c r="BU432" s="324">
        <f>SUMIF('Rekapitulasi Juni'!$AL$214:$AL$393,APS!$B432,'Rekapitulasi Juni'!$AM$214:$AM$393)</f>
        <v>0</v>
      </c>
      <c r="BV432" s="324">
        <f>SUMIF('Rekapitulasi Juni'!$AL$214:$AL$393,APS!$B432,'Rekapitulasi Juni'!$AN$214:$AN$393)</f>
        <v>0</v>
      </c>
      <c r="BW432" s="27"/>
      <c r="BX432" s="325">
        <f t="shared" si="749"/>
        <v>0</v>
      </c>
      <c r="BY432" s="325">
        <f t="shared" si="750"/>
        <v>0</v>
      </c>
      <c r="BZ432" s="27"/>
      <c r="CA432" s="324">
        <f>SUMIF('Rekapitulasi Juni'!$BA$214:$BA$393,APS!$B432,'Rekapitulasi Juni'!$BB$214:$BB$393)</f>
        <v>0</v>
      </c>
      <c r="CB432" s="324">
        <f>SUMIF('Rekapitulasi Juni'!$BA$214:$BA$393,APS!$B432,'Rekapitulasi Juni'!$BC$214:$BC$393)</f>
        <v>0</v>
      </c>
      <c r="CC432" s="27"/>
      <c r="CD432" s="325">
        <f t="shared" si="751"/>
        <v>0</v>
      </c>
      <c r="CE432" s="325">
        <f t="shared" si="752"/>
        <v>0</v>
      </c>
      <c r="CF432" s="27"/>
      <c r="CG432" s="324">
        <f>SUMIF('Rekapitulasi Juni'!$BP$214:$BP$393,APS!$B432,'Rekapitulasi Juni'!$BQ$214:$BQ$393)</f>
        <v>0</v>
      </c>
      <c r="CH432" s="324">
        <f>SUMIF('Rekapitulasi Juni'!$BP$214:$BP$393,APS!$B432,'Rekapitulasi Juni'!$BR$214:$BR$393)</f>
        <v>0</v>
      </c>
      <c r="CI432" s="27"/>
      <c r="CJ432" s="325">
        <f t="shared" si="753"/>
        <v>0</v>
      </c>
      <c r="CK432" s="325">
        <f t="shared" si="754"/>
        <v>0</v>
      </c>
      <c r="CL432" s="41">
        <f t="shared" si="755"/>
        <v>0</v>
      </c>
      <c r="CM432" s="41">
        <f t="shared" si="756"/>
        <v>0</v>
      </c>
      <c r="CN432" s="41">
        <f t="shared" si="757"/>
        <v>0</v>
      </c>
      <c r="CO432" s="41">
        <f t="shared" si="758"/>
        <v>0</v>
      </c>
      <c r="CP432" s="41">
        <f t="shared" si="759"/>
        <v>0</v>
      </c>
      <c r="CQ432" s="41">
        <f t="shared" si="760"/>
        <v>0</v>
      </c>
      <c r="CR432" s="180">
        <f t="shared" si="761"/>
        <v>0</v>
      </c>
      <c r="CS432" s="27">
        <v>0</v>
      </c>
      <c r="CT432" s="27"/>
      <c r="CU432" s="324">
        <f>SUMIF('Rekapitulasi Juni'!$D$410:$D$588,APS!$B432,'Rekapitulasi Juni'!$E$410:$E$588)</f>
        <v>0</v>
      </c>
      <c r="CV432" s="324">
        <f>SUMIF('Rekapitulasi Juni'!$D$410:$D$588,APS!$B432,'Rekapitulasi Juni'!$F$410:$F$588)</f>
        <v>0</v>
      </c>
      <c r="CW432" s="27"/>
      <c r="CX432" s="325">
        <f t="shared" si="762"/>
        <v>0</v>
      </c>
      <c r="CY432" s="325">
        <f t="shared" si="763"/>
        <v>0</v>
      </c>
      <c r="CZ432" s="27"/>
      <c r="DA432" s="324">
        <f>SUMIF('Rekapitulasi Juni'!$U$410:$U$588,APS!$B432,'Rekapitulasi Juni'!$V$410:$V$588)</f>
        <v>0</v>
      </c>
      <c r="DB432" s="324">
        <f>SUMIF('Rekapitulasi Juni'!$U$410:$U$588,APS!$B432,'Rekapitulasi Juni'!$W$410:$W$588)</f>
        <v>0</v>
      </c>
      <c r="DC432" s="27"/>
      <c r="DD432" s="325">
        <f t="shared" si="764"/>
        <v>0</v>
      </c>
      <c r="DE432" s="325">
        <f t="shared" si="765"/>
        <v>0</v>
      </c>
      <c r="DF432" s="27"/>
      <c r="DG432" s="324">
        <f>SUMIF('Rekapitulasi Juni'!$AL$410:$AL$588,APS!$B432,'Rekapitulasi Juni'!$AM$410:$AM$588)</f>
        <v>0</v>
      </c>
      <c r="DH432" s="324">
        <f>SUMIF('Rekapitulasi Juni'!$AL$410:$AL$588,APS!$B432,'Rekapitulasi Juni'!$AN$410:$AN$588)</f>
        <v>0</v>
      </c>
      <c r="DI432" s="27"/>
      <c r="DJ432" s="325">
        <f t="shared" si="721"/>
        <v>0</v>
      </c>
      <c r="DK432" s="325">
        <f t="shared" si="722"/>
        <v>0</v>
      </c>
      <c r="DL432" s="27"/>
      <c r="DM432" s="324">
        <f>SUMIF('Rekapitulasi Juni'!$BA$410:$BA$588,APS!$B432,'Rekapitulasi Juni'!$BB$410:$BB$588)</f>
        <v>0</v>
      </c>
      <c r="DN432" s="324">
        <f>SUMIF('Rekapitulasi Juni'!$BA$410:$BA$588,APS!$B432,'Rekapitulasi Juni'!$BC$410:$BC$588)</f>
        <v>0</v>
      </c>
      <c r="DO432" s="324">
        <f>SUMIF('Rekapitulasi Juni'!$BA$410:$BA$588,APS!$B432,'Rekapitulasi Juni'!$BF$410:$BF$588)</f>
        <v>0</v>
      </c>
      <c r="DP432" s="325">
        <f t="shared" si="723"/>
        <v>0</v>
      </c>
      <c r="DQ432" s="325">
        <f t="shared" si="724"/>
        <v>0</v>
      </c>
      <c r="DR432" s="27"/>
      <c r="DS432" s="324">
        <f>SUMIF('Rekapitulasi Juni'!$BP$410:$BP$588,APS!$B432,'Rekapitulasi Juni'!$BQ$410:$BQ$588)</f>
        <v>0</v>
      </c>
      <c r="DT432" s="324">
        <f>SUMIF('Rekapitulasi Juni'!$BP$410:$BP$588,APS!$B432,'Rekapitulasi Juni'!$BR$410:$BR$588)</f>
        <v>0</v>
      </c>
      <c r="DU432" s="27"/>
      <c r="DV432" s="325">
        <f t="shared" si="725"/>
        <v>0</v>
      </c>
      <c r="DW432" s="325">
        <f t="shared" si="726"/>
        <v>0</v>
      </c>
      <c r="DX432" s="41">
        <f t="shared" si="766"/>
        <v>0</v>
      </c>
      <c r="DY432" s="41">
        <f t="shared" si="767"/>
        <v>0</v>
      </c>
      <c r="DZ432" s="41">
        <f t="shared" si="768"/>
        <v>0</v>
      </c>
      <c r="EA432" s="41">
        <f t="shared" si="769"/>
        <v>0</v>
      </c>
      <c r="EB432" s="41">
        <f t="shared" si="770"/>
        <v>0</v>
      </c>
      <c r="EC432" s="41">
        <f t="shared" si="771"/>
        <v>0</v>
      </c>
      <c r="ED432" s="180">
        <f t="shared" si="772"/>
        <v>0</v>
      </c>
      <c r="EE432" s="27">
        <v>31</v>
      </c>
      <c r="EF432" s="27">
        <v>31</v>
      </c>
      <c r="EG432" s="324">
        <f>SUMIF('Rekapitulasi Juni'!$D$608:$D$786,APS!$B432,'Rekapitulasi Juni'!$E$608:$E$786)</f>
        <v>0</v>
      </c>
      <c r="EH432" s="324">
        <f>SUMIF('Rekapitulasi Juni'!$D$608:$D$786,APS!$B432,'Rekapitulasi Juni'!$F$608:$F$786)</f>
        <v>0</v>
      </c>
      <c r="EI432" s="27"/>
      <c r="EJ432" s="325">
        <f t="shared" si="727"/>
        <v>0</v>
      </c>
      <c r="EK432" s="325">
        <f t="shared" si="728"/>
        <v>0</v>
      </c>
      <c r="EL432" s="27"/>
      <c r="EM432" s="324">
        <f>SUMIF('Rekapitulasi Juni'!$U$608:$U$786,APS!$B432,'Rekapitulasi Juni'!$V$608:$V$786)</f>
        <v>0</v>
      </c>
      <c r="EN432" s="324">
        <f>SUMIF('Rekapitulasi Juni'!$U$608:$U$786,APS!$B432,'Rekapitulasi Juni'!$W$608:$W$786)</f>
        <v>0</v>
      </c>
      <c r="EO432" s="27"/>
      <c r="EP432" s="325">
        <f t="shared" si="729"/>
        <v>0</v>
      </c>
      <c r="EQ432" s="325">
        <f t="shared" si="730"/>
        <v>0</v>
      </c>
      <c r="ER432" s="27"/>
      <c r="ES432" s="324">
        <f>SUMIF('Rekapitulasi Juni'!$AL$608:$AL$786,APS!$B432,'Rekapitulasi Juni'!$AM$608:$AM$786)</f>
        <v>0</v>
      </c>
      <c r="ET432" s="324">
        <f>SUMIF('Rekapitulasi Juni'!$AL$608:$AL$786,APS!$B432,'Rekapitulasi Juni'!$AN$608:$AN$786)</f>
        <v>0</v>
      </c>
      <c r="EU432" s="27"/>
      <c r="EV432" s="325">
        <f t="shared" si="715"/>
        <v>0</v>
      </c>
      <c r="EW432" s="325">
        <f t="shared" si="716"/>
        <v>0</v>
      </c>
      <c r="EX432" s="27"/>
      <c r="EY432" s="324">
        <f>SUMIF('Rekapitulasi Juni'!$BA$608:$BA$786,APS!$B432,'Rekapitulasi Juni'!$BB$608:$BB$786)</f>
        <v>0</v>
      </c>
      <c r="EZ432" s="324">
        <f>SUMIF('Rekapitulasi Juni'!$BA$608:$BA$786,APS!$B432,'Rekapitulasi Juni'!$BC$608:$BC$786)</f>
        <v>0</v>
      </c>
      <c r="FA432" s="324">
        <f>SUMIF('Rekapitulasi Juni'!$BA$608:$BA$786,APS!$B432,'Rekapitulasi Juni'!$BF$608:$BF$786)</f>
        <v>0</v>
      </c>
      <c r="FB432" s="325">
        <f t="shared" si="717"/>
        <v>0</v>
      </c>
      <c r="FC432" s="325">
        <f t="shared" si="718"/>
        <v>0</v>
      </c>
      <c r="FD432" s="27"/>
      <c r="FE432" s="27"/>
      <c r="FF432" s="27"/>
      <c r="FG432" s="27"/>
      <c r="FH432" s="27"/>
      <c r="FI432" s="27"/>
      <c r="FJ432" s="41">
        <f t="shared" si="773"/>
        <v>31</v>
      </c>
      <c r="FK432" s="41">
        <f t="shared" si="774"/>
        <v>0</v>
      </c>
      <c r="FL432" s="41">
        <f t="shared" si="775"/>
        <v>0</v>
      </c>
      <c r="FM432" s="41">
        <f t="shared" si="776"/>
        <v>0</v>
      </c>
      <c r="FN432" s="41">
        <f t="shared" si="777"/>
        <v>0</v>
      </c>
      <c r="FO432" s="41">
        <f t="shared" si="778"/>
        <v>-31</v>
      </c>
      <c r="FP432" s="180">
        <f t="shared" si="779"/>
        <v>0</v>
      </c>
      <c r="FQ432" s="27"/>
      <c r="FR432" s="27"/>
      <c r="FS432" s="324">
        <f>SUMIF('Rekapitulasi Juni'!$D$804:$D$984,APS!$B432,'Rekapitulasi Juni'!$E$804:$E$984)</f>
        <v>0</v>
      </c>
      <c r="FT432" s="324">
        <f>SUMIF('Rekapitulasi Juni'!$D$804:$D$984,APS!$B432,'Rekapitulasi Juni'!$F$804:$F$984)</f>
        <v>0</v>
      </c>
      <c r="FU432" s="27"/>
      <c r="FV432" s="325">
        <f t="shared" si="719"/>
        <v>0</v>
      </c>
      <c r="FW432" s="325">
        <f t="shared" si="720"/>
        <v>0</v>
      </c>
      <c r="FX432" s="27"/>
      <c r="FY432" s="324">
        <f>SUMIF('Rekapitulasi Juni'!$U$804:$U$984,APS!$B432,'Rekapitulasi Juni'!$V$804:$V$984)</f>
        <v>0</v>
      </c>
      <c r="FZ432" s="324">
        <f>SUMIF('Rekapitulasi Juni'!$U$804:$U$984,APS!$B432,'Rekapitulasi Juni'!$W$804:$W$984)</f>
        <v>0</v>
      </c>
      <c r="GA432" s="27"/>
      <c r="GB432" s="325">
        <f t="shared" si="713"/>
        <v>0</v>
      </c>
      <c r="GC432" s="325">
        <f t="shared" si="714"/>
        <v>0</v>
      </c>
      <c r="GD432" s="27"/>
      <c r="GE432" s="324">
        <f>SUMIF('Rekapitulasi Juni'!$AL$804:$AL$984,APS!$B432,'Rekapitulasi Juni'!$AM$804:$AM$984)</f>
        <v>0</v>
      </c>
      <c r="GF432" s="324">
        <f>SUMIF('Rekapitulasi Juni'!$AL$804:$AL$984,APS!$B432,'Rekapitulasi Juni'!$AN$804:$AN$984)</f>
        <v>0</v>
      </c>
      <c r="GG432" s="27"/>
      <c r="GH432" s="325">
        <f t="shared" si="703"/>
        <v>0</v>
      </c>
      <c r="GI432" s="325">
        <f t="shared" si="704"/>
        <v>0</v>
      </c>
      <c r="GJ432" s="27"/>
      <c r="GK432" s="27"/>
      <c r="GL432" s="41">
        <f t="shared" si="780"/>
        <v>0</v>
      </c>
      <c r="GM432" s="41">
        <f t="shared" si="781"/>
        <v>0</v>
      </c>
      <c r="GN432" s="41">
        <f t="shared" si="782"/>
        <v>0</v>
      </c>
      <c r="GO432" s="41">
        <f t="shared" si="712"/>
        <v>0</v>
      </c>
      <c r="GP432" s="41">
        <f t="shared" si="783"/>
        <v>0</v>
      </c>
      <c r="GQ432" s="41">
        <f t="shared" si="784"/>
        <v>0</v>
      </c>
      <c r="GR432" s="180">
        <f t="shared" si="785"/>
        <v>0</v>
      </c>
      <c r="GS432" s="41">
        <f t="shared" si="705"/>
        <v>31</v>
      </c>
      <c r="GT432" s="41">
        <f t="shared" si="706"/>
        <v>0</v>
      </c>
      <c r="GU432" s="41">
        <f t="shared" si="707"/>
        <v>0</v>
      </c>
      <c r="GV432" s="41">
        <f t="shared" si="708"/>
        <v>0</v>
      </c>
      <c r="GW432" s="41">
        <f t="shared" si="709"/>
        <v>0</v>
      </c>
      <c r="GX432" s="41">
        <f t="shared" si="710"/>
        <v>-31</v>
      </c>
      <c r="GY432" s="180">
        <f t="shared" si="711"/>
        <v>0</v>
      </c>
      <c r="GZ432" s="41">
        <v>404</v>
      </c>
      <c r="HA432" s="356" t="s">
        <v>847</v>
      </c>
      <c r="HB432" s="42">
        <f t="shared" si="634"/>
        <v>0</v>
      </c>
      <c r="HC432" s="59"/>
    </row>
    <row r="433" spans="1:211" ht="15" customHeight="1">
      <c r="A433" s="51"/>
      <c r="B433" s="52" t="s">
        <v>848</v>
      </c>
      <c r="C433" s="31" t="s">
        <v>490</v>
      </c>
      <c r="D433" s="50" t="s">
        <v>804</v>
      </c>
      <c r="E433" s="31" t="s">
        <v>333</v>
      </c>
      <c r="F433" s="31" t="s">
        <v>804</v>
      </c>
      <c r="G433" s="33">
        <v>2</v>
      </c>
      <c r="H433" s="33">
        <v>0</v>
      </c>
      <c r="I433" s="33">
        <v>0</v>
      </c>
      <c r="J433" s="34">
        <f>IFERROR(VLOOKUP(A433,#REF!,3,0),0)</f>
        <v>0</v>
      </c>
      <c r="K433" s="34">
        <f t="shared" si="623"/>
        <v>0</v>
      </c>
      <c r="L433" s="34">
        <v>0</v>
      </c>
      <c r="M433" s="34">
        <v>0</v>
      </c>
      <c r="N433" s="35">
        <f t="shared" si="624"/>
        <v>2</v>
      </c>
      <c r="O433" s="35">
        <f t="shared" si="625"/>
        <v>2</v>
      </c>
      <c r="P433" s="36">
        <v>2</v>
      </c>
      <c r="Q433" s="36">
        <f t="shared" si="731"/>
        <v>2</v>
      </c>
      <c r="R433" s="80"/>
      <c r="S433" s="37">
        <f ca="1">SUMIF(ROP!$D$6:$H$65536,A433,ROP!$J$6:$J$65536)</f>
        <v>0</v>
      </c>
      <c r="T433" s="37">
        <f>SUMIF(HASIL!$B:$B,APS!$B433&amp;RIGHT(APS!T$9,2),HASIL!$I:$I)</f>
        <v>0</v>
      </c>
      <c r="U433" s="37">
        <f>SUMIF(HASIL!$B:$B,APS!$B433&amp;RIGHT(APS!U$9,2),HASIL!$I:$I)</f>
        <v>0</v>
      </c>
      <c r="V433" s="37">
        <f>SUMIF(HASIL!$B:$B,APS!$B433&amp;RIGHT(APS!V$9,2),HASIL!$I:$I)</f>
        <v>0</v>
      </c>
      <c r="W433" s="37">
        <f>SUMIF(HASIL!$B:$B,APS!$B433&amp;RIGHT(APS!W$9,2),HASIL!$I:$I)</f>
        <v>0</v>
      </c>
      <c r="X433" s="38">
        <f t="shared" si="626"/>
        <v>0</v>
      </c>
      <c r="Y433" s="38">
        <f t="shared" si="627"/>
        <v>-2</v>
      </c>
      <c r="Z433" s="39">
        <f t="shared" si="787"/>
        <v>0</v>
      </c>
      <c r="AA433" s="39">
        <f t="shared" si="786"/>
        <v>2</v>
      </c>
      <c r="AB433" s="40">
        <f t="shared" si="788"/>
        <v>2</v>
      </c>
      <c r="AC433" s="27">
        <v>0</v>
      </c>
      <c r="AD433" s="27"/>
      <c r="AE433" s="27"/>
      <c r="AF433" s="27"/>
      <c r="AG433" s="27"/>
      <c r="AH433" s="27"/>
      <c r="AI433" s="324">
        <f>SUMIF('Rekapitulasi Juni'!$D$9:$D$192,APS!$B433,'Rekapitulasi Juni'!$E$9:$E$192)</f>
        <v>0</v>
      </c>
      <c r="AJ433" s="324">
        <f>SUMIF('Rekapitulasi Juni'!$D$9:$D$192,APS!$B433,'Rekapitulasi Juni'!$F$9:$F$192)</f>
        <v>0</v>
      </c>
      <c r="AK433" s="324">
        <f>SUMIF('Rekapitulasi Juni'!$D$9:$D$192,APS!$B433,'Rekapitulasi Juni'!$K$9:$K$192)</f>
        <v>0</v>
      </c>
      <c r="AL433" s="325">
        <f t="shared" si="732"/>
        <v>0</v>
      </c>
      <c r="AM433" s="325">
        <f t="shared" si="733"/>
        <v>0</v>
      </c>
      <c r="AN433" s="27"/>
      <c r="AO433" s="324">
        <f>SUMIF('Rekapitulasi Juni'!$U$9:$U$192,APS!$B433,'Rekapitulasi Juni'!$V$9:$V$192)</f>
        <v>0</v>
      </c>
      <c r="AP433" s="324">
        <f>SUMIF('Rekapitulasi Juni'!$U$9:$U$192,APS!$B433,'Rekapitulasi Juni'!$W$9:$W$192)</f>
        <v>0</v>
      </c>
      <c r="AQ433" s="27"/>
      <c r="AR433" s="325">
        <f t="shared" si="734"/>
        <v>0</v>
      </c>
      <c r="AS433" s="325">
        <f t="shared" si="735"/>
        <v>0</v>
      </c>
      <c r="AT433" s="27"/>
      <c r="AU433" s="324">
        <f>SUMIF('Rekapitulasi Juni'!$AL$9:$AL$192,APS!$B433,'Rekapitulasi Juni'!$AM$9:$AM$192)</f>
        <v>0</v>
      </c>
      <c r="AV433" s="324">
        <f>SUMIF('Rekapitulasi Juni'!$AL$9:$AL$192,APS!$B433,'Rekapitulasi Juni'!$AN$9:$AN$192)</f>
        <v>0</v>
      </c>
      <c r="AW433" s="27"/>
      <c r="AX433" s="325">
        <f t="shared" si="736"/>
        <v>0</v>
      </c>
      <c r="AY433" s="325">
        <f t="shared" si="737"/>
        <v>0</v>
      </c>
      <c r="AZ433" s="41">
        <f t="shared" si="738"/>
        <v>0</v>
      </c>
      <c r="BA433" s="41">
        <f t="shared" si="739"/>
        <v>0</v>
      </c>
      <c r="BB433" s="41">
        <f t="shared" si="740"/>
        <v>0</v>
      </c>
      <c r="BC433" s="41">
        <f t="shared" si="741"/>
        <v>0</v>
      </c>
      <c r="BD433" s="41">
        <f t="shared" si="742"/>
        <v>0</v>
      </c>
      <c r="BE433" s="41">
        <f t="shared" si="743"/>
        <v>0</v>
      </c>
      <c r="BF433" s="180">
        <f t="shared" si="744"/>
        <v>0</v>
      </c>
      <c r="BG433" s="27">
        <v>0</v>
      </c>
      <c r="BH433" s="27"/>
      <c r="BI433" s="324">
        <f>SUMIF('Rekapitulasi Juni'!$D$214:$D$393,APS!$B433,'Rekapitulasi Juni'!$E$214:$E$393)</f>
        <v>0</v>
      </c>
      <c r="BJ433" s="324">
        <f>SUMIF('Rekapitulasi Juni'!$D$214:$D$393,APS!$B433,'Rekapitulasi Juni'!$F$214:$F$393)</f>
        <v>0</v>
      </c>
      <c r="BK433" s="27"/>
      <c r="BL433" s="325">
        <f t="shared" si="745"/>
        <v>0</v>
      </c>
      <c r="BM433" s="325">
        <f t="shared" si="746"/>
        <v>0</v>
      </c>
      <c r="BN433" s="27"/>
      <c r="BO433" s="324">
        <f>SUMIF('Rekapitulasi Juni'!$U$214:$U$393,APS!$B433,'Rekapitulasi Juni'!$V$214:$V$393)</f>
        <v>0</v>
      </c>
      <c r="BP433" s="324">
        <f>SUMIF('Rekapitulasi Juni'!$U$214:$U$393,APS!$B433,'Rekapitulasi Juni'!$W$214:$W$393)</f>
        <v>0</v>
      </c>
      <c r="BQ433" s="27"/>
      <c r="BR433" s="325">
        <f t="shared" si="747"/>
        <v>0</v>
      </c>
      <c r="BS433" s="325">
        <f t="shared" si="748"/>
        <v>0</v>
      </c>
      <c r="BT433" s="27"/>
      <c r="BU433" s="324">
        <f>SUMIF('Rekapitulasi Juni'!$AL$214:$AL$393,APS!$B433,'Rekapitulasi Juni'!$AM$214:$AM$393)</f>
        <v>0</v>
      </c>
      <c r="BV433" s="324">
        <f>SUMIF('Rekapitulasi Juni'!$AL$214:$AL$393,APS!$B433,'Rekapitulasi Juni'!$AN$214:$AN$393)</f>
        <v>0</v>
      </c>
      <c r="BW433" s="27"/>
      <c r="BX433" s="325">
        <f t="shared" si="749"/>
        <v>0</v>
      </c>
      <c r="BY433" s="325">
        <f t="shared" si="750"/>
        <v>0</v>
      </c>
      <c r="BZ433" s="27"/>
      <c r="CA433" s="324">
        <f>SUMIF('Rekapitulasi Juni'!$BA$214:$BA$393,APS!$B433,'Rekapitulasi Juni'!$BB$214:$BB$393)</f>
        <v>0</v>
      </c>
      <c r="CB433" s="324">
        <f>SUMIF('Rekapitulasi Juni'!$BA$214:$BA$393,APS!$B433,'Rekapitulasi Juni'!$BC$214:$BC$393)</f>
        <v>0</v>
      </c>
      <c r="CC433" s="27"/>
      <c r="CD433" s="325">
        <f t="shared" si="751"/>
        <v>0</v>
      </c>
      <c r="CE433" s="325">
        <f t="shared" si="752"/>
        <v>0</v>
      </c>
      <c r="CF433" s="27"/>
      <c r="CG433" s="324">
        <f>SUMIF('Rekapitulasi Juni'!$BP$214:$BP$393,APS!$B433,'Rekapitulasi Juni'!$BQ$214:$BQ$393)</f>
        <v>0</v>
      </c>
      <c r="CH433" s="324">
        <f>SUMIF('Rekapitulasi Juni'!$BP$214:$BP$393,APS!$B433,'Rekapitulasi Juni'!$BR$214:$BR$393)</f>
        <v>0</v>
      </c>
      <c r="CI433" s="27"/>
      <c r="CJ433" s="325">
        <f t="shared" si="753"/>
        <v>0</v>
      </c>
      <c r="CK433" s="325">
        <f t="shared" si="754"/>
        <v>0</v>
      </c>
      <c r="CL433" s="41">
        <f t="shared" si="755"/>
        <v>0</v>
      </c>
      <c r="CM433" s="41">
        <f t="shared" si="756"/>
        <v>0</v>
      </c>
      <c r="CN433" s="41">
        <f t="shared" si="757"/>
        <v>0</v>
      </c>
      <c r="CO433" s="41">
        <f t="shared" si="758"/>
        <v>0</v>
      </c>
      <c r="CP433" s="41">
        <f t="shared" si="759"/>
        <v>0</v>
      </c>
      <c r="CQ433" s="41">
        <f t="shared" si="760"/>
        <v>0</v>
      </c>
      <c r="CR433" s="180">
        <f t="shared" si="761"/>
        <v>0</v>
      </c>
      <c r="CS433" s="27">
        <v>0</v>
      </c>
      <c r="CT433" s="27"/>
      <c r="CU433" s="324">
        <f>SUMIF('Rekapitulasi Juni'!$D$410:$D$588,APS!$B433,'Rekapitulasi Juni'!$E$410:$E$588)</f>
        <v>0</v>
      </c>
      <c r="CV433" s="324">
        <f>SUMIF('Rekapitulasi Juni'!$D$410:$D$588,APS!$B433,'Rekapitulasi Juni'!$F$410:$F$588)</f>
        <v>0</v>
      </c>
      <c r="CW433" s="27"/>
      <c r="CX433" s="325">
        <f t="shared" si="762"/>
        <v>0</v>
      </c>
      <c r="CY433" s="325">
        <f t="shared" si="763"/>
        <v>0</v>
      </c>
      <c r="CZ433" s="27"/>
      <c r="DA433" s="324">
        <f>SUMIF('Rekapitulasi Juni'!$U$410:$U$588,APS!$B433,'Rekapitulasi Juni'!$V$410:$V$588)</f>
        <v>0</v>
      </c>
      <c r="DB433" s="324">
        <f>SUMIF('Rekapitulasi Juni'!$U$410:$U$588,APS!$B433,'Rekapitulasi Juni'!$W$410:$W$588)</f>
        <v>0</v>
      </c>
      <c r="DC433" s="27"/>
      <c r="DD433" s="325">
        <f t="shared" si="764"/>
        <v>0</v>
      </c>
      <c r="DE433" s="325">
        <f t="shared" si="765"/>
        <v>0</v>
      </c>
      <c r="DF433" s="27"/>
      <c r="DG433" s="324">
        <f>SUMIF('Rekapitulasi Juni'!$AL$410:$AL$588,APS!$B433,'Rekapitulasi Juni'!$AM$410:$AM$588)</f>
        <v>0</v>
      </c>
      <c r="DH433" s="324">
        <f>SUMIF('Rekapitulasi Juni'!$AL$410:$AL$588,APS!$B433,'Rekapitulasi Juni'!$AN$410:$AN$588)</f>
        <v>0</v>
      </c>
      <c r="DI433" s="27"/>
      <c r="DJ433" s="325">
        <f t="shared" si="721"/>
        <v>0</v>
      </c>
      <c r="DK433" s="325">
        <f t="shared" si="722"/>
        <v>0</v>
      </c>
      <c r="DL433" s="27"/>
      <c r="DM433" s="324">
        <f>SUMIF('Rekapitulasi Juni'!$BA$410:$BA$588,APS!$B433,'Rekapitulasi Juni'!$BB$410:$BB$588)</f>
        <v>0</v>
      </c>
      <c r="DN433" s="324">
        <f>SUMIF('Rekapitulasi Juni'!$BA$410:$BA$588,APS!$B433,'Rekapitulasi Juni'!$BC$410:$BC$588)</f>
        <v>0</v>
      </c>
      <c r="DO433" s="324">
        <f>SUMIF('Rekapitulasi Juni'!$BA$410:$BA$588,APS!$B433,'Rekapitulasi Juni'!$BF$410:$BF$588)</f>
        <v>0</v>
      </c>
      <c r="DP433" s="325">
        <f t="shared" si="723"/>
        <v>0</v>
      </c>
      <c r="DQ433" s="325">
        <f t="shared" si="724"/>
        <v>0</v>
      </c>
      <c r="DR433" s="27"/>
      <c r="DS433" s="324">
        <f>SUMIF('Rekapitulasi Juni'!$BP$410:$BP$588,APS!$B433,'Rekapitulasi Juni'!$BQ$410:$BQ$588)</f>
        <v>0</v>
      </c>
      <c r="DT433" s="324">
        <f>SUMIF('Rekapitulasi Juni'!$BP$410:$BP$588,APS!$B433,'Rekapitulasi Juni'!$BR$410:$BR$588)</f>
        <v>0</v>
      </c>
      <c r="DU433" s="27"/>
      <c r="DV433" s="325">
        <f t="shared" si="725"/>
        <v>0</v>
      </c>
      <c r="DW433" s="325">
        <f t="shared" si="726"/>
        <v>0</v>
      </c>
      <c r="DX433" s="41">
        <f t="shared" si="766"/>
        <v>0</v>
      </c>
      <c r="DY433" s="41">
        <f t="shared" si="767"/>
        <v>0</v>
      </c>
      <c r="DZ433" s="41">
        <f t="shared" si="768"/>
        <v>0</v>
      </c>
      <c r="EA433" s="41">
        <f t="shared" si="769"/>
        <v>0</v>
      </c>
      <c r="EB433" s="41">
        <f t="shared" si="770"/>
        <v>0</v>
      </c>
      <c r="EC433" s="41">
        <f t="shared" si="771"/>
        <v>0</v>
      </c>
      <c r="ED433" s="180">
        <f t="shared" si="772"/>
        <v>0</v>
      </c>
      <c r="EE433" s="27">
        <v>2</v>
      </c>
      <c r="EF433" s="27"/>
      <c r="EG433" s="324">
        <f>SUMIF('Rekapitulasi Juni'!$D$608:$D$786,APS!$B433,'Rekapitulasi Juni'!$E$608:$E$786)</f>
        <v>0</v>
      </c>
      <c r="EH433" s="324">
        <f>SUMIF('Rekapitulasi Juni'!$D$608:$D$786,APS!$B433,'Rekapitulasi Juni'!$F$608:$F$786)</f>
        <v>0</v>
      </c>
      <c r="EI433" s="27"/>
      <c r="EJ433" s="325">
        <f t="shared" si="727"/>
        <v>0</v>
      </c>
      <c r="EK433" s="325">
        <f t="shared" si="728"/>
        <v>0</v>
      </c>
      <c r="EL433" s="27">
        <v>2</v>
      </c>
      <c r="EM433" s="324">
        <f>SUMIF('Rekapitulasi Juni'!$U$608:$U$786,APS!$B433,'Rekapitulasi Juni'!$V$608:$V$786)</f>
        <v>0</v>
      </c>
      <c r="EN433" s="324">
        <f>SUMIF('Rekapitulasi Juni'!$U$608:$U$786,APS!$B433,'Rekapitulasi Juni'!$W$608:$W$786)</f>
        <v>0</v>
      </c>
      <c r="EO433" s="27"/>
      <c r="EP433" s="325">
        <f t="shared" si="729"/>
        <v>0</v>
      </c>
      <c r="EQ433" s="325">
        <f t="shared" si="730"/>
        <v>0</v>
      </c>
      <c r="ER433" s="27"/>
      <c r="ES433" s="324">
        <f>SUMIF('Rekapitulasi Juni'!$AL$608:$AL$786,APS!$B433,'Rekapitulasi Juni'!$AM$608:$AM$786)</f>
        <v>0</v>
      </c>
      <c r="ET433" s="324">
        <f>SUMIF('Rekapitulasi Juni'!$AL$608:$AL$786,APS!$B433,'Rekapitulasi Juni'!$AN$608:$AN$786)</f>
        <v>0</v>
      </c>
      <c r="EU433" s="27"/>
      <c r="EV433" s="325">
        <f t="shared" si="715"/>
        <v>0</v>
      </c>
      <c r="EW433" s="325">
        <f t="shared" si="716"/>
        <v>0</v>
      </c>
      <c r="EX433" s="27"/>
      <c r="EY433" s="324">
        <f>SUMIF('Rekapitulasi Juni'!$BA$608:$BA$786,APS!$B433,'Rekapitulasi Juni'!$BB$608:$BB$786)</f>
        <v>0</v>
      </c>
      <c r="EZ433" s="324">
        <f>SUMIF('Rekapitulasi Juni'!$BA$608:$BA$786,APS!$B433,'Rekapitulasi Juni'!$BC$608:$BC$786)</f>
        <v>0</v>
      </c>
      <c r="FA433" s="324">
        <f>SUMIF('Rekapitulasi Juni'!$BA$608:$BA$786,APS!$B433,'Rekapitulasi Juni'!$BF$608:$BF$786)</f>
        <v>0</v>
      </c>
      <c r="FB433" s="325">
        <f t="shared" si="717"/>
        <v>0</v>
      </c>
      <c r="FC433" s="325">
        <f t="shared" si="718"/>
        <v>0</v>
      </c>
      <c r="FD433" s="27"/>
      <c r="FE433" s="27"/>
      <c r="FF433" s="27"/>
      <c r="FG433" s="27"/>
      <c r="FH433" s="27"/>
      <c r="FI433" s="27"/>
      <c r="FJ433" s="41">
        <f t="shared" si="773"/>
        <v>2</v>
      </c>
      <c r="FK433" s="41">
        <f t="shared" si="774"/>
        <v>0</v>
      </c>
      <c r="FL433" s="41">
        <f t="shared" si="775"/>
        <v>0</v>
      </c>
      <c r="FM433" s="41">
        <f t="shared" si="776"/>
        <v>0</v>
      </c>
      <c r="FN433" s="41">
        <f t="shared" si="777"/>
        <v>0</v>
      </c>
      <c r="FO433" s="41">
        <f t="shared" si="778"/>
        <v>-2</v>
      </c>
      <c r="FP433" s="180">
        <f t="shared" si="779"/>
        <v>0</v>
      </c>
      <c r="FQ433" s="27"/>
      <c r="FR433" s="27"/>
      <c r="FS433" s="324">
        <f>SUMIF('Rekapitulasi Juni'!$D$804:$D$984,APS!$B433,'Rekapitulasi Juni'!$E$804:$E$984)</f>
        <v>0</v>
      </c>
      <c r="FT433" s="324">
        <f>SUMIF('Rekapitulasi Juni'!$D$804:$D$984,APS!$B433,'Rekapitulasi Juni'!$F$804:$F$984)</f>
        <v>0</v>
      </c>
      <c r="FU433" s="27"/>
      <c r="FV433" s="325">
        <f t="shared" si="719"/>
        <v>0</v>
      </c>
      <c r="FW433" s="325">
        <f t="shared" si="720"/>
        <v>0</v>
      </c>
      <c r="FX433" s="27"/>
      <c r="FY433" s="324">
        <f>SUMIF('Rekapitulasi Juni'!$U$804:$U$984,APS!$B433,'Rekapitulasi Juni'!$V$804:$V$984)</f>
        <v>0</v>
      </c>
      <c r="FZ433" s="324">
        <f>SUMIF('Rekapitulasi Juni'!$U$804:$U$984,APS!$B433,'Rekapitulasi Juni'!$W$804:$W$984)</f>
        <v>0</v>
      </c>
      <c r="GA433" s="27"/>
      <c r="GB433" s="325">
        <f t="shared" si="713"/>
        <v>0</v>
      </c>
      <c r="GC433" s="325">
        <f t="shared" si="714"/>
        <v>0</v>
      </c>
      <c r="GD433" s="27"/>
      <c r="GE433" s="324">
        <f>SUMIF('Rekapitulasi Juni'!$AL$804:$AL$984,APS!$B433,'Rekapitulasi Juni'!$AM$804:$AM$984)</f>
        <v>0</v>
      </c>
      <c r="GF433" s="324">
        <f>SUMIF('Rekapitulasi Juni'!$AL$804:$AL$984,APS!$B433,'Rekapitulasi Juni'!$AN$804:$AN$984)</f>
        <v>0</v>
      </c>
      <c r="GG433" s="27"/>
      <c r="GH433" s="325">
        <f t="shared" si="703"/>
        <v>0</v>
      </c>
      <c r="GI433" s="325">
        <f t="shared" si="704"/>
        <v>0</v>
      </c>
      <c r="GJ433" s="27"/>
      <c r="GK433" s="27"/>
      <c r="GL433" s="41">
        <f t="shared" si="780"/>
        <v>0</v>
      </c>
      <c r="GM433" s="41">
        <f t="shared" si="781"/>
        <v>0</v>
      </c>
      <c r="GN433" s="41">
        <f t="shared" si="782"/>
        <v>0</v>
      </c>
      <c r="GO433" s="41">
        <f t="shared" si="712"/>
        <v>0</v>
      </c>
      <c r="GP433" s="41">
        <f t="shared" si="783"/>
        <v>0</v>
      </c>
      <c r="GQ433" s="41">
        <f t="shared" si="784"/>
        <v>0</v>
      </c>
      <c r="GR433" s="180">
        <f t="shared" si="785"/>
        <v>0</v>
      </c>
      <c r="GS433" s="41">
        <f t="shared" si="705"/>
        <v>2</v>
      </c>
      <c r="GT433" s="41">
        <f t="shared" si="706"/>
        <v>0</v>
      </c>
      <c r="GU433" s="41">
        <f t="shared" si="707"/>
        <v>0</v>
      </c>
      <c r="GV433" s="41">
        <f t="shared" si="708"/>
        <v>0</v>
      </c>
      <c r="GW433" s="41">
        <f t="shared" si="709"/>
        <v>0</v>
      </c>
      <c r="GX433" s="41">
        <f t="shared" si="710"/>
        <v>-2</v>
      </c>
      <c r="GY433" s="180">
        <f t="shared" si="711"/>
        <v>0</v>
      </c>
      <c r="GZ433" s="41">
        <v>405</v>
      </c>
      <c r="HA433" s="356"/>
      <c r="HB433" s="42">
        <f t="shared" si="634"/>
        <v>0</v>
      </c>
      <c r="HC433" s="59"/>
    </row>
    <row r="434" spans="1:211" ht="15" customHeight="1">
      <c r="A434" s="51"/>
      <c r="B434" s="52" t="s">
        <v>849</v>
      </c>
      <c r="C434" s="31" t="s">
        <v>490</v>
      </c>
      <c r="D434" s="50" t="s">
        <v>804</v>
      </c>
      <c r="E434" s="31" t="s">
        <v>333</v>
      </c>
      <c r="F434" s="31" t="s">
        <v>804</v>
      </c>
      <c r="G434" s="33">
        <v>2</v>
      </c>
      <c r="H434" s="33">
        <v>0</v>
      </c>
      <c r="I434" s="33">
        <v>0</v>
      </c>
      <c r="J434" s="34">
        <f>IFERROR(VLOOKUP(A434,#REF!,3,0),0)</f>
        <v>0</v>
      </c>
      <c r="K434" s="34">
        <f t="shared" si="623"/>
        <v>0</v>
      </c>
      <c r="L434" s="34">
        <v>0</v>
      </c>
      <c r="M434" s="34">
        <v>0</v>
      </c>
      <c r="N434" s="35">
        <f t="shared" si="624"/>
        <v>2</v>
      </c>
      <c r="O434" s="35">
        <f t="shared" si="625"/>
        <v>2</v>
      </c>
      <c r="P434" s="36">
        <v>2</v>
      </c>
      <c r="Q434" s="36">
        <f t="shared" si="731"/>
        <v>2</v>
      </c>
      <c r="R434" s="80"/>
      <c r="S434" s="37">
        <f ca="1">SUMIF(ROP!$D$6:$H$65536,A434,ROP!$J$6:$J$65536)</f>
        <v>0</v>
      </c>
      <c r="T434" s="37">
        <f>SUMIF(HASIL!$B:$B,APS!$B434&amp;RIGHT(APS!T$9,2),HASIL!$I:$I)</f>
        <v>0</v>
      </c>
      <c r="U434" s="37">
        <f>SUMIF(HASIL!$B:$B,APS!$B434&amp;RIGHT(APS!U$9,2),HASIL!$I:$I)</f>
        <v>0</v>
      </c>
      <c r="V434" s="37">
        <f>SUMIF(HASIL!$B:$B,APS!$B434&amp;RIGHT(APS!V$9,2),HASIL!$I:$I)</f>
        <v>0</v>
      </c>
      <c r="W434" s="37">
        <f>SUMIF(HASIL!$B:$B,APS!$B434&amp;RIGHT(APS!W$9,2),HASIL!$I:$I)</f>
        <v>0</v>
      </c>
      <c r="X434" s="38">
        <f t="shared" si="626"/>
        <v>0</v>
      </c>
      <c r="Y434" s="38">
        <f t="shared" si="627"/>
        <v>-2</v>
      </c>
      <c r="Z434" s="39">
        <f t="shared" si="787"/>
        <v>0</v>
      </c>
      <c r="AA434" s="39">
        <f t="shared" si="786"/>
        <v>2</v>
      </c>
      <c r="AB434" s="40">
        <f t="shared" si="788"/>
        <v>2</v>
      </c>
      <c r="AC434" s="27">
        <v>0</v>
      </c>
      <c r="AD434" s="27"/>
      <c r="AE434" s="27"/>
      <c r="AF434" s="27"/>
      <c r="AG434" s="27"/>
      <c r="AH434" s="27"/>
      <c r="AI434" s="324">
        <f>SUMIF('Rekapitulasi Juni'!$D$9:$D$192,APS!$B434,'Rekapitulasi Juni'!$E$9:$E$192)</f>
        <v>0</v>
      </c>
      <c r="AJ434" s="324">
        <f>SUMIF('Rekapitulasi Juni'!$D$9:$D$192,APS!$B434,'Rekapitulasi Juni'!$F$9:$F$192)</f>
        <v>0</v>
      </c>
      <c r="AK434" s="324">
        <f>SUMIF('Rekapitulasi Juni'!$D$9:$D$192,APS!$B434,'Rekapitulasi Juni'!$K$9:$K$192)</f>
        <v>0</v>
      </c>
      <c r="AL434" s="325">
        <f t="shared" si="732"/>
        <v>0</v>
      </c>
      <c r="AM434" s="325">
        <f t="shared" si="733"/>
        <v>0</v>
      </c>
      <c r="AN434" s="27"/>
      <c r="AO434" s="324">
        <f>SUMIF('Rekapitulasi Juni'!$U$9:$U$192,APS!$B434,'Rekapitulasi Juni'!$V$9:$V$192)</f>
        <v>0</v>
      </c>
      <c r="AP434" s="324">
        <f>SUMIF('Rekapitulasi Juni'!$U$9:$U$192,APS!$B434,'Rekapitulasi Juni'!$W$9:$W$192)</f>
        <v>0</v>
      </c>
      <c r="AQ434" s="27"/>
      <c r="AR434" s="325">
        <f t="shared" si="734"/>
        <v>0</v>
      </c>
      <c r="AS434" s="325">
        <f t="shared" si="735"/>
        <v>0</v>
      </c>
      <c r="AT434" s="27"/>
      <c r="AU434" s="324">
        <f>SUMIF('Rekapitulasi Juni'!$AL$9:$AL$192,APS!$B434,'Rekapitulasi Juni'!$AM$9:$AM$192)</f>
        <v>0</v>
      </c>
      <c r="AV434" s="324">
        <f>SUMIF('Rekapitulasi Juni'!$AL$9:$AL$192,APS!$B434,'Rekapitulasi Juni'!$AN$9:$AN$192)</f>
        <v>0</v>
      </c>
      <c r="AW434" s="27"/>
      <c r="AX434" s="325">
        <f t="shared" si="736"/>
        <v>0</v>
      </c>
      <c r="AY434" s="325">
        <f t="shared" si="737"/>
        <v>0</v>
      </c>
      <c r="AZ434" s="41">
        <f t="shared" si="738"/>
        <v>0</v>
      </c>
      <c r="BA434" s="41">
        <f t="shared" si="739"/>
        <v>0</v>
      </c>
      <c r="BB434" s="41">
        <f t="shared" si="740"/>
        <v>0</v>
      </c>
      <c r="BC434" s="41">
        <f t="shared" si="741"/>
        <v>0</v>
      </c>
      <c r="BD434" s="41">
        <f t="shared" si="742"/>
        <v>0</v>
      </c>
      <c r="BE434" s="41">
        <f t="shared" si="743"/>
        <v>0</v>
      </c>
      <c r="BF434" s="180">
        <f t="shared" si="744"/>
        <v>0</v>
      </c>
      <c r="BG434" s="27">
        <v>0</v>
      </c>
      <c r="BH434" s="27"/>
      <c r="BI434" s="324">
        <f>SUMIF('Rekapitulasi Juni'!$D$214:$D$393,APS!$B434,'Rekapitulasi Juni'!$E$214:$E$393)</f>
        <v>0</v>
      </c>
      <c r="BJ434" s="324">
        <f>SUMIF('Rekapitulasi Juni'!$D$214:$D$393,APS!$B434,'Rekapitulasi Juni'!$F$214:$F$393)</f>
        <v>0</v>
      </c>
      <c r="BK434" s="27"/>
      <c r="BL434" s="325">
        <f t="shared" si="745"/>
        <v>0</v>
      </c>
      <c r="BM434" s="325">
        <f t="shared" si="746"/>
        <v>0</v>
      </c>
      <c r="BN434" s="27"/>
      <c r="BO434" s="324">
        <f>SUMIF('Rekapitulasi Juni'!$U$214:$U$393,APS!$B434,'Rekapitulasi Juni'!$V$214:$V$393)</f>
        <v>0</v>
      </c>
      <c r="BP434" s="324">
        <f>SUMIF('Rekapitulasi Juni'!$U$214:$U$393,APS!$B434,'Rekapitulasi Juni'!$W$214:$W$393)</f>
        <v>0</v>
      </c>
      <c r="BQ434" s="27"/>
      <c r="BR434" s="325">
        <f t="shared" si="747"/>
        <v>0</v>
      </c>
      <c r="BS434" s="325">
        <f t="shared" si="748"/>
        <v>0</v>
      </c>
      <c r="BT434" s="27"/>
      <c r="BU434" s="324">
        <f>SUMIF('Rekapitulasi Juni'!$AL$214:$AL$393,APS!$B434,'Rekapitulasi Juni'!$AM$214:$AM$393)</f>
        <v>0</v>
      </c>
      <c r="BV434" s="324">
        <f>SUMIF('Rekapitulasi Juni'!$AL$214:$AL$393,APS!$B434,'Rekapitulasi Juni'!$AN$214:$AN$393)</f>
        <v>0</v>
      </c>
      <c r="BW434" s="27"/>
      <c r="BX434" s="325">
        <f t="shared" si="749"/>
        <v>0</v>
      </c>
      <c r="BY434" s="325">
        <f t="shared" si="750"/>
        <v>0</v>
      </c>
      <c r="BZ434" s="27"/>
      <c r="CA434" s="324">
        <f>SUMIF('Rekapitulasi Juni'!$BA$214:$BA$393,APS!$B434,'Rekapitulasi Juni'!$BB$214:$BB$393)</f>
        <v>0</v>
      </c>
      <c r="CB434" s="324">
        <f>SUMIF('Rekapitulasi Juni'!$BA$214:$BA$393,APS!$B434,'Rekapitulasi Juni'!$BC$214:$BC$393)</f>
        <v>0</v>
      </c>
      <c r="CC434" s="27"/>
      <c r="CD434" s="325">
        <f t="shared" si="751"/>
        <v>0</v>
      </c>
      <c r="CE434" s="325">
        <f t="shared" si="752"/>
        <v>0</v>
      </c>
      <c r="CF434" s="27"/>
      <c r="CG434" s="324">
        <f>SUMIF('Rekapitulasi Juni'!$BP$214:$BP$393,APS!$B434,'Rekapitulasi Juni'!$BQ$214:$BQ$393)</f>
        <v>0</v>
      </c>
      <c r="CH434" s="324">
        <f>SUMIF('Rekapitulasi Juni'!$BP$214:$BP$393,APS!$B434,'Rekapitulasi Juni'!$BR$214:$BR$393)</f>
        <v>0</v>
      </c>
      <c r="CI434" s="27"/>
      <c r="CJ434" s="325">
        <f t="shared" si="753"/>
        <v>0</v>
      </c>
      <c r="CK434" s="325">
        <f t="shared" si="754"/>
        <v>0</v>
      </c>
      <c r="CL434" s="41">
        <f t="shared" si="755"/>
        <v>0</v>
      </c>
      <c r="CM434" s="41">
        <f t="shared" si="756"/>
        <v>0</v>
      </c>
      <c r="CN434" s="41">
        <f t="shared" si="757"/>
        <v>0</v>
      </c>
      <c r="CO434" s="41">
        <f t="shared" si="758"/>
        <v>0</v>
      </c>
      <c r="CP434" s="41">
        <f t="shared" si="759"/>
        <v>0</v>
      </c>
      <c r="CQ434" s="41">
        <f t="shared" si="760"/>
        <v>0</v>
      </c>
      <c r="CR434" s="180">
        <f t="shared" si="761"/>
        <v>0</v>
      </c>
      <c r="CS434" s="27">
        <v>0</v>
      </c>
      <c r="CT434" s="27"/>
      <c r="CU434" s="324">
        <f>SUMIF('Rekapitulasi Juni'!$D$410:$D$588,APS!$B434,'Rekapitulasi Juni'!$E$410:$E$588)</f>
        <v>0</v>
      </c>
      <c r="CV434" s="324">
        <f>SUMIF('Rekapitulasi Juni'!$D$410:$D$588,APS!$B434,'Rekapitulasi Juni'!$F$410:$F$588)</f>
        <v>0</v>
      </c>
      <c r="CW434" s="27"/>
      <c r="CX434" s="325">
        <f t="shared" si="762"/>
        <v>0</v>
      </c>
      <c r="CY434" s="325">
        <f t="shared" si="763"/>
        <v>0</v>
      </c>
      <c r="CZ434" s="27"/>
      <c r="DA434" s="324">
        <f>SUMIF('Rekapitulasi Juni'!$U$410:$U$588,APS!$B434,'Rekapitulasi Juni'!$V$410:$V$588)</f>
        <v>0</v>
      </c>
      <c r="DB434" s="324">
        <f>SUMIF('Rekapitulasi Juni'!$U$410:$U$588,APS!$B434,'Rekapitulasi Juni'!$W$410:$W$588)</f>
        <v>0</v>
      </c>
      <c r="DC434" s="27"/>
      <c r="DD434" s="325">
        <f t="shared" si="764"/>
        <v>0</v>
      </c>
      <c r="DE434" s="325">
        <f t="shared" si="765"/>
        <v>0</v>
      </c>
      <c r="DF434" s="27"/>
      <c r="DG434" s="324">
        <f>SUMIF('Rekapitulasi Juni'!$AL$410:$AL$588,APS!$B434,'Rekapitulasi Juni'!$AM$410:$AM$588)</f>
        <v>0</v>
      </c>
      <c r="DH434" s="324">
        <f>SUMIF('Rekapitulasi Juni'!$AL$410:$AL$588,APS!$B434,'Rekapitulasi Juni'!$AN$410:$AN$588)</f>
        <v>0</v>
      </c>
      <c r="DI434" s="27"/>
      <c r="DJ434" s="325">
        <f t="shared" si="721"/>
        <v>0</v>
      </c>
      <c r="DK434" s="325">
        <f t="shared" si="722"/>
        <v>0</v>
      </c>
      <c r="DL434" s="27"/>
      <c r="DM434" s="324">
        <f>SUMIF('Rekapitulasi Juni'!$BA$410:$BA$588,APS!$B434,'Rekapitulasi Juni'!$BB$410:$BB$588)</f>
        <v>0</v>
      </c>
      <c r="DN434" s="324">
        <f>SUMIF('Rekapitulasi Juni'!$BA$410:$BA$588,APS!$B434,'Rekapitulasi Juni'!$BC$410:$BC$588)</f>
        <v>0</v>
      </c>
      <c r="DO434" s="324">
        <f>SUMIF('Rekapitulasi Juni'!$BA$410:$BA$588,APS!$B434,'Rekapitulasi Juni'!$BF$410:$BF$588)</f>
        <v>0</v>
      </c>
      <c r="DP434" s="325">
        <f t="shared" si="723"/>
        <v>0</v>
      </c>
      <c r="DQ434" s="325">
        <f t="shared" si="724"/>
        <v>0</v>
      </c>
      <c r="DR434" s="27"/>
      <c r="DS434" s="324">
        <f>SUMIF('Rekapitulasi Juni'!$BP$410:$BP$588,APS!$B434,'Rekapitulasi Juni'!$BQ$410:$BQ$588)</f>
        <v>0</v>
      </c>
      <c r="DT434" s="324">
        <f>SUMIF('Rekapitulasi Juni'!$BP$410:$BP$588,APS!$B434,'Rekapitulasi Juni'!$BR$410:$BR$588)</f>
        <v>0</v>
      </c>
      <c r="DU434" s="27"/>
      <c r="DV434" s="325">
        <f t="shared" si="725"/>
        <v>0</v>
      </c>
      <c r="DW434" s="325">
        <f t="shared" si="726"/>
        <v>0</v>
      </c>
      <c r="DX434" s="41">
        <f t="shared" si="766"/>
        <v>0</v>
      </c>
      <c r="DY434" s="41">
        <f t="shared" si="767"/>
        <v>0</v>
      </c>
      <c r="DZ434" s="41">
        <f t="shared" si="768"/>
        <v>0</v>
      </c>
      <c r="EA434" s="41">
        <f t="shared" si="769"/>
        <v>0</v>
      </c>
      <c r="EB434" s="41">
        <f t="shared" si="770"/>
        <v>0</v>
      </c>
      <c r="EC434" s="41">
        <f t="shared" si="771"/>
        <v>0</v>
      </c>
      <c r="ED434" s="180">
        <f t="shared" si="772"/>
        <v>0</v>
      </c>
      <c r="EE434" s="27">
        <v>2</v>
      </c>
      <c r="EF434" s="27"/>
      <c r="EG434" s="324">
        <f>SUMIF('Rekapitulasi Juni'!$D$608:$D$786,APS!$B434,'Rekapitulasi Juni'!$E$608:$E$786)</f>
        <v>0</v>
      </c>
      <c r="EH434" s="324">
        <f>SUMIF('Rekapitulasi Juni'!$D$608:$D$786,APS!$B434,'Rekapitulasi Juni'!$F$608:$F$786)</f>
        <v>0</v>
      </c>
      <c r="EI434" s="27"/>
      <c r="EJ434" s="325">
        <f t="shared" si="727"/>
        <v>0</v>
      </c>
      <c r="EK434" s="325">
        <f t="shared" si="728"/>
        <v>0</v>
      </c>
      <c r="EL434" s="27">
        <v>2</v>
      </c>
      <c r="EM434" s="324">
        <f>SUMIF('Rekapitulasi Juni'!$U$608:$U$786,APS!$B434,'Rekapitulasi Juni'!$V$608:$V$786)</f>
        <v>0</v>
      </c>
      <c r="EN434" s="324">
        <f>SUMIF('Rekapitulasi Juni'!$U$608:$U$786,APS!$B434,'Rekapitulasi Juni'!$W$608:$W$786)</f>
        <v>0</v>
      </c>
      <c r="EO434" s="27"/>
      <c r="EP434" s="325">
        <f t="shared" si="729"/>
        <v>0</v>
      </c>
      <c r="EQ434" s="325">
        <f t="shared" si="730"/>
        <v>0</v>
      </c>
      <c r="ER434" s="27"/>
      <c r="ES434" s="324">
        <f>SUMIF('Rekapitulasi Juni'!$AL$608:$AL$786,APS!$B434,'Rekapitulasi Juni'!$AM$608:$AM$786)</f>
        <v>0</v>
      </c>
      <c r="ET434" s="324">
        <f>SUMIF('Rekapitulasi Juni'!$AL$608:$AL$786,APS!$B434,'Rekapitulasi Juni'!$AN$608:$AN$786)</f>
        <v>0</v>
      </c>
      <c r="EU434" s="27"/>
      <c r="EV434" s="325">
        <f t="shared" si="715"/>
        <v>0</v>
      </c>
      <c r="EW434" s="325">
        <f t="shared" si="716"/>
        <v>0</v>
      </c>
      <c r="EX434" s="27"/>
      <c r="EY434" s="324">
        <f>SUMIF('Rekapitulasi Juni'!$BA$608:$BA$786,APS!$B434,'Rekapitulasi Juni'!$BB$608:$BB$786)</f>
        <v>0</v>
      </c>
      <c r="EZ434" s="324">
        <f>SUMIF('Rekapitulasi Juni'!$BA$608:$BA$786,APS!$B434,'Rekapitulasi Juni'!$BC$608:$BC$786)</f>
        <v>0</v>
      </c>
      <c r="FA434" s="324">
        <f>SUMIF('Rekapitulasi Juni'!$BA$608:$BA$786,APS!$B434,'Rekapitulasi Juni'!$BF$608:$BF$786)</f>
        <v>0</v>
      </c>
      <c r="FB434" s="325">
        <f t="shared" si="717"/>
        <v>0</v>
      </c>
      <c r="FC434" s="325">
        <f t="shared" si="718"/>
        <v>0</v>
      </c>
      <c r="FD434" s="27"/>
      <c r="FE434" s="27"/>
      <c r="FF434" s="27"/>
      <c r="FG434" s="27"/>
      <c r="FH434" s="27"/>
      <c r="FI434" s="27"/>
      <c r="FJ434" s="41">
        <f t="shared" si="773"/>
        <v>2</v>
      </c>
      <c r="FK434" s="41">
        <f t="shared" si="774"/>
        <v>0</v>
      </c>
      <c r="FL434" s="41">
        <f t="shared" si="775"/>
        <v>0</v>
      </c>
      <c r="FM434" s="41">
        <f t="shared" si="776"/>
        <v>0</v>
      </c>
      <c r="FN434" s="41">
        <f t="shared" si="777"/>
        <v>0</v>
      </c>
      <c r="FO434" s="41">
        <f t="shared" si="778"/>
        <v>-2</v>
      </c>
      <c r="FP434" s="180">
        <f t="shared" si="779"/>
        <v>0</v>
      </c>
      <c r="FQ434" s="27"/>
      <c r="FR434" s="27"/>
      <c r="FS434" s="324">
        <f>SUMIF('Rekapitulasi Juni'!$D$804:$D$984,APS!$B434,'Rekapitulasi Juni'!$E$804:$E$984)</f>
        <v>0</v>
      </c>
      <c r="FT434" s="324">
        <f>SUMIF('Rekapitulasi Juni'!$D$804:$D$984,APS!$B434,'Rekapitulasi Juni'!$F$804:$F$984)</f>
        <v>0</v>
      </c>
      <c r="FU434" s="27"/>
      <c r="FV434" s="325">
        <f t="shared" si="719"/>
        <v>0</v>
      </c>
      <c r="FW434" s="325">
        <f t="shared" si="720"/>
        <v>0</v>
      </c>
      <c r="FX434" s="27"/>
      <c r="FY434" s="324">
        <f>SUMIF('Rekapitulasi Juni'!$U$804:$U$984,APS!$B434,'Rekapitulasi Juni'!$V$804:$V$984)</f>
        <v>0</v>
      </c>
      <c r="FZ434" s="324">
        <f>SUMIF('Rekapitulasi Juni'!$U$804:$U$984,APS!$B434,'Rekapitulasi Juni'!$W$804:$W$984)</f>
        <v>0</v>
      </c>
      <c r="GA434" s="27"/>
      <c r="GB434" s="325">
        <f t="shared" si="713"/>
        <v>0</v>
      </c>
      <c r="GC434" s="325">
        <f t="shared" si="714"/>
        <v>0</v>
      </c>
      <c r="GD434" s="27"/>
      <c r="GE434" s="324">
        <f>SUMIF('Rekapitulasi Juni'!$AL$804:$AL$984,APS!$B434,'Rekapitulasi Juni'!$AM$804:$AM$984)</f>
        <v>0</v>
      </c>
      <c r="GF434" s="324">
        <f>SUMIF('Rekapitulasi Juni'!$AL$804:$AL$984,APS!$B434,'Rekapitulasi Juni'!$AN$804:$AN$984)</f>
        <v>0</v>
      </c>
      <c r="GG434" s="27"/>
      <c r="GH434" s="325">
        <f t="shared" si="703"/>
        <v>0</v>
      </c>
      <c r="GI434" s="325">
        <f t="shared" si="704"/>
        <v>0</v>
      </c>
      <c r="GJ434" s="27"/>
      <c r="GK434" s="27"/>
      <c r="GL434" s="41">
        <f t="shared" si="780"/>
        <v>0</v>
      </c>
      <c r="GM434" s="41">
        <f t="shared" si="781"/>
        <v>0</v>
      </c>
      <c r="GN434" s="41">
        <f t="shared" si="782"/>
        <v>0</v>
      </c>
      <c r="GO434" s="41">
        <f t="shared" si="712"/>
        <v>0</v>
      </c>
      <c r="GP434" s="41">
        <f t="shared" si="783"/>
        <v>0</v>
      </c>
      <c r="GQ434" s="41">
        <f t="shared" si="784"/>
        <v>0</v>
      </c>
      <c r="GR434" s="180">
        <f t="shared" si="785"/>
        <v>0</v>
      </c>
      <c r="GS434" s="41">
        <f t="shared" si="705"/>
        <v>2</v>
      </c>
      <c r="GT434" s="41">
        <f t="shared" si="706"/>
        <v>0</v>
      </c>
      <c r="GU434" s="41">
        <f t="shared" si="707"/>
        <v>0</v>
      </c>
      <c r="GV434" s="41">
        <f t="shared" si="708"/>
        <v>0</v>
      </c>
      <c r="GW434" s="41">
        <f t="shared" si="709"/>
        <v>0</v>
      </c>
      <c r="GX434" s="41">
        <f t="shared" si="710"/>
        <v>-2</v>
      </c>
      <c r="GY434" s="180">
        <f t="shared" si="711"/>
        <v>0</v>
      </c>
      <c r="GZ434" s="41">
        <v>406</v>
      </c>
      <c r="HA434" s="356"/>
      <c r="HB434" s="42">
        <f t="shared" si="634"/>
        <v>0</v>
      </c>
      <c r="HC434" s="59"/>
    </row>
    <row r="435" spans="1:211" ht="15" customHeight="1">
      <c r="A435" s="51"/>
      <c r="B435" s="52" t="s">
        <v>850</v>
      </c>
      <c r="C435" s="31" t="s">
        <v>490</v>
      </c>
      <c r="D435" s="50" t="s">
        <v>804</v>
      </c>
      <c r="E435" s="31" t="s">
        <v>333</v>
      </c>
      <c r="F435" s="31" t="s">
        <v>804</v>
      </c>
      <c r="G435" s="33">
        <v>4</v>
      </c>
      <c r="H435" s="33">
        <v>0</v>
      </c>
      <c r="I435" s="33">
        <v>0</v>
      </c>
      <c r="J435" s="34">
        <f>IFERROR(VLOOKUP(A435,#REF!,3,0),0)</f>
        <v>0</v>
      </c>
      <c r="K435" s="34">
        <f t="shared" si="623"/>
        <v>0</v>
      </c>
      <c r="L435" s="34">
        <v>0</v>
      </c>
      <c r="M435" s="34">
        <v>0</v>
      </c>
      <c r="N435" s="35">
        <f t="shared" si="624"/>
        <v>4</v>
      </c>
      <c r="O435" s="35">
        <f t="shared" si="625"/>
        <v>4</v>
      </c>
      <c r="P435" s="36">
        <v>4</v>
      </c>
      <c r="Q435" s="36">
        <f t="shared" si="731"/>
        <v>4</v>
      </c>
      <c r="R435" s="80"/>
      <c r="S435" s="37">
        <f ca="1">SUMIF(ROP!$D$6:$H$65536,A435,ROP!$J$6:$J$65536)</f>
        <v>0</v>
      </c>
      <c r="T435" s="37">
        <f>SUMIF(HASIL!$B:$B,APS!$B435&amp;RIGHT(APS!T$9,2),HASIL!$I:$I)</f>
        <v>0</v>
      </c>
      <c r="U435" s="37">
        <f>SUMIF(HASIL!$B:$B,APS!$B435&amp;RIGHT(APS!U$9,2),HASIL!$I:$I)</f>
        <v>0</v>
      </c>
      <c r="V435" s="37">
        <f>SUMIF(HASIL!$B:$B,APS!$B435&amp;RIGHT(APS!V$9,2),HASIL!$I:$I)</f>
        <v>0</v>
      </c>
      <c r="W435" s="37">
        <f>SUMIF(HASIL!$B:$B,APS!$B435&amp;RIGHT(APS!W$9,2),HASIL!$I:$I)</f>
        <v>0</v>
      </c>
      <c r="X435" s="38">
        <f t="shared" si="626"/>
        <v>0</v>
      </c>
      <c r="Y435" s="38">
        <f t="shared" si="627"/>
        <v>-4</v>
      </c>
      <c r="Z435" s="39">
        <f t="shared" si="787"/>
        <v>0</v>
      </c>
      <c r="AA435" s="39">
        <f t="shared" si="786"/>
        <v>4</v>
      </c>
      <c r="AB435" s="40">
        <f t="shared" si="788"/>
        <v>4</v>
      </c>
      <c r="AC435" s="27">
        <v>0</v>
      </c>
      <c r="AD435" s="27"/>
      <c r="AE435" s="27"/>
      <c r="AF435" s="27"/>
      <c r="AG435" s="27"/>
      <c r="AH435" s="27"/>
      <c r="AI435" s="324">
        <f>SUMIF('Rekapitulasi Juni'!$D$9:$D$192,APS!$B435,'Rekapitulasi Juni'!$E$9:$E$192)</f>
        <v>0</v>
      </c>
      <c r="AJ435" s="324">
        <f>SUMIF('Rekapitulasi Juni'!$D$9:$D$192,APS!$B435,'Rekapitulasi Juni'!$F$9:$F$192)</f>
        <v>0</v>
      </c>
      <c r="AK435" s="324">
        <f>SUMIF('Rekapitulasi Juni'!$D$9:$D$192,APS!$B435,'Rekapitulasi Juni'!$K$9:$K$192)</f>
        <v>0</v>
      </c>
      <c r="AL435" s="325">
        <f t="shared" si="732"/>
        <v>0</v>
      </c>
      <c r="AM435" s="325">
        <f t="shared" si="733"/>
        <v>0</v>
      </c>
      <c r="AN435" s="27"/>
      <c r="AO435" s="324">
        <f>SUMIF('Rekapitulasi Juni'!$U$9:$U$192,APS!$B435,'Rekapitulasi Juni'!$V$9:$V$192)</f>
        <v>0</v>
      </c>
      <c r="AP435" s="324">
        <f>SUMIF('Rekapitulasi Juni'!$U$9:$U$192,APS!$B435,'Rekapitulasi Juni'!$W$9:$W$192)</f>
        <v>0</v>
      </c>
      <c r="AQ435" s="27"/>
      <c r="AR435" s="325">
        <f t="shared" si="734"/>
        <v>0</v>
      </c>
      <c r="AS435" s="325">
        <f t="shared" si="735"/>
        <v>0</v>
      </c>
      <c r="AT435" s="27"/>
      <c r="AU435" s="324">
        <f>SUMIF('Rekapitulasi Juni'!$AL$9:$AL$192,APS!$B435,'Rekapitulasi Juni'!$AM$9:$AM$192)</f>
        <v>0</v>
      </c>
      <c r="AV435" s="324">
        <f>SUMIF('Rekapitulasi Juni'!$AL$9:$AL$192,APS!$B435,'Rekapitulasi Juni'!$AN$9:$AN$192)</f>
        <v>0</v>
      </c>
      <c r="AW435" s="27"/>
      <c r="AX435" s="325">
        <f t="shared" si="736"/>
        <v>0</v>
      </c>
      <c r="AY435" s="325">
        <f t="shared" si="737"/>
        <v>0</v>
      </c>
      <c r="AZ435" s="41">
        <f t="shared" si="738"/>
        <v>0</v>
      </c>
      <c r="BA435" s="41">
        <f t="shared" si="739"/>
        <v>0</v>
      </c>
      <c r="BB435" s="41">
        <f t="shared" si="740"/>
        <v>0</v>
      </c>
      <c r="BC435" s="41">
        <f t="shared" si="741"/>
        <v>0</v>
      </c>
      <c r="BD435" s="41">
        <f t="shared" si="742"/>
        <v>0</v>
      </c>
      <c r="BE435" s="41">
        <f t="shared" si="743"/>
        <v>0</v>
      </c>
      <c r="BF435" s="180">
        <f t="shared" si="744"/>
        <v>0</v>
      </c>
      <c r="BG435" s="27">
        <v>0</v>
      </c>
      <c r="BH435" s="27"/>
      <c r="BI435" s="324">
        <f>SUMIF('Rekapitulasi Juni'!$D$214:$D$393,APS!$B435,'Rekapitulasi Juni'!$E$214:$E$393)</f>
        <v>0</v>
      </c>
      <c r="BJ435" s="324">
        <f>SUMIF('Rekapitulasi Juni'!$D$214:$D$393,APS!$B435,'Rekapitulasi Juni'!$F$214:$F$393)</f>
        <v>0</v>
      </c>
      <c r="BK435" s="27"/>
      <c r="BL435" s="325">
        <f t="shared" si="745"/>
        <v>0</v>
      </c>
      <c r="BM435" s="325">
        <f t="shared" si="746"/>
        <v>0</v>
      </c>
      <c r="BN435" s="27"/>
      <c r="BO435" s="324">
        <f>SUMIF('Rekapitulasi Juni'!$U$214:$U$393,APS!$B435,'Rekapitulasi Juni'!$V$214:$V$393)</f>
        <v>0</v>
      </c>
      <c r="BP435" s="324">
        <f>SUMIF('Rekapitulasi Juni'!$U$214:$U$393,APS!$B435,'Rekapitulasi Juni'!$W$214:$W$393)</f>
        <v>0</v>
      </c>
      <c r="BQ435" s="27"/>
      <c r="BR435" s="325">
        <f t="shared" si="747"/>
        <v>0</v>
      </c>
      <c r="BS435" s="325">
        <f t="shared" si="748"/>
        <v>0</v>
      </c>
      <c r="BT435" s="27"/>
      <c r="BU435" s="324">
        <f>SUMIF('Rekapitulasi Juni'!$AL$214:$AL$393,APS!$B435,'Rekapitulasi Juni'!$AM$214:$AM$393)</f>
        <v>0</v>
      </c>
      <c r="BV435" s="324">
        <f>SUMIF('Rekapitulasi Juni'!$AL$214:$AL$393,APS!$B435,'Rekapitulasi Juni'!$AN$214:$AN$393)</f>
        <v>0</v>
      </c>
      <c r="BW435" s="27"/>
      <c r="BX435" s="325">
        <f t="shared" si="749"/>
        <v>0</v>
      </c>
      <c r="BY435" s="325">
        <f t="shared" si="750"/>
        <v>0</v>
      </c>
      <c r="BZ435" s="27"/>
      <c r="CA435" s="324">
        <f>SUMIF('Rekapitulasi Juni'!$BA$214:$BA$393,APS!$B435,'Rekapitulasi Juni'!$BB$214:$BB$393)</f>
        <v>0</v>
      </c>
      <c r="CB435" s="324">
        <f>SUMIF('Rekapitulasi Juni'!$BA$214:$BA$393,APS!$B435,'Rekapitulasi Juni'!$BC$214:$BC$393)</f>
        <v>0</v>
      </c>
      <c r="CC435" s="27"/>
      <c r="CD435" s="325">
        <f t="shared" si="751"/>
        <v>0</v>
      </c>
      <c r="CE435" s="325">
        <f t="shared" si="752"/>
        <v>0</v>
      </c>
      <c r="CF435" s="27"/>
      <c r="CG435" s="324">
        <f>SUMIF('Rekapitulasi Juni'!$BP$214:$BP$393,APS!$B435,'Rekapitulasi Juni'!$BQ$214:$BQ$393)</f>
        <v>0</v>
      </c>
      <c r="CH435" s="324">
        <f>SUMIF('Rekapitulasi Juni'!$BP$214:$BP$393,APS!$B435,'Rekapitulasi Juni'!$BR$214:$BR$393)</f>
        <v>0</v>
      </c>
      <c r="CI435" s="27"/>
      <c r="CJ435" s="325">
        <f t="shared" si="753"/>
        <v>0</v>
      </c>
      <c r="CK435" s="325">
        <f t="shared" si="754"/>
        <v>0</v>
      </c>
      <c r="CL435" s="41">
        <f t="shared" si="755"/>
        <v>0</v>
      </c>
      <c r="CM435" s="41">
        <f t="shared" si="756"/>
        <v>0</v>
      </c>
      <c r="CN435" s="41">
        <f t="shared" si="757"/>
        <v>0</v>
      </c>
      <c r="CO435" s="41">
        <f t="shared" si="758"/>
        <v>0</v>
      </c>
      <c r="CP435" s="41">
        <f t="shared" si="759"/>
        <v>0</v>
      </c>
      <c r="CQ435" s="41">
        <f t="shared" si="760"/>
        <v>0</v>
      </c>
      <c r="CR435" s="180">
        <f t="shared" si="761"/>
        <v>0</v>
      </c>
      <c r="CS435" s="27">
        <v>0</v>
      </c>
      <c r="CT435" s="27"/>
      <c r="CU435" s="324">
        <f>SUMIF('Rekapitulasi Juni'!$D$410:$D$588,APS!$B435,'Rekapitulasi Juni'!$E$410:$E$588)</f>
        <v>0</v>
      </c>
      <c r="CV435" s="324">
        <f>SUMIF('Rekapitulasi Juni'!$D$410:$D$588,APS!$B435,'Rekapitulasi Juni'!$F$410:$F$588)</f>
        <v>0</v>
      </c>
      <c r="CW435" s="27"/>
      <c r="CX435" s="325">
        <f t="shared" si="762"/>
        <v>0</v>
      </c>
      <c r="CY435" s="325">
        <f t="shared" si="763"/>
        <v>0</v>
      </c>
      <c r="CZ435" s="27"/>
      <c r="DA435" s="324">
        <f>SUMIF('Rekapitulasi Juni'!$U$410:$U$588,APS!$B435,'Rekapitulasi Juni'!$V$410:$V$588)</f>
        <v>0</v>
      </c>
      <c r="DB435" s="324">
        <f>SUMIF('Rekapitulasi Juni'!$U$410:$U$588,APS!$B435,'Rekapitulasi Juni'!$W$410:$W$588)</f>
        <v>0</v>
      </c>
      <c r="DC435" s="27"/>
      <c r="DD435" s="325">
        <f t="shared" si="764"/>
        <v>0</v>
      </c>
      <c r="DE435" s="325">
        <f t="shared" si="765"/>
        <v>0</v>
      </c>
      <c r="DF435" s="27"/>
      <c r="DG435" s="324">
        <f>SUMIF('Rekapitulasi Juni'!$AL$410:$AL$588,APS!$B435,'Rekapitulasi Juni'!$AM$410:$AM$588)</f>
        <v>0</v>
      </c>
      <c r="DH435" s="324">
        <f>SUMIF('Rekapitulasi Juni'!$AL$410:$AL$588,APS!$B435,'Rekapitulasi Juni'!$AN$410:$AN$588)</f>
        <v>0</v>
      </c>
      <c r="DI435" s="27"/>
      <c r="DJ435" s="325">
        <f t="shared" si="721"/>
        <v>0</v>
      </c>
      <c r="DK435" s="325">
        <f t="shared" si="722"/>
        <v>0</v>
      </c>
      <c r="DL435" s="27"/>
      <c r="DM435" s="324">
        <f>SUMIF('Rekapitulasi Juni'!$BA$410:$BA$588,APS!$B435,'Rekapitulasi Juni'!$BB$410:$BB$588)</f>
        <v>0</v>
      </c>
      <c r="DN435" s="324">
        <f>SUMIF('Rekapitulasi Juni'!$BA$410:$BA$588,APS!$B435,'Rekapitulasi Juni'!$BC$410:$BC$588)</f>
        <v>0</v>
      </c>
      <c r="DO435" s="324">
        <f>SUMIF('Rekapitulasi Juni'!$BA$410:$BA$588,APS!$B435,'Rekapitulasi Juni'!$BF$410:$BF$588)</f>
        <v>0</v>
      </c>
      <c r="DP435" s="325">
        <f t="shared" si="723"/>
        <v>0</v>
      </c>
      <c r="DQ435" s="325">
        <f t="shared" si="724"/>
        <v>0</v>
      </c>
      <c r="DR435" s="27"/>
      <c r="DS435" s="324">
        <f>SUMIF('Rekapitulasi Juni'!$BP$410:$BP$588,APS!$B435,'Rekapitulasi Juni'!$BQ$410:$BQ$588)</f>
        <v>0</v>
      </c>
      <c r="DT435" s="324">
        <f>SUMIF('Rekapitulasi Juni'!$BP$410:$BP$588,APS!$B435,'Rekapitulasi Juni'!$BR$410:$BR$588)</f>
        <v>0</v>
      </c>
      <c r="DU435" s="27"/>
      <c r="DV435" s="325">
        <f t="shared" si="725"/>
        <v>0</v>
      </c>
      <c r="DW435" s="325">
        <f t="shared" si="726"/>
        <v>0</v>
      </c>
      <c r="DX435" s="41">
        <f t="shared" si="766"/>
        <v>0</v>
      </c>
      <c r="DY435" s="41">
        <f t="shared" si="767"/>
        <v>0</v>
      </c>
      <c r="DZ435" s="41">
        <f t="shared" si="768"/>
        <v>0</v>
      </c>
      <c r="EA435" s="41">
        <f t="shared" si="769"/>
        <v>0</v>
      </c>
      <c r="EB435" s="41">
        <f t="shared" si="770"/>
        <v>0</v>
      </c>
      <c r="EC435" s="41">
        <f t="shared" si="771"/>
        <v>0</v>
      </c>
      <c r="ED435" s="180">
        <f t="shared" si="772"/>
        <v>0</v>
      </c>
      <c r="EE435" s="27">
        <v>4</v>
      </c>
      <c r="EF435" s="27"/>
      <c r="EG435" s="324">
        <f>SUMIF('Rekapitulasi Juni'!$D$608:$D$786,APS!$B435,'Rekapitulasi Juni'!$E$608:$E$786)</f>
        <v>0</v>
      </c>
      <c r="EH435" s="324">
        <f>SUMIF('Rekapitulasi Juni'!$D$608:$D$786,APS!$B435,'Rekapitulasi Juni'!$F$608:$F$786)</f>
        <v>0</v>
      </c>
      <c r="EI435" s="27"/>
      <c r="EJ435" s="325">
        <f t="shared" si="727"/>
        <v>0</v>
      </c>
      <c r="EK435" s="325">
        <f t="shared" si="728"/>
        <v>0</v>
      </c>
      <c r="EL435" s="27">
        <v>4</v>
      </c>
      <c r="EM435" s="324">
        <f>SUMIF('Rekapitulasi Juni'!$U$608:$U$786,APS!$B435,'Rekapitulasi Juni'!$V$608:$V$786)</f>
        <v>0</v>
      </c>
      <c r="EN435" s="324">
        <f>SUMIF('Rekapitulasi Juni'!$U$608:$U$786,APS!$B435,'Rekapitulasi Juni'!$W$608:$W$786)</f>
        <v>0</v>
      </c>
      <c r="EO435" s="27"/>
      <c r="EP435" s="325">
        <f t="shared" si="729"/>
        <v>0</v>
      </c>
      <c r="EQ435" s="325">
        <f t="shared" si="730"/>
        <v>0</v>
      </c>
      <c r="ER435" s="27"/>
      <c r="ES435" s="324">
        <f>SUMIF('Rekapitulasi Juni'!$AL$608:$AL$786,APS!$B435,'Rekapitulasi Juni'!$AM$608:$AM$786)</f>
        <v>0</v>
      </c>
      <c r="ET435" s="324">
        <f>SUMIF('Rekapitulasi Juni'!$AL$608:$AL$786,APS!$B435,'Rekapitulasi Juni'!$AN$608:$AN$786)</f>
        <v>0</v>
      </c>
      <c r="EU435" s="27"/>
      <c r="EV435" s="325">
        <f t="shared" si="715"/>
        <v>0</v>
      </c>
      <c r="EW435" s="325">
        <f t="shared" si="716"/>
        <v>0</v>
      </c>
      <c r="EX435" s="27"/>
      <c r="EY435" s="324">
        <f>SUMIF('Rekapitulasi Juni'!$BA$608:$BA$786,APS!$B435,'Rekapitulasi Juni'!$BB$608:$BB$786)</f>
        <v>0</v>
      </c>
      <c r="EZ435" s="324">
        <f>SUMIF('Rekapitulasi Juni'!$BA$608:$BA$786,APS!$B435,'Rekapitulasi Juni'!$BC$608:$BC$786)</f>
        <v>0</v>
      </c>
      <c r="FA435" s="324">
        <f>SUMIF('Rekapitulasi Juni'!$BA$608:$BA$786,APS!$B435,'Rekapitulasi Juni'!$BF$608:$BF$786)</f>
        <v>0</v>
      </c>
      <c r="FB435" s="325">
        <f t="shared" si="717"/>
        <v>0</v>
      </c>
      <c r="FC435" s="325">
        <f t="shared" si="718"/>
        <v>0</v>
      </c>
      <c r="FD435" s="27"/>
      <c r="FE435" s="27"/>
      <c r="FF435" s="27"/>
      <c r="FG435" s="27"/>
      <c r="FH435" s="27"/>
      <c r="FI435" s="27"/>
      <c r="FJ435" s="41">
        <f t="shared" si="773"/>
        <v>4</v>
      </c>
      <c r="FK435" s="41">
        <f t="shared" si="774"/>
        <v>0</v>
      </c>
      <c r="FL435" s="41">
        <f t="shared" si="775"/>
        <v>0</v>
      </c>
      <c r="FM435" s="41">
        <f t="shared" si="776"/>
        <v>0</v>
      </c>
      <c r="FN435" s="41">
        <f t="shared" si="777"/>
        <v>0</v>
      </c>
      <c r="FO435" s="41">
        <f t="shared" si="778"/>
        <v>-4</v>
      </c>
      <c r="FP435" s="180">
        <f t="shared" si="779"/>
        <v>0</v>
      </c>
      <c r="FQ435" s="27"/>
      <c r="FR435" s="27"/>
      <c r="FS435" s="324">
        <f>SUMIF('Rekapitulasi Juni'!$D$804:$D$984,APS!$B435,'Rekapitulasi Juni'!$E$804:$E$984)</f>
        <v>0</v>
      </c>
      <c r="FT435" s="324">
        <f>SUMIF('Rekapitulasi Juni'!$D$804:$D$984,APS!$B435,'Rekapitulasi Juni'!$F$804:$F$984)</f>
        <v>0</v>
      </c>
      <c r="FU435" s="27"/>
      <c r="FV435" s="325">
        <f t="shared" si="719"/>
        <v>0</v>
      </c>
      <c r="FW435" s="325">
        <f t="shared" si="720"/>
        <v>0</v>
      </c>
      <c r="FX435" s="27"/>
      <c r="FY435" s="324">
        <f>SUMIF('Rekapitulasi Juni'!$U$804:$U$984,APS!$B435,'Rekapitulasi Juni'!$V$804:$V$984)</f>
        <v>0</v>
      </c>
      <c r="FZ435" s="324">
        <f>SUMIF('Rekapitulasi Juni'!$U$804:$U$984,APS!$B435,'Rekapitulasi Juni'!$W$804:$W$984)</f>
        <v>0</v>
      </c>
      <c r="GA435" s="27"/>
      <c r="GB435" s="325">
        <f t="shared" si="713"/>
        <v>0</v>
      </c>
      <c r="GC435" s="325">
        <f t="shared" si="714"/>
        <v>0</v>
      </c>
      <c r="GD435" s="27"/>
      <c r="GE435" s="324">
        <f>SUMIF('Rekapitulasi Juni'!$AL$804:$AL$984,APS!$B435,'Rekapitulasi Juni'!$AM$804:$AM$984)</f>
        <v>0</v>
      </c>
      <c r="GF435" s="324">
        <f>SUMIF('Rekapitulasi Juni'!$AL$804:$AL$984,APS!$B435,'Rekapitulasi Juni'!$AN$804:$AN$984)</f>
        <v>0</v>
      </c>
      <c r="GG435" s="27"/>
      <c r="GH435" s="325">
        <f t="shared" si="703"/>
        <v>0</v>
      </c>
      <c r="GI435" s="325">
        <f t="shared" si="704"/>
        <v>0</v>
      </c>
      <c r="GJ435" s="27"/>
      <c r="GK435" s="27"/>
      <c r="GL435" s="41">
        <f t="shared" si="780"/>
        <v>0</v>
      </c>
      <c r="GM435" s="41">
        <f t="shared" si="781"/>
        <v>0</v>
      </c>
      <c r="GN435" s="41">
        <f t="shared" si="782"/>
        <v>0</v>
      </c>
      <c r="GO435" s="41">
        <f t="shared" si="712"/>
        <v>0</v>
      </c>
      <c r="GP435" s="41">
        <f t="shared" si="783"/>
        <v>0</v>
      </c>
      <c r="GQ435" s="41">
        <f t="shared" si="784"/>
        <v>0</v>
      </c>
      <c r="GR435" s="180">
        <f t="shared" si="785"/>
        <v>0</v>
      </c>
      <c r="GS435" s="41">
        <f t="shared" si="705"/>
        <v>4</v>
      </c>
      <c r="GT435" s="41">
        <f t="shared" si="706"/>
        <v>0</v>
      </c>
      <c r="GU435" s="41">
        <f t="shared" si="707"/>
        <v>0</v>
      </c>
      <c r="GV435" s="41">
        <f t="shared" si="708"/>
        <v>0</v>
      </c>
      <c r="GW435" s="41">
        <f t="shared" si="709"/>
        <v>0</v>
      </c>
      <c r="GX435" s="41">
        <f t="shared" si="710"/>
        <v>-4</v>
      </c>
      <c r="GY435" s="180">
        <f t="shared" si="711"/>
        <v>0</v>
      </c>
      <c r="GZ435" s="41">
        <v>407</v>
      </c>
      <c r="HA435" s="356"/>
      <c r="HB435" s="42">
        <f t="shared" si="634"/>
        <v>0</v>
      </c>
      <c r="HC435" s="59"/>
    </row>
    <row r="436" spans="1:211" ht="15" customHeight="1">
      <c r="A436" s="51"/>
      <c r="B436" s="52" t="s">
        <v>851</v>
      </c>
      <c r="C436" s="31" t="s">
        <v>490</v>
      </c>
      <c r="D436" s="50" t="s">
        <v>804</v>
      </c>
      <c r="E436" s="31" t="s">
        <v>333</v>
      </c>
      <c r="F436" s="31" t="s">
        <v>804</v>
      </c>
      <c r="G436" s="33">
        <v>2</v>
      </c>
      <c r="H436" s="33">
        <v>0</v>
      </c>
      <c r="I436" s="33">
        <v>0</v>
      </c>
      <c r="J436" s="34">
        <f>IFERROR(VLOOKUP(A436,#REF!,3,0),0)</f>
        <v>0</v>
      </c>
      <c r="K436" s="34">
        <f t="shared" si="623"/>
        <v>0</v>
      </c>
      <c r="L436" s="34">
        <v>0</v>
      </c>
      <c r="M436" s="34">
        <v>0</v>
      </c>
      <c r="N436" s="35">
        <f t="shared" si="624"/>
        <v>2</v>
      </c>
      <c r="O436" s="35">
        <f t="shared" si="625"/>
        <v>2</v>
      </c>
      <c r="P436" s="36">
        <v>2</v>
      </c>
      <c r="Q436" s="36">
        <f t="shared" si="731"/>
        <v>2</v>
      </c>
      <c r="R436" s="80"/>
      <c r="S436" s="37">
        <f ca="1">SUMIF(ROP!$D$6:$H$65536,A436,ROP!$J$6:$J$65536)</f>
        <v>0</v>
      </c>
      <c r="T436" s="37">
        <f>SUMIF(HASIL!$B:$B,APS!$B436&amp;RIGHT(APS!T$9,2),HASIL!$I:$I)</f>
        <v>0</v>
      </c>
      <c r="U436" s="37">
        <f>SUMIF(HASIL!$B:$B,APS!$B436&amp;RIGHT(APS!U$9,2),HASIL!$I:$I)</f>
        <v>0</v>
      </c>
      <c r="V436" s="37">
        <f>SUMIF(HASIL!$B:$B,APS!$B436&amp;RIGHT(APS!V$9,2),HASIL!$I:$I)</f>
        <v>0</v>
      </c>
      <c r="W436" s="37">
        <f>SUMIF(HASIL!$B:$B,APS!$B436&amp;RIGHT(APS!W$9,2),HASIL!$I:$I)</f>
        <v>0</v>
      </c>
      <c r="X436" s="38">
        <f t="shared" si="626"/>
        <v>0</v>
      </c>
      <c r="Y436" s="38">
        <f t="shared" si="627"/>
        <v>-2</v>
      </c>
      <c r="Z436" s="39">
        <f t="shared" si="787"/>
        <v>0</v>
      </c>
      <c r="AA436" s="39">
        <f t="shared" si="786"/>
        <v>2</v>
      </c>
      <c r="AB436" s="40">
        <f t="shared" si="788"/>
        <v>2</v>
      </c>
      <c r="AC436" s="27">
        <v>0</v>
      </c>
      <c r="AD436" s="27"/>
      <c r="AE436" s="27"/>
      <c r="AF436" s="27"/>
      <c r="AG436" s="27"/>
      <c r="AH436" s="27"/>
      <c r="AI436" s="324">
        <f>SUMIF('Rekapitulasi Juni'!$D$9:$D$192,APS!$B436,'Rekapitulasi Juni'!$E$9:$E$192)</f>
        <v>0</v>
      </c>
      <c r="AJ436" s="324">
        <f>SUMIF('Rekapitulasi Juni'!$D$9:$D$192,APS!$B436,'Rekapitulasi Juni'!$F$9:$F$192)</f>
        <v>0</v>
      </c>
      <c r="AK436" s="324">
        <f>SUMIF('Rekapitulasi Juni'!$D$9:$D$192,APS!$B436,'Rekapitulasi Juni'!$K$9:$K$192)</f>
        <v>0</v>
      </c>
      <c r="AL436" s="325">
        <f t="shared" si="732"/>
        <v>0</v>
      </c>
      <c r="AM436" s="325">
        <f t="shared" si="733"/>
        <v>0</v>
      </c>
      <c r="AN436" s="27"/>
      <c r="AO436" s="324">
        <f>SUMIF('Rekapitulasi Juni'!$U$9:$U$192,APS!$B436,'Rekapitulasi Juni'!$V$9:$V$192)</f>
        <v>0</v>
      </c>
      <c r="AP436" s="324">
        <f>SUMIF('Rekapitulasi Juni'!$U$9:$U$192,APS!$B436,'Rekapitulasi Juni'!$W$9:$W$192)</f>
        <v>0</v>
      </c>
      <c r="AQ436" s="27"/>
      <c r="AR436" s="325">
        <f t="shared" si="734"/>
        <v>0</v>
      </c>
      <c r="AS436" s="325">
        <f t="shared" si="735"/>
        <v>0</v>
      </c>
      <c r="AT436" s="27"/>
      <c r="AU436" s="324">
        <f>SUMIF('Rekapitulasi Juni'!$AL$9:$AL$192,APS!$B436,'Rekapitulasi Juni'!$AM$9:$AM$192)</f>
        <v>0</v>
      </c>
      <c r="AV436" s="324">
        <f>SUMIF('Rekapitulasi Juni'!$AL$9:$AL$192,APS!$B436,'Rekapitulasi Juni'!$AN$9:$AN$192)</f>
        <v>0</v>
      </c>
      <c r="AW436" s="27"/>
      <c r="AX436" s="325">
        <f t="shared" si="736"/>
        <v>0</v>
      </c>
      <c r="AY436" s="325">
        <f t="shared" si="737"/>
        <v>0</v>
      </c>
      <c r="AZ436" s="41">
        <f t="shared" si="738"/>
        <v>0</v>
      </c>
      <c r="BA436" s="41">
        <f t="shared" si="739"/>
        <v>0</v>
      </c>
      <c r="BB436" s="41">
        <f t="shared" si="740"/>
        <v>0</v>
      </c>
      <c r="BC436" s="41">
        <f t="shared" si="741"/>
        <v>0</v>
      </c>
      <c r="BD436" s="41">
        <f t="shared" si="742"/>
        <v>0</v>
      </c>
      <c r="BE436" s="41">
        <f t="shared" si="743"/>
        <v>0</v>
      </c>
      <c r="BF436" s="180">
        <f t="shared" si="744"/>
        <v>0</v>
      </c>
      <c r="BG436" s="27">
        <v>0</v>
      </c>
      <c r="BH436" s="27"/>
      <c r="BI436" s="324">
        <f>SUMIF('Rekapitulasi Juni'!$D$214:$D$393,APS!$B436,'Rekapitulasi Juni'!$E$214:$E$393)</f>
        <v>0</v>
      </c>
      <c r="BJ436" s="324">
        <f>SUMIF('Rekapitulasi Juni'!$D$214:$D$393,APS!$B436,'Rekapitulasi Juni'!$F$214:$F$393)</f>
        <v>0</v>
      </c>
      <c r="BK436" s="27"/>
      <c r="BL436" s="325">
        <f t="shared" si="745"/>
        <v>0</v>
      </c>
      <c r="BM436" s="325">
        <f t="shared" si="746"/>
        <v>0</v>
      </c>
      <c r="BN436" s="27"/>
      <c r="BO436" s="324">
        <f>SUMIF('Rekapitulasi Juni'!$U$214:$U$393,APS!$B436,'Rekapitulasi Juni'!$V$214:$V$393)</f>
        <v>0</v>
      </c>
      <c r="BP436" s="324">
        <f>SUMIF('Rekapitulasi Juni'!$U$214:$U$393,APS!$B436,'Rekapitulasi Juni'!$W$214:$W$393)</f>
        <v>0</v>
      </c>
      <c r="BQ436" s="27"/>
      <c r="BR436" s="325">
        <f t="shared" si="747"/>
        <v>0</v>
      </c>
      <c r="BS436" s="325">
        <f t="shared" si="748"/>
        <v>0</v>
      </c>
      <c r="BT436" s="27"/>
      <c r="BU436" s="324">
        <f>SUMIF('Rekapitulasi Juni'!$AL$214:$AL$393,APS!$B436,'Rekapitulasi Juni'!$AM$214:$AM$393)</f>
        <v>0</v>
      </c>
      <c r="BV436" s="324">
        <f>SUMIF('Rekapitulasi Juni'!$AL$214:$AL$393,APS!$B436,'Rekapitulasi Juni'!$AN$214:$AN$393)</f>
        <v>0</v>
      </c>
      <c r="BW436" s="27"/>
      <c r="BX436" s="325">
        <f t="shared" si="749"/>
        <v>0</v>
      </c>
      <c r="BY436" s="325">
        <f t="shared" si="750"/>
        <v>0</v>
      </c>
      <c r="BZ436" s="27"/>
      <c r="CA436" s="324">
        <f>SUMIF('Rekapitulasi Juni'!$BA$214:$BA$393,APS!$B436,'Rekapitulasi Juni'!$BB$214:$BB$393)</f>
        <v>0</v>
      </c>
      <c r="CB436" s="324">
        <f>SUMIF('Rekapitulasi Juni'!$BA$214:$BA$393,APS!$B436,'Rekapitulasi Juni'!$BC$214:$BC$393)</f>
        <v>0</v>
      </c>
      <c r="CC436" s="27"/>
      <c r="CD436" s="325">
        <f t="shared" si="751"/>
        <v>0</v>
      </c>
      <c r="CE436" s="325">
        <f t="shared" si="752"/>
        <v>0</v>
      </c>
      <c r="CF436" s="27"/>
      <c r="CG436" s="324">
        <f>SUMIF('Rekapitulasi Juni'!$BP$214:$BP$393,APS!$B436,'Rekapitulasi Juni'!$BQ$214:$BQ$393)</f>
        <v>0</v>
      </c>
      <c r="CH436" s="324">
        <f>SUMIF('Rekapitulasi Juni'!$BP$214:$BP$393,APS!$B436,'Rekapitulasi Juni'!$BR$214:$BR$393)</f>
        <v>0</v>
      </c>
      <c r="CI436" s="27"/>
      <c r="CJ436" s="325">
        <f t="shared" si="753"/>
        <v>0</v>
      </c>
      <c r="CK436" s="325">
        <f t="shared" si="754"/>
        <v>0</v>
      </c>
      <c r="CL436" s="41">
        <f t="shared" si="755"/>
        <v>0</v>
      </c>
      <c r="CM436" s="41">
        <f t="shared" si="756"/>
        <v>0</v>
      </c>
      <c r="CN436" s="41">
        <f t="shared" si="757"/>
        <v>0</v>
      </c>
      <c r="CO436" s="41">
        <f t="shared" si="758"/>
        <v>0</v>
      </c>
      <c r="CP436" s="41">
        <f t="shared" si="759"/>
        <v>0</v>
      </c>
      <c r="CQ436" s="41">
        <f t="shared" si="760"/>
        <v>0</v>
      </c>
      <c r="CR436" s="180">
        <f t="shared" si="761"/>
        <v>0</v>
      </c>
      <c r="CS436" s="27">
        <v>0</v>
      </c>
      <c r="CT436" s="27"/>
      <c r="CU436" s="324">
        <f>SUMIF('Rekapitulasi Juni'!$D$410:$D$588,APS!$B436,'Rekapitulasi Juni'!$E$410:$E$588)</f>
        <v>0</v>
      </c>
      <c r="CV436" s="324">
        <f>SUMIF('Rekapitulasi Juni'!$D$410:$D$588,APS!$B436,'Rekapitulasi Juni'!$F$410:$F$588)</f>
        <v>0</v>
      </c>
      <c r="CW436" s="27"/>
      <c r="CX436" s="325">
        <f t="shared" si="762"/>
        <v>0</v>
      </c>
      <c r="CY436" s="325">
        <f t="shared" si="763"/>
        <v>0</v>
      </c>
      <c r="CZ436" s="27"/>
      <c r="DA436" s="324">
        <f>SUMIF('Rekapitulasi Juni'!$U$410:$U$588,APS!$B436,'Rekapitulasi Juni'!$V$410:$V$588)</f>
        <v>0</v>
      </c>
      <c r="DB436" s="324">
        <f>SUMIF('Rekapitulasi Juni'!$U$410:$U$588,APS!$B436,'Rekapitulasi Juni'!$W$410:$W$588)</f>
        <v>0</v>
      </c>
      <c r="DC436" s="27"/>
      <c r="DD436" s="325">
        <f t="shared" si="764"/>
        <v>0</v>
      </c>
      <c r="DE436" s="325">
        <f t="shared" si="765"/>
        <v>0</v>
      </c>
      <c r="DF436" s="27"/>
      <c r="DG436" s="324">
        <f>SUMIF('Rekapitulasi Juni'!$AL$410:$AL$588,APS!$B436,'Rekapitulasi Juni'!$AM$410:$AM$588)</f>
        <v>0</v>
      </c>
      <c r="DH436" s="324">
        <f>SUMIF('Rekapitulasi Juni'!$AL$410:$AL$588,APS!$B436,'Rekapitulasi Juni'!$AN$410:$AN$588)</f>
        <v>0</v>
      </c>
      <c r="DI436" s="27"/>
      <c r="DJ436" s="325">
        <f t="shared" si="721"/>
        <v>0</v>
      </c>
      <c r="DK436" s="325">
        <f t="shared" si="722"/>
        <v>0</v>
      </c>
      <c r="DL436" s="27"/>
      <c r="DM436" s="324">
        <f>SUMIF('Rekapitulasi Juni'!$BA$410:$BA$588,APS!$B436,'Rekapitulasi Juni'!$BB$410:$BB$588)</f>
        <v>0</v>
      </c>
      <c r="DN436" s="324">
        <f>SUMIF('Rekapitulasi Juni'!$BA$410:$BA$588,APS!$B436,'Rekapitulasi Juni'!$BC$410:$BC$588)</f>
        <v>0</v>
      </c>
      <c r="DO436" s="324">
        <f>SUMIF('Rekapitulasi Juni'!$BA$410:$BA$588,APS!$B436,'Rekapitulasi Juni'!$BF$410:$BF$588)</f>
        <v>0</v>
      </c>
      <c r="DP436" s="325">
        <f t="shared" si="723"/>
        <v>0</v>
      </c>
      <c r="DQ436" s="325">
        <f t="shared" si="724"/>
        <v>0</v>
      </c>
      <c r="DR436" s="27"/>
      <c r="DS436" s="324">
        <f>SUMIF('Rekapitulasi Juni'!$BP$410:$BP$588,APS!$B436,'Rekapitulasi Juni'!$BQ$410:$BQ$588)</f>
        <v>0</v>
      </c>
      <c r="DT436" s="324">
        <f>SUMIF('Rekapitulasi Juni'!$BP$410:$BP$588,APS!$B436,'Rekapitulasi Juni'!$BR$410:$BR$588)</f>
        <v>0</v>
      </c>
      <c r="DU436" s="27"/>
      <c r="DV436" s="325">
        <f t="shared" si="725"/>
        <v>0</v>
      </c>
      <c r="DW436" s="325">
        <f t="shared" si="726"/>
        <v>0</v>
      </c>
      <c r="DX436" s="41">
        <f t="shared" si="766"/>
        <v>0</v>
      </c>
      <c r="DY436" s="41">
        <f t="shared" si="767"/>
        <v>0</v>
      </c>
      <c r="DZ436" s="41">
        <f t="shared" si="768"/>
        <v>0</v>
      </c>
      <c r="EA436" s="41">
        <f t="shared" si="769"/>
        <v>0</v>
      </c>
      <c r="EB436" s="41">
        <f t="shared" si="770"/>
        <v>0</v>
      </c>
      <c r="EC436" s="41">
        <f t="shared" si="771"/>
        <v>0</v>
      </c>
      <c r="ED436" s="180">
        <f t="shared" si="772"/>
        <v>0</v>
      </c>
      <c r="EE436" s="27">
        <v>2</v>
      </c>
      <c r="EF436" s="27"/>
      <c r="EG436" s="324">
        <f>SUMIF('Rekapitulasi Juni'!$D$608:$D$786,APS!$B436,'Rekapitulasi Juni'!$E$608:$E$786)</f>
        <v>0</v>
      </c>
      <c r="EH436" s="324">
        <f>SUMIF('Rekapitulasi Juni'!$D$608:$D$786,APS!$B436,'Rekapitulasi Juni'!$F$608:$F$786)</f>
        <v>0</v>
      </c>
      <c r="EI436" s="27"/>
      <c r="EJ436" s="325">
        <f t="shared" si="727"/>
        <v>0</v>
      </c>
      <c r="EK436" s="325">
        <f t="shared" si="728"/>
        <v>0</v>
      </c>
      <c r="EL436" s="27">
        <v>2</v>
      </c>
      <c r="EM436" s="324">
        <f>SUMIF('Rekapitulasi Juni'!$U$608:$U$786,APS!$B436,'Rekapitulasi Juni'!$V$608:$V$786)</f>
        <v>0</v>
      </c>
      <c r="EN436" s="324">
        <f>SUMIF('Rekapitulasi Juni'!$U$608:$U$786,APS!$B436,'Rekapitulasi Juni'!$W$608:$W$786)</f>
        <v>0</v>
      </c>
      <c r="EO436" s="27"/>
      <c r="EP436" s="325">
        <f t="shared" si="729"/>
        <v>0</v>
      </c>
      <c r="EQ436" s="325">
        <f t="shared" si="730"/>
        <v>0</v>
      </c>
      <c r="ER436" s="27"/>
      <c r="ES436" s="324">
        <f>SUMIF('Rekapitulasi Juni'!$AL$608:$AL$786,APS!$B436,'Rekapitulasi Juni'!$AM$608:$AM$786)</f>
        <v>0</v>
      </c>
      <c r="ET436" s="324">
        <f>SUMIF('Rekapitulasi Juni'!$AL$608:$AL$786,APS!$B436,'Rekapitulasi Juni'!$AN$608:$AN$786)</f>
        <v>0</v>
      </c>
      <c r="EU436" s="27"/>
      <c r="EV436" s="325">
        <f t="shared" si="715"/>
        <v>0</v>
      </c>
      <c r="EW436" s="325">
        <f t="shared" si="716"/>
        <v>0</v>
      </c>
      <c r="EX436" s="27"/>
      <c r="EY436" s="324">
        <f>SUMIF('Rekapitulasi Juni'!$BA$608:$BA$786,APS!$B436,'Rekapitulasi Juni'!$BB$608:$BB$786)</f>
        <v>0</v>
      </c>
      <c r="EZ436" s="324">
        <f>SUMIF('Rekapitulasi Juni'!$BA$608:$BA$786,APS!$B436,'Rekapitulasi Juni'!$BC$608:$BC$786)</f>
        <v>0</v>
      </c>
      <c r="FA436" s="324">
        <f>SUMIF('Rekapitulasi Juni'!$BA$608:$BA$786,APS!$B436,'Rekapitulasi Juni'!$BF$608:$BF$786)</f>
        <v>0</v>
      </c>
      <c r="FB436" s="325">
        <f t="shared" si="717"/>
        <v>0</v>
      </c>
      <c r="FC436" s="325">
        <f t="shared" si="718"/>
        <v>0</v>
      </c>
      <c r="FD436" s="27"/>
      <c r="FE436" s="27"/>
      <c r="FF436" s="27"/>
      <c r="FG436" s="27"/>
      <c r="FH436" s="27"/>
      <c r="FI436" s="27"/>
      <c r="FJ436" s="41">
        <f t="shared" si="773"/>
        <v>2</v>
      </c>
      <c r="FK436" s="41">
        <f t="shared" si="774"/>
        <v>0</v>
      </c>
      <c r="FL436" s="41">
        <f t="shared" si="775"/>
        <v>0</v>
      </c>
      <c r="FM436" s="41">
        <f t="shared" si="776"/>
        <v>0</v>
      </c>
      <c r="FN436" s="41">
        <f t="shared" si="777"/>
        <v>0</v>
      </c>
      <c r="FO436" s="41">
        <f t="shared" si="778"/>
        <v>-2</v>
      </c>
      <c r="FP436" s="180">
        <f t="shared" si="779"/>
        <v>0</v>
      </c>
      <c r="FQ436" s="27"/>
      <c r="FR436" s="27"/>
      <c r="FS436" s="324">
        <f>SUMIF('Rekapitulasi Juni'!$D$804:$D$984,APS!$B436,'Rekapitulasi Juni'!$E$804:$E$984)</f>
        <v>0</v>
      </c>
      <c r="FT436" s="324">
        <f>SUMIF('Rekapitulasi Juni'!$D$804:$D$984,APS!$B436,'Rekapitulasi Juni'!$F$804:$F$984)</f>
        <v>0</v>
      </c>
      <c r="FU436" s="27"/>
      <c r="FV436" s="325">
        <f t="shared" si="719"/>
        <v>0</v>
      </c>
      <c r="FW436" s="325">
        <f t="shared" si="720"/>
        <v>0</v>
      </c>
      <c r="FX436" s="27"/>
      <c r="FY436" s="324">
        <f>SUMIF('Rekapitulasi Juni'!$U$804:$U$984,APS!$B436,'Rekapitulasi Juni'!$V$804:$V$984)</f>
        <v>0</v>
      </c>
      <c r="FZ436" s="324">
        <f>SUMIF('Rekapitulasi Juni'!$U$804:$U$984,APS!$B436,'Rekapitulasi Juni'!$W$804:$W$984)</f>
        <v>0</v>
      </c>
      <c r="GA436" s="27"/>
      <c r="GB436" s="325">
        <f t="shared" si="713"/>
        <v>0</v>
      </c>
      <c r="GC436" s="325">
        <f t="shared" si="714"/>
        <v>0</v>
      </c>
      <c r="GD436" s="27"/>
      <c r="GE436" s="324">
        <f>SUMIF('Rekapitulasi Juni'!$AL$804:$AL$984,APS!$B436,'Rekapitulasi Juni'!$AM$804:$AM$984)</f>
        <v>0</v>
      </c>
      <c r="GF436" s="324">
        <f>SUMIF('Rekapitulasi Juni'!$AL$804:$AL$984,APS!$B436,'Rekapitulasi Juni'!$AN$804:$AN$984)</f>
        <v>0</v>
      </c>
      <c r="GG436" s="27"/>
      <c r="GH436" s="325">
        <f t="shared" si="703"/>
        <v>0</v>
      </c>
      <c r="GI436" s="325">
        <f t="shared" si="704"/>
        <v>0</v>
      </c>
      <c r="GJ436" s="27"/>
      <c r="GK436" s="27"/>
      <c r="GL436" s="41">
        <f t="shared" si="780"/>
        <v>0</v>
      </c>
      <c r="GM436" s="41">
        <f t="shared" si="781"/>
        <v>0</v>
      </c>
      <c r="GN436" s="41">
        <f t="shared" si="782"/>
        <v>0</v>
      </c>
      <c r="GO436" s="41">
        <f t="shared" si="712"/>
        <v>0</v>
      </c>
      <c r="GP436" s="41">
        <f t="shared" si="783"/>
        <v>0</v>
      </c>
      <c r="GQ436" s="41">
        <f t="shared" si="784"/>
        <v>0</v>
      </c>
      <c r="GR436" s="180">
        <f t="shared" si="785"/>
        <v>0</v>
      </c>
      <c r="GS436" s="41">
        <f t="shared" si="705"/>
        <v>2</v>
      </c>
      <c r="GT436" s="41">
        <f t="shared" si="706"/>
        <v>0</v>
      </c>
      <c r="GU436" s="41">
        <f t="shared" si="707"/>
        <v>0</v>
      </c>
      <c r="GV436" s="41">
        <f t="shared" si="708"/>
        <v>0</v>
      </c>
      <c r="GW436" s="41">
        <f t="shared" si="709"/>
        <v>0</v>
      </c>
      <c r="GX436" s="41">
        <f t="shared" si="710"/>
        <v>-2</v>
      </c>
      <c r="GY436" s="180">
        <f t="shared" si="711"/>
        <v>0</v>
      </c>
      <c r="GZ436" s="41">
        <v>408</v>
      </c>
      <c r="HA436" s="356"/>
      <c r="HB436" s="42">
        <f t="shared" si="634"/>
        <v>0</v>
      </c>
      <c r="HC436" s="59"/>
    </row>
    <row r="437" spans="1:211" ht="15" customHeight="1">
      <c r="A437" s="51"/>
      <c r="B437" s="52" t="s">
        <v>852</v>
      </c>
      <c r="C437" s="31" t="s">
        <v>490</v>
      </c>
      <c r="D437" s="50" t="s">
        <v>804</v>
      </c>
      <c r="E437" s="31" t="s">
        <v>333</v>
      </c>
      <c r="F437" s="31" t="s">
        <v>804</v>
      </c>
      <c r="G437" s="33">
        <v>1</v>
      </c>
      <c r="H437" s="33">
        <v>0</v>
      </c>
      <c r="I437" s="33">
        <v>0</v>
      </c>
      <c r="J437" s="34">
        <f>IFERROR(VLOOKUP(A437,#REF!,3,0),0)</f>
        <v>0</v>
      </c>
      <c r="K437" s="34">
        <f t="shared" si="623"/>
        <v>0</v>
      </c>
      <c r="L437" s="34">
        <v>0</v>
      </c>
      <c r="M437" s="34">
        <v>0</v>
      </c>
      <c r="N437" s="35">
        <f t="shared" si="624"/>
        <v>1</v>
      </c>
      <c r="O437" s="35">
        <f t="shared" si="625"/>
        <v>1</v>
      </c>
      <c r="P437" s="36">
        <v>1</v>
      </c>
      <c r="Q437" s="36">
        <f t="shared" si="731"/>
        <v>1</v>
      </c>
      <c r="R437" s="80"/>
      <c r="S437" s="37">
        <f ca="1">SUMIF(ROP!$D$6:$H$65536,A437,ROP!$J$6:$J$65536)</f>
        <v>0</v>
      </c>
      <c r="T437" s="37">
        <f>SUMIF(HASIL!$B:$B,APS!$B437&amp;RIGHT(APS!T$9,2),HASIL!$I:$I)</f>
        <v>0</v>
      </c>
      <c r="U437" s="37">
        <f>SUMIF(HASIL!$B:$B,APS!$B437&amp;RIGHT(APS!U$9,2),HASIL!$I:$I)</f>
        <v>0</v>
      </c>
      <c r="V437" s="37">
        <f>SUMIF(HASIL!$B:$B,APS!$B437&amp;RIGHT(APS!V$9,2),HASIL!$I:$I)</f>
        <v>0</v>
      </c>
      <c r="W437" s="37">
        <f>SUMIF(HASIL!$B:$B,APS!$B437&amp;RIGHT(APS!W$9,2),HASIL!$I:$I)</f>
        <v>0</v>
      </c>
      <c r="X437" s="38">
        <f t="shared" si="626"/>
        <v>0</v>
      </c>
      <c r="Y437" s="38">
        <f t="shared" si="627"/>
        <v>-1</v>
      </c>
      <c r="Z437" s="39">
        <f t="shared" si="787"/>
        <v>0</v>
      </c>
      <c r="AA437" s="39">
        <f t="shared" si="786"/>
        <v>1</v>
      </c>
      <c r="AB437" s="40">
        <f t="shared" si="788"/>
        <v>1</v>
      </c>
      <c r="AC437" s="27">
        <v>0</v>
      </c>
      <c r="AD437" s="27"/>
      <c r="AE437" s="27"/>
      <c r="AF437" s="27"/>
      <c r="AG437" s="27"/>
      <c r="AH437" s="27"/>
      <c r="AI437" s="324">
        <f>SUMIF('Rekapitulasi Juni'!$D$9:$D$192,APS!$B437,'Rekapitulasi Juni'!$E$9:$E$192)</f>
        <v>0</v>
      </c>
      <c r="AJ437" s="324">
        <f>SUMIF('Rekapitulasi Juni'!$D$9:$D$192,APS!$B437,'Rekapitulasi Juni'!$F$9:$F$192)</f>
        <v>0</v>
      </c>
      <c r="AK437" s="324">
        <f>SUMIF('Rekapitulasi Juni'!$D$9:$D$192,APS!$B437,'Rekapitulasi Juni'!$K$9:$K$192)</f>
        <v>0</v>
      </c>
      <c r="AL437" s="325">
        <f t="shared" si="732"/>
        <v>0</v>
      </c>
      <c r="AM437" s="325">
        <f t="shared" si="733"/>
        <v>0</v>
      </c>
      <c r="AN437" s="27"/>
      <c r="AO437" s="324">
        <f>SUMIF('Rekapitulasi Juni'!$U$9:$U$192,APS!$B437,'Rekapitulasi Juni'!$V$9:$V$192)</f>
        <v>0</v>
      </c>
      <c r="AP437" s="324">
        <f>SUMIF('Rekapitulasi Juni'!$U$9:$U$192,APS!$B437,'Rekapitulasi Juni'!$W$9:$W$192)</f>
        <v>0</v>
      </c>
      <c r="AQ437" s="27"/>
      <c r="AR437" s="325">
        <f t="shared" si="734"/>
        <v>0</v>
      </c>
      <c r="AS437" s="325">
        <f t="shared" si="735"/>
        <v>0</v>
      </c>
      <c r="AT437" s="27"/>
      <c r="AU437" s="324">
        <f>SUMIF('Rekapitulasi Juni'!$AL$9:$AL$192,APS!$B437,'Rekapitulasi Juni'!$AM$9:$AM$192)</f>
        <v>0</v>
      </c>
      <c r="AV437" s="324">
        <f>SUMIF('Rekapitulasi Juni'!$AL$9:$AL$192,APS!$B437,'Rekapitulasi Juni'!$AN$9:$AN$192)</f>
        <v>0</v>
      </c>
      <c r="AW437" s="27"/>
      <c r="AX437" s="325">
        <f t="shared" si="736"/>
        <v>0</v>
      </c>
      <c r="AY437" s="325">
        <f t="shared" si="737"/>
        <v>0</v>
      </c>
      <c r="AZ437" s="41">
        <f t="shared" si="738"/>
        <v>0</v>
      </c>
      <c r="BA437" s="41">
        <f t="shared" si="739"/>
        <v>0</v>
      </c>
      <c r="BB437" s="41">
        <f t="shared" si="740"/>
        <v>0</v>
      </c>
      <c r="BC437" s="41">
        <f t="shared" si="741"/>
        <v>0</v>
      </c>
      <c r="BD437" s="41">
        <f t="shared" si="742"/>
        <v>0</v>
      </c>
      <c r="BE437" s="41">
        <f t="shared" si="743"/>
        <v>0</v>
      </c>
      <c r="BF437" s="180">
        <f t="shared" si="744"/>
        <v>0</v>
      </c>
      <c r="BG437" s="27">
        <v>0</v>
      </c>
      <c r="BH437" s="27"/>
      <c r="BI437" s="324">
        <f>SUMIF('Rekapitulasi Juni'!$D$214:$D$393,APS!$B437,'Rekapitulasi Juni'!$E$214:$E$393)</f>
        <v>0</v>
      </c>
      <c r="BJ437" s="324">
        <f>SUMIF('Rekapitulasi Juni'!$D$214:$D$393,APS!$B437,'Rekapitulasi Juni'!$F$214:$F$393)</f>
        <v>0</v>
      </c>
      <c r="BK437" s="27"/>
      <c r="BL437" s="325">
        <f t="shared" si="745"/>
        <v>0</v>
      </c>
      <c r="BM437" s="325">
        <f t="shared" si="746"/>
        <v>0</v>
      </c>
      <c r="BN437" s="27"/>
      <c r="BO437" s="324">
        <f>SUMIF('Rekapitulasi Juni'!$U$214:$U$393,APS!$B437,'Rekapitulasi Juni'!$V$214:$V$393)</f>
        <v>0</v>
      </c>
      <c r="BP437" s="324">
        <f>SUMIF('Rekapitulasi Juni'!$U$214:$U$393,APS!$B437,'Rekapitulasi Juni'!$W$214:$W$393)</f>
        <v>0</v>
      </c>
      <c r="BQ437" s="27"/>
      <c r="BR437" s="325">
        <f t="shared" si="747"/>
        <v>0</v>
      </c>
      <c r="BS437" s="325">
        <f t="shared" si="748"/>
        <v>0</v>
      </c>
      <c r="BT437" s="27"/>
      <c r="BU437" s="324">
        <f>SUMIF('Rekapitulasi Juni'!$AL$214:$AL$393,APS!$B437,'Rekapitulasi Juni'!$AM$214:$AM$393)</f>
        <v>0</v>
      </c>
      <c r="BV437" s="324">
        <f>SUMIF('Rekapitulasi Juni'!$AL$214:$AL$393,APS!$B437,'Rekapitulasi Juni'!$AN$214:$AN$393)</f>
        <v>0</v>
      </c>
      <c r="BW437" s="27"/>
      <c r="BX437" s="325">
        <f t="shared" si="749"/>
        <v>0</v>
      </c>
      <c r="BY437" s="325">
        <f t="shared" si="750"/>
        <v>0</v>
      </c>
      <c r="BZ437" s="27"/>
      <c r="CA437" s="324">
        <f>SUMIF('Rekapitulasi Juni'!$BA$214:$BA$393,APS!$B437,'Rekapitulasi Juni'!$BB$214:$BB$393)</f>
        <v>0</v>
      </c>
      <c r="CB437" s="324">
        <f>SUMIF('Rekapitulasi Juni'!$BA$214:$BA$393,APS!$B437,'Rekapitulasi Juni'!$BC$214:$BC$393)</f>
        <v>0</v>
      </c>
      <c r="CC437" s="27"/>
      <c r="CD437" s="325">
        <f t="shared" si="751"/>
        <v>0</v>
      </c>
      <c r="CE437" s="325">
        <f t="shared" si="752"/>
        <v>0</v>
      </c>
      <c r="CF437" s="27"/>
      <c r="CG437" s="324">
        <f>SUMIF('Rekapitulasi Juni'!$BP$214:$BP$393,APS!$B437,'Rekapitulasi Juni'!$BQ$214:$BQ$393)</f>
        <v>0</v>
      </c>
      <c r="CH437" s="324">
        <f>SUMIF('Rekapitulasi Juni'!$BP$214:$BP$393,APS!$B437,'Rekapitulasi Juni'!$BR$214:$BR$393)</f>
        <v>0</v>
      </c>
      <c r="CI437" s="27"/>
      <c r="CJ437" s="325">
        <f t="shared" si="753"/>
        <v>0</v>
      </c>
      <c r="CK437" s="325">
        <f t="shared" si="754"/>
        <v>0</v>
      </c>
      <c r="CL437" s="41">
        <f t="shared" si="755"/>
        <v>0</v>
      </c>
      <c r="CM437" s="41">
        <f t="shared" si="756"/>
        <v>0</v>
      </c>
      <c r="CN437" s="41">
        <f t="shared" si="757"/>
        <v>0</v>
      </c>
      <c r="CO437" s="41">
        <f t="shared" si="758"/>
        <v>0</v>
      </c>
      <c r="CP437" s="41">
        <f t="shared" si="759"/>
        <v>0</v>
      </c>
      <c r="CQ437" s="41">
        <f t="shared" si="760"/>
        <v>0</v>
      </c>
      <c r="CR437" s="180">
        <f t="shared" si="761"/>
        <v>0</v>
      </c>
      <c r="CS437" s="27">
        <v>0</v>
      </c>
      <c r="CT437" s="27"/>
      <c r="CU437" s="324">
        <f>SUMIF('Rekapitulasi Juni'!$D$410:$D$588,APS!$B437,'Rekapitulasi Juni'!$E$410:$E$588)</f>
        <v>0</v>
      </c>
      <c r="CV437" s="324">
        <f>SUMIF('Rekapitulasi Juni'!$D$410:$D$588,APS!$B437,'Rekapitulasi Juni'!$F$410:$F$588)</f>
        <v>0</v>
      </c>
      <c r="CW437" s="27"/>
      <c r="CX437" s="325">
        <f t="shared" si="762"/>
        <v>0</v>
      </c>
      <c r="CY437" s="325">
        <f t="shared" si="763"/>
        <v>0</v>
      </c>
      <c r="CZ437" s="27"/>
      <c r="DA437" s="324">
        <f>SUMIF('Rekapitulasi Juni'!$U$410:$U$588,APS!$B437,'Rekapitulasi Juni'!$V$410:$V$588)</f>
        <v>0</v>
      </c>
      <c r="DB437" s="324">
        <f>SUMIF('Rekapitulasi Juni'!$U$410:$U$588,APS!$B437,'Rekapitulasi Juni'!$W$410:$W$588)</f>
        <v>0</v>
      </c>
      <c r="DC437" s="27"/>
      <c r="DD437" s="325">
        <f t="shared" si="764"/>
        <v>0</v>
      </c>
      <c r="DE437" s="325">
        <f t="shared" si="765"/>
        <v>0</v>
      </c>
      <c r="DF437" s="27"/>
      <c r="DG437" s="324">
        <f>SUMIF('Rekapitulasi Juni'!$AL$410:$AL$588,APS!$B437,'Rekapitulasi Juni'!$AM$410:$AM$588)</f>
        <v>0</v>
      </c>
      <c r="DH437" s="324">
        <f>SUMIF('Rekapitulasi Juni'!$AL$410:$AL$588,APS!$B437,'Rekapitulasi Juni'!$AN$410:$AN$588)</f>
        <v>0</v>
      </c>
      <c r="DI437" s="27"/>
      <c r="DJ437" s="325">
        <f t="shared" si="721"/>
        <v>0</v>
      </c>
      <c r="DK437" s="325">
        <f t="shared" si="722"/>
        <v>0</v>
      </c>
      <c r="DL437" s="27"/>
      <c r="DM437" s="324">
        <f>SUMIF('Rekapitulasi Juni'!$BA$410:$BA$588,APS!$B437,'Rekapitulasi Juni'!$BB$410:$BB$588)</f>
        <v>0</v>
      </c>
      <c r="DN437" s="324">
        <f>SUMIF('Rekapitulasi Juni'!$BA$410:$BA$588,APS!$B437,'Rekapitulasi Juni'!$BC$410:$BC$588)</f>
        <v>0</v>
      </c>
      <c r="DO437" s="324">
        <f>SUMIF('Rekapitulasi Juni'!$BA$410:$BA$588,APS!$B437,'Rekapitulasi Juni'!$BF$410:$BF$588)</f>
        <v>0</v>
      </c>
      <c r="DP437" s="325">
        <f t="shared" si="723"/>
        <v>0</v>
      </c>
      <c r="DQ437" s="325">
        <f t="shared" si="724"/>
        <v>0</v>
      </c>
      <c r="DR437" s="27"/>
      <c r="DS437" s="324">
        <f>SUMIF('Rekapitulasi Juni'!$BP$410:$BP$588,APS!$B437,'Rekapitulasi Juni'!$BQ$410:$BQ$588)</f>
        <v>0</v>
      </c>
      <c r="DT437" s="324">
        <f>SUMIF('Rekapitulasi Juni'!$BP$410:$BP$588,APS!$B437,'Rekapitulasi Juni'!$BR$410:$BR$588)</f>
        <v>0</v>
      </c>
      <c r="DU437" s="27"/>
      <c r="DV437" s="325">
        <f t="shared" si="725"/>
        <v>0</v>
      </c>
      <c r="DW437" s="325">
        <f t="shared" si="726"/>
        <v>0</v>
      </c>
      <c r="DX437" s="41">
        <f t="shared" si="766"/>
        <v>0</v>
      </c>
      <c r="DY437" s="41">
        <f t="shared" si="767"/>
        <v>0</v>
      </c>
      <c r="DZ437" s="41">
        <f t="shared" si="768"/>
        <v>0</v>
      </c>
      <c r="EA437" s="41">
        <f t="shared" si="769"/>
        <v>0</v>
      </c>
      <c r="EB437" s="41">
        <f t="shared" si="770"/>
        <v>0</v>
      </c>
      <c r="EC437" s="41">
        <f t="shared" si="771"/>
        <v>0</v>
      </c>
      <c r="ED437" s="180">
        <f t="shared" si="772"/>
        <v>0</v>
      </c>
      <c r="EE437" s="27">
        <v>1</v>
      </c>
      <c r="EF437" s="27"/>
      <c r="EG437" s="324">
        <f>SUMIF('Rekapitulasi Juni'!$D$608:$D$786,APS!$B437,'Rekapitulasi Juni'!$E$608:$E$786)</f>
        <v>0</v>
      </c>
      <c r="EH437" s="324">
        <f>SUMIF('Rekapitulasi Juni'!$D$608:$D$786,APS!$B437,'Rekapitulasi Juni'!$F$608:$F$786)</f>
        <v>0</v>
      </c>
      <c r="EI437" s="27"/>
      <c r="EJ437" s="325">
        <f t="shared" si="727"/>
        <v>0</v>
      </c>
      <c r="EK437" s="325">
        <f t="shared" si="728"/>
        <v>0</v>
      </c>
      <c r="EL437" s="27">
        <v>1</v>
      </c>
      <c r="EM437" s="324">
        <f>SUMIF('Rekapitulasi Juni'!$U$608:$U$786,APS!$B437,'Rekapitulasi Juni'!$V$608:$V$786)</f>
        <v>0</v>
      </c>
      <c r="EN437" s="324">
        <f>SUMIF('Rekapitulasi Juni'!$U$608:$U$786,APS!$B437,'Rekapitulasi Juni'!$W$608:$W$786)</f>
        <v>0</v>
      </c>
      <c r="EO437" s="27"/>
      <c r="EP437" s="325">
        <f t="shared" si="729"/>
        <v>0</v>
      </c>
      <c r="EQ437" s="325">
        <f t="shared" si="730"/>
        <v>0</v>
      </c>
      <c r="ER437" s="27"/>
      <c r="ES437" s="324">
        <f>SUMIF('Rekapitulasi Juni'!$AL$608:$AL$786,APS!$B437,'Rekapitulasi Juni'!$AM$608:$AM$786)</f>
        <v>0</v>
      </c>
      <c r="ET437" s="324">
        <f>SUMIF('Rekapitulasi Juni'!$AL$608:$AL$786,APS!$B437,'Rekapitulasi Juni'!$AN$608:$AN$786)</f>
        <v>0</v>
      </c>
      <c r="EU437" s="27"/>
      <c r="EV437" s="325">
        <f t="shared" si="715"/>
        <v>0</v>
      </c>
      <c r="EW437" s="325">
        <f t="shared" si="716"/>
        <v>0</v>
      </c>
      <c r="EX437" s="27"/>
      <c r="EY437" s="324">
        <f>SUMIF('Rekapitulasi Juni'!$BA$608:$BA$786,APS!$B437,'Rekapitulasi Juni'!$BB$608:$BB$786)</f>
        <v>0</v>
      </c>
      <c r="EZ437" s="324">
        <f>SUMIF('Rekapitulasi Juni'!$BA$608:$BA$786,APS!$B437,'Rekapitulasi Juni'!$BC$608:$BC$786)</f>
        <v>0</v>
      </c>
      <c r="FA437" s="324">
        <f>SUMIF('Rekapitulasi Juni'!$BA$608:$BA$786,APS!$B437,'Rekapitulasi Juni'!$BF$608:$BF$786)</f>
        <v>0</v>
      </c>
      <c r="FB437" s="325">
        <f t="shared" si="717"/>
        <v>0</v>
      </c>
      <c r="FC437" s="325">
        <f t="shared" si="718"/>
        <v>0</v>
      </c>
      <c r="FD437" s="27"/>
      <c r="FE437" s="27"/>
      <c r="FF437" s="27"/>
      <c r="FG437" s="27"/>
      <c r="FH437" s="27"/>
      <c r="FI437" s="27"/>
      <c r="FJ437" s="41">
        <f t="shared" si="773"/>
        <v>1</v>
      </c>
      <c r="FK437" s="41">
        <f t="shared" si="774"/>
        <v>0</v>
      </c>
      <c r="FL437" s="41">
        <f t="shared" si="775"/>
        <v>0</v>
      </c>
      <c r="FM437" s="41">
        <f t="shared" si="776"/>
        <v>0</v>
      </c>
      <c r="FN437" s="41">
        <f t="shared" si="777"/>
        <v>0</v>
      </c>
      <c r="FO437" s="41">
        <f t="shared" si="778"/>
        <v>-1</v>
      </c>
      <c r="FP437" s="180">
        <f t="shared" si="779"/>
        <v>0</v>
      </c>
      <c r="FQ437" s="27"/>
      <c r="FR437" s="27"/>
      <c r="FS437" s="324">
        <f>SUMIF('Rekapitulasi Juni'!$D$804:$D$984,APS!$B437,'Rekapitulasi Juni'!$E$804:$E$984)</f>
        <v>0</v>
      </c>
      <c r="FT437" s="324">
        <f>SUMIF('Rekapitulasi Juni'!$D$804:$D$984,APS!$B437,'Rekapitulasi Juni'!$F$804:$F$984)</f>
        <v>0</v>
      </c>
      <c r="FU437" s="27"/>
      <c r="FV437" s="325">
        <f t="shared" si="719"/>
        <v>0</v>
      </c>
      <c r="FW437" s="325">
        <f t="shared" si="720"/>
        <v>0</v>
      </c>
      <c r="FX437" s="27"/>
      <c r="FY437" s="324">
        <f>SUMIF('Rekapitulasi Juni'!$U$804:$U$984,APS!$B437,'Rekapitulasi Juni'!$V$804:$V$984)</f>
        <v>0</v>
      </c>
      <c r="FZ437" s="324">
        <f>SUMIF('Rekapitulasi Juni'!$U$804:$U$984,APS!$B437,'Rekapitulasi Juni'!$W$804:$W$984)</f>
        <v>0</v>
      </c>
      <c r="GA437" s="27"/>
      <c r="GB437" s="325">
        <f t="shared" si="713"/>
        <v>0</v>
      </c>
      <c r="GC437" s="325">
        <f t="shared" si="714"/>
        <v>0</v>
      </c>
      <c r="GD437" s="27"/>
      <c r="GE437" s="324">
        <f>SUMIF('Rekapitulasi Juni'!$AL$804:$AL$984,APS!$B437,'Rekapitulasi Juni'!$AM$804:$AM$984)</f>
        <v>0</v>
      </c>
      <c r="GF437" s="324">
        <f>SUMIF('Rekapitulasi Juni'!$AL$804:$AL$984,APS!$B437,'Rekapitulasi Juni'!$AN$804:$AN$984)</f>
        <v>0</v>
      </c>
      <c r="GG437" s="27"/>
      <c r="GH437" s="325">
        <f t="shared" si="703"/>
        <v>0</v>
      </c>
      <c r="GI437" s="325">
        <f t="shared" si="704"/>
        <v>0</v>
      </c>
      <c r="GJ437" s="27"/>
      <c r="GK437" s="27"/>
      <c r="GL437" s="41">
        <f t="shared" si="780"/>
        <v>0</v>
      </c>
      <c r="GM437" s="41">
        <f t="shared" si="781"/>
        <v>0</v>
      </c>
      <c r="GN437" s="41">
        <f t="shared" si="782"/>
        <v>0</v>
      </c>
      <c r="GO437" s="41">
        <f t="shared" si="712"/>
        <v>0</v>
      </c>
      <c r="GP437" s="41">
        <f t="shared" si="783"/>
        <v>0</v>
      </c>
      <c r="GQ437" s="41">
        <f t="shared" si="784"/>
        <v>0</v>
      </c>
      <c r="GR437" s="180">
        <f t="shared" si="785"/>
        <v>0</v>
      </c>
      <c r="GS437" s="41">
        <f t="shared" si="705"/>
        <v>1</v>
      </c>
      <c r="GT437" s="41">
        <f t="shared" si="706"/>
        <v>0</v>
      </c>
      <c r="GU437" s="41">
        <f t="shared" si="707"/>
        <v>0</v>
      </c>
      <c r="GV437" s="41">
        <f t="shared" si="708"/>
        <v>0</v>
      </c>
      <c r="GW437" s="41">
        <f t="shared" si="709"/>
        <v>0</v>
      </c>
      <c r="GX437" s="41">
        <f t="shared" si="710"/>
        <v>-1</v>
      </c>
      <c r="GY437" s="180">
        <f t="shared" si="711"/>
        <v>0</v>
      </c>
      <c r="GZ437" s="41">
        <v>409</v>
      </c>
      <c r="HA437" s="356"/>
      <c r="HB437" s="42">
        <f t="shared" si="634"/>
        <v>0</v>
      </c>
      <c r="HC437" s="59"/>
    </row>
    <row r="438" spans="1:211" ht="15" customHeight="1">
      <c r="A438" s="51"/>
      <c r="B438" s="52" t="s">
        <v>853</v>
      </c>
      <c r="C438" s="31" t="s">
        <v>490</v>
      </c>
      <c r="D438" s="50" t="s">
        <v>804</v>
      </c>
      <c r="E438" s="31" t="s">
        <v>333</v>
      </c>
      <c r="F438" s="31" t="s">
        <v>804</v>
      </c>
      <c r="G438" s="33">
        <v>2</v>
      </c>
      <c r="H438" s="33">
        <v>0</v>
      </c>
      <c r="I438" s="33">
        <v>0</v>
      </c>
      <c r="J438" s="34">
        <f>IFERROR(VLOOKUP(A438,#REF!,3,0),0)</f>
        <v>0</v>
      </c>
      <c r="K438" s="34">
        <f t="shared" si="623"/>
        <v>0</v>
      </c>
      <c r="L438" s="34">
        <v>0</v>
      </c>
      <c r="M438" s="34">
        <v>0</v>
      </c>
      <c r="N438" s="35">
        <f t="shared" si="624"/>
        <v>2</v>
      </c>
      <c r="O438" s="35">
        <f t="shared" si="625"/>
        <v>2</v>
      </c>
      <c r="P438" s="36">
        <v>2</v>
      </c>
      <c r="Q438" s="36">
        <f t="shared" si="731"/>
        <v>2</v>
      </c>
      <c r="R438" s="80"/>
      <c r="S438" s="37">
        <f ca="1">SUMIF(ROP!$D$6:$H$65536,A438,ROP!$J$6:$J$65536)</f>
        <v>0</v>
      </c>
      <c r="T438" s="37">
        <f>SUMIF(HASIL!$B:$B,APS!$B438&amp;RIGHT(APS!T$9,2),HASIL!$I:$I)</f>
        <v>0</v>
      </c>
      <c r="U438" s="37">
        <f>SUMIF(HASIL!$B:$B,APS!$B438&amp;RIGHT(APS!U$9,2),HASIL!$I:$I)</f>
        <v>0</v>
      </c>
      <c r="V438" s="37">
        <f>SUMIF(HASIL!$B:$B,APS!$B438&amp;RIGHT(APS!V$9,2),HASIL!$I:$I)</f>
        <v>0</v>
      </c>
      <c r="W438" s="37">
        <f>SUMIF(HASIL!$B:$B,APS!$B438&amp;RIGHT(APS!W$9,2),HASIL!$I:$I)</f>
        <v>0</v>
      </c>
      <c r="X438" s="38">
        <f t="shared" si="626"/>
        <v>0</v>
      </c>
      <c r="Y438" s="38">
        <f t="shared" si="627"/>
        <v>-2</v>
      </c>
      <c r="Z438" s="39">
        <f t="shared" si="787"/>
        <v>0</v>
      </c>
      <c r="AA438" s="39">
        <f t="shared" si="786"/>
        <v>2</v>
      </c>
      <c r="AB438" s="40">
        <f t="shared" si="788"/>
        <v>2</v>
      </c>
      <c r="AC438" s="27">
        <v>0</v>
      </c>
      <c r="AD438" s="27"/>
      <c r="AE438" s="27"/>
      <c r="AF438" s="27"/>
      <c r="AG438" s="27"/>
      <c r="AH438" s="27"/>
      <c r="AI438" s="324">
        <f>SUMIF('Rekapitulasi Juni'!$D$9:$D$192,APS!$B438,'Rekapitulasi Juni'!$E$9:$E$192)</f>
        <v>0</v>
      </c>
      <c r="AJ438" s="324">
        <f>SUMIF('Rekapitulasi Juni'!$D$9:$D$192,APS!$B438,'Rekapitulasi Juni'!$F$9:$F$192)</f>
        <v>0</v>
      </c>
      <c r="AK438" s="324">
        <f>SUMIF('Rekapitulasi Juni'!$D$9:$D$192,APS!$B438,'Rekapitulasi Juni'!$K$9:$K$192)</f>
        <v>0</v>
      </c>
      <c r="AL438" s="325">
        <f t="shared" si="732"/>
        <v>0</v>
      </c>
      <c r="AM438" s="325">
        <f t="shared" si="733"/>
        <v>0</v>
      </c>
      <c r="AN438" s="27"/>
      <c r="AO438" s="324">
        <f>SUMIF('Rekapitulasi Juni'!$U$9:$U$192,APS!$B438,'Rekapitulasi Juni'!$V$9:$V$192)</f>
        <v>0</v>
      </c>
      <c r="AP438" s="324">
        <f>SUMIF('Rekapitulasi Juni'!$U$9:$U$192,APS!$B438,'Rekapitulasi Juni'!$W$9:$W$192)</f>
        <v>0</v>
      </c>
      <c r="AQ438" s="27"/>
      <c r="AR438" s="325">
        <f t="shared" si="734"/>
        <v>0</v>
      </c>
      <c r="AS438" s="325">
        <f t="shared" si="735"/>
        <v>0</v>
      </c>
      <c r="AT438" s="27"/>
      <c r="AU438" s="324">
        <f>SUMIF('Rekapitulasi Juni'!$AL$9:$AL$192,APS!$B438,'Rekapitulasi Juni'!$AM$9:$AM$192)</f>
        <v>0</v>
      </c>
      <c r="AV438" s="324">
        <f>SUMIF('Rekapitulasi Juni'!$AL$9:$AL$192,APS!$B438,'Rekapitulasi Juni'!$AN$9:$AN$192)</f>
        <v>0</v>
      </c>
      <c r="AW438" s="27"/>
      <c r="AX438" s="325">
        <f t="shared" si="736"/>
        <v>0</v>
      </c>
      <c r="AY438" s="325">
        <f t="shared" si="737"/>
        <v>0</v>
      </c>
      <c r="AZ438" s="41">
        <f t="shared" si="738"/>
        <v>0</v>
      </c>
      <c r="BA438" s="41">
        <f t="shared" si="739"/>
        <v>0</v>
      </c>
      <c r="BB438" s="41">
        <f t="shared" si="740"/>
        <v>0</v>
      </c>
      <c r="BC438" s="41">
        <f t="shared" si="741"/>
        <v>0</v>
      </c>
      <c r="BD438" s="41">
        <f t="shared" si="742"/>
        <v>0</v>
      </c>
      <c r="BE438" s="41">
        <f t="shared" si="743"/>
        <v>0</v>
      </c>
      <c r="BF438" s="180">
        <f t="shared" si="744"/>
        <v>0</v>
      </c>
      <c r="BG438" s="27">
        <v>0</v>
      </c>
      <c r="BH438" s="27"/>
      <c r="BI438" s="324">
        <f>SUMIF('Rekapitulasi Juni'!$D$214:$D$393,APS!$B438,'Rekapitulasi Juni'!$E$214:$E$393)</f>
        <v>0</v>
      </c>
      <c r="BJ438" s="324">
        <f>SUMIF('Rekapitulasi Juni'!$D$214:$D$393,APS!$B438,'Rekapitulasi Juni'!$F$214:$F$393)</f>
        <v>0</v>
      </c>
      <c r="BK438" s="27"/>
      <c r="BL438" s="325">
        <f t="shared" si="745"/>
        <v>0</v>
      </c>
      <c r="BM438" s="325">
        <f t="shared" si="746"/>
        <v>0</v>
      </c>
      <c r="BN438" s="27"/>
      <c r="BO438" s="324">
        <f>SUMIF('Rekapitulasi Juni'!$U$214:$U$393,APS!$B438,'Rekapitulasi Juni'!$V$214:$V$393)</f>
        <v>0</v>
      </c>
      <c r="BP438" s="324">
        <f>SUMIF('Rekapitulasi Juni'!$U$214:$U$393,APS!$B438,'Rekapitulasi Juni'!$W$214:$W$393)</f>
        <v>0</v>
      </c>
      <c r="BQ438" s="27"/>
      <c r="BR438" s="325">
        <f t="shared" si="747"/>
        <v>0</v>
      </c>
      <c r="BS438" s="325">
        <f t="shared" si="748"/>
        <v>0</v>
      </c>
      <c r="BT438" s="27"/>
      <c r="BU438" s="324">
        <f>SUMIF('Rekapitulasi Juni'!$AL$214:$AL$393,APS!$B438,'Rekapitulasi Juni'!$AM$214:$AM$393)</f>
        <v>0</v>
      </c>
      <c r="BV438" s="324">
        <f>SUMIF('Rekapitulasi Juni'!$AL$214:$AL$393,APS!$B438,'Rekapitulasi Juni'!$AN$214:$AN$393)</f>
        <v>0</v>
      </c>
      <c r="BW438" s="27"/>
      <c r="BX438" s="325">
        <f t="shared" si="749"/>
        <v>0</v>
      </c>
      <c r="BY438" s="325">
        <f t="shared" si="750"/>
        <v>0</v>
      </c>
      <c r="BZ438" s="27"/>
      <c r="CA438" s="324">
        <f>SUMIF('Rekapitulasi Juni'!$BA$214:$BA$393,APS!$B438,'Rekapitulasi Juni'!$BB$214:$BB$393)</f>
        <v>0</v>
      </c>
      <c r="CB438" s="324">
        <f>SUMIF('Rekapitulasi Juni'!$BA$214:$BA$393,APS!$B438,'Rekapitulasi Juni'!$BC$214:$BC$393)</f>
        <v>0</v>
      </c>
      <c r="CC438" s="27"/>
      <c r="CD438" s="325">
        <f t="shared" si="751"/>
        <v>0</v>
      </c>
      <c r="CE438" s="325">
        <f t="shared" si="752"/>
        <v>0</v>
      </c>
      <c r="CF438" s="27"/>
      <c r="CG438" s="324">
        <f>SUMIF('Rekapitulasi Juni'!$BP$214:$BP$393,APS!$B438,'Rekapitulasi Juni'!$BQ$214:$BQ$393)</f>
        <v>0</v>
      </c>
      <c r="CH438" s="324">
        <f>SUMIF('Rekapitulasi Juni'!$BP$214:$BP$393,APS!$B438,'Rekapitulasi Juni'!$BR$214:$BR$393)</f>
        <v>0</v>
      </c>
      <c r="CI438" s="27"/>
      <c r="CJ438" s="325">
        <f t="shared" si="753"/>
        <v>0</v>
      </c>
      <c r="CK438" s="325">
        <f t="shared" si="754"/>
        <v>0</v>
      </c>
      <c r="CL438" s="41">
        <f t="shared" si="755"/>
        <v>0</v>
      </c>
      <c r="CM438" s="41">
        <f t="shared" si="756"/>
        <v>0</v>
      </c>
      <c r="CN438" s="41">
        <f t="shared" si="757"/>
        <v>0</v>
      </c>
      <c r="CO438" s="41">
        <f t="shared" si="758"/>
        <v>0</v>
      </c>
      <c r="CP438" s="41">
        <f t="shared" si="759"/>
        <v>0</v>
      </c>
      <c r="CQ438" s="41">
        <f t="shared" si="760"/>
        <v>0</v>
      </c>
      <c r="CR438" s="180">
        <f t="shared" si="761"/>
        <v>0</v>
      </c>
      <c r="CS438" s="27">
        <v>0</v>
      </c>
      <c r="CT438" s="27"/>
      <c r="CU438" s="324">
        <f>SUMIF('Rekapitulasi Juni'!$D$410:$D$588,APS!$B438,'Rekapitulasi Juni'!$E$410:$E$588)</f>
        <v>0</v>
      </c>
      <c r="CV438" s="324">
        <f>SUMIF('Rekapitulasi Juni'!$D$410:$D$588,APS!$B438,'Rekapitulasi Juni'!$F$410:$F$588)</f>
        <v>0</v>
      </c>
      <c r="CW438" s="27"/>
      <c r="CX438" s="325">
        <f t="shared" si="762"/>
        <v>0</v>
      </c>
      <c r="CY438" s="325">
        <f t="shared" si="763"/>
        <v>0</v>
      </c>
      <c r="CZ438" s="27"/>
      <c r="DA438" s="324">
        <f>SUMIF('Rekapitulasi Juni'!$U$410:$U$588,APS!$B438,'Rekapitulasi Juni'!$V$410:$V$588)</f>
        <v>0</v>
      </c>
      <c r="DB438" s="324">
        <f>SUMIF('Rekapitulasi Juni'!$U$410:$U$588,APS!$B438,'Rekapitulasi Juni'!$W$410:$W$588)</f>
        <v>0</v>
      </c>
      <c r="DC438" s="27"/>
      <c r="DD438" s="325">
        <f t="shared" si="764"/>
        <v>0</v>
      </c>
      <c r="DE438" s="325">
        <f t="shared" si="765"/>
        <v>0</v>
      </c>
      <c r="DF438" s="27"/>
      <c r="DG438" s="324">
        <f>SUMIF('Rekapitulasi Juni'!$AL$410:$AL$588,APS!$B438,'Rekapitulasi Juni'!$AM$410:$AM$588)</f>
        <v>0</v>
      </c>
      <c r="DH438" s="324">
        <f>SUMIF('Rekapitulasi Juni'!$AL$410:$AL$588,APS!$B438,'Rekapitulasi Juni'!$AN$410:$AN$588)</f>
        <v>0</v>
      </c>
      <c r="DI438" s="27"/>
      <c r="DJ438" s="325">
        <f t="shared" si="721"/>
        <v>0</v>
      </c>
      <c r="DK438" s="325">
        <f t="shared" si="722"/>
        <v>0</v>
      </c>
      <c r="DL438" s="27"/>
      <c r="DM438" s="324">
        <f>SUMIF('Rekapitulasi Juni'!$BA$410:$BA$588,APS!$B438,'Rekapitulasi Juni'!$BB$410:$BB$588)</f>
        <v>0</v>
      </c>
      <c r="DN438" s="324">
        <f>SUMIF('Rekapitulasi Juni'!$BA$410:$BA$588,APS!$B438,'Rekapitulasi Juni'!$BC$410:$BC$588)</f>
        <v>0</v>
      </c>
      <c r="DO438" s="324">
        <f>SUMIF('Rekapitulasi Juni'!$BA$410:$BA$588,APS!$B438,'Rekapitulasi Juni'!$BF$410:$BF$588)</f>
        <v>0</v>
      </c>
      <c r="DP438" s="325">
        <f t="shared" si="723"/>
        <v>0</v>
      </c>
      <c r="DQ438" s="325">
        <f t="shared" si="724"/>
        <v>0</v>
      </c>
      <c r="DR438" s="27"/>
      <c r="DS438" s="324">
        <f>SUMIF('Rekapitulasi Juni'!$BP$410:$BP$588,APS!$B438,'Rekapitulasi Juni'!$BQ$410:$BQ$588)</f>
        <v>0</v>
      </c>
      <c r="DT438" s="324">
        <f>SUMIF('Rekapitulasi Juni'!$BP$410:$BP$588,APS!$B438,'Rekapitulasi Juni'!$BR$410:$BR$588)</f>
        <v>0</v>
      </c>
      <c r="DU438" s="27"/>
      <c r="DV438" s="325">
        <f t="shared" si="725"/>
        <v>0</v>
      </c>
      <c r="DW438" s="325">
        <f t="shared" si="726"/>
        <v>0</v>
      </c>
      <c r="DX438" s="41">
        <f t="shared" si="766"/>
        <v>0</v>
      </c>
      <c r="DY438" s="41">
        <f t="shared" si="767"/>
        <v>0</v>
      </c>
      <c r="DZ438" s="41">
        <f t="shared" si="768"/>
        <v>0</v>
      </c>
      <c r="EA438" s="41">
        <f t="shared" si="769"/>
        <v>0</v>
      </c>
      <c r="EB438" s="41">
        <f t="shared" si="770"/>
        <v>0</v>
      </c>
      <c r="EC438" s="41">
        <f t="shared" si="771"/>
        <v>0</v>
      </c>
      <c r="ED438" s="180">
        <f t="shared" si="772"/>
        <v>0</v>
      </c>
      <c r="EE438" s="27">
        <v>2</v>
      </c>
      <c r="EF438" s="27"/>
      <c r="EG438" s="324">
        <f>SUMIF('Rekapitulasi Juni'!$D$608:$D$786,APS!$B438,'Rekapitulasi Juni'!$E$608:$E$786)</f>
        <v>0</v>
      </c>
      <c r="EH438" s="324">
        <f>SUMIF('Rekapitulasi Juni'!$D$608:$D$786,APS!$B438,'Rekapitulasi Juni'!$F$608:$F$786)</f>
        <v>0</v>
      </c>
      <c r="EI438" s="27"/>
      <c r="EJ438" s="325">
        <f t="shared" si="727"/>
        <v>0</v>
      </c>
      <c r="EK438" s="325">
        <f t="shared" si="728"/>
        <v>0</v>
      </c>
      <c r="EL438" s="27">
        <v>2</v>
      </c>
      <c r="EM438" s="324">
        <f>SUMIF('Rekapitulasi Juni'!$U$608:$U$786,APS!$B438,'Rekapitulasi Juni'!$V$608:$V$786)</f>
        <v>0</v>
      </c>
      <c r="EN438" s="324">
        <f>SUMIF('Rekapitulasi Juni'!$U$608:$U$786,APS!$B438,'Rekapitulasi Juni'!$W$608:$W$786)</f>
        <v>0</v>
      </c>
      <c r="EO438" s="27"/>
      <c r="EP438" s="325">
        <f t="shared" si="729"/>
        <v>0</v>
      </c>
      <c r="EQ438" s="325">
        <f t="shared" si="730"/>
        <v>0</v>
      </c>
      <c r="ER438" s="27"/>
      <c r="ES438" s="324">
        <f>SUMIF('Rekapitulasi Juni'!$AL$608:$AL$786,APS!$B438,'Rekapitulasi Juni'!$AM$608:$AM$786)</f>
        <v>0</v>
      </c>
      <c r="ET438" s="324">
        <f>SUMIF('Rekapitulasi Juni'!$AL$608:$AL$786,APS!$B438,'Rekapitulasi Juni'!$AN$608:$AN$786)</f>
        <v>0</v>
      </c>
      <c r="EU438" s="27"/>
      <c r="EV438" s="325">
        <f t="shared" si="715"/>
        <v>0</v>
      </c>
      <c r="EW438" s="325">
        <f t="shared" si="716"/>
        <v>0</v>
      </c>
      <c r="EX438" s="27"/>
      <c r="EY438" s="324">
        <f>SUMIF('Rekapitulasi Juni'!$BA$608:$BA$786,APS!$B438,'Rekapitulasi Juni'!$BB$608:$BB$786)</f>
        <v>0</v>
      </c>
      <c r="EZ438" s="324">
        <f>SUMIF('Rekapitulasi Juni'!$BA$608:$BA$786,APS!$B438,'Rekapitulasi Juni'!$BC$608:$BC$786)</f>
        <v>0</v>
      </c>
      <c r="FA438" s="324">
        <f>SUMIF('Rekapitulasi Juni'!$BA$608:$BA$786,APS!$B438,'Rekapitulasi Juni'!$BF$608:$BF$786)</f>
        <v>0</v>
      </c>
      <c r="FB438" s="325">
        <f t="shared" si="717"/>
        <v>0</v>
      </c>
      <c r="FC438" s="325">
        <f t="shared" si="718"/>
        <v>0</v>
      </c>
      <c r="FD438" s="27"/>
      <c r="FE438" s="27"/>
      <c r="FF438" s="27"/>
      <c r="FG438" s="27"/>
      <c r="FH438" s="27"/>
      <c r="FI438" s="27"/>
      <c r="FJ438" s="41">
        <f t="shared" si="773"/>
        <v>2</v>
      </c>
      <c r="FK438" s="41">
        <f t="shared" si="774"/>
        <v>0</v>
      </c>
      <c r="FL438" s="41">
        <f t="shared" si="775"/>
        <v>0</v>
      </c>
      <c r="FM438" s="41">
        <f t="shared" si="776"/>
        <v>0</v>
      </c>
      <c r="FN438" s="41">
        <f t="shared" si="777"/>
        <v>0</v>
      </c>
      <c r="FO438" s="41">
        <f t="shared" si="778"/>
        <v>-2</v>
      </c>
      <c r="FP438" s="180">
        <f t="shared" si="779"/>
        <v>0</v>
      </c>
      <c r="FQ438" s="27"/>
      <c r="FR438" s="27"/>
      <c r="FS438" s="324">
        <f>SUMIF('Rekapitulasi Juni'!$D$804:$D$984,APS!$B438,'Rekapitulasi Juni'!$E$804:$E$984)</f>
        <v>0</v>
      </c>
      <c r="FT438" s="324">
        <f>SUMIF('Rekapitulasi Juni'!$D$804:$D$984,APS!$B438,'Rekapitulasi Juni'!$F$804:$F$984)</f>
        <v>0</v>
      </c>
      <c r="FU438" s="27"/>
      <c r="FV438" s="325">
        <f t="shared" si="719"/>
        <v>0</v>
      </c>
      <c r="FW438" s="325">
        <f t="shared" si="720"/>
        <v>0</v>
      </c>
      <c r="FX438" s="27"/>
      <c r="FY438" s="324">
        <f>SUMIF('Rekapitulasi Juni'!$U$804:$U$984,APS!$B438,'Rekapitulasi Juni'!$V$804:$V$984)</f>
        <v>0</v>
      </c>
      <c r="FZ438" s="324">
        <f>SUMIF('Rekapitulasi Juni'!$U$804:$U$984,APS!$B438,'Rekapitulasi Juni'!$W$804:$W$984)</f>
        <v>0</v>
      </c>
      <c r="GA438" s="27"/>
      <c r="GB438" s="325">
        <f t="shared" si="713"/>
        <v>0</v>
      </c>
      <c r="GC438" s="325">
        <f t="shared" si="714"/>
        <v>0</v>
      </c>
      <c r="GD438" s="27"/>
      <c r="GE438" s="324">
        <f>SUMIF('Rekapitulasi Juni'!$AL$804:$AL$984,APS!$B438,'Rekapitulasi Juni'!$AM$804:$AM$984)</f>
        <v>0</v>
      </c>
      <c r="GF438" s="324">
        <f>SUMIF('Rekapitulasi Juni'!$AL$804:$AL$984,APS!$B438,'Rekapitulasi Juni'!$AN$804:$AN$984)</f>
        <v>0</v>
      </c>
      <c r="GG438" s="27"/>
      <c r="GH438" s="325">
        <f t="shared" si="703"/>
        <v>0</v>
      </c>
      <c r="GI438" s="325">
        <f t="shared" si="704"/>
        <v>0</v>
      </c>
      <c r="GJ438" s="27"/>
      <c r="GK438" s="27"/>
      <c r="GL438" s="41">
        <f t="shared" si="780"/>
        <v>0</v>
      </c>
      <c r="GM438" s="41">
        <f t="shared" si="781"/>
        <v>0</v>
      </c>
      <c r="GN438" s="41">
        <f t="shared" si="782"/>
        <v>0</v>
      </c>
      <c r="GO438" s="41">
        <f t="shared" si="712"/>
        <v>0</v>
      </c>
      <c r="GP438" s="41">
        <f t="shared" si="783"/>
        <v>0</v>
      </c>
      <c r="GQ438" s="41">
        <f t="shared" si="784"/>
        <v>0</v>
      </c>
      <c r="GR438" s="180">
        <f t="shared" si="785"/>
        <v>0</v>
      </c>
      <c r="GS438" s="41">
        <f t="shared" si="705"/>
        <v>2</v>
      </c>
      <c r="GT438" s="41">
        <f t="shared" si="706"/>
        <v>0</v>
      </c>
      <c r="GU438" s="41">
        <f t="shared" si="707"/>
        <v>0</v>
      </c>
      <c r="GV438" s="41">
        <f t="shared" si="708"/>
        <v>0</v>
      </c>
      <c r="GW438" s="41">
        <f t="shared" si="709"/>
        <v>0</v>
      </c>
      <c r="GX438" s="41">
        <f t="shared" si="710"/>
        <v>-2</v>
      </c>
      <c r="GY438" s="180">
        <f t="shared" si="711"/>
        <v>0</v>
      </c>
      <c r="GZ438" s="41">
        <v>410</v>
      </c>
      <c r="HA438" s="356"/>
      <c r="HB438" s="42">
        <f t="shared" si="634"/>
        <v>0</v>
      </c>
      <c r="HC438" s="59"/>
    </row>
    <row r="439" spans="1:211" ht="15" customHeight="1">
      <c r="A439" s="31" t="s">
        <v>854</v>
      </c>
      <c r="B439" s="32" t="s">
        <v>855</v>
      </c>
      <c r="C439" s="31" t="s">
        <v>490</v>
      </c>
      <c r="D439" s="50" t="s">
        <v>804</v>
      </c>
      <c r="E439" s="31" t="s">
        <v>43</v>
      </c>
      <c r="F439" s="31" t="s">
        <v>804</v>
      </c>
      <c r="G439" s="33">
        <v>30</v>
      </c>
      <c r="H439" s="33">
        <v>0</v>
      </c>
      <c r="I439" s="33">
        <v>0</v>
      </c>
      <c r="J439" s="34">
        <f>IFERROR(VLOOKUP(A439,#REF!,3,0),0)</f>
        <v>0</v>
      </c>
      <c r="K439" s="34">
        <f t="shared" si="623"/>
        <v>30</v>
      </c>
      <c r="L439" s="34">
        <v>0</v>
      </c>
      <c r="M439" s="34">
        <v>30</v>
      </c>
      <c r="N439" s="35">
        <f t="shared" si="624"/>
        <v>0</v>
      </c>
      <c r="O439" s="35">
        <f t="shared" si="625"/>
        <v>0</v>
      </c>
      <c r="P439" s="36">
        <v>0</v>
      </c>
      <c r="Q439" s="36">
        <f t="shared" si="731"/>
        <v>30</v>
      </c>
      <c r="R439" s="80"/>
      <c r="S439" s="37">
        <f ca="1">SUMIF(ROP!$D$6:$H$65536,A439,ROP!$J$6:$J$65536)</f>
        <v>0</v>
      </c>
      <c r="T439" s="37">
        <f>SUMIF(HASIL!$B:$B,APS!$B439&amp;RIGHT(APS!T$9,2),HASIL!$I:$I)</f>
        <v>0</v>
      </c>
      <c r="U439" s="37">
        <f>SUMIF(HASIL!$B:$B,APS!$B439&amp;RIGHT(APS!U$9,2),HASIL!$I:$I)</f>
        <v>0</v>
      </c>
      <c r="V439" s="37">
        <f>SUMIF(HASIL!$B:$B,APS!$B439&amp;RIGHT(APS!V$9,2),HASIL!$I:$I)</f>
        <v>0</v>
      </c>
      <c r="W439" s="37">
        <f>SUMIF(HASIL!$B:$B,APS!$B439&amp;RIGHT(APS!W$9,2),HASIL!$I:$I)</f>
        <v>0</v>
      </c>
      <c r="X439" s="38">
        <f t="shared" si="626"/>
        <v>0</v>
      </c>
      <c r="Y439" s="38">
        <f t="shared" si="627"/>
        <v>-30</v>
      </c>
      <c r="Z439" s="39">
        <f t="shared" si="787"/>
        <v>0</v>
      </c>
      <c r="AA439" s="39">
        <f t="shared" si="786"/>
        <v>30</v>
      </c>
      <c r="AB439" s="40">
        <f t="shared" si="788"/>
        <v>0</v>
      </c>
      <c r="AC439" s="27">
        <v>0</v>
      </c>
      <c r="AD439" s="27"/>
      <c r="AE439" s="27"/>
      <c r="AF439" s="27"/>
      <c r="AG439" s="27"/>
      <c r="AH439" s="27"/>
      <c r="AI439" s="324">
        <f>SUMIF('Rekapitulasi Juni'!$D$9:$D$192,APS!$B439,'Rekapitulasi Juni'!$E$9:$E$192)</f>
        <v>0</v>
      </c>
      <c r="AJ439" s="324">
        <f>SUMIF('Rekapitulasi Juni'!$D$9:$D$192,APS!$B439,'Rekapitulasi Juni'!$F$9:$F$192)</f>
        <v>0</v>
      </c>
      <c r="AK439" s="324">
        <f>SUMIF('Rekapitulasi Juni'!$D$9:$D$192,APS!$B439,'Rekapitulasi Juni'!$K$9:$K$192)</f>
        <v>0</v>
      </c>
      <c r="AL439" s="325">
        <f t="shared" si="732"/>
        <v>0</v>
      </c>
      <c r="AM439" s="325">
        <f t="shared" si="733"/>
        <v>0</v>
      </c>
      <c r="AN439" s="27"/>
      <c r="AO439" s="324">
        <f>SUMIF('Rekapitulasi Juni'!$U$9:$U$192,APS!$B439,'Rekapitulasi Juni'!$V$9:$V$192)</f>
        <v>0</v>
      </c>
      <c r="AP439" s="324">
        <f>SUMIF('Rekapitulasi Juni'!$U$9:$U$192,APS!$B439,'Rekapitulasi Juni'!$W$9:$W$192)</f>
        <v>0</v>
      </c>
      <c r="AQ439" s="27"/>
      <c r="AR439" s="325">
        <f t="shared" si="734"/>
        <v>0</v>
      </c>
      <c r="AS439" s="325">
        <f t="shared" si="735"/>
        <v>0</v>
      </c>
      <c r="AT439" s="27"/>
      <c r="AU439" s="324">
        <f>SUMIF('Rekapitulasi Juni'!$AL$9:$AL$192,APS!$B439,'Rekapitulasi Juni'!$AM$9:$AM$192)</f>
        <v>0</v>
      </c>
      <c r="AV439" s="324">
        <f>SUMIF('Rekapitulasi Juni'!$AL$9:$AL$192,APS!$B439,'Rekapitulasi Juni'!$AN$9:$AN$192)</f>
        <v>0</v>
      </c>
      <c r="AW439" s="27"/>
      <c r="AX439" s="325">
        <f t="shared" si="736"/>
        <v>0</v>
      </c>
      <c r="AY439" s="325">
        <f t="shared" si="737"/>
        <v>0</v>
      </c>
      <c r="AZ439" s="41">
        <f t="shared" si="738"/>
        <v>0</v>
      </c>
      <c r="BA439" s="41">
        <f t="shared" si="739"/>
        <v>0</v>
      </c>
      <c r="BB439" s="41">
        <f t="shared" si="740"/>
        <v>0</v>
      </c>
      <c r="BC439" s="41">
        <f t="shared" si="741"/>
        <v>0</v>
      </c>
      <c r="BD439" s="41">
        <f t="shared" si="742"/>
        <v>0</v>
      </c>
      <c r="BE439" s="41">
        <f t="shared" si="743"/>
        <v>0</v>
      </c>
      <c r="BF439" s="180">
        <f t="shared" si="744"/>
        <v>0</v>
      </c>
      <c r="BG439" s="27">
        <v>0</v>
      </c>
      <c r="BH439" s="27">
        <v>30</v>
      </c>
      <c r="BI439" s="324">
        <f>SUMIF('Rekapitulasi Juni'!$D$214:$D$393,APS!$B439,'Rekapitulasi Juni'!$E$214:$E$393)</f>
        <v>0</v>
      </c>
      <c r="BJ439" s="324">
        <f>SUMIF('Rekapitulasi Juni'!$D$214:$D$393,APS!$B439,'Rekapitulasi Juni'!$F$214:$F$393)</f>
        <v>0</v>
      </c>
      <c r="BK439" s="27"/>
      <c r="BL439" s="325">
        <f t="shared" si="745"/>
        <v>0</v>
      </c>
      <c r="BM439" s="325">
        <f t="shared" si="746"/>
        <v>0</v>
      </c>
      <c r="BN439" s="27"/>
      <c r="BO439" s="324">
        <f>SUMIF('Rekapitulasi Juni'!$U$214:$U$393,APS!$B439,'Rekapitulasi Juni'!$V$214:$V$393)</f>
        <v>0</v>
      </c>
      <c r="BP439" s="324">
        <f>SUMIF('Rekapitulasi Juni'!$U$214:$U$393,APS!$B439,'Rekapitulasi Juni'!$W$214:$W$393)</f>
        <v>0</v>
      </c>
      <c r="BQ439" s="27"/>
      <c r="BR439" s="325">
        <f t="shared" si="747"/>
        <v>0</v>
      </c>
      <c r="BS439" s="325">
        <f t="shared" si="748"/>
        <v>0</v>
      </c>
      <c r="BT439" s="27"/>
      <c r="BU439" s="324">
        <f>SUMIF('Rekapitulasi Juni'!$AL$214:$AL$393,APS!$B439,'Rekapitulasi Juni'!$AM$214:$AM$393)</f>
        <v>0</v>
      </c>
      <c r="BV439" s="324">
        <f>SUMIF('Rekapitulasi Juni'!$AL$214:$AL$393,APS!$B439,'Rekapitulasi Juni'!$AN$214:$AN$393)</f>
        <v>0</v>
      </c>
      <c r="BW439" s="27"/>
      <c r="BX439" s="325">
        <f t="shared" si="749"/>
        <v>0</v>
      </c>
      <c r="BY439" s="325">
        <f t="shared" si="750"/>
        <v>0</v>
      </c>
      <c r="BZ439" s="27"/>
      <c r="CA439" s="324">
        <f>SUMIF('Rekapitulasi Juni'!$BA$214:$BA$393,APS!$B439,'Rekapitulasi Juni'!$BB$214:$BB$393)</f>
        <v>0</v>
      </c>
      <c r="CB439" s="324">
        <f>SUMIF('Rekapitulasi Juni'!$BA$214:$BA$393,APS!$B439,'Rekapitulasi Juni'!$BC$214:$BC$393)</f>
        <v>0</v>
      </c>
      <c r="CC439" s="27"/>
      <c r="CD439" s="325">
        <f t="shared" si="751"/>
        <v>0</v>
      </c>
      <c r="CE439" s="325">
        <f t="shared" si="752"/>
        <v>0</v>
      </c>
      <c r="CF439" s="27"/>
      <c r="CG439" s="324">
        <f>SUMIF('Rekapitulasi Juni'!$BP$214:$BP$393,APS!$B439,'Rekapitulasi Juni'!$BQ$214:$BQ$393)</f>
        <v>0</v>
      </c>
      <c r="CH439" s="324">
        <f>SUMIF('Rekapitulasi Juni'!$BP$214:$BP$393,APS!$B439,'Rekapitulasi Juni'!$BR$214:$BR$393)</f>
        <v>0</v>
      </c>
      <c r="CI439" s="27"/>
      <c r="CJ439" s="325">
        <f t="shared" si="753"/>
        <v>0</v>
      </c>
      <c r="CK439" s="325">
        <f t="shared" si="754"/>
        <v>0</v>
      </c>
      <c r="CL439" s="41">
        <f t="shared" si="755"/>
        <v>30</v>
      </c>
      <c r="CM439" s="41">
        <f t="shared" si="756"/>
        <v>0</v>
      </c>
      <c r="CN439" s="41">
        <f t="shared" si="757"/>
        <v>0</v>
      </c>
      <c r="CO439" s="41">
        <f t="shared" si="758"/>
        <v>0</v>
      </c>
      <c r="CP439" s="41">
        <f t="shared" si="759"/>
        <v>0</v>
      </c>
      <c r="CQ439" s="41">
        <f t="shared" si="760"/>
        <v>-30</v>
      </c>
      <c r="CR439" s="180">
        <f t="shared" si="761"/>
        <v>0</v>
      </c>
      <c r="CS439" s="27">
        <v>0</v>
      </c>
      <c r="CT439" s="27"/>
      <c r="CU439" s="324">
        <f>SUMIF('Rekapitulasi Juni'!$D$410:$D$588,APS!$B439,'Rekapitulasi Juni'!$E$410:$E$588)</f>
        <v>0</v>
      </c>
      <c r="CV439" s="324">
        <f>SUMIF('Rekapitulasi Juni'!$D$410:$D$588,APS!$B439,'Rekapitulasi Juni'!$F$410:$F$588)</f>
        <v>0</v>
      </c>
      <c r="CW439" s="27"/>
      <c r="CX439" s="325">
        <f t="shared" si="762"/>
        <v>0</v>
      </c>
      <c r="CY439" s="325">
        <f t="shared" si="763"/>
        <v>0</v>
      </c>
      <c r="CZ439" s="27"/>
      <c r="DA439" s="324">
        <f>SUMIF('Rekapitulasi Juni'!$U$410:$U$588,APS!$B439,'Rekapitulasi Juni'!$V$410:$V$588)</f>
        <v>0</v>
      </c>
      <c r="DB439" s="324">
        <f>SUMIF('Rekapitulasi Juni'!$U$410:$U$588,APS!$B439,'Rekapitulasi Juni'!$W$410:$W$588)</f>
        <v>0</v>
      </c>
      <c r="DC439" s="27"/>
      <c r="DD439" s="325">
        <f t="shared" si="764"/>
        <v>0</v>
      </c>
      <c r="DE439" s="325">
        <f t="shared" si="765"/>
        <v>0</v>
      </c>
      <c r="DF439" s="27"/>
      <c r="DG439" s="324">
        <f>SUMIF('Rekapitulasi Juni'!$AL$410:$AL$588,APS!$B439,'Rekapitulasi Juni'!$AM$410:$AM$588)</f>
        <v>10</v>
      </c>
      <c r="DH439" s="324">
        <f>SUMIF('Rekapitulasi Juni'!$AL$410:$AL$588,APS!$B439,'Rekapitulasi Juni'!$AN$410:$AN$588)</f>
        <v>0</v>
      </c>
      <c r="DI439" s="27"/>
      <c r="DJ439" s="325">
        <f t="shared" si="721"/>
        <v>0</v>
      </c>
      <c r="DK439" s="325">
        <f t="shared" si="722"/>
        <v>0</v>
      </c>
      <c r="DL439" s="27"/>
      <c r="DM439" s="324">
        <f>SUMIF('Rekapitulasi Juni'!$BA$410:$BA$588,APS!$B439,'Rekapitulasi Juni'!$BB$410:$BB$588)</f>
        <v>0</v>
      </c>
      <c r="DN439" s="324">
        <f>SUMIF('Rekapitulasi Juni'!$BA$410:$BA$588,APS!$B439,'Rekapitulasi Juni'!$BC$410:$BC$588)</f>
        <v>0</v>
      </c>
      <c r="DO439" s="324">
        <f>SUMIF('Rekapitulasi Juni'!$BA$410:$BA$588,APS!$B439,'Rekapitulasi Juni'!$BF$410:$BF$588)</f>
        <v>0</v>
      </c>
      <c r="DP439" s="325">
        <f t="shared" si="723"/>
        <v>0</v>
      </c>
      <c r="DQ439" s="325">
        <f t="shared" si="724"/>
        <v>0</v>
      </c>
      <c r="DR439" s="27"/>
      <c r="DS439" s="324">
        <f>SUMIF('Rekapitulasi Juni'!$BP$410:$BP$588,APS!$B439,'Rekapitulasi Juni'!$BQ$410:$BQ$588)</f>
        <v>0</v>
      </c>
      <c r="DT439" s="324">
        <f>SUMIF('Rekapitulasi Juni'!$BP$410:$BP$588,APS!$B439,'Rekapitulasi Juni'!$BR$410:$BR$588)</f>
        <v>0</v>
      </c>
      <c r="DU439" s="27"/>
      <c r="DV439" s="325">
        <f t="shared" si="725"/>
        <v>0</v>
      </c>
      <c r="DW439" s="325">
        <f t="shared" si="726"/>
        <v>0</v>
      </c>
      <c r="DX439" s="41">
        <f t="shared" si="766"/>
        <v>0</v>
      </c>
      <c r="DY439" s="41">
        <f t="shared" si="767"/>
        <v>10</v>
      </c>
      <c r="DZ439" s="41">
        <f t="shared" si="768"/>
        <v>0</v>
      </c>
      <c r="EA439" s="41">
        <f t="shared" si="769"/>
        <v>0</v>
      </c>
      <c r="EB439" s="41">
        <f t="shared" si="770"/>
        <v>0</v>
      </c>
      <c r="EC439" s="41">
        <f t="shared" si="771"/>
        <v>0</v>
      </c>
      <c r="ED439" s="180">
        <f t="shared" si="772"/>
        <v>0</v>
      </c>
      <c r="EE439" s="27">
        <v>0</v>
      </c>
      <c r="EF439" s="27"/>
      <c r="EG439" s="324">
        <f>SUMIF('Rekapitulasi Juni'!$D$608:$D$786,APS!$B439,'Rekapitulasi Juni'!$E$608:$E$786)</f>
        <v>10</v>
      </c>
      <c r="EH439" s="324">
        <f>SUMIF('Rekapitulasi Juni'!$D$608:$D$786,APS!$B439,'Rekapitulasi Juni'!$F$608:$F$786)</f>
        <v>10</v>
      </c>
      <c r="EI439" s="27"/>
      <c r="EJ439" s="325">
        <f t="shared" si="727"/>
        <v>0</v>
      </c>
      <c r="EK439" s="325">
        <f t="shared" si="728"/>
        <v>100</v>
      </c>
      <c r="EL439" s="27"/>
      <c r="EM439" s="324">
        <f>SUMIF('Rekapitulasi Juni'!$U$608:$U$786,APS!$B439,'Rekapitulasi Juni'!$V$608:$V$786)</f>
        <v>0</v>
      </c>
      <c r="EN439" s="324">
        <f>SUMIF('Rekapitulasi Juni'!$U$608:$U$786,APS!$B439,'Rekapitulasi Juni'!$W$608:$W$786)</f>
        <v>0</v>
      </c>
      <c r="EO439" s="27"/>
      <c r="EP439" s="325">
        <f t="shared" si="729"/>
        <v>0</v>
      </c>
      <c r="EQ439" s="325">
        <f t="shared" si="730"/>
        <v>0</v>
      </c>
      <c r="ER439" s="27"/>
      <c r="ES439" s="324">
        <f>SUMIF('Rekapitulasi Juni'!$AL$608:$AL$786,APS!$B439,'Rekapitulasi Juni'!$AM$608:$AM$786)</f>
        <v>0</v>
      </c>
      <c r="ET439" s="324">
        <f>SUMIF('Rekapitulasi Juni'!$AL$608:$AL$786,APS!$B439,'Rekapitulasi Juni'!$AN$608:$AN$786)</f>
        <v>0</v>
      </c>
      <c r="EU439" s="27"/>
      <c r="EV439" s="325">
        <f t="shared" si="715"/>
        <v>0</v>
      </c>
      <c r="EW439" s="325">
        <f t="shared" si="716"/>
        <v>0</v>
      </c>
      <c r="EX439" s="27"/>
      <c r="EY439" s="324">
        <f>SUMIF('Rekapitulasi Juni'!$BA$608:$BA$786,APS!$B439,'Rekapitulasi Juni'!$BB$608:$BB$786)</f>
        <v>0</v>
      </c>
      <c r="EZ439" s="324">
        <f>SUMIF('Rekapitulasi Juni'!$BA$608:$BA$786,APS!$B439,'Rekapitulasi Juni'!$BC$608:$BC$786)</f>
        <v>0</v>
      </c>
      <c r="FA439" s="324">
        <f>SUMIF('Rekapitulasi Juni'!$BA$608:$BA$786,APS!$B439,'Rekapitulasi Juni'!$BF$608:$BF$786)</f>
        <v>0</v>
      </c>
      <c r="FB439" s="325">
        <f t="shared" si="717"/>
        <v>0</v>
      </c>
      <c r="FC439" s="325">
        <f t="shared" si="718"/>
        <v>0</v>
      </c>
      <c r="FD439" s="27"/>
      <c r="FE439" s="27"/>
      <c r="FF439" s="27"/>
      <c r="FG439" s="27"/>
      <c r="FH439" s="27"/>
      <c r="FI439" s="27"/>
      <c r="FJ439" s="41">
        <f t="shared" si="773"/>
        <v>0</v>
      </c>
      <c r="FK439" s="41">
        <f t="shared" si="774"/>
        <v>10</v>
      </c>
      <c r="FL439" s="41">
        <f t="shared" si="775"/>
        <v>10</v>
      </c>
      <c r="FM439" s="41">
        <f t="shared" si="776"/>
        <v>0</v>
      </c>
      <c r="FN439" s="41">
        <f t="shared" si="777"/>
        <v>10</v>
      </c>
      <c r="FO439" s="41">
        <f t="shared" si="778"/>
        <v>10</v>
      </c>
      <c r="FP439" s="180">
        <f t="shared" si="779"/>
        <v>0</v>
      </c>
      <c r="FQ439" s="27"/>
      <c r="FR439" s="27"/>
      <c r="FS439" s="324">
        <f>SUMIF('Rekapitulasi Juni'!$D$804:$D$984,APS!$B439,'Rekapitulasi Juni'!$E$804:$E$984)</f>
        <v>0</v>
      </c>
      <c r="FT439" s="324">
        <f>SUMIF('Rekapitulasi Juni'!$D$804:$D$984,APS!$B439,'Rekapitulasi Juni'!$F$804:$F$984)</f>
        <v>0</v>
      </c>
      <c r="FU439" s="27"/>
      <c r="FV439" s="325">
        <f t="shared" si="719"/>
        <v>0</v>
      </c>
      <c r="FW439" s="325">
        <f t="shared" si="720"/>
        <v>0</v>
      </c>
      <c r="FX439" s="27"/>
      <c r="FY439" s="324">
        <f>SUMIF('Rekapitulasi Juni'!$U$804:$U$984,APS!$B439,'Rekapitulasi Juni'!$V$804:$V$984)</f>
        <v>0</v>
      </c>
      <c r="FZ439" s="324">
        <f>SUMIF('Rekapitulasi Juni'!$U$804:$U$984,APS!$B439,'Rekapitulasi Juni'!$W$804:$W$984)</f>
        <v>0</v>
      </c>
      <c r="GA439" s="27"/>
      <c r="GB439" s="325">
        <f t="shared" si="713"/>
        <v>0</v>
      </c>
      <c r="GC439" s="325">
        <f t="shared" si="714"/>
        <v>0</v>
      </c>
      <c r="GD439" s="27"/>
      <c r="GE439" s="324">
        <f>SUMIF('Rekapitulasi Juni'!$AL$804:$AL$984,APS!$B439,'Rekapitulasi Juni'!$AM$804:$AM$984)</f>
        <v>20</v>
      </c>
      <c r="GF439" s="324">
        <f>SUMIF('Rekapitulasi Juni'!$AL$804:$AL$984,APS!$B439,'Rekapitulasi Juni'!$AN$804:$AN$984)</f>
        <v>0</v>
      </c>
      <c r="GG439" s="27"/>
      <c r="GH439" s="325">
        <f t="shared" si="703"/>
        <v>0</v>
      </c>
      <c r="GI439" s="325">
        <f t="shared" si="704"/>
        <v>0</v>
      </c>
      <c r="GJ439" s="27"/>
      <c r="GK439" s="27"/>
      <c r="GL439" s="41">
        <f t="shared" si="780"/>
        <v>0</v>
      </c>
      <c r="GM439" s="41">
        <f t="shared" si="781"/>
        <v>20</v>
      </c>
      <c r="GN439" s="41">
        <f t="shared" si="782"/>
        <v>0</v>
      </c>
      <c r="GO439" s="41">
        <f t="shared" si="712"/>
        <v>0</v>
      </c>
      <c r="GP439" s="41">
        <f t="shared" si="783"/>
        <v>0</v>
      </c>
      <c r="GQ439" s="41">
        <f t="shared" si="784"/>
        <v>0</v>
      </c>
      <c r="GR439" s="180">
        <f t="shared" si="785"/>
        <v>0</v>
      </c>
      <c r="GS439" s="41">
        <f t="shared" si="705"/>
        <v>30</v>
      </c>
      <c r="GT439" s="41">
        <f t="shared" si="706"/>
        <v>40</v>
      </c>
      <c r="GU439" s="41">
        <f t="shared" si="707"/>
        <v>10</v>
      </c>
      <c r="GV439" s="41">
        <f t="shared" si="708"/>
        <v>0</v>
      </c>
      <c r="GW439" s="41">
        <f t="shared" si="709"/>
        <v>10</v>
      </c>
      <c r="GX439" s="41">
        <f t="shared" si="710"/>
        <v>-20</v>
      </c>
      <c r="GY439" s="180">
        <f t="shared" si="711"/>
        <v>33.333333333333329</v>
      </c>
      <c r="GZ439" s="41">
        <v>411</v>
      </c>
      <c r="HA439" s="32" t="s">
        <v>1337</v>
      </c>
      <c r="HB439" s="42">
        <f t="shared" si="634"/>
        <v>0</v>
      </c>
      <c r="HC439" s="59"/>
    </row>
    <row r="440" spans="1:211" ht="15" customHeight="1">
      <c r="A440" s="31" t="s">
        <v>856</v>
      </c>
      <c r="B440" s="32" t="s">
        <v>857</v>
      </c>
      <c r="C440" s="31" t="s">
        <v>490</v>
      </c>
      <c r="D440" s="50" t="s">
        <v>804</v>
      </c>
      <c r="E440" s="31" t="s">
        <v>43</v>
      </c>
      <c r="F440" s="31" t="s">
        <v>804</v>
      </c>
      <c r="G440" s="47">
        <v>5</v>
      </c>
      <c r="H440" s="33">
        <v>0</v>
      </c>
      <c r="I440" s="33">
        <v>0</v>
      </c>
      <c r="J440" s="34">
        <f>IFERROR(VLOOKUP(A440,#REF!,3,0),0)</f>
        <v>0</v>
      </c>
      <c r="K440" s="34">
        <f t="shared" si="623"/>
        <v>-5</v>
      </c>
      <c r="L440" s="34">
        <v>5</v>
      </c>
      <c r="M440" s="34">
        <v>0</v>
      </c>
      <c r="N440" s="35">
        <f t="shared" si="624"/>
        <v>10</v>
      </c>
      <c r="O440" s="35">
        <f t="shared" si="625"/>
        <v>10</v>
      </c>
      <c r="P440" s="36">
        <v>5</v>
      </c>
      <c r="Q440" s="36">
        <f t="shared" si="731"/>
        <v>0</v>
      </c>
      <c r="R440" s="80"/>
      <c r="S440" s="37">
        <f ca="1">SUMIF(ROP!$D$6:$H$65536,A440,ROP!$J$6:$J$65536)</f>
        <v>0</v>
      </c>
      <c r="T440" s="37">
        <f>SUMIF(HASIL!$B:$B,APS!$B440&amp;RIGHT(APS!T$9,2),HASIL!$I:$I)</f>
        <v>0</v>
      </c>
      <c r="U440" s="37">
        <f>SUMIF(HASIL!$B:$B,APS!$B440&amp;RIGHT(APS!U$9,2),HASIL!$I:$I)</f>
        <v>0</v>
      </c>
      <c r="V440" s="37">
        <f>SUMIF(HASIL!$B:$B,APS!$B440&amp;RIGHT(APS!V$9,2),HASIL!$I:$I)</f>
        <v>0</v>
      </c>
      <c r="W440" s="37">
        <f>SUMIF(HASIL!$B:$B,APS!$B440&amp;RIGHT(APS!W$9,2),HASIL!$I:$I)</f>
        <v>0</v>
      </c>
      <c r="X440" s="38">
        <f t="shared" si="626"/>
        <v>0</v>
      </c>
      <c r="Y440" s="38">
        <f t="shared" si="627"/>
        <v>0</v>
      </c>
      <c r="Z440" s="39">
        <f t="shared" si="787"/>
        <v>0</v>
      </c>
      <c r="AA440" s="39">
        <f t="shared" si="786"/>
        <v>0</v>
      </c>
      <c r="AB440" s="40">
        <f t="shared" si="788"/>
        <v>5</v>
      </c>
      <c r="AC440" s="27">
        <v>5</v>
      </c>
      <c r="AD440" s="27"/>
      <c r="AE440" s="27"/>
      <c r="AF440" s="27"/>
      <c r="AG440" s="27"/>
      <c r="AH440" s="27"/>
      <c r="AI440" s="324">
        <f>SUMIF('Rekapitulasi Juni'!$D$9:$D$192,APS!$B440,'Rekapitulasi Juni'!$E$9:$E$192)</f>
        <v>0</v>
      </c>
      <c r="AJ440" s="324">
        <f>SUMIF('Rekapitulasi Juni'!$D$9:$D$192,APS!$B440,'Rekapitulasi Juni'!$F$9:$F$192)</f>
        <v>0</v>
      </c>
      <c r="AK440" s="324">
        <f>SUMIF('Rekapitulasi Juni'!$D$9:$D$192,APS!$B440,'Rekapitulasi Juni'!$K$9:$K$192)</f>
        <v>0</v>
      </c>
      <c r="AL440" s="325">
        <f t="shared" si="732"/>
        <v>0</v>
      </c>
      <c r="AM440" s="325">
        <f t="shared" si="733"/>
        <v>0</v>
      </c>
      <c r="AN440" s="27"/>
      <c r="AO440" s="324">
        <f>SUMIF('Rekapitulasi Juni'!$U$9:$U$192,APS!$B440,'Rekapitulasi Juni'!$V$9:$V$192)</f>
        <v>0</v>
      </c>
      <c r="AP440" s="324">
        <f>SUMIF('Rekapitulasi Juni'!$U$9:$U$192,APS!$B440,'Rekapitulasi Juni'!$W$9:$W$192)</f>
        <v>0</v>
      </c>
      <c r="AQ440" s="27"/>
      <c r="AR440" s="325">
        <f t="shared" si="734"/>
        <v>0</v>
      </c>
      <c r="AS440" s="325">
        <f t="shared" si="735"/>
        <v>0</v>
      </c>
      <c r="AT440" s="27"/>
      <c r="AU440" s="324">
        <f>SUMIF('Rekapitulasi Juni'!$AL$9:$AL$192,APS!$B440,'Rekapitulasi Juni'!$AM$9:$AM$192)</f>
        <v>0</v>
      </c>
      <c r="AV440" s="324">
        <f>SUMIF('Rekapitulasi Juni'!$AL$9:$AL$192,APS!$B440,'Rekapitulasi Juni'!$AN$9:$AN$192)</f>
        <v>0</v>
      </c>
      <c r="AW440" s="27"/>
      <c r="AX440" s="325">
        <f t="shared" si="736"/>
        <v>0</v>
      </c>
      <c r="AY440" s="325">
        <f t="shared" si="737"/>
        <v>0</v>
      </c>
      <c r="AZ440" s="41">
        <f t="shared" si="738"/>
        <v>0</v>
      </c>
      <c r="BA440" s="41">
        <f t="shared" si="739"/>
        <v>0</v>
      </c>
      <c r="BB440" s="41">
        <f t="shared" si="740"/>
        <v>0</v>
      </c>
      <c r="BC440" s="41">
        <f t="shared" si="741"/>
        <v>0</v>
      </c>
      <c r="BD440" s="41">
        <f t="shared" si="742"/>
        <v>0</v>
      </c>
      <c r="BE440" s="41">
        <f t="shared" si="743"/>
        <v>0</v>
      </c>
      <c r="BF440" s="180">
        <f t="shared" si="744"/>
        <v>0</v>
      </c>
      <c r="BG440" s="27">
        <v>0</v>
      </c>
      <c r="BH440" s="27"/>
      <c r="BI440" s="324">
        <f>SUMIF('Rekapitulasi Juni'!$D$214:$D$393,APS!$B440,'Rekapitulasi Juni'!$E$214:$E$393)</f>
        <v>0</v>
      </c>
      <c r="BJ440" s="324">
        <f>SUMIF('Rekapitulasi Juni'!$D$214:$D$393,APS!$B440,'Rekapitulasi Juni'!$F$214:$F$393)</f>
        <v>0</v>
      </c>
      <c r="BK440" s="27"/>
      <c r="BL440" s="325">
        <f t="shared" si="745"/>
        <v>0</v>
      </c>
      <c r="BM440" s="325">
        <f t="shared" si="746"/>
        <v>0</v>
      </c>
      <c r="BN440" s="27"/>
      <c r="BO440" s="324">
        <f>SUMIF('Rekapitulasi Juni'!$U$214:$U$393,APS!$B440,'Rekapitulasi Juni'!$V$214:$V$393)</f>
        <v>0</v>
      </c>
      <c r="BP440" s="324">
        <f>SUMIF('Rekapitulasi Juni'!$U$214:$U$393,APS!$B440,'Rekapitulasi Juni'!$W$214:$W$393)</f>
        <v>0</v>
      </c>
      <c r="BQ440" s="27"/>
      <c r="BR440" s="325">
        <f t="shared" si="747"/>
        <v>0</v>
      </c>
      <c r="BS440" s="325">
        <f t="shared" si="748"/>
        <v>0</v>
      </c>
      <c r="BT440" s="27"/>
      <c r="BU440" s="324">
        <f>SUMIF('Rekapitulasi Juni'!$AL$214:$AL$393,APS!$B440,'Rekapitulasi Juni'!$AM$214:$AM$393)</f>
        <v>0</v>
      </c>
      <c r="BV440" s="324">
        <f>SUMIF('Rekapitulasi Juni'!$AL$214:$AL$393,APS!$B440,'Rekapitulasi Juni'!$AN$214:$AN$393)</f>
        <v>0</v>
      </c>
      <c r="BW440" s="27"/>
      <c r="BX440" s="325">
        <f t="shared" si="749"/>
        <v>0</v>
      </c>
      <c r="BY440" s="325">
        <f t="shared" si="750"/>
        <v>0</v>
      </c>
      <c r="BZ440" s="27"/>
      <c r="CA440" s="324">
        <f>SUMIF('Rekapitulasi Juni'!$BA$214:$BA$393,APS!$B440,'Rekapitulasi Juni'!$BB$214:$BB$393)</f>
        <v>0</v>
      </c>
      <c r="CB440" s="324">
        <f>SUMIF('Rekapitulasi Juni'!$BA$214:$BA$393,APS!$B440,'Rekapitulasi Juni'!$BC$214:$BC$393)</f>
        <v>0</v>
      </c>
      <c r="CC440" s="27"/>
      <c r="CD440" s="325">
        <f t="shared" si="751"/>
        <v>0</v>
      </c>
      <c r="CE440" s="325">
        <f t="shared" si="752"/>
        <v>0</v>
      </c>
      <c r="CF440" s="27"/>
      <c r="CG440" s="324">
        <f>SUMIF('Rekapitulasi Juni'!$BP$214:$BP$393,APS!$B440,'Rekapitulasi Juni'!$BQ$214:$BQ$393)</f>
        <v>0</v>
      </c>
      <c r="CH440" s="324">
        <f>SUMIF('Rekapitulasi Juni'!$BP$214:$BP$393,APS!$B440,'Rekapitulasi Juni'!$BR$214:$BR$393)</f>
        <v>0</v>
      </c>
      <c r="CI440" s="27"/>
      <c r="CJ440" s="325">
        <f t="shared" si="753"/>
        <v>0</v>
      </c>
      <c r="CK440" s="325">
        <f t="shared" si="754"/>
        <v>0</v>
      </c>
      <c r="CL440" s="41">
        <f t="shared" si="755"/>
        <v>0</v>
      </c>
      <c r="CM440" s="41">
        <f t="shared" si="756"/>
        <v>0</v>
      </c>
      <c r="CN440" s="41">
        <f t="shared" si="757"/>
        <v>0</v>
      </c>
      <c r="CO440" s="41">
        <f t="shared" si="758"/>
        <v>0</v>
      </c>
      <c r="CP440" s="41">
        <f t="shared" si="759"/>
        <v>0</v>
      </c>
      <c r="CQ440" s="41">
        <f t="shared" si="760"/>
        <v>0</v>
      </c>
      <c r="CR440" s="180">
        <f t="shared" si="761"/>
        <v>0</v>
      </c>
      <c r="CS440" s="27">
        <v>0</v>
      </c>
      <c r="CT440" s="27"/>
      <c r="CU440" s="324">
        <f>SUMIF('Rekapitulasi Juni'!$D$410:$D$588,APS!$B440,'Rekapitulasi Juni'!$E$410:$E$588)</f>
        <v>0</v>
      </c>
      <c r="CV440" s="324">
        <f>SUMIF('Rekapitulasi Juni'!$D$410:$D$588,APS!$B440,'Rekapitulasi Juni'!$F$410:$F$588)</f>
        <v>0</v>
      </c>
      <c r="CW440" s="27"/>
      <c r="CX440" s="325">
        <f t="shared" si="762"/>
        <v>0</v>
      </c>
      <c r="CY440" s="325">
        <f t="shared" si="763"/>
        <v>0</v>
      </c>
      <c r="CZ440" s="27"/>
      <c r="DA440" s="324">
        <f>SUMIF('Rekapitulasi Juni'!$U$410:$U$588,APS!$B440,'Rekapitulasi Juni'!$V$410:$V$588)</f>
        <v>0</v>
      </c>
      <c r="DB440" s="324">
        <f>SUMIF('Rekapitulasi Juni'!$U$410:$U$588,APS!$B440,'Rekapitulasi Juni'!$W$410:$W$588)</f>
        <v>0</v>
      </c>
      <c r="DC440" s="27"/>
      <c r="DD440" s="325">
        <f t="shared" si="764"/>
        <v>0</v>
      </c>
      <c r="DE440" s="325">
        <f t="shared" si="765"/>
        <v>0</v>
      </c>
      <c r="DF440" s="27"/>
      <c r="DG440" s="324">
        <f>SUMIF('Rekapitulasi Juni'!$AL$410:$AL$588,APS!$B440,'Rekapitulasi Juni'!$AM$410:$AM$588)</f>
        <v>0</v>
      </c>
      <c r="DH440" s="324">
        <f>SUMIF('Rekapitulasi Juni'!$AL$410:$AL$588,APS!$B440,'Rekapitulasi Juni'!$AN$410:$AN$588)</f>
        <v>0</v>
      </c>
      <c r="DI440" s="27"/>
      <c r="DJ440" s="325">
        <f t="shared" si="721"/>
        <v>0</v>
      </c>
      <c r="DK440" s="325">
        <f t="shared" si="722"/>
        <v>0</v>
      </c>
      <c r="DL440" s="27"/>
      <c r="DM440" s="324">
        <f>SUMIF('Rekapitulasi Juni'!$BA$410:$BA$588,APS!$B440,'Rekapitulasi Juni'!$BB$410:$BB$588)</f>
        <v>0</v>
      </c>
      <c r="DN440" s="324">
        <f>SUMIF('Rekapitulasi Juni'!$BA$410:$BA$588,APS!$B440,'Rekapitulasi Juni'!$BC$410:$BC$588)</f>
        <v>0</v>
      </c>
      <c r="DO440" s="324">
        <f>SUMIF('Rekapitulasi Juni'!$BA$410:$BA$588,APS!$B440,'Rekapitulasi Juni'!$BF$410:$BF$588)</f>
        <v>0</v>
      </c>
      <c r="DP440" s="325">
        <f t="shared" si="723"/>
        <v>0</v>
      </c>
      <c r="DQ440" s="325">
        <f t="shared" si="724"/>
        <v>0</v>
      </c>
      <c r="DR440" s="27"/>
      <c r="DS440" s="324">
        <f>SUMIF('Rekapitulasi Juni'!$BP$410:$BP$588,APS!$B440,'Rekapitulasi Juni'!$BQ$410:$BQ$588)</f>
        <v>0</v>
      </c>
      <c r="DT440" s="324">
        <f>SUMIF('Rekapitulasi Juni'!$BP$410:$BP$588,APS!$B440,'Rekapitulasi Juni'!$BR$410:$BR$588)</f>
        <v>0</v>
      </c>
      <c r="DU440" s="27"/>
      <c r="DV440" s="325">
        <f t="shared" si="725"/>
        <v>0</v>
      </c>
      <c r="DW440" s="325">
        <f t="shared" si="726"/>
        <v>0</v>
      </c>
      <c r="DX440" s="41">
        <f t="shared" si="766"/>
        <v>0</v>
      </c>
      <c r="DY440" s="41">
        <f t="shared" si="767"/>
        <v>0</v>
      </c>
      <c r="DZ440" s="41">
        <f t="shared" si="768"/>
        <v>0</v>
      </c>
      <c r="EA440" s="41">
        <f t="shared" si="769"/>
        <v>0</v>
      </c>
      <c r="EB440" s="41">
        <f t="shared" si="770"/>
        <v>0</v>
      </c>
      <c r="EC440" s="41">
        <f t="shared" si="771"/>
        <v>0</v>
      </c>
      <c r="ED440" s="180">
        <f t="shared" si="772"/>
        <v>0</v>
      </c>
      <c r="EE440" s="27">
        <v>0</v>
      </c>
      <c r="EF440" s="27"/>
      <c r="EG440" s="324">
        <f>SUMIF('Rekapitulasi Juni'!$D$608:$D$786,APS!$B440,'Rekapitulasi Juni'!$E$608:$E$786)</f>
        <v>0</v>
      </c>
      <c r="EH440" s="324">
        <f>SUMIF('Rekapitulasi Juni'!$D$608:$D$786,APS!$B440,'Rekapitulasi Juni'!$F$608:$F$786)</f>
        <v>0</v>
      </c>
      <c r="EI440" s="27"/>
      <c r="EJ440" s="325">
        <f t="shared" si="727"/>
        <v>0</v>
      </c>
      <c r="EK440" s="325">
        <f t="shared" si="728"/>
        <v>0</v>
      </c>
      <c r="EL440" s="27"/>
      <c r="EM440" s="324">
        <f>SUMIF('Rekapitulasi Juni'!$U$608:$U$786,APS!$B440,'Rekapitulasi Juni'!$V$608:$V$786)</f>
        <v>0</v>
      </c>
      <c r="EN440" s="324">
        <f>SUMIF('Rekapitulasi Juni'!$U$608:$U$786,APS!$B440,'Rekapitulasi Juni'!$W$608:$W$786)</f>
        <v>0</v>
      </c>
      <c r="EO440" s="27"/>
      <c r="EP440" s="325">
        <f t="shared" si="729"/>
        <v>0</v>
      </c>
      <c r="EQ440" s="325">
        <f t="shared" si="730"/>
        <v>0</v>
      </c>
      <c r="ER440" s="27"/>
      <c r="ES440" s="324">
        <f>SUMIF('Rekapitulasi Juni'!$AL$608:$AL$786,APS!$B440,'Rekapitulasi Juni'!$AM$608:$AM$786)</f>
        <v>0</v>
      </c>
      <c r="ET440" s="324">
        <f>SUMIF('Rekapitulasi Juni'!$AL$608:$AL$786,APS!$B440,'Rekapitulasi Juni'!$AN$608:$AN$786)</f>
        <v>0</v>
      </c>
      <c r="EU440" s="27"/>
      <c r="EV440" s="325">
        <f t="shared" si="715"/>
        <v>0</v>
      </c>
      <c r="EW440" s="325">
        <f t="shared" si="716"/>
        <v>0</v>
      </c>
      <c r="EX440" s="27"/>
      <c r="EY440" s="324">
        <f>SUMIF('Rekapitulasi Juni'!$BA$608:$BA$786,APS!$B440,'Rekapitulasi Juni'!$BB$608:$BB$786)</f>
        <v>0</v>
      </c>
      <c r="EZ440" s="324">
        <f>SUMIF('Rekapitulasi Juni'!$BA$608:$BA$786,APS!$B440,'Rekapitulasi Juni'!$BC$608:$BC$786)</f>
        <v>0</v>
      </c>
      <c r="FA440" s="324">
        <f>SUMIF('Rekapitulasi Juni'!$BA$608:$BA$786,APS!$B440,'Rekapitulasi Juni'!$BF$608:$BF$786)</f>
        <v>0</v>
      </c>
      <c r="FB440" s="325">
        <f t="shared" si="717"/>
        <v>0</v>
      </c>
      <c r="FC440" s="325">
        <f t="shared" si="718"/>
        <v>0</v>
      </c>
      <c r="FD440" s="27"/>
      <c r="FE440" s="27"/>
      <c r="FF440" s="27"/>
      <c r="FG440" s="27"/>
      <c r="FH440" s="27"/>
      <c r="FI440" s="27"/>
      <c r="FJ440" s="41">
        <f t="shared" si="773"/>
        <v>0</v>
      </c>
      <c r="FK440" s="41">
        <f t="shared" si="774"/>
        <v>0</v>
      </c>
      <c r="FL440" s="41">
        <f t="shared" si="775"/>
        <v>0</v>
      </c>
      <c r="FM440" s="41">
        <f t="shared" si="776"/>
        <v>0</v>
      </c>
      <c r="FN440" s="41">
        <f t="shared" si="777"/>
        <v>0</v>
      </c>
      <c r="FO440" s="41">
        <f t="shared" si="778"/>
        <v>0</v>
      </c>
      <c r="FP440" s="180">
        <f t="shared" si="779"/>
        <v>0</v>
      </c>
      <c r="FQ440" s="27"/>
      <c r="FR440" s="27"/>
      <c r="FS440" s="324">
        <f>SUMIF('Rekapitulasi Juni'!$D$804:$D$984,APS!$B440,'Rekapitulasi Juni'!$E$804:$E$984)</f>
        <v>0</v>
      </c>
      <c r="FT440" s="324">
        <f>SUMIF('Rekapitulasi Juni'!$D$804:$D$984,APS!$B440,'Rekapitulasi Juni'!$F$804:$F$984)</f>
        <v>0</v>
      </c>
      <c r="FU440" s="27"/>
      <c r="FV440" s="325">
        <f t="shared" si="719"/>
        <v>0</v>
      </c>
      <c r="FW440" s="325">
        <f t="shared" si="720"/>
        <v>0</v>
      </c>
      <c r="FX440" s="27"/>
      <c r="FY440" s="324">
        <f>SUMIF('Rekapitulasi Juni'!$U$804:$U$984,APS!$B440,'Rekapitulasi Juni'!$V$804:$V$984)</f>
        <v>0</v>
      </c>
      <c r="FZ440" s="324">
        <f>SUMIF('Rekapitulasi Juni'!$U$804:$U$984,APS!$B440,'Rekapitulasi Juni'!$W$804:$W$984)</f>
        <v>0</v>
      </c>
      <c r="GA440" s="27"/>
      <c r="GB440" s="325">
        <f t="shared" si="713"/>
        <v>0</v>
      </c>
      <c r="GC440" s="325">
        <f t="shared" si="714"/>
        <v>0</v>
      </c>
      <c r="GD440" s="27"/>
      <c r="GE440" s="324">
        <f>SUMIF('Rekapitulasi Juni'!$AL$804:$AL$984,APS!$B440,'Rekapitulasi Juni'!$AM$804:$AM$984)</f>
        <v>0</v>
      </c>
      <c r="GF440" s="324">
        <f>SUMIF('Rekapitulasi Juni'!$AL$804:$AL$984,APS!$B440,'Rekapitulasi Juni'!$AN$804:$AN$984)</f>
        <v>0</v>
      </c>
      <c r="GG440" s="27"/>
      <c r="GH440" s="325">
        <f t="shared" si="703"/>
        <v>0</v>
      </c>
      <c r="GI440" s="325">
        <f t="shared" si="704"/>
        <v>0</v>
      </c>
      <c r="GJ440" s="27"/>
      <c r="GK440" s="27"/>
      <c r="GL440" s="41">
        <f t="shared" si="780"/>
        <v>0</v>
      </c>
      <c r="GM440" s="41">
        <f t="shared" si="781"/>
        <v>0</v>
      </c>
      <c r="GN440" s="41">
        <f t="shared" si="782"/>
        <v>0</v>
      </c>
      <c r="GO440" s="41">
        <f t="shared" si="712"/>
        <v>0</v>
      </c>
      <c r="GP440" s="41">
        <f t="shared" si="783"/>
        <v>0</v>
      </c>
      <c r="GQ440" s="41">
        <f t="shared" si="784"/>
        <v>0</v>
      </c>
      <c r="GR440" s="180">
        <f t="shared" si="785"/>
        <v>0</v>
      </c>
      <c r="GS440" s="41">
        <f t="shared" si="705"/>
        <v>0</v>
      </c>
      <c r="GT440" s="41">
        <f t="shared" si="706"/>
        <v>0</v>
      </c>
      <c r="GU440" s="41">
        <f t="shared" si="707"/>
        <v>0</v>
      </c>
      <c r="GV440" s="41">
        <f t="shared" si="708"/>
        <v>0</v>
      </c>
      <c r="GW440" s="41">
        <f t="shared" si="709"/>
        <v>0</v>
      </c>
      <c r="GX440" s="41">
        <f t="shared" si="710"/>
        <v>0</v>
      </c>
      <c r="GY440" s="180">
        <f t="shared" si="711"/>
        <v>0</v>
      </c>
      <c r="GZ440" s="41">
        <v>412</v>
      </c>
      <c r="HA440" s="32"/>
      <c r="HB440" s="42">
        <f t="shared" si="634"/>
        <v>0</v>
      </c>
      <c r="HC440" s="59"/>
    </row>
    <row r="441" spans="1:211" ht="15" customHeight="1">
      <c r="A441" s="31" t="s">
        <v>858</v>
      </c>
      <c r="B441" s="32" t="s">
        <v>859</v>
      </c>
      <c r="C441" s="31" t="s">
        <v>490</v>
      </c>
      <c r="D441" s="50" t="s">
        <v>804</v>
      </c>
      <c r="E441" s="31" t="s">
        <v>43</v>
      </c>
      <c r="F441" s="31" t="s">
        <v>804</v>
      </c>
      <c r="G441" s="33">
        <v>0</v>
      </c>
      <c r="H441" s="33">
        <v>0</v>
      </c>
      <c r="I441" s="33">
        <v>0</v>
      </c>
      <c r="J441" s="34">
        <f>IFERROR(VLOOKUP(A441,#REF!,3,0),0)</f>
        <v>0</v>
      </c>
      <c r="K441" s="34">
        <f t="shared" si="623"/>
        <v>0</v>
      </c>
      <c r="L441" s="34">
        <v>0</v>
      </c>
      <c r="M441" s="34">
        <v>0</v>
      </c>
      <c r="N441" s="35">
        <f t="shared" si="624"/>
        <v>0</v>
      </c>
      <c r="O441" s="35">
        <f t="shared" si="625"/>
        <v>0</v>
      </c>
      <c r="P441" s="36">
        <v>0</v>
      </c>
      <c r="Q441" s="36">
        <f t="shared" si="731"/>
        <v>21</v>
      </c>
      <c r="R441" s="80">
        <v>21</v>
      </c>
      <c r="S441" s="37">
        <f ca="1">SUMIF(ROP!$D$6:$H$65536,A441,ROP!$J$6:$J$65536)</f>
        <v>21</v>
      </c>
      <c r="T441" s="37">
        <f>SUMIF(HASIL!$B:$B,APS!$B441&amp;RIGHT(APS!T$9,2),HASIL!$I:$I)</f>
        <v>0</v>
      </c>
      <c r="U441" s="37">
        <f>SUMIF(HASIL!$B:$B,APS!$B441&amp;RIGHT(APS!U$9,2),HASIL!$I:$I)</f>
        <v>0</v>
      </c>
      <c r="V441" s="37">
        <f>SUMIF(HASIL!$B:$B,APS!$B441&amp;RIGHT(APS!V$9,2),HASIL!$I:$I)</f>
        <v>0</v>
      </c>
      <c r="W441" s="37">
        <f>SUMIF(HASIL!$B:$B,APS!$B441&amp;RIGHT(APS!W$9,2),HASIL!$I:$I)</f>
        <v>0</v>
      </c>
      <c r="X441" s="38">
        <f t="shared" si="626"/>
        <v>0</v>
      </c>
      <c r="Y441" s="38">
        <f t="shared" si="627"/>
        <v>-21</v>
      </c>
      <c r="Z441" s="39">
        <f t="shared" si="787"/>
        <v>0</v>
      </c>
      <c r="AA441" s="39">
        <f t="shared" si="786"/>
        <v>21</v>
      </c>
      <c r="AB441" s="40">
        <f t="shared" si="788"/>
        <v>0</v>
      </c>
      <c r="AC441" s="27">
        <v>0</v>
      </c>
      <c r="AD441" s="27"/>
      <c r="AE441" s="27"/>
      <c r="AF441" s="27"/>
      <c r="AG441" s="27"/>
      <c r="AH441" s="27"/>
      <c r="AI441" s="324">
        <f>SUMIF('Rekapitulasi Juni'!$D$9:$D$192,APS!$B441,'Rekapitulasi Juni'!$E$9:$E$192)</f>
        <v>0</v>
      </c>
      <c r="AJ441" s="324">
        <f>SUMIF('Rekapitulasi Juni'!$D$9:$D$192,APS!$B441,'Rekapitulasi Juni'!$F$9:$F$192)</f>
        <v>0</v>
      </c>
      <c r="AK441" s="324">
        <f>SUMIF('Rekapitulasi Juni'!$D$9:$D$192,APS!$B441,'Rekapitulasi Juni'!$K$9:$K$192)</f>
        <v>0</v>
      </c>
      <c r="AL441" s="325">
        <f t="shared" si="732"/>
        <v>0</v>
      </c>
      <c r="AM441" s="325">
        <f t="shared" si="733"/>
        <v>0</v>
      </c>
      <c r="AN441" s="27"/>
      <c r="AO441" s="324">
        <f>SUMIF('Rekapitulasi Juni'!$U$9:$U$192,APS!$B441,'Rekapitulasi Juni'!$V$9:$V$192)</f>
        <v>0</v>
      </c>
      <c r="AP441" s="324">
        <f>SUMIF('Rekapitulasi Juni'!$U$9:$U$192,APS!$B441,'Rekapitulasi Juni'!$W$9:$W$192)</f>
        <v>0</v>
      </c>
      <c r="AQ441" s="27"/>
      <c r="AR441" s="325">
        <f t="shared" si="734"/>
        <v>0</v>
      </c>
      <c r="AS441" s="325">
        <f t="shared" si="735"/>
        <v>0</v>
      </c>
      <c r="AT441" s="27"/>
      <c r="AU441" s="324">
        <f>SUMIF('Rekapitulasi Juni'!$AL$9:$AL$192,APS!$B441,'Rekapitulasi Juni'!$AM$9:$AM$192)</f>
        <v>0</v>
      </c>
      <c r="AV441" s="324">
        <f>SUMIF('Rekapitulasi Juni'!$AL$9:$AL$192,APS!$B441,'Rekapitulasi Juni'!$AN$9:$AN$192)</f>
        <v>0</v>
      </c>
      <c r="AW441" s="27"/>
      <c r="AX441" s="325">
        <f t="shared" si="736"/>
        <v>0</v>
      </c>
      <c r="AY441" s="325">
        <f t="shared" si="737"/>
        <v>0</v>
      </c>
      <c r="AZ441" s="41">
        <f t="shared" si="738"/>
        <v>0</v>
      </c>
      <c r="BA441" s="41">
        <f t="shared" si="739"/>
        <v>0</v>
      </c>
      <c r="BB441" s="41">
        <f t="shared" si="740"/>
        <v>0</v>
      </c>
      <c r="BC441" s="41">
        <f t="shared" si="741"/>
        <v>0</v>
      </c>
      <c r="BD441" s="41">
        <f t="shared" si="742"/>
        <v>0</v>
      </c>
      <c r="BE441" s="41">
        <f t="shared" si="743"/>
        <v>0</v>
      </c>
      <c r="BF441" s="180">
        <f t="shared" si="744"/>
        <v>0</v>
      </c>
      <c r="BG441" s="27">
        <v>0</v>
      </c>
      <c r="BH441" s="27"/>
      <c r="BI441" s="324">
        <f>SUMIF('Rekapitulasi Juni'!$D$214:$D$393,APS!$B441,'Rekapitulasi Juni'!$E$214:$E$393)</f>
        <v>0</v>
      </c>
      <c r="BJ441" s="324">
        <f>SUMIF('Rekapitulasi Juni'!$D$214:$D$393,APS!$B441,'Rekapitulasi Juni'!$F$214:$F$393)</f>
        <v>0</v>
      </c>
      <c r="BK441" s="27"/>
      <c r="BL441" s="325">
        <f t="shared" si="745"/>
        <v>0</v>
      </c>
      <c r="BM441" s="325">
        <f t="shared" si="746"/>
        <v>0</v>
      </c>
      <c r="BN441" s="27"/>
      <c r="BO441" s="324">
        <f>SUMIF('Rekapitulasi Juni'!$U$214:$U$393,APS!$B441,'Rekapitulasi Juni'!$V$214:$V$393)</f>
        <v>0</v>
      </c>
      <c r="BP441" s="324">
        <f>SUMIF('Rekapitulasi Juni'!$U$214:$U$393,APS!$B441,'Rekapitulasi Juni'!$W$214:$W$393)</f>
        <v>0</v>
      </c>
      <c r="BQ441" s="27"/>
      <c r="BR441" s="325">
        <f t="shared" si="747"/>
        <v>0</v>
      </c>
      <c r="BS441" s="325">
        <f t="shared" si="748"/>
        <v>0</v>
      </c>
      <c r="BT441" s="27"/>
      <c r="BU441" s="324">
        <f>SUMIF('Rekapitulasi Juni'!$AL$214:$AL$393,APS!$B441,'Rekapitulasi Juni'!$AM$214:$AM$393)</f>
        <v>0</v>
      </c>
      <c r="BV441" s="324">
        <f>SUMIF('Rekapitulasi Juni'!$AL$214:$AL$393,APS!$B441,'Rekapitulasi Juni'!$AN$214:$AN$393)</f>
        <v>0</v>
      </c>
      <c r="BW441" s="27"/>
      <c r="BX441" s="325">
        <f t="shared" si="749"/>
        <v>0</v>
      </c>
      <c r="BY441" s="325">
        <f t="shared" si="750"/>
        <v>0</v>
      </c>
      <c r="BZ441" s="27"/>
      <c r="CA441" s="324">
        <f>SUMIF('Rekapitulasi Juni'!$BA$214:$BA$393,APS!$B441,'Rekapitulasi Juni'!$BB$214:$BB$393)</f>
        <v>0</v>
      </c>
      <c r="CB441" s="324">
        <f>SUMIF('Rekapitulasi Juni'!$BA$214:$BA$393,APS!$B441,'Rekapitulasi Juni'!$BC$214:$BC$393)</f>
        <v>0</v>
      </c>
      <c r="CC441" s="27"/>
      <c r="CD441" s="325">
        <f t="shared" si="751"/>
        <v>0</v>
      </c>
      <c r="CE441" s="325">
        <f t="shared" si="752"/>
        <v>0</v>
      </c>
      <c r="CF441" s="27"/>
      <c r="CG441" s="324">
        <f>SUMIF('Rekapitulasi Juni'!$BP$214:$BP$393,APS!$B441,'Rekapitulasi Juni'!$BQ$214:$BQ$393)</f>
        <v>0</v>
      </c>
      <c r="CH441" s="324">
        <f>SUMIF('Rekapitulasi Juni'!$BP$214:$BP$393,APS!$B441,'Rekapitulasi Juni'!$BR$214:$BR$393)</f>
        <v>0</v>
      </c>
      <c r="CI441" s="27"/>
      <c r="CJ441" s="325">
        <f t="shared" si="753"/>
        <v>0</v>
      </c>
      <c r="CK441" s="325">
        <f t="shared" si="754"/>
        <v>0</v>
      </c>
      <c r="CL441" s="41">
        <f t="shared" si="755"/>
        <v>0</v>
      </c>
      <c r="CM441" s="41">
        <f t="shared" si="756"/>
        <v>0</v>
      </c>
      <c r="CN441" s="41">
        <f t="shared" si="757"/>
        <v>0</v>
      </c>
      <c r="CO441" s="41">
        <f t="shared" si="758"/>
        <v>0</v>
      </c>
      <c r="CP441" s="41">
        <f t="shared" si="759"/>
        <v>0</v>
      </c>
      <c r="CQ441" s="41">
        <f t="shared" si="760"/>
        <v>0</v>
      </c>
      <c r="CR441" s="180">
        <f t="shared" si="761"/>
        <v>0</v>
      </c>
      <c r="CS441" s="27">
        <v>0</v>
      </c>
      <c r="CT441" s="27"/>
      <c r="CU441" s="324">
        <f>SUMIF('Rekapitulasi Juni'!$D$410:$D$588,APS!$B441,'Rekapitulasi Juni'!$E$410:$E$588)</f>
        <v>0</v>
      </c>
      <c r="CV441" s="324">
        <f>SUMIF('Rekapitulasi Juni'!$D$410:$D$588,APS!$B441,'Rekapitulasi Juni'!$F$410:$F$588)</f>
        <v>0</v>
      </c>
      <c r="CW441" s="27"/>
      <c r="CX441" s="325">
        <f t="shared" si="762"/>
        <v>0</v>
      </c>
      <c r="CY441" s="325">
        <f t="shared" si="763"/>
        <v>0</v>
      </c>
      <c r="CZ441" s="27">
        <v>21</v>
      </c>
      <c r="DA441" s="324">
        <f>SUMIF('Rekapitulasi Juni'!$U$410:$U$588,APS!$B441,'Rekapitulasi Juni'!$V$410:$V$588)</f>
        <v>0</v>
      </c>
      <c r="DB441" s="324">
        <f>SUMIF('Rekapitulasi Juni'!$U$410:$U$588,APS!$B441,'Rekapitulasi Juni'!$W$410:$W$588)</f>
        <v>0</v>
      </c>
      <c r="DC441" s="27"/>
      <c r="DD441" s="325">
        <f t="shared" si="764"/>
        <v>0</v>
      </c>
      <c r="DE441" s="325">
        <f t="shared" si="765"/>
        <v>0</v>
      </c>
      <c r="DF441" s="27"/>
      <c r="DG441" s="324">
        <f>SUMIF('Rekapitulasi Juni'!$AL$410:$AL$588,APS!$B441,'Rekapitulasi Juni'!$AM$410:$AM$588)</f>
        <v>21</v>
      </c>
      <c r="DH441" s="324">
        <f>SUMIF('Rekapitulasi Juni'!$AL$410:$AL$588,APS!$B441,'Rekapitulasi Juni'!$AN$410:$AN$588)</f>
        <v>0</v>
      </c>
      <c r="DI441" s="27"/>
      <c r="DJ441" s="325">
        <f t="shared" si="721"/>
        <v>0</v>
      </c>
      <c r="DK441" s="325">
        <f t="shared" si="722"/>
        <v>0</v>
      </c>
      <c r="DL441" s="27"/>
      <c r="DM441" s="324">
        <f>SUMIF('Rekapitulasi Juni'!$BA$410:$BA$588,APS!$B441,'Rekapitulasi Juni'!$BB$410:$BB$588)</f>
        <v>0</v>
      </c>
      <c r="DN441" s="324">
        <f>SUMIF('Rekapitulasi Juni'!$BA$410:$BA$588,APS!$B441,'Rekapitulasi Juni'!$BC$410:$BC$588)</f>
        <v>0</v>
      </c>
      <c r="DO441" s="324">
        <f>SUMIF('Rekapitulasi Juni'!$BA$410:$BA$588,APS!$B441,'Rekapitulasi Juni'!$BF$410:$BF$588)</f>
        <v>0</v>
      </c>
      <c r="DP441" s="325">
        <f t="shared" si="723"/>
        <v>0</v>
      </c>
      <c r="DQ441" s="325">
        <f t="shared" si="724"/>
        <v>0</v>
      </c>
      <c r="DR441" s="27"/>
      <c r="DS441" s="324">
        <f>SUMIF('Rekapitulasi Juni'!$BP$410:$BP$588,APS!$B441,'Rekapitulasi Juni'!$BQ$410:$BQ$588)</f>
        <v>0</v>
      </c>
      <c r="DT441" s="324">
        <f>SUMIF('Rekapitulasi Juni'!$BP$410:$BP$588,APS!$B441,'Rekapitulasi Juni'!$BR$410:$BR$588)</f>
        <v>0</v>
      </c>
      <c r="DU441" s="27"/>
      <c r="DV441" s="325">
        <f t="shared" si="725"/>
        <v>0</v>
      </c>
      <c r="DW441" s="325">
        <f t="shared" si="726"/>
        <v>0</v>
      </c>
      <c r="DX441" s="41">
        <f t="shared" si="766"/>
        <v>21</v>
      </c>
      <c r="DY441" s="41">
        <f t="shared" si="767"/>
        <v>21</v>
      </c>
      <c r="DZ441" s="41">
        <f t="shared" si="768"/>
        <v>0</v>
      </c>
      <c r="EA441" s="41">
        <f t="shared" si="769"/>
        <v>0</v>
      </c>
      <c r="EB441" s="41">
        <f t="shared" si="770"/>
        <v>0</v>
      </c>
      <c r="EC441" s="41">
        <f t="shared" si="771"/>
        <v>-21</v>
      </c>
      <c r="ED441" s="180">
        <f t="shared" si="772"/>
        <v>0</v>
      </c>
      <c r="EE441" s="27">
        <v>0</v>
      </c>
      <c r="EF441" s="27"/>
      <c r="EG441" s="324">
        <f>SUMIF('Rekapitulasi Juni'!$D$608:$D$786,APS!$B441,'Rekapitulasi Juni'!$E$608:$E$786)</f>
        <v>20</v>
      </c>
      <c r="EH441" s="324">
        <f>SUMIF('Rekapitulasi Juni'!$D$608:$D$786,APS!$B441,'Rekapitulasi Juni'!$F$608:$F$786)</f>
        <v>0</v>
      </c>
      <c r="EI441" s="27"/>
      <c r="EJ441" s="325">
        <f t="shared" si="727"/>
        <v>0</v>
      </c>
      <c r="EK441" s="325">
        <f t="shared" si="728"/>
        <v>0</v>
      </c>
      <c r="EL441" s="27"/>
      <c r="EM441" s="324">
        <f>SUMIF('Rekapitulasi Juni'!$U$608:$U$786,APS!$B441,'Rekapitulasi Juni'!$V$608:$V$786)</f>
        <v>0</v>
      </c>
      <c r="EN441" s="324">
        <f>SUMIF('Rekapitulasi Juni'!$U$608:$U$786,APS!$B441,'Rekapitulasi Juni'!$W$608:$W$786)</f>
        <v>20</v>
      </c>
      <c r="EO441" s="27"/>
      <c r="EP441" s="325">
        <f t="shared" si="729"/>
        <v>0</v>
      </c>
      <c r="EQ441" s="325">
        <f t="shared" si="730"/>
        <v>0</v>
      </c>
      <c r="ER441" s="27"/>
      <c r="ES441" s="324">
        <f>SUMIF('Rekapitulasi Juni'!$AL$608:$AL$786,APS!$B441,'Rekapitulasi Juni'!$AM$608:$AM$786)</f>
        <v>0</v>
      </c>
      <c r="ET441" s="324">
        <f>SUMIF('Rekapitulasi Juni'!$AL$608:$AL$786,APS!$B441,'Rekapitulasi Juni'!$AN$608:$AN$786)</f>
        <v>0</v>
      </c>
      <c r="EU441" s="27"/>
      <c r="EV441" s="325">
        <f t="shared" si="715"/>
        <v>0</v>
      </c>
      <c r="EW441" s="325">
        <f t="shared" si="716"/>
        <v>0</v>
      </c>
      <c r="EX441" s="27"/>
      <c r="EY441" s="324">
        <f>SUMIF('Rekapitulasi Juni'!$BA$608:$BA$786,APS!$B441,'Rekapitulasi Juni'!$BB$608:$BB$786)</f>
        <v>0</v>
      </c>
      <c r="EZ441" s="324">
        <f>SUMIF('Rekapitulasi Juni'!$BA$608:$BA$786,APS!$B441,'Rekapitulasi Juni'!$BC$608:$BC$786)</f>
        <v>0</v>
      </c>
      <c r="FA441" s="324">
        <f>SUMIF('Rekapitulasi Juni'!$BA$608:$BA$786,APS!$B441,'Rekapitulasi Juni'!$BF$608:$BF$786)</f>
        <v>0</v>
      </c>
      <c r="FB441" s="325">
        <f t="shared" si="717"/>
        <v>0</v>
      </c>
      <c r="FC441" s="325">
        <f t="shared" si="718"/>
        <v>0</v>
      </c>
      <c r="FD441" s="27"/>
      <c r="FE441" s="27"/>
      <c r="FF441" s="27"/>
      <c r="FG441" s="27"/>
      <c r="FH441" s="27"/>
      <c r="FI441" s="27"/>
      <c r="FJ441" s="41">
        <f t="shared" si="773"/>
        <v>0</v>
      </c>
      <c r="FK441" s="41">
        <f t="shared" si="774"/>
        <v>20</v>
      </c>
      <c r="FL441" s="41">
        <f t="shared" si="775"/>
        <v>20</v>
      </c>
      <c r="FM441" s="41">
        <f t="shared" si="776"/>
        <v>0</v>
      </c>
      <c r="FN441" s="41">
        <f t="shared" si="777"/>
        <v>20</v>
      </c>
      <c r="FO441" s="41">
        <f t="shared" si="778"/>
        <v>20</v>
      </c>
      <c r="FP441" s="180">
        <f t="shared" si="779"/>
        <v>0</v>
      </c>
      <c r="FQ441" s="27"/>
      <c r="FR441" s="27"/>
      <c r="FS441" s="324">
        <f>SUMIF('Rekapitulasi Juni'!$D$804:$D$984,APS!$B441,'Rekapitulasi Juni'!$E$804:$E$984)</f>
        <v>0</v>
      </c>
      <c r="FT441" s="324">
        <f>SUMIF('Rekapitulasi Juni'!$D$804:$D$984,APS!$B441,'Rekapitulasi Juni'!$F$804:$F$984)</f>
        <v>0</v>
      </c>
      <c r="FU441" s="27"/>
      <c r="FV441" s="325">
        <f t="shared" si="719"/>
        <v>0</v>
      </c>
      <c r="FW441" s="325">
        <f t="shared" si="720"/>
        <v>0</v>
      </c>
      <c r="FX441" s="27"/>
      <c r="FY441" s="324">
        <f>SUMIF('Rekapitulasi Juni'!$U$804:$U$984,APS!$B441,'Rekapitulasi Juni'!$V$804:$V$984)</f>
        <v>0</v>
      </c>
      <c r="FZ441" s="324">
        <f>SUMIF('Rekapitulasi Juni'!$U$804:$U$984,APS!$B441,'Rekapitulasi Juni'!$W$804:$W$984)</f>
        <v>0</v>
      </c>
      <c r="GA441" s="27"/>
      <c r="GB441" s="325">
        <f t="shared" si="713"/>
        <v>0</v>
      </c>
      <c r="GC441" s="325">
        <f t="shared" si="714"/>
        <v>0</v>
      </c>
      <c r="GD441" s="27"/>
      <c r="GE441" s="324">
        <f>SUMIF('Rekapitulasi Juni'!$AL$804:$AL$984,APS!$B441,'Rekapitulasi Juni'!$AM$804:$AM$984)</f>
        <v>0</v>
      </c>
      <c r="GF441" s="324">
        <f>SUMIF('Rekapitulasi Juni'!$AL$804:$AL$984,APS!$B441,'Rekapitulasi Juni'!$AN$804:$AN$984)</f>
        <v>0</v>
      </c>
      <c r="GG441" s="27"/>
      <c r="GH441" s="325">
        <f t="shared" si="703"/>
        <v>0</v>
      </c>
      <c r="GI441" s="325">
        <f t="shared" si="704"/>
        <v>0</v>
      </c>
      <c r="GJ441" s="27"/>
      <c r="GK441" s="27"/>
      <c r="GL441" s="41">
        <f t="shared" si="780"/>
        <v>0</v>
      </c>
      <c r="GM441" s="41">
        <f t="shared" si="781"/>
        <v>0</v>
      </c>
      <c r="GN441" s="41">
        <f t="shared" si="782"/>
        <v>0</v>
      </c>
      <c r="GO441" s="41">
        <f t="shared" si="712"/>
        <v>0</v>
      </c>
      <c r="GP441" s="41">
        <f t="shared" si="783"/>
        <v>0</v>
      </c>
      <c r="GQ441" s="41">
        <f t="shared" si="784"/>
        <v>0</v>
      </c>
      <c r="GR441" s="180">
        <f t="shared" si="785"/>
        <v>0</v>
      </c>
      <c r="GS441" s="41">
        <f t="shared" si="705"/>
        <v>21</v>
      </c>
      <c r="GT441" s="41">
        <f t="shared" si="706"/>
        <v>41</v>
      </c>
      <c r="GU441" s="41">
        <f t="shared" si="707"/>
        <v>20</v>
      </c>
      <c r="GV441" s="41">
        <f t="shared" si="708"/>
        <v>0</v>
      </c>
      <c r="GW441" s="41">
        <f t="shared" si="709"/>
        <v>20</v>
      </c>
      <c r="GX441" s="41">
        <f t="shared" si="710"/>
        <v>-1</v>
      </c>
      <c r="GY441" s="180">
        <f t="shared" si="711"/>
        <v>95.238095238095227</v>
      </c>
      <c r="GZ441" s="41">
        <v>413</v>
      </c>
      <c r="HA441" s="32"/>
      <c r="HB441" s="42">
        <f t="shared" si="634"/>
        <v>0</v>
      </c>
      <c r="HC441" s="59"/>
    </row>
    <row r="442" spans="1:211" ht="14.25" customHeight="1">
      <c r="A442" s="31"/>
      <c r="B442" s="32" t="s">
        <v>1231</v>
      </c>
      <c r="C442" s="31" t="s">
        <v>318</v>
      </c>
      <c r="D442" s="50" t="s">
        <v>491</v>
      </c>
      <c r="E442" s="31" t="s">
        <v>43</v>
      </c>
      <c r="F442" s="31" t="s">
        <v>491</v>
      </c>
      <c r="G442" s="33">
        <v>14</v>
      </c>
      <c r="H442" s="33">
        <v>0</v>
      </c>
      <c r="I442" s="33">
        <v>0</v>
      </c>
      <c r="J442" s="34">
        <f>IFERROR(VLOOKUP(A442,#REF!,3,0),0)</f>
        <v>0</v>
      </c>
      <c r="K442" s="34">
        <f>M442-L442+12</f>
        <v>0</v>
      </c>
      <c r="L442" s="34">
        <v>24</v>
      </c>
      <c r="M442" s="34">
        <v>12</v>
      </c>
      <c r="N442" s="35">
        <f t="shared" si="624"/>
        <v>14</v>
      </c>
      <c r="O442" s="35">
        <f t="shared" si="625"/>
        <v>14</v>
      </c>
      <c r="P442" s="36">
        <v>14</v>
      </c>
      <c r="Q442" s="36">
        <f t="shared" si="731"/>
        <v>14</v>
      </c>
      <c r="R442" s="80"/>
      <c r="S442" s="37">
        <f ca="1">SUMIF(ROP!$D$6:$H$65536,A442,ROP!$J$6:$J$65536)</f>
        <v>0</v>
      </c>
      <c r="T442" s="37">
        <f>SUMIF(HASIL!$B:$B,APS!$B442&amp;RIGHT(APS!T$9,2),HASIL!$I:$I)</f>
        <v>0</v>
      </c>
      <c r="U442" s="37">
        <f>SUMIF(HASIL!$B:$B,APS!$B442&amp;RIGHT(APS!U$9,2),HASIL!$I:$I)</f>
        <v>0</v>
      </c>
      <c r="V442" s="37">
        <f>SUMIF(HASIL!$B:$B,APS!$B442&amp;RIGHT(APS!V$9,2),HASIL!$I:$I)</f>
        <v>0</v>
      </c>
      <c r="W442" s="37">
        <f>SUMIF(HASIL!$B:$B,APS!$B442&amp;RIGHT(APS!W$9,2),HASIL!$I:$I)</f>
        <v>0</v>
      </c>
      <c r="X442" s="38">
        <f t="shared" si="626"/>
        <v>0</v>
      </c>
      <c r="Y442" s="38">
        <f t="shared" si="627"/>
        <v>-14</v>
      </c>
      <c r="Z442" s="39">
        <f t="shared" si="787"/>
        <v>0</v>
      </c>
      <c r="AA442" s="39">
        <f t="shared" si="786"/>
        <v>14</v>
      </c>
      <c r="AB442" s="40">
        <f t="shared" si="788"/>
        <v>14</v>
      </c>
      <c r="AC442" s="27">
        <v>14</v>
      </c>
      <c r="AD442" s="27"/>
      <c r="AE442" s="27"/>
      <c r="AF442" s="27"/>
      <c r="AG442" s="27"/>
      <c r="AH442" s="27"/>
      <c r="AI442" s="324">
        <f>SUMIF('Rekapitulasi Juni'!$D$9:$D$192,APS!$B442,'Rekapitulasi Juni'!$E$9:$E$192)</f>
        <v>0</v>
      </c>
      <c r="AJ442" s="324">
        <f>SUMIF('Rekapitulasi Juni'!$D$9:$D$192,APS!$B442,'Rekapitulasi Juni'!$F$9:$F$192)</f>
        <v>0</v>
      </c>
      <c r="AK442" s="324">
        <f>SUMIF('Rekapitulasi Juni'!$D$9:$D$192,APS!$B442,'Rekapitulasi Juni'!$K$9:$K$192)</f>
        <v>0</v>
      </c>
      <c r="AL442" s="325">
        <f t="shared" si="732"/>
        <v>0</v>
      </c>
      <c r="AM442" s="325">
        <f t="shared" si="733"/>
        <v>0</v>
      </c>
      <c r="AN442" s="27"/>
      <c r="AO442" s="324">
        <f>SUMIF('Rekapitulasi Juni'!$U$9:$U$192,APS!$B442,'Rekapitulasi Juni'!$V$9:$V$192)</f>
        <v>0</v>
      </c>
      <c r="AP442" s="324">
        <f>SUMIF('Rekapitulasi Juni'!$U$9:$U$192,APS!$B442,'Rekapitulasi Juni'!$W$9:$W$192)</f>
        <v>0</v>
      </c>
      <c r="AQ442" s="27"/>
      <c r="AR442" s="325">
        <f t="shared" si="734"/>
        <v>0</v>
      </c>
      <c r="AS442" s="325">
        <f t="shared" si="735"/>
        <v>0</v>
      </c>
      <c r="AT442" s="27"/>
      <c r="AU442" s="324">
        <f>SUMIF('Rekapitulasi Juni'!$AL$9:$AL$192,APS!$B442,'Rekapitulasi Juni'!$AM$9:$AM$192)</f>
        <v>0</v>
      </c>
      <c r="AV442" s="324">
        <f>SUMIF('Rekapitulasi Juni'!$AL$9:$AL$192,APS!$B442,'Rekapitulasi Juni'!$AN$9:$AN$192)</f>
        <v>0</v>
      </c>
      <c r="AW442" s="27"/>
      <c r="AX442" s="325">
        <f t="shared" si="736"/>
        <v>0</v>
      </c>
      <c r="AY442" s="325">
        <f t="shared" si="737"/>
        <v>0</v>
      </c>
      <c r="AZ442" s="41">
        <f t="shared" si="738"/>
        <v>0</v>
      </c>
      <c r="BA442" s="41">
        <f t="shared" si="739"/>
        <v>0</v>
      </c>
      <c r="BB442" s="41">
        <f t="shared" si="740"/>
        <v>0</v>
      </c>
      <c r="BC442" s="41">
        <f t="shared" si="741"/>
        <v>0</v>
      </c>
      <c r="BD442" s="41">
        <f t="shared" si="742"/>
        <v>0</v>
      </c>
      <c r="BE442" s="41">
        <f t="shared" si="743"/>
        <v>0</v>
      </c>
      <c r="BF442" s="180">
        <f t="shared" si="744"/>
        <v>0</v>
      </c>
      <c r="BG442" s="27">
        <v>0</v>
      </c>
      <c r="BH442" s="27"/>
      <c r="BI442" s="324">
        <f>SUMIF('Rekapitulasi Juni'!$D$214:$D$393,APS!$B442,'Rekapitulasi Juni'!$E$214:$E$393)</f>
        <v>0</v>
      </c>
      <c r="BJ442" s="324">
        <f>SUMIF('Rekapitulasi Juni'!$D$214:$D$393,APS!$B442,'Rekapitulasi Juni'!$F$214:$F$393)</f>
        <v>0</v>
      </c>
      <c r="BK442" s="27"/>
      <c r="BL442" s="325">
        <f t="shared" si="745"/>
        <v>0</v>
      </c>
      <c r="BM442" s="325">
        <f t="shared" si="746"/>
        <v>0</v>
      </c>
      <c r="BN442" s="27"/>
      <c r="BO442" s="324">
        <f>SUMIF('Rekapitulasi Juni'!$U$214:$U$393,APS!$B442,'Rekapitulasi Juni'!$V$214:$V$393)</f>
        <v>0</v>
      </c>
      <c r="BP442" s="324">
        <f>SUMIF('Rekapitulasi Juni'!$U$214:$U$393,APS!$B442,'Rekapitulasi Juni'!$W$214:$W$393)</f>
        <v>0</v>
      </c>
      <c r="BQ442" s="27"/>
      <c r="BR442" s="325">
        <f t="shared" si="747"/>
        <v>0</v>
      </c>
      <c r="BS442" s="325">
        <f t="shared" si="748"/>
        <v>0</v>
      </c>
      <c r="BT442" s="27"/>
      <c r="BU442" s="324">
        <f>SUMIF('Rekapitulasi Juni'!$AL$214:$AL$393,APS!$B442,'Rekapitulasi Juni'!$AM$214:$AM$393)</f>
        <v>0</v>
      </c>
      <c r="BV442" s="324">
        <f>SUMIF('Rekapitulasi Juni'!$AL$214:$AL$393,APS!$B442,'Rekapitulasi Juni'!$AN$214:$AN$393)</f>
        <v>0</v>
      </c>
      <c r="BW442" s="27"/>
      <c r="BX442" s="325">
        <f t="shared" si="749"/>
        <v>0</v>
      </c>
      <c r="BY442" s="325">
        <f t="shared" si="750"/>
        <v>0</v>
      </c>
      <c r="BZ442" s="27"/>
      <c r="CA442" s="324">
        <f>SUMIF('Rekapitulasi Juni'!$BA$214:$BA$393,APS!$B442,'Rekapitulasi Juni'!$BB$214:$BB$393)</f>
        <v>0</v>
      </c>
      <c r="CB442" s="324">
        <f>SUMIF('Rekapitulasi Juni'!$BA$214:$BA$393,APS!$B442,'Rekapitulasi Juni'!$BC$214:$BC$393)</f>
        <v>0</v>
      </c>
      <c r="CC442" s="27"/>
      <c r="CD442" s="325">
        <f t="shared" si="751"/>
        <v>0</v>
      </c>
      <c r="CE442" s="325">
        <f t="shared" si="752"/>
        <v>0</v>
      </c>
      <c r="CF442" s="27"/>
      <c r="CG442" s="324">
        <f>SUMIF('Rekapitulasi Juni'!$BP$214:$BP$393,APS!$B442,'Rekapitulasi Juni'!$BQ$214:$BQ$393)</f>
        <v>0</v>
      </c>
      <c r="CH442" s="324">
        <f>SUMIF('Rekapitulasi Juni'!$BP$214:$BP$393,APS!$B442,'Rekapitulasi Juni'!$BR$214:$BR$393)</f>
        <v>0</v>
      </c>
      <c r="CI442" s="27"/>
      <c r="CJ442" s="325">
        <f t="shared" si="753"/>
        <v>0</v>
      </c>
      <c r="CK442" s="325">
        <f t="shared" si="754"/>
        <v>0</v>
      </c>
      <c r="CL442" s="41">
        <f t="shared" si="755"/>
        <v>0</v>
      </c>
      <c r="CM442" s="41">
        <f t="shared" si="756"/>
        <v>0</v>
      </c>
      <c r="CN442" s="41">
        <f t="shared" si="757"/>
        <v>0</v>
      </c>
      <c r="CO442" s="41">
        <f t="shared" si="758"/>
        <v>0</v>
      </c>
      <c r="CP442" s="41">
        <f t="shared" si="759"/>
        <v>0</v>
      </c>
      <c r="CQ442" s="41">
        <f t="shared" si="760"/>
        <v>0</v>
      </c>
      <c r="CR442" s="180">
        <f t="shared" si="761"/>
        <v>0</v>
      </c>
      <c r="CS442" s="27">
        <v>0</v>
      </c>
      <c r="CT442" s="27"/>
      <c r="CU442" s="324">
        <f>SUMIF('Rekapitulasi Juni'!$D$410:$D$588,APS!$B442,'Rekapitulasi Juni'!$E$410:$E$588)</f>
        <v>0</v>
      </c>
      <c r="CV442" s="324">
        <f>SUMIF('Rekapitulasi Juni'!$D$410:$D$588,APS!$B442,'Rekapitulasi Juni'!$F$410:$F$588)</f>
        <v>0</v>
      </c>
      <c r="CW442" s="27"/>
      <c r="CX442" s="325">
        <f t="shared" si="762"/>
        <v>0</v>
      </c>
      <c r="CY442" s="325">
        <f t="shared" si="763"/>
        <v>0</v>
      </c>
      <c r="CZ442" s="27">
        <v>14</v>
      </c>
      <c r="DA442" s="324">
        <f>SUMIF('Rekapitulasi Juni'!$U$410:$U$588,APS!$B442,'Rekapitulasi Juni'!$V$410:$V$588)</f>
        <v>0</v>
      </c>
      <c r="DB442" s="324">
        <f>SUMIF('Rekapitulasi Juni'!$U$410:$U$588,APS!$B442,'Rekapitulasi Juni'!$W$410:$W$588)</f>
        <v>0</v>
      </c>
      <c r="DC442" s="27"/>
      <c r="DD442" s="325">
        <f t="shared" si="764"/>
        <v>0</v>
      </c>
      <c r="DE442" s="325">
        <f t="shared" si="765"/>
        <v>0</v>
      </c>
      <c r="DF442" s="27"/>
      <c r="DG442" s="324">
        <f>SUMIF('Rekapitulasi Juni'!$AL$410:$AL$588,APS!$B442,'Rekapitulasi Juni'!$AM$410:$AM$588)</f>
        <v>0</v>
      </c>
      <c r="DH442" s="324">
        <f>SUMIF('Rekapitulasi Juni'!$AL$410:$AL$588,APS!$B442,'Rekapitulasi Juni'!$AN$410:$AN$588)</f>
        <v>0</v>
      </c>
      <c r="DI442" s="27"/>
      <c r="DJ442" s="325">
        <f t="shared" si="721"/>
        <v>0</v>
      </c>
      <c r="DK442" s="325">
        <f t="shared" si="722"/>
        <v>0</v>
      </c>
      <c r="DL442" s="27"/>
      <c r="DM442" s="324">
        <f>SUMIF('Rekapitulasi Juni'!$BA$410:$BA$588,APS!$B442,'Rekapitulasi Juni'!$BB$410:$BB$588)</f>
        <v>0</v>
      </c>
      <c r="DN442" s="324">
        <f>SUMIF('Rekapitulasi Juni'!$BA$410:$BA$588,APS!$B442,'Rekapitulasi Juni'!$BC$410:$BC$588)</f>
        <v>0</v>
      </c>
      <c r="DO442" s="324">
        <f>SUMIF('Rekapitulasi Juni'!$BA$410:$BA$588,APS!$B442,'Rekapitulasi Juni'!$BF$410:$BF$588)</f>
        <v>0</v>
      </c>
      <c r="DP442" s="325">
        <f t="shared" si="723"/>
        <v>0</v>
      </c>
      <c r="DQ442" s="325">
        <f t="shared" si="724"/>
        <v>0</v>
      </c>
      <c r="DR442" s="27"/>
      <c r="DS442" s="324">
        <f>SUMIF('Rekapitulasi Juni'!$BP$410:$BP$588,APS!$B442,'Rekapitulasi Juni'!$BQ$410:$BQ$588)</f>
        <v>0</v>
      </c>
      <c r="DT442" s="324">
        <f>SUMIF('Rekapitulasi Juni'!$BP$410:$BP$588,APS!$B442,'Rekapitulasi Juni'!$BR$410:$BR$588)</f>
        <v>0</v>
      </c>
      <c r="DU442" s="27"/>
      <c r="DV442" s="325">
        <f t="shared" si="725"/>
        <v>0</v>
      </c>
      <c r="DW442" s="325">
        <f t="shared" si="726"/>
        <v>0</v>
      </c>
      <c r="DX442" s="41">
        <f t="shared" si="766"/>
        <v>14</v>
      </c>
      <c r="DY442" s="41">
        <f t="shared" si="767"/>
        <v>0</v>
      </c>
      <c r="DZ442" s="41">
        <f t="shared" si="768"/>
        <v>0</v>
      </c>
      <c r="EA442" s="41">
        <f t="shared" si="769"/>
        <v>0</v>
      </c>
      <c r="EB442" s="41">
        <f t="shared" si="770"/>
        <v>0</v>
      </c>
      <c r="EC442" s="41">
        <f t="shared" si="771"/>
        <v>-14</v>
      </c>
      <c r="ED442" s="180">
        <f t="shared" si="772"/>
        <v>0</v>
      </c>
      <c r="EE442" s="27">
        <v>0</v>
      </c>
      <c r="EF442" s="27"/>
      <c r="EG442" s="324">
        <f>SUMIF('Rekapitulasi Juni'!$D$608:$D$786,APS!$B442,'Rekapitulasi Juni'!$E$608:$E$786)</f>
        <v>0</v>
      </c>
      <c r="EH442" s="324">
        <f>SUMIF('Rekapitulasi Juni'!$D$608:$D$786,APS!$B442,'Rekapitulasi Juni'!$F$608:$F$786)</f>
        <v>0</v>
      </c>
      <c r="EI442" s="27"/>
      <c r="EJ442" s="325">
        <f t="shared" si="727"/>
        <v>0</v>
      </c>
      <c r="EK442" s="325">
        <f t="shared" si="728"/>
        <v>0</v>
      </c>
      <c r="EL442" s="27"/>
      <c r="EM442" s="324">
        <f>SUMIF('Rekapitulasi Juni'!$U$608:$U$786,APS!$B442,'Rekapitulasi Juni'!$V$608:$V$786)</f>
        <v>0</v>
      </c>
      <c r="EN442" s="324">
        <f>SUMIF('Rekapitulasi Juni'!$U$608:$U$786,APS!$B442,'Rekapitulasi Juni'!$W$608:$W$786)</f>
        <v>0</v>
      </c>
      <c r="EO442" s="27"/>
      <c r="EP442" s="325">
        <f t="shared" si="729"/>
        <v>0</v>
      </c>
      <c r="EQ442" s="325">
        <f t="shared" si="730"/>
        <v>0</v>
      </c>
      <c r="ER442" s="27"/>
      <c r="ES442" s="324">
        <f>SUMIF('Rekapitulasi Juni'!$AL$608:$AL$786,APS!$B442,'Rekapitulasi Juni'!$AM$608:$AM$786)</f>
        <v>0</v>
      </c>
      <c r="ET442" s="324">
        <f>SUMIF('Rekapitulasi Juni'!$AL$608:$AL$786,APS!$B442,'Rekapitulasi Juni'!$AN$608:$AN$786)</f>
        <v>0</v>
      </c>
      <c r="EU442" s="27"/>
      <c r="EV442" s="325">
        <f t="shared" si="715"/>
        <v>0</v>
      </c>
      <c r="EW442" s="325">
        <f t="shared" si="716"/>
        <v>0</v>
      </c>
      <c r="EX442" s="27"/>
      <c r="EY442" s="324">
        <f>SUMIF('Rekapitulasi Juni'!$BA$608:$BA$786,APS!$B442,'Rekapitulasi Juni'!$BB$608:$BB$786)</f>
        <v>0</v>
      </c>
      <c r="EZ442" s="324">
        <f>SUMIF('Rekapitulasi Juni'!$BA$608:$BA$786,APS!$B442,'Rekapitulasi Juni'!$BC$608:$BC$786)</f>
        <v>0</v>
      </c>
      <c r="FA442" s="324">
        <f>SUMIF('Rekapitulasi Juni'!$BA$608:$BA$786,APS!$B442,'Rekapitulasi Juni'!$BF$608:$BF$786)</f>
        <v>0</v>
      </c>
      <c r="FB442" s="325">
        <f t="shared" si="717"/>
        <v>0</v>
      </c>
      <c r="FC442" s="325">
        <f t="shared" si="718"/>
        <v>0</v>
      </c>
      <c r="FD442" s="27"/>
      <c r="FE442" s="27"/>
      <c r="FF442" s="27"/>
      <c r="FG442" s="27"/>
      <c r="FH442" s="27"/>
      <c r="FI442" s="27"/>
      <c r="FJ442" s="41">
        <f t="shared" si="773"/>
        <v>0</v>
      </c>
      <c r="FK442" s="41">
        <f t="shared" si="774"/>
        <v>0</v>
      </c>
      <c r="FL442" s="41">
        <f t="shared" si="775"/>
        <v>0</v>
      </c>
      <c r="FM442" s="41">
        <f t="shared" si="776"/>
        <v>0</v>
      </c>
      <c r="FN442" s="41">
        <f t="shared" si="777"/>
        <v>0</v>
      </c>
      <c r="FO442" s="41">
        <f t="shared" si="778"/>
        <v>0</v>
      </c>
      <c r="FP442" s="180">
        <f t="shared" si="779"/>
        <v>0</v>
      </c>
      <c r="FQ442" s="27"/>
      <c r="FR442" s="27"/>
      <c r="FS442" s="324">
        <f>SUMIF('Rekapitulasi Juni'!$D$804:$D$984,APS!$B442,'Rekapitulasi Juni'!$E$804:$E$984)</f>
        <v>0</v>
      </c>
      <c r="FT442" s="324">
        <f>SUMIF('Rekapitulasi Juni'!$D$804:$D$984,APS!$B442,'Rekapitulasi Juni'!$F$804:$F$984)</f>
        <v>0</v>
      </c>
      <c r="FU442" s="27"/>
      <c r="FV442" s="325">
        <f t="shared" si="719"/>
        <v>0</v>
      </c>
      <c r="FW442" s="325">
        <f t="shared" si="720"/>
        <v>0</v>
      </c>
      <c r="FX442" s="27"/>
      <c r="FY442" s="324">
        <f>SUMIF('Rekapitulasi Juni'!$U$804:$U$984,APS!$B442,'Rekapitulasi Juni'!$V$804:$V$984)</f>
        <v>0</v>
      </c>
      <c r="FZ442" s="324">
        <f>SUMIF('Rekapitulasi Juni'!$U$804:$U$984,APS!$B442,'Rekapitulasi Juni'!$W$804:$W$984)</f>
        <v>0</v>
      </c>
      <c r="GA442" s="27"/>
      <c r="GB442" s="325">
        <f t="shared" si="713"/>
        <v>0</v>
      </c>
      <c r="GC442" s="325">
        <f t="shared" si="714"/>
        <v>0</v>
      </c>
      <c r="GD442" s="27"/>
      <c r="GE442" s="324">
        <f>SUMIF('Rekapitulasi Juni'!$AL$804:$AL$984,APS!$B442,'Rekapitulasi Juni'!$AM$804:$AM$984)</f>
        <v>0</v>
      </c>
      <c r="GF442" s="324">
        <f>SUMIF('Rekapitulasi Juni'!$AL$804:$AL$984,APS!$B442,'Rekapitulasi Juni'!$AN$804:$AN$984)</f>
        <v>0</v>
      </c>
      <c r="GG442" s="27"/>
      <c r="GH442" s="325">
        <f t="shared" si="703"/>
        <v>0</v>
      </c>
      <c r="GI442" s="325">
        <f t="shared" si="704"/>
        <v>0</v>
      </c>
      <c r="GJ442" s="27"/>
      <c r="GK442" s="27"/>
      <c r="GL442" s="41">
        <f t="shared" si="780"/>
        <v>0</v>
      </c>
      <c r="GM442" s="41">
        <f t="shared" si="781"/>
        <v>0</v>
      </c>
      <c r="GN442" s="41">
        <f t="shared" si="782"/>
        <v>0</v>
      </c>
      <c r="GO442" s="41">
        <f t="shared" si="712"/>
        <v>0</v>
      </c>
      <c r="GP442" s="41">
        <f t="shared" si="783"/>
        <v>0</v>
      </c>
      <c r="GQ442" s="41">
        <f t="shared" si="784"/>
        <v>0</v>
      </c>
      <c r="GR442" s="180">
        <f t="shared" si="785"/>
        <v>0</v>
      </c>
      <c r="GS442" s="41">
        <f t="shared" si="705"/>
        <v>14</v>
      </c>
      <c r="GT442" s="41">
        <f t="shared" si="706"/>
        <v>0</v>
      </c>
      <c r="GU442" s="41">
        <f t="shared" si="707"/>
        <v>0</v>
      </c>
      <c r="GV442" s="41">
        <f t="shared" si="708"/>
        <v>0</v>
      </c>
      <c r="GW442" s="41">
        <f t="shared" si="709"/>
        <v>0</v>
      </c>
      <c r="GX442" s="41">
        <f t="shared" si="710"/>
        <v>-14</v>
      </c>
      <c r="GY442" s="180">
        <f t="shared" si="711"/>
        <v>0</v>
      </c>
      <c r="GZ442" s="41">
        <v>414</v>
      </c>
      <c r="HA442" s="32"/>
      <c r="HB442" s="42">
        <f t="shared" si="634"/>
        <v>12</v>
      </c>
      <c r="HC442" s="59"/>
    </row>
    <row r="443" spans="1:211" ht="14.25" customHeight="1">
      <c r="A443" s="31"/>
      <c r="B443" s="32" t="s">
        <v>860</v>
      </c>
      <c r="C443" s="31" t="s">
        <v>318</v>
      </c>
      <c r="D443" s="50" t="s">
        <v>491</v>
      </c>
      <c r="E443" s="31" t="s">
        <v>43</v>
      </c>
      <c r="F443" s="31" t="s">
        <v>491</v>
      </c>
      <c r="G443" s="33">
        <v>2</v>
      </c>
      <c r="H443" s="33">
        <v>0</v>
      </c>
      <c r="I443" s="33">
        <v>0</v>
      </c>
      <c r="J443" s="34">
        <f>IFERROR(VLOOKUP(A443,#REF!,3,0),0)</f>
        <v>0</v>
      </c>
      <c r="K443" s="34">
        <f t="shared" si="623"/>
        <v>0</v>
      </c>
      <c r="L443" s="34">
        <v>0</v>
      </c>
      <c r="M443" s="34">
        <v>0</v>
      </c>
      <c r="N443" s="35">
        <f t="shared" si="624"/>
        <v>2</v>
      </c>
      <c r="O443" s="35">
        <f t="shared" si="625"/>
        <v>2</v>
      </c>
      <c r="P443" s="36">
        <v>2</v>
      </c>
      <c r="Q443" s="36">
        <f t="shared" si="731"/>
        <v>2</v>
      </c>
      <c r="R443" s="80"/>
      <c r="S443" s="37">
        <f ca="1">SUMIF(ROP!$D$6:$H$65536,A443,ROP!$J$6:$J$65536)</f>
        <v>0</v>
      </c>
      <c r="T443" s="37">
        <f>SUMIF(HASIL!$B:$B,APS!$B443&amp;RIGHT(APS!T$9,2),HASIL!$I:$I)</f>
        <v>0</v>
      </c>
      <c r="U443" s="37">
        <f>SUMIF(HASIL!$B:$B,APS!$B443&amp;RIGHT(APS!U$9,2),HASIL!$I:$I)</f>
        <v>0</v>
      </c>
      <c r="V443" s="37">
        <f>SUMIF(HASIL!$B:$B,APS!$B443&amp;RIGHT(APS!V$9,2),HASIL!$I:$I)</f>
        <v>0</v>
      </c>
      <c r="W443" s="37">
        <f>SUMIF(HASIL!$B:$B,APS!$B443&amp;RIGHT(APS!W$9,2),HASIL!$I:$I)</f>
        <v>0</v>
      </c>
      <c r="X443" s="38">
        <f t="shared" si="626"/>
        <v>0</v>
      </c>
      <c r="Y443" s="38">
        <f t="shared" si="627"/>
        <v>-2</v>
      </c>
      <c r="Z443" s="39">
        <f t="shared" si="787"/>
        <v>0</v>
      </c>
      <c r="AA443" s="39">
        <f t="shared" si="786"/>
        <v>2</v>
      </c>
      <c r="AB443" s="40">
        <f t="shared" si="788"/>
        <v>2</v>
      </c>
      <c r="AC443" s="27">
        <v>2</v>
      </c>
      <c r="AD443" s="27"/>
      <c r="AE443" s="27"/>
      <c r="AF443" s="27"/>
      <c r="AG443" s="27"/>
      <c r="AH443" s="27"/>
      <c r="AI443" s="324">
        <f>SUMIF('Rekapitulasi Juni'!$D$9:$D$192,APS!$B443,'Rekapitulasi Juni'!$E$9:$E$192)</f>
        <v>0</v>
      </c>
      <c r="AJ443" s="324">
        <f>SUMIF('Rekapitulasi Juni'!$D$9:$D$192,APS!$B443,'Rekapitulasi Juni'!$F$9:$F$192)</f>
        <v>0</v>
      </c>
      <c r="AK443" s="324">
        <f>SUMIF('Rekapitulasi Juni'!$D$9:$D$192,APS!$B443,'Rekapitulasi Juni'!$K$9:$K$192)</f>
        <v>0</v>
      </c>
      <c r="AL443" s="325">
        <f t="shared" si="732"/>
        <v>0</v>
      </c>
      <c r="AM443" s="325">
        <f t="shared" si="733"/>
        <v>0</v>
      </c>
      <c r="AN443" s="27"/>
      <c r="AO443" s="324">
        <f>SUMIF('Rekapitulasi Juni'!$U$9:$U$192,APS!$B443,'Rekapitulasi Juni'!$V$9:$V$192)</f>
        <v>0</v>
      </c>
      <c r="AP443" s="324">
        <f>SUMIF('Rekapitulasi Juni'!$U$9:$U$192,APS!$B443,'Rekapitulasi Juni'!$W$9:$W$192)</f>
        <v>0</v>
      </c>
      <c r="AQ443" s="27"/>
      <c r="AR443" s="325">
        <f t="shared" si="734"/>
        <v>0</v>
      </c>
      <c r="AS443" s="325">
        <f t="shared" si="735"/>
        <v>0</v>
      </c>
      <c r="AT443" s="27"/>
      <c r="AU443" s="324">
        <f>SUMIF('Rekapitulasi Juni'!$AL$9:$AL$192,APS!$B443,'Rekapitulasi Juni'!$AM$9:$AM$192)</f>
        <v>0</v>
      </c>
      <c r="AV443" s="324">
        <f>SUMIF('Rekapitulasi Juni'!$AL$9:$AL$192,APS!$B443,'Rekapitulasi Juni'!$AN$9:$AN$192)</f>
        <v>0</v>
      </c>
      <c r="AW443" s="27"/>
      <c r="AX443" s="325">
        <f t="shared" si="736"/>
        <v>0</v>
      </c>
      <c r="AY443" s="325">
        <f t="shared" si="737"/>
        <v>0</v>
      </c>
      <c r="AZ443" s="41">
        <f t="shared" si="738"/>
        <v>0</v>
      </c>
      <c r="BA443" s="41">
        <f t="shared" si="739"/>
        <v>0</v>
      </c>
      <c r="BB443" s="41">
        <f t="shared" si="740"/>
        <v>0</v>
      </c>
      <c r="BC443" s="41">
        <f t="shared" si="741"/>
        <v>0</v>
      </c>
      <c r="BD443" s="41">
        <f t="shared" si="742"/>
        <v>0</v>
      </c>
      <c r="BE443" s="41">
        <f t="shared" si="743"/>
        <v>0</v>
      </c>
      <c r="BF443" s="180">
        <f t="shared" si="744"/>
        <v>0</v>
      </c>
      <c r="BG443" s="27">
        <v>0</v>
      </c>
      <c r="BH443" s="27"/>
      <c r="BI443" s="324">
        <f>SUMIF('Rekapitulasi Juni'!$D$214:$D$393,APS!$B443,'Rekapitulasi Juni'!$E$214:$E$393)</f>
        <v>0</v>
      </c>
      <c r="BJ443" s="324">
        <f>SUMIF('Rekapitulasi Juni'!$D$214:$D$393,APS!$B443,'Rekapitulasi Juni'!$F$214:$F$393)</f>
        <v>0</v>
      </c>
      <c r="BK443" s="27"/>
      <c r="BL443" s="325">
        <f t="shared" si="745"/>
        <v>0</v>
      </c>
      <c r="BM443" s="325">
        <f t="shared" si="746"/>
        <v>0</v>
      </c>
      <c r="BN443" s="27"/>
      <c r="BO443" s="324">
        <f>SUMIF('Rekapitulasi Juni'!$U$214:$U$393,APS!$B443,'Rekapitulasi Juni'!$V$214:$V$393)</f>
        <v>0</v>
      </c>
      <c r="BP443" s="324">
        <f>SUMIF('Rekapitulasi Juni'!$U$214:$U$393,APS!$B443,'Rekapitulasi Juni'!$W$214:$W$393)</f>
        <v>0</v>
      </c>
      <c r="BQ443" s="27"/>
      <c r="BR443" s="325">
        <f t="shared" si="747"/>
        <v>0</v>
      </c>
      <c r="BS443" s="325">
        <f t="shared" si="748"/>
        <v>0</v>
      </c>
      <c r="BT443" s="27"/>
      <c r="BU443" s="324">
        <f>SUMIF('Rekapitulasi Juni'!$AL$214:$AL$393,APS!$B443,'Rekapitulasi Juni'!$AM$214:$AM$393)</f>
        <v>0</v>
      </c>
      <c r="BV443" s="324">
        <f>SUMIF('Rekapitulasi Juni'!$AL$214:$AL$393,APS!$B443,'Rekapitulasi Juni'!$AN$214:$AN$393)</f>
        <v>0</v>
      </c>
      <c r="BW443" s="27"/>
      <c r="BX443" s="325">
        <f t="shared" si="749"/>
        <v>0</v>
      </c>
      <c r="BY443" s="325">
        <f t="shared" si="750"/>
        <v>0</v>
      </c>
      <c r="BZ443" s="27"/>
      <c r="CA443" s="324">
        <f>SUMIF('Rekapitulasi Juni'!$BA$214:$BA$393,APS!$B443,'Rekapitulasi Juni'!$BB$214:$BB$393)</f>
        <v>0</v>
      </c>
      <c r="CB443" s="324">
        <f>SUMIF('Rekapitulasi Juni'!$BA$214:$BA$393,APS!$B443,'Rekapitulasi Juni'!$BC$214:$BC$393)</f>
        <v>0</v>
      </c>
      <c r="CC443" s="27"/>
      <c r="CD443" s="325">
        <f t="shared" si="751"/>
        <v>0</v>
      </c>
      <c r="CE443" s="325">
        <f t="shared" si="752"/>
        <v>0</v>
      </c>
      <c r="CF443" s="27"/>
      <c r="CG443" s="324">
        <f>SUMIF('Rekapitulasi Juni'!$BP$214:$BP$393,APS!$B443,'Rekapitulasi Juni'!$BQ$214:$BQ$393)</f>
        <v>0</v>
      </c>
      <c r="CH443" s="324">
        <f>SUMIF('Rekapitulasi Juni'!$BP$214:$BP$393,APS!$B443,'Rekapitulasi Juni'!$BR$214:$BR$393)</f>
        <v>0</v>
      </c>
      <c r="CI443" s="27"/>
      <c r="CJ443" s="325">
        <f t="shared" si="753"/>
        <v>0</v>
      </c>
      <c r="CK443" s="325">
        <f t="shared" si="754"/>
        <v>0</v>
      </c>
      <c r="CL443" s="41">
        <f t="shared" si="755"/>
        <v>0</v>
      </c>
      <c r="CM443" s="41">
        <f t="shared" si="756"/>
        <v>0</v>
      </c>
      <c r="CN443" s="41">
        <f t="shared" si="757"/>
        <v>0</v>
      </c>
      <c r="CO443" s="41">
        <f t="shared" si="758"/>
        <v>0</v>
      </c>
      <c r="CP443" s="41">
        <f t="shared" si="759"/>
        <v>0</v>
      </c>
      <c r="CQ443" s="41">
        <f t="shared" si="760"/>
        <v>0</v>
      </c>
      <c r="CR443" s="180">
        <f t="shared" si="761"/>
        <v>0</v>
      </c>
      <c r="CS443" s="27">
        <v>0</v>
      </c>
      <c r="CT443" s="27"/>
      <c r="CU443" s="324">
        <f>SUMIF('Rekapitulasi Juni'!$D$410:$D$588,APS!$B443,'Rekapitulasi Juni'!$E$410:$E$588)</f>
        <v>0</v>
      </c>
      <c r="CV443" s="324">
        <f>SUMIF('Rekapitulasi Juni'!$D$410:$D$588,APS!$B443,'Rekapitulasi Juni'!$F$410:$F$588)</f>
        <v>0</v>
      </c>
      <c r="CW443" s="27"/>
      <c r="CX443" s="325">
        <f t="shared" si="762"/>
        <v>0</v>
      </c>
      <c r="CY443" s="325">
        <f t="shared" si="763"/>
        <v>0</v>
      </c>
      <c r="CZ443" s="27">
        <v>2</v>
      </c>
      <c r="DA443" s="324">
        <f>SUMIF('Rekapitulasi Juni'!$U$410:$U$588,APS!$B443,'Rekapitulasi Juni'!$V$410:$V$588)</f>
        <v>0</v>
      </c>
      <c r="DB443" s="324">
        <f>SUMIF('Rekapitulasi Juni'!$U$410:$U$588,APS!$B443,'Rekapitulasi Juni'!$W$410:$W$588)</f>
        <v>0</v>
      </c>
      <c r="DC443" s="27"/>
      <c r="DD443" s="325">
        <f t="shared" si="764"/>
        <v>0</v>
      </c>
      <c r="DE443" s="325">
        <f t="shared" si="765"/>
        <v>0</v>
      </c>
      <c r="DF443" s="27"/>
      <c r="DG443" s="324">
        <f>SUMIF('Rekapitulasi Juni'!$AL$410:$AL$588,APS!$B443,'Rekapitulasi Juni'!$AM$410:$AM$588)</f>
        <v>0</v>
      </c>
      <c r="DH443" s="324">
        <f>SUMIF('Rekapitulasi Juni'!$AL$410:$AL$588,APS!$B443,'Rekapitulasi Juni'!$AN$410:$AN$588)</f>
        <v>0</v>
      </c>
      <c r="DI443" s="27"/>
      <c r="DJ443" s="325">
        <f t="shared" si="721"/>
        <v>0</v>
      </c>
      <c r="DK443" s="325">
        <f t="shared" si="722"/>
        <v>0</v>
      </c>
      <c r="DL443" s="27"/>
      <c r="DM443" s="324">
        <f>SUMIF('Rekapitulasi Juni'!$BA$410:$BA$588,APS!$B443,'Rekapitulasi Juni'!$BB$410:$BB$588)</f>
        <v>0</v>
      </c>
      <c r="DN443" s="324">
        <f>SUMIF('Rekapitulasi Juni'!$BA$410:$BA$588,APS!$B443,'Rekapitulasi Juni'!$BC$410:$BC$588)</f>
        <v>0</v>
      </c>
      <c r="DO443" s="324">
        <f>SUMIF('Rekapitulasi Juni'!$BA$410:$BA$588,APS!$B443,'Rekapitulasi Juni'!$BF$410:$BF$588)</f>
        <v>0</v>
      </c>
      <c r="DP443" s="325">
        <f t="shared" si="723"/>
        <v>0</v>
      </c>
      <c r="DQ443" s="325">
        <f t="shared" si="724"/>
        <v>0</v>
      </c>
      <c r="DR443" s="27"/>
      <c r="DS443" s="324">
        <f>SUMIF('Rekapitulasi Juni'!$BP$410:$BP$588,APS!$B443,'Rekapitulasi Juni'!$BQ$410:$BQ$588)</f>
        <v>0</v>
      </c>
      <c r="DT443" s="324">
        <f>SUMIF('Rekapitulasi Juni'!$BP$410:$BP$588,APS!$B443,'Rekapitulasi Juni'!$BR$410:$BR$588)</f>
        <v>0</v>
      </c>
      <c r="DU443" s="27"/>
      <c r="DV443" s="325">
        <f t="shared" si="725"/>
        <v>0</v>
      </c>
      <c r="DW443" s="325">
        <f t="shared" si="726"/>
        <v>0</v>
      </c>
      <c r="DX443" s="41">
        <f t="shared" si="766"/>
        <v>2</v>
      </c>
      <c r="DY443" s="41">
        <f t="shared" si="767"/>
        <v>0</v>
      </c>
      <c r="DZ443" s="41">
        <f t="shared" si="768"/>
        <v>0</v>
      </c>
      <c r="EA443" s="41">
        <f t="shared" si="769"/>
        <v>0</v>
      </c>
      <c r="EB443" s="41">
        <f t="shared" si="770"/>
        <v>0</v>
      </c>
      <c r="EC443" s="41">
        <f t="shared" si="771"/>
        <v>-2</v>
      </c>
      <c r="ED443" s="180">
        <f t="shared" si="772"/>
        <v>0</v>
      </c>
      <c r="EE443" s="27">
        <v>0</v>
      </c>
      <c r="EF443" s="27"/>
      <c r="EG443" s="324">
        <f>SUMIF('Rekapitulasi Juni'!$D$608:$D$786,APS!$B443,'Rekapitulasi Juni'!$E$608:$E$786)</f>
        <v>0</v>
      </c>
      <c r="EH443" s="324">
        <f>SUMIF('Rekapitulasi Juni'!$D$608:$D$786,APS!$B443,'Rekapitulasi Juni'!$F$608:$F$786)</f>
        <v>0</v>
      </c>
      <c r="EI443" s="27"/>
      <c r="EJ443" s="325">
        <f t="shared" si="727"/>
        <v>0</v>
      </c>
      <c r="EK443" s="325">
        <f t="shared" si="728"/>
        <v>0</v>
      </c>
      <c r="EL443" s="27"/>
      <c r="EM443" s="324">
        <f>SUMIF('Rekapitulasi Juni'!$U$608:$U$786,APS!$B443,'Rekapitulasi Juni'!$V$608:$V$786)</f>
        <v>0</v>
      </c>
      <c r="EN443" s="324">
        <f>SUMIF('Rekapitulasi Juni'!$U$608:$U$786,APS!$B443,'Rekapitulasi Juni'!$W$608:$W$786)</f>
        <v>0</v>
      </c>
      <c r="EO443" s="27"/>
      <c r="EP443" s="325">
        <f t="shared" si="729"/>
        <v>0</v>
      </c>
      <c r="EQ443" s="325">
        <f t="shared" si="730"/>
        <v>0</v>
      </c>
      <c r="ER443" s="27"/>
      <c r="ES443" s="324">
        <f>SUMIF('Rekapitulasi Juni'!$AL$608:$AL$786,APS!$B443,'Rekapitulasi Juni'!$AM$608:$AM$786)</f>
        <v>0</v>
      </c>
      <c r="ET443" s="324">
        <f>SUMIF('Rekapitulasi Juni'!$AL$608:$AL$786,APS!$B443,'Rekapitulasi Juni'!$AN$608:$AN$786)</f>
        <v>0</v>
      </c>
      <c r="EU443" s="27"/>
      <c r="EV443" s="325">
        <f t="shared" si="715"/>
        <v>0</v>
      </c>
      <c r="EW443" s="325">
        <f t="shared" si="716"/>
        <v>0</v>
      </c>
      <c r="EX443" s="27"/>
      <c r="EY443" s="324">
        <f>SUMIF('Rekapitulasi Juni'!$BA$608:$BA$786,APS!$B443,'Rekapitulasi Juni'!$BB$608:$BB$786)</f>
        <v>0</v>
      </c>
      <c r="EZ443" s="324">
        <f>SUMIF('Rekapitulasi Juni'!$BA$608:$BA$786,APS!$B443,'Rekapitulasi Juni'!$BC$608:$BC$786)</f>
        <v>0</v>
      </c>
      <c r="FA443" s="324">
        <f>SUMIF('Rekapitulasi Juni'!$BA$608:$BA$786,APS!$B443,'Rekapitulasi Juni'!$BF$608:$BF$786)</f>
        <v>0</v>
      </c>
      <c r="FB443" s="325">
        <f t="shared" si="717"/>
        <v>0</v>
      </c>
      <c r="FC443" s="325">
        <f t="shared" si="718"/>
        <v>0</v>
      </c>
      <c r="FD443" s="27"/>
      <c r="FE443" s="27"/>
      <c r="FF443" s="27"/>
      <c r="FG443" s="27"/>
      <c r="FH443" s="27"/>
      <c r="FI443" s="27"/>
      <c r="FJ443" s="41">
        <f t="shared" si="773"/>
        <v>0</v>
      </c>
      <c r="FK443" s="41">
        <f t="shared" si="774"/>
        <v>0</v>
      </c>
      <c r="FL443" s="41">
        <f t="shared" si="775"/>
        <v>0</v>
      </c>
      <c r="FM443" s="41">
        <f t="shared" si="776"/>
        <v>0</v>
      </c>
      <c r="FN443" s="41">
        <f t="shared" si="777"/>
        <v>0</v>
      </c>
      <c r="FO443" s="41">
        <f t="shared" si="778"/>
        <v>0</v>
      </c>
      <c r="FP443" s="180">
        <f t="shared" si="779"/>
        <v>0</v>
      </c>
      <c r="FQ443" s="27"/>
      <c r="FR443" s="27"/>
      <c r="FS443" s="324">
        <f>SUMIF('Rekapitulasi Juni'!$D$804:$D$984,APS!$B443,'Rekapitulasi Juni'!$E$804:$E$984)</f>
        <v>0</v>
      </c>
      <c r="FT443" s="324">
        <f>SUMIF('Rekapitulasi Juni'!$D$804:$D$984,APS!$B443,'Rekapitulasi Juni'!$F$804:$F$984)</f>
        <v>0</v>
      </c>
      <c r="FU443" s="27"/>
      <c r="FV443" s="325">
        <f t="shared" si="719"/>
        <v>0</v>
      </c>
      <c r="FW443" s="325">
        <f t="shared" si="720"/>
        <v>0</v>
      </c>
      <c r="FX443" s="27"/>
      <c r="FY443" s="324">
        <f>SUMIF('Rekapitulasi Juni'!$U$804:$U$984,APS!$B443,'Rekapitulasi Juni'!$V$804:$V$984)</f>
        <v>0</v>
      </c>
      <c r="FZ443" s="324">
        <f>SUMIF('Rekapitulasi Juni'!$U$804:$U$984,APS!$B443,'Rekapitulasi Juni'!$W$804:$W$984)</f>
        <v>0</v>
      </c>
      <c r="GA443" s="27"/>
      <c r="GB443" s="325">
        <f t="shared" si="713"/>
        <v>0</v>
      </c>
      <c r="GC443" s="325">
        <f t="shared" si="714"/>
        <v>0</v>
      </c>
      <c r="GD443" s="27"/>
      <c r="GE443" s="324">
        <f>SUMIF('Rekapitulasi Juni'!$AL$804:$AL$984,APS!$B443,'Rekapitulasi Juni'!$AM$804:$AM$984)</f>
        <v>0</v>
      </c>
      <c r="GF443" s="324">
        <f>SUMIF('Rekapitulasi Juni'!$AL$804:$AL$984,APS!$B443,'Rekapitulasi Juni'!$AN$804:$AN$984)</f>
        <v>0</v>
      </c>
      <c r="GG443" s="27"/>
      <c r="GH443" s="325">
        <f t="shared" si="703"/>
        <v>0</v>
      </c>
      <c r="GI443" s="325">
        <f t="shared" si="704"/>
        <v>0</v>
      </c>
      <c r="GJ443" s="27"/>
      <c r="GK443" s="27"/>
      <c r="GL443" s="41">
        <f t="shared" si="780"/>
        <v>0</v>
      </c>
      <c r="GM443" s="41">
        <f t="shared" si="781"/>
        <v>0</v>
      </c>
      <c r="GN443" s="41">
        <f t="shared" si="782"/>
        <v>0</v>
      </c>
      <c r="GO443" s="41">
        <f t="shared" si="712"/>
        <v>0</v>
      </c>
      <c r="GP443" s="41">
        <f t="shared" si="783"/>
        <v>0</v>
      </c>
      <c r="GQ443" s="41">
        <f t="shared" si="784"/>
        <v>0</v>
      </c>
      <c r="GR443" s="180">
        <f t="shared" si="785"/>
        <v>0</v>
      </c>
      <c r="GS443" s="41">
        <f t="shared" si="705"/>
        <v>2</v>
      </c>
      <c r="GT443" s="41">
        <f t="shared" si="706"/>
        <v>0</v>
      </c>
      <c r="GU443" s="41">
        <f t="shared" si="707"/>
        <v>0</v>
      </c>
      <c r="GV443" s="41">
        <f t="shared" si="708"/>
        <v>0</v>
      </c>
      <c r="GW443" s="41">
        <f t="shared" si="709"/>
        <v>0</v>
      </c>
      <c r="GX443" s="41">
        <f t="shared" si="710"/>
        <v>-2</v>
      </c>
      <c r="GY443" s="180">
        <f t="shared" si="711"/>
        <v>0</v>
      </c>
      <c r="GZ443" s="41">
        <v>415</v>
      </c>
      <c r="HA443" s="32"/>
      <c r="HB443" s="42">
        <f t="shared" si="634"/>
        <v>0</v>
      </c>
      <c r="HC443" s="59"/>
    </row>
    <row r="444" spans="1:211" ht="14.25" customHeight="1">
      <c r="A444" s="31"/>
      <c r="B444" s="32" t="s">
        <v>861</v>
      </c>
      <c r="C444" s="31" t="s">
        <v>318</v>
      </c>
      <c r="D444" s="50" t="s">
        <v>491</v>
      </c>
      <c r="E444" s="31" t="s">
        <v>43</v>
      </c>
      <c r="F444" s="31" t="s">
        <v>491</v>
      </c>
      <c r="G444" s="33">
        <v>2</v>
      </c>
      <c r="H444" s="33"/>
      <c r="I444" s="33"/>
      <c r="J444" s="34">
        <f>IFERROR(VLOOKUP(A444,#REF!,3,0),0)</f>
        <v>0</v>
      </c>
      <c r="K444" s="34">
        <f t="shared" si="623"/>
        <v>0</v>
      </c>
      <c r="L444" s="34">
        <v>0</v>
      </c>
      <c r="M444" s="34"/>
      <c r="N444" s="35"/>
      <c r="O444" s="35"/>
      <c r="P444" s="46">
        <v>2</v>
      </c>
      <c r="Q444" s="36">
        <f t="shared" si="731"/>
        <v>2</v>
      </c>
      <c r="R444" s="80"/>
      <c r="S444" s="37">
        <f ca="1">SUMIF(ROP!$D$6:$H$65536,A444,ROP!$J$6:$J$65536)</f>
        <v>0</v>
      </c>
      <c r="T444" s="37">
        <f>SUMIF(HASIL!$B:$B,APS!$B444&amp;RIGHT(APS!T$9,2),HASIL!$I:$I)</f>
        <v>0</v>
      </c>
      <c r="U444" s="37">
        <f>SUMIF(HASIL!$B:$B,APS!$B444&amp;RIGHT(APS!U$9,2),HASIL!$I:$I)</f>
        <v>0</v>
      </c>
      <c r="V444" s="37">
        <f>SUMIF(HASIL!$B:$B,APS!$B444&amp;RIGHT(APS!V$9,2),HASIL!$I:$I)</f>
        <v>0</v>
      </c>
      <c r="W444" s="37">
        <f>SUMIF(HASIL!$B:$B,APS!$B444&amp;RIGHT(APS!W$9,2),HASIL!$I:$I)</f>
        <v>0</v>
      </c>
      <c r="X444" s="38">
        <f>SUM(T444:W444)</f>
        <v>0</v>
      </c>
      <c r="Y444" s="38">
        <f>X444-Q444</f>
        <v>-2</v>
      </c>
      <c r="Z444" s="39">
        <f>+AA444-Q444</f>
        <v>0</v>
      </c>
      <c r="AA444" s="39">
        <f t="shared" si="786"/>
        <v>2</v>
      </c>
      <c r="AB444" s="40">
        <f t="shared" si="788"/>
        <v>2</v>
      </c>
      <c r="AC444" s="27">
        <v>2</v>
      </c>
      <c r="AD444" s="27"/>
      <c r="AE444" s="27"/>
      <c r="AF444" s="27"/>
      <c r="AG444" s="27"/>
      <c r="AH444" s="27"/>
      <c r="AI444" s="324">
        <f>SUMIF('Rekapitulasi Juni'!$D$9:$D$192,APS!$B444,'Rekapitulasi Juni'!$E$9:$E$192)</f>
        <v>0</v>
      </c>
      <c r="AJ444" s="324">
        <f>SUMIF('Rekapitulasi Juni'!$D$9:$D$192,APS!$B444,'Rekapitulasi Juni'!$F$9:$F$192)</f>
        <v>0</v>
      </c>
      <c r="AK444" s="324">
        <f>SUMIF('Rekapitulasi Juni'!$D$9:$D$192,APS!$B444,'Rekapitulasi Juni'!$K$9:$K$192)</f>
        <v>0</v>
      </c>
      <c r="AL444" s="325">
        <f t="shared" si="732"/>
        <v>0</v>
      </c>
      <c r="AM444" s="325">
        <f t="shared" si="733"/>
        <v>0</v>
      </c>
      <c r="AN444" s="27"/>
      <c r="AO444" s="324">
        <f>SUMIF('Rekapitulasi Juni'!$U$9:$U$192,APS!$B444,'Rekapitulasi Juni'!$V$9:$V$192)</f>
        <v>0</v>
      </c>
      <c r="AP444" s="324">
        <f>SUMIF('Rekapitulasi Juni'!$U$9:$U$192,APS!$B444,'Rekapitulasi Juni'!$W$9:$W$192)</f>
        <v>0</v>
      </c>
      <c r="AQ444" s="27"/>
      <c r="AR444" s="325">
        <f t="shared" si="734"/>
        <v>0</v>
      </c>
      <c r="AS444" s="325">
        <f t="shared" si="735"/>
        <v>0</v>
      </c>
      <c r="AT444" s="27"/>
      <c r="AU444" s="324">
        <f>SUMIF('Rekapitulasi Juni'!$AL$9:$AL$192,APS!$B444,'Rekapitulasi Juni'!$AM$9:$AM$192)</f>
        <v>0</v>
      </c>
      <c r="AV444" s="324">
        <f>SUMIF('Rekapitulasi Juni'!$AL$9:$AL$192,APS!$B444,'Rekapitulasi Juni'!$AN$9:$AN$192)</f>
        <v>0</v>
      </c>
      <c r="AW444" s="27"/>
      <c r="AX444" s="325">
        <f t="shared" si="736"/>
        <v>0</v>
      </c>
      <c r="AY444" s="325">
        <f t="shared" si="737"/>
        <v>0</v>
      </c>
      <c r="AZ444" s="41">
        <f t="shared" si="738"/>
        <v>0</v>
      </c>
      <c r="BA444" s="41">
        <f t="shared" si="739"/>
        <v>0</v>
      </c>
      <c r="BB444" s="41">
        <f t="shared" si="740"/>
        <v>0</v>
      </c>
      <c r="BC444" s="41">
        <f t="shared" si="741"/>
        <v>0</v>
      </c>
      <c r="BD444" s="41">
        <f t="shared" si="742"/>
        <v>0</v>
      </c>
      <c r="BE444" s="41">
        <f t="shared" si="743"/>
        <v>0</v>
      </c>
      <c r="BF444" s="180">
        <f t="shared" si="744"/>
        <v>0</v>
      </c>
      <c r="BG444" s="27">
        <v>0</v>
      </c>
      <c r="BH444" s="27"/>
      <c r="BI444" s="324">
        <f>SUMIF('Rekapitulasi Juni'!$D$214:$D$393,APS!$B444,'Rekapitulasi Juni'!$E$214:$E$393)</f>
        <v>0</v>
      </c>
      <c r="BJ444" s="324">
        <f>SUMIF('Rekapitulasi Juni'!$D$214:$D$393,APS!$B444,'Rekapitulasi Juni'!$F$214:$F$393)</f>
        <v>0</v>
      </c>
      <c r="BK444" s="27"/>
      <c r="BL444" s="325">
        <f t="shared" si="745"/>
        <v>0</v>
      </c>
      <c r="BM444" s="325">
        <f t="shared" si="746"/>
        <v>0</v>
      </c>
      <c r="BN444" s="27"/>
      <c r="BO444" s="324">
        <f>SUMIF('Rekapitulasi Juni'!$U$214:$U$393,APS!$B444,'Rekapitulasi Juni'!$V$214:$V$393)</f>
        <v>0</v>
      </c>
      <c r="BP444" s="324">
        <f>SUMIF('Rekapitulasi Juni'!$U$214:$U$393,APS!$B444,'Rekapitulasi Juni'!$W$214:$W$393)</f>
        <v>0</v>
      </c>
      <c r="BQ444" s="27"/>
      <c r="BR444" s="325">
        <f t="shared" si="747"/>
        <v>0</v>
      </c>
      <c r="BS444" s="325">
        <f t="shared" si="748"/>
        <v>0</v>
      </c>
      <c r="BT444" s="27"/>
      <c r="BU444" s="324">
        <f>SUMIF('Rekapitulasi Juni'!$AL$214:$AL$393,APS!$B444,'Rekapitulasi Juni'!$AM$214:$AM$393)</f>
        <v>0</v>
      </c>
      <c r="BV444" s="324">
        <f>SUMIF('Rekapitulasi Juni'!$AL$214:$AL$393,APS!$B444,'Rekapitulasi Juni'!$AN$214:$AN$393)</f>
        <v>0</v>
      </c>
      <c r="BW444" s="27"/>
      <c r="BX444" s="325">
        <f t="shared" si="749"/>
        <v>0</v>
      </c>
      <c r="BY444" s="325">
        <f t="shared" si="750"/>
        <v>0</v>
      </c>
      <c r="BZ444" s="27"/>
      <c r="CA444" s="324">
        <f>SUMIF('Rekapitulasi Juni'!$BA$214:$BA$393,APS!$B444,'Rekapitulasi Juni'!$BB$214:$BB$393)</f>
        <v>0</v>
      </c>
      <c r="CB444" s="324">
        <f>SUMIF('Rekapitulasi Juni'!$BA$214:$BA$393,APS!$B444,'Rekapitulasi Juni'!$BC$214:$BC$393)</f>
        <v>0</v>
      </c>
      <c r="CC444" s="27"/>
      <c r="CD444" s="325">
        <f t="shared" si="751"/>
        <v>0</v>
      </c>
      <c r="CE444" s="325">
        <f t="shared" si="752"/>
        <v>0</v>
      </c>
      <c r="CF444" s="27"/>
      <c r="CG444" s="324">
        <f>SUMIF('Rekapitulasi Juni'!$BP$214:$BP$393,APS!$B444,'Rekapitulasi Juni'!$BQ$214:$BQ$393)</f>
        <v>0</v>
      </c>
      <c r="CH444" s="324">
        <f>SUMIF('Rekapitulasi Juni'!$BP$214:$BP$393,APS!$B444,'Rekapitulasi Juni'!$BR$214:$BR$393)</f>
        <v>0</v>
      </c>
      <c r="CI444" s="27"/>
      <c r="CJ444" s="325">
        <f t="shared" si="753"/>
        <v>0</v>
      </c>
      <c r="CK444" s="325">
        <f t="shared" si="754"/>
        <v>0</v>
      </c>
      <c r="CL444" s="41">
        <f t="shared" si="755"/>
        <v>0</v>
      </c>
      <c r="CM444" s="41">
        <f t="shared" si="756"/>
        <v>0</v>
      </c>
      <c r="CN444" s="41">
        <f t="shared" si="757"/>
        <v>0</v>
      </c>
      <c r="CO444" s="41">
        <f t="shared" si="758"/>
        <v>0</v>
      </c>
      <c r="CP444" s="41">
        <f t="shared" si="759"/>
        <v>0</v>
      </c>
      <c r="CQ444" s="41">
        <f t="shared" si="760"/>
        <v>0</v>
      </c>
      <c r="CR444" s="180">
        <f t="shared" si="761"/>
        <v>0</v>
      </c>
      <c r="CS444" s="27">
        <v>0</v>
      </c>
      <c r="CT444" s="27">
        <v>2</v>
      </c>
      <c r="CU444" s="324">
        <f>SUMIF('Rekapitulasi Juni'!$D$410:$D$588,APS!$B444,'Rekapitulasi Juni'!$E$410:$E$588)</f>
        <v>0</v>
      </c>
      <c r="CV444" s="324">
        <f>SUMIF('Rekapitulasi Juni'!$D$410:$D$588,APS!$B444,'Rekapitulasi Juni'!$F$410:$F$588)</f>
        <v>0</v>
      </c>
      <c r="CW444" s="27"/>
      <c r="CX444" s="325">
        <f t="shared" si="762"/>
        <v>0</v>
      </c>
      <c r="CY444" s="325">
        <f t="shared" si="763"/>
        <v>0</v>
      </c>
      <c r="CZ444" s="27"/>
      <c r="DA444" s="324">
        <f>SUMIF('Rekapitulasi Juni'!$U$410:$U$588,APS!$B444,'Rekapitulasi Juni'!$V$410:$V$588)</f>
        <v>0</v>
      </c>
      <c r="DB444" s="324">
        <f>SUMIF('Rekapitulasi Juni'!$U$410:$U$588,APS!$B444,'Rekapitulasi Juni'!$W$410:$W$588)</f>
        <v>0</v>
      </c>
      <c r="DC444" s="27"/>
      <c r="DD444" s="325">
        <f t="shared" si="764"/>
        <v>0</v>
      </c>
      <c r="DE444" s="325">
        <f t="shared" si="765"/>
        <v>0</v>
      </c>
      <c r="DF444" s="27"/>
      <c r="DG444" s="324">
        <f>SUMIF('Rekapitulasi Juni'!$AL$410:$AL$588,APS!$B444,'Rekapitulasi Juni'!$AM$410:$AM$588)</f>
        <v>0</v>
      </c>
      <c r="DH444" s="324">
        <f>SUMIF('Rekapitulasi Juni'!$AL$410:$AL$588,APS!$B444,'Rekapitulasi Juni'!$AN$410:$AN$588)</f>
        <v>0</v>
      </c>
      <c r="DI444" s="27"/>
      <c r="DJ444" s="325">
        <f t="shared" si="721"/>
        <v>0</v>
      </c>
      <c r="DK444" s="325">
        <f t="shared" si="722"/>
        <v>0</v>
      </c>
      <c r="DL444" s="27"/>
      <c r="DM444" s="324">
        <f>SUMIF('Rekapitulasi Juni'!$BA$410:$BA$588,APS!$B444,'Rekapitulasi Juni'!$BB$410:$BB$588)</f>
        <v>0</v>
      </c>
      <c r="DN444" s="324">
        <f>SUMIF('Rekapitulasi Juni'!$BA$410:$BA$588,APS!$B444,'Rekapitulasi Juni'!$BC$410:$BC$588)</f>
        <v>0</v>
      </c>
      <c r="DO444" s="324">
        <f>SUMIF('Rekapitulasi Juni'!$BA$410:$BA$588,APS!$B444,'Rekapitulasi Juni'!$BF$410:$BF$588)</f>
        <v>0</v>
      </c>
      <c r="DP444" s="325">
        <f t="shared" si="723"/>
        <v>0</v>
      </c>
      <c r="DQ444" s="325">
        <f t="shared" si="724"/>
        <v>0</v>
      </c>
      <c r="DR444" s="27"/>
      <c r="DS444" s="324">
        <f>SUMIF('Rekapitulasi Juni'!$BP$410:$BP$588,APS!$B444,'Rekapitulasi Juni'!$BQ$410:$BQ$588)</f>
        <v>0</v>
      </c>
      <c r="DT444" s="324">
        <f>SUMIF('Rekapitulasi Juni'!$BP$410:$BP$588,APS!$B444,'Rekapitulasi Juni'!$BR$410:$BR$588)</f>
        <v>0</v>
      </c>
      <c r="DU444" s="27"/>
      <c r="DV444" s="325">
        <f t="shared" si="725"/>
        <v>0</v>
      </c>
      <c r="DW444" s="325">
        <f t="shared" si="726"/>
        <v>0</v>
      </c>
      <c r="DX444" s="41">
        <f t="shared" si="766"/>
        <v>2</v>
      </c>
      <c r="DY444" s="41">
        <f t="shared" si="767"/>
        <v>0</v>
      </c>
      <c r="DZ444" s="41">
        <f t="shared" si="768"/>
        <v>0</v>
      </c>
      <c r="EA444" s="41">
        <f t="shared" si="769"/>
        <v>0</v>
      </c>
      <c r="EB444" s="41">
        <f t="shared" si="770"/>
        <v>0</v>
      </c>
      <c r="EC444" s="41">
        <f t="shared" si="771"/>
        <v>-2</v>
      </c>
      <c r="ED444" s="180">
        <f t="shared" si="772"/>
        <v>0</v>
      </c>
      <c r="EE444" s="27">
        <v>0</v>
      </c>
      <c r="EF444" s="27"/>
      <c r="EG444" s="324">
        <f>SUMIF('Rekapitulasi Juni'!$D$608:$D$786,APS!$B444,'Rekapitulasi Juni'!$E$608:$E$786)</f>
        <v>0</v>
      </c>
      <c r="EH444" s="324">
        <f>SUMIF('Rekapitulasi Juni'!$D$608:$D$786,APS!$B444,'Rekapitulasi Juni'!$F$608:$F$786)</f>
        <v>0</v>
      </c>
      <c r="EI444" s="27"/>
      <c r="EJ444" s="325">
        <f t="shared" si="727"/>
        <v>0</v>
      </c>
      <c r="EK444" s="325">
        <f t="shared" si="728"/>
        <v>0</v>
      </c>
      <c r="EL444" s="27"/>
      <c r="EM444" s="324">
        <f>SUMIF('Rekapitulasi Juni'!$U$608:$U$786,APS!$B444,'Rekapitulasi Juni'!$V$608:$V$786)</f>
        <v>0</v>
      </c>
      <c r="EN444" s="324">
        <f>SUMIF('Rekapitulasi Juni'!$U$608:$U$786,APS!$B444,'Rekapitulasi Juni'!$W$608:$W$786)</f>
        <v>0</v>
      </c>
      <c r="EO444" s="27"/>
      <c r="EP444" s="325">
        <f t="shared" si="729"/>
        <v>0</v>
      </c>
      <c r="EQ444" s="325">
        <f t="shared" si="730"/>
        <v>0</v>
      </c>
      <c r="ER444" s="27"/>
      <c r="ES444" s="324">
        <f>SUMIF('Rekapitulasi Juni'!$AL$608:$AL$786,APS!$B444,'Rekapitulasi Juni'!$AM$608:$AM$786)</f>
        <v>0</v>
      </c>
      <c r="ET444" s="324">
        <f>SUMIF('Rekapitulasi Juni'!$AL$608:$AL$786,APS!$B444,'Rekapitulasi Juni'!$AN$608:$AN$786)</f>
        <v>0</v>
      </c>
      <c r="EU444" s="27"/>
      <c r="EV444" s="325">
        <f t="shared" si="715"/>
        <v>0</v>
      </c>
      <c r="EW444" s="325">
        <f t="shared" si="716"/>
        <v>0</v>
      </c>
      <c r="EX444" s="27"/>
      <c r="EY444" s="324">
        <f>SUMIF('Rekapitulasi Juni'!$BA$608:$BA$786,APS!$B444,'Rekapitulasi Juni'!$BB$608:$BB$786)</f>
        <v>0</v>
      </c>
      <c r="EZ444" s="324">
        <f>SUMIF('Rekapitulasi Juni'!$BA$608:$BA$786,APS!$B444,'Rekapitulasi Juni'!$BC$608:$BC$786)</f>
        <v>0</v>
      </c>
      <c r="FA444" s="324">
        <f>SUMIF('Rekapitulasi Juni'!$BA$608:$BA$786,APS!$B444,'Rekapitulasi Juni'!$BF$608:$BF$786)</f>
        <v>0</v>
      </c>
      <c r="FB444" s="325">
        <f t="shared" si="717"/>
        <v>0</v>
      </c>
      <c r="FC444" s="325">
        <f t="shared" si="718"/>
        <v>0</v>
      </c>
      <c r="FD444" s="27"/>
      <c r="FE444" s="27"/>
      <c r="FF444" s="27"/>
      <c r="FG444" s="27"/>
      <c r="FH444" s="27"/>
      <c r="FI444" s="27"/>
      <c r="FJ444" s="41">
        <f t="shared" si="773"/>
        <v>0</v>
      </c>
      <c r="FK444" s="41">
        <f t="shared" si="774"/>
        <v>0</v>
      </c>
      <c r="FL444" s="41">
        <f t="shared" si="775"/>
        <v>0</v>
      </c>
      <c r="FM444" s="41">
        <f t="shared" si="776"/>
        <v>0</v>
      </c>
      <c r="FN444" s="41">
        <f t="shared" si="777"/>
        <v>0</v>
      </c>
      <c r="FO444" s="41">
        <f t="shared" si="778"/>
        <v>0</v>
      </c>
      <c r="FP444" s="180">
        <f t="shared" si="779"/>
        <v>0</v>
      </c>
      <c r="FQ444" s="27"/>
      <c r="FR444" s="27"/>
      <c r="FS444" s="324">
        <f>SUMIF('Rekapitulasi Juni'!$D$804:$D$984,APS!$B444,'Rekapitulasi Juni'!$E$804:$E$984)</f>
        <v>0</v>
      </c>
      <c r="FT444" s="324">
        <f>SUMIF('Rekapitulasi Juni'!$D$804:$D$984,APS!$B444,'Rekapitulasi Juni'!$F$804:$F$984)</f>
        <v>0</v>
      </c>
      <c r="FU444" s="27"/>
      <c r="FV444" s="325">
        <f t="shared" si="719"/>
        <v>0</v>
      </c>
      <c r="FW444" s="325">
        <f t="shared" si="720"/>
        <v>0</v>
      </c>
      <c r="FX444" s="27"/>
      <c r="FY444" s="324">
        <f>SUMIF('Rekapitulasi Juni'!$U$804:$U$984,APS!$B444,'Rekapitulasi Juni'!$V$804:$V$984)</f>
        <v>0</v>
      </c>
      <c r="FZ444" s="324">
        <f>SUMIF('Rekapitulasi Juni'!$U$804:$U$984,APS!$B444,'Rekapitulasi Juni'!$W$804:$W$984)</f>
        <v>0</v>
      </c>
      <c r="GA444" s="27"/>
      <c r="GB444" s="325">
        <f t="shared" si="713"/>
        <v>0</v>
      </c>
      <c r="GC444" s="325">
        <f t="shared" si="714"/>
        <v>0</v>
      </c>
      <c r="GD444" s="27"/>
      <c r="GE444" s="324">
        <f>SUMIF('Rekapitulasi Juni'!$AL$804:$AL$984,APS!$B444,'Rekapitulasi Juni'!$AM$804:$AM$984)</f>
        <v>0</v>
      </c>
      <c r="GF444" s="324">
        <f>SUMIF('Rekapitulasi Juni'!$AL$804:$AL$984,APS!$B444,'Rekapitulasi Juni'!$AN$804:$AN$984)</f>
        <v>0</v>
      </c>
      <c r="GG444" s="27"/>
      <c r="GH444" s="325">
        <f t="shared" si="703"/>
        <v>0</v>
      </c>
      <c r="GI444" s="325">
        <f t="shared" si="704"/>
        <v>0</v>
      </c>
      <c r="GJ444" s="27"/>
      <c r="GK444" s="27"/>
      <c r="GL444" s="41">
        <f t="shared" si="780"/>
        <v>0</v>
      </c>
      <c r="GM444" s="41">
        <f t="shared" si="781"/>
        <v>0</v>
      </c>
      <c r="GN444" s="41">
        <f t="shared" si="782"/>
        <v>0</v>
      </c>
      <c r="GO444" s="41">
        <f t="shared" si="712"/>
        <v>0</v>
      </c>
      <c r="GP444" s="41">
        <f t="shared" si="783"/>
        <v>0</v>
      </c>
      <c r="GQ444" s="41">
        <f t="shared" si="784"/>
        <v>0</v>
      </c>
      <c r="GR444" s="180">
        <f t="shared" si="785"/>
        <v>0</v>
      </c>
      <c r="GS444" s="41">
        <f t="shared" si="705"/>
        <v>2</v>
      </c>
      <c r="GT444" s="41">
        <f t="shared" si="706"/>
        <v>0</v>
      </c>
      <c r="GU444" s="41">
        <f t="shared" si="707"/>
        <v>0</v>
      </c>
      <c r="GV444" s="41">
        <f t="shared" si="708"/>
        <v>0</v>
      </c>
      <c r="GW444" s="41">
        <f t="shared" si="709"/>
        <v>0</v>
      </c>
      <c r="GX444" s="41">
        <f t="shared" si="710"/>
        <v>-2</v>
      </c>
      <c r="GY444" s="180">
        <f t="shared" si="711"/>
        <v>0</v>
      </c>
      <c r="GZ444" s="41">
        <v>416</v>
      </c>
      <c r="HA444" s="32"/>
      <c r="HB444" s="42"/>
      <c r="HC444" s="59" t="s">
        <v>97</v>
      </c>
    </row>
    <row r="445" spans="1:211" ht="15" hidden="1" customHeight="1">
      <c r="A445" s="31" t="s">
        <v>862</v>
      </c>
      <c r="B445" s="32" t="s">
        <v>863</v>
      </c>
      <c r="C445" s="31" t="s">
        <v>318</v>
      </c>
      <c r="D445" s="50" t="s">
        <v>491</v>
      </c>
      <c r="E445" s="31" t="s">
        <v>43</v>
      </c>
      <c r="F445" s="31" t="s">
        <v>491</v>
      </c>
      <c r="G445" s="33">
        <v>2</v>
      </c>
      <c r="H445" s="33">
        <v>0</v>
      </c>
      <c r="I445" s="33">
        <v>0</v>
      </c>
      <c r="J445" s="34">
        <f>IFERROR(VLOOKUP(A445,#REF!,3,0),0)</f>
        <v>0</v>
      </c>
      <c r="K445" s="34">
        <f t="shared" ref="K445:K590" si="789">M445-L445</f>
        <v>0</v>
      </c>
      <c r="L445" s="34">
        <v>2</v>
      </c>
      <c r="M445" s="34">
        <v>2</v>
      </c>
      <c r="N445" s="35">
        <f t="shared" ref="N445:N590" si="790">(G445+H445+I445)-(J445+K445)</f>
        <v>2</v>
      </c>
      <c r="O445" s="35">
        <f t="shared" ref="O445:O590" si="791">IF(N445&gt;0,N445,0)</f>
        <v>2</v>
      </c>
      <c r="P445" s="36">
        <v>0</v>
      </c>
      <c r="Q445" s="36">
        <f t="shared" si="731"/>
        <v>0</v>
      </c>
      <c r="R445" s="80"/>
      <c r="S445" s="37">
        <f ca="1">SUMIF(ROP!$D$6:$H$65536,A445,ROP!$J$6:$J$65536)</f>
        <v>0</v>
      </c>
      <c r="T445" s="37">
        <f>SUMIF(HASIL!$B:$B,APS!$B445&amp;RIGHT(APS!T$9,2),HASIL!$I:$I)</f>
        <v>0</v>
      </c>
      <c r="U445" s="37">
        <f>SUMIF(HASIL!$B:$B,APS!$B445&amp;RIGHT(APS!U$9,2),HASIL!$I:$I)</f>
        <v>0</v>
      </c>
      <c r="V445" s="37">
        <f>SUMIF(HASIL!$B:$B,APS!$B445&amp;RIGHT(APS!V$9,2),HASIL!$I:$I)</f>
        <v>0</v>
      </c>
      <c r="W445" s="37">
        <f>SUMIF(HASIL!$B:$B,APS!$B445&amp;RIGHT(APS!W$9,2),HASIL!$I:$I)</f>
        <v>0</v>
      </c>
      <c r="X445" s="38">
        <f t="shared" ref="X445:X590" si="792">SUM(T445:W445)</f>
        <v>0</v>
      </c>
      <c r="Y445" s="38">
        <f t="shared" ref="Y445:Y590" si="793">X445-Q445</f>
        <v>0</v>
      </c>
      <c r="Z445" s="39">
        <f t="shared" si="787"/>
        <v>0</v>
      </c>
      <c r="AA445" s="39">
        <f t="shared" si="786"/>
        <v>0</v>
      </c>
      <c r="AB445" s="40">
        <f t="shared" si="788"/>
        <v>0</v>
      </c>
      <c r="AC445" s="27">
        <v>0</v>
      </c>
      <c r="AD445" s="27"/>
      <c r="AE445" s="27"/>
      <c r="AF445" s="27"/>
      <c r="AG445" s="27"/>
      <c r="AH445" s="27"/>
      <c r="AI445" s="324">
        <f>SUMIF('Rekapitulasi Juni'!$D$9:$D$192,APS!$B445,'Rekapitulasi Juni'!$E$9:$E$192)</f>
        <v>0</v>
      </c>
      <c r="AJ445" s="324">
        <f>SUMIF('Rekapitulasi Juni'!$D$9:$D$192,APS!$B445,'Rekapitulasi Juni'!$F$9:$F$192)</f>
        <v>0</v>
      </c>
      <c r="AK445" s="324">
        <f>SUMIF('Rekapitulasi Juni'!$D$9:$D$192,APS!$B445,'Rekapitulasi Juni'!$K$9:$K$192)</f>
        <v>0</v>
      </c>
      <c r="AL445" s="325">
        <f t="shared" si="732"/>
        <v>0</v>
      </c>
      <c r="AM445" s="325">
        <f t="shared" si="733"/>
        <v>0</v>
      </c>
      <c r="AN445" s="27"/>
      <c r="AO445" s="324">
        <f>SUMIF('Rekapitulasi Juni'!$U$9:$U$192,APS!$B445,'Rekapitulasi Juni'!$V$9:$V$192)</f>
        <v>0</v>
      </c>
      <c r="AP445" s="324">
        <f>SUMIF('Rekapitulasi Juni'!$U$9:$U$192,APS!$B445,'Rekapitulasi Juni'!$W$9:$W$192)</f>
        <v>0</v>
      </c>
      <c r="AQ445" s="27"/>
      <c r="AR445" s="325">
        <f t="shared" si="734"/>
        <v>0</v>
      </c>
      <c r="AS445" s="325">
        <f t="shared" si="735"/>
        <v>0</v>
      </c>
      <c r="AT445" s="27"/>
      <c r="AU445" s="324">
        <f>SUMIF('Rekapitulasi Juni'!$AL$9:$AL$192,APS!$B445,'Rekapitulasi Juni'!$AM$9:$AM$192)</f>
        <v>0</v>
      </c>
      <c r="AV445" s="324">
        <f>SUMIF('Rekapitulasi Juni'!$AL$9:$AL$192,APS!$B445,'Rekapitulasi Juni'!$AN$9:$AN$192)</f>
        <v>0</v>
      </c>
      <c r="AW445" s="27"/>
      <c r="AX445" s="325">
        <f t="shared" si="736"/>
        <v>0</v>
      </c>
      <c r="AY445" s="325">
        <f t="shared" si="737"/>
        <v>0</v>
      </c>
      <c r="AZ445" s="41">
        <f t="shared" si="738"/>
        <v>0</v>
      </c>
      <c r="BA445" s="41">
        <f t="shared" si="739"/>
        <v>0</v>
      </c>
      <c r="BB445" s="41">
        <f t="shared" si="740"/>
        <v>0</v>
      </c>
      <c r="BC445" s="41">
        <f t="shared" si="741"/>
        <v>0</v>
      </c>
      <c r="BD445" s="41">
        <f t="shared" si="742"/>
        <v>0</v>
      </c>
      <c r="BE445" s="41">
        <f t="shared" si="743"/>
        <v>0</v>
      </c>
      <c r="BF445" s="180">
        <f t="shared" si="744"/>
        <v>0</v>
      </c>
      <c r="BG445" s="27">
        <v>0</v>
      </c>
      <c r="BH445" s="27"/>
      <c r="BI445" s="324">
        <f>SUMIF('Rekapitulasi Juni'!$D$214:$D$393,APS!$B445,'Rekapitulasi Juni'!$E$214:$E$393)</f>
        <v>0</v>
      </c>
      <c r="BJ445" s="324">
        <f>SUMIF('Rekapitulasi Juni'!$D$214:$D$393,APS!$B445,'Rekapitulasi Juni'!$F$214:$F$393)</f>
        <v>0</v>
      </c>
      <c r="BK445" s="27"/>
      <c r="BL445" s="325">
        <f t="shared" si="745"/>
        <v>0</v>
      </c>
      <c r="BM445" s="325">
        <f t="shared" si="746"/>
        <v>0</v>
      </c>
      <c r="BN445" s="27"/>
      <c r="BO445" s="324">
        <f>SUMIF('Rekapitulasi Juni'!$U$214:$U$393,APS!$B445,'Rekapitulasi Juni'!$V$214:$V$393)</f>
        <v>0</v>
      </c>
      <c r="BP445" s="324">
        <f>SUMIF('Rekapitulasi Juni'!$U$214:$U$393,APS!$B445,'Rekapitulasi Juni'!$W$214:$W$393)</f>
        <v>0</v>
      </c>
      <c r="BQ445" s="27"/>
      <c r="BR445" s="325">
        <f t="shared" si="747"/>
        <v>0</v>
      </c>
      <c r="BS445" s="325">
        <f t="shared" si="748"/>
        <v>0</v>
      </c>
      <c r="BT445" s="27"/>
      <c r="BU445" s="324">
        <f>SUMIF('Rekapitulasi Juni'!$AL$214:$AL$393,APS!$B445,'Rekapitulasi Juni'!$AM$214:$AM$393)</f>
        <v>0</v>
      </c>
      <c r="BV445" s="324">
        <f>SUMIF('Rekapitulasi Juni'!$AL$214:$AL$393,APS!$B445,'Rekapitulasi Juni'!$AN$214:$AN$393)</f>
        <v>0</v>
      </c>
      <c r="BW445" s="27"/>
      <c r="BX445" s="325">
        <f t="shared" si="749"/>
        <v>0</v>
      </c>
      <c r="BY445" s="325">
        <f t="shared" si="750"/>
        <v>0</v>
      </c>
      <c r="BZ445" s="27"/>
      <c r="CA445" s="324">
        <f>SUMIF('Rekapitulasi Juni'!$BA$214:$BA$393,APS!$B445,'Rekapitulasi Juni'!$BB$214:$BB$393)</f>
        <v>0</v>
      </c>
      <c r="CB445" s="324">
        <f>SUMIF('Rekapitulasi Juni'!$BA$214:$BA$393,APS!$B445,'Rekapitulasi Juni'!$BC$214:$BC$393)</f>
        <v>0</v>
      </c>
      <c r="CC445" s="27"/>
      <c r="CD445" s="325">
        <f t="shared" si="751"/>
        <v>0</v>
      </c>
      <c r="CE445" s="325">
        <f t="shared" si="752"/>
        <v>0</v>
      </c>
      <c r="CF445" s="27"/>
      <c r="CG445" s="324">
        <f>SUMIF('Rekapitulasi Juni'!$BP$214:$BP$393,APS!$B445,'Rekapitulasi Juni'!$BQ$214:$BQ$393)</f>
        <v>0</v>
      </c>
      <c r="CH445" s="324">
        <f>SUMIF('Rekapitulasi Juni'!$BP$214:$BP$393,APS!$B445,'Rekapitulasi Juni'!$BR$214:$BR$393)</f>
        <v>0</v>
      </c>
      <c r="CI445" s="27"/>
      <c r="CJ445" s="325">
        <f t="shared" si="753"/>
        <v>0</v>
      </c>
      <c r="CK445" s="325">
        <f t="shared" si="754"/>
        <v>0</v>
      </c>
      <c r="CL445" s="41">
        <f t="shared" si="755"/>
        <v>0</v>
      </c>
      <c r="CM445" s="41">
        <f t="shared" si="756"/>
        <v>0</v>
      </c>
      <c r="CN445" s="41">
        <f t="shared" si="757"/>
        <v>0</v>
      </c>
      <c r="CO445" s="41">
        <f t="shared" si="758"/>
        <v>0</v>
      </c>
      <c r="CP445" s="41">
        <f t="shared" si="759"/>
        <v>0</v>
      </c>
      <c r="CQ445" s="41">
        <f t="shared" si="760"/>
        <v>0</v>
      </c>
      <c r="CR445" s="180">
        <f t="shared" si="761"/>
        <v>0</v>
      </c>
      <c r="CS445" s="27">
        <v>0</v>
      </c>
      <c r="CT445" s="27"/>
      <c r="CU445" s="324">
        <f>SUMIF('Rekapitulasi Juni'!$D$410:$D$588,APS!$B445,'Rekapitulasi Juni'!$E$410:$E$588)</f>
        <v>0</v>
      </c>
      <c r="CV445" s="324">
        <f>SUMIF('Rekapitulasi Juni'!$D$410:$D$588,APS!$B445,'Rekapitulasi Juni'!$F$410:$F$588)</f>
        <v>0</v>
      </c>
      <c r="CW445" s="27"/>
      <c r="CX445" s="325">
        <f t="shared" si="762"/>
        <v>0</v>
      </c>
      <c r="CY445" s="325">
        <f t="shared" si="763"/>
        <v>0</v>
      </c>
      <c r="CZ445" s="27"/>
      <c r="DA445" s="324">
        <f>SUMIF('Rekapitulasi Juni'!$U$410:$U$588,APS!$B445,'Rekapitulasi Juni'!$V$410:$V$588)</f>
        <v>0</v>
      </c>
      <c r="DB445" s="324">
        <f>SUMIF('Rekapitulasi Juni'!$U$410:$U$588,APS!$B445,'Rekapitulasi Juni'!$W$410:$W$588)</f>
        <v>0</v>
      </c>
      <c r="DC445" s="27"/>
      <c r="DD445" s="325">
        <f t="shared" si="764"/>
        <v>0</v>
      </c>
      <c r="DE445" s="325">
        <f t="shared" si="765"/>
        <v>0</v>
      </c>
      <c r="DF445" s="27"/>
      <c r="DG445" s="324">
        <f>SUMIF('Rekapitulasi Juni'!$AL$410:$AL$588,APS!$B445,'Rekapitulasi Juni'!$AM$410:$AM$588)</f>
        <v>0</v>
      </c>
      <c r="DH445" s="324">
        <f>SUMIF('Rekapitulasi Juni'!$AL$410:$AL$588,APS!$B445,'Rekapitulasi Juni'!$AN$410:$AN$588)</f>
        <v>0</v>
      </c>
      <c r="DI445" s="27"/>
      <c r="DJ445" s="325">
        <f t="shared" si="721"/>
        <v>0</v>
      </c>
      <c r="DK445" s="325">
        <f t="shared" si="722"/>
        <v>0</v>
      </c>
      <c r="DL445" s="27"/>
      <c r="DM445" s="324">
        <f>SUMIF('Rekapitulasi Juni'!$BA$410:$BA$588,APS!$B445,'Rekapitulasi Juni'!$BB$410:$BB$588)</f>
        <v>0</v>
      </c>
      <c r="DN445" s="324">
        <f>SUMIF('Rekapitulasi Juni'!$BA$410:$BA$588,APS!$B445,'Rekapitulasi Juni'!$BC$410:$BC$588)</f>
        <v>0</v>
      </c>
      <c r="DO445" s="324">
        <f>SUMIF('Rekapitulasi Juni'!$BA$410:$BA$588,APS!$B445,'Rekapitulasi Juni'!$BF$410:$BF$588)</f>
        <v>0</v>
      </c>
      <c r="DP445" s="325">
        <f t="shared" si="723"/>
        <v>0</v>
      </c>
      <c r="DQ445" s="325">
        <f t="shared" si="724"/>
        <v>0</v>
      </c>
      <c r="DR445" s="27"/>
      <c r="DS445" s="324">
        <f>SUMIF('Rekapitulasi Juni'!$BP$410:$BP$588,APS!$B445,'Rekapitulasi Juni'!$BQ$410:$BQ$588)</f>
        <v>0</v>
      </c>
      <c r="DT445" s="324">
        <f>SUMIF('Rekapitulasi Juni'!$BP$410:$BP$588,APS!$B445,'Rekapitulasi Juni'!$BR$410:$BR$588)</f>
        <v>0</v>
      </c>
      <c r="DU445" s="27"/>
      <c r="DV445" s="325">
        <f t="shared" si="725"/>
        <v>0</v>
      </c>
      <c r="DW445" s="325">
        <f t="shared" si="726"/>
        <v>0</v>
      </c>
      <c r="DX445" s="41">
        <f t="shared" si="766"/>
        <v>0</v>
      </c>
      <c r="DY445" s="41">
        <f t="shared" si="767"/>
        <v>0</v>
      </c>
      <c r="DZ445" s="41">
        <f t="shared" si="768"/>
        <v>0</v>
      </c>
      <c r="EA445" s="41">
        <f t="shared" si="769"/>
        <v>0</v>
      </c>
      <c r="EB445" s="41">
        <f t="shared" si="770"/>
        <v>0</v>
      </c>
      <c r="EC445" s="41">
        <f t="shared" si="771"/>
        <v>0</v>
      </c>
      <c r="ED445" s="180">
        <f t="shared" si="772"/>
        <v>0</v>
      </c>
      <c r="EE445" s="27">
        <v>0</v>
      </c>
      <c r="EF445" s="27"/>
      <c r="EG445" s="324">
        <f>SUMIF('Rekapitulasi Juni'!$D$608:$D$786,APS!$B445,'Rekapitulasi Juni'!$E$608:$E$786)</f>
        <v>0</v>
      </c>
      <c r="EH445" s="324">
        <f>SUMIF('Rekapitulasi Juni'!$D$608:$D$786,APS!$B445,'Rekapitulasi Juni'!$F$608:$F$786)</f>
        <v>0</v>
      </c>
      <c r="EI445" s="27"/>
      <c r="EJ445" s="325">
        <f t="shared" si="727"/>
        <v>0</v>
      </c>
      <c r="EK445" s="325">
        <f t="shared" si="728"/>
        <v>0</v>
      </c>
      <c r="EL445" s="27"/>
      <c r="EM445" s="324">
        <f>SUMIF('Rekapitulasi Juni'!$U$608:$U$786,APS!$B445,'Rekapitulasi Juni'!$V$608:$V$786)</f>
        <v>0</v>
      </c>
      <c r="EN445" s="324">
        <f>SUMIF('Rekapitulasi Juni'!$U$608:$U$786,APS!$B445,'Rekapitulasi Juni'!$W$608:$W$786)</f>
        <v>0</v>
      </c>
      <c r="EO445" s="27"/>
      <c r="EP445" s="325">
        <f t="shared" si="729"/>
        <v>0</v>
      </c>
      <c r="EQ445" s="325">
        <f t="shared" si="730"/>
        <v>0</v>
      </c>
      <c r="ER445" s="27"/>
      <c r="ES445" s="324">
        <f>SUMIF('Rekapitulasi Juni'!$AL$608:$AL$786,APS!$B445,'Rekapitulasi Juni'!$AM$608:$AM$786)</f>
        <v>0</v>
      </c>
      <c r="ET445" s="324">
        <f>SUMIF('Rekapitulasi Juni'!$AL$608:$AL$786,APS!$B445,'Rekapitulasi Juni'!$AN$608:$AN$786)</f>
        <v>0</v>
      </c>
      <c r="EU445" s="27"/>
      <c r="EV445" s="325">
        <f t="shared" si="715"/>
        <v>0</v>
      </c>
      <c r="EW445" s="325">
        <f t="shared" si="716"/>
        <v>0</v>
      </c>
      <c r="EX445" s="27"/>
      <c r="EY445" s="324">
        <f>SUMIF('Rekapitulasi Juni'!$BA$608:$BA$786,APS!$B445,'Rekapitulasi Juni'!$BB$608:$BB$786)</f>
        <v>0</v>
      </c>
      <c r="EZ445" s="324">
        <f>SUMIF('Rekapitulasi Juni'!$BA$608:$BA$786,APS!$B445,'Rekapitulasi Juni'!$BC$608:$BC$786)</f>
        <v>0</v>
      </c>
      <c r="FA445" s="324">
        <f>SUMIF('Rekapitulasi Juni'!$BA$608:$BA$786,APS!$B445,'Rekapitulasi Juni'!$BF$608:$BF$786)</f>
        <v>0</v>
      </c>
      <c r="FB445" s="325">
        <f t="shared" si="717"/>
        <v>0</v>
      </c>
      <c r="FC445" s="325">
        <f t="shared" si="718"/>
        <v>0</v>
      </c>
      <c r="FD445" s="27"/>
      <c r="FE445" s="27"/>
      <c r="FF445" s="27"/>
      <c r="FG445" s="27"/>
      <c r="FH445" s="27"/>
      <c r="FI445" s="27"/>
      <c r="FJ445" s="41">
        <f t="shared" si="773"/>
        <v>0</v>
      </c>
      <c r="FK445" s="41">
        <f t="shared" si="774"/>
        <v>0</v>
      </c>
      <c r="FL445" s="41">
        <f t="shared" si="775"/>
        <v>0</v>
      </c>
      <c r="FM445" s="41">
        <f t="shared" si="776"/>
        <v>0</v>
      </c>
      <c r="FN445" s="41">
        <f t="shared" si="777"/>
        <v>0</v>
      </c>
      <c r="FO445" s="41">
        <f t="shared" si="778"/>
        <v>0</v>
      </c>
      <c r="FP445" s="180">
        <f t="shared" si="779"/>
        <v>0</v>
      </c>
      <c r="FQ445" s="27"/>
      <c r="FR445" s="27"/>
      <c r="FS445" s="324">
        <f>SUMIF('Rekapitulasi Juni'!$D$804:$D$984,APS!$B445,'Rekapitulasi Juni'!$E$804:$E$984)</f>
        <v>0</v>
      </c>
      <c r="FT445" s="324">
        <f>SUMIF('Rekapitulasi Juni'!$D$804:$D$984,APS!$B445,'Rekapitulasi Juni'!$F$804:$F$984)</f>
        <v>0</v>
      </c>
      <c r="FU445" s="27"/>
      <c r="FV445" s="325">
        <f t="shared" si="719"/>
        <v>0</v>
      </c>
      <c r="FW445" s="325">
        <f t="shared" si="720"/>
        <v>0</v>
      </c>
      <c r="FX445" s="27"/>
      <c r="FY445" s="324">
        <f>SUMIF('Rekapitulasi Juni'!$U$804:$U$984,APS!$B445,'Rekapitulasi Juni'!$V$804:$V$984)</f>
        <v>0</v>
      </c>
      <c r="FZ445" s="324">
        <f>SUMIF('Rekapitulasi Juni'!$U$804:$U$984,APS!$B445,'Rekapitulasi Juni'!$W$804:$W$984)</f>
        <v>0</v>
      </c>
      <c r="GA445" s="27"/>
      <c r="GB445" s="325">
        <f t="shared" si="713"/>
        <v>0</v>
      </c>
      <c r="GC445" s="325">
        <f t="shared" si="714"/>
        <v>0</v>
      </c>
      <c r="GD445" s="27"/>
      <c r="GE445" s="324">
        <f>SUMIF('Rekapitulasi Juni'!$AL$804:$AL$984,APS!$B445,'Rekapitulasi Juni'!$AM$804:$AM$984)</f>
        <v>0</v>
      </c>
      <c r="GF445" s="324">
        <f>SUMIF('Rekapitulasi Juni'!$AL$804:$AL$984,APS!$B445,'Rekapitulasi Juni'!$AN$804:$AN$984)</f>
        <v>0</v>
      </c>
      <c r="GG445" s="27"/>
      <c r="GH445" s="325">
        <f t="shared" si="703"/>
        <v>0</v>
      </c>
      <c r="GI445" s="325">
        <f t="shared" si="704"/>
        <v>0</v>
      </c>
      <c r="GJ445" s="27"/>
      <c r="GK445" s="27"/>
      <c r="GL445" s="41">
        <f t="shared" si="780"/>
        <v>0</v>
      </c>
      <c r="GM445" s="41">
        <f t="shared" si="781"/>
        <v>0</v>
      </c>
      <c r="GN445" s="41">
        <f t="shared" si="782"/>
        <v>0</v>
      </c>
      <c r="GO445" s="41">
        <f t="shared" si="712"/>
        <v>0</v>
      </c>
      <c r="GP445" s="41">
        <f t="shared" si="783"/>
        <v>0</v>
      </c>
      <c r="GQ445" s="41">
        <f t="shared" si="784"/>
        <v>0</v>
      </c>
      <c r="GR445" s="180">
        <f t="shared" si="785"/>
        <v>0</v>
      </c>
      <c r="GS445" s="41">
        <f t="shared" si="705"/>
        <v>0</v>
      </c>
      <c r="GT445" s="41">
        <f t="shared" si="706"/>
        <v>0</v>
      </c>
      <c r="GU445" s="41">
        <f t="shared" si="707"/>
        <v>0</v>
      </c>
      <c r="GV445" s="41">
        <f t="shared" si="708"/>
        <v>0</v>
      </c>
      <c r="GW445" s="41">
        <f t="shared" si="709"/>
        <v>0</v>
      </c>
      <c r="GX445" s="41">
        <f t="shared" si="710"/>
        <v>0</v>
      </c>
      <c r="GY445" s="180">
        <f t="shared" si="711"/>
        <v>0</v>
      </c>
      <c r="GZ445" s="41">
        <v>417</v>
      </c>
      <c r="HA445" s="32"/>
      <c r="HB445" s="42">
        <f t="shared" ref="HB445:HB590" si="794">J445+M445+P445-G445</f>
        <v>0</v>
      </c>
      <c r="HC445" s="59"/>
    </row>
    <row r="446" spans="1:211" ht="15" hidden="1" customHeight="1">
      <c r="A446" s="31" t="s">
        <v>864</v>
      </c>
      <c r="B446" s="32" t="s">
        <v>865</v>
      </c>
      <c r="C446" s="31" t="s">
        <v>318</v>
      </c>
      <c r="D446" s="50" t="s">
        <v>491</v>
      </c>
      <c r="E446" s="31" t="s">
        <v>43</v>
      </c>
      <c r="F446" s="31" t="s">
        <v>491</v>
      </c>
      <c r="G446" s="33">
        <v>2</v>
      </c>
      <c r="H446" s="33">
        <v>0</v>
      </c>
      <c r="I446" s="33">
        <v>0</v>
      </c>
      <c r="J446" s="34">
        <f>IFERROR(VLOOKUP(A446,#REF!,3,0),0)</f>
        <v>0</v>
      </c>
      <c r="K446" s="34">
        <f t="shared" si="789"/>
        <v>0</v>
      </c>
      <c r="L446" s="34">
        <v>2</v>
      </c>
      <c r="M446" s="34">
        <v>2</v>
      </c>
      <c r="N446" s="35">
        <f t="shared" si="790"/>
        <v>2</v>
      </c>
      <c r="O446" s="35">
        <f t="shared" si="791"/>
        <v>2</v>
      </c>
      <c r="P446" s="36">
        <v>0</v>
      </c>
      <c r="Q446" s="36">
        <f t="shared" si="731"/>
        <v>0</v>
      </c>
      <c r="R446" s="80"/>
      <c r="S446" s="37">
        <f ca="1">SUMIF(ROP!$D$6:$H$65536,A446,ROP!$J$6:$J$65536)</f>
        <v>0</v>
      </c>
      <c r="T446" s="37">
        <f>SUMIF(HASIL!$B:$B,APS!$B446&amp;RIGHT(APS!T$9,2),HASIL!$I:$I)</f>
        <v>0</v>
      </c>
      <c r="U446" s="37">
        <f>SUMIF(HASIL!$B:$B,APS!$B446&amp;RIGHT(APS!U$9,2),HASIL!$I:$I)</f>
        <v>0</v>
      </c>
      <c r="V446" s="37">
        <f>SUMIF(HASIL!$B:$B,APS!$B446&amp;RIGHT(APS!V$9,2),HASIL!$I:$I)</f>
        <v>0</v>
      </c>
      <c r="W446" s="37">
        <f>SUMIF(HASIL!$B:$B,APS!$B446&amp;RIGHT(APS!W$9,2),HASIL!$I:$I)</f>
        <v>0</v>
      </c>
      <c r="X446" s="38">
        <f t="shared" si="792"/>
        <v>0</v>
      </c>
      <c r="Y446" s="38">
        <f t="shared" si="793"/>
        <v>0</v>
      </c>
      <c r="Z446" s="39">
        <f t="shared" si="787"/>
        <v>0</v>
      </c>
      <c r="AA446" s="39">
        <f t="shared" si="786"/>
        <v>0</v>
      </c>
      <c r="AB446" s="40">
        <f t="shared" si="788"/>
        <v>0</v>
      </c>
      <c r="AC446" s="27">
        <v>0</v>
      </c>
      <c r="AD446" s="27"/>
      <c r="AE446" s="27"/>
      <c r="AF446" s="27"/>
      <c r="AG446" s="27"/>
      <c r="AH446" s="27"/>
      <c r="AI446" s="324">
        <f>SUMIF('Rekapitulasi Juni'!$D$9:$D$192,APS!$B446,'Rekapitulasi Juni'!$E$9:$E$192)</f>
        <v>0</v>
      </c>
      <c r="AJ446" s="324">
        <f>SUMIF('Rekapitulasi Juni'!$D$9:$D$192,APS!$B446,'Rekapitulasi Juni'!$F$9:$F$192)</f>
        <v>0</v>
      </c>
      <c r="AK446" s="324">
        <f>SUMIF('Rekapitulasi Juni'!$D$9:$D$192,APS!$B446,'Rekapitulasi Juni'!$K$9:$K$192)</f>
        <v>0</v>
      </c>
      <c r="AL446" s="325">
        <f t="shared" si="732"/>
        <v>0</v>
      </c>
      <c r="AM446" s="325">
        <f t="shared" si="733"/>
        <v>0</v>
      </c>
      <c r="AN446" s="27"/>
      <c r="AO446" s="324">
        <f>SUMIF('Rekapitulasi Juni'!$U$9:$U$192,APS!$B446,'Rekapitulasi Juni'!$V$9:$V$192)</f>
        <v>0</v>
      </c>
      <c r="AP446" s="324">
        <f>SUMIF('Rekapitulasi Juni'!$U$9:$U$192,APS!$B446,'Rekapitulasi Juni'!$W$9:$W$192)</f>
        <v>0</v>
      </c>
      <c r="AQ446" s="27"/>
      <c r="AR446" s="325">
        <f t="shared" si="734"/>
        <v>0</v>
      </c>
      <c r="AS446" s="325">
        <f t="shared" si="735"/>
        <v>0</v>
      </c>
      <c r="AT446" s="27"/>
      <c r="AU446" s="324">
        <f>SUMIF('Rekapitulasi Juni'!$AL$9:$AL$192,APS!$B446,'Rekapitulasi Juni'!$AM$9:$AM$192)</f>
        <v>0</v>
      </c>
      <c r="AV446" s="324">
        <f>SUMIF('Rekapitulasi Juni'!$AL$9:$AL$192,APS!$B446,'Rekapitulasi Juni'!$AN$9:$AN$192)</f>
        <v>0</v>
      </c>
      <c r="AW446" s="27"/>
      <c r="AX446" s="325">
        <f t="shared" si="736"/>
        <v>0</v>
      </c>
      <c r="AY446" s="325">
        <f t="shared" si="737"/>
        <v>0</v>
      </c>
      <c r="AZ446" s="41">
        <f t="shared" si="738"/>
        <v>0</v>
      </c>
      <c r="BA446" s="41">
        <f t="shared" si="739"/>
        <v>0</v>
      </c>
      <c r="BB446" s="41">
        <f t="shared" si="740"/>
        <v>0</v>
      </c>
      <c r="BC446" s="41">
        <f t="shared" si="741"/>
        <v>0</v>
      </c>
      <c r="BD446" s="41">
        <f t="shared" si="742"/>
        <v>0</v>
      </c>
      <c r="BE446" s="41">
        <f t="shared" si="743"/>
        <v>0</v>
      </c>
      <c r="BF446" s="180">
        <f t="shared" si="744"/>
        <v>0</v>
      </c>
      <c r="BG446" s="27">
        <v>0</v>
      </c>
      <c r="BH446" s="27"/>
      <c r="BI446" s="324">
        <f>SUMIF('Rekapitulasi Juni'!$D$214:$D$393,APS!$B446,'Rekapitulasi Juni'!$E$214:$E$393)</f>
        <v>0</v>
      </c>
      <c r="BJ446" s="324">
        <f>SUMIF('Rekapitulasi Juni'!$D$214:$D$393,APS!$B446,'Rekapitulasi Juni'!$F$214:$F$393)</f>
        <v>0</v>
      </c>
      <c r="BK446" s="27"/>
      <c r="BL446" s="325">
        <f t="shared" si="745"/>
        <v>0</v>
      </c>
      <c r="BM446" s="325">
        <f t="shared" si="746"/>
        <v>0</v>
      </c>
      <c r="BN446" s="27"/>
      <c r="BO446" s="324">
        <f>SUMIF('Rekapitulasi Juni'!$U$214:$U$393,APS!$B446,'Rekapitulasi Juni'!$V$214:$V$393)</f>
        <v>0</v>
      </c>
      <c r="BP446" s="324">
        <f>SUMIF('Rekapitulasi Juni'!$U$214:$U$393,APS!$B446,'Rekapitulasi Juni'!$W$214:$W$393)</f>
        <v>0</v>
      </c>
      <c r="BQ446" s="27"/>
      <c r="BR446" s="325">
        <f t="shared" si="747"/>
        <v>0</v>
      </c>
      <c r="BS446" s="325">
        <f t="shared" si="748"/>
        <v>0</v>
      </c>
      <c r="BT446" s="27"/>
      <c r="BU446" s="324">
        <f>SUMIF('Rekapitulasi Juni'!$AL$214:$AL$393,APS!$B446,'Rekapitulasi Juni'!$AM$214:$AM$393)</f>
        <v>0</v>
      </c>
      <c r="BV446" s="324">
        <f>SUMIF('Rekapitulasi Juni'!$AL$214:$AL$393,APS!$B446,'Rekapitulasi Juni'!$AN$214:$AN$393)</f>
        <v>0</v>
      </c>
      <c r="BW446" s="27"/>
      <c r="BX446" s="325">
        <f t="shared" si="749"/>
        <v>0</v>
      </c>
      <c r="BY446" s="325">
        <f t="shared" si="750"/>
        <v>0</v>
      </c>
      <c r="BZ446" s="27"/>
      <c r="CA446" s="324">
        <f>SUMIF('Rekapitulasi Juni'!$BA$214:$BA$393,APS!$B446,'Rekapitulasi Juni'!$BB$214:$BB$393)</f>
        <v>0</v>
      </c>
      <c r="CB446" s="324">
        <f>SUMIF('Rekapitulasi Juni'!$BA$214:$BA$393,APS!$B446,'Rekapitulasi Juni'!$BC$214:$BC$393)</f>
        <v>0</v>
      </c>
      <c r="CC446" s="27"/>
      <c r="CD446" s="325">
        <f t="shared" si="751"/>
        <v>0</v>
      </c>
      <c r="CE446" s="325">
        <f t="shared" si="752"/>
        <v>0</v>
      </c>
      <c r="CF446" s="27"/>
      <c r="CG446" s="324">
        <f>SUMIF('Rekapitulasi Juni'!$BP$214:$BP$393,APS!$B446,'Rekapitulasi Juni'!$BQ$214:$BQ$393)</f>
        <v>0</v>
      </c>
      <c r="CH446" s="324">
        <f>SUMIF('Rekapitulasi Juni'!$BP$214:$BP$393,APS!$B446,'Rekapitulasi Juni'!$BR$214:$BR$393)</f>
        <v>0</v>
      </c>
      <c r="CI446" s="27"/>
      <c r="CJ446" s="325">
        <f t="shared" si="753"/>
        <v>0</v>
      </c>
      <c r="CK446" s="325">
        <f t="shared" si="754"/>
        <v>0</v>
      </c>
      <c r="CL446" s="41">
        <f t="shared" si="755"/>
        <v>0</v>
      </c>
      <c r="CM446" s="41">
        <f t="shared" si="756"/>
        <v>0</v>
      </c>
      <c r="CN446" s="41">
        <f t="shared" si="757"/>
        <v>0</v>
      </c>
      <c r="CO446" s="41">
        <f t="shared" si="758"/>
        <v>0</v>
      </c>
      <c r="CP446" s="41">
        <f t="shared" si="759"/>
        <v>0</v>
      </c>
      <c r="CQ446" s="41">
        <f t="shared" si="760"/>
        <v>0</v>
      </c>
      <c r="CR446" s="180">
        <f t="shared" si="761"/>
        <v>0</v>
      </c>
      <c r="CS446" s="27">
        <v>0</v>
      </c>
      <c r="CT446" s="27"/>
      <c r="CU446" s="324">
        <f>SUMIF('Rekapitulasi Juni'!$D$410:$D$588,APS!$B446,'Rekapitulasi Juni'!$E$410:$E$588)</f>
        <v>0</v>
      </c>
      <c r="CV446" s="324">
        <f>SUMIF('Rekapitulasi Juni'!$D$410:$D$588,APS!$B446,'Rekapitulasi Juni'!$F$410:$F$588)</f>
        <v>0</v>
      </c>
      <c r="CW446" s="27"/>
      <c r="CX446" s="325">
        <f t="shared" si="762"/>
        <v>0</v>
      </c>
      <c r="CY446" s="325">
        <f t="shared" si="763"/>
        <v>0</v>
      </c>
      <c r="CZ446" s="27"/>
      <c r="DA446" s="324">
        <f>SUMIF('Rekapitulasi Juni'!$U$410:$U$588,APS!$B446,'Rekapitulasi Juni'!$V$410:$V$588)</f>
        <v>0</v>
      </c>
      <c r="DB446" s="324">
        <f>SUMIF('Rekapitulasi Juni'!$U$410:$U$588,APS!$B446,'Rekapitulasi Juni'!$W$410:$W$588)</f>
        <v>0</v>
      </c>
      <c r="DC446" s="27"/>
      <c r="DD446" s="325">
        <f t="shared" si="764"/>
        <v>0</v>
      </c>
      <c r="DE446" s="325">
        <f t="shared" si="765"/>
        <v>0</v>
      </c>
      <c r="DF446" s="27"/>
      <c r="DG446" s="324">
        <f>SUMIF('Rekapitulasi Juni'!$AL$410:$AL$588,APS!$B446,'Rekapitulasi Juni'!$AM$410:$AM$588)</f>
        <v>0</v>
      </c>
      <c r="DH446" s="324">
        <f>SUMIF('Rekapitulasi Juni'!$AL$410:$AL$588,APS!$B446,'Rekapitulasi Juni'!$AN$410:$AN$588)</f>
        <v>0</v>
      </c>
      <c r="DI446" s="27"/>
      <c r="DJ446" s="325">
        <f t="shared" si="721"/>
        <v>0</v>
      </c>
      <c r="DK446" s="325">
        <f t="shared" si="722"/>
        <v>0</v>
      </c>
      <c r="DL446" s="27"/>
      <c r="DM446" s="324">
        <f>SUMIF('Rekapitulasi Juni'!$BA$410:$BA$588,APS!$B446,'Rekapitulasi Juni'!$BB$410:$BB$588)</f>
        <v>0</v>
      </c>
      <c r="DN446" s="324">
        <f>SUMIF('Rekapitulasi Juni'!$BA$410:$BA$588,APS!$B446,'Rekapitulasi Juni'!$BC$410:$BC$588)</f>
        <v>0</v>
      </c>
      <c r="DO446" s="324">
        <f>SUMIF('Rekapitulasi Juni'!$BA$410:$BA$588,APS!$B446,'Rekapitulasi Juni'!$BF$410:$BF$588)</f>
        <v>0</v>
      </c>
      <c r="DP446" s="325">
        <f t="shared" si="723"/>
        <v>0</v>
      </c>
      <c r="DQ446" s="325">
        <f t="shared" si="724"/>
        <v>0</v>
      </c>
      <c r="DR446" s="27"/>
      <c r="DS446" s="324">
        <f>SUMIF('Rekapitulasi Juni'!$BP$410:$BP$588,APS!$B446,'Rekapitulasi Juni'!$BQ$410:$BQ$588)</f>
        <v>0</v>
      </c>
      <c r="DT446" s="324">
        <f>SUMIF('Rekapitulasi Juni'!$BP$410:$BP$588,APS!$B446,'Rekapitulasi Juni'!$BR$410:$BR$588)</f>
        <v>0</v>
      </c>
      <c r="DU446" s="27"/>
      <c r="DV446" s="325">
        <f t="shared" si="725"/>
        <v>0</v>
      </c>
      <c r="DW446" s="325">
        <f t="shared" si="726"/>
        <v>0</v>
      </c>
      <c r="DX446" s="41">
        <f t="shared" si="766"/>
        <v>0</v>
      </c>
      <c r="DY446" s="41">
        <f t="shared" si="767"/>
        <v>0</v>
      </c>
      <c r="DZ446" s="41">
        <f t="shared" si="768"/>
        <v>0</v>
      </c>
      <c r="EA446" s="41">
        <f t="shared" si="769"/>
        <v>0</v>
      </c>
      <c r="EB446" s="41">
        <f t="shared" si="770"/>
        <v>0</v>
      </c>
      <c r="EC446" s="41">
        <f t="shared" si="771"/>
        <v>0</v>
      </c>
      <c r="ED446" s="180">
        <f t="shared" si="772"/>
        <v>0</v>
      </c>
      <c r="EE446" s="27">
        <v>0</v>
      </c>
      <c r="EF446" s="27"/>
      <c r="EG446" s="324">
        <f>SUMIF('Rekapitulasi Juni'!$D$608:$D$786,APS!$B446,'Rekapitulasi Juni'!$E$608:$E$786)</f>
        <v>0</v>
      </c>
      <c r="EH446" s="324">
        <f>SUMIF('Rekapitulasi Juni'!$D$608:$D$786,APS!$B446,'Rekapitulasi Juni'!$F$608:$F$786)</f>
        <v>0</v>
      </c>
      <c r="EI446" s="27"/>
      <c r="EJ446" s="325">
        <f t="shared" si="727"/>
        <v>0</v>
      </c>
      <c r="EK446" s="325">
        <f t="shared" si="728"/>
        <v>0</v>
      </c>
      <c r="EL446" s="27"/>
      <c r="EM446" s="324">
        <f>SUMIF('Rekapitulasi Juni'!$U$608:$U$786,APS!$B446,'Rekapitulasi Juni'!$V$608:$V$786)</f>
        <v>0</v>
      </c>
      <c r="EN446" s="324">
        <f>SUMIF('Rekapitulasi Juni'!$U$608:$U$786,APS!$B446,'Rekapitulasi Juni'!$W$608:$W$786)</f>
        <v>0</v>
      </c>
      <c r="EO446" s="27"/>
      <c r="EP446" s="325">
        <f t="shared" si="729"/>
        <v>0</v>
      </c>
      <c r="EQ446" s="325">
        <f t="shared" si="730"/>
        <v>0</v>
      </c>
      <c r="ER446" s="27"/>
      <c r="ES446" s="324">
        <f>SUMIF('Rekapitulasi Juni'!$AL$608:$AL$786,APS!$B446,'Rekapitulasi Juni'!$AM$608:$AM$786)</f>
        <v>0</v>
      </c>
      <c r="ET446" s="324">
        <f>SUMIF('Rekapitulasi Juni'!$AL$608:$AL$786,APS!$B446,'Rekapitulasi Juni'!$AN$608:$AN$786)</f>
        <v>0</v>
      </c>
      <c r="EU446" s="27"/>
      <c r="EV446" s="325">
        <f t="shared" si="715"/>
        <v>0</v>
      </c>
      <c r="EW446" s="325">
        <f t="shared" si="716"/>
        <v>0</v>
      </c>
      <c r="EX446" s="27"/>
      <c r="EY446" s="324">
        <f>SUMIF('Rekapitulasi Juni'!$BA$608:$BA$786,APS!$B446,'Rekapitulasi Juni'!$BB$608:$BB$786)</f>
        <v>0</v>
      </c>
      <c r="EZ446" s="324">
        <f>SUMIF('Rekapitulasi Juni'!$BA$608:$BA$786,APS!$B446,'Rekapitulasi Juni'!$BC$608:$BC$786)</f>
        <v>0</v>
      </c>
      <c r="FA446" s="324">
        <f>SUMIF('Rekapitulasi Juni'!$BA$608:$BA$786,APS!$B446,'Rekapitulasi Juni'!$BF$608:$BF$786)</f>
        <v>0</v>
      </c>
      <c r="FB446" s="325">
        <f t="shared" si="717"/>
        <v>0</v>
      </c>
      <c r="FC446" s="325">
        <f t="shared" si="718"/>
        <v>0</v>
      </c>
      <c r="FD446" s="27"/>
      <c r="FE446" s="27"/>
      <c r="FF446" s="27"/>
      <c r="FG446" s="27"/>
      <c r="FH446" s="27"/>
      <c r="FI446" s="27"/>
      <c r="FJ446" s="41">
        <f t="shared" si="773"/>
        <v>0</v>
      </c>
      <c r="FK446" s="41">
        <f t="shared" si="774"/>
        <v>0</v>
      </c>
      <c r="FL446" s="41">
        <f t="shared" si="775"/>
        <v>0</v>
      </c>
      <c r="FM446" s="41">
        <f t="shared" si="776"/>
        <v>0</v>
      </c>
      <c r="FN446" s="41">
        <f t="shared" si="777"/>
        <v>0</v>
      </c>
      <c r="FO446" s="41">
        <f t="shared" si="778"/>
        <v>0</v>
      </c>
      <c r="FP446" s="180">
        <f t="shared" si="779"/>
        <v>0</v>
      </c>
      <c r="FQ446" s="27"/>
      <c r="FR446" s="27"/>
      <c r="FS446" s="324">
        <f>SUMIF('Rekapitulasi Juni'!$D$804:$D$984,APS!$B446,'Rekapitulasi Juni'!$E$804:$E$984)</f>
        <v>0</v>
      </c>
      <c r="FT446" s="324">
        <f>SUMIF('Rekapitulasi Juni'!$D$804:$D$984,APS!$B446,'Rekapitulasi Juni'!$F$804:$F$984)</f>
        <v>0</v>
      </c>
      <c r="FU446" s="27"/>
      <c r="FV446" s="325">
        <f t="shared" si="719"/>
        <v>0</v>
      </c>
      <c r="FW446" s="325">
        <f t="shared" si="720"/>
        <v>0</v>
      </c>
      <c r="FX446" s="27"/>
      <c r="FY446" s="324">
        <f>SUMIF('Rekapitulasi Juni'!$U$804:$U$984,APS!$B446,'Rekapitulasi Juni'!$V$804:$V$984)</f>
        <v>0</v>
      </c>
      <c r="FZ446" s="324">
        <f>SUMIF('Rekapitulasi Juni'!$U$804:$U$984,APS!$B446,'Rekapitulasi Juni'!$W$804:$W$984)</f>
        <v>0</v>
      </c>
      <c r="GA446" s="27"/>
      <c r="GB446" s="325">
        <f t="shared" si="713"/>
        <v>0</v>
      </c>
      <c r="GC446" s="325">
        <f t="shared" si="714"/>
        <v>0</v>
      </c>
      <c r="GD446" s="27"/>
      <c r="GE446" s="324">
        <f>SUMIF('Rekapitulasi Juni'!$AL$804:$AL$984,APS!$B446,'Rekapitulasi Juni'!$AM$804:$AM$984)</f>
        <v>0</v>
      </c>
      <c r="GF446" s="324">
        <f>SUMIF('Rekapitulasi Juni'!$AL$804:$AL$984,APS!$B446,'Rekapitulasi Juni'!$AN$804:$AN$984)</f>
        <v>0</v>
      </c>
      <c r="GG446" s="27"/>
      <c r="GH446" s="325">
        <f t="shared" si="703"/>
        <v>0</v>
      </c>
      <c r="GI446" s="325">
        <f t="shared" si="704"/>
        <v>0</v>
      </c>
      <c r="GJ446" s="27"/>
      <c r="GK446" s="27"/>
      <c r="GL446" s="41">
        <f t="shared" si="780"/>
        <v>0</v>
      </c>
      <c r="GM446" s="41">
        <f t="shared" si="781"/>
        <v>0</v>
      </c>
      <c r="GN446" s="41">
        <f t="shared" si="782"/>
        <v>0</v>
      </c>
      <c r="GO446" s="41">
        <f t="shared" si="712"/>
        <v>0</v>
      </c>
      <c r="GP446" s="41">
        <f t="shared" si="783"/>
        <v>0</v>
      </c>
      <c r="GQ446" s="41">
        <f t="shared" si="784"/>
        <v>0</v>
      </c>
      <c r="GR446" s="180">
        <f t="shared" si="785"/>
        <v>0</v>
      </c>
      <c r="GS446" s="41">
        <f t="shared" si="705"/>
        <v>0</v>
      </c>
      <c r="GT446" s="41">
        <f t="shared" si="706"/>
        <v>0</v>
      </c>
      <c r="GU446" s="41">
        <f t="shared" si="707"/>
        <v>0</v>
      </c>
      <c r="GV446" s="41">
        <f t="shared" si="708"/>
        <v>0</v>
      </c>
      <c r="GW446" s="41">
        <f t="shared" si="709"/>
        <v>0</v>
      </c>
      <c r="GX446" s="41">
        <f t="shared" si="710"/>
        <v>0</v>
      </c>
      <c r="GY446" s="180">
        <f t="shared" si="711"/>
        <v>0</v>
      </c>
      <c r="GZ446" s="41">
        <v>419</v>
      </c>
      <c r="HA446" s="32"/>
      <c r="HB446" s="42">
        <f t="shared" si="794"/>
        <v>0</v>
      </c>
      <c r="HC446" s="59"/>
    </row>
    <row r="447" spans="1:211" ht="15" customHeight="1">
      <c r="A447" s="31"/>
      <c r="B447" s="32" t="s">
        <v>866</v>
      </c>
      <c r="C447" s="31" t="s">
        <v>490</v>
      </c>
      <c r="D447" s="50" t="s">
        <v>491</v>
      </c>
      <c r="E447" s="31" t="s">
        <v>333</v>
      </c>
      <c r="F447" s="31" t="s">
        <v>491</v>
      </c>
      <c r="G447" s="47">
        <v>20</v>
      </c>
      <c r="H447" s="33">
        <v>0</v>
      </c>
      <c r="I447" s="33">
        <v>0</v>
      </c>
      <c r="J447" s="34">
        <f>IFERROR(VLOOKUP(A447,#REF!,3,0),0)</f>
        <v>0</v>
      </c>
      <c r="K447" s="34">
        <f t="shared" si="789"/>
        <v>0</v>
      </c>
      <c r="L447" s="34">
        <v>0</v>
      </c>
      <c r="M447" s="34">
        <v>0</v>
      </c>
      <c r="N447" s="35">
        <f t="shared" si="790"/>
        <v>20</v>
      </c>
      <c r="O447" s="35">
        <f t="shared" si="791"/>
        <v>20</v>
      </c>
      <c r="P447" s="36">
        <v>20</v>
      </c>
      <c r="Q447" s="36">
        <f t="shared" si="731"/>
        <v>20</v>
      </c>
      <c r="R447" s="80"/>
      <c r="S447" s="37">
        <f ca="1">SUMIF(ROP!$D$6:$H$65536,A447,ROP!$J$6:$J$65536)</f>
        <v>0</v>
      </c>
      <c r="T447" s="37">
        <f>SUMIF(HASIL!$B:$B,APS!$B447&amp;RIGHT(APS!T$9,2),HASIL!$I:$I)</f>
        <v>0</v>
      </c>
      <c r="U447" s="37">
        <f>SUMIF(HASIL!$B:$B,APS!$B447&amp;RIGHT(APS!U$9,2),HASIL!$I:$I)</f>
        <v>0</v>
      </c>
      <c r="V447" s="37">
        <f>SUMIF(HASIL!$B:$B,APS!$B447&amp;RIGHT(APS!V$9,2),HASIL!$I:$I)</f>
        <v>0</v>
      </c>
      <c r="W447" s="37">
        <f>SUMIF(HASIL!$B:$B,APS!$B447&amp;RIGHT(APS!W$9,2),HASIL!$I:$I)</f>
        <v>0</v>
      </c>
      <c r="X447" s="38">
        <f t="shared" si="792"/>
        <v>0</v>
      </c>
      <c r="Y447" s="38">
        <f t="shared" si="793"/>
        <v>-20</v>
      </c>
      <c r="Z447" s="39">
        <f t="shared" si="787"/>
        <v>0</v>
      </c>
      <c r="AA447" s="39">
        <f t="shared" si="786"/>
        <v>20</v>
      </c>
      <c r="AB447" s="40">
        <f t="shared" si="788"/>
        <v>20</v>
      </c>
      <c r="AC447" s="27">
        <v>0</v>
      </c>
      <c r="AD447" s="27"/>
      <c r="AE447" s="27"/>
      <c r="AF447" s="27"/>
      <c r="AG447" s="27"/>
      <c r="AH447" s="27"/>
      <c r="AI447" s="324">
        <f>SUMIF('Rekapitulasi Juni'!$D$9:$D$192,APS!$B447,'Rekapitulasi Juni'!$E$9:$E$192)</f>
        <v>0</v>
      </c>
      <c r="AJ447" s="324">
        <f>SUMIF('Rekapitulasi Juni'!$D$9:$D$192,APS!$B447,'Rekapitulasi Juni'!$F$9:$F$192)</f>
        <v>0</v>
      </c>
      <c r="AK447" s="324">
        <f>SUMIF('Rekapitulasi Juni'!$D$9:$D$192,APS!$B447,'Rekapitulasi Juni'!$K$9:$K$192)</f>
        <v>0</v>
      </c>
      <c r="AL447" s="325">
        <f t="shared" si="732"/>
        <v>0</v>
      </c>
      <c r="AM447" s="325">
        <f t="shared" si="733"/>
        <v>0</v>
      </c>
      <c r="AN447" s="27"/>
      <c r="AO447" s="324">
        <f>SUMIF('Rekapitulasi Juni'!$U$9:$U$192,APS!$B447,'Rekapitulasi Juni'!$V$9:$V$192)</f>
        <v>0</v>
      </c>
      <c r="AP447" s="324">
        <f>SUMIF('Rekapitulasi Juni'!$U$9:$U$192,APS!$B447,'Rekapitulasi Juni'!$W$9:$W$192)</f>
        <v>0</v>
      </c>
      <c r="AQ447" s="27"/>
      <c r="AR447" s="325">
        <f t="shared" si="734"/>
        <v>0</v>
      </c>
      <c r="AS447" s="325">
        <f t="shared" si="735"/>
        <v>0</v>
      </c>
      <c r="AT447" s="27"/>
      <c r="AU447" s="324">
        <f>SUMIF('Rekapitulasi Juni'!$AL$9:$AL$192,APS!$B447,'Rekapitulasi Juni'!$AM$9:$AM$192)</f>
        <v>0</v>
      </c>
      <c r="AV447" s="324">
        <f>SUMIF('Rekapitulasi Juni'!$AL$9:$AL$192,APS!$B447,'Rekapitulasi Juni'!$AN$9:$AN$192)</f>
        <v>0</v>
      </c>
      <c r="AW447" s="27"/>
      <c r="AX447" s="325">
        <f t="shared" si="736"/>
        <v>0</v>
      </c>
      <c r="AY447" s="325">
        <f t="shared" si="737"/>
        <v>0</v>
      </c>
      <c r="AZ447" s="41">
        <f t="shared" si="738"/>
        <v>0</v>
      </c>
      <c r="BA447" s="41">
        <f t="shared" si="739"/>
        <v>0</v>
      </c>
      <c r="BB447" s="41">
        <f t="shared" si="740"/>
        <v>0</v>
      </c>
      <c r="BC447" s="41">
        <f t="shared" si="741"/>
        <v>0</v>
      </c>
      <c r="BD447" s="41">
        <f t="shared" si="742"/>
        <v>0</v>
      </c>
      <c r="BE447" s="41">
        <f t="shared" si="743"/>
        <v>0</v>
      </c>
      <c r="BF447" s="180">
        <f t="shared" si="744"/>
        <v>0</v>
      </c>
      <c r="BG447" s="27">
        <v>0</v>
      </c>
      <c r="BH447" s="27"/>
      <c r="BI447" s="324">
        <f>SUMIF('Rekapitulasi Juni'!$D$214:$D$393,APS!$B447,'Rekapitulasi Juni'!$E$214:$E$393)</f>
        <v>0</v>
      </c>
      <c r="BJ447" s="324">
        <f>SUMIF('Rekapitulasi Juni'!$D$214:$D$393,APS!$B447,'Rekapitulasi Juni'!$F$214:$F$393)</f>
        <v>0</v>
      </c>
      <c r="BK447" s="27"/>
      <c r="BL447" s="325">
        <f t="shared" si="745"/>
        <v>0</v>
      </c>
      <c r="BM447" s="325">
        <f t="shared" si="746"/>
        <v>0</v>
      </c>
      <c r="BN447" s="27"/>
      <c r="BO447" s="324">
        <f>SUMIF('Rekapitulasi Juni'!$U$214:$U$393,APS!$B447,'Rekapitulasi Juni'!$V$214:$V$393)</f>
        <v>0</v>
      </c>
      <c r="BP447" s="324">
        <f>SUMIF('Rekapitulasi Juni'!$U$214:$U$393,APS!$B447,'Rekapitulasi Juni'!$W$214:$W$393)</f>
        <v>0</v>
      </c>
      <c r="BQ447" s="27"/>
      <c r="BR447" s="325">
        <f t="shared" si="747"/>
        <v>0</v>
      </c>
      <c r="BS447" s="325">
        <f t="shared" si="748"/>
        <v>0</v>
      </c>
      <c r="BT447" s="27"/>
      <c r="BU447" s="324">
        <f>SUMIF('Rekapitulasi Juni'!$AL$214:$AL$393,APS!$B447,'Rekapitulasi Juni'!$AM$214:$AM$393)</f>
        <v>0</v>
      </c>
      <c r="BV447" s="324">
        <f>SUMIF('Rekapitulasi Juni'!$AL$214:$AL$393,APS!$B447,'Rekapitulasi Juni'!$AN$214:$AN$393)</f>
        <v>0</v>
      </c>
      <c r="BW447" s="27"/>
      <c r="BX447" s="325">
        <f t="shared" si="749"/>
        <v>0</v>
      </c>
      <c r="BY447" s="325">
        <f t="shared" si="750"/>
        <v>0</v>
      </c>
      <c r="BZ447" s="27"/>
      <c r="CA447" s="324">
        <f>SUMIF('Rekapitulasi Juni'!$BA$214:$BA$393,APS!$B447,'Rekapitulasi Juni'!$BB$214:$BB$393)</f>
        <v>0</v>
      </c>
      <c r="CB447" s="324">
        <f>SUMIF('Rekapitulasi Juni'!$BA$214:$BA$393,APS!$B447,'Rekapitulasi Juni'!$BC$214:$BC$393)</f>
        <v>0</v>
      </c>
      <c r="CC447" s="27"/>
      <c r="CD447" s="325">
        <f t="shared" si="751"/>
        <v>0</v>
      </c>
      <c r="CE447" s="325">
        <f t="shared" si="752"/>
        <v>0</v>
      </c>
      <c r="CF447" s="27"/>
      <c r="CG447" s="324">
        <f>SUMIF('Rekapitulasi Juni'!$BP$214:$BP$393,APS!$B447,'Rekapitulasi Juni'!$BQ$214:$BQ$393)</f>
        <v>0</v>
      </c>
      <c r="CH447" s="324">
        <f>SUMIF('Rekapitulasi Juni'!$BP$214:$BP$393,APS!$B447,'Rekapitulasi Juni'!$BR$214:$BR$393)</f>
        <v>0</v>
      </c>
      <c r="CI447" s="27"/>
      <c r="CJ447" s="325">
        <f t="shared" si="753"/>
        <v>0</v>
      </c>
      <c r="CK447" s="325">
        <f t="shared" si="754"/>
        <v>0</v>
      </c>
      <c r="CL447" s="41">
        <f t="shared" si="755"/>
        <v>0</v>
      </c>
      <c r="CM447" s="41">
        <f t="shared" si="756"/>
        <v>0</v>
      </c>
      <c r="CN447" s="41">
        <f t="shared" si="757"/>
        <v>0</v>
      </c>
      <c r="CO447" s="41">
        <f t="shared" si="758"/>
        <v>0</v>
      </c>
      <c r="CP447" s="41">
        <f t="shared" si="759"/>
        <v>0</v>
      </c>
      <c r="CQ447" s="41">
        <f t="shared" si="760"/>
        <v>0</v>
      </c>
      <c r="CR447" s="180">
        <f t="shared" si="761"/>
        <v>0</v>
      </c>
      <c r="CS447" s="27">
        <v>20</v>
      </c>
      <c r="CT447" s="27">
        <v>20</v>
      </c>
      <c r="CU447" s="324">
        <f>SUMIF('Rekapitulasi Juni'!$D$410:$D$588,APS!$B447,'Rekapitulasi Juni'!$E$410:$E$588)</f>
        <v>0</v>
      </c>
      <c r="CV447" s="324">
        <f>SUMIF('Rekapitulasi Juni'!$D$410:$D$588,APS!$B447,'Rekapitulasi Juni'!$F$410:$F$588)</f>
        <v>0</v>
      </c>
      <c r="CW447" s="27"/>
      <c r="CX447" s="325">
        <f t="shared" si="762"/>
        <v>0</v>
      </c>
      <c r="CY447" s="325">
        <f t="shared" si="763"/>
        <v>0</v>
      </c>
      <c r="CZ447" s="27"/>
      <c r="DA447" s="324">
        <f>SUMIF('Rekapitulasi Juni'!$U$410:$U$588,APS!$B447,'Rekapitulasi Juni'!$V$410:$V$588)</f>
        <v>0</v>
      </c>
      <c r="DB447" s="324">
        <f>SUMIF('Rekapitulasi Juni'!$U$410:$U$588,APS!$B447,'Rekapitulasi Juni'!$W$410:$W$588)</f>
        <v>0</v>
      </c>
      <c r="DC447" s="27"/>
      <c r="DD447" s="325">
        <f t="shared" si="764"/>
        <v>0</v>
      </c>
      <c r="DE447" s="325">
        <f t="shared" si="765"/>
        <v>0</v>
      </c>
      <c r="DF447" s="27"/>
      <c r="DG447" s="324">
        <f>SUMIF('Rekapitulasi Juni'!$AL$410:$AL$588,APS!$B447,'Rekapitulasi Juni'!$AM$410:$AM$588)</f>
        <v>0</v>
      </c>
      <c r="DH447" s="324">
        <f>SUMIF('Rekapitulasi Juni'!$AL$410:$AL$588,APS!$B447,'Rekapitulasi Juni'!$AN$410:$AN$588)</f>
        <v>0</v>
      </c>
      <c r="DI447" s="27"/>
      <c r="DJ447" s="325">
        <f t="shared" si="721"/>
        <v>0</v>
      </c>
      <c r="DK447" s="325">
        <f t="shared" si="722"/>
        <v>0</v>
      </c>
      <c r="DL447" s="27"/>
      <c r="DM447" s="324">
        <f>SUMIF('Rekapitulasi Juni'!$BA$410:$BA$588,APS!$B447,'Rekapitulasi Juni'!$BB$410:$BB$588)</f>
        <v>0</v>
      </c>
      <c r="DN447" s="324">
        <f>SUMIF('Rekapitulasi Juni'!$BA$410:$BA$588,APS!$B447,'Rekapitulasi Juni'!$BC$410:$BC$588)</f>
        <v>0</v>
      </c>
      <c r="DO447" s="324">
        <f>SUMIF('Rekapitulasi Juni'!$BA$410:$BA$588,APS!$B447,'Rekapitulasi Juni'!$BF$410:$BF$588)</f>
        <v>0</v>
      </c>
      <c r="DP447" s="325">
        <f t="shared" si="723"/>
        <v>0</v>
      </c>
      <c r="DQ447" s="325">
        <f t="shared" si="724"/>
        <v>0</v>
      </c>
      <c r="DR447" s="27"/>
      <c r="DS447" s="324">
        <f>SUMIF('Rekapitulasi Juni'!$BP$410:$BP$588,APS!$B447,'Rekapitulasi Juni'!$BQ$410:$BQ$588)</f>
        <v>0</v>
      </c>
      <c r="DT447" s="324">
        <f>SUMIF('Rekapitulasi Juni'!$BP$410:$BP$588,APS!$B447,'Rekapitulasi Juni'!$BR$410:$BR$588)</f>
        <v>0</v>
      </c>
      <c r="DU447" s="27"/>
      <c r="DV447" s="325">
        <f t="shared" si="725"/>
        <v>0</v>
      </c>
      <c r="DW447" s="325">
        <f t="shared" si="726"/>
        <v>0</v>
      </c>
      <c r="DX447" s="41">
        <f t="shared" si="766"/>
        <v>20</v>
      </c>
      <c r="DY447" s="41">
        <f t="shared" si="767"/>
        <v>0</v>
      </c>
      <c r="DZ447" s="41">
        <f t="shared" si="768"/>
        <v>0</v>
      </c>
      <c r="EA447" s="41">
        <f t="shared" si="769"/>
        <v>0</v>
      </c>
      <c r="EB447" s="41">
        <f t="shared" si="770"/>
        <v>0</v>
      </c>
      <c r="EC447" s="41">
        <f t="shared" si="771"/>
        <v>-20</v>
      </c>
      <c r="ED447" s="180">
        <f t="shared" si="772"/>
        <v>0</v>
      </c>
      <c r="EE447" s="27">
        <v>0</v>
      </c>
      <c r="EF447" s="27"/>
      <c r="EG447" s="324">
        <f>SUMIF('Rekapitulasi Juni'!$D$608:$D$786,APS!$B447,'Rekapitulasi Juni'!$E$608:$E$786)</f>
        <v>0</v>
      </c>
      <c r="EH447" s="324">
        <f>SUMIF('Rekapitulasi Juni'!$D$608:$D$786,APS!$B447,'Rekapitulasi Juni'!$F$608:$F$786)</f>
        <v>0</v>
      </c>
      <c r="EI447" s="27"/>
      <c r="EJ447" s="325">
        <f t="shared" si="727"/>
        <v>0</v>
      </c>
      <c r="EK447" s="325">
        <f t="shared" si="728"/>
        <v>0</v>
      </c>
      <c r="EL447" s="27"/>
      <c r="EM447" s="324">
        <f>SUMIF('Rekapitulasi Juni'!$U$608:$U$786,APS!$B447,'Rekapitulasi Juni'!$V$608:$V$786)</f>
        <v>0</v>
      </c>
      <c r="EN447" s="324">
        <f>SUMIF('Rekapitulasi Juni'!$U$608:$U$786,APS!$B447,'Rekapitulasi Juni'!$W$608:$W$786)</f>
        <v>0</v>
      </c>
      <c r="EO447" s="27"/>
      <c r="EP447" s="325">
        <f t="shared" si="729"/>
        <v>0</v>
      </c>
      <c r="EQ447" s="325">
        <f t="shared" si="730"/>
        <v>0</v>
      </c>
      <c r="ER447" s="27"/>
      <c r="ES447" s="324">
        <f>SUMIF('Rekapitulasi Juni'!$AL$608:$AL$786,APS!$B447,'Rekapitulasi Juni'!$AM$608:$AM$786)</f>
        <v>0</v>
      </c>
      <c r="ET447" s="324">
        <f>SUMIF('Rekapitulasi Juni'!$AL$608:$AL$786,APS!$B447,'Rekapitulasi Juni'!$AN$608:$AN$786)</f>
        <v>0</v>
      </c>
      <c r="EU447" s="27"/>
      <c r="EV447" s="325">
        <f t="shared" si="715"/>
        <v>0</v>
      </c>
      <c r="EW447" s="325">
        <f t="shared" si="716"/>
        <v>0</v>
      </c>
      <c r="EX447" s="27"/>
      <c r="EY447" s="324">
        <f>SUMIF('Rekapitulasi Juni'!$BA$608:$BA$786,APS!$B447,'Rekapitulasi Juni'!$BB$608:$BB$786)</f>
        <v>0</v>
      </c>
      <c r="EZ447" s="324">
        <f>SUMIF('Rekapitulasi Juni'!$BA$608:$BA$786,APS!$B447,'Rekapitulasi Juni'!$BC$608:$BC$786)</f>
        <v>0</v>
      </c>
      <c r="FA447" s="324">
        <f>SUMIF('Rekapitulasi Juni'!$BA$608:$BA$786,APS!$B447,'Rekapitulasi Juni'!$BF$608:$BF$786)</f>
        <v>0</v>
      </c>
      <c r="FB447" s="325">
        <f t="shared" si="717"/>
        <v>0</v>
      </c>
      <c r="FC447" s="325">
        <f t="shared" si="718"/>
        <v>0</v>
      </c>
      <c r="FD447" s="27"/>
      <c r="FE447" s="27"/>
      <c r="FF447" s="27"/>
      <c r="FG447" s="27"/>
      <c r="FH447" s="27"/>
      <c r="FI447" s="27"/>
      <c r="FJ447" s="41">
        <f t="shared" si="773"/>
        <v>0</v>
      </c>
      <c r="FK447" s="41">
        <f t="shared" si="774"/>
        <v>0</v>
      </c>
      <c r="FL447" s="41">
        <f t="shared" si="775"/>
        <v>0</v>
      </c>
      <c r="FM447" s="41">
        <f t="shared" si="776"/>
        <v>0</v>
      </c>
      <c r="FN447" s="41">
        <f t="shared" si="777"/>
        <v>0</v>
      </c>
      <c r="FO447" s="41">
        <f t="shared" si="778"/>
        <v>0</v>
      </c>
      <c r="FP447" s="180">
        <f t="shared" si="779"/>
        <v>0</v>
      </c>
      <c r="FQ447" s="27"/>
      <c r="FR447" s="27"/>
      <c r="FS447" s="324">
        <f>SUMIF('Rekapitulasi Juni'!$D$804:$D$984,APS!$B447,'Rekapitulasi Juni'!$E$804:$E$984)</f>
        <v>0</v>
      </c>
      <c r="FT447" s="324">
        <f>SUMIF('Rekapitulasi Juni'!$D$804:$D$984,APS!$B447,'Rekapitulasi Juni'!$F$804:$F$984)</f>
        <v>0</v>
      </c>
      <c r="FU447" s="27"/>
      <c r="FV447" s="325">
        <f t="shared" si="719"/>
        <v>0</v>
      </c>
      <c r="FW447" s="325">
        <f t="shared" si="720"/>
        <v>0</v>
      </c>
      <c r="FX447" s="27"/>
      <c r="FY447" s="324">
        <f>SUMIF('Rekapitulasi Juni'!$U$804:$U$984,APS!$B447,'Rekapitulasi Juni'!$V$804:$V$984)</f>
        <v>0</v>
      </c>
      <c r="FZ447" s="324">
        <f>SUMIF('Rekapitulasi Juni'!$U$804:$U$984,APS!$B447,'Rekapitulasi Juni'!$W$804:$W$984)</f>
        <v>0</v>
      </c>
      <c r="GA447" s="27"/>
      <c r="GB447" s="325">
        <f t="shared" si="713"/>
        <v>0</v>
      </c>
      <c r="GC447" s="325">
        <f t="shared" si="714"/>
        <v>0</v>
      </c>
      <c r="GD447" s="27"/>
      <c r="GE447" s="324">
        <f>SUMIF('Rekapitulasi Juni'!$AL$804:$AL$984,APS!$B447,'Rekapitulasi Juni'!$AM$804:$AM$984)</f>
        <v>0</v>
      </c>
      <c r="GF447" s="324">
        <f>SUMIF('Rekapitulasi Juni'!$AL$804:$AL$984,APS!$B447,'Rekapitulasi Juni'!$AN$804:$AN$984)</f>
        <v>0</v>
      </c>
      <c r="GG447" s="27"/>
      <c r="GH447" s="325">
        <f t="shared" si="703"/>
        <v>0</v>
      </c>
      <c r="GI447" s="325">
        <f t="shared" si="704"/>
        <v>0</v>
      </c>
      <c r="GJ447" s="27"/>
      <c r="GK447" s="27"/>
      <c r="GL447" s="41">
        <f t="shared" si="780"/>
        <v>0</v>
      </c>
      <c r="GM447" s="41">
        <f t="shared" si="781"/>
        <v>0</v>
      </c>
      <c r="GN447" s="41">
        <f t="shared" si="782"/>
        <v>0</v>
      </c>
      <c r="GO447" s="41">
        <f t="shared" si="712"/>
        <v>0</v>
      </c>
      <c r="GP447" s="41">
        <f t="shared" si="783"/>
        <v>0</v>
      </c>
      <c r="GQ447" s="41">
        <f t="shared" si="784"/>
        <v>0</v>
      </c>
      <c r="GR447" s="180">
        <f t="shared" si="785"/>
        <v>0</v>
      </c>
      <c r="GS447" s="41">
        <f t="shared" si="705"/>
        <v>20</v>
      </c>
      <c r="GT447" s="41">
        <f t="shared" si="706"/>
        <v>0</v>
      </c>
      <c r="GU447" s="41">
        <f t="shared" si="707"/>
        <v>0</v>
      </c>
      <c r="GV447" s="41">
        <f t="shared" si="708"/>
        <v>0</v>
      </c>
      <c r="GW447" s="41">
        <f t="shared" si="709"/>
        <v>0</v>
      </c>
      <c r="GX447" s="41">
        <f t="shared" si="710"/>
        <v>-20</v>
      </c>
      <c r="GY447" s="180">
        <f t="shared" si="711"/>
        <v>0</v>
      </c>
      <c r="GZ447" s="41">
        <v>420</v>
      </c>
      <c r="HA447" s="32"/>
      <c r="HB447" s="42">
        <f t="shared" si="794"/>
        <v>0</v>
      </c>
      <c r="HC447" s="59"/>
    </row>
    <row r="448" spans="1:211" ht="15" hidden="1" customHeight="1">
      <c r="A448" s="31" t="s">
        <v>867</v>
      </c>
      <c r="B448" s="32" t="s">
        <v>868</v>
      </c>
      <c r="C448" s="31" t="s">
        <v>490</v>
      </c>
      <c r="D448" s="50" t="s">
        <v>491</v>
      </c>
      <c r="E448" s="31" t="s">
        <v>333</v>
      </c>
      <c r="F448" s="31" t="s">
        <v>491</v>
      </c>
      <c r="G448" s="33">
        <v>0</v>
      </c>
      <c r="H448" s="33">
        <v>0</v>
      </c>
      <c r="I448" s="33">
        <v>0</v>
      </c>
      <c r="J448" s="34">
        <f>IFERROR(VLOOKUP(A448,#REF!,3,0),0)</f>
        <v>0</v>
      </c>
      <c r="K448" s="34">
        <f t="shared" si="789"/>
        <v>0</v>
      </c>
      <c r="L448" s="34">
        <v>0</v>
      </c>
      <c r="M448" s="34">
        <v>0</v>
      </c>
      <c r="N448" s="35">
        <f t="shared" si="790"/>
        <v>0</v>
      </c>
      <c r="O448" s="35">
        <f t="shared" si="791"/>
        <v>0</v>
      </c>
      <c r="P448" s="36">
        <v>0</v>
      </c>
      <c r="Q448" s="36">
        <f t="shared" si="731"/>
        <v>0</v>
      </c>
      <c r="R448" s="80"/>
      <c r="S448" s="37">
        <f ca="1">SUMIF(ROP!$D$6:$H$65536,A448,ROP!$J$6:$J$65536)</f>
        <v>0</v>
      </c>
      <c r="T448" s="37">
        <f>SUMIF(HASIL!$B:$B,APS!$B448&amp;RIGHT(APS!T$9,2),HASIL!$I:$I)</f>
        <v>0</v>
      </c>
      <c r="U448" s="37">
        <f>SUMIF(HASIL!$B:$B,APS!$B448&amp;RIGHT(APS!U$9,2),HASIL!$I:$I)</f>
        <v>0</v>
      </c>
      <c r="V448" s="37">
        <f>SUMIF(HASIL!$B:$B,APS!$B448&amp;RIGHT(APS!V$9,2),HASIL!$I:$I)</f>
        <v>0</v>
      </c>
      <c r="W448" s="37">
        <f>SUMIF(HASIL!$B:$B,APS!$B448&amp;RIGHT(APS!W$9,2),HASIL!$I:$I)</f>
        <v>0</v>
      </c>
      <c r="X448" s="38">
        <f t="shared" si="792"/>
        <v>0</v>
      </c>
      <c r="Y448" s="38">
        <f t="shared" si="793"/>
        <v>0</v>
      </c>
      <c r="Z448" s="39">
        <f t="shared" si="787"/>
        <v>0</v>
      </c>
      <c r="AA448" s="39">
        <f t="shared" si="786"/>
        <v>0</v>
      </c>
      <c r="AB448" s="40">
        <f t="shared" si="788"/>
        <v>0</v>
      </c>
      <c r="AC448" s="27">
        <v>0</v>
      </c>
      <c r="AD448" s="27"/>
      <c r="AE448" s="27"/>
      <c r="AF448" s="27"/>
      <c r="AG448" s="27"/>
      <c r="AH448" s="27"/>
      <c r="AI448" s="324">
        <f>SUMIF('Rekapitulasi Juni'!$D$9:$D$192,APS!$B448,'Rekapitulasi Juni'!$E$9:$E$192)</f>
        <v>0</v>
      </c>
      <c r="AJ448" s="324">
        <f>SUMIF('Rekapitulasi Juni'!$D$9:$D$192,APS!$B448,'Rekapitulasi Juni'!$F$9:$F$192)</f>
        <v>0</v>
      </c>
      <c r="AK448" s="324">
        <f>SUMIF('Rekapitulasi Juni'!$D$9:$D$192,APS!$B448,'Rekapitulasi Juni'!$K$9:$K$192)</f>
        <v>0</v>
      </c>
      <c r="AL448" s="325">
        <f t="shared" si="732"/>
        <v>0</v>
      </c>
      <c r="AM448" s="325">
        <f t="shared" si="733"/>
        <v>0</v>
      </c>
      <c r="AN448" s="27"/>
      <c r="AO448" s="324">
        <f>SUMIF('Rekapitulasi Juni'!$U$9:$U$192,APS!$B448,'Rekapitulasi Juni'!$V$9:$V$192)</f>
        <v>0</v>
      </c>
      <c r="AP448" s="324">
        <f>SUMIF('Rekapitulasi Juni'!$U$9:$U$192,APS!$B448,'Rekapitulasi Juni'!$W$9:$W$192)</f>
        <v>0</v>
      </c>
      <c r="AQ448" s="27"/>
      <c r="AR448" s="325">
        <f t="shared" si="734"/>
        <v>0</v>
      </c>
      <c r="AS448" s="325">
        <f t="shared" si="735"/>
        <v>0</v>
      </c>
      <c r="AT448" s="27"/>
      <c r="AU448" s="324">
        <f>SUMIF('Rekapitulasi Juni'!$AL$9:$AL$192,APS!$B448,'Rekapitulasi Juni'!$AM$9:$AM$192)</f>
        <v>0</v>
      </c>
      <c r="AV448" s="324">
        <f>SUMIF('Rekapitulasi Juni'!$AL$9:$AL$192,APS!$B448,'Rekapitulasi Juni'!$AN$9:$AN$192)</f>
        <v>0</v>
      </c>
      <c r="AW448" s="27"/>
      <c r="AX448" s="325">
        <f t="shared" si="736"/>
        <v>0</v>
      </c>
      <c r="AY448" s="325">
        <f t="shared" si="737"/>
        <v>0</v>
      </c>
      <c r="AZ448" s="41">
        <f t="shared" si="738"/>
        <v>0</v>
      </c>
      <c r="BA448" s="41">
        <f t="shared" si="739"/>
        <v>0</v>
      </c>
      <c r="BB448" s="41">
        <f t="shared" si="740"/>
        <v>0</v>
      </c>
      <c r="BC448" s="41">
        <f t="shared" si="741"/>
        <v>0</v>
      </c>
      <c r="BD448" s="41">
        <f t="shared" si="742"/>
        <v>0</v>
      </c>
      <c r="BE448" s="41">
        <f t="shared" si="743"/>
        <v>0</v>
      </c>
      <c r="BF448" s="180">
        <f t="shared" si="744"/>
        <v>0</v>
      </c>
      <c r="BG448" s="27">
        <v>0</v>
      </c>
      <c r="BH448" s="27"/>
      <c r="BI448" s="324">
        <f>SUMIF('Rekapitulasi Juni'!$D$214:$D$393,APS!$B448,'Rekapitulasi Juni'!$E$214:$E$393)</f>
        <v>0</v>
      </c>
      <c r="BJ448" s="324">
        <f>SUMIF('Rekapitulasi Juni'!$D$214:$D$393,APS!$B448,'Rekapitulasi Juni'!$F$214:$F$393)</f>
        <v>0</v>
      </c>
      <c r="BK448" s="27"/>
      <c r="BL448" s="325">
        <f t="shared" si="745"/>
        <v>0</v>
      </c>
      <c r="BM448" s="325">
        <f t="shared" si="746"/>
        <v>0</v>
      </c>
      <c r="BN448" s="27"/>
      <c r="BO448" s="324">
        <f>SUMIF('Rekapitulasi Juni'!$U$214:$U$393,APS!$B448,'Rekapitulasi Juni'!$V$214:$V$393)</f>
        <v>0</v>
      </c>
      <c r="BP448" s="324">
        <f>SUMIF('Rekapitulasi Juni'!$U$214:$U$393,APS!$B448,'Rekapitulasi Juni'!$W$214:$W$393)</f>
        <v>0</v>
      </c>
      <c r="BQ448" s="27"/>
      <c r="BR448" s="325">
        <f t="shared" si="747"/>
        <v>0</v>
      </c>
      <c r="BS448" s="325">
        <f t="shared" si="748"/>
        <v>0</v>
      </c>
      <c r="BT448" s="27"/>
      <c r="BU448" s="324">
        <f>SUMIF('Rekapitulasi Juni'!$AL$214:$AL$393,APS!$B448,'Rekapitulasi Juni'!$AM$214:$AM$393)</f>
        <v>0</v>
      </c>
      <c r="BV448" s="324">
        <f>SUMIF('Rekapitulasi Juni'!$AL$214:$AL$393,APS!$B448,'Rekapitulasi Juni'!$AN$214:$AN$393)</f>
        <v>0</v>
      </c>
      <c r="BW448" s="27"/>
      <c r="BX448" s="325">
        <f t="shared" si="749"/>
        <v>0</v>
      </c>
      <c r="BY448" s="325">
        <f t="shared" si="750"/>
        <v>0</v>
      </c>
      <c r="BZ448" s="27"/>
      <c r="CA448" s="324">
        <f>SUMIF('Rekapitulasi Juni'!$BA$214:$BA$393,APS!$B448,'Rekapitulasi Juni'!$BB$214:$BB$393)</f>
        <v>0</v>
      </c>
      <c r="CB448" s="324">
        <f>SUMIF('Rekapitulasi Juni'!$BA$214:$BA$393,APS!$B448,'Rekapitulasi Juni'!$BC$214:$BC$393)</f>
        <v>0</v>
      </c>
      <c r="CC448" s="27"/>
      <c r="CD448" s="325">
        <f t="shared" si="751"/>
        <v>0</v>
      </c>
      <c r="CE448" s="325">
        <f t="shared" si="752"/>
        <v>0</v>
      </c>
      <c r="CF448" s="27"/>
      <c r="CG448" s="324">
        <f>SUMIF('Rekapitulasi Juni'!$BP$214:$BP$393,APS!$B448,'Rekapitulasi Juni'!$BQ$214:$BQ$393)</f>
        <v>0</v>
      </c>
      <c r="CH448" s="324">
        <f>SUMIF('Rekapitulasi Juni'!$BP$214:$BP$393,APS!$B448,'Rekapitulasi Juni'!$BR$214:$BR$393)</f>
        <v>0</v>
      </c>
      <c r="CI448" s="27"/>
      <c r="CJ448" s="325">
        <f t="shared" si="753"/>
        <v>0</v>
      </c>
      <c r="CK448" s="325">
        <f t="shared" si="754"/>
        <v>0</v>
      </c>
      <c r="CL448" s="41">
        <f t="shared" si="755"/>
        <v>0</v>
      </c>
      <c r="CM448" s="41">
        <f t="shared" si="756"/>
        <v>0</v>
      </c>
      <c r="CN448" s="41">
        <f t="shared" si="757"/>
        <v>0</v>
      </c>
      <c r="CO448" s="41">
        <f t="shared" si="758"/>
        <v>0</v>
      </c>
      <c r="CP448" s="41">
        <f t="shared" si="759"/>
        <v>0</v>
      </c>
      <c r="CQ448" s="41">
        <f t="shared" si="760"/>
        <v>0</v>
      </c>
      <c r="CR448" s="180">
        <f t="shared" si="761"/>
        <v>0</v>
      </c>
      <c r="CS448" s="27">
        <v>0</v>
      </c>
      <c r="CT448" s="27"/>
      <c r="CU448" s="324">
        <f>SUMIF('Rekapitulasi Juni'!$D$410:$D$588,APS!$B448,'Rekapitulasi Juni'!$E$410:$E$588)</f>
        <v>0</v>
      </c>
      <c r="CV448" s="324">
        <f>SUMIF('Rekapitulasi Juni'!$D$410:$D$588,APS!$B448,'Rekapitulasi Juni'!$F$410:$F$588)</f>
        <v>0</v>
      </c>
      <c r="CW448" s="27"/>
      <c r="CX448" s="325">
        <f t="shared" si="762"/>
        <v>0</v>
      </c>
      <c r="CY448" s="325">
        <f t="shared" si="763"/>
        <v>0</v>
      </c>
      <c r="CZ448" s="27"/>
      <c r="DA448" s="324">
        <f>SUMIF('Rekapitulasi Juni'!$U$410:$U$588,APS!$B448,'Rekapitulasi Juni'!$V$410:$V$588)</f>
        <v>0</v>
      </c>
      <c r="DB448" s="324">
        <f>SUMIF('Rekapitulasi Juni'!$U$410:$U$588,APS!$B448,'Rekapitulasi Juni'!$W$410:$W$588)</f>
        <v>0</v>
      </c>
      <c r="DC448" s="27"/>
      <c r="DD448" s="325">
        <f t="shared" si="764"/>
        <v>0</v>
      </c>
      <c r="DE448" s="325">
        <f t="shared" si="765"/>
        <v>0</v>
      </c>
      <c r="DF448" s="27"/>
      <c r="DG448" s="324">
        <f>SUMIF('Rekapitulasi Juni'!$AL$410:$AL$588,APS!$B448,'Rekapitulasi Juni'!$AM$410:$AM$588)</f>
        <v>0</v>
      </c>
      <c r="DH448" s="324">
        <f>SUMIF('Rekapitulasi Juni'!$AL$410:$AL$588,APS!$B448,'Rekapitulasi Juni'!$AN$410:$AN$588)</f>
        <v>0</v>
      </c>
      <c r="DI448" s="27"/>
      <c r="DJ448" s="325">
        <f t="shared" si="721"/>
        <v>0</v>
      </c>
      <c r="DK448" s="325">
        <f t="shared" si="722"/>
        <v>0</v>
      </c>
      <c r="DL448" s="27"/>
      <c r="DM448" s="324">
        <f>SUMIF('Rekapitulasi Juni'!$BA$410:$BA$588,APS!$B448,'Rekapitulasi Juni'!$BB$410:$BB$588)</f>
        <v>0</v>
      </c>
      <c r="DN448" s="324">
        <f>SUMIF('Rekapitulasi Juni'!$BA$410:$BA$588,APS!$B448,'Rekapitulasi Juni'!$BC$410:$BC$588)</f>
        <v>0</v>
      </c>
      <c r="DO448" s="324">
        <f>SUMIF('Rekapitulasi Juni'!$BA$410:$BA$588,APS!$B448,'Rekapitulasi Juni'!$BF$410:$BF$588)</f>
        <v>0</v>
      </c>
      <c r="DP448" s="325">
        <f t="shared" si="723"/>
        <v>0</v>
      </c>
      <c r="DQ448" s="325">
        <f t="shared" si="724"/>
        <v>0</v>
      </c>
      <c r="DR448" s="27"/>
      <c r="DS448" s="324">
        <f>SUMIF('Rekapitulasi Juni'!$BP$410:$BP$588,APS!$B448,'Rekapitulasi Juni'!$BQ$410:$BQ$588)</f>
        <v>0</v>
      </c>
      <c r="DT448" s="324">
        <f>SUMIF('Rekapitulasi Juni'!$BP$410:$BP$588,APS!$B448,'Rekapitulasi Juni'!$BR$410:$BR$588)</f>
        <v>0</v>
      </c>
      <c r="DU448" s="27"/>
      <c r="DV448" s="325">
        <f t="shared" si="725"/>
        <v>0</v>
      </c>
      <c r="DW448" s="325">
        <f t="shared" si="726"/>
        <v>0</v>
      </c>
      <c r="DX448" s="41">
        <f t="shared" si="766"/>
        <v>0</v>
      </c>
      <c r="DY448" s="41">
        <f t="shared" si="767"/>
        <v>0</v>
      </c>
      <c r="DZ448" s="41">
        <f t="shared" si="768"/>
        <v>0</v>
      </c>
      <c r="EA448" s="41">
        <f t="shared" si="769"/>
        <v>0</v>
      </c>
      <c r="EB448" s="41">
        <f t="shared" si="770"/>
        <v>0</v>
      </c>
      <c r="EC448" s="41">
        <f t="shared" si="771"/>
        <v>0</v>
      </c>
      <c r="ED448" s="180">
        <f t="shared" si="772"/>
        <v>0</v>
      </c>
      <c r="EE448" s="27">
        <v>0</v>
      </c>
      <c r="EF448" s="27"/>
      <c r="EG448" s="324">
        <f>SUMIF('Rekapitulasi Juni'!$D$608:$D$786,APS!$B448,'Rekapitulasi Juni'!$E$608:$E$786)</f>
        <v>0</v>
      </c>
      <c r="EH448" s="324">
        <f>SUMIF('Rekapitulasi Juni'!$D$608:$D$786,APS!$B448,'Rekapitulasi Juni'!$F$608:$F$786)</f>
        <v>0</v>
      </c>
      <c r="EI448" s="27"/>
      <c r="EJ448" s="325">
        <f t="shared" si="727"/>
        <v>0</v>
      </c>
      <c r="EK448" s="325">
        <f t="shared" si="728"/>
        <v>0</v>
      </c>
      <c r="EL448" s="27"/>
      <c r="EM448" s="324">
        <f>SUMIF('Rekapitulasi Juni'!$U$608:$U$786,APS!$B448,'Rekapitulasi Juni'!$V$608:$V$786)</f>
        <v>0</v>
      </c>
      <c r="EN448" s="324">
        <f>SUMIF('Rekapitulasi Juni'!$U$608:$U$786,APS!$B448,'Rekapitulasi Juni'!$W$608:$W$786)</f>
        <v>0</v>
      </c>
      <c r="EO448" s="27"/>
      <c r="EP448" s="325">
        <f t="shared" si="729"/>
        <v>0</v>
      </c>
      <c r="EQ448" s="325">
        <f t="shared" si="730"/>
        <v>0</v>
      </c>
      <c r="ER448" s="27"/>
      <c r="ES448" s="324">
        <f>SUMIF('Rekapitulasi Juni'!$AL$608:$AL$786,APS!$B448,'Rekapitulasi Juni'!$AM$608:$AM$786)</f>
        <v>0</v>
      </c>
      <c r="ET448" s="324">
        <f>SUMIF('Rekapitulasi Juni'!$AL$608:$AL$786,APS!$B448,'Rekapitulasi Juni'!$AN$608:$AN$786)</f>
        <v>0</v>
      </c>
      <c r="EU448" s="27"/>
      <c r="EV448" s="325">
        <f t="shared" si="715"/>
        <v>0</v>
      </c>
      <c r="EW448" s="325">
        <f t="shared" si="716"/>
        <v>0</v>
      </c>
      <c r="EX448" s="27"/>
      <c r="EY448" s="324">
        <f>SUMIF('Rekapitulasi Juni'!$BA$608:$BA$786,APS!$B448,'Rekapitulasi Juni'!$BB$608:$BB$786)</f>
        <v>0</v>
      </c>
      <c r="EZ448" s="324">
        <f>SUMIF('Rekapitulasi Juni'!$BA$608:$BA$786,APS!$B448,'Rekapitulasi Juni'!$BC$608:$BC$786)</f>
        <v>0</v>
      </c>
      <c r="FA448" s="324">
        <f>SUMIF('Rekapitulasi Juni'!$BA$608:$BA$786,APS!$B448,'Rekapitulasi Juni'!$BF$608:$BF$786)</f>
        <v>0</v>
      </c>
      <c r="FB448" s="325">
        <f t="shared" si="717"/>
        <v>0</v>
      </c>
      <c r="FC448" s="325">
        <f t="shared" si="718"/>
        <v>0</v>
      </c>
      <c r="FD448" s="27"/>
      <c r="FE448" s="27"/>
      <c r="FF448" s="27"/>
      <c r="FG448" s="27"/>
      <c r="FH448" s="27"/>
      <c r="FI448" s="27"/>
      <c r="FJ448" s="41">
        <f t="shared" si="773"/>
        <v>0</v>
      </c>
      <c r="FK448" s="41">
        <f t="shared" si="774"/>
        <v>0</v>
      </c>
      <c r="FL448" s="41">
        <f t="shared" si="775"/>
        <v>0</v>
      </c>
      <c r="FM448" s="41">
        <f t="shared" si="776"/>
        <v>0</v>
      </c>
      <c r="FN448" s="41">
        <f t="shared" si="777"/>
        <v>0</v>
      </c>
      <c r="FO448" s="41">
        <f t="shared" si="778"/>
        <v>0</v>
      </c>
      <c r="FP448" s="180">
        <f t="shared" si="779"/>
        <v>0</v>
      </c>
      <c r="FQ448" s="27"/>
      <c r="FR448" s="27"/>
      <c r="FS448" s="324">
        <f>SUMIF('Rekapitulasi Juni'!$D$804:$D$984,APS!$B448,'Rekapitulasi Juni'!$E$804:$E$984)</f>
        <v>0</v>
      </c>
      <c r="FT448" s="324">
        <f>SUMIF('Rekapitulasi Juni'!$D$804:$D$984,APS!$B448,'Rekapitulasi Juni'!$F$804:$F$984)</f>
        <v>0</v>
      </c>
      <c r="FU448" s="27"/>
      <c r="FV448" s="325">
        <f t="shared" si="719"/>
        <v>0</v>
      </c>
      <c r="FW448" s="325">
        <f t="shared" si="720"/>
        <v>0</v>
      </c>
      <c r="FX448" s="27"/>
      <c r="FY448" s="324">
        <f>SUMIF('Rekapitulasi Juni'!$U$804:$U$984,APS!$B448,'Rekapitulasi Juni'!$V$804:$V$984)</f>
        <v>0</v>
      </c>
      <c r="FZ448" s="324">
        <f>SUMIF('Rekapitulasi Juni'!$U$804:$U$984,APS!$B448,'Rekapitulasi Juni'!$W$804:$W$984)</f>
        <v>0</v>
      </c>
      <c r="GA448" s="27"/>
      <c r="GB448" s="325">
        <f t="shared" si="713"/>
        <v>0</v>
      </c>
      <c r="GC448" s="325">
        <f t="shared" si="714"/>
        <v>0</v>
      </c>
      <c r="GD448" s="27"/>
      <c r="GE448" s="324">
        <f>SUMIF('Rekapitulasi Juni'!$AL$804:$AL$984,APS!$B448,'Rekapitulasi Juni'!$AM$804:$AM$984)</f>
        <v>0</v>
      </c>
      <c r="GF448" s="324">
        <f>SUMIF('Rekapitulasi Juni'!$AL$804:$AL$984,APS!$B448,'Rekapitulasi Juni'!$AN$804:$AN$984)</f>
        <v>0</v>
      </c>
      <c r="GG448" s="27"/>
      <c r="GH448" s="325">
        <f t="shared" si="703"/>
        <v>0</v>
      </c>
      <c r="GI448" s="325">
        <f t="shared" si="704"/>
        <v>0</v>
      </c>
      <c r="GJ448" s="27"/>
      <c r="GK448" s="27"/>
      <c r="GL448" s="41">
        <f t="shared" si="780"/>
        <v>0</v>
      </c>
      <c r="GM448" s="41">
        <f t="shared" si="781"/>
        <v>0</v>
      </c>
      <c r="GN448" s="41">
        <f t="shared" si="782"/>
        <v>0</v>
      </c>
      <c r="GO448" s="41">
        <f t="shared" si="712"/>
        <v>0</v>
      </c>
      <c r="GP448" s="41">
        <f t="shared" si="783"/>
        <v>0</v>
      </c>
      <c r="GQ448" s="41">
        <f t="shared" si="784"/>
        <v>0</v>
      </c>
      <c r="GR448" s="180">
        <f t="shared" si="785"/>
        <v>0</v>
      </c>
      <c r="GS448" s="41">
        <f t="shared" si="705"/>
        <v>0</v>
      </c>
      <c r="GT448" s="41">
        <f t="shared" si="706"/>
        <v>0</v>
      </c>
      <c r="GU448" s="41">
        <f t="shared" si="707"/>
        <v>0</v>
      </c>
      <c r="GV448" s="41">
        <f t="shared" si="708"/>
        <v>0</v>
      </c>
      <c r="GW448" s="41">
        <f t="shared" si="709"/>
        <v>0</v>
      </c>
      <c r="GX448" s="41">
        <f t="shared" si="710"/>
        <v>0</v>
      </c>
      <c r="GY448" s="180">
        <f t="shared" si="711"/>
        <v>0</v>
      </c>
      <c r="GZ448" s="41">
        <v>421</v>
      </c>
      <c r="HA448" s="32"/>
      <c r="HB448" s="42">
        <f t="shared" si="794"/>
        <v>0</v>
      </c>
      <c r="HC448" s="59"/>
    </row>
    <row r="449" spans="1:211" ht="15" hidden="1" customHeight="1">
      <c r="A449" s="31" t="s">
        <v>869</v>
      </c>
      <c r="B449" s="32" t="s">
        <v>870</v>
      </c>
      <c r="C449" s="31" t="s">
        <v>490</v>
      </c>
      <c r="D449" s="50" t="s">
        <v>491</v>
      </c>
      <c r="E449" s="31" t="s">
        <v>333</v>
      </c>
      <c r="F449" s="31" t="s">
        <v>491</v>
      </c>
      <c r="G449" s="33">
        <v>0</v>
      </c>
      <c r="H449" s="33">
        <v>0</v>
      </c>
      <c r="I449" s="33">
        <v>0</v>
      </c>
      <c r="J449" s="34">
        <f>IFERROR(VLOOKUP(A449,#REF!,3,0),0)</f>
        <v>0</v>
      </c>
      <c r="K449" s="34">
        <f t="shared" si="789"/>
        <v>0</v>
      </c>
      <c r="L449" s="34">
        <v>0</v>
      </c>
      <c r="M449" s="34">
        <v>0</v>
      </c>
      <c r="N449" s="35">
        <f t="shared" si="790"/>
        <v>0</v>
      </c>
      <c r="O449" s="35">
        <f t="shared" si="791"/>
        <v>0</v>
      </c>
      <c r="P449" s="36">
        <v>0</v>
      </c>
      <c r="Q449" s="36">
        <f t="shared" si="731"/>
        <v>0</v>
      </c>
      <c r="R449" s="80"/>
      <c r="S449" s="37">
        <f ca="1">SUMIF(ROP!$D$6:$H$65536,A449,ROP!$J$6:$J$65536)</f>
        <v>0</v>
      </c>
      <c r="T449" s="37">
        <f>SUMIF(HASIL!$B:$B,APS!$B449&amp;RIGHT(APS!T$9,2),HASIL!$I:$I)</f>
        <v>0</v>
      </c>
      <c r="U449" s="37">
        <f>SUMIF(HASIL!$B:$B,APS!$B449&amp;RIGHT(APS!U$9,2),HASIL!$I:$I)</f>
        <v>0</v>
      </c>
      <c r="V449" s="37">
        <f>SUMIF(HASIL!$B:$B,APS!$B449&amp;RIGHT(APS!V$9,2),HASIL!$I:$I)</f>
        <v>0</v>
      </c>
      <c r="W449" s="37">
        <f>SUMIF(HASIL!$B:$B,APS!$B449&amp;RIGHT(APS!W$9,2),HASIL!$I:$I)</f>
        <v>0</v>
      </c>
      <c r="X449" s="38">
        <f t="shared" si="792"/>
        <v>0</v>
      </c>
      <c r="Y449" s="38">
        <f t="shared" si="793"/>
        <v>0</v>
      </c>
      <c r="Z449" s="39">
        <f t="shared" si="787"/>
        <v>0</v>
      </c>
      <c r="AA449" s="39">
        <f t="shared" si="786"/>
        <v>0</v>
      </c>
      <c r="AB449" s="40">
        <f t="shared" si="788"/>
        <v>0</v>
      </c>
      <c r="AC449" s="27">
        <v>0</v>
      </c>
      <c r="AD449" s="27"/>
      <c r="AE449" s="27"/>
      <c r="AF449" s="27"/>
      <c r="AG449" s="27"/>
      <c r="AH449" s="27"/>
      <c r="AI449" s="324">
        <f>SUMIF('Rekapitulasi Juni'!$D$9:$D$192,APS!$B449,'Rekapitulasi Juni'!$E$9:$E$192)</f>
        <v>0</v>
      </c>
      <c r="AJ449" s="324">
        <f>SUMIF('Rekapitulasi Juni'!$D$9:$D$192,APS!$B449,'Rekapitulasi Juni'!$F$9:$F$192)</f>
        <v>0</v>
      </c>
      <c r="AK449" s="324">
        <f>SUMIF('Rekapitulasi Juni'!$D$9:$D$192,APS!$B449,'Rekapitulasi Juni'!$K$9:$K$192)</f>
        <v>0</v>
      </c>
      <c r="AL449" s="325">
        <f t="shared" si="732"/>
        <v>0</v>
      </c>
      <c r="AM449" s="325">
        <f t="shared" si="733"/>
        <v>0</v>
      </c>
      <c r="AN449" s="27"/>
      <c r="AO449" s="324">
        <f>SUMIF('Rekapitulasi Juni'!$U$9:$U$192,APS!$B449,'Rekapitulasi Juni'!$V$9:$V$192)</f>
        <v>0</v>
      </c>
      <c r="AP449" s="324">
        <f>SUMIF('Rekapitulasi Juni'!$U$9:$U$192,APS!$B449,'Rekapitulasi Juni'!$W$9:$W$192)</f>
        <v>0</v>
      </c>
      <c r="AQ449" s="27"/>
      <c r="AR449" s="325">
        <f t="shared" si="734"/>
        <v>0</v>
      </c>
      <c r="AS449" s="325">
        <f t="shared" si="735"/>
        <v>0</v>
      </c>
      <c r="AT449" s="27"/>
      <c r="AU449" s="324">
        <f>SUMIF('Rekapitulasi Juni'!$AL$9:$AL$192,APS!$B449,'Rekapitulasi Juni'!$AM$9:$AM$192)</f>
        <v>0</v>
      </c>
      <c r="AV449" s="324">
        <f>SUMIF('Rekapitulasi Juni'!$AL$9:$AL$192,APS!$B449,'Rekapitulasi Juni'!$AN$9:$AN$192)</f>
        <v>0</v>
      </c>
      <c r="AW449" s="27"/>
      <c r="AX449" s="325">
        <f t="shared" si="736"/>
        <v>0</v>
      </c>
      <c r="AY449" s="325">
        <f t="shared" si="737"/>
        <v>0</v>
      </c>
      <c r="AZ449" s="41">
        <f t="shared" si="738"/>
        <v>0</v>
      </c>
      <c r="BA449" s="41">
        <f t="shared" si="739"/>
        <v>0</v>
      </c>
      <c r="BB449" s="41">
        <f t="shared" si="740"/>
        <v>0</v>
      </c>
      <c r="BC449" s="41">
        <f t="shared" si="741"/>
        <v>0</v>
      </c>
      <c r="BD449" s="41">
        <f t="shared" si="742"/>
        <v>0</v>
      </c>
      <c r="BE449" s="41">
        <f t="shared" si="743"/>
        <v>0</v>
      </c>
      <c r="BF449" s="180">
        <f t="shared" si="744"/>
        <v>0</v>
      </c>
      <c r="BG449" s="27">
        <v>0</v>
      </c>
      <c r="BH449" s="27"/>
      <c r="BI449" s="324">
        <f>SUMIF('Rekapitulasi Juni'!$D$214:$D$393,APS!$B449,'Rekapitulasi Juni'!$E$214:$E$393)</f>
        <v>0</v>
      </c>
      <c r="BJ449" s="324">
        <f>SUMIF('Rekapitulasi Juni'!$D$214:$D$393,APS!$B449,'Rekapitulasi Juni'!$F$214:$F$393)</f>
        <v>0</v>
      </c>
      <c r="BK449" s="27"/>
      <c r="BL449" s="325">
        <f t="shared" si="745"/>
        <v>0</v>
      </c>
      <c r="BM449" s="325">
        <f t="shared" si="746"/>
        <v>0</v>
      </c>
      <c r="BN449" s="27"/>
      <c r="BO449" s="324">
        <f>SUMIF('Rekapitulasi Juni'!$U$214:$U$393,APS!$B449,'Rekapitulasi Juni'!$V$214:$V$393)</f>
        <v>0</v>
      </c>
      <c r="BP449" s="324">
        <f>SUMIF('Rekapitulasi Juni'!$U$214:$U$393,APS!$B449,'Rekapitulasi Juni'!$W$214:$W$393)</f>
        <v>0</v>
      </c>
      <c r="BQ449" s="27"/>
      <c r="BR449" s="325">
        <f t="shared" si="747"/>
        <v>0</v>
      </c>
      <c r="BS449" s="325">
        <f t="shared" si="748"/>
        <v>0</v>
      </c>
      <c r="BT449" s="27"/>
      <c r="BU449" s="324">
        <f>SUMIF('Rekapitulasi Juni'!$AL$214:$AL$393,APS!$B449,'Rekapitulasi Juni'!$AM$214:$AM$393)</f>
        <v>0</v>
      </c>
      <c r="BV449" s="324">
        <f>SUMIF('Rekapitulasi Juni'!$AL$214:$AL$393,APS!$B449,'Rekapitulasi Juni'!$AN$214:$AN$393)</f>
        <v>0</v>
      </c>
      <c r="BW449" s="27"/>
      <c r="BX449" s="325">
        <f t="shared" si="749"/>
        <v>0</v>
      </c>
      <c r="BY449" s="325">
        <f t="shared" si="750"/>
        <v>0</v>
      </c>
      <c r="BZ449" s="27"/>
      <c r="CA449" s="324">
        <f>SUMIF('Rekapitulasi Juni'!$BA$214:$BA$393,APS!$B449,'Rekapitulasi Juni'!$BB$214:$BB$393)</f>
        <v>0</v>
      </c>
      <c r="CB449" s="324">
        <f>SUMIF('Rekapitulasi Juni'!$BA$214:$BA$393,APS!$B449,'Rekapitulasi Juni'!$BC$214:$BC$393)</f>
        <v>0</v>
      </c>
      <c r="CC449" s="27"/>
      <c r="CD449" s="325">
        <f t="shared" si="751"/>
        <v>0</v>
      </c>
      <c r="CE449" s="325">
        <f t="shared" si="752"/>
        <v>0</v>
      </c>
      <c r="CF449" s="27"/>
      <c r="CG449" s="324">
        <f>SUMIF('Rekapitulasi Juni'!$BP$214:$BP$393,APS!$B449,'Rekapitulasi Juni'!$BQ$214:$BQ$393)</f>
        <v>0</v>
      </c>
      <c r="CH449" s="324">
        <f>SUMIF('Rekapitulasi Juni'!$BP$214:$BP$393,APS!$B449,'Rekapitulasi Juni'!$BR$214:$BR$393)</f>
        <v>0</v>
      </c>
      <c r="CI449" s="27"/>
      <c r="CJ449" s="325">
        <f t="shared" si="753"/>
        <v>0</v>
      </c>
      <c r="CK449" s="325">
        <f t="shared" si="754"/>
        <v>0</v>
      </c>
      <c r="CL449" s="41">
        <f t="shared" si="755"/>
        <v>0</v>
      </c>
      <c r="CM449" s="41">
        <f t="shared" si="756"/>
        <v>0</v>
      </c>
      <c r="CN449" s="41">
        <f t="shared" si="757"/>
        <v>0</v>
      </c>
      <c r="CO449" s="41">
        <f t="shared" si="758"/>
        <v>0</v>
      </c>
      <c r="CP449" s="41">
        <f t="shared" si="759"/>
        <v>0</v>
      </c>
      <c r="CQ449" s="41">
        <f t="shared" si="760"/>
        <v>0</v>
      </c>
      <c r="CR449" s="180">
        <f t="shared" si="761"/>
        <v>0</v>
      </c>
      <c r="CS449" s="27">
        <v>0</v>
      </c>
      <c r="CT449" s="27"/>
      <c r="CU449" s="324">
        <f>SUMIF('Rekapitulasi Juni'!$D$410:$D$588,APS!$B449,'Rekapitulasi Juni'!$E$410:$E$588)</f>
        <v>0</v>
      </c>
      <c r="CV449" s="324">
        <f>SUMIF('Rekapitulasi Juni'!$D$410:$D$588,APS!$B449,'Rekapitulasi Juni'!$F$410:$F$588)</f>
        <v>0</v>
      </c>
      <c r="CW449" s="27"/>
      <c r="CX449" s="325">
        <f t="shared" si="762"/>
        <v>0</v>
      </c>
      <c r="CY449" s="325">
        <f t="shared" si="763"/>
        <v>0</v>
      </c>
      <c r="CZ449" s="27"/>
      <c r="DA449" s="324">
        <f>SUMIF('Rekapitulasi Juni'!$U$410:$U$588,APS!$B449,'Rekapitulasi Juni'!$V$410:$V$588)</f>
        <v>0</v>
      </c>
      <c r="DB449" s="324">
        <f>SUMIF('Rekapitulasi Juni'!$U$410:$U$588,APS!$B449,'Rekapitulasi Juni'!$W$410:$W$588)</f>
        <v>0</v>
      </c>
      <c r="DC449" s="27"/>
      <c r="DD449" s="325">
        <f t="shared" si="764"/>
        <v>0</v>
      </c>
      <c r="DE449" s="325">
        <f t="shared" si="765"/>
        <v>0</v>
      </c>
      <c r="DF449" s="27"/>
      <c r="DG449" s="324">
        <f>SUMIF('Rekapitulasi Juni'!$AL$410:$AL$588,APS!$B449,'Rekapitulasi Juni'!$AM$410:$AM$588)</f>
        <v>0</v>
      </c>
      <c r="DH449" s="324">
        <f>SUMIF('Rekapitulasi Juni'!$AL$410:$AL$588,APS!$B449,'Rekapitulasi Juni'!$AN$410:$AN$588)</f>
        <v>0</v>
      </c>
      <c r="DI449" s="27"/>
      <c r="DJ449" s="325">
        <f t="shared" si="721"/>
        <v>0</v>
      </c>
      <c r="DK449" s="325">
        <f t="shared" si="722"/>
        <v>0</v>
      </c>
      <c r="DL449" s="27"/>
      <c r="DM449" s="324">
        <f>SUMIF('Rekapitulasi Juni'!$BA$410:$BA$588,APS!$B449,'Rekapitulasi Juni'!$BB$410:$BB$588)</f>
        <v>0</v>
      </c>
      <c r="DN449" s="324">
        <f>SUMIF('Rekapitulasi Juni'!$BA$410:$BA$588,APS!$B449,'Rekapitulasi Juni'!$BC$410:$BC$588)</f>
        <v>0</v>
      </c>
      <c r="DO449" s="324">
        <f>SUMIF('Rekapitulasi Juni'!$BA$410:$BA$588,APS!$B449,'Rekapitulasi Juni'!$BF$410:$BF$588)</f>
        <v>0</v>
      </c>
      <c r="DP449" s="325">
        <f t="shared" si="723"/>
        <v>0</v>
      </c>
      <c r="DQ449" s="325">
        <f t="shared" si="724"/>
        <v>0</v>
      </c>
      <c r="DR449" s="27"/>
      <c r="DS449" s="324">
        <f>SUMIF('Rekapitulasi Juni'!$BP$410:$BP$588,APS!$B449,'Rekapitulasi Juni'!$BQ$410:$BQ$588)</f>
        <v>0</v>
      </c>
      <c r="DT449" s="324">
        <f>SUMIF('Rekapitulasi Juni'!$BP$410:$BP$588,APS!$B449,'Rekapitulasi Juni'!$BR$410:$BR$588)</f>
        <v>0</v>
      </c>
      <c r="DU449" s="27"/>
      <c r="DV449" s="325">
        <f t="shared" si="725"/>
        <v>0</v>
      </c>
      <c r="DW449" s="325">
        <f t="shared" si="726"/>
        <v>0</v>
      </c>
      <c r="DX449" s="41">
        <f t="shared" si="766"/>
        <v>0</v>
      </c>
      <c r="DY449" s="41">
        <f t="shared" si="767"/>
        <v>0</v>
      </c>
      <c r="DZ449" s="41">
        <f t="shared" si="768"/>
        <v>0</v>
      </c>
      <c r="EA449" s="41">
        <f t="shared" si="769"/>
        <v>0</v>
      </c>
      <c r="EB449" s="41">
        <f t="shared" si="770"/>
        <v>0</v>
      </c>
      <c r="EC449" s="41">
        <f t="shared" si="771"/>
        <v>0</v>
      </c>
      <c r="ED449" s="180">
        <f t="shared" si="772"/>
        <v>0</v>
      </c>
      <c r="EE449" s="27">
        <v>0</v>
      </c>
      <c r="EF449" s="27"/>
      <c r="EG449" s="324">
        <f>SUMIF('Rekapitulasi Juni'!$D$608:$D$786,APS!$B449,'Rekapitulasi Juni'!$E$608:$E$786)</f>
        <v>0</v>
      </c>
      <c r="EH449" s="324">
        <f>SUMIF('Rekapitulasi Juni'!$D$608:$D$786,APS!$B449,'Rekapitulasi Juni'!$F$608:$F$786)</f>
        <v>0</v>
      </c>
      <c r="EI449" s="27"/>
      <c r="EJ449" s="325">
        <f t="shared" si="727"/>
        <v>0</v>
      </c>
      <c r="EK449" s="325">
        <f t="shared" si="728"/>
        <v>0</v>
      </c>
      <c r="EL449" s="27"/>
      <c r="EM449" s="324">
        <f>SUMIF('Rekapitulasi Juni'!$U$608:$U$786,APS!$B449,'Rekapitulasi Juni'!$V$608:$V$786)</f>
        <v>0</v>
      </c>
      <c r="EN449" s="324">
        <f>SUMIF('Rekapitulasi Juni'!$U$608:$U$786,APS!$B449,'Rekapitulasi Juni'!$W$608:$W$786)</f>
        <v>0</v>
      </c>
      <c r="EO449" s="27"/>
      <c r="EP449" s="325">
        <f t="shared" si="729"/>
        <v>0</v>
      </c>
      <c r="EQ449" s="325">
        <f t="shared" si="730"/>
        <v>0</v>
      </c>
      <c r="ER449" s="27"/>
      <c r="ES449" s="324">
        <f>SUMIF('Rekapitulasi Juni'!$AL$608:$AL$786,APS!$B449,'Rekapitulasi Juni'!$AM$608:$AM$786)</f>
        <v>0</v>
      </c>
      <c r="ET449" s="324">
        <f>SUMIF('Rekapitulasi Juni'!$AL$608:$AL$786,APS!$B449,'Rekapitulasi Juni'!$AN$608:$AN$786)</f>
        <v>0</v>
      </c>
      <c r="EU449" s="27"/>
      <c r="EV449" s="325">
        <f t="shared" si="715"/>
        <v>0</v>
      </c>
      <c r="EW449" s="325">
        <f t="shared" si="716"/>
        <v>0</v>
      </c>
      <c r="EX449" s="27"/>
      <c r="EY449" s="324">
        <f>SUMIF('Rekapitulasi Juni'!$BA$608:$BA$786,APS!$B449,'Rekapitulasi Juni'!$BB$608:$BB$786)</f>
        <v>0</v>
      </c>
      <c r="EZ449" s="324">
        <f>SUMIF('Rekapitulasi Juni'!$BA$608:$BA$786,APS!$B449,'Rekapitulasi Juni'!$BC$608:$BC$786)</f>
        <v>0</v>
      </c>
      <c r="FA449" s="324">
        <f>SUMIF('Rekapitulasi Juni'!$BA$608:$BA$786,APS!$B449,'Rekapitulasi Juni'!$BF$608:$BF$786)</f>
        <v>0</v>
      </c>
      <c r="FB449" s="325">
        <f t="shared" si="717"/>
        <v>0</v>
      </c>
      <c r="FC449" s="325">
        <f t="shared" si="718"/>
        <v>0</v>
      </c>
      <c r="FD449" s="27"/>
      <c r="FE449" s="27"/>
      <c r="FF449" s="27"/>
      <c r="FG449" s="27"/>
      <c r="FH449" s="27"/>
      <c r="FI449" s="27"/>
      <c r="FJ449" s="41">
        <f t="shared" si="773"/>
        <v>0</v>
      </c>
      <c r="FK449" s="41">
        <f t="shared" si="774"/>
        <v>0</v>
      </c>
      <c r="FL449" s="41">
        <f t="shared" si="775"/>
        <v>0</v>
      </c>
      <c r="FM449" s="41">
        <f t="shared" si="776"/>
        <v>0</v>
      </c>
      <c r="FN449" s="41">
        <f t="shared" si="777"/>
        <v>0</v>
      </c>
      <c r="FO449" s="41">
        <f t="shared" si="778"/>
        <v>0</v>
      </c>
      <c r="FP449" s="180">
        <f t="shared" si="779"/>
        <v>0</v>
      </c>
      <c r="FQ449" s="27"/>
      <c r="FR449" s="27"/>
      <c r="FS449" s="324">
        <f>SUMIF('Rekapitulasi Juni'!$D$804:$D$984,APS!$B449,'Rekapitulasi Juni'!$E$804:$E$984)</f>
        <v>0</v>
      </c>
      <c r="FT449" s="324">
        <f>SUMIF('Rekapitulasi Juni'!$D$804:$D$984,APS!$B449,'Rekapitulasi Juni'!$F$804:$F$984)</f>
        <v>0</v>
      </c>
      <c r="FU449" s="27"/>
      <c r="FV449" s="325">
        <f t="shared" si="719"/>
        <v>0</v>
      </c>
      <c r="FW449" s="325">
        <f t="shared" si="720"/>
        <v>0</v>
      </c>
      <c r="FX449" s="27"/>
      <c r="FY449" s="324">
        <f>SUMIF('Rekapitulasi Juni'!$U$804:$U$984,APS!$B449,'Rekapitulasi Juni'!$V$804:$V$984)</f>
        <v>0</v>
      </c>
      <c r="FZ449" s="324">
        <f>SUMIF('Rekapitulasi Juni'!$U$804:$U$984,APS!$B449,'Rekapitulasi Juni'!$W$804:$W$984)</f>
        <v>0</v>
      </c>
      <c r="GA449" s="27"/>
      <c r="GB449" s="325">
        <f t="shared" si="713"/>
        <v>0</v>
      </c>
      <c r="GC449" s="325">
        <f t="shared" si="714"/>
        <v>0</v>
      </c>
      <c r="GD449" s="27"/>
      <c r="GE449" s="324">
        <f>SUMIF('Rekapitulasi Juni'!$AL$804:$AL$984,APS!$B449,'Rekapitulasi Juni'!$AM$804:$AM$984)</f>
        <v>0</v>
      </c>
      <c r="GF449" s="324">
        <f>SUMIF('Rekapitulasi Juni'!$AL$804:$AL$984,APS!$B449,'Rekapitulasi Juni'!$AN$804:$AN$984)</f>
        <v>0</v>
      </c>
      <c r="GG449" s="27"/>
      <c r="GH449" s="325">
        <f t="shared" si="703"/>
        <v>0</v>
      </c>
      <c r="GI449" s="325">
        <f t="shared" si="704"/>
        <v>0</v>
      </c>
      <c r="GJ449" s="27"/>
      <c r="GK449" s="27"/>
      <c r="GL449" s="41">
        <f t="shared" si="780"/>
        <v>0</v>
      </c>
      <c r="GM449" s="41">
        <f t="shared" si="781"/>
        <v>0</v>
      </c>
      <c r="GN449" s="41">
        <f t="shared" si="782"/>
        <v>0</v>
      </c>
      <c r="GO449" s="41">
        <f t="shared" si="712"/>
        <v>0</v>
      </c>
      <c r="GP449" s="41">
        <f t="shared" si="783"/>
        <v>0</v>
      </c>
      <c r="GQ449" s="41">
        <f t="shared" si="784"/>
        <v>0</v>
      </c>
      <c r="GR449" s="180">
        <f t="shared" si="785"/>
        <v>0</v>
      </c>
      <c r="GS449" s="41">
        <f t="shared" si="705"/>
        <v>0</v>
      </c>
      <c r="GT449" s="41">
        <f t="shared" si="706"/>
        <v>0</v>
      </c>
      <c r="GU449" s="41">
        <f t="shared" si="707"/>
        <v>0</v>
      </c>
      <c r="GV449" s="41">
        <f t="shared" si="708"/>
        <v>0</v>
      </c>
      <c r="GW449" s="41">
        <f t="shared" si="709"/>
        <v>0</v>
      </c>
      <c r="GX449" s="41">
        <f t="shared" si="710"/>
        <v>0</v>
      </c>
      <c r="GY449" s="180">
        <f t="shared" si="711"/>
        <v>0</v>
      </c>
      <c r="GZ449" s="41">
        <v>422</v>
      </c>
      <c r="HA449" s="32"/>
      <c r="HB449" s="42">
        <f t="shared" si="794"/>
        <v>0</v>
      </c>
      <c r="HC449" s="59"/>
    </row>
    <row r="450" spans="1:211" ht="30" hidden="1" customHeight="1">
      <c r="A450" s="51" t="s">
        <v>871</v>
      </c>
      <c r="B450" s="63" t="s">
        <v>872</v>
      </c>
      <c r="C450" s="31" t="s">
        <v>490</v>
      </c>
      <c r="D450" s="50" t="s">
        <v>491</v>
      </c>
      <c r="E450" s="31" t="s">
        <v>43</v>
      </c>
      <c r="F450" s="31" t="s">
        <v>491</v>
      </c>
      <c r="G450" s="33">
        <v>0</v>
      </c>
      <c r="H450" s="33">
        <v>0</v>
      </c>
      <c r="I450" s="33">
        <v>0</v>
      </c>
      <c r="J450" s="34">
        <f>IFERROR(VLOOKUP(A450,#REF!,3,0),0)</f>
        <v>0</v>
      </c>
      <c r="K450" s="34">
        <f t="shared" si="789"/>
        <v>0</v>
      </c>
      <c r="L450" s="34">
        <v>0</v>
      </c>
      <c r="M450" s="34">
        <v>0</v>
      </c>
      <c r="N450" s="35">
        <f t="shared" si="790"/>
        <v>0</v>
      </c>
      <c r="O450" s="35">
        <f t="shared" si="791"/>
        <v>0</v>
      </c>
      <c r="P450" s="36">
        <v>0</v>
      </c>
      <c r="Q450" s="36">
        <f t="shared" si="731"/>
        <v>0</v>
      </c>
      <c r="R450" s="80"/>
      <c r="S450" s="37">
        <f ca="1">SUMIF(ROP!$D$6:$H$65536,A450,ROP!$J$6:$J$65536)</f>
        <v>0</v>
      </c>
      <c r="T450" s="37">
        <f>SUMIF(HASIL!$B:$B,APS!$B450&amp;RIGHT(APS!T$9,2),HASIL!$I:$I)</f>
        <v>0</v>
      </c>
      <c r="U450" s="37">
        <f>SUMIF(HASIL!$B:$B,APS!$B450&amp;RIGHT(APS!U$9,2),HASIL!$I:$I)</f>
        <v>0</v>
      </c>
      <c r="V450" s="37">
        <f>SUMIF(HASIL!$B:$B,APS!$B450&amp;RIGHT(APS!V$9,2),HASIL!$I:$I)</f>
        <v>0</v>
      </c>
      <c r="W450" s="37">
        <f>SUMIF(HASIL!$B:$B,APS!$B450&amp;RIGHT(APS!W$9,2),HASIL!$I:$I)</f>
        <v>0</v>
      </c>
      <c r="X450" s="38">
        <f t="shared" si="792"/>
        <v>0</v>
      </c>
      <c r="Y450" s="38">
        <f t="shared" si="793"/>
        <v>0</v>
      </c>
      <c r="Z450" s="39">
        <f t="shared" si="787"/>
        <v>0</v>
      </c>
      <c r="AA450" s="39">
        <f t="shared" si="786"/>
        <v>0</v>
      </c>
      <c r="AB450" s="40">
        <f t="shared" si="788"/>
        <v>0</v>
      </c>
      <c r="AC450" s="27">
        <v>0</v>
      </c>
      <c r="AD450" s="27"/>
      <c r="AE450" s="27"/>
      <c r="AF450" s="27"/>
      <c r="AG450" s="27"/>
      <c r="AH450" s="27"/>
      <c r="AI450" s="324">
        <f>SUMIF('Rekapitulasi Juni'!$D$9:$D$192,APS!$B450,'Rekapitulasi Juni'!$E$9:$E$192)</f>
        <v>0</v>
      </c>
      <c r="AJ450" s="324">
        <f>SUMIF('Rekapitulasi Juni'!$D$9:$D$192,APS!$B450,'Rekapitulasi Juni'!$F$9:$F$192)</f>
        <v>0</v>
      </c>
      <c r="AK450" s="324">
        <f>SUMIF('Rekapitulasi Juni'!$D$9:$D$192,APS!$B450,'Rekapitulasi Juni'!$K$9:$K$192)</f>
        <v>0</v>
      </c>
      <c r="AL450" s="325">
        <f t="shared" si="732"/>
        <v>0</v>
      </c>
      <c r="AM450" s="325">
        <f t="shared" si="733"/>
        <v>0</v>
      </c>
      <c r="AN450" s="27"/>
      <c r="AO450" s="324">
        <f>SUMIF('Rekapitulasi Juni'!$U$9:$U$192,APS!$B450,'Rekapitulasi Juni'!$V$9:$V$192)</f>
        <v>0</v>
      </c>
      <c r="AP450" s="324">
        <f>SUMIF('Rekapitulasi Juni'!$U$9:$U$192,APS!$B450,'Rekapitulasi Juni'!$W$9:$W$192)</f>
        <v>0</v>
      </c>
      <c r="AQ450" s="27"/>
      <c r="AR450" s="325">
        <f t="shared" si="734"/>
        <v>0</v>
      </c>
      <c r="AS450" s="325">
        <f t="shared" si="735"/>
        <v>0</v>
      </c>
      <c r="AT450" s="27"/>
      <c r="AU450" s="324">
        <f>SUMIF('Rekapitulasi Juni'!$AL$9:$AL$192,APS!$B450,'Rekapitulasi Juni'!$AM$9:$AM$192)</f>
        <v>0</v>
      </c>
      <c r="AV450" s="324">
        <f>SUMIF('Rekapitulasi Juni'!$AL$9:$AL$192,APS!$B450,'Rekapitulasi Juni'!$AN$9:$AN$192)</f>
        <v>0</v>
      </c>
      <c r="AW450" s="27"/>
      <c r="AX450" s="325">
        <f t="shared" si="736"/>
        <v>0</v>
      </c>
      <c r="AY450" s="325">
        <f t="shared" si="737"/>
        <v>0</v>
      </c>
      <c r="AZ450" s="41">
        <f t="shared" si="738"/>
        <v>0</v>
      </c>
      <c r="BA450" s="41">
        <f t="shared" si="739"/>
        <v>0</v>
      </c>
      <c r="BB450" s="41">
        <f t="shared" si="740"/>
        <v>0</v>
      </c>
      <c r="BC450" s="41">
        <f t="shared" si="741"/>
        <v>0</v>
      </c>
      <c r="BD450" s="41">
        <f t="shared" si="742"/>
        <v>0</v>
      </c>
      <c r="BE450" s="41">
        <f t="shared" si="743"/>
        <v>0</v>
      </c>
      <c r="BF450" s="180">
        <f t="shared" si="744"/>
        <v>0</v>
      </c>
      <c r="BG450" s="27">
        <v>0</v>
      </c>
      <c r="BH450" s="27"/>
      <c r="BI450" s="324">
        <f>SUMIF('Rekapitulasi Juni'!$D$214:$D$393,APS!$B450,'Rekapitulasi Juni'!$E$214:$E$393)</f>
        <v>0</v>
      </c>
      <c r="BJ450" s="324">
        <f>SUMIF('Rekapitulasi Juni'!$D$214:$D$393,APS!$B450,'Rekapitulasi Juni'!$F$214:$F$393)</f>
        <v>0</v>
      </c>
      <c r="BK450" s="27"/>
      <c r="BL450" s="325">
        <f t="shared" si="745"/>
        <v>0</v>
      </c>
      <c r="BM450" s="325">
        <f t="shared" si="746"/>
        <v>0</v>
      </c>
      <c r="BN450" s="27"/>
      <c r="BO450" s="324">
        <f>SUMIF('Rekapitulasi Juni'!$U$214:$U$393,APS!$B450,'Rekapitulasi Juni'!$V$214:$V$393)</f>
        <v>0</v>
      </c>
      <c r="BP450" s="324">
        <f>SUMIF('Rekapitulasi Juni'!$U$214:$U$393,APS!$B450,'Rekapitulasi Juni'!$W$214:$W$393)</f>
        <v>0</v>
      </c>
      <c r="BQ450" s="27"/>
      <c r="BR450" s="325">
        <f t="shared" si="747"/>
        <v>0</v>
      </c>
      <c r="BS450" s="325">
        <f t="shared" si="748"/>
        <v>0</v>
      </c>
      <c r="BT450" s="27"/>
      <c r="BU450" s="324">
        <f>SUMIF('Rekapitulasi Juni'!$AL$214:$AL$393,APS!$B450,'Rekapitulasi Juni'!$AM$214:$AM$393)</f>
        <v>0</v>
      </c>
      <c r="BV450" s="324">
        <f>SUMIF('Rekapitulasi Juni'!$AL$214:$AL$393,APS!$B450,'Rekapitulasi Juni'!$AN$214:$AN$393)</f>
        <v>0</v>
      </c>
      <c r="BW450" s="27"/>
      <c r="BX450" s="325">
        <f t="shared" si="749"/>
        <v>0</v>
      </c>
      <c r="BY450" s="325">
        <f t="shared" si="750"/>
        <v>0</v>
      </c>
      <c r="BZ450" s="27"/>
      <c r="CA450" s="324">
        <f>SUMIF('Rekapitulasi Juni'!$BA$214:$BA$393,APS!$B450,'Rekapitulasi Juni'!$BB$214:$BB$393)</f>
        <v>0</v>
      </c>
      <c r="CB450" s="324">
        <f>SUMIF('Rekapitulasi Juni'!$BA$214:$BA$393,APS!$B450,'Rekapitulasi Juni'!$BC$214:$BC$393)</f>
        <v>0</v>
      </c>
      <c r="CC450" s="27"/>
      <c r="CD450" s="325">
        <f t="shared" si="751"/>
        <v>0</v>
      </c>
      <c r="CE450" s="325">
        <f t="shared" si="752"/>
        <v>0</v>
      </c>
      <c r="CF450" s="27"/>
      <c r="CG450" s="324">
        <f>SUMIF('Rekapitulasi Juni'!$BP$214:$BP$393,APS!$B450,'Rekapitulasi Juni'!$BQ$214:$BQ$393)</f>
        <v>0</v>
      </c>
      <c r="CH450" s="324">
        <f>SUMIF('Rekapitulasi Juni'!$BP$214:$BP$393,APS!$B450,'Rekapitulasi Juni'!$BR$214:$BR$393)</f>
        <v>0</v>
      </c>
      <c r="CI450" s="27"/>
      <c r="CJ450" s="325">
        <f t="shared" si="753"/>
        <v>0</v>
      </c>
      <c r="CK450" s="325">
        <f t="shared" si="754"/>
        <v>0</v>
      </c>
      <c r="CL450" s="41">
        <f t="shared" si="755"/>
        <v>0</v>
      </c>
      <c r="CM450" s="41">
        <f t="shared" si="756"/>
        <v>0</v>
      </c>
      <c r="CN450" s="41">
        <f t="shared" si="757"/>
        <v>0</v>
      </c>
      <c r="CO450" s="41">
        <f t="shared" si="758"/>
        <v>0</v>
      </c>
      <c r="CP450" s="41">
        <f t="shared" si="759"/>
        <v>0</v>
      </c>
      <c r="CQ450" s="41">
        <f t="shared" si="760"/>
        <v>0</v>
      </c>
      <c r="CR450" s="180">
        <f t="shared" si="761"/>
        <v>0</v>
      </c>
      <c r="CS450" s="27">
        <v>0</v>
      </c>
      <c r="CT450" s="27"/>
      <c r="CU450" s="324">
        <f>SUMIF('Rekapitulasi Juni'!$D$410:$D$588,APS!$B450,'Rekapitulasi Juni'!$E$410:$E$588)</f>
        <v>0</v>
      </c>
      <c r="CV450" s="324">
        <f>SUMIF('Rekapitulasi Juni'!$D$410:$D$588,APS!$B450,'Rekapitulasi Juni'!$F$410:$F$588)</f>
        <v>0</v>
      </c>
      <c r="CW450" s="27"/>
      <c r="CX450" s="325">
        <f t="shared" si="762"/>
        <v>0</v>
      </c>
      <c r="CY450" s="325">
        <f t="shared" si="763"/>
        <v>0</v>
      </c>
      <c r="CZ450" s="27"/>
      <c r="DA450" s="324">
        <f>SUMIF('Rekapitulasi Juni'!$U$410:$U$588,APS!$B450,'Rekapitulasi Juni'!$V$410:$V$588)</f>
        <v>0</v>
      </c>
      <c r="DB450" s="324">
        <f>SUMIF('Rekapitulasi Juni'!$U$410:$U$588,APS!$B450,'Rekapitulasi Juni'!$W$410:$W$588)</f>
        <v>0</v>
      </c>
      <c r="DC450" s="27"/>
      <c r="DD450" s="325">
        <f t="shared" si="764"/>
        <v>0</v>
      </c>
      <c r="DE450" s="325">
        <f t="shared" si="765"/>
        <v>0</v>
      </c>
      <c r="DF450" s="27"/>
      <c r="DG450" s="324">
        <f>SUMIF('Rekapitulasi Juni'!$AL$410:$AL$588,APS!$B450,'Rekapitulasi Juni'!$AM$410:$AM$588)</f>
        <v>0</v>
      </c>
      <c r="DH450" s="324">
        <f>SUMIF('Rekapitulasi Juni'!$AL$410:$AL$588,APS!$B450,'Rekapitulasi Juni'!$AN$410:$AN$588)</f>
        <v>0</v>
      </c>
      <c r="DI450" s="27"/>
      <c r="DJ450" s="325">
        <f t="shared" si="721"/>
        <v>0</v>
      </c>
      <c r="DK450" s="325">
        <f t="shared" si="722"/>
        <v>0</v>
      </c>
      <c r="DL450" s="27"/>
      <c r="DM450" s="324">
        <f>SUMIF('Rekapitulasi Juni'!$BA$410:$BA$588,APS!$B450,'Rekapitulasi Juni'!$BB$410:$BB$588)</f>
        <v>0</v>
      </c>
      <c r="DN450" s="324">
        <f>SUMIF('Rekapitulasi Juni'!$BA$410:$BA$588,APS!$B450,'Rekapitulasi Juni'!$BC$410:$BC$588)</f>
        <v>0</v>
      </c>
      <c r="DO450" s="324">
        <f>SUMIF('Rekapitulasi Juni'!$BA$410:$BA$588,APS!$B450,'Rekapitulasi Juni'!$BF$410:$BF$588)</f>
        <v>0</v>
      </c>
      <c r="DP450" s="325">
        <f t="shared" si="723"/>
        <v>0</v>
      </c>
      <c r="DQ450" s="325">
        <f t="shared" si="724"/>
        <v>0</v>
      </c>
      <c r="DR450" s="27"/>
      <c r="DS450" s="324">
        <f>SUMIF('Rekapitulasi Juni'!$BP$410:$BP$588,APS!$B450,'Rekapitulasi Juni'!$BQ$410:$BQ$588)</f>
        <v>0</v>
      </c>
      <c r="DT450" s="324">
        <f>SUMIF('Rekapitulasi Juni'!$BP$410:$BP$588,APS!$B450,'Rekapitulasi Juni'!$BR$410:$BR$588)</f>
        <v>0</v>
      </c>
      <c r="DU450" s="27"/>
      <c r="DV450" s="325">
        <f t="shared" si="725"/>
        <v>0</v>
      </c>
      <c r="DW450" s="325">
        <f t="shared" si="726"/>
        <v>0</v>
      </c>
      <c r="DX450" s="41">
        <f t="shared" si="766"/>
        <v>0</v>
      </c>
      <c r="DY450" s="41">
        <f t="shared" si="767"/>
        <v>0</v>
      </c>
      <c r="DZ450" s="41">
        <f t="shared" si="768"/>
        <v>0</v>
      </c>
      <c r="EA450" s="41">
        <f t="shared" si="769"/>
        <v>0</v>
      </c>
      <c r="EB450" s="41">
        <f t="shared" si="770"/>
        <v>0</v>
      </c>
      <c r="EC450" s="41">
        <f t="shared" si="771"/>
        <v>0</v>
      </c>
      <c r="ED450" s="180">
        <f t="shared" si="772"/>
        <v>0</v>
      </c>
      <c r="EE450" s="27">
        <v>0</v>
      </c>
      <c r="EF450" s="27"/>
      <c r="EG450" s="324">
        <f>SUMIF('Rekapitulasi Juni'!$D$608:$D$786,APS!$B450,'Rekapitulasi Juni'!$E$608:$E$786)</f>
        <v>0</v>
      </c>
      <c r="EH450" s="324">
        <f>SUMIF('Rekapitulasi Juni'!$D$608:$D$786,APS!$B450,'Rekapitulasi Juni'!$F$608:$F$786)</f>
        <v>0</v>
      </c>
      <c r="EI450" s="27"/>
      <c r="EJ450" s="325">
        <f t="shared" si="727"/>
        <v>0</v>
      </c>
      <c r="EK450" s="325">
        <f t="shared" si="728"/>
        <v>0</v>
      </c>
      <c r="EL450" s="27"/>
      <c r="EM450" s="324">
        <f>SUMIF('Rekapitulasi Juni'!$U$608:$U$786,APS!$B450,'Rekapitulasi Juni'!$V$608:$V$786)</f>
        <v>0</v>
      </c>
      <c r="EN450" s="324">
        <f>SUMIF('Rekapitulasi Juni'!$U$608:$U$786,APS!$B450,'Rekapitulasi Juni'!$W$608:$W$786)</f>
        <v>0</v>
      </c>
      <c r="EO450" s="27"/>
      <c r="EP450" s="325">
        <f t="shared" si="729"/>
        <v>0</v>
      </c>
      <c r="EQ450" s="325">
        <f t="shared" si="730"/>
        <v>0</v>
      </c>
      <c r="ER450" s="27"/>
      <c r="ES450" s="324">
        <f>SUMIF('Rekapitulasi Juni'!$AL$608:$AL$786,APS!$B450,'Rekapitulasi Juni'!$AM$608:$AM$786)</f>
        <v>0</v>
      </c>
      <c r="ET450" s="324">
        <f>SUMIF('Rekapitulasi Juni'!$AL$608:$AL$786,APS!$B450,'Rekapitulasi Juni'!$AN$608:$AN$786)</f>
        <v>0</v>
      </c>
      <c r="EU450" s="27"/>
      <c r="EV450" s="325">
        <f t="shared" si="715"/>
        <v>0</v>
      </c>
      <c r="EW450" s="325">
        <f t="shared" si="716"/>
        <v>0</v>
      </c>
      <c r="EX450" s="27"/>
      <c r="EY450" s="324">
        <f>SUMIF('Rekapitulasi Juni'!$BA$608:$BA$786,APS!$B450,'Rekapitulasi Juni'!$BB$608:$BB$786)</f>
        <v>0</v>
      </c>
      <c r="EZ450" s="324">
        <f>SUMIF('Rekapitulasi Juni'!$BA$608:$BA$786,APS!$B450,'Rekapitulasi Juni'!$BC$608:$BC$786)</f>
        <v>0</v>
      </c>
      <c r="FA450" s="324">
        <f>SUMIF('Rekapitulasi Juni'!$BA$608:$BA$786,APS!$B450,'Rekapitulasi Juni'!$BF$608:$BF$786)</f>
        <v>0</v>
      </c>
      <c r="FB450" s="325">
        <f t="shared" si="717"/>
        <v>0</v>
      </c>
      <c r="FC450" s="325">
        <f t="shared" si="718"/>
        <v>0</v>
      </c>
      <c r="FD450" s="27"/>
      <c r="FE450" s="27"/>
      <c r="FF450" s="27"/>
      <c r="FG450" s="27"/>
      <c r="FH450" s="27"/>
      <c r="FI450" s="27"/>
      <c r="FJ450" s="41">
        <f t="shared" si="773"/>
        <v>0</v>
      </c>
      <c r="FK450" s="41">
        <f t="shared" si="774"/>
        <v>0</v>
      </c>
      <c r="FL450" s="41">
        <f t="shared" si="775"/>
        <v>0</v>
      </c>
      <c r="FM450" s="41">
        <f t="shared" si="776"/>
        <v>0</v>
      </c>
      <c r="FN450" s="41">
        <f t="shared" si="777"/>
        <v>0</v>
      </c>
      <c r="FO450" s="41">
        <f t="shared" si="778"/>
        <v>0</v>
      </c>
      <c r="FP450" s="180">
        <f t="shared" si="779"/>
        <v>0</v>
      </c>
      <c r="FQ450" s="27"/>
      <c r="FR450" s="27"/>
      <c r="FS450" s="324">
        <f>SUMIF('Rekapitulasi Juni'!$D$804:$D$984,APS!$B450,'Rekapitulasi Juni'!$E$804:$E$984)</f>
        <v>0</v>
      </c>
      <c r="FT450" s="324">
        <f>SUMIF('Rekapitulasi Juni'!$D$804:$D$984,APS!$B450,'Rekapitulasi Juni'!$F$804:$F$984)</f>
        <v>0</v>
      </c>
      <c r="FU450" s="27"/>
      <c r="FV450" s="325">
        <f t="shared" si="719"/>
        <v>0</v>
      </c>
      <c r="FW450" s="325">
        <f t="shared" si="720"/>
        <v>0</v>
      </c>
      <c r="FX450" s="27"/>
      <c r="FY450" s="324">
        <f>SUMIF('Rekapitulasi Juni'!$U$804:$U$984,APS!$B450,'Rekapitulasi Juni'!$V$804:$V$984)</f>
        <v>0</v>
      </c>
      <c r="FZ450" s="324">
        <f>SUMIF('Rekapitulasi Juni'!$U$804:$U$984,APS!$B450,'Rekapitulasi Juni'!$W$804:$W$984)</f>
        <v>0</v>
      </c>
      <c r="GA450" s="27"/>
      <c r="GB450" s="325">
        <f t="shared" si="713"/>
        <v>0</v>
      </c>
      <c r="GC450" s="325">
        <f t="shared" si="714"/>
        <v>0</v>
      </c>
      <c r="GD450" s="27"/>
      <c r="GE450" s="324">
        <f>SUMIF('Rekapitulasi Juni'!$AL$804:$AL$984,APS!$B450,'Rekapitulasi Juni'!$AM$804:$AM$984)</f>
        <v>0</v>
      </c>
      <c r="GF450" s="324">
        <f>SUMIF('Rekapitulasi Juni'!$AL$804:$AL$984,APS!$B450,'Rekapitulasi Juni'!$AN$804:$AN$984)</f>
        <v>0</v>
      </c>
      <c r="GG450" s="27"/>
      <c r="GH450" s="325">
        <f t="shared" si="703"/>
        <v>0</v>
      </c>
      <c r="GI450" s="325">
        <f t="shared" si="704"/>
        <v>0</v>
      </c>
      <c r="GJ450" s="27"/>
      <c r="GK450" s="27"/>
      <c r="GL450" s="41">
        <f t="shared" si="780"/>
        <v>0</v>
      </c>
      <c r="GM450" s="41">
        <f t="shared" si="781"/>
        <v>0</v>
      </c>
      <c r="GN450" s="41">
        <f t="shared" si="782"/>
        <v>0</v>
      </c>
      <c r="GO450" s="41">
        <f t="shared" si="712"/>
        <v>0</v>
      </c>
      <c r="GP450" s="41">
        <f t="shared" si="783"/>
        <v>0</v>
      </c>
      <c r="GQ450" s="41">
        <f t="shared" si="784"/>
        <v>0</v>
      </c>
      <c r="GR450" s="180">
        <f t="shared" si="785"/>
        <v>0</v>
      </c>
      <c r="GS450" s="41">
        <f t="shared" si="705"/>
        <v>0</v>
      </c>
      <c r="GT450" s="41">
        <f t="shared" si="706"/>
        <v>0</v>
      </c>
      <c r="GU450" s="41">
        <f t="shared" si="707"/>
        <v>0</v>
      </c>
      <c r="GV450" s="41">
        <f t="shared" si="708"/>
        <v>0</v>
      </c>
      <c r="GW450" s="41">
        <f t="shared" si="709"/>
        <v>0</v>
      </c>
      <c r="GX450" s="41">
        <f t="shared" si="710"/>
        <v>0</v>
      </c>
      <c r="GY450" s="180">
        <f t="shared" si="711"/>
        <v>0</v>
      </c>
      <c r="GZ450" s="41">
        <v>423</v>
      </c>
      <c r="HA450" s="32"/>
      <c r="HB450" s="42">
        <f t="shared" si="794"/>
        <v>0</v>
      </c>
      <c r="HC450" s="59"/>
    </row>
    <row r="451" spans="1:211" ht="30" hidden="1" customHeight="1">
      <c r="A451" s="51" t="s">
        <v>873</v>
      </c>
      <c r="B451" s="63" t="s">
        <v>874</v>
      </c>
      <c r="C451" s="31" t="s">
        <v>490</v>
      </c>
      <c r="D451" s="50" t="s">
        <v>491</v>
      </c>
      <c r="E451" s="31" t="s">
        <v>43</v>
      </c>
      <c r="F451" s="31" t="s">
        <v>491</v>
      </c>
      <c r="G451" s="33">
        <v>0</v>
      </c>
      <c r="H451" s="33">
        <v>0</v>
      </c>
      <c r="I451" s="33">
        <v>0</v>
      </c>
      <c r="J451" s="34">
        <f>IFERROR(VLOOKUP(A451,#REF!,3,0),0)</f>
        <v>0</v>
      </c>
      <c r="K451" s="34">
        <f t="shared" si="789"/>
        <v>0</v>
      </c>
      <c r="L451" s="34">
        <v>0</v>
      </c>
      <c r="M451" s="34">
        <v>0</v>
      </c>
      <c r="N451" s="35">
        <f t="shared" si="790"/>
        <v>0</v>
      </c>
      <c r="O451" s="35">
        <f t="shared" si="791"/>
        <v>0</v>
      </c>
      <c r="P451" s="36">
        <v>0</v>
      </c>
      <c r="Q451" s="36">
        <f t="shared" si="731"/>
        <v>0</v>
      </c>
      <c r="R451" s="80"/>
      <c r="S451" s="37">
        <f ca="1">SUMIF(ROP!$D$6:$H$65536,A451,ROP!$J$6:$J$65536)</f>
        <v>0</v>
      </c>
      <c r="T451" s="37">
        <f>SUMIF(HASIL!$B:$B,APS!$B451&amp;RIGHT(APS!T$9,2),HASIL!$I:$I)</f>
        <v>0</v>
      </c>
      <c r="U451" s="37">
        <f>SUMIF(HASIL!$B:$B,APS!$B451&amp;RIGHT(APS!U$9,2),HASIL!$I:$I)</f>
        <v>0</v>
      </c>
      <c r="V451" s="37">
        <f>SUMIF(HASIL!$B:$B,APS!$B451&amp;RIGHT(APS!V$9,2),HASIL!$I:$I)</f>
        <v>0</v>
      </c>
      <c r="W451" s="37">
        <f>SUMIF(HASIL!$B:$B,APS!$B451&amp;RIGHT(APS!W$9,2),HASIL!$I:$I)</f>
        <v>0</v>
      </c>
      <c r="X451" s="38">
        <f t="shared" si="792"/>
        <v>0</v>
      </c>
      <c r="Y451" s="38">
        <f t="shared" si="793"/>
        <v>0</v>
      </c>
      <c r="Z451" s="39">
        <f t="shared" si="787"/>
        <v>0</v>
      </c>
      <c r="AA451" s="39">
        <f t="shared" si="786"/>
        <v>0</v>
      </c>
      <c r="AB451" s="40">
        <f t="shared" si="788"/>
        <v>0</v>
      </c>
      <c r="AC451" s="27">
        <v>0</v>
      </c>
      <c r="AD451" s="27"/>
      <c r="AE451" s="27"/>
      <c r="AF451" s="27"/>
      <c r="AG451" s="27"/>
      <c r="AH451" s="27"/>
      <c r="AI451" s="324">
        <f>SUMIF('Rekapitulasi Juni'!$D$9:$D$192,APS!$B451,'Rekapitulasi Juni'!$E$9:$E$192)</f>
        <v>0</v>
      </c>
      <c r="AJ451" s="324">
        <f>SUMIF('Rekapitulasi Juni'!$D$9:$D$192,APS!$B451,'Rekapitulasi Juni'!$F$9:$F$192)</f>
        <v>0</v>
      </c>
      <c r="AK451" s="324">
        <f>SUMIF('Rekapitulasi Juni'!$D$9:$D$192,APS!$B451,'Rekapitulasi Juni'!$K$9:$K$192)</f>
        <v>0</v>
      </c>
      <c r="AL451" s="325">
        <f t="shared" si="732"/>
        <v>0</v>
      </c>
      <c r="AM451" s="325">
        <f t="shared" si="733"/>
        <v>0</v>
      </c>
      <c r="AN451" s="27"/>
      <c r="AO451" s="324">
        <f>SUMIF('Rekapitulasi Juni'!$U$9:$U$192,APS!$B451,'Rekapitulasi Juni'!$V$9:$V$192)</f>
        <v>0</v>
      </c>
      <c r="AP451" s="324">
        <f>SUMIF('Rekapitulasi Juni'!$U$9:$U$192,APS!$B451,'Rekapitulasi Juni'!$W$9:$W$192)</f>
        <v>0</v>
      </c>
      <c r="AQ451" s="27"/>
      <c r="AR451" s="325">
        <f t="shared" si="734"/>
        <v>0</v>
      </c>
      <c r="AS451" s="325">
        <f t="shared" si="735"/>
        <v>0</v>
      </c>
      <c r="AT451" s="27"/>
      <c r="AU451" s="324">
        <f>SUMIF('Rekapitulasi Juni'!$AL$9:$AL$192,APS!$B451,'Rekapitulasi Juni'!$AM$9:$AM$192)</f>
        <v>0</v>
      </c>
      <c r="AV451" s="324">
        <f>SUMIF('Rekapitulasi Juni'!$AL$9:$AL$192,APS!$B451,'Rekapitulasi Juni'!$AN$9:$AN$192)</f>
        <v>0</v>
      </c>
      <c r="AW451" s="27"/>
      <c r="AX451" s="325">
        <f t="shared" si="736"/>
        <v>0</v>
      </c>
      <c r="AY451" s="325">
        <f t="shared" si="737"/>
        <v>0</v>
      </c>
      <c r="AZ451" s="41">
        <f t="shared" si="738"/>
        <v>0</v>
      </c>
      <c r="BA451" s="41">
        <f t="shared" si="739"/>
        <v>0</v>
      </c>
      <c r="BB451" s="41">
        <f t="shared" si="740"/>
        <v>0</v>
      </c>
      <c r="BC451" s="41">
        <f t="shared" si="741"/>
        <v>0</v>
      </c>
      <c r="BD451" s="41">
        <f t="shared" si="742"/>
        <v>0</v>
      </c>
      <c r="BE451" s="41">
        <f t="shared" si="743"/>
        <v>0</v>
      </c>
      <c r="BF451" s="180">
        <f t="shared" si="744"/>
        <v>0</v>
      </c>
      <c r="BG451" s="27">
        <v>0</v>
      </c>
      <c r="BH451" s="27"/>
      <c r="BI451" s="324">
        <f>SUMIF('Rekapitulasi Juni'!$D$214:$D$393,APS!$B451,'Rekapitulasi Juni'!$E$214:$E$393)</f>
        <v>0</v>
      </c>
      <c r="BJ451" s="324">
        <f>SUMIF('Rekapitulasi Juni'!$D$214:$D$393,APS!$B451,'Rekapitulasi Juni'!$F$214:$F$393)</f>
        <v>0</v>
      </c>
      <c r="BK451" s="27"/>
      <c r="BL451" s="325">
        <f t="shared" si="745"/>
        <v>0</v>
      </c>
      <c r="BM451" s="325">
        <f t="shared" si="746"/>
        <v>0</v>
      </c>
      <c r="BN451" s="27"/>
      <c r="BO451" s="324">
        <f>SUMIF('Rekapitulasi Juni'!$U$214:$U$393,APS!$B451,'Rekapitulasi Juni'!$V$214:$V$393)</f>
        <v>0</v>
      </c>
      <c r="BP451" s="324">
        <f>SUMIF('Rekapitulasi Juni'!$U$214:$U$393,APS!$B451,'Rekapitulasi Juni'!$W$214:$W$393)</f>
        <v>0</v>
      </c>
      <c r="BQ451" s="27"/>
      <c r="BR451" s="325">
        <f t="shared" si="747"/>
        <v>0</v>
      </c>
      <c r="BS451" s="325">
        <f t="shared" si="748"/>
        <v>0</v>
      </c>
      <c r="BT451" s="27"/>
      <c r="BU451" s="324">
        <f>SUMIF('Rekapitulasi Juni'!$AL$214:$AL$393,APS!$B451,'Rekapitulasi Juni'!$AM$214:$AM$393)</f>
        <v>0</v>
      </c>
      <c r="BV451" s="324">
        <f>SUMIF('Rekapitulasi Juni'!$AL$214:$AL$393,APS!$B451,'Rekapitulasi Juni'!$AN$214:$AN$393)</f>
        <v>0</v>
      </c>
      <c r="BW451" s="27"/>
      <c r="BX451" s="325">
        <f t="shared" si="749"/>
        <v>0</v>
      </c>
      <c r="BY451" s="325">
        <f t="shared" si="750"/>
        <v>0</v>
      </c>
      <c r="BZ451" s="27"/>
      <c r="CA451" s="324">
        <f>SUMIF('Rekapitulasi Juni'!$BA$214:$BA$393,APS!$B451,'Rekapitulasi Juni'!$BB$214:$BB$393)</f>
        <v>0</v>
      </c>
      <c r="CB451" s="324">
        <f>SUMIF('Rekapitulasi Juni'!$BA$214:$BA$393,APS!$B451,'Rekapitulasi Juni'!$BC$214:$BC$393)</f>
        <v>0</v>
      </c>
      <c r="CC451" s="27"/>
      <c r="CD451" s="325">
        <f t="shared" si="751"/>
        <v>0</v>
      </c>
      <c r="CE451" s="325">
        <f t="shared" si="752"/>
        <v>0</v>
      </c>
      <c r="CF451" s="27"/>
      <c r="CG451" s="324">
        <f>SUMIF('Rekapitulasi Juni'!$BP$214:$BP$393,APS!$B451,'Rekapitulasi Juni'!$BQ$214:$BQ$393)</f>
        <v>0</v>
      </c>
      <c r="CH451" s="324">
        <f>SUMIF('Rekapitulasi Juni'!$BP$214:$BP$393,APS!$B451,'Rekapitulasi Juni'!$BR$214:$BR$393)</f>
        <v>0</v>
      </c>
      <c r="CI451" s="27"/>
      <c r="CJ451" s="325">
        <f t="shared" si="753"/>
        <v>0</v>
      </c>
      <c r="CK451" s="325">
        <f t="shared" si="754"/>
        <v>0</v>
      </c>
      <c r="CL451" s="41">
        <f t="shared" si="755"/>
        <v>0</v>
      </c>
      <c r="CM451" s="41">
        <f t="shared" si="756"/>
        <v>0</v>
      </c>
      <c r="CN451" s="41">
        <f t="shared" si="757"/>
        <v>0</v>
      </c>
      <c r="CO451" s="41">
        <f t="shared" si="758"/>
        <v>0</v>
      </c>
      <c r="CP451" s="41">
        <f t="shared" si="759"/>
        <v>0</v>
      </c>
      <c r="CQ451" s="41">
        <f t="shared" si="760"/>
        <v>0</v>
      </c>
      <c r="CR451" s="180">
        <f t="shared" si="761"/>
        <v>0</v>
      </c>
      <c r="CS451" s="27">
        <v>0</v>
      </c>
      <c r="CT451" s="27"/>
      <c r="CU451" s="324">
        <f>SUMIF('Rekapitulasi Juni'!$D$410:$D$588,APS!$B451,'Rekapitulasi Juni'!$E$410:$E$588)</f>
        <v>0</v>
      </c>
      <c r="CV451" s="324">
        <f>SUMIF('Rekapitulasi Juni'!$D$410:$D$588,APS!$B451,'Rekapitulasi Juni'!$F$410:$F$588)</f>
        <v>0</v>
      </c>
      <c r="CW451" s="27"/>
      <c r="CX451" s="325">
        <f t="shared" si="762"/>
        <v>0</v>
      </c>
      <c r="CY451" s="325">
        <f t="shared" si="763"/>
        <v>0</v>
      </c>
      <c r="CZ451" s="27"/>
      <c r="DA451" s="324">
        <f>SUMIF('Rekapitulasi Juni'!$U$410:$U$588,APS!$B451,'Rekapitulasi Juni'!$V$410:$V$588)</f>
        <v>0</v>
      </c>
      <c r="DB451" s="324">
        <f>SUMIF('Rekapitulasi Juni'!$U$410:$U$588,APS!$B451,'Rekapitulasi Juni'!$W$410:$W$588)</f>
        <v>0</v>
      </c>
      <c r="DC451" s="27"/>
      <c r="DD451" s="325">
        <f t="shared" si="764"/>
        <v>0</v>
      </c>
      <c r="DE451" s="325">
        <f t="shared" si="765"/>
        <v>0</v>
      </c>
      <c r="DF451" s="27"/>
      <c r="DG451" s="324">
        <f>SUMIF('Rekapitulasi Juni'!$AL$410:$AL$588,APS!$B451,'Rekapitulasi Juni'!$AM$410:$AM$588)</f>
        <v>0</v>
      </c>
      <c r="DH451" s="324">
        <f>SUMIF('Rekapitulasi Juni'!$AL$410:$AL$588,APS!$B451,'Rekapitulasi Juni'!$AN$410:$AN$588)</f>
        <v>0</v>
      </c>
      <c r="DI451" s="27"/>
      <c r="DJ451" s="325">
        <f t="shared" si="721"/>
        <v>0</v>
      </c>
      <c r="DK451" s="325">
        <f t="shared" si="722"/>
        <v>0</v>
      </c>
      <c r="DL451" s="27"/>
      <c r="DM451" s="324">
        <f>SUMIF('Rekapitulasi Juni'!$BA$410:$BA$588,APS!$B451,'Rekapitulasi Juni'!$BB$410:$BB$588)</f>
        <v>0</v>
      </c>
      <c r="DN451" s="324">
        <f>SUMIF('Rekapitulasi Juni'!$BA$410:$BA$588,APS!$B451,'Rekapitulasi Juni'!$BC$410:$BC$588)</f>
        <v>0</v>
      </c>
      <c r="DO451" s="324">
        <f>SUMIF('Rekapitulasi Juni'!$BA$410:$BA$588,APS!$B451,'Rekapitulasi Juni'!$BF$410:$BF$588)</f>
        <v>0</v>
      </c>
      <c r="DP451" s="325">
        <f t="shared" si="723"/>
        <v>0</v>
      </c>
      <c r="DQ451" s="325">
        <f t="shared" si="724"/>
        <v>0</v>
      </c>
      <c r="DR451" s="27"/>
      <c r="DS451" s="324">
        <f>SUMIF('Rekapitulasi Juni'!$BP$410:$BP$588,APS!$B451,'Rekapitulasi Juni'!$BQ$410:$BQ$588)</f>
        <v>0</v>
      </c>
      <c r="DT451" s="324">
        <f>SUMIF('Rekapitulasi Juni'!$BP$410:$BP$588,APS!$B451,'Rekapitulasi Juni'!$BR$410:$BR$588)</f>
        <v>0</v>
      </c>
      <c r="DU451" s="27"/>
      <c r="DV451" s="325">
        <f t="shared" si="725"/>
        <v>0</v>
      </c>
      <c r="DW451" s="325">
        <f t="shared" si="726"/>
        <v>0</v>
      </c>
      <c r="DX451" s="41">
        <f t="shared" si="766"/>
        <v>0</v>
      </c>
      <c r="DY451" s="41">
        <f t="shared" si="767"/>
        <v>0</v>
      </c>
      <c r="DZ451" s="41">
        <f t="shared" si="768"/>
        <v>0</v>
      </c>
      <c r="EA451" s="41">
        <f t="shared" si="769"/>
        <v>0</v>
      </c>
      <c r="EB451" s="41">
        <f t="shared" si="770"/>
        <v>0</v>
      </c>
      <c r="EC451" s="41">
        <f t="shared" si="771"/>
        <v>0</v>
      </c>
      <c r="ED451" s="180">
        <f t="shared" si="772"/>
        <v>0</v>
      </c>
      <c r="EE451" s="27">
        <v>0</v>
      </c>
      <c r="EF451" s="27"/>
      <c r="EG451" s="324">
        <f>SUMIF('Rekapitulasi Juni'!$D$608:$D$786,APS!$B451,'Rekapitulasi Juni'!$E$608:$E$786)</f>
        <v>0</v>
      </c>
      <c r="EH451" s="324">
        <f>SUMIF('Rekapitulasi Juni'!$D$608:$D$786,APS!$B451,'Rekapitulasi Juni'!$F$608:$F$786)</f>
        <v>0</v>
      </c>
      <c r="EI451" s="27"/>
      <c r="EJ451" s="325">
        <f t="shared" si="727"/>
        <v>0</v>
      </c>
      <c r="EK451" s="325">
        <f t="shared" si="728"/>
        <v>0</v>
      </c>
      <c r="EL451" s="27"/>
      <c r="EM451" s="324">
        <f>SUMIF('Rekapitulasi Juni'!$U$608:$U$786,APS!$B451,'Rekapitulasi Juni'!$V$608:$V$786)</f>
        <v>0</v>
      </c>
      <c r="EN451" s="324">
        <f>SUMIF('Rekapitulasi Juni'!$U$608:$U$786,APS!$B451,'Rekapitulasi Juni'!$W$608:$W$786)</f>
        <v>0</v>
      </c>
      <c r="EO451" s="27"/>
      <c r="EP451" s="325">
        <f t="shared" si="729"/>
        <v>0</v>
      </c>
      <c r="EQ451" s="325">
        <f t="shared" si="730"/>
        <v>0</v>
      </c>
      <c r="ER451" s="27"/>
      <c r="ES451" s="324">
        <f>SUMIF('Rekapitulasi Juni'!$AL$608:$AL$786,APS!$B451,'Rekapitulasi Juni'!$AM$608:$AM$786)</f>
        <v>0</v>
      </c>
      <c r="ET451" s="324">
        <f>SUMIF('Rekapitulasi Juni'!$AL$608:$AL$786,APS!$B451,'Rekapitulasi Juni'!$AN$608:$AN$786)</f>
        <v>0</v>
      </c>
      <c r="EU451" s="27"/>
      <c r="EV451" s="325">
        <f t="shared" si="715"/>
        <v>0</v>
      </c>
      <c r="EW451" s="325">
        <f t="shared" si="716"/>
        <v>0</v>
      </c>
      <c r="EX451" s="27"/>
      <c r="EY451" s="324">
        <f>SUMIF('Rekapitulasi Juni'!$BA$608:$BA$786,APS!$B451,'Rekapitulasi Juni'!$BB$608:$BB$786)</f>
        <v>0</v>
      </c>
      <c r="EZ451" s="324">
        <f>SUMIF('Rekapitulasi Juni'!$BA$608:$BA$786,APS!$B451,'Rekapitulasi Juni'!$BC$608:$BC$786)</f>
        <v>0</v>
      </c>
      <c r="FA451" s="324">
        <f>SUMIF('Rekapitulasi Juni'!$BA$608:$BA$786,APS!$B451,'Rekapitulasi Juni'!$BF$608:$BF$786)</f>
        <v>0</v>
      </c>
      <c r="FB451" s="325">
        <f t="shared" si="717"/>
        <v>0</v>
      </c>
      <c r="FC451" s="325">
        <f t="shared" si="718"/>
        <v>0</v>
      </c>
      <c r="FD451" s="27"/>
      <c r="FE451" s="27"/>
      <c r="FF451" s="27"/>
      <c r="FG451" s="27"/>
      <c r="FH451" s="27"/>
      <c r="FI451" s="27"/>
      <c r="FJ451" s="41">
        <f t="shared" si="773"/>
        <v>0</v>
      </c>
      <c r="FK451" s="41">
        <f t="shared" si="774"/>
        <v>0</v>
      </c>
      <c r="FL451" s="41">
        <f t="shared" si="775"/>
        <v>0</v>
      </c>
      <c r="FM451" s="41">
        <f t="shared" si="776"/>
        <v>0</v>
      </c>
      <c r="FN451" s="41">
        <f t="shared" si="777"/>
        <v>0</v>
      </c>
      <c r="FO451" s="41">
        <f t="shared" si="778"/>
        <v>0</v>
      </c>
      <c r="FP451" s="180">
        <f t="shared" si="779"/>
        <v>0</v>
      </c>
      <c r="FQ451" s="27"/>
      <c r="FR451" s="27"/>
      <c r="FS451" s="324">
        <f>SUMIF('Rekapitulasi Juni'!$D$804:$D$984,APS!$B451,'Rekapitulasi Juni'!$E$804:$E$984)</f>
        <v>0</v>
      </c>
      <c r="FT451" s="324">
        <f>SUMIF('Rekapitulasi Juni'!$D$804:$D$984,APS!$B451,'Rekapitulasi Juni'!$F$804:$F$984)</f>
        <v>0</v>
      </c>
      <c r="FU451" s="27"/>
      <c r="FV451" s="325">
        <f t="shared" si="719"/>
        <v>0</v>
      </c>
      <c r="FW451" s="325">
        <f t="shared" si="720"/>
        <v>0</v>
      </c>
      <c r="FX451" s="27"/>
      <c r="FY451" s="324">
        <f>SUMIF('Rekapitulasi Juni'!$U$804:$U$984,APS!$B451,'Rekapitulasi Juni'!$V$804:$V$984)</f>
        <v>0</v>
      </c>
      <c r="FZ451" s="324">
        <f>SUMIF('Rekapitulasi Juni'!$U$804:$U$984,APS!$B451,'Rekapitulasi Juni'!$W$804:$W$984)</f>
        <v>0</v>
      </c>
      <c r="GA451" s="27"/>
      <c r="GB451" s="325">
        <f t="shared" si="713"/>
        <v>0</v>
      </c>
      <c r="GC451" s="325">
        <f t="shared" si="714"/>
        <v>0</v>
      </c>
      <c r="GD451" s="27"/>
      <c r="GE451" s="324">
        <f>SUMIF('Rekapitulasi Juni'!$AL$804:$AL$984,APS!$B451,'Rekapitulasi Juni'!$AM$804:$AM$984)</f>
        <v>0</v>
      </c>
      <c r="GF451" s="324">
        <f>SUMIF('Rekapitulasi Juni'!$AL$804:$AL$984,APS!$B451,'Rekapitulasi Juni'!$AN$804:$AN$984)</f>
        <v>0</v>
      </c>
      <c r="GG451" s="27"/>
      <c r="GH451" s="325">
        <f t="shared" si="703"/>
        <v>0</v>
      </c>
      <c r="GI451" s="325">
        <f t="shared" si="704"/>
        <v>0</v>
      </c>
      <c r="GJ451" s="27"/>
      <c r="GK451" s="27"/>
      <c r="GL451" s="41">
        <f t="shared" si="780"/>
        <v>0</v>
      </c>
      <c r="GM451" s="41">
        <f t="shared" si="781"/>
        <v>0</v>
      </c>
      <c r="GN451" s="41">
        <f t="shared" si="782"/>
        <v>0</v>
      </c>
      <c r="GO451" s="41">
        <f t="shared" si="712"/>
        <v>0</v>
      </c>
      <c r="GP451" s="41">
        <f t="shared" si="783"/>
        <v>0</v>
      </c>
      <c r="GQ451" s="41">
        <f t="shared" si="784"/>
        <v>0</v>
      </c>
      <c r="GR451" s="180">
        <f t="shared" si="785"/>
        <v>0</v>
      </c>
      <c r="GS451" s="41">
        <f t="shared" si="705"/>
        <v>0</v>
      </c>
      <c r="GT451" s="41">
        <f t="shared" si="706"/>
        <v>0</v>
      </c>
      <c r="GU451" s="41">
        <f t="shared" si="707"/>
        <v>0</v>
      </c>
      <c r="GV451" s="41">
        <f t="shared" si="708"/>
        <v>0</v>
      </c>
      <c r="GW451" s="41">
        <f t="shared" si="709"/>
        <v>0</v>
      </c>
      <c r="GX451" s="41">
        <f t="shared" si="710"/>
        <v>0</v>
      </c>
      <c r="GY451" s="180">
        <f t="shared" si="711"/>
        <v>0</v>
      </c>
      <c r="GZ451" s="41">
        <v>424</v>
      </c>
      <c r="HA451" s="32"/>
      <c r="HB451" s="42">
        <f t="shared" si="794"/>
        <v>0</v>
      </c>
      <c r="HC451" s="59"/>
    </row>
    <row r="452" spans="1:211" ht="15" hidden="1" customHeight="1">
      <c r="A452" s="31" t="s">
        <v>875</v>
      </c>
      <c r="B452" s="32" t="s">
        <v>876</v>
      </c>
      <c r="C452" s="31" t="s">
        <v>490</v>
      </c>
      <c r="D452" s="50" t="s">
        <v>491</v>
      </c>
      <c r="E452" s="31" t="s">
        <v>43</v>
      </c>
      <c r="F452" s="31" t="s">
        <v>491</v>
      </c>
      <c r="G452" s="33">
        <v>0</v>
      </c>
      <c r="H452" s="33">
        <v>0</v>
      </c>
      <c r="I452" s="33">
        <v>0</v>
      </c>
      <c r="J452" s="34">
        <f>IFERROR(VLOOKUP(A452,#REF!,3,0),0)</f>
        <v>0</v>
      </c>
      <c r="K452" s="34">
        <f t="shared" si="789"/>
        <v>0</v>
      </c>
      <c r="L452" s="34">
        <v>0</v>
      </c>
      <c r="M452" s="34">
        <v>0</v>
      </c>
      <c r="N452" s="35">
        <f t="shared" si="790"/>
        <v>0</v>
      </c>
      <c r="O452" s="35">
        <f t="shared" si="791"/>
        <v>0</v>
      </c>
      <c r="P452" s="36">
        <v>0</v>
      </c>
      <c r="Q452" s="36">
        <f t="shared" si="731"/>
        <v>0</v>
      </c>
      <c r="R452" s="80"/>
      <c r="S452" s="37">
        <f ca="1">SUMIF(ROP!$D$6:$H$65536,A452,ROP!$J$6:$J$65536)</f>
        <v>0</v>
      </c>
      <c r="T452" s="37">
        <f>SUMIF(HASIL!$B:$B,APS!$B452&amp;RIGHT(APS!T$9,2),HASIL!$I:$I)</f>
        <v>0</v>
      </c>
      <c r="U452" s="37">
        <f>SUMIF(HASIL!$B:$B,APS!$B452&amp;RIGHT(APS!U$9,2),HASIL!$I:$I)</f>
        <v>0</v>
      </c>
      <c r="V452" s="37">
        <f>SUMIF(HASIL!$B:$B,APS!$B452&amp;RIGHT(APS!V$9,2),HASIL!$I:$I)</f>
        <v>0</v>
      </c>
      <c r="W452" s="37">
        <f>SUMIF(HASIL!$B:$B,APS!$B452&amp;RIGHT(APS!W$9,2),HASIL!$I:$I)</f>
        <v>0</v>
      </c>
      <c r="X452" s="38">
        <f t="shared" si="792"/>
        <v>0</v>
      </c>
      <c r="Y452" s="38">
        <f t="shared" si="793"/>
        <v>0</v>
      </c>
      <c r="Z452" s="39">
        <f t="shared" si="787"/>
        <v>0</v>
      </c>
      <c r="AA452" s="39">
        <f t="shared" si="786"/>
        <v>0</v>
      </c>
      <c r="AB452" s="40">
        <f t="shared" si="788"/>
        <v>0</v>
      </c>
      <c r="AC452" s="27">
        <v>0</v>
      </c>
      <c r="AD452" s="27"/>
      <c r="AE452" s="27"/>
      <c r="AF452" s="27"/>
      <c r="AG452" s="27"/>
      <c r="AH452" s="27"/>
      <c r="AI452" s="324">
        <f>SUMIF('Rekapitulasi Juni'!$D$9:$D$192,APS!$B452,'Rekapitulasi Juni'!$E$9:$E$192)</f>
        <v>0</v>
      </c>
      <c r="AJ452" s="324">
        <f>SUMIF('Rekapitulasi Juni'!$D$9:$D$192,APS!$B452,'Rekapitulasi Juni'!$F$9:$F$192)</f>
        <v>0</v>
      </c>
      <c r="AK452" s="324">
        <f>SUMIF('Rekapitulasi Juni'!$D$9:$D$192,APS!$B452,'Rekapitulasi Juni'!$K$9:$K$192)</f>
        <v>0</v>
      </c>
      <c r="AL452" s="325">
        <f t="shared" si="732"/>
        <v>0</v>
      </c>
      <c r="AM452" s="325">
        <f t="shared" si="733"/>
        <v>0</v>
      </c>
      <c r="AN452" s="27"/>
      <c r="AO452" s="324">
        <f>SUMIF('Rekapitulasi Juni'!$U$9:$U$192,APS!$B452,'Rekapitulasi Juni'!$V$9:$V$192)</f>
        <v>0</v>
      </c>
      <c r="AP452" s="324">
        <f>SUMIF('Rekapitulasi Juni'!$U$9:$U$192,APS!$B452,'Rekapitulasi Juni'!$W$9:$W$192)</f>
        <v>0</v>
      </c>
      <c r="AQ452" s="27"/>
      <c r="AR452" s="325">
        <f t="shared" si="734"/>
        <v>0</v>
      </c>
      <c r="AS452" s="325">
        <f t="shared" si="735"/>
        <v>0</v>
      </c>
      <c r="AT452" s="27"/>
      <c r="AU452" s="324">
        <f>SUMIF('Rekapitulasi Juni'!$AL$9:$AL$192,APS!$B452,'Rekapitulasi Juni'!$AM$9:$AM$192)</f>
        <v>0</v>
      </c>
      <c r="AV452" s="324">
        <f>SUMIF('Rekapitulasi Juni'!$AL$9:$AL$192,APS!$B452,'Rekapitulasi Juni'!$AN$9:$AN$192)</f>
        <v>0</v>
      </c>
      <c r="AW452" s="27"/>
      <c r="AX452" s="325">
        <f t="shared" si="736"/>
        <v>0</v>
      </c>
      <c r="AY452" s="325">
        <f t="shared" si="737"/>
        <v>0</v>
      </c>
      <c r="AZ452" s="41">
        <f t="shared" si="738"/>
        <v>0</v>
      </c>
      <c r="BA452" s="41">
        <f t="shared" si="739"/>
        <v>0</v>
      </c>
      <c r="BB452" s="41">
        <f t="shared" si="740"/>
        <v>0</v>
      </c>
      <c r="BC452" s="41">
        <f t="shared" si="741"/>
        <v>0</v>
      </c>
      <c r="BD452" s="41">
        <f t="shared" si="742"/>
        <v>0</v>
      </c>
      <c r="BE452" s="41">
        <f t="shared" si="743"/>
        <v>0</v>
      </c>
      <c r="BF452" s="180">
        <f t="shared" si="744"/>
        <v>0</v>
      </c>
      <c r="BG452" s="27">
        <v>0</v>
      </c>
      <c r="BH452" s="27"/>
      <c r="BI452" s="324">
        <f>SUMIF('Rekapitulasi Juni'!$D$214:$D$393,APS!$B452,'Rekapitulasi Juni'!$E$214:$E$393)</f>
        <v>0</v>
      </c>
      <c r="BJ452" s="324">
        <f>SUMIF('Rekapitulasi Juni'!$D$214:$D$393,APS!$B452,'Rekapitulasi Juni'!$F$214:$F$393)</f>
        <v>0</v>
      </c>
      <c r="BK452" s="27"/>
      <c r="BL452" s="325">
        <f t="shared" si="745"/>
        <v>0</v>
      </c>
      <c r="BM452" s="325">
        <f t="shared" si="746"/>
        <v>0</v>
      </c>
      <c r="BN452" s="27"/>
      <c r="BO452" s="324">
        <f>SUMIF('Rekapitulasi Juni'!$U$214:$U$393,APS!$B452,'Rekapitulasi Juni'!$V$214:$V$393)</f>
        <v>0</v>
      </c>
      <c r="BP452" s="324">
        <f>SUMIF('Rekapitulasi Juni'!$U$214:$U$393,APS!$B452,'Rekapitulasi Juni'!$W$214:$W$393)</f>
        <v>0</v>
      </c>
      <c r="BQ452" s="27"/>
      <c r="BR452" s="325">
        <f t="shared" si="747"/>
        <v>0</v>
      </c>
      <c r="BS452" s="325">
        <f t="shared" si="748"/>
        <v>0</v>
      </c>
      <c r="BT452" s="27"/>
      <c r="BU452" s="324">
        <f>SUMIF('Rekapitulasi Juni'!$AL$214:$AL$393,APS!$B452,'Rekapitulasi Juni'!$AM$214:$AM$393)</f>
        <v>0</v>
      </c>
      <c r="BV452" s="324">
        <f>SUMIF('Rekapitulasi Juni'!$AL$214:$AL$393,APS!$B452,'Rekapitulasi Juni'!$AN$214:$AN$393)</f>
        <v>0</v>
      </c>
      <c r="BW452" s="27"/>
      <c r="BX452" s="325">
        <f t="shared" si="749"/>
        <v>0</v>
      </c>
      <c r="BY452" s="325">
        <f t="shared" si="750"/>
        <v>0</v>
      </c>
      <c r="BZ452" s="27"/>
      <c r="CA452" s="324">
        <f>SUMIF('Rekapitulasi Juni'!$BA$214:$BA$393,APS!$B452,'Rekapitulasi Juni'!$BB$214:$BB$393)</f>
        <v>0</v>
      </c>
      <c r="CB452" s="324">
        <f>SUMIF('Rekapitulasi Juni'!$BA$214:$BA$393,APS!$B452,'Rekapitulasi Juni'!$BC$214:$BC$393)</f>
        <v>0</v>
      </c>
      <c r="CC452" s="27"/>
      <c r="CD452" s="325">
        <f t="shared" si="751"/>
        <v>0</v>
      </c>
      <c r="CE452" s="325">
        <f t="shared" si="752"/>
        <v>0</v>
      </c>
      <c r="CF452" s="27"/>
      <c r="CG452" s="324">
        <f>SUMIF('Rekapitulasi Juni'!$BP$214:$BP$393,APS!$B452,'Rekapitulasi Juni'!$BQ$214:$BQ$393)</f>
        <v>0</v>
      </c>
      <c r="CH452" s="324">
        <f>SUMIF('Rekapitulasi Juni'!$BP$214:$BP$393,APS!$B452,'Rekapitulasi Juni'!$BR$214:$BR$393)</f>
        <v>0</v>
      </c>
      <c r="CI452" s="27"/>
      <c r="CJ452" s="325">
        <f t="shared" si="753"/>
        <v>0</v>
      </c>
      <c r="CK452" s="325">
        <f t="shared" si="754"/>
        <v>0</v>
      </c>
      <c r="CL452" s="41">
        <f t="shared" si="755"/>
        <v>0</v>
      </c>
      <c r="CM452" s="41">
        <f t="shared" si="756"/>
        <v>0</v>
      </c>
      <c r="CN452" s="41">
        <f t="shared" si="757"/>
        <v>0</v>
      </c>
      <c r="CO452" s="41">
        <f t="shared" si="758"/>
        <v>0</v>
      </c>
      <c r="CP452" s="41">
        <f t="shared" si="759"/>
        <v>0</v>
      </c>
      <c r="CQ452" s="41">
        <f t="shared" si="760"/>
        <v>0</v>
      </c>
      <c r="CR452" s="180">
        <f t="shared" si="761"/>
        <v>0</v>
      </c>
      <c r="CS452" s="27">
        <v>0</v>
      </c>
      <c r="CT452" s="27"/>
      <c r="CU452" s="324">
        <f>SUMIF('Rekapitulasi Juni'!$D$410:$D$588,APS!$B452,'Rekapitulasi Juni'!$E$410:$E$588)</f>
        <v>0</v>
      </c>
      <c r="CV452" s="324">
        <f>SUMIF('Rekapitulasi Juni'!$D$410:$D$588,APS!$B452,'Rekapitulasi Juni'!$F$410:$F$588)</f>
        <v>0</v>
      </c>
      <c r="CW452" s="27"/>
      <c r="CX452" s="325">
        <f t="shared" si="762"/>
        <v>0</v>
      </c>
      <c r="CY452" s="325">
        <f t="shared" si="763"/>
        <v>0</v>
      </c>
      <c r="CZ452" s="27"/>
      <c r="DA452" s="324">
        <f>SUMIF('Rekapitulasi Juni'!$U$410:$U$588,APS!$B452,'Rekapitulasi Juni'!$V$410:$V$588)</f>
        <v>0</v>
      </c>
      <c r="DB452" s="324">
        <f>SUMIF('Rekapitulasi Juni'!$U$410:$U$588,APS!$B452,'Rekapitulasi Juni'!$W$410:$W$588)</f>
        <v>0</v>
      </c>
      <c r="DC452" s="27"/>
      <c r="DD452" s="325">
        <f t="shared" si="764"/>
        <v>0</v>
      </c>
      <c r="DE452" s="325">
        <f t="shared" si="765"/>
        <v>0</v>
      </c>
      <c r="DF452" s="27"/>
      <c r="DG452" s="324">
        <f>SUMIF('Rekapitulasi Juni'!$AL$410:$AL$588,APS!$B452,'Rekapitulasi Juni'!$AM$410:$AM$588)</f>
        <v>0</v>
      </c>
      <c r="DH452" s="324">
        <f>SUMIF('Rekapitulasi Juni'!$AL$410:$AL$588,APS!$B452,'Rekapitulasi Juni'!$AN$410:$AN$588)</f>
        <v>0</v>
      </c>
      <c r="DI452" s="27"/>
      <c r="DJ452" s="325">
        <f t="shared" si="721"/>
        <v>0</v>
      </c>
      <c r="DK452" s="325">
        <f t="shared" si="722"/>
        <v>0</v>
      </c>
      <c r="DL452" s="27"/>
      <c r="DM452" s="324">
        <f>SUMIF('Rekapitulasi Juni'!$BA$410:$BA$588,APS!$B452,'Rekapitulasi Juni'!$BB$410:$BB$588)</f>
        <v>0</v>
      </c>
      <c r="DN452" s="324">
        <f>SUMIF('Rekapitulasi Juni'!$BA$410:$BA$588,APS!$B452,'Rekapitulasi Juni'!$BC$410:$BC$588)</f>
        <v>0</v>
      </c>
      <c r="DO452" s="324">
        <f>SUMIF('Rekapitulasi Juni'!$BA$410:$BA$588,APS!$B452,'Rekapitulasi Juni'!$BF$410:$BF$588)</f>
        <v>0</v>
      </c>
      <c r="DP452" s="325">
        <f t="shared" si="723"/>
        <v>0</v>
      </c>
      <c r="DQ452" s="325">
        <f t="shared" si="724"/>
        <v>0</v>
      </c>
      <c r="DR452" s="27"/>
      <c r="DS452" s="324">
        <f>SUMIF('Rekapitulasi Juni'!$BP$410:$BP$588,APS!$B452,'Rekapitulasi Juni'!$BQ$410:$BQ$588)</f>
        <v>0</v>
      </c>
      <c r="DT452" s="324">
        <f>SUMIF('Rekapitulasi Juni'!$BP$410:$BP$588,APS!$B452,'Rekapitulasi Juni'!$BR$410:$BR$588)</f>
        <v>0</v>
      </c>
      <c r="DU452" s="27"/>
      <c r="DV452" s="325">
        <f t="shared" si="725"/>
        <v>0</v>
      </c>
      <c r="DW452" s="325">
        <f t="shared" si="726"/>
        <v>0</v>
      </c>
      <c r="DX452" s="41">
        <f t="shared" si="766"/>
        <v>0</v>
      </c>
      <c r="DY452" s="41">
        <f t="shared" si="767"/>
        <v>0</v>
      </c>
      <c r="DZ452" s="41">
        <f t="shared" si="768"/>
        <v>0</v>
      </c>
      <c r="EA452" s="41">
        <f t="shared" si="769"/>
        <v>0</v>
      </c>
      <c r="EB452" s="41">
        <f t="shared" si="770"/>
        <v>0</v>
      </c>
      <c r="EC452" s="41">
        <f t="shared" si="771"/>
        <v>0</v>
      </c>
      <c r="ED452" s="180">
        <f t="shared" si="772"/>
        <v>0</v>
      </c>
      <c r="EE452" s="27">
        <v>0</v>
      </c>
      <c r="EF452" s="27"/>
      <c r="EG452" s="324">
        <f>SUMIF('Rekapitulasi Juni'!$D$608:$D$786,APS!$B452,'Rekapitulasi Juni'!$E$608:$E$786)</f>
        <v>0</v>
      </c>
      <c r="EH452" s="324">
        <f>SUMIF('Rekapitulasi Juni'!$D$608:$D$786,APS!$B452,'Rekapitulasi Juni'!$F$608:$F$786)</f>
        <v>0</v>
      </c>
      <c r="EI452" s="27"/>
      <c r="EJ452" s="325">
        <f t="shared" si="727"/>
        <v>0</v>
      </c>
      <c r="EK452" s="325">
        <f t="shared" si="728"/>
        <v>0</v>
      </c>
      <c r="EL452" s="27"/>
      <c r="EM452" s="324">
        <f>SUMIF('Rekapitulasi Juni'!$U$608:$U$786,APS!$B452,'Rekapitulasi Juni'!$V$608:$V$786)</f>
        <v>0</v>
      </c>
      <c r="EN452" s="324">
        <f>SUMIF('Rekapitulasi Juni'!$U$608:$U$786,APS!$B452,'Rekapitulasi Juni'!$W$608:$W$786)</f>
        <v>0</v>
      </c>
      <c r="EO452" s="27"/>
      <c r="EP452" s="325">
        <f t="shared" si="729"/>
        <v>0</v>
      </c>
      <c r="EQ452" s="325">
        <f t="shared" si="730"/>
        <v>0</v>
      </c>
      <c r="ER452" s="27"/>
      <c r="ES452" s="324">
        <f>SUMIF('Rekapitulasi Juni'!$AL$608:$AL$786,APS!$B452,'Rekapitulasi Juni'!$AM$608:$AM$786)</f>
        <v>0</v>
      </c>
      <c r="ET452" s="324">
        <f>SUMIF('Rekapitulasi Juni'!$AL$608:$AL$786,APS!$B452,'Rekapitulasi Juni'!$AN$608:$AN$786)</f>
        <v>0</v>
      </c>
      <c r="EU452" s="27"/>
      <c r="EV452" s="325">
        <f t="shared" si="715"/>
        <v>0</v>
      </c>
      <c r="EW452" s="325">
        <f t="shared" si="716"/>
        <v>0</v>
      </c>
      <c r="EX452" s="27"/>
      <c r="EY452" s="324">
        <f>SUMIF('Rekapitulasi Juni'!$BA$608:$BA$786,APS!$B452,'Rekapitulasi Juni'!$BB$608:$BB$786)</f>
        <v>0</v>
      </c>
      <c r="EZ452" s="324">
        <f>SUMIF('Rekapitulasi Juni'!$BA$608:$BA$786,APS!$B452,'Rekapitulasi Juni'!$BC$608:$BC$786)</f>
        <v>0</v>
      </c>
      <c r="FA452" s="324">
        <f>SUMIF('Rekapitulasi Juni'!$BA$608:$BA$786,APS!$B452,'Rekapitulasi Juni'!$BF$608:$BF$786)</f>
        <v>0</v>
      </c>
      <c r="FB452" s="325">
        <f t="shared" si="717"/>
        <v>0</v>
      </c>
      <c r="FC452" s="325">
        <f t="shared" si="718"/>
        <v>0</v>
      </c>
      <c r="FD452" s="27"/>
      <c r="FE452" s="27"/>
      <c r="FF452" s="27"/>
      <c r="FG452" s="27"/>
      <c r="FH452" s="27"/>
      <c r="FI452" s="27"/>
      <c r="FJ452" s="41">
        <f t="shared" si="773"/>
        <v>0</v>
      </c>
      <c r="FK452" s="41">
        <f t="shared" si="774"/>
        <v>0</v>
      </c>
      <c r="FL452" s="41">
        <f t="shared" si="775"/>
        <v>0</v>
      </c>
      <c r="FM452" s="41">
        <f t="shared" si="776"/>
        <v>0</v>
      </c>
      <c r="FN452" s="41">
        <f t="shared" si="777"/>
        <v>0</v>
      </c>
      <c r="FO452" s="41">
        <f t="shared" si="778"/>
        <v>0</v>
      </c>
      <c r="FP452" s="180">
        <f t="shared" si="779"/>
        <v>0</v>
      </c>
      <c r="FQ452" s="27"/>
      <c r="FR452" s="27"/>
      <c r="FS452" s="324">
        <f>SUMIF('Rekapitulasi Juni'!$D$804:$D$984,APS!$B452,'Rekapitulasi Juni'!$E$804:$E$984)</f>
        <v>0</v>
      </c>
      <c r="FT452" s="324">
        <f>SUMIF('Rekapitulasi Juni'!$D$804:$D$984,APS!$B452,'Rekapitulasi Juni'!$F$804:$F$984)</f>
        <v>0</v>
      </c>
      <c r="FU452" s="27"/>
      <c r="FV452" s="325">
        <f t="shared" si="719"/>
        <v>0</v>
      </c>
      <c r="FW452" s="325">
        <f t="shared" si="720"/>
        <v>0</v>
      </c>
      <c r="FX452" s="27"/>
      <c r="FY452" s="324">
        <f>SUMIF('Rekapitulasi Juni'!$U$804:$U$984,APS!$B452,'Rekapitulasi Juni'!$V$804:$V$984)</f>
        <v>0</v>
      </c>
      <c r="FZ452" s="324">
        <f>SUMIF('Rekapitulasi Juni'!$U$804:$U$984,APS!$B452,'Rekapitulasi Juni'!$W$804:$W$984)</f>
        <v>0</v>
      </c>
      <c r="GA452" s="27"/>
      <c r="GB452" s="325">
        <f t="shared" si="713"/>
        <v>0</v>
      </c>
      <c r="GC452" s="325">
        <f t="shared" si="714"/>
        <v>0</v>
      </c>
      <c r="GD452" s="27"/>
      <c r="GE452" s="324">
        <f>SUMIF('Rekapitulasi Juni'!$AL$804:$AL$984,APS!$B452,'Rekapitulasi Juni'!$AM$804:$AM$984)</f>
        <v>0</v>
      </c>
      <c r="GF452" s="324">
        <f>SUMIF('Rekapitulasi Juni'!$AL$804:$AL$984,APS!$B452,'Rekapitulasi Juni'!$AN$804:$AN$984)</f>
        <v>0</v>
      </c>
      <c r="GG452" s="27"/>
      <c r="GH452" s="325">
        <f t="shared" si="703"/>
        <v>0</v>
      </c>
      <c r="GI452" s="325">
        <f t="shared" si="704"/>
        <v>0</v>
      </c>
      <c r="GJ452" s="27"/>
      <c r="GK452" s="27"/>
      <c r="GL452" s="41">
        <f t="shared" si="780"/>
        <v>0</v>
      </c>
      <c r="GM452" s="41">
        <f t="shared" si="781"/>
        <v>0</v>
      </c>
      <c r="GN452" s="41">
        <f t="shared" si="782"/>
        <v>0</v>
      </c>
      <c r="GO452" s="41">
        <f t="shared" si="712"/>
        <v>0</v>
      </c>
      <c r="GP452" s="41">
        <f t="shared" si="783"/>
        <v>0</v>
      </c>
      <c r="GQ452" s="41">
        <f t="shared" si="784"/>
        <v>0</v>
      </c>
      <c r="GR452" s="180">
        <f t="shared" si="785"/>
        <v>0</v>
      </c>
      <c r="GS452" s="41">
        <f t="shared" si="705"/>
        <v>0</v>
      </c>
      <c r="GT452" s="41">
        <f t="shared" si="706"/>
        <v>0</v>
      </c>
      <c r="GU452" s="41">
        <f t="shared" si="707"/>
        <v>0</v>
      </c>
      <c r="GV452" s="41">
        <f t="shared" si="708"/>
        <v>0</v>
      </c>
      <c r="GW452" s="41">
        <f t="shared" si="709"/>
        <v>0</v>
      </c>
      <c r="GX452" s="41">
        <f t="shared" si="710"/>
        <v>0</v>
      </c>
      <c r="GY452" s="180">
        <f t="shared" si="711"/>
        <v>0</v>
      </c>
      <c r="GZ452" s="41">
        <v>425</v>
      </c>
      <c r="HA452" s="32"/>
      <c r="HB452" s="42">
        <f t="shared" si="794"/>
        <v>0</v>
      </c>
      <c r="HC452" s="59"/>
    </row>
    <row r="453" spans="1:211" ht="15" hidden="1" customHeight="1">
      <c r="A453" s="31" t="s">
        <v>877</v>
      </c>
      <c r="B453" s="32" t="s">
        <v>878</v>
      </c>
      <c r="C453" s="31" t="s">
        <v>490</v>
      </c>
      <c r="D453" s="50" t="s">
        <v>491</v>
      </c>
      <c r="E453" s="31" t="s">
        <v>43</v>
      </c>
      <c r="F453" s="31" t="s">
        <v>491</v>
      </c>
      <c r="G453" s="33">
        <v>0</v>
      </c>
      <c r="H453" s="33">
        <v>0</v>
      </c>
      <c r="I453" s="33">
        <v>0</v>
      </c>
      <c r="J453" s="34">
        <f>IFERROR(VLOOKUP(A453,#REF!,3,0),0)</f>
        <v>0</v>
      </c>
      <c r="K453" s="34">
        <f t="shared" si="789"/>
        <v>0</v>
      </c>
      <c r="L453" s="34">
        <v>0</v>
      </c>
      <c r="M453" s="34">
        <v>0</v>
      </c>
      <c r="N453" s="35">
        <f t="shared" si="790"/>
        <v>0</v>
      </c>
      <c r="O453" s="35">
        <f t="shared" si="791"/>
        <v>0</v>
      </c>
      <c r="P453" s="36">
        <v>0</v>
      </c>
      <c r="Q453" s="36">
        <f t="shared" si="731"/>
        <v>0</v>
      </c>
      <c r="R453" s="80"/>
      <c r="S453" s="37">
        <f ca="1">SUMIF(ROP!$D$6:$H$65536,A453,ROP!$J$6:$J$65536)</f>
        <v>0</v>
      </c>
      <c r="T453" s="37">
        <f>SUMIF(HASIL!$B:$B,APS!$B453&amp;RIGHT(APS!T$9,2),HASIL!$I:$I)</f>
        <v>0</v>
      </c>
      <c r="U453" s="37">
        <f>SUMIF(HASIL!$B:$B,APS!$B453&amp;RIGHT(APS!U$9,2),HASIL!$I:$I)</f>
        <v>0</v>
      </c>
      <c r="V453" s="37">
        <f>SUMIF(HASIL!$B:$B,APS!$B453&amp;RIGHT(APS!V$9,2),HASIL!$I:$I)</f>
        <v>0</v>
      </c>
      <c r="W453" s="37">
        <f>SUMIF(HASIL!$B:$B,APS!$B453&amp;RIGHT(APS!W$9,2),HASIL!$I:$I)</f>
        <v>0</v>
      </c>
      <c r="X453" s="38">
        <f t="shared" si="792"/>
        <v>0</v>
      </c>
      <c r="Y453" s="38">
        <f t="shared" si="793"/>
        <v>0</v>
      </c>
      <c r="Z453" s="39">
        <f t="shared" si="787"/>
        <v>0</v>
      </c>
      <c r="AA453" s="39">
        <f t="shared" si="786"/>
        <v>0</v>
      </c>
      <c r="AB453" s="40">
        <f t="shared" si="788"/>
        <v>0</v>
      </c>
      <c r="AC453" s="27">
        <v>0</v>
      </c>
      <c r="AD453" s="27"/>
      <c r="AE453" s="27"/>
      <c r="AF453" s="27"/>
      <c r="AG453" s="27"/>
      <c r="AH453" s="27"/>
      <c r="AI453" s="324">
        <f>SUMIF('Rekapitulasi Juni'!$D$9:$D$192,APS!$B453,'Rekapitulasi Juni'!$E$9:$E$192)</f>
        <v>0</v>
      </c>
      <c r="AJ453" s="324">
        <f>SUMIF('Rekapitulasi Juni'!$D$9:$D$192,APS!$B453,'Rekapitulasi Juni'!$F$9:$F$192)</f>
        <v>0</v>
      </c>
      <c r="AK453" s="324">
        <f>SUMIF('Rekapitulasi Juni'!$D$9:$D$192,APS!$B453,'Rekapitulasi Juni'!$K$9:$K$192)</f>
        <v>0</v>
      </c>
      <c r="AL453" s="325">
        <f t="shared" si="732"/>
        <v>0</v>
      </c>
      <c r="AM453" s="325">
        <f t="shared" si="733"/>
        <v>0</v>
      </c>
      <c r="AN453" s="27"/>
      <c r="AO453" s="324">
        <f>SUMIF('Rekapitulasi Juni'!$U$9:$U$192,APS!$B453,'Rekapitulasi Juni'!$V$9:$V$192)</f>
        <v>0</v>
      </c>
      <c r="AP453" s="324">
        <f>SUMIF('Rekapitulasi Juni'!$U$9:$U$192,APS!$B453,'Rekapitulasi Juni'!$W$9:$W$192)</f>
        <v>0</v>
      </c>
      <c r="AQ453" s="27"/>
      <c r="AR453" s="325">
        <f t="shared" si="734"/>
        <v>0</v>
      </c>
      <c r="AS453" s="325">
        <f t="shared" si="735"/>
        <v>0</v>
      </c>
      <c r="AT453" s="27"/>
      <c r="AU453" s="324">
        <f>SUMIF('Rekapitulasi Juni'!$AL$9:$AL$192,APS!$B453,'Rekapitulasi Juni'!$AM$9:$AM$192)</f>
        <v>0</v>
      </c>
      <c r="AV453" s="324">
        <f>SUMIF('Rekapitulasi Juni'!$AL$9:$AL$192,APS!$B453,'Rekapitulasi Juni'!$AN$9:$AN$192)</f>
        <v>0</v>
      </c>
      <c r="AW453" s="27"/>
      <c r="AX453" s="325">
        <f t="shared" si="736"/>
        <v>0</v>
      </c>
      <c r="AY453" s="325">
        <f t="shared" si="737"/>
        <v>0</v>
      </c>
      <c r="AZ453" s="41">
        <f t="shared" si="738"/>
        <v>0</v>
      </c>
      <c r="BA453" s="41">
        <f t="shared" si="739"/>
        <v>0</v>
      </c>
      <c r="BB453" s="41">
        <f t="shared" si="740"/>
        <v>0</v>
      </c>
      <c r="BC453" s="41">
        <f t="shared" si="741"/>
        <v>0</v>
      </c>
      <c r="BD453" s="41">
        <f t="shared" si="742"/>
        <v>0</v>
      </c>
      <c r="BE453" s="41">
        <f t="shared" si="743"/>
        <v>0</v>
      </c>
      <c r="BF453" s="180">
        <f t="shared" si="744"/>
        <v>0</v>
      </c>
      <c r="BG453" s="27">
        <v>0</v>
      </c>
      <c r="BH453" s="27"/>
      <c r="BI453" s="324">
        <f>SUMIF('Rekapitulasi Juni'!$D$214:$D$393,APS!$B453,'Rekapitulasi Juni'!$E$214:$E$393)</f>
        <v>0</v>
      </c>
      <c r="BJ453" s="324">
        <f>SUMIF('Rekapitulasi Juni'!$D$214:$D$393,APS!$B453,'Rekapitulasi Juni'!$F$214:$F$393)</f>
        <v>0</v>
      </c>
      <c r="BK453" s="27"/>
      <c r="BL453" s="325">
        <f t="shared" si="745"/>
        <v>0</v>
      </c>
      <c r="BM453" s="325">
        <f t="shared" si="746"/>
        <v>0</v>
      </c>
      <c r="BN453" s="27"/>
      <c r="BO453" s="324">
        <f>SUMIF('Rekapitulasi Juni'!$U$214:$U$393,APS!$B453,'Rekapitulasi Juni'!$V$214:$V$393)</f>
        <v>0</v>
      </c>
      <c r="BP453" s="324">
        <f>SUMIF('Rekapitulasi Juni'!$U$214:$U$393,APS!$B453,'Rekapitulasi Juni'!$W$214:$W$393)</f>
        <v>0</v>
      </c>
      <c r="BQ453" s="27"/>
      <c r="BR453" s="325">
        <f t="shared" si="747"/>
        <v>0</v>
      </c>
      <c r="BS453" s="325">
        <f t="shared" si="748"/>
        <v>0</v>
      </c>
      <c r="BT453" s="27"/>
      <c r="BU453" s="324">
        <f>SUMIF('Rekapitulasi Juni'!$AL$214:$AL$393,APS!$B453,'Rekapitulasi Juni'!$AM$214:$AM$393)</f>
        <v>0</v>
      </c>
      <c r="BV453" s="324">
        <f>SUMIF('Rekapitulasi Juni'!$AL$214:$AL$393,APS!$B453,'Rekapitulasi Juni'!$AN$214:$AN$393)</f>
        <v>0</v>
      </c>
      <c r="BW453" s="27"/>
      <c r="BX453" s="325">
        <f t="shared" si="749"/>
        <v>0</v>
      </c>
      <c r="BY453" s="325">
        <f t="shared" si="750"/>
        <v>0</v>
      </c>
      <c r="BZ453" s="27"/>
      <c r="CA453" s="324">
        <f>SUMIF('Rekapitulasi Juni'!$BA$214:$BA$393,APS!$B453,'Rekapitulasi Juni'!$BB$214:$BB$393)</f>
        <v>0</v>
      </c>
      <c r="CB453" s="324">
        <f>SUMIF('Rekapitulasi Juni'!$BA$214:$BA$393,APS!$B453,'Rekapitulasi Juni'!$BC$214:$BC$393)</f>
        <v>0</v>
      </c>
      <c r="CC453" s="27"/>
      <c r="CD453" s="325">
        <f t="shared" si="751"/>
        <v>0</v>
      </c>
      <c r="CE453" s="325">
        <f t="shared" si="752"/>
        <v>0</v>
      </c>
      <c r="CF453" s="27"/>
      <c r="CG453" s="324">
        <f>SUMIF('Rekapitulasi Juni'!$BP$214:$BP$393,APS!$B453,'Rekapitulasi Juni'!$BQ$214:$BQ$393)</f>
        <v>0</v>
      </c>
      <c r="CH453" s="324">
        <f>SUMIF('Rekapitulasi Juni'!$BP$214:$BP$393,APS!$B453,'Rekapitulasi Juni'!$BR$214:$BR$393)</f>
        <v>0</v>
      </c>
      <c r="CI453" s="27"/>
      <c r="CJ453" s="325">
        <f t="shared" si="753"/>
        <v>0</v>
      </c>
      <c r="CK453" s="325">
        <f t="shared" si="754"/>
        <v>0</v>
      </c>
      <c r="CL453" s="41">
        <f t="shared" si="755"/>
        <v>0</v>
      </c>
      <c r="CM453" s="41">
        <f t="shared" si="756"/>
        <v>0</v>
      </c>
      <c r="CN453" s="41">
        <f t="shared" si="757"/>
        <v>0</v>
      </c>
      <c r="CO453" s="41">
        <f t="shared" si="758"/>
        <v>0</v>
      </c>
      <c r="CP453" s="41">
        <f t="shared" si="759"/>
        <v>0</v>
      </c>
      <c r="CQ453" s="41">
        <f t="shared" si="760"/>
        <v>0</v>
      </c>
      <c r="CR453" s="180">
        <f t="shared" si="761"/>
        <v>0</v>
      </c>
      <c r="CS453" s="27">
        <v>0</v>
      </c>
      <c r="CT453" s="27"/>
      <c r="CU453" s="324">
        <f>SUMIF('Rekapitulasi Juni'!$D$410:$D$588,APS!$B453,'Rekapitulasi Juni'!$E$410:$E$588)</f>
        <v>0</v>
      </c>
      <c r="CV453" s="324">
        <f>SUMIF('Rekapitulasi Juni'!$D$410:$D$588,APS!$B453,'Rekapitulasi Juni'!$F$410:$F$588)</f>
        <v>0</v>
      </c>
      <c r="CW453" s="27"/>
      <c r="CX453" s="325">
        <f t="shared" si="762"/>
        <v>0</v>
      </c>
      <c r="CY453" s="325">
        <f t="shared" si="763"/>
        <v>0</v>
      </c>
      <c r="CZ453" s="27"/>
      <c r="DA453" s="324">
        <f>SUMIF('Rekapitulasi Juni'!$U$410:$U$588,APS!$B453,'Rekapitulasi Juni'!$V$410:$V$588)</f>
        <v>0</v>
      </c>
      <c r="DB453" s="324">
        <f>SUMIF('Rekapitulasi Juni'!$U$410:$U$588,APS!$B453,'Rekapitulasi Juni'!$W$410:$W$588)</f>
        <v>0</v>
      </c>
      <c r="DC453" s="27"/>
      <c r="DD453" s="325">
        <f t="shared" si="764"/>
        <v>0</v>
      </c>
      <c r="DE453" s="325">
        <f t="shared" si="765"/>
        <v>0</v>
      </c>
      <c r="DF453" s="27"/>
      <c r="DG453" s="324">
        <f>SUMIF('Rekapitulasi Juni'!$AL$410:$AL$588,APS!$B453,'Rekapitulasi Juni'!$AM$410:$AM$588)</f>
        <v>0</v>
      </c>
      <c r="DH453" s="324">
        <f>SUMIF('Rekapitulasi Juni'!$AL$410:$AL$588,APS!$B453,'Rekapitulasi Juni'!$AN$410:$AN$588)</f>
        <v>0</v>
      </c>
      <c r="DI453" s="27"/>
      <c r="DJ453" s="325">
        <f t="shared" si="721"/>
        <v>0</v>
      </c>
      <c r="DK453" s="325">
        <f t="shared" si="722"/>
        <v>0</v>
      </c>
      <c r="DL453" s="27"/>
      <c r="DM453" s="324">
        <f>SUMIF('Rekapitulasi Juni'!$BA$410:$BA$588,APS!$B453,'Rekapitulasi Juni'!$BB$410:$BB$588)</f>
        <v>0</v>
      </c>
      <c r="DN453" s="324">
        <f>SUMIF('Rekapitulasi Juni'!$BA$410:$BA$588,APS!$B453,'Rekapitulasi Juni'!$BC$410:$BC$588)</f>
        <v>0</v>
      </c>
      <c r="DO453" s="324">
        <f>SUMIF('Rekapitulasi Juni'!$BA$410:$BA$588,APS!$B453,'Rekapitulasi Juni'!$BF$410:$BF$588)</f>
        <v>0</v>
      </c>
      <c r="DP453" s="325">
        <f t="shared" si="723"/>
        <v>0</v>
      </c>
      <c r="DQ453" s="325">
        <f t="shared" si="724"/>
        <v>0</v>
      </c>
      <c r="DR453" s="27"/>
      <c r="DS453" s="324">
        <f>SUMIF('Rekapitulasi Juni'!$BP$410:$BP$588,APS!$B453,'Rekapitulasi Juni'!$BQ$410:$BQ$588)</f>
        <v>0</v>
      </c>
      <c r="DT453" s="324">
        <f>SUMIF('Rekapitulasi Juni'!$BP$410:$BP$588,APS!$B453,'Rekapitulasi Juni'!$BR$410:$BR$588)</f>
        <v>0</v>
      </c>
      <c r="DU453" s="27"/>
      <c r="DV453" s="325">
        <f t="shared" si="725"/>
        <v>0</v>
      </c>
      <c r="DW453" s="325">
        <f t="shared" si="726"/>
        <v>0</v>
      </c>
      <c r="DX453" s="41">
        <f t="shared" si="766"/>
        <v>0</v>
      </c>
      <c r="DY453" s="41">
        <f t="shared" si="767"/>
        <v>0</v>
      </c>
      <c r="DZ453" s="41">
        <f t="shared" si="768"/>
        <v>0</v>
      </c>
      <c r="EA453" s="41">
        <f t="shared" si="769"/>
        <v>0</v>
      </c>
      <c r="EB453" s="41">
        <f t="shared" si="770"/>
        <v>0</v>
      </c>
      <c r="EC453" s="41">
        <f t="shared" si="771"/>
        <v>0</v>
      </c>
      <c r="ED453" s="180">
        <f t="shared" si="772"/>
        <v>0</v>
      </c>
      <c r="EE453" s="27">
        <v>0</v>
      </c>
      <c r="EF453" s="27"/>
      <c r="EG453" s="324">
        <f>SUMIF('Rekapitulasi Juni'!$D$608:$D$786,APS!$B453,'Rekapitulasi Juni'!$E$608:$E$786)</f>
        <v>0</v>
      </c>
      <c r="EH453" s="324">
        <f>SUMIF('Rekapitulasi Juni'!$D$608:$D$786,APS!$B453,'Rekapitulasi Juni'!$F$608:$F$786)</f>
        <v>0</v>
      </c>
      <c r="EI453" s="27"/>
      <c r="EJ453" s="325">
        <f t="shared" si="727"/>
        <v>0</v>
      </c>
      <c r="EK453" s="325">
        <f t="shared" si="728"/>
        <v>0</v>
      </c>
      <c r="EL453" s="27"/>
      <c r="EM453" s="324">
        <f>SUMIF('Rekapitulasi Juni'!$U$608:$U$786,APS!$B453,'Rekapitulasi Juni'!$V$608:$V$786)</f>
        <v>0</v>
      </c>
      <c r="EN453" s="324">
        <f>SUMIF('Rekapitulasi Juni'!$U$608:$U$786,APS!$B453,'Rekapitulasi Juni'!$W$608:$W$786)</f>
        <v>0</v>
      </c>
      <c r="EO453" s="27"/>
      <c r="EP453" s="325">
        <f t="shared" si="729"/>
        <v>0</v>
      </c>
      <c r="EQ453" s="325">
        <f t="shared" si="730"/>
        <v>0</v>
      </c>
      <c r="ER453" s="27"/>
      <c r="ES453" s="324">
        <f>SUMIF('Rekapitulasi Juni'!$AL$608:$AL$786,APS!$B453,'Rekapitulasi Juni'!$AM$608:$AM$786)</f>
        <v>0</v>
      </c>
      <c r="ET453" s="324">
        <f>SUMIF('Rekapitulasi Juni'!$AL$608:$AL$786,APS!$B453,'Rekapitulasi Juni'!$AN$608:$AN$786)</f>
        <v>0</v>
      </c>
      <c r="EU453" s="27"/>
      <c r="EV453" s="325">
        <f t="shared" si="715"/>
        <v>0</v>
      </c>
      <c r="EW453" s="325">
        <f t="shared" si="716"/>
        <v>0</v>
      </c>
      <c r="EX453" s="27"/>
      <c r="EY453" s="324">
        <f>SUMIF('Rekapitulasi Juni'!$BA$608:$BA$786,APS!$B453,'Rekapitulasi Juni'!$BB$608:$BB$786)</f>
        <v>0</v>
      </c>
      <c r="EZ453" s="324">
        <f>SUMIF('Rekapitulasi Juni'!$BA$608:$BA$786,APS!$B453,'Rekapitulasi Juni'!$BC$608:$BC$786)</f>
        <v>0</v>
      </c>
      <c r="FA453" s="324">
        <f>SUMIF('Rekapitulasi Juni'!$BA$608:$BA$786,APS!$B453,'Rekapitulasi Juni'!$BF$608:$BF$786)</f>
        <v>0</v>
      </c>
      <c r="FB453" s="325">
        <f t="shared" si="717"/>
        <v>0</v>
      </c>
      <c r="FC453" s="325">
        <f t="shared" si="718"/>
        <v>0</v>
      </c>
      <c r="FD453" s="27"/>
      <c r="FE453" s="27"/>
      <c r="FF453" s="27"/>
      <c r="FG453" s="27"/>
      <c r="FH453" s="27"/>
      <c r="FI453" s="27"/>
      <c r="FJ453" s="41">
        <f t="shared" si="773"/>
        <v>0</v>
      </c>
      <c r="FK453" s="41">
        <f t="shared" si="774"/>
        <v>0</v>
      </c>
      <c r="FL453" s="41">
        <f t="shared" si="775"/>
        <v>0</v>
      </c>
      <c r="FM453" s="41">
        <f t="shared" si="776"/>
        <v>0</v>
      </c>
      <c r="FN453" s="41">
        <f t="shared" si="777"/>
        <v>0</v>
      </c>
      <c r="FO453" s="41">
        <f t="shared" si="778"/>
        <v>0</v>
      </c>
      <c r="FP453" s="180">
        <f t="shared" si="779"/>
        <v>0</v>
      </c>
      <c r="FQ453" s="27"/>
      <c r="FR453" s="27"/>
      <c r="FS453" s="324">
        <f>SUMIF('Rekapitulasi Juni'!$D$804:$D$984,APS!$B453,'Rekapitulasi Juni'!$E$804:$E$984)</f>
        <v>0</v>
      </c>
      <c r="FT453" s="324">
        <f>SUMIF('Rekapitulasi Juni'!$D$804:$D$984,APS!$B453,'Rekapitulasi Juni'!$F$804:$F$984)</f>
        <v>0</v>
      </c>
      <c r="FU453" s="27"/>
      <c r="FV453" s="325">
        <f t="shared" si="719"/>
        <v>0</v>
      </c>
      <c r="FW453" s="325">
        <f t="shared" si="720"/>
        <v>0</v>
      </c>
      <c r="FX453" s="27"/>
      <c r="FY453" s="324">
        <f>SUMIF('Rekapitulasi Juni'!$U$804:$U$984,APS!$B453,'Rekapitulasi Juni'!$V$804:$V$984)</f>
        <v>0</v>
      </c>
      <c r="FZ453" s="324">
        <f>SUMIF('Rekapitulasi Juni'!$U$804:$U$984,APS!$B453,'Rekapitulasi Juni'!$W$804:$W$984)</f>
        <v>0</v>
      </c>
      <c r="GA453" s="27"/>
      <c r="GB453" s="325">
        <f t="shared" si="713"/>
        <v>0</v>
      </c>
      <c r="GC453" s="325">
        <f t="shared" si="714"/>
        <v>0</v>
      </c>
      <c r="GD453" s="27"/>
      <c r="GE453" s="324">
        <f>SUMIF('Rekapitulasi Juni'!$AL$804:$AL$984,APS!$B453,'Rekapitulasi Juni'!$AM$804:$AM$984)</f>
        <v>0</v>
      </c>
      <c r="GF453" s="324">
        <f>SUMIF('Rekapitulasi Juni'!$AL$804:$AL$984,APS!$B453,'Rekapitulasi Juni'!$AN$804:$AN$984)</f>
        <v>0</v>
      </c>
      <c r="GG453" s="27"/>
      <c r="GH453" s="325">
        <f t="shared" si="703"/>
        <v>0</v>
      </c>
      <c r="GI453" s="325">
        <f t="shared" si="704"/>
        <v>0</v>
      </c>
      <c r="GJ453" s="27"/>
      <c r="GK453" s="27"/>
      <c r="GL453" s="41">
        <f t="shared" si="780"/>
        <v>0</v>
      </c>
      <c r="GM453" s="41">
        <f t="shared" si="781"/>
        <v>0</v>
      </c>
      <c r="GN453" s="41">
        <f t="shared" si="782"/>
        <v>0</v>
      </c>
      <c r="GO453" s="41">
        <f t="shared" si="712"/>
        <v>0</v>
      </c>
      <c r="GP453" s="41">
        <f t="shared" si="783"/>
        <v>0</v>
      </c>
      <c r="GQ453" s="41">
        <f t="shared" si="784"/>
        <v>0</v>
      </c>
      <c r="GR453" s="180">
        <f t="shared" si="785"/>
        <v>0</v>
      </c>
      <c r="GS453" s="41">
        <f t="shared" si="705"/>
        <v>0</v>
      </c>
      <c r="GT453" s="41">
        <f t="shared" si="706"/>
        <v>0</v>
      </c>
      <c r="GU453" s="41">
        <f t="shared" si="707"/>
        <v>0</v>
      </c>
      <c r="GV453" s="41">
        <f t="shared" si="708"/>
        <v>0</v>
      </c>
      <c r="GW453" s="41">
        <f t="shared" si="709"/>
        <v>0</v>
      </c>
      <c r="GX453" s="41">
        <f t="shared" si="710"/>
        <v>0</v>
      </c>
      <c r="GY453" s="180">
        <f t="shared" si="711"/>
        <v>0</v>
      </c>
      <c r="GZ453" s="41">
        <v>426</v>
      </c>
      <c r="HA453" s="32"/>
      <c r="HB453" s="42">
        <f t="shared" si="794"/>
        <v>0</v>
      </c>
      <c r="HC453" s="59"/>
    </row>
    <row r="454" spans="1:211" ht="15" hidden="1" customHeight="1">
      <c r="A454" s="31" t="s">
        <v>879</v>
      </c>
      <c r="B454" s="32" t="s">
        <v>880</v>
      </c>
      <c r="C454" s="31" t="s">
        <v>490</v>
      </c>
      <c r="D454" s="50" t="s">
        <v>491</v>
      </c>
      <c r="E454" s="31" t="s">
        <v>43</v>
      </c>
      <c r="F454" s="31" t="s">
        <v>491</v>
      </c>
      <c r="G454" s="33">
        <v>0</v>
      </c>
      <c r="H454" s="33">
        <v>0</v>
      </c>
      <c r="I454" s="33">
        <v>0</v>
      </c>
      <c r="J454" s="34">
        <f>IFERROR(VLOOKUP(A454,#REF!,3,0),0)</f>
        <v>0</v>
      </c>
      <c r="K454" s="34">
        <f t="shared" si="789"/>
        <v>0</v>
      </c>
      <c r="L454" s="34">
        <v>0</v>
      </c>
      <c r="M454" s="34">
        <v>0</v>
      </c>
      <c r="N454" s="35">
        <f t="shared" si="790"/>
        <v>0</v>
      </c>
      <c r="O454" s="35">
        <f t="shared" si="791"/>
        <v>0</v>
      </c>
      <c r="P454" s="36">
        <v>0</v>
      </c>
      <c r="Q454" s="36">
        <f t="shared" si="731"/>
        <v>0</v>
      </c>
      <c r="R454" s="80"/>
      <c r="S454" s="37">
        <f ca="1">SUMIF(ROP!$D$6:$H$65536,A454,ROP!$J$6:$J$65536)</f>
        <v>0</v>
      </c>
      <c r="T454" s="37">
        <f>SUMIF(HASIL!$B:$B,APS!$B454&amp;RIGHT(APS!T$9,2),HASIL!$I:$I)</f>
        <v>0</v>
      </c>
      <c r="U454" s="37">
        <f>SUMIF(HASIL!$B:$B,APS!$B454&amp;RIGHT(APS!U$9,2),HASIL!$I:$I)</f>
        <v>0</v>
      </c>
      <c r="V454" s="37">
        <f>SUMIF(HASIL!$B:$B,APS!$B454&amp;RIGHT(APS!V$9,2),HASIL!$I:$I)</f>
        <v>0</v>
      </c>
      <c r="W454" s="37">
        <f>SUMIF(HASIL!$B:$B,APS!$B454&amp;RIGHT(APS!W$9,2),HASIL!$I:$I)</f>
        <v>0</v>
      </c>
      <c r="X454" s="38">
        <f t="shared" si="792"/>
        <v>0</v>
      </c>
      <c r="Y454" s="38">
        <f t="shared" si="793"/>
        <v>0</v>
      </c>
      <c r="Z454" s="39">
        <f t="shared" si="787"/>
        <v>0</v>
      </c>
      <c r="AA454" s="39">
        <f t="shared" si="786"/>
        <v>0</v>
      </c>
      <c r="AB454" s="40">
        <f t="shared" si="788"/>
        <v>0</v>
      </c>
      <c r="AC454" s="27">
        <v>0</v>
      </c>
      <c r="AD454" s="27"/>
      <c r="AE454" s="27"/>
      <c r="AF454" s="27"/>
      <c r="AG454" s="27"/>
      <c r="AH454" s="27"/>
      <c r="AI454" s="324">
        <f>SUMIF('Rekapitulasi Juni'!$D$9:$D$192,APS!$B454,'Rekapitulasi Juni'!$E$9:$E$192)</f>
        <v>0</v>
      </c>
      <c r="AJ454" s="324">
        <f>SUMIF('Rekapitulasi Juni'!$D$9:$D$192,APS!$B454,'Rekapitulasi Juni'!$F$9:$F$192)</f>
        <v>0</v>
      </c>
      <c r="AK454" s="324">
        <f>SUMIF('Rekapitulasi Juni'!$D$9:$D$192,APS!$B454,'Rekapitulasi Juni'!$K$9:$K$192)</f>
        <v>0</v>
      </c>
      <c r="AL454" s="325">
        <f t="shared" si="732"/>
        <v>0</v>
      </c>
      <c r="AM454" s="325">
        <f t="shared" si="733"/>
        <v>0</v>
      </c>
      <c r="AN454" s="27"/>
      <c r="AO454" s="324">
        <f>SUMIF('Rekapitulasi Juni'!$U$9:$U$192,APS!$B454,'Rekapitulasi Juni'!$V$9:$V$192)</f>
        <v>0</v>
      </c>
      <c r="AP454" s="324">
        <f>SUMIF('Rekapitulasi Juni'!$U$9:$U$192,APS!$B454,'Rekapitulasi Juni'!$W$9:$W$192)</f>
        <v>0</v>
      </c>
      <c r="AQ454" s="27"/>
      <c r="AR454" s="325">
        <f t="shared" si="734"/>
        <v>0</v>
      </c>
      <c r="AS454" s="325">
        <f t="shared" si="735"/>
        <v>0</v>
      </c>
      <c r="AT454" s="27"/>
      <c r="AU454" s="324">
        <f>SUMIF('Rekapitulasi Juni'!$AL$9:$AL$192,APS!$B454,'Rekapitulasi Juni'!$AM$9:$AM$192)</f>
        <v>0</v>
      </c>
      <c r="AV454" s="324">
        <f>SUMIF('Rekapitulasi Juni'!$AL$9:$AL$192,APS!$B454,'Rekapitulasi Juni'!$AN$9:$AN$192)</f>
        <v>0</v>
      </c>
      <c r="AW454" s="27"/>
      <c r="AX454" s="325">
        <f t="shared" si="736"/>
        <v>0</v>
      </c>
      <c r="AY454" s="325">
        <f t="shared" si="737"/>
        <v>0</v>
      </c>
      <c r="AZ454" s="41">
        <f t="shared" si="738"/>
        <v>0</v>
      </c>
      <c r="BA454" s="41">
        <f t="shared" si="739"/>
        <v>0</v>
      </c>
      <c r="BB454" s="41">
        <f t="shared" si="740"/>
        <v>0</v>
      </c>
      <c r="BC454" s="41">
        <f t="shared" si="741"/>
        <v>0</v>
      </c>
      <c r="BD454" s="41">
        <f t="shared" si="742"/>
        <v>0</v>
      </c>
      <c r="BE454" s="41">
        <f t="shared" si="743"/>
        <v>0</v>
      </c>
      <c r="BF454" s="180">
        <f t="shared" si="744"/>
        <v>0</v>
      </c>
      <c r="BG454" s="27">
        <v>0</v>
      </c>
      <c r="BH454" s="27"/>
      <c r="BI454" s="324">
        <f>SUMIF('Rekapitulasi Juni'!$D$214:$D$393,APS!$B454,'Rekapitulasi Juni'!$E$214:$E$393)</f>
        <v>0</v>
      </c>
      <c r="BJ454" s="324">
        <f>SUMIF('Rekapitulasi Juni'!$D$214:$D$393,APS!$B454,'Rekapitulasi Juni'!$F$214:$F$393)</f>
        <v>0</v>
      </c>
      <c r="BK454" s="27"/>
      <c r="BL454" s="325">
        <f t="shared" si="745"/>
        <v>0</v>
      </c>
      <c r="BM454" s="325">
        <f t="shared" si="746"/>
        <v>0</v>
      </c>
      <c r="BN454" s="27"/>
      <c r="BO454" s="324">
        <f>SUMIF('Rekapitulasi Juni'!$U$214:$U$393,APS!$B454,'Rekapitulasi Juni'!$V$214:$V$393)</f>
        <v>0</v>
      </c>
      <c r="BP454" s="324">
        <f>SUMIF('Rekapitulasi Juni'!$U$214:$U$393,APS!$B454,'Rekapitulasi Juni'!$W$214:$W$393)</f>
        <v>0</v>
      </c>
      <c r="BQ454" s="27"/>
      <c r="BR454" s="325">
        <f t="shared" si="747"/>
        <v>0</v>
      </c>
      <c r="BS454" s="325">
        <f t="shared" si="748"/>
        <v>0</v>
      </c>
      <c r="BT454" s="27"/>
      <c r="BU454" s="324">
        <f>SUMIF('Rekapitulasi Juni'!$AL$214:$AL$393,APS!$B454,'Rekapitulasi Juni'!$AM$214:$AM$393)</f>
        <v>0</v>
      </c>
      <c r="BV454" s="324">
        <f>SUMIF('Rekapitulasi Juni'!$AL$214:$AL$393,APS!$B454,'Rekapitulasi Juni'!$AN$214:$AN$393)</f>
        <v>0</v>
      </c>
      <c r="BW454" s="27"/>
      <c r="BX454" s="325">
        <f t="shared" si="749"/>
        <v>0</v>
      </c>
      <c r="BY454" s="325">
        <f t="shared" si="750"/>
        <v>0</v>
      </c>
      <c r="BZ454" s="27"/>
      <c r="CA454" s="324">
        <f>SUMIF('Rekapitulasi Juni'!$BA$214:$BA$393,APS!$B454,'Rekapitulasi Juni'!$BB$214:$BB$393)</f>
        <v>0</v>
      </c>
      <c r="CB454" s="324">
        <f>SUMIF('Rekapitulasi Juni'!$BA$214:$BA$393,APS!$B454,'Rekapitulasi Juni'!$BC$214:$BC$393)</f>
        <v>0</v>
      </c>
      <c r="CC454" s="27"/>
      <c r="CD454" s="325">
        <f t="shared" si="751"/>
        <v>0</v>
      </c>
      <c r="CE454" s="325">
        <f t="shared" si="752"/>
        <v>0</v>
      </c>
      <c r="CF454" s="27"/>
      <c r="CG454" s="324">
        <f>SUMIF('Rekapitulasi Juni'!$BP$214:$BP$393,APS!$B454,'Rekapitulasi Juni'!$BQ$214:$BQ$393)</f>
        <v>0</v>
      </c>
      <c r="CH454" s="324">
        <f>SUMIF('Rekapitulasi Juni'!$BP$214:$BP$393,APS!$B454,'Rekapitulasi Juni'!$BR$214:$BR$393)</f>
        <v>0</v>
      </c>
      <c r="CI454" s="27"/>
      <c r="CJ454" s="325">
        <f t="shared" si="753"/>
        <v>0</v>
      </c>
      <c r="CK454" s="325">
        <f t="shared" si="754"/>
        <v>0</v>
      </c>
      <c r="CL454" s="41">
        <f t="shared" si="755"/>
        <v>0</v>
      </c>
      <c r="CM454" s="41">
        <f t="shared" si="756"/>
        <v>0</v>
      </c>
      <c r="CN454" s="41">
        <f t="shared" si="757"/>
        <v>0</v>
      </c>
      <c r="CO454" s="41">
        <f t="shared" si="758"/>
        <v>0</v>
      </c>
      <c r="CP454" s="41">
        <f t="shared" si="759"/>
        <v>0</v>
      </c>
      <c r="CQ454" s="41">
        <f t="shared" si="760"/>
        <v>0</v>
      </c>
      <c r="CR454" s="180">
        <f t="shared" si="761"/>
        <v>0</v>
      </c>
      <c r="CS454" s="27">
        <v>0</v>
      </c>
      <c r="CT454" s="27"/>
      <c r="CU454" s="324">
        <f>SUMIF('Rekapitulasi Juni'!$D$410:$D$588,APS!$B454,'Rekapitulasi Juni'!$E$410:$E$588)</f>
        <v>0</v>
      </c>
      <c r="CV454" s="324">
        <f>SUMIF('Rekapitulasi Juni'!$D$410:$D$588,APS!$B454,'Rekapitulasi Juni'!$F$410:$F$588)</f>
        <v>0</v>
      </c>
      <c r="CW454" s="27"/>
      <c r="CX454" s="325">
        <f t="shared" si="762"/>
        <v>0</v>
      </c>
      <c r="CY454" s="325">
        <f t="shared" si="763"/>
        <v>0</v>
      </c>
      <c r="CZ454" s="27"/>
      <c r="DA454" s="324">
        <f>SUMIF('Rekapitulasi Juni'!$U$410:$U$588,APS!$B454,'Rekapitulasi Juni'!$V$410:$V$588)</f>
        <v>0</v>
      </c>
      <c r="DB454" s="324">
        <f>SUMIF('Rekapitulasi Juni'!$U$410:$U$588,APS!$B454,'Rekapitulasi Juni'!$W$410:$W$588)</f>
        <v>0</v>
      </c>
      <c r="DC454" s="27"/>
      <c r="DD454" s="325">
        <f t="shared" si="764"/>
        <v>0</v>
      </c>
      <c r="DE454" s="325">
        <f t="shared" si="765"/>
        <v>0</v>
      </c>
      <c r="DF454" s="27"/>
      <c r="DG454" s="324">
        <f>SUMIF('Rekapitulasi Juni'!$AL$410:$AL$588,APS!$B454,'Rekapitulasi Juni'!$AM$410:$AM$588)</f>
        <v>0</v>
      </c>
      <c r="DH454" s="324">
        <f>SUMIF('Rekapitulasi Juni'!$AL$410:$AL$588,APS!$B454,'Rekapitulasi Juni'!$AN$410:$AN$588)</f>
        <v>0</v>
      </c>
      <c r="DI454" s="27"/>
      <c r="DJ454" s="325">
        <f t="shared" si="721"/>
        <v>0</v>
      </c>
      <c r="DK454" s="325">
        <f t="shared" si="722"/>
        <v>0</v>
      </c>
      <c r="DL454" s="27"/>
      <c r="DM454" s="324">
        <f>SUMIF('Rekapitulasi Juni'!$BA$410:$BA$588,APS!$B454,'Rekapitulasi Juni'!$BB$410:$BB$588)</f>
        <v>0</v>
      </c>
      <c r="DN454" s="324">
        <f>SUMIF('Rekapitulasi Juni'!$BA$410:$BA$588,APS!$B454,'Rekapitulasi Juni'!$BC$410:$BC$588)</f>
        <v>0</v>
      </c>
      <c r="DO454" s="324">
        <f>SUMIF('Rekapitulasi Juni'!$BA$410:$BA$588,APS!$B454,'Rekapitulasi Juni'!$BF$410:$BF$588)</f>
        <v>0</v>
      </c>
      <c r="DP454" s="325">
        <f t="shared" si="723"/>
        <v>0</v>
      </c>
      <c r="DQ454" s="325">
        <f t="shared" si="724"/>
        <v>0</v>
      </c>
      <c r="DR454" s="27"/>
      <c r="DS454" s="324">
        <f>SUMIF('Rekapitulasi Juni'!$BP$410:$BP$588,APS!$B454,'Rekapitulasi Juni'!$BQ$410:$BQ$588)</f>
        <v>0</v>
      </c>
      <c r="DT454" s="324">
        <f>SUMIF('Rekapitulasi Juni'!$BP$410:$BP$588,APS!$B454,'Rekapitulasi Juni'!$BR$410:$BR$588)</f>
        <v>0</v>
      </c>
      <c r="DU454" s="27"/>
      <c r="DV454" s="325">
        <f t="shared" si="725"/>
        <v>0</v>
      </c>
      <c r="DW454" s="325">
        <f t="shared" si="726"/>
        <v>0</v>
      </c>
      <c r="DX454" s="41">
        <f t="shared" si="766"/>
        <v>0</v>
      </c>
      <c r="DY454" s="41">
        <f t="shared" si="767"/>
        <v>0</v>
      </c>
      <c r="DZ454" s="41">
        <f t="shared" si="768"/>
        <v>0</v>
      </c>
      <c r="EA454" s="41">
        <f t="shared" si="769"/>
        <v>0</v>
      </c>
      <c r="EB454" s="41">
        <f t="shared" si="770"/>
        <v>0</v>
      </c>
      <c r="EC454" s="41">
        <f t="shared" si="771"/>
        <v>0</v>
      </c>
      <c r="ED454" s="180">
        <f t="shared" si="772"/>
        <v>0</v>
      </c>
      <c r="EE454" s="27">
        <v>0</v>
      </c>
      <c r="EF454" s="27"/>
      <c r="EG454" s="324">
        <f>SUMIF('Rekapitulasi Juni'!$D$608:$D$786,APS!$B454,'Rekapitulasi Juni'!$E$608:$E$786)</f>
        <v>0</v>
      </c>
      <c r="EH454" s="324">
        <f>SUMIF('Rekapitulasi Juni'!$D$608:$D$786,APS!$B454,'Rekapitulasi Juni'!$F$608:$F$786)</f>
        <v>0</v>
      </c>
      <c r="EI454" s="27"/>
      <c r="EJ454" s="325">
        <f t="shared" si="727"/>
        <v>0</v>
      </c>
      <c r="EK454" s="325">
        <f t="shared" si="728"/>
        <v>0</v>
      </c>
      <c r="EL454" s="27"/>
      <c r="EM454" s="324">
        <f>SUMIF('Rekapitulasi Juni'!$U$608:$U$786,APS!$B454,'Rekapitulasi Juni'!$V$608:$V$786)</f>
        <v>0</v>
      </c>
      <c r="EN454" s="324">
        <f>SUMIF('Rekapitulasi Juni'!$U$608:$U$786,APS!$B454,'Rekapitulasi Juni'!$W$608:$W$786)</f>
        <v>0</v>
      </c>
      <c r="EO454" s="27"/>
      <c r="EP454" s="325">
        <f t="shared" si="729"/>
        <v>0</v>
      </c>
      <c r="EQ454" s="325">
        <f t="shared" si="730"/>
        <v>0</v>
      </c>
      <c r="ER454" s="27"/>
      <c r="ES454" s="324">
        <f>SUMIF('Rekapitulasi Juni'!$AL$608:$AL$786,APS!$B454,'Rekapitulasi Juni'!$AM$608:$AM$786)</f>
        <v>0</v>
      </c>
      <c r="ET454" s="324">
        <f>SUMIF('Rekapitulasi Juni'!$AL$608:$AL$786,APS!$B454,'Rekapitulasi Juni'!$AN$608:$AN$786)</f>
        <v>0</v>
      </c>
      <c r="EU454" s="27"/>
      <c r="EV454" s="325">
        <f t="shared" si="715"/>
        <v>0</v>
      </c>
      <c r="EW454" s="325">
        <f t="shared" si="716"/>
        <v>0</v>
      </c>
      <c r="EX454" s="27"/>
      <c r="EY454" s="324">
        <f>SUMIF('Rekapitulasi Juni'!$BA$608:$BA$786,APS!$B454,'Rekapitulasi Juni'!$BB$608:$BB$786)</f>
        <v>0</v>
      </c>
      <c r="EZ454" s="324">
        <f>SUMIF('Rekapitulasi Juni'!$BA$608:$BA$786,APS!$B454,'Rekapitulasi Juni'!$BC$608:$BC$786)</f>
        <v>0</v>
      </c>
      <c r="FA454" s="324">
        <f>SUMIF('Rekapitulasi Juni'!$BA$608:$BA$786,APS!$B454,'Rekapitulasi Juni'!$BF$608:$BF$786)</f>
        <v>0</v>
      </c>
      <c r="FB454" s="325">
        <f t="shared" si="717"/>
        <v>0</v>
      </c>
      <c r="FC454" s="325">
        <f t="shared" si="718"/>
        <v>0</v>
      </c>
      <c r="FD454" s="27"/>
      <c r="FE454" s="27"/>
      <c r="FF454" s="27"/>
      <c r="FG454" s="27"/>
      <c r="FH454" s="27"/>
      <c r="FI454" s="27"/>
      <c r="FJ454" s="41">
        <f t="shared" si="773"/>
        <v>0</v>
      </c>
      <c r="FK454" s="41">
        <f t="shared" si="774"/>
        <v>0</v>
      </c>
      <c r="FL454" s="41">
        <f t="shared" si="775"/>
        <v>0</v>
      </c>
      <c r="FM454" s="41">
        <f t="shared" si="776"/>
        <v>0</v>
      </c>
      <c r="FN454" s="41">
        <f t="shared" si="777"/>
        <v>0</v>
      </c>
      <c r="FO454" s="41">
        <f t="shared" si="778"/>
        <v>0</v>
      </c>
      <c r="FP454" s="180">
        <f t="shared" si="779"/>
        <v>0</v>
      </c>
      <c r="FQ454" s="27"/>
      <c r="FR454" s="27"/>
      <c r="FS454" s="324">
        <f>SUMIF('Rekapitulasi Juni'!$D$804:$D$984,APS!$B454,'Rekapitulasi Juni'!$E$804:$E$984)</f>
        <v>0</v>
      </c>
      <c r="FT454" s="324">
        <f>SUMIF('Rekapitulasi Juni'!$D$804:$D$984,APS!$B454,'Rekapitulasi Juni'!$F$804:$F$984)</f>
        <v>0</v>
      </c>
      <c r="FU454" s="27"/>
      <c r="FV454" s="325">
        <f t="shared" si="719"/>
        <v>0</v>
      </c>
      <c r="FW454" s="325">
        <f t="shared" si="720"/>
        <v>0</v>
      </c>
      <c r="FX454" s="27"/>
      <c r="FY454" s="324">
        <f>SUMIF('Rekapitulasi Juni'!$U$804:$U$984,APS!$B454,'Rekapitulasi Juni'!$V$804:$V$984)</f>
        <v>0</v>
      </c>
      <c r="FZ454" s="324">
        <f>SUMIF('Rekapitulasi Juni'!$U$804:$U$984,APS!$B454,'Rekapitulasi Juni'!$W$804:$W$984)</f>
        <v>0</v>
      </c>
      <c r="GA454" s="27"/>
      <c r="GB454" s="325">
        <f t="shared" si="713"/>
        <v>0</v>
      </c>
      <c r="GC454" s="325">
        <f t="shared" si="714"/>
        <v>0</v>
      </c>
      <c r="GD454" s="27"/>
      <c r="GE454" s="324">
        <f>SUMIF('Rekapitulasi Juni'!$AL$804:$AL$984,APS!$B454,'Rekapitulasi Juni'!$AM$804:$AM$984)</f>
        <v>0</v>
      </c>
      <c r="GF454" s="324">
        <f>SUMIF('Rekapitulasi Juni'!$AL$804:$AL$984,APS!$B454,'Rekapitulasi Juni'!$AN$804:$AN$984)</f>
        <v>0</v>
      </c>
      <c r="GG454" s="27"/>
      <c r="GH454" s="325">
        <f t="shared" si="703"/>
        <v>0</v>
      </c>
      <c r="GI454" s="325">
        <f t="shared" si="704"/>
        <v>0</v>
      </c>
      <c r="GJ454" s="27"/>
      <c r="GK454" s="27"/>
      <c r="GL454" s="41">
        <f t="shared" si="780"/>
        <v>0</v>
      </c>
      <c r="GM454" s="41">
        <f t="shared" si="781"/>
        <v>0</v>
      </c>
      <c r="GN454" s="41">
        <f t="shared" si="782"/>
        <v>0</v>
      </c>
      <c r="GO454" s="41">
        <f t="shared" si="712"/>
        <v>0</v>
      </c>
      <c r="GP454" s="41">
        <f t="shared" si="783"/>
        <v>0</v>
      </c>
      <c r="GQ454" s="41">
        <f t="shared" si="784"/>
        <v>0</v>
      </c>
      <c r="GR454" s="180">
        <f t="shared" si="785"/>
        <v>0</v>
      </c>
      <c r="GS454" s="41">
        <f t="shared" si="705"/>
        <v>0</v>
      </c>
      <c r="GT454" s="41">
        <f t="shared" si="706"/>
        <v>0</v>
      </c>
      <c r="GU454" s="41">
        <f t="shared" si="707"/>
        <v>0</v>
      </c>
      <c r="GV454" s="41">
        <f t="shared" si="708"/>
        <v>0</v>
      </c>
      <c r="GW454" s="41">
        <f t="shared" si="709"/>
        <v>0</v>
      </c>
      <c r="GX454" s="41">
        <f t="shared" si="710"/>
        <v>0</v>
      </c>
      <c r="GY454" s="180">
        <f t="shared" si="711"/>
        <v>0</v>
      </c>
      <c r="GZ454" s="41">
        <v>427</v>
      </c>
      <c r="HA454" s="32"/>
      <c r="HB454" s="42">
        <f t="shared" si="794"/>
        <v>0</v>
      </c>
      <c r="HC454" s="59"/>
    </row>
    <row r="455" spans="1:211" ht="15" hidden="1" customHeight="1">
      <c r="A455" s="31" t="s">
        <v>881</v>
      </c>
      <c r="B455" s="32" t="s">
        <v>882</v>
      </c>
      <c r="C455" s="31" t="s">
        <v>490</v>
      </c>
      <c r="D455" s="50" t="s">
        <v>491</v>
      </c>
      <c r="E455" s="31" t="s">
        <v>43</v>
      </c>
      <c r="F455" s="31" t="s">
        <v>491</v>
      </c>
      <c r="G455" s="33">
        <v>0</v>
      </c>
      <c r="H455" s="33">
        <v>0</v>
      </c>
      <c r="I455" s="33">
        <v>0</v>
      </c>
      <c r="J455" s="34">
        <f>IFERROR(VLOOKUP(A455,#REF!,3,0),0)</f>
        <v>0</v>
      </c>
      <c r="K455" s="34">
        <f t="shared" si="789"/>
        <v>0</v>
      </c>
      <c r="L455" s="34">
        <v>0</v>
      </c>
      <c r="M455" s="34">
        <v>0</v>
      </c>
      <c r="N455" s="35">
        <f t="shared" si="790"/>
        <v>0</v>
      </c>
      <c r="O455" s="35">
        <f t="shared" si="791"/>
        <v>0</v>
      </c>
      <c r="P455" s="36">
        <v>0</v>
      </c>
      <c r="Q455" s="36">
        <f t="shared" si="731"/>
        <v>0</v>
      </c>
      <c r="R455" s="80"/>
      <c r="S455" s="37">
        <f ca="1">SUMIF(ROP!$D$6:$H$65536,A455,ROP!$J$6:$J$65536)</f>
        <v>0</v>
      </c>
      <c r="T455" s="37">
        <f>SUMIF(HASIL!$B:$B,APS!$B455&amp;RIGHT(APS!T$9,2),HASIL!$I:$I)</f>
        <v>0</v>
      </c>
      <c r="U455" s="37">
        <f>SUMIF(HASIL!$B:$B,APS!$B455&amp;RIGHT(APS!U$9,2),HASIL!$I:$I)</f>
        <v>0</v>
      </c>
      <c r="V455" s="37">
        <f>SUMIF(HASIL!$B:$B,APS!$B455&amp;RIGHT(APS!V$9,2),HASIL!$I:$I)</f>
        <v>0</v>
      </c>
      <c r="W455" s="37">
        <f>SUMIF(HASIL!$B:$B,APS!$B455&amp;RIGHT(APS!W$9,2),HASIL!$I:$I)</f>
        <v>0</v>
      </c>
      <c r="X455" s="38">
        <f t="shared" si="792"/>
        <v>0</v>
      </c>
      <c r="Y455" s="38">
        <f t="shared" si="793"/>
        <v>0</v>
      </c>
      <c r="Z455" s="39">
        <f t="shared" si="787"/>
        <v>0</v>
      </c>
      <c r="AA455" s="39">
        <f t="shared" si="786"/>
        <v>0</v>
      </c>
      <c r="AB455" s="40">
        <f t="shared" si="788"/>
        <v>0</v>
      </c>
      <c r="AC455" s="27">
        <v>0</v>
      </c>
      <c r="AD455" s="27"/>
      <c r="AE455" s="27"/>
      <c r="AF455" s="27"/>
      <c r="AG455" s="27"/>
      <c r="AH455" s="27"/>
      <c r="AI455" s="324">
        <f>SUMIF('Rekapitulasi Juni'!$D$9:$D$192,APS!$B455,'Rekapitulasi Juni'!$E$9:$E$192)</f>
        <v>0</v>
      </c>
      <c r="AJ455" s="324">
        <f>SUMIF('Rekapitulasi Juni'!$D$9:$D$192,APS!$B455,'Rekapitulasi Juni'!$F$9:$F$192)</f>
        <v>0</v>
      </c>
      <c r="AK455" s="324">
        <f>SUMIF('Rekapitulasi Juni'!$D$9:$D$192,APS!$B455,'Rekapitulasi Juni'!$K$9:$K$192)</f>
        <v>0</v>
      </c>
      <c r="AL455" s="325">
        <f t="shared" si="732"/>
        <v>0</v>
      </c>
      <c r="AM455" s="325">
        <f t="shared" si="733"/>
        <v>0</v>
      </c>
      <c r="AN455" s="27"/>
      <c r="AO455" s="324">
        <f>SUMIF('Rekapitulasi Juni'!$U$9:$U$192,APS!$B455,'Rekapitulasi Juni'!$V$9:$V$192)</f>
        <v>0</v>
      </c>
      <c r="AP455" s="324">
        <f>SUMIF('Rekapitulasi Juni'!$U$9:$U$192,APS!$B455,'Rekapitulasi Juni'!$W$9:$W$192)</f>
        <v>0</v>
      </c>
      <c r="AQ455" s="27"/>
      <c r="AR455" s="325">
        <f t="shared" si="734"/>
        <v>0</v>
      </c>
      <c r="AS455" s="325">
        <f t="shared" si="735"/>
        <v>0</v>
      </c>
      <c r="AT455" s="27"/>
      <c r="AU455" s="324">
        <f>SUMIF('Rekapitulasi Juni'!$AL$9:$AL$192,APS!$B455,'Rekapitulasi Juni'!$AM$9:$AM$192)</f>
        <v>0</v>
      </c>
      <c r="AV455" s="324">
        <f>SUMIF('Rekapitulasi Juni'!$AL$9:$AL$192,APS!$B455,'Rekapitulasi Juni'!$AN$9:$AN$192)</f>
        <v>0</v>
      </c>
      <c r="AW455" s="27"/>
      <c r="AX455" s="325">
        <f t="shared" si="736"/>
        <v>0</v>
      </c>
      <c r="AY455" s="325">
        <f t="shared" si="737"/>
        <v>0</v>
      </c>
      <c r="AZ455" s="41">
        <f t="shared" si="738"/>
        <v>0</v>
      </c>
      <c r="BA455" s="41">
        <f t="shared" si="739"/>
        <v>0</v>
      </c>
      <c r="BB455" s="41">
        <f t="shared" si="740"/>
        <v>0</v>
      </c>
      <c r="BC455" s="41">
        <f t="shared" si="741"/>
        <v>0</v>
      </c>
      <c r="BD455" s="41">
        <f t="shared" si="742"/>
        <v>0</v>
      </c>
      <c r="BE455" s="41">
        <f t="shared" si="743"/>
        <v>0</v>
      </c>
      <c r="BF455" s="180">
        <f t="shared" si="744"/>
        <v>0</v>
      </c>
      <c r="BG455" s="27">
        <v>0</v>
      </c>
      <c r="BH455" s="27"/>
      <c r="BI455" s="324">
        <f>SUMIF('Rekapitulasi Juni'!$D$214:$D$393,APS!$B455,'Rekapitulasi Juni'!$E$214:$E$393)</f>
        <v>0</v>
      </c>
      <c r="BJ455" s="324">
        <f>SUMIF('Rekapitulasi Juni'!$D$214:$D$393,APS!$B455,'Rekapitulasi Juni'!$F$214:$F$393)</f>
        <v>0</v>
      </c>
      <c r="BK455" s="27"/>
      <c r="BL455" s="325">
        <f t="shared" si="745"/>
        <v>0</v>
      </c>
      <c r="BM455" s="325">
        <f t="shared" si="746"/>
        <v>0</v>
      </c>
      <c r="BN455" s="27"/>
      <c r="BO455" s="324">
        <f>SUMIF('Rekapitulasi Juni'!$U$214:$U$393,APS!$B455,'Rekapitulasi Juni'!$V$214:$V$393)</f>
        <v>0</v>
      </c>
      <c r="BP455" s="324">
        <f>SUMIF('Rekapitulasi Juni'!$U$214:$U$393,APS!$B455,'Rekapitulasi Juni'!$W$214:$W$393)</f>
        <v>0</v>
      </c>
      <c r="BQ455" s="27"/>
      <c r="BR455" s="325">
        <f t="shared" si="747"/>
        <v>0</v>
      </c>
      <c r="BS455" s="325">
        <f t="shared" si="748"/>
        <v>0</v>
      </c>
      <c r="BT455" s="27"/>
      <c r="BU455" s="324">
        <f>SUMIF('Rekapitulasi Juni'!$AL$214:$AL$393,APS!$B455,'Rekapitulasi Juni'!$AM$214:$AM$393)</f>
        <v>0</v>
      </c>
      <c r="BV455" s="324">
        <f>SUMIF('Rekapitulasi Juni'!$AL$214:$AL$393,APS!$B455,'Rekapitulasi Juni'!$AN$214:$AN$393)</f>
        <v>0</v>
      </c>
      <c r="BW455" s="27"/>
      <c r="BX455" s="325">
        <f t="shared" si="749"/>
        <v>0</v>
      </c>
      <c r="BY455" s="325">
        <f t="shared" si="750"/>
        <v>0</v>
      </c>
      <c r="BZ455" s="27"/>
      <c r="CA455" s="324">
        <f>SUMIF('Rekapitulasi Juni'!$BA$214:$BA$393,APS!$B455,'Rekapitulasi Juni'!$BB$214:$BB$393)</f>
        <v>0</v>
      </c>
      <c r="CB455" s="324">
        <f>SUMIF('Rekapitulasi Juni'!$BA$214:$BA$393,APS!$B455,'Rekapitulasi Juni'!$BC$214:$BC$393)</f>
        <v>0</v>
      </c>
      <c r="CC455" s="27"/>
      <c r="CD455" s="325">
        <f t="shared" si="751"/>
        <v>0</v>
      </c>
      <c r="CE455" s="325">
        <f t="shared" si="752"/>
        <v>0</v>
      </c>
      <c r="CF455" s="27"/>
      <c r="CG455" s="324">
        <f>SUMIF('Rekapitulasi Juni'!$BP$214:$BP$393,APS!$B455,'Rekapitulasi Juni'!$BQ$214:$BQ$393)</f>
        <v>0</v>
      </c>
      <c r="CH455" s="324">
        <f>SUMIF('Rekapitulasi Juni'!$BP$214:$BP$393,APS!$B455,'Rekapitulasi Juni'!$BR$214:$BR$393)</f>
        <v>0</v>
      </c>
      <c r="CI455" s="27"/>
      <c r="CJ455" s="325">
        <f t="shared" si="753"/>
        <v>0</v>
      </c>
      <c r="CK455" s="325">
        <f t="shared" si="754"/>
        <v>0</v>
      </c>
      <c r="CL455" s="41">
        <f t="shared" si="755"/>
        <v>0</v>
      </c>
      <c r="CM455" s="41">
        <f t="shared" si="756"/>
        <v>0</v>
      </c>
      <c r="CN455" s="41">
        <f t="shared" si="757"/>
        <v>0</v>
      </c>
      <c r="CO455" s="41">
        <f t="shared" si="758"/>
        <v>0</v>
      </c>
      <c r="CP455" s="41">
        <f t="shared" si="759"/>
        <v>0</v>
      </c>
      <c r="CQ455" s="41">
        <f t="shared" si="760"/>
        <v>0</v>
      </c>
      <c r="CR455" s="180">
        <f t="shared" si="761"/>
        <v>0</v>
      </c>
      <c r="CS455" s="27">
        <v>0</v>
      </c>
      <c r="CT455" s="27"/>
      <c r="CU455" s="324">
        <f>SUMIF('Rekapitulasi Juni'!$D$410:$D$588,APS!$B455,'Rekapitulasi Juni'!$E$410:$E$588)</f>
        <v>0</v>
      </c>
      <c r="CV455" s="324">
        <f>SUMIF('Rekapitulasi Juni'!$D$410:$D$588,APS!$B455,'Rekapitulasi Juni'!$F$410:$F$588)</f>
        <v>0</v>
      </c>
      <c r="CW455" s="27"/>
      <c r="CX455" s="325">
        <f t="shared" si="762"/>
        <v>0</v>
      </c>
      <c r="CY455" s="325">
        <f t="shared" si="763"/>
        <v>0</v>
      </c>
      <c r="CZ455" s="27"/>
      <c r="DA455" s="324">
        <f>SUMIF('Rekapitulasi Juni'!$U$410:$U$588,APS!$B455,'Rekapitulasi Juni'!$V$410:$V$588)</f>
        <v>0</v>
      </c>
      <c r="DB455" s="324">
        <f>SUMIF('Rekapitulasi Juni'!$U$410:$U$588,APS!$B455,'Rekapitulasi Juni'!$W$410:$W$588)</f>
        <v>0</v>
      </c>
      <c r="DC455" s="27"/>
      <c r="DD455" s="325">
        <f t="shared" si="764"/>
        <v>0</v>
      </c>
      <c r="DE455" s="325">
        <f t="shared" si="765"/>
        <v>0</v>
      </c>
      <c r="DF455" s="27"/>
      <c r="DG455" s="324">
        <f>SUMIF('Rekapitulasi Juni'!$AL$410:$AL$588,APS!$B455,'Rekapitulasi Juni'!$AM$410:$AM$588)</f>
        <v>0</v>
      </c>
      <c r="DH455" s="324">
        <f>SUMIF('Rekapitulasi Juni'!$AL$410:$AL$588,APS!$B455,'Rekapitulasi Juni'!$AN$410:$AN$588)</f>
        <v>0</v>
      </c>
      <c r="DI455" s="27"/>
      <c r="DJ455" s="325">
        <f t="shared" si="721"/>
        <v>0</v>
      </c>
      <c r="DK455" s="325">
        <f t="shared" si="722"/>
        <v>0</v>
      </c>
      <c r="DL455" s="27"/>
      <c r="DM455" s="324">
        <f>SUMIF('Rekapitulasi Juni'!$BA$410:$BA$588,APS!$B455,'Rekapitulasi Juni'!$BB$410:$BB$588)</f>
        <v>0</v>
      </c>
      <c r="DN455" s="324">
        <f>SUMIF('Rekapitulasi Juni'!$BA$410:$BA$588,APS!$B455,'Rekapitulasi Juni'!$BC$410:$BC$588)</f>
        <v>0</v>
      </c>
      <c r="DO455" s="324">
        <f>SUMIF('Rekapitulasi Juni'!$BA$410:$BA$588,APS!$B455,'Rekapitulasi Juni'!$BF$410:$BF$588)</f>
        <v>0</v>
      </c>
      <c r="DP455" s="325">
        <f t="shared" si="723"/>
        <v>0</v>
      </c>
      <c r="DQ455" s="325">
        <f t="shared" si="724"/>
        <v>0</v>
      </c>
      <c r="DR455" s="27"/>
      <c r="DS455" s="324">
        <f>SUMIF('Rekapitulasi Juni'!$BP$410:$BP$588,APS!$B455,'Rekapitulasi Juni'!$BQ$410:$BQ$588)</f>
        <v>0</v>
      </c>
      <c r="DT455" s="324">
        <f>SUMIF('Rekapitulasi Juni'!$BP$410:$BP$588,APS!$B455,'Rekapitulasi Juni'!$BR$410:$BR$588)</f>
        <v>0</v>
      </c>
      <c r="DU455" s="27"/>
      <c r="DV455" s="325">
        <f t="shared" si="725"/>
        <v>0</v>
      </c>
      <c r="DW455" s="325">
        <f t="shared" si="726"/>
        <v>0</v>
      </c>
      <c r="DX455" s="41">
        <f t="shared" si="766"/>
        <v>0</v>
      </c>
      <c r="DY455" s="41">
        <f t="shared" si="767"/>
        <v>0</v>
      </c>
      <c r="DZ455" s="41">
        <f t="shared" si="768"/>
        <v>0</v>
      </c>
      <c r="EA455" s="41">
        <f t="shared" si="769"/>
        <v>0</v>
      </c>
      <c r="EB455" s="41">
        <f t="shared" si="770"/>
        <v>0</v>
      </c>
      <c r="EC455" s="41">
        <f t="shared" si="771"/>
        <v>0</v>
      </c>
      <c r="ED455" s="180">
        <f t="shared" si="772"/>
        <v>0</v>
      </c>
      <c r="EE455" s="27">
        <v>0</v>
      </c>
      <c r="EF455" s="27"/>
      <c r="EG455" s="324">
        <f>SUMIF('Rekapitulasi Juni'!$D$608:$D$786,APS!$B455,'Rekapitulasi Juni'!$E$608:$E$786)</f>
        <v>0</v>
      </c>
      <c r="EH455" s="324">
        <f>SUMIF('Rekapitulasi Juni'!$D$608:$D$786,APS!$B455,'Rekapitulasi Juni'!$F$608:$F$786)</f>
        <v>0</v>
      </c>
      <c r="EI455" s="27"/>
      <c r="EJ455" s="325">
        <f t="shared" si="727"/>
        <v>0</v>
      </c>
      <c r="EK455" s="325">
        <f t="shared" si="728"/>
        <v>0</v>
      </c>
      <c r="EL455" s="27"/>
      <c r="EM455" s="324">
        <f>SUMIF('Rekapitulasi Juni'!$U$608:$U$786,APS!$B455,'Rekapitulasi Juni'!$V$608:$V$786)</f>
        <v>0</v>
      </c>
      <c r="EN455" s="324">
        <f>SUMIF('Rekapitulasi Juni'!$U$608:$U$786,APS!$B455,'Rekapitulasi Juni'!$W$608:$W$786)</f>
        <v>0</v>
      </c>
      <c r="EO455" s="27"/>
      <c r="EP455" s="325">
        <f t="shared" si="729"/>
        <v>0</v>
      </c>
      <c r="EQ455" s="325">
        <f t="shared" si="730"/>
        <v>0</v>
      </c>
      <c r="ER455" s="27"/>
      <c r="ES455" s="324">
        <f>SUMIF('Rekapitulasi Juni'!$AL$608:$AL$786,APS!$B455,'Rekapitulasi Juni'!$AM$608:$AM$786)</f>
        <v>0</v>
      </c>
      <c r="ET455" s="324">
        <f>SUMIF('Rekapitulasi Juni'!$AL$608:$AL$786,APS!$B455,'Rekapitulasi Juni'!$AN$608:$AN$786)</f>
        <v>0</v>
      </c>
      <c r="EU455" s="27"/>
      <c r="EV455" s="325">
        <f t="shared" si="715"/>
        <v>0</v>
      </c>
      <c r="EW455" s="325">
        <f t="shared" si="716"/>
        <v>0</v>
      </c>
      <c r="EX455" s="27"/>
      <c r="EY455" s="324">
        <f>SUMIF('Rekapitulasi Juni'!$BA$608:$BA$786,APS!$B455,'Rekapitulasi Juni'!$BB$608:$BB$786)</f>
        <v>0</v>
      </c>
      <c r="EZ455" s="324">
        <f>SUMIF('Rekapitulasi Juni'!$BA$608:$BA$786,APS!$B455,'Rekapitulasi Juni'!$BC$608:$BC$786)</f>
        <v>0</v>
      </c>
      <c r="FA455" s="324">
        <f>SUMIF('Rekapitulasi Juni'!$BA$608:$BA$786,APS!$B455,'Rekapitulasi Juni'!$BF$608:$BF$786)</f>
        <v>0</v>
      </c>
      <c r="FB455" s="325">
        <f t="shared" si="717"/>
        <v>0</v>
      </c>
      <c r="FC455" s="325">
        <f t="shared" si="718"/>
        <v>0</v>
      </c>
      <c r="FD455" s="27"/>
      <c r="FE455" s="27"/>
      <c r="FF455" s="27"/>
      <c r="FG455" s="27"/>
      <c r="FH455" s="27"/>
      <c r="FI455" s="27"/>
      <c r="FJ455" s="41">
        <f t="shared" si="773"/>
        <v>0</v>
      </c>
      <c r="FK455" s="41">
        <f t="shared" si="774"/>
        <v>0</v>
      </c>
      <c r="FL455" s="41">
        <f t="shared" si="775"/>
        <v>0</v>
      </c>
      <c r="FM455" s="41">
        <f t="shared" si="776"/>
        <v>0</v>
      </c>
      <c r="FN455" s="41">
        <f t="shared" si="777"/>
        <v>0</v>
      </c>
      <c r="FO455" s="41">
        <f t="shared" si="778"/>
        <v>0</v>
      </c>
      <c r="FP455" s="180">
        <f t="shared" si="779"/>
        <v>0</v>
      </c>
      <c r="FQ455" s="27"/>
      <c r="FR455" s="27"/>
      <c r="FS455" s="324">
        <f>SUMIF('Rekapitulasi Juni'!$D$804:$D$984,APS!$B455,'Rekapitulasi Juni'!$E$804:$E$984)</f>
        <v>0</v>
      </c>
      <c r="FT455" s="324">
        <f>SUMIF('Rekapitulasi Juni'!$D$804:$D$984,APS!$B455,'Rekapitulasi Juni'!$F$804:$F$984)</f>
        <v>0</v>
      </c>
      <c r="FU455" s="27"/>
      <c r="FV455" s="325">
        <f t="shared" si="719"/>
        <v>0</v>
      </c>
      <c r="FW455" s="325">
        <f t="shared" si="720"/>
        <v>0</v>
      </c>
      <c r="FX455" s="27"/>
      <c r="FY455" s="324">
        <f>SUMIF('Rekapitulasi Juni'!$U$804:$U$984,APS!$B455,'Rekapitulasi Juni'!$V$804:$V$984)</f>
        <v>0</v>
      </c>
      <c r="FZ455" s="324">
        <f>SUMIF('Rekapitulasi Juni'!$U$804:$U$984,APS!$B455,'Rekapitulasi Juni'!$W$804:$W$984)</f>
        <v>0</v>
      </c>
      <c r="GA455" s="27"/>
      <c r="GB455" s="325">
        <f t="shared" si="713"/>
        <v>0</v>
      </c>
      <c r="GC455" s="325">
        <f t="shared" si="714"/>
        <v>0</v>
      </c>
      <c r="GD455" s="27"/>
      <c r="GE455" s="324">
        <f>SUMIF('Rekapitulasi Juni'!$AL$804:$AL$984,APS!$B455,'Rekapitulasi Juni'!$AM$804:$AM$984)</f>
        <v>0</v>
      </c>
      <c r="GF455" s="324">
        <f>SUMIF('Rekapitulasi Juni'!$AL$804:$AL$984,APS!$B455,'Rekapitulasi Juni'!$AN$804:$AN$984)</f>
        <v>0</v>
      </c>
      <c r="GG455" s="27"/>
      <c r="GH455" s="325">
        <f t="shared" si="703"/>
        <v>0</v>
      </c>
      <c r="GI455" s="325">
        <f t="shared" si="704"/>
        <v>0</v>
      </c>
      <c r="GJ455" s="27"/>
      <c r="GK455" s="27"/>
      <c r="GL455" s="41">
        <f t="shared" si="780"/>
        <v>0</v>
      </c>
      <c r="GM455" s="41">
        <f t="shared" si="781"/>
        <v>0</v>
      </c>
      <c r="GN455" s="41">
        <f t="shared" si="782"/>
        <v>0</v>
      </c>
      <c r="GO455" s="41">
        <f t="shared" si="712"/>
        <v>0</v>
      </c>
      <c r="GP455" s="41">
        <f t="shared" si="783"/>
        <v>0</v>
      </c>
      <c r="GQ455" s="41">
        <f t="shared" si="784"/>
        <v>0</v>
      </c>
      <c r="GR455" s="180">
        <f t="shared" si="785"/>
        <v>0</v>
      </c>
      <c r="GS455" s="41">
        <f t="shared" si="705"/>
        <v>0</v>
      </c>
      <c r="GT455" s="41">
        <f t="shared" si="706"/>
        <v>0</v>
      </c>
      <c r="GU455" s="41">
        <f t="shared" si="707"/>
        <v>0</v>
      </c>
      <c r="GV455" s="41">
        <f t="shared" si="708"/>
        <v>0</v>
      </c>
      <c r="GW455" s="41">
        <f t="shared" si="709"/>
        <v>0</v>
      </c>
      <c r="GX455" s="41">
        <f t="shared" si="710"/>
        <v>0</v>
      </c>
      <c r="GY455" s="180">
        <f t="shared" si="711"/>
        <v>0</v>
      </c>
      <c r="GZ455" s="41">
        <v>428</v>
      </c>
      <c r="HA455" s="32"/>
      <c r="HB455" s="42">
        <f t="shared" si="794"/>
        <v>0</v>
      </c>
      <c r="HC455" s="59"/>
    </row>
    <row r="456" spans="1:211" ht="15" hidden="1" customHeight="1">
      <c r="A456" s="31" t="s">
        <v>883</v>
      </c>
      <c r="B456" s="32" t="s">
        <v>884</v>
      </c>
      <c r="C456" s="31" t="s">
        <v>490</v>
      </c>
      <c r="D456" s="50" t="s">
        <v>491</v>
      </c>
      <c r="E456" s="31" t="s">
        <v>333</v>
      </c>
      <c r="F456" s="31" t="s">
        <v>491</v>
      </c>
      <c r="G456" s="33">
        <v>0</v>
      </c>
      <c r="H456" s="33">
        <v>0</v>
      </c>
      <c r="I456" s="33">
        <v>0</v>
      </c>
      <c r="J456" s="34">
        <f>IFERROR(VLOOKUP(A456,#REF!,3,0),0)</f>
        <v>0</v>
      </c>
      <c r="K456" s="34">
        <f t="shared" si="789"/>
        <v>0</v>
      </c>
      <c r="L456" s="34">
        <v>0</v>
      </c>
      <c r="M456" s="34">
        <v>0</v>
      </c>
      <c r="N456" s="35">
        <f t="shared" si="790"/>
        <v>0</v>
      </c>
      <c r="O456" s="35">
        <f t="shared" si="791"/>
        <v>0</v>
      </c>
      <c r="P456" s="36">
        <v>0</v>
      </c>
      <c r="Q456" s="36">
        <f t="shared" si="731"/>
        <v>0</v>
      </c>
      <c r="R456" s="80"/>
      <c r="S456" s="37">
        <f ca="1">SUMIF(ROP!$D$6:$H$65536,A456,ROP!$J$6:$J$65536)</f>
        <v>0</v>
      </c>
      <c r="T456" s="37">
        <f>SUMIF(HASIL!$B:$B,APS!$B456&amp;RIGHT(APS!T$9,2),HASIL!$I:$I)</f>
        <v>0</v>
      </c>
      <c r="U456" s="37">
        <f>SUMIF(HASIL!$B:$B,APS!$B456&amp;RIGHT(APS!U$9,2),HASIL!$I:$I)</f>
        <v>0</v>
      </c>
      <c r="V456" s="37">
        <f>SUMIF(HASIL!$B:$B,APS!$B456&amp;RIGHT(APS!V$9,2),HASIL!$I:$I)</f>
        <v>0</v>
      </c>
      <c r="W456" s="37">
        <f>SUMIF(HASIL!$B:$B,APS!$B456&amp;RIGHT(APS!W$9,2),HASIL!$I:$I)</f>
        <v>0</v>
      </c>
      <c r="X456" s="38">
        <f t="shared" si="792"/>
        <v>0</v>
      </c>
      <c r="Y456" s="38">
        <f t="shared" si="793"/>
        <v>0</v>
      </c>
      <c r="Z456" s="39">
        <f t="shared" si="787"/>
        <v>0</v>
      </c>
      <c r="AA456" s="39">
        <f t="shared" si="786"/>
        <v>0</v>
      </c>
      <c r="AB456" s="40">
        <f t="shared" si="788"/>
        <v>0</v>
      </c>
      <c r="AC456" s="27">
        <v>0</v>
      </c>
      <c r="AD456" s="27"/>
      <c r="AE456" s="27"/>
      <c r="AF456" s="27"/>
      <c r="AG456" s="27"/>
      <c r="AH456" s="27"/>
      <c r="AI456" s="324">
        <f>SUMIF('Rekapitulasi Juni'!$D$9:$D$192,APS!$B456,'Rekapitulasi Juni'!$E$9:$E$192)</f>
        <v>0</v>
      </c>
      <c r="AJ456" s="324">
        <f>SUMIF('Rekapitulasi Juni'!$D$9:$D$192,APS!$B456,'Rekapitulasi Juni'!$F$9:$F$192)</f>
        <v>0</v>
      </c>
      <c r="AK456" s="324">
        <f>SUMIF('Rekapitulasi Juni'!$D$9:$D$192,APS!$B456,'Rekapitulasi Juni'!$K$9:$K$192)</f>
        <v>0</v>
      </c>
      <c r="AL456" s="325">
        <f t="shared" si="732"/>
        <v>0</v>
      </c>
      <c r="AM456" s="325">
        <f t="shared" si="733"/>
        <v>0</v>
      </c>
      <c r="AN456" s="27"/>
      <c r="AO456" s="324">
        <f>SUMIF('Rekapitulasi Juni'!$U$9:$U$192,APS!$B456,'Rekapitulasi Juni'!$V$9:$V$192)</f>
        <v>0</v>
      </c>
      <c r="AP456" s="324">
        <f>SUMIF('Rekapitulasi Juni'!$U$9:$U$192,APS!$B456,'Rekapitulasi Juni'!$W$9:$W$192)</f>
        <v>0</v>
      </c>
      <c r="AQ456" s="27"/>
      <c r="AR456" s="325">
        <f t="shared" si="734"/>
        <v>0</v>
      </c>
      <c r="AS456" s="325">
        <f t="shared" si="735"/>
        <v>0</v>
      </c>
      <c r="AT456" s="27"/>
      <c r="AU456" s="324">
        <f>SUMIF('Rekapitulasi Juni'!$AL$9:$AL$192,APS!$B456,'Rekapitulasi Juni'!$AM$9:$AM$192)</f>
        <v>0</v>
      </c>
      <c r="AV456" s="324">
        <f>SUMIF('Rekapitulasi Juni'!$AL$9:$AL$192,APS!$B456,'Rekapitulasi Juni'!$AN$9:$AN$192)</f>
        <v>0</v>
      </c>
      <c r="AW456" s="27"/>
      <c r="AX456" s="325">
        <f t="shared" si="736"/>
        <v>0</v>
      </c>
      <c r="AY456" s="325">
        <f t="shared" si="737"/>
        <v>0</v>
      </c>
      <c r="AZ456" s="41">
        <f t="shared" si="738"/>
        <v>0</v>
      </c>
      <c r="BA456" s="41">
        <f t="shared" si="739"/>
        <v>0</v>
      </c>
      <c r="BB456" s="41">
        <f t="shared" si="740"/>
        <v>0</v>
      </c>
      <c r="BC456" s="41">
        <f t="shared" si="741"/>
        <v>0</v>
      </c>
      <c r="BD456" s="41">
        <f t="shared" si="742"/>
        <v>0</v>
      </c>
      <c r="BE456" s="41">
        <f t="shared" si="743"/>
        <v>0</v>
      </c>
      <c r="BF456" s="180">
        <f t="shared" si="744"/>
        <v>0</v>
      </c>
      <c r="BG456" s="27">
        <v>0</v>
      </c>
      <c r="BH456" s="27"/>
      <c r="BI456" s="324">
        <f>SUMIF('Rekapitulasi Juni'!$D$214:$D$393,APS!$B456,'Rekapitulasi Juni'!$E$214:$E$393)</f>
        <v>0</v>
      </c>
      <c r="BJ456" s="324">
        <f>SUMIF('Rekapitulasi Juni'!$D$214:$D$393,APS!$B456,'Rekapitulasi Juni'!$F$214:$F$393)</f>
        <v>0</v>
      </c>
      <c r="BK456" s="27"/>
      <c r="BL456" s="325">
        <f t="shared" si="745"/>
        <v>0</v>
      </c>
      <c r="BM456" s="325">
        <f t="shared" si="746"/>
        <v>0</v>
      </c>
      <c r="BN456" s="27"/>
      <c r="BO456" s="324">
        <f>SUMIF('Rekapitulasi Juni'!$U$214:$U$393,APS!$B456,'Rekapitulasi Juni'!$V$214:$V$393)</f>
        <v>0</v>
      </c>
      <c r="BP456" s="324">
        <f>SUMIF('Rekapitulasi Juni'!$U$214:$U$393,APS!$B456,'Rekapitulasi Juni'!$W$214:$W$393)</f>
        <v>0</v>
      </c>
      <c r="BQ456" s="27"/>
      <c r="BR456" s="325">
        <f t="shared" si="747"/>
        <v>0</v>
      </c>
      <c r="BS456" s="325">
        <f t="shared" si="748"/>
        <v>0</v>
      </c>
      <c r="BT456" s="27"/>
      <c r="BU456" s="324">
        <f>SUMIF('Rekapitulasi Juni'!$AL$214:$AL$393,APS!$B456,'Rekapitulasi Juni'!$AM$214:$AM$393)</f>
        <v>0</v>
      </c>
      <c r="BV456" s="324">
        <f>SUMIF('Rekapitulasi Juni'!$AL$214:$AL$393,APS!$B456,'Rekapitulasi Juni'!$AN$214:$AN$393)</f>
        <v>0</v>
      </c>
      <c r="BW456" s="27"/>
      <c r="BX456" s="325">
        <f t="shared" si="749"/>
        <v>0</v>
      </c>
      <c r="BY456" s="325">
        <f t="shared" si="750"/>
        <v>0</v>
      </c>
      <c r="BZ456" s="27"/>
      <c r="CA456" s="324">
        <f>SUMIF('Rekapitulasi Juni'!$BA$214:$BA$393,APS!$B456,'Rekapitulasi Juni'!$BB$214:$BB$393)</f>
        <v>0</v>
      </c>
      <c r="CB456" s="324">
        <f>SUMIF('Rekapitulasi Juni'!$BA$214:$BA$393,APS!$B456,'Rekapitulasi Juni'!$BC$214:$BC$393)</f>
        <v>0</v>
      </c>
      <c r="CC456" s="27"/>
      <c r="CD456" s="325">
        <f t="shared" si="751"/>
        <v>0</v>
      </c>
      <c r="CE456" s="325">
        <f t="shared" si="752"/>
        <v>0</v>
      </c>
      <c r="CF456" s="27"/>
      <c r="CG456" s="324">
        <f>SUMIF('Rekapitulasi Juni'!$BP$214:$BP$393,APS!$B456,'Rekapitulasi Juni'!$BQ$214:$BQ$393)</f>
        <v>0</v>
      </c>
      <c r="CH456" s="324">
        <f>SUMIF('Rekapitulasi Juni'!$BP$214:$BP$393,APS!$B456,'Rekapitulasi Juni'!$BR$214:$BR$393)</f>
        <v>0</v>
      </c>
      <c r="CI456" s="27"/>
      <c r="CJ456" s="325">
        <f t="shared" si="753"/>
        <v>0</v>
      </c>
      <c r="CK456" s="325">
        <f t="shared" si="754"/>
        <v>0</v>
      </c>
      <c r="CL456" s="41">
        <f t="shared" si="755"/>
        <v>0</v>
      </c>
      <c r="CM456" s="41">
        <f t="shared" si="756"/>
        <v>0</v>
      </c>
      <c r="CN456" s="41">
        <f t="shared" si="757"/>
        <v>0</v>
      </c>
      <c r="CO456" s="41">
        <f t="shared" si="758"/>
        <v>0</v>
      </c>
      <c r="CP456" s="41">
        <f t="shared" si="759"/>
        <v>0</v>
      </c>
      <c r="CQ456" s="41">
        <f t="shared" si="760"/>
        <v>0</v>
      </c>
      <c r="CR456" s="180">
        <f t="shared" si="761"/>
        <v>0</v>
      </c>
      <c r="CS456" s="27">
        <v>0</v>
      </c>
      <c r="CT456" s="27"/>
      <c r="CU456" s="324">
        <f>SUMIF('Rekapitulasi Juni'!$D$410:$D$588,APS!$B456,'Rekapitulasi Juni'!$E$410:$E$588)</f>
        <v>0</v>
      </c>
      <c r="CV456" s="324">
        <f>SUMIF('Rekapitulasi Juni'!$D$410:$D$588,APS!$B456,'Rekapitulasi Juni'!$F$410:$F$588)</f>
        <v>0</v>
      </c>
      <c r="CW456" s="27"/>
      <c r="CX456" s="325">
        <f t="shared" si="762"/>
        <v>0</v>
      </c>
      <c r="CY456" s="325">
        <f t="shared" si="763"/>
        <v>0</v>
      </c>
      <c r="CZ456" s="27"/>
      <c r="DA456" s="324">
        <f>SUMIF('Rekapitulasi Juni'!$U$410:$U$588,APS!$B456,'Rekapitulasi Juni'!$V$410:$V$588)</f>
        <v>0</v>
      </c>
      <c r="DB456" s="324">
        <f>SUMIF('Rekapitulasi Juni'!$U$410:$U$588,APS!$B456,'Rekapitulasi Juni'!$W$410:$W$588)</f>
        <v>0</v>
      </c>
      <c r="DC456" s="27"/>
      <c r="DD456" s="325">
        <f t="shared" si="764"/>
        <v>0</v>
      </c>
      <c r="DE456" s="325">
        <f t="shared" si="765"/>
        <v>0</v>
      </c>
      <c r="DF456" s="27"/>
      <c r="DG456" s="324">
        <f>SUMIF('Rekapitulasi Juni'!$AL$410:$AL$588,APS!$B456,'Rekapitulasi Juni'!$AM$410:$AM$588)</f>
        <v>0</v>
      </c>
      <c r="DH456" s="324">
        <f>SUMIF('Rekapitulasi Juni'!$AL$410:$AL$588,APS!$B456,'Rekapitulasi Juni'!$AN$410:$AN$588)</f>
        <v>0</v>
      </c>
      <c r="DI456" s="27"/>
      <c r="DJ456" s="325">
        <f t="shared" si="721"/>
        <v>0</v>
      </c>
      <c r="DK456" s="325">
        <f t="shared" si="722"/>
        <v>0</v>
      </c>
      <c r="DL456" s="27"/>
      <c r="DM456" s="324">
        <f>SUMIF('Rekapitulasi Juni'!$BA$410:$BA$588,APS!$B456,'Rekapitulasi Juni'!$BB$410:$BB$588)</f>
        <v>0</v>
      </c>
      <c r="DN456" s="324">
        <f>SUMIF('Rekapitulasi Juni'!$BA$410:$BA$588,APS!$B456,'Rekapitulasi Juni'!$BC$410:$BC$588)</f>
        <v>0</v>
      </c>
      <c r="DO456" s="324">
        <f>SUMIF('Rekapitulasi Juni'!$BA$410:$BA$588,APS!$B456,'Rekapitulasi Juni'!$BF$410:$BF$588)</f>
        <v>0</v>
      </c>
      <c r="DP456" s="325">
        <f t="shared" si="723"/>
        <v>0</v>
      </c>
      <c r="DQ456" s="325">
        <f t="shared" si="724"/>
        <v>0</v>
      </c>
      <c r="DR456" s="27"/>
      <c r="DS456" s="324">
        <f>SUMIF('Rekapitulasi Juni'!$BP$410:$BP$588,APS!$B456,'Rekapitulasi Juni'!$BQ$410:$BQ$588)</f>
        <v>0</v>
      </c>
      <c r="DT456" s="324">
        <f>SUMIF('Rekapitulasi Juni'!$BP$410:$BP$588,APS!$B456,'Rekapitulasi Juni'!$BR$410:$BR$588)</f>
        <v>0</v>
      </c>
      <c r="DU456" s="27"/>
      <c r="DV456" s="325">
        <f t="shared" si="725"/>
        <v>0</v>
      </c>
      <c r="DW456" s="325">
        <f t="shared" si="726"/>
        <v>0</v>
      </c>
      <c r="DX456" s="41">
        <f t="shared" si="766"/>
        <v>0</v>
      </c>
      <c r="DY456" s="41">
        <f t="shared" si="767"/>
        <v>0</v>
      </c>
      <c r="DZ456" s="41">
        <f t="shared" si="768"/>
        <v>0</v>
      </c>
      <c r="EA456" s="41">
        <f t="shared" si="769"/>
        <v>0</v>
      </c>
      <c r="EB456" s="41">
        <f t="shared" si="770"/>
        <v>0</v>
      </c>
      <c r="EC456" s="41">
        <f t="shared" si="771"/>
        <v>0</v>
      </c>
      <c r="ED456" s="180">
        <f t="shared" si="772"/>
        <v>0</v>
      </c>
      <c r="EE456" s="27">
        <v>0</v>
      </c>
      <c r="EF456" s="27"/>
      <c r="EG456" s="324">
        <f>SUMIF('Rekapitulasi Juni'!$D$608:$D$786,APS!$B456,'Rekapitulasi Juni'!$E$608:$E$786)</f>
        <v>0</v>
      </c>
      <c r="EH456" s="324">
        <f>SUMIF('Rekapitulasi Juni'!$D$608:$D$786,APS!$B456,'Rekapitulasi Juni'!$F$608:$F$786)</f>
        <v>0</v>
      </c>
      <c r="EI456" s="27"/>
      <c r="EJ456" s="325">
        <f t="shared" si="727"/>
        <v>0</v>
      </c>
      <c r="EK456" s="325">
        <f t="shared" si="728"/>
        <v>0</v>
      </c>
      <c r="EL456" s="27"/>
      <c r="EM456" s="324">
        <f>SUMIF('Rekapitulasi Juni'!$U$608:$U$786,APS!$B456,'Rekapitulasi Juni'!$V$608:$V$786)</f>
        <v>0</v>
      </c>
      <c r="EN456" s="324">
        <f>SUMIF('Rekapitulasi Juni'!$U$608:$U$786,APS!$B456,'Rekapitulasi Juni'!$W$608:$W$786)</f>
        <v>0</v>
      </c>
      <c r="EO456" s="27"/>
      <c r="EP456" s="325">
        <f t="shared" si="729"/>
        <v>0</v>
      </c>
      <c r="EQ456" s="325">
        <f t="shared" si="730"/>
        <v>0</v>
      </c>
      <c r="ER456" s="27"/>
      <c r="ES456" s="324">
        <f>SUMIF('Rekapitulasi Juni'!$AL$608:$AL$786,APS!$B456,'Rekapitulasi Juni'!$AM$608:$AM$786)</f>
        <v>0</v>
      </c>
      <c r="ET456" s="324">
        <f>SUMIF('Rekapitulasi Juni'!$AL$608:$AL$786,APS!$B456,'Rekapitulasi Juni'!$AN$608:$AN$786)</f>
        <v>0</v>
      </c>
      <c r="EU456" s="27"/>
      <c r="EV456" s="325">
        <f t="shared" si="715"/>
        <v>0</v>
      </c>
      <c r="EW456" s="325">
        <f t="shared" si="716"/>
        <v>0</v>
      </c>
      <c r="EX456" s="27"/>
      <c r="EY456" s="324">
        <f>SUMIF('Rekapitulasi Juni'!$BA$608:$BA$786,APS!$B456,'Rekapitulasi Juni'!$BB$608:$BB$786)</f>
        <v>0</v>
      </c>
      <c r="EZ456" s="324">
        <f>SUMIF('Rekapitulasi Juni'!$BA$608:$BA$786,APS!$B456,'Rekapitulasi Juni'!$BC$608:$BC$786)</f>
        <v>0</v>
      </c>
      <c r="FA456" s="324">
        <f>SUMIF('Rekapitulasi Juni'!$BA$608:$BA$786,APS!$B456,'Rekapitulasi Juni'!$BF$608:$BF$786)</f>
        <v>0</v>
      </c>
      <c r="FB456" s="325">
        <f t="shared" si="717"/>
        <v>0</v>
      </c>
      <c r="FC456" s="325">
        <f t="shared" si="718"/>
        <v>0</v>
      </c>
      <c r="FD456" s="27"/>
      <c r="FE456" s="27"/>
      <c r="FF456" s="27"/>
      <c r="FG456" s="27"/>
      <c r="FH456" s="27"/>
      <c r="FI456" s="27"/>
      <c r="FJ456" s="41">
        <f t="shared" si="773"/>
        <v>0</v>
      </c>
      <c r="FK456" s="41">
        <f t="shared" si="774"/>
        <v>0</v>
      </c>
      <c r="FL456" s="41">
        <f t="shared" si="775"/>
        <v>0</v>
      </c>
      <c r="FM456" s="41">
        <f t="shared" si="776"/>
        <v>0</v>
      </c>
      <c r="FN456" s="41">
        <f t="shared" si="777"/>
        <v>0</v>
      </c>
      <c r="FO456" s="41">
        <f t="shared" si="778"/>
        <v>0</v>
      </c>
      <c r="FP456" s="180">
        <f t="shared" si="779"/>
        <v>0</v>
      </c>
      <c r="FQ456" s="27"/>
      <c r="FR456" s="27"/>
      <c r="FS456" s="324">
        <f>SUMIF('Rekapitulasi Juni'!$D$804:$D$984,APS!$B456,'Rekapitulasi Juni'!$E$804:$E$984)</f>
        <v>0</v>
      </c>
      <c r="FT456" s="324">
        <f>SUMIF('Rekapitulasi Juni'!$D$804:$D$984,APS!$B456,'Rekapitulasi Juni'!$F$804:$F$984)</f>
        <v>0</v>
      </c>
      <c r="FU456" s="27"/>
      <c r="FV456" s="325">
        <f t="shared" si="719"/>
        <v>0</v>
      </c>
      <c r="FW456" s="325">
        <f t="shared" si="720"/>
        <v>0</v>
      </c>
      <c r="FX456" s="27"/>
      <c r="FY456" s="324">
        <f>SUMIF('Rekapitulasi Juni'!$U$804:$U$984,APS!$B456,'Rekapitulasi Juni'!$V$804:$V$984)</f>
        <v>0</v>
      </c>
      <c r="FZ456" s="324">
        <f>SUMIF('Rekapitulasi Juni'!$U$804:$U$984,APS!$B456,'Rekapitulasi Juni'!$W$804:$W$984)</f>
        <v>0</v>
      </c>
      <c r="GA456" s="27"/>
      <c r="GB456" s="325">
        <f t="shared" si="713"/>
        <v>0</v>
      </c>
      <c r="GC456" s="325">
        <f t="shared" si="714"/>
        <v>0</v>
      </c>
      <c r="GD456" s="27"/>
      <c r="GE456" s="324">
        <f>SUMIF('Rekapitulasi Juni'!$AL$804:$AL$984,APS!$B456,'Rekapitulasi Juni'!$AM$804:$AM$984)</f>
        <v>0</v>
      </c>
      <c r="GF456" s="324">
        <f>SUMIF('Rekapitulasi Juni'!$AL$804:$AL$984,APS!$B456,'Rekapitulasi Juni'!$AN$804:$AN$984)</f>
        <v>0</v>
      </c>
      <c r="GG456" s="27"/>
      <c r="GH456" s="325">
        <f t="shared" si="703"/>
        <v>0</v>
      </c>
      <c r="GI456" s="325">
        <f t="shared" si="704"/>
        <v>0</v>
      </c>
      <c r="GJ456" s="27"/>
      <c r="GK456" s="27"/>
      <c r="GL456" s="41">
        <f t="shared" si="780"/>
        <v>0</v>
      </c>
      <c r="GM456" s="41">
        <f t="shared" si="781"/>
        <v>0</v>
      </c>
      <c r="GN456" s="41">
        <f t="shared" si="782"/>
        <v>0</v>
      </c>
      <c r="GO456" s="41">
        <f t="shared" si="712"/>
        <v>0</v>
      </c>
      <c r="GP456" s="41">
        <f t="shared" si="783"/>
        <v>0</v>
      </c>
      <c r="GQ456" s="41">
        <f t="shared" si="784"/>
        <v>0</v>
      </c>
      <c r="GR456" s="180">
        <f t="shared" si="785"/>
        <v>0</v>
      </c>
      <c r="GS456" s="41">
        <f t="shared" si="705"/>
        <v>0</v>
      </c>
      <c r="GT456" s="41">
        <f t="shared" si="706"/>
        <v>0</v>
      </c>
      <c r="GU456" s="41">
        <f t="shared" si="707"/>
        <v>0</v>
      </c>
      <c r="GV456" s="41">
        <f t="shared" si="708"/>
        <v>0</v>
      </c>
      <c r="GW456" s="41">
        <f t="shared" si="709"/>
        <v>0</v>
      </c>
      <c r="GX456" s="41">
        <f t="shared" si="710"/>
        <v>0</v>
      </c>
      <c r="GY456" s="180">
        <f t="shared" si="711"/>
        <v>0</v>
      </c>
      <c r="GZ456" s="41">
        <v>429</v>
      </c>
      <c r="HA456" s="32"/>
      <c r="HB456" s="42">
        <f t="shared" si="794"/>
        <v>0</v>
      </c>
      <c r="HC456" s="59"/>
    </row>
    <row r="457" spans="1:211" ht="60" hidden="1" customHeight="1">
      <c r="A457" s="51" t="s">
        <v>885</v>
      </c>
      <c r="B457" s="63" t="s">
        <v>886</v>
      </c>
      <c r="C457" s="31" t="s">
        <v>490</v>
      </c>
      <c r="D457" s="50" t="s">
        <v>491</v>
      </c>
      <c r="E457" s="31" t="s">
        <v>43</v>
      </c>
      <c r="F457" s="31" t="s">
        <v>491</v>
      </c>
      <c r="G457" s="33">
        <v>0</v>
      </c>
      <c r="H457" s="33">
        <v>0</v>
      </c>
      <c r="I457" s="33">
        <v>0</v>
      </c>
      <c r="J457" s="34">
        <f>IFERROR(VLOOKUP(A457,#REF!,3,0),0)</f>
        <v>0</v>
      </c>
      <c r="K457" s="34">
        <f t="shared" si="789"/>
        <v>0</v>
      </c>
      <c r="L457" s="34">
        <v>0</v>
      </c>
      <c r="M457" s="34">
        <v>0</v>
      </c>
      <c r="N457" s="35">
        <f t="shared" si="790"/>
        <v>0</v>
      </c>
      <c r="O457" s="35">
        <f t="shared" si="791"/>
        <v>0</v>
      </c>
      <c r="P457" s="36">
        <v>0</v>
      </c>
      <c r="Q457" s="36">
        <f t="shared" si="731"/>
        <v>0</v>
      </c>
      <c r="R457" s="80"/>
      <c r="S457" s="37">
        <f ca="1">SUMIF(ROP!$D$6:$H$65536,A457,ROP!$J$6:$J$65536)</f>
        <v>0</v>
      </c>
      <c r="T457" s="37">
        <f>SUMIF(HASIL!$B:$B,APS!$B457&amp;RIGHT(APS!T$9,2),HASIL!$I:$I)</f>
        <v>0</v>
      </c>
      <c r="U457" s="37">
        <f>SUMIF(HASIL!$B:$B,APS!$B457&amp;RIGHT(APS!U$9,2),HASIL!$I:$I)</f>
        <v>0</v>
      </c>
      <c r="V457" s="37">
        <f>SUMIF(HASIL!$B:$B,APS!$B457&amp;RIGHT(APS!V$9,2),HASIL!$I:$I)</f>
        <v>0</v>
      </c>
      <c r="W457" s="37">
        <f>SUMIF(HASIL!$B:$B,APS!$B457&amp;RIGHT(APS!W$9,2),HASIL!$I:$I)</f>
        <v>0</v>
      </c>
      <c r="X457" s="38">
        <f t="shared" si="792"/>
        <v>0</v>
      </c>
      <c r="Y457" s="38">
        <f t="shared" si="793"/>
        <v>0</v>
      </c>
      <c r="Z457" s="39">
        <f t="shared" si="787"/>
        <v>0</v>
      </c>
      <c r="AA457" s="39">
        <f t="shared" si="786"/>
        <v>0</v>
      </c>
      <c r="AB457" s="40">
        <f t="shared" si="788"/>
        <v>0</v>
      </c>
      <c r="AC457" s="27">
        <v>0</v>
      </c>
      <c r="AD457" s="27"/>
      <c r="AE457" s="27"/>
      <c r="AF457" s="27"/>
      <c r="AG457" s="27"/>
      <c r="AH457" s="27"/>
      <c r="AI457" s="324">
        <f>SUMIF('Rekapitulasi Juni'!$D$9:$D$192,APS!$B457,'Rekapitulasi Juni'!$E$9:$E$192)</f>
        <v>0</v>
      </c>
      <c r="AJ457" s="324">
        <f>SUMIF('Rekapitulasi Juni'!$D$9:$D$192,APS!$B457,'Rekapitulasi Juni'!$F$9:$F$192)</f>
        <v>0</v>
      </c>
      <c r="AK457" s="324">
        <f>SUMIF('Rekapitulasi Juni'!$D$9:$D$192,APS!$B457,'Rekapitulasi Juni'!$K$9:$K$192)</f>
        <v>0</v>
      </c>
      <c r="AL457" s="325">
        <f t="shared" si="732"/>
        <v>0</v>
      </c>
      <c r="AM457" s="325">
        <f t="shared" si="733"/>
        <v>0</v>
      </c>
      <c r="AN457" s="27"/>
      <c r="AO457" s="324">
        <f>SUMIF('Rekapitulasi Juni'!$U$9:$U$192,APS!$B457,'Rekapitulasi Juni'!$V$9:$V$192)</f>
        <v>0</v>
      </c>
      <c r="AP457" s="324">
        <f>SUMIF('Rekapitulasi Juni'!$U$9:$U$192,APS!$B457,'Rekapitulasi Juni'!$W$9:$W$192)</f>
        <v>0</v>
      </c>
      <c r="AQ457" s="27"/>
      <c r="AR457" s="325">
        <f t="shared" si="734"/>
        <v>0</v>
      </c>
      <c r="AS457" s="325">
        <f t="shared" si="735"/>
        <v>0</v>
      </c>
      <c r="AT457" s="27"/>
      <c r="AU457" s="324">
        <f>SUMIF('Rekapitulasi Juni'!$AL$9:$AL$192,APS!$B457,'Rekapitulasi Juni'!$AM$9:$AM$192)</f>
        <v>0</v>
      </c>
      <c r="AV457" s="324">
        <f>SUMIF('Rekapitulasi Juni'!$AL$9:$AL$192,APS!$B457,'Rekapitulasi Juni'!$AN$9:$AN$192)</f>
        <v>0</v>
      </c>
      <c r="AW457" s="27"/>
      <c r="AX457" s="325">
        <f t="shared" si="736"/>
        <v>0</v>
      </c>
      <c r="AY457" s="325">
        <f t="shared" si="737"/>
        <v>0</v>
      </c>
      <c r="AZ457" s="41">
        <f t="shared" si="738"/>
        <v>0</v>
      </c>
      <c r="BA457" s="41">
        <f t="shared" si="739"/>
        <v>0</v>
      </c>
      <c r="BB457" s="41">
        <f t="shared" si="740"/>
        <v>0</v>
      </c>
      <c r="BC457" s="41">
        <f t="shared" si="741"/>
        <v>0</v>
      </c>
      <c r="BD457" s="41">
        <f t="shared" si="742"/>
        <v>0</v>
      </c>
      <c r="BE457" s="41">
        <f t="shared" si="743"/>
        <v>0</v>
      </c>
      <c r="BF457" s="180">
        <f t="shared" si="744"/>
        <v>0</v>
      </c>
      <c r="BG457" s="27">
        <v>0</v>
      </c>
      <c r="BH457" s="27"/>
      <c r="BI457" s="324">
        <f>SUMIF('Rekapitulasi Juni'!$D$214:$D$393,APS!$B457,'Rekapitulasi Juni'!$E$214:$E$393)</f>
        <v>0</v>
      </c>
      <c r="BJ457" s="324">
        <f>SUMIF('Rekapitulasi Juni'!$D$214:$D$393,APS!$B457,'Rekapitulasi Juni'!$F$214:$F$393)</f>
        <v>0</v>
      </c>
      <c r="BK457" s="27"/>
      <c r="BL457" s="325">
        <f t="shared" si="745"/>
        <v>0</v>
      </c>
      <c r="BM457" s="325">
        <f t="shared" si="746"/>
        <v>0</v>
      </c>
      <c r="BN457" s="27"/>
      <c r="BO457" s="324">
        <f>SUMIF('Rekapitulasi Juni'!$U$214:$U$393,APS!$B457,'Rekapitulasi Juni'!$V$214:$V$393)</f>
        <v>0</v>
      </c>
      <c r="BP457" s="324">
        <f>SUMIF('Rekapitulasi Juni'!$U$214:$U$393,APS!$B457,'Rekapitulasi Juni'!$W$214:$W$393)</f>
        <v>0</v>
      </c>
      <c r="BQ457" s="27"/>
      <c r="BR457" s="325">
        <f t="shared" si="747"/>
        <v>0</v>
      </c>
      <c r="BS457" s="325">
        <f t="shared" si="748"/>
        <v>0</v>
      </c>
      <c r="BT457" s="27"/>
      <c r="BU457" s="324">
        <f>SUMIF('Rekapitulasi Juni'!$AL$214:$AL$393,APS!$B457,'Rekapitulasi Juni'!$AM$214:$AM$393)</f>
        <v>0</v>
      </c>
      <c r="BV457" s="324">
        <f>SUMIF('Rekapitulasi Juni'!$AL$214:$AL$393,APS!$B457,'Rekapitulasi Juni'!$AN$214:$AN$393)</f>
        <v>0</v>
      </c>
      <c r="BW457" s="27"/>
      <c r="BX457" s="325">
        <f t="shared" si="749"/>
        <v>0</v>
      </c>
      <c r="BY457" s="325">
        <f t="shared" si="750"/>
        <v>0</v>
      </c>
      <c r="BZ457" s="27"/>
      <c r="CA457" s="324">
        <f>SUMIF('Rekapitulasi Juni'!$BA$214:$BA$393,APS!$B457,'Rekapitulasi Juni'!$BB$214:$BB$393)</f>
        <v>0</v>
      </c>
      <c r="CB457" s="324">
        <f>SUMIF('Rekapitulasi Juni'!$BA$214:$BA$393,APS!$B457,'Rekapitulasi Juni'!$BC$214:$BC$393)</f>
        <v>0</v>
      </c>
      <c r="CC457" s="27"/>
      <c r="CD457" s="325">
        <f t="shared" si="751"/>
        <v>0</v>
      </c>
      <c r="CE457" s="325">
        <f t="shared" si="752"/>
        <v>0</v>
      </c>
      <c r="CF457" s="27"/>
      <c r="CG457" s="324">
        <f>SUMIF('Rekapitulasi Juni'!$BP$214:$BP$393,APS!$B457,'Rekapitulasi Juni'!$BQ$214:$BQ$393)</f>
        <v>0</v>
      </c>
      <c r="CH457" s="324">
        <f>SUMIF('Rekapitulasi Juni'!$BP$214:$BP$393,APS!$B457,'Rekapitulasi Juni'!$BR$214:$BR$393)</f>
        <v>0</v>
      </c>
      <c r="CI457" s="27"/>
      <c r="CJ457" s="325">
        <f t="shared" si="753"/>
        <v>0</v>
      </c>
      <c r="CK457" s="325">
        <f t="shared" si="754"/>
        <v>0</v>
      </c>
      <c r="CL457" s="41">
        <f t="shared" si="755"/>
        <v>0</v>
      </c>
      <c r="CM457" s="41">
        <f t="shared" si="756"/>
        <v>0</v>
      </c>
      <c r="CN457" s="41">
        <f t="shared" si="757"/>
        <v>0</v>
      </c>
      <c r="CO457" s="41">
        <f t="shared" si="758"/>
        <v>0</v>
      </c>
      <c r="CP457" s="41">
        <f t="shared" si="759"/>
        <v>0</v>
      </c>
      <c r="CQ457" s="41">
        <f t="shared" si="760"/>
        <v>0</v>
      </c>
      <c r="CR457" s="180">
        <f t="shared" si="761"/>
        <v>0</v>
      </c>
      <c r="CS457" s="27">
        <v>0</v>
      </c>
      <c r="CT457" s="27"/>
      <c r="CU457" s="324">
        <f>SUMIF('Rekapitulasi Juni'!$D$410:$D$588,APS!$B457,'Rekapitulasi Juni'!$E$410:$E$588)</f>
        <v>0</v>
      </c>
      <c r="CV457" s="324">
        <f>SUMIF('Rekapitulasi Juni'!$D$410:$D$588,APS!$B457,'Rekapitulasi Juni'!$F$410:$F$588)</f>
        <v>0</v>
      </c>
      <c r="CW457" s="27"/>
      <c r="CX457" s="325">
        <f t="shared" si="762"/>
        <v>0</v>
      </c>
      <c r="CY457" s="325">
        <f t="shared" si="763"/>
        <v>0</v>
      </c>
      <c r="CZ457" s="27"/>
      <c r="DA457" s="324">
        <f>SUMIF('Rekapitulasi Juni'!$U$410:$U$588,APS!$B457,'Rekapitulasi Juni'!$V$410:$V$588)</f>
        <v>0</v>
      </c>
      <c r="DB457" s="324">
        <f>SUMIF('Rekapitulasi Juni'!$U$410:$U$588,APS!$B457,'Rekapitulasi Juni'!$W$410:$W$588)</f>
        <v>0</v>
      </c>
      <c r="DC457" s="27"/>
      <c r="DD457" s="325">
        <f t="shared" si="764"/>
        <v>0</v>
      </c>
      <c r="DE457" s="325">
        <f t="shared" si="765"/>
        <v>0</v>
      </c>
      <c r="DF457" s="27"/>
      <c r="DG457" s="324">
        <f>SUMIF('Rekapitulasi Juni'!$AL$410:$AL$588,APS!$B457,'Rekapitulasi Juni'!$AM$410:$AM$588)</f>
        <v>0</v>
      </c>
      <c r="DH457" s="324">
        <f>SUMIF('Rekapitulasi Juni'!$AL$410:$AL$588,APS!$B457,'Rekapitulasi Juni'!$AN$410:$AN$588)</f>
        <v>0</v>
      </c>
      <c r="DI457" s="27"/>
      <c r="DJ457" s="325">
        <f t="shared" si="721"/>
        <v>0</v>
      </c>
      <c r="DK457" s="325">
        <f t="shared" si="722"/>
        <v>0</v>
      </c>
      <c r="DL457" s="27"/>
      <c r="DM457" s="324">
        <f>SUMIF('Rekapitulasi Juni'!$BA$410:$BA$588,APS!$B457,'Rekapitulasi Juni'!$BB$410:$BB$588)</f>
        <v>0</v>
      </c>
      <c r="DN457" s="324">
        <f>SUMIF('Rekapitulasi Juni'!$BA$410:$BA$588,APS!$B457,'Rekapitulasi Juni'!$BC$410:$BC$588)</f>
        <v>0</v>
      </c>
      <c r="DO457" s="324">
        <f>SUMIF('Rekapitulasi Juni'!$BA$410:$BA$588,APS!$B457,'Rekapitulasi Juni'!$BF$410:$BF$588)</f>
        <v>0</v>
      </c>
      <c r="DP457" s="325">
        <f t="shared" si="723"/>
        <v>0</v>
      </c>
      <c r="DQ457" s="325">
        <f t="shared" si="724"/>
        <v>0</v>
      </c>
      <c r="DR457" s="27"/>
      <c r="DS457" s="324">
        <f>SUMIF('Rekapitulasi Juni'!$BP$410:$BP$588,APS!$B457,'Rekapitulasi Juni'!$BQ$410:$BQ$588)</f>
        <v>0</v>
      </c>
      <c r="DT457" s="324">
        <f>SUMIF('Rekapitulasi Juni'!$BP$410:$BP$588,APS!$B457,'Rekapitulasi Juni'!$BR$410:$BR$588)</f>
        <v>0</v>
      </c>
      <c r="DU457" s="27"/>
      <c r="DV457" s="325">
        <f t="shared" si="725"/>
        <v>0</v>
      </c>
      <c r="DW457" s="325">
        <f t="shared" si="726"/>
        <v>0</v>
      </c>
      <c r="DX457" s="41">
        <f t="shared" si="766"/>
        <v>0</v>
      </c>
      <c r="DY457" s="41">
        <f t="shared" si="767"/>
        <v>0</v>
      </c>
      <c r="DZ457" s="41">
        <f t="shared" si="768"/>
        <v>0</v>
      </c>
      <c r="EA457" s="41">
        <f t="shared" si="769"/>
        <v>0</v>
      </c>
      <c r="EB457" s="41">
        <f t="shared" si="770"/>
        <v>0</v>
      </c>
      <c r="EC457" s="41">
        <f t="shared" si="771"/>
        <v>0</v>
      </c>
      <c r="ED457" s="180">
        <f t="shared" si="772"/>
        <v>0</v>
      </c>
      <c r="EE457" s="27">
        <v>0</v>
      </c>
      <c r="EF457" s="27"/>
      <c r="EG457" s="324">
        <f>SUMIF('Rekapitulasi Juni'!$D$608:$D$786,APS!$B457,'Rekapitulasi Juni'!$E$608:$E$786)</f>
        <v>0</v>
      </c>
      <c r="EH457" s="324">
        <f>SUMIF('Rekapitulasi Juni'!$D$608:$D$786,APS!$B457,'Rekapitulasi Juni'!$F$608:$F$786)</f>
        <v>0</v>
      </c>
      <c r="EI457" s="27"/>
      <c r="EJ457" s="325">
        <f t="shared" si="727"/>
        <v>0</v>
      </c>
      <c r="EK457" s="325">
        <f t="shared" si="728"/>
        <v>0</v>
      </c>
      <c r="EL457" s="27"/>
      <c r="EM457" s="324">
        <f>SUMIF('Rekapitulasi Juni'!$U$608:$U$786,APS!$B457,'Rekapitulasi Juni'!$V$608:$V$786)</f>
        <v>0</v>
      </c>
      <c r="EN457" s="324">
        <f>SUMIF('Rekapitulasi Juni'!$U$608:$U$786,APS!$B457,'Rekapitulasi Juni'!$W$608:$W$786)</f>
        <v>0</v>
      </c>
      <c r="EO457" s="27"/>
      <c r="EP457" s="325">
        <f t="shared" si="729"/>
        <v>0</v>
      </c>
      <c r="EQ457" s="325">
        <f t="shared" si="730"/>
        <v>0</v>
      </c>
      <c r="ER457" s="27"/>
      <c r="ES457" s="324">
        <f>SUMIF('Rekapitulasi Juni'!$AL$608:$AL$786,APS!$B457,'Rekapitulasi Juni'!$AM$608:$AM$786)</f>
        <v>0</v>
      </c>
      <c r="ET457" s="324">
        <f>SUMIF('Rekapitulasi Juni'!$AL$608:$AL$786,APS!$B457,'Rekapitulasi Juni'!$AN$608:$AN$786)</f>
        <v>0</v>
      </c>
      <c r="EU457" s="27"/>
      <c r="EV457" s="325">
        <f t="shared" si="715"/>
        <v>0</v>
      </c>
      <c r="EW457" s="325">
        <f t="shared" si="716"/>
        <v>0</v>
      </c>
      <c r="EX457" s="27"/>
      <c r="EY457" s="324">
        <f>SUMIF('Rekapitulasi Juni'!$BA$608:$BA$786,APS!$B457,'Rekapitulasi Juni'!$BB$608:$BB$786)</f>
        <v>0</v>
      </c>
      <c r="EZ457" s="324">
        <f>SUMIF('Rekapitulasi Juni'!$BA$608:$BA$786,APS!$B457,'Rekapitulasi Juni'!$BC$608:$BC$786)</f>
        <v>0</v>
      </c>
      <c r="FA457" s="324">
        <f>SUMIF('Rekapitulasi Juni'!$BA$608:$BA$786,APS!$B457,'Rekapitulasi Juni'!$BF$608:$BF$786)</f>
        <v>0</v>
      </c>
      <c r="FB457" s="325">
        <f t="shared" si="717"/>
        <v>0</v>
      </c>
      <c r="FC457" s="325">
        <f t="shared" si="718"/>
        <v>0</v>
      </c>
      <c r="FD457" s="27"/>
      <c r="FE457" s="27"/>
      <c r="FF457" s="27"/>
      <c r="FG457" s="27"/>
      <c r="FH457" s="27"/>
      <c r="FI457" s="27"/>
      <c r="FJ457" s="41">
        <f t="shared" si="773"/>
        <v>0</v>
      </c>
      <c r="FK457" s="41">
        <f t="shared" si="774"/>
        <v>0</v>
      </c>
      <c r="FL457" s="41">
        <f t="shared" si="775"/>
        <v>0</v>
      </c>
      <c r="FM457" s="41">
        <f t="shared" si="776"/>
        <v>0</v>
      </c>
      <c r="FN457" s="41">
        <f t="shared" si="777"/>
        <v>0</v>
      </c>
      <c r="FO457" s="41">
        <f t="shared" si="778"/>
        <v>0</v>
      </c>
      <c r="FP457" s="180">
        <f t="shared" si="779"/>
        <v>0</v>
      </c>
      <c r="FQ457" s="27"/>
      <c r="FR457" s="27"/>
      <c r="FS457" s="324">
        <f>SUMIF('Rekapitulasi Juni'!$D$804:$D$984,APS!$B457,'Rekapitulasi Juni'!$E$804:$E$984)</f>
        <v>0</v>
      </c>
      <c r="FT457" s="324">
        <f>SUMIF('Rekapitulasi Juni'!$D$804:$D$984,APS!$B457,'Rekapitulasi Juni'!$F$804:$F$984)</f>
        <v>0</v>
      </c>
      <c r="FU457" s="27"/>
      <c r="FV457" s="325">
        <f t="shared" si="719"/>
        <v>0</v>
      </c>
      <c r="FW457" s="325">
        <f t="shared" si="720"/>
        <v>0</v>
      </c>
      <c r="FX457" s="27"/>
      <c r="FY457" s="324">
        <f>SUMIF('Rekapitulasi Juni'!$U$804:$U$984,APS!$B457,'Rekapitulasi Juni'!$V$804:$V$984)</f>
        <v>0</v>
      </c>
      <c r="FZ457" s="324">
        <f>SUMIF('Rekapitulasi Juni'!$U$804:$U$984,APS!$B457,'Rekapitulasi Juni'!$W$804:$W$984)</f>
        <v>0</v>
      </c>
      <c r="GA457" s="27"/>
      <c r="GB457" s="325">
        <f t="shared" si="713"/>
        <v>0</v>
      </c>
      <c r="GC457" s="325">
        <f t="shared" si="714"/>
        <v>0</v>
      </c>
      <c r="GD457" s="27"/>
      <c r="GE457" s="324">
        <f>SUMIF('Rekapitulasi Juni'!$AL$804:$AL$984,APS!$B457,'Rekapitulasi Juni'!$AM$804:$AM$984)</f>
        <v>0</v>
      </c>
      <c r="GF457" s="324">
        <f>SUMIF('Rekapitulasi Juni'!$AL$804:$AL$984,APS!$B457,'Rekapitulasi Juni'!$AN$804:$AN$984)</f>
        <v>0</v>
      </c>
      <c r="GG457" s="27"/>
      <c r="GH457" s="325">
        <f t="shared" si="703"/>
        <v>0</v>
      </c>
      <c r="GI457" s="325">
        <f t="shared" si="704"/>
        <v>0</v>
      </c>
      <c r="GJ457" s="27"/>
      <c r="GK457" s="27"/>
      <c r="GL457" s="41">
        <f t="shared" si="780"/>
        <v>0</v>
      </c>
      <c r="GM457" s="41">
        <f t="shared" si="781"/>
        <v>0</v>
      </c>
      <c r="GN457" s="41">
        <f t="shared" si="782"/>
        <v>0</v>
      </c>
      <c r="GO457" s="41">
        <f t="shared" si="712"/>
        <v>0</v>
      </c>
      <c r="GP457" s="41">
        <f t="shared" si="783"/>
        <v>0</v>
      </c>
      <c r="GQ457" s="41">
        <f t="shared" si="784"/>
        <v>0</v>
      </c>
      <c r="GR457" s="180">
        <f t="shared" si="785"/>
        <v>0</v>
      </c>
      <c r="GS457" s="41">
        <f t="shared" si="705"/>
        <v>0</v>
      </c>
      <c r="GT457" s="41">
        <f t="shared" si="706"/>
        <v>0</v>
      </c>
      <c r="GU457" s="41">
        <f t="shared" si="707"/>
        <v>0</v>
      </c>
      <c r="GV457" s="41">
        <f t="shared" si="708"/>
        <v>0</v>
      </c>
      <c r="GW457" s="41">
        <f t="shared" si="709"/>
        <v>0</v>
      </c>
      <c r="GX457" s="41">
        <f t="shared" si="710"/>
        <v>0</v>
      </c>
      <c r="GY457" s="180">
        <f t="shared" si="711"/>
        <v>0</v>
      </c>
      <c r="GZ457" s="41">
        <v>430</v>
      </c>
      <c r="HA457" s="32"/>
      <c r="HB457" s="42">
        <f t="shared" si="794"/>
        <v>0</v>
      </c>
      <c r="HC457" s="59"/>
    </row>
    <row r="458" spans="1:211" ht="15" hidden="1" customHeight="1">
      <c r="A458" s="31" t="s">
        <v>887</v>
      </c>
      <c r="B458" s="32" t="s">
        <v>888</v>
      </c>
      <c r="C458" s="31" t="s">
        <v>490</v>
      </c>
      <c r="D458" s="50" t="s">
        <v>491</v>
      </c>
      <c r="E458" s="31" t="s">
        <v>43</v>
      </c>
      <c r="F458" s="31" t="s">
        <v>491</v>
      </c>
      <c r="G458" s="33">
        <v>2</v>
      </c>
      <c r="H458" s="33">
        <v>0</v>
      </c>
      <c r="I458" s="33">
        <v>0</v>
      </c>
      <c r="J458" s="34">
        <f>IFERROR(VLOOKUP(A458,#REF!,3,0),0)</f>
        <v>0</v>
      </c>
      <c r="K458" s="34">
        <f t="shared" si="789"/>
        <v>0</v>
      </c>
      <c r="L458" s="34">
        <v>0</v>
      </c>
      <c r="M458" s="34">
        <v>0</v>
      </c>
      <c r="N458" s="35">
        <f t="shared" si="790"/>
        <v>2</v>
      </c>
      <c r="O458" s="35">
        <f t="shared" si="791"/>
        <v>2</v>
      </c>
      <c r="P458" s="36">
        <v>0</v>
      </c>
      <c r="Q458" s="36">
        <f t="shared" si="731"/>
        <v>0</v>
      </c>
      <c r="R458" s="80"/>
      <c r="S458" s="37">
        <f ca="1">SUMIF(ROP!$D$6:$H$65536,A458,ROP!$J$6:$J$65536)</f>
        <v>0</v>
      </c>
      <c r="T458" s="37">
        <f>SUMIF(HASIL!$B:$B,APS!$B458&amp;RIGHT(APS!T$9,2),HASIL!$I:$I)</f>
        <v>0</v>
      </c>
      <c r="U458" s="37">
        <f>SUMIF(HASIL!$B:$B,APS!$B458&amp;RIGHT(APS!U$9,2),HASIL!$I:$I)</f>
        <v>0</v>
      </c>
      <c r="V458" s="37">
        <f>SUMIF(HASIL!$B:$B,APS!$B458&amp;RIGHT(APS!V$9,2),HASIL!$I:$I)</f>
        <v>0</v>
      </c>
      <c r="W458" s="37">
        <f>SUMIF(HASIL!$B:$B,APS!$B458&amp;RIGHT(APS!W$9,2),HASIL!$I:$I)</f>
        <v>0</v>
      </c>
      <c r="X458" s="38">
        <f t="shared" si="792"/>
        <v>0</v>
      </c>
      <c r="Y458" s="38">
        <f t="shared" si="793"/>
        <v>0</v>
      </c>
      <c r="Z458" s="39">
        <f t="shared" si="787"/>
        <v>0</v>
      </c>
      <c r="AA458" s="39">
        <f t="shared" si="786"/>
        <v>0</v>
      </c>
      <c r="AB458" s="40">
        <f t="shared" si="788"/>
        <v>0</v>
      </c>
      <c r="AC458" s="27">
        <v>0</v>
      </c>
      <c r="AD458" s="27"/>
      <c r="AE458" s="27"/>
      <c r="AF458" s="27"/>
      <c r="AG458" s="27"/>
      <c r="AH458" s="27"/>
      <c r="AI458" s="324">
        <f>SUMIF('Rekapitulasi Juni'!$D$9:$D$192,APS!$B458,'Rekapitulasi Juni'!$E$9:$E$192)</f>
        <v>0</v>
      </c>
      <c r="AJ458" s="324">
        <f>SUMIF('Rekapitulasi Juni'!$D$9:$D$192,APS!$B458,'Rekapitulasi Juni'!$F$9:$F$192)</f>
        <v>0</v>
      </c>
      <c r="AK458" s="324">
        <f>SUMIF('Rekapitulasi Juni'!$D$9:$D$192,APS!$B458,'Rekapitulasi Juni'!$K$9:$K$192)</f>
        <v>0</v>
      </c>
      <c r="AL458" s="325">
        <f t="shared" si="732"/>
        <v>0</v>
      </c>
      <c r="AM458" s="325">
        <f t="shared" si="733"/>
        <v>0</v>
      </c>
      <c r="AN458" s="27"/>
      <c r="AO458" s="324">
        <f>SUMIF('Rekapitulasi Juni'!$U$9:$U$192,APS!$B458,'Rekapitulasi Juni'!$V$9:$V$192)</f>
        <v>0</v>
      </c>
      <c r="AP458" s="324">
        <f>SUMIF('Rekapitulasi Juni'!$U$9:$U$192,APS!$B458,'Rekapitulasi Juni'!$W$9:$W$192)</f>
        <v>0</v>
      </c>
      <c r="AQ458" s="27"/>
      <c r="AR458" s="325">
        <f t="shared" si="734"/>
        <v>0</v>
      </c>
      <c r="AS458" s="325">
        <f t="shared" si="735"/>
        <v>0</v>
      </c>
      <c r="AT458" s="27"/>
      <c r="AU458" s="324">
        <f>SUMIF('Rekapitulasi Juni'!$AL$9:$AL$192,APS!$B458,'Rekapitulasi Juni'!$AM$9:$AM$192)</f>
        <v>0</v>
      </c>
      <c r="AV458" s="324">
        <f>SUMIF('Rekapitulasi Juni'!$AL$9:$AL$192,APS!$B458,'Rekapitulasi Juni'!$AN$9:$AN$192)</f>
        <v>0</v>
      </c>
      <c r="AW458" s="27"/>
      <c r="AX458" s="325">
        <f t="shared" si="736"/>
        <v>0</v>
      </c>
      <c r="AY458" s="325">
        <f t="shared" si="737"/>
        <v>0</v>
      </c>
      <c r="AZ458" s="41">
        <f t="shared" si="738"/>
        <v>0</v>
      </c>
      <c r="BA458" s="41">
        <f t="shared" si="739"/>
        <v>0</v>
      </c>
      <c r="BB458" s="41">
        <f t="shared" si="740"/>
        <v>0</v>
      </c>
      <c r="BC458" s="41">
        <f t="shared" si="741"/>
        <v>0</v>
      </c>
      <c r="BD458" s="41">
        <f t="shared" si="742"/>
        <v>0</v>
      </c>
      <c r="BE458" s="41">
        <f t="shared" si="743"/>
        <v>0</v>
      </c>
      <c r="BF458" s="180">
        <f t="shared" si="744"/>
        <v>0</v>
      </c>
      <c r="BG458" s="27">
        <v>0</v>
      </c>
      <c r="BH458" s="27"/>
      <c r="BI458" s="324">
        <f>SUMIF('Rekapitulasi Juni'!$D$214:$D$393,APS!$B458,'Rekapitulasi Juni'!$E$214:$E$393)</f>
        <v>0</v>
      </c>
      <c r="BJ458" s="324">
        <f>SUMIF('Rekapitulasi Juni'!$D$214:$D$393,APS!$B458,'Rekapitulasi Juni'!$F$214:$F$393)</f>
        <v>0</v>
      </c>
      <c r="BK458" s="27"/>
      <c r="BL458" s="325">
        <f t="shared" si="745"/>
        <v>0</v>
      </c>
      <c r="BM458" s="325">
        <f t="shared" si="746"/>
        <v>0</v>
      </c>
      <c r="BN458" s="27"/>
      <c r="BO458" s="324">
        <f>SUMIF('Rekapitulasi Juni'!$U$214:$U$393,APS!$B458,'Rekapitulasi Juni'!$V$214:$V$393)</f>
        <v>0</v>
      </c>
      <c r="BP458" s="324">
        <f>SUMIF('Rekapitulasi Juni'!$U$214:$U$393,APS!$B458,'Rekapitulasi Juni'!$W$214:$W$393)</f>
        <v>0</v>
      </c>
      <c r="BQ458" s="27"/>
      <c r="BR458" s="325">
        <f t="shared" si="747"/>
        <v>0</v>
      </c>
      <c r="BS458" s="325">
        <f t="shared" si="748"/>
        <v>0</v>
      </c>
      <c r="BT458" s="27"/>
      <c r="BU458" s="324">
        <f>SUMIF('Rekapitulasi Juni'!$AL$214:$AL$393,APS!$B458,'Rekapitulasi Juni'!$AM$214:$AM$393)</f>
        <v>0</v>
      </c>
      <c r="BV458" s="324">
        <f>SUMIF('Rekapitulasi Juni'!$AL$214:$AL$393,APS!$B458,'Rekapitulasi Juni'!$AN$214:$AN$393)</f>
        <v>0</v>
      </c>
      <c r="BW458" s="27"/>
      <c r="BX458" s="325">
        <f t="shared" si="749"/>
        <v>0</v>
      </c>
      <c r="BY458" s="325">
        <f t="shared" si="750"/>
        <v>0</v>
      </c>
      <c r="BZ458" s="27"/>
      <c r="CA458" s="324">
        <f>SUMIF('Rekapitulasi Juni'!$BA$214:$BA$393,APS!$B458,'Rekapitulasi Juni'!$BB$214:$BB$393)</f>
        <v>0</v>
      </c>
      <c r="CB458" s="324">
        <f>SUMIF('Rekapitulasi Juni'!$BA$214:$BA$393,APS!$B458,'Rekapitulasi Juni'!$BC$214:$BC$393)</f>
        <v>0</v>
      </c>
      <c r="CC458" s="27"/>
      <c r="CD458" s="325">
        <f t="shared" si="751"/>
        <v>0</v>
      </c>
      <c r="CE458" s="325">
        <f t="shared" si="752"/>
        <v>0</v>
      </c>
      <c r="CF458" s="27"/>
      <c r="CG458" s="324">
        <f>SUMIF('Rekapitulasi Juni'!$BP$214:$BP$393,APS!$B458,'Rekapitulasi Juni'!$BQ$214:$BQ$393)</f>
        <v>0</v>
      </c>
      <c r="CH458" s="324">
        <f>SUMIF('Rekapitulasi Juni'!$BP$214:$BP$393,APS!$B458,'Rekapitulasi Juni'!$BR$214:$BR$393)</f>
        <v>0</v>
      </c>
      <c r="CI458" s="27"/>
      <c r="CJ458" s="325">
        <f t="shared" si="753"/>
        <v>0</v>
      </c>
      <c r="CK458" s="325">
        <f t="shared" si="754"/>
        <v>0</v>
      </c>
      <c r="CL458" s="41">
        <f t="shared" si="755"/>
        <v>0</v>
      </c>
      <c r="CM458" s="41">
        <f t="shared" si="756"/>
        <v>0</v>
      </c>
      <c r="CN458" s="41">
        <f t="shared" si="757"/>
        <v>0</v>
      </c>
      <c r="CO458" s="41">
        <f t="shared" si="758"/>
        <v>0</v>
      </c>
      <c r="CP458" s="41">
        <f t="shared" si="759"/>
        <v>0</v>
      </c>
      <c r="CQ458" s="41">
        <f t="shared" si="760"/>
        <v>0</v>
      </c>
      <c r="CR458" s="180">
        <f t="shared" si="761"/>
        <v>0</v>
      </c>
      <c r="CS458" s="27">
        <v>0</v>
      </c>
      <c r="CT458" s="27"/>
      <c r="CU458" s="324">
        <f>SUMIF('Rekapitulasi Juni'!$D$410:$D$588,APS!$B458,'Rekapitulasi Juni'!$E$410:$E$588)</f>
        <v>0</v>
      </c>
      <c r="CV458" s="324">
        <f>SUMIF('Rekapitulasi Juni'!$D$410:$D$588,APS!$B458,'Rekapitulasi Juni'!$F$410:$F$588)</f>
        <v>0</v>
      </c>
      <c r="CW458" s="27"/>
      <c r="CX458" s="325">
        <f t="shared" si="762"/>
        <v>0</v>
      </c>
      <c r="CY458" s="325">
        <f t="shared" si="763"/>
        <v>0</v>
      </c>
      <c r="CZ458" s="27"/>
      <c r="DA458" s="324">
        <f>SUMIF('Rekapitulasi Juni'!$U$410:$U$588,APS!$B458,'Rekapitulasi Juni'!$V$410:$V$588)</f>
        <v>0</v>
      </c>
      <c r="DB458" s="324">
        <f>SUMIF('Rekapitulasi Juni'!$U$410:$U$588,APS!$B458,'Rekapitulasi Juni'!$W$410:$W$588)</f>
        <v>0</v>
      </c>
      <c r="DC458" s="27"/>
      <c r="DD458" s="325">
        <f t="shared" si="764"/>
        <v>0</v>
      </c>
      <c r="DE458" s="325">
        <f t="shared" si="765"/>
        <v>0</v>
      </c>
      <c r="DF458" s="27"/>
      <c r="DG458" s="324">
        <f>SUMIF('Rekapitulasi Juni'!$AL$410:$AL$588,APS!$B458,'Rekapitulasi Juni'!$AM$410:$AM$588)</f>
        <v>0</v>
      </c>
      <c r="DH458" s="324">
        <f>SUMIF('Rekapitulasi Juni'!$AL$410:$AL$588,APS!$B458,'Rekapitulasi Juni'!$AN$410:$AN$588)</f>
        <v>0</v>
      </c>
      <c r="DI458" s="27"/>
      <c r="DJ458" s="325">
        <f t="shared" si="721"/>
        <v>0</v>
      </c>
      <c r="DK458" s="325">
        <f t="shared" si="722"/>
        <v>0</v>
      </c>
      <c r="DL458" s="27"/>
      <c r="DM458" s="324">
        <f>SUMIF('Rekapitulasi Juni'!$BA$410:$BA$588,APS!$B458,'Rekapitulasi Juni'!$BB$410:$BB$588)</f>
        <v>0</v>
      </c>
      <c r="DN458" s="324">
        <f>SUMIF('Rekapitulasi Juni'!$BA$410:$BA$588,APS!$B458,'Rekapitulasi Juni'!$BC$410:$BC$588)</f>
        <v>0</v>
      </c>
      <c r="DO458" s="324">
        <f>SUMIF('Rekapitulasi Juni'!$BA$410:$BA$588,APS!$B458,'Rekapitulasi Juni'!$BF$410:$BF$588)</f>
        <v>0</v>
      </c>
      <c r="DP458" s="325">
        <f t="shared" si="723"/>
        <v>0</v>
      </c>
      <c r="DQ458" s="325">
        <f t="shared" si="724"/>
        <v>0</v>
      </c>
      <c r="DR458" s="27"/>
      <c r="DS458" s="324">
        <f>SUMIF('Rekapitulasi Juni'!$BP$410:$BP$588,APS!$B458,'Rekapitulasi Juni'!$BQ$410:$BQ$588)</f>
        <v>0</v>
      </c>
      <c r="DT458" s="324">
        <f>SUMIF('Rekapitulasi Juni'!$BP$410:$BP$588,APS!$B458,'Rekapitulasi Juni'!$BR$410:$BR$588)</f>
        <v>0</v>
      </c>
      <c r="DU458" s="27"/>
      <c r="DV458" s="325">
        <f t="shared" si="725"/>
        <v>0</v>
      </c>
      <c r="DW458" s="325">
        <f t="shared" si="726"/>
        <v>0</v>
      </c>
      <c r="DX458" s="41">
        <f t="shared" si="766"/>
        <v>0</v>
      </c>
      <c r="DY458" s="41">
        <f t="shared" si="767"/>
        <v>0</v>
      </c>
      <c r="DZ458" s="41">
        <f t="shared" si="768"/>
        <v>0</v>
      </c>
      <c r="EA458" s="41">
        <f t="shared" si="769"/>
        <v>0</v>
      </c>
      <c r="EB458" s="41">
        <f t="shared" si="770"/>
        <v>0</v>
      </c>
      <c r="EC458" s="41">
        <f t="shared" si="771"/>
        <v>0</v>
      </c>
      <c r="ED458" s="180">
        <f t="shared" si="772"/>
        <v>0</v>
      </c>
      <c r="EE458" s="27">
        <v>0</v>
      </c>
      <c r="EF458" s="27"/>
      <c r="EG458" s="324">
        <f>SUMIF('Rekapitulasi Juni'!$D$608:$D$786,APS!$B458,'Rekapitulasi Juni'!$E$608:$E$786)</f>
        <v>0</v>
      </c>
      <c r="EH458" s="324">
        <f>SUMIF('Rekapitulasi Juni'!$D$608:$D$786,APS!$B458,'Rekapitulasi Juni'!$F$608:$F$786)</f>
        <v>0</v>
      </c>
      <c r="EI458" s="27"/>
      <c r="EJ458" s="325">
        <f t="shared" si="727"/>
        <v>0</v>
      </c>
      <c r="EK458" s="325">
        <f t="shared" si="728"/>
        <v>0</v>
      </c>
      <c r="EL458" s="27"/>
      <c r="EM458" s="324">
        <f>SUMIF('Rekapitulasi Juni'!$U$608:$U$786,APS!$B458,'Rekapitulasi Juni'!$V$608:$V$786)</f>
        <v>0</v>
      </c>
      <c r="EN458" s="324">
        <f>SUMIF('Rekapitulasi Juni'!$U$608:$U$786,APS!$B458,'Rekapitulasi Juni'!$W$608:$W$786)</f>
        <v>0</v>
      </c>
      <c r="EO458" s="27"/>
      <c r="EP458" s="325">
        <f t="shared" si="729"/>
        <v>0</v>
      </c>
      <c r="EQ458" s="325">
        <f t="shared" si="730"/>
        <v>0</v>
      </c>
      <c r="ER458" s="27"/>
      <c r="ES458" s="324">
        <f>SUMIF('Rekapitulasi Juni'!$AL$608:$AL$786,APS!$B458,'Rekapitulasi Juni'!$AM$608:$AM$786)</f>
        <v>0</v>
      </c>
      <c r="ET458" s="324">
        <f>SUMIF('Rekapitulasi Juni'!$AL$608:$AL$786,APS!$B458,'Rekapitulasi Juni'!$AN$608:$AN$786)</f>
        <v>0</v>
      </c>
      <c r="EU458" s="27"/>
      <c r="EV458" s="325">
        <f t="shared" si="715"/>
        <v>0</v>
      </c>
      <c r="EW458" s="325">
        <f t="shared" si="716"/>
        <v>0</v>
      </c>
      <c r="EX458" s="27"/>
      <c r="EY458" s="324">
        <f>SUMIF('Rekapitulasi Juni'!$BA$608:$BA$786,APS!$B458,'Rekapitulasi Juni'!$BB$608:$BB$786)</f>
        <v>0</v>
      </c>
      <c r="EZ458" s="324">
        <f>SUMIF('Rekapitulasi Juni'!$BA$608:$BA$786,APS!$B458,'Rekapitulasi Juni'!$BC$608:$BC$786)</f>
        <v>0</v>
      </c>
      <c r="FA458" s="324">
        <f>SUMIF('Rekapitulasi Juni'!$BA$608:$BA$786,APS!$B458,'Rekapitulasi Juni'!$BF$608:$BF$786)</f>
        <v>0</v>
      </c>
      <c r="FB458" s="325">
        <f t="shared" si="717"/>
        <v>0</v>
      </c>
      <c r="FC458" s="325">
        <f t="shared" si="718"/>
        <v>0</v>
      </c>
      <c r="FD458" s="27"/>
      <c r="FE458" s="27"/>
      <c r="FF458" s="27"/>
      <c r="FG458" s="27"/>
      <c r="FH458" s="27"/>
      <c r="FI458" s="27"/>
      <c r="FJ458" s="41">
        <f t="shared" si="773"/>
        <v>0</v>
      </c>
      <c r="FK458" s="41">
        <f t="shared" si="774"/>
        <v>0</v>
      </c>
      <c r="FL458" s="41">
        <f t="shared" si="775"/>
        <v>0</v>
      </c>
      <c r="FM458" s="41">
        <f t="shared" si="776"/>
        <v>0</v>
      </c>
      <c r="FN458" s="41">
        <f t="shared" si="777"/>
        <v>0</v>
      </c>
      <c r="FO458" s="41">
        <f t="shared" si="778"/>
        <v>0</v>
      </c>
      <c r="FP458" s="180">
        <f t="shared" si="779"/>
        <v>0</v>
      </c>
      <c r="FQ458" s="27"/>
      <c r="FR458" s="27"/>
      <c r="FS458" s="324">
        <f>SUMIF('Rekapitulasi Juni'!$D$804:$D$984,APS!$B458,'Rekapitulasi Juni'!$E$804:$E$984)</f>
        <v>0</v>
      </c>
      <c r="FT458" s="324">
        <f>SUMIF('Rekapitulasi Juni'!$D$804:$D$984,APS!$B458,'Rekapitulasi Juni'!$F$804:$F$984)</f>
        <v>0</v>
      </c>
      <c r="FU458" s="27"/>
      <c r="FV458" s="325">
        <f t="shared" si="719"/>
        <v>0</v>
      </c>
      <c r="FW458" s="325">
        <f t="shared" si="720"/>
        <v>0</v>
      </c>
      <c r="FX458" s="27"/>
      <c r="FY458" s="324">
        <f>SUMIF('Rekapitulasi Juni'!$U$804:$U$984,APS!$B458,'Rekapitulasi Juni'!$V$804:$V$984)</f>
        <v>0</v>
      </c>
      <c r="FZ458" s="324">
        <f>SUMIF('Rekapitulasi Juni'!$U$804:$U$984,APS!$B458,'Rekapitulasi Juni'!$W$804:$W$984)</f>
        <v>0</v>
      </c>
      <c r="GA458" s="27"/>
      <c r="GB458" s="325">
        <f t="shared" si="713"/>
        <v>0</v>
      </c>
      <c r="GC458" s="325">
        <f t="shared" si="714"/>
        <v>0</v>
      </c>
      <c r="GD458" s="27"/>
      <c r="GE458" s="324">
        <f>SUMIF('Rekapitulasi Juni'!$AL$804:$AL$984,APS!$B458,'Rekapitulasi Juni'!$AM$804:$AM$984)</f>
        <v>0</v>
      </c>
      <c r="GF458" s="324">
        <f>SUMIF('Rekapitulasi Juni'!$AL$804:$AL$984,APS!$B458,'Rekapitulasi Juni'!$AN$804:$AN$984)</f>
        <v>0</v>
      </c>
      <c r="GG458" s="27"/>
      <c r="GH458" s="325">
        <f t="shared" si="703"/>
        <v>0</v>
      </c>
      <c r="GI458" s="325">
        <f t="shared" si="704"/>
        <v>0</v>
      </c>
      <c r="GJ458" s="27"/>
      <c r="GK458" s="27"/>
      <c r="GL458" s="41">
        <f t="shared" si="780"/>
        <v>0</v>
      </c>
      <c r="GM458" s="41">
        <f t="shared" si="781"/>
        <v>0</v>
      </c>
      <c r="GN458" s="41">
        <f t="shared" si="782"/>
        <v>0</v>
      </c>
      <c r="GO458" s="41">
        <f t="shared" si="712"/>
        <v>0</v>
      </c>
      <c r="GP458" s="41">
        <f t="shared" si="783"/>
        <v>0</v>
      </c>
      <c r="GQ458" s="41">
        <f t="shared" si="784"/>
        <v>0</v>
      </c>
      <c r="GR458" s="180">
        <f t="shared" si="785"/>
        <v>0</v>
      </c>
      <c r="GS458" s="41">
        <f t="shared" si="705"/>
        <v>0</v>
      </c>
      <c r="GT458" s="41">
        <f t="shared" si="706"/>
        <v>0</v>
      </c>
      <c r="GU458" s="41">
        <f t="shared" si="707"/>
        <v>0</v>
      </c>
      <c r="GV458" s="41">
        <f t="shared" si="708"/>
        <v>0</v>
      </c>
      <c r="GW458" s="41">
        <f t="shared" si="709"/>
        <v>0</v>
      </c>
      <c r="GX458" s="41">
        <f t="shared" si="710"/>
        <v>0</v>
      </c>
      <c r="GY458" s="180">
        <f t="shared" si="711"/>
        <v>0</v>
      </c>
      <c r="GZ458" s="41">
        <v>431</v>
      </c>
      <c r="HA458" s="32"/>
      <c r="HB458" s="42">
        <f t="shared" si="794"/>
        <v>-2</v>
      </c>
      <c r="HC458" s="59"/>
    </row>
    <row r="459" spans="1:211" ht="15" hidden="1" customHeight="1">
      <c r="A459" s="31" t="s">
        <v>889</v>
      </c>
      <c r="B459" s="32" t="s">
        <v>890</v>
      </c>
      <c r="C459" s="31" t="s">
        <v>490</v>
      </c>
      <c r="D459" s="50" t="s">
        <v>491</v>
      </c>
      <c r="E459" s="31" t="s">
        <v>43</v>
      </c>
      <c r="F459" s="31" t="s">
        <v>491</v>
      </c>
      <c r="G459" s="33">
        <v>0</v>
      </c>
      <c r="H459" s="33">
        <v>0</v>
      </c>
      <c r="I459" s="33">
        <v>0</v>
      </c>
      <c r="J459" s="34">
        <f>IFERROR(VLOOKUP(A459,#REF!,3,0),0)</f>
        <v>0</v>
      </c>
      <c r="K459" s="34">
        <f t="shared" si="789"/>
        <v>0</v>
      </c>
      <c r="L459" s="34">
        <v>0</v>
      </c>
      <c r="M459" s="34">
        <v>0</v>
      </c>
      <c r="N459" s="35">
        <f t="shared" si="790"/>
        <v>0</v>
      </c>
      <c r="O459" s="35">
        <f t="shared" si="791"/>
        <v>0</v>
      </c>
      <c r="P459" s="36">
        <v>0</v>
      </c>
      <c r="Q459" s="36">
        <f t="shared" si="731"/>
        <v>0</v>
      </c>
      <c r="R459" s="80"/>
      <c r="S459" s="37">
        <f ca="1">SUMIF(ROP!$D$6:$H$65536,A459,ROP!$J$6:$J$65536)</f>
        <v>0</v>
      </c>
      <c r="T459" s="37">
        <f>SUMIF(HASIL!$B:$B,APS!$B459&amp;RIGHT(APS!T$9,2),HASIL!$I:$I)</f>
        <v>0</v>
      </c>
      <c r="U459" s="37">
        <f>SUMIF(HASIL!$B:$B,APS!$B459&amp;RIGHT(APS!U$9,2),HASIL!$I:$I)</f>
        <v>0</v>
      </c>
      <c r="V459" s="37">
        <f>SUMIF(HASIL!$B:$B,APS!$B459&amp;RIGHT(APS!V$9,2),HASIL!$I:$I)</f>
        <v>0</v>
      </c>
      <c r="W459" s="37">
        <f>SUMIF(HASIL!$B:$B,APS!$B459&amp;RIGHT(APS!W$9,2),HASIL!$I:$I)</f>
        <v>0</v>
      </c>
      <c r="X459" s="38">
        <f t="shared" si="792"/>
        <v>0</v>
      </c>
      <c r="Y459" s="38">
        <f t="shared" si="793"/>
        <v>0</v>
      </c>
      <c r="Z459" s="39">
        <f t="shared" si="787"/>
        <v>0</v>
      </c>
      <c r="AA459" s="39">
        <f t="shared" si="786"/>
        <v>0</v>
      </c>
      <c r="AB459" s="40">
        <f t="shared" si="788"/>
        <v>0</v>
      </c>
      <c r="AC459" s="27">
        <v>0</v>
      </c>
      <c r="AD459" s="27"/>
      <c r="AE459" s="27"/>
      <c r="AF459" s="27"/>
      <c r="AG459" s="27"/>
      <c r="AH459" s="27"/>
      <c r="AI459" s="324">
        <f>SUMIF('Rekapitulasi Juni'!$D$9:$D$192,APS!$B459,'Rekapitulasi Juni'!$E$9:$E$192)</f>
        <v>0</v>
      </c>
      <c r="AJ459" s="324">
        <f>SUMIF('Rekapitulasi Juni'!$D$9:$D$192,APS!$B459,'Rekapitulasi Juni'!$F$9:$F$192)</f>
        <v>0</v>
      </c>
      <c r="AK459" s="324">
        <f>SUMIF('Rekapitulasi Juni'!$D$9:$D$192,APS!$B459,'Rekapitulasi Juni'!$K$9:$K$192)</f>
        <v>0</v>
      </c>
      <c r="AL459" s="325">
        <f t="shared" si="732"/>
        <v>0</v>
      </c>
      <c r="AM459" s="325">
        <f t="shared" si="733"/>
        <v>0</v>
      </c>
      <c r="AN459" s="27"/>
      <c r="AO459" s="324">
        <f>SUMIF('Rekapitulasi Juni'!$U$9:$U$192,APS!$B459,'Rekapitulasi Juni'!$V$9:$V$192)</f>
        <v>0</v>
      </c>
      <c r="AP459" s="324">
        <f>SUMIF('Rekapitulasi Juni'!$U$9:$U$192,APS!$B459,'Rekapitulasi Juni'!$W$9:$W$192)</f>
        <v>0</v>
      </c>
      <c r="AQ459" s="27"/>
      <c r="AR459" s="325">
        <f t="shared" si="734"/>
        <v>0</v>
      </c>
      <c r="AS459" s="325">
        <f t="shared" si="735"/>
        <v>0</v>
      </c>
      <c r="AT459" s="27"/>
      <c r="AU459" s="324">
        <f>SUMIF('Rekapitulasi Juni'!$AL$9:$AL$192,APS!$B459,'Rekapitulasi Juni'!$AM$9:$AM$192)</f>
        <v>0</v>
      </c>
      <c r="AV459" s="324">
        <f>SUMIF('Rekapitulasi Juni'!$AL$9:$AL$192,APS!$B459,'Rekapitulasi Juni'!$AN$9:$AN$192)</f>
        <v>0</v>
      </c>
      <c r="AW459" s="27"/>
      <c r="AX459" s="325">
        <f t="shared" si="736"/>
        <v>0</v>
      </c>
      <c r="AY459" s="325">
        <f t="shared" si="737"/>
        <v>0</v>
      </c>
      <c r="AZ459" s="41">
        <f t="shared" si="738"/>
        <v>0</v>
      </c>
      <c r="BA459" s="41">
        <f t="shared" si="739"/>
        <v>0</v>
      </c>
      <c r="BB459" s="41">
        <f t="shared" si="740"/>
        <v>0</v>
      </c>
      <c r="BC459" s="41">
        <f t="shared" si="741"/>
        <v>0</v>
      </c>
      <c r="BD459" s="41">
        <f t="shared" si="742"/>
        <v>0</v>
      </c>
      <c r="BE459" s="41">
        <f t="shared" si="743"/>
        <v>0</v>
      </c>
      <c r="BF459" s="180">
        <f t="shared" si="744"/>
        <v>0</v>
      </c>
      <c r="BG459" s="27">
        <v>0</v>
      </c>
      <c r="BH459" s="27"/>
      <c r="BI459" s="324">
        <f>SUMIF('Rekapitulasi Juni'!$D$214:$D$393,APS!$B459,'Rekapitulasi Juni'!$E$214:$E$393)</f>
        <v>0</v>
      </c>
      <c r="BJ459" s="324">
        <f>SUMIF('Rekapitulasi Juni'!$D$214:$D$393,APS!$B459,'Rekapitulasi Juni'!$F$214:$F$393)</f>
        <v>0</v>
      </c>
      <c r="BK459" s="27"/>
      <c r="BL459" s="325">
        <f t="shared" si="745"/>
        <v>0</v>
      </c>
      <c r="BM459" s="325">
        <f t="shared" si="746"/>
        <v>0</v>
      </c>
      <c r="BN459" s="27"/>
      <c r="BO459" s="324">
        <f>SUMIF('Rekapitulasi Juni'!$U$214:$U$393,APS!$B459,'Rekapitulasi Juni'!$V$214:$V$393)</f>
        <v>0</v>
      </c>
      <c r="BP459" s="324">
        <f>SUMIF('Rekapitulasi Juni'!$U$214:$U$393,APS!$B459,'Rekapitulasi Juni'!$W$214:$W$393)</f>
        <v>0</v>
      </c>
      <c r="BQ459" s="27"/>
      <c r="BR459" s="325">
        <f t="shared" si="747"/>
        <v>0</v>
      </c>
      <c r="BS459" s="325">
        <f t="shared" si="748"/>
        <v>0</v>
      </c>
      <c r="BT459" s="27"/>
      <c r="BU459" s="324">
        <f>SUMIF('Rekapitulasi Juni'!$AL$214:$AL$393,APS!$B459,'Rekapitulasi Juni'!$AM$214:$AM$393)</f>
        <v>0</v>
      </c>
      <c r="BV459" s="324">
        <f>SUMIF('Rekapitulasi Juni'!$AL$214:$AL$393,APS!$B459,'Rekapitulasi Juni'!$AN$214:$AN$393)</f>
        <v>0</v>
      </c>
      <c r="BW459" s="27"/>
      <c r="BX459" s="325">
        <f t="shared" si="749"/>
        <v>0</v>
      </c>
      <c r="BY459" s="325">
        <f t="shared" si="750"/>
        <v>0</v>
      </c>
      <c r="BZ459" s="27"/>
      <c r="CA459" s="324">
        <f>SUMIF('Rekapitulasi Juni'!$BA$214:$BA$393,APS!$B459,'Rekapitulasi Juni'!$BB$214:$BB$393)</f>
        <v>0</v>
      </c>
      <c r="CB459" s="324">
        <f>SUMIF('Rekapitulasi Juni'!$BA$214:$BA$393,APS!$B459,'Rekapitulasi Juni'!$BC$214:$BC$393)</f>
        <v>0</v>
      </c>
      <c r="CC459" s="27"/>
      <c r="CD459" s="325">
        <f t="shared" si="751"/>
        <v>0</v>
      </c>
      <c r="CE459" s="325">
        <f t="shared" si="752"/>
        <v>0</v>
      </c>
      <c r="CF459" s="27"/>
      <c r="CG459" s="324">
        <f>SUMIF('Rekapitulasi Juni'!$BP$214:$BP$393,APS!$B459,'Rekapitulasi Juni'!$BQ$214:$BQ$393)</f>
        <v>0</v>
      </c>
      <c r="CH459" s="324">
        <f>SUMIF('Rekapitulasi Juni'!$BP$214:$BP$393,APS!$B459,'Rekapitulasi Juni'!$BR$214:$BR$393)</f>
        <v>0</v>
      </c>
      <c r="CI459" s="27"/>
      <c r="CJ459" s="325">
        <f t="shared" si="753"/>
        <v>0</v>
      </c>
      <c r="CK459" s="325">
        <f t="shared" si="754"/>
        <v>0</v>
      </c>
      <c r="CL459" s="41">
        <f t="shared" si="755"/>
        <v>0</v>
      </c>
      <c r="CM459" s="41">
        <f t="shared" si="756"/>
        <v>0</v>
      </c>
      <c r="CN459" s="41">
        <f t="shared" si="757"/>
        <v>0</v>
      </c>
      <c r="CO459" s="41">
        <f t="shared" si="758"/>
        <v>0</v>
      </c>
      <c r="CP459" s="41">
        <f t="shared" si="759"/>
        <v>0</v>
      </c>
      <c r="CQ459" s="41">
        <f t="shared" si="760"/>
        <v>0</v>
      </c>
      <c r="CR459" s="180">
        <f t="shared" si="761"/>
        <v>0</v>
      </c>
      <c r="CS459" s="27">
        <v>0</v>
      </c>
      <c r="CT459" s="27"/>
      <c r="CU459" s="324">
        <f>SUMIF('Rekapitulasi Juni'!$D$410:$D$588,APS!$B459,'Rekapitulasi Juni'!$E$410:$E$588)</f>
        <v>0</v>
      </c>
      <c r="CV459" s="324">
        <f>SUMIF('Rekapitulasi Juni'!$D$410:$D$588,APS!$B459,'Rekapitulasi Juni'!$F$410:$F$588)</f>
        <v>0</v>
      </c>
      <c r="CW459" s="27"/>
      <c r="CX459" s="325">
        <f t="shared" si="762"/>
        <v>0</v>
      </c>
      <c r="CY459" s="325">
        <f t="shared" si="763"/>
        <v>0</v>
      </c>
      <c r="CZ459" s="27"/>
      <c r="DA459" s="324">
        <f>SUMIF('Rekapitulasi Juni'!$U$410:$U$588,APS!$B459,'Rekapitulasi Juni'!$V$410:$V$588)</f>
        <v>0</v>
      </c>
      <c r="DB459" s="324">
        <f>SUMIF('Rekapitulasi Juni'!$U$410:$U$588,APS!$B459,'Rekapitulasi Juni'!$W$410:$W$588)</f>
        <v>0</v>
      </c>
      <c r="DC459" s="27"/>
      <c r="DD459" s="325">
        <f t="shared" si="764"/>
        <v>0</v>
      </c>
      <c r="DE459" s="325">
        <f t="shared" si="765"/>
        <v>0</v>
      </c>
      <c r="DF459" s="27"/>
      <c r="DG459" s="324">
        <f>SUMIF('Rekapitulasi Juni'!$AL$410:$AL$588,APS!$B459,'Rekapitulasi Juni'!$AM$410:$AM$588)</f>
        <v>0</v>
      </c>
      <c r="DH459" s="324">
        <f>SUMIF('Rekapitulasi Juni'!$AL$410:$AL$588,APS!$B459,'Rekapitulasi Juni'!$AN$410:$AN$588)</f>
        <v>0</v>
      </c>
      <c r="DI459" s="27"/>
      <c r="DJ459" s="325">
        <f t="shared" si="721"/>
        <v>0</v>
      </c>
      <c r="DK459" s="325">
        <f t="shared" si="722"/>
        <v>0</v>
      </c>
      <c r="DL459" s="27"/>
      <c r="DM459" s="324">
        <f>SUMIF('Rekapitulasi Juni'!$BA$410:$BA$588,APS!$B459,'Rekapitulasi Juni'!$BB$410:$BB$588)</f>
        <v>0</v>
      </c>
      <c r="DN459" s="324">
        <f>SUMIF('Rekapitulasi Juni'!$BA$410:$BA$588,APS!$B459,'Rekapitulasi Juni'!$BC$410:$BC$588)</f>
        <v>0</v>
      </c>
      <c r="DO459" s="324">
        <f>SUMIF('Rekapitulasi Juni'!$BA$410:$BA$588,APS!$B459,'Rekapitulasi Juni'!$BF$410:$BF$588)</f>
        <v>0</v>
      </c>
      <c r="DP459" s="325">
        <f t="shared" si="723"/>
        <v>0</v>
      </c>
      <c r="DQ459" s="325">
        <f t="shared" si="724"/>
        <v>0</v>
      </c>
      <c r="DR459" s="27"/>
      <c r="DS459" s="324">
        <f>SUMIF('Rekapitulasi Juni'!$BP$410:$BP$588,APS!$B459,'Rekapitulasi Juni'!$BQ$410:$BQ$588)</f>
        <v>0</v>
      </c>
      <c r="DT459" s="324">
        <f>SUMIF('Rekapitulasi Juni'!$BP$410:$BP$588,APS!$B459,'Rekapitulasi Juni'!$BR$410:$BR$588)</f>
        <v>0</v>
      </c>
      <c r="DU459" s="27"/>
      <c r="DV459" s="325">
        <f t="shared" si="725"/>
        <v>0</v>
      </c>
      <c r="DW459" s="325">
        <f t="shared" si="726"/>
        <v>0</v>
      </c>
      <c r="DX459" s="41">
        <f t="shared" si="766"/>
        <v>0</v>
      </c>
      <c r="DY459" s="41">
        <f t="shared" si="767"/>
        <v>0</v>
      </c>
      <c r="DZ459" s="41">
        <f t="shared" si="768"/>
        <v>0</v>
      </c>
      <c r="EA459" s="41">
        <f t="shared" si="769"/>
        <v>0</v>
      </c>
      <c r="EB459" s="41">
        <f t="shared" si="770"/>
        <v>0</v>
      </c>
      <c r="EC459" s="41">
        <f t="shared" si="771"/>
        <v>0</v>
      </c>
      <c r="ED459" s="180">
        <f t="shared" si="772"/>
        <v>0</v>
      </c>
      <c r="EE459" s="27">
        <v>0</v>
      </c>
      <c r="EF459" s="27"/>
      <c r="EG459" s="324">
        <f>SUMIF('Rekapitulasi Juni'!$D$608:$D$786,APS!$B459,'Rekapitulasi Juni'!$E$608:$E$786)</f>
        <v>0</v>
      </c>
      <c r="EH459" s="324">
        <f>SUMIF('Rekapitulasi Juni'!$D$608:$D$786,APS!$B459,'Rekapitulasi Juni'!$F$608:$F$786)</f>
        <v>0</v>
      </c>
      <c r="EI459" s="27"/>
      <c r="EJ459" s="325">
        <f t="shared" si="727"/>
        <v>0</v>
      </c>
      <c r="EK459" s="325">
        <f t="shared" si="728"/>
        <v>0</v>
      </c>
      <c r="EL459" s="27"/>
      <c r="EM459" s="324">
        <f>SUMIF('Rekapitulasi Juni'!$U$608:$U$786,APS!$B459,'Rekapitulasi Juni'!$V$608:$V$786)</f>
        <v>0</v>
      </c>
      <c r="EN459" s="324">
        <f>SUMIF('Rekapitulasi Juni'!$U$608:$U$786,APS!$B459,'Rekapitulasi Juni'!$W$608:$W$786)</f>
        <v>0</v>
      </c>
      <c r="EO459" s="27"/>
      <c r="EP459" s="325">
        <f t="shared" si="729"/>
        <v>0</v>
      </c>
      <c r="EQ459" s="325">
        <f t="shared" si="730"/>
        <v>0</v>
      </c>
      <c r="ER459" s="27"/>
      <c r="ES459" s="324">
        <f>SUMIF('Rekapitulasi Juni'!$AL$608:$AL$786,APS!$B459,'Rekapitulasi Juni'!$AM$608:$AM$786)</f>
        <v>0</v>
      </c>
      <c r="ET459" s="324">
        <f>SUMIF('Rekapitulasi Juni'!$AL$608:$AL$786,APS!$B459,'Rekapitulasi Juni'!$AN$608:$AN$786)</f>
        <v>0</v>
      </c>
      <c r="EU459" s="27"/>
      <c r="EV459" s="325">
        <f t="shared" si="715"/>
        <v>0</v>
      </c>
      <c r="EW459" s="325">
        <f t="shared" si="716"/>
        <v>0</v>
      </c>
      <c r="EX459" s="27"/>
      <c r="EY459" s="324">
        <f>SUMIF('Rekapitulasi Juni'!$BA$608:$BA$786,APS!$B459,'Rekapitulasi Juni'!$BB$608:$BB$786)</f>
        <v>0</v>
      </c>
      <c r="EZ459" s="324">
        <f>SUMIF('Rekapitulasi Juni'!$BA$608:$BA$786,APS!$B459,'Rekapitulasi Juni'!$BC$608:$BC$786)</f>
        <v>0</v>
      </c>
      <c r="FA459" s="324">
        <f>SUMIF('Rekapitulasi Juni'!$BA$608:$BA$786,APS!$B459,'Rekapitulasi Juni'!$BF$608:$BF$786)</f>
        <v>0</v>
      </c>
      <c r="FB459" s="325">
        <f t="shared" si="717"/>
        <v>0</v>
      </c>
      <c r="FC459" s="325">
        <f t="shared" si="718"/>
        <v>0</v>
      </c>
      <c r="FD459" s="27"/>
      <c r="FE459" s="27"/>
      <c r="FF459" s="27"/>
      <c r="FG459" s="27"/>
      <c r="FH459" s="27"/>
      <c r="FI459" s="27"/>
      <c r="FJ459" s="41">
        <f t="shared" si="773"/>
        <v>0</v>
      </c>
      <c r="FK459" s="41">
        <f t="shared" si="774"/>
        <v>0</v>
      </c>
      <c r="FL459" s="41">
        <f t="shared" si="775"/>
        <v>0</v>
      </c>
      <c r="FM459" s="41">
        <f t="shared" si="776"/>
        <v>0</v>
      </c>
      <c r="FN459" s="41">
        <f t="shared" si="777"/>
        <v>0</v>
      </c>
      <c r="FO459" s="41">
        <f t="shared" si="778"/>
        <v>0</v>
      </c>
      <c r="FP459" s="180">
        <f t="shared" si="779"/>
        <v>0</v>
      </c>
      <c r="FQ459" s="27"/>
      <c r="FR459" s="27"/>
      <c r="FS459" s="324">
        <f>SUMIF('Rekapitulasi Juni'!$D$804:$D$984,APS!$B459,'Rekapitulasi Juni'!$E$804:$E$984)</f>
        <v>0</v>
      </c>
      <c r="FT459" s="324">
        <f>SUMIF('Rekapitulasi Juni'!$D$804:$D$984,APS!$B459,'Rekapitulasi Juni'!$F$804:$F$984)</f>
        <v>0</v>
      </c>
      <c r="FU459" s="27"/>
      <c r="FV459" s="325">
        <f t="shared" si="719"/>
        <v>0</v>
      </c>
      <c r="FW459" s="325">
        <f t="shared" si="720"/>
        <v>0</v>
      </c>
      <c r="FX459" s="27"/>
      <c r="FY459" s="324">
        <f>SUMIF('Rekapitulasi Juni'!$U$804:$U$984,APS!$B459,'Rekapitulasi Juni'!$V$804:$V$984)</f>
        <v>0</v>
      </c>
      <c r="FZ459" s="324">
        <f>SUMIF('Rekapitulasi Juni'!$U$804:$U$984,APS!$B459,'Rekapitulasi Juni'!$W$804:$W$984)</f>
        <v>0</v>
      </c>
      <c r="GA459" s="27"/>
      <c r="GB459" s="325">
        <f t="shared" si="713"/>
        <v>0</v>
      </c>
      <c r="GC459" s="325">
        <f t="shared" si="714"/>
        <v>0</v>
      </c>
      <c r="GD459" s="27"/>
      <c r="GE459" s="324">
        <f>SUMIF('Rekapitulasi Juni'!$AL$804:$AL$984,APS!$B459,'Rekapitulasi Juni'!$AM$804:$AM$984)</f>
        <v>0</v>
      </c>
      <c r="GF459" s="324">
        <f>SUMIF('Rekapitulasi Juni'!$AL$804:$AL$984,APS!$B459,'Rekapitulasi Juni'!$AN$804:$AN$984)</f>
        <v>0</v>
      </c>
      <c r="GG459" s="27"/>
      <c r="GH459" s="325">
        <f t="shared" si="703"/>
        <v>0</v>
      </c>
      <c r="GI459" s="325">
        <f t="shared" si="704"/>
        <v>0</v>
      </c>
      <c r="GJ459" s="27"/>
      <c r="GK459" s="27"/>
      <c r="GL459" s="41">
        <f t="shared" si="780"/>
        <v>0</v>
      </c>
      <c r="GM459" s="41">
        <f t="shared" si="781"/>
        <v>0</v>
      </c>
      <c r="GN459" s="41">
        <f t="shared" si="782"/>
        <v>0</v>
      </c>
      <c r="GO459" s="41">
        <f t="shared" si="712"/>
        <v>0</v>
      </c>
      <c r="GP459" s="41">
        <f t="shared" si="783"/>
        <v>0</v>
      </c>
      <c r="GQ459" s="41">
        <f t="shared" si="784"/>
        <v>0</v>
      </c>
      <c r="GR459" s="180">
        <f t="shared" si="785"/>
        <v>0</v>
      </c>
      <c r="GS459" s="41">
        <f t="shared" si="705"/>
        <v>0</v>
      </c>
      <c r="GT459" s="41">
        <f t="shared" si="706"/>
        <v>0</v>
      </c>
      <c r="GU459" s="41">
        <f t="shared" si="707"/>
        <v>0</v>
      </c>
      <c r="GV459" s="41">
        <f t="shared" si="708"/>
        <v>0</v>
      </c>
      <c r="GW459" s="41">
        <f t="shared" si="709"/>
        <v>0</v>
      </c>
      <c r="GX459" s="41">
        <f t="shared" si="710"/>
        <v>0</v>
      </c>
      <c r="GY459" s="180">
        <f t="shared" si="711"/>
        <v>0</v>
      </c>
      <c r="GZ459" s="41">
        <v>432</v>
      </c>
      <c r="HA459" s="32"/>
      <c r="HB459" s="42">
        <f t="shared" si="794"/>
        <v>0</v>
      </c>
      <c r="HC459" s="59"/>
    </row>
    <row r="460" spans="1:211" ht="15" customHeight="1">
      <c r="A460" s="31" t="s">
        <v>891</v>
      </c>
      <c r="B460" s="32" t="s">
        <v>892</v>
      </c>
      <c r="C460" s="31" t="s">
        <v>490</v>
      </c>
      <c r="D460" s="50" t="s">
        <v>491</v>
      </c>
      <c r="E460" s="31" t="s">
        <v>43</v>
      </c>
      <c r="F460" s="31" t="s">
        <v>491</v>
      </c>
      <c r="G460" s="33">
        <v>5</v>
      </c>
      <c r="H460" s="33">
        <v>0</v>
      </c>
      <c r="I460" s="33">
        <v>0</v>
      </c>
      <c r="J460" s="34">
        <f>IFERROR(VLOOKUP(A460,#REF!,3,0),0)</f>
        <v>0</v>
      </c>
      <c r="K460" s="34">
        <f t="shared" si="789"/>
        <v>0</v>
      </c>
      <c r="L460" s="34">
        <v>0</v>
      </c>
      <c r="M460" s="34">
        <v>0</v>
      </c>
      <c r="N460" s="35">
        <f t="shared" si="790"/>
        <v>5</v>
      </c>
      <c r="O460" s="35">
        <f t="shared" si="791"/>
        <v>5</v>
      </c>
      <c r="P460" s="36">
        <v>10</v>
      </c>
      <c r="Q460" s="36">
        <f t="shared" si="731"/>
        <v>24</v>
      </c>
      <c r="R460" s="80">
        <v>14</v>
      </c>
      <c r="S460" s="37">
        <f ca="1">SUMIF(ROP!$D$6:$H$65536,A460,ROP!$J$6:$J$65536)</f>
        <v>24</v>
      </c>
      <c r="T460" s="37">
        <f>SUMIF(HASIL!$B:$B,APS!$B460&amp;RIGHT(APS!T$9,2),HASIL!$I:$I)</f>
        <v>0</v>
      </c>
      <c r="U460" s="37">
        <f>SUMIF(HASIL!$B:$B,APS!$B460&amp;RIGHT(APS!U$9,2),HASIL!$I:$I)</f>
        <v>0</v>
      </c>
      <c r="V460" s="37">
        <f>SUMIF(HASIL!$B:$B,APS!$B460&amp;RIGHT(APS!V$9,2),HASIL!$I:$I)</f>
        <v>0</v>
      </c>
      <c r="W460" s="37">
        <f>SUMIF(HASIL!$B:$B,APS!$B460&amp;RIGHT(APS!W$9,2),HASIL!$I:$I)</f>
        <v>0</v>
      </c>
      <c r="X460" s="38">
        <f t="shared" si="792"/>
        <v>0</v>
      </c>
      <c r="Y460" s="38">
        <f t="shared" si="793"/>
        <v>-24</v>
      </c>
      <c r="Z460" s="39">
        <f t="shared" si="787"/>
        <v>0</v>
      </c>
      <c r="AA460" s="39">
        <f t="shared" si="786"/>
        <v>24</v>
      </c>
      <c r="AB460" s="40">
        <f t="shared" si="788"/>
        <v>10</v>
      </c>
      <c r="AC460" s="27">
        <v>0</v>
      </c>
      <c r="AD460" s="27"/>
      <c r="AE460" s="27"/>
      <c r="AF460" s="27"/>
      <c r="AG460" s="27"/>
      <c r="AH460" s="27"/>
      <c r="AI460" s="324">
        <f>SUMIF('Rekapitulasi Juni'!$D$9:$D$192,APS!$B460,'Rekapitulasi Juni'!$E$9:$E$192)</f>
        <v>0</v>
      </c>
      <c r="AJ460" s="324">
        <f>SUMIF('Rekapitulasi Juni'!$D$9:$D$192,APS!$B460,'Rekapitulasi Juni'!$F$9:$F$192)</f>
        <v>0</v>
      </c>
      <c r="AK460" s="324">
        <f>SUMIF('Rekapitulasi Juni'!$D$9:$D$192,APS!$B460,'Rekapitulasi Juni'!$K$9:$K$192)</f>
        <v>0</v>
      </c>
      <c r="AL460" s="325">
        <f t="shared" si="732"/>
        <v>0</v>
      </c>
      <c r="AM460" s="325">
        <f t="shared" si="733"/>
        <v>0</v>
      </c>
      <c r="AN460" s="27"/>
      <c r="AO460" s="324">
        <f>SUMIF('Rekapitulasi Juni'!$U$9:$U$192,APS!$B460,'Rekapitulasi Juni'!$V$9:$V$192)</f>
        <v>0</v>
      </c>
      <c r="AP460" s="324">
        <f>SUMIF('Rekapitulasi Juni'!$U$9:$U$192,APS!$B460,'Rekapitulasi Juni'!$W$9:$W$192)</f>
        <v>0</v>
      </c>
      <c r="AQ460" s="27"/>
      <c r="AR460" s="325">
        <f t="shared" si="734"/>
        <v>0</v>
      </c>
      <c r="AS460" s="325">
        <f t="shared" si="735"/>
        <v>0</v>
      </c>
      <c r="AT460" s="27"/>
      <c r="AU460" s="324">
        <f>SUMIF('Rekapitulasi Juni'!$AL$9:$AL$192,APS!$B460,'Rekapitulasi Juni'!$AM$9:$AM$192)</f>
        <v>0</v>
      </c>
      <c r="AV460" s="324">
        <f>SUMIF('Rekapitulasi Juni'!$AL$9:$AL$192,APS!$B460,'Rekapitulasi Juni'!$AN$9:$AN$192)</f>
        <v>0</v>
      </c>
      <c r="AW460" s="27"/>
      <c r="AX460" s="325">
        <f t="shared" si="736"/>
        <v>0</v>
      </c>
      <c r="AY460" s="325">
        <f t="shared" si="737"/>
        <v>0</v>
      </c>
      <c r="AZ460" s="41">
        <f t="shared" si="738"/>
        <v>0</v>
      </c>
      <c r="BA460" s="41">
        <f t="shared" si="739"/>
        <v>0</v>
      </c>
      <c r="BB460" s="41">
        <f t="shared" si="740"/>
        <v>0</v>
      </c>
      <c r="BC460" s="41">
        <f t="shared" si="741"/>
        <v>0</v>
      </c>
      <c r="BD460" s="41">
        <f t="shared" si="742"/>
        <v>0</v>
      </c>
      <c r="BE460" s="41">
        <f t="shared" si="743"/>
        <v>0</v>
      </c>
      <c r="BF460" s="180">
        <f t="shared" si="744"/>
        <v>0</v>
      </c>
      <c r="BG460" s="27">
        <v>0</v>
      </c>
      <c r="BH460" s="27"/>
      <c r="BI460" s="324">
        <f>SUMIF('Rekapitulasi Juni'!$D$214:$D$393,APS!$B460,'Rekapitulasi Juni'!$E$214:$E$393)</f>
        <v>0</v>
      </c>
      <c r="BJ460" s="324">
        <f>SUMIF('Rekapitulasi Juni'!$D$214:$D$393,APS!$B460,'Rekapitulasi Juni'!$F$214:$F$393)</f>
        <v>0</v>
      </c>
      <c r="BK460" s="27"/>
      <c r="BL460" s="325">
        <f t="shared" si="745"/>
        <v>0</v>
      </c>
      <c r="BM460" s="325">
        <f t="shared" si="746"/>
        <v>0</v>
      </c>
      <c r="BN460" s="27"/>
      <c r="BO460" s="324">
        <f>SUMIF('Rekapitulasi Juni'!$U$214:$U$393,APS!$B460,'Rekapitulasi Juni'!$V$214:$V$393)</f>
        <v>0</v>
      </c>
      <c r="BP460" s="324">
        <f>SUMIF('Rekapitulasi Juni'!$U$214:$U$393,APS!$B460,'Rekapitulasi Juni'!$W$214:$W$393)</f>
        <v>0</v>
      </c>
      <c r="BQ460" s="27"/>
      <c r="BR460" s="325">
        <f t="shared" si="747"/>
        <v>0</v>
      </c>
      <c r="BS460" s="325">
        <f t="shared" si="748"/>
        <v>0</v>
      </c>
      <c r="BT460" s="27"/>
      <c r="BU460" s="324">
        <f>SUMIF('Rekapitulasi Juni'!$AL$214:$AL$393,APS!$B460,'Rekapitulasi Juni'!$AM$214:$AM$393)</f>
        <v>0</v>
      </c>
      <c r="BV460" s="324">
        <f>SUMIF('Rekapitulasi Juni'!$AL$214:$AL$393,APS!$B460,'Rekapitulasi Juni'!$AN$214:$AN$393)</f>
        <v>0</v>
      </c>
      <c r="BW460" s="27"/>
      <c r="BX460" s="325">
        <f t="shared" si="749"/>
        <v>0</v>
      </c>
      <c r="BY460" s="325">
        <f t="shared" si="750"/>
        <v>0</v>
      </c>
      <c r="BZ460" s="27"/>
      <c r="CA460" s="324">
        <f>SUMIF('Rekapitulasi Juni'!$BA$214:$BA$393,APS!$B460,'Rekapitulasi Juni'!$BB$214:$BB$393)</f>
        <v>0</v>
      </c>
      <c r="CB460" s="324">
        <f>SUMIF('Rekapitulasi Juni'!$BA$214:$BA$393,APS!$B460,'Rekapitulasi Juni'!$BC$214:$BC$393)</f>
        <v>0</v>
      </c>
      <c r="CC460" s="27"/>
      <c r="CD460" s="325">
        <f t="shared" si="751"/>
        <v>0</v>
      </c>
      <c r="CE460" s="325">
        <f t="shared" si="752"/>
        <v>0</v>
      </c>
      <c r="CF460" s="27"/>
      <c r="CG460" s="324">
        <f>SUMIF('Rekapitulasi Juni'!$BP$214:$BP$393,APS!$B460,'Rekapitulasi Juni'!$BQ$214:$BQ$393)</f>
        <v>0</v>
      </c>
      <c r="CH460" s="324">
        <f>SUMIF('Rekapitulasi Juni'!$BP$214:$BP$393,APS!$B460,'Rekapitulasi Juni'!$BR$214:$BR$393)</f>
        <v>0</v>
      </c>
      <c r="CI460" s="27"/>
      <c r="CJ460" s="325">
        <f t="shared" si="753"/>
        <v>0</v>
      </c>
      <c r="CK460" s="325">
        <f t="shared" si="754"/>
        <v>0</v>
      </c>
      <c r="CL460" s="41">
        <f t="shared" si="755"/>
        <v>0</v>
      </c>
      <c r="CM460" s="41">
        <f t="shared" si="756"/>
        <v>0</v>
      </c>
      <c r="CN460" s="41">
        <f t="shared" si="757"/>
        <v>0</v>
      </c>
      <c r="CO460" s="41">
        <f t="shared" si="758"/>
        <v>0</v>
      </c>
      <c r="CP460" s="41">
        <f t="shared" si="759"/>
        <v>0</v>
      </c>
      <c r="CQ460" s="41">
        <f t="shared" si="760"/>
        <v>0</v>
      </c>
      <c r="CR460" s="180">
        <f t="shared" si="761"/>
        <v>0</v>
      </c>
      <c r="CS460" s="27">
        <v>0</v>
      </c>
      <c r="CT460" s="27"/>
      <c r="CU460" s="324">
        <f>SUMIF('Rekapitulasi Juni'!$D$410:$D$588,APS!$B460,'Rekapitulasi Juni'!$E$410:$E$588)</f>
        <v>0</v>
      </c>
      <c r="CV460" s="324">
        <f>SUMIF('Rekapitulasi Juni'!$D$410:$D$588,APS!$B460,'Rekapitulasi Juni'!$F$410:$F$588)</f>
        <v>0</v>
      </c>
      <c r="CW460" s="27"/>
      <c r="CX460" s="325">
        <f t="shared" si="762"/>
        <v>0</v>
      </c>
      <c r="CY460" s="325">
        <f t="shared" si="763"/>
        <v>0</v>
      </c>
      <c r="CZ460" s="27"/>
      <c r="DA460" s="324">
        <f>SUMIF('Rekapitulasi Juni'!$U$410:$U$588,APS!$B460,'Rekapitulasi Juni'!$V$410:$V$588)</f>
        <v>0</v>
      </c>
      <c r="DB460" s="324">
        <f>SUMIF('Rekapitulasi Juni'!$U$410:$U$588,APS!$B460,'Rekapitulasi Juni'!$W$410:$W$588)</f>
        <v>0</v>
      </c>
      <c r="DC460" s="27"/>
      <c r="DD460" s="325">
        <f t="shared" si="764"/>
        <v>0</v>
      </c>
      <c r="DE460" s="325">
        <f t="shared" si="765"/>
        <v>0</v>
      </c>
      <c r="DF460" s="27"/>
      <c r="DG460" s="324">
        <f>SUMIF('Rekapitulasi Juni'!$AL$410:$AL$588,APS!$B460,'Rekapitulasi Juni'!$AM$410:$AM$588)</f>
        <v>0</v>
      </c>
      <c r="DH460" s="324">
        <f>SUMIF('Rekapitulasi Juni'!$AL$410:$AL$588,APS!$B460,'Rekapitulasi Juni'!$AN$410:$AN$588)</f>
        <v>0</v>
      </c>
      <c r="DI460" s="27"/>
      <c r="DJ460" s="325">
        <f t="shared" si="721"/>
        <v>0</v>
      </c>
      <c r="DK460" s="325">
        <f t="shared" si="722"/>
        <v>0</v>
      </c>
      <c r="DL460" s="27"/>
      <c r="DM460" s="324">
        <f>SUMIF('Rekapitulasi Juni'!$BA$410:$BA$588,APS!$B460,'Rekapitulasi Juni'!$BB$410:$BB$588)</f>
        <v>0</v>
      </c>
      <c r="DN460" s="324">
        <f>SUMIF('Rekapitulasi Juni'!$BA$410:$BA$588,APS!$B460,'Rekapitulasi Juni'!$BC$410:$BC$588)</f>
        <v>0</v>
      </c>
      <c r="DO460" s="324">
        <f>SUMIF('Rekapitulasi Juni'!$BA$410:$BA$588,APS!$B460,'Rekapitulasi Juni'!$BF$410:$BF$588)</f>
        <v>0</v>
      </c>
      <c r="DP460" s="325">
        <f t="shared" si="723"/>
        <v>0</v>
      </c>
      <c r="DQ460" s="325">
        <f t="shared" si="724"/>
        <v>0</v>
      </c>
      <c r="DR460" s="27"/>
      <c r="DS460" s="324">
        <f>SUMIF('Rekapitulasi Juni'!$BP$410:$BP$588,APS!$B460,'Rekapitulasi Juni'!$BQ$410:$BQ$588)</f>
        <v>0</v>
      </c>
      <c r="DT460" s="324">
        <f>SUMIF('Rekapitulasi Juni'!$BP$410:$BP$588,APS!$B460,'Rekapitulasi Juni'!$BR$410:$BR$588)</f>
        <v>0</v>
      </c>
      <c r="DU460" s="27"/>
      <c r="DV460" s="325">
        <f t="shared" si="725"/>
        <v>0</v>
      </c>
      <c r="DW460" s="325">
        <f t="shared" si="726"/>
        <v>0</v>
      </c>
      <c r="DX460" s="41">
        <f t="shared" si="766"/>
        <v>0</v>
      </c>
      <c r="DY460" s="41">
        <f t="shared" si="767"/>
        <v>0</v>
      </c>
      <c r="DZ460" s="41">
        <f t="shared" si="768"/>
        <v>0</v>
      </c>
      <c r="EA460" s="41">
        <f t="shared" si="769"/>
        <v>0</v>
      </c>
      <c r="EB460" s="41">
        <f t="shared" si="770"/>
        <v>0</v>
      </c>
      <c r="EC460" s="41">
        <f t="shared" si="771"/>
        <v>0</v>
      </c>
      <c r="ED460" s="180">
        <f t="shared" si="772"/>
        <v>0</v>
      </c>
      <c r="EE460" s="27">
        <v>10</v>
      </c>
      <c r="EF460" s="27"/>
      <c r="EG460" s="324">
        <f>SUMIF('Rekapitulasi Juni'!$D$608:$D$786,APS!$B460,'Rekapitulasi Juni'!$E$608:$E$786)</f>
        <v>0</v>
      </c>
      <c r="EH460" s="324">
        <f>SUMIF('Rekapitulasi Juni'!$D$608:$D$786,APS!$B460,'Rekapitulasi Juni'!$F$608:$F$786)</f>
        <v>0</v>
      </c>
      <c r="EI460" s="27"/>
      <c r="EJ460" s="325">
        <f t="shared" si="727"/>
        <v>0</v>
      </c>
      <c r="EK460" s="325">
        <f t="shared" si="728"/>
        <v>0</v>
      </c>
      <c r="EL460" s="27">
        <v>24</v>
      </c>
      <c r="EM460" s="324">
        <f>SUMIF('Rekapitulasi Juni'!$U$608:$U$786,APS!$B460,'Rekapitulasi Juni'!$V$608:$V$786)</f>
        <v>0</v>
      </c>
      <c r="EN460" s="324">
        <f>SUMIF('Rekapitulasi Juni'!$U$608:$U$786,APS!$B460,'Rekapitulasi Juni'!$W$608:$W$786)</f>
        <v>0</v>
      </c>
      <c r="EO460" s="27"/>
      <c r="EP460" s="325">
        <f t="shared" si="729"/>
        <v>0</v>
      </c>
      <c r="EQ460" s="325">
        <f t="shared" si="730"/>
        <v>0</v>
      </c>
      <c r="ER460" s="27"/>
      <c r="ES460" s="324">
        <f>SUMIF('Rekapitulasi Juni'!$AL$608:$AL$786,APS!$B460,'Rekapitulasi Juni'!$AM$608:$AM$786)</f>
        <v>0</v>
      </c>
      <c r="ET460" s="324">
        <f>SUMIF('Rekapitulasi Juni'!$AL$608:$AL$786,APS!$B460,'Rekapitulasi Juni'!$AN$608:$AN$786)</f>
        <v>0</v>
      </c>
      <c r="EU460" s="27"/>
      <c r="EV460" s="325">
        <f t="shared" si="715"/>
        <v>0</v>
      </c>
      <c r="EW460" s="325">
        <f t="shared" si="716"/>
        <v>0</v>
      </c>
      <c r="EX460" s="27"/>
      <c r="EY460" s="324">
        <f>SUMIF('Rekapitulasi Juni'!$BA$608:$BA$786,APS!$B460,'Rekapitulasi Juni'!$BB$608:$BB$786)</f>
        <v>0</v>
      </c>
      <c r="EZ460" s="324">
        <f>SUMIF('Rekapitulasi Juni'!$BA$608:$BA$786,APS!$B460,'Rekapitulasi Juni'!$BC$608:$BC$786)</f>
        <v>0</v>
      </c>
      <c r="FA460" s="324">
        <f>SUMIF('Rekapitulasi Juni'!$BA$608:$BA$786,APS!$B460,'Rekapitulasi Juni'!$BF$608:$BF$786)</f>
        <v>0</v>
      </c>
      <c r="FB460" s="325">
        <f t="shared" si="717"/>
        <v>0</v>
      </c>
      <c r="FC460" s="325">
        <f t="shared" si="718"/>
        <v>0</v>
      </c>
      <c r="FD460" s="27"/>
      <c r="FE460" s="27"/>
      <c r="FF460" s="27"/>
      <c r="FG460" s="27"/>
      <c r="FH460" s="27"/>
      <c r="FI460" s="27"/>
      <c r="FJ460" s="41">
        <f t="shared" si="773"/>
        <v>24</v>
      </c>
      <c r="FK460" s="41">
        <f t="shared" si="774"/>
        <v>0</v>
      </c>
      <c r="FL460" s="41">
        <f t="shared" si="775"/>
        <v>0</v>
      </c>
      <c r="FM460" s="41">
        <f t="shared" si="776"/>
        <v>0</v>
      </c>
      <c r="FN460" s="41">
        <f t="shared" si="777"/>
        <v>0</v>
      </c>
      <c r="FO460" s="41">
        <f t="shared" si="778"/>
        <v>-24</v>
      </c>
      <c r="FP460" s="180">
        <f t="shared" si="779"/>
        <v>0</v>
      </c>
      <c r="FQ460" s="27"/>
      <c r="FR460" s="27"/>
      <c r="FS460" s="324">
        <f>SUMIF('Rekapitulasi Juni'!$D$804:$D$984,APS!$B460,'Rekapitulasi Juni'!$E$804:$E$984)</f>
        <v>0</v>
      </c>
      <c r="FT460" s="324">
        <f>SUMIF('Rekapitulasi Juni'!$D$804:$D$984,APS!$B460,'Rekapitulasi Juni'!$F$804:$F$984)</f>
        <v>0</v>
      </c>
      <c r="FU460" s="27"/>
      <c r="FV460" s="325">
        <f t="shared" si="719"/>
        <v>0</v>
      </c>
      <c r="FW460" s="325">
        <f t="shared" si="720"/>
        <v>0</v>
      </c>
      <c r="FX460" s="27"/>
      <c r="FY460" s="324">
        <f>SUMIF('Rekapitulasi Juni'!$U$804:$U$984,APS!$B460,'Rekapitulasi Juni'!$V$804:$V$984)</f>
        <v>0</v>
      </c>
      <c r="FZ460" s="324">
        <f>SUMIF('Rekapitulasi Juni'!$U$804:$U$984,APS!$B460,'Rekapitulasi Juni'!$W$804:$W$984)</f>
        <v>0</v>
      </c>
      <c r="GA460" s="27"/>
      <c r="GB460" s="325">
        <f t="shared" si="713"/>
        <v>0</v>
      </c>
      <c r="GC460" s="325">
        <f t="shared" si="714"/>
        <v>0</v>
      </c>
      <c r="GD460" s="27"/>
      <c r="GE460" s="324">
        <f>SUMIF('Rekapitulasi Juni'!$AL$804:$AL$984,APS!$B460,'Rekapitulasi Juni'!$AM$804:$AM$984)</f>
        <v>0</v>
      </c>
      <c r="GF460" s="324">
        <f>SUMIF('Rekapitulasi Juni'!$AL$804:$AL$984,APS!$B460,'Rekapitulasi Juni'!$AN$804:$AN$984)</f>
        <v>0</v>
      </c>
      <c r="GG460" s="27"/>
      <c r="GH460" s="325">
        <f t="shared" ref="GH460:GH523" si="795">IF(GD460=0,0,((GF460+GG460)/GD460)*100)</f>
        <v>0</v>
      </c>
      <c r="GI460" s="325">
        <f t="shared" ref="GI460:GI523" si="796">IF(GE460=0,0,((GF460+GG460)/GE460)*100)</f>
        <v>0</v>
      </c>
      <c r="GJ460" s="27"/>
      <c r="GK460" s="27"/>
      <c r="GL460" s="41">
        <f t="shared" si="780"/>
        <v>0</v>
      </c>
      <c r="GM460" s="41">
        <f t="shared" si="781"/>
        <v>0</v>
      </c>
      <c r="GN460" s="41">
        <f t="shared" si="782"/>
        <v>0</v>
      </c>
      <c r="GO460" s="41">
        <f t="shared" si="712"/>
        <v>0</v>
      </c>
      <c r="GP460" s="41">
        <f t="shared" si="783"/>
        <v>0</v>
      </c>
      <c r="GQ460" s="41">
        <f t="shared" si="784"/>
        <v>0</v>
      </c>
      <c r="GR460" s="180">
        <f t="shared" si="785"/>
        <v>0</v>
      </c>
      <c r="GS460" s="41">
        <f t="shared" ref="GS460:GS523" si="797">AZ460+CL460+DX460+FJ460+GL460</f>
        <v>24</v>
      </c>
      <c r="GT460" s="41">
        <f t="shared" ref="GT460:GT523" si="798">BA460+CM460+DY460+FK460+GM460</f>
        <v>0</v>
      </c>
      <c r="GU460" s="41">
        <f t="shared" ref="GU460:GU523" si="799">BB460+CN460+DZ460+FL460+GN460</f>
        <v>0</v>
      </c>
      <c r="GV460" s="41">
        <f t="shared" ref="GV460:GV523" si="800">BC460+CO460+EA460+FM460+GO460</f>
        <v>0</v>
      </c>
      <c r="GW460" s="41">
        <f t="shared" ref="GW460:GW523" si="801">BD460+CP460+EB460+FN460+GP460</f>
        <v>0</v>
      </c>
      <c r="GX460" s="41">
        <f t="shared" ref="GX460:GX523" si="802">GW460-Q460</f>
        <v>-24</v>
      </c>
      <c r="GY460" s="180">
        <f t="shared" ref="GY460:GY523" si="803">IF(Q460=0,0,((GW460)/Q460)*100)</f>
        <v>0</v>
      </c>
      <c r="GZ460" s="41">
        <v>433</v>
      </c>
      <c r="HA460" s="32"/>
      <c r="HB460" s="42">
        <f t="shared" si="794"/>
        <v>5</v>
      </c>
      <c r="HC460" s="59"/>
    </row>
    <row r="461" spans="1:211" ht="15" hidden="1" customHeight="1">
      <c r="A461" s="31" t="s">
        <v>893</v>
      </c>
      <c r="B461" s="32" t="s">
        <v>894</v>
      </c>
      <c r="C461" s="31" t="s">
        <v>490</v>
      </c>
      <c r="D461" s="50" t="s">
        <v>491</v>
      </c>
      <c r="E461" s="31" t="s">
        <v>43</v>
      </c>
      <c r="F461" s="31" t="s">
        <v>491</v>
      </c>
      <c r="G461" s="33">
        <v>11</v>
      </c>
      <c r="H461" s="33">
        <v>0</v>
      </c>
      <c r="I461" s="33">
        <v>0</v>
      </c>
      <c r="J461" s="34">
        <f>IFERROR(VLOOKUP(A461,#REF!,3,0),0)</f>
        <v>0</v>
      </c>
      <c r="K461" s="34">
        <f t="shared" si="789"/>
        <v>0</v>
      </c>
      <c r="L461" s="34">
        <v>9</v>
      </c>
      <c r="M461" s="34">
        <v>9</v>
      </c>
      <c r="N461" s="35">
        <f t="shared" si="790"/>
        <v>11</v>
      </c>
      <c r="O461" s="35">
        <f t="shared" si="791"/>
        <v>11</v>
      </c>
      <c r="P461" s="36">
        <v>10</v>
      </c>
      <c r="Q461" s="36">
        <f t="shared" si="731"/>
        <v>0</v>
      </c>
      <c r="R461" s="80">
        <v>-10</v>
      </c>
      <c r="S461" s="37">
        <f ca="1">SUMIF(ROP!$D$6:$H$65536,A461,ROP!$J$6:$J$65536)</f>
        <v>0</v>
      </c>
      <c r="T461" s="37">
        <f>SUMIF(HASIL!$B:$B,APS!$B461&amp;RIGHT(APS!T$9,2),HASIL!$I:$I)</f>
        <v>0</v>
      </c>
      <c r="U461" s="37">
        <f>SUMIF(HASIL!$B:$B,APS!$B461&amp;RIGHT(APS!U$9,2),HASIL!$I:$I)</f>
        <v>0</v>
      </c>
      <c r="V461" s="37">
        <f>SUMIF(HASIL!$B:$B,APS!$B461&amp;RIGHT(APS!V$9,2),HASIL!$I:$I)</f>
        <v>0</v>
      </c>
      <c r="W461" s="37">
        <f>SUMIF(HASIL!$B:$B,APS!$B461&amp;RIGHT(APS!W$9,2),HASIL!$I:$I)</f>
        <v>0</v>
      </c>
      <c r="X461" s="38">
        <f t="shared" si="792"/>
        <v>0</v>
      </c>
      <c r="Y461" s="38">
        <f t="shared" si="793"/>
        <v>0</v>
      </c>
      <c r="Z461" s="39">
        <f t="shared" si="787"/>
        <v>0</v>
      </c>
      <c r="AA461" s="39">
        <f t="shared" si="786"/>
        <v>0</v>
      </c>
      <c r="AB461" s="40">
        <f t="shared" si="788"/>
        <v>10</v>
      </c>
      <c r="AC461" s="27">
        <v>10</v>
      </c>
      <c r="AD461" s="27"/>
      <c r="AE461" s="27"/>
      <c r="AF461" s="27"/>
      <c r="AG461" s="27"/>
      <c r="AH461" s="27"/>
      <c r="AI461" s="324">
        <f>SUMIF('Rekapitulasi Juni'!$D$9:$D$192,APS!$B461,'Rekapitulasi Juni'!$E$9:$E$192)</f>
        <v>0</v>
      </c>
      <c r="AJ461" s="324">
        <f>SUMIF('Rekapitulasi Juni'!$D$9:$D$192,APS!$B461,'Rekapitulasi Juni'!$F$9:$F$192)</f>
        <v>0</v>
      </c>
      <c r="AK461" s="324">
        <f>SUMIF('Rekapitulasi Juni'!$D$9:$D$192,APS!$B461,'Rekapitulasi Juni'!$K$9:$K$192)</f>
        <v>0</v>
      </c>
      <c r="AL461" s="325">
        <f t="shared" si="732"/>
        <v>0</v>
      </c>
      <c r="AM461" s="325">
        <f t="shared" si="733"/>
        <v>0</v>
      </c>
      <c r="AN461" s="27"/>
      <c r="AO461" s="324">
        <f>SUMIF('Rekapitulasi Juni'!$U$9:$U$192,APS!$B461,'Rekapitulasi Juni'!$V$9:$V$192)</f>
        <v>0</v>
      </c>
      <c r="AP461" s="324">
        <f>SUMIF('Rekapitulasi Juni'!$U$9:$U$192,APS!$B461,'Rekapitulasi Juni'!$W$9:$W$192)</f>
        <v>0</v>
      </c>
      <c r="AQ461" s="27"/>
      <c r="AR461" s="325">
        <f t="shared" si="734"/>
        <v>0</v>
      </c>
      <c r="AS461" s="325">
        <f t="shared" si="735"/>
        <v>0</v>
      </c>
      <c r="AT461" s="27"/>
      <c r="AU461" s="324">
        <f>SUMIF('Rekapitulasi Juni'!$AL$9:$AL$192,APS!$B461,'Rekapitulasi Juni'!$AM$9:$AM$192)</f>
        <v>0</v>
      </c>
      <c r="AV461" s="324">
        <f>SUMIF('Rekapitulasi Juni'!$AL$9:$AL$192,APS!$B461,'Rekapitulasi Juni'!$AN$9:$AN$192)</f>
        <v>0</v>
      </c>
      <c r="AW461" s="27"/>
      <c r="AX461" s="325">
        <f t="shared" si="736"/>
        <v>0</v>
      </c>
      <c r="AY461" s="325">
        <f t="shared" si="737"/>
        <v>0</v>
      </c>
      <c r="AZ461" s="41">
        <f t="shared" si="738"/>
        <v>0</v>
      </c>
      <c r="BA461" s="41">
        <f t="shared" si="739"/>
        <v>0</v>
      </c>
      <c r="BB461" s="41">
        <f t="shared" si="740"/>
        <v>0</v>
      </c>
      <c r="BC461" s="41">
        <f t="shared" si="741"/>
        <v>0</v>
      </c>
      <c r="BD461" s="41">
        <f t="shared" si="742"/>
        <v>0</v>
      </c>
      <c r="BE461" s="41">
        <f t="shared" si="743"/>
        <v>0</v>
      </c>
      <c r="BF461" s="180">
        <f t="shared" si="744"/>
        <v>0</v>
      </c>
      <c r="BG461" s="27">
        <v>0</v>
      </c>
      <c r="BH461" s="27"/>
      <c r="BI461" s="324">
        <f>SUMIF('Rekapitulasi Juni'!$D$214:$D$393,APS!$B461,'Rekapitulasi Juni'!$E$214:$E$393)</f>
        <v>0</v>
      </c>
      <c r="BJ461" s="324">
        <f>SUMIF('Rekapitulasi Juni'!$D$214:$D$393,APS!$B461,'Rekapitulasi Juni'!$F$214:$F$393)</f>
        <v>0</v>
      </c>
      <c r="BK461" s="27"/>
      <c r="BL461" s="325">
        <f t="shared" si="745"/>
        <v>0</v>
      </c>
      <c r="BM461" s="325">
        <f t="shared" si="746"/>
        <v>0</v>
      </c>
      <c r="BN461" s="27"/>
      <c r="BO461" s="324">
        <f>SUMIF('Rekapitulasi Juni'!$U$214:$U$393,APS!$B461,'Rekapitulasi Juni'!$V$214:$V$393)</f>
        <v>0</v>
      </c>
      <c r="BP461" s="324">
        <f>SUMIF('Rekapitulasi Juni'!$U$214:$U$393,APS!$B461,'Rekapitulasi Juni'!$W$214:$W$393)</f>
        <v>0</v>
      </c>
      <c r="BQ461" s="27"/>
      <c r="BR461" s="325">
        <f t="shared" si="747"/>
        <v>0</v>
      </c>
      <c r="BS461" s="325">
        <f t="shared" si="748"/>
        <v>0</v>
      </c>
      <c r="BT461" s="27"/>
      <c r="BU461" s="324">
        <f>SUMIF('Rekapitulasi Juni'!$AL$214:$AL$393,APS!$B461,'Rekapitulasi Juni'!$AM$214:$AM$393)</f>
        <v>0</v>
      </c>
      <c r="BV461" s="324">
        <f>SUMIF('Rekapitulasi Juni'!$AL$214:$AL$393,APS!$B461,'Rekapitulasi Juni'!$AN$214:$AN$393)</f>
        <v>0</v>
      </c>
      <c r="BW461" s="27"/>
      <c r="BX461" s="325">
        <f t="shared" si="749"/>
        <v>0</v>
      </c>
      <c r="BY461" s="325">
        <f t="shared" si="750"/>
        <v>0</v>
      </c>
      <c r="BZ461" s="27"/>
      <c r="CA461" s="324">
        <f>SUMIF('Rekapitulasi Juni'!$BA$214:$BA$393,APS!$B461,'Rekapitulasi Juni'!$BB$214:$BB$393)</f>
        <v>0</v>
      </c>
      <c r="CB461" s="324">
        <f>SUMIF('Rekapitulasi Juni'!$BA$214:$BA$393,APS!$B461,'Rekapitulasi Juni'!$BC$214:$BC$393)</f>
        <v>0</v>
      </c>
      <c r="CC461" s="27"/>
      <c r="CD461" s="325">
        <f t="shared" si="751"/>
        <v>0</v>
      </c>
      <c r="CE461" s="325">
        <f t="shared" si="752"/>
        <v>0</v>
      </c>
      <c r="CF461" s="27"/>
      <c r="CG461" s="324">
        <f>SUMIF('Rekapitulasi Juni'!$BP$214:$BP$393,APS!$B461,'Rekapitulasi Juni'!$BQ$214:$BQ$393)</f>
        <v>0</v>
      </c>
      <c r="CH461" s="324">
        <f>SUMIF('Rekapitulasi Juni'!$BP$214:$BP$393,APS!$B461,'Rekapitulasi Juni'!$BR$214:$BR$393)</f>
        <v>0</v>
      </c>
      <c r="CI461" s="27"/>
      <c r="CJ461" s="325">
        <f t="shared" si="753"/>
        <v>0</v>
      </c>
      <c r="CK461" s="325">
        <f t="shared" si="754"/>
        <v>0</v>
      </c>
      <c r="CL461" s="41">
        <f t="shared" si="755"/>
        <v>0</v>
      </c>
      <c r="CM461" s="41">
        <f t="shared" si="756"/>
        <v>0</v>
      </c>
      <c r="CN461" s="41">
        <f t="shared" si="757"/>
        <v>0</v>
      </c>
      <c r="CO461" s="41">
        <f t="shared" si="758"/>
        <v>0</v>
      </c>
      <c r="CP461" s="41">
        <f t="shared" si="759"/>
        <v>0</v>
      </c>
      <c r="CQ461" s="41">
        <f t="shared" si="760"/>
        <v>0</v>
      </c>
      <c r="CR461" s="180">
        <f t="shared" si="761"/>
        <v>0</v>
      </c>
      <c r="CS461" s="27">
        <v>0</v>
      </c>
      <c r="CT461" s="27"/>
      <c r="CU461" s="324">
        <f>SUMIF('Rekapitulasi Juni'!$D$410:$D$588,APS!$B461,'Rekapitulasi Juni'!$E$410:$E$588)</f>
        <v>0</v>
      </c>
      <c r="CV461" s="324">
        <f>SUMIF('Rekapitulasi Juni'!$D$410:$D$588,APS!$B461,'Rekapitulasi Juni'!$F$410:$F$588)</f>
        <v>0</v>
      </c>
      <c r="CW461" s="27"/>
      <c r="CX461" s="325">
        <f t="shared" si="762"/>
        <v>0</v>
      </c>
      <c r="CY461" s="325">
        <f t="shared" si="763"/>
        <v>0</v>
      </c>
      <c r="CZ461" s="27"/>
      <c r="DA461" s="324">
        <f>SUMIF('Rekapitulasi Juni'!$U$410:$U$588,APS!$B461,'Rekapitulasi Juni'!$V$410:$V$588)</f>
        <v>0</v>
      </c>
      <c r="DB461" s="324">
        <f>SUMIF('Rekapitulasi Juni'!$U$410:$U$588,APS!$B461,'Rekapitulasi Juni'!$W$410:$W$588)</f>
        <v>0</v>
      </c>
      <c r="DC461" s="27"/>
      <c r="DD461" s="325">
        <f t="shared" si="764"/>
        <v>0</v>
      </c>
      <c r="DE461" s="325">
        <f t="shared" si="765"/>
        <v>0</v>
      </c>
      <c r="DF461" s="27"/>
      <c r="DG461" s="324">
        <f>SUMIF('Rekapitulasi Juni'!$AL$410:$AL$588,APS!$B461,'Rekapitulasi Juni'!$AM$410:$AM$588)</f>
        <v>0</v>
      </c>
      <c r="DH461" s="324">
        <f>SUMIF('Rekapitulasi Juni'!$AL$410:$AL$588,APS!$B461,'Rekapitulasi Juni'!$AN$410:$AN$588)</f>
        <v>0</v>
      </c>
      <c r="DI461" s="27"/>
      <c r="DJ461" s="325">
        <f t="shared" si="721"/>
        <v>0</v>
      </c>
      <c r="DK461" s="325">
        <f t="shared" si="722"/>
        <v>0</v>
      </c>
      <c r="DL461" s="27"/>
      <c r="DM461" s="324">
        <f>SUMIF('Rekapitulasi Juni'!$BA$410:$BA$588,APS!$B461,'Rekapitulasi Juni'!$BB$410:$BB$588)</f>
        <v>0</v>
      </c>
      <c r="DN461" s="324">
        <f>SUMIF('Rekapitulasi Juni'!$BA$410:$BA$588,APS!$B461,'Rekapitulasi Juni'!$BC$410:$BC$588)</f>
        <v>0</v>
      </c>
      <c r="DO461" s="324">
        <f>SUMIF('Rekapitulasi Juni'!$BA$410:$BA$588,APS!$B461,'Rekapitulasi Juni'!$BF$410:$BF$588)</f>
        <v>0</v>
      </c>
      <c r="DP461" s="325">
        <f t="shared" si="723"/>
        <v>0</v>
      </c>
      <c r="DQ461" s="325">
        <f t="shared" si="724"/>
        <v>0</v>
      </c>
      <c r="DR461" s="27"/>
      <c r="DS461" s="324">
        <f>SUMIF('Rekapitulasi Juni'!$BP$410:$BP$588,APS!$B461,'Rekapitulasi Juni'!$BQ$410:$BQ$588)</f>
        <v>0</v>
      </c>
      <c r="DT461" s="324">
        <f>SUMIF('Rekapitulasi Juni'!$BP$410:$BP$588,APS!$B461,'Rekapitulasi Juni'!$BR$410:$BR$588)</f>
        <v>0</v>
      </c>
      <c r="DU461" s="27"/>
      <c r="DV461" s="325">
        <f t="shared" si="725"/>
        <v>0</v>
      </c>
      <c r="DW461" s="325">
        <f t="shared" si="726"/>
        <v>0</v>
      </c>
      <c r="DX461" s="41">
        <f t="shared" si="766"/>
        <v>0</v>
      </c>
      <c r="DY461" s="41">
        <f t="shared" si="767"/>
        <v>0</v>
      </c>
      <c r="DZ461" s="41">
        <f t="shared" si="768"/>
        <v>0</v>
      </c>
      <c r="EA461" s="41">
        <f t="shared" si="769"/>
        <v>0</v>
      </c>
      <c r="EB461" s="41">
        <f t="shared" si="770"/>
        <v>0</v>
      </c>
      <c r="EC461" s="41">
        <f t="shared" si="771"/>
        <v>0</v>
      </c>
      <c r="ED461" s="180">
        <f t="shared" si="772"/>
        <v>0</v>
      </c>
      <c r="EE461" s="27">
        <v>0</v>
      </c>
      <c r="EF461" s="27"/>
      <c r="EG461" s="324">
        <f>SUMIF('Rekapitulasi Juni'!$D$608:$D$786,APS!$B461,'Rekapitulasi Juni'!$E$608:$E$786)</f>
        <v>0</v>
      </c>
      <c r="EH461" s="324">
        <f>SUMIF('Rekapitulasi Juni'!$D$608:$D$786,APS!$B461,'Rekapitulasi Juni'!$F$608:$F$786)</f>
        <v>0</v>
      </c>
      <c r="EI461" s="27"/>
      <c r="EJ461" s="325">
        <f t="shared" si="727"/>
        <v>0</v>
      </c>
      <c r="EK461" s="325">
        <f t="shared" si="728"/>
        <v>0</v>
      </c>
      <c r="EL461" s="27"/>
      <c r="EM461" s="324">
        <f>SUMIF('Rekapitulasi Juni'!$U$608:$U$786,APS!$B461,'Rekapitulasi Juni'!$V$608:$V$786)</f>
        <v>0</v>
      </c>
      <c r="EN461" s="324">
        <f>SUMIF('Rekapitulasi Juni'!$U$608:$U$786,APS!$B461,'Rekapitulasi Juni'!$W$608:$W$786)</f>
        <v>0</v>
      </c>
      <c r="EO461" s="27"/>
      <c r="EP461" s="325">
        <f t="shared" si="729"/>
        <v>0</v>
      </c>
      <c r="EQ461" s="325">
        <f t="shared" si="730"/>
        <v>0</v>
      </c>
      <c r="ER461" s="27"/>
      <c r="ES461" s="324">
        <f>SUMIF('Rekapitulasi Juni'!$AL$608:$AL$786,APS!$B461,'Rekapitulasi Juni'!$AM$608:$AM$786)</f>
        <v>0</v>
      </c>
      <c r="ET461" s="324">
        <f>SUMIF('Rekapitulasi Juni'!$AL$608:$AL$786,APS!$B461,'Rekapitulasi Juni'!$AN$608:$AN$786)</f>
        <v>0</v>
      </c>
      <c r="EU461" s="27"/>
      <c r="EV461" s="325">
        <f t="shared" si="715"/>
        <v>0</v>
      </c>
      <c r="EW461" s="325">
        <f t="shared" si="716"/>
        <v>0</v>
      </c>
      <c r="EX461" s="27"/>
      <c r="EY461" s="324">
        <f>SUMIF('Rekapitulasi Juni'!$BA$608:$BA$786,APS!$B461,'Rekapitulasi Juni'!$BB$608:$BB$786)</f>
        <v>0</v>
      </c>
      <c r="EZ461" s="324">
        <f>SUMIF('Rekapitulasi Juni'!$BA$608:$BA$786,APS!$B461,'Rekapitulasi Juni'!$BC$608:$BC$786)</f>
        <v>0</v>
      </c>
      <c r="FA461" s="324">
        <f>SUMIF('Rekapitulasi Juni'!$BA$608:$BA$786,APS!$B461,'Rekapitulasi Juni'!$BF$608:$BF$786)</f>
        <v>0</v>
      </c>
      <c r="FB461" s="325">
        <f t="shared" si="717"/>
        <v>0</v>
      </c>
      <c r="FC461" s="325">
        <f t="shared" si="718"/>
        <v>0</v>
      </c>
      <c r="FD461" s="27"/>
      <c r="FE461" s="27"/>
      <c r="FF461" s="27"/>
      <c r="FG461" s="27"/>
      <c r="FH461" s="27"/>
      <c r="FI461" s="27"/>
      <c r="FJ461" s="41">
        <f t="shared" si="773"/>
        <v>0</v>
      </c>
      <c r="FK461" s="41">
        <f t="shared" si="774"/>
        <v>0</v>
      </c>
      <c r="FL461" s="41">
        <f t="shared" si="775"/>
        <v>0</v>
      </c>
      <c r="FM461" s="41">
        <f t="shared" si="776"/>
        <v>0</v>
      </c>
      <c r="FN461" s="41">
        <f t="shared" si="777"/>
        <v>0</v>
      </c>
      <c r="FO461" s="41">
        <f t="shared" si="778"/>
        <v>0</v>
      </c>
      <c r="FP461" s="180">
        <f t="shared" si="779"/>
        <v>0</v>
      </c>
      <c r="FQ461" s="27"/>
      <c r="FR461" s="27"/>
      <c r="FS461" s="324">
        <f>SUMIF('Rekapitulasi Juni'!$D$804:$D$984,APS!$B461,'Rekapitulasi Juni'!$E$804:$E$984)</f>
        <v>0</v>
      </c>
      <c r="FT461" s="324">
        <f>SUMIF('Rekapitulasi Juni'!$D$804:$D$984,APS!$B461,'Rekapitulasi Juni'!$F$804:$F$984)</f>
        <v>0</v>
      </c>
      <c r="FU461" s="27"/>
      <c r="FV461" s="325">
        <f t="shared" si="719"/>
        <v>0</v>
      </c>
      <c r="FW461" s="325">
        <f t="shared" si="720"/>
        <v>0</v>
      </c>
      <c r="FX461" s="27"/>
      <c r="FY461" s="324">
        <f>SUMIF('Rekapitulasi Juni'!$U$804:$U$984,APS!$B461,'Rekapitulasi Juni'!$V$804:$V$984)</f>
        <v>0</v>
      </c>
      <c r="FZ461" s="324">
        <f>SUMIF('Rekapitulasi Juni'!$U$804:$U$984,APS!$B461,'Rekapitulasi Juni'!$W$804:$W$984)</f>
        <v>0</v>
      </c>
      <c r="GA461" s="27"/>
      <c r="GB461" s="325">
        <f t="shared" si="713"/>
        <v>0</v>
      </c>
      <c r="GC461" s="325">
        <f t="shared" si="714"/>
        <v>0</v>
      </c>
      <c r="GD461" s="27"/>
      <c r="GE461" s="324">
        <f>SUMIF('Rekapitulasi Juni'!$AL$804:$AL$984,APS!$B461,'Rekapitulasi Juni'!$AM$804:$AM$984)</f>
        <v>0</v>
      </c>
      <c r="GF461" s="324">
        <f>SUMIF('Rekapitulasi Juni'!$AL$804:$AL$984,APS!$B461,'Rekapitulasi Juni'!$AN$804:$AN$984)</f>
        <v>0</v>
      </c>
      <c r="GG461" s="27"/>
      <c r="GH461" s="325">
        <f t="shared" si="795"/>
        <v>0</v>
      </c>
      <c r="GI461" s="325">
        <f t="shared" si="796"/>
        <v>0</v>
      </c>
      <c r="GJ461" s="27"/>
      <c r="GK461" s="27"/>
      <c r="GL461" s="41">
        <f t="shared" si="780"/>
        <v>0</v>
      </c>
      <c r="GM461" s="41">
        <f t="shared" si="781"/>
        <v>0</v>
      </c>
      <c r="GN461" s="41">
        <f t="shared" si="782"/>
        <v>0</v>
      </c>
      <c r="GO461" s="41">
        <f t="shared" ref="GO461:GO524" si="804">FU461+GA461+GG461</f>
        <v>0</v>
      </c>
      <c r="GP461" s="41">
        <f t="shared" si="783"/>
        <v>0</v>
      </c>
      <c r="GQ461" s="41">
        <f t="shared" si="784"/>
        <v>0</v>
      </c>
      <c r="GR461" s="180">
        <f t="shared" si="785"/>
        <v>0</v>
      </c>
      <c r="GS461" s="41">
        <f t="shared" si="797"/>
        <v>0</v>
      </c>
      <c r="GT461" s="41">
        <f t="shared" si="798"/>
        <v>0</v>
      </c>
      <c r="GU461" s="41">
        <f t="shared" si="799"/>
        <v>0</v>
      </c>
      <c r="GV461" s="41">
        <f t="shared" si="800"/>
        <v>0</v>
      </c>
      <c r="GW461" s="41">
        <f t="shared" si="801"/>
        <v>0</v>
      </c>
      <c r="GX461" s="41">
        <f t="shared" si="802"/>
        <v>0</v>
      </c>
      <c r="GY461" s="180">
        <f t="shared" si="803"/>
        <v>0</v>
      </c>
      <c r="GZ461" s="41">
        <v>434</v>
      </c>
      <c r="HA461" s="32"/>
      <c r="HB461" s="42">
        <f t="shared" si="794"/>
        <v>8</v>
      </c>
      <c r="HC461" s="59"/>
    </row>
    <row r="462" spans="1:211" ht="15" customHeight="1">
      <c r="A462" s="174" t="s">
        <v>895</v>
      </c>
      <c r="B462" s="32" t="s">
        <v>896</v>
      </c>
      <c r="C462" s="31" t="s">
        <v>897</v>
      </c>
      <c r="D462" s="31" t="s">
        <v>1253</v>
      </c>
      <c r="E462" s="31" t="s">
        <v>43</v>
      </c>
      <c r="F462" s="31" t="s">
        <v>897</v>
      </c>
      <c r="G462" s="33">
        <v>30</v>
      </c>
      <c r="H462" s="33">
        <v>0</v>
      </c>
      <c r="I462" s="33">
        <v>0</v>
      </c>
      <c r="J462" s="34">
        <f>IFERROR(VLOOKUP(A462,#REF!,3,0),0)</f>
        <v>0</v>
      </c>
      <c r="K462" s="34">
        <f t="shared" si="789"/>
        <v>30</v>
      </c>
      <c r="L462" s="34">
        <v>0</v>
      </c>
      <c r="M462" s="34">
        <v>30</v>
      </c>
      <c r="N462" s="35">
        <f t="shared" si="790"/>
        <v>0</v>
      </c>
      <c r="O462" s="35">
        <f t="shared" si="791"/>
        <v>0</v>
      </c>
      <c r="P462" s="36"/>
      <c r="Q462" s="36">
        <f t="shared" si="731"/>
        <v>30</v>
      </c>
      <c r="R462" s="80"/>
      <c r="S462" s="37">
        <f ca="1">SUMIF(ROP!$D$6:$H$65536,A462,ROP!$J$6:$J$65536)</f>
        <v>12</v>
      </c>
      <c r="T462" s="37">
        <f>SUMIF(HASIL!$B:$B,APS!$B462&amp;RIGHT(APS!T$9,2),HASIL!$I:$I)</f>
        <v>0</v>
      </c>
      <c r="U462" s="37">
        <f>SUMIF(HASIL!$B:$B,APS!$B462&amp;RIGHT(APS!U$9,2),HASIL!$I:$I)</f>
        <v>0</v>
      </c>
      <c r="V462" s="37">
        <f>SUMIF(HASIL!$B:$B,APS!$B462&amp;RIGHT(APS!V$9,2),HASIL!$I:$I)</f>
        <v>0</v>
      </c>
      <c r="W462" s="37">
        <f>SUMIF(HASIL!$B:$B,APS!$B462&amp;RIGHT(APS!W$9,2),HASIL!$I:$I)</f>
        <v>0</v>
      </c>
      <c r="X462" s="38">
        <f t="shared" si="792"/>
        <v>0</v>
      </c>
      <c r="Y462" s="38">
        <f t="shared" si="793"/>
        <v>-30</v>
      </c>
      <c r="Z462" s="39">
        <f t="shared" si="787"/>
        <v>0</v>
      </c>
      <c r="AA462" s="39">
        <f t="shared" si="786"/>
        <v>30</v>
      </c>
      <c r="AB462" s="40">
        <f t="shared" si="788"/>
        <v>0</v>
      </c>
      <c r="AC462" s="27">
        <v>0</v>
      </c>
      <c r="AD462" s="27"/>
      <c r="AE462" s="27"/>
      <c r="AF462" s="27"/>
      <c r="AG462" s="27"/>
      <c r="AH462" s="27"/>
      <c r="AI462" s="324">
        <f>SUMIF('Rekapitulasi Juni'!$D$9:$D$192,APS!$B462,'Rekapitulasi Juni'!$E$9:$E$192)</f>
        <v>0</v>
      </c>
      <c r="AJ462" s="324">
        <f>SUMIF('Rekapitulasi Juni'!$D$9:$D$192,APS!$B462,'Rekapitulasi Juni'!$F$9:$F$192)</f>
        <v>0</v>
      </c>
      <c r="AK462" s="324">
        <f>SUMIF('Rekapitulasi Juni'!$D$9:$D$192,APS!$B462,'Rekapitulasi Juni'!$K$9:$K$192)</f>
        <v>0</v>
      </c>
      <c r="AL462" s="325">
        <f t="shared" si="732"/>
        <v>0</v>
      </c>
      <c r="AM462" s="325">
        <f t="shared" si="733"/>
        <v>0</v>
      </c>
      <c r="AN462" s="27">
        <v>30</v>
      </c>
      <c r="AO462" s="324">
        <f>SUMIF('Rekapitulasi Juni'!$U$9:$U$192,APS!$B462,'Rekapitulasi Juni'!$V$9:$V$192)</f>
        <v>0</v>
      </c>
      <c r="AP462" s="324">
        <f>SUMIF('Rekapitulasi Juni'!$U$9:$U$192,APS!$B462,'Rekapitulasi Juni'!$W$9:$W$192)</f>
        <v>0</v>
      </c>
      <c r="AQ462" s="27"/>
      <c r="AR462" s="325">
        <f t="shared" si="734"/>
        <v>0</v>
      </c>
      <c r="AS462" s="325">
        <f t="shared" si="735"/>
        <v>0</v>
      </c>
      <c r="AT462" s="27"/>
      <c r="AU462" s="324">
        <f>SUMIF('Rekapitulasi Juni'!$AL$9:$AL$192,APS!$B462,'Rekapitulasi Juni'!$AM$9:$AM$192)</f>
        <v>0</v>
      </c>
      <c r="AV462" s="324">
        <f>SUMIF('Rekapitulasi Juni'!$AL$9:$AL$192,APS!$B462,'Rekapitulasi Juni'!$AN$9:$AN$192)</f>
        <v>0</v>
      </c>
      <c r="AW462" s="27"/>
      <c r="AX462" s="325">
        <f t="shared" si="736"/>
        <v>0</v>
      </c>
      <c r="AY462" s="325">
        <f t="shared" si="737"/>
        <v>0</v>
      </c>
      <c r="AZ462" s="41">
        <f t="shared" si="738"/>
        <v>30</v>
      </c>
      <c r="BA462" s="41">
        <f t="shared" si="739"/>
        <v>0</v>
      </c>
      <c r="BB462" s="41">
        <f t="shared" si="740"/>
        <v>0</v>
      </c>
      <c r="BC462" s="41">
        <f t="shared" si="741"/>
        <v>0</v>
      </c>
      <c r="BD462" s="41">
        <f t="shared" si="742"/>
        <v>0</v>
      </c>
      <c r="BE462" s="41">
        <f t="shared" si="743"/>
        <v>-30</v>
      </c>
      <c r="BF462" s="180">
        <f t="shared" si="744"/>
        <v>0</v>
      </c>
      <c r="BG462" s="27">
        <v>0</v>
      </c>
      <c r="BH462" s="27"/>
      <c r="BI462" s="324">
        <f>SUMIF('Rekapitulasi Juni'!$D$214:$D$393,APS!$B462,'Rekapitulasi Juni'!$E$214:$E$393)</f>
        <v>0</v>
      </c>
      <c r="BJ462" s="324">
        <f>SUMIF('Rekapitulasi Juni'!$D$214:$D$393,APS!$B462,'Rekapitulasi Juni'!$F$214:$F$393)</f>
        <v>0</v>
      </c>
      <c r="BK462" s="27"/>
      <c r="BL462" s="325">
        <f t="shared" si="745"/>
        <v>0</v>
      </c>
      <c r="BM462" s="325">
        <f t="shared" si="746"/>
        <v>0</v>
      </c>
      <c r="BN462" s="27"/>
      <c r="BO462" s="324">
        <f>SUMIF('Rekapitulasi Juni'!$U$214:$U$393,APS!$B462,'Rekapitulasi Juni'!$V$214:$V$393)</f>
        <v>0</v>
      </c>
      <c r="BP462" s="324">
        <f>SUMIF('Rekapitulasi Juni'!$U$214:$U$393,APS!$B462,'Rekapitulasi Juni'!$W$214:$W$393)</f>
        <v>0</v>
      </c>
      <c r="BQ462" s="27"/>
      <c r="BR462" s="325">
        <f t="shared" si="747"/>
        <v>0</v>
      </c>
      <c r="BS462" s="325">
        <f t="shared" si="748"/>
        <v>0</v>
      </c>
      <c r="BT462" s="27"/>
      <c r="BU462" s="324">
        <f>SUMIF('Rekapitulasi Juni'!$AL$214:$AL$393,APS!$B462,'Rekapitulasi Juni'!$AM$214:$AM$393)</f>
        <v>0</v>
      </c>
      <c r="BV462" s="324">
        <f>SUMIF('Rekapitulasi Juni'!$AL$214:$AL$393,APS!$B462,'Rekapitulasi Juni'!$AN$214:$AN$393)</f>
        <v>0</v>
      </c>
      <c r="BW462" s="27"/>
      <c r="BX462" s="325">
        <f t="shared" si="749"/>
        <v>0</v>
      </c>
      <c r="BY462" s="325">
        <f t="shared" si="750"/>
        <v>0</v>
      </c>
      <c r="BZ462" s="27"/>
      <c r="CA462" s="324">
        <f>SUMIF('Rekapitulasi Juni'!$BA$214:$BA$393,APS!$B462,'Rekapitulasi Juni'!$BB$214:$BB$393)</f>
        <v>0</v>
      </c>
      <c r="CB462" s="324">
        <f>SUMIF('Rekapitulasi Juni'!$BA$214:$BA$393,APS!$B462,'Rekapitulasi Juni'!$BC$214:$BC$393)</f>
        <v>0</v>
      </c>
      <c r="CC462" s="27"/>
      <c r="CD462" s="325">
        <f t="shared" si="751"/>
        <v>0</v>
      </c>
      <c r="CE462" s="325">
        <f t="shared" si="752"/>
        <v>0</v>
      </c>
      <c r="CF462" s="27"/>
      <c r="CG462" s="324">
        <f>SUMIF('Rekapitulasi Juni'!$BP$214:$BP$393,APS!$B462,'Rekapitulasi Juni'!$BQ$214:$BQ$393)</f>
        <v>0</v>
      </c>
      <c r="CH462" s="324">
        <f>SUMIF('Rekapitulasi Juni'!$BP$214:$BP$393,APS!$B462,'Rekapitulasi Juni'!$BR$214:$BR$393)</f>
        <v>0</v>
      </c>
      <c r="CI462" s="27"/>
      <c r="CJ462" s="325">
        <f t="shared" si="753"/>
        <v>0</v>
      </c>
      <c r="CK462" s="325">
        <f t="shared" si="754"/>
        <v>0</v>
      </c>
      <c r="CL462" s="41">
        <f t="shared" si="755"/>
        <v>0</v>
      </c>
      <c r="CM462" s="41">
        <f t="shared" si="756"/>
        <v>0</v>
      </c>
      <c r="CN462" s="41">
        <f t="shared" si="757"/>
        <v>0</v>
      </c>
      <c r="CO462" s="41">
        <f t="shared" si="758"/>
        <v>0</v>
      </c>
      <c r="CP462" s="41">
        <f t="shared" si="759"/>
        <v>0</v>
      </c>
      <c r="CQ462" s="41">
        <f t="shared" si="760"/>
        <v>0</v>
      </c>
      <c r="CR462" s="180">
        <f t="shared" si="761"/>
        <v>0</v>
      </c>
      <c r="CS462" s="27">
        <v>0</v>
      </c>
      <c r="CT462" s="27"/>
      <c r="CU462" s="324">
        <f>SUMIF('Rekapitulasi Juni'!$D$410:$D$588,APS!$B462,'Rekapitulasi Juni'!$E$410:$E$588)</f>
        <v>0</v>
      </c>
      <c r="CV462" s="324">
        <f>SUMIF('Rekapitulasi Juni'!$D$410:$D$588,APS!$B462,'Rekapitulasi Juni'!$F$410:$F$588)</f>
        <v>0</v>
      </c>
      <c r="CW462" s="27"/>
      <c r="CX462" s="325">
        <f t="shared" si="762"/>
        <v>0</v>
      </c>
      <c r="CY462" s="325">
        <f t="shared" si="763"/>
        <v>0</v>
      </c>
      <c r="CZ462" s="27"/>
      <c r="DA462" s="324">
        <f>SUMIF('Rekapitulasi Juni'!$U$410:$U$588,APS!$B462,'Rekapitulasi Juni'!$V$410:$V$588)</f>
        <v>0</v>
      </c>
      <c r="DB462" s="324">
        <f>SUMIF('Rekapitulasi Juni'!$U$410:$U$588,APS!$B462,'Rekapitulasi Juni'!$W$410:$W$588)</f>
        <v>0</v>
      </c>
      <c r="DC462" s="27"/>
      <c r="DD462" s="325">
        <f t="shared" si="764"/>
        <v>0</v>
      </c>
      <c r="DE462" s="325">
        <f t="shared" si="765"/>
        <v>0</v>
      </c>
      <c r="DF462" s="27"/>
      <c r="DG462" s="324">
        <f>SUMIF('Rekapitulasi Juni'!$AL$410:$AL$588,APS!$B462,'Rekapitulasi Juni'!$AM$410:$AM$588)</f>
        <v>0</v>
      </c>
      <c r="DH462" s="324">
        <f>SUMIF('Rekapitulasi Juni'!$AL$410:$AL$588,APS!$B462,'Rekapitulasi Juni'!$AN$410:$AN$588)</f>
        <v>0</v>
      </c>
      <c r="DI462" s="27"/>
      <c r="DJ462" s="325">
        <f t="shared" si="721"/>
        <v>0</v>
      </c>
      <c r="DK462" s="325">
        <f t="shared" si="722"/>
        <v>0</v>
      </c>
      <c r="DL462" s="27"/>
      <c r="DM462" s="324">
        <f>SUMIF('Rekapitulasi Juni'!$BA$410:$BA$588,APS!$B462,'Rekapitulasi Juni'!$BB$410:$BB$588)</f>
        <v>0</v>
      </c>
      <c r="DN462" s="324">
        <f>SUMIF('Rekapitulasi Juni'!$BA$410:$BA$588,APS!$B462,'Rekapitulasi Juni'!$BC$410:$BC$588)</f>
        <v>0</v>
      </c>
      <c r="DO462" s="324">
        <f>SUMIF('Rekapitulasi Juni'!$BA$410:$BA$588,APS!$B462,'Rekapitulasi Juni'!$BF$410:$BF$588)</f>
        <v>0</v>
      </c>
      <c r="DP462" s="325">
        <f t="shared" si="723"/>
        <v>0</v>
      </c>
      <c r="DQ462" s="325">
        <f t="shared" si="724"/>
        <v>0</v>
      </c>
      <c r="DR462" s="27"/>
      <c r="DS462" s="324">
        <f>SUMIF('Rekapitulasi Juni'!$BP$410:$BP$588,APS!$B462,'Rekapitulasi Juni'!$BQ$410:$BQ$588)</f>
        <v>0</v>
      </c>
      <c r="DT462" s="324">
        <f>SUMIF('Rekapitulasi Juni'!$BP$410:$BP$588,APS!$B462,'Rekapitulasi Juni'!$BR$410:$BR$588)</f>
        <v>0</v>
      </c>
      <c r="DU462" s="27"/>
      <c r="DV462" s="325">
        <f t="shared" si="725"/>
        <v>0</v>
      </c>
      <c r="DW462" s="325">
        <f t="shared" si="726"/>
        <v>0</v>
      </c>
      <c r="DX462" s="41">
        <f t="shared" si="766"/>
        <v>0</v>
      </c>
      <c r="DY462" s="41">
        <f t="shared" si="767"/>
        <v>0</v>
      </c>
      <c r="DZ462" s="41">
        <f t="shared" si="768"/>
        <v>0</v>
      </c>
      <c r="EA462" s="41">
        <f t="shared" si="769"/>
        <v>0</v>
      </c>
      <c r="EB462" s="41">
        <f t="shared" si="770"/>
        <v>0</v>
      </c>
      <c r="EC462" s="41">
        <f t="shared" si="771"/>
        <v>0</v>
      </c>
      <c r="ED462" s="180">
        <f t="shared" si="772"/>
        <v>0</v>
      </c>
      <c r="EE462" s="27">
        <v>0</v>
      </c>
      <c r="EF462" s="27"/>
      <c r="EG462" s="324">
        <f>SUMIF('Rekapitulasi Juni'!$D$608:$D$786,APS!$B462,'Rekapitulasi Juni'!$E$608:$E$786)</f>
        <v>0</v>
      </c>
      <c r="EH462" s="324">
        <f>SUMIF('Rekapitulasi Juni'!$D$608:$D$786,APS!$B462,'Rekapitulasi Juni'!$F$608:$F$786)</f>
        <v>0</v>
      </c>
      <c r="EI462" s="27"/>
      <c r="EJ462" s="325">
        <f t="shared" si="727"/>
        <v>0</v>
      </c>
      <c r="EK462" s="325">
        <f t="shared" si="728"/>
        <v>0</v>
      </c>
      <c r="EL462" s="27"/>
      <c r="EM462" s="324">
        <f>SUMIF('Rekapitulasi Juni'!$U$608:$U$786,APS!$B462,'Rekapitulasi Juni'!$V$608:$V$786)</f>
        <v>0</v>
      </c>
      <c r="EN462" s="324">
        <f>SUMIF('Rekapitulasi Juni'!$U$608:$U$786,APS!$B462,'Rekapitulasi Juni'!$W$608:$W$786)</f>
        <v>0</v>
      </c>
      <c r="EO462" s="27"/>
      <c r="EP462" s="325">
        <f t="shared" si="729"/>
        <v>0</v>
      </c>
      <c r="EQ462" s="325">
        <f t="shared" si="730"/>
        <v>0</v>
      </c>
      <c r="ER462" s="27"/>
      <c r="ES462" s="324">
        <f>SUMIF('Rekapitulasi Juni'!$AL$608:$AL$786,APS!$B462,'Rekapitulasi Juni'!$AM$608:$AM$786)</f>
        <v>0</v>
      </c>
      <c r="ET462" s="324">
        <f>SUMIF('Rekapitulasi Juni'!$AL$608:$AL$786,APS!$B462,'Rekapitulasi Juni'!$AN$608:$AN$786)</f>
        <v>0</v>
      </c>
      <c r="EU462" s="27"/>
      <c r="EV462" s="325">
        <f t="shared" si="715"/>
        <v>0</v>
      </c>
      <c r="EW462" s="325">
        <f t="shared" si="716"/>
        <v>0</v>
      </c>
      <c r="EX462" s="27"/>
      <c r="EY462" s="324">
        <f>SUMIF('Rekapitulasi Juni'!$BA$608:$BA$786,APS!$B462,'Rekapitulasi Juni'!$BB$608:$BB$786)</f>
        <v>0</v>
      </c>
      <c r="EZ462" s="324">
        <f>SUMIF('Rekapitulasi Juni'!$BA$608:$BA$786,APS!$B462,'Rekapitulasi Juni'!$BC$608:$BC$786)</f>
        <v>0</v>
      </c>
      <c r="FA462" s="324">
        <f>SUMIF('Rekapitulasi Juni'!$BA$608:$BA$786,APS!$B462,'Rekapitulasi Juni'!$BF$608:$BF$786)</f>
        <v>0</v>
      </c>
      <c r="FB462" s="325">
        <f t="shared" si="717"/>
        <v>0</v>
      </c>
      <c r="FC462" s="325">
        <f t="shared" si="718"/>
        <v>0</v>
      </c>
      <c r="FD462" s="27"/>
      <c r="FE462" s="27"/>
      <c r="FF462" s="27"/>
      <c r="FG462" s="27"/>
      <c r="FH462" s="27"/>
      <c r="FI462" s="27"/>
      <c r="FJ462" s="41">
        <f t="shared" si="773"/>
        <v>0</v>
      </c>
      <c r="FK462" s="41">
        <f t="shared" si="774"/>
        <v>0</v>
      </c>
      <c r="FL462" s="41">
        <f t="shared" si="775"/>
        <v>0</v>
      </c>
      <c r="FM462" s="41">
        <f t="shared" si="776"/>
        <v>0</v>
      </c>
      <c r="FN462" s="41">
        <f t="shared" si="777"/>
        <v>0</v>
      </c>
      <c r="FO462" s="41">
        <f t="shared" si="778"/>
        <v>0</v>
      </c>
      <c r="FP462" s="180">
        <f t="shared" si="779"/>
        <v>0</v>
      </c>
      <c r="FQ462" s="27"/>
      <c r="FR462" s="27"/>
      <c r="FS462" s="324">
        <f>SUMIF('Rekapitulasi Juni'!$D$804:$D$984,APS!$B462,'Rekapitulasi Juni'!$E$804:$E$984)</f>
        <v>0</v>
      </c>
      <c r="FT462" s="324">
        <f>SUMIF('Rekapitulasi Juni'!$D$804:$D$984,APS!$B462,'Rekapitulasi Juni'!$F$804:$F$984)</f>
        <v>0</v>
      </c>
      <c r="FU462" s="27"/>
      <c r="FV462" s="325">
        <f t="shared" si="719"/>
        <v>0</v>
      </c>
      <c r="FW462" s="325">
        <f t="shared" si="720"/>
        <v>0</v>
      </c>
      <c r="FX462" s="27"/>
      <c r="FY462" s="324">
        <f>SUMIF('Rekapitulasi Juni'!$U$804:$U$984,APS!$B462,'Rekapitulasi Juni'!$V$804:$V$984)</f>
        <v>0</v>
      </c>
      <c r="FZ462" s="324">
        <f>SUMIF('Rekapitulasi Juni'!$U$804:$U$984,APS!$B462,'Rekapitulasi Juni'!$W$804:$W$984)</f>
        <v>0</v>
      </c>
      <c r="GA462" s="27"/>
      <c r="GB462" s="325">
        <f t="shared" ref="GB462:GB525" si="805">IF(FX462=0,0,((FZ462+GA462)/FX462)*100)</f>
        <v>0</v>
      </c>
      <c r="GC462" s="325">
        <f t="shared" ref="GC462:GC525" si="806">IF(FY462=0,0,((FZ462+GA462)/FY462)*100)</f>
        <v>0</v>
      </c>
      <c r="GD462" s="27"/>
      <c r="GE462" s="324">
        <f>SUMIF('Rekapitulasi Juni'!$AL$804:$AL$984,APS!$B462,'Rekapitulasi Juni'!$AM$804:$AM$984)</f>
        <v>0</v>
      </c>
      <c r="GF462" s="324">
        <f>SUMIF('Rekapitulasi Juni'!$AL$804:$AL$984,APS!$B462,'Rekapitulasi Juni'!$AN$804:$AN$984)</f>
        <v>0</v>
      </c>
      <c r="GG462" s="27"/>
      <c r="GH462" s="325">
        <f t="shared" si="795"/>
        <v>0</v>
      </c>
      <c r="GI462" s="325">
        <f t="shared" si="796"/>
        <v>0</v>
      </c>
      <c r="GJ462" s="27"/>
      <c r="GK462" s="27"/>
      <c r="GL462" s="41">
        <f t="shared" si="780"/>
        <v>0</v>
      </c>
      <c r="GM462" s="41">
        <f t="shared" si="781"/>
        <v>0</v>
      </c>
      <c r="GN462" s="41">
        <f t="shared" si="782"/>
        <v>0</v>
      </c>
      <c r="GO462" s="41">
        <f t="shared" si="804"/>
        <v>0</v>
      </c>
      <c r="GP462" s="41">
        <f t="shared" si="783"/>
        <v>0</v>
      </c>
      <c r="GQ462" s="41">
        <f t="shared" si="784"/>
        <v>0</v>
      </c>
      <c r="GR462" s="180">
        <f t="shared" si="785"/>
        <v>0</v>
      </c>
      <c r="GS462" s="41">
        <f t="shared" si="797"/>
        <v>30</v>
      </c>
      <c r="GT462" s="41">
        <f t="shared" si="798"/>
        <v>0</v>
      </c>
      <c r="GU462" s="41">
        <f t="shared" si="799"/>
        <v>0</v>
      </c>
      <c r="GV462" s="41">
        <f t="shared" si="800"/>
        <v>0</v>
      </c>
      <c r="GW462" s="41">
        <f t="shared" si="801"/>
        <v>0</v>
      </c>
      <c r="GX462" s="41">
        <f t="shared" si="802"/>
        <v>-30</v>
      </c>
      <c r="GY462" s="180">
        <f t="shared" si="803"/>
        <v>0</v>
      </c>
      <c r="GZ462" s="41">
        <v>435</v>
      </c>
      <c r="HA462" s="32"/>
      <c r="HB462" s="42">
        <f t="shared" si="794"/>
        <v>0</v>
      </c>
      <c r="HC462" s="59"/>
    </row>
    <row r="463" spans="1:211" ht="15" customHeight="1">
      <c r="A463" s="174" t="s">
        <v>898</v>
      </c>
      <c r="B463" s="32" t="s">
        <v>899</v>
      </c>
      <c r="C463" s="31" t="s">
        <v>897</v>
      </c>
      <c r="D463" s="31" t="s">
        <v>1253</v>
      </c>
      <c r="E463" s="31" t="s">
        <v>43</v>
      </c>
      <c r="F463" s="31" t="s">
        <v>897</v>
      </c>
      <c r="G463" s="33">
        <v>50</v>
      </c>
      <c r="H463" s="33">
        <v>0</v>
      </c>
      <c r="I463" s="33">
        <v>0</v>
      </c>
      <c r="J463" s="34">
        <f>IFERROR(VLOOKUP(A463,#REF!,3,0),0)</f>
        <v>0</v>
      </c>
      <c r="K463" s="34">
        <f t="shared" si="789"/>
        <v>50</v>
      </c>
      <c r="L463" s="34">
        <v>0</v>
      </c>
      <c r="M463" s="34">
        <v>50</v>
      </c>
      <c r="N463" s="35">
        <f t="shared" si="790"/>
        <v>0</v>
      </c>
      <c r="O463" s="35">
        <f t="shared" si="791"/>
        <v>0</v>
      </c>
      <c r="P463" s="36"/>
      <c r="Q463" s="36">
        <f t="shared" si="731"/>
        <v>50</v>
      </c>
      <c r="R463" s="80"/>
      <c r="S463" s="37">
        <f ca="1">SUMIF(ROP!$D$6:$H$65536,A463,ROP!$J$6:$J$65536)</f>
        <v>12</v>
      </c>
      <c r="T463" s="37">
        <f>SUMIF(HASIL!$B:$B,APS!$B463&amp;RIGHT(APS!T$9,2),HASIL!$I:$I)</f>
        <v>0</v>
      </c>
      <c r="U463" s="37">
        <f>SUMIF(HASIL!$B:$B,APS!$B463&amp;RIGHT(APS!U$9,2),HASIL!$I:$I)</f>
        <v>0</v>
      </c>
      <c r="V463" s="37">
        <f>SUMIF(HASIL!$B:$B,APS!$B463&amp;RIGHT(APS!V$9,2),HASIL!$I:$I)</f>
        <v>0</v>
      </c>
      <c r="W463" s="37">
        <f>SUMIF(HASIL!$B:$B,APS!$B463&amp;RIGHT(APS!W$9,2),HASIL!$I:$I)</f>
        <v>0</v>
      </c>
      <c r="X463" s="38">
        <f t="shared" si="792"/>
        <v>0</v>
      </c>
      <c r="Y463" s="38">
        <f t="shared" si="793"/>
        <v>-50</v>
      </c>
      <c r="Z463" s="39">
        <f t="shared" si="787"/>
        <v>0</v>
      </c>
      <c r="AA463" s="39">
        <f t="shared" si="786"/>
        <v>50</v>
      </c>
      <c r="AB463" s="40">
        <f t="shared" si="788"/>
        <v>0</v>
      </c>
      <c r="AC463" s="27">
        <v>0</v>
      </c>
      <c r="AD463" s="27"/>
      <c r="AE463" s="27"/>
      <c r="AF463" s="27"/>
      <c r="AG463" s="27"/>
      <c r="AH463" s="27"/>
      <c r="AI463" s="324">
        <f>SUMIF('Rekapitulasi Juni'!$D$9:$D$192,APS!$B463,'Rekapitulasi Juni'!$E$9:$E$192)</f>
        <v>0</v>
      </c>
      <c r="AJ463" s="324">
        <f>SUMIF('Rekapitulasi Juni'!$D$9:$D$192,APS!$B463,'Rekapitulasi Juni'!$F$9:$F$192)</f>
        <v>0</v>
      </c>
      <c r="AK463" s="324">
        <f>SUMIF('Rekapitulasi Juni'!$D$9:$D$192,APS!$B463,'Rekapitulasi Juni'!$K$9:$K$192)</f>
        <v>0</v>
      </c>
      <c r="AL463" s="325">
        <f t="shared" si="732"/>
        <v>0</v>
      </c>
      <c r="AM463" s="325">
        <f t="shared" si="733"/>
        <v>0</v>
      </c>
      <c r="AN463" s="27">
        <v>20</v>
      </c>
      <c r="AO463" s="324">
        <f>SUMIF('Rekapitulasi Juni'!$U$9:$U$192,APS!$B463,'Rekapitulasi Juni'!$V$9:$V$192)</f>
        <v>0</v>
      </c>
      <c r="AP463" s="324">
        <f>SUMIF('Rekapitulasi Juni'!$U$9:$U$192,APS!$B463,'Rekapitulasi Juni'!$W$9:$W$192)</f>
        <v>0</v>
      </c>
      <c r="AQ463" s="27"/>
      <c r="AR463" s="325">
        <f t="shared" si="734"/>
        <v>0</v>
      </c>
      <c r="AS463" s="325">
        <f t="shared" si="735"/>
        <v>0</v>
      </c>
      <c r="AT463" s="27"/>
      <c r="AU463" s="324">
        <f>SUMIF('Rekapitulasi Juni'!$AL$9:$AL$192,APS!$B463,'Rekapitulasi Juni'!$AM$9:$AM$192)</f>
        <v>0</v>
      </c>
      <c r="AV463" s="324">
        <f>SUMIF('Rekapitulasi Juni'!$AL$9:$AL$192,APS!$B463,'Rekapitulasi Juni'!$AN$9:$AN$192)</f>
        <v>0</v>
      </c>
      <c r="AW463" s="27"/>
      <c r="AX463" s="325">
        <f t="shared" si="736"/>
        <v>0</v>
      </c>
      <c r="AY463" s="325">
        <f t="shared" si="737"/>
        <v>0</v>
      </c>
      <c r="AZ463" s="41">
        <f t="shared" si="738"/>
        <v>20</v>
      </c>
      <c r="BA463" s="41">
        <f t="shared" si="739"/>
        <v>0</v>
      </c>
      <c r="BB463" s="41">
        <f t="shared" si="740"/>
        <v>0</v>
      </c>
      <c r="BC463" s="41">
        <f t="shared" si="741"/>
        <v>0</v>
      </c>
      <c r="BD463" s="41">
        <f t="shared" si="742"/>
        <v>0</v>
      </c>
      <c r="BE463" s="41">
        <f t="shared" si="743"/>
        <v>-20</v>
      </c>
      <c r="BF463" s="180">
        <f t="shared" si="744"/>
        <v>0</v>
      </c>
      <c r="BG463" s="27">
        <v>0</v>
      </c>
      <c r="BH463" s="27"/>
      <c r="BI463" s="324">
        <f>SUMIF('Rekapitulasi Juni'!$D$214:$D$393,APS!$B463,'Rekapitulasi Juni'!$E$214:$E$393)</f>
        <v>0</v>
      </c>
      <c r="BJ463" s="324">
        <f>SUMIF('Rekapitulasi Juni'!$D$214:$D$393,APS!$B463,'Rekapitulasi Juni'!$F$214:$F$393)</f>
        <v>0</v>
      </c>
      <c r="BK463" s="27"/>
      <c r="BL463" s="325">
        <f t="shared" si="745"/>
        <v>0</v>
      </c>
      <c r="BM463" s="325">
        <f t="shared" si="746"/>
        <v>0</v>
      </c>
      <c r="BN463" s="27">
        <v>30</v>
      </c>
      <c r="BO463" s="324">
        <f>SUMIF('Rekapitulasi Juni'!$U$214:$U$393,APS!$B463,'Rekapitulasi Juni'!$V$214:$V$393)</f>
        <v>0</v>
      </c>
      <c r="BP463" s="324">
        <f>SUMIF('Rekapitulasi Juni'!$U$214:$U$393,APS!$B463,'Rekapitulasi Juni'!$W$214:$W$393)</f>
        <v>0</v>
      </c>
      <c r="BQ463" s="27"/>
      <c r="BR463" s="325">
        <f t="shared" si="747"/>
        <v>0</v>
      </c>
      <c r="BS463" s="325">
        <f t="shared" si="748"/>
        <v>0</v>
      </c>
      <c r="BT463" s="27"/>
      <c r="BU463" s="324">
        <f>SUMIF('Rekapitulasi Juni'!$AL$214:$AL$393,APS!$B463,'Rekapitulasi Juni'!$AM$214:$AM$393)</f>
        <v>0</v>
      </c>
      <c r="BV463" s="324">
        <f>SUMIF('Rekapitulasi Juni'!$AL$214:$AL$393,APS!$B463,'Rekapitulasi Juni'!$AN$214:$AN$393)</f>
        <v>0</v>
      </c>
      <c r="BW463" s="27"/>
      <c r="BX463" s="325">
        <f t="shared" si="749"/>
        <v>0</v>
      </c>
      <c r="BY463" s="325">
        <f t="shared" si="750"/>
        <v>0</v>
      </c>
      <c r="BZ463" s="27"/>
      <c r="CA463" s="324">
        <f>SUMIF('Rekapitulasi Juni'!$BA$214:$BA$393,APS!$B463,'Rekapitulasi Juni'!$BB$214:$BB$393)</f>
        <v>0</v>
      </c>
      <c r="CB463" s="324">
        <f>SUMIF('Rekapitulasi Juni'!$BA$214:$BA$393,APS!$B463,'Rekapitulasi Juni'!$BC$214:$BC$393)</f>
        <v>0</v>
      </c>
      <c r="CC463" s="27"/>
      <c r="CD463" s="325">
        <f t="shared" si="751"/>
        <v>0</v>
      </c>
      <c r="CE463" s="325">
        <f t="shared" si="752"/>
        <v>0</v>
      </c>
      <c r="CF463" s="27"/>
      <c r="CG463" s="324">
        <f>SUMIF('Rekapitulasi Juni'!$BP$214:$BP$393,APS!$B463,'Rekapitulasi Juni'!$BQ$214:$BQ$393)</f>
        <v>0</v>
      </c>
      <c r="CH463" s="324">
        <f>SUMIF('Rekapitulasi Juni'!$BP$214:$BP$393,APS!$B463,'Rekapitulasi Juni'!$BR$214:$BR$393)</f>
        <v>0</v>
      </c>
      <c r="CI463" s="27"/>
      <c r="CJ463" s="325">
        <f t="shared" si="753"/>
        <v>0</v>
      </c>
      <c r="CK463" s="325">
        <f t="shared" si="754"/>
        <v>0</v>
      </c>
      <c r="CL463" s="41">
        <f t="shared" si="755"/>
        <v>30</v>
      </c>
      <c r="CM463" s="41">
        <f t="shared" si="756"/>
        <v>0</v>
      </c>
      <c r="CN463" s="41">
        <f t="shared" si="757"/>
        <v>0</v>
      </c>
      <c r="CO463" s="41">
        <f t="shared" si="758"/>
        <v>0</v>
      </c>
      <c r="CP463" s="41">
        <f t="shared" si="759"/>
        <v>0</v>
      </c>
      <c r="CQ463" s="41">
        <f t="shared" si="760"/>
        <v>-30</v>
      </c>
      <c r="CR463" s="180">
        <f t="shared" si="761"/>
        <v>0</v>
      </c>
      <c r="CS463" s="27">
        <v>0</v>
      </c>
      <c r="CT463" s="27"/>
      <c r="CU463" s="324">
        <f>SUMIF('Rekapitulasi Juni'!$D$410:$D$588,APS!$B463,'Rekapitulasi Juni'!$E$410:$E$588)</f>
        <v>0</v>
      </c>
      <c r="CV463" s="324">
        <f>SUMIF('Rekapitulasi Juni'!$D$410:$D$588,APS!$B463,'Rekapitulasi Juni'!$F$410:$F$588)</f>
        <v>0</v>
      </c>
      <c r="CW463" s="27"/>
      <c r="CX463" s="325">
        <f t="shared" si="762"/>
        <v>0</v>
      </c>
      <c r="CY463" s="325">
        <f t="shared" si="763"/>
        <v>0</v>
      </c>
      <c r="CZ463" s="27"/>
      <c r="DA463" s="324">
        <f>SUMIF('Rekapitulasi Juni'!$U$410:$U$588,APS!$B463,'Rekapitulasi Juni'!$V$410:$V$588)</f>
        <v>0</v>
      </c>
      <c r="DB463" s="324">
        <f>SUMIF('Rekapitulasi Juni'!$U$410:$U$588,APS!$B463,'Rekapitulasi Juni'!$W$410:$W$588)</f>
        <v>0</v>
      </c>
      <c r="DC463" s="27"/>
      <c r="DD463" s="325">
        <f t="shared" si="764"/>
        <v>0</v>
      </c>
      <c r="DE463" s="325">
        <f t="shared" si="765"/>
        <v>0</v>
      </c>
      <c r="DF463" s="27"/>
      <c r="DG463" s="324">
        <f>SUMIF('Rekapitulasi Juni'!$AL$410:$AL$588,APS!$B463,'Rekapitulasi Juni'!$AM$410:$AM$588)</f>
        <v>0</v>
      </c>
      <c r="DH463" s="324">
        <f>SUMIF('Rekapitulasi Juni'!$AL$410:$AL$588,APS!$B463,'Rekapitulasi Juni'!$AN$410:$AN$588)</f>
        <v>0</v>
      </c>
      <c r="DI463" s="27"/>
      <c r="DJ463" s="325">
        <f t="shared" si="721"/>
        <v>0</v>
      </c>
      <c r="DK463" s="325">
        <f t="shared" si="722"/>
        <v>0</v>
      </c>
      <c r="DL463" s="27"/>
      <c r="DM463" s="324">
        <f>SUMIF('Rekapitulasi Juni'!$BA$410:$BA$588,APS!$B463,'Rekapitulasi Juni'!$BB$410:$BB$588)</f>
        <v>0</v>
      </c>
      <c r="DN463" s="324">
        <f>SUMIF('Rekapitulasi Juni'!$BA$410:$BA$588,APS!$B463,'Rekapitulasi Juni'!$BC$410:$BC$588)</f>
        <v>0</v>
      </c>
      <c r="DO463" s="324">
        <f>SUMIF('Rekapitulasi Juni'!$BA$410:$BA$588,APS!$B463,'Rekapitulasi Juni'!$BF$410:$BF$588)</f>
        <v>0</v>
      </c>
      <c r="DP463" s="325">
        <f t="shared" si="723"/>
        <v>0</v>
      </c>
      <c r="DQ463" s="325">
        <f t="shared" si="724"/>
        <v>0</v>
      </c>
      <c r="DR463" s="27"/>
      <c r="DS463" s="324">
        <f>SUMIF('Rekapitulasi Juni'!$BP$410:$BP$588,APS!$B463,'Rekapitulasi Juni'!$BQ$410:$BQ$588)</f>
        <v>0</v>
      </c>
      <c r="DT463" s="324">
        <f>SUMIF('Rekapitulasi Juni'!$BP$410:$BP$588,APS!$B463,'Rekapitulasi Juni'!$BR$410:$BR$588)</f>
        <v>0</v>
      </c>
      <c r="DU463" s="27"/>
      <c r="DV463" s="325">
        <f t="shared" si="725"/>
        <v>0</v>
      </c>
      <c r="DW463" s="325">
        <f t="shared" si="726"/>
        <v>0</v>
      </c>
      <c r="DX463" s="41">
        <f t="shared" si="766"/>
        <v>0</v>
      </c>
      <c r="DY463" s="41">
        <f t="shared" si="767"/>
        <v>0</v>
      </c>
      <c r="DZ463" s="41">
        <f t="shared" si="768"/>
        <v>0</v>
      </c>
      <c r="EA463" s="41">
        <f t="shared" si="769"/>
        <v>0</v>
      </c>
      <c r="EB463" s="41">
        <f t="shared" si="770"/>
        <v>0</v>
      </c>
      <c r="EC463" s="41">
        <f t="shared" si="771"/>
        <v>0</v>
      </c>
      <c r="ED463" s="180">
        <f t="shared" si="772"/>
        <v>0</v>
      </c>
      <c r="EE463" s="27">
        <v>0</v>
      </c>
      <c r="EF463" s="27"/>
      <c r="EG463" s="324">
        <f>SUMIF('Rekapitulasi Juni'!$D$608:$D$786,APS!$B463,'Rekapitulasi Juni'!$E$608:$E$786)</f>
        <v>0</v>
      </c>
      <c r="EH463" s="324">
        <f>SUMIF('Rekapitulasi Juni'!$D$608:$D$786,APS!$B463,'Rekapitulasi Juni'!$F$608:$F$786)</f>
        <v>0</v>
      </c>
      <c r="EI463" s="27"/>
      <c r="EJ463" s="325">
        <f t="shared" si="727"/>
        <v>0</v>
      </c>
      <c r="EK463" s="325">
        <f t="shared" si="728"/>
        <v>0</v>
      </c>
      <c r="EL463" s="27"/>
      <c r="EM463" s="324">
        <f>SUMIF('Rekapitulasi Juni'!$U$608:$U$786,APS!$B463,'Rekapitulasi Juni'!$V$608:$V$786)</f>
        <v>0</v>
      </c>
      <c r="EN463" s="324">
        <f>SUMIF('Rekapitulasi Juni'!$U$608:$U$786,APS!$B463,'Rekapitulasi Juni'!$W$608:$W$786)</f>
        <v>0</v>
      </c>
      <c r="EO463" s="27"/>
      <c r="EP463" s="325">
        <f t="shared" si="729"/>
        <v>0</v>
      </c>
      <c r="EQ463" s="325">
        <f t="shared" si="730"/>
        <v>0</v>
      </c>
      <c r="ER463" s="27"/>
      <c r="ES463" s="324">
        <f>SUMIF('Rekapitulasi Juni'!$AL$608:$AL$786,APS!$B463,'Rekapitulasi Juni'!$AM$608:$AM$786)</f>
        <v>0</v>
      </c>
      <c r="ET463" s="324">
        <f>SUMIF('Rekapitulasi Juni'!$AL$608:$AL$786,APS!$B463,'Rekapitulasi Juni'!$AN$608:$AN$786)</f>
        <v>0</v>
      </c>
      <c r="EU463" s="27"/>
      <c r="EV463" s="325">
        <f t="shared" ref="EV463:EV526" si="807">IF(ER463=0,0,((ET463+EU463)/ER463)*100)</f>
        <v>0</v>
      </c>
      <c r="EW463" s="325">
        <f t="shared" ref="EW463:EW526" si="808">IF(ES463=0,0,((ET463+EU463)/ES463)*100)</f>
        <v>0</v>
      </c>
      <c r="EX463" s="27"/>
      <c r="EY463" s="324">
        <f>SUMIF('Rekapitulasi Juni'!$BA$608:$BA$786,APS!$B463,'Rekapitulasi Juni'!$BB$608:$BB$786)</f>
        <v>0</v>
      </c>
      <c r="EZ463" s="324">
        <f>SUMIF('Rekapitulasi Juni'!$BA$608:$BA$786,APS!$B463,'Rekapitulasi Juni'!$BC$608:$BC$786)</f>
        <v>0</v>
      </c>
      <c r="FA463" s="324">
        <f>SUMIF('Rekapitulasi Juni'!$BA$608:$BA$786,APS!$B463,'Rekapitulasi Juni'!$BF$608:$BF$786)</f>
        <v>0</v>
      </c>
      <c r="FB463" s="325">
        <f t="shared" ref="FB463:FB526" si="809">IF(EX463=0,0,((EZ463+FA463)/EX463)*100)</f>
        <v>0</v>
      </c>
      <c r="FC463" s="325">
        <f t="shared" ref="FC463:FC526" si="810">IF(EY463=0,0,((EZ463+FA463)/EY463)*100)</f>
        <v>0</v>
      </c>
      <c r="FD463" s="27"/>
      <c r="FE463" s="27"/>
      <c r="FF463" s="27"/>
      <c r="FG463" s="27"/>
      <c r="FH463" s="27"/>
      <c r="FI463" s="27"/>
      <c r="FJ463" s="41">
        <f t="shared" si="773"/>
        <v>0</v>
      </c>
      <c r="FK463" s="41">
        <f t="shared" si="774"/>
        <v>0</v>
      </c>
      <c r="FL463" s="41">
        <f t="shared" si="775"/>
        <v>0</v>
      </c>
      <c r="FM463" s="41">
        <f t="shared" si="776"/>
        <v>0</v>
      </c>
      <c r="FN463" s="41">
        <f t="shared" si="777"/>
        <v>0</v>
      </c>
      <c r="FO463" s="41">
        <f t="shared" si="778"/>
        <v>0</v>
      </c>
      <c r="FP463" s="180">
        <f t="shared" si="779"/>
        <v>0</v>
      </c>
      <c r="FQ463" s="27"/>
      <c r="FR463" s="27"/>
      <c r="FS463" s="324">
        <f>SUMIF('Rekapitulasi Juni'!$D$804:$D$984,APS!$B463,'Rekapitulasi Juni'!$E$804:$E$984)</f>
        <v>0</v>
      </c>
      <c r="FT463" s="324">
        <f>SUMIF('Rekapitulasi Juni'!$D$804:$D$984,APS!$B463,'Rekapitulasi Juni'!$F$804:$F$984)</f>
        <v>0</v>
      </c>
      <c r="FU463" s="27"/>
      <c r="FV463" s="325">
        <f t="shared" ref="FV463:FV526" si="811">IF(FR463=0,0,((FT463+FU463)/FR463)*100)</f>
        <v>0</v>
      </c>
      <c r="FW463" s="325">
        <f t="shared" ref="FW463:FW526" si="812">IF(FS463=0,0,((FT463+FU463)/FS463)*100)</f>
        <v>0</v>
      </c>
      <c r="FX463" s="27"/>
      <c r="FY463" s="324">
        <f>SUMIF('Rekapitulasi Juni'!$U$804:$U$984,APS!$B463,'Rekapitulasi Juni'!$V$804:$V$984)</f>
        <v>0</v>
      </c>
      <c r="FZ463" s="324">
        <f>SUMIF('Rekapitulasi Juni'!$U$804:$U$984,APS!$B463,'Rekapitulasi Juni'!$W$804:$W$984)</f>
        <v>0</v>
      </c>
      <c r="GA463" s="27"/>
      <c r="GB463" s="325">
        <f t="shared" si="805"/>
        <v>0</v>
      </c>
      <c r="GC463" s="325">
        <f t="shared" si="806"/>
        <v>0</v>
      </c>
      <c r="GD463" s="27"/>
      <c r="GE463" s="324">
        <f>SUMIF('Rekapitulasi Juni'!$AL$804:$AL$984,APS!$B463,'Rekapitulasi Juni'!$AM$804:$AM$984)</f>
        <v>0</v>
      </c>
      <c r="GF463" s="324">
        <f>SUMIF('Rekapitulasi Juni'!$AL$804:$AL$984,APS!$B463,'Rekapitulasi Juni'!$AN$804:$AN$984)</f>
        <v>0</v>
      </c>
      <c r="GG463" s="27"/>
      <c r="GH463" s="325">
        <f t="shared" si="795"/>
        <v>0</v>
      </c>
      <c r="GI463" s="325">
        <f t="shared" si="796"/>
        <v>0</v>
      </c>
      <c r="GJ463" s="27"/>
      <c r="GK463" s="27"/>
      <c r="GL463" s="41">
        <f t="shared" si="780"/>
        <v>0</v>
      </c>
      <c r="GM463" s="41">
        <f t="shared" si="781"/>
        <v>0</v>
      </c>
      <c r="GN463" s="41">
        <f t="shared" si="782"/>
        <v>0</v>
      </c>
      <c r="GO463" s="41">
        <f t="shared" si="804"/>
        <v>0</v>
      </c>
      <c r="GP463" s="41">
        <f t="shared" si="783"/>
        <v>0</v>
      </c>
      <c r="GQ463" s="41">
        <f t="shared" si="784"/>
        <v>0</v>
      </c>
      <c r="GR463" s="180">
        <f t="shared" si="785"/>
        <v>0</v>
      </c>
      <c r="GS463" s="41">
        <f t="shared" si="797"/>
        <v>50</v>
      </c>
      <c r="GT463" s="41">
        <f t="shared" si="798"/>
        <v>0</v>
      </c>
      <c r="GU463" s="41">
        <f t="shared" si="799"/>
        <v>0</v>
      </c>
      <c r="GV463" s="41">
        <f t="shared" si="800"/>
        <v>0</v>
      </c>
      <c r="GW463" s="41">
        <f t="shared" si="801"/>
        <v>0</v>
      </c>
      <c r="GX463" s="41">
        <f t="shared" si="802"/>
        <v>-50</v>
      </c>
      <c r="GY463" s="180">
        <f t="shared" si="803"/>
        <v>0</v>
      </c>
      <c r="GZ463" s="41">
        <v>436</v>
      </c>
      <c r="HA463" s="32"/>
      <c r="HB463" s="42">
        <f t="shared" si="794"/>
        <v>0</v>
      </c>
      <c r="HC463" s="59"/>
    </row>
    <row r="464" spans="1:211" ht="16.5" customHeight="1">
      <c r="A464" s="174" t="s">
        <v>1296</v>
      </c>
      <c r="B464" s="32" t="s">
        <v>900</v>
      </c>
      <c r="C464" s="31" t="s">
        <v>897</v>
      </c>
      <c r="D464" s="31" t="s">
        <v>1253</v>
      </c>
      <c r="E464" s="31" t="s">
        <v>43</v>
      </c>
      <c r="F464" s="31" t="s">
        <v>897</v>
      </c>
      <c r="G464" s="33">
        <v>98</v>
      </c>
      <c r="H464" s="33">
        <v>0</v>
      </c>
      <c r="I464" s="33">
        <v>0</v>
      </c>
      <c r="J464" s="34">
        <f>IFERROR(VLOOKUP(A464,#REF!,3,0),0)</f>
        <v>0</v>
      </c>
      <c r="K464" s="34">
        <f t="shared" si="789"/>
        <v>57</v>
      </c>
      <c r="L464" s="34">
        <v>13</v>
      </c>
      <c r="M464" s="34">
        <v>70</v>
      </c>
      <c r="N464" s="35">
        <f t="shared" si="790"/>
        <v>41</v>
      </c>
      <c r="O464" s="35">
        <f t="shared" si="791"/>
        <v>41</v>
      </c>
      <c r="P464" s="36">
        <v>28</v>
      </c>
      <c r="Q464" s="36">
        <f t="shared" si="731"/>
        <v>85</v>
      </c>
      <c r="R464" s="80"/>
      <c r="S464" s="37">
        <f ca="1">SUMIF(ROP!$D$6:$H$65536,A464,ROP!$J$6:$J$65536)</f>
        <v>0</v>
      </c>
      <c r="T464" s="37">
        <f>SUMIF(HASIL!$B:$B,APS!$B464&amp;RIGHT(APS!T$9,2),HASIL!$I:$I)</f>
        <v>0</v>
      </c>
      <c r="U464" s="37">
        <f>SUMIF(HASIL!$B:$B,APS!$B464&amp;RIGHT(APS!U$9,2),HASIL!$I:$I)</f>
        <v>0</v>
      </c>
      <c r="V464" s="37">
        <f>SUMIF(HASIL!$B:$B,APS!$B464&amp;RIGHT(APS!V$9,2),HASIL!$I:$I)</f>
        <v>0</v>
      </c>
      <c r="W464" s="37">
        <f>SUMIF(HASIL!$B:$B,APS!$B464&amp;RIGHT(APS!W$9,2),HASIL!$I:$I)</f>
        <v>0</v>
      </c>
      <c r="X464" s="38">
        <f t="shared" si="792"/>
        <v>0</v>
      </c>
      <c r="Y464" s="38">
        <f t="shared" si="793"/>
        <v>-85</v>
      </c>
      <c r="Z464" s="39">
        <f t="shared" si="787"/>
        <v>0</v>
      </c>
      <c r="AA464" s="39">
        <f t="shared" si="786"/>
        <v>85</v>
      </c>
      <c r="AB464" s="40">
        <f t="shared" si="788"/>
        <v>28</v>
      </c>
      <c r="AC464" s="27">
        <v>0</v>
      </c>
      <c r="AD464" s="27"/>
      <c r="AE464" s="27"/>
      <c r="AF464" s="27"/>
      <c r="AG464" s="27"/>
      <c r="AH464" s="27"/>
      <c r="AI464" s="324">
        <f>SUMIF('Rekapitulasi Juni'!$D$9:$D$192,APS!$B464,'Rekapitulasi Juni'!$E$9:$E$192)</f>
        <v>0</v>
      </c>
      <c r="AJ464" s="324">
        <f>SUMIF('Rekapitulasi Juni'!$D$9:$D$192,APS!$B464,'Rekapitulasi Juni'!$F$9:$F$192)</f>
        <v>0</v>
      </c>
      <c r="AK464" s="324">
        <f>SUMIF('Rekapitulasi Juni'!$D$9:$D$192,APS!$B464,'Rekapitulasi Juni'!$K$9:$K$192)</f>
        <v>0</v>
      </c>
      <c r="AL464" s="325">
        <f t="shared" si="732"/>
        <v>0</v>
      </c>
      <c r="AM464" s="325">
        <f t="shared" si="733"/>
        <v>0</v>
      </c>
      <c r="AN464" s="27"/>
      <c r="AO464" s="324">
        <f>SUMIF('Rekapitulasi Juni'!$U$9:$U$192,APS!$B464,'Rekapitulasi Juni'!$V$9:$V$192)</f>
        <v>0</v>
      </c>
      <c r="AP464" s="324">
        <f>SUMIF('Rekapitulasi Juni'!$U$9:$U$192,APS!$B464,'Rekapitulasi Juni'!$W$9:$W$192)</f>
        <v>0</v>
      </c>
      <c r="AQ464" s="27"/>
      <c r="AR464" s="325">
        <f t="shared" si="734"/>
        <v>0</v>
      </c>
      <c r="AS464" s="325">
        <f t="shared" si="735"/>
        <v>0</v>
      </c>
      <c r="AT464" s="27"/>
      <c r="AU464" s="324">
        <f>SUMIF('Rekapitulasi Juni'!$AL$9:$AL$192,APS!$B464,'Rekapitulasi Juni'!$AM$9:$AM$192)</f>
        <v>0</v>
      </c>
      <c r="AV464" s="324">
        <f>SUMIF('Rekapitulasi Juni'!$AL$9:$AL$192,APS!$B464,'Rekapitulasi Juni'!$AN$9:$AN$192)</f>
        <v>0</v>
      </c>
      <c r="AW464" s="27"/>
      <c r="AX464" s="325">
        <f t="shared" si="736"/>
        <v>0</v>
      </c>
      <c r="AY464" s="325">
        <f t="shared" si="737"/>
        <v>0</v>
      </c>
      <c r="AZ464" s="41">
        <f t="shared" si="738"/>
        <v>0</v>
      </c>
      <c r="BA464" s="41">
        <f t="shared" si="739"/>
        <v>0</v>
      </c>
      <c r="BB464" s="41">
        <f t="shared" si="740"/>
        <v>0</v>
      </c>
      <c r="BC464" s="41">
        <f t="shared" si="741"/>
        <v>0</v>
      </c>
      <c r="BD464" s="41">
        <f t="shared" si="742"/>
        <v>0</v>
      </c>
      <c r="BE464" s="41">
        <f t="shared" si="743"/>
        <v>0</v>
      </c>
      <c r="BF464" s="180">
        <f t="shared" si="744"/>
        <v>0</v>
      </c>
      <c r="BG464" s="27">
        <v>0</v>
      </c>
      <c r="BH464" s="27"/>
      <c r="BI464" s="324">
        <f>SUMIF('Rekapitulasi Juni'!$D$214:$D$393,APS!$B464,'Rekapitulasi Juni'!$E$214:$E$393)</f>
        <v>0</v>
      </c>
      <c r="BJ464" s="324">
        <f>SUMIF('Rekapitulasi Juni'!$D$214:$D$393,APS!$B464,'Rekapitulasi Juni'!$F$214:$F$393)</f>
        <v>0</v>
      </c>
      <c r="BK464" s="27"/>
      <c r="BL464" s="325">
        <f t="shared" si="745"/>
        <v>0</v>
      </c>
      <c r="BM464" s="325">
        <f t="shared" si="746"/>
        <v>0</v>
      </c>
      <c r="BN464" s="27">
        <v>20</v>
      </c>
      <c r="BO464" s="324">
        <f>SUMIF('Rekapitulasi Juni'!$U$214:$U$393,APS!$B464,'Rekapitulasi Juni'!$V$214:$V$393)</f>
        <v>0</v>
      </c>
      <c r="BP464" s="324">
        <f>SUMIF('Rekapitulasi Juni'!$U$214:$U$393,APS!$B464,'Rekapitulasi Juni'!$W$214:$W$393)</f>
        <v>0</v>
      </c>
      <c r="BQ464" s="27"/>
      <c r="BR464" s="325">
        <f t="shared" si="747"/>
        <v>0</v>
      </c>
      <c r="BS464" s="325">
        <f t="shared" si="748"/>
        <v>0</v>
      </c>
      <c r="BT464" s="27"/>
      <c r="BU464" s="324">
        <f>SUMIF('Rekapitulasi Juni'!$AL$214:$AL$393,APS!$B464,'Rekapitulasi Juni'!$AM$214:$AM$393)</f>
        <v>0</v>
      </c>
      <c r="BV464" s="324">
        <f>SUMIF('Rekapitulasi Juni'!$AL$214:$AL$393,APS!$B464,'Rekapitulasi Juni'!$AN$214:$AN$393)</f>
        <v>0</v>
      </c>
      <c r="BW464" s="27"/>
      <c r="BX464" s="325">
        <f t="shared" si="749"/>
        <v>0</v>
      </c>
      <c r="BY464" s="325">
        <f t="shared" si="750"/>
        <v>0</v>
      </c>
      <c r="BZ464" s="27">
        <f>50-13</f>
        <v>37</v>
      </c>
      <c r="CA464" s="324">
        <f>SUMIF('Rekapitulasi Juni'!$BA$214:$BA$393,APS!$B464,'Rekapitulasi Juni'!$BB$214:$BB$393)</f>
        <v>0</v>
      </c>
      <c r="CB464" s="324">
        <f>SUMIF('Rekapitulasi Juni'!$BA$214:$BA$393,APS!$B464,'Rekapitulasi Juni'!$BC$214:$BC$393)</f>
        <v>0</v>
      </c>
      <c r="CC464" s="27"/>
      <c r="CD464" s="325">
        <f t="shared" si="751"/>
        <v>0</v>
      </c>
      <c r="CE464" s="325">
        <f t="shared" si="752"/>
        <v>0</v>
      </c>
      <c r="CF464" s="27"/>
      <c r="CG464" s="324">
        <f>SUMIF('Rekapitulasi Juni'!$BP$214:$BP$393,APS!$B464,'Rekapitulasi Juni'!$BQ$214:$BQ$393)</f>
        <v>0</v>
      </c>
      <c r="CH464" s="324">
        <f>SUMIF('Rekapitulasi Juni'!$BP$214:$BP$393,APS!$B464,'Rekapitulasi Juni'!$BR$214:$BR$393)</f>
        <v>0</v>
      </c>
      <c r="CI464" s="27"/>
      <c r="CJ464" s="325">
        <f t="shared" si="753"/>
        <v>0</v>
      </c>
      <c r="CK464" s="325">
        <f t="shared" si="754"/>
        <v>0</v>
      </c>
      <c r="CL464" s="41">
        <f t="shared" si="755"/>
        <v>57</v>
      </c>
      <c r="CM464" s="41">
        <f t="shared" si="756"/>
        <v>0</v>
      </c>
      <c r="CN464" s="41">
        <f t="shared" si="757"/>
        <v>0</v>
      </c>
      <c r="CO464" s="41">
        <f t="shared" si="758"/>
        <v>0</v>
      </c>
      <c r="CP464" s="41">
        <f t="shared" si="759"/>
        <v>0</v>
      </c>
      <c r="CQ464" s="41">
        <f t="shared" si="760"/>
        <v>-57</v>
      </c>
      <c r="CR464" s="180">
        <f t="shared" si="761"/>
        <v>0</v>
      </c>
      <c r="CS464" s="27">
        <v>0</v>
      </c>
      <c r="CT464" s="27">
        <v>28</v>
      </c>
      <c r="CU464" s="324">
        <f>SUMIF('Rekapitulasi Juni'!$D$410:$D$588,APS!$B464,'Rekapitulasi Juni'!$E$410:$E$588)</f>
        <v>0</v>
      </c>
      <c r="CV464" s="324">
        <f>SUMIF('Rekapitulasi Juni'!$D$410:$D$588,APS!$B464,'Rekapitulasi Juni'!$F$410:$F$588)</f>
        <v>0</v>
      </c>
      <c r="CW464" s="27"/>
      <c r="CX464" s="325">
        <f t="shared" si="762"/>
        <v>0</v>
      </c>
      <c r="CY464" s="325">
        <f t="shared" si="763"/>
        <v>0</v>
      </c>
      <c r="CZ464" s="27"/>
      <c r="DA464" s="324">
        <f>SUMIF('Rekapitulasi Juni'!$U$410:$U$588,APS!$B464,'Rekapitulasi Juni'!$V$410:$V$588)</f>
        <v>0</v>
      </c>
      <c r="DB464" s="324">
        <f>SUMIF('Rekapitulasi Juni'!$U$410:$U$588,APS!$B464,'Rekapitulasi Juni'!$W$410:$W$588)</f>
        <v>0</v>
      </c>
      <c r="DC464" s="27"/>
      <c r="DD464" s="325">
        <f t="shared" si="764"/>
        <v>0</v>
      </c>
      <c r="DE464" s="325">
        <f t="shared" si="765"/>
        <v>0</v>
      </c>
      <c r="DF464" s="27"/>
      <c r="DG464" s="324">
        <f>SUMIF('Rekapitulasi Juni'!$AL$410:$AL$588,APS!$B464,'Rekapitulasi Juni'!$AM$410:$AM$588)</f>
        <v>0</v>
      </c>
      <c r="DH464" s="324">
        <f>SUMIF('Rekapitulasi Juni'!$AL$410:$AL$588,APS!$B464,'Rekapitulasi Juni'!$AN$410:$AN$588)</f>
        <v>0</v>
      </c>
      <c r="DI464" s="27"/>
      <c r="DJ464" s="325">
        <f t="shared" si="721"/>
        <v>0</v>
      </c>
      <c r="DK464" s="325">
        <f t="shared" si="722"/>
        <v>0</v>
      </c>
      <c r="DL464" s="27"/>
      <c r="DM464" s="324">
        <f>SUMIF('Rekapitulasi Juni'!$BA$410:$BA$588,APS!$B464,'Rekapitulasi Juni'!$BB$410:$BB$588)</f>
        <v>0</v>
      </c>
      <c r="DN464" s="324">
        <f>SUMIF('Rekapitulasi Juni'!$BA$410:$BA$588,APS!$B464,'Rekapitulasi Juni'!$BC$410:$BC$588)</f>
        <v>0</v>
      </c>
      <c r="DO464" s="324">
        <f>SUMIF('Rekapitulasi Juni'!$BA$410:$BA$588,APS!$B464,'Rekapitulasi Juni'!$BF$410:$BF$588)</f>
        <v>0</v>
      </c>
      <c r="DP464" s="325">
        <f t="shared" si="723"/>
        <v>0</v>
      </c>
      <c r="DQ464" s="325">
        <f t="shared" si="724"/>
        <v>0</v>
      </c>
      <c r="DR464" s="27"/>
      <c r="DS464" s="324">
        <f>SUMIF('Rekapitulasi Juni'!$BP$410:$BP$588,APS!$B464,'Rekapitulasi Juni'!$BQ$410:$BQ$588)</f>
        <v>0</v>
      </c>
      <c r="DT464" s="324">
        <f>SUMIF('Rekapitulasi Juni'!$BP$410:$BP$588,APS!$B464,'Rekapitulasi Juni'!$BR$410:$BR$588)</f>
        <v>0</v>
      </c>
      <c r="DU464" s="27"/>
      <c r="DV464" s="325">
        <f t="shared" si="725"/>
        <v>0</v>
      </c>
      <c r="DW464" s="325">
        <f t="shared" si="726"/>
        <v>0</v>
      </c>
      <c r="DX464" s="41">
        <f t="shared" si="766"/>
        <v>28</v>
      </c>
      <c r="DY464" s="41">
        <f t="shared" si="767"/>
        <v>0</v>
      </c>
      <c r="DZ464" s="41">
        <f t="shared" si="768"/>
        <v>0</v>
      </c>
      <c r="EA464" s="41">
        <f t="shared" si="769"/>
        <v>0</v>
      </c>
      <c r="EB464" s="41">
        <f t="shared" si="770"/>
        <v>0</v>
      </c>
      <c r="EC464" s="41">
        <f t="shared" si="771"/>
        <v>-28</v>
      </c>
      <c r="ED464" s="180">
        <f t="shared" si="772"/>
        <v>0</v>
      </c>
      <c r="EE464" s="27">
        <v>28</v>
      </c>
      <c r="EF464" s="27"/>
      <c r="EG464" s="324">
        <f>SUMIF('Rekapitulasi Juni'!$D$608:$D$786,APS!$B464,'Rekapitulasi Juni'!$E$608:$E$786)</f>
        <v>0</v>
      </c>
      <c r="EH464" s="324">
        <f>SUMIF('Rekapitulasi Juni'!$D$608:$D$786,APS!$B464,'Rekapitulasi Juni'!$F$608:$F$786)</f>
        <v>0</v>
      </c>
      <c r="EI464" s="27"/>
      <c r="EJ464" s="325">
        <f t="shared" si="727"/>
        <v>0</v>
      </c>
      <c r="EK464" s="325">
        <f t="shared" si="728"/>
        <v>0</v>
      </c>
      <c r="EL464" s="27"/>
      <c r="EM464" s="324">
        <f>SUMIF('Rekapitulasi Juni'!$U$608:$U$786,APS!$B464,'Rekapitulasi Juni'!$V$608:$V$786)</f>
        <v>0</v>
      </c>
      <c r="EN464" s="324">
        <f>SUMIF('Rekapitulasi Juni'!$U$608:$U$786,APS!$B464,'Rekapitulasi Juni'!$W$608:$W$786)</f>
        <v>0</v>
      </c>
      <c r="EO464" s="27"/>
      <c r="EP464" s="325">
        <f t="shared" si="729"/>
        <v>0</v>
      </c>
      <c r="EQ464" s="325">
        <f t="shared" si="730"/>
        <v>0</v>
      </c>
      <c r="ER464" s="27"/>
      <c r="ES464" s="324">
        <f>SUMIF('Rekapitulasi Juni'!$AL$608:$AL$786,APS!$B464,'Rekapitulasi Juni'!$AM$608:$AM$786)</f>
        <v>0</v>
      </c>
      <c r="ET464" s="324">
        <f>SUMIF('Rekapitulasi Juni'!$AL$608:$AL$786,APS!$B464,'Rekapitulasi Juni'!$AN$608:$AN$786)</f>
        <v>0</v>
      </c>
      <c r="EU464" s="27"/>
      <c r="EV464" s="325">
        <f t="shared" si="807"/>
        <v>0</v>
      </c>
      <c r="EW464" s="325">
        <f t="shared" si="808"/>
        <v>0</v>
      </c>
      <c r="EX464" s="27"/>
      <c r="EY464" s="324">
        <f>SUMIF('Rekapitulasi Juni'!$BA$608:$BA$786,APS!$B464,'Rekapitulasi Juni'!$BB$608:$BB$786)</f>
        <v>0</v>
      </c>
      <c r="EZ464" s="324">
        <f>SUMIF('Rekapitulasi Juni'!$BA$608:$BA$786,APS!$B464,'Rekapitulasi Juni'!$BC$608:$BC$786)</f>
        <v>0</v>
      </c>
      <c r="FA464" s="324">
        <f>SUMIF('Rekapitulasi Juni'!$BA$608:$BA$786,APS!$B464,'Rekapitulasi Juni'!$BF$608:$BF$786)</f>
        <v>0</v>
      </c>
      <c r="FB464" s="325">
        <f t="shared" si="809"/>
        <v>0</v>
      </c>
      <c r="FC464" s="325">
        <f t="shared" si="810"/>
        <v>0</v>
      </c>
      <c r="FD464" s="27"/>
      <c r="FE464" s="27"/>
      <c r="FF464" s="27"/>
      <c r="FG464" s="27"/>
      <c r="FH464" s="27"/>
      <c r="FI464" s="27"/>
      <c r="FJ464" s="41">
        <f t="shared" si="773"/>
        <v>0</v>
      </c>
      <c r="FK464" s="41">
        <f t="shared" si="774"/>
        <v>0</v>
      </c>
      <c r="FL464" s="41">
        <f t="shared" si="775"/>
        <v>0</v>
      </c>
      <c r="FM464" s="41">
        <f t="shared" si="776"/>
        <v>0</v>
      </c>
      <c r="FN464" s="41">
        <f t="shared" si="777"/>
        <v>0</v>
      </c>
      <c r="FO464" s="41">
        <f t="shared" si="778"/>
        <v>0</v>
      </c>
      <c r="FP464" s="180">
        <f t="shared" si="779"/>
        <v>0</v>
      </c>
      <c r="FQ464" s="27"/>
      <c r="FR464" s="27"/>
      <c r="FS464" s="324">
        <f>SUMIF('Rekapitulasi Juni'!$D$804:$D$984,APS!$B464,'Rekapitulasi Juni'!$E$804:$E$984)</f>
        <v>0</v>
      </c>
      <c r="FT464" s="324">
        <f>SUMIF('Rekapitulasi Juni'!$D$804:$D$984,APS!$B464,'Rekapitulasi Juni'!$F$804:$F$984)</f>
        <v>0</v>
      </c>
      <c r="FU464" s="27"/>
      <c r="FV464" s="325">
        <f t="shared" si="811"/>
        <v>0</v>
      </c>
      <c r="FW464" s="325">
        <f t="shared" si="812"/>
        <v>0</v>
      </c>
      <c r="FX464" s="27"/>
      <c r="FY464" s="324">
        <f>SUMIF('Rekapitulasi Juni'!$U$804:$U$984,APS!$B464,'Rekapitulasi Juni'!$V$804:$V$984)</f>
        <v>0</v>
      </c>
      <c r="FZ464" s="324">
        <f>SUMIF('Rekapitulasi Juni'!$U$804:$U$984,APS!$B464,'Rekapitulasi Juni'!$W$804:$W$984)</f>
        <v>0</v>
      </c>
      <c r="GA464" s="27"/>
      <c r="GB464" s="325">
        <f t="shared" si="805"/>
        <v>0</v>
      </c>
      <c r="GC464" s="325">
        <f t="shared" si="806"/>
        <v>0</v>
      </c>
      <c r="GD464" s="27"/>
      <c r="GE464" s="324">
        <f>SUMIF('Rekapitulasi Juni'!$AL$804:$AL$984,APS!$B464,'Rekapitulasi Juni'!$AM$804:$AM$984)</f>
        <v>0</v>
      </c>
      <c r="GF464" s="324">
        <f>SUMIF('Rekapitulasi Juni'!$AL$804:$AL$984,APS!$B464,'Rekapitulasi Juni'!$AN$804:$AN$984)</f>
        <v>0</v>
      </c>
      <c r="GG464" s="27"/>
      <c r="GH464" s="325">
        <f t="shared" si="795"/>
        <v>0</v>
      </c>
      <c r="GI464" s="325">
        <f t="shared" si="796"/>
        <v>0</v>
      </c>
      <c r="GJ464" s="27"/>
      <c r="GK464" s="27"/>
      <c r="GL464" s="41">
        <f t="shared" si="780"/>
        <v>0</v>
      </c>
      <c r="GM464" s="41">
        <f t="shared" si="781"/>
        <v>0</v>
      </c>
      <c r="GN464" s="41">
        <f t="shared" si="782"/>
        <v>0</v>
      </c>
      <c r="GO464" s="41">
        <f t="shared" si="804"/>
        <v>0</v>
      </c>
      <c r="GP464" s="41">
        <f t="shared" si="783"/>
        <v>0</v>
      </c>
      <c r="GQ464" s="41">
        <f t="shared" si="784"/>
        <v>0</v>
      </c>
      <c r="GR464" s="180">
        <f t="shared" si="785"/>
        <v>0</v>
      </c>
      <c r="GS464" s="41">
        <f t="shared" si="797"/>
        <v>85</v>
      </c>
      <c r="GT464" s="41">
        <f t="shared" si="798"/>
        <v>0</v>
      </c>
      <c r="GU464" s="41">
        <f t="shared" si="799"/>
        <v>0</v>
      </c>
      <c r="GV464" s="41">
        <f t="shared" si="800"/>
        <v>0</v>
      </c>
      <c r="GW464" s="41">
        <f t="shared" si="801"/>
        <v>0</v>
      </c>
      <c r="GX464" s="41">
        <f t="shared" si="802"/>
        <v>-85</v>
      </c>
      <c r="GY464" s="180">
        <f t="shared" si="803"/>
        <v>0</v>
      </c>
      <c r="GZ464" s="41">
        <v>437</v>
      </c>
      <c r="HA464" s="32"/>
      <c r="HB464" s="42">
        <f t="shared" si="794"/>
        <v>0</v>
      </c>
      <c r="HC464" s="59"/>
    </row>
    <row r="465" spans="1:211" ht="16.5" hidden="1" customHeight="1">
      <c r="A465" s="175" t="s">
        <v>901</v>
      </c>
      <c r="B465" s="32" t="s">
        <v>902</v>
      </c>
      <c r="C465" s="31" t="s">
        <v>897</v>
      </c>
      <c r="D465" s="31" t="s">
        <v>1253</v>
      </c>
      <c r="E465" s="31" t="s">
        <v>43</v>
      </c>
      <c r="F465" s="31" t="s">
        <v>897</v>
      </c>
      <c r="G465" s="33">
        <v>0</v>
      </c>
      <c r="H465" s="33">
        <v>0</v>
      </c>
      <c r="I465" s="33">
        <v>0</v>
      </c>
      <c r="J465" s="34">
        <f>IFERROR(VLOOKUP(A465,#REF!,3,0),0)</f>
        <v>0</v>
      </c>
      <c r="K465" s="34">
        <f t="shared" si="789"/>
        <v>0</v>
      </c>
      <c r="L465" s="34">
        <v>0</v>
      </c>
      <c r="M465" s="34">
        <v>0</v>
      </c>
      <c r="N465" s="35">
        <f t="shared" si="790"/>
        <v>0</v>
      </c>
      <c r="O465" s="35">
        <f t="shared" si="791"/>
        <v>0</v>
      </c>
      <c r="P465" s="36"/>
      <c r="Q465" s="36">
        <f t="shared" si="731"/>
        <v>0</v>
      </c>
      <c r="R465" s="80"/>
      <c r="S465" s="37">
        <f ca="1">SUMIF(ROP!$D$6:$H$65536,A465,ROP!$J$6:$J$65536)</f>
        <v>12</v>
      </c>
      <c r="T465" s="37">
        <f>SUMIF(HASIL!$B:$B,APS!$B465&amp;RIGHT(APS!T$9,2),HASIL!$I:$I)</f>
        <v>0</v>
      </c>
      <c r="U465" s="37">
        <f>SUMIF(HASIL!$B:$B,APS!$B465&amp;RIGHT(APS!U$9,2),HASIL!$I:$I)</f>
        <v>0</v>
      </c>
      <c r="V465" s="37">
        <f>SUMIF(HASIL!$B:$B,APS!$B465&amp;RIGHT(APS!V$9,2),HASIL!$I:$I)</f>
        <v>0</v>
      </c>
      <c r="W465" s="37">
        <f>SUMIF(HASIL!$B:$B,APS!$B465&amp;RIGHT(APS!W$9,2),HASIL!$I:$I)</f>
        <v>0</v>
      </c>
      <c r="X465" s="38">
        <f t="shared" si="792"/>
        <v>0</v>
      </c>
      <c r="Y465" s="38">
        <f t="shared" si="793"/>
        <v>0</v>
      </c>
      <c r="Z465" s="39">
        <f t="shared" si="787"/>
        <v>0</v>
      </c>
      <c r="AA465" s="39">
        <f t="shared" si="786"/>
        <v>0</v>
      </c>
      <c r="AB465" s="40">
        <f t="shared" si="788"/>
        <v>0</v>
      </c>
      <c r="AC465" s="27">
        <v>0</v>
      </c>
      <c r="AD465" s="27"/>
      <c r="AE465" s="27"/>
      <c r="AF465" s="27"/>
      <c r="AG465" s="27"/>
      <c r="AH465" s="27"/>
      <c r="AI465" s="324">
        <f>SUMIF('Rekapitulasi Juni'!$D$9:$D$192,APS!$B465,'Rekapitulasi Juni'!$E$9:$E$192)</f>
        <v>0</v>
      </c>
      <c r="AJ465" s="324">
        <f>SUMIF('Rekapitulasi Juni'!$D$9:$D$192,APS!$B465,'Rekapitulasi Juni'!$F$9:$F$192)</f>
        <v>0</v>
      </c>
      <c r="AK465" s="324">
        <f>SUMIF('Rekapitulasi Juni'!$D$9:$D$192,APS!$B465,'Rekapitulasi Juni'!$K$9:$K$192)</f>
        <v>0</v>
      </c>
      <c r="AL465" s="325">
        <f t="shared" si="732"/>
        <v>0</v>
      </c>
      <c r="AM465" s="325">
        <f t="shared" si="733"/>
        <v>0</v>
      </c>
      <c r="AN465" s="27"/>
      <c r="AO465" s="324">
        <f>SUMIF('Rekapitulasi Juni'!$U$9:$U$192,APS!$B465,'Rekapitulasi Juni'!$V$9:$V$192)</f>
        <v>0</v>
      </c>
      <c r="AP465" s="324">
        <f>SUMIF('Rekapitulasi Juni'!$U$9:$U$192,APS!$B465,'Rekapitulasi Juni'!$W$9:$W$192)</f>
        <v>0</v>
      </c>
      <c r="AQ465" s="27"/>
      <c r="AR465" s="325">
        <f t="shared" si="734"/>
        <v>0</v>
      </c>
      <c r="AS465" s="325">
        <f t="shared" si="735"/>
        <v>0</v>
      </c>
      <c r="AT465" s="27"/>
      <c r="AU465" s="324">
        <f>SUMIF('Rekapitulasi Juni'!$AL$9:$AL$192,APS!$B465,'Rekapitulasi Juni'!$AM$9:$AM$192)</f>
        <v>0</v>
      </c>
      <c r="AV465" s="324">
        <f>SUMIF('Rekapitulasi Juni'!$AL$9:$AL$192,APS!$B465,'Rekapitulasi Juni'!$AN$9:$AN$192)</f>
        <v>0</v>
      </c>
      <c r="AW465" s="27"/>
      <c r="AX465" s="325">
        <f t="shared" si="736"/>
        <v>0</v>
      </c>
      <c r="AY465" s="325">
        <f t="shared" si="737"/>
        <v>0</v>
      </c>
      <c r="AZ465" s="41">
        <f t="shared" si="738"/>
        <v>0</v>
      </c>
      <c r="BA465" s="41">
        <f t="shared" si="739"/>
        <v>0</v>
      </c>
      <c r="BB465" s="41">
        <f t="shared" si="740"/>
        <v>0</v>
      </c>
      <c r="BC465" s="41">
        <f t="shared" si="741"/>
        <v>0</v>
      </c>
      <c r="BD465" s="41">
        <f t="shared" si="742"/>
        <v>0</v>
      </c>
      <c r="BE465" s="41">
        <f t="shared" si="743"/>
        <v>0</v>
      </c>
      <c r="BF465" s="180">
        <f t="shared" si="744"/>
        <v>0</v>
      </c>
      <c r="BG465" s="27">
        <v>0</v>
      </c>
      <c r="BH465" s="27"/>
      <c r="BI465" s="324">
        <f>SUMIF('Rekapitulasi Juni'!$D$214:$D$393,APS!$B465,'Rekapitulasi Juni'!$E$214:$E$393)</f>
        <v>0</v>
      </c>
      <c r="BJ465" s="324">
        <f>SUMIF('Rekapitulasi Juni'!$D$214:$D$393,APS!$B465,'Rekapitulasi Juni'!$F$214:$F$393)</f>
        <v>0</v>
      </c>
      <c r="BK465" s="27"/>
      <c r="BL465" s="325">
        <f t="shared" si="745"/>
        <v>0</v>
      </c>
      <c r="BM465" s="325">
        <f t="shared" si="746"/>
        <v>0</v>
      </c>
      <c r="BN465" s="27"/>
      <c r="BO465" s="324">
        <f>SUMIF('Rekapitulasi Juni'!$U$214:$U$393,APS!$B465,'Rekapitulasi Juni'!$V$214:$V$393)</f>
        <v>0</v>
      </c>
      <c r="BP465" s="324">
        <f>SUMIF('Rekapitulasi Juni'!$U$214:$U$393,APS!$B465,'Rekapitulasi Juni'!$W$214:$W$393)</f>
        <v>0</v>
      </c>
      <c r="BQ465" s="27"/>
      <c r="BR465" s="325">
        <f t="shared" si="747"/>
        <v>0</v>
      </c>
      <c r="BS465" s="325">
        <f t="shared" si="748"/>
        <v>0</v>
      </c>
      <c r="BT465" s="27"/>
      <c r="BU465" s="324">
        <f>SUMIF('Rekapitulasi Juni'!$AL$214:$AL$393,APS!$B465,'Rekapitulasi Juni'!$AM$214:$AM$393)</f>
        <v>0</v>
      </c>
      <c r="BV465" s="324">
        <f>SUMIF('Rekapitulasi Juni'!$AL$214:$AL$393,APS!$B465,'Rekapitulasi Juni'!$AN$214:$AN$393)</f>
        <v>0</v>
      </c>
      <c r="BW465" s="27"/>
      <c r="BX465" s="325">
        <f t="shared" si="749"/>
        <v>0</v>
      </c>
      <c r="BY465" s="325">
        <f t="shared" si="750"/>
        <v>0</v>
      </c>
      <c r="BZ465" s="27"/>
      <c r="CA465" s="324">
        <f>SUMIF('Rekapitulasi Juni'!$BA$214:$BA$393,APS!$B465,'Rekapitulasi Juni'!$BB$214:$BB$393)</f>
        <v>0</v>
      </c>
      <c r="CB465" s="324">
        <f>SUMIF('Rekapitulasi Juni'!$BA$214:$BA$393,APS!$B465,'Rekapitulasi Juni'!$BC$214:$BC$393)</f>
        <v>0</v>
      </c>
      <c r="CC465" s="27"/>
      <c r="CD465" s="325">
        <f t="shared" si="751"/>
        <v>0</v>
      </c>
      <c r="CE465" s="325">
        <f t="shared" si="752"/>
        <v>0</v>
      </c>
      <c r="CF465" s="27"/>
      <c r="CG465" s="324">
        <f>SUMIF('Rekapitulasi Juni'!$BP$214:$BP$393,APS!$B465,'Rekapitulasi Juni'!$BQ$214:$BQ$393)</f>
        <v>0</v>
      </c>
      <c r="CH465" s="324">
        <f>SUMIF('Rekapitulasi Juni'!$BP$214:$BP$393,APS!$B465,'Rekapitulasi Juni'!$BR$214:$BR$393)</f>
        <v>0</v>
      </c>
      <c r="CI465" s="27"/>
      <c r="CJ465" s="325">
        <f t="shared" si="753"/>
        <v>0</v>
      </c>
      <c r="CK465" s="325">
        <f t="shared" si="754"/>
        <v>0</v>
      </c>
      <c r="CL465" s="41">
        <f t="shared" si="755"/>
        <v>0</v>
      </c>
      <c r="CM465" s="41">
        <f t="shared" si="756"/>
        <v>0</v>
      </c>
      <c r="CN465" s="41">
        <f t="shared" si="757"/>
        <v>0</v>
      </c>
      <c r="CO465" s="41">
        <f t="shared" si="758"/>
        <v>0</v>
      </c>
      <c r="CP465" s="41">
        <f t="shared" si="759"/>
        <v>0</v>
      </c>
      <c r="CQ465" s="41">
        <f t="shared" si="760"/>
        <v>0</v>
      </c>
      <c r="CR465" s="180">
        <f t="shared" si="761"/>
        <v>0</v>
      </c>
      <c r="CS465" s="27">
        <v>0</v>
      </c>
      <c r="CT465" s="27"/>
      <c r="CU465" s="324">
        <f>SUMIF('Rekapitulasi Juni'!$D$410:$D$588,APS!$B465,'Rekapitulasi Juni'!$E$410:$E$588)</f>
        <v>0</v>
      </c>
      <c r="CV465" s="324">
        <f>SUMIF('Rekapitulasi Juni'!$D$410:$D$588,APS!$B465,'Rekapitulasi Juni'!$F$410:$F$588)</f>
        <v>0</v>
      </c>
      <c r="CW465" s="27"/>
      <c r="CX465" s="325">
        <f t="shared" si="762"/>
        <v>0</v>
      </c>
      <c r="CY465" s="325">
        <f t="shared" si="763"/>
        <v>0</v>
      </c>
      <c r="CZ465" s="27"/>
      <c r="DA465" s="324">
        <f>SUMIF('Rekapitulasi Juni'!$U$410:$U$588,APS!$B465,'Rekapitulasi Juni'!$V$410:$V$588)</f>
        <v>0</v>
      </c>
      <c r="DB465" s="324">
        <f>SUMIF('Rekapitulasi Juni'!$U$410:$U$588,APS!$B465,'Rekapitulasi Juni'!$W$410:$W$588)</f>
        <v>0</v>
      </c>
      <c r="DC465" s="27"/>
      <c r="DD465" s="325">
        <f t="shared" si="764"/>
        <v>0</v>
      </c>
      <c r="DE465" s="325">
        <f t="shared" si="765"/>
        <v>0</v>
      </c>
      <c r="DF465" s="27"/>
      <c r="DG465" s="324">
        <f>SUMIF('Rekapitulasi Juni'!$AL$410:$AL$588,APS!$B465,'Rekapitulasi Juni'!$AM$410:$AM$588)</f>
        <v>0</v>
      </c>
      <c r="DH465" s="324">
        <f>SUMIF('Rekapitulasi Juni'!$AL$410:$AL$588,APS!$B465,'Rekapitulasi Juni'!$AN$410:$AN$588)</f>
        <v>0</v>
      </c>
      <c r="DI465" s="27"/>
      <c r="DJ465" s="325">
        <f t="shared" ref="DJ465:DJ529" si="813">IF(DF465=0,0,((DH465+DI465)/DF465)*100)</f>
        <v>0</v>
      </c>
      <c r="DK465" s="325">
        <f t="shared" ref="DK465:DK529" si="814">IF(DG465=0,0,((DH465+DI465)/DG465)*100)</f>
        <v>0</v>
      </c>
      <c r="DL465" s="27"/>
      <c r="DM465" s="324">
        <f>SUMIF('Rekapitulasi Juni'!$BA$410:$BA$588,APS!$B465,'Rekapitulasi Juni'!$BB$410:$BB$588)</f>
        <v>0</v>
      </c>
      <c r="DN465" s="324">
        <f>SUMIF('Rekapitulasi Juni'!$BA$410:$BA$588,APS!$B465,'Rekapitulasi Juni'!$BC$410:$BC$588)</f>
        <v>0</v>
      </c>
      <c r="DO465" s="324">
        <f>SUMIF('Rekapitulasi Juni'!$BA$410:$BA$588,APS!$B465,'Rekapitulasi Juni'!$BF$410:$BF$588)</f>
        <v>0</v>
      </c>
      <c r="DP465" s="325">
        <f t="shared" ref="DP465:DP528" si="815">IF(DL465=0,0,((DN465+DO465)/DL465)*100)</f>
        <v>0</v>
      </c>
      <c r="DQ465" s="325">
        <f t="shared" ref="DQ465:DQ528" si="816">IF(DM465=0,0,((DN465+DO465)/DM465)*100)</f>
        <v>0</v>
      </c>
      <c r="DR465" s="27"/>
      <c r="DS465" s="324">
        <f>SUMIF('Rekapitulasi Juni'!$BP$410:$BP$588,APS!$B465,'Rekapitulasi Juni'!$BQ$410:$BQ$588)</f>
        <v>0</v>
      </c>
      <c r="DT465" s="324">
        <f>SUMIF('Rekapitulasi Juni'!$BP$410:$BP$588,APS!$B465,'Rekapitulasi Juni'!$BR$410:$BR$588)</f>
        <v>0</v>
      </c>
      <c r="DU465" s="27"/>
      <c r="DV465" s="325">
        <f t="shared" ref="DV465:DV528" si="817">IF(DR465=0,0,((DT465+DU465)/DR465)*100)</f>
        <v>0</v>
      </c>
      <c r="DW465" s="325">
        <f t="shared" ref="DW465:DW528" si="818">IF(DS465=0,0,((DT465+DU465)/DS465)*100)</f>
        <v>0</v>
      </c>
      <c r="DX465" s="41">
        <f t="shared" si="766"/>
        <v>0</v>
      </c>
      <c r="DY465" s="41">
        <f t="shared" si="767"/>
        <v>0</v>
      </c>
      <c r="DZ465" s="41">
        <f t="shared" si="768"/>
        <v>0</v>
      </c>
      <c r="EA465" s="41">
        <f t="shared" si="769"/>
        <v>0</v>
      </c>
      <c r="EB465" s="41">
        <f t="shared" si="770"/>
        <v>0</v>
      </c>
      <c r="EC465" s="41">
        <f t="shared" si="771"/>
        <v>0</v>
      </c>
      <c r="ED465" s="180">
        <f t="shared" si="772"/>
        <v>0</v>
      </c>
      <c r="EE465" s="27">
        <v>0</v>
      </c>
      <c r="EF465" s="27"/>
      <c r="EG465" s="324">
        <f>SUMIF('Rekapitulasi Juni'!$D$608:$D$786,APS!$B465,'Rekapitulasi Juni'!$E$608:$E$786)</f>
        <v>0</v>
      </c>
      <c r="EH465" s="324">
        <f>SUMIF('Rekapitulasi Juni'!$D$608:$D$786,APS!$B465,'Rekapitulasi Juni'!$F$608:$F$786)</f>
        <v>0</v>
      </c>
      <c r="EI465" s="27"/>
      <c r="EJ465" s="325">
        <f t="shared" ref="EJ465:EJ528" si="819">IF(EF465=0,0,((EH465+EI465)/EF465)*100)</f>
        <v>0</v>
      </c>
      <c r="EK465" s="325">
        <f t="shared" ref="EK465:EK528" si="820">IF(EG465=0,0,((EH465+EI465)/EG465)*100)</f>
        <v>0</v>
      </c>
      <c r="EL465" s="27"/>
      <c r="EM465" s="324">
        <f>SUMIF('Rekapitulasi Juni'!$U$608:$U$786,APS!$B465,'Rekapitulasi Juni'!$V$608:$V$786)</f>
        <v>0</v>
      </c>
      <c r="EN465" s="324">
        <f>SUMIF('Rekapitulasi Juni'!$U$608:$U$786,APS!$B465,'Rekapitulasi Juni'!$W$608:$W$786)</f>
        <v>0</v>
      </c>
      <c r="EO465" s="27"/>
      <c r="EP465" s="325">
        <f t="shared" ref="EP465:EP528" si="821">IF(EL465=0,0,((EN465+EO465)/EL465)*100)</f>
        <v>0</v>
      </c>
      <c r="EQ465" s="325">
        <f t="shared" ref="EQ465:EQ528" si="822">IF(EM465=0,0,((EN465+EO465)/EM465)*100)</f>
        <v>0</v>
      </c>
      <c r="ER465" s="27"/>
      <c r="ES465" s="324">
        <f>SUMIF('Rekapitulasi Juni'!$AL$608:$AL$786,APS!$B465,'Rekapitulasi Juni'!$AM$608:$AM$786)</f>
        <v>0</v>
      </c>
      <c r="ET465" s="324">
        <f>SUMIF('Rekapitulasi Juni'!$AL$608:$AL$786,APS!$B465,'Rekapitulasi Juni'!$AN$608:$AN$786)</f>
        <v>0</v>
      </c>
      <c r="EU465" s="27"/>
      <c r="EV465" s="325">
        <f t="shared" si="807"/>
        <v>0</v>
      </c>
      <c r="EW465" s="325">
        <f t="shared" si="808"/>
        <v>0</v>
      </c>
      <c r="EX465" s="27"/>
      <c r="EY465" s="324">
        <f>SUMIF('Rekapitulasi Juni'!$BA$608:$BA$786,APS!$B465,'Rekapitulasi Juni'!$BB$608:$BB$786)</f>
        <v>0</v>
      </c>
      <c r="EZ465" s="324">
        <f>SUMIF('Rekapitulasi Juni'!$BA$608:$BA$786,APS!$B465,'Rekapitulasi Juni'!$BC$608:$BC$786)</f>
        <v>0</v>
      </c>
      <c r="FA465" s="324">
        <f>SUMIF('Rekapitulasi Juni'!$BA$608:$BA$786,APS!$B465,'Rekapitulasi Juni'!$BF$608:$BF$786)</f>
        <v>0</v>
      </c>
      <c r="FB465" s="325">
        <f t="shared" si="809"/>
        <v>0</v>
      </c>
      <c r="FC465" s="325">
        <f t="shared" si="810"/>
        <v>0</v>
      </c>
      <c r="FD465" s="27"/>
      <c r="FE465" s="27"/>
      <c r="FF465" s="27"/>
      <c r="FG465" s="27"/>
      <c r="FH465" s="27"/>
      <c r="FI465" s="27"/>
      <c r="FJ465" s="41">
        <f t="shared" si="773"/>
        <v>0</v>
      </c>
      <c r="FK465" s="41">
        <f t="shared" si="774"/>
        <v>0</v>
      </c>
      <c r="FL465" s="41">
        <f t="shared" si="775"/>
        <v>0</v>
      </c>
      <c r="FM465" s="41">
        <f t="shared" si="776"/>
        <v>0</v>
      </c>
      <c r="FN465" s="41">
        <f t="shared" si="777"/>
        <v>0</v>
      </c>
      <c r="FO465" s="41">
        <f t="shared" si="778"/>
        <v>0</v>
      </c>
      <c r="FP465" s="180">
        <f t="shared" si="779"/>
        <v>0</v>
      </c>
      <c r="FQ465" s="27"/>
      <c r="FR465" s="27"/>
      <c r="FS465" s="324">
        <f>SUMIF('Rekapitulasi Juni'!$D$804:$D$984,APS!$B465,'Rekapitulasi Juni'!$E$804:$E$984)</f>
        <v>0</v>
      </c>
      <c r="FT465" s="324">
        <f>SUMIF('Rekapitulasi Juni'!$D$804:$D$984,APS!$B465,'Rekapitulasi Juni'!$F$804:$F$984)</f>
        <v>0</v>
      </c>
      <c r="FU465" s="27"/>
      <c r="FV465" s="325">
        <f t="shared" si="811"/>
        <v>0</v>
      </c>
      <c r="FW465" s="325">
        <f t="shared" si="812"/>
        <v>0</v>
      </c>
      <c r="FX465" s="27"/>
      <c r="FY465" s="324">
        <f>SUMIF('Rekapitulasi Juni'!$U$804:$U$984,APS!$B465,'Rekapitulasi Juni'!$V$804:$V$984)</f>
        <v>0</v>
      </c>
      <c r="FZ465" s="324">
        <f>SUMIF('Rekapitulasi Juni'!$U$804:$U$984,APS!$B465,'Rekapitulasi Juni'!$W$804:$W$984)</f>
        <v>0</v>
      </c>
      <c r="GA465" s="27"/>
      <c r="GB465" s="325">
        <f t="shared" si="805"/>
        <v>0</v>
      </c>
      <c r="GC465" s="325">
        <f t="shared" si="806"/>
        <v>0</v>
      </c>
      <c r="GD465" s="27"/>
      <c r="GE465" s="324">
        <f>SUMIF('Rekapitulasi Juni'!$AL$804:$AL$984,APS!$B465,'Rekapitulasi Juni'!$AM$804:$AM$984)</f>
        <v>0</v>
      </c>
      <c r="GF465" s="324">
        <f>SUMIF('Rekapitulasi Juni'!$AL$804:$AL$984,APS!$B465,'Rekapitulasi Juni'!$AN$804:$AN$984)</f>
        <v>0</v>
      </c>
      <c r="GG465" s="27"/>
      <c r="GH465" s="325">
        <f t="shared" si="795"/>
        <v>0</v>
      </c>
      <c r="GI465" s="325">
        <f t="shared" si="796"/>
        <v>0</v>
      </c>
      <c r="GJ465" s="27"/>
      <c r="GK465" s="27"/>
      <c r="GL465" s="41">
        <f t="shared" si="780"/>
        <v>0</v>
      </c>
      <c r="GM465" s="41">
        <f t="shared" si="781"/>
        <v>0</v>
      </c>
      <c r="GN465" s="41">
        <f t="shared" si="782"/>
        <v>0</v>
      </c>
      <c r="GO465" s="41">
        <f t="shared" si="804"/>
        <v>0</v>
      </c>
      <c r="GP465" s="41">
        <f t="shared" si="783"/>
        <v>0</v>
      </c>
      <c r="GQ465" s="41">
        <f t="shared" si="784"/>
        <v>0</v>
      </c>
      <c r="GR465" s="180">
        <f t="shared" si="785"/>
        <v>0</v>
      </c>
      <c r="GS465" s="41">
        <f t="shared" si="797"/>
        <v>0</v>
      </c>
      <c r="GT465" s="41">
        <f t="shared" si="798"/>
        <v>0</v>
      </c>
      <c r="GU465" s="41">
        <f t="shared" si="799"/>
        <v>0</v>
      </c>
      <c r="GV465" s="41">
        <f t="shared" si="800"/>
        <v>0</v>
      </c>
      <c r="GW465" s="41">
        <f t="shared" si="801"/>
        <v>0</v>
      </c>
      <c r="GX465" s="41">
        <f t="shared" si="802"/>
        <v>0</v>
      </c>
      <c r="GY465" s="180">
        <f t="shared" si="803"/>
        <v>0</v>
      </c>
      <c r="GZ465" s="41">
        <v>438</v>
      </c>
      <c r="HA465" s="32"/>
      <c r="HB465" s="42">
        <f t="shared" si="794"/>
        <v>0</v>
      </c>
      <c r="HC465" s="59"/>
    </row>
    <row r="466" spans="1:211" ht="15" customHeight="1">
      <c r="A466" s="61" t="s">
        <v>903</v>
      </c>
      <c r="B466" s="32" t="s">
        <v>904</v>
      </c>
      <c r="C466" s="31" t="s">
        <v>897</v>
      </c>
      <c r="D466" s="31" t="s">
        <v>1253</v>
      </c>
      <c r="E466" s="31" t="s">
        <v>43</v>
      </c>
      <c r="F466" s="31" t="s">
        <v>897</v>
      </c>
      <c r="G466" s="33">
        <v>2</v>
      </c>
      <c r="H466" s="33">
        <v>0</v>
      </c>
      <c r="I466" s="33">
        <v>0</v>
      </c>
      <c r="J466" s="34">
        <f>IFERROR(VLOOKUP(A466,#REF!,3,0),0)</f>
        <v>0</v>
      </c>
      <c r="K466" s="34">
        <f t="shared" si="789"/>
        <v>1</v>
      </c>
      <c r="L466" s="34">
        <v>0</v>
      </c>
      <c r="M466" s="34">
        <v>1</v>
      </c>
      <c r="N466" s="35">
        <f t="shared" si="790"/>
        <v>1</v>
      </c>
      <c r="O466" s="35">
        <f t="shared" si="791"/>
        <v>1</v>
      </c>
      <c r="P466" s="46">
        <v>2</v>
      </c>
      <c r="Q466" s="36">
        <f t="shared" ref="Q466:Q528" si="823">IF(P466+K466&lt;0,0,P466+K466)+R466</f>
        <v>3</v>
      </c>
      <c r="R466" s="80"/>
      <c r="S466" s="37">
        <f ca="1">SUMIF(ROP!$D$6:$H$65536,A466,ROP!$J$6:$J$65536)</f>
        <v>2</v>
      </c>
      <c r="T466" s="37">
        <f>SUMIF(HASIL!$B:$B,APS!$B466&amp;RIGHT(APS!T$9,2),HASIL!$I:$I)</f>
        <v>0</v>
      </c>
      <c r="U466" s="37">
        <f>SUMIF(HASIL!$B:$B,APS!$B466&amp;RIGHT(APS!U$9,2),HASIL!$I:$I)</f>
        <v>0</v>
      </c>
      <c r="V466" s="37">
        <f>SUMIF(HASIL!$B:$B,APS!$B466&amp;RIGHT(APS!V$9,2),HASIL!$I:$I)</f>
        <v>0</v>
      </c>
      <c r="W466" s="37">
        <f>SUMIF(HASIL!$B:$B,APS!$B466&amp;RIGHT(APS!W$9,2),HASIL!$I:$I)</f>
        <v>0</v>
      </c>
      <c r="X466" s="38">
        <f t="shared" si="792"/>
        <v>0</v>
      </c>
      <c r="Y466" s="38">
        <f t="shared" si="793"/>
        <v>-3</v>
      </c>
      <c r="Z466" s="39">
        <f t="shared" si="787"/>
        <v>0</v>
      </c>
      <c r="AA466" s="39">
        <f t="shared" si="786"/>
        <v>3</v>
      </c>
      <c r="AB466" s="40">
        <f t="shared" si="788"/>
        <v>2</v>
      </c>
      <c r="AC466" s="27">
        <v>0</v>
      </c>
      <c r="AD466" s="27"/>
      <c r="AE466" s="27"/>
      <c r="AF466" s="27"/>
      <c r="AG466" s="27"/>
      <c r="AH466" s="27"/>
      <c r="AI466" s="324">
        <f>SUMIF('Rekapitulasi Juni'!$D$9:$D$192,APS!$B466,'Rekapitulasi Juni'!$E$9:$E$192)</f>
        <v>0</v>
      </c>
      <c r="AJ466" s="324">
        <f>SUMIF('Rekapitulasi Juni'!$D$9:$D$192,APS!$B466,'Rekapitulasi Juni'!$F$9:$F$192)</f>
        <v>0</v>
      </c>
      <c r="AK466" s="324">
        <f>SUMIF('Rekapitulasi Juni'!$D$9:$D$192,APS!$B466,'Rekapitulasi Juni'!$K$9:$K$192)</f>
        <v>0</v>
      </c>
      <c r="AL466" s="325">
        <f t="shared" ref="AL466:AL530" si="824">IF(AH466=0,0,((AJ466+AK466)/AH466)*100)</f>
        <v>0</v>
      </c>
      <c r="AM466" s="325">
        <f t="shared" ref="AM466:AM530" si="825">IF(AI466=0,0,((AJ466+AK466)/AI466)*100)</f>
        <v>0</v>
      </c>
      <c r="AN466" s="27"/>
      <c r="AO466" s="324">
        <f>SUMIF('Rekapitulasi Juni'!$U$9:$U$192,APS!$B466,'Rekapitulasi Juni'!$V$9:$V$192)</f>
        <v>0</v>
      </c>
      <c r="AP466" s="324">
        <f>SUMIF('Rekapitulasi Juni'!$U$9:$U$192,APS!$B466,'Rekapitulasi Juni'!$W$9:$W$192)</f>
        <v>0</v>
      </c>
      <c r="AQ466" s="27"/>
      <c r="AR466" s="325">
        <f t="shared" ref="AR466:AR530" si="826">IF(AN466=0,0,((AP466+AQ466)/AN466)*100)</f>
        <v>0</v>
      </c>
      <c r="AS466" s="325">
        <f t="shared" ref="AS466:AS530" si="827">IF(AO466=0,0,((AP466+AQ466)/AO466)*100)</f>
        <v>0</v>
      </c>
      <c r="AT466" s="27"/>
      <c r="AU466" s="324">
        <f>SUMIF('Rekapitulasi Juni'!$AL$9:$AL$192,APS!$B466,'Rekapitulasi Juni'!$AM$9:$AM$192)</f>
        <v>0</v>
      </c>
      <c r="AV466" s="324">
        <f>SUMIF('Rekapitulasi Juni'!$AL$9:$AL$192,APS!$B466,'Rekapitulasi Juni'!$AN$9:$AN$192)</f>
        <v>0</v>
      </c>
      <c r="AW466" s="27"/>
      <c r="AX466" s="325">
        <f t="shared" ref="AX466:AX530" si="828">IF(AT466=0,0,((AV466+AW466)/AT466)*100)</f>
        <v>0</v>
      </c>
      <c r="AY466" s="325">
        <f t="shared" ref="AY466:AY530" si="829">IF(AU466=0,0,((AV466+AW466)/AU466)*100)</f>
        <v>0</v>
      </c>
      <c r="AZ466" s="41">
        <f t="shared" ref="AZ466:AZ530" si="830">AH466+AN466+AT466</f>
        <v>0</v>
      </c>
      <c r="BA466" s="41">
        <f t="shared" ref="BA466:BA530" si="831">AI466+AO466+AU466</f>
        <v>0</v>
      </c>
      <c r="BB466" s="41">
        <f t="shared" ref="BB466:BB530" si="832">AJ466+AP466+AV466</f>
        <v>0</v>
      </c>
      <c r="BC466" s="41">
        <f t="shared" ref="BC466:BC530" si="833">AK466+AQ466+AW466</f>
        <v>0</v>
      </c>
      <c r="BD466" s="41">
        <f t="shared" ref="BD466:BD530" si="834">BB466+BC466</f>
        <v>0</v>
      </c>
      <c r="BE466" s="41">
        <f t="shared" ref="BE466:BE530" si="835">BD466-AZ466</f>
        <v>0</v>
      </c>
      <c r="BF466" s="180">
        <f t="shared" ref="BF466:BF530" si="836">IF(AZ466=0,0,((BD466)/AZ466)*100)</f>
        <v>0</v>
      </c>
      <c r="BG466" s="27">
        <v>0</v>
      </c>
      <c r="BH466" s="27"/>
      <c r="BI466" s="324">
        <f>SUMIF('Rekapitulasi Juni'!$D$214:$D$393,APS!$B466,'Rekapitulasi Juni'!$E$214:$E$393)</f>
        <v>0</v>
      </c>
      <c r="BJ466" s="324">
        <f>SUMIF('Rekapitulasi Juni'!$D$214:$D$393,APS!$B466,'Rekapitulasi Juni'!$F$214:$F$393)</f>
        <v>0</v>
      </c>
      <c r="BK466" s="27"/>
      <c r="BL466" s="325">
        <f t="shared" ref="BL466:BL530" si="837">IF(BH466=0,0,((BJ466+BK466)/BH466)*100)</f>
        <v>0</v>
      </c>
      <c r="BM466" s="325">
        <f t="shared" ref="BM466:BM530" si="838">IF(BI466=0,0,((BJ466+BK466)/BI466)*100)</f>
        <v>0</v>
      </c>
      <c r="BN466" s="27"/>
      <c r="BO466" s="324">
        <f>SUMIF('Rekapitulasi Juni'!$U$214:$U$393,APS!$B466,'Rekapitulasi Juni'!$V$214:$V$393)</f>
        <v>0</v>
      </c>
      <c r="BP466" s="324">
        <f>SUMIF('Rekapitulasi Juni'!$U$214:$U$393,APS!$B466,'Rekapitulasi Juni'!$W$214:$W$393)</f>
        <v>0</v>
      </c>
      <c r="BQ466" s="27"/>
      <c r="BR466" s="325">
        <f t="shared" ref="BR466:BR530" si="839">IF(BN466=0,0,((BP466+BQ466)/BN466)*100)</f>
        <v>0</v>
      </c>
      <c r="BS466" s="325">
        <f t="shared" ref="BS466:BS530" si="840">IF(BO466=0,0,((BP466+BQ466)/BO466)*100)</f>
        <v>0</v>
      </c>
      <c r="BT466" s="27"/>
      <c r="BU466" s="324">
        <f>SUMIF('Rekapitulasi Juni'!$AL$214:$AL$393,APS!$B466,'Rekapitulasi Juni'!$AM$214:$AM$393)</f>
        <v>0</v>
      </c>
      <c r="BV466" s="324">
        <f>SUMIF('Rekapitulasi Juni'!$AL$214:$AL$393,APS!$B466,'Rekapitulasi Juni'!$AN$214:$AN$393)</f>
        <v>0</v>
      </c>
      <c r="BW466" s="27"/>
      <c r="BX466" s="325">
        <f t="shared" ref="BX466:BX530" si="841">IF(BT466=0,0,((BV466+BW466)/BT466)*100)</f>
        <v>0</v>
      </c>
      <c r="BY466" s="325">
        <f t="shared" ref="BY466:BY530" si="842">IF(BU466=0,0,((BV466+BW466)/BU466)*100)</f>
        <v>0</v>
      </c>
      <c r="BZ466" s="27"/>
      <c r="CA466" s="324">
        <f>SUMIF('Rekapitulasi Juni'!$BA$214:$BA$393,APS!$B466,'Rekapitulasi Juni'!$BB$214:$BB$393)</f>
        <v>0</v>
      </c>
      <c r="CB466" s="324">
        <f>SUMIF('Rekapitulasi Juni'!$BA$214:$BA$393,APS!$B466,'Rekapitulasi Juni'!$BC$214:$BC$393)</f>
        <v>0</v>
      </c>
      <c r="CC466" s="27"/>
      <c r="CD466" s="325">
        <f t="shared" ref="CD466:CD530" si="843">IF(BZ466=0,0,((CB466+CC466)/BZ466)*100)</f>
        <v>0</v>
      </c>
      <c r="CE466" s="325">
        <f t="shared" ref="CE466:CE530" si="844">IF(CA466=0,0,((CB466+CC466)/CA466)*100)</f>
        <v>0</v>
      </c>
      <c r="CF466" s="27"/>
      <c r="CG466" s="324">
        <f>SUMIF('Rekapitulasi Juni'!$BP$214:$BP$393,APS!$B466,'Rekapitulasi Juni'!$BQ$214:$BQ$393)</f>
        <v>0</v>
      </c>
      <c r="CH466" s="324">
        <f>SUMIF('Rekapitulasi Juni'!$BP$214:$BP$393,APS!$B466,'Rekapitulasi Juni'!$BR$214:$BR$393)</f>
        <v>0</v>
      </c>
      <c r="CI466" s="27"/>
      <c r="CJ466" s="325">
        <f t="shared" ref="CJ466:CJ530" si="845">IF(CF466=0,0,((CH466+CI466)/CF466)*100)</f>
        <v>0</v>
      </c>
      <c r="CK466" s="325">
        <f t="shared" ref="CK466:CK530" si="846">IF(CG466=0,0,((CH466+CI466)/CG466)*100)</f>
        <v>0</v>
      </c>
      <c r="CL466" s="41">
        <f t="shared" ref="CL466:CL530" si="847">BH466+BN466+BT466+BZ466+CF466</f>
        <v>0</v>
      </c>
      <c r="CM466" s="41">
        <f t="shared" ref="CM466:CM530" si="848">BI466+BO466+BU466+CA466+CG466</f>
        <v>0</v>
      </c>
      <c r="CN466" s="41">
        <f t="shared" ref="CN466:CN530" si="849">BJ466+BP466+BV466+CB466+CH466</f>
        <v>0</v>
      </c>
      <c r="CO466" s="41">
        <f t="shared" ref="CO466:CO530" si="850">BK466+BQ466+BW466+CC466+CI466</f>
        <v>0</v>
      </c>
      <c r="CP466" s="41">
        <f t="shared" ref="CP466:CP530" si="851">CN466+CO466</f>
        <v>0</v>
      </c>
      <c r="CQ466" s="41">
        <f t="shared" ref="CQ466:CQ530" si="852">CP466-CL466</f>
        <v>0</v>
      </c>
      <c r="CR466" s="180">
        <f t="shared" ref="CR466:CR530" si="853">IF(CL466=0,0,((CP466)/CL466)*100)</f>
        <v>0</v>
      </c>
      <c r="CS466" s="27">
        <v>2</v>
      </c>
      <c r="CT466" s="27">
        <v>3</v>
      </c>
      <c r="CU466" s="324">
        <f>SUMIF('Rekapitulasi Juni'!$D$410:$D$588,APS!$B466,'Rekapitulasi Juni'!$E$410:$E$588)</f>
        <v>0</v>
      </c>
      <c r="CV466" s="324">
        <f>SUMIF('Rekapitulasi Juni'!$D$410:$D$588,APS!$B466,'Rekapitulasi Juni'!$F$410:$F$588)</f>
        <v>0</v>
      </c>
      <c r="CW466" s="27"/>
      <c r="CX466" s="325">
        <f t="shared" ref="CX466:CX530" si="854">IF(CT466=0,0,((CV466+CW466)/CT466)*100)</f>
        <v>0</v>
      </c>
      <c r="CY466" s="325">
        <f t="shared" ref="CY466:CY530" si="855">IF(CU466=0,0,((CV466+CW466)/CU466)*100)</f>
        <v>0</v>
      </c>
      <c r="CZ466" s="27"/>
      <c r="DA466" s="324">
        <f>SUMIF('Rekapitulasi Juni'!$U$410:$U$588,APS!$B466,'Rekapitulasi Juni'!$V$410:$V$588)</f>
        <v>0</v>
      </c>
      <c r="DB466" s="324">
        <f>SUMIF('Rekapitulasi Juni'!$U$410:$U$588,APS!$B466,'Rekapitulasi Juni'!$W$410:$W$588)</f>
        <v>0</v>
      </c>
      <c r="DC466" s="27"/>
      <c r="DD466" s="325">
        <f t="shared" ref="DD466:DD530" si="856">IF(CZ466=0,0,((DB466+DC466)/CZ466)*100)</f>
        <v>0</v>
      </c>
      <c r="DE466" s="325">
        <f t="shared" ref="DE466:DE530" si="857">IF(DA466=0,0,((DB466+DC466)/DA466)*100)</f>
        <v>0</v>
      </c>
      <c r="DF466" s="27"/>
      <c r="DG466" s="324">
        <f>SUMIF('Rekapitulasi Juni'!$AL$410:$AL$588,APS!$B466,'Rekapitulasi Juni'!$AM$410:$AM$588)</f>
        <v>0</v>
      </c>
      <c r="DH466" s="324">
        <f>SUMIF('Rekapitulasi Juni'!$AL$410:$AL$588,APS!$B466,'Rekapitulasi Juni'!$AN$410:$AN$588)</f>
        <v>0</v>
      </c>
      <c r="DI466" s="27"/>
      <c r="DJ466" s="325">
        <f t="shared" si="813"/>
        <v>0</v>
      </c>
      <c r="DK466" s="325">
        <f t="shared" si="814"/>
        <v>0</v>
      </c>
      <c r="DL466" s="27"/>
      <c r="DM466" s="324">
        <f>SUMIF('Rekapitulasi Juni'!$BA$410:$BA$588,APS!$B466,'Rekapitulasi Juni'!$BB$410:$BB$588)</f>
        <v>0</v>
      </c>
      <c r="DN466" s="324">
        <f>SUMIF('Rekapitulasi Juni'!$BA$410:$BA$588,APS!$B466,'Rekapitulasi Juni'!$BC$410:$BC$588)</f>
        <v>0</v>
      </c>
      <c r="DO466" s="324">
        <f>SUMIF('Rekapitulasi Juni'!$BA$410:$BA$588,APS!$B466,'Rekapitulasi Juni'!$BF$410:$BF$588)</f>
        <v>0</v>
      </c>
      <c r="DP466" s="325">
        <f t="shared" si="815"/>
        <v>0</v>
      </c>
      <c r="DQ466" s="325">
        <f t="shared" si="816"/>
        <v>0</v>
      </c>
      <c r="DR466" s="27"/>
      <c r="DS466" s="324">
        <f>SUMIF('Rekapitulasi Juni'!$BP$410:$BP$588,APS!$B466,'Rekapitulasi Juni'!$BQ$410:$BQ$588)</f>
        <v>0</v>
      </c>
      <c r="DT466" s="324">
        <f>SUMIF('Rekapitulasi Juni'!$BP$410:$BP$588,APS!$B466,'Rekapitulasi Juni'!$BR$410:$BR$588)</f>
        <v>0</v>
      </c>
      <c r="DU466" s="27"/>
      <c r="DV466" s="325">
        <f t="shared" si="817"/>
        <v>0</v>
      </c>
      <c r="DW466" s="325">
        <f t="shared" si="818"/>
        <v>0</v>
      </c>
      <c r="DX466" s="41">
        <f t="shared" ref="DX466:DX530" si="858">CT466+CZ466+DF466+DL466+DR466</f>
        <v>3</v>
      </c>
      <c r="DY466" s="41">
        <f t="shared" ref="DY466:DY530" si="859">CU466+DA466+DG466+DM466+DS466</f>
        <v>0</v>
      </c>
      <c r="DZ466" s="41">
        <f t="shared" ref="DZ466:DZ530" si="860">CV466+DB466+DH466+DN466+DT466</f>
        <v>0</v>
      </c>
      <c r="EA466" s="41">
        <f t="shared" ref="EA466:EA530" si="861">CW466+DC466+DI466+DO466+DU466</f>
        <v>0</v>
      </c>
      <c r="EB466" s="41">
        <f t="shared" ref="EB466:EB530" si="862">DZ466+EA466</f>
        <v>0</v>
      </c>
      <c r="EC466" s="41">
        <f t="shared" ref="EC466:EC530" si="863">EB466-DX466</f>
        <v>-3</v>
      </c>
      <c r="ED466" s="180">
        <f t="shared" ref="ED466:ED530" si="864">IF(DX466=0,0,((EB466)/DX466)*100)</f>
        <v>0</v>
      </c>
      <c r="EE466" s="27">
        <v>0</v>
      </c>
      <c r="EF466" s="27"/>
      <c r="EG466" s="324">
        <f>SUMIF('Rekapitulasi Juni'!$D$608:$D$786,APS!$B466,'Rekapitulasi Juni'!$E$608:$E$786)</f>
        <v>0</v>
      </c>
      <c r="EH466" s="324">
        <f>SUMIF('Rekapitulasi Juni'!$D$608:$D$786,APS!$B466,'Rekapitulasi Juni'!$F$608:$F$786)</f>
        <v>0</v>
      </c>
      <c r="EI466" s="27"/>
      <c r="EJ466" s="325">
        <f t="shared" si="819"/>
        <v>0</v>
      </c>
      <c r="EK466" s="325">
        <f t="shared" si="820"/>
        <v>0</v>
      </c>
      <c r="EL466" s="27"/>
      <c r="EM466" s="324">
        <f>SUMIF('Rekapitulasi Juni'!$U$608:$U$786,APS!$B466,'Rekapitulasi Juni'!$V$608:$V$786)</f>
        <v>0</v>
      </c>
      <c r="EN466" s="324">
        <f>SUMIF('Rekapitulasi Juni'!$U$608:$U$786,APS!$B466,'Rekapitulasi Juni'!$W$608:$W$786)</f>
        <v>0</v>
      </c>
      <c r="EO466" s="27"/>
      <c r="EP466" s="325">
        <f t="shared" si="821"/>
        <v>0</v>
      </c>
      <c r="EQ466" s="325">
        <f t="shared" si="822"/>
        <v>0</v>
      </c>
      <c r="ER466" s="27"/>
      <c r="ES466" s="324">
        <f>SUMIF('Rekapitulasi Juni'!$AL$608:$AL$786,APS!$B466,'Rekapitulasi Juni'!$AM$608:$AM$786)</f>
        <v>0</v>
      </c>
      <c r="ET466" s="324">
        <f>SUMIF('Rekapitulasi Juni'!$AL$608:$AL$786,APS!$B466,'Rekapitulasi Juni'!$AN$608:$AN$786)</f>
        <v>0</v>
      </c>
      <c r="EU466" s="27"/>
      <c r="EV466" s="325">
        <f t="shared" si="807"/>
        <v>0</v>
      </c>
      <c r="EW466" s="325">
        <f t="shared" si="808"/>
        <v>0</v>
      </c>
      <c r="EX466" s="27"/>
      <c r="EY466" s="324">
        <f>SUMIF('Rekapitulasi Juni'!$BA$608:$BA$786,APS!$B466,'Rekapitulasi Juni'!$BB$608:$BB$786)</f>
        <v>0</v>
      </c>
      <c r="EZ466" s="324">
        <f>SUMIF('Rekapitulasi Juni'!$BA$608:$BA$786,APS!$B466,'Rekapitulasi Juni'!$BC$608:$BC$786)</f>
        <v>0</v>
      </c>
      <c r="FA466" s="324">
        <f>SUMIF('Rekapitulasi Juni'!$BA$608:$BA$786,APS!$B466,'Rekapitulasi Juni'!$BF$608:$BF$786)</f>
        <v>0</v>
      </c>
      <c r="FB466" s="325">
        <f t="shared" si="809"/>
        <v>0</v>
      </c>
      <c r="FC466" s="325">
        <f t="shared" si="810"/>
        <v>0</v>
      </c>
      <c r="FD466" s="27"/>
      <c r="FE466" s="27"/>
      <c r="FF466" s="27"/>
      <c r="FG466" s="27"/>
      <c r="FH466" s="27"/>
      <c r="FI466" s="27"/>
      <c r="FJ466" s="41">
        <f t="shared" ref="FJ466:FJ530" si="865">EF466+EL466+ER466+EX466+FD466</f>
        <v>0</v>
      </c>
      <c r="FK466" s="41">
        <f t="shared" ref="FK466:FK530" si="866">EG466+EM466+ES466+EY466+FE466</f>
        <v>0</v>
      </c>
      <c r="FL466" s="41">
        <f t="shared" ref="FL466:FL530" si="867">EH466+EN466+ET466+EZ466+FF466</f>
        <v>0</v>
      </c>
      <c r="FM466" s="41">
        <f t="shared" ref="FM466:FM530" si="868">EI466+EO466+EU466+FA466+FG466</f>
        <v>0</v>
      </c>
      <c r="FN466" s="41">
        <f t="shared" ref="FN466:FN530" si="869">FL466+FM466</f>
        <v>0</v>
      </c>
      <c r="FO466" s="41">
        <f t="shared" ref="FO466:FO530" si="870">FN466-FJ466</f>
        <v>0</v>
      </c>
      <c r="FP466" s="180">
        <f t="shared" ref="FP466:FP530" si="871">IF(FJ466=0,0,((FN466)/FJ466)*100)</f>
        <v>0</v>
      </c>
      <c r="FQ466" s="27"/>
      <c r="FR466" s="27"/>
      <c r="FS466" s="324">
        <f>SUMIF('Rekapitulasi Juni'!$D$804:$D$984,APS!$B466,'Rekapitulasi Juni'!$E$804:$E$984)</f>
        <v>0</v>
      </c>
      <c r="FT466" s="324">
        <f>SUMIF('Rekapitulasi Juni'!$D$804:$D$984,APS!$B466,'Rekapitulasi Juni'!$F$804:$F$984)</f>
        <v>0</v>
      </c>
      <c r="FU466" s="27"/>
      <c r="FV466" s="325">
        <f t="shared" si="811"/>
        <v>0</v>
      </c>
      <c r="FW466" s="325">
        <f t="shared" si="812"/>
        <v>0</v>
      </c>
      <c r="FX466" s="27"/>
      <c r="FY466" s="324">
        <f>SUMIF('Rekapitulasi Juni'!$U$804:$U$984,APS!$B466,'Rekapitulasi Juni'!$V$804:$V$984)</f>
        <v>0</v>
      </c>
      <c r="FZ466" s="324">
        <f>SUMIF('Rekapitulasi Juni'!$U$804:$U$984,APS!$B466,'Rekapitulasi Juni'!$W$804:$W$984)</f>
        <v>0</v>
      </c>
      <c r="GA466" s="27"/>
      <c r="GB466" s="325">
        <f t="shared" si="805"/>
        <v>0</v>
      </c>
      <c r="GC466" s="325">
        <f t="shared" si="806"/>
        <v>0</v>
      </c>
      <c r="GD466" s="27"/>
      <c r="GE466" s="324">
        <f>SUMIF('Rekapitulasi Juni'!$AL$804:$AL$984,APS!$B466,'Rekapitulasi Juni'!$AM$804:$AM$984)</f>
        <v>0</v>
      </c>
      <c r="GF466" s="324">
        <f>SUMIF('Rekapitulasi Juni'!$AL$804:$AL$984,APS!$B466,'Rekapitulasi Juni'!$AN$804:$AN$984)</f>
        <v>0</v>
      </c>
      <c r="GG466" s="27"/>
      <c r="GH466" s="325">
        <f t="shared" si="795"/>
        <v>0</v>
      </c>
      <c r="GI466" s="325">
        <f t="shared" si="796"/>
        <v>0</v>
      </c>
      <c r="GJ466" s="27"/>
      <c r="GK466" s="27"/>
      <c r="GL466" s="41">
        <f t="shared" ref="GL466:GL530" si="872">FR466+FX466+GD466</f>
        <v>0</v>
      </c>
      <c r="GM466" s="41">
        <f t="shared" ref="GM466:GM530" si="873">FS466+FY466+GE466</f>
        <v>0</v>
      </c>
      <c r="GN466" s="41">
        <f t="shared" ref="GN466:GN530" si="874">FT466+FZ466+GF466</f>
        <v>0</v>
      </c>
      <c r="GO466" s="41">
        <f t="shared" si="804"/>
        <v>0</v>
      </c>
      <c r="GP466" s="41">
        <f t="shared" ref="GP466:GP530" si="875">GN466+GO466</f>
        <v>0</v>
      </c>
      <c r="GQ466" s="41">
        <f t="shared" ref="GQ466:GQ530" si="876">GP466-GL466</f>
        <v>0</v>
      </c>
      <c r="GR466" s="180">
        <f t="shared" ref="GR466:GR530" si="877">IF(GL466=0,0,((GP466)/GL466)*100)</f>
        <v>0</v>
      </c>
      <c r="GS466" s="41">
        <f t="shared" si="797"/>
        <v>3</v>
      </c>
      <c r="GT466" s="41">
        <f t="shared" si="798"/>
        <v>0</v>
      </c>
      <c r="GU466" s="41">
        <f t="shared" si="799"/>
        <v>0</v>
      </c>
      <c r="GV466" s="41">
        <f t="shared" si="800"/>
        <v>0</v>
      </c>
      <c r="GW466" s="41">
        <f t="shared" si="801"/>
        <v>0</v>
      </c>
      <c r="GX466" s="41">
        <f t="shared" si="802"/>
        <v>-3</v>
      </c>
      <c r="GY466" s="180">
        <f t="shared" si="803"/>
        <v>0</v>
      </c>
      <c r="GZ466" s="41">
        <v>440</v>
      </c>
      <c r="HA466" s="32"/>
      <c r="HB466" s="42">
        <f t="shared" si="794"/>
        <v>1</v>
      </c>
      <c r="HC466" s="59"/>
    </row>
    <row r="467" spans="1:211" ht="15" hidden="1" customHeight="1">
      <c r="A467" s="61" t="s">
        <v>905</v>
      </c>
      <c r="B467" s="32" t="s">
        <v>906</v>
      </c>
      <c r="C467" s="31" t="s">
        <v>897</v>
      </c>
      <c r="D467" s="31" t="s">
        <v>1253</v>
      </c>
      <c r="E467" s="31" t="s">
        <v>43</v>
      </c>
      <c r="F467" s="31" t="s">
        <v>897</v>
      </c>
      <c r="G467" s="33">
        <v>24</v>
      </c>
      <c r="H467" s="33">
        <v>0</v>
      </c>
      <c r="I467" s="33">
        <v>0</v>
      </c>
      <c r="J467" s="34">
        <f>IFERROR(VLOOKUP(A467,#REF!,3,0),0)</f>
        <v>0</v>
      </c>
      <c r="K467" s="34">
        <f t="shared" si="789"/>
        <v>0</v>
      </c>
      <c r="L467" s="34">
        <v>0</v>
      </c>
      <c r="M467" s="34">
        <v>0</v>
      </c>
      <c r="N467" s="35">
        <f t="shared" si="790"/>
        <v>24</v>
      </c>
      <c r="O467" s="35">
        <f t="shared" si="791"/>
        <v>24</v>
      </c>
      <c r="P467" s="36"/>
      <c r="Q467" s="36">
        <f t="shared" si="823"/>
        <v>0</v>
      </c>
      <c r="R467" s="80"/>
      <c r="S467" s="37">
        <f ca="1">SUMIF(ROP!$D$6:$H$65536,A467,ROP!$J$6:$J$65536)</f>
        <v>24</v>
      </c>
      <c r="T467" s="37">
        <f>SUMIF(HASIL!$B:$B,APS!$B467&amp;RIGHT(APS!T$9,2),HASIL!$I:$I)</f>
        <v>0</v>
      </c>
      <c r="U467" s="37">
        <f>SUMIF(HASIL!$B:$B,APS!$B467&amp;RIGHT(APS!U$9,2),HASIL!$I:$I)</f>
        <v>0</v>
      </c>
      <c r="V467" s="37">
        <f>SUMIF(HASIL!$B:$B,APS!$B467&amp;RIGHT(APS!V$9,2),HASIL!$I:$I)</f>
        <v>0</v>
      </c>
      <c r="W467" s="37">
        <f>SUMIF(HASIL!$B:$B,APS!$B467&amp;RIGHT(APS!W$9,2),HASIL!$I:$I)</f>
        <v>0</v>
      </c>
      <c r="X467" s="38">
        <f t="shared" si="792"/>
        <v>0</v>
      </c>
      <c r="Y467" s="38">
        <f t="shared" si="793"/>
        <v>0</v>
      </c>
      <c r="Z467" s="39">
        <f t="shared" si="787"/>
        <v>0</v>
      </c>
      <c r="AA467" s="39">
        <f t="shared" si="786"/>
        <v>0</v>
      </c>
      <c r="AB467" s="40">
        <f t="shared" si="788"/>
        <v>0</v>
      </c>
      <c r="AC467" s="27">
        <v>0</v>
      </c>
      <c r="AD467" s="27"/>
      <c r="AE467" s="27"/>
      <c r="AF467" s="27"/>
      <c r="AG467" s="27"/>
      <c r="AH467" s="27"/>
      <c r="AI467" s="324">
        <f>SUMIF('Rekapitulasi Juni'!$D$9:$D$192,APS!$B467,'Rekapitulasi Juni'!$E$9:$E$192)</f>
        <v>0</v>
      </c>
      <c r="AJ467" s="324">
        <f>SUMIF('Rekapitulasi Juni'!$D$9:$D$192,APS!$B467,'Rekapitulasi Juni'!$F$9:$F$192)</f>
        <v>0</v>
      </c>
      <c r="AK467" s="324">
        <f>SUMIF('Rekapitulasi Juni'!$D$9:$D$192,APS!$B467,'Rekapitulasi Juni'!$K$9:$K$192)</f>
        <v>0</v>
      </c>
      <c r="AL467" s="325">
        <f t="shared" si="824"/>
        <v>0</v>
      </c>
      <c r="AM467" s="325">
        <f t="shared" si="825"/>
        <v>0</v>
      </c>
      <c r="AN467" s="27"/>
      <c r="AO467" s="324">
        <f>SUMIF('Rekapitulasi Juni'!$U$9:$U$192,APS!$B467,'Rekapitulasi Juni'!$V$9:$V$192)</f>
        <v>0</v>
      </c>
      <c r="AP467" s="324">
        <f>SUMIF('Rekapitulasi Juni'!$U$9:$U$192,APS!$B467,'Rekapitulasi Juni'!$W$9:$W$192)</f>
        <v>0</v>
      </c>
      <c r="AQ467" s="27"/>
      <c r="AR467" s="325">
        <f t="shared" si="826"/>
        <v>0</v>
      </c>
      <c r="AS467" s="325">
        <f t="shared" si="827"/>
        <v>0</v>
      </c>
      <c r="AT467" s="27"/>
      <c r="AU467" s="324">
        <f>SUMIF('Rekapitulasi Juni'!$AL$9:$AL$192,APS!$B467,'Rekapitulasi Juni'!$AM$9:$AM$192)</f>
        <v>0</v>
      </c>
      <c r="AV467" s="324">
        <f>SUMIF('Rekapitulasi Juni'!$AL$9:$AL$192,APS!$B467,'Rekapitulasi Juni'!$AN$9:$AN$192)</f>
        <v>0</v>
      </c>
      <c r="AW467" s="27"/>
      <c r="AX467" s="325">
        <f t="shared" si="828"/>
        <v>0</v>
      </c>
      <c r="AY467" s="325">
        <f t="shared" si="829"/>
        <v>0</v>
      </c>
      <c r="AZ467" s="41">
        <f t="shared" si="830"/>
        <v>0</v>
      </c>
      <c r="BA467" s="41">
        <f t="shared" si="831"/>
        <v>0</v>
      </c>
      <c r="BB467" s="41">
        <f t="shared" si="832"/>
        <v>0</v>
      </c>
      <c r="BC467" s="41">
        <f t="shared" si="833"/>
        <v>0</v>
      </c>
      <c r="BD467" s="41">
        <f t="shared" si="834"/>
        <v>0</v>
      </c>
      <c r="BE467" s="41">
        <f t="shared" si="835"/>
        <v>0</v>
      </c>
      <c r="BF467" s="180">
        <f t="shared" si="836"/>
        <v>0</v>
      </c>
      <c r="BG467" s="27">
        <v>0</v>
      </c>
      <c r="BH467" s="27"/>
      <c r="BI467" s="324">
        <f>SUMIF('Rekapitulasi Juni'!$D$214:$D$393,APS!$B467,'Rekapitulasi Juni'!$E$214:$E$393)</f>
        <v>0</v>
      </c>
      <c r="BJ467" s="324">
        <f>SUMIF('Rekapitulasi Juni'!$D$214:$D$393,APS!$B467,'Rekapitulasi Juni'!$F$214:$F$393)</f>
        <v>0</v>
      </c>
      <c r="BK467" s="27"/>
      <c r="BL467" s="325">
        <f t="shared" si="837"/>
        <v>0</v>
      </c>
      <c r="BM467" s="325">
        <f t="shared" si="838"/>
        <v>0</v>
      </c>
      <c r="BN467" s="27"/>
      <c r="BO467" s="324">
        <f>SUMIF('Rekapitulasi Juni'!$U$214:$U$393,APS!$B467,'Rekapitulasi Juni'!$V$214:$V$393)</f>
        <v>0</v>
      </c>
      <c r="BP467" s="324">
        <f>SUMIF('Rekapitulasi Juni'!$U$214:$U$393,APS!$B467,'Rekapitulasi Juni'!$W$214:$W$393)</f>
        <v>0</v>
      </c>
      <c r="BQ467" s="27"/>
      <c r="BR467" s="325">
        <f t="shared" si="839"/>
        <v>0</v>
      </c>
      <c r="BS467" s="325">
        <f t="shared" si="840"/>
        <v>0</v>
      </c>
      <c r="BT467" s="27"/>
      <c r="BU467" s="324">
        <f>SUMIF('Rekapitulasi Juni'!$AL$214:$AL$393,APS!$B467,'Rekapitulasi Juni'!$AM$214:$AM$393)</f>
        <v>0</v>
      </c>
      <c r="BV467" s="324">
        <f>SUMIF('Rekapitulasi Juni'!$AL$214:$AL$393,APS!$B467,'Rekapitulasi Juni'!$AN$214:$AN$393)</f>
        <v>0</v>
      </c>
      <c r="BW467" s="27"/>
      <c r="BX467" s="325">
        <f t="shared" si="841"/>
        <v>0</v>
      </c>
      <c r="BY467" s="325">
        <f t="shared" si="842"/>
        <v>0</v>
      </c>
      <c r="BZ467" s="27"/>
      <c r="CA467" s="324">
        <f>SUMIF('Rekapitulasi Juni'!$BA$214:$BA$393,APS!$B467,'Rekapitulasi Juni'!$BB$214:$BB$393)</f>
        <v>0</v>
      </c>
      <c r="CB467" s="324">
        <f>SUMIF('Rekapitulasi Juni'!$BA$214:$BA$393,APS!$B467,'Rekapitulasi Juni'!$BC$214:$BC$393)</f>
        <v>0</v>
      </c>
      <c r="CC467" s="27"/>
      <c r="CD467" s="325">
        <f t="shared" si="843"/>
        <v>0</v>
      </c>
      <c r="CE467" s="325">
        <f t="shared" si="844"/>
        <v>0</v>
      </c>
      <c r="CF467" s="27"/>
      <c r="CG467" s="324">
        <f>SUMIF('Rekapitulasi Juni'!$BP$214:$BP$393,APS!$B467,'Rekapitulasi Juni'!$BQ$214:$BQ$393)</f>
        <v>0</v>
      </c>
      <c r="CH467" s="324">
        <f>SUMIF('Rekapitulasi Juni'!$BP$214:$BP$393,APS!$B467,'Rekapitulasi Juni'!$BR$214:$BR$393)</f>
        <v>0</v>
      </c>
      <c r="CI467" s="27"/>
      <c r="CJ467" s="325">
        <f t="shared" si="845"/>
        <v>0</v>
      </c>
      <c r="CK467" s="325">
        <f t="shared" si="846"/>
        <v>0</v>
      </c>
      <c r="CL467" s="41">
        <f t="shared" si="847"/>
        <v>0</v>
      </c>
      <c r="CM467" s="41">
        <f t="shared" si="848"/>
        <v>0</v>
      </c>
      <c r="CN467" s="41">
        <f t="shared" si="849"/>
        <v>0</v>
      </c>
      <c r="CO467" s="41">
        <f t="shared" si="850"/>
        <v>0</v>
      </c>
      <c r="CP467" s="41">
        <f t="shared" si="851"/>
        <v>0</v>
      </c>
      <c r="CQ467" s="41">
        <f t="shared" si="852"/>
        <v>0</v>
      </c>
      <c r="CR467" s="180">
        <f t="shared" si="853"/>
        <v>0</v>
      </c>
      <c r="CS467" s="27">
        <v>0</v>
      </c>
      <c r="CT467" s="27"/>
      <c r="CU467" s="324">
        <f>SUMIF('Rekapitulasi Juni'!$D$410:$D$588,APS!$B467,'Rekapitulasi Juni'!$E$410:$E$588)</f>
        <v>0</v>
      </c>
      <c r="CV467" s="324">
        <f>SUMIF('Rekapitulasi Juni'!$D$410:$D$588,APS!$B467,'Rekapitulasi Juni'!$F$410:$F$588)</f>
        <v>0</v>
      </c>
      <c r="CW467" s="27"/>
      <c r="CX467" s="325">
        <f t="shared" si="854"/>
        <v>0</v>
      </c>
      <c r="CY467" s="325">
        <f t="shared" si="855"/>
        <v>0</v>
      </c>
      <c r="CZ467" s="27"/>
      <c r="DA467" s="324">
        <f>SUMIF('Rekapitulasi Juni'!$U$410:$U$588,APS!$B467,'Rekapitulasi Juni'!$V$410:$V$588)</f>
        <v>0</v>
      </c>
      <c r="DB467" s="324">
        <f>SUMIF('Rekapitulasi Juni'!$U$410:$U$588,APS!$B467,'Rekapitulasi Juni'!$W$410:$W$588)</f>
        <v>0</v>
      </c>
      <c r="DC467" s="27"/>
      <c r="DD467" s="325">
        <f t="shared" si="856"/>
        <v>0</v>
      </c>
      <c r="DE467" s="325">
        <f t="shared" si="857"/>
        <v>0</v>
      </c>
      <c r="DF467" s="27"/>
      <c r="DG467" s="324">
        <f>SUMIF('Rekapitulasi Juni'!$AL$410:$AL$588,APS!$B467,'Rekapitulasi Juni'!$AM$410:$AM$588)</f>
        <v>0</v>
      </c>
      <c r="DH467" s="324">
        <f>SUMIF('Rekapitulasi Juni'!$AL$410:$AL$588,APS!$B467,'Rekapitulasi Juni'!$AN$410:$AN$588)</f>
        <v>0</v>
      </c>
      <c r="DI467" s="27"/>
      <c r="DJ467" s="325">
        <f t="shared" si="813"/>
        <v>0</v>
      </c>
      <c r="DK467" s="325">
        <f t="shared" si="814"/>
        <v>0</v>
      </c>
      <c r="DL467" s="27"/>
      <c r="DM467" s="324">
        <f>SUMIF('Rekapitulasi Juni'!$BA$410:$BA$588,APS!$B467,'Rekapitulasi Juni'!$BB$410:$BB$588)</f>
        <v>0</v>
      </c>
      <c r="DN467" s="324">
        <f>SUMIF('Rekapitulasi Juni'!$BA$410:$BA$588,APS!$B467,'Rekapitulasi Juni'!$BC$410:$BC$588)</f>
        <v>0</v>
      </c>
      <c r="DO467" s="324">
        <f>SUMIF('Rekapitulasi Juni'!$BA$410:$BA$588,APS!$B467,'Rekapitulasi Juni'!$BF$410:$BF$588)</f>
        <v>0</v>
      </c>
      <c r="DP467" s="325">
        <f t="shared" si="815"/>
        <v>0</v>
      </c>
      <c r="DQ467" s="325">
        <f t="shared" si="816"/>
        <v>0</v>
      </c>
      <c r="DR467" s="27"/>
      <c r="DS467" s="324">
        <f>SUMIF('Rekapitulasi Juni'!$BP$410:$BP$588,APS!$B467,'Rekapitulasi Juni'!$BQ$410:$BQ$588)</f>
        <v>0</v>
      </c>
      <c r="DT467" s="324">
        <f>SUMIF('Rekapitulasi Juni'!$BP$410:$BP$588,APS!$B467,'Rekapitulasi Juni'!$BR$410:$BR$588)</f>
        <v>0</v>
      </c>
      <c r="DU467" s="27"/>
      <c r="DV467" s="325">
        <f t="shared" si="817"/>
        <v>0</v>
      </c>
      <c r="DW467" s="325">
        <f t="shared" si="818"/>
        <v>0</v>
      </c>
      <c r="DX467" s="41">
        <f t="shared" si="858"/>
        <v>0</v>
      </c>
      <c r="DY467" s="41">
        <f t="shared" si="859"/>
        <v>0</v>
      </c>
      <c r="DZ467" s="41">
        <f t="shared" si="860"/>
        <v>0</v>
      </c>
      <c r="EA467" s="41">
        <f t="shared" si="861"/>
        <v>0</v>
      </c>
      <c r="EB467" s="41">
        <f t="shared" si="862"/>
        <v>0</v>
      </c>
      <c r="EC467" s="41">
        <f t="shared" si="863"/>
        <v>0</v>
      </c>
      <c r="ED467" s="180">
        <f t="shared" si="864"/>
        <v>0</v>
      </c>
      <c r="EE467" s="27">
        <v>0</v>
      </c>
      <c r="EF467" s="27"/>
      <c r="EG467" s="324">
        <f>SUMIF('Rekapitulasi Juni'!$D$608:$D$786,APS!$B467,'Rekapitulasi Juni'!$E$608:$E$786)</f>
        <v>0</v>
      </c>
      <c r="EH467" s="324">
        <f>SUMIF('Rekapitulasi Juni'!$D$608:$D$786,APS!$B467,'Rekapitulasi Juni'!$F$608:$F$786)</f>
        <v>0</v>
      </c>
      <c r="EI467" s="27"/>
      <c r="EJ467" s="325">
        <f t="shared" si="819"/>
        <v>0</v>
      </c>
      <c r="EK467" s="325">
        <f t="shared" si="820"/>
        <v>0</v>
      </c>
      <c r="EL467" s="27"/>
      <c r="EM467" s="324">
        <f>SUMIF('Rekapitulasi Juni'!$U$608:$U$786,APS!$B467,'Rekapitulasi Juni'!$V$608:$V$786)</f>
        <v>0</v>
      </c>
      <c r="EN467" s="324">
        <f>SUMIF('Rekapitulasi Juni'!$U$608:$U$786,APS!$B467,'Rekapitulasi Juni'!$W$608:$W$786)</f>
        <v>0</v>
      </c>
      <c r="EO467" s="27"/>
      <c r="EP467" s="325">
        <f t="shared" si="821"/>
        <v>0</v>
      </c>
      <c r="EQ467" s="325">
        <f t="shared" si="822"/>
        <v>0</v>
      </c>
      <c r="ER467" s="27"/>
      <c r="ES467" s="324">
        <f>SUMIF('Rekapitulasi Juni'!$AL$608:$AL$786,APS!$B467,'Rekapitulasi Juni'!$AM$608:$AM$786)</f>
        <v>0</v>
      </c>
      <c r="ET467" s="324">
        <f>SUMIF('Rekapitulasi Juni'!$AL$608:$AL$786,APS!$B467,'Rekapitulasi Juni'!$AN$608:$AN$786)</f>
        <v>0</v>
      </c>
      <c r="EU467" s="27"/>
      <c r="EV467" s="325">
        <f t="shared" si="807"/>
        <v>0</v>
      </c>
      <c r="EW467" s="325">
        <f t="shared" si="808"/>
        <v>0</v>
      </c>
      <c r="EX467" s="27"/>
      <c r="EY467" s="324">
        <f>SUMIF('Rekapitulasi Juni'!$BA$608:$BA$786,APS!$B467,'Rekapitulasi Juni'!$BB$608:$BB$786)</f>
        <v>0</v>
      </c>
      <c r="EZ467" s="324">
        <f>SUMIF('Rekapitulasi Juni'!$BA$608:$BA$786,APS!$B467,'Rekapitulasi Juni'!$BC$608:$BC$786)</f>
        <v>0</v>
      </c>
      <c r="FA467" s="324">
        <f>SUMIF('Rekapitulasi Juni'!$BA$608:$BA$786,APS!$B467,'Rekapitulasi Juni'!$BF$608:$BF$786)</f>
        <v>0</v>
      </c>
      <c r="FB467" s="325">
        <f t="shared" si="809"/>
        <v>0</v>
      </c>
      <c r="FC467" s="325">
        <f t="shared" si="810"/>
        <v>0</v>
      </c>
      <c r="FD467" s="27"/>
      <c r="FE467" s="27"/>
      <c r="FF467" s="27"/>
      <c r="FG467" s="27"/>
      <c r="FH467" s="27"/>
      <c r="FI467" s="27"/>
      <c r="FJ467" s="41">
        <f t="shared" si="865"/>
        <v>0</v>
      </c>
      <c r="FK467" s="41">
        <f t="shared" si="866"/>
        <v>0</v>
      </c>
      <c r="FL467" s="41">
        <f t="shared" si="867"/>
        <v>0</v>
      </c>
      <c r="FM467" s="41">
        <f t="shared" si="868"/>
        <v>0</v>
      </c>
      <c r="FN467" s="41">
        <f t="shared" si="869"/>
        <v>0</v>
      </c>
      <c r="FO467" s="41">
        <f t="shared" si="870"/>
        <v>0</v>
      </c>
      <c r="FP467" s="180">
        <f t="shared" si="871"/>
        <v>0</v>
      </c>
      <c r="FQ467" s="27"/>
      <c r="FR467" s="27"/>
      <c r="FS467" s="324">
        <f>SUMIF('Rekapitulasi Juni'!$D$804:$D$984,APS!$B467,'Rekapitulasi Juni'!$E$804:$E$984)</f>
        <v>0</v>
      </c>
      <c r="FT467" s="324">
        <f>SUMIF('Rekapitulasi Juni'!$D$804:$D$984,APS!$B467,'Rekapitulasi Juni'!$F$804:$F$984)</f>
        <v>0</v>
      </c>
      <c r="FU467" s="27"/>
      <c r="FV467" s="325">
        <f t="shared" si="811"/>
        <v>0</v>
      </c>
      <c r="FW467" s="325">
        <f t="shared" si="812"/>
        <v>0</v>
      </c>
      <c r="FX467" s="27"/>
      <c r="FY467" s="324">
        <f>SUMIF('Rekapitulasi Juni'!$U$804:$U$984,APS!$B467,'Rekapitulasi Juni'!$V$804:$V$984)</f>
        <v>0</v>
      </c>
      <c r="FZ467" s="324">
        <f>SUMIF('Rekapitulasi Juni'!$U$804:$U$984,APS!$B467,'Rekapitulasi Juni'!$W$804:$W$984)</f>
        <v>0</v>
      </c>
      <c r="GA467" s="27"/>
      <c r="GB467" s="325">
        <f t="shared" si="805"/>
        <v>0</v>
      </c>
      <c r="GC467" s="325">
        <f t="shared" si="806"/>
        <v>0</v>
      </c>
      <c r="GD467" s="27"/>
      <c r="GE467" s="324">
        <f>SUMIF('Rekapitulasi Juni'!$AL$804:$AL$984,APS!$B467,'Rekapitulasi Juni'!$AM$804:$AM$984)</f>
        <v>0</v>
      </c>
      <c r="GF467" s="324">
        <f>SUMIF('Rekapitulasi Juni'!$AL$804:$AL$984,APS!$B467,'Rekapitulasi Juni'!$AN$804:$AN$984)</f>
        <v>0</v>
      </c>
      <c r="GG467" s="27"/>
      <c r="GH467" s="325">
        <f t="shared" si="795"/>
        <v>0</v>
      </c>
      <c r="GI467" s="325">
        <f t="shared" si="796"/>
        <v>0</v>
      </c>
      <c r="GJ467" s="27"/>
      <c r="GK467" s="27"/>
      <c r="GL467" s="41">
        <f t="shared" si="872"/>
        <v>0</v>
      </c>
      <c r="GM467" s="41">
        <f t="shared" si="873"/>
        <v>0</v>
      </c>
      <c r="GN467" s="41">
        <f t="shared" si="874"/>
        <v>0</v>
      </c>
      <c r="GO467" s="41">
        <f t="shared" si="804"/>
        <v>0</v>
      </c>
      <c r="GP467" s="41">
        <f t="shared" si="875"/>
        <v>0</v>
      </c>
      <c r="GQ467" s="41">
        <f t="shared" si="876"/>
        <v>0</v>
      </c>
      <c r="GR467" s="180">
        <f t="shared" si="877"/>
        <v>0</v>
      </c>
      <c r="GS467" s="41">
        <f t="shared" si="797"/>
        <v>0</v>
      </c>
      <c r="GT467" s="41">
        <f t="shared" si="798"/>
        <v>0</v>
      </c>
      <c r="GU467" s="41">
        <f t="shared" si="799"/>
        <v>0</v>
      </c>
      <c r="GV467" s="41">
        <f t="shared" si="800"/>
        <v>0</v>
      </c>
      <c r="GW467" s="41">
        <f t="shared" si="801"/>
        <v>0</v>
      </c>
      <c r="GX467" s="41">
        <f t="shared" si="802"/>
        <v>0</v>
      </c>
      <c r="GY467" s="180">
        <f t="shared" si="803"/>
        <v>0</v>
      </c>
      <c r="GZ467" s="41">
        <v>441</v>
      </c>
      <c r="HA467" s="32"/>
      <c r="HB467" s="42">
        <f t="shared" si="794"/>
        <v>-24</v>
      </c>
      <c r="HC467" s="59"/>
    </row>
    <row r="468" spans="1:211" ht="15" hidden="1" customHeight="1">
      <c r="A468" s="31" t="s">
        <v>907</v>
      </c>
      <c r="B468" s="32" t="s">
        <v>908</v>
      </c>
      <c r="C468" s="31" t="s">
        <v>897</v>
      </c>
      <c r="D468" s="31" t="s">
        <v>1253</v>
      </c>
      <c r="E468" s="31" t="s">
        <v>43</v>
      </c>
      <c r="F468" s="31" t="s">
        <v>897</v>
      </c>
      <c r="G468" s="33">
        <v>26</v>
      </c>
      <c r="H468" s="33">
        <v>0</v>
      </c>
      <c r="I468" s="33">
        <v>0</v>
      </c>
      <c r="J468" s="34">
        <f>IFERROR(VLOOKUP(A468,#REF!,3,0),0)</f>
        <v>0</v>
      </c>
      <c r="K468" s="34">
        <f t="shared" si="789"/>
        <v>0</v>
      </c>
      <c r="L468" s="34">
        <v>0</v>
      </c>
      <c r="M468" s="34">
        <v>0</v>
      </c>
      <c r="N468" s="35">
        <f t="shared" si="790"/>
        <v>26</v>
      </c>
      <c r="O468" s="35">
        <f t="shared" si="791"/>
        <v>26</v>
      </c>
      <c r="P468" s="36"/>
      <c r="Q468" s="36">
        <f t="shared" si="823"/>
        <v>0</v>
      </c>
      <c r="R468" s="80"/>
      <c r="S468" s="37">
        <f ca="1">SUMIF(ROP!$D$6:$H$65536,A468,ROP!$J$6:$J$65536)</f>
        <v>26</v>
      </c>
      <c r="T468" s="37">
        <f>SUMIF(HASIL!$B:$B,APS!$B468&amp;RIGHT(APS!T$9,2),HASIL!$I:$I)</f>
        <v>0</v>
      </c>
      <c r="U468" s="37">
        <f>SUMIF(HASIL!$B:$B,APS!$B468&amp;RIGHT(APS!U$9,2),HASIL!$I:$I)</f>
        <v>0</v>
      </c>
      <c r="V468" s="37">
        <f>SUMIF(HASIL!$B:$B,APS!$B468&amp;RIGHT(APS!V$9,2),HASIL!$I:$I)</f>
        <v>0</v>
      </c>
      <c r="W468" s="37">
        <f>SUMIF(HASIL!$B:$B,APS!$B468&amp;RIGHT(APS!W$9,2),HASIL!$I:$I)</f>
        <v>0</v>
      </c>
      <c r="X468" s="38">
        <f t="shared" si="792"/>
        <v>0</v>
      </c>
      <c r="Y468" s="38">
        <f t="shared" si="793"/>
        <v>0</v>
      </c>
      <c r="Z468" s="39">
        <f t="shared" si="787"/>
        <v>0</v>
      </c>
      <c r="AA468" s="39">
        <f t="shared" si="786"/>
        <v>0</v>
      </c>
      <c r="AB468" s="40">
        <f t="shared" si="788"/>
        <v>0</v>
      </c>
      <c r="AC468" s="27">
        <v>0</v>
      </c>
      <c r="AD468" s="27"/>
      <c r="AE468" s="27"/>
      <c r="AF468" s="27"/>
      <c r="AG468" s="27"/>
      <c r="AH468" s="27"/>
      <c r="AI468" s="324">
        <f>SUMIF('Rekapitulasi Juni'!$D$9:$D$192,APS!$B468,'Rekapitulasi Juni'!$E$9:$E$192)</f>
        <v>0</v>
      </c>
      <c r="AJ468" s="324">
        <f>SUMIF('Rekapitulasi Juni'!$D$9:$D$192,APS!$B468,'Rekapitulasi Juni'!$F$9:$F$192)</f>
        <v>0</v>
      </c>
      <c r="AK468" s="324">
        <f>SUMIF('Rekapitulasi Juni'!$D$9:$D$192,APS!$B468,'Rekapitulasi Juni'!$K$9:$K$192)</f>
        <v>0</v>
      </c>
      <c r="AL468" s="325">
        <f t="shared" si="824"/>
        <v>0</v>
      </c>
      <c r="AM468" s="325">
        <f t="shared" si="825"/>
        <v>0</v>
      </c>
      <c r="AN468" s="27"/>
      <c r="AO468" s="324">
        <f>SUMIF('Rekapitulasi Juni'!$U$9:$U$192,APS!$B468,'Rekapitulasi Juni'!$V$9:$V$192)</f>
        <v>0</v>
      </c>
      <c r="AP468" s="324">
        <f>SUMIF('Rekapitulasi Juni'!$U$9:$U$192,APS!$B468,'Rekapitulasi Juni'!$W$9:$W$192)</f>
        <v>0</v>
      </c>
      <c r="AQ468" s="27"/>
      <c r="AR468" s="325">
        <f t="shared" si="826"/>
        <v>0</v>
      </c>
      <c r="AS468" s="325">
        <f t="shared" si="827"/>
        <v>0</v>
      </c>
      <c r="AT468" s="27"/>
      <c r="AU468" s="324">
        <f>SUMIF('Rekapitulasi Juni'!$AL$9:$AL$192,APS!$B468,'Rekapitulasi Juni'!$AM$9:$AM$192)</f>
        <v>0</v>
      </c>
      <c r="AV468" s="324">
        <f>SUMIF('Rekapitulasi Juni'!$AL$9:$AL$192,APS!$B468,'Rekapitulasi Juni'!$AN$9:$AN$192)</f>
        <v>0</v>
      </c>
      <c r="AW468" s="27"/>
      <c r="AX468" s="325">
        <f t="shared" si="828"/>
        <v>0</v>
      </c>
      <c r="AY468" s="325">
        <f t="shared" si="829"/>
        <v>0</v>
      </c>
      <c r="AZ468" s="41">
        <f t="shared" si="830"/>
        <v>0</v>
      </c>
      <c r="BA468" s="41">
        <f t="shared" si="831"/>
        <v>0</v>
      </c>
      <c r="BB468" s="41">
        <f t="shared" si="832"/>
        <v>0</v>
      </c>
      <c r="BC468" s="41">
        <f t="shared" si="833"/>
        <v>0</v>
      </c>
      <c r="BD468" s="41">
        <f t="shared" si="834"/>
        <v>0</v>
      </c>
      <c r="BE468" s="41">
        <f t="shared" si="835"/>
        <v>0</v>
      </c>
      <c r="BF468" s="180">
        <f t="shared" si="836"/>
        <v>0</v>
      </c>
      <c r="BG468" s="27">
        <v>0</v>
      </c>
      <c r="BH468" s="27"/>
      <c r="BI468" s="324">
        <f>SUMIF('Rekapitulasi Juni'!$D$214:$D$393,APS!$B468,'Rekapitulasi Juni'!$E$214:$E$393)</f>
        <v>0</v>
      </c>
      <c r="BJ468" s="324">
        <f>SUMIF('Rekapitulasi Juni'!$D$214:$D$393,APS!$B468,'Rekapitulasi Juni'!$F$214:$F$393)</f>
        <v>0</v>
      </c>
      <c r="BK468" s="27"/>
      <c r="BL468" s="325">
        <f t="shared" si="837"/>
        <v>0</v>
      </c>
      <c r="BM468" s="325">
        <f t="shared" si="838"/>
        <v>0</v>
      </c>
      <c r="BN468" s="27"/>
      <c r="BO468" s="324">
        <f>SUMIF('Rekapitulasi Juni'!$U$214:$U$393,APS!$B468,'Rekapitulasi Juni'!$V$214:$V$393)</f>
        <v>0</v>
      </c>
      <c r="BP468" s="324">
        <f>SUMIF('Rekapitulasi Juni'!$U$214:$U$393,APS!$B468,'Rekapitulasi Juni'!$W$214:$W$393)</f>
        <v>0</v>
      </c>
      <c r="BQ468" s="27"/>
      <c r="BR468" s="325">
        <f t="shared" si="839"/>
        <v>0</v>
      </c>
      <c r="BS468" s="325">
        <f t="shared" si="840"/>
        <v>0</v>
      </c>
      <c r="BT468" s="27"/>
      <c r="BU468" s="324">
        <f>SUMIF('Rekapitulasi Juni'!$AL$214:$AL$393,APS!$B468,'Rekapitulasi Juni'!$AM$214:$AM$393)</f>
        <v>0</v>
      </c>
      <c r="BV468" s="324">
        <f>SUMIF('Rekapitulasi Juni'!$AL$214:$AL$393,APS!$B468,'Rekapitulasi Juni'!$AN$214:$AN$393)</f>
        <v>0</v>
      </c>
      <c r="BW468" s="27"/>
      <c r="BX468" s="325">
        <f t="shared" si="841"/>
        <v>0</v>
      </c>
      <c r="BY468" s="325">
        <f t="shared" si="842"/>
        <v>0</v>
      </c>
      <c r="BZ468" s="27"/>
      <c r="CA468" s="324">
        <f>SUMIF('Rekapitulasi Juni'!$BA$214:$BA$393,APS!$B468,'Rekapitulasi Juni'!$BB$214:$BB$393)</f>
        <v>0</v>
      </c>
      <c r="CB468" s="324">
        <f>SUMIF('Rekapitulasi Juni'!$BA$214:$BA$393,APS!$B468,'Rekapitulasi Juni'!$BC$214:$BC$393)</f>
        <v>0</v>
      </c>
      <c r="CC468" s="27"/>
      <c r="CD468" s="325">
        <f t="shared" si="843"/>
        <v>0</v>
      </c>
      <c r="CE468" s="325">
        <f t="shared" si="844"/>
        <v>0</v>
      </c>
      <c r="CF468" s="27"/>
      <c r="CG468" s="324">
        <f>SUMIF('Rekapitulasi Juni'!$BP$214:$BP$393,APS!$B468,'Rekapitulasi Juni'!$BQ$214:$BQ$393)</f>
        <v>0</v>
      </c>
      <c r="CH468" s="324">
        <f>SUMIF('Rekapitulasi Juni'!$BP$214:$BP$393,APS!$B468,'Rekapitulasi Juni'!$BR$214:$BR$393)</f>
        <v>0</v>
      </c>
      <c r="CI468" s="27"/>
      <c r="CJ468" s="325">
        <f t="shared" si="845"/>
        <v>0</v>
      </c>
      <c r="CK468" s="325">
        <f t="shared" si="846"/>
        <v>0</v>
      </c>
      <c r="CL468" s="41">
        <f t="shared" si="847"/>
        <v>0</v>
      </c>
      <c r="CM468" s="41">
        <f t="shared" si="848"/>
        <v>0</v>
      </c>
      <c r="CN468" s="41">
        <f t="shared" si="849"/>
        <v>0</v>
      </c>
      <c r="CO468" s="41">
        <f t="shared" si="850"/>
        <v>0</v>
      </c>
      <c r="CP468" s="41">
        <f t="shared" si="851"/>
        <v>0</v>
      </c>
      <c r="CQ468" s="41">
        <f t="shared" si="852"/>
        <v>0</v>
      </c>
      <c r="CR468" s="180">
        <f t="shared" si="853"/>
        <v>0</v>
      </c>
      <c r="CS468" s="27">
        <v>0</v>
      </c>
      <c r="CT468" s="27"/>
      <c r="CU468" s="324">
        <f>SUMIF('Rekapitulasi Juni'!$D$410:$D$588,APS!$B468,'Rekapitulasi Juni'!$E$410:$E$588)</f>
        <v>0</v>
      </c>
      <c r="CV468" s="324">
        <f>SUMIF('Rekapitulasi Juni'!$D$410:$D$588,APS!$B468,'Rekapitulasi Juni'!$F$410:$F$588)</f>
        <v>0</v>
      </c>
      <c r="CW468" s="27"/>
      <c r="CX468" s="325">
        <f t="shared" si="854"/>
        <v>0</v>
      </c>
      <c r="CY468" s="325">
        <f t="shared" si="855"/>
        <v>0</v>
      </c>
      <c r="CZ468" s="27"/>
      <c r="DA468" s="324">
        <f>SUMIF('Rekapitulasi Juni'!$U$410:$U$588,APS!$B468,'Rekapitulasi Juni'!$V$410:$V$588)</f>
        <v>0</v>
      </c>
      <c r="DB468" s="324">
        <f>SUMIF('Rekapitulasi Juni'!$U$410:$U$588,APS!$B468,'Rekapitulasi Juni'!$W$410:$W$588)</f>
        <v>0</v>
      </c>
      <c r="DC468" s="27"/>
      <c r="DD468" s="325">
        <f t="shared" si="856"/>
        <v>0</v>
      </c>
      <c r="DE468" s="325">
        <f t="shared" si="857"/>
        <v>0</v>
      </c>
      <c r="DF468" s="27"/>
      <c r="DG468" s="324">
        <f>SUMIF('Rekapitulasi Juni'!$AL$410:$AL$588,APS!$B468,'Rekapitulasi Juni'!$AM$410:$AM$588)</f>
        <v>0</v>
      </c>
      <c r="DH468" s="324">
        <f>SUMIF('Rekapitulasi Juni'!$AL$410:$AL$588,APS!$B468,'Rekapitulasi Juni'!$AN$410:$AN$588)</f>
        <v>0</v>
      </c>
      <c r="DI468" s="27"/>
      <c r="DJ468" s="325">
        <f t="shared" si="813"/>
        <v>0</v>
      </c>
      <c r="DK468" s="325">
        <f t="shared" si="814"/>
        <v>0</v>
      </c>
      <c r="DL468" s="27"/>
      <c r="DM468" s="324">
        <f>SUMIF('Rekapitulasi Juni'!$BA$410:$BA$588,APS!$B468,'Rekapitulasi Juni'!$BB$410:$BB$588)</f>
        <v>0</v>
      </c>
      <c r="DN468" s="324">
        <f>SUMIF('Rekapitulasi Juni'!$BA$410:$BA$588,APS!$B468,'Rekapitulasi Juni'!$BC$410:$BC$588)</f>
        <v>0</v>
      </c>
      <c r="DO468" s="324">
        <f>SUMIF('Rekapitulasi Juni'!$BA$410:$BA$588,APS!$B468,'Rekapitulasi Juni'!$BF$410:$BF$588)</f>
        <v>0</v>
      </c>
      <c r="DP468" s="325">
        <f t="shared" si="815"/>
        <v>0</v>
      </c>
      <c r="DQ468" s="325">
        <f t="shared" si="816"/>
        <v>0</v>
      </c>
      <c r="DR468" s="27"/>
      <c r="DS468" s="324">
        <f>SUMIF('Rekapitulasi Juni'!$BP$410:$BP$588,APS!$B468,'Rekapitulasi Juni'!$BQ$410:$BQ$588)</f>
        <v>0</v>
      </c>
      <c r="DT468" s="324">
        <f>SUMIF('Rekapitulasi Juni'!$BP$410:$BP$588,APS!$B468,'Rekapitulasi Juni'!$BR$410:$BR$588)</f>
        <v>0</v>
      </c>
      <c r="DU468" s="27"/>
      <c r="DV468" s="325">
        <f t="shared" si="817"/>
        <v>0</v>
      </c>
      <c r="DW468" s="325">
        <f t="shared" si="818"/>
        <v>0</v>
      </c>
      <c r="DX468" s="41">
        <f t="shared" si="858"/>
        <v>0</v>
      </c>
      <c r="DY468" s="41">
        <f t="shared" si="859"/>
        <v>0</v>
      </c>
      <c r="DZ468" s="41">
        <f t="shared" si="860"/>
        <v>0</v>
      </c>
      <c r="EA468" s="41">
        <f t="shared" si="861"/>
        <v>0</v>
      </c>
      <c r="EB468" s="41">
        <f t="shared" si="862"/>
        <v>0</v>
      </c>
      <c r="EC468" s="41">
        <f t="shared" si="863"/>
        <v>0</v>
      </c>
      <c r="ED468" s="180">
        <f t="shared" si="864"/>
        <v>0</v>
      </c>
      <c r="EE468" s="27">
        <v>0</v>
      </c>
      <c r="EF468" s="27"/>
      <c r="EG468" s="324">
        <f>SUMIF('Rekapitulasi Juni'!$D$608:$D$786,APS!$B468,'Rekapitulasi Juni'!$E$608:$E$786)</f>
        <v>0</v>
      </c>
      <c r="EH468" s="324">
        <f>SUMIF('Rekapitulasi Juni'!$D$608:$D$786,APS!$B468,'Rekapitulasi Juni'!$F$608:$F$786)</f>
        <v>0</v>
      </c>
      <c r="EI468" s="27"/>
      <c r="EJ468" s="325">
        <f t="shared" si="819"/>
        <v>0</v>
      </c>
      <c r="EK468" s="325">
        <f t="shared" si="820"/>
        <v>0</v>
      </c>
      <c r="EL468" s="27"/>
      <c r="EM468" s="324">
        <f>SUMIF('Rekapitulasi Juni'!$U$608:$U$786,APS!$B468,'Rekapitulasi Juni'!$V$608:$V$786)</f>
        <v>0</v>
      </c>
      <c r="EN468" s="324">
        <f>SUMIF('Rekapitulasi Juni'!$U$608:$U$786,APS!$B468,'Rekapitulasi Juni'!$W$608:$W$786)</f>
        <v>0</v>
      </c>
      <c r="EO468" s="27"/>
      <c r="EP468" s="325">
        <f t="shared" si="821"/>
        <v>0</v>
      </c>
      <c r="EQ468" s="325">
        <f t="shared" si="822"/>
        <v>0</v>
      </c>
      <c r="ER468" s="27"/>
      <c r="ES468" s="324">
        <f>SUMIF('Rekapitulasi Juni'!$AL$608:$AL$786,APS!$B468,'Rekapitulasi Juni'!$AM$608:$AM$786)</f>
        <v>0</v>
      </c>
      <c r="ET468" s="324">
        <f>SUMIF('Rekapitulasi Juni'!$AL$608:$AL$786,APS!$B468,'Rekapitulasi Juni'!$AN$608:$AN$786)</f>
        <v>0</v>
      </c>
      <c r="EU468" s="27"/>
      <c r="EV468" s="325">
        <f t="shared" si="807"/>
        <v>0</v>
      </c>
      <c r="EW468" s="325">
        <f t="shared" si="808"/>
        <v>0</v>
      </c>
      <c r="EX468" s="27"/>
      <c r="EY468" s="324">
        <f>SUMIF('Rekapitulasi Juni'!$BA$608:$BA$786,APS!$B468,'Rekapitulasi Juni'!$BB$608:$BB$786)</f>
        <v>0</v>
      </c>
      <c r="EZ468" s="324">
        <f>SUMIF('Rekapitulasi Juni'!$BA$608:$BA$786,APS!$B468,'Rekapitulasi Juni'!$BC$608:$BC$786)</f>
        <v>0</v>
      </c>
      <c r="FA468" s="324">
        <f>SUMIF('Rekapitulasi Juni'!$BA$608:$BA$786,APS!$B468,'Rekapitulasi Juni'!$BF$608:$BF$786)</f>
        <v>0</v>
      </c>
      <c r="FB468" s="325">
        <f t="shared" si="809"/>
        <v>0</v>
      </c>
      <c r="FC468" s="325">
        <f t="shared" si="810"/>
        <v>0</v>
      </c>
      <c r="FD468" s="27"/>
      <c r="FE468" s="27"/>
      <c r="FF468" s="27"/>
      <c r="FG468" s="27"/>
      <c r="FH468" s="27"/>
      <c r="FI468" s="27"/>
      <c r="FJ468" s="41">
        <f t="shared" si="865"/>
        <v>0</v>
      </c>
      <c r="FK468" s="41">
        <f t="shared" si="866"/>
        <v>0</v>
      </c>
      <c r="FL468" s="41">
        <f t="shared" si="867"/>
        <v>0</v>
      </c>
      <c r="FM468" s="41">
        <f t="shared" si="868"/>
        <v>0</v>
      </c>
      <c r="FN468" s="41">
        <f t="shared" si="869"/>
        <v>0</v>
      </c>
      <c r="FO468" s="41">
        <f t="shared" si="870"/>
        <v>0</v>
      </c>
      <c r="FP468" s="180">
        <f t="shared" si="871"/>
        <v>0</v>
      </c>
      <c r="FQ468" s="27"/>
      <c r="FR468" s="27"/>
      <c r="FS468" s="324">
        <f>SUMIF('Rekapitulasi Juni'!$D$804:$D$984,APS!$B468,'Rekapitulasi Juni'!$E$804:$E$984)</f>
        <v>0</v>
      </c>
      <c r="FT468" s="324">
        <f>SUMIF('Rekapitulasi Juni'!$D$804:$D$984,APS!$B468,'Rekapitulasi Juni'!$F$804:$F$984)</f>
        <v>0</v>
      </c>
      <c r="FU468" s="27"/>
      <c r="FV468" s="325">
        <f t="shared" si="811"/>
        <v>0</v>
      </c>
      <c r="FW468" s="325">
        <f t="shared" si="812"/>
        <v>0</v>
      </c>
      <c r="FX468" s="27"/>
      <c r="FY468" s="324">
        <f>SUMIF('Rekapitulasi Juni'!$U$804:$U$984,APS!$B468,'Rekapitulasi Juni'!$V$804:$V$984)</f>
        <v>0</v>
      </c>
      <c r="FZ468" s="324">
        <f>SUMIF('Rekapitulasi Juni'!$U$804:$U$984,APS!$B468,'Rekapitulasi Juni'!$W$804:$W$984)</f>
        <v>0</v>
      </c>
      <c r="GA468" s="27"/>
      <c r="GB468" s="325">
        <f t="shared" si="805"/>
        <v>0</v>
      </c>
      <c r="GC468" s="325">
        <f t="shared" si="806"/>
        <v>0</v>
      </c>
      <c r="GD468" s="27"/>
      <c r="GE468" s="324">
        <f>SUMIF('Rekapitulasi Juni'!$AL$804:$AL$984,APS!$B468,'Rekapitulasi Juni'!$AM$804:$AM$984)</f>
        <v>0</v>
      </c>
      <c r="GF468" s="324">
        <f>SUMIF('Rekapitulasi Juni'!$AL$804:$AL$984,APS!$B468,'Rekapitulasi Juni'!$AN$804:$AN$984)</f>
        <v>0</v>
      </c>
      <c r="GG468" s="27"/>
      <c r="GH468" s="325">
        <f t="shared" si="795"/>
        <v>0</v>
      </c>
      <c r="GI468" s="325">
        <f t="shared" si="796"/>
        <v>0</v>
      </c>
      <c r="GJ468" s="27"/>
      <c r="GK468" s="27"/>
      <c r="GL468" s="41">
        <f t="shared" si="872"/>
        <v>0</v>
      </c>
      <c r="GM468" s="41">
        <f t="shared" si="873"/>
        <v>0</v>
      </c>
      <c r="GN468" s="41">
        <f t="shared" si="874"/>
        <v>0</v>
      </c>
      <c r="GO468" s="41">
        <f t="shared" si="804"/>
        <v>0</v>
      </c>
      <c r="GP468" s="41">
        <f t="shared" si="875"/>
        <v>0</v>
      </c>
      <c r="GQ468" s="41">
        <f t="shared" si="876"/>
        <v>0</v>
      </c>
      <c r="GR468" s="180">
        <f t="shared" si="877"/>
        <v>0</v>
      </c>
      <c r="GS468" s="41">
        <f t="shared" si="797"/>
        <v>0</v>
      </c>
      <c r="GT468" s="41">
        <f t="shared" si="798"/>
        <v>0</v>
      </c>
      <c r="GU468" s="41">
        <f t="shared" si="799"/>
        <v>0</v>
      </c>
      <c r="GV468" s="41">
        <f t="shared" si="800"/>
        <v>0</v>
      </c>
      <c r="GW468" s="41">
        <f t="shared" si="801"/>
        <v>0</v>
      </c>
      <c r="GX468" s="41">
        <f t="shared" si="802"/>
        <v>0</v>
      </c>
      <c r="GY468" s="180">
        <f t="shared" si="803"/>
        <v>0</v>
      </c>
      <c r="GZ468" s="41">
        <v>442</v>
      </c>
      <c r="HA468" s="32"/>
      <c r="HB468" s="42">
        <f t="shared" si="794"/>
        <v>-26</v>
      </c>
      <c r="HC468" s="59"/>
    </row>
    <row r="469" spans="1:211" ht="15" customHeight="1">
      <c r="A469" s="31" t="s">
        <v>909</v>
      </c>
      <c r="B469" s="32" t="s">
        <v>910</v>
      </c>
      <c r="C469" s="31" t="s">
        <v>897</v>
      </c>
      <c r="D469" s="31" t="s">
        <v>1253</v>
      </c>
      <c r="E469" s="31" t="s">
        <v>43</v>
      </c>
      <c r="F469" s="31" t="s">
        <v>897</v>
      </c>
      <c r="G469" s="33">
        <v>26</v>
      </c>
      <c r="H469" s="33">
        <v>0</v>
      </c>
      <c r="I469" s="33">
        <v>0</v>
      </c>
      <c r="J469" s="34">
        <f>IFERROR(VLOOKUP(A469,#REF!,3,0),0)</f>
        <v>0</v>
      </c>
      <c r="K469" s="34">
        <f t="shared" si="789"/>
        <v>0</v>
      </c>
      <c r="L469" s="34">
        <v>0</v>
      </c>
      <c r="M469" s="34">
        <v>0</v>
      </c>
      <c r="N469" s="35">
        <f t="shared" si="790"/>
        <v>26</v>
      </c>
      <c r="O469" s="35">
        <f t="shared" si="791"/>
        <v>26</v>
      </c>
      <c r="P469" s="36">
        <v>26</v>
      </c>
      <c r="Q469" s="36">
        <f t="shared" si="823"/>
        <v>26</v>
      </c>
      <c r="R469" s="80"/>
      <c r="S469" s="37">
        <f ca="1">SUMIF(ROP!$D$6:$H$65536,A469,ROP!$J$6:$J$65536)</f>
        <v>26</v>
      </c>
      <c r="T469" s="37">
        <f>SUMIF(HASIL!$B:$B,APS!$B469&amp;RIGHT(APS!T$9,2),HASIL!$I:$I)</f>
        <v>0</v>
      </c>
      <c r="U469" s="37">
        <f>SUMIF(HASIL!$B:$B,APS!$B469&amp;RIGHT(APS!U$9,2),HASIL!$I:$I)</f>
        <v>0</v>
      </c>
      <c r="V469" s="37">
        <f>SUMIF(HASIL!$B:$B,APS!$B469&amp;RIGHT(APS!V$9,2),HASIL!$I:$I)</f>
        <v>0</v>
      </c>
      <c r="W469" s="37">
        <f>SUMIF(HASIL!$B:$B,APS!$B469&amp;RIGHT(APS!W$9,2),HASIL!$I:$I)</f>
        <v>0</v>
      </c>
      <c r="X469" s="38">
        <f t="shared" si="792"/>
        <v>0</v>
      </c>
      <c r="Y469" s="38">
        <f t="shared" si="793"/>
        <v>-26</v>
      </c>
      <c r="Z469" s="39">
        <f t="shared" si="787"/>
        <v>0</v>
      </c>
      <c r="AA469" s="39">
        <f t="shared" ref="AA469:AA516" si="878">AZ469+CL469+DX469+FJ469+GL469</f>
        <v>26</v>
      </c>
      <c r="AB469" s="40">
        <f t="shared" si="788"/>
        <v>26</v>
      </c>
      <c r="AC469" s="27">
        <v>0</v>
      </c>
      <c r="AD469" s="27"/>
      <c r="AE469" s="27"/>
      <c r="AF469" s="27"/>
      <c r="AG469" s="27"/>
      <c r="AH469" s="27"/>
      <c r="AI469" s="324">
        <f>SUMIF('Rekapitulasi Juni'!$D$9:$D$192,APS!$B469,'Rekapitulasi Juni'!$E$9:$E$192)</f>
        <v>0</v>
      </c>
      <c r="AJ469" s="324">
        <f>SUMIF('Rekapitulasi Juni'!$D$9:$D$192,APS!$B469,'Rekapitulasi Juni'!$F$9:$F$192)</f>
        <v>0</v>
      </c>
      <c r="AK469" s="324">
        <f>SUMIF('Rekapitulasi Juni'!$D$9:$D$192,APS!$B469,'Rekapitulasi Juni'!$K$9:$K$192)</f>
        <v>0</v>
      </c>
      <c r="AL469" s="325">
        <f t="shared" si="824"/>
        <v>0</v>
      </c>
      <c r="AM469" s="325">
        <f t="shared" si="825"/>
        <v>0</v>
      </c>
      <c r="AN469" s="27"/>
      <c r="AO469" s="324">
        <f>SUMIF('Rekapitulasi Juni'!$U$9:$U$192,APS!$B469,'Rekapitulasi Juni'!$V$9:$V$192)</f>
        <v>0</v>
      </c>
      <c r="AP469" s="324">
        <f>SUMIF('Rekapitulasi Juni'!$U$9:$U$192,APS!$B469,'Rekapitulasi Juni'!$W$9:$W$192)</f>
        <v>0</v>
      </c>
      <c r="AQ469" s="27"/>
      <c r="AR469" s="325">
        <f t="shared" si="826"/>
        <v>0</v>
      </c>
      <c r="AS469" s="325">
        <f t="shared" si="827"/>
        <v>0</v>
      </c>
      <c r="AT469" s="27"/>
      <c r="AU469" s="324">
        <f>SUMIF('Rekapitulasi Juni'!$AL$9:$AL$192,APS!$B469,'Rekapitulasi Juni'!$AM$9:$AM$192)</f>
        <v>0</v>
      </c>
      <c r="AV469" s="324">
        <f>SUMIF('Rekapitulasi Juni'!$AL$9:$AL$192,APS!$B469,'Rekapitulasi Juni'!$AN$9:$AN$192)</f>
        <v>0</v>
      </c>
      <c r="AW469" s="27"/>
      <c r="AX469" s="325">
        <f t="shared" si="828"/>
        <v>0</v>
      </c>
      <c r="AY469" s="325">
        <f t="shared" si="829"/>
        <v>0</v>
      </c>
      <c r="AZ469" s="41">
        <f t="shared" si="830"/>
        <v>0</v>
      </c>
      <c r="BA469" s="41">
        <f t="shared" si="831"/>
        <v>0</v>
      </c>
      <c r="BB469" s="41">
        <f t="shared" si="832"/>
        <v>0</v>
      </c>
      <c r="BC469" s="41">
        <f t="shared" si="833"/>
        <v>0</v>
      </c>
      <c r="BD469" s="41">
        <f t="shared" si="834"/>
        <v>0</v>
      </c>
      <c r="BE469" s="41">
        <f t="shared" si="835"/>
        <v>0</v>
      </c>
      <c r="BF469" s="180">
        <f t="shared" si="836"/>
        <v>0</v>
      </c>
      <c r="BG469" s="27">
        <v>0</v>
      </c>
      <c r="BH469" s="27"/>
      <c r="BI469" s="324">
        <f>SUMIF('Rekapitulasi Juni'!$D$214:$D$393,APS!$B469,'Rekapitulasi Juni'!$E$214:$E$393)</f>
        <v>0</v>
      </c>
      <c r="BJ469" s="324">
        <f>SUMIF('Rekapitulasi Juni'!$D$214:$D$393,APS!$B469,'Rekapitulasi Juni'!$F$214:$F$393)</f>
        <v>0</v>
      </c>
      <c r="BK469" s="27"/>
      <c r="BL469" s="325">
        <f t="shared" si="837"/>
        <v>0</v>
      </c>
      <c r="BM469" s="325">
        <f t="shared" si="838"/>
        <v>0</v>
      </c>
      <c r="BN469" s="27"/>
      <c r="BO469" s="324">
        <f>SUMIF('Rekapitulasi Juni'!$U$214:$U$393,APS!$B469,'Rekapitulasi Juni'!$V$214:$V$393)</f>
        <v>0</v>
      </c>
      <c r="BP469" s="324">
        <f>SUMIF('Rekapitulasi Juni'!$U$214:$U$393,APS!$B469,'Rekapitulasi Juni'!$W$214:$W$393)</f>
        <v>0</v>
      </c>
      <c r="BQ469" s="27"/>
      <c r="BR469" s="325">
        <f t="shared" si="839"/>
        <v>0</v>
      </c>
      <c r="BS469" s="325">
        <f t="shared" si="840"/>
        <v>0</v>
      </c>
      <c r="BT469" s="27"/>
      <c r="BU469" s="324">
        <f>SUMIF('Rekapitulasi Juni'!$AL$214:$AL$393,APS!$B469,'Rekapitulasi Juni'!$AM$214:$AM$393)</f>
        <v>0</v>
      </c>
      <c r="BV469" s="324">
        <f>SUMIF('Rekapitulasi Juni'!$AL$214:$AL$393,APS!$B469,'Rekapitulasi Juni'!$AN$214:$AN$393)</f>
        <v>0</v>
      </c>
      <c r="BW469" s="27"/>
      <c r="BX469" s="325">
        <f t="shared" si="841"/>
        <v>0</v>
      </c>
      <c r="BY469" s="325">
        <f t="shared" si="842"/>
        <v>0</v>
      </c>
      <c r="BZ469" s="27"/>
      <c r="CA469" s="324">
        <f>SUMIF('Rekapitulasi Juni'!$BA$214:$BA$393,APS!$B469,'Rekapitulasi Juni'!$BB$214:$BB$393)</f>
        <v>0</v>
      </c>
      <c r="CB469" s="324">
        <f>SUMIF('Rekapitulasi Juni'!$BA$214:$BA$393,APS!$B469,'Rekapitulasi Juni'!$BC$214:$BC$393)</f>
        <v>0</v>
      </c>
      <c r="CC469" s="27"/>
      <c r="CD469" s="325">
        <f t="shared" si="843"/>
        <v>0</v>
      </c>
      <c r="CE469" s="325">
        <f t="shared" si="844"/>
        <v>0</v>
      </c>
      <c r="CF469" s="27"/>
      <c r="CG469" s="324">
        <f>SUMIF('Rekapitulasi Juni'!$BP$214:$BP$393,APS!$B469,'Rekapitulasi Juni'!$BQ$214:$BQ$393)</f>
        <v>0</v>
      </c>
      <c r="CH469" s="324">
        <f>SUMIF('Rekapitulasi Juni'!$BP$214:$BP$393,APS!$B469,'Rekapitulasi Juni'!$BR$214:$BR$393)</f>
        <v>0</v>
      </c>
      <c r="CI469" s="27"/>
      <c r="CJ469" s="325">
        <f t="shared" si="845"/>
        <v>0</v>
      </c>
      <c r="CK469" s="325">
        <f t="shared" si="846"/>
        <v>0</v>
      </c>
      <c r="CL469" s="41">
        <f t="shared" si="847"/>
        <v>0</v>
      </c>
      <c r="CM469" s="41">
        <f t="shared" si="848"/>
        <v>0</v>
      </c>
      <c r="CN469" s="41">
        <f t="shared" si="849"/>
        <v>0</v>
      </c>
      <c r="CO469" s="41">
        <f t="shared" si="850"/>
        <v>0</v>
      </c>
      <c r="CP469" s="41">
        <f t="shared" si="851"/>
        <v>0</v>
      </c>
      <c r="CQ469" s="41">
        <f t="shared" si="852"/>
        <v>0</v>
      </c>
      <c r="CR469" s="180">
        <f t="shared" si="853"/>
        <v>0</v>
      </c>
      <c r="CS469" s="27">
        <v>0</v>
      </c>
      <c r="CT469" s="27">
        <v>26</v>
      </c>
      <c r="CU469" s="324">
        <f>SUMIF('Rekapitulasi Juni'!$D$410:$D$588,APS!$B469,'Rekapitulasi Juni'!$E$410:$E$588)</f>
        <v>0</v>
      </c>
      <c r="CV469" s="324">
        <f>SUMIF('Rekapitulasi Juni'!$D$410:$D$588,APS!$B469,'Rekapitulasi Juni'!$F$410:$F$588)</f>
        <v>0</v>
      </c>
      <c r="CW469" s="27"/>
      <c r="CX469" s="325">
        <f t="shared" si="854"/>
        <v>0</v>
      </c>
      <c r="CY469" s="325">
        <f t="shared" si="855"/>
        <v>0</v>
      </c>
      <c r="CZ469" s="27"/>
      <c r="DA469" s="324">
        <f>SUMIF('Rekapitulasi Juni'!$U$410:$U$588,APS!$B469,'Rekapitulasi Juni'!$V$410:$V$588)</f>
        <v>0</v>
      </c>
      <c r="DB469" s="324">
        <f>SUMIF('Rekapitulasi Juni'!$U$410:$U$588,APS!$B469,'Rekapitulasi Juni'!$W$410:$W$588)</f>
        <v>0</v>
      </c>
      <c r="DC469" s="27"/>
      <c r="DD469" s="325">
        <f t="shared" si="856"/>
        <v>0</v>
      </c>
      <c r="DE469" s="325">
        <f t="shared" si="857"/>
        <v>0</v>
      </c>
      <c r="DF469" s="27"/>
      <c r="DG469" s="324">
        <f>SUMIF('Rekapitulasi Juni'!$AL$410:$AL$588,APS!$B469,'Rekapitulasi Juni'!$AM$410:$AM$588)</f>
        <v>0</v>
      </c>
      <c r="DH469" s="324">
        <f>SUMIF('Rekapitulasi Juni'!$AL$410:$AL$588,APS!$B469,'Rekapitulasi Juni'!$AN$410:$AN$588)</f>
        <v>0</v>
      </c>
      <c r="DI469" s="27"/>
      <c r="DJ469" s="325">
        <f t="shared" si="813"/>
        <v>0</v>
      </c>
      <c r="DK469" s="325">
        <f t="shared" si="814"/>
        <v>0</v>
      </c>
      <c r="DL469" s="27"/>
      <c r="DM469" s="324">
        <f>SUMIF('Rekapitulasi Juni'!$BA$410:$BA$588,APS!$B469,'Rekapitulasi Juni'!$BB$410:$BB$588)</f>
        <v>0</v>
      </c>
      <c r="DN469" s="324">
        <f>SUMIF('Rekapitulasi Juni'!$BA$410:$BA$588,APS!$B469,'Rekapitulasi Juni'!$BC$410:$BC$588)</f>
        <v>0</v>
      </c>
      <c r="DO469" s="324">
        <f>SUMIF('Rekapitulasi Juni'!$BA$410:$BA$588,APS!$B469,'Rekapitulasi Juni'!$BF$410:$BF$588)</f>
        <v>0</v>
      </c>
      <c r="DP469" s="325">
        <f t="shared" si="815"/>
        <v>0</v>
      </c>
      <c r="DQ469" s="325">
        <f t="shared" si="816"/>
        <v>0</v>
      </c>
      <c r="DR469" s="27"/>
      <c r="DS469" s="324">
        <f>SUMIF('Rekapitulasi Juni'!$BP$410:$BP$588,APS!$B469,'Rekapitulasi Juni'!$BQ$410:$BQ$588)</f>
        <v>0</v>
      </c>
      <c r="DT469" s="324">
        <f>SUMIF('Rekapitulasi Juni'!$BP$410:$BP$588,APS!$B469,'Rekapitulasi Juni'!$BR$410:$BR$588)</f>
        <v>0</v>
      </c>
      <c r="DU469" s="27"/>
      <c r="DV469" s="325">
        <f t="shared" si="817"/>
        <v>0</v>
      </c>
      <c r="DW469" s="325">
        <f t="shared" si="818"/>
        <v>0</v>
      </c>
      <c r="DX469" s="41">
        <f t="shared" si="858"/>
        <v>26</v>
      </c>
      <c r="DY469" s="41">
        <f t="shared" si="859"/>
        <v>0</v>
      </c>
      <c r="DZ469" s="41">
        <f t="shared" si="860"/>
        <v>0</v>
      </c>
      <c r="EA469" s="41">
        <f t="shared" si="861"/>
        <v>0</v>
      </c>
      <c r="EB469" s="41">
        <f t="shared" si="862"/>
        <v>0</v>
      </c>
      <c r="EC469" s="41">
        <f t="shared" si="863"/>
        <v>-26</v>
      </c>
      <c r="ED469" s="180">
        <f t="shared" si="864"/>
        <v>0</v>
      </c>
      <c r="EE469" s="27">
        <v>26</v>
      </c>
      <c r="EF469" s="27"/>
      <c r="EG469" s="324">
        <f>SUMIF('Rekapitulasi Juni'!$D$608:$D$786,APS!$B469,'Rekapitulasi Juni'!$E$608:$E$786)</f>
        <v>0</v>
      </c>
      <c r="EH469" s="324">
        <f>SUMIF('Rekapitulasi Juni'!$D$608:$D$786,APS!$B469,'Rekapitulasi Juni'!$F$608:$F$786)</f>
        <v>0</v>
      </c>
      <c r="EI469" s="27"/>
      <c r="EJ469" s="325">
        <f t="shared" si="819"/>
        <v>0</v>
      </c>
      <c r="EK469" s="325">
        <f t="shared" si="820"/>
        <v>0</v>
      </c>
      <c r="EL469" s="27"/>
      <c r="EM469" s="324">
        <f>SUMIF('Rekapitulasi Juni'!$U$608:$U$786,APS!$B469,'Rekapitulasi Juni'!$V$608:$V$786)</f>
        <v>0</v>
      </c>
      <c r="EN469" s="324">
        <f>SUMIF('Rekapitulasi Juni'!$U$608:$U$786,APS!$B469,'Rekapitulasi Juni'!$W$608:$W$786)</f>
        <v>0</v>
      </c>
      <c r="EO469" s="27"/>
      <c r="EP469" s="325">
        <f t="shared" si="821"/>
        <v>0</v>
      </c>
      <c r="EQ469" s="325">
        <f t="shared" si="822"/>
        <v>0</v>
      </c>
      <c r="ER469" s="27"/>
      <c r="ES469" s="324">
        <f>SUMIF('Rekapitulasi Juni'!$AL$608:$AL$786,APS!$B469,'Rekapitulasi Juni'!$AM$608:$AM$786)</f>
        <v>0</v>
      </c>
      <c r="ET469" s="324">
        <f>SUMIF('Rekapitulasi Juni'!$AL$608:$AL$786,APS!$B469,'Rekapitulasi Juni'!$AN$608:$AN$786)</f>
        <v>0</v>
      </c>
      <c r="EU469" s="27"/>
      <c r="EV469" s="325">
        <f t="shared" si="807"/>
        <v>0</v>
      </c>
      <c r="EW469" s="325">
        <f t="shared" si="808"/>
        <v>0</v>
      </c>
      <c r="EX469" s="27"/>
      <c r="EY469" s="324">
        <f>SUMIF('Rekapitulasi Juni'!$BA$608:$BA$786,APS!$B469,'Rekapitulasi Juni'!$BB$608:$BB$786)</f>
        <v>0</v>
      </c>
      <c r="EZ469" s="324">
        <f>SUMIF('Rekapitulasi Juni'!$BA$608:$BA$786,APS!$B469,'Rekapitulasi Juni'!$BC$608:$BC$786)</f>
        <v>0</v>
      </c>
      <c r="FA469" s="324">
        <f>SUMIF('Rekapitulasi Juni'!$BA$608:$BA$786,APS!$B469,'Rekapitulasi Juni'!$BF$608:$BF$786)</f>
        <v>0</v>
      </c>
      <c r="FB469" s="325">
        <f t="shared" si="809"/>
        <v>0</v>
      </c>
      <c r="FC469" s="325">
        <f t="shared" si="810"/>
        <v>0</v>
      </c>
      <c r="FD469" s="27"/>
      <c r="FE469" s="27"/>
      <c r="FF469" s="27"/>
      <c r="FG469" s="27"/>
      <c r="FH469" s="27"/>
      <c r="FI469" s="27"/>
      <c r="FJ469" s="41">
        <f t="shared" si="865"/>
        <v>0</v>
      </c>
      <c r="FK469" s="41">
        <f t="shared" si="866"/>
        <v>0</v>
      </c>
      <c r="FL469" s="41">
        <f t="shared" si="867"/>
        <v>0</v>
      </c>
      <c r="FM469" s="41">
        <f t="shared" si="868"/>
        <v>0</v>
      </c>
      <c r="FN469" s="41">
        <f t="shared" si="869"/>
        <v>0</v>
      </c>
      <c r="FO469" s="41">
        <f t="shared" si="870"/>
        <v>0</v>
      </c>
      <c r="FP469" s="180">
        <f t="shared" si="871"/>
        <v>0</v>
      </c>
      <c r="FQ469" s="27"/>
      <c r="FR469" s="27"/>
      <c r="FS469" s="324">
        <f>SUMIF('Rekapitulasi Juni'!$D$804:$D$984,APS!$B469,'Rekapitulasi Juni'!$E$804:$E$984)</f>
        <v>0</v>
      </c>
      <c r="FT469" s="324">
        <f>SUMIF('Rekapitulasi Juni'!$D$804:$D$984,APS!$B469,'Rekapitulasi Juni'!$F$804:$F$984)</f>
        <v>0</v>
      </c>
      <c r="FU469" s="27"/>
      <c r="FV469" s="325">
        <f t="shared" si="811"/>
        <v>0</v>
      </c>
      <c r="FW469" s="325">
        <f t="shared" si="812"/>
        <v>0</v>
      </c>
      <c r="FX469" s="27"/>
      <c r="FY469" s="324">
        <f>SUMIF('Rekapitulasi Juni'!$U$804:$U$984,APS!$B469,'Rekapitulasi Juni'!$V$804:$V$984)</f>
        <v>0</v>
      </c>
      <c r="FZ469" s="324">
        <f>SUMIF('Rekapitulasi Juni'!$U$804:$U$984,APS!$B469,'Rekapitulasi Juni'!$W$804:$W$984)</f>
        <v>0</v>
      </c>
      <c r="GA469" s="27"/>
      <c r="GB469" s="325">
        <f t="shared" si="805"/>
        <v>0</v>
      </c>
      <c r="GC469" s="325">
        <f t="shared" si="806"/>
        <v>0</v>
      </c>
      <c r="GD469" s="27"/>
      <c r="GE469" s="324">
        <f>SUMIF('Rekapitulasi Juni'!$AL$804:$AL$984,APS!$B469,'Rekapitulasi Juni'!$AM$804:$AM$984)</f>
        <v>0</v>
      </c>
      <c r="GF469" s="324">
        <f>SUMIF('Rekapitulasi Juni'!$AL$804:$AL$984,APS!$B469,'Rekapitulasi Juni'!$AN$804:$AN$984)</f>
        <v>0</v>
      </c>
      <c r="GG469" s="27"/>
      <c r="GH469" s="325">
        <f t="shared" si="795"/>
        <v>0</v>
      </c>
      <c r="GI469" s="325">
        <f t="shared" si="796"/>
        <v>0</v>
      </c>
      <c r="GJ469" s="27"/>
      <c r="GK469" s="27"/>
      <c r="GL469" s="41">
        <f t="shared" si="872"/>
        <v>0</v>
      </c>
      <c r="GM469" s="41">
        <f t="shared" si="873"/>
        <v>0</v>
      </c>
      <c r="GN469" s="41">
        <f t="shared" si="874"/>
        <v>0</v>
      </c>
      <c r="GO469" s="41">
        <f t="shared" si="804"/>
        <v>0</v>
      </c>
      <c r="GP469" s="41">
        <f t="shared" si="875"/>
        <v>0</v>
      </c>
      <c r="GQ469" s="41">
        <f t="shared" si="876"/>
        <v>0</v>
      </c>
      <c r="GR469" s="180">
        <f t="shared" si="877"/>
        <v>0</v>
      </c>
      <c r="GS469" s="41">
        <f t="shared" si="797"/>
        <v>26</v>
      </c>
      <c r="GT469" s="41">
        <f t="shared" si="798"/>
        <v>0</v>
      </c>
      <c r="GU469" s="41">
        <f t="shared" si="799"/>
        <v>0</v>
      </c>
      <c r="GV469" s="41">
        <f t="shared" si="800"/>
        <v>0</v>
      </c>
      <c r="GW469" s="41">
        <f t="shared" si="801"/>
        <v>0</v>
      </c>
      <c r="GX469" s="41">
        <f t="shared" si="802"/>
        <v>-26</v>
      </c>
      <c r="GY469" s="180">
        <f t="shared" si="803"/>
        <v>0</v>
      </c>
      <c r="GZ469" s="41">
        <v>443</v>
      </c>
      <c r="HA469" s="32"/>
      <c r="HB469" s="42">
        <f t="shared" si="794"/>
        <v>0</v>
      </c>
      <c r="HC469" s="59"/>
    </row>
    <row r="470" spans="1:211" ht="15" hidden="1" customHeight="1">
      <c r="A470" s="31" t="s">
        <v>911</v>
      </c>
      <c r="B470" s="32" t="s">
        <v>912</v>
      </c>
      <c r="C470" s="31" t="s">
        <v>897</v>
      </c>
      <c r="D470" s="31" t="s">
        <v>1253</v>
      </c>
      <c r="E470" s="31" t="s">
        <v>43</v>
      </c>
      <c r="F470" s="31" t="s">
        <v>897</v>
      </c>
      <c r="G470" s="33">
        <v>26</v>
      </c>
      <c r="H470" s="33">
        <v>0</v>
      </c>
      <c r="I470" s="33">
        <v>0</v>
      </c>
      <c r="J470" s="34">
        <f>IFERROR(VLOOKUP(A470,#REF!,3,0),0)</f>
        <v>0</v>
      </c>
      <c r="K470" s="34">
        <f t="shared" si="789"/>
        <v>0</v>
      </c>
      <c r="L470" s="34">
        <v>0</v>
      </c>
      <c r="M470" s="34">
        <v>0</v>
      </c>
      <c r="N470" s="35">
        <f t="shared" si="790"/>
        <v>26</v>
      </c>
      <c r="O470" s="35">
        <f t="shared" si="791"/>
        <v>26</v>
      </c>
      <c r="P470" s="36"/>
      <c r="Q470" s="36">
        <f t="shared" si="823"/>
        <v>0</v>
      </c>
      <c r="R470" s="80"/>
      <c r="S470" s="37">
        <f ca="1">SUMIF(ROP!$D$6:$H$65536,A470,ROP!$J$6:$J$65536)</f>
        <v>26</v>
      </c>
      <c r="T470" s="37">
        <f>SUMIF(HASIL!$B:$B,APS!$B470&amp;RIGHT(APS!T$9,2),HASIL!$I:$I)</f>
        <v>0</v>
      </c>
      <c r="U470" s="37">
        <f>SUMIF(HASIL!$B:$B,APS!$B470&amp;RIGHT(APS!U$9,2),HASIL!$I:$I)</f>
        <v>0</v>
      </c>
      <c r="V470" s="37">
        <f>SUMIF(HASIL!$B:$B,APS!$B470&amp;RIGHT(APS!V$9,2),HASIL!$I:$I)</f>
        <v>0</v>
      </c>
      <c r="W470" s="37">
        <f>SUMIF(HASIL!$B:$B,APS!$B470&amp;RIGHT(APS!W$9,2),HASIL!$I:$I)</f>
        <v>0</v>
      </c>
      <c r="X470" s="38">
        <f t="shared" si="792"/>
        <v>0</v>
      </c>
      <c r="Y470" s="38">
        <f t="shared" si="793"/>
        <v>0</v>
      </c>
      <c r="Z470" s="39">
        <f t="shared" si="787"/>
        <v>0</v>
      </c>
      <c r="AA470" s="39">
        <f t="shared" si="878"/>
        <v>0</v>
      </c>
      <c r="AB470" s="40">
        <f t="shared" si="788"/>
        <v>0</v>
      </c>
      <c r="AC470" s="27">
        <v>0</v>
      </c>
      <c r="AD470" s="27"/>
      <c r="AE470" s="27"/>
      <c r="AF470" s="27"/>
      <c r="AG470" s="27"/>
      <c r="AH470" s="27"/>
      <c r="AI470" s="324">
        <f>SUMIF('Rekapitulasi Juni'!$D$9:$D$192,APS!$B470,'Rekapitulasi Juni'!$E$9:$E$192)</f>
        <v>0</v>
      </c>
      <c r="AJ470" s="324">
        <f>SUMIF('Rekapitulasi Juni'!$D$9:$D$192,APS!$B470,'Rekapitulasi Juni'!$F$9:$F$192)</f>
        <v>0</v>
      </c>
      <c r="AK470" s="324">
        <f>SUMIF('Rekapitulasi Juni'!$D$9:$D$192,APS!$B470,'Rekapitulasi Juni'!$K$9:$K$192)</f>
        <v>0</v>
      </c>
      <c r="AL470" s="325">
        <f t="shared" si="824"/>
        <v>0</v>
      </c>
      <c r="AM470" s="325">
        <f t="shared" si="825"/>
        <v>0</v>
      </c>
      <c r="AN470" s="27"/>
      <c r="AO470" s="324">
        <f>SUMIF('Rekapitulasi Juni'!$U$9:$U$192,APS!$B470,'Rekapitulasi Juni'!$V$9:$V$192)</f>
        <v>0</v>
      </c>
      <c r="AP470" s="324">
        <f>SUMIF('Rekapitulasi Juni'!$U$9:$U$192,APS!$B470,'Rekapitulasi Juni'!$W$9:$W$192)</f>
        <v>0</v>
      </c>
      <c r="AQ470" s="27"/>
      <c r="AR470" s="325">
        <f t="shared" si="826"/>
        <v>0</v>
      </c>
      <c r="AS470" s="325">
        <f t="shared" si="827"/>
        <v>0</v>
      </c>
      <c r="AT470" s="27"/>
      <c r="AU470" s="324">
        <f>SUMIF('Rekapitulasi Juni'!$AL$9:$AL$192,APS!$B470,'Rekapitulasi Juni'!$AM$9:$AM$192)</f>
        <v>0</v>
      </c>
      <c r="AV470" s="324">
        <f>SUMIF('Rekapitulasi Juni'!$AL$9:$AL$192,APS!$B470,'Rekapitulasi Juni'!$AN$9:$AN$192)</f>
        <v>0</v>
      </c>
      <c r="AW470" s="27"/>
      <c r="AX470" s="325">
        <f t="shared" si="828"/>
        <v>0</v>
      </c>
      <c r="AY470" s="325">
        <f t="shared" si="829"/>
        <v>0</v>
      </c>
      <c r="AZ470" s="41">
        <f t="shared" si="830"/>
        <v>0</v>
      </c>
      <c r="BA470" s="41">
        <f t="shared" si="831"/>
        <v>0</v>
      </c>
      <c r="BB470" s="41">
        <f t="shared" si="832"/>
        <v>0</v>
      </c>
      <c r="BC470" s="41">
        <f t="shared" si="833"/>
        <v>0</v>
      </c>
      <c r="BD470" s="41">
        <f t="shared" si="834"/>
        <v>0</v>
      </c>
      <c r="BE470" s="41">
        <f t="shared" si="835"/>
        <v>0</v>
      </c>
      <c r="BF470" s="180">
        <f t="shared" si="836"/>
        <v>0</v>
      </c>
      <c r="BG470" s="27">
        <v>0</v>
      </c>
      <c r="BH470" s="27"/>
      <c r="BI470" s="324">
        <f>SUMIF('Rekapitulasi Juni'!$D$214:$D$393,APS!$B470,'Rekapitulasi Juni'!$E$214:$E$393)</f>
        <v>0</v>
      </c>
      <c r="BJ470" s="324">
        <f>SUMIF('Rekapitulasi Juni'!$D$214:$D$393,APS!$B470,'Rekapitulasi Juni'!$F$214:$F$393)</f>
        <v>0</v>
      </c>
      <c r="BK470" s="27"/>
      <c r="BL470" s="325">
        <f t="shared" si="837"/>
        <v>0</v>
      </c>
      <c r="BM470" s="325">
        <f t="shared" si="838"/>
        <v>0</v>
      </c>
      <c r="BN470" s="27"/>
      <c r="BO470" s="324">
        <f>SUMIF('Rekapitulasi Juni'!$U$214:$U$393,APS!$B470,'Rekapitulasi Juni'!$V$214:$V$393)</f>
        <v>0</v>
      </c>
      <c r="BP470" s="324">
        <f>SUMIF('Rekapitulasi Juni'!$U$214:$U$393,APS!$B470,'Rekapitulasi Juni'!$W$214:$W$393)</f>
        <v>0</v>
      </c>
      <c r="BQ470" s="27"/>
      <c r="BR470" s="325">
        <f t="shared" si="839"/>
        <v>0</v>
      </c>
      <c r="BS470" s="325">
        <f t="shared" si="840"/>
        <v>0</v>
      </c>
      <c r="BT470" s="27"/>
      <c r="BU470" s="324">
        <f>SUMIF('Rekapitulasi Juni'!$AL$214:$AL$393,APS!$B470,'Rekapitulasi Juni'!$AM$214:$AM$393)</f>
        <v>0</v>
      </c>
      <c r="BV470" s="324">
        <f>SUMIF('Rekapitulasi Juni'!$AL$214:$AL$393,APS!$B470,'Rekapitulasi Juni'!$AN$214:$AN$393)</f>
        <v>0</v>
      </c>
      <c r="BW470" s="27"/>
      <c r="BX470" s="325">
        <f t="shared" si="841"/>
        <v>0</v>
      </c>
      <c r="BY470" s="325">
        <f t="shared" si="842"/>
        <v>0</v>
      </c>
      <c r="BZ470" s="27"/>
      <c r="CA470" s="324">
        <f>SUMIF('Rekapitulasi Juni'!$BA$214:$BA$393,APS!$B470,'Rekapitulasi Juni'!$BB$214:$BB$393)</f>
        <v>0</v>
      </c>
      <c r="CB470" s="324">
        <f>SUMIF('Rekapitulasi Juni'!$BA$214:$BA$393,APS!$B470,'Rekapitulasi Juni'!$BC$214:$BC$393)</f>
        <v>0</v>
      </c>
      <c r="CC470" s="27"/>
      <c r="CD470" s="325">
        <f t="shared" si="843"/>
        <v>0</v>
      </c>
      <c r="CE470" s="325">
        <f t="shared" si="844"/>
        <v>0</v>
      </c>
      <c r="CF470" s="27"/>
      <c r="CG470" s="324">
        <f>SUMIF('Rekapitulasi Juni'!$BP$214:$BP$393,APS!$B470,'Rekapitulasi Juni'!$BQ$214:$BQ$393)</f>
        <v>0</v>
      </c>
      <c r="CH470" s="324">
        <f>SUMIF('Rekapitulasi Juni'!$BP$214:$BP$393,APS!$B470,'Rekapitulasi Juni'!$BR$214:$BR$393)</f>
        <v>0</v>
      </c>
      <c r="CI470" s="27"/>
      <c r="CJ470" s="325">
        <f t="shared" si="845"/>
        <v>0</v>
      </c>
      <c r="CK470" s="325">
        <f t="shared" si="846"/>
        <v>0</v>
      </c>
      <c r="CL470" s="41">
        <f t="shared" si="847"/>
        <v>0</v>
      </c>
      <c r="CM470" s="41">
        <f t="shared" si="848"/>
        <v>0</v>
      </c>
      <c r="CN470" s="41">
        <f t="shared" si="849"/>
        <v>0</v>
      </c>
      <c r="CO470" s="41">
        <f t="shared" si="850"/>
        <v>0</v>
      </c>
      <c r="CP470" s="41">
        <f t="shared" si="851"/>
        <v>0</v>
      </c>
      <c r="CQ470" s="41">
        <f t="shared" si="852"/>
        <v>0</v>
      </c>
      <c r="CR470" s="180">
        <f t="shared" si="853"/>
        <v>0</v>
      </c>
      <c r="CS470" s="27">
        <v>0</v>
      </c>
      <c r="CT470" s="27"/>
      <c r="CU470" s="324">
        <f>SUMIF('Rekapitulasi Juni'!$D$410:$D$588,APS!$B470,'Rekapitulasi Juni'!$E$410:$E$588)</f>
        <v>0</v>
      </c>
      <c r="CV470" s="324">
        <f>SUMIF('Rekapitulasi Juni'!$D$410:$D$588,APS!$B470,'Rekapitulasi Juni'!$F$410:$F$588)</f>
        <v>0</v>
      </c>
      <c r="CW470" s="27"/>
      <c r="CX470" s="325">
        <f t="shared" si="854"/>
        <v>0</v>
      </c>
      <c r="CY470" s="325">
        <f t="shared" si="855"/>
        <v>0</v>
      </c>
      <c r="CZ470" s="27"/>
      <c r="DA470" s="324">
        <f>SUMIF('Rekapitulasi Juni'!$U$410:$U$588,APS!$B470,'Rekapitulasi Juni'!$V$410:$V$588)</f>
        <v>0</v>
      </c>
      <c r="DB470" s="324">
        <f>SUMIF('Rekapitulasi Juni'!$U$410:$U$588,APS!$B470,'Rekapitulasi Juni'!$W$410:$W$588)</f>
        <v>0</v>
      </c>
      <c r="DC470" s="27"/>
      <c r="DD470" s="325">
        <f t="shared" si="856"/>
        <v>0</v>
      </c>
      <c r="DE470" s="325">
        <f t="shared" si="857"/>
        <v>0</v>
      </c>
      <c r="DF470" s="27"/>
      <c r="DG470" s="324">
        <f>SUMIF('Rekapitulasi Juni'!$AL$410:$AL$588,APS!$B470,'Rekapitulasi Juni'!$AM$410:$AM$588)</f>
        <v>0</v>
      </c>
      <c r="DH470" s="324">
        <f>SUMIF('Rekapitulasi Juni'!$AL$410:$AL$588,APS!$B470,'Rekapitulasi Juni'!$AN$410:$AN$588)</f>
        <v>0</v>
      </c>
      <c r="DI470" s="27"/>
      <c r="DJ470" s="325">
        <f t="shared" si="813"/>
        <v>0</v>
      </c>
      <c r="DK470" s="325">
        <f t="shared" si="814"/>
        <v>0</v>
      </c>
      <c r="DL470" s="27"/>
      <c r="DM470" s="324">
        <f>SUMIF('Rekapitulasi Juni'!$BA$410:$BA$588,APS!$B470,'Rekapitulasi Juni'!$BB$410:$BB$588)</f>
        <v>0</v>
      </c>
      <c r="DN470" s="324">
        <f>SUMIF('Rekapitulasi Juni'!$BA$410:$BA$588,APS!$B470,'Rekapitulasi Juni'!$BC$410:$BC$588)</f>
        <v>0</v>
      </c>
      <c r="DO470" s="324">
        <f>SUMIF('Rekapitulasi Juni'!$BA$410:$BA$588,APS!$B470,'Rekapitulasi Juni'!$BF$410:$BF$588)</f>
        <v>0</v>
      </c>
      <c r="DP470" s="325">
        <f t="shared" si="815"/>
        <v>0</v>
      </c>
      <c r="DQ470" s="325">
        <f t="shared" si="816"/>
        <v>0</v>
      </c>
      <c r="DR470" s="27"/>
      <c r="DS470" s="324">
        <f>SUMIF('Rekapitulasi Juni'!$BP$410:$BP$588,APS!$B470,'Rekapitulasi Juni'!$BQ$410:$BQ$588)</f>
        <v>0</v>
      </c>
      <c r="DT470" s="324">
        <f>SUMIF('Rekapitulasi Juni'!$BP$410:$BP$588,APS!$B470,'Rekapitulasi Juni'!$BR$410:$BR$588)</f>
        <v>0</v>
      </c>
      <c r="DU470" s="27"/>
      <c r="DV470" s="325">
        <f t="shared" si="817"/>
        <v>0</v>
      </c>
      <c r="DW470" s="325">
        <f t="shared" si="818"/>
        <v>0</v>
      </c>
      <c r="DX470" s="41">
        <f t="shared" si="858"/>
        <v>0</v>
      </c>
      <c r="DY470" s="41">
        <f t="shared" si="859"/>
        <v>0</v>
      </c>
      <c r="DZ470" s="41">
        <f t="shared" si="860"/>
        <v>0</v>
      </c>
      <c r="EA470" s="41">
        <f t="shared" si="861"/>
        <v>0</v>
      </c>
      <c r="EB470" s="41">
        <f t="shared" si="862"/>
        <v>0</v>
      </c>
      <c r="EC470" s="41">
        <f t="shared" si="863"/>
        <v>0</v>
      </c>
      <c r="ED470" s="180">
        <f t="shared" si="864"/>
        <v>0</v>
      </c>
      <c r="EE470" s="27">
        <v>0</v>
      </c>
      <c r="EF470" s="27"/>
      <c r="EG470" s="324">
        <f>SUMIF('Rekapitulasi Juni'!$D$608:$D$786,APS!$B470,'Rekapitulasi Juni'!$E$608:$E$786)</f>
        <v>0</v>
      </c>
      <c r="EH470" s="324">
        <f>SUMIF('Rekapitulasi Juni'!$D$608:$D$786,APS!$B470,'Rekapitulasi Juni'!$F$608:$F$786)</f>
        <v>0</v>
      </c>
      <c r="EI470" s="27"/>
      <c r="EJ470" s="325">
        <f t="shared" si="819"/>
        <v>0</v>
      </c>
      <c r="EK470" s="325">
        <f t="shared" si="820"/>
        <v>0</v>
      </c>
      <c r="EL470" s="27"/>
      <c r="EM470" s="324">
        <f>SUMIF('Rekapitulasi Juni'!$U$608:$U$786,APS!$B470,'Rekapitulasi Juni'!$V$608:$V$786)</f>
        <v>0</v>
      </c>
      <c r="EN470" s="324">
        <f>SUMIF('Rekapitulasi Juni'!$U$608:$U$786,APS!$B470,'Rekapitulasi Juni'!$W$608:$W$786)</f>
        <v>0</v>
      </c>
      <c r="EO470" s="27"/>
      <c r="EP470" s="325">
        <f t="shared" si="821"/>
        <v>0</v>
      </c>
      <c r="EQ470" s="325">
        <f t="shared" si="822"/>
        <v>0</v>
      </c>
      <c r="ER470" s="27"/>
      <c r="ES470" s="324">
        <f>SUMIF('Rekapitulasi Juni'!$AL$608:$AL$786,APS!$B470,'Rekapitulasi Juni'!$AM$608:$AM$786)</f>
        <v>0</v>
      </c>
      <c r="ET470" s="324">
        <f>SUMIF('Rekapitulasi Juni'!$AL$608:$AL$786,APS!$B470,'Rekapitulasi Juni'!$AN$608:$AN$786)</f>
        <v>0</v>
      </c>
      <c r="EU470" s="27"/>
      <c r="EV470" s="325">
        <f t="shared" si="807"/>
        <v>0</v>
      </c>
      <c r="EW470" s="325">
        <f t="shared" si="808"/>
        <v>0</v>
      </c>
      <c r="EX470" s="27"/>
      <c r="EY470" s="324">
        <f>SUMIF('Rekapitulasi Juni'!$BA$608:$BA$786,APS!$B470,'Rekapitulasi Juni'!$BB$608:$BB$786)</f>
        <v>0</v>
      </c>
      <c r="EZ470" s="324">
        <f>SUMIF('Rekapitulasi Juni'!$BA$608:$BA$786,APS!$B470,'Rekapitulasi Juni'!$BC$608:$BC$786)</f>
        <v>0</v>
      </c>
      <c r="FA470" s="324">
        <f>SUMIF('Rekapitulasi Juni'!$BA$608:$BA$786,APS!$B470,'Rekapitulasi Juni'!$BF$608:$BF$786)</f>
        <v>0</v>
      </c>
      <c r="FB470" s="325">
        <f t="shared" si="809"/>
        <v>0</v>
      </c>
      <c r="FC470" s="325">
        <f t="shared" si="810"/>
        <v>0</v>
      </c>
      <c r="FD470" s="27"/>
      <c r="FE470" s="27"/>
      <c r="FF470" s="27"/>
      <c r="FG470" s="27"/>
      <c r="FH470" s="27"/>
      <c r="FI470" s="27"/>
      <c r="FJ470" s="41">
        <f t="shared" si="865"/>
        <v>0</v>
      </c>
      <c r="FK470" s="41">
        <f t="shared" si="866"/>
        <v>0</v>
      </c>
      <c r="FL470" s="41">
        <f t="shared" si="867"/>
        <v>0</v>
      </c>
      <c r="FM470" s="41">
        <f t="shared" si="868"/>
        <v>0</v>
      </c>
      <c r="FN470" s="41">
        <f t="shared" si="869"/>
        <v>0</v>
      </c>
      <c r="FO470" s="41">
        <f t="shared" si="870"/>
        <v>0</v>
      </c>
      <c r="FP470" s="180">
        <f t="shared" si="871"/>
        <v>0</v>
      </c>
      <c r="FQ470" s="27"/>
      <c r="FR470" s="27"/>
      <c r="FS470" s="324">
        <f>SUMIF('Rekapitulasi Juni'!$D$804:$D$984,APS!$B470,'Rekapitulasi Juni'!$E$804:$E$984)</f>
        <v>0</v>
      </c>
      <c r="FT470" s="324">
        <f>SUMIF('Rekapitulasi Juni'!$D$804:$D$984,APS!$B470,'Rekapitulasi Juni'!$F$804:$F$984)</f>
        <v>0</v>
      </c>
      <c r="FU470" s="27"/>
      <c r="FV470" s="325">
        <f t="shared" si="811"/>
        <v>0</v>
      </c>
      <c r="FW470" s="325">
        <f t="shared" si="812"/>
        <v>0</v>
      </c>
      <c r="FX470" s="27"/>
      <c r="FY470" s="324">
        <f>SUMIF('Rekapitulasi Juni'!$U$804:$U$984,APS!$B470,'Rekapitulasi Juni'!$V$804:$V$984)</f>
        <v>0</v>
      </c>
      <c r="FZ470" s="324">
        <f>SUMIF('Rekapitulasi Juni'!$U$804:$U$984,APS!$B470,'Rekapitulasi Juni'!$W$804:$W$984)</f>
        <v>0</v>
      </c>
      <c r="GA470" s="27"/>
      <c r="GB470" s="325">
        <f t="shared" si="805"/>
        <v>0</v>
      </c>
      <c r="GC470" s="325">
        <f t="shared" si="806"/>
        <v>0</v>
      </c>
      <c r="GD470" s="27"/>
      <c r="GE470" s="324">
        <f>SUMIF('Rekapitulasi Juni'!$AL$804:$AL$984,APS!$B470,'Rekapitulasi Juni'!$AM$804:$AM$984)</f>
        <v>0</v>
      </c>
      <c r="GF470" s="324">
        <f>SUMIF('Rekapitulasi Juni'!$AL$804:$AL$984,APS!$B470,'Rekapitulasi Juni'!$AN$804:$AN$984)</f>
        <v>0</v>
      </c>
      <c r="GG470" s="27"/>
      <c r="GH470" s="325">
        <f t="shared" si="795"/>
        <v>0</v>
      </c>
      <c r="GI470" s="325">
        <f t="shared" si="796"/>
        <v>0</v>
      </c>
      <c r="GJ470" s="27"/>
      <c r="GK470" s="27"/>
      <c r="GL470" s="41">
        <f t="shared" si="872"/>
        <v>0</v>
      </c>
      <c r="GM470" s="41">
        <f t="shared" si="873"/>
        <v>0</v>
      </c>
      <c r="GN470" s="41">
        <f t="shared" si="874"/>
        <v>0</v>
      </c>
      <c r="GO470" s="41">
        <f t="shared" si="804"/>
        <v>0</v>
      </c>
      <c r="GP470" s="41">
        <f t="shared" si="875"/>
        <v>0</v>
      </c>
      <c r="GQ470" s="41">
        <f t="shared" si="876"/>
        <v>0</v>
      </c>
      <c r="GR470" s="180">
        <f t="shared" si="877"/>
        <v>0</v>
      </c>
      <c r="GS470" s="41">
        <f t="shared" si="797"/>
        <v>0</v>
      </c>
      <c r="GT470" s="41">
        <f t="shared" si="798"/>
        <v>0</v>
      </c>
      <c r="GU470" s="41">
        <f t="shared" si="799"/>
        <v>0</v>
      </c>
      <c r="GV470" s="41">
        <f t="shared" si="800"/>
        <v>0</v>
      </c>
      <c r="GW470" s="41">
        <f t="shared" si="801"/>
        <v>0</v>
      </c>
      <c r="GX470" s="41">
        <f t="shared" si="802"/>
        <v>0</v>
      </c>
      <c r="GY470" s="180">
        <f t="shared" si="803"/>
        <v>0</v>
      </c>
      <c r="GZ470" s="41">
        <v>446</v>
      </c>
      <c r="HA470" s="32"/>
      <c r="HB470" s="42">
        <f t="shared" si="794"/>
        <v>-26</v>
      </c>
      <c r="HC470" s="59"/>
    </row>
    <row r="471" spans="1:211" ht="15" customHeight="1">
      <c r="A471" s="176" t="s">
        <v>918</v>
      </c>
      <c r="B471" s="32" t="s">
        <v>919</v>
      </c>
      <c r="C471" s="31" t="s">
        <v>897</v>
      </c>
      <c r="D471" s="31" t="s">
        <v>1253</v>
      </c>
      <c r="E471" s="31" t="s">
        <v>43</v>
      </c>
      <c r="F471" s="31" t="s">
        <v>897</v>
      </c>
      <c r="G471" s="33">
        <v>26</v>
      </c>
      <c r="H471" s="33">
        <v>0</v>
      </c>
      <c r="I471" s="33">
        <v>0</v>
      </c>
      <c r="J471" s="34">
        <f>IFERROR(VLOOKUP(A471,#REF!,3,0),0)</f>
        <v>0</v>
      </c>
      <c r="K471" s="34">
        <f t="shared" si="789"/>
        <v>100</v>
      </c>
      <c r="L471" s="34">
        <v>0</v>
      </c>
      <c r="M471" s="34">
        <v>100</v>
      </c>
      <c r="N471" s="35">
        <f t="shared" si="790"/>
        <v>-74</v>
      </c>
      <c r="O471" s="35">
        <f t="shared" si="791"/>
        <v>0</v>
      </c>
      <c r="P471" s="46">
        <v>55</v>
      </c>
      <c r="Q471" s="36">
        <f t="shared" si="823"/>
        <v>155</v>
      </c>
      <c r="R471" s="80"/>
      <c r="S471" s="37">
        <f ca="1">SUMIF(ROP!$D$6:$H$65536,A471,ROP!$J$6:$J$65536)</f>
        <v>38</v>
      </c>
      <c r="T471" s="37">
        <f>SUMIF(HASIL!$B:$B,APS!$B471&amp;RIGHT(APS!T$9,2),HASIL!$I:$I)</f>
        <v>0</v>
      </c>
      <c r="U471" s="37">
        <f>SUMIF(HASIL!$B:$B,APS!$B471&amp;RIGHT(APS!U$9,2),HASIL!$I:$I)</f>
        <v>0</v>
      </c>
      <c r="V471" s="37">
        <f>SUMIF(HASIL!$B:$B,APS!$B471&amp;RIGHT(APS!V$9,2),HASIL!$I:$I)</f>
        <v>0</v>
      </c>
      <c r="W471" s="37">
        <f>SUMIF(HASIL!$B:$B,APS!$B471&amp;RIGHT(APS!W$9,2),HASIL!$I:$I)</f>
        <v>0</v>
      </c>
      <c r="X471" s="38">
        <f t="shared" si="792"/>
        <v>0</v>
      </c>
      <c r="Y471" s="38">
        <f t="shared" si="793"/>
        <v>-155</v>
      </c>
      <c r="Z471" s="39">
        <f t="shared" si="787"/>
        <v>0</v>
      </c>
      <c r="AA471" s="39">
        <f t="shared" si="878"/>
        <v>155</v>
      </c>
      <c r="AB471" s="40">
        <f t="shared" si="788"/>
        <v>55</v>
      </c>
      <c r="AC471" s="27">
        <v>0</v>
      </c>
      <c r="AD471" s="27"/>
      <c r="AE471" s="27"/>
      <c r="AF471" s="27"/>
      <c r="AG471" s="27"/>
      <c r="AH471" s="27"/>
      <c r="AI471" s="324">
        <f>SUMIF('Rekapitulasi Juni'!$D$9:$D$192,APS!$B471,'Rekapitulasi Juni'!$E$9:$E$192)</f>
        <v>0</v>
      </c>
      <c r="AJ471" s="324">
        <f>SUMIF('Rekapitulasi Juni'!$D$9:$D$192,APS!$B471,'Rekapitulasi Juni'!$F$9:$F$192)</f>
        <v>0</v>
      </c>
      <c r="AK471" s="324">
        <f>SUMIF('Rekapitulasi Juni'!$D$9:$D$192,APS!$B471,'Rekapitulasi Juni'!$K$9:$K$192)</f>
        <v>0</v>
      </c>
      <c r="AL471" s="325">
        <f t="shared" si="824"/>
        <v>0</v>
      </c>
      <c r="AM471" s="325">
        <f t="shared" si="825"/>
        <v>0</v>
      </c>
      <c r="AN471" s="27"/>
      <c r="AO471" s="324">
        <f>SUMIF('Rekapitulasi Juni'!$U$9:$U$192,APS!$B471,'Rekapitulasi Juni'!$V$9:$V$192)</f>
        <v>0</v>
      </c>
      <c r="AP471" s="324">
        <f>SUMIF('Rekapitulasi Juni'!$U$9:$U$192,APS!$B471,'Rekapitulasi Juni'!$W$9:$W$192)</f>
        <v>0</v>
      </c>
      <c r="AQ471" s="27"/>
      <c r="AR471" s="325">
        <f t="shared" si="826"/>
        <v>0</v>
      </c>
      <c r="AS471" s="325">
        <f t="shared" si="827"/>
        <v>0</v>
      </c>
      <c r="AT471" s="27"/>
      <c r="AU471" s="324">
        <f>SUMIF('Rekapitulasi Juni'!$AL$9:$AL$192,APS!$B471,'Rekapitulasi Juni'!$AM$9:$AM$192)</f>
        <v>0</v>
      </c>
      <c r="AV471" s="324">
        <f>SUMIF('Rekapitulasi Juni'!$AL$9:$AL$192,APS!$B471,'Rekapitulasi Juni'!$AN$9:$AN$192)</f>
        <v>0</v>
      </c>
      <c r="AW471" s="27"/>
      <c r="AX471" s="325">
        <f t="shared" si="828"/>
        <v>0</v>
      </c>
      <c r="AY471" s="325">
        <f t="shared" si="829"/>
        <v>0</v>
      </c>
      <c r="AZ471" s="41">
        <f t="shared" si="830"/>
        <v>0</v>
      </c>
      <c r="BA471" s="41">
        <f t="shared" si="831"/>
        <v>0</v>
      </c>
      <c r="BB471" s="41">
        <f t="shared" si="832"/>
        <v>0</v>
      </c>
      <c r="BC471" s="41">
        <f t="shared" si="833"/>
        <v>0</v>
      </c>
      <c r="BD471" s="41">
        <f t="shared" si="834"/>
        <v>0</v>
      </c>
      <c r="BE471" s="41">
        <f t="shared" si="835"/>
        <v>0</v>
      </c>
      <c r="BF471" s="180">
        <f t="shared" si="836"/>
        <v>0</v>
      </c>
      <c r="BG471" s="27">
        <v>0</v>
      </c>
      <c r="BH471" s="27"/>
      <c r="BI471" s="324">
        <f>SUMIF('Rekapitulasi Juni'!$D$214:$D$393,APS!$B471,'Rekapitulasi Juni'!$E$214:$E$393)</f>
        <v>0</v>
      </c>
      <c r="BJ471" s="324">
        <f>SUMIF('Rekapitulasi Juni'!$D$214:$D$393,APS!$B471,'Rekapitulasi Juni'!$F$214:$F$393)</f>
        <v>0</v>
      </c>
      <c r="BK471" s="27"/>
      <c r="BL471" s="325">
        <f t="shared" si="837"/>
        <v>0</v>
      </c>
      <c r="BM471" s="325">
        <f t="shared" si="838"/>
        <v>0</v>
      </c>
      <c r="BN471" s="27"/>
      <c r="BO471" s="324">
        <f>SUMIF('Rekapitulasi Juni'!$U$214:$U$393,APS!$B471,'Rekapitulasi Juni'!$V$214:$V$393)</f>
        <v>0</v>
      </c>
      <c r="BP471" s="324">
        <f>SUMIF('Rekapitulasi Juni'!$U$214:$U$393,APS!$B471,'Rekapitulasi Juni'!$W$214:$W$393)</f>
        <v>0</v>
      </c>
      <c r="BQ471" s="27"/>
      <c r="BR471" s="325">
        <f t="shared" si="839"/>
        <v>0</v>
      </c>
      <c r="BS471" s="325">
        <f t="shared" si="840"/>
        <v>0</v>
      </c>
      <c r="BT471" s="27"/>
      <c r="BU471" s="324">
        <f>SUMIF('Rekapitulasi Juni'!$AL$214:$AL$393,APS!$B471,'Rekapitulasi Juni'!$AM$214:$AM$393)</f>
        <v>0</v>
      </c>
      <c r="BV471" s="324">
        <f>SUMIF('Rekapitulasi Juni'!$AL$214:$AL$393,APS!$B471,'Rekapitulasi Juni'!$AN$214:$AN$393)</f>
        <v>0</v>
      </c>
      <c r="BW471" s="27"/>
      <c r="BX471" s="325">
        <f t="shared" si="841"/>
        <v>0</v>
      </c>
      <c r="BY471" s="325">
        <f t="shared" si="842"/>
        <v>0</v>
      </c>
      <c r="BZ471" s="27"/>
      <c r="CA471" s="324">
        <f>SUMIF('Rekapitulasi Juni'!$BA$214:$BA$393,APS!$B471,'Rekapitulasi Juni'!$BB$214:$BB$393)</f>
        <v>0</v>
      </c>
      <c r="CB471" s="324">
        <f>SUMIF('Rekapitulasi Juni'!$BA$214:$BA$393,APS!$B471,'Rekapitulasi Juni'!$BC$214:$BC$393)</f>
        <v>0</v>
      </c>
      <c r="CC471" s="27"/>
      <c r="CD471" s="325">
        <f t="shared" si="843"/>
        <v>0</v>
      </c>
      <c r="CE471" s="325">
        <f t="shared" si="844"/>
        <v>0</v>
      </c>
      <c r="CF471" s="27"/>
      <c r="CG471" s="324">
        <f>SUMIF('Rekapitulasi Juni'!$BP$214:$BP$393,APS!$B471,'Rekapitulasi Juni'!$BQ$214:$BQ$393)</f>
        <v>0</v>
      </c>
      <c r="CH471" s="324">
        <f>SUMIF('Rekapitulasi Juni'!$BP$214:$BP$393,APS!$B471,'Rekapitulasi Juni'!$BR$214:$BR$393)</f>
        <v>0</v>
      </c>
      <c r="CI471" s="27"/>
      <c r="CJ471" s="325">
        <f t="shared" si="845"/>
        <v>0</v>
      </c>
      <c r="CK471" s="325">
        <f t="shared" si="846"/>
        <v>0</v>
      </c>
      <c r="CL471" s="41">
        <f t="shared" si="847"/>
        <v>0</v>
      </c>
      <c r="CM471" s="41">
        <f t="shared" si="848"/>
        <v>0</v>
      </c>
      <c r="CN471" s="41">
        <f t="shared" si="849"/>
        <v>0</v>
      </c>
      <c r="CO471" s="41">
        <f t="shared" si="850"/>
        <v>0</v>
      </c>
      <c r="CP471" s="41">
        <f t="shared" si="851"/>
        <v>0</v>
      </c>
      <c r="CQ471" s="41">
        <f t="shared" si="852"/>
        <v>0</v>
      </c>
      <c r="CR471" s="180">
        <f t="shared" si="853"/>
        <v>0</v>
      </c>
      <c r="CS471" s="27">
        <v>55</v>
      </c>
      <c r="CT471" s="27"/>
      <c r="CU471" s="324">
        <f>SUMIF('Rekapitulasi Juni'!$D$410:$D$588,APS!$B471,'Rekapitulasi Juni'!$E$410:$E$588)</f>
        <v>0</v>
      </c>
      <c r="CV471" s="324">
        <f>SUMIF('Rekapitulasi Juni'!$D$410:$D$588,APS!$B471,'Rekapitulasi Juni'!$F$410:$F$588)</f>
        <v>0</v>
      </c>
      <c r="CW471" s="27"/>
      <c r="CX471" s="325">
        <f t="shared" si="854"/>
        <v>0</v>
      </c>
      <c r="CY471" s="325">
        <f t="shared" si="855"/>
        <v>0</v>
      </c>
      <c r="CZ471" s="27"/>
      <c r="DA471" s="324">
        <f>SUMIF('Rekapitulasi Juni'!$U$410:$U$588,APS!$B471,'Rekapitulasi Juni'!$V$410:$V$588)</f>
        <v>0</v>
      </c>
      <c r="DB471" s="324">
        <f>SUMIF('Rekapitulasi Juni'!$U$410:$U$588,APS!$B471,'Rekapitulasi Juni'!$W$410:$W$588)</f>
        <v>0</v>
      </c>
      <c r="DC471" s="27"/>
      <c r="DD471" s="325">
        <f t="shared" si="856"/>
        <v>0</v>
      </c>
      <c r="DE471" s="325">
        <f t="shared" si="857"/>
        <v>0</v>
      </c>
      <c r="DF471" s="27"/>
      <c r="DG471" s="324">
        <f>SUMIF('Rekapitulasi Juni'!$AL$410:$AL$588,APS!$B471,'Rekapitulasi Juni'!$AM$410:$AM$588)</f>
        <v>0</v>
      </c>
      <c r="DH471" s="324">
        <f>SUMIF('Rekapitulasi Juni'!$AL$410:$AL$588,APS!$B471,'Rekapitulasi Juni'!$AN$410:$AN$588)</f>
        <v>0</v>
      </c>
      <c r="DI471" s="27"/>
      <c r="DJ471" s="325">
        <f t="shared" si="813"/>
        <v>0</v>
      </c>
      <c r="DK471" s="325">
        <f t="shared" si="814"/>
        <v>0</v>
      </c>
      <c r="DL471" s="27"/>
      <c r="DM471" s="324">
        <f>SUMIF('Rekapitulasi Juni'!$BA$410:$BA$588,APS!$B471,'Rekapitulasi Juni'!$BB$410:$BB$588)</f>
        <v>0</v>
      </c>
      <c r="DN471" s="324">
        <f>SUMIF('Rekapitulasi Juni'!$BA$410:$BA$588,APS!$B471,'Rekapitulasi Juni'!$BC$410:$BC$588)</f>
        <v>0</v>
      </c>
      <c r="DO471" s="324">
        <f>SUMIF('Rekapitulasi Juni'!$BA$410:$BA$588,APS!$B471,'Rekapitulasi Juni'!$BF$410:$BF$588)</f>
        <v>0</v>
      </c>
      <c r="DP471" s="325">
        <f t="shared" si="815"/>
        <v>0</v>
      </c>
      <c r="DQ471" s="325">
        <f t="shared" si="816"/>
        <v>0</v>
      </c>
      <c r="DR471" s="27">
        <v>105</v>
      </c>
      <c r="DS471" s="324">
        <f>SUMIF('Rekapitulasi Juni'!$BP$410:$BP$588,APS!$B471,'Rekapitulasi Juni'!$BQ$410:$BQ$588)</f>
        <v>0</v>
      </c>
      <c r="DT471" s="324">
        <f>SUMIF('Rekapitulasi Juni'!$BP$410:$BP$588,APS!$B471,'Rekapitulasi Juni'!$BR$410:$BR$588)</f>
        <v>0</v>
      </c>
      <c r="DU471" s="27"/>
      <c r="DV471" s="325">
        <f t="shared" si="817"/>
        <v>0</v>
      </c>
      <c r="DW471" s="325">
        <f t="shared" si="818"/>
        <v>0</v>
      </c>
      <c r="DX471" s="41">
        <f t="shared" si="858"/>
        <v>105</v>
      </c>
      <c r="DY471" s="41">
        <f t="shared" si="859"/>
        <v>0</v>
      </c>
      <c r="DZ471" s="41">
        <f t="shared" si="860"/>
        <v>0</v>
      </c>
      <c r="EA471" s="41">
        <f t="shared" si="861"/>
        <v>0</v>
      </c>
      <c r="EB471" s="41">
        <f t="shared" si="862"/>
        <v>0</v>
      </c>
      <c r="EC471" s="41">
        <f t="shared" si="863"/>
        <v>-105</v>
      </c>
      <c r="ED471" s="180">
        <f t="shared" si="864"/>
        <v>0</v>
      </c>
      <c r="EE471" s="27">
        <v>0</v>
      </c>
      <c r="EF471" s="27"/>
      <c r="EG471" s="324">
        <f>SUMIF('Rekapitulasi Juni'!$D$608:$D$786,APS!$B471,'Rekapitulasi Juni'!$E$608:$E$786)</f>
        <v>0</v>
      </c>
      <c r="EH471" s="324">
        <f>SUMIF('Rekapitulasi Juni'!$D$608:$D$786,APS!$B471,'Rekapitulasi Juni'!$F$608:$F$786)</f>
        <v>0</v>
      </c>
      <c r="EI471" s="27"/>
      <c r="EJ471" s="325">
        <f t="shared" si="819"/>
        <v>0</v>
      </c>
      <c r="EK471" s="325">
        <f t="shared" si="820"/>
        <v>0</v>
      </c>
      <c r="EL471" s="27"/>
      <c r="EM471" s="324">
        <f>SUMIF('Rekapitulasi Juni'!$U$608:$U$786,APS!$B471,'Rekapitulasi Juni'!$V$608:$V$786)</f>
        <v>0</v>
      </c>
      <c r="EN471" s="324">
        <f>SUMIF('Rekapitulasi Juni'!$U$608:$U$786,APS!$B471,'Rekapitulasi Juni'!$W$608:$W$786)</f>
        <v>0</v>
      </c>
      <c r="EO471" s="27"/>
      <c r="EP471" s="325">
        <f t="shared" si="821"/>
        <v>0</v>
      </c>
      <c r="EQ471" s="325">
        <f t="shared" si="822"/>
        <v>0</v>
      </c>
      <c r="ER471" s="27"/>
      <c r="ES471" s="324">
        <f>SUMIF('Rekapitulasi Juni'!$AL$608:$AL$786,APS!$B471,'Rekapitulasi Juni'!$AM$608:$AM$786)</f>
        <v>0</v>
      </c>
      <c r="ET471" s="324">
        <f>SUMIF('Rekapitulasi Juni'!$AL$608:$AL$786,APS!$B471,'Rekapitulasi Juni'!$AN$608:$AN$786)</f>
        <v>0</v>
      </c>
      <c r="EU471" s="27"/>
      <c r="EV471" s="325">
        <f t="shared" si="807"/>
        <v>0</v>
      </c>
      <c r="EW471" s="325">
        <f t="shared" si="808"/>
        <v>0</v>
      </c>
      <c r="EX471" s="27">
        <v>50</v>
      </c>
      <c r="EY471" s="324">
        <f>SUMIF('Rekapitulasi Juni'!$BA$608:$BA$786,APS!$B471,'Rekapitulasi Juni'!$BB$608:$BB$786)</f>
        <v>0</v>
      </c>
      <c r="EZ471" s="324">
        <f>SUMIF('Rekapitulasi Juni'!$BA$608:$BA$786,APS!$B471,'Rekapitulasi Juni'!$BC$608:$BC$786)</f>
        <v>0</v>
      </c>
      <c r="FA471" s="324">
        <f>SUMIF('Rekapitulasi Juni'!$BA$608:$BA$786,APS!$B471,'Rekapitulasi Juni'!$BF$608:$BF$786)</f>
        <v>0</v>
      </c>
      <c r="FB471" s="325">
        <f t="shared" si="809"/>
        <v>0</v>
      </c>
      <c r="FC471" s="325">
        <f t="shared" si="810"/>
        <v>0</v>
      </c>
      <c r="FD471" s="27"/>
      <c r="FE471" s="27"/>
      <c r="FF471" s="27"/>
      <c r="FG471" s="27"/>
      <c r="FH471" s="27"/>
      <c r="FI471" s="27"/>
      <c r="FJ471" s="41">
        <f t="shared" si="865"/>
        <v>50</v>
      </c>
      <c r="FK471" s="41">
        <f t="shared" si="866"/>
        <v>0</v>
      </c>
      <c r="FL471" s="41">
        <f t="shared" si="867"/>
        <v>0</v>
      </c>
      <c r="FM471" s="41">
        <f t="shared" si="868"/>
        <v>0</v>
      </c>
      <c r="FN471" s="41">
        <f t="shared" si="869"/>
        <v>0</v>
      </c>
      <c r="FO471" s="41">
        <f t="shared" si="870"/>
        <v>-50</v>
      </c>
      <c r="FP471" s="180">
        <f t="shared" si="871"/>
        <v>0</v>
      </c>
      <c r="FQ471" s="27"/>
      <c r="FR471" s="27"/>
      <c r="FS471" s="324">
        <f>SUMIF('Rekapitulasi Juni'!$D$804:$D$984,APS!$B471,'Rekapitulasi Juni'!$E$804:$E$984)</f>
        <v>0</v>
      </c>
      <c r="FT471" s="324">
        <f>SUMIF('Rekapitulasi Juni'!$D$804:$D$984,APS!$B471,'Rekapitulasi Juni'!$F$804:$F$984)</f>
        <v>0</v>
      </c>
      <c r="FU471" s="27"/>
      <c r="FV471" s="325">
        <f t="shared" si="811"/>
        <v>0</v>
      </c>
      <c r="FW471" s="325">
        <f t="shared" si="812"/>
        <v>0</v>
      </c>
      <c r="FX471" s="27"/>
      <c r="FY471" s="324">
        <f>SUMIF('Rekapitulasi Juni'!$U$804:$U$984,APS!$B471,'Rekapitulasi Juni'!$V$804:$V$984)</f>
        <v>0</v>
      </c>
      <c r="FZ471" s="324">
        <f>SUMIF('Rekapitulasi Juni'!$U$804:$U$984,APS!$B471,'Rekapitulasi Juni'!$W$804:$W$984)</f>
        <v>0</v>
      </c>
      <c r="GA471" s="27"/>
      <c r="GB471" s="325">
        <f t="shared" si="805"/>
        <v>0</v>
      </c>
      <c r="GC471" s="325">
        <f t="shared" si="806"/>
        <v>0</v>
      </c>
      <c r="GD471" s="27"/>
      <c r="GE471" s="324">
        <f>SUMIF('Rekapitulasi Juni'!$AL$804:$AL$984,APS!$B471,'Rekapitulasi Juni'!$AM$804:$AM$984)</f>
        <v>0</v>
      </c>
      <c r="GF471" s="324">
        <f>SUMIF('Rekapitulasi Juni'!$AL$804:$AL$984,APS!$B471,'Rekapitulasi Juni'!$AN$804:$AN$984)</f>
        <v>0</v>
      </c>
      <c r="GG471" s="27"/>
      <c r="GH471" s="325">
        <f t="shared" si="795"/>
        <v>0</v>
      </c>
      <c r="GI471" s="325">
        <f t="shared" si="796"/>
        <v>0</v>
      </c>
      <c r="GJ471" s="27"/>
      <c r="GK471" s="27"/>
      <c r="GL471" s="41">
        <f t="shared" si="872"/>
        <v>0</v>
      </c>
      <c r="GM471" s="41">
        <f t="shared" si="873"/>
        <v>0</v>
      </c>
      <c r="GN471" s="41">
        <f t="shared" si="874"/>
        <v>0</v>
      </c>
      <c r="GO471" s="41">
        <f t="shared" si="804"/>
        <v>0</v>
      </c>
      <c r="GP471" s="41">
        <f t="shared" si="875"/>
        <v>0</v>
      </c>
      <c r="GQ471" s="41">
        <f t="shared" si="876"/>
        <v>0</v>
      </c>
      <c r="GR471" s="180">
        <f t="shared" si="877"/>
        <v>0</v>
      </c>
      <c r="GS471" s="41">
        <f t="shared" si="797"/>
        <v>155</v>
      </c>
      <c r="GT471" s="41">
        <f t="shared" si="798"/>
        <v>0</v>
      </c>
      <c r="GU471" s="41">
        <f t="shared" si="799"/>
        <v>0</v>
      </c>
      <c r="GV471" s="41">
        <f t="shared" si="800"/>
        <v>0</v>
      </c>
      <c r="GW471" s="41">
        <f t="shared" si="801"/>
        <v>0</v>
      </c>
      <c r="GX471" s="41">
        <f t="shared" si="802"/>
        <v>-155</v>
      </c>
      <c r="GY471" s="180">
        <f t="shared" si="803"/>
        <v>0</v>
      </c>
      <c r="GZ471" s="41">
        <v>447</v>
      </c>
      <c r="HA471" s="32"/>
      <c r="HB471" s="42">
        <f t="shared" si="794"/>
        <v>129</v>
      </c>
      <c r="HC471" s="59" t="s">
        <v>97</v>
      </c>
    </row>
    <row r="472" spans="1:211" ht="15" customHeight="1">
      <c r="A472" s="176" t="s">
        <v>1294</v>
      </c>
      <c r="B472" s="32" t="s">
        <v>1295</v>
      </c>
      <c r="C472" s="31" t="s">
        <v>897</v>
      </c>
      <c r="D472" s="31" t="s">
        <v>1253</v>
      </c>
      <c r="E472" s="31" t="s">
        <v>43</v>
      </c>
      <c r="F472" s="31" t="s">
        <v>897</v>
      </c>
      <c r="G472" s="33">
        <v>50</v>
      </c>
      <c r="H472" s="33">
        <v>0</v>
      </c>
      <c r="I472" s="33">
        <v>0</v>
      </c>
      <c r="J472" s="34">
        <f>IFERROR(VLOOKUP(A472,#REF!,3,0),0)</f>
        <v>0</v>
      </c>
      <c r="K472" s="34">
        <f t="shared" si="789"/>
        <v>50</v>
      </c>
      <c r="L472" s="34">
        <v>0</v>
      </c>
      <c r="M472" s="34">
        <v>50</v>
      </c>
      <c r="N472" s="35">
        <f t="shared" si="790"/>
        <v>0</v>
      </c>
      <c r="O472" s="35">
        <f t="shared" si="791"/>
        <v>0</v>
      </c>
      <c r="P472" s="36"/>
      <c r="Q472" s="36">
        <f t="shared" si="823"/>
        <v>50</v>
      </c>
      <c r="R472" s="80"/>
      <c r="S472" s="37">
        <f ca="1">SUMIF(ROP!$D$6:$H$65536,A472,ROP!$J$6:$J$65536)</f>
        <v>0</v>
      </c>
      <c r="T472" s="37">
        <f>SUMIF(HASIL!$B:$B,APS!$B472&amp;RIGHT(APS!T$9,2),HASIL!$I:$I)</f>
        <v>0</v>
      </c>
      <c r="U472" s="37">
        <f>SUMIF(HASIL!$B:$B,APS!$B472&amp;RIGHT(APS!U$9,2),HASIL!$I:$I)</f>
        <v>0</v>
      </c>
      <c r="V472" s="37">
        <f>SUMIF(HASIL!$B:$B,APS!$B472&amp;RIGHT(APS!V$9,2),HASIL!$I:$I)</f>
        <v>0</v>
      </c>
      <c r="W472" s="37">
        <f>SUMIF(HASIL!$B:$B,APS!$B472&amp;RIGHT(APS!W$9,2),HASIL!$I:$I)</f>
        <v>0</v>
      </c>
      <c r="X472" s="38">
        <f t="shared" si="792"/>
        <v>0</v>
      </c>
      <c r="Y472" s="38">
        <f t="shared" si="793"/>
        <v>-50</v>
      </c>
      <c r="Z472" s="39">
        <f t="shared" si="787"/>
        <v>0</v>
      </c>
      <c r="AA472" s="39">
        <f t="shared" si="878"/>
        <v>50</v>
      </c>
      <c r="AB472" s="40">
        <f t="shared" si="788"/>
        <v>0</v>
      </c>
      <c r="AC472" s="27">
        <v>0</v>
      </c>
      <c r="AD472" s="27"/>
      <c r="AE472" s="27"/>
      <c r="AF472" s="27"/>
      <c r="AG472" s="27"/>
      <c r="AH472" s="27"/>
      <c r="AI472" s="324">
        <f>SUMIF('Rekapitulasi Juni'!$D$9:$D$192,APS!$B472,'Rekapitulasi Juni'!$E$9:$E$192)</f>
        <v>0</v>
      </c>
      <c r="AJ472" s="324">
        <f>SUMIF('Rekapitulasi Juni'!$D$9:$D$192,APS!$B472,'Rekapitulasi Juni'!$F$9:$F$192)</f>
        <v>0</v>
      </c>
      <c r="AK472" s="324">
        <f>SUMIF('Rekapitulasi Juni'!$D$9:$D$192,APS!$B472,'Rekapitulasi Juni'!$K$9:$K$192)</f>
        <v>0</v>
      </c>
      <c r="AL472" s="325">
        <f t="shared" si="824"/>
        <v>0</v>
      </c>
      <c r="AM472" s="325">
        <f t="shared" si="825"/>
        <v>0</v>
      </c>
      <c r="AN472" s="27"/>
      <c r="AO472" s="324">
        <f>SUMIF('Rekapitulasi Juni'!$U$9:$U$192,APS!$B472,'Rekapitulasi Juni'!$V$9:$V$192)</f>
        <v>0</v>
      </c>
      <c r="AP472" s="324">
        <f>SUMIF('Rekapitulasi Juni'!$U$9:$U$192,APS!$B472,'Rekapitulasi Juni'!$W$9:$W$192)</f>
        <v>0</v>
      </c>
      <c r="AQ472" s="27"/>
      <c r="AR472" s="325">
        <f t="shared" si="826"/>
        <v>0</v>
      </c>
      <c r="AS472" s="325">
        <f t="shared" si="827"/>
        <v>0</v>
      </c>
      <c r="AT472" s="27"/>
      <c r="AU472" s="324">
        <f>SUMIF('Rekapitulasi Juni'!$AL$9:$AL$192,APS!$B472,'Rekapitulasi Juni'!$AM$9:$AM$192)</f>
        <v>0</v>
      </c>
      <c r="AV472" s="324">
        <f>SUMIF('Rekapitulasi Juni'!$AL$9:$AL$192,APS!$B472,'Rekapitulasi Juni'!$AN$9:$AN$192)</f>
        <v>0</v>
      </c>
      <c r="AW472" s="27"/>
      <c r="AX472" s="325">
        <f t="shared" si="828"/>
        <v>0</v>
      </c>
      <c r="AY472" s="325">
        <f t="shared" si="829"/>
        <v>0</v>
      </c>
      <c r="AZ472" s="41">
        <f t="shared" si="830"/>
        <v>0</v>
      </c>
      <c r="BA472" s="41">
        <f t="shared" si="831"/>
        <v>0</v>
      </c>
      <c r="BB472" s="41">
        <f t="shared" si="832"/>
        <v>0</v>
      </c>
      <c r="BC472" s="41">
        <f t="shared" si="833"/>
        <v>0</v>
      </c>
      <c r="BD472" s="41">
        <f t="shared" si="834"/>
        <v>0</v>
      </c>
      <c r="BE472" s="41">
        <f t="shared" si="835"/>
        <v>0</v>
      </c>
      <c r="BF472" s="180">
        <f t="shared" si="836"/>
        <v>0</v>
      </c>
      <c r="BG472" s="27">
        <v>0</v>
      </c>
      <c r="BH472" s="27"/>
      <c r="BI472" s="324">
        <f>SUMIF('Rekapitulasi Juni'!$D$214:$D$393,APS!$B472,'Rekapitulasi Juni'!$E$214:$E$393)</f>
        <v>0</v>
      </c>
      <c r="BJ472" s="324">
        <f>SUMIF('Rekapitulasi Juni'!$D$214:$D$393,APS!$B472,'Rekapitulasi Juni'!$F$214:$F$393)</f>
        <v>0</v>
      </c>
      <c r="BK472" s="27"/>
      <c r="BL472" s="325">
        <f t="shared" si="837"/>
        <v>0</v>
      </c>
      <c r="BM472" s="325">
        <f t="shared" si="838"/>
        <v>0</v>
      </c>
      <c r="BN472" s="27"/>
      <c r="BO472" s="324">
        <f>SUMIF('Rekapitulasi Juni'!$U$214:$U$393,APS!$B472,'Rekapitulasi Juni'!$V$214:$V$393)</f>
        <v>0</v>
      </c>
      <c r="BP472" s="324">
        <f>SUMIF('Rekapitulasi Juni'!$U$214:$U$393,APS!$B472,'Rekapitulasi Juni'!$W$214:$W$393)</f>
        <v>0</v>
      </c>
      <c r="BQ472" s="27"/>
      <c r="BR472" s="325">
        <f t="shared" si="839"/>
        <v>0</v>
      </c>
      <c r="BS472" s="325">
        <f t="shared" si="840"/>
        <v>0</v>
      </c>
      <c r="BT472" s="27"/>
      <c r="BU472" s="324">
        <f>SUMIF('Rekapitulasi Juni'!$AL$214:$AL$393,APS!$B472,'Rekapitulasi Juni'!$AM$214:$AM$393)</f>
        <v>0</v>
      </c>
      <c r="BV472" s="324">
        <f>SUMIF('Rekapitulasi Juni'!$AL$214:$AL$393,APS!$B472,'Rekapitulasi Juni'!$AN$214:$AN$393)</f>
        <v>0</v>
      </c>
      <c r="BW472" s="27"/>
      <c r="BX472" s="325">
        <f t="shared" si="841"/>
        <v>0</v>
      </c>
      <c r="BY472" s="325">
        <f t="shared" si="842"/>
        <v>0</v>
      </c>
      <c r="BZ472" s="27"/>
      <c r="CA472" s="324">
        <f>SUMIF('Rekapitulasi Juni'!$BA$214:$BA$393,APS!$B472,'Rekapitulasi Juni'!$BB$214:$BB$393)</f>
        <v>0</v>
      </c>
      <c r="CB472" s="324">
        <f>SUMIF('Rekapitulasi Juni'!$BA$214:$BA$393,APS!$B472,'Rekapitulasi Juni'!$BC$214:$BC$393)</f>
        <v>0</v>
      </c>
      <c r="CC472" s="27"/>
      <c r="CD472" s="325">
        <f t="shared" si="843"/>
        <v>0</v>
      </c>
      <c r="CE472" s="325">
        <f t="shared" si="844"/>
        <v>0</v>
      </c>
      <c r="CF472" s="27"/>
      <c r="CG472" s="324">
        <f>SUMIF('Rekapitulasi Juni'!$BP$214:$BP$393,APS!$B472,'Rekapitulasi Juni'!$BQ$214:$BQ$393)</f>
        <v>0</v>
      </c>
      <c r="CH472" s="324">
        <f>SUMIF('Rekapitulasi Juni'!$BP$214:$BP$393,APS!$B472,'Rekapitulasi Juni'!$BR$214:$BR$393)</f>
        <v>0</v>
      </c>
      <c r="CI472" s="27"/>
      <c r="CJ472" s="325">
        <f t="shared" si="845"/>
        <v>0</v>
      </c>
      <c r="CK472" s="325">
        <f t="shared" si="846"/>
        <v>0</v>
      </c>
      <c r="CL472" s="41">
        <f t="shared" si="847"/>
        <v>0</v>
      </c>
      <c r="CM472" s="41">
        <f t="shared" si="848"/>
        <v>0</v>
      </c>
      <c r="CN472" s="41">
        <f t="shared" si="849"/>
        <v>0</v>
      </c>
      <c r="CO472" s="41">
        <f t="shared" si="850"/>
        <v>0</v>
      </c>
      <c r="CP472" s="41">
        <f t="shared" si="851"/>
        <v>0</v>
      </c>
      <c r="CQ472" s="41">
        <f t="shared" si="852"/>
        <v>0</v>
      </c>
      <c r="CR472" s="180">
        <f t="shared" si="853"/>
        <v>0</v>
      </c>
      <c r="CS472" s="27">
        <v>0</v>
      </c>
      <c r="CT472" s="27"/>
      <c r="CU472" s="324">
        <f>SUMIF('Rekapitulasi Juni'!$D$410:$D$588,APS!$B472,'Rekapitulasi Juni'!$E$410:$E$588)</f>
        <v>0</v>
      </c>
      <c r="CV472" s="324">
        <f>SUMIF('Rekapitulasi Juni'!$D$410:$D$588,APS!$B472,'Rekapitulasi Juni'!$F$410:$F$588)</f>
        <v>0</v>
      </c>
      <c r="CW472" s="27"/>
      <c r="CX472" s="325">
        <f t="shared" si="854"/>
        <v>0</v>
      </c>
      <c r="CY472" s="325">
        <f t="shared" si="855"/>
        <v>0</v>
      </c>
      <c r="CZ472" s="27"/>
      <c r="DA472" s="324">
        <f>SUMIF('Rekapitulasi Juni'!$U$410:$U$588,APS!$B472,'Rekapitulasi Juni'!$V$410:$V$588)</f>
        <v>0</v>
      </c>
      <c r="DB472" s="324">
        <f>SUMIF('Rekapitulasi Juni'!$U$410:$U$588,APS!$B472,'Rekapitulasi Juni'!$W$410:$W$588)</f>
        <v>0</v>
      </c>
      <c r="DC472" s="27"/>
      <c r="DD472" s="325">
        <f t="shared" si="856"/>
        <v>0</v>
      </c>
      <c r="DE472" s="325">
        <f t="shared" si="857"/>
        <v>0</v>
      </c>
      <c r="DF472" s="27"/>
      <c r="DG472" s="324">
        <f>SUMIF('Rekapitulasi Juni'!$AL$410:$AL$588,APS!$B472,'Rekapitulasi Juni'!$AM$410:$AM$588)</f>
        <v>0</v>
      </c>
      <c r="DH472" s="324">
        <f>SUMIF('Rekapitulasi Juni'!$AL$410:$AL$588,APS!$B472,'Rekapitulasi Juni'!$AN$410:$AN$588)</f>
        <v>0</v>
      </c>
      <c r="DI472" s="27"/>
      <c r="DJ472" s="325">
        <f t="shared" si="813"/>
        <v>0</v>
      </c>
      <c r="DK472" s="325">
        <f t="shared" si="814"/>
        <v>0</v>
      </c>
      <c r="DL472" s="27"/>
      <c r="DM472" s="324">
        <f>SUMIF('Rekapitulasi Juni'!$BA$410:$BA$588,APS!$B472,'Rekapitulasi Juni'!$BB$410:$BB$588)</f>
        <v>0</v>
      </c>
      <c r="DN472" s="324">
        <f>SUMIF('Rekapitulasi Juni'!$BA$410:$BA$588,APS!$B472,'Rekapitulasi Juni'!$BC$410:$BC$588)</f>
        <v>0</v>
      </c>
      <c r="DO472" s="324">
        <f>SUMIF('Rekapitulasi Juni'!$BA$410:$BA$588,APS!$B472,'Rekapitulasi Juni'!$BF$410:$BF$588)</f>
        <v>0</v>
      </c>
      <c r="DP472" s="325">
        <f t="shared" si="815"/>
        <v>0</v>
      </c>
      <c r="DQ472" s="325">
        <f t="shared" si="816"/>
        <v>0</v>
      </c>
      <c r="DR472" s="27">
        <v>50</v>
      </c>
      <c r="DS472" s="324">
        <f>SUMIF('Rekapitulasi Juni'!$BP$410:$BP$588,APS!$B472,'Rekapitulasi Juni'!$BQ$410:$BQ$588)</f>
        <v>0</v>
      </c>
      <c r="DT472" s="324">
        <f>SUMIF('Rekapitulasi Juni'!$BP$410:$BP$588,APS!$B472,'Rekapitulasi Juni'!$BR$410:$BR$588)</f>
        <v>0</v>
      </c>
      <c r="DU472" s="27"/>
      <c r="DV472" s="325">
        <f t="shared" si="817"/>
        <v>0</v>
      </c>
      <c r="DW472" s="325">
        <f t="shared" si="818"/>
        <v>0</v>
      </c>
      <c r="DX472" s="41">
        <f t="shared" si="858"/>
        <v>50</v>
      </c>
      <c r="DY472" s="41">
        <f t="shared" si="859"/>
        <v>0</v>
      </c>
      <c r="DZ472" s="41">
        <f t="shared" si="860"/>
        <v>0</v>
      </c>
      <c r="EA472" s="41">
        <f t="shared" si="861"/>
        <v>0</v>
      </c>
      <c r="EB472" s="41">
        <f t="shared" si="862"/>
        <v>0</v>
      </c>
      <c r="EC472" s="41">
        <f t="shared" si="863"/>
        <v>-50</v>
      </c>
      <c r="ED472" s="180">
        <f t="shared" si="864"/>
        <v>0</v>
      </c>
      <c r="EE472" s="27">
        <v>0</v>
      </c>
      <c r="EF472" s="27"/>
      <c r="EG472" s="324">
        <f>SUMIF('Rekapitulasi Juni'!$D$608:$D$786,APS!$B472,'Rekapitulasi Juni'!$E$608:$E$786)</f>
        <v>0</v>
      </c>
      <c r="EH472" s="324">
        <f>SUMIF('Rekapitulasi Juni'!$D$608:$D$786,APS!$B472,'Rekapitulasi Juni'!$F$608:$F$786)</f>
        <v>0</v>
      </c>
      <c r="EI472" s="27"/>
      <c r="EJ472" s="325">
        <f t="shared" si="819"/>
        <v>0</v>
      </c>
      <c r="EK472" s="325">
        <f t="shared" si="820"/>
        <v>0</v>
      </c>
      <c r="EL472" s="27"/>
      <c r="EM472" s="324">
        <f>SUMIF('Rekapitulasi Juni'!$U$608:$U$786,APS!$B472,'Rekapitulasi Juni'!$V$608:$V$786)</f>
        <v>0</v>
      </c>
      <c r="EN472" s="324">
        <f>SUMIF('Rekapitulasi Juni'!$U$608:$U$786,APS!$B472,'Rekapitulasi Juni'!$W$608:$W$786)</f>
        <v>0</v>
      </c>
      <c r="EO472" s="27"/>
      <c r="EP472" s="325">
        <f t="shared" si="821"/>
        <v>0</v>
      </c>
      <c r="EQ472" s="325">
        <f t="shared" si="822"/>
        <v>0</v>
      </c>
      <c r="ER472" s="27"/>
      <c r="ES472" s="324">
        <f>SUMIF('Rekapitulasi Juni'!$AL$608:$AL$786,APS!$B472,'Rekapitulasi Juni'!$AM$608:$AM$786)</f>
        <v>0</v>
      </c>
      <c r="ET472" s="324">
        <f>SUMIF('Rekapitulasi Juni'!$AL$608:$AL$786,APS!$B472,'Rekapitulasi Juni'!$AN$608:$AN$786)</f>
        <v>0</v>
      </c>
      <c r="EU472" s="27"/>
      <c r="EV472" s="325">
        <f t="shared" si="807"/>
        <v>0</v>
      </c>
      <c r="EW472" s="325">
        <f t="shared" si="808"/>
        <v>0</v>
      </c>
      <c r="EX472" s="27"/>
      <c r="EY472" s="324">
        <f>SUMIF('Rekapitulasi Juni'!$BA$608:$BA$786,APS!$B472,'Rekapitulasi Juni'!$BB$608:$BB$786)</f>
        <v>0</v>
      </c>
      <c r="EZ472" s="324">
        <f>SUMIF('Rekapitulasi Juni'!$BA$608:$BA$786,APS!$B472,'Rekapitulasi Juni'!$BC$608:$BC$786)</f>
        <v>0</v>
      </c>
      <c r="FA472" s="324">
        <f>SUMIF('Rekapitulasi Juni'!$BA$608:$BA$786,APS!$B472,'Rekapitulasi Juni'!$BF$608:$BF$786)</f>
        <v>0</v>
      </c>
      <c r="FB472" s="325">
        <f t="shared" si="809"/>
        <v>0</v>
      </c>
      <c r="FC472" s="325">
        <f t="shared" si="810"/>
        <v>0</v>
      </c>
      <c r="FD472" s="27"/>
      <c r="FE472" s="27"/>
      <c r="FF472" s="27"/>
      <c r="FG472" s="27"/>
      <c r="FH472" s="27"/>
      <c r="FI472" s="27"/>
      <c r="FJ472" s="41">
        <f t="shared" si="865"/>
        <v>0</v>
      </c>
      <c r="FK472" s="41">
        <f t="shared" si="866"/>
        <v>0</v>
      </c>
      <c r="FL472" s="41">
        <f t="shared" si="867"/>
        <v>0</v>
      </c>
      <c r="FM472" s="41">
        <f t="shared" si="868"/>
        <v>0</v>
      </c>
      <c r="FN472" s="41">
        <f t="shared" si="869"/>
        <v>0</v>
      </c>
      <c r="FO472" s="41">
        <f t="shared" si="870"/>
        <v>0</v>
      </c>
      <c r="FP472" s="180">
        <f t="shared" si="871"/>
        <v>0</v>
      </c>
      <c r="FQ472" s="27"/>
      <c r="FR472" s="27"/>
      <c r="FS472" s="324">
        <f>SUMIF('Rekapitulasi Juni'!$D$804:$D$984,APS!$B472,'Rekapitulasi Juni'!$E$804:$E$984)</f>
        <v>0</v>
      </c>
      <c r="FT472" s="324">
        <f>SUMIF('Rekapitulasi Juni'!$D$804:$D$984,APS!$B472,'Rekapitulasi Juni'!$F$804:$F$984)</f>
        <v>0</v>
      </c>
      <c r="FU472" s="27"/>
      <c r="FV472" s="325">
        <f t="shared" si="811"/>
        <v>0</v>
      </c>
      <c r="FW472" s="325">
        <f t="shared" si="812"/>
        <v>0</v>
      </c>
      <c r="FX472" s="27"/>
      <c r="FY472" s="324">
        <f>SUMIF('Rekapitulasi Juni'!$U$804:$U$984,APS!$B472,'Rekapitulasi Juni'!$V$804:$V$984)</f>
        <v>0</v>
      </c>
      <c r="FZ472" s="324">
        <f>SUMIF('Rekapitulasi Juni'!$U$804:$U$984,APS!$B472,'Rekapitulasi Juni'!$W$804:$W$984)</f>
        <v>0</v>
      </c>
      <c r="GA472" s="27"/>
      <c r="GB472" s="325">
        <f t="shared" si="805"/>
        <v>0</v>
      </c>
      <c r="GC472" s="325">
        <f t="shared" si="806"/>
        <v>0</v>
      </c>
      <c r="GD472" s="27"/>
      <c r="GE472" s="324">
        <f>SUMIF('Rekapitulasi Juni'!$AL$804:$AL$984,APS!$B472,'Rekapitulasi Juni'!$AM$804:$AM$984)</f>
        <v>0</v>
      </c>
      <c r="GF472" s="324">
        <f>SUMIF('Rekapitulasi Juni'!$AL$804:$AL$984,APS!$B472,'Rekapitulasi Juni'!$AN$804:$AN$984)</f>
        <v>0</v>
      </c>
      <c r="GG472" s="27"/>
      <c r="GH472" s="325">
        <f t="shared" si="795"/>
        <v>0</v>
      </c>
      <c r="GI472" s="325">
        <f t="shared" si="796"/>
        <v>0</v>
      </c>
      <c r="GJ472" s="27"/>
      <c r="GK472" s="27"/>
      <c r="GL472" s="41">
        <f t="shared" si="872"/>
        <v>0</v>
      </c>
      <c r="GM472" s="41">
        <f t="shared" si="873"/>
        <v>0</v>
      </c>
      <c r="GN472" s="41">
        <f t="shared" si="874"/>
        <v>0</v>
      </c>
      <c r="GO472" s="41">
        <f t="shared" si="804"/>
        <v>0</v>
      </c>
      <c r="GP472" s="41">
        <f t="shared" si="875"/>
        <v>0</v>
      </c>
      <c r="GQ472" s="41">
        <f t="shared" si="876"/>
        <v>0</v>
      </c>
      <c r="GR472" s="180">
        <f t="shared" si="877"/>
        <v>0</v>
      </c>
      <c r="GS472" s="41">
        <f t="shared" si="797"/>
        <v>50</v>
      </c>
      <c r="GT472" s="41">
        <f t="shared" si="798"/>
        <v>0</v>
      </c>
      <c r="GU472" s="41">
        <f t="shared" si="799"/>
        <v>0</v>
      </c>
      <c r="GV472" s="41">
        <f t="shared" si="800"/>
        <v>0</v>
      </c>
      <c r="GW472" s="41">
        <f t="shared" si="801"/>
        <v>0</v>
      </c>
      <c r="GX472" s="41">
        <f t="shared" si="802"/>
        <v>-50</v>
      </c>
      <c r="GY472" s="180">
        <f t="shared" si="803"/>
        <v>0</v>
      </c>
      <c r="GZ472" s="41">
        <v>448</v>
      </c>
      <c r="HA472" s="32"/>
      <c r="HB472" s="42">
        <f t="shared" si="794"/>
        <v>0</v>
      </c>
      <c r="HC472" s="59"/>
    </row>
    <row r="473" spans="1:211" ht="15" customHeight="1">
      <c r="A473" s="174" t="s">
        <v>913</v>
      </c>
      <c r="B473" s="32" t="s">
        <v>914</v>
      </c>
      <c r="C473" s="31" t="s">
        <v>897</v>
      </c>
      <c r="D473" s="31" t="s">
        <v>1253</v>
      </c>
      <c r="E473" s="31" t="s">
        <v>43</v>
      </c>
      <c r="F473" s="31" t="s">
        <v>897</v>
      </c>
      <c r="G473" s="33">
        <v>26</v>
      </c>
      <c r="H473" s="33">
        <v>0</v>
      </c>
      <c r="I473" s="33">
        <v>0</v>
      </c>
      <c r="J473" s="34">
        <f>IFERROR(VLOOKUP(A473,#REF!,3,0),0)</f>
        <v>0</v>
      </c>
      <c r="K473" s="34">
        <f t="shared" si="789"/>
        <v>1</v>
      </c>
      <c r="L473" s="34">
        <v>0</v>
      </c>
      <c r="M473" s="34">
        <v>1</v>
      </c>
      <c r="N473" s="35">
        <f t="shared" si="790"/>
        <v>25</v>
      </c>
      <c r="O473" s="35">
        <f t="shared" si="791"/>
        <v>25</v>
      </c>
      <c r="P473" s="36">
        <v>54</v>
      </c>
      <c r="Q473" s="36">
        <f t="shared" si="823"/>
        <v>55</v>
      </c>
      <c r="R473" s="80"/>
      <c r="S473" s="37">
        <f ca="1">SUMIF(ROP!$D$6:$H$65536,A473,ROP!$J$6:$J$65536)</f>
        <v>12</v>
      </c>
      <c r="T473" s="37">
        <f>SUMIF(HASIL!$B:$B,APS!$B473&amp;RIGHT(APS!T$9,2),HASIL!$I:$I)</f>
        <v>0</v>
      </c>
      <c r="U473" s="37">
        <f>SUMIF(HASIL!$B:$B,APS!$B473&amp;RIGHT(APS!U$9,2),HASIL!$I:$I)</f>
        <v>0</v>
      </c>
      <c r="V473" s="37">
        <f>SUMIF(HASIL!$B:$B,APS!$B473&amp;RIGHT(APS!V$9,2),HASIL!$I:$I)</f>
        <v>0</v>
      </c>
      <c r="W473" s="37">
        <f>SUMIF(HASIL!$B:$B,APS!$B473&amp;RIGHT(APS!W$9,2),HASIL!$I:$I)</f>
        <v>0</v>
      </c>
      <c r="X473" s="38">
        <f t="shared" si="792"/>
        <v>0</v>
      </c>
      <c r="Y473" s="38">
        <f t="shared" si="793"/>
        <v>-55</v>
      </c>
      <c r="Z473" s="39">
        <f t="shared" ref="Z473:Z537" si="879">+AA473-Q473</f>
        <v>0</v>
      </c>
      <c r="AA473" s="39">
        <f t="shared" si="878"/>
        <v>55</v>
      </c>
      <c r="AB473" s="40">
        <f t="shared" si="788"/>
        <v>54</v>
      </c>
      <c r="AC473" s="27">
        <v>0</v>
      </c>
      <c r="AD473" s="27"/>
      <c r="AE473" s="27"/>
      <c r="AF473" s="27"/>
      <c r="AG473" s="27"/>
      <c r="AH473" s="27"/>
      <c r="AI473" s="324">
        <f>SUMIF('Rekapitulasi Juni'!$D$9:$D$192,APS!$B473,'Rekapitulasi Juni'!$E$9:$E$192)</f>
        <v>0</v>
      </c>
      <c r="AJ473" s="324">
        <f>SUMIF('Rekapitulasi Juni'!$D$9:$D$192,APS!$B473,'Rekapitulasi Juni'!$F$9:$F$192)</f>
        <v>0</v>
      </c>
      <c r="AK473" s="324">
        <f>SUMIF('Rekapitulasi Juni'!$D$9:$D$192,APS!$B473,'Rekapitulasi Juni'!$K$9:$K$192)</f>
        <v>0</v>
      </c>
      <c r="AL473" s="325">
        <f t="shared" si="824"/>
        <v>0</v>
      </c>
      <c r="AM473" s="325">
        <f t="shared" si="825"/>
        <v>0</v>
      </c>
      <c r="AN473" s="27"/>
      <c r="AO473" s="324">
        <f>SUMIF('Rekapitulasi Juni'!$U$9:$U$192,APS!$B473,'Rekapitulasi Juni'!$V$9:$V$192)</f>
        <v>0</v>
      </c>
      <c r="AP473" s="324">
        <f>SUMIF('Rekapitulasi Juni'!$U$9:$U$192,APS!$B473,'Rekapitulasi Juni'!$W$9:$W$192)</f>
        <v>0</v>
      </c>
      <c r="AQ473" s="27"/>
      <c r="AR473" s="325">
        <f t="shared" si="826"/>
        <v>0</v>
      </c>
      <c r="AS473" s="325">
        <f t="shared" si="827"/>
        <v>0</v>
      </c>
      <c r="AT473" s="27"/>
      <c r="AU473" s="324">
        <f>SUMIF('Rekapitulasi Juni'!$AL$9:$AL$192,APS!$B473,'Rekapitulasi Juni'!$AM$9:$AM$192)</f>
        <v>0</v>
      </c>
      <c r="AV473" s="324">
        <f>SUMIF('Rekapitulasi Juni'!$AL$9:$AL$192,APS!$B473,'Rekapitulasi Juni'!$AN$9:$AN$192)</f>
        <v>0</v>
      </c>
      <c r="AW473" s="27"/>
      <c r="AX473" s="325">
        <f t="shared" si="828"/>
        <v>0</v>
      </c>
      <c r="AY473" s="325">
        <f t="shared" si="829"/>
        <v>0</v>
      </c>
      <c r="AZ473" s="41">
        <f t="shared" si="830"/>
        <v>0</v>
      </c>
      <c r="BA473" s="41">
        <f t="shared" si="831"/>
        <v>0</v>
      </c>
      <c r="BB473" s="41">
        <f t="shared" si="832"/>
        <v>0</v>
      </c>
      <c r="BC473" s="41">
        <f t="shared" si="833"/>
        <v>0</v>
      </c>
      <c r="BD473" s="41">
        <f t="shared" si="834"/>
        <v>0</v>
      </c>
      <c r="BE473" s="41">
        <f t="shared" si="835"/>
        <v>0</v>
      </c>
      <c r="BF473" s="180">
        <f t="shared" si="836"/>
        <v>0</v>
      </c>
      <c r="BG473" s="27">
        <v>0</v>
      </c>
      <c r="BH473" s="27"/>
      <c r="BI473" s="324">
        <f>SUMIF('Rekapitulasi Juni'!$D$214:$D$393,APS!$B473,'Rekapitulasi Juni'!$E$214:$E$393)</f>
        <v>0</v>
      </c>
      <c r="BJ473" s="324">
        <f>SUMIF('Rekapitulasi Juni'!$D$214:$D$393,APS!$B473,'Rekapitulasi Juni'!$F$214:$F$393)</f>
        <v>0</v>
      </c>
      <c r="BK473" s="27"/>
      <c r="BL473" s="325">
        <f t="shared" si="837"/>
        <v>0</v>
      </c>
      <c r="BM473" s="325">
        <f t="shared" si="838"/>
        <v>0</v>
      </c>
      <c r="BN473" s="27"/>
      <c r="BO473" s="324">
        <f>SUMIF('Rekapitulasi Juni'!$U$214:$U$393,APS!$B473,'Rekapitulasi Juni'!$V$214:$V$393)</f>
        <v>0</v>
      </c>
      <c r="BP473" s="324">
        <f>SUMIF('Rekapitulasi Juni'!$U$214:$U$393,APS!$B473,'Rekapitulasi Juni'!$W$214:$W$393)</f>
        <v>0</v>
      </c>
      <c r="BQ473" s="27"/>
      <c r="BR473" s="325">
        <f t="shared" si="839"/>
        <v>0</v>
      </c>
      <c r="BS473" s="325">
        <f t="shared" si="840"/>
        <v>0</v>
      </c>
      <c r="BT473" s="27"/>
      <c r="BU473" s="324">
        <f>SUMIF('Rekapitulasi Juni'!$AL$214:$AL$393,APS!$B473,'Rekapitulasi Juni'!$AM$214:$AM$393)</f>
        <v>0</v>
      </c>
      <c r="BV473" s="324">
        <f>SUMIF('Rekapitulasi Juni'!$AL$214:$AL$393,APS!$B473,'Rekapitulasi Juni'!$AN$214:$AN$393)</f>
        <v>0</v>
      </c>
      <c r="BW473" s="27"/>
      <c r="BX473" s="325">
        <f t="shared" si="841"/>
        <v>0</v>
      </c>
      <c r="BY473" s="325">
        <f t="shared" si="842"/>
        <v>0</v>
      </c>
      <c r="BZ473" s="27">
        <v>55</v>
      </c>
      <c r="CA473" s="324">
        <f>SUMIF('Rekapitulasi Juni'!$BA$214:$BA$393,APS!$B473,'Rekapitulasi Juni'!$BB$214:$BB$393)</f>
        <v>0</v>
      </c>
      <c r="CB473" s="324">
        <f>SUMIF('Rekapitulasi Juni'!$BA$214:$BA$393,APS!$B473,'Rekapitulasi Juni'!$BC$214:$BC$393)</f>
        <v>0</v>
      </c>
      <c r="CC473" s="27"/>
      <c r="CD473" s="325">
        <f t="shared" si="843"/>
        <v>0</v>
      </c>
      <c r="CE473" s="325">
        <f t="shared" si="844"/>
        <v>0</v>
      </c>
      <c r="CF473" s="27"/>
      <c r="CG473" s="324">
        <f>SUMIF('Rekapitulasi Juni'!$BP$214:$BP$393,APS!$B473,'Rekapitulasi Juni'!$BQ$214:$BQ$393)</f>
        <v>0</v>
      </c>
      <c r="CH473" s="324">
        <f>SUMIF('Rekapitulasi Juni'!$BP$214:$BP$393,APS!$B473,'Rekapitulasi Juni'!$BR$214:$BR$393)</f>
        <v>0</v>
      </c>
      <c r="CI473" s="27"/>
      <c r="CJ473" s="325">
        <f t="shared" si="845"/>
        <v>0</v>
      </c>
      <c r="CK473" s="325">
        <f t="shared" si="846"/>
        <v>0</v>
      </c>
      <c r="CL473" s="41">
        <f t="shared" si="847"/>
        <v>55</v>
      </c>
      <c r="CM473" s="41">
        <f t="shared" si="848"/>
        <v>0</v>
      </c>
      <c r="CN473" s="41">
        <f t="shared" si="849"/>
        <v>0</v>
      </c>
      <c r="CO473" s="41">
        <f t="shared" si="850"/>
        <v>0</v>
      </c>
      <c r="CP473" s="41">
        <f t="shared" si="851"/>
        <v>0</v>
      </c>
      <c r="CQ473" s="41">
        <f t="shared" si="852"/>
        <v>-55</v>
      </c>
      <c r="CR473" s="180">
        <f t="shared" si="853"/>
        <v>0</v>
      </c>
      <c r="CS473" s="27">
        <v>54</v>
      </c>
      <c r="CT473" s="27"/>
      <c r="CU473" s="324">
        <f>SUMIF('Rekapitulasi Juni'!$D$410:$D$588,APS!$B473,'Rekapitulasi Juni'!$E$410:$E$588)</f>
        <v>0</v>
      </c>
      <c r="CV473" s="324">
        <f>SUMIF('Rekapitulasi Juni'!$D$410:$D$588,APS!$B473,'Rekapitulasi Juni'!$F$410:$F$588)</f>
        <v>0</v>
      </c>
      <c r="CW473" s="27"/>
      <c r="CX473" s="325">
        <f t="shared" si="854"/>
        <v>0</v>
      </c>
      <c r="CY473" s="325">
        <f t="shared" si="855"/>
        <v>0</v>
      </c>
      <c r="CZ473" s="27"/>
      <c r="DA473" s="324">
        <f>SUMIF('Rekapitulasi Juni'!$U$410:$U$588,APS!$B473,'Rekapitulasi Juni'!$V$410:$V$588)</f>
        <v>0</v>
      </c>
      <c r="DB473" s="324">
        <f>SUMIF('Rekapitulasi Juni'!$U$410:$U$588,APS!$B473,'Rekapitulasi Juni'!$W$410:$W$588)</f>
        <v>0</v>
      </c>
      <c r="DC473" s="27"/>
      <c r="DD473" s="325">
        <f t="shared" si="856"/>
        <v>0</v>
      </c>
      <c r="DE473" s="325">
        <f t="shared" si="857"/>
        <v>0</v>
      </c>
      <c r="DF473" s="27"/>
      <c r="DG473" s="324">
        <f>SUMIF('Rekapitulasi Juni'!$AL$410:$AL$588,APS!$B473,'Rekapitulasi Juni'!$AM$410:$AM$588)</f>
        <v>0</v>
      </c>
      <c r="DH473" s="324">
        <f>SUMIF('Rekapitulasi Juni'!$AL$410:$AL$588,APS!$B473,'Rekapitulasi Juni'!$AN$410:$AN$588)</f>
        <v>0</v>
      </c>
      <c r="DI473" s="27"/>
      <c r="DJ473" s="325">
        <f t="shared" si="813"/>
        <v>0</v>
      </c>
      <c r="DK473" s="325">
        <f t="shared" si="814"/>
        <v>0</v>
      </c>
      <c r="DL473" s="27"/>
      <c r="DM473" s="324">
        <f>SUMIF('Rekapitulasi Juni'!$BA$410:$BA$588,APS!$B473,'Rekapitulasi Juni'!$BB$410:$BB$588)</f>
        <v>0</v>
      </c>
      <c r="DN473" s="324">
        <f>SUMIF('Rekapitulasi Juni'!$BA$410:$BA$588,APS!$B473,'Rekapitulasi Juni'!$BC$410:$BC$588)</f>
        <v>0</v>
      </c>
      <c r="DO473" s="324">
        <f>SUMIF('Rekapitulasi Juni'!$BA$410:$BA$588,APS!$B473,'Rekapitulasi Juni'!$BF$410:$BF$588)</f>
        <v>0</v>
      </c>
      <c r="DP473" s="325">
        <f t="shared" si="815"/>
        <v>0</v>
      </c>
      <c r="DQ473" s="325">
        <f t="shared" si="816"/>
        <v>0</v>
      </c>
      <c r="DR473" s="27"/>
      <c r="DS473" s="324">
        <f>SUMIF('Rekapitulasi Juni'!$BP$410:$BP$588,APS!$B473,'Rekapitulasi Juni'!$BQ$410:$BQ$588)</f>
        <v>0</v>
      </c>
      <c r="DT473" s="324">
        <f>SUMIF('Rekapitulasi Juni'!$BP$410:$BP$588,APS!$B473,'Rekapitulasi Juni'!$BR$410:$BR$588)</f>
        <v>0</v>
      </c>
      <c r="DU473" s="27"/>
      <c r="DV473" s="325">
        <f t="shared" si="817"/>
        <v>0</v>
      </c>
      <c r="DW473" s="325">
        <f t="shared" si="818"/>
        <v>0</v>
      </c>
      <c r="DX473" s="41">
        <f t="shared" si="858"/>
        <v>0</v>
      </c>
      <c r="DY473" s="41">
        <f t="shared" si="859"/>
        <v>0</v>
      </c>
      <c r="DZ473" s="41">
        <f t="shared" si="860"/>
        <v>0</v>
      </c>
      <c r="EA473" s="41">
        <f t="shared" si="861"/>
        <v>0</v>
      </c>
      <c r="EB473" s="41">
        <f t="shared" si="862"/>
        <v>0</v>
      </c>
      <c r="EC473" s="41">
        <f t="shared" si="863"/>
        <v>0</v>
      </c>
      <c r="ED473" s="180">
        <f t="shared" si="864"/>
        <v>0</v>
      </c>
      <c r="EE473" s="27">
        <v>0</v>
      </c>
      <c r="EF473" s="27"/>
      <c r="EG473" s="324">
        <f>SUMIF('Rekapitulasi Juni'!$D$608:$D$786,APS!$B473,'Rekapitulasi Juni'!$E$608:$E$786)</f>
        <v>0</v>
      </c>
      <c r="EH473" s="324">
        <f>SUMIF('Rekapitulasi Juni'!$D$608:$D$786,APS!$B473,'Rekapitulasi Juni'!$F$608:$F$786)</f>
        <v>0</v>
      </c>
      <c r="EI473" s="27"/>
      <c r="EJ473" s="325">
        <f t="shared" si="819"/>
        <v>0</v>
      </c>
      <c r="EK473" s="325">
        <f t="shared" si="820"/>
        <v>0</v>
      </c>
      <c r="EL473" s="27"/>
      <c r="EM473" s="324">
        <f>SUMIF('Rekapitulasi Juni'!$U$608:$U$786,APS!$B473,'Rekapitulasi Juni'!$V$608:$V$786)</f>
        <v>0</v>
      </c>
      <c r="EN473" s="324">
        <f>SUMIF('Rekapitulasi Juni'!$U$608:$U$786,APS!$B473,'Rekapitulasi Juni'!$W$608:$W$786)</f>
        <v>0</v>
      </c>
      <c r="EO473" s="27"/>
      <c r="EP473" s="325">
        <f t="shared" si="821"/>
        <v>0</v>
      </c>
      <c r="EQ473" s="325">
        <f t="shared" si="822"/>
        <v>0</v>
      </c>
      <c r="ER473" s="27"/>
      <c r="ES473" s="324">
        <f>SUMIF('Rekapitulasi Juni'!$AL$608:$AL$786,APS!$B473,'Rekapitulasi Juni'!$AM$608:$AM$786)</f>
        <v>0</v>
      </c>
      <c r="ET473" s="324">
        <f>SUMIF('Rekapitulasi Juni'!$AL$608:$AL$786,APS!$B473,'Rekapitulasi Juni'!$AN$608:$AN$786)</f>
        <v>0</v>
      </c>
      <c r="EU473" s="27"/>
      <c r="EV473" s="325">
        <f t="shared" si="807"/>
        <v>0</v>
      </c>
      <c r="EW473" s="325">
        <f t="shared" si="808"/>
        <v>0</v>
      </c>
      <c r="EX473" s="27"/>
      <c r="EY473" s="324">
        <f>SUMIF('Rekapitulasi Juni'!$BA$608:$BA$786,APS!$B473,'Rekapitulasi Juni'!$BB$608:$BB$786)</f>
        <v>0</v>
      </c>
      <c r="EZ473" s="324">
        <f>SUMIF('Rekapitulasi Juni'!$BA$608:$BA$786,APS!$B473,'Rekapitulasi Juni'!$BC$608:$BC$786)</f>
        <v>0</v>
      </c>
      <c r="FA473" s="324">
        <f>SUMIF('Rekapitulasi Juni'!$BA$608:$BA$786,APS!$B473,'Rekapitulasi Juni'!$BF$608:$BF$786)</f>
        <v>0</v>
      </c>
      <c r="FB473" s="325">
        <f t="shared" si="809"/>
        <v>0</v>
      </c>
      <c r="FC473" s="325">
        <f t="shared" si="810"/>
        <v>0</v>
      </c>
      <c r="FD473" s="27"/>
      <c r="FE473" s="27"/>
      <c r="FF473" s="27"/>
      <c r="FG473" s="27"/>
      <c r="FH473" s="27"/>
      <c r="FI473" s="27"/>
      <c r="FJ473" s="41">
        <f t="shared" si="865"/>
        <v>0</v>
      </c>
      <c r="FK473" s="41">
        <f t="shared" si="866"/>
        <v>0</v>
      </c>
      <c r="FL473" s="41">
        <f t="shared" si="867"/>
        <v>0</v>
      </c>
      <c r="FM473" s="41">
        <f t="shared" si="868"/>
        <v>0</v>
      </c>
      <c r="FN473" s="41">
        <f t="shared" si="869"/>
        <v>0</v>
      </c>
      <c r="FO473" s="41">
        <f t="shared" si="870"/>
        <v>0</v>
      </c>
      <c r="FP473" s="180">
        <f t="shared" si="871"/>
        <v>0</v>
      </c>
      <c r="FQ473" s="27"/>
      <c r="FR473" s="27"/>
      <c r="FS473" s="324">
        <f>SUMIF('Rekapitulasi Juni'!$D$804:$D$984,APS!$B473,'Rekapitulasi Juni'!$E$804:$E$984)</f>
        <v>0</v>
      </c>
      <c r="FT473" s="324">
        <f>SUMIF('Rekapitulasi Juni'!$D$804:$D$984,APS!$B473,'Rekapitulasi Juni'!$F$804:$F$984)</f>
        <v>0</v>
      </c>
      <c r="FU473" s="27"/>
      <c r="FV473" s="325">
        <f t="shared" si="811"/>
        <v>0</v>
      </c>
      <c r="FW473" s="325">
        <f t="shared" si="812"/>
        <v>0</v>
      </c>
      <c r="FX473" s="27"/>
      <c r="FY473" s="324">
        <f>SUMIF('Rekapitulasi Juni'!$U$804:$U$984,APS!$B473,'Rekapitulasi Juni'!$V$804:$V$984)</f>
        <v>0</v>
      </c>
      <c r="FZ473" s="324">
        <f>SUMIF('Rekapitulasi Juni'!$U$804:$U$984,APS!$B473,'Rekapitulasi Juni'!$W$804:$W$984)</f>
        <v>0</v>
      </c>
      <c r="GA473" s="27"/>
      <c r="GB473" s="325">
        <f t="shared" si="805"/>
        <v>0</v>
      </c>
      <c r="GC473" s="325">
        <f t="shared" si="806"/>
        <v>0</v>
      </c>
      <c r="GD473" s="27"/>
      <c r="GE473" s="324">
        <f>SUMIF('Rekapitulasi Juni'!$AL$804:$AL$984,APS!$B473,'Rekapitulasi Juni'!$AM$804:$AM$984)</f>
        <v>0</v>
      </c>
      <c r="GF473" s="324">
        <f>SUMIF('Rekapitulasi Juni'!$AL$804:$AL$984,APS!$B473,'Rekapitulasi Juni'!$AN$804:$AN$984)</f>
        <v>0</v>
      </c>
      <c r="GG473" s="27"/>
      <c r="GH473" s="325">
        <f t="shared" si="795"/>
        <v>0</v>
      </c>
      <c r="GI473" s="325">
        <f t="shared" si="796"/>
        <v>0</v>
      </c>
      <c r="GJ473" s="27"/>
      <c r="GK473" s="27"/>
      <c r="GL473" s="41">
        <f t="shared" si="872"/>
        <v>0</v>
      </c>
      <c r="GM473" s="41">
        <f t="shared" si="873"/>
        <v>0</v>
      </c>
      <c r="GN473" s="41">
        <f t="shared" si="874"/>
        <v>0</v>
      </c>
      <c r="GO473" s="41">
        <f t="shared" si="804"/>
        <v>0</v>
      </c>
      <c r="GP473" s="41">
        <f t="shared" si="875"/>
        <v>0</v>
      </c>
      <c r="GQ473" s="41">
        <f t="shared" si="876"/>
        <v>0</v>
      </c>
      <c r="GR473" s="180">
        <f t="shared" si="877"/>
        <v>0</v>
      </c>
      <c r="GS473" s="41">
        <f t="shared" si="797"/>
        <v>55</v>
      </c>
      <c r="GT473" s="41">
        <f t="shared" si="798"/>
        <v>0</v>
      </c>
      <c r="GU473" s="41">
        <f t="shared" si="799"/>
        <v>0</v>
      </c>
      <c r="GV473" s="41">
        <f t="shared" si="800"/>
        <v>0</v>
      </c>
      <c r="GW473" s="41">
        <f t="shared" si="801"/>
        <v>0</v>
      </c>
      <c r="GX473" s="41">
        <f t="shared" si="802"/>
        <v>-55</v>
      </c>
      <c r="GY473" s="180">
        <f t="shared" si="803"/>
        <v>0</v>
      </c>
      <c r="GZ473" s="41">
        <v>439</v>
      </c>
      <c r="HA473" s="32"/>
      <c r="HB473" s="42">
        <f t="shared" si="794"/>
        <v>29</v>
      </c>
      <c r="HC473" s="59"/>
    </row>
    <row r="474" spans="1:211" ht="15" hidden="1" customHeight="1">
      <c r="A474" s="31" t="s">
        <v>915</v>
      </c>
      <c r="B474" s="32" t="s">
        <v>916</v>
      </c>
      <c r="C474" s="31" t="s">
        <v>897</v>
      </c>
      <c r="D474" s="31" t="s">
        <v>1253</v>
      </c>
      <c r="E474" s="31" t="s">
        <v>43</v>
      </c>
      <c r="F474" s="31" t="s">
        <v>897</v>
      </c>
      <c r="G474" s="33">
        <v>0</v>
      </c>
      <c r="H474" s="33">
        <v>0</v>
      </c>
      <c r="I474" s="33">
        <v>0</v>
      </c>
      <c r="J474" s="34">
        <f>IFERROR(VLOOKUP(A474,#REF!,3,0),0)</f>
        <v>0</v>
      </c>
      <c r="K474" s="34">
        <f t="shared" si="789"/>
        <v>0</v>
      </c>
      <c r="L474" s="34">
        <v>0</v>
      </c>
      <c r="M474" s="34">
        <v>0</v>
      </c>
      <c r="N474" s="35">
        <f t="shared" si="790"/>
        <v>0</v>
      </c>
      <c r="O474" s="35">
        <f t="shared" si="791"/>
        <v>0</v>
      </c>
      <c r="P474" s="36"/>
      <c r="Q474" s="36">
        <f t="shared" si="823"/>
        <v>0</v>
      </c>
      <c r="R474" s="80"/>
      <c r="S474" s="37">
        <f ca="1">SUMIF(ROP!$D$6:$H$65536,A474,ROP!$J$6:$J$65536)</f>
        <v>26</v>
      </c>
      <c r="T474" s="37">
        <f>SUMIF(HASIL!$B:$B,APS!$B474&amp;RIGHT(APS!T$9,2),HASIL!$I:$I)</f>
        <v>0</v>
      </c>
      <c r="U474" s="37">
        <f>SUMIF(HASIL!$B:$B,APS!$B474&amp;RIGHT(APS!U$9,2),HASIL!$I:$I)</f>
        <v>0</v>
      </c>
      <c r="V474" s="37">
        <f>SUMIF(HASIL!$B:$B,APS!$B474&amp;RIGHT(APS!V$9,2),HASIL!$I:$I)</f>
        <v>0</v>
      </c>
      <c r="W474" s="37">
        <f>SUMIF(HASIL!$B:$B,APS!$B474&amp;RIGHT(APS!W$9,2),HASIL!$I:$I)</f>
        <v>0</v>
      </c>
      <c r="X474" s="38">
        <f t="shared" si="792"/>
        <v>0</v>
      </c>
      <c r="Y474" s="38">
        <f t="shared" si="793"/>
        <v>0</v>
      </c>
      <c r="Z474" s="39">
        <f t="shared" si="879"/>
        <v>0</v>
      </c>
      <c r="AA474" s="39">
        <f t="shared" si="878"/>
        <v>0</v>
      </c>
      <c r="AB474" s="40">
        <f t="shared" ref="AB474:AB538" si="880">+AC474+BG474+CS474+EE474+FQ474</f>
        <v>0</v>
      </c>
      <c r="AC474" s="27">
        <v>0</v>
      </c>
      <c r="AD474" s="27"/>
      <c r="AE474" s="27"/>
      <c r="AF474" s="27"/>
      <c r="AG474" s="27"/>
      <c r="AH474" s="27"/>
      <c r="AI474" s="324">
        <f>SUMIF('Rekapitulasi Juni'!$D$9:$D$192,APS!$B474,'Rekapitulasi Juni'!$E$9:$E$192)</f>
        <v>0</v>
      </c>
      <c r="AJ474" s="324">
        <f>SUMIF('Rekapitulasi Juni'!$D$9:$D$192,APS!$B474,'Rekapitulasi Juni'!$F$9:$F$192)</f>
        <v>0</v>
      </c>
      <c r="AK474" s="324">
        <f>SUMIF('Rekapitulasi Juni'!$D$9:$D$192,APS!$B474,'Rekapitulasi Juni'!$K$9:$K$192)</f>
        <v>0</v>
      </c>
      <c r="AL474" s="325">
        <f t="shared" si="824"/>
        <v>0</v>
      </c>
      <c r="AM474" s="325">
        <f t="shared" si="825"/>
        <v>0</v>
      </c>
      <c r="AN474" s="27"/>
      <c r="AO474" s="324">
        <f>SUMIF('Rekapitulasi Juni'!$U$9:$U$192,APS!$B474,'Rekapitulasi Juni'!$V$9:$V$192)</f>
        <v>0</v>
      </c>
      <c r="AP474" s="324">
        <f>SUMIF('Rekapitulasi Juni'!$U$9:$U$192,APS!$B474,'Rekapitulasi Juni'!$W$9:$W$192)</f>
        <v>0</v>
      </c>
      <c r="AQ474" s="27"/>
      <c r="AR474" s="325">
        <f t="shared" si="826"/>
        <v>0</v>
      </c>
      <c r="AS474" s="325">
        <f t="shared" si="827"/>
        <v>0</v>
      </c>
      <c r="AT474" s="27"/>
      <c r="AU474" s="324">
        <f>SUMIF('Rekapitulasi Juni'!$AL$9:$AL$192,APS!$B474,'Rekapitulasi Juni'!$AM$9:$AM$192)</f>
        <v>0</v>
      </c>
      <c r="AV474" s="324">
        <f>SUMIF('Rekapitulasi Juni'!$AL$9:$AL$192,APS!$B474,'Rekapitulasi Juni'!$AN$9:$AN$192)</f>
        <v>0</v>
      </c>
      <c r="AW474" s="27"/>
      <c r="AX474" s="325">
        <f t="shared" si="828"/>
        <v>0</v>
      </c>
      <c r="AY474" s="325">
        <f t="shared" si="829"/>
        <v>0</v>
      </c>
      <c r="AZ474" s="41">
        <f t="shared" si="830"/>
        <v>0</v>
      </c>
      <c r="BA474" s="41">
        <f t="shared" si="831"/>
        <v>0</v>
      </c>
      <c r="BB474" s="41">
        <f t="shared" si="832"/>
        <v>0</v>
      </c>
      <c r="BC474" s="41">
        <f t="shared" si="833"/>
        <v>0</v>
      </c>
      <c r="BD474" s="41">
        <f t="shared" si="834"/>
        <v>0</v>
      </c>
      <c r="BE474" s="41">
        <f t="shared" si="835"/>
        <v>0</v>
      </c>
      <c r="BF474" s="180">
        <f t="shared" si="836"/>
        <v>0</v>
      </c>
      <c r="BG474" s="27">
        <v>0</v>
      </c>
      <c r="BH474" s="27"/>
      <c r="BI474" s="324">
        <f>SUMIF('Rekapitulasi Juni'!$D$214:$D$393,APS!$B474,'Rekapitulasi Juni'!$E$214:$E$393)</f>
        <v>0</v>
      </c>
      <c r="BJ474" s="324">
        <f>SUMIF('Rekapitulasi Juni'!$D$214:$D$393,APS!$B474,'Rekapitulasi Juni'!$F$214:$F$393)</f>
        <v>0</v>
      </c>
      <c r="BK474" s="27"/>
      <c r="BL474" s="325">
        <f t="shared" si="837"/>
        <v>0</v>
      </c>
      <c r="BM474" s="325">
        <f t="shared" si="838"/>
        <v>0</v>
      </c>
      <c r="BN474" s="27"/>
      <c r="BO474" s="324">
        <f>SUMIF('Rekapitulasi Juni'!$U$214:$U$393,APS!$B474,'Rekapitulasi Juni'!$V$214:$V$393)</f>
        <v>0</v>
      </c>
      <c r="BP474" s="324">
        <f>SUMIF('Rekapitulasi Juni'!$U$214:$U$393,APS!$B474,'Rekapitulasi Juni'!$W$214:$W$393)</f>
        <v>0</v>
      </c>
      <c r="BQ474" s="27"/>
      <c r="BR474" s="325">
        <f t="shared" si="839"/>
        <v>0</v>
      </c>
      <c r="BS474" s="325">
        <f t="shared" si="840"/>
        <v>0</v>
      </c>
      <c r="BT474" s="27"/>
      <c r="BU474" s="324">
        <f>SUMIF('Rekapitulasi Juni'!$AL$214:$AL$393,APS!$B474,'Rekapitulasi Juni'!$AM$214:$AM$393)</f>
        <v>0</v>
      </c>
      <c r="BV474" s="324">
        <f>SUMIF('Rekapitulasi Juni'!$AL$214:$AL$393,APS!$B474,'Rekapitulasi Juni'!$AN$214:$AN$393)</f>
        <v>0</v>
      </c>
      <c r="BW474" s="27"/>
      <c r="BX474" s="325">
        <f t="shared" si="841"/>
        <v>0</v>
      </c>
      <c r="BY474" s="325">
        <f t="shared" si="842"/>
        <v>0</v>
      </c>
      <c r="BZ474" s="27"/>
      <c r="CA474" s="324">
        <f>SUMIF('Rekapitulasi Juni'!$BA$214:$BA$393,APS!$B474,'Rekapitulasi Juni'!$BB$214:$BB$393)</f>
        <v>0</v>
      </c>
      <c r="CB474" s="324">
        <f>SUMIF('Rekapitulasi Juni'!$BA$214:$BA$393,APS!$B474,'Rekapitulasi Juni'!$BC$214:$BC$393)</f>
        <v>0</v>
      </c>
      <c r="CC474" s="27"/>
      <c r="CD474" s="325">
        <f t="shared" si="843"/>
        <v>0</v>
      </c>
      <c r="CE474" s="325">
        <f t="shared" si="844"/>
        <v>0</v>
      </c>
      <c r="CF474" s="27"/>
      <c r="CG474" s="324">
        <f>SUMIF('Rekapitulasi Juni'!$BP$214:$BP$393,APS!$B474,'Rekapitulasi Juni'!$BQ$214:$BQ$393)</f>
        <v>0</v>
      </c>
      <c r="CH474" s="324">
        <f>SUMIF('Rekapitulasi Juni'!$BP$214:$BP$393,APS!$B474,'Rekapitulasi Juni'!$BR$214:$BR$393)</f>
        <v>0</v>
      </c>
      <c r="CI474" s="27"/>
      <c r="CJ474" s="325">
        <f t="shared" si="845"/>
        <v>0</v>
      </c>
      <c r="CK474" s="325">
        <f t="shared" si="846"/>
        <v>0</v>
      </c>
      <c r="CL474" s="41">
        <f t="shared" si="847"/>
        <v>0</v>
      </c>
      <c r="CM474" s="41">
        <f t="shared" si="848"/>
        <v>0</v>
      </c>
      <c r="CN474" s="41">
        <f t="shared" si="849"/>
        <v>0</v>
      </c>
      <c r="CO474" s="41">
        <f t="shared" si="850"/>
        <v>0</v>
      </c>
      <c r="CP474" s="41">
        <f t="shared" si="851"/>
        <v>0</v>
      </c>
      <c r="CQ474" s="41">
        <f t="shared" si="852"/>
        <v>0</v>
      </c>
      <c r="CR474" s="180">
        <f t="shared" si="853"/>
        <v>0</v>
      </c>
      <c r="CS474" s="27">
        <v>0</v>
      </c>
      <c r="CT474" s="27"/>
      <c r="CU474" s="324">
        <f>SUMIF('Rekapitulasi Juni'!$D$410:$D$588,APS!$B474,'Rekapitulasi Juni'!$E$410:$E$588)</f>
        <v>0</v>
      </c>
      <c r="CV474" s="324">
        <f>SUMIF('Rekapitulasi Juni'!$D$410:$D$588,APS!$B474,'Rekapitulasi Juni'!$F$410:$F$588)</f>
        <v>0</v>
      </c>
      <c r="CW474" s="27"/>
      <c r="CX474" s="325">
        <f t="shared" si="854"/>
        <v>0</v>
      </c>
      <c r="CY474" s="325">
        <f t="shared" si="855"/>
        <v>0</v>
      </c>
      <c r="CZ474" s="27"/>
      <c r="DA474" s="324">
        <f>SUMIF('Rekapitulasi Juni'!$U$410:$U$588,APS!$B474,'Rekapitulasi Juni'!$V$410:$V$588)</f>
        <v>0</v>
      </c>
      <c r="DB474" s="324">
        <f>SUMIF('Rekapitulasi Juni'!$U$410:$U$588,APS!$B474,'Rekapitulasi Juni'!$W$410:$W$588)</f>
        <v>0</v>
      </c>
      <c r="DC474" s="27"/>
      <c r="DD474" s="325">
        <f t="shared" si="856"/>
        <v>0</v>
      </c>
      <c r="DE474" s="325">
        <f t="shared" si="857"/>
        <v>0</v>
      </c>
      <c r="DF474" s="27"/>
      <c r="DG474" s="324">
        <f>SUMIF('Rekapitulasi Juni'!$AL$410:$AL$588,APS!$B474,'Rekapitulasi Juni'!$AM$410:$AM$588)</f>
        <v>0</v>
      </c>
      <c r="DH474" s="324">
        <f>SUMIF('Rekapitulasi Juni'!$AL$410:$AL$588,APS!$B474,'Rekapitulasi Juni'!$AN$410:$AN$588)</f>
        <v>0</v>
      </c>
      <c r="DI474" s="27"/>
      <c r="DJ474" s="325">
        <f t="shared" si="813"/>
        <v>0</v>
      </c>
      <c r="DK474" s="325">
        <f t="shared" si="814"/>
        <v>0</v>
      </c>
      <c r="DL474" s="27"/>
      <c r="DM474" s="324">
        <f>SUMIF('Rekapitulasi Juni'!$BA$410:$BA$588,APS!$B474,'Rekapitulasi Juni'!$BB$410:$BB$588)</f>
        <v>0</v>
      </c>
      <c r="DN474" s="324">
        <f>SUMIF('Rekapitulasi Juni'!$BA$410:$BA$588,APS!$B474,'Rekapitulasi Juni'!$BC$410:$BC$588)</f>
        <v>0</v>
      </c>
      <c r="DO474" s="324">
        <f>SUMIF('Rekapitulasi Juni'!$BA$410:$BA$588,APS!$B474,'Rekapitulasi Juni'!$BF$410:$BF$588)</f>
        <v>0</v>
      </c>
      <c r="DP474" s="325">
        <f t="shared" si="815"/>
        <v>0</v>
      </c>
      <c r="DQ474" s="325">
        <f t="shared" si="816"/>
        <v>0</v>
      </c>
      <c r="DR474" s="27"/>
      <c r="DS474" s="324">
        <f>SUMIF('Rekapitulasi Juni'!$BP$410:$BP$588,APS!$B474,'Rekapitulasi Juni'!$BQ$410:$BQ$588)</f>
        <v>0</v>
      </c>
      <c r="DT474" s="324">
        <f>SUMIF('Rekapitulasi Juni'!$BP$410:$BP$588,APS!$B474,'Rekapitulasi Juni'!$BR$410:$BR$588)</f>
        <v>0</v>
      </c>
      <c r="DU474" s="27"/>
      <c r="DV474" s="325">
        <f t="shared" si="817"/>
        <v>0</v>
      </c>
      <c r="DW474" s="325">
        <f t="shared" si="818"/>
        <v>0</v>
      </c>
      <c r="DX474" s="41">
        <f t="shared" si="858"/>
        <v>0</v>
      </c>
      <c r="DY474" s="41">
        <f t="shared" si="859"/>
        <v>0</v>
      </c>
      <c r="DZ474" s="41">
        <f t="shared" si="860"/>
        <v>0</v>
      </c>
      <c r="EA474" s="41">
        <f t="shared" si="861"/>
        <v>0</v>
      </c>
      <c r="EB474" s="41">
        <f t="shared" si="862"/>
        <v>0</v>
      </c>
      <c r="EC474" s="41">
        <f t="shared" si="863"/>
        <v>0</v>
      </c>
      <c r="ED474" s="180">
        <f t="shared" si="864"/>
        <v>0</v>
      </c>
      <c r="EE474" s="27">
        <v>0</v>
      </c>
      <c r="EF474" s="27"/>
      <c r="EG474" s="324">
        <f>SUMIF('Rekapitulasi Juni'!$D$608:$D$786,APS!$B474,'Rekapitulasi Juni'!$E$608:$E$786)</f>
        <v>0</v>
      </c>
      <c r="EH474" s="324">
        <f>SUMIF('Rekapitulasi Juni'!$D$608:$D$786,APS!$B474,'Rekapitulasi Juni'!$F$608:$F$786)</f>
        <v>0</v>
      </c>
      <c r="EI474" s="27"/>
      <c r="EJ474" s="325">
        <f t="shared" si="819"/>
        <v>0</v>
      </c>
      <c r="EK474" s="325">
        <f t="shared" si="820"/>
        <v>0</v>
      </c>
      <c r="EL474" s="27"/>
      <c r="EM474" s="324">
        <f>SUMIF('Rekapitulasi Juni'!$U$608:$U$786,APS!$B474,'Rekapitulasi Juni'!$V$608:$V$786)</f>
        <v>0</v>
      </c>
      <c r="EN474" s="324">
        <f>SUMIF('Rekapitulasi Juni'!$U$608:$U$786,APS!$B474,'Rekapitulasi Juni'!$W$608:$W$786)</f>
        <v>0</v>
      </c>
      <c r="EO474" s="27"/>
      <c r="EP474" s="325">
        <f t="shared" si="821"/>
        <v>0</v>
      </c>
      <c r="EQ474" s="325">
        <f t="shared" si="822"/>
        <v>0</v>
      </c>
      <c r="ER474" s="27"/>
      <c r="ES474" s="324">
        <f>SUMIF('Rekapitulasi Juni'!$AL$608:$AL$786,APS!$B474,'Rekapitulasi Juni'!$AM$608:$AM$786)</f>
        <v>0</v>
      </c>
      <c r="ET474" s="324">
        <f>SUMIF('Rekapitulasi Juni'!$AL$608:$AL$786,APS!$B474,'Rekapitulasi Juni'!$AN$608:$AN$786)</f>
        <v>0</v>
      </c>
      <c r="EU474" s="27"/>
      <c r="EV474" s="325">
        <f t="shared" si="807"/>
        <v>0</v>
      </c>
      <c r="EW474" s="325">
        <f t="shared" si="808"/>
        <v>0</v>
      </c>
      <c r="EX474" s="27"/>
      <c r="EY474" s="324">
        <f>SUMIF('Rekapitulasi Juni'!$BA$608:$BA$786,APS!$B474,'Rekapitulasi Juni'!$BB$608:$BB$786)</f>
        <v>0</v>
      </c>
      <c r="EZ474" s="324">
        <f>SUMIF('Rekapitulasi Juni'!$BA$608:$BA$786,APS!$B474,'Rekapitulasi Juni'!$BC$608:$BC$786)</f>
        <v>0</v>
      </c>
      <c r="FA474" s="324">
        <f>SUMIF('Rekapitulasi Juni'!$BA$608:$BA$786,APS!$B474,'Rekapitulasi Juni'!$BF$608:$BF$786)</f>
        <v>0</v>
      </c>
      <c r="FB474" s="325">
        <f t="shared" si="809"/>
        <v>0</v>
      </c>
      <c r="FC474" s="325">
        <f t="shared" si="810"/>
        <v>0</v>
      </c>
      <c r="FD474" s="27"/>
      <c r="FE474" s="27"/>
      <c r="FF474" s="27"/>
      <c r="FG474" s="27"/>
      <c r="FH474" s="27"/>
      <c r="FI474" s="27"/>
      <c r="FJ474" s="41">
        <f t="shared" si="865"/>
        <v>0</v>
      </c>
      <c r="FK474" s="41">
        <f t="shared" si="866"/>
        <v>0</v>
      </c>
      <c r="FL474" s="41">
        <f t="shared" si="867"/>
        <v>0</v>
      </c>
      <c r="FM474" s="41">
        <f t="shared" si="868"/>
        <v>0</v>
      </c>
      <c r="FN474" s="41">
        <f t="shared" si="869"/>
        <v>0</v>
      </c>
      <c r="FO474" s="41">
        <f t="shared" si="870"/>
        <v>0</v>
      </c>
      <c r="FP474" s="180">
        <f t="shared" si="871"/>
        <v>0</v>
      </c>
      <c r="FQ474" s="27"/>
      <c r="FR474" s="27"/>
      <c r="FS474" s="324">
        <f>SUMIF('Rekapitulasi Juni'!$D$804:$D$984,APS!$B474,'Rekapitulasi Juni'!$E$804:$E$984)</f>
        <v>0</v>
      </c>
      <c r="FT474" s="324">
        <f>SUMIF('Rekapitulasi Juni'!$D$804:$D$984,APS!$B474,'Rekapitulasi Juni'!$F$804:$F$984)</f>
        <v>0</v>
      </c>
      <c r="FU474" s="27"/>
      <c r="FV474" s="325">
        <f t="shared" si="811"/>
        <v>0</v>
      </c>
      <c r="FW474" s="325">
        <f t="shared" si="812"/>
        <v>0</v>
      </c>
      <c r="FX474" s="27"/>
      <c r="FY474" s="324">
        <f>SUMIF('Rekapitulasi Juni'!$U$804:$U$984,APS!$B474,'Rekapitulasi Juni'!$V$804:$V$984)</f>
        <v>0</v>
      </c>
      <c r="FZ474" s="324">
        <f>SUMIF('Rekapitulasi Juni'!$U$804:$U$984,APS!$B474,'Rekapitulasi Juni'!$W$804:$W$984)</f>
        <v>0</v>
      </c>
      <c r="GA474" s="27"/>
      <c r="GB474" s="325">
        <f t="shared" si="805"/>
        <v>0</v>
      </c>
      <c r="GC474" s="325">
        <f t="shared" si="806"/>
        <v>0</v>
      </c>
      <c r="GD474" s="27"/>
      <c r="GE474" s="324">
        <f>SUMIF('Rekapitulasi Juni'!$AL$804:$AL$984,APS!$B474,'Rekapitulasi Juni'!$AM$804:$AM$984)</f>
        <v>0</v>
      </c>
      <c r="GF474" s="324">
        <f>SUMIF('Rekapitulasi Juni'!$AL$804:$AL$984,APS!$B474,'Rekapitulasi Juni'!$AN$804:$AN$984)</f>
        <v>0</v>
      </c>
      <c r="GG474" s="27"/>
      <c r="GH474" s="325">
        <f t="shared" si="795"/>
        <v>0</v>
      </c>
      <c r="GI474" s="325">
        <f t="shared" si="796"/>
        <v>0</v>
      </c>
      <c r="GJ474" s="27"/>
      <c r="GK474" s="27"/>
      <c r="GL474" s="41">
        <f t="shared" si="872"/>
        <v>0</v>
      </c>
      <c r="GM474" s="41">
        <f t="shared" si="873"/>
        <v>0</v>
      </c>
      <c r="GN474" s="41">
        <f t="shared" si="874"/>
        <v>0</v>
      </c>
      <c r="GO474" s="41">
        <f t="shared" si="804"/>
        <v>0</v>
      </c>
      <c r="GP474" s="41">
        <f t="shared" si="875"/>
        <v>0</v>
      </c>
      <c r="GQ474" s="41">
        <f t="shared" si="876"/>
        <v>0</v>
      </c>
      <c r="GR474" s="180">
        <f t="shared" si="877"/>
        <v>0</v>
      </c>
      <c r="GS474" s="41">
        <f t="shared" si="797"/>
        <v>0</v>
      </c>
      <c r="GT474" s="41">
        <f t="shared" si="798"/>
        <v>0</v>
      </c>
      <c r="GU474" s="41">
        <f t="shared" si="799"/>
        <v>0</v>
      </c>
      <c r="GV474" s="41">
        <f t="shared" si="800"/>
        <v>0</v>
      </c>
      <c r="GW474" s="41">
        <f t="shared" si="801"/>
        <v>0</v>
      </c>
      <c r="GX474" s="41">
        <f t="shared" si="802"/>
        <v>0</v>
      </c>
      <c r="GY474" s="180">
        <f t="shared" si="803"/>
        <v>0</v>
      </c>
      <c r="GZ474" s="41">
        <v>450</v>
      </c>
      <c r="HA474" s="32"/>
      <c r="HB474" s="42">
        <f t="shared" si="794"/>
        <v>0</v>
      </c>
      <c r="HC474" s="59"/>
    </row>
    <row r="475" spans="1:211" ht="15" customHeight="1">
      <c r="A475" s="31"/>
      <c r="B475" s="32" t="s">
        <v>917</v>
      </c>
      <c r="C475" s="31" t="s">
        <v>897</v>
      </c>
      <c r="D475" s="31" t="s">
        <v>1253</v>
      </c>
      <c r="E475" s="31" t="s">
        <v>43</v>
      </c>
      <c r="F475" s="31" t="s">
        <v>897</v>
      </c>
      <c r="G475" s="33">
        <v>100</v>
      </c>
      <c r="H475" s="33">
        <v>0</v>
      </c>
      <c r="I475" s="33">
        <v>0</v>
      </c>
      <c r="J475" s="34">
        <f>IFERROR(VLOOKUP(A475,#REF!,3,0),0)</f>
        <v>0</v>
      </c>
      <c r="K475" s="34">
        <f t="shared" si="789"/>
        <v>100</v>
      </c>
      <c r="L475" s="34">
        <v>0</v>
      </c>
      <c r="M475" s="34">
        <v>100</v>
      </c>
      <c r="N475" s="35">
        <f t="shared" si="790"/>
        <v>0</v>
      </c>
      <c r="O475" s="35">
        <f t="shared" si="791"/>
        <v>0</v>
      </c>
      <c r="P475" s="36"/>
      <c r="Q475" s="36">
        <f t="shared" si="823"/>
        <v>100</v>
      </c>
      <c r="R475" s="80"/>
      <c r="S475" s="37">
        <f ca="1">SUMIF(ROP!$D$6:$H$65536,A475,ROP!$J$6:$J$65536)</f>
        <v>0</v>
      </c>
      <c r="T475" s="37">
        <f>SUMIF(HASIL!$B:$B,APS!$B475&amp;RIGHT(APS!T$9,2),HASIL!$I:$I)</f>
        <v>0</v>
      </c>
      <c r="U475" s="37">
        <f>SUMIF(HASIL!$B:$B,APS!$B475&amp;RIGHT(APS!U$9,2),HASIL!$I:$I)</f>
        <v>0</v>
      </c>
      <c r="V475" s="37">
        <f>SUMIF(HASIL!$B:$B,APS!$B475&amp;RIGHT(APS!V$9,2),HASIL!$I:$I)</f>
        <v>0</v>
      </c>
      <c r="W475" s="37">
        <f>SUMIF(HASIL!$B:$B,APS!$B475&amp;RIGHT(APS!W$9,2),HASIL!$I:$I)</f>
        <v>0</v>
      </c>
      <c r="X475" s="38">
        <f t="shared" si="792"/>
        <v>0</v>
      </c>
      <c r="Y475" s="38">
        <f t="shared" si="793"/>
        <v>-100</v>
      </c>
      <c r="Z475" s="39">
        <f t="shared" si="879"/>
        <v>0</v>
      </c>
      <c r="AA475" s="39">
        <f t="shared" si="878"/>
        <v>100</v>
      </c>
      <c r="AB475" s="40">
        <f t="shared" si="880"/>
        <v>0</v>
      </c>
      <c r="AC475" s="27">
        <v>0</v>
      </c>
      <c r="AD475" s="27"/>
      <c r="AE475" s="27"/>
      <c r="AF475" s="27"/>
      <c r="AG475" s="27"/>
      <c r="AH475" s="27"/>
      <c r="AI475" s="324">
        <f>SUMIF('Rekapitulasi Juni'!$D$9:$D$192,APS!$B475,'Rekapitulasi Juni'!$E$9:$E$192)</f>
        <v>0</v>
      </c>
      <c r="AJ475" s="324">
        <f>SUMIF('Rekapitulasi Juni'!$D$9:$D$192,APS!$B475,'Rekapitulasi Juni'!$F$9:$F$192)</f>
        <v>0</v>
      </c>
      <c r="AK475" s="324">
        <f>SUMIF('Rekapitulasi Juni'!$D$9:$D$192,APS!$B475,'Rekapitulasi Juni'!$K$9:$K$192)</f>
        <v>0</v>
      </c>
      <c r="AL475" s="325">
        <f t="shared" si="824"/>
        <v>0</v>
      </c>
      <c r="AM475" s="325">
        <f t="shared" si="825"/>
        <v>0</v>
      </c>
      <c r="AN475" s="27"/>
      <c r="AO475" s="324">
        <f>SUMIF('Rekapitulasi Juni'!$U$9:$U$192,APS!$B475,'Rekapitulasi Juni'!$V$9:$V$192)</f>
        <v>0</v>
      </c>
      <c r="AP475" s="324">
        <f>SUMIF('Rekapitulasi Juni'!$U$9:$U$192,APS!$B475,'Rekapitulasi Juni'!$W$9:$W$192)</f>
        <v>0</v>
      </c>
      <c r="AQ475" s="27"/>
      <c r="AR475" s="325">
        <f t="shared" si="826"/>
        <v>0</v>
      </c>
      <c r="AS475" s="325">
        <f t="shared" si="827"/>
        <v>0</v>
      </c>
      <c r="AT475" s="27"/>
      <c r="AU475" s="324">
        <f>SUMIF('Rekapitulasi Juni'!$AL$9:$AL$192,APS!$B475,'Rekapitulasi Juni'!$AM$9:$AM$192)</f>
        <v>0</v>
      </c>
      <c r="AV475" s="324">
        <f>SUMIF('Rekapitulasi Juni'!$AL$9:$AL$192,APS!$B475,'Rekapitulasi Juni'!$AN$9:$AN$192)</f>
        <v>0</v>
      </c>
      <c r="AW475" s="27"/>
      <c r="AX475" s="325">
        <f t="shared" si="828"/>
        <v>0</v>
      </c>
      <c r="AY475" s="325">
        <f t="shared" si="829"/>
        <v>0</v>
      </c>
      <c r="AZ475" s="41">
        <f t="shared" si="830"/>
        <v>0</v>
      </c>
      <c r="BA475" s="41">
        <f t="shared" si="831"/>
        <v>0</v>
      </c>
      <c r="BB475" s="41">
        <f t="shared" si="832"/>
        <v>0</v>
      </c>
      <c r="BC475" s="41">
        <f t="shared" si="833"/>
        <v>0</v>
      </c>
      <c r="BD475" s="41">
        <f t="shared" si="834"/>
        <v>0</v>
      </c>
      <c r="BE475" s="41">
        <f t="shared" si="835"/>
        <v>0</v>
      </c>
      <c r="BF475" s="180">
        <f t="shared" si="836"/>
        <v>0</v>
      </c>
      <c r="BG475" s="27">
        <v>0</v>
      </c>
      <c r="BH475" s="27"/>
      <c r="BI475" s="324">
        <f>SUMIF('Rekapitulasi Juni'!$D$214:$D$393,APS!$B475,'Rekapitulasi Juni'!$E$214:$E$393)</f>
        <v>0</v>
      </c>
      <c r="BJ475" s="324">
        <f>SUMIF('Rekapitulasi Juni'!$D$214:$D$393,APS!$B475,'Rekapitulasi Juni'!$F$214:$F$393)</f>
        <v>0</v>
      </c>
      <c r="BK475" s="27"/>
      <c r="BL475" s="325">
        <f t="shared" si="837"/>
        <v>0</v>
      </c>
      <c r="BM475" s="325">
        <f t="shared" si="838"/>
        <v>0</v>
      </c>
      <c r="BN475" s="27"/>
      <c r="BO475" s="324">
        <f>SUMIF('Rekapitulasi Juni'!$U$214:$U$393,APS!$B475,'Rekapitulasi Juni'!$V$214:$V$393)</f>
        <v>0</v>
      </c>
      <c r="BP475" s="324">
        <f>SUMIF('Rekapitulasi Juni'!$U$214:$U$393,APS!$B475,'Rekapitulasi Juni'!$W$214:$W$393)</f>
        <v>0</v>
      </c>
      <c r="BQ475" s="27"/>
      <c r="BR475" s="325">
        <f t="shared" si="839"/>
        <v>0</v>
      </c>
      <c r="BS475" s="325">
        <f t="shared" si="840"/>
        <v>0</v>
      </c>
      <c r="BT475" s="27"/>
      <c r="BU475" s="324">
        <f>SUMIF('Rekapitulasi Juni'!$AL$214:$AL$393,APS!$B475,'Rekapitulasi Juni'!$AM$214:$AM$393)</f>
        <v>0</v>
      </c>
      <c r="BV475" s="324">
        <f>SUMIF('Rekapitulasi Juni'!$AL$214:$AL$393,APS!$B475,'Rekapitulasi Juni'!$AN$214:$AN$393)</f>
        <v>0</v>
      </c>
      <c r="BW475" s="27"/>
      <c r="BX475" s="325">
        <f t="shared" si="841"/>
        <v>0</v>
      </c>
      <c r="BY475" s="325">
        <f t="shared" si="842"/>
        <v>0</v>
      </c>
      <c r="BZ475" s="27"/>
      <c r="CA475" s="324">
        <f>SUMIF('Rekapitulasi Juni'!$BA$214:$BA$393,APS!$B475,'Rekapitulasi Juni'!$BB$214:$BB$393)</f>
        <v>0</v>
      </c>
      <c r="CB475" s="324">
        <f>SUMIF('Rekapitulasi Juni'!$BA$214:$BA$393,APS!$B475,'Rekapitulasi Juni'!$BC$214:$BC$393)</f>
        <v>0</v>
      </c>
      <c r="CC475" s="27"/>
      <c r="CD475" s="325">
        <f t="shared" si="843"/>
        <v>0</v>
      </c>
      <c r="CE475" s="325">
        <f t="shared" si="844"/>
        <v>0</v>
      </c>
      <c r="CF475" s="27"/>
      <c r="CG475" s="324">
        <f>SUMIF('Rekapitulasi Juni'!$BP$214:$BP$393,APS!$B475,'Rekapitulasi Juni'!$BQ$214:$BQ$393)</f>
        <v>0</v>
      </c>
      <c r="CH475" s="324">
        <f>SUMIF('Rekapitulasi Juni'!$BP$214:$BP$393,APS!$B475,'Rekapitulasi Juni'!$BR$214:$BR$393)</f>
        <v>0</v>
      </c>
      <c r="CI475" s="27"/>
      <c r="CJ475" s="325">
        <f t="shared" si="845"/>
        <v>0</v>
      </c>
      <c r="CK475" s="325">
        <f t="shared" si="846"/>
        <v>0</v>
      </c>
      <c r="CL475" s="41">
        <f t="shared" si="847"/>
        <v>0</v>
      </c>
      <c r="CM475" s="41">
        <f t="shared" si="848"/>
        <v>0</v>
      </c>
      <c r="CN475" s="41">
        <f t="shared" si="849"/>
        <v>0</v>
      </c>
      <c r="CO475" s="41">
        <f t="shared" si="850"/>
        <v>0</v>
      </c>
      <c r="CP475" s="41">
        <f t="shared" si="851"/>
        <v>0</v>
      </c>
      <c r="CQ475" s="41">
        <f t="shared" si="852"/>
        <v>0</v>
      </c>
      <c r="CR475" s="180">
        <f t="shared" si="853"/>
        <v>0</v>
      </c>
      <c r="CS475" s="27">
        <v>0</v>
      </c>
      <c r="CT475" s="27"/>
      <c r="CU475" s="324">
        <f>SUMIF('Rekapitulasi Juni'!$D$410:$D$588,APS!$B475,'Rekapitulasi Juni'!$E$410:$E$588)</f>
        <v>0</v>
      </c>
      <c r="CV475" s="324">
        <f>SUMIF('Rekapitulasi Juni'!$D$410:$D$588,APS!$B475,'Rekapitulasi Juni'!$F$410:$F$588)</f>
        <v>0</v>
      </c>
      <c r="CW475" s="27"/>
      <c r="CX475" s="325">
        <f t="shared" si="854"/>
        <v>0</v>
      </c>
      <c r="CY475" s="325">
        <f t="shared" si="855"/>
        <v>0</v>
      </c>
      <c r="CZ475" s="27"/>
      <c r="DA475" s="324">
        <f>SUMIF('Rekapitulasi Juni'!$U$410:$U$588,APS!$B475,'Rekapitulasi Juni'!$V$410:$V$588)</f>
        <v>0</v>
      </c>
      <c r="DB475" s="324">
        <f>SUMIF('Rekapitulasi Juni'!$U$410:$U$588,APS!$B475,'Rekapitulasi Juni'!$W$410:$W$588)</f>
        <v>0</v>
      </c>
      <c r="DC475" s="27"/>
      <c r="DD475" s="325">
        <f t="shared" si="856"/>
        <v>0</v>
      </c>
      <c r="DE475" s="325">
        <f t="shared" si="857"/>
        <v>0</v>
      </c>
      <c r="DF475" s="27">
        <v>100</v>
      </c>
      <c r="DG475" s="324">
        <f>SUMIF('Rekapitulasi Juni'!$AL$410:$AL$588,APS!$B475,'Rekapitulasi Juni'!$AM$410:$AM$588)</f>
        <v>0</v>
      </c>
      <c r="DH475" s="324">
        <f>SUMIF('Rekapitulasi Juni'!$AL$410:$AL$588,APS!$B475,'Rekapitulasi Juni'!$AN$410:$AN$588)</f>
        <v>0</v>
      </c>
      <c r="DI475" s="27"/>
      <c r="DJ475" s="325">
        <f t="shared" si="813"/>
        <v>0</v>
      </c>
      <c r="DK475" s="325">
        <f t="shared" si="814"/>
        <v>0</v>
      </c>
      <c r="DL475" s="27"/>
      <c r="DM475" s="324">
        <f>SUMIF('Rekapitulasi Juni'!$BA$410:$BA$588,APS!$B475,'Rekapitulasi Juni'!$BB$410:$BB$588)</f>
        <v>0</v>
      </c>
      <c r="DN475" s="324">
        <f>SUMIF('Rekapitulasi Juni'!$BA$410:$BA$588,APS!$B475,'Rekapitulasi Juni'!$BC$410:$BC$588)</f>
        <v>0</v>
      </c>
      <c r="DO475" s="324">
        <f>SUMIF('Rekapitulasi Juni'!$BA$410:$BA$588,APS!$B475,'Rekapitulasi Juni'!$BF$410:$BF$588)</f>
        <v>0</v>
      </c>
      <c r="DP475" s="325">
        <f t="shared" si="815"/>
        <v>0</v>
      </c>
      <c r="DQ475" s="325">
        <f t="shared" si="816"/>
        <v>0</v>
      </c>
      <c r="DR475" s="27"/>
      <c r="DS475" s="324">
        <f>SUMIF('Rekapitulasi Juni'!$BP$410:$BP$588,APS!$B475,'Rekapitulasi Juni'!$BQ$410:$BQ$588)</f>
        <v>0</v>
      </c>
      <c r="DT475" s="324">
        <f>SUMIF('Rekapitulasi Juni'!$BP$410:$BP$588,APS!$B475,'Rekapitulasi Juni'!$BR$410:$BR$588)</f>
        <v>0</v>
      </c>
      <c r="DU475" s="27"/>
      <c r="DV475" s="325">
        <f t="shared" si="817"/>
        <v>0</v>
      </c>
      <c r="DW475" s="325">
        <f t="shared" si="818"/>
        <v>0</v>
      </c>
      <c r="DX475" s="41">
        <f t="shared" si="858"/>
        <v>100</v>
      </c>
      <c r="DY475" s="41">
        <f t="shared" si="859"/>
        <v>0</v>
      </c>
      <c r="DZ475" s="41">
        <f t="shared" si="860"/>
        <v>0</v>
      </c>
      <c r="EA475" s="41">
        <f t="shared" si="861"/>
        <v>0</v>
      </c>
      <c r="EB475" s="41">
        <f t="shared" si="862"/>
        <v>0</v>
      </c>
      <c r="EC475" s="41">
        <f t="shared" si="863"/>
        <v>-100</v>
      </c>
      <c r="ED475" s="180">
        <f t="shared" si="864"/>
        <v>0</v>
      </c>
      <c r="EE475" s="27">
        <v>0</v>
      </c>
      <c r="EF475" s="27"/>
      <c r="EG475" s="324">
        <f>SUMIF('Rekapitulasi Juni'!$D$608:$D$786,APS!$B475,'Rekapitulasi Juni'!$E$608:$E$786)</f>
        <v>0</v>
      </c>
      <c r="EH475" s="324">
        <f>SUMIF('Rekapitulasi Juni'!$D$608:$D$786,APS!$B475,'Rekapitulasi Juni'!$F$608:$F$786)</f>
        <v>0</v>
      </c>
      <c r="EI475" s="27"/>
      <c r="EJ475" s="325">
        <f t="shared" si="819"/>
        <v>0</v>
      </c>
      <c r="EK475" s="325">
        <f t="shared" si="820"/>
        <v>0</v>
      </c>
      <c r="EL475" s="27"/>
      <c r="EM475" s="324">
        <f>SUMIF('Rekapitulasi Juni'!$U$608:$U$786,APS!$B475,'Rekapitulasi Juni'!$V$608:$V$786)</f>
        <v>0</v>
      </c>
      <c r="EN475" s="324">
        <f>SUMIF('Rekapitulasi Juni'!$U$608:$U$786,APS!$B475,'Rekapitulasi Juni'!$W$608:$W$786)</f>
        <v>0</v>
      </c>
      <c r="EO475" s="27"/>
      <c r="EP475" s="325">
        <f t="shared" si="821"/>
        <v>0</v>
      </c>
      <c r="EQ475" s="325">
        <f t="shared" si="822"/>
        <v>0</v>
      </c>
      <c r="ER475" s="27"/>
      <c r="ES475" s="324">
        <f>SUMIF('Rekapitulasi Juni'!$AL$608:$AL$786,APS!$B475,'Rekapitulasi Juni'!$AM$608:$AM$786)</f>
        <v>0</v>
      </c>
      <c r="ET475" s="324">
        <f>SUMIF('Rekapitulasi Juni'!$AL$608:$AL$786,APS!$B475,'Rekapitulasi Juni'!$AN$608:$AN$786)</f>
        <v>0</v>
      </c>
      <c r="EU475" s="27"/>
      <c r="EV475" s="325">
        <f t="shared" si="807"/>
        <v>0</v>
      </c>
      <c r="EW475" s="325">
        <f t="shared" si="808"/>
        <v>0</v>
      </c>
      <c r="EX475" s="27"/>
      <c r="EY475" s="324">
        <f>SUMIF('Rekapitulasi Juni'!$BA$608:$BA$786,APS!$B475,'Rekapitulasi Juni'!$BB$608:$BB$786)</f>
        <v>0</v>
      </c>
      <c r="EZ475" s="324">
        <f>SUMIF('Rekapitulasi Juni'!$BA$608:$BA$786,APS!$B475,'Rekapitulasi Juni'!$BC$608:$BC$786)</f>
        <v>0</v>
      </c>
      <c r="FA475" s="324">
        <f>SUMIF('Rekapitulasi Juni'!$BA$608:$BA$786,APS!$B475,'Rekapitulasi Juni'!$BF$608:$BF$786)</f>
        <v>0</v>
      </c>
      <c r="FB475" s="325">
        <f t="shared" si="809"/>
        <v>0</v>
      </c>
      <c r="FC475" s="325">
        <f t="shared" si="810"/>
        <v>0</v>
      </c>
      <c r="FD475" s="27"/>
      <c r="FE475" s="27"/>
      <c r="FF475" s="27"/>
      <c r="FG475" s="27"/>
      <c r="FH475" s="27"/>
      <c r="FI475" s="27"/>
      <c r="FJ475" s="41">
        <f t="shared" si="865"/>
        <v>0</v>
      </c>
      <c r="FK475" s="41">
        <f t="shared" si="866"/>
        <v>0</v>
      </c>
      <c r="FL475" s="41">
        <f t="shared" si="867"/>
        <v>0</v>
      </c>
      <c r="FM475" s="41">
        <f t="shared" si="868"/>
        <v>0</v>
      </c>
      <c r="FN475" s="41">
        <f t="shared" si="869"/>
        <v>0</v>
      </c>
      <c r="FO475" s="41">
        <f t="shared" si="870"/>
        <v>0</v>
      </c>
      <c r="FP475" s="180">
        <f t="shared" si="871"/>
        <v>0</v>
      </c>
      <c r="FQ475" s="27"/>
      <c r="FR475" s="27"/>
      <c r="FS475" s="324">
        <f>SUMIF('Rekapitulasi Juni'!$D$804:$D$984,APS!$B475,'Rekapitulasi Juni'!$E$804:$E$984)</f>
        <v>0</v>
      </c>
      <c r="FT475" s="324">
        <f>SUMIF('Rekapitulasi Juni'!$D$804:$D$984,APS!$B475,'Rekapitulasi Juni'!$F$804:$F$984)</f>
        <v>0</v>
      </c>
      <c r="FU475" s="27"/>
      <c r="FV475" s="325">
        <f t="shared" si="811"/>
        <v>0</v>
      </c>
      <c r="FW475" s="325">
        <f t="shared" si="812"/>
        <v>0</v>
      </c>
      <c r="FX475" s="27"/>
      <c r="FY475" s="324">
        <f>SUMIF('Rekapitulasi Juni'!$U$804:$U$984,APS!$B475,'Rekapitulasi Juni'!$V$804:$V$984)</f>
        <v>0</v>
      </c>
      <c r="FZ475" s="324">
        <f>SUMIF('Rekapitulasi Juni'!$U$804:$U$984,APS!$B475,'Rekapitulasi Juni'!$W$804:$W$984)</f>
        <v>0</v>
      </c>
      <c r="GA475" s="27"/>
      <c r="GB475" s="325">
        <f t="shared" si="805"/>
        <v>0</v>
      </c>
      <c r="GC475" s="325">
        <f t="shared" si="806"/>
        <v>0</v>
      </c>
      <c r="GD475" s="27"/>
      <c r="GE475" s="324">
        <f>SUMIF('Rekapitulasi Juni'!$AL$804:$AL$984,APS!$B475,'Rekapitulasi Juni'!$AM$804:$AM$984)</f>
        <v>0</v>
      </c>
      <c r="GF475" s="324">
        <f>SUMIF('Rekapitulasi Juni'!$AL$804:$AL$984,APS!$B475,'Rekapitulasi Juni'!$AN$804:$AN$984)</f>
        <v>0</v>
      </c>
      <c r="GG475" s="27"/>
      <c r="GH475" s="325">
        <f t="shared" si="795"/>
        <v>0</v>
      </c>
      <c r="GI475" s="325">
        <f t="shared" si="796"/>
        <v>0</v>
      </c>
      <c r="GJ475" s="27"/>
      <c r="GK475" s="27"/>
      <c r="GL475" s="41">
        <f t="shared" si="872"/>
        <v>0</v>
      </c>
      <c r="GM475" s="41">
        <f t="shared" si="873"/>
        <v>0</v>
      </c>
      <c r="GN475" s="41">
        <f t="shared" si="874"/>
        <v>0</v>
      </c>
      <c r="GO475" s="41">
        <f t="shared" si="804"/>
        <v>0</v>
      </c>
      <c r="GP475" s="41">
        <f t="shared" si="875"/>
        <v>0</v>
      </c>
      <c r="GQ475" s="41">
        <f t="shared" si="876"/>
        <v>0</v>
      </c>
      <c r="GR475" s="180">
        <f t="shared" si="877"/>
        <v>0</v>
      </c>
      <c r="GS475" s="41">
        <f t="shared" si="797"/>
        <v>100</v>
      </c>
      <c r="GT475" s="41">
        <f t="shared" si="798"/>
        <v>0</v>
      </c>
      <c r="GU475" s="41">
        <f t="shared" si="799"/>
        <v>0</v>
      </c>
      <c r="GV475" s="41">
        <f t="shared" si="800"/>
        <v>0</v>
      </c>
      <c r="GW475" s="41">
        <f t="shared" si="801"/>
        <v>0</v>
      </c>
      <c r="GX475" s="41">
        <f t="shared" si="802"/>
        <v>-100</v>
      </c>
      <c r="GY475" s="180">
        <f t="shared" si="803"/>
        <v>0</v>
      </c>
      <c r="GZ475" s="41">
        <v>451</v>
      </c>
      <c r="HA475" s="32"/>
      <c r="HB475" s="42">
        <f t="shared" si="794"/>
        <v>0</v>
      </c>
      <c r="HC475" s="59"/>
    </row>
    <row r="476" spans="1:211" ht="15" hidden="1" customHeight="1">
      <c r="A476" s="31" t="s">
        <v>918</v>
      </c>
      <c r="B476" s="32" t="s">
        <v>919</v>
      </c>
      <c r="C476" s="31" t="s">
        <v>897</v>
      </c>
      <c r="D476" s="31" t="s">
        <v>1253</v>
      </c>
      <c r="E476" s="31" t="s">
        <v>43</v>
      </c>
      <c r="F476" s="31" t="s">
        <v>897</v>
      </c>
      <c r="G476" s="33">
        <v>0</v>
      </c>
      <c r="H476" s="33">
        <v>0</v>
      </c>
      <c r="I476" s="33">
        <v>0</v>
      </c>
      <c r="J476" s="34">
        <f>IFERROR(VLOOKUP(A476,#REF!,3,0),0)</f>
        <v>0</v>
      </c>
      <c r="K476" s="34">
        <f t="shared" si="789"/>
        <v>0</v>
      </c>
      <c r="L476" s="34">
        <v>0</v>
      </c>
      <c r="M476" s="34">
        <v>0</v>
      </c>
      <c r="N476" s="35">
        <f t="shared" si="790"/>
        <v>0</v>
      </c>
      <c r="O476" s="35">
        <f t="shared" si="791"/>
        <v>0</v>
      </c>
      <c r="P476" s="36"/>
      <c r="Q476" s="36">
        <f t="shared" si="823"/>
        <v>0</v>
      </c>
      <c r="R476" s="80"/>
      <c r="S476" s="37">
        <f ca="1">SUMIF(ROP!$D$6:$H$65536,A476,ROP!$J$6:$J$65536)</f>
        <v>38</v>
      </c>
      <c r="T476" s="37">
        <f>SUMIF(HASIL!$B:$B,APS!$B476&amp;RIGHT(APS!T$9,2),HASIL!$I:$I)</f>
        <v>0</v>
      </c>
      <c r="U476" s="37">
        <f>SUMIF(HASIL!$B:$B,APS!$B476&amp;RIGHT(APS!U$9,2),HASIL!$I:$I)</f>
        <v>0</v>
      </c>
      <c r="V476" s="37">
        <f>SUMIF(HASIL!$B:$B,APS!$B476&amp;RIGHT(APS!V$9,2),HASIL!$I:$I)</f>
        <v>0</v>
      </c>
      <c r="W476" s="37">
        <f>SUMIF(HASIL!$B:$B,APS!$B476&amp;RIGHT(APS!W$9,2),HASIL!$I:$I)</f>
        <v>0</v>
      </c>
      <c r="X476" s="38">
        <f t="shared" si="792"/>
        <v>0</v>
      </c>
      <c r="Y476" s="38">
        <f t="shared" si="793"/>
        <v>0</v>
      </c>
      <c r="Z476" s="39">
        <f t="shared" si="879"/>
        <v>0</v>
      </c>
      <c r="AA476" s="39">
        <f t="shared" si="878"/>
        <v>0</v>
      </c>
      <c r="AB476" s="40">
        <f t="shared" si="880"/>
        <v>0</v>
      </c>
      <c r="AC476" s="27">
        <v>0</v>
      </c>
      <c r="AD476" s="27"/>
      <c r="AE476" s="27"/>
      <c r="AF476" s="27"/>
      <c r="AG476" s="27"/>
      <c r="AH476" s="27"/>
      <c r="AI476" s="324">
        <f>SUMIF('Rekapitulasi Juni'!$D$9:$D$192,APS!$B476,'Rekapitulasi Juni'!$E$9:$E$192)</f>
        <v>0</v>
      </c>
      <c r="AJ476" s="324">
        <f>SUMIF('Rekapitulasi Juni'!$D$9:$D$192,APS!$B476,'Rekapitulasi Juni'!$F$9:$F$192)</f>
        <v>0</v>
      </c>
      <c r="AK476" s="324">
        <f>SUMIF('Rekapitulasi Juni'!$D$9:$D$192,APS!$B476,'Rekapitulasi Juni'!$K$9:$K$192)</f>
        <v>0</v>
      </c>
      <c r="AL476" s="325">
        <f t="shared" si="824"/>
        <v>0</v>
      </c>
      <c r="AM476" s="325">
        <f t="shared" si="825"/>
        <v>0</v>
      </c>
      <c r="AN476" s="27"/>
      <c r="AO476" s="324">
        <f>SUMIF('Rekapitulasi Juni'!$U$9:$U$192,APS!$B476,'Rekapitulasi Juni'!$V$9:$V$192)</f>
        <v>0</v>
      </c>
      <c r="AP476" s="324">
        <f>SUMIF('Rekapitulasi Juni'!$U$9:$U$192,APS!$B476,'Rekapitulasi Juni'!$W$9:$W$192)</f>
        <v>0</v>
      </c>
      <c r="AQ476" s="27"/>
      <c r="AR476" s="325">
        <f t="shared" si="826"/>
        <v>0</v>
      </c>
      <c r="AS476" s="325">
        <f t="shared" si="827"/>
        <v>0</v>
      </c>
      <c r="AT476" s="27"/>
      <c r="AU476" s="324">
        <f>SUMIF('Rekapitulasi Juni'!$AL$9:$AL$192,APS!$B476,'Rekapitulasi Juni'!$AM$9:$AM$192)</f>
        <v>0</v>
      </c>
      <c r="AV476" s="324">
        <f>SUMIF('Rekapitulasi Juni'!$AL$9:$AL$192,APS!$B476,'Rekapitulasi Juni'!$AN$9:$AN$192)</f>
        <v>0</v>
      </c>
      <c r="AW476" s="27"/>
      <c r="AX476" s="325">
        <f t="shared" si="828"/>
        <v>0</v>
      </c>
      <c r="AY476" s="325">
        <f t="shared" si="829"/>
        <v>0</v>
      </c>
      <c r="AZ476" s="41">
        <f t="shared" si="830"/>
        <v>0</v>
      </c>
      <c r="BA476" s="41">
        <f t="shared" si="831"/>
        <v>0</v>
      </c>
      <c r="BB476" s="41">
        <f t="shared" si="832"/>
        <v>0</v>
      </c>
      <c r="BC476" s="41">
        <f t="shared" si="833"/>
        <v>0</v>
      </c>
      <c r="BD476" s="41">
        <f t="shared" si="834"/>
        <v>0</v>
      </c>
      <c r="BE476" s="41">
        <f t="shared" si="835"/>
        <v>0</v>
      </c>
      <c r="BF476" s="180">
        <f t="shared" si="836"/>
        <v>0</v>
      </c>
      <c r="BG476" s="27">
        <v>0</v>
      </c>
      <c r="BH476" s="27"/>
      <c r="BI476" s="324">
        <f>SUMIF('Rekapitulasi Juni'!$D$214:$D$393,APS!$B476,'Rekapitulasi Juni'!$E$214:$E$393)</f>
        <v>0</v>
      </c>
      <c r="BJ476" s="324">
        <f>SUMIF('Rekapitulasi Juni'!$D$214:$D$393,APS!$B476,'Rekapitulasi Juni'!$F$214:$F$393)</f>
        <v>0</v>
      </c>
      <c r="BK476" s="27"/>
      <c r="BL476" s="325">
        <f t="shared" si="837"/>
        <v>0</v>
      </c>
      <c r="BM476" s="325">
        <f t="shared" si="838"/>
        <v>0</v>
      </c>
      <c r="BN476" s="27"/>
      <c r="BO476" s="324">
        <f>SUMIF('Rekapitulasi Juni'!$U$214:$U$393,APS!$B476,'Rekapitulasi Juni'!$V$214:$V$393)</f>
        <v>0</v>
      </c>
      <c r="BP476" s="324">
        <f>SUMIF('Rekapitulasi Juni'!$U$214:$U$393,APS!$B476,'Rekapitulasi Juni'!$W$214:$W$393)</f>
        <v>0</v>
      </c>
      <c r="BQ476" s="27"/>
      <c r="BR476" s="325">
        <f t="shared" si="839"/>
        <v>0</v>
      </c>
      <c r="BS476" s="325">
        <f t="shared" si="840"/>
        <v>0</v>
      </c>
      <c r="BT476" s="27"/>
      <c r="BU476" s="324">
        <f>SUMIF('Rekapitulasi Juni'!$AL$214:$AL$393,APS!$B476,'Rekapitulasi Juni'!$AM$214:$AM$393)</f>
        <v>0</v>
      </c>
      <c r="BV476" s="324">
        <f>SUMIF('Rekapitulasi Juni'!$AL$214:$AL$393,APS!$B476,'Rekapitulasi Juni'!$AN$214:$AN$393)</f>
        <v>0</v>
      </c>
      <c r="BW476" s="27"/>
      <c r="BX476" s="325">
        <f t="shared" si="841"/>
        <v>0</v>
      </c>
      <c r="BY476" s="325">
        <f t="shared" si="842"/>
        <v>0</v>
      </c>
      <c r="BZ476" s="27"/>
      <c r="CA476" s="324">
        <f>SUMIF('Rekapitulasi Juni'!$BA$214:$BA$393,APS!$B476,'Rekapitulasi Juni'!$BB$214:$BB$393)</f>
        <v>0</v>
      </c>
      <c r="CB476" s="324">
        <f>SUMIF('Rekapitulasi Juni'!$BA$214:$BA$393,APS!$B476,'Rekapitulasi Juni'!$BC$214:$BC$393)</f>
        <v>0</v>
      </c>
      <c r="CC476" s="27"/>
      <c r="CD476" s="325">
        <f t="shared" si="843"/>
        <v>0</v>
      </c>
      <c r="CE476" s="325">
        <f t="shared" si="844"/>
        <v>0</v>
      </c>
      <c r="CF476" s="27"/>
      <c r="CG476" s="324">
        <f>SUMIF('Rekapitulasi Juni'!$BP$214:$BP$393,APS!$B476,'Rekapitulasi Juni'!$BQ$214:$BQ$393)</f>
        <v>0</v>
      </c>
      <c r="CH476" s="324">
        <f>SUMIF('Rekapitulasi Juni'!$BP$214:$BP$393,APS!$B476,'Rekapitulasi Juni'!$BR$214:$BR$393)</f>
        <v>0</v>
      </c>
      <c r="CI476" s="27"/>
      <c r="CJ476" s="325">
        <f t="shared" si="845"/>
        <v>0</v>
      </c>
      <c r="CK476" s="325">
        <f t="shared" si="846"/>
        <v>0</v>
      </c>
      <c r="CL476" s="41">
        <f t="shared" si="847"/>
        <v>0</v>
      </c>
      <c r="CM476" s="41">
        <f t="shared" si="848"/>
        <v>0</v>
      </c>
      <c r="CN476" s="41">
        <f t="shared" si="849"/>
        <v>0</v>
      </c>
      <c r="CO476" s="41">
        <f t="shared" si="850"/>
        <v>0</v>
      </c>
      <c r="CP476" s="41">
        <f t="shared" si="851"/>
        <v>0</v>
      </c>
      <c r="CQ476" s="41">
        <f t="shared" si="852"/>
        <v>0</v>
      </c>
      <c r="CR476" s="180">
        <f t="shared" si="853"/>
        <v>0</v>
      </c>
      <c r="CS476" s="27">
        <v>0</v>
      </c>
      <c r="CT476" s="27"/>
      <c r="CU476" s="324">
        <f>SUMIF('Rekapitulasi Juni'!$D$410:$D$588,APS!$B476,'Rekapitulasi Juni'!$E$410:$E$588)</f>
        <v>0</v>
      </c>
      <c r="CV476" s="324">
        <f>SUMIF('Rekapitulasi Juni'!$D$410:$D$588,APS!$B476,'Rekapitulasi Juni'!$F$410:$F$588)</f>
        <v>0</v>
      </c>
      <c r="CW476" s="27"/>
      <c r="CX476" s="325">
        <f t="shared" si="854"/>
        <v>0</v>
      </c>
      <c r="CY476" s="325">
        <f t="shared" si="855"/>
        <v>0</v>
      </c>
      <c r="CZ476" s="27"/>
      <c r="DA476" s="324">
        <f>SUMIF('Rekapitulasi Juni'!$U$410:$U$588,APS!$B476,'Rekapitulasi Juni'!$V$410:$V$588)</f>
        <v>0</v>
      </c>
      <c r="DB476" s="324">
        <f>SUMIF('Rekapitulasi Juni'!$U$410:$U$588,APS!$B476,'Rekapitulasi Juni'!$W$410:$W$588)</f>
        <v>0</v>
      </c>
      <c r="DC476" s="27"/>
      <c r="DD476" s="325">
        <f t="shared" si="856"/>
        <v>0</v>
      </c>
      <c r="DE476" s="325">
        <f t="shared" si="857"/>
        <v>0</v>
      </c>
      <c r="DF476" s="27"/>
      <c r="DG476" s="324">
        <f>SUMIF('Rekapitulasi Juni'!$AL$410:$AL$588,APS!$B476,'Rekapitulasi Juni'!$AM$410:$AM$588)</f>
        <v>0</v>
      </c>
      <c r="DH476" s="324">
        <f>SUMIF('Rekapitulasi Juni'!$AL$410:$AL$588,APS!$B476,'Rekapitulasi Juni'!$AN$410:$AN$588)</f>
        <v>0</v>
      </c>
      <c r="DI476" s="27"/>
      <c r="DJ476" s="325">
        <f t="shared" si="813"/>
        <v>0</v>
      </c>
      <c r="DK476" s="325">
        <f t="shared" si="814"/>
        <v>0</v>
      </c>
      <c r="DL476" s="27"/>
      <c r="DM476" s="324">
        <f>SUMIF('Rekapitulasi Juni'!$BA$410:$BA$588,APS!$B476,'Rekapitulasi Juni'!$BB$410:$BB$588)</f>
        <v>0</v>
      </c>
      <c r="DN476" s="324">
        <f>SUMIF('Rekapitulasi Juni'!$BA$410:$BA$588,APS!$B476,'Rekapitulasi Juni'!$BC$410:$BC$588)</f>
        <v>0</v>
      </c>
      <c r="DO476" s="324">
        <f>SUMIF('Rekapitulasi Juni'!$BA$410:$BA$588,APS!$B476,'Rekapitulasi Juni'!$BF$410:$BF$588)</f>
        <v>0</v>
      </c>
      <c r="DP476" s="325">
        <f t="shared" si="815"/>
        <v>0</v>
      </c>
      <c r="DQ476" s="325">
        <f t="shared" si="816"/>
        <v>0</v>
      </c>
      <c r="DR476" s="27"/>
      <c r="DS476" s="324">
        <f>SUMIF('Rekapitulasi Juni'!$BP$410:$BP$588,APS!$B476,'Rekapitulasi Juni'!$BQ$410:$BQ$588)</f>
        <v>0</v>
      </c>
      <c r="DT476" s="324">
        <f>SUMIF('Rekapitulasi Juni'!$BP$410:$BP$588,APS!$B476,'Rekapitulasi Juni'!$BR$410:$BR$588)</f>
        <v>0</v>
      </c>
      <c r="DU476" s="27"/>
      <c r="DV476" s="325">
        <f t="shared" si="817"/>
        <v>0</v>
      </c>
      <c r="DW476" s="325">
        <f t="shared" si="818"/>
        <v>0</v>
      </c>
      <c r="DX476" s="41">
        <f t="shared" si="858"/>
        <v>0</v>
      </c>
      <c r="DY476" s="41">
        <f t="shared" si="859"/>
        <v>0</v>
      </c>
      <c r="DZ476" s="41">
        <f t="shared" si="860"/>
        <v>0</v>
      </c>
      <c r="EA476" s="41">
        <f t="shared" si="861"/>
        <v>0</v>
      </c>
      <c r="EB476" s="41">
        <f t="shared" si="862"/>
        <v>0</v>
      </c>
      <c r="EC476" s="41">
        <f t="shared" si="863"/>
        <v>0</v>
      </c>
      <c r="ED476" s="180">
        <f t="shared" si="864"/>
        <v>0</v>
      </c>
      <c r="EE476" s="27">
        <v>0</v>
      </c>
      <c r="EF476" s="27"/>
      <c r="EG476" s="324">
        <f>SUMIF('Rekapitulasi Juni'!$D$608:$D$786,APS!$B476,'Rekapitulasi Juni'!$E$608:$E$786)</f>
        <v>0</v>
      </c>
      <c r="EH476" s="324">
        <f>SUMIF('Rekapitulasi Juni'!$D$608:$D$786,APS!$B476,'Rekapitulasi Juni'!$F$608:$F$786)</f>
        <v>0</v>
      </c>
      <c r="EI476" s="27"/>
      <c r="EJ476" s="325">
        <f t="shared" si="819"/>
        <v>0</v>
      </c>
      <c r="EK476" s="325">
        <f t="shared" si="820"/>
        <v>0</v>
      </c>
      <c r="EL476" s="27"/>
      <c r="EM476" s="324">
        <f>SUMIF('Rekapitulasi Juni'!$U$608:$U$786,APS!$B476,'Rekapitulasi Juni'!$V$608:$V$786)</f>
        <v>0</v>
      </c>
      <c r="EN476" s="324">
        <f>SUMIF('Rekapitulasi Juni'!$U$608:$U$786,APS!$B476,'Rekapitulasi Juni'!$W$608:$W$786)</f>
        <v>0</v>
      </c>
      <c r="EO476" s="27"/>
      <c r="EP476" s="325">
        <f t="shared" si="821"/>
        <v>0</v>
      </c>
      <c r="EQ476" s="325">
        <f t="shared" si="822"/>
        <v>0</v>
      </c>
      <c r="ER476" s="27"/>
      <c r="ES476" s="324">
        <f>SUMIF('Rekapitulasi Juni'!$AL$608:$AL$786,APS!$B476,'Rekapitulasi Juni'!$AM$608:$AM$786)</f>
        <v>0</v>
      </c>
      <c r="ET476" s="324">
        <f>SUMIF('Rekapitulasi Juni'!$AL$608:$AL$786,APS!$B476,'Rekapitulasi Juni'!$AN$608:$AN$786)</f>
        <v>0</v>
      </c>
      <c r="EU476" s="27"/>
      <c r="EV476" s="325">
        <f t="shared" si="807"/>
        <v>0</v>
      </c>
      <c r="EW476" s="325">
        <f t="shared" si="808"/>
        <v>0</v>
      </c>
      <c r="EX476" s="27"/>
      <c r="EY476" s="324">
        <f>SUMIF('Rekapitulasi Juni'!$BA$608:$BA$786,APS!$B476,'Rekapitulasi Juni'!$BB$608:$BB$786)</f>
        <v>0</v>
      </c>
      <c r="EZ476" s="324">
        <f>SUMIF('Rekapitulasi Juni'!$BA$608:$BA$786,APS!$B476,'Rekapitulasi Juni'!$BC$608:$BC$786)</f>
        <v>0</v>
      </c>
      <c r="FA476" s="324">
        <f>SUMIF('Rekapitulasi Juni'!$BA$608:$BA$786,APS!$B476,'Rekapitulasi Juni'!$BF$608:$BF$786)</f>
        <v>0</v>
      </c>
      <c r="FB476" s="325">
        <f t="shared" si="809"/>
        <v>0</v>
      </c>
      <c r="FC476" s="325">
        <f t="shared" si="810"/>
        <v>0</v>
      </c>
      <c r="FD476" s="27"/>
      <c r="FE476" s="27"/>
      <c r="FF476" s="27"/>
      <c r="FG476" s="27"/>
      <c r="FH476" s="27"/>
      <c r="FI476" s="27"/>
      <c r="FJ476" s="41">
        <f t="shared" si="865"/>
        <v>0</v>
      </c>
      <c r="FK476" s="41">
        <f t="shared" si="866"/>
        <v>0</v>
      </c>
      <c r="FL476" s="41">
        <f t="shared" si="867"/>
        <v>0</v>
      </c>
      <c r="FM476" s="41">
        <f t="shared" si="868"/>
        <v>0</v>
      </c>
      <c r="FN476" s="41">
        <f t="shared" si="869"/>
        <v>0</v>
      </c>
      <c r="FO476" s="41">
        <f t="shared" si="870"/>
        <v>0</v>
      </c>
      <c r="FP476" s="180">
        <f t="shared" si="871"/>
        <v>0</v>
      </c>
      <c r="FQ476" s="27"/>
      <c r="FR476" s="27"/>
      <c r="FS476" s="324">
        <f>SUMIF('Rekapitulasi Juni'!$D$804:$D$984,APS!$B476,'Rekapitulasi Juni'!$E$804:$E$984)</f>
        <v>0</v>
      </c>
      <c r="FT476" s="324">
        <f>SUMIF('Rekapitulasi Juni'!$D$804:$D$984,APS!$B476,'Rekapitulasi Juni'!$F$804:$F$984)</f>
        <v>0</v>
      </c>
      <c r="FU476" s="27"/>
      <c r="FV476" s="325">
        <f t="shared" si="811"/>
        <v>0</v>
      </c>
      <c r="FW476" s="325">
        <f t="shared" si="812"/>
        <v>0</v>
      </c>
      <c r="FX476" s="27"/>
      <c r="FY476" s="324">
        <f>SUMIF('Rekapitulasi Juni'!$U$804:$U$984,APS!$B476,'Rekapitulasi Juni'!$V$804:$V$984)</f>
        <v>0</v>
      </c>
      <c r="FZ476" s="324">
        <f>SUMIF('Rekapitulasi Juni'!$U$804:$U$984,APS!$B476,'Rekapitulasi Juni'!$W$804:$W$984)</f>
        <v>0</v>
      </c>
      <c r="GA476" s="27"/>
      <c r="GB476" s="325">
        <f t="shared" si="805"/>
        <v>0</v>
      </c>
      <c r="GC476" s="325">
        <f t="shared" si="806"/>
        <v>0</v>
      </c>
      <c r="GD476" s="27"/>
      <c r="GE476" s="324">
        <f>SUMIF('Rekapitulasi Juni'!$AL$804:$AL$984,APS!$B476,'Rekapitulasi Juni'!$AM$804:$AM$984)</f>
        <v>0</v>
      </c>
      <c r="GF476" s="324">
        <f>SUMIF('Rekapitulasi Juni'!$AL$804:$AL$984,APS!$B476,'Rekapitulasi Juni'!$AN$804:$AN$984)</f>
        <v>0</v>
      </c>
      <c r="GG476" s="27"/>
      <c r="GH476" s="325">
        <f t="shared" si="795"/>
        <v>0</v>
      </c>
      <c r="GI476" s="325">
        <f t="shared" si="796"/>
        <v>0</v>
      </c>
      <c r="GJ476" s="27"/>
      <c r="GK476" s="27"/>
      <c r="GL476" s="41">
        <f t="shared" si="872"/>
        <v>0</v>
      </c>
      <c r="GM476" s="41">
        <f t="shared" si="873"/>
        <v>0</v>
      </c>
      <c r="GN476" s="41">
        <f t="shared" si="874"/>
        <v>0</v>
      </c>
      <c r="GO476" s="41">
        <f t="shared" si="804"/>
        <v>0</v>
      </c>
      <c r="GP476" s="41">
        <f t="shared" si="875"/>
        <v>0</v>
      </c>
      <c r="GQ476" s="41">
        <f t="shared" si="876"/>
        <v>0</v>
      </c>
      <c r="GR476" s="180">
        <f t="shared" si="877"/>
        <v>0</v>
      </c>
      <c r="GS476" s="41">
        <f t="shared" si="797"/>
        <v>0</v>
      </c>
      <c r="GT476" s="41">
        <f t="shared" si="798"/>
        <v>0</v>
      </c>
      <c r="GU476" s="41">
        <f t="shared" si="799"/>
        <v>0</v>
      </c>
      <c r="GV476" s="41">
        <f t="shared" si="800"/>
        <v>0</v>
      </c>
      <c r="GW476" s="41">
        <f t="shared" si="801"/>
        <v>0</v>
      </c>
      <c r="GX476" s="41">
        <f t="shared" si="802"/>
        <v>0</v>
      </c>
      <c r="GY476" s="180">
        <f t="shared" si="803"/>
        <v>0</v>
      </c>
      <c r="GZ476" s="41">
        <v>452</v>
      </c>
      <c r="HA476" s="32"/>
      <c r="HB476" s="42">
        <f t="shared" si="794"/>
        <v>0</v>
      </c>
      <c r="HC476" s="59"/>
    </row>
    <row r="477" spans="1:211" ht="15" customHeight="1">
      <c r="A477" s="174" t="s">
        <v>920</v>
      </c>
      <c r="B477" s="32" t="s">
        <v>921</v>
      </c>
      <c r="C477" s="31" t="s">
        <v>897</v>
      </c>
      <c r="D477" s="31" t="s">
        <v>1253</v>
      </c>
      <c r="E477" s="31" t="s">
        <v>43</v>
      </c>
      <c r="F477" s="31" t="s">
        <v>897</v>
      </c>
      <c r="G477" s="33">
        <v>100</v>
      </c>
      <c r="H477" s="33">
        <v>0</v>
      </c>
      <c r="I477" s="33">
        <v>0</v>
      </c>
      <c r="J477" s="34">
        <f>IFERROR(VLOOKUP(A477,#REF!,3,0),0)</f>
        <v>0</v>
      </c>
      <c r="K477" s="34">
        <f t="shared" si="789"/>
        <v>-1</v>
      </c>
      <c r="L477" s="34">
        <v>2</v>
      </c>
      <c r="M477" s="34">
        <v>1</v>
      </c>
      <c r="N477" s="35">
        <f t="shared" si="790"/>
        <v>101</v>
      </c>
      <c r="O477" s="35">
        <f t="shared" si="791"/>
        <v>101</v>
      </c>
      <c r="P477" s="36">
        <v>57</v>
      </c>
      <c r="Q477" s="36">
        <f t="shared" si="823"/>
        <v>56</v>
      </c>
      <c r="R477" s="80"/>
      <c r="S477" s="37">
        <f ca="1">SUMIF(ROP!$D$6:$H$65536,A477,ROP!$J$6:$J$65536)</f>
        <v>12</v>
      </c>
      <c r="T477" s="37">
        <f>SUMIF(HASIL!$B:$B,APS!$B477&amp;RIGHT(APS!T$9,2),HASIL!$I:$I)</f>
        <v>0</v>
      </c>
      <c r="U477" s="37">
        <f>SUMIF(HASIL!$B:$B,APS!$B477&amp;RIGHT(APS!U$9,2),HASIL!$I:$I)</f>
        <v>0</v>
      </c>
      <c r="V477" s="37">
        <f>SUMIF(HASIL!$B:$B,APS!$B477&amp;RIGHT(APS!V$9,2),HASIL!$I:$I)</f>
        <v>0</v>
      </c>
      <c r="W477" s="37">
        <f>SUMIF(HASIL!$B:$B,APS!$B477&amp;RIGHT(APS!W$9,2),HASIL!$I:$I)</f>
        <v>0</v>
      </c>
      <c r="X477" s="38">
        <f t="shared" si="792"/>
        <v>0</v>
      </c>
      <c r="Y477" s="38">
        <f t="shared" si="793"/>
        <v>-56</v>
      </c>
      <c r="Z477" s="39">
        <f t="shared" si="879"/>
        <v>0</v>
      </c>
      <c r="AA477" s="39">
        <f t="shared" si="878"/>
        <v>56</v>
      </c>
      <c r="AB477" s="40">
        <f t="shared" si="880"/>
        <v>0</v>
      </c>
      <c r="AC477" s="27">
        <v>0</v>
      </c>
      <c r="AD477" s="27"/>
      <c r="AE477" s="27"/>
      <c r="AF477" s="27"/>
      <c r="AG477" s="27"/>
      <c r="AH477" s="27"/>
      <c r="AI477" s="324">
        <f>SUMIF('Rekapitulasi Juni'!$D$9:$D$192,APS!$B477,'Rekapitulasi Juni'!$E$9:$E$192)</f>
        <v>0</v>
      </c>
      <c r="AJ477" s="324">
        <f>SUMIF('Rekapitulasi Juni'!$D$9:$D$192,APS!$B477,'Rekapitulasi Juni'!$F$9:$F$192)</f>
        <v>0</v>
      </c>
      <c r="AK477" s="324">
        <f>SUMIF('Rekapitulasi Juni'!$D$9:$D$192,APS!$B477,'Rekapitulasi Juni'!$K$9:$K$192)</f>
        <v>0</v>
      </c>
      <c r="AL477" s="325">
        <f t="shared" si="824"/>
        <v>0</v>
      </c>
      <c r="AM477" s="325">
        <f t="shared" si="825"/>
        <v>0</v>
      </c>
      <c r="AN477" s="27"/>
      <c r="AO477" s="324">
        <f>SUMIF('Rekapitulasi Juni'!$U$9:$U$192,APS!$B477,'Rekapitulasi Juni'!$V$9:$V$192)</f>
        <v>0</v>
      </c>
      <c r="AP477" s="324">
        <f>SUMIF('Rekapitulasi Juni'!$U$9:$U$192,APS!$B477,'Rekapitulasi Juni'!$W$9:$W$192)</f>
        <v>0</v>
      </c>
      <c r="AQ477" s="27"/>
      <c r="AR477" s="325">
        <f t="shared" si="826"/>
        <v>0</v>
      </c>
      <c r="AS477" s="325">
        <f t="shared" si="827"/>
        <v>0</v>
      </c>
      <c r="AT477" s="27"/>
      <c r="AU477" s="324">
        <f>SUMIF('Rekapitulasi Juni'!$AL$9:$AL$192,APS!$B477,'Rekapitulasi Juni'!$AM$9:$AM$192)</f>
        <v>0</v>
      </c>
      <c r="AV477" s="324">
        <f>SUMIF('Rekapitulasi Juni'!$AL$9:$AL$192,APS!$B477,'Rekapitulasi Juni'!$AN$9:$AN$192)</f>
        <v>0</v>
      </c>
      <c r="AW477" s="27"/>
      <c r="AX477" s="325">
        <f t="shared" si="828"/>
        <v>0</v>
      </c>
      <c r="AY477" s="325">
        <f t="shared" si="829"/>
        <v>0</v>
      </c>
      <c r="AZ477" s="41">
        <f t="shared" si="830"/>
        <v>0</v>
      </c>
      <c r="BA477" s="41">
        <f t="shared" si="831"/>
        <v>0</v>
      </c>
      <c r="BB477" s="41">
        <f t="shared" si="832"/>
        <v>0</v>
      </c>
      <c r="BC477" s="41">
        <f t="shared" si="833"/>
        <v>0</v>
      </c>
      <c r="BD477" s="41">
        <f t="shared" si="834"/>
        <v>0</v>
      </c>
      <c r="BE477" s="41">
        <f t="shared" si="835"/>
        <v>0</v>
      </c>
      <c r="BF477" s="180">
        <f t="shared" si="836"/>
        <v>0</v>
      </c>
      <c r="BG477" s="27">
        <v>0</v>
      </c>
      <c r="BH477" s="27"/>
      <c r="BI477" s="324">
        <f>SUMIF('Rekapitulasi Juni'!$D$214:$D$393,APS!$B477,'Rekapitulasi Juni'!$E$214:$E$393)</f>
        <v>0</v>
      </c>
      <c r="BJ477" s="324">
        <f>SUMIF('Rekapitulasi Juni'!$D$214:$D$393,APS!$B477,'Rekapitulasi Juni'!$F$214:$F$393)</f>
        <v>0</v>
      </c>
      <c r="BK477" s="27"/>
      <c r="BL477" s="325">
        <f t="shared" si="837"/>
        <v>0</v>
      </c>
      <c r="BM477" s="325">
        <f t="shared" si="838"/>
        <v>0</v>
      </c>
      <c r="BN477" s="27">
        <v>56</v>
      </c>
      <c r="BO477" s="324">
        <f>SUMIF('Rekapitulasi Juni'!$U$214:$U$393,APS!$B477,'Rekapitulasi Juni'!$V$214:$V$393)</f>
        <v>0</v>
      </c>
      <c r="BP477" s="324">
        <f>SUMIF('Rekapitulasi Juni'!$U$214:$U$393,APS!$B477,'Rekapitulasi Juni'!$W$214:$W$393)</f>
        <v>0</v>
      </c>
      <c r="BQ477" s="27"/>
      <c r="BR477" s="325">
        <f t="shared" si="839"/>
        <v>0</v>
      </c>
      <c r="BS477" s="325">
        <f t="shared" si="840"/>
        <v>0</v>
      </c>
      <c r="BT477" s="27"/>
      <c r="BU477" s="324">
        <f>SUMIF('Rekapitulasi Juni'!$AL$214:$AL$393,APS!$B477,'Rekapitulasi Juni'!$AM$214:$AM$393)</f>
        <v>0</v>
      </c>
      <c r="BV477" s="324">
        <f>SUMIF('Rekapitulasi Juni'!$AL$214:$AL$393,APS!$B477,'Rekapitulasi Juni'!$AN$214:$AN$393)</f>
        <v>0</v>
      </c>
      <c r="BW477" s="27"/>
      <c r="BX477" s="325">
        <f t="shared" si="841"/>
        <v>0</v>
      </c>
      <c r="BY477" s="325">
        <f t="shared" si="842"/>
        <v>0</v>
      </c>
      <c r="BZ477" s="27"/>
      <c r="CA477" s="324">
        <f>SUMIF('Rekapitulasi Juni'!$BA$214:$BA$393,APS!$B477,'Rekapitulasi Juni'!$BB$214:$BB$393)</f>
        <v>0</v>
      </c>
      <c r="CB477" s="324">
        <f>SUMIF('Rekapitulasi Juni'!$BA$214:$BA$393,APS!$B477,'Rekapitulasi Juni'!$BC$214:$BC$393)</f>
        <v>0</v>
      </c>
      <c r="CC477" s="27"/>
      <c r="CD477" s="325">
        <f t="shared" si="843"/>
        <v>0</v>
      </c>
      <c r="CE477" s="325">
        <f t="shared" si="844"/>
        <v>0</v>
      </c>
      <c r="CF477" s="27"/>
      <c r="CG477" s="324">
        <f>SUMIF('Rekapitulasi Juni'!$BP$214:$BP$393,APS!$B477,'Rekapitulasi Juni'!$BQ$214:$BQ$393)</f>
        <v>0</v>
      </c>
      <c r="CH477" s="324">
        <f>SUMIF('Rekapitulasi Juni'!$BP$214:$BP$393,APS!$B477,'Rekapitulasi Juni'!$BR$214:$BR$393)</f>
        <v>0</v>
      </c>
      <c r="CI477" s="27"/>
      <c r="CJ477" s="325">
        <f t="shared" si="845"/>
        <v>0</v>
      </c>
      <c r="CK477" s="325">
        <f t="shared" si="846"/>
        <v>0</v>
      </c>
      <c r="CL477" s="41">
        <f t="shared" si="847"/>
        <v>56</v>
      </c>
      <c r="CM477" s="41">
        <f t="shared" si="848"/>
        <v>0</v>
      </c>
      <c r="CN477" s="41">
        <f t="shared" si="849"/>
        <v>0</v>
      </c>
      <c r="CO477" s="41">
        <f t="shared" si="850"/>
        <v>0</v>
      </c>
      <c r="CP477" s="41">
        <f t="shared" si="851"/>
        <v>0</v>
      </c>
      <c r="CQ477" s="41">
        <f t="shared" si="852"/>
        <v>-56</v>
      </c>
      <c r="CR477" s="180">
        <f t="shared" si="853"/>
        <v>0</v>
      </c>
      <c r="CS477" s="27">
        <v>0</v>
      </c>
      <c r="CT477" s="27"/>
      <c r="CU477" s="324">
        <f>SUMIF('Rekapitulasi Juni'!$D$410:$D$588,APS!$B477,'Rekapitulasi Juni'!$E$410:$E$588)</f>
        <v>0</v>
      </c>
      <c r="CV477" s="324">
        <f>SUMIF('Rekapitulasi Juni'!$D$410:$D$588,APS!$B477,'Rekapitulasi Juni'!$F$410:$F$588)</f>
        <v>0</v>
      </c>
      <c r="CW477" s="27"/>
      <c r="CX477" s="325">
        <f t="shared" si="854"/>
        <v>0</v>
      </c>
      <c r="CY477" s="325">
        <f t="shared" si="855"/>
        <v>0</v>
      </c>
      <c r="CZ477" s="27"/>
      <c r="DA477" s="324">
        <f>SUMIF('Rekapitulasi Juni'!$U$410:$U$588,APS!$B477,'Rekapitulasi Juni'!$V$410:$V$588)</f>
        <v>0</v>
      </c>
      <c r="DB477" s="324">
        <f>SUMIF('Rekapitulasi Juni'!$U$410:$U$588,APS!$B477,'Rekapitulasi Juni'!$W$410:$W$588)</f>
        <v>0</v>
      </c>
      <c r="DC477" s="27"/>
      <c r="DD477" s="325">
        <f t="shared" si="856"/>
        <v>0</v>
      </c>
      <c r="DE477" s="325">
        <f t="shared" si="857"/>
        <v>0</v>
      </c>
      <c r="DF477" s="27"/>
      <c r="DG477" s="324">
        <f>SUMIF('Rekapitulasi Juni'!$AL$410:$AL$588,APS!$B477,'Rekapitulasi Juni'!$AM$410:$AM$588)</f>
        <v>0</v>
      </c>
      <c r="DH477" s="324">
        <f>SUMIF('Rekapitulasi Juni'!$AL$410:$AL$588,APS!$B477,'Rekapitulasi Juni'!$AN$410:$AN$588)</f>
        <v>0</v>
      </c>
      <c r="DI477" s="27"/>
      <c r="DJ477" s="325">
        <f t="shared" si="813"/>
        <v>0</v>
      </c>
      <c r="DK477" s="325">
        <f t="shared" si="814"/>
        <v>0</v>
      </c>
      <c r="DL477" s="27"/>
      <c r="DM477" s="324">
        <f>SUMIF('Rekapitulasi Juni'!$BA$410:$BA$588,APS!$B477,'Rekapitulasi Juni'!$BB$410:$BB$588)</f>
        <v>0</v>
      </c>
      <c r="DN477" s="324">
        <f>SUMIF('Rekapitulasi Juni'!$BA$410:$BA$588,APS!$B477,'Rekapitulasi Juni'!$BC$410:$BC$588)</f>
        <v>0</v>
      </c>
      <c r="DO477" s="324">
        <f>SUMIF('Rekapitulasi Juni'!$BA$410:$BA$588,APS!$B477,'Rekapitulasi Juni'!$BF$410:$BF$588)</f>
        <v>0</v>
      </c>
      <c r="DP477" s="325">
        <f t="shared" si="815"/>
        <v>0</v>
      </c>
      <c r="DQ477" s="325">
        <f t="shared" si="816"/>
        <v>0</v>
      </c>
      <c r="DR477" s="27"/>
      <c r="DS477" s="324">
        <f>SUMIF('Rekapitulasi Juni'!$BP$410:$BP$588,APS!$B477,'Rekapitulasi Juni'!$BQ$410:$BQ$588)</f>
        <v>0</v>
      </c>
      <c r="DT477" s="324">
        <f>SUMIF('Rekapitulasi Juni'!$BP$410:$BP$588,APS!$B477,'Rekapitulasi Juni'!$BR$410:$BR$588)</f>
        <v>0</v>
      </c>
      <c r="DU477" s="27"/>
      <c r="DV477" s="325">
        <f t="shared" si="817"/>
        <v>0</v>
      </c>
      <c r="DW477" s="325">
        <f t="shared" si="818"/>
        <v>0</v>
      </c>
      <c r="DX477" s="41">
        <f t="shared" si="858"/>
        <v>0</v>
      </c>
      <c r="DY477" s="41">
        <f t="shared" si="859"/>
        <v>0</v>
      </c>
      <c r="DZ477" s="41">
        <f t="shared" si="860"/>
        <v>0</v>
      </c>
      <c r="EA477" s="41">
        <f t="shared" si="861"/>
        <v>0</v>
      </c>
      <c r="EB477" s="41">
        <f t="shared" si="862"/>
        <v>0</v>
      </c>
      <c r="EC477" s="41">
        <f t="shared" si="863"/>
        <v>0</v>
      </c>
      <c r="ED477" s="180">
        <f t="shared" si="864"/>
        <v>0</v>
      </c>
      <c r="EE477" s="27">
        <v>0</v>
      </c>
      <c r="EF477" s="27"/>
      <c r="EG477" s="324">
        <f>SUMIF('Rekapitulasi Juni'!$D$608:$D$786,APS!$B477,'Rekapitulasi Juni'!$E$608:$E$786)</f>
        <v>0</v>
      </c>
      <c r="EH477" s="324">
        <f>SUMIF('Rekapitulasi Juni'!$D$608:$D$786,APS!$B477,'Rekapitulasi Juni'!$F$608:$F$786)</f>
        <v>0</v>
      </c>
      <c r="EI477" s="27"/>
      <c r="EJ477" s="325">
        <f t="shared" si="819"/>
        <v>0</v>
      </c>
      <c r="EK477" s="325">
        <f t="shared" si="820"/>
        <v>0</v>
      </c>
      <c r="EL477" s="27"/>
      <c r="EM477" s="324">
        <f>SUMIF('Rekapitulasi Juni'!$U$608:$U$786,APS!$B477,'Rekapitulasi Juni'!$V$608:$V$786)</f>
        <v>0</v>
      </c>
      <c r="EN477" s="324">
        <f>SUMIF('Rekapitulasi Juni'!$U$608:$U$786,APS!$B477,'Rekapitulasi Juni'!$W$608:$W$786)</f>
        <v>0</v>
      </c>
      <c r="EO477" s="27"/>
      <c r="EP477" s="325">
        <f t="shared" si="821"/>
        <v>0</v>
      </c>
      <c r="EQ477" s="325">
        <f t="shared" si="822"/>
        <v>0</v>
      </c>
      <c r="ER477" s="27"/>
      <c r="ES477" s="324">
        <f>SUMIF('Rekapitulasi Juni'!$AL$608:$AL$786,APS!$B477,'Rekapitulasi Juni'!$AM$608:$AM$786)</f>
        <v>0</v>
      </c>
      <c r="ET477" s="324">
        <f>SUMIF('Rekapitulasi Juni'!$AL$608:$AL$786,APS!$B477,'Rekapitulasi Juni'!$AN$608:$AN$786)</f>
        <v>0</v>
      </c>
      <c r="EU477" s="27"/>
      <c r="EV477" s="325">
        <f t="shared" si="807"/>
        <v>0</v>
      </c>
      <c r="EW477" s="325">
        <f t="shared" si="808"/>
        <v>0</v>
      </c>
      <c r="EX477" s="27"/>
      <c r="EY477" s="324">
        <f>SUMIF('Rekapitulasi Juni'!$BA$608:$BA$786,APS!$B477,'Rekapitulasi Juni'!$BB$608:$BB$786)</f>
        <v>0</v>
      </c>
      <c r="EZ477" s="324">
        <f>SUMIF('Rekapitulasi Juni'!$BA$608:$BA$786,APS!$B477,'Rekapitulasi Juni'!$BC$608:$BC$786)</f>
        <v>0</v>
      </c>
      <c r="FA477" s="324">
        <f>SUMIF('Rekapitulasi Juni'!$BA$608:$BA$786,APS!$B477,'Rekapitulasi Juni'!$BF$608:$BF$786)</f>
        <v>0</v>
      </c>
      <c r="FB477" s="325">
        <f t="shared" si="809"/>
        <v>0</v>
      </c>
      <c r="FC477" s="325">
        <f t="shared" si="810"/>
        <v>0</v>
      </c>
      <c r="FD477" s="27"/>
      <c r="FE477" s="27"/>
      <c r="FF477" s="27"/>
      <c r="FG477" s="27"/>
      <c r="FH477" s="27"/>
      <c r="FI477" s="27"/>
      <c r="FJ477" s="41">
        <f t="shared" si="865"/>
        <v>0</v>
      </c>
      <c r="FK477" s="41">
        <f t="shared" si="866"/>
        <v>0</v>
      </c>
      <c r="FL477" s="41">
        <f t="shared" si="867"/>
        <v>0</v>
      </c>
      <c r="FM477" s="41">
        <f t="shared" si="868"/>
        <v>0</v>
      </c>
      <c r="FN477" s="41">
        <f t="shared" si="869"/>
        <v>0</v>
      </c>
      <c r="FO477" s="41">
        <f t="shared" si="870"/>
        <v>0</v>
      </c>
      <c r="FP477" s="180">
        <f t="shared" si="871"/>
        <v>0</v>
      </c>
      <c r="FQ477" s="27"/>
      <c r="FR477" s="27"/>
      <c r="FS477" s="324">
        <f>SUMIF('Rekapitulasi Juni'!$D$804:$D$984,APS!$B477,'Rekapitulasi Juni'!$E$804:$E$984)</f>
        <v>0</v>
      </c>
      <c r="FT477" s="324">
        <f>SUMIF('Rekapitulasi Juni'!$D$804:$D$984,APS!$B477,'Rekapitulasi Juni'!$F$804:$F$984)</f>
        <v>0</v>
      </c>
      <c r="FU477" s="27"/>
      <c r="FV477" s="325">
        <f t="shared" si="811"/>
        <v>0</v>
      </c>
      <c r="FW477" s="325">
        <f t="shared" si="812"/>
        <v>0</v>
      </c>
      <c r="FX477" s="27"/>
      <c r="FY477" s="324">
        <f>SUMIF('Rekapitulasi Juni'!$U$804:$U$984,APS!$B477,'Rekapitulasi Juni'!$V$804:$V$984)</f>
        <v>0</v>
      </c>
      <c r="FZ477" s="324">
        <f>SUMIF('Rekapitulasi Juni'!$U$804:$U$984,APS!$B477,'Rekapitulasi Juni'!$W$804:$W$984)</f>
        <v>0</v>
      </c>
      <c r="GA477" s="27"/>
      <c r="GB477" s="325">
        <f t="shared" si="805"/>
        <v>0</v>
      </c>
      <c r="GC477" s="325">
        <f t="shared" si="806"/>
        <v>0</v>
      </c>
      <c r="GD477" s="27"/>
      <c r="GE477" s="324">
        <f>SUMIF('Rekapitulasi Juni'!$AL$804:$AL$984,APS!$B477,'Rekapitulasi Juni'!$AM$804:$AM$984)</f>
        <v>0</v>
      </c>
      <c r="GF477" s="324">
        <f>SUMIF('Rekapitulasi Juni'!$AL$804:$AL$984,APS!$B477,'Rekapitulasi Juni'!$AN$804:$AN$984)</f>
        <v>0</v>
      </c>
      <c r="GG477" s="27"/>
      <c r="GH477" s="325">
        <f t="shared" si="795"/>
        <v>0</v>
      </c>
      <c r="GI477" s="325">
        <f t="shared" si="796"/>
        <v>0</v>
      </c>
      <c r="GJ477" s="27"/>
      <c r="GK477" s="27"/>
      <c r="GL477" s="41">
        <f t="shared" si="872"/>
        <v>0</v>
      </c>
      <c r="GM477" s="41">
        <f t="shared" si="873"/>
        <v>0</v>
      </c>
      <c r="GN477" s="41">
        <f t="shared" si="874"/>
        <v>0</v>
      </c>
      <c r="GO477" s="41">
        <f t="shared" si="804"/>
        <v>0</v>
      </c>
      <c r="GP477" s="41">
        <f t="shared" si="875"/>
        <v>0</v>
      </c>
      <c r="GQ477" s="41">
        <f t="shared" si="876"/>
        <v>0</v>
      </c>
      <c r="GR477" s="180">
        <f t="shared" si="877"/>
        <v>0</v>
      </c>
      <c r="GS477" s="41">
        <f t="shared" si="797"/>
        <v>56</v>
      </c>
      <c r="GT477" s="41">
        <f t="shared" si="798"/>
        <v>0</v>
      </c>
      <c r="GU477" s="41">
        <f t="shared" si="799"/>
        <v>0</v>
      </c>
      <c r="GV477" s="41">
        <f t="shared" si="800"/>
        <v>0</v>
      </c>
      <c r="GW477" s="41">
        <f t="shared" si="801"/>
        <v>0</v>
      </c>
      <c r="GX477" s="41">
        <f t="shared" si="802"/>
        <v>-56</v>
      </c>
      <c r="GY477" s="180">
        <f t="shared" si="803"/>
        <v>0</v>
      </c>
      <c r="GZ477" s="41">
        <v>440</v>
      </c>
      <c r="HA477" s="32"/>
      <c r="HB477" s="42">
        <f t="shared" si="794"/>
        <v>-42</v>
      </c>
      <c r="HC477" s="59"/>
    </row>
    <row r="478" spans="1:211" ht="15" hidden="1" customHeight="1">
      <c r="A478" s="51" t="s">
        <v>922</v>
      </c>
      <c r="B478" s="52" t="s">
        <v>923</v>
      </c>
      <c r="C478" s="31" t="s">
        <v>897</v>
      </c>
      <c r="D478" s="31" t="s">
        <v>1253</v>
      </c>
      <c r="E478" s="31" t="s">
        <v>43</v>
      </c>
      <c r="F478" s="31" t="s">
        <v>897</v>
      </c>
      <c r="G478" s="33">
        <v>0</v>
      </c>
      <c r="H478" s="33">
        <v>0</v>
      </c>
      <c r="I478" s="33">
        <v>0</v>
      </c>
      <c r="J478" s="34">
        <f>IFERROR(VLOOKUP(A478,#REF!,3,0),0)</f>
        <v>0</v>
      </c>
      <c r="K478" s="34">
        <f t="shared" si="789"/>
        <v>0</v>
      </c>
      <c r="L478" s="34">
        <v>0</v>
      </c>
      <c r="M478" s="34">
        <v>0</v>
      </c>
      <c r="N478" s="35">
        <f t="shared" si="790"/>
        <v>0</v>
      </c>
      <c r="O478" s="35">
        <f t="shared" si="791"/>
        <v>0</v>
      </c>
      <c r="P478" s="36"/>
      <c r="Q478" s="36">
        <f t="shared" si="823"/>
        <v>0</v>
      </c>
      <c r="R478" s="80"/>
      <c r="S478" s="37">
        <f ca="1">SUMIF(ROP!$D$6:$H$65536,A478,ROP!$J$6:$J$65536)</f>
        <v>2</v>
      </c>
      <c r="T478" s="37">
        <f>SUMIF(HASIL!$B:$B,APS!$B478&amp;RIGHT(APS!T$9,2),HASIL!$I:$I)</f>
        <v>0</v>
      </c>
      <c r="U478" s="37">
        <f>SUMIF(HASIL!$B:$B,APS!$B478&amp;RIGHT(APS!U$9,2),HASIL!$I:$I)</f>
        <v>0</v>
      </c>
      <c r="V478" s="37">
        <f>SUMIF(HASIL!$B:$B,APS!$B478&amp;RIGHT(APS!V$9,2),HASIL!$I:$I)</f>
        <v>0</v>
      </c>
      <c r="W478" s="37">
        <f>SUMIF(HASIL!$B:$B,APS!$B478&amp;RIGHT(APS!W$9,2),HASIL!$I:$I)</f>
        <v>0</v>
      </c>
      <c r="X478" s="38">
        <f t="shared" si="792"/>
        <v>0</v>
      </c>
      <c r="Y478" s="38">
        <f t="shared" si="793"/>
        <v>0</v>
      </c>
      <c r="Z478" s="39">
        <f t="shared" si="879"/>
        <v>0</v>
      </c>
      <c r="AA478" s="39">
        <f t="shared" si="878"/>
        <v>0</v>
      </c>
      <c r="AB478" s="40">
        <f t="shared" si="880"/>
        <v>0</v>
      </c>
      <c r="AC478" s="27">
        <v>0</v>
      </c>
      <c r="AD478" s="27"/>
      <c r="AE478" s="27"/>
      <c r="AF478" s="27"/>
      <c r="AG478" s="27"/>
      <c r="AH478" s="27"/>
      <c r="AI478" s="324">
        <f>SUMIF('Rekapitulasi Juni'!$D$9:$D$192,APS!$B478,'Rekapitulasi Juni'!$E$9:$E$192)</f>
        <v>0</v>
      </c>
      <c r="AJ478" s="324">
        <f>SUMIF('Rekapitulasi Juni'!$D$9:$D$192,APS!$B478,'Rekapitulasi Juni'!$F$9:$F$192)</f>
        <v>0</v>
      </c>
      <c r="AK478" s="324">
        <f>SUMIF('Rekapitulasi Juni'!$D$9:$D$192,APS!$B478,'Rekapitulasi Juni'!$K$9:$K$192)</f>
        <v>0</v>
      </c>
      <c r="AL478" s="325">
        <f t="shared" si="824"/>
        <v>0</v>
      </c>
      <c r="AM478" s="325">
        <f t="shared" si="825"/>
        <v>0</v>
      </c>
      <c r="AN478" s="27"/>
      <c r="AO478" s="324">
        <f>SUMIF('Rekapitulasi Juni'!$U$9:$U$192,APS!$B478,'Rekapitulasi Juni'!$V$9:$V$192)</f>
        <v>0</v>
      </c>
      <c r="AP478" s="324">
        <f>SUMIF('Rekapitulasi Juni'!$U$9:$U$192,APS!$B478,'Rekapitulasi Juni'!$W$9:$W$192)</f>
        <v>0</v>
      </c>
      <c r="AQ478" s="27"/>
      <c r="AR478" s="325">
        <f t="shared" si="826"/>
        <v>0</v>
      </c>
      <c r="AS478" s="325">
        <f t="shared" si="827"/>
        <v>0</v>
      </c>
      <c r="AT478" s="27"/>
      <c r="AU478" s="324">
        <f>SUMIF('Rekapitulasi Juni'!$AL$9:$AL$192,APS!$B478,'Rekapitulasi Juni'!$AM$9:$AM$192)</f>
        <v>0</v>
      </c>
      <c r="AV478" s="324">
        <f>SUMIF('Rekapitulasi Juni'!$AL$9:$AL$192,APS!$B478,'Rekapitulasi Juni'!$AN$9:$AN$192)</f>
        <v>0</v>
      </c>
      <c r="AW478" s="27"/>
      <c r="AX478" s="325">
        <f t="shared" si="828"/>
        <v>0</v>
      </c>
      <c r="AY478" s="325">
        <f t="shared" si="829"/>
        <v>0</v>
      </c>
      <c r="AZ478" s="41">
        <f t="shared" si="830"/>
        <v>0</v>
      </c>
      <c r="BA478" s="41">
        <f t="shared" si="831"/>
        <v>0</v>
      </c>
      <c r="BB478" s="41">
        <f t="shared" si="832"/>
        <v>0</v>
      </c>
      <c r="BC478" s="41">
        <f t="shared" si="833"/>
        <v>0</v>
      </c>
      <c r="BD478" s="41">
        <f t="shared" si="834"/>
        <v>0</v>
      </c>
      <c r="BE478" s="41">
        <f t="shared" si="835"/>
        <v>0</v>
      </c>
      <c r="BF478" s="180">
        <f t="shared" si="836"/>
        <v>0</v>
      </c>
      <c r="BG478" s="27">
        <v>0</v>
      </c>
      <c r="BH478" s="27"/>
      <c r="BI478" s="324">
        <f>SUMIF('Rekapitulasi Juni'!$D$214:$D$393,APS!$B478,'Rekapitulasi Juni'!$E$214:$E$393)</f>
        <v>0</v>
      </c>
      <c r="BJ478" s="324">
        <f>SUMIF('Rekapitulasi Juni'!$D$214:$D$393,APS!$B478,'Rekapitulasi Juni'!$F$214:$F$393)</f>
        <v>0</v>
      </c>
      <c r="BK478" s="27"/>
      <c r="BL478" s="325">
        <f t="shared" si="837"/>
        <v>0</v>
      </c>
      <c r="BM478" s="325">
        <f t="shared" si="838"/>
        <v>0</v>
      </c>
      <c r="BN478" s="27"/>
      <c r="BO478" s="324">
        <f>SUMIF('Rekapitulasi Juni'!$U$214:$U$393,APS!$B478,'Rekapitulasi Juni'!$V$214:$V$393)</f>
        <v>0</v>
      </c>
      <c r="BP478" s="324">
        <f>SUMIF('Rekapitulasi Juni'!$U$214:$U$393,APS!$B478,'Rekapitulasi Juni'!$W$214:$W$393)</f>
        <v>0</v>
      </c>
      <c r="BQ478" s="27"/>
      <c r="BR478" s="325">
        <f t="shared" si="839"/>
        <v>0</v>
      </c>
      <c r="BS478" s="325">
        <f t="shared" si="840"/>
        <v>0</v>
      </c>
      <c r="BT478" s="27"/>
      <c r="BU478" s="324">
        <f>SUMIF('Rekapitulasi Juni'!$AL$214:$AL$393,APS!$B478,'Rekapitulasi Juni'!$AM$214:$AM$393)</f>
        <v>0</v>
      </c>
      <c r="BV478" s="324">
        <f>SUMIF('Rekapitulasi Juni'!$AL$214:$AL$393,APS!$B478,'Rekapitulasi Juni'!$AN$214:$AN$393)</f>
        <v>0</v>
      </c>
      <c r="BW478" s="27"/>
      <c r="BX478" s="325">
        <f t="shared" si="841"/>
        <v>0</v>
      </c>
      <c r="BY478" s="325">
        <f t="shared" si="842"/>
        <v>0</v>
      </c>
      <c r="BZ478" s="27"/>
      <c r="CA478" s="324">
        <f>SUMIF('Rekapitulasi Juni'!$BA$214:$BA$393,APS!$B478,'Rekapitulasi Juni'!$BB$214:$BB$393)</f>
        <v>0</v>
      </c>
      <c r="CB478" s="324">
        <f>SUMIF('Rekapitulasi Juni'!$BA$214:$BA$393,APS!$B478,'Rekapitulasi Juni'!$BC$214:$BC$393)</f>
        <v>0</v>
      </c>
      <c r="CC478" s="27"/>
      <c r="CD478" s="325">
        <f t="shared" si="843"/>
        <v>0</v>
      </c>
      <c r="CE478" s="325">
        <f t="shared" si="844"/>
        <v>0</v>
      </c>
      <c r="CF478" s="27"/>
      <c r="CG478" s="324">
        <f>SUMIF('Rekapitulasi Juni'!$BP$214:$BP$393,APS!$B478,'Rekapitulasi Juni'!$BQ$214:$BQ$393)</f>
        <v>0</v>
      </c>
      <c r="CH478" s="324">
        <f>SUMIF('Rekapitulasi Juni'!$BP$214:$BP$393,APS!$B478,'Rekapitulasi Juni'!$BR$214:$BR$393)</f>
        <v>0</v>
      </c>
      <c r="CI478" s="27"/>
      <c r="CJ478" s="325">
        <f t="shared" si="845"/>
        <v>0</v>
      </c>
      <c r="CK478" s="325">
        <f t="shared" si="846"/>
        <v>0</v>
      </c>
      <c r="CL478" s="41">
        <f t="shared" si="847"/>
        <v>0</v>
      </c>
      <c r="CM478" s="41">
        <f t="shared" si="848"/>
        <v>0</v>
      </c>
      <c r="CN478" s="41">
        <f t="shared" si="849"/>
        <v>0</v>
      </c>
      <c r="CO478" s="41">
        <f t="shared" si="850"/>
        <v>0</v>
      </c>
      <c r="CP478" s="41">
        <f t="shared" si="851"/>
        <v>0</v>
      </c>
      <c r="CQ478" s="41">
        <f t="shared" si="852"/>
        <v>0</v>
      </c>
      <c r="CR478" s="180">
        <f t="shared" si="853"/>
        <v>0</v>
      </c>
      <c r="CS478" s="27">
        <v>0</v>
      </c>
      <c r="CT478" s="27"/>
      <c r="CU478" s="324">
        <f>SUMIF('Rekapitulasi Juni'!$D$410:$D$588,APS!$B478,'Rekapitulasi Juni'!$E$410:$E$588)</f>
        <v>0</v>
      </c>
      <c r="CV478" s="324">
        <f>SUMIF('Rekapitulasi Juni'!$D$410:$D$588,APS!$B478,'Rekapitulasi Juni'!$F$410:$F$588)</f>
        <v>0</v>
      </c>
      <c r="CW478" s="27"/>
      <c r="CX478" s="325">
        <f t="shared" si="854"/>
        <v>0</v>
      </c>
      <c r="CY478" s="325">
        <f t="shared" si="855"/>
        <v>0</v>
      </c>
      <c r="CZ478" s="27"/>
      <c r="DA478" s="324">
        <f>SUMIF('Rekapitulasi Juni'!$U$410:$U$588,APS!$B478,'Rekapitulasi Juni'!$V$410:$V$588)</f>
        <v>0</v>
      </c>
      <c r="DB478" s="324">
        <f>SUMIF('Rekapitulasi Juni'!$U$410:$U$588,APS!$B478,'Rekapitulasi Juni'!$W$410:$W$588)</f>
        <v>0</v>
      </c>
      <c r="DC478" s="27"/>
      <c r="DD478" s="325">
        <f t="shared" si="856"/>
        <v>0</v>
      </c>
      <c r="DE478" s="325">
        <f t="shared" si="857"/>
        <v>0</v>
      </c>
      <c r="DF478" s="27"/>
      <c r="DG478" s="324">
        <f>SUMIF('Rekapitulasi Juni'!$AL$410:$AL$588,APS!$B478,'Rekapitulasi Juni'!$AM$410:$AM$588)</f>
        <v>0</v>
      </c>
      <c r="DH478" s="324">
        <f>SUMIF('Rekapitulasi Juni'!$AL$410:$AL$588,APS!$B478,'Rekapitulasi Juni'!$AN$410:$AN$588)</f>
        <v>0</v>
      </c>
      <c r="DI478" s="27"/>
      <c r="DJ478" s="325">
        <f t="shared" si="813"/>
        <v>0</v>
      </c>
      <c r="DK478" s="325">
        <f t="shared" si="814"/>
        <v>0</v>
      </c>
      <c r="DL478" s="27"/>
      <c r="DM478" s="324">
        <f>SUMIF('Rekapitulasi Juni'!$BA$410:$BA$588,APS!$B478,'Rekapitulasi Juni'!$BB$410:$BB$588)</f>
        <v>0</v>
      </c>
      <c r="DN478" s="324">
        <f>SUMIF('Rekapitulasi Juni'!$BA$410:$BA$588,APS!$B478,'Rekapitulasi Juni'!$BC$410:$BC$588)</f>
        <v>0</v>
      </c>
      <c r="DO478" s="324">
        <f>SUMIF('Rekapitulasi Juni'!$BA$410:$BA$588,APS!$B478,'Rekapitulasi Juni'!$BF$410:$BF$588)</f>
        <v>0</v>
      </c>
      <c r="DP478" s="325">
        <f t="shared" si="815"/>
        <v>0</v>
      </c>
      <c r="DQ478" s="325">
        <f t="shared" si="816"/>
        <v>0</v>
      </c>
      <c r="DR478" s="27"/>
      <c r="DS478" s="324">
        <f>SUMIF('Rekapitulasi Juni'!$BP$410:$BP$588,APS!$B478,'Rekapitulasi Juni'!$BQ$410:$BQ$588)</f>
        <v>0</v>
      </c>
      <c r="DT478" s="324">
        <f>SUMIF('Rekapitulasi Juni'!$BP$410:$BP$588,APS!$B478,'Rekapitulasi Juni'!$BR$410:$BR$588)</f>
        <v>0</v>
      </c>
      <c r="DU478" s="27"/>
      <c r="DV478" s="325">
        <f t="shared" si="817"/>
        <v>0</v>
      </c>
      <c r="DW478" s="325">
        <f t="shared" si="818"/>
        <v>0</v>
      </c>
      <c r="DX478" s="41">
        <f t="shared" si="858"/>
        <v>0</v>
      </c>
      <c r="DY478" s="41">
        <f t="shared" si="859"/>
        <v>0</v>
      </c>
      <c r="DZ478" s="41">
        <f t="shared" si="860"/>
        <v>0</v>
      </c>
      <c r="EA478" s="41">
        <f t="shared" si="861"/>
        <v>0</v>
      </c>
      <c r="EB478" s="41">
        <f t="shared" si="862"/>
        <v>0</v>
      </c>
      <c r="EC478" s="41">
        <f t="shared" si="863"/>
        <v>0</v>
      </c>
      <c r="ED478" s="180">
        <f t="shared" si="864"/>
        <v>0</v>
      </c>
      <c r="EE478" s="27">
        <v>0</v>
      </c>
      <c r="EF478" s="27"/>
      <c r="EG478" s="324">
        <f>SUMIF('Rekapitulasi Juni'!$D$608:$D$786,APS!$B478,'Rekapitulasi Juni'!$E$608:$E$786)</f>
        <v>0</v>
      </c>
      <c r="EH478" s="324">
        <f>SUMIF('Rekapitulasi Juni'!$D$608:$D$786,APS!$B478,'Rekapitulasi Juni'!$F$608:$F$786)</f>
        <v>0</v>
      </c>
      <c r="EI478" s="27"/>
      <c r="EJ478" s="325">
        <f t="shared" si="819"/>
        <v>0</v>
      </c>
      <c r="EK478" s="325">
        <f t="shared" si="820"/>
        <v>0</v>
      </c>
      <c r="EL478" s="27"/>
      <c r="EM478" s="324">
        <f>SUMIF('Rekapitulasi Juni'!$U$608:$U$786,APS!$B478,'Rekapitulasi Juni'!$V$608:$V$786)</f>
        <v>0</v>
      </c>
      <c r="EN478" s="324">
        <f>SUMIF('Rekapitulasi Juni'!$U$608:$U$786,APS!$B478,'Rekapitulasi Juni'!$W$608:$W$786)</f>
        <v>0</v>
      </c>
      <c r="EO478" s="27"/>
      <c r="EP478" s="325">
        <f t="shared" si="821"/>
        <v>0</v>
      </c>
      <c r="EQ478" s="325">
        <f t="shared" si="822"/>
        <v>0</v>
      </c>
      <c r="ER478" s="27"/>
      <c r="ES478" s="324">
        <f>SUMIF('Rekapitulasi Juni'!$AL$608:$AL$786,APS!$B478,'Rekapitulasi Juni'!$AM$608:$AM$786)</f>
        <v>0</v>
      </c>
      <c r="ET478" s="324">
        <f>SUMIF('Rekapitulasi Juni'!$AL$608:$AL$786,APS!$B478,'Rekapitulasi Juni'!$AN$608:$AN$786)</f>
        <v>0</v>
      </c>
      <c r="EU478" s="27"/>
      <c r="EV478" s="325">
        <f t="shared" si="807"/>
        <v>0</v>
      </c>
      <c r="EW478" s="325">
        <f t="shared" si="808"/>
        <v>0</v>
      </c>
      <c r="EX478" s="27"/>
      <c r="EY478" s="324">
        <f>SUMIF('Rekapitulasi Juni'!$BA$608:$BA$786,APS!$B478,'Rekapitulasi Juni'!$BB$608:$BB$786)</f>
        <v>0</v>
      </c>
      <c r="EZ478" s="324">
        <f>SUMIF('Rekapitulasi Juni'!$BA$608:$BA$786,APS!$B478,'Rekapitulasi Juni'!$BC$608:$BC$786)</f>
        <v>0</v>
      </c>
      <c r="FA478" s="324">
        <f>SUMIF('Rekapitulasi Juni'!$BA$608:$BA$786,APS!$B478,'Rekapitulasi Juni'!$BF$608:$BF$786)</f>
        <v>0</v>
      </c>
      <c r="FB478" s="325">
        <f t="shared" si="809"/>
        <v>0</v>
      </c>
      <c r="FC478" s="325">
        <f t="shared" si="810"/>
        <v>0</v>
      </c>
      <c r="FD478" s="27"/>
      <c r="FE478" s="27"/>
      <c r="FF478" s="27"/>
      <c r="FG478" s="27"/>
      <c r="FH478" s="27"/>
      <c r="FI478" s="27"/>
      <c r="FJ478" s="41">
        <f t="shared" si="865"/>
        <v>0</v>
      </c>
      <c r="FK478" s="41">
        <f t="shared" si="866"/>
        <v>0</v>
      </c>
      <c r="FL478" s="41">
        <f t="shared" si="867"/>
        <v>0</v>
      </c>
      <c r="FM478" s="41">
        <f t="shared" si="868"/>
        <v>0</v>
      </c>
      <c r="FN478" s="41">
        <f t="shared" si="869"/>
        <v>0</v>
      </c>
      <c r="FO478" s="41">
        <f t="shared" si="870"/>
        <v>0</v>
      </c>
      <c r="FP478" s="180">
        <f t="shared" si="871"/>
        <v>0</v>
      </c>
      <c r="FQ478" s="27"/>
      <c r="FR478" s="27"/>
      <c r="FS478" s="324">
        <f>SUMIF('Rekapitulasi Juni'!$D$804:$D$984,APS!$B478,'Rekapitulasi Juni'!$E$804:$E$984)</f>
        <v>0</v>
      </c>
      <c r="FT478" s="324">
        <f>SUMIF('Rekapitulasi Juni'!$D$804:$D$984,APS!$B478,'Rekapitulasi Juni'!$F$804:$F$984)</f>
        <v>0</v>
      </c>
      <c r="FU478" s="27"/>
      <c r="FV478" s="325">
        <f t="shared" si="811"/>
        <v>0</v>
      </c>
      <c r="FW478" s="325">
        <f t="shared" si="812"/>
        <v>0</v>
      </c>
      <c r="FX478" s="27"/>
      <c r="FY478" s="324">
        <f>SUMIF('Rekapitulasi Juni'!$U$804:$U$984,APS!$B478,'Rekapitulasi Juni'!$V$804:$V$984)</f>
        <v>0</v>
      </c>
      <c r="FZ478" s="324">
        <f>SUMIF('Rekapitulasi Juni'!$U$804:$U$984,APS!$B478,'Rekapitulasi Juni'!$W$804:$W$984)</f>
        <v>0</v>
      </c>
      <c r="GA478" s="27"/>
      <c r="GB478" s="325">
        <f t="shared" si="805"/>
        <v>0</v>
      </c>
      <c r="GC478" s="325">
        <f t="shared" si="806"/>
        <v>0</v>
      </c>
      <c r="GD478" s="27"/>
      <c r="GE478" s="324">
        <f>SUMIF('Rekapitulasi Juni'!$AL$804:$AL$984,APS!$B478,'Rekapitulasi Juni'!$AM$804:$AM$984)</f>
        <v>0</v>
      </c>
      <c r="GF478" s="324">
        <f>SUMIF('Rekapitulasi Juni'!$AL$804:$AL$984,APS!$B478,'Rekapitulasi Juni'!$AN$804:$AN$984)</f>
        <v>0</v>
      </c>
      <c r="GG478" s="27"/>
      <c r="GH478" s="325">
        <f t="shared" si="795"/>
        <v>0</v>
      </c>
      <c r="GI478" s="325">
        <f t="shared" si="796"/>
        <v>0</v>
      </c>
      <c r="GJ478" s="27"/>
      <c r="GK478" s="27"/>
      <c r="GL478" s="41">
        <f t="shared" si="872"/>
        <v>0</v>
      </c>
      <c r="GM478" s="41">
        <f t="shared" si="873"/>
        <v>0</v>
      </c>
      <c r="GN478" s="41">
        <f t="shared" si="874"/>
        <v>0</v>
      </c>
      <c r="GO478" s="41">
        <f t="shared" si="804"/>
        <v>0</v>
      </c>
      <c r="GP478" s="41">
        <f t="shared" si="875"/>
        <v>0</v>
      </c>
      <c r="GQ478" s="41">
        <f t="shared" si="876"/>
        <v>0</v>
      </c>
      <c r="GR478" s="180">
        <f t="shared" si="877"/>
        <v>0</v>
      </c>
      <c r="GS478" s="41">
        <f t="shared" si="797"/>
        <v>0</v>
      </c>
      <c r="GT478" s="41">
        <f t="shared" si="798"/>
        <v>0</v>
      </c>
      <c r="GU478" s="41">
        <f t="shared" si="799"/>
        <v>0</v>
      </c>
      <c r="GV478" s="41">
        <f t="shared" si="800"/>
        <v>0</v>
      </c>
      <c r="GW478" s="41">
        <f t="shared" si="801"/>
        <v>0</v>
      </c>
      <c r="GX478" s="41">
        <f t="shared" si="802"/>
        <v>0</v>
      </c>
      <c r="GY478" s="180">
        <f t="shared" si="803"/>
        <v>0</v>
      </c>
      <c r="GZ478" s="41">
        <v>454</v>
      </c>
      <c r="HA478" s="32"/>
      <c r="HB478" s="42">
        <f t="shared" si="794"/>
        <v>0</v>
      </c>
      <c r="HC478" s="59"/>
    </row>
    <row r="479" spans="1:211" ht="15" hidden="1" customHeight="1">
      <c r="A479" s="51" t="s">
        <v>924</v>
      </c>
      <c r="B479" s="52" t="s">
        <v>925</v>
      </c>
      <c r="C479" s="31" t="s">
        <v>897</v>
      </c>
      <c r="D479" s="31" t="s">
        <v>1253</v>
      </c>
      <c r="E479" s="31" t="s">
        <v>43</v>
      </c>
      <c r="F479" s="31" t="s">
        <v>897</v>
      </c>
      <c r="G479" s="33">
        <v>0</v>
      </c>
      <c r="H479" s="33">
        <v>0</v>
      </c>
      <c r="I479" s="33">
        <v>0</v>
      </c>
      <c r="J479" s="34">
        <f>IFERROR(VLOOKUP(A479,#REF!,3,0),0)</f>
        <v>0</v>
      </c>
      <c r="K479" s="34">
        <f t="shared" si="789"/>
        <v>0</v>
      </c>
      <c r="L479" s="34">
        <v>0</v>
      </c>
      <c r="M479" s="34">
        <v>0</v>
      </c>
      <c r="N479" s="35">
        <f t="shared" si="790"/>
        <v>0</v>
      </c>
      <c r="O479" s="35">
        <f t="shared" si="791"/>
        <v>0</v>
      </c>
      <c r="P479" s="36"/>
      <c r="Q479" s="36">
        <f t="shared" si="823"/>
        <v>0</v>
      </c>
      <c r="R479" s="80"/>
      <c r="S479" s="37">
        <f ca="1">SUMIF(ROP!$D$6:$H$65536,A479,ROP!$J$6:$J$65536)</f>
        <v>2</v>
      </c>
      <c r="T479" s="37">
        <f>SUMIF(HASIL!$B:$B,APS!$B479&amp;RIGHT(APS!T$9,2),HASIL!$I:$I)</f>
        <v>0</v>
      </c>
      <c r="U479" s="37">
        <f>SUMIF(HASIL!$B:$B,APS!$B479&amp;RIGHT(APS!U$9,2),HASIL!$I:$I)</f>
        <v>0</v>
      </c>
      <c r="V479" s="37">
        <f>SUMIF(HASIL!$B:$B,APS!$B479&amp;RIGHT(APS!V$9,2),HASIL!$I:$I)</f>
        <v>0</v>
      </c>
      <c r="W479" s="37">
        <f>SUMIF(HASIL!$B:$B,APS!$B479&amp;RIGHT(APS!W$9,2),HASIL!$I:$I)</f>
        <v>0</v>
      </c>
      <c r="X479" s="38">
        <f t="shared" si="792"/>
        <v>0</v>
      </c>
      <c r="Y479" s="38">
        <f t="shared" si="793"/>
        <v>0</v>
      </c>
      <c r="Z479" s="39">
        <f t="shared" si="879"/>
        <v>0</v>
      </c>
      <c r="AA479" s="39">
        <f t="shared" si="878"/>
        <v>0</v>
      </c>
      <c r="AB479" s="40">
        <f t="shared" si="880"/>
        <v>0</v>
      </c>
      <c r="AC479" s="27">
        <v>0</v>
      </c>
      <c r="AD479" s="27"/>
      <c r="AE479" s="27"/>
      <c r="AF479" s="27"/>
      <c r="AG479" s="27"/>
      <c r="AH479" s="27"/>
      <c r="AI479" s="324">
        <f>SUMIF('Rekapitulasi Juni'!$D$9:$D$192,APS!$B479,'Rekapitulasi Juni'!$E$9:$E$192)</f>
        <v>0</v>
      </c>
      <c r="AJ479" s="324">
        <f>SUMIF('Rekapitulasi Juni'!$D$9:$D$192,APS!$B479,'Rekapitulasi Juni'!$F$9:$F$192)</f>
        <v>0</v>
      </c>
      <c r="AK479" s="324">
        <f>SUMIF('Rekapitulasi Juni'!$D$9:$D$192,APS!$B479,'Rekapitulasi Juni'!$K$9:$K$192)</f>
        <v>0</v>
      </c>
      <c r="AL479" s="325">
        <f t="shared" si="824"/>
        <v>0</v>
      </c>
      <c r="AM479" s="325">
        <f t="shared" si="825"/>
        <v>0</v>
      </c>
      <c r="AN479" s="27"/>
      <c r="AO479" s="324">
        <f>SUMIF('Rekapitulasi Juni'!$U$9:$U$192,APS!$B479,'Rekapitulasi Juni'!$V$9:$V$192)</f>
        <v>0</v>
      </c>
      <c r="AP479" s="324">
        <f>SUMIF('Rekapitulasi Juni'!$U$9:$U$192,APS!$B479,'Rekapitulasi Juni'!$W$9:$W$192)</f>
        <v>0</v>
      </c>
      <c r="AQ479" s="27"/>
      <c r="AR479" s="325">
        <f t="shared" si="826"/>
        <v>0</v>
      </c>
      <c r="AS479" s="325">
        <f t="shared" si="827"/>
        <v>0</v>
      </c>
      <c r="AT479" s="27"/>
      <c r="AU479" s="324">
        <f>SUMIF('Rekapitulasi Juni'!$AL$9:$AL$192,APS!$B479,'Rekapitulasi Juni'!$AM$9:$AM$192)</f>
        <v>0</v>
      </c>
      <c r="AV479" s="324">
        <f>SUMIF('Rekapitulasi Juni'!$AL$9:$AL$192,APS!$B479,'Rekapitulasi Juni'!$AN$9:$AN$192)</f>
        <v>0</v>
      </c>
      <c r="AW479" s="27"/>
      <c r="AX479" s="325">
        <f t="shared" si="828"/>
        <v>0</v>
      </c>
      <c r="AY479" s="325">
        <f t="shared" si="829"/>
        <v>0</v>
      </c>
      <c r="AZ479" s="41">
        <f t="shared" si="830"/>
        <v>0</v>
      </c>
      <c r="BA479" s="41">
        <f t="shared" si="831"/>
        <v>0</v>
      </c>
      <c r="BB479" s="41">
        <f t="shared" si="832"/>
        <v>0</v>
      </c>
      <c r="BC479" s="41">
        <f t="shared" si="833"/>
        <v>0</v>
      </c>
      <c r="BD479" s="41">
        <f t="shared" si="834"/>
        <v>0</v>
      </c>
      <c r="BE479" s="41">
        <f t="shared" si="835"/>
        <v>0</v>
      </c>
      <c r="BF479" s="180">
        <f t="shared" si="836"/>
        <v>0</v>
      </c>
      <c r="BG479" s="27">
        <v>0</v>
      </c>
      <c r="BH479" s="27"/>
      <c r="BI479" s="324">
        <f>SUMIF('Rekapitulasi Juni'!$D$214:$D$393,APS!$B479,'Rekapitulasi Juni'!$E$214:$E$393)</f>
        <v>0</v>
      </c>
      <c r="BJ479" s="324">
        <f>SUMIF('Rekapitulasi Juni'!$D$214:$D$393,APS!$B479,'Rekapitulasi Juni'!$F$214:$F$393)</f>
        <v>0</v>
      </c>
      <c r="BK479" s="27"/>
      <c r="BL479" s="325">
        <f t="shared" si="837"/>
        <v>0</v>
      </c>
      <c r="BM479" s="325">
        <f t="shared" si="838"/>
        <v>0</v>
      </c>
      <c r="BN479" s="27"/>
      <c r="BO479" s="324">
        <f>SUMIF('Rekapitulasi Juni'!$U$214:$U$393,APS!$B479,'Rekapitulasi Juni'!$V$214:$V$393)</f>
        <v>0</v>
      </c>
      <c r="BP479" s="324">
        <f>SUMIF('Rekapitulasi Juni'!$U$214:$U$393,APS!$B479,'Rekapitulasi Juni'!$W$214:$W$393)</f>
        <v>0</v>
      </c>
      <c r="BQ479" s="27"/>
      <c r="BR479" s="325">
        <f t="shared" si="839"/>
        <v>0</v>
      </c>
      <c r="BS479" s="325">
        <f t="shared" si="840"/>
        <v>0</v>
      </c>
      <c r="BT479" s="27"/>
      <c r="BU479" s="324">
        <f>SUMIF('Rekapitulasi Juni'!$AL$214:$AL$393,APS!$B479,'Rekapitulasi Juni'!$AM$214:$AM$393)</f>
        <v>0</v>
      </c>
      <c r="BV479" s="324">
        <f>SUMIF('Rekapitulasi Juni'!$AL$214:$AL$393,APS!$B479,'Rekapitulasi Juni'!$AN$214:$AN$393)</f>
        <v>0</v>
      </c>
      <c r="BW479" s="27"/>
      <c r="BX479" s="325">
        <f t="shared" si="841"/>
        <v>0</v>
      </c>
      <c r="BY479" s="325">
        <f t="shared" si="842"/>
        <v>0</v>
      </c>
      <c r="BZ479" s="27"/>
      <c r="CA479" s="324">
        <f>SUMIF('Rekapitulasi Juni'!$BA$214:$BA$393,APS!$B479,'Rekapitulasi Juni'!$BB$214:$BB$393)</f>
        <v>0</v>
      </c>
      <c r="CB479" s="324">
        <f>SUMIF('Rekapitulasi Juni'!$BA$214:$BA$393,APS!$B479,'Rekapitulasi Juni'!$BC$214:$BC$393)</f>
        <v>0</v>
      </c>
      <c r="CC479" s="27"/>
      <c r="CD479" s="325">
        <f t="shared" si="843"/>
        <v>0</v>
      </c>
      <c r="CE479" s="325">
        <f t="shared" si="844"/>
        <v>0</v>
      </c>
      <c r="CF479" s="27"/>
      <c r="CG479" s="324">
        <f>SUMIF('Rekapitulasi Juni'!$BP$214:$BP$393,APS!$B479,'Rekapitulasi Juni'!$BQ$214:$BQ$393)</f>
        <v>0</v>
      </c>
      <c r="CH479" s="324">
        <f>SUMIF('Rekapitulasi Juni'!$BP$214:$BP$393,APS!$B479,'Rekapitulasi Juni'!$BR$214:$BR$393)</f>
        <v>0</v>
      </c>
      <c r="CI479" s="27"/>
      <c r="CJ479" s="325">
        <f t="shared" si="845"/>
        <v>0</v>
      </c>
      <c r="CK479" s="325">
        <f t="shared" si="846"/>
        <v>0</v>
      </c>
      <c r="CL479" s="41">
        <f t="shared" si="847"/>
        <v>0</v>
      </c>
      <c r="CM479" s="41">
        <f t="shared" si="848"/>
        <v>0</v>
      </c>
      <c r="CN479" s="41">
        <f t="shared" si="849"/>
        <v>0</v>
      </c>
      <c r="CO479" s="41">
        <f t="shared" si="850"/>
        <v>0</v>
      </c>
      <c r="CP479" s="41">
        <f t="shared" si="851"/>
        <v>0</v>
      </c>
      <c r="CQ479" s="41">
        <f t="shared" si="852"/>
        <v>0</v>
      </c>
      <c r="CR479" s="180">
        <f t="shared" si="853"/>
        <v>0</v>
      </c>
      <c r="CS479" s="27">
        <v>0</v>
      </c>
      <c r="CT479" s="27"/>
      <c r="CU479" s="324">
        <f>SUMIF('Rekapitulasi Juni'!$D$410:$D$588,APS!$B479,'Rekapitulasi Juni'!$E$410:$E$588)</f>
        <v>0</v>
      </c>
      <c r="CV479" s="324">
        <f>SUMIF('Rekapitulasi Juni'!$D$410:$D$588,APS!$B479,'Rekapitulasi Juni'!$F$410:$F$588)</f>
        <v>0</v>
      </c>
      <c r="CW479" s="27"/>
      <c r="CX479" s="325">
        <f t="shared" si="854"/>
        <v>0</v>
      </c>
      <c r="CY479" s="325">
        <f t="shared" si="855"/>
        <v>0</v>
      </c>
      <c r="CZ479" s="27"/>
      <c r="DA479" s="324">
        <f>SUMIF('Rekapitulasi Juni'!$U$410:$U$588,APS!$B479,'Rekapitulasi Juni'!$V$410:$V$588)</f>
        <v>0</v>
      </c>
      <c r="DB479" s="324">
        <f>SUMIF('Rekapitulasi Juni'!$U$410:$U$588,APS!$B479,'Rekapitulasi Juni'!$W$410:$W$588)</f>
        <v>0</v>
      </c>
      <c r="DC479" s="27"/>
      <c r="DD479" s="325">
        <f t="shared" si="856"/>
        <v>0</v>
      </c>
      <c r="DE479" s="325">
        <f t="shared" si="857"/>
        <v>0</v>
      </c>
      <c r="DF479" s="27"/>
      <c r="DG479" s="324">
        <f>SUMIF('Rekapitulasi Juni'!$AL$410:$AL$588,APS!$B479,'Rekapitulasi Juni'!$AM$410:$AM$588)</f>
        <v>0</v>
      </c>
      <c r="DH479" s="324">
        <f>SUMIF('Rekapitulasi Juni'!$AL$410:$AL$588,APS!$B479,'Rekapitulasi Juni'!$AN$410:$AN$588)</f>
        <v>0</v>
      </c>
      <c r="DI479" s="27"/>
      <c r="DJ479" s="325">
        <f t="shared" si="813"/>
        <v>0</v>
      </c>
      <c r="DK479" s="325">
        <f t="shared" si="814"/>
        <v>0</v>
      </c>
      <c r="DL479" s="27"/>
      <c r="DM479" s="324">
        <f>SUMIF('Rekapitulasi Juni'!$BA$410:$BA$588,APS!$B479,'Rekapitulasi Juni'!$BB$410:$BB$588)</f>
        <v>0</v>
      </c>
      <c r="DN479" s="324">
        <f>SUMIF('Rekapitulasi Juni'!$BA$410:$BA$588,APS!$B479,'Rekapitulasi Juni'!$BC$410:$BC$588)</f>
        <v>0</v>
      </c>
      <c r="DO479" s="324">
        <f>SUMIF('Rekapitulasi Juni'!$BA$410:$BA$588,APS!$B479,'Rekapitulasi Juni'!$BF$410:$BF$588)</f>
        <v>0</v>
      </c>
      <c r="DP479" s="325">
        <f t="shared" si="815"/>
        <v>0</v>
      </c>
      <c r="DQ479" s="325">
        <f t="shared" si="816"/>
        <v>0</v>
      </c>
      <c r="DR479" s="27"/>
      <c r="DS479" s="324">
        <f>SUMIF('Rekapitulasi Juni'!$BP$410:$BP$588,APS!$B479,'Rekapitulasi Juni'!$BQ$410:$BQ$588)</f>
        <v>0</v>
      </c>
      <c r="DT479" s="324">
        <f>SUMIF('Rekapitulasi Juni'!$BP$410:$BP$588,APS!$B479,'Rekapitulasi Juni'!$BR$410:$BR$588)</f>
        <v>0</v>
      </c>
      <c r="DU479" s="27"/>
      <c r="DV479" s="325">
        <f t="shared" si="817"/>
        <v>0</v>
      </c>
      <c r="DW479" s="325">
        <f t="shared" si="818"/>
        <v>0</v>
      </c>
      <c r="DX479" s="41">
        <f t="shared" si="858"/>
        <v>0</v>
      </c>
      <c r="DY479" s="41">
        <f t="shared" si="859"/>
        <v>0</v>
      </c>
      <c r="DZ479" s="41">
        <f t="shared" si="860"/>
        <v>0</v>
      </c>
      <c r="EA479" s="41">
        <f t="shared" si="861"/>
        <v>0</v>
      </c>
      <c r="EB479" s="41">
        <f t="shared" si="862"/>
        <v>0</v>
      </c>
      <c r="EC479" s="41">
        <f t="shared" si="863"/>
        <v>0</v>
      </c>
      <c r="ED479" s="180">
        <f t="shared" si="864"/>
        <v>0</v>
      </c>
      <c r="EE479" s="27">
        <v>0</v>
      </c>
      <c r="EF479" s="27"/>
      <c r="EG479" s="324">
        <f>SUMIF('Rekapitulasi Juni'!$D$608:$D$786,APS!$B479,'Rekapitulasi Juni'!$E$608:$E$786)</f>
        <v>0</v>
      </c>
      <c r="EH479" s="324">
        <f>SUMIF('Rekapitulasi Juni'!$D$608:$D$786,APS!$B479,'Rekapitulasi Juni'!$F$608:$F$786)</f>
        <v>0</v>
      </c>
      <c r="EI479" s="27"/>
      <c r="EJ479" s="325">
        <f t="shared" si="819"/>
        <v>0</v>
      </c>
      <c r="EK479" s="325">
        <f t="shared" si="820"/>
        <v>0</v>
      </c>
      <c r="EL479" s="27"/>
      <c r="EM479" s="324">
        <f>SUMIF('Rekapitulasi Juni'!$U$608:$U$786,APS!$B479,'Rekapitulasi Juni'!$V$608:$V$786)</f>
        <v>0</v>
      </c>
      <c r="EN479" s="324">
        <f>SUMIF('Rekapitulasi Juni'!$U$608:$U$786,APS!$B479,'Rekapitulasi Juni'!$W$608:$W$786)</f>
        <v>0</v>
      </c>
      <c r="EO479" s="27"/>
      <c r="EP479" s="325">
        <f t="shared" si="821"/>
        <v>0</v>
      </c>
      <c r="EQ479" s="325">
        <f t="shared" si="822"/>
        <v>0</v>
      </c>
      <c r="ER479" s="27"/>
      <c r="ES479" s="324">
        <f>SUMIF('Rekapitulasi Juni'!$AL$608:$AL$786,APS!$B479,'Rekapitulasi Juni'!$AM$608:$AM$786)</f>
        <v>0</v>
      </c>
      <c r="ET479" s="324">
        <f>SUMIF('Rekapitulasi Juni'!$AL$608:$AL$786,APS!$B479,'Rekapitulasi Juni'!$AN$608:$AN$786)</f>
        <v>0</v>
      </c>
      <c r="EU479" s="27"/>
      <c r="EV479" s="325">
        <f t="shared" si="807"/>
        <v>0</v>
      </c>
      <c r="EW479" s="325">
        <f t="shared" si="808"/>
        <v>0</v>
      </c>
      <c r="EX479" s="27"/>
      <c r="EY479" s="324">
        <f>SUMIF('Rekapitulasi Juni'!$BA$608:$BA$786,APS!$B479,'Rekapitulasi Juni'!$BB$608:$BB$786)</f>
        <v>0</v>
      </c>
      <c r="EZ479" s="324">
        <f>SUMIF('Rekapitulasi Juni'!$BA$608:$BA$786,APS!$B479,'Rekapitulasi Juni'!$BC$608:$BC$786)</f>
        <v>0</v>
      </c>
      <c r="FA479" s="324">
        <f>SUMIF('Rekapitulasi Juni'!$BA$608:$BA$786,APS!$B479,'Rekapitulasi Juni'!$BF$608:$BF$786)</f>
        <v>0</v>
      </c>
      <c r="FB479" s="325">
        <f t="shared" si="809"/>
        <v>0</v>
      </c>
      <c r="FC479" s="325">
        <f t="shared" si="810"/>
        <v>0</v>
      </c>
      <c r="FD479" s="27"/>
      <c r="FE479" s="27"/>
      <c r="FF479" s="27"/>
      <c r="FG479" s="27"/>
      <c r="FH479" s="27"/>
      <c r="FI479" s="27"/>
      <c r="FJ479" s="41">
        <f t="shared" si="865"/>
        <v>0</v>
      </c>
      <c r="FK479" s="41">
        <f t="shared" si="866"/>
        <v>0</v>
      </c>
      <c r="FL479" s="41">
        <f t="shared" si="867"/>
        <v>0</v>
      </c>
      <c r="FM479" s="41">
        <f t="shared" si="868"/>
        <v>0</v>
      </c>
      <c r="FN479" s="41">
        <f t="shared" si="869"/>
        <v>0</v>
      </c>
      <c r="FO479" s="41">
        <f t="shared" si="870"/>
        <v>0</v>
      </c>
      <c r="FP479" s="180">
        <f t="shared" si="871"/>
        <v>0</v>
      </c>
      <c r="FQ479" s="27"/>
      <c r="FR479" s="27"/>
      <c r="FS479" s="324">
        <f>SUMIF('Rekapitulasi Juni'!$D$804:$D$984,APS!$B479,'Rekapitulasi Juni'!$E$804:$E$984)</f>
        <v>0</v>
      </c>
      <c r="FT479" s="324">
        <f>SUMIF('Rekapitulasi Juni'!$D$804:$D$984,APS!$B479,'Rekapitulasi Juni'!$F$804:$F$984)</f>
        <v>0</v>
      </c>
      <c r="FU479" s="27"/>
      <c r="FV479" s="325">
        <f t="shared" si="811"/>
        <v>0</v>
      </c>
      <c r="FW479" s="325">
        <f t="shared" si="812"/>
        <v>0</v>
      </c>
      <c r="FX479" s="27"/>
      <c r="FY479" s="324">
        <f>SUMIF('Rekapitulasi Juni'!$U$804:$U$984,APS!$B479,'Rekapitulasi Juni'!$V$804:$V$984)</f>
        <v>0</v>
      </c>
      <c r="FZ479" s="324">
        <f>SUMIF('Rekapitulasi Juni'!$U$804:$U$984,APS!$B479,'Rekapitulasi Juni'!$W$804:$W$984)</f>
        <v>0</v>
      </c>
      <c r="GA479" s="27"/>
      <c r="GB479" s="325">
        <f t="shared" si="805"/>
        <v>0</v>
      </c>
      <c r="GC479" s="325">
        <f t="shared" si="806"/>
        <v>0</v>
      </c>
      <c r="GD479" s="27"/>
      <c r="GE479" s="324">
        <f>SUMIF('Rekapitulasi Juni'!$AL$804:$AL$984,APS!$B479,'Rekapitulasi Juni'!$AM$804:$AM$984)</f>
        <v>0</v>
      </c>
      <c r="GF479" s="324">
        <f>SUMIF('Rekapitulasi Juni'!$AL$804:$AL$984,APS!$B479,'Rekapitulasi Juni'!$AN$804:$AN$984)</f>
        <v>0</v>
      </c>
      <c r="GG479" s="27"/>
      <c r="GH479" s="325">
        <f t="shared" si="795"/>
        <v>0</v>
      </c>
      <c r="GI479" s="325">
        <f t="shared" si="796"/>
        <v>0</v>
      </c>
      <c r="GJ479" s="27"/>
      <c r="GK479" s="27"/>
      <c r="GL479" s="41">
        <f t="shared" si="872"/>
        <v>0</v>
      </c>
      <c r="GM479" s="41">
        <f t="shared" si="873"/>
        <v>0</v>
      </c>
      <c r="GN479" s="41">
        <f t="shared" si="874"/>
        <v>0</v>
      </c>
      <c r="GO479" s="41">
        <f t="shared" si="804"/>
        <v>0</v>
      </c>
      <c r="GP479" s="41">
        <f t="shared" si="875"/>
        <v>0</v>
      </c>
      <c r="GQ479" s="41">
        <f t="shared" si="876"/>
        <v>0</v>
      </c>
      <c r="GR479" s="180">
        <f t="shared" si="877"/>
        <v>0</v>
      </c>
      <c r="GS479" s="41">
        <f t="shared" si="797"/>
        <v>0</v>
      </c>
      <c r="GT479" s="41">
        <f t="shared" si="798"/>
        <v>0</v>
      </c>
      <c r="GU479" s="41">
        <f t="shared" si="799"/>
        <v>0</v>
      </c>
      <c r="GV479" s="41">
        <f t="shared" si="800"/>
        <v>0</v>
      </c>
      <c r="GW479" s="41">
        <f t="shared" si="801"/>
        <v>0</v>
      </c>
      <c r="GX479" s="41">
        <f t="shared" si="802"/>
        <v>0</v>
      </c>
      <c r="GY479" s="180">
        <f t="shared" si="803"/>
        <v>0</v>
      </c>
      <c r="GZ479" s="41">
        <v>455</v>
      </c>
      <c r="HA479" s="32"/>
      <c r="HB479" s="42">
        <f t="shared" si="794"/>
        <v>0</v>
      </c>
      <c r="HC479" s="59"/>
    </row>
    <row r="480" spans="1:211" ht="15" hidden="1" customHeight="1">
      <c r="A480" s="31" t="s">
        <v>926</v>
      </c>
      <c r="B480" s="32" t="s">
        <v>927</v>
      </c>
      <c r="C480" s="31" t="s">
        <v>3</v>
      </c>
      <c r="D480" s="31" t="s">
        <v>928</v>
      </c>
      <c r="E480" s="31" t="s">
        <v>928</v>
      </c>
      <c r="F480" s="31" t="s">
        <v>929</v>
      </c>
      <c r="G480" s="33">
        <v>40</v>
      </c>
      <c r="H480" s="33">
        <v>0</v>
      </c>
      <c r="I480" s="33">
        <v>0</v>
      </c>
      <c r="J480" s="34">
        <f>IFERROR(VLOOKUP(A480,#REF!,3,0),0)</f>
        <v>0</v>
      </c>
      <c r="K480" s="34">
        <f t="shared" si="789"/>
        <v>0</v>
      </c>
      <c r="L480" s="34">
        <v>0</v>
      </c>
      <c r="M480" s="34">
        <v>0</v>
      </c>
      <c r="N480" s="35">
        <f t="shared" si="790"/>
        <v>40</v>
      </c>
      <c r="O480" s="35">
        <f t="shared" si="791"/>
        <v>40</v>
      </c>
      <c r="P480" s="36">
        <v>0</v>
      </c>
      <c r="Q480" s="36">
        <f t="shared" si="823"/>
        <v>0</v>
      </c>
      <c r="R480" s="80"/>
      <c r="S480" s="37">
        <f ca="1">SUMIF(ROP!$D$6:$H$65536,A480,ROP!$J$6:$J$65536)</f>
        <v>0</v>
      </c>
      <c r="T480" s="37">
        <f>SUMIF(HASIL!$B:$B,APS!$B480&amp;RIGHT(APS!T$9,2),HASIL!$I:$I)</f>
        <v>0</v>
      </c>
      <c r="U480" s="37">
        <f>SUMIF(HASIL!$B:$B,APS!$B480&amp;RIGHT(APS!U$9,2),HASIL!$I:$I)</f>
        <v>0</v>
      </c>
      <c r="V480" s="37">
        <f>SUMIF(HASIL!$B:$B,APS!$B480&amp;RIGHT(APS!V$9,2),HASIL!$I:$I)</f>
        <v>0</v>
      </c>
      <c r="W480" s="37">
        <f>SUMIF(HASIL!$B:$B,APS!$B480&amp;RIGHT(APS!W$9,2),HASIL!$I:$I)</f>
        <v>0</v>
      </c>
      <c r="X480" s="38">
        <f t="shared" si="792"/>
        <v>0</v>
      </c>
      <c r="Y480" s="38">
        <f t="shared" si="793"/>
        <v>0</v>
      </c>
      <c r="Z480" s="39">
        <f t="shared" si="879"/>
        <v>0</v>
      </c>
      <c r="AA480" s="39">
        <f t="shared" si="878"/>
        <v>0</v>
      </c>
      <c r="AB480" s="40">
        <f t="shared" si="880"/>
        <v>0</v>
      </c>
      <c r="AC480" s="27">
        <v>0</v>
      </c>
      <c r="AD480" s="27"/>
      <c r="AE480" s="27"/>
      <c r="AF480" s="27"/>
      <c r="AG480" s="27"/>
      <c r="AH480" s="27"/>
      <c r="AI480" s="324">
        <f>SUMIF('Rekapitulasi Juni'!$D$9:$D$192,APS!$B480,'Rekapitulasi Juni'!$E$9:$E$192)</f>
        <v>0</v>
      </c>
      <c r="AJ480" s="324">
        <f>SUMIF('Rekapitulasi Juni'!$D$9:$D$192,APS!$B480,'Rekapitulasi Juni'!$F$9:$F$192)</f>
        <v>0</v>
      </c>
      <c r="AK480" s="324">
        <f>SUMIF('Rekapitulasi Juni'!$D$9:$D$192,APS!$B480,'Rekapitulasi Juni'!$K$9:$K$192)</f>
        <v>0</v>
      </c>
      <c r="AL480" s="325">
        <f t="shared" si="824"/>
        <v>0</v>
      </c>
      <c r="AM480" s="325">
        <f t="shared" si="825"/>
        <v>0</v>
      </c>
      <c r="AN480" s="27"/>
      <c r="AO480" s="324">
        <f>SUMIF('Rekapitulasi Juni'!$U$9:$U$192,APS!$B480,'Rekapitulasi Juni'!$V$9:$V$192)</f>
        <v>0</v>
      </c>
      <c r="AP480" s="324">
        <f>SUMIF('Rekapitulasi Juni'!$U$9:$U$192,APS!$B480,'Rekapitulasi Juni'!$W$9:$W$192)</f>
        <v>0</v>
      </c>
      <c r="AQ480" s="27"/>
      <c r="AR480" s="325">
        <f t="shared" si="826"/>
        <v>0</v>
      </c>
      <c r="AS480" s="325">
        <f t="shared" si="827"/>
        <v>0</v>
      </c>
      <c r="AT480" s="27"/>
      <c r="AU480" s="324">
        <f>SUMIF('Rekapitulasi Juni'!$AL$9:$AL$192,APS!$B480,'Rekapitulasi Juni'!$AM$9:$AM$192)</f>
        <v>0</v>
      </c>
      <c r="AV480" s="324">
        <f>SUMIF('Rekapitulasi Juni'!$AL$9:$AL$192,APS!$B480,'Rekapitulasi Juni'!$AN$9:$AN$192)</f>
        <v>0</v>
      </c>
      <c r="AW480" s="27"/>
      <c r="AX480" s="325">
        <f t="shared" si="828"/>
        <v>0</v>
      </c>
      <c r="AY480" s="325">
        <f t="shared" si="829"/>
        <v>0</v>
      </c>
      <c r="AZ480" s="41">
        <f t="shared" si="830"/>
        <v>0</v>
      </c>
      <c r="BA480" s="41">
        <f t="shared" si="831"/>
        <v>0</v>
      </c>
      <c r="BB480" s="41">
        <f t="shared" si="832"/>
        <v>0</v>
      </c>
      <c r="BC480" s="41">
        <f t="shared" si="833"/>
        <v>0</v>
      </c>
      <c r="BD480" s="41">
        <f t="shared" si="834"/>
        <v>0</v>
      </c>
      <c r="BE480" s="41">
        <f t="shared" si="835"/>
        <v>0</v>
      </c>
      <c r="BF480" s="180">
        <f t="shared" si="836"/>
        <v>0</v>
      </c>
      <c r="BG480" s="27">
        <v>0</v>
      </c>
      <c r="BH480" s="27"/>
      <c r="BI480" s="324">
        <f>SUMIF('Rekapitulasi Juni'!$D$214:$D$393,APS!$B480,'Rekapitulasi Juni'!$E$214:$E$393)</f>
        <v>0</v>
      </c>
      <c r="BJ480" s="324">
        <f>SUMIF('Rekapitulasi Juni'!$D$214:$D$393,APS!$B480,'Rekapitulasi Juni'!$F$214:$F$393)</f>
        <v>0</v>
      </c>
      <c r="BK480" s="27"/>
      <c r="BL480" s="325">
        <f t="shared" si="837"/>
        <v>0</v>
      </c>
      <c r="BM480" s="325">
        <f t="shared" si="838"/>
        <v>0</v>
      </c>
      <c r="BN480" s="27"/>
      <c r="BO480" s="324">
        <f>SUMIF('Rekapitulasi Juni'!$U$214:$U$393,APS!$B480,'Rekapitulasi Juni'!$V$214:$V$393)</f>
        <v>0</v>
      </c>
      <c r="BP480" s="324">
        <f>SUMIF('Rekapitulasi Juni'!$U$214:$U$393,APS!$B480,'Rekapitulasi Juni'!$W$214:$W$393)</f>
        <v>0</v>
      </c>
      <c r="BQ480" s="27"/>
      <c r="BR480" s="325">
        <f t="shared" si="839"/>
        <v>0</v>
      </c>
      <c r="BS480" s="325">
        <f t="shared" si="840"/>
        <v>0</v>
      </c>
      <c r="BT480" s="27"/>
      <c r="BU480" s="324">
        <f>SUMIF('Rekapitulasi Juni'!$AL$214:$AL$393,APS!$B480,'Rekapitulasi Juni'!$AM$214:$AM$393)</f>
        <v>0</v>
      </c>
      <c r="BV480" s="324">
        <f>SUMIF('Rekapitulasi Juni'!$AL$214:$AL$393,APS!$B480,'Rekapitulasi Juni'!$AN$214:$AN$393)</f>
        <v>0</v>
      </c>
      <c r="BW480" s="27"/>
      <c r="BX480" s="325">
        <f t="shared" si="841"/>
        <v>0</v>
      </c>
      <c r="BY480" s="325">
        <f t="shared" si="842"/>
        <v>0</v>
      </c>
      <c r="BZ480" s="27"/>
      <c r="CA480" s="324">
        <f>SUMIF('Rekapitulasi Juni'!$BA$214:$BA$393,APS!$B480,'Rekapitulasi Juni'!$BB$214:$BB$393)</f>
        <v>0</v>
      </c>
      <c r="CB480" s="324">
        <f>SUMIF('Rekapitulasi Juni'!$BA$214:$BA$393,APS!$B480,'Rekapitulasi Juni'!$BC$214:$BC$393)</f>
        <v>0</v>
      </c>
      <c r="CC480" s="27"/>
      <c r="CD480" s="325">
        <f t="shared" si="843"/>
        <v>0</v>
      </c>
      <c r="CE480" s="325">
        <f t="shared" si="844"/>
        <v>0</v>
      </c>
      <c r="CF480" s="27"/>
      <c r="CG480" s="324">
        <f>SUMIF('Rekapitulasi Juni'!$BP$214:$BP$393,APS!$B480,'Rekapitulasi Juni'!$BQ$214:$BQ$393)</f>
        <v>0</v>
      </c>
      <c r="CH480" s="324">
        <f>SUMIF('Rekapitulasi Juni'!$BP$214:$BP$393,APS!$B480,'Rekapitulasi Juni'!$BR$214:$BR$393)</f>
        <v>0</v>
      </c>
      <c r="CI480" s="27"/>
      <c r="CJ480" s="325">
        <f t="shared" si="845"/>
        <v>0</v>
      </c>
      <c r="CK480" s="325">
        <f t="shared" si="846"/>
        <v>0</v>
      </c>
      <c r="CL480" s="41">
        <f t="shared" si="847"/>
        <v>0</v>
      </c>
      <c r="CM480" s="41">
        <f t="shared" si="848"/>
        <v>0</v>
      </c>
      <c r="CN480" s="41">
        <f t="shared" si="849"/>
        <v>0</v>
      </c>
      <c r="CO480" s="41">
        <f t="shared" si="850"/>
        <v>0</v>
      </c>
      <c r="CP480" s="41">
        <f t="shared" si="851"/>
        <v>0</v>
      </c>
      <c r="CQ480" s="41">
        <f t="shared" si="852"/>
        <v>0</v>
      </c>
      <c r="CR480" s="180">
        <f t="shared" si="853"/>
        <v>0</v>
      </c>
      <c r="CS480" s="27">
        <v>0</v>
      </c>
      <c r="CT480" s="27"/>
      <c r="CU480" s="324">
        <f>SUMIF('Rekapitulasi Juni'!$D$410:$D$588,APS!$B480,'Rekapitulasi Juni'!$E$410:$E$588)</f>
        <v>0</v>
      </c>
      <c r="CV480" s="324">
        <f>SUMIF('Rekapitulasi Juni'!$D$410:$D$588,APS!$B480,'Rekapitulasi Juni'!$F$410:$F$588)</f>
        <v>0</v>
      </c>
      <c r="CW480" s="27"/>
      <c r="CX480" s="325">
        <f t="shared" si="854"/>
        <v>0</v>
      </c>
      <c r="CY480" s="325">
        <f t="shared" si="855"/>
        <v>0</v>
      </c>
      <c r="CZ480" s="27"/>
      <c r="DA480" s="324">
        <f>SUMIF('Rekapitulasi Juni'!$U$410:$U$588,APS!$B480,'Rekapitulasi Juni'!$V$410:$V$588)</f>
        <v>0</v>
      </c>
      <c r="DB480" s="324">
        <f>SUMIF('Rekapitulasi Juni'!$U$410:$U$588,APS!$B480,'Rekapitulasi Juni'!$W$410:$W$588)</f>
        <v>0</v>
      </c>
      <c r="DC480" s="27"/>
      <c r="DD480" s="325">
        <f t="shared" si="856"/>
        <v>0</v>
      </c>
      <c r="DE480" s="325">
        <f t="shared" si="857"/>
        <v>0</v>
      </c>
      <c r="DF480" s="27"/>
      <c r="DG480" s="324">
        <f>SUMIF('Rekapitulasi Juni'!$AL$410:$AL$588,APS!$B480,'Rekapitulasi Juni'!$AM$410:$AM$588)</f>
        <v>0</v>
      </c>
      <c r="DH480" s="324">
        <f>SUMIF('Rekapitulasi Juni'!$AL$410:$AL$588,APS!$B480,'Rekapitulasi Juni'!$AN$410:$AN$588)</f>
        <v>0</v>
      </c>
      <c r="DI480" s="27"/>
      <c r="DJ480" s="325">
        <f t="shared" si="813"/>
        <v>0</v>
      </c>
      <c r="DK480" s="325">
        <f t="shared" si="814"/>
        <v>0</v>
      </c>
      <c r="DL480" s="27"/>
      <c r="DM480" s="324">
        <f>SUMIF('Rekapitulasi Juni'!$BA$410:$BA$588,APS!$B480,'Rekapitulasi Juni'!$BB$410:$BB$588)</f>
        <v>0</v>
      </c>
      <c r="DN480" s="324">
        <f>SUMIF('Rekapitulasi Juni'!$BA$410:$BA$588,APS!$B480,'Rekapitulasi Juni'!$BC$410:$BC$588)</f>
        <v>0</v>
      </c>
      <c r="DO480" s="324">
        <f>SUMIF('Rekapitulasi Juni'!$BA$410:$BA$588,APS!$B480,'Rekapitulasi Juni'!$BF$410:$BF$588)</f>
        <v>0</v>
      </c>
      <c r="DP480" s="325">
        <f t="shared" si="815"/>
        <v>0</v>
      </c>
      <c r="DQ480" s="325">
        <f t="shared" si="816"/>
        <v>0</v>
      </c>
      <c r="DR480" s="27"/>
      <c r="DS480" s="324">
        <f>SUMIF('Rekapitulasi Juni'!$BP$410:$BP$588,APS!$B480,'Rekapitulasi Juni'!$BQ$410:$BQ$588)</f>
        <v>0</v>
      </c>
      <c r="DT480" s="324">
        <f>SUMIF('Rekapitulasi Juni'!$BP$410:$BP$588,APS!$B480,'Rekapitulasi Juni'!$BR$410:$BR$588)</f>
        <v>0</v>
      </c>
      <c r="DU480" s="27"/>
      <c r="DV480" s="325">
        <f t="shared" si="817"/>
        <v>0</v>
      </c>
      <c r="DW480" s="325">
        <f t="shared" si="818"/>
        <v>0</v>
      </c>
      <c r="DX480" s="41">
        <f t="shared" si="858"/>
        <v>0</v>
      </c>
      <c r="DY480" s="41">
        <f t="shared" si="859"/>
        <v>0</v>
      </c>
      <c r="DZ480" s="41">
        <f t="shared" si="860"/>
        <v>0</v>
      </c>
      <c r="EA480" s="41">
        <f t="shared" si="861"/>
        <v>0</v>
      </c>
      <c r="EB480" s="41">
        <f t="shared" si="862"/>
        <v>0</v>
      </c>
      <c r="EC480" s="41">
        <f t="shared" si="863"/>
        <v>0</v>
      </c>
      <c r="ED480" s="180">
        <f t="shared" si="864"/>
        <v>0</v>
      </c>
      <c r="EE480" s="27">
        <v>0</v>
      </c>
      <c r="EF480" s="27"/>
      <c r="EG480" s="324">
        <f>SUMIF('Rekapitulasi Juni'!$D$608:$D$786,APS!$B480,'Rekapitulasi Juni'!$E$608:$E$786)</f>
        <v>0</v>
      </c>
      <c r="EH480" s="324">
        <f>SUMIF('Rekapitulasi Juni'!$D$608:$D$786,APS!$B480,'Rekapitulasi Juni'!$F$608:$F$786)</f>
        <v>0</v>
      </c>
      <c r="EI480" s="27"/>
      <c r="EJ480" s="325">
        <f t="shared" si="819"/>
        <v>0</v>
      </c>
      <c r="EK480" s="325">
        <f t="shared" si="820"/>
        <v>0</v>
      </c>
      <c r="EL480" s="27"/>
      <c r="EM480" s="324">
        <f>SUMIF('Rekapitulasi Juni'!$U$608:$U$786,APS!$B480,'Rekapitulasi Juni'!$V$608:$V$786)</f>
        <v>0</v>
      </c>
      <c r="EN480" s="324">
        <f>SUMIF('Rekapitulasi Juni'!$U$608:$U$786,APS!$B480,'Rekapitulasi Juni'!$W$608:$W$786)</f>
        <v>0</v>
      </c>
      <c r="EO480" s="27"/>
      <c r="EP480" s="325">
        <f t="shared" si="821"/>
        <v>0</v>
      </c>
      <c r="EQ480" s="325">
        <f t="shared" si="822"/>
        <v>0</v>
      </c>
      <c r="ER480" s="27"/>
      <c r="ES480" s="324">
        <f>SUMIF('Rekapitulasi Juni'!$AL$608:$AL$786,APS!$B480,'Rekapitulasi Juni'!$AM$608:$AM$786)</f>
        <v>0</v>
      </c>
      <c r="ET480" s="324">
        <f>SUMIF('Rekapitulasi Juni'!$AL$608:$AL$786,APS!$B480,'Rekapitulasi Juni'!$AN$608:$AN$786)</f>
        <v>0</v>
      </c>
      <c r="EU480" s="27"/>
      <c r="EV480" s="325">
        <f t="shared" si="807"/>
        <v>0</v>
      </c>
      <c r="EW480" s="325">
        <f t="shared" si="808"/>
        <v>0</v>
      </c>
      <c r="EX480" s="27"/>
      <c r="EY480" s="324">
        <f>SUMIF('Rekapitulasi Juni'!$BA$608:$BA$786,APS!$B480,'Rekapitulasi Juni'!$BB$608:$BB$786)</f>
        <v>0</v>
      </c>
      <c r="EZ480" s="324">
        <f>SUMIF('Rekapitulasi Juni'!$BA$608:$BA$786,APS!$B480,'Rekapitulasi Juni'!$BC$608:$BC$786)</f>
        <v>0</v>
      </c>
      <c r="FA480" s="324">
        <f>SUMIF('Rekapitulasi Juni'!$BA$608:$BA$786,APS!$B480,'Rekapitulasi Juni'!$BF$608:$BF$786)</f>
        <v>0</v>
      </c>
      <c r="FB480" s="325">
        <f t="shared" si="809"/>
        <v>0</v>
      </c>
      <c r="FC480" s="325">
        <f t="shared" si="810"/>
        <v>0</v>
      </c>
      <c r="FD480" s="27"/>
      <c r="FE480" s="27"/>
      <c r="FF480" s="27"/>
      <c r="FG480" s="27"/>
      <c r="FH480" s="27"/>
      <c r="FI480" s="27"/>
      <c r="FJ480" s="41">
        <f t="shared" si="865"/>
        <v>0</v>
      </c>
      <c r="FK480" s="41">
        <f t="shared" si="866"/>
        <v>0</v>
      </c>
      <c r="FL480" s="41">
        <f t="shared" si="867"/>
        <v>0</v>
      </c>
      <c r="FM480" s="41">
        <f t="shared" si="868"/>
        <v>0</v>
      </c>
      <c r="FN480" s="41">
        <f t="shared" si="869"/>
        <v>0</v>
      </c>
      <c r="FO480" s="41">
        <f t="shared" si="870"/>
        <v>0</v>
      </c>
      <c r="FP480" s="180">
        <f t="shared" si="871"/>
        <v>0</v>
      </c>
      <c r="FQ480" s="27"/>
      <c r="FR480" s="27"/>
      <c r="FS480" s="324">
        <f>SUMIF('Rekapitulasi Juni'!$D$804:$D$984,APS!$B480,'Rekapitulasi Juni'!$E$804:$E$984)</f>
        <v>0</v>
      </c>
      <c r="FT480" s="324">
        <f>SUMIF('Rekapitulasi Juni'!$D$804:$D$984,APS!$B480,'Rekapitulasi Juni'!$F$804:$F$984)</f>
        <v>0</v>
      </c>
      <c r="FU480" s="27"/>
      <c r="FV480" s="325">
        <f t="shared" si="811"/>
        <v>0</v>
      </c>
      <c r="FW480" s="325">
        <f t="shared" si="812"/>
        <v>0</v>
      </c>
      <c r="FX480" s="27"/>
      <c r="FY480" s="324">
        <f>SUMIF('Rekapitulasi Juni'!$U$804:$U$984,APS!$B480,'Rekapitulasi Juni'!$V$804:$V$984)</f>
        <v>0</v>
      </c>
      <c r="FZ480" s="324">
        <f>SUMIF('Rekapitulasi Juni'!$U$804:$U$984,APS!$B480,'Rekapitulasi Juni'!$W$804:$W$984)</f>
        <v>0</v>
      </c>
      <c r="GA480" s="27"/>
      <c r="GB480" s="325">
        <f t="shared" si="805"/>
        <v>0</v>
      </c>
      <c r="GC480" s="325">
        <f t="shared" si="806"/>
        <v>0</v>
      </c>
      <c r="GD480" s="27"/>
      <c r="GE480" s="324">
        <f>SUMIF('Rekapitulasi Juni'!$AL$804:$AL$984,APS!$B480,'Rekapitulasi Juni'!$AM$804:$AM$984)</f>
        <v>0</v>
      </c>
      <c r="GF480" s="324">
        <f>SUMIF('Rekapitulasi Juni'!$AL$804:$AL$984,APS!$B480,'Rekapitulasi Juni'!$AN$804:$AN$984)</f>
        <v>0</v>
      </c>
      <c r="GG480" s="27"/>
      <c r="GH480" s="325">
        <f t="shared" si="795"/>
        <v>0</v>
      </c>
      <c r="GI480" s="325">
        <f t="shared" si="796"/>
        <v>0</v>
      </c>
      <c r="GJ480" s="27"/>
      <c r="GK480" s="27"/>
      <c r="GL480" s="41">
        <f t="shared" si="872"/>
        <v>0</v>
      </c>
      <c r="GM480" s="41">
        <f t="shared" si="873"/>
        <v>0</v>
      </c>
      <c r="GN480" s="41">
        <f t="shared" si="874"/>
        <v>0</v>
      </c>
      <c r="GO480" s="41">
        <f t="shared" si="804"/>
        <v>0</v>
      </c>
      <c r="GP480" s="41">
        <f t="shared" si="875"/>
        <v>0</v>
      </c>
      <c r="GQ480" s="41">
        <f t="shared" si="876"/>
        <v>0</v>
      </c>
      <c r="GR480" s="180">
        <f t="shared" si="877"/>
        <v>0</v>
      </c>
      <c r="GS480" s="41">
        <f t="shared" si="797"/>
        <v>0</v>
      </c>
      <c r="GT480" s="41">
        <f t="shared" si="798"/>
        <v>0</v>
      </c>
      <c r="GU480" s="41">
        <f t="shared" si="799"/>
        <v>0</v>
      </c>
      <c r="GV480" s="41">
        <f t="shared" si="800"/>
        <v>0</v>
      </c>
      <c r="GW480" s="41">
        <f t="shared" si="801"/>
        <v>0</v>
      </c>
      <c r="GX480" s="41">
        <f t="shared" si="802"/>
        <v>0</v>
      </c>
      <c r="GY480" s="180">
        <f t="shared" si="803"/>
        <v>0</v>
      </c>
      <c r="GZ480" s="41">
        <v>456</v>
      </c>
      <c r="HA480" s="32"/>
      <c r="HB480" s="42">
        <f t="shared" si="794"/>
        <v>-40</v>
      </c>
      <c r="HC480" s="59"/>
    </row>
    <row r="481" spans="1:212" ht="15" customHeight="1">
      <c r="A481" s="64" t="s">
        <v>930</v>
      </c>
      <c r="B481" s="65" t="s">
        <v>931</v>
      </c>
      <c r="C481" s="31" t="s">
        <v>3</v>
      </c>
      <c r="D481" s="31" t="s">
        <v>928</v>
      </c>
      <c r="E481" s="31" t="s">
        <v>928</v>
      </c>
      <c r="F481" s="31" t="s">
        <v>929</v>
      </c>
      <c r="G481" s="33">
        <v>150</v>
      </c>
      <c r="H481" s="33">
        <v>0</v>
      </c>
      <c r="I481" s="33">
        <v>0</v>
      </c>
      <c r="J481" s="34">
        <f>IFERROR(VLOOKUP(A481,#REF!,3,0),0)</f>
        <v>0</v>
      </c>
      <c r="K481" s="34">
        <f t="shared" si="789"/>
        <v>0</v>
      </c>
      <c r="L481" s="34">
        <v>0</v>
      </c>
      <c r="M481" s="34">
        <v>0</v>
      </c>
      <c r="N481" s="35">
        <f t="shared" si="790"/>
        <v>150</v>
      </c>
      <c r="O481" s="35">
        <f t="shared" si="791"/>
        <v>150</v>
      </c>
      <c r="P481" s="36">
        <v>100</v>
      </c>
      <c r="Q481" s="36">
        <f t="shared" si="823"/>
        <v>100</v>
      </c>
      <c r="R481" s="80"/>
      <c r="S481" s="37">
        <f ca="1">SUMIF(ROP!$D$6:$H$65536,A481,ROP!$J$6:$J$65536)</f>
        <v>0</v>
      </c>
      <c r="T481" s="37">
        <f>SUMIF(HASIL!$B:$B,APS!$B481&amp;RIGHT(APS!T$9,2),HASIL!$I:$I)</f>
        <v>56</v>
      </c>
      <c r="U481" s="37">
        <f>SUMIF(HASIL!$B:$B,APS!$B481&amp;RIGHT(APS!U$9,2),HASIL!$I:$I)</f>
        <v>0</v>
      </c>
      <c r="V481" s="37">
        <f>SUMIF(HASIL!$B:$B,APS!$B481&amp;RIGHT(APS!V$9,2),HASIL!$I:$I)</f>
        <v>0</v>
      </c>
      <c r="W481" s="37">
        <f>SUMIF(HASIL!$B:$B,APS!$B481&amp;RIGHT(APS!W$9,2),HASIL!$I:$I)</f>
        <v>0</v>
      </c>
      <c r="X481" s="38">
        <f t="shared" si="792"/>
        <v>56</v>
      </c>
      <c r="Y481" s="38">
        <f t="shared" si="793"/>
        <v>-44</v>
      </c>
      <c r="Z481" s="39">
        <f t="shared" si="879"/>
        <v>0</v>
      </c>
      <c r="AA481" s="39">
        <f t="shared" si="878"/>
        <v>100</v>
      </c>
      <c r="AB481" s="40">
        <f t="shared" si="880"/>
        <v>100</v>
      </c>
      <c r="AC481" s="27">
        <v>0</v>
      </c>
      <c r="AD481" s="27"/>
      <c r="AE481" s="27"/>
      <c r="AF481" s="27"/>
      <c r="AG481" s="27"/>
      <c r="AH481" s="27"/>
      <c r="AI481" s="324">
        <f>SUMIF('Rekapitulasi Juni'!$D$9:$D$192,APS!$B481,'Rekapitulasi Juni'!$E$9:$E$192)</f>
        <v>0</v>
      </c>
      <c r="AJ481" s="324">
        <f>SUMIF('Rekapitulasi Juni'!$D$9:$D$192,APS!$B481,'Rekapitulasi Juni'!$F$9:$F$192)</f>
        <v>0</v>
      </c>
      <c r="AK481" s="324">
        <f>SUMIF('Rekapitulasi Juni'!$D$9:$D$192,APS!$B481,'Rekapitulasi Juni'!$K$9:$K$192)</f>
        <v>0</v>
      </c>
      <c r="AL481" s="325">
        <f t="shared" si="824"/>
        <v>0</v>
      </c>
      <c r="AM481" s="325">
        <f t="shared" si="825"/>
        <v>0</v>
      </c>
      <c r="AN481" s="27">
        <v>100</v>
      </c>
      <c r="AO481" s="324">
        <f>SUMIF('Rekapitulasi Juni'!$U$9:$U$192,APS!$B481,'Rekapitulasi Juni'!$V$9:$V$192)</f>
        <v>0</v>
      </c>
      <c r="AP481" s="324">
        <f>SUMIF('Rekapitulasi Juni'!$U$9:$U$192,APS!$B481,'Rekapitulasi Juni'!$W$9:$W$192)</f>
        <v>56</v>
      </c>
      <c r="AQ481" s="27"/>
      <c r="AR481" s="325">
        <f t="shared" si="826"/>
        <v>56.000000000000007</v>
      </c>
      <c r="AS481" s="325">
        <f t="shared" si="827"/>
        <v>0</v>
      </c>
      <c r="AT481" s="27"/>
      <c r="AU481" s="324">
        <f>SUMIF('Rekapitulasi Juni'!$AL$9:$AL$192,APS!$B481,'Rekapitulasi Juni'!$AM$9:$AM$192)</f>
        <v>400</v>
      </c>
      <c r="AV481" s="324">
        <f>SUMIF('Rekapitulasi Juni'!$AL$9:$AL$192,APS!$B481,'Rekapitulasi Juni'!$AN$9:$AN$192)</f>
        <v>54</v>
      </c>
      <c r="AW481" s="27"/>
      <c r="AX481" s="325">
        <f t="shared" si="828"/>
        <v>0</v>
      </c>
      <c r="AY481" s="325">
        <f t="shared" si="829"/>
        <v>13.5</v>
      </c>
      <c r="AZ481" s="41">
        <f t="shared" si="830"/>
        <v>100</v>
      </c>
      <c r="BA481" s="41">
        <f t="shared" si="831"/>
        <v>400</v>
      </c>
      <c r="BB481" s="41">
        <f t="shared" si="832"/>
        <v>110</v>
      </c>
      <c r="BC481" s="41">
        <f t="shared" si="833"/>
        <v>0</v>
      </c>
      <c r="BD481" s="41">
        <f t="shared" si="834"/>
        <v>110</v>
      </c>
      <c r="BE481" s="41">
        <f t="shared" si="835"/>
        <v>10</v>
      </c>
      <c r="BF481" s="180">
        <f t="shared" si="836"/>
        <v>110.00000000000001</v>
      </c>
      <c r="BG481" s="27">
        <v>100</v>
      </c>
      <c r="BH481" s="27"/>
      <c r="BI481" s="324">
        <f>SUMIF('Rekapitulasi Juni'!$D$214:$D$393,APS!$B481,'Rekapitulasi Juni'!$E$214:$E$393)</f>
        <v>0</v>
      </c>
      <c r="BJ481" s="324">
        <f>SUMIF('Rekapitulasi Juni'!$D$214:$D$393,APS!$B481,'Rekapitulasi Juni'!$F$214:$F$393)</f>
        <v>0</v>
      </c>
      <c r="BK481" s="27"/>
      <c r="BL481" s="325">
        <f t="shared" si="837"/>
        <v>0</v>
      </c>
      <c r="BM481" s="325">
        <f t="shared" si="838"/>
        <v>0</v>
      </c>
      <c r="BN481" s="27"/>
      <c r="BO481" s="324">
        <f>SUMIF('Rekapitulasi Juni'!$U$214:$U$393,APS!$B481,'Rekapitulasi Juni'!$V$214:$V$393)</f>
        <v>0</v>
      </c>
      <c r="BP481" s="324">
        <f>SUMIF('Rekapitulasi Juni'!$U$214:$U$393,APS!$B481,'Rekapitulasi Juni'!$W$214:$W$393)</f>
        <v>0</v>
      </c>
      <c r="BQ481" s="27"/>
      <c r="BR481" s="325">
        <f t="shared" si="839"/>
        <v>0</v>
      </c>
      <c r="BS481" s="325">
        <f t="shared" si="840"/>
        <v>0</v>
      </c>
      <c r="BT481" s="27"/>
      <c r="BU481" s="324">
        <f>SUMIF('Rekapitulasi Juni'!$AL$214:$AL$393,APS!$B481,'Rekapitulasi Juni'!$AM$214:$AM$393)</f>
        <v>0</v>
      </c>
      <c r="BV481" s="324">
        <f>SUMIF('Rekapitulasi Juni'!$AL$214:$AL$393,APS!$B481,'Rekapitulasi Juni'!$AN$214:$AN$393)</f>
        <v>0</v>
      </c>
      <c r="BW481" s="27"/>
      <c r="BX481" s="325">
        <f t="shared" si="841"/>
        <v>0</v>
      </c>
      <c r="BY481" s="325">
        <f t="shared" si="842"/>
        <v>0</v>
      </c>
      <c r="BZ481" s="27"/>
      <c r="CA481" s="324">
        <f>SUMIF('Rekapitulasi Juni'!$BA$214:$BA$393,APS!$B481,'Rekapitulasi Juni'!$BB$214:$BB$393)</f>
        <v>0</v>
      </c>
      <c r="CB481" s="324">
        <f>SUMIF('Rekapitulasi Juni'!$BA$214:$BA$393,APS!$B481,'Rekapitulasi Juni'!$BC$214:$BC$393)</f>
        <v>0</v>
      </c>
      <c r="CC481" s="27"/>
      <c r="CD481" s="325">
        <f t="shared" si="843"/>
        <v>0</v>
      </c>
      <c r="CE481" s="325">
        <f t="shared" si="844"/>
        <v>0</v>
      </c>
      <c r="CF481" s="27"/>
      <c r="CG481" s="324">
        <f>SUMIF('Rekapitulasi Juni'!$BP$214:$BP$393,APS!$B481,'Rekapitulasi Juni'!$BQ$214:$BQ$393)</f>
        <v>0</v>
      </c>
      <c r="CH481" s="324">
        <f>SUMIF('Rekapitulasi Juni'!$BP$214:$BP$393,APS!$B481,'Rekapitulasi Juni'!$BR$214:$BR$393)</f>
        <v>0</v>
      </c>
      <c r="CI481" s="27"/>
      <c r="CJ481" s="325">
        <f t="shared" si="845"/>
        <v>0</v>
      </c>
      <c r="CK481" s="325">
        <f t="shared" si="846"/>
        <v>0</v>
      </c>
      <c r="CL481" s="41">
        <f t="shared" si="847"/>
        <v>0</v>
      </c>
      <c r="CM481" s="41">
        <f t="shared" si="848"/>
        <v>0</v>
      </c>
      <c r="CN481" s="41">
        <f t="shared" si="849"/>
        <v>0</v>
      </c>
      <c r="CO481" s="41">
        <f t="shared" si="850"/>
        <v>0</v>
      </c>
      <c r="CP481" s="41">
        <f t="shared" si="851"/>
        <v>0</v>
      </c>
      <c r="CQ481" s="41">
        <f t="shared" si="852"/>
        <v>0</v>
      </c>
      <c r="CR481" s="180">
        <f t="shared" si="853"/>
        <v>0</v>
      </c>
      <c r="CS481" s="27">
        <v>0</v>
      </c>
      <c r="CT481" s="27"/>
      <c r="CU481" s="324">
        <f>SUMIF('Rekapitulasi Juni'!$D$410:$D$588,APS!$B481,'Rekapitulasi Juni'!$E$410:$E$588)</f>
        <v>0</v>
      </c>
      <c r="CV481" s="324">
        <f>SUMIF('Rekapitulasi Juni'!$D$410:$D$588,APS!$B481,'Rekapitulasi Juni'!$F$410:$F$588)</f>
        <v>0</v>
      </c>
      <c r="CW481" s="27"/>
      <c r="CX481" s="325">
        <f t="shared" si="854"/>
        <v>0</v>
      </c>
      <c r="CY481" s="325">
        <f t="shared" si="855"/>
        <v>0</v>
      </c>
      <c r="CZ481" s="27"/>
      <c r="DA481" s="324">
        <f>SUMIF('Rekapitulasi Juni'!$U$410:$U$588,APS!$B481,'Rekapitulasi Juni'!$V$410:$V$588)</f>
        <v>0</v>
      </c>
      <c r="DB481" s="324">
        <f>SUMIF('Rekapitulasi Juni'!$U$410:$U$588,APS!$B481,'Rekapitulasi Juni'!$W$410:$W$588)</f>
        <v>0</v>
      </c>
      <c r="DC481" s="27"/>
      <c r="DD481" s="325">
        <f t="shared" si="856"/>
        <v>0</v>
      </c>
      <c r="DE481" s="325">
        <f t="shared" si="857"/>
        <v>0</v>
      </c>
      <c r="DF481" s="27"/>
      <c r="DG481" s="324">
        <f>SUMIF('Rekapitulasi Juni'!$AL$410:$AL$588,APS!$B481,'Rekapitulasi Juni'!$AM$410:$AM$588)</f>
        <v>0</v>
      </c>
      <c r="DH481" s="324">
        <f>SUMIF('Rekapitulasi Juni'!$AL$410:$AL$588,APS!$B481,'Rekapitulasi Juni'!$AN$410:$AN$588)</f>
        <v>0</v>
      </c>
      <c r="DI481" s="27"/>
      <c r="DJ481" s="325">
        <f t="shared" si="813"/>
        <v>0</v>
      </c>
      <c r="DK481" s="325">
        <f t="shared" si="814"/>
        <v>0</v>
      </c>
      <c r="DL481" s="27"/>
      <c r="DM481" s="324">
        <f>SUMIF('Rekapitulasi Juni'!$BA$410:$BA$588,APS!$B481,'Rekapitulasi Juni'!$BB$410:$BB$588)</f>
        <v>0</v>
      </c>
      <c r="DN481" s="324">
        <f>SUMIF('Rekapitulasi Juni'!$BA$410:$BA$588,APS!$B481,'Rekapitulasi Juni'!$BC$410:$BC$588)</f>
        <v>0</v>
      </c>
      <c r="DO481" s="324">
        <f>SUMIF('Rekapitulasi Juni'!$BA$410:$BA$588,APS!$B481,'Rekapitulasi Juni'!$BF$410:$BF$588)</f>
        <v>0</v>
      </c>
      <c r="DP481" s="325">
        <f t="shared" si="815"/>
        <v>0</v>
      </c>
      <c r="DQ481" s="325">
        <f t="shared" si="816"/>
        <v>0</v>
      </c>
      <c r="DR481" s="27"/>
      <c r="DS481" s="324">
        <f>SUMIF('Rekapitulasi Juni'!$BP$410:$BP$588,APS!$B481,'Rekapitulasi Juni'!$BQ$410:$BQ$588)</f>
        <v>0</v>
      </c>
      <c r="DT481" s="324">
        <f>SUMIF('Rekapitulasi Juni'!$BP$410:$BP$588,APS!$B481,'Rekapitulasi Juni'!$BR$410:$BR$588)</f>
        <v>0</v>
      </c>
      <c r="DU481" s="27"/>
      <c r="DV481" s="325">
        <f t="shared" si="817"/>
        <v>0</v>
      </c>
      <c r="DW481" s="325">
        <f t="shared" si="818"/>
        <v>0</v>
      </c>
      <c r="DX481" s="41">
        <f t="shared" si="858"/>
        <v>0</v>
      </c>
      <c r="DY481" s="41">
        <f t="shared" si="859"/>
        <v>0</v>
      </c>
      <c r="DZ481" s="41">
        <f t="shared" si="860"/>
        <v>0</v>
      </c>
      <c r="EA481" s="41">
        <f t="shared" si="861"/>
        <v>0</v>
      </c>
      <c r="EB481" s="41">
        <f t="shared" si="862"/>
        <v>0</v>
      </c>
      <c r="EC481" s="41">
        <f t="shared" si="863"/>
        <v>0</v>
      </c>
      <c r="ED481" s="180">
        <f t="shared" si="864"/>
        <v>0</v>
      </c>
      <c r="EE481" s="27">
        <v>0</v>
      </c>
      <c r="EF481" s="27"/>
      <c r="EG481" s="324">
        <f>SUMIF('Rekapitulasi Juni'!$D$608:$D$786,APS!$B481,'Rekapitulasi Juni'!$E$608:$E$786)</f>
        <v>0</v>
      </c>
      <c r="EH481" s="324">
        <f>SUMIF('Rekapitulasi Juni'!$D$608:$D$786,APS!$B481,'Rekapitulasi Juni'!$F$608:$F$786)</f>
        <v>0</v>
      </c>
      <c r="EI481" s="27"/>
      <c r="EJ481" s="325">
        <f t="shared" si="819"/>
        <v>0</v>
      </c>
      <c r="EK481" s="325">
        <f t="shared" si="820"/>
        <v>0</v>
      </c>
      <c r="EL481" s="27"/>
      <c r="EM481" s="324">
        <f>SUMIF('Rekapitulasi Juni'!$U$608:$U$786,APS!$B481,'Rekapitulasi Juni'!$V$608:$V$786)</f>
        <v>0</v>
      </c>
      <c r="EN481" s="324">
        <f>SUMIF('Rekapitulasi Juni'!$U$608:$U$786,APS!$B481,'Rekapitulasi Juni'!$W$608:$W$786)</f>
        <v>0</v>
      </c>
      <c r="EO481" s="27"/>
      <c r="EP481" s="325">
        <f t="shared" si="821"/>
        <v>0</v>
      </c>
      <c r="EQ481" s="325">
        <f t="shared" si="822"/>
        <v>0</v>
      </c>
      <c r="ER481" s="27"/>
      <c r="ES481" s="324">
        <f>SUMIF('Rekapitulasi Juni'!$AL$608:$AL$786,APS!$B481,'Rekapitulasi Juni'!$AM$608:$AM$786)</f>
        <v>0</v>
      </c>
      <c r="ET481" s="324">
        <f>SUMIF('Rekapitulasi Juni'!$AL$608:$AL$786,APS!$B481,'Rekapitulasi Juni'!$AN$608:$AN$786)</f>
        <v>0</v>
      </c>
      <c r="EU481" s="27"/>
      <c r="EV481" s="325">
        <f t="shared" si="807"/>
        <v>0</v>
      </c>
      <c r="EW481" s="325">
        <f t="shared" si="808"/>
        <v>0</v>
      </c>
      <c r="EX481" s="27"/>
      <c r="EY481" s="324">
        <f>SUMIF('Rekapitulasi Juni'!$BA$608:$BA$786,APS!$B481,'Rekapitulasi Juni'!$BB$608:$BB$786)</f>
        <v>0</v>
      </c>
      <c r="EZ481" s="324">
        <f>SUMIF('Rekapitulasi Juni'!$BA$608:$BA$786,APS!$B481,'Rekapitulasi Juni'!$BC$608:$BC$786)</f>
        <v>0</v>
      </c>
      <c r="FA481" s="324">
        <f>SUMIF('Rekapitulasi Juni'!$BA$608:$BA$786,APS!$B481,'Rekapitulasi Juni'!$BF$608:$BF$786)</f>
        <v>0</v>
      </c>
      <c r="FB481" s="325">
        <f t="shared" si="809"/>
        <v>0</v>
      </c>
      <c r="FC481" s="325">
        <f t="shared" si="810"/>
        <v>0</v>
      </c>
      <c r="FD481" s="27"/>
      <c r="FE481" s="27"/>
      <c r="FF481" s="27"/>
      <c r="FG481" s="27"/>
      <c r="FH481" s="27"/>
      <c r="FI481" s="27"/>
      <c r="FJ481" s="41">
        <f t="shared" si="865"/>
        <v>0</v>
      </c>
      <c r="FK481" s="41">
        <f t="shared" si="866"/>
        <v>0</v>
      </c>
      <c r="FL481" s="41">
        <f t="shared" si="867"/>
        <v>0</v>
      </c>
      <c r="FM481" s="41">
        <f t="shared" si="868"/>
        <v>0</v>
      </c>
      <c r="FN481" s="41">
        <f t="shared" si="869"/>
        <v>0</v>
      </c>
      <c r="FO481" s="41">
        <f t="shared" si="870"/>
        <v>0</v>
      </c>
      <c r="FP481" s="180">
        <f t="shared" si="871"/>
        <v>0</v>
      </c>
      <c r="FQ481" s="27"/>
      <c r="FR481" s="27"/>
      <c r="FS481" s="324">
        <f>SUMIF('Rekapitulasi Juni'!$D$804:$D$984,APS!$B481,'Rekapitulasi Juni'!$E$804:$E$984)</f>
        <v>0</v>
      </c>
      <c r="FT481" s="324">
        <f>SUMIF('Rekapitulasi Juni'!$D$804:$D$984,APS!$B481,'Rekapitulasi Juni'!$F$804:$F$984)</f>
        <v>0</v>
      </c>
      <c r="FU481" s="27"/>
      <c r="FV481" s="325">
        <f t="shared" si="811"/>
        <v>0</v>
      </c>
      <c r="FW481" s="325">
        <f t="shared" si="812"/>
        <v>0</v>
      </c>
      <c r="FX481" s="27"/>
      <c r="FY481" s="324">
        <f>SUMIF('Rekapitulasi Juni'!$U$804:$U$984,APS!$B481,'Rekapitulasi Juni'!$V$804:$V$984)</f>
        <v>0</v>
      </c>
      <c r="FZ481" s="324">
        <f>SUMIF('Rekapitulasi Juni'!$U$804:$U$984,APS!$B481,'Rekapitulasi Juni'!$W$804:$W$984)</f>
        <v>0</v>
      </c>
      <c r="GA481" s="27"/>
      <c r="GB481" s="325">
        <f t="shared" si="805"/>
        <v>0</v>
      </c>
      <c r="GC481" s="325">
        <f t="shared" si="806"/>
        <v>0</v>
      </c>
      <c r="GD481" s="27"/>
      <c r="GE481" s="324">
        <f>SUMIF('Rekapitulasi Juni'!$AL$804:$AL$984,APS!$B481,'Rekapitulasi Juni'!$AM$804:$AM$984)</f>
        <v>0</v>
      </c>
      <c r="GF481" s="324">
        <f>SUMIF('Rekapitulasi Juni'!$AL$804:$AL$984,APS!$B481,'Rekapitulasi Juni'!$AN$804:$AN$984)</f>
        <v>0</v>
      </c>
      <c r="GG481" s="27"/>
      <c r="GH481" s="325">
        <f t="shared" si="795"/>
        <v>0</v>
      </c>
      <c r="GI481" s="325">
        <f t="shared" si="796"/>
        <v>0</v>
      </c>
      <c r="GJ481" s="27"/>
      <c r="GK481" s="27"/>
      <c r="GL481" s="41">
        <f t="shared" si="872"/>
        <v>0</v>
      </c>
      <c r="GM481" s="41">
        <f t="shared" si="873"/>
        <v>0</v>
      </c>
      <c r="GN481" s="41">
        <f t="shared" si="874"/>
        <v>0</v>
      </c>
      <c r="GO481" s="41">
        <f t="shared" si="804"/>
        <v>0</v>
      </c>
      <c r="GP481" s="41">
        <f t="shared" si="875"/>
        <v>0</v>
      </c>
      <c r="GQ481" s="41">
        <f t="shared" si="876"/>
        <v>0</v>
      </c>
      <c r="GR481" s="180">
        <f t="shared" si="877"/>
        <v>0</v>
      </c>
      <c r="GS481" s="41">
        <f t="shared" si="797"/>
        <v>100</v>
      </c>
      <c r="GT481" s="41">
        <f t="shared" si="798"/>
        <v>400</v>
      </c>
      <c r="GU481" s="41">
        <f t="shared" si="799"/>
        <v>110</v>
      </c>
      <c r="GV481" s="41">
        <f t="shared" si="800"/>
        <v>0</v>
      </c>
      <c r="GW481" s="41">
        <f t="shared" si="801"/>
        <v>110</v>
      </c>
      <c r="GX481" s="41">
        <f t="shared" si="802"/>
        <v>10</v>
      </c>
      <c r="GY481" s="180">
        <f t="shared" si="803"/>
        <v>110.00000000000001</v>
      </c>
      <c r="GZ481" s="41">
        <v>457</v>
      </c>
      <c r="HA481" s="32"/>
      <c r="HB481" s="42">
        <f t="shared" si="794"/>
        <v>-50</v>
      </c>
      <c r="HC481" s="59"/>
    </row>
    <row r="482" spans="1:212" ht="15" customHeight="1">
      <c r="A482" s="31" t="s">
        <v>932</v>
      </c>
      <c r="B482" s="32" t="s">
        <v>933</v>
      </c>
      <c r="C482" s="31" t="s">
        <v>3</v>
      </c>
      <c r="D482" s="31" t="s">
        <v>928</v>
      </c>
      <c r="E482" s="31" t="s">
        <v>928</v>
      </c>
      <c r="F482" s="31" t="s">
        <v>929</v>
      </c>
      <c r="G482" s="33">
        <v>10</v>
      </c>
      <c r="H482" s="33">
        <v>0</v>
      </c>
      <c r="I482" s="33">
        <v>0</v>
      </c>
      <c r="J482" s="34">
        <f>IFERROR(VLOOKUP(A482,#REF!,3,0),0)</f>
        <v>0</v>
      </c>
      <c r="K482" s="34">
        <f t="shared" si="789"/>
        <v>0</v>
      </c>
      <c r="L482" s="34">
        <v>0</v>
      </c>
      <c r="M482" s="34">
        <v>0</v>
      </c>
      <c r="N482" s="35">
        <f t="shared" si="790"/>
        <v>10</v>
      </c>
      <c r="O482" s="35">
        <f t="shared" si="791"/>
        <v>10</v>
      </c>
      <c r="P482" s="36">
        <v>10</v>
      </c>
      <c r="Q482" s="36">
        <f t="shared" si="823"/>
        <v>10</v>
      </c>
      <c r="R482" s="80"/>
      <c r="S482" s="37">
        <f ca="1">SUMIF(ROP!$D$6:$H$65536,A482,ROP!$J$6:$J$65536)</f>
        <v>10</v>
      </c>
      <c r="T482" s="37">
        <f>SUMIF(HASIL!$B:$B,APS!$B482&amp;RIGHT(APS!T$9,2),HASIL!$I:$I)</f>
        <v>0</v>
      </c>
      <c r="U482" s="37">
        <f>SUMIF(HASIL!$B:$B,APS!$B482&amp;RIGHT(APS!U$9,2),HASIL!$I:$I)</f>
        <v>0</v>
      </c>
      <c r="V482" s="37">
        <f>SUMIF(HASIL!$B:$B,APS!$B482&amp;RIGHT(APS!V$9,2),HASIL!$I:$I)</f>
        <v>0</v>
      </c>
      <c r="W482" s="37">
        <f>SUMIF(HASIL!$B:$B,APS!$B482&amp;RIGHT(APS!W$9,2),HASIL!$I:$I)</f>
        <v>0</v>
      </c>
      <c r="X482" s="38">
        <f t="shared" si="792"/>
        <v>0</v>
      </c>
      <c r="Y482" s="38">
        <f t="shared" si="793"/>
        <v>-10</v>
      </c>
      <c r="Z482" s="39">
        <f t="shared" si="879"/>
        <v>0</v>
      </c>
      <c r="AA482" s="39">
        <f t="shared" si="878"/>
        <v>10</v>
      </c>
      <c r="AB482" s="40">
        <f t="shared" si="880"/>
        <v>10</v>
      </c>
      <c r="AC482" s="27">
        <v>10</v>
      </c>
      <c r="AD482" s="27"/>
      <c r="AE482" s="27"/>
      <c r="AF482" s="27"/>
      <c r="AG482" s="27"/>
      <c r="AH482" s="27"/>
      <c r="AI482" s="324">
        <f>SUMIF('Rekapitulasi Juni'!$D$9:$D$192,APS!$B482,'Rekapitulasi Juni'!$E$9:$E$192)</f>
        <v>0</v>
      </c>
      <c r="AJ482" s="324">
        <f>SUMIF('Rekapitulasi Juni'!$D$9:$D$192,APS!$B482,'Rekapitulasi Juni'!$F$9:$F$192)</f>
        <v>0</v>
      </c>
      <c r="AK482" s="324">
        <f>SUMIF('Rekapitulasi Juni'!$D$9:$D$192,APS!$B482,'Rekapitulasi Juni'!$K$9:$K$192)</f>
        <v>0</v>
      </c>
      <c r="AL482" s="325">
        <f t="shared" si="824"/>
        <v>0</v>
      </c>
      <c r="AM482" s="325">
        <f t="shared" si="825"/>
        <v>0</v>
      </c>
      <c r="AN482" s="27">
        <v>10</v>
      </c>
      <c r="AO482" s="324">
        <f>SUMIF('Rekapitulasi Juni'!$U$9:$U$192,APS!$B482,'Rekapitulasi Juni'!$V$9:$V$192)</f>
        <v>0</v>
      </c>
      <c r="AP482" s="324">
        <f>SUMIF('Rekapitulasi Juni'!$U$9:$U$192,APS!$B482,'Rekapitulasi Juni'!$W$9:$W$192)</f>
        <v>0</v>
      </c>
      <c r="AQ482" s="27"/>
      <c r="AR482" s="325">
        <f t="shared" si="826"/>
        <v>0</v>
      </c>
      <c r="AS482" s="325">
        <f t="shared" si="827"/>
        <v>0</v>
      </c>
      <c r="AT482" s="27"/>
      <c r="AU482" s="324">
        <f>SUMIF('Rekapitulasi Juni'!$AL$9:$AL$192,APS!$B482,'Rekapitulasi Juni'!$AM$9:$AM$192)</f>
        <v>0</v>
      </c>
      <c r="AV482" s="324">
        <f>SUMIF('Rekapitulasi Juni'!$AL$9:$AL$192,APS!$B482,'Rekapitulasi Juni'!$AN$9:$AN$192)</f>
        <v>0</v>
      </c>
      <c r="AW482" s="27"/>
      <c r="AX482" s="325">
        <f t="shared" si="828"/>
        <v>0</v>
      </c>
      <c r="AY482" s="325">
        <f t="shared" si="829"/>
        <v>0</v>
      </c>
      <c r="AZ482" s="41">
        <f t="shared" si="830"/>
        <v>10</v>
      </c>
      <c r="BA482" s="41">
        <f t="shared" si="831"/>
        <v>0</v>
      </c>
      <c r="BB482" s="41">
        <f t="shared" si="832"/>
        <v>0</v>
      </c>
      <c r="BC482" s="41">
        <f t="shared" si="833"/>
        <v>0</v>
      </c>
      <c r="BD482" s="41">
        <f t="shared" si="834"/>
        <v>0</v>
      </c>
      <c r="BE482" s="41">
        <f t="shared" si="835"/>
        <v>-10</v>
      </c>
      <c r="BF482" s="180">
        <f t="shared" si="836"/>
        <v>0</v>
      </c>
      <c r="BG482" s="27">
        <v>0</v>
      </c>
      <c r="BH482" s="27"/>
      <c r="BI482" s="324">
        <f>SUMIF('Rekapitulasi Juni'!$D$214:$D$393,APS!$B482,'Rekapitulasi Juni'!$E$214:$E$393)</f>
        <v>0</v>
      </c>
      <c r="BJ482" s="324">
        <f>SUMIF('Rekapitulasi Juni'!$D$214:$D$393,APS!$B482,'Rekapitulasi Juni'!$F$214:$F$393)</f>
        <v>0</v>
      </c>
      <c r="BK482" s="27"/>
      <c r="BL482" s="325">
        <f t="shared" si="837"/>
        <v>0</v>
      </c>
      <c r="BM482" s="325">
        <f t="shared" si="838"/>
        <v>0</v>
      </c>
      <c r="BN482" s="27"/>
      <c r="BO482" s="324">
        <f>SUMIF('Rekapitulasi Juni'!$U$214:$U$393,APS!$B482,'Rekapitulasi Juni'!$V$214:$V$393)</f>
        <v>10</v>
      </c>
      <c r="BP482" s="324">
        <f>SUMIF('Rekapitulasi Juni'!$U$214:$U$393,APS!$B482,'Rekapitulasi Juni'!$W$214:$W$393)</f>
        <v>10</v>
      </c>
      <c r="BQ482" s="27"/>
      <c r="BR482" s="325">
        <f t="shared" si="839"/>
        <v>0</v>
      </c>
      <c r="BS482" s="325">
        <f t="shared" si="840"/>
        <v>100</v>
      </c>
      <c r="BT482" s="27"/>
      <c r="BU482" s="324">
        <f>SUMIF('Rekapitulasi Juni'!$AL$214:$AL$393,APS!$B482,'Rekapitulasi Juni'!$AM$214:$AM$393)</f>
        <v>0</v>
      </c>
      <c r="BV482" s="324">
        <f>SUMIF('Rekapitulasi Juni'!$AL$214:$AL$393,APS!$B482,'Rekapitulasi Juni'!$AN$214:$AN$393)</f>
        <v>0</v>
      </c>
      <c r="BW482" s="27"/>
      <c r="BX482" s="325">
        <f t="shared" si="841"/>
        <v>0</v>
      </c>
      <c r="BY482" s="325">
        <f t="shared" si="842"/>
        <v>0</v>
      </c>
      <c r="BZ482" s="27"/>
      <c r="CA482" s="324">
        <f>SUMIF('Rekapitulasi Juni'!$BA$214:$BA$393,APS!$B482,'Rekapitulasi Juni'!$BB$214:$BB$393)</f>
        <v>0</v>
      </c>
      <c r="CB482" s="324">
        <f>SUMIF('Rekapitulasi Juni'!$BA$214:$BA$393,APS!$B482,'Rekapitulasi Juni'!$BC$214:$BC$393)</f>
        <v>0</v>
      </c>
      <c r="CC482" s="27"/>
      <c r="CD482" s="325">
        <f t="shared" si="843"/>
        <v>0</v>
      </c>
      <c r="CE482" s="325">
        <f t="shared" si="844"/>
        <v>0</v>
      </c>
      <c r="CF482" s="27"/>
      <c r="CG482" s="324">
        <f>SUMIF('Rekapitulasi Juni'!$BP$214:$BP$393,APS!$B482,'Rekapitulasi Juni'!$BQ$214:$BQ$393)</f>
        <v>0</v>
      </c>
      <c r="CH482" s="324">
        <f>SUMIF('Rekapitulasi Juni'!$BP$214:$BP$393,APS!$B482,'Rekapitulasi Juni'!$BR$214:$BR$393)</f>
        <v>0</v>
      </c>
      <c r="CI482" s="27"/>
      <c r="CJ482" s="325">
        <f t="shared" si="845"/>
        <v>0</v>
      </c>
      <c r="CK482" s="325">
        <f t="shared" si="846"/>
        <v>0</v>
      </c>
      <c r="CL482" s="41">
        <f t="shared" si="847"/>
        <v>0</v>
      </c>
      <c r="CM482" s="41">
        <f t="shared" si="848"/>
        <v>10</v>
      </c>
      <c r="CN482" s="41">
        <f t="shared" si="849"/>
        <v>10</v>
      </c>
      <c r="CO482" s="41">
        <f t="shared" si="850"/>
        <v>0</v>
      </c>
      <c r="CP482" s="41">
        <f t="shared" si="851"/>
        <v>10</v>
      </c>
      <c r="CQ482" s="41">
        <f t="shared" si="852"/>
        <v>10</v>
      </c>
      <c r="CR482" s="180">
        <f t="shared" si="853"/>
        <v>0</v>
      </c>
      <c r="CS482" s="27">
        <v>0</v>
      </c>
      <c r="CT482" s="27"/>
      <c r="CU482" s="324">
        <f>SUMIF('Rekapitulasi Juni'!$D$410:$D$588,APS!$B482,'Rekapitulasi Juni'!$E$410:$E$588)</f>
        <v>0</v>
      </c>
      <c r="CV482" s="324">
        <f>SUMIF('Rekapitulasi Juni'!$D$410:$D$588,APS!$B482,'Rekapitulasi Juni'!$F$410:$F$588)</f>
        <v>0</v>
      </c>
      <c r="CW482" s="27"/>
      <c r="CX482" s="325">
        <f t="shared" si="854"/>
        <v>0</v>
      </c>
      <c r="CY482" s="325">
        <f t="shared" si="855"/>
        <v>0</v>
      </c>
      <c r="CZ482" s="27"/>
      <c r="DA482" s="324">
        <f>SUMIF('Rekapitulasi Juni'!$U$410:$U$588,APS!$B482,'Rekapitulasi Juni'!$V$410:$V$588)</f>
        <v>0</v>
      </c>
      <c r="DB482" s="324">
        <f>SUMIF('Rekapitulasi Juni'!$U$410:$U$588,APS!$B482,'Rekapitulasi Juni'!$W$410:$W$588)</f>
        <v>0</v>
      </c>
      <c r="DC482" s="27"/>
      <c r="DD482" s="325">
        <f t="shared" si="856"/>
        <v>0</v>
      </c>
      <c r="DE482" s="325">
        <f t="shared" si="857"/>
        <v>0</v>
      </c>
      <c r="DF482" s="27"/>
      <c r="DG482" s="324">
        <f>SUMIF('Rekapitulasi Juni'!$AL$410:$AL$588,APS!$B482,'Rekapitulasi Juni'!$AM$410:$AM$588)</f>
        <v>0</v>
      </c>
      <c r="DH482" s="324">
        <f>SUMIF('Rekapitulasi Juni'!$AL$410:$AL$588,APS!$B482,'Rekapitulasi Juni'!$AN$410:$AN$588)</f>
        <v>0</v>
      </c>
      <c r="DI482" s="27"/>
      <c r="DJ482" s="325">
        <f t="shared" si="813"/>
        <v>0</v>
      </c>
      <c r="DK482" s="325">
        <f t="shared" si="814"/>
        <v>0</v>
      </c>
      <c r="DL482" s="27"/>
      <c r="DM482" s="324">
        <f>SUMIF('Rekapitulasi Juni'!$BA$410:$BA$588,APS!$B482,'Rekapitulasi Juni'!$BB$410:$BB$588)</f>
        <v>0</v>
      </c>
      <c r="DN482" s="324">
        <f>SUMIF('Rekapitulasi Juni'!$BA$410:$BA$588,APS!$B482,'Rekapitulasi Juni'!$BC$410:$BC$588)</f>
        <v>0</v>
      </c>
      <c r="DO482" s="324">
        <f>SUMIF('Rekapitulasi Juni'!$BA$410:$BA$588,APS!$B482,'Rekapitulasi Juni'!$BF$410:$BF$588)</f>
        <v>0</v>
      </c>
      <c r="DP482" s="325">
        <f t="shared" si="815"/>
        <v>0</v>
      </c>
      <c r="DQ482" s="325">
        <f t="shared" si="816"/>
        <v>0</v>
      </c>
      <c r="DR482" s="27"/>
      <c r="DS482" s="324">
        <f>SUMIF('Rekapitulasi Juni'!$BP$410:$BP$588,APS!$B482,'Rekapitulasi Juni'!$BQ$410:$BQ$588)</f>
        <v>0</v>
      </c>
      <c r="DT482" s="324">
        <f>SUMIF('Rekapitulasi Juni'!$BP$410:$BP$588,APS!$B482,'Rekapitulasi Juni'!$BR$410:$BR$588)</f>
        <v>0</v>
      </c>
      <c r="DU482" s="27"/>
      <c r="DV482" s="325">
        <f t="shared" si="817"/>
        <v>0</v>
      </c>
      <c r="DW482" s="325">
        <f t="shared" si="818"/>
        <v>0</v>
      </c>
      <c r="DX482" s="41">
        <f t="shared" si="858"/>
        <v>0</v>
      </c>
      <c r="DY482" s="41">
        <f t="shared" si="859"/>
        <v>0</v>
      </c>
      <c r="DZ482" s="41">
        <f t="shared" si="860"/>
        <v>0</v>
      </c>
      <c r="EA482" s="41">
        <f t="shared" si="861"/>
        <v>0</v>
      </c>
      <c r="EB482" s="41">
        <f t="shared" si="862"/>
        <v>0</v>
      </c>
      <c r="EC482" s="41">
        <f t="shared" si="863"/>
        <v>0</v>
      </c>
      <c r="ED482" s="180">
        <f t="shared" si="864"/>
        <v>0</v>
      </c>
      <c r="EE482" s="27">
        <v>0</v>
      </c>
      <c r="EF482" s="27"/>
      <c r="EG482" s="324">
        <f>SUMIF('Rekapitulasi Juni'!$D$608:$D$786,APS!$B482,'Rekapitulasi Juni'!$E$608:$E$786)</f>
        <v>0</v>
      </c>
      <c r="EH482" s="324">
        <f>SUMIF('Rekapitulasi Juni'!$D$608:$D$786,APS!$B482,'Rekapitulasi Juni'!$F$608:$F$786)</f>
        <v>0</v>
      </c>
      <c r="EI482" s="27"/>
      <c r="EJ482" s="325">
        <f t="shared" si="819"/>
        <v>0</v>
      </c>
      <c r="EK482" s="325">
        <f t="shared" si="820"/>
        <v>0</v>
      </c>
      <c r="EL482" s="27"/>
      <c r="EM482" s="324">
        <f>SUMIF('Rekapitulasi Juni'!$U$608:$U$786,APS!$B482,'Rekapitulasi Juni'!$V$608:$V$786)</f>
        <v>0</v>
      </c>
      <c r="EN482" s="324">
        <f>SUMIF('Rekapitulasi Juni'!$U$608:$U$786,APS!$B482,'Rekapitulasi Juni'!$W$608:$W$786)</f>
        <v>0</v>
      </c>
      <c r="EO482" s="27"/>
      <c r="EP482" s="325">
        <f t="shared" si="821"/>
        <v>0</v>
      </c>
      <c r="EQ482" s="325">
        <f t="shared" si="822"/>
        <v>0</v>
      </c>
      <c r="ER482" s="27"/>
      <c r="ES482" s="324">
        <f>SUMIF('Rekapitulasi Juni'!$AL$608:$AL$786,APS!$B482,'Rekapitulasi Juni'!$AM$608:$AM$786)</f>
        <v>0</v>
      </c>
      <c r="ET482" s="324">
        <f>SUMIF('Rekapitulasi Juni'!$AL$608:$AL$786,APS!$B482,'Rekapitulasi Juni'!$AN$608:$AN$786)</f>
        <v>0</v>
      </c>
      <c r="EU482" s="27"/>
      <c r="EV482" s="325">
        <f t="shared" si="807"/>
        <v>0</v>
      </c>
      <c r="EW482" s="325">
        <f t="shared" si="808"/>
        <v>0</v>
      </c>
      <c r="EX482" s="27"/>
      <c r="EY482" s="324">
        <f>SUMIF('Rekapitulasi Juni'!$BA$608:$BA$786,APS!$B482,'Rekapitulasi Juni'!$BB$608:$BB$786)</f>
        <v>0</v>
      </c>
      <c r="EZ482" s="324">
        <f>SUMIF('Rekapitulasi Juni'!$BA$608:$BA$786,APS!$B482,'Rekapitulasi Juni'!$BC$608:$BC$786)</f>
        <v>0</v>
      </c>
      <c r="FA482" s="324">
        <f>SUMIF('Rekapitulasi Juni'!$BA$608:$BA$786,APS!$B482,'Rekapitulasi Juni'!$BF$608:$BF$786)</f>
        <v>0</v>
      </c>
      <c r="FB482" s="325">
        <f t="shared" si="809"/>
        <v>0</v>
      </c>
      <c r="FC482" s="325">
        <f t="shared" si="810"/>
        <v>0</v>
      </c>
      <c r="FD482" s="27"/>
      <c r="FE482" s="27"/>
      <c r="FF482" s="27"/>
      <c r="FG482" s="27"/>
      <c r="FH482" s="27"/>
      <c r="FI482" s="27"/>
      <c r="FJ482" s="41">
        <f t="shared" si="865"/>
        <v>0</v>
      </c>
      <c r="FK482" s="41">
        <f t="shared" si="866"/>
        <v>0</v>
      </c>
      <c r="FL482" s="41">
        <f t="shared" si="867"/>
        <v>0</v>
      </c>
      <c r="FM482" s="41">
        <f t="shared" si="868"/>
        <v>0</v>
      </c>
      <c r="FN482" s="41">
        <f t="shared" si="869"/>
        <v>0</v>
      </c>
      <c r="FO482" s="41">
        <f t="shared" si="870"/>
        <v>0</v>
      </c>
      <c r="FP482" s="180">
        <f t="shared" si="871"/>
        <v>0</v>
      </c>
      <c r="FQ482" s="27"/>
      <c r="FR482" s="27"/>
      <c r="FS482" s="324">
        <f>SUMIF('Rekapitulasi Juni'!$D$804:$D$984,APS!$B482,'Rekapitulasi Juni'!$E$804:$E$984)</f>
        <v>0</v>
      </c>
      <c r="FT482" s="324">
        <f>SUMIF('Rekapitulasi Juni'!$D$804:$D$984,APS!$B482,'Rekapitulasi Juni'!$F$804:$F$984)</f>
        <v>0</v>
      </c>
      <c r="FU482" s="27"/>
      <c r="FV482" s="325">
        <f t="shared" si="811"/>
        <v>0</v>
      </c>
      <c r="FW482" s="325">
        <f t="shared" si="812"/>
        <v>0</v>
      </c>
      <c r="FX482" s="27"/>
      <c r="FY482" s="324">
        <f>SUMIF('Rekapitulasi Juni'!$U$804:$U$984,APS!$B482,'Rekapitulasi Juni'!$V$804:$V$984)</f>
        <v>0</v>
      </c>
      <c r="FZ482" s="324">
        <f>SUMIF('Rekapitulasi Juni'!$U$804:$U$984,APS!$B482,'Rekapitulasi Juni'!$W$804:$W$984)</f>
        <v>0</v>
      </c>
      <c r="GA482" s="27"/>
      <c r="GB482" s="325">
        <f t="shared" si="805"/>
        <v>0</v>
      </c>
      <c r="GC482" s="325">
        <f t="shared" si="806"/>
        <v>0</v>
      </c>
      <c r="GD482" s="27"/>
      <c r="GE482" s="324">
        <f>SUMIF('Rekapitulasi Juni'!$AL$804:$AL$984,APS!$B482,'Rekapitulasi Juni'!$AM$804:$AM$984)</f>
        <v>0</v>
      </c>
      <c r="GF482" s="324">
        <f>SUMIF('Rekapitulasi Juni'!$AL$804:$AL$984,APS!$B482,'Rekapitulasi Juni'!$AN$804:$AN$984)</f>
        <v>0</v>
      </c>
      <c r="GG482" s="27"/>
      <c r="GH482" s="325">
        <f t="shared" si="795"/>
        <v>0</v>
      </c>
      <c r="GI482" s="325">
        <f t="shared" si="796"/>
        <v>0</v>
      </c>
      <c r="GJ482" s="27"/>
      <c r="GK482" s="27"/>
      <c r="GL482" s="41">
        <f t="shared" si="872"/>
        <v>0</v>
      </c>
      <c r="GM482" s="41">
        <f t="shared" si="873"/>
        <v>0</v>
      </c>
      <c r="GN482" s="41">
        <f t="shared" si="874"/>
        <v>0</v>
      </c>
      <c r="GO482" s="41">
        <f t="shared" si="804"/>
        <v>0</v>
      </c>
      <c r="GP482" s="41">
        <f t="shared" si="875"/>
        <v>0</v>
      </c>
      <c r="GQ482" s="41">
        <f t="shared" si="876"/>
        <v>0</v>
      </c>
      <c r="GR482" s="180">
        <f t="shared" si="877"/>
        <v>0</v>
      </c>
      <c r="GS482" s="41">
        <f t="shared" si="797"/>
        <v>10</v>
      </c>
      <c r="GT482" s="41">
        <f t="shared" si="798"/>
        <v>10</v>
      </c>
      <c r="GU482" s="41">
        <f t="shared" si="799"/>
        <v>10</v>
      </c>
      <c r="GV482" s="41">
        <f t="shared" si="800"/>
        <v>0</v>
      </c>
      <c r="GW482" s="41">
        <f t="shared" si="801"/>
        <v>10</v>
      </c>
      <c r="GX482" s="41">
        <f t="shared" si="802"/>
        <v>0</v>
      </c>
      <c r="GY482" s="180">
        <f t="shared" si="803"/>
        <v>100</v>
      </c>
      <c r="GZ482" s="41">
        <v>458</v>
      </c>
      <c r="HA482" s="32"/>
      <c r="HB482" s="42">
        <f t="shared" si="794"/>
        <v>0</v>
      </c>
      <c r="HC482" s="59"/>
    </row>
    <row r="483" spans="1:212" ht="15" hidden="1" customHeight="1">
      <c r="A483" s="31" t="s">
        <v>934</v>
      </c>
      <c r="B483" s="32" t="s">
        <v>935</v>
      </c>
      <c r="C483" s="31" t="s">
        <v>3</v>
      </c>
      <c r="D483" s="31" t="s">
        <v>928</v>
      </c>
      <c r="E483" s="31" t="s">
        <v>928</v>
      </c>
      <c r="F483" s="31" t="s">
        <v>929</v>
      </c>
      <c r="G483" s="33">
        <v>200</v>
      </c>
      <c r="H483" s="33">
        <v>0</v>
      </c>
      <c r="I483" s="33">
        <v>0</v>
      </c>
      <c r="J483" s="34">
        <f>IFERROR(VLOOKUP(A483,#REF!,3,0),0)</f>
        <v>0</v>
      </c>
      <c r="K483" s="34">
        <f t="shared" si="789"/>
        <v>0</v>
      </c>
      <c r="L483" s="34">
        <v>0</v>
      </c>
      <c r="M483" s="34">
        <v>0</v>
      </c>
      <c r="N483" s="35">
        <f t="shared" si="790"/>
        <v>200</v>
      </c>
      <c r="O483" s="35">
        <f t="shared" si="791"/>
        <v>200</v>
      </c>
      <c r="P483" s="36">
        <v>0</v>
      </c>
      <c r="Q483" s="36">
        <f t="shared" si="823"/>
        <v>0</v>
      </c>
      <c r="R483" s="80"/>
      <c r="S483" s="37">
        <f ca="1">SUMIF(ROP!$D$6:$H$65536,A483,ROP!$J$6:$J$65536)</f>
        <v>0</v>
      </c>
      <c r="T483" s="37">
        <f>SUMIF(HASIL!$B:$B,APS!$B483&amp;RIGHT(APS!T$9,2),HASIL!$I:$I)</f>
        <v>0</v>
      </c>
      <c r="U483" s="37">
        <f>SUMIF(HASIL!$B:$B,APS!$B483&amp;RIGHT(APS!U$9,2),HASIL!$I:$I)</f>
        <v>0</v>
      </c>
      <c r="V483" s="37">
        <f>SUMIF(HASIL!$B:$B,APS!$B483&amp;RIGHT(APS!V$9,2),HASIL!$I:$I)</f>
        <v>0</v>
      </c>
      <c r="W483" s="37">
        <f>SUMIF(HASIL!$B:$B,APS!$B483&amp;RIGHT(APS!W$9,2),HASIL!$I:$I)</f>
        <v>0</v>
      </c>
      <c r="X483" s="38">
        <f t="shared" si="792"/>
        <v>0</v>
      </c>
      <c r="Y483" s="38">
        <f t="shared" si="793"/>
        <v>0</v>
      </c>
      <c r="Z483" s="39">
        <f t="shared" si="879"/>
        <v>0</v>
      </c>
      <c r="AA483" s="39">
        <f t="shared" si="878"/>
        <v>0</v>
      </c>
      <c r="AB483" s="40">
        <f t="shared" si="880"/>
        <v>0</v>
      </c>
      <c r="AC483" s="27">
        <v>0</v>
      </c>
      <c r="AD483" s="27"/>
      <c r="AE483" s="27"/>
      <c r="AF483" s="27"/>
      <c r="AG483" s="27"/>
      <c r="AH483" s="27"/>
      <c r="AI483" s="324">
        <f>SUMIF('Rekapitulasi Juni'!$D$9:$D$192,APS!$B483,'Rekapitulasi Juni'!$E$9:$E$192)</f>
        <v>0</v>
      </c>
      <c r="AJ483" s="324">
        <f>SUMIF('Rekapitulasi Juni'!$D$9:$D$192,APS!$B483,'Rekapitulasi Juni'!$F$9:$F$192)</f>
        <v>0</v>
      </c>
      <c r="AK483" s="324">
        <f>SUMIF('Rekapitulasi Juni'!$D$9:$D$192,APS!$B483,'Rekapitulasi Juni'!$K$9:$K$192)</f>
        <v>0</v>
      </c>
      <c r="AL483" s="325">
        <f t="shared" si="824"/>
        <v>0</v>
      </c>
      <c r="AM483" s="325">
        <f t="shared" si="825"/>
        <v>0</v>
      </c>
      <c r="AN483" s="27"/>
      <c r="AO483" s="324">
        <f>SUMIF('Rekapitulasi Juni'!$U$9:$U$192,APS!$B483,'Rekapitulasi Juni'!$V$9:$V$192)</f>
        <v>0</v>
      </c>
      <c r="AP483" s="324">
        <f>SUMIF('Rekapitulasi Juni'!$U$9:$U$192,APS!$B483,'Rekapitulasi Juni'!$W$9:$W$192)</f>
        <v>0</v>
      </c>
      <c r="AQ483" s="27"/>
      <c r="AR483" s="325">
        <f t="shared" si="826"/>
        <v>0</v>
      </c>
      <c r="AS483" s="325">
        <f t="shared" si="827"/>
        <v>0</v>
      </c>
      <c r="AT483" s="27"/>
      <c r="AU483" s="324">
        <f>SUMIF('Rekapitulasi Juni'!$AL$9:$AL$192,APS!$B483,'Rekapitulasi Juni'!$AM$9:$AM$192)</f>
        <v>0</v>
      </c>
      <c r="AV483" s="324">
        <f>SUMIF('Rekapitulasi Juni'!$AL$9:$AL$192,APS!$B483,'Rekapitulasi Juni'!$AN$9:$AN$192)</f>
        <v>0</v>
      </c>
      <c r="AW483" s="27"/>
      <c r="AX483" s="325">
        <f t="shared" si="828"/>
        <v>0</v>
      </c>
      <c r="AY483" s="325">
        <f t="shared" si="829"/>
        <v>0</v>
      </c>
      <c r="AZ483" s="41">
        <f t="shared" si="830"/>
        <v>0</v>
      </c>
      <c r="BA483" s="41">
        <f t="shared" si="831"/>
        <v>0</v>
      </c>
      <c r="BB483" s="41">
        <f t="shared" si="832"/>
        <v>0</v>
      </c>
      <c r="BC483" s="41">
        <f t="shared" si="833"/>
        <v>0</v>
      </c>
      <c r="BD483" s="41">
        <f t="shared" si="834"/>
        <v>0</v>
      </c>
      <c r="BE483" s="41">
        <f t="shared" si="835"/>
        <v>0</v>
      </c>
      <c r="BF483" s="180">
        <f t="shared" si="836"/>
        <v>0</v>
      </c>
      <c r="BG483" s="27">
        <v>0</v>
      </c>
      <c r="BH483" s="27"/>
      <c r="BI483" s="324">
        <f>SUMIF('Rekapitulasi Juni'!$D$214:$D$393,APS!$B483,'Rekapitulasi Juni'!$E$214:$E$393)</f>
        <v>0</v>
      </c>
      <c r="BJ483" s="324">
        <f>SUMIF('Rekapitulasi Juni'!$D$214:$D$393,APS!$B483,'Rekapitulasi Juni'!$F$214:$F$393)</f>
        <v>0</v>
      </c>
      <c r="BK483" s="27"/>
      <c r="BL483" s="325">
        <f t="shared" si="837"/>
        <v>0</v>
      </c>
      <c r="BM483" s="325">
        <f t="shared" si="838"/>
        <v>0</v>
      </c>
      <c r="BN483" s="27"/>
      <c r="BO483" s="324">
        <f>SUMIF('Rekapitulasi Juni'!$U$214:$U$393,APS!$B483,'Rekapitulasi Juni'!$V$214:$V$393)</f>
        <v>0</v>
      </c>
      <c r="BP483" s="324">
        <f>SUMIF('Rekapitulasi Juni'!$U$214:$U$393,APS!$B483,'Rekapitulasi Juni'!$W$214:$W$393)</f>
        <v>0</v>
      </c>
      <c r="BQ483" s="27"/>
      <c r="BR483" s="325">
        <f t="shared" si="839"/>
        <v>0</v>
      </c>
      <c r="BS483" s="325">
        <f t="shared" si="840"/>
        <v>0</v>
      </c>
      <c r="BT483" s="27"/>
      <c r="BU483" s="324">
        <f>SUMIF('Rekapitulasi Juni'!$AL$214:$AL$393,APS!$B483,'Rekapitulasi Juni'!$AM$214:$AM$393)</f>
        <v>0</v>
      </c>
      <c r="BV483" s="324">
        <f>SUMIF('Rekapitulasi Juni'!$AL$214:$AL$393,APS!$B483,'Rekapitulasi Juni'!$AN$214:$AN$393)</f>
        <v>0</v>
      </c>
      <c r="BW483" s="27"/>
      <c r="BX483" s="325">
        <f t="shared" si="841"/>
        <v>0</v>
      </c>
      <c r="BY483" s="325">
        <f t="shared" si="842"/>
        <v>0</v>
      </c>
      <c r="BZ483" s="27"/>
      <c r="CA483" s="324">
        <f>SUMIF('Rekapitulasi Juni'!$BA$214:$BA$393,APS!$B483,'Rekapitulasi Juni'!$BB$214:$BB$393)</f>
        <v>0</v>
      </c>
      <c r="CB483" s="324">
        <f>SUMIF('Rekapitulasi Juni'!$BA$214:$BA$393,APS!$B483,'Rekapitulasi Juni'!$BC$214:$BC$393)</f>
        <v>0</v>
      </c>
      <c r="CC483" s="27"/>
      <c r="CD483" s="325">
        <f t="shared" si="843"/>
        <v>0</v>
      </c>
      <c r="CE483" s="325">
        <f t="shared" si="844"/>
        <v>0</v>
      </c>
      <c r="CF483" s="27"/>
      <c r="CG483" s="324">
        <f>SUMIF('Rekapitulasi Juni'!$BP$214:$BP$393,APS!$B483,'Rekapitulasi Juni'!$BQ$214:$BQ$393)</f>
        <v>0</v>
      </c>
      <c r="CH483" s="324">
        <f>SUMIF('Rekapitulasi Juni'!$BP$214:$BP$393,APS!$B483,'Rekapitulasi Juni'!$BR$214:$BR$393)</f>
        <v>0</v>
      </c>
      <c r="CI483" s="27"/>
      <c r="CJ483" s="325">
        <f t="shared" si="845"/>
        <v>0</v>
      </c>
      <c r="CK483" s="325">
        <f t="shared" si="846"/>
        <v>0</v>
      </c>
      <c r="CL483" s="41">
        <f t="shared" si="847"/>
        <v>0</v>
      </c>
      <c r="CM483" s="41">
        <f t="shared" si="848"/>
        <v>0</v>
      </c>
      <c r="CN483" s="41">
        <f t="shared" si="849"/>
        <v>0</v>
      </c>
      <c r="CO483" s="41">
        <f t="shared" si="850"/>
        <v>0</v>
      </c>
      <c r="CP483" s="41">
        <f t="shared" si="851"/>
        <v>0</v>
      </c>
      <c r="CQ483" s="41">
        <f t="shared" si="852"/>
        <v>0</v>
      </c>
      <c r="CR483" s="180">
        <f t="shared" si="853"/>
        <v>0</v>
      </c>
      <c r="CS483" s="27">
        <v>0</v>
      </c>
      <c r="CT483" s="27"/>
      <c r="CU483" s="324">
        <f>SUMIF('Rekapitulasi Juni'!$D$410:$D$588,APS!$B483,'Rekapitulasi Juni'!$E$410:$E$588)</f>
        <v>0</v>
      </c>
      <c r="CV483" s="324">
        <f>SUMIF('Rekapitulasi Juni'!$D$410:$D$588,APS!$B483,'Rekapitulasi Juni'!$F$410:$F$588)</f>
        <v>0</v>
      </c>
      <c r="CW483" s="27"/>
      <c r="CX483" s="325">
        <f t="shared" si="854"/>
        <v>0</v>
      </c>
      <c r="CY483" s="325">
        <f t="shared" si="855"/>
        <v>0</v>
      </c>
      <c r="CZ483" s="27"/>
      <c r="DA483" s="324">
        <f>SUMIF('Rekapitulasi Juni'!$U$410:$U$588,APS!$B483,'Rekapitulasi Juni'!$V$410:$V$588)</f>
        <v>0</v>
      </c>
      <c r="DB483" s="324">
        <f>SUMIF('Rekapitulasi Juni'!$U$410:$U$588,APS!$B483,'Rekapitulasi Juni'!$W$410:$W$588)</f>
        <v>0</v>
      </c>
      <c r="DC483" s="27"/>
      <c r="DD483" s="325">
        <f t="shared" si="856"/>
        <v>0</v>
      </c>
      <c r="DE483" s="325">
        <f t="shared" si="857"/>
        <v>0</v>
      </c>
      <c r="DF483" s="27"/>
      <c r="DG483" s="324">
        <f>SUMIF('Rekapitulasi Juni'!$AL$410:$AL$588,APS!$B483,'Rekapitulasi Juni'!$AM$410:$AM$588)</f>
        <v>0</v>
      </c>
      <c r="DH483" s="324">
        <f>SUMIF('Rekapitulasi Juni'!$AL$410:$AL$588,APS!$B483,'Rekapitulasi Juni'!$AN$410:$AN$588)</f>
        <v>0</v>
      </c>
      <c r="DI483" s="27"/>
      <c r="DJ483" s="325">
        <f t="shared" si="813"/>
        <v>0</v>
      </c>
      <c r="DK483" s="325">
        <f t="shared" si="814"/>
        <v>0</v>
      </c>
      <c r="DL483" s="27"/>
      <c r="DM483" s="324">
        <f>SUMIF('Rekapitulasi Juni'!$BA$410:$BA$588,APS!$B483,'Rekapitulasi Juni'!$BB$410:$BB$588)</f>
        <v>0</v>
      </c>
      <c r="DN483" s="324">
        <f>SUMIF('Rekapitulasi Juni'!$BA$410:$BA$588,APS!$B483,'Rekapitulasi Juni'!$BC$410:$BC$588)</f>
        <v>0</v>
      </c>
      <c r="DO483" s="324">
        <f>SUMIF('Rekapitulasi Juni'!$BA$410:$BA$588,APS!$B483,'Rekapitulasi Juni'!$BF$410:$BF$588)</f>
        <v>0</v>
      </c>
      <c r="DP483" s="325">
        <f t="shared" si="815"/>
        <v>0</v>
      </c>
      <c r="DQ483" s="325">
        <f t="shared" si="816"/>
        <v>0</v>
      </c>
      <c r="DR483" s="27"/>
      <c r="DS483" s="324">
        <f>SUMIF('Rekapitulasi Juni'!$BP$410:$BP$588,APS!$B483,'Rekapitulasi Juni'!$BQ$410:$BQ$588)</f>
        <v>0</v>
      </c>
      <c r="DT483" s="324">
        <f>SUMIF('Rekapitulasi Juni'!$BP$410:$BP$588,APS!$B483,'Rekapitulasi Juni'!$BR$410:$BR$588)</f>
        <v>0</v>
      </c>
      <c r="DU483" s="27"/>
      <c r="DV483" s="325">
        <f t="shared" si="817"/>
        <v>0</v>
      </c>
      <c r="DW483" s="325">
        <f t="shared" si="818"/>
        <v>0</v>
      </c>
      <c r="DX483" s="41">
        <f t="shared" si="858"/>
        <v>0</v>
      </c>
      <c r="DY483" s="41">
        <f t="shared" si="859"/>
        <v>0</v>
      </c>
      <c r="DZ483" s="41">
        <f t="shared" si="860"/>
        <v>0</v>
      </c>
      <c r="EA483" s="41">
        <f t="shared" si="861"/>
        <v>0</v>
      </c>
      <c r="EB483" s="41">
        <f t="shared" si="862"/>
        <v>0</v>
      </c>
      <c r="EC483" s="41">
        <f t="shared" si="863"/>
        <v>0</v>
      </c>
      <c r="ED483" s="180">
        <f t="shared" si="864"/>
        <v>0</v>
      </c>
      <c r="EE483" s="27">
        <v>0</v>
      </c>
      <c r="EF483" s="27"/>
      <c r="EG483" s="324">
        <f>SUMIF('Rekapitulasi Juni'!$D$608:$D$786,APS!$B483,'Rekapitulasi Juni'!$E$608:$E$786)</f>
        <v>0</v>
      </c>
      <c r="EH483" s="324">
        <f>SUMIF('Rekapitulasi Juni'!$D$608:$D$786,APS!$B483,'Rekapitulasi Juni'!$F$608:$F$786)</f>
        <v>0</v>
      </c>
      <c r="EI483" s="27"/>
      <c r="EJ483" s="325">
        <f t="shared" si="819"/>
        <v>0</v>
      </c>
      <c r="EK483" s="325">
        <f t="shared" si="820"/>
        <v>0</v>
      </c>
      <c r="EL483" s="27"/>
      <c r="EM483" s="324">
        <f>SUMIF('Rekapitulasi Juni'!$U$608:$U$786,APS!$B483,'Rekapitulasi Juni'!$V$608:$V$786)</f>
        <v>0</v>
      </c>
      <c r="EN483" s="324">
        <f>SUMIF('Rekapitulasi Juni'!$U$608:$U$786,APS!$B483,'Rekapitulasi Juni'!$W$608:$W$786)</f>
        <v>0</v>
      </c>
      <c r="EO483" s="27"/>
      <c r="EP483" s="325">
        <f t="shared" si="821"/>
        <v>0</v>
      </c>
      <c r="EQ483" s="325">
        <f t="shared" si="822"/>
        <v>0</v>
      </c>
      <c r="ER483" s="27"/>
      <c r="ES483" s="324">
        <f>SUMIF('Rekapitulasi Juni'!$AL$608:$AL$786,APS!$B483,'Rekapitulasi Juni'!$AM$608:$AM$786)</f>
        <v>0</v>
      </c>
      <c r="ET483" s="324">
        <f>SUMIF('Rekapitulasi Juni'!$AL$608:$AL$786,APS!$B483,'Rekapitulasi Juni'!$AN$608:$AN$786)</f>
        <v>0</v>
      </c>
      <c r="EU483" s="27"/>
      <c r="EV483" s="325">
        <f t="shared" si="807"/>
        <v>0</v>
      </c>
      <c r="EW483" s="325">
        <f t="shared" si="808"/>
        <v>0</v>
      </c>
      <c r="EX483" s="27"/>
      <c r="EY483" s="324">
        <f>SUMIF('Rekapitulasi Juni'!$BA$608:$BA$786,APS!$B483,'Rekapitulasi Juni'!$BB$608:$BB$786)</f>
        <v>0</v>
      </c>
      <c r="EZ483" s="324">
        <f>SUMIF('Rekapitulasi Juni'!$BA$608:$BA$786,APS!$B483,'Rekapitulasi Juni'!$BC$608:$BC$786)</f>
        <v>0</v>
      </c>
      <c r="FA483" s="324">
        <f>SUMIF('Rekapitulasi Juni'!$BA$608:$BA$786,APS!$B483,'Rekapitulasi Juni'!$BF$608:$BF$786)</f>
        <v>0</v>
      </c>
      <c r="FB483" s="325">
        <f t="shared" si="809"/>
        <v>0</v>
      </c>
      <c r="FC483" s="325">
        <f t="shared" si="810"/>
        <v>0</v>
      </c>
      <c r="FD483" s="27"/>
      <c r="FE483" s="27"/>
      <c r="FF483" s="27"/>
      <c r="FG483" s="27"/>
      <c r="FH483" s="27"/>
      <c r="FI483" s="27"/>
      <c r="FJ483" s="41">
        <f t="shared" si="865"/>
        <v>0</v>
      </c>
      <c r="FK483" s="41">
        <f t="shared" si="866"/>
        <v>0</v>
      </c>
      <c r="FL483" s="41">
        <f t="shared" si="867"/>
        <v>0</v>
      </c>
      <c r="FM483" s="41">
        <f t="shared" si="868"/>
        <v>0</v>
      </c>
      <c r="FN483" s="41">
        <f t="shared" si="869"/>
        <v>0</v>
      </c>
      <c r="FO483" s="41">
        <f t="shared" si="870"/>
        <v>0</v>
      </c>
      <c r="FP483" s="180">
        <f t="shared" si="871"/>
        <v>0</v>
      </c>
      <c r="FQ483" s="27"/>
      <c r="FR483" s="27"/>
      <c r="FS483" s="324">
        <f>SUMIF('Rekapitulasi Juni'!$D$804:$D$984,APS!$B483,'Rekapitulasi Juni'!$E$804:$E$984)</f>
        <v>0</v>
      </c>
      <c r="FT483" s="324">
        <f>SUMIF('Rekapitulasi Juni'!$D$804:$D$984,APS!$B483,'Rekapitulasi Juni'!$F$804:$F$984)</f>
        <v>0</v>
      </c>
      <c r="FU483" s="27"/>
      <c r="FV483" s="325">
        <f t="shared" si="811"/>
        <v>0</v>
      </c>
      <c r="FW483" s="325">
        <f t="shared" si="812"/>
        <v>0</v>
      </c>
      <c r="FX483" s="27"/>
      <c r="FY483" s="324">
        <f>SUMIF('Rekapitulasi Juni'!$U$804:$U$984,APS!$B483,'Rekapitulasi Juni'!$V$804:$V$984)</f>
        <v>0</v>
      </c>
      <c r="FZ483" s="324">
        <f>SUMIF('Rekapitulasi Juni'!$U$804:$U$984,APS!$B483,'Rekapitulasi Juni'!$W$804:$W$984)</f>
        <v>0</v>
      </c>
      <c r="GA483" s="27"/>
      <c r="GB483" s="325">
        <f t="shared" si="805"/>
        <v>0</v>
      </c>
      <c r="GC483" s="325">
        <f t="shared" si="806"/>
        <v>0</v>
      </c>
      <c r="GD483" s="27"/>
      <c r="GE483" s="324">
        <f>SUMIF('Rekapitulasi Juni'!$AL$804:$AL$984,APS!$B483,'Rekapitulasi Juni'!$AM$804:$AM$984)</f>
        <v>0</v>
      </c>
      <c r="GF483" s="324">
        <f>SUMIF('Rekapitulasi Juni'!$AL$804:$AL$984,APS!$B483,'Rekapitulasi Juni'!$AN$804:$AN$984)</f>
        <v>0</v>
      </c>
      <c r="GG483" s="27"/>
      <c r="GH483" s="325">
        <f t="shared" si="795"/>
        <v>0</v>
      </c>
      <c r="GI483" s="325">
        <f t="shared" si="796"/>
        <v>0</v>
      </c>
      <c r="GJ483" s="27"/>
      <c r="GK483" s="27"/>
      <c r="GL483" s="41">
        <f t="shared" si="872"/>
        <v>0</v>
      </c>
      <c r="GM483" s="41">
        <f t="shared" si="873"/>
        <v>0</v>
      </c>
      <c r="GN483" s="41">
        <f t="shared" si="874"/>
        <v>0</v>
      </c>
      <c r="GO483" s="41">
        <f t="shared" si="804"/>
        <v>0</v>
      </c>
      <c r="GP483" s="41">
        <f t="shared" si="875"/>
        <v>0</v>
      </c>
      <c r="GQ483" s="41">
        <f t="shared" si="876"/>
        <v>0</v>
      </c>
      <c r="GR483" s="180">
        <f t="shared" si="877"/>
        <v>0</v>
      </c>
      <c r="GS483" s="41">
        <f t="shared" si="797"/>
        <v>0</v>
      </c>
      <c r="GT483" s="41">
        <f t="shared" si="798"/>
        <v>0</v>
      </c>
      <c r="GU483" s="41">
        <f t="shared" si="799"/>
        <v>0</v>
      </c>
      <c r="GV483" s="41">
        <f t="shared" si="800"/>
        <v>0</v>
      </c>
      <c r="GW483" s="41">
        <f t="shared" si="801"/>
        <v>0</v>
      </c>
      <c r="GX483" s="41">
        <f t="shared" si="802"/>
        <v>0</v>
      </c>
      <c r="GY483" s="180">
        <f t="shared" si="803"/>
        <v>0</v>
      </c>
      <c r="GZ483" s="41">
        <v>459</v>
      </c>
      <c r="HA483" s="32"/>
      <c r="HB483" s="42">
        <f t="shared" si="794"/>
        <v>-200</v>
      </c>
      <c r="HC483" s="59"/>
    </row>
    <row r="484" spans="1:212" ht="15" hidden="1" customHeight="1">
      <c r="A484" s="64" t="s">
        <v>936</v>
      </c>
      <c r="B484" s="65" t="s">
        <v>937</v>
      </c>
      <c r="C484" s="31" t="s">
        <v>3</v>
      </c>
      <c r="D484" s="31" t="s">
        <v>928</v>
      </c>
      <c r="E484" s="31" t="s">
        <v>928</v>
      </c>
      <c r="F484" s="31" t="s">
        <v>929</v>
      </c>
      <c r="G484" s="33">
        <v>200</v>
      </c>
      <c r="H484" s="33">
        <v>0</v>
      </c>
      <c r="I484" s="33">
        <v>0</v>
      </c>
      <c r="J484" s="34">
        <f>IFERROR(VLOOKUP(A484,#REF!,3,0),0)</f>
        <v>0</v>
      </c>
      <c r="K484" s="34">
        <f t="shared" si="789"/>
        <v>0</v>
      </c>
      <c r="L484" s="34">
        <v>0</v>
      </c>
      <c r="M484" s="34">
        <v>0</v>
      </c>
      <c r="N484" s="35">
        <f t="shared" si="790"/>
        <v>200</v>
      </c>
      <c r="O484" s="35">
        <f t="shared" si="791"/>
        <v>200</v>
      </c>
      <c r="P484" s="36">
        <v>0</v>
      </c>
      <c r="Q484" s="36">
        <f t="shared" si="823"/>
        <v>0</v>
      </c>
      <c r="R484" s="80"/>
      <c r="S484" s="37">
        <f ca="1">SUMIF(ROP!$D$6:$H$65536,A484,ROP!$J$6:$J$65536)</f>
        <v>0</v>
      </c>
      <c r="T484" s="37">
        <f>SUMIF(HASIL!$B:$B,APS!$B484&amp;RIGHT(APS!T$9,2),HASIL!$I:$I)</f>
        <v>0</v>
      </c>
      <c r="U484" s="37">
        <f>SUMIF(HASIL!$B:$B,APS!$B484&amp;RIGHT(APS!U$9,2),HASIL!$I:$I)</f>
        <v>0</v>
      </c>
      <c r="V484" s="37">
        <f>SUMIF(HASIL!$B:$B,APS!$B484&amp;RIGHT(APS!V$9,2),HASIL!$I:$I)</f>
        <v>0</v>
      </c>
      <c r="W484" s="37">
        <f>SUMIF(HASIL!$B:$B,APS!$B484&amp;RIGHT(APS!W$9,2),HASIL!$I:$I)</f>
        <v>0</v>
      </c>
      <c r="X484" s="38">
        <f t="shared" si="792"/>
        <v>0</v>
      </c>
      <c r="Y484" s="38">
        <f t="shared" si="793"/>
        <v>0</v>
      </c>
      <c r="Z484" s="39">
        <f t="shared" si="879"/>
        <v>0</v>
      </c>
      <c r="AA484" s="39">
        <f t="shared" si="878"/>
        <v>0</v>
      </c>
      <c r="AB484" s="40">
        <f t="shared" si="880"/>
        <v>0</v>
      </c>
      <c r="AC484" s="27">
        <v>0</v>
      </c>
      <c r="AD484" s="27"/>
      <c r="AE484" s="27"/>
      <c r="AF484" s="27"/>
      <c r="AG484" s="27"/>
      <c r="AH484" s="27"/>
      <c r="AI484" s="324">
        <f>SUMIF('Rekapitulasi Juni'!$D$9:$D$192,APS!$B484,'Rekapitulasi Juni'!$E$9:$E$192)</f>
        <v>0</v>
      </c>
      <c r="AJ484" s="324">
        <f>SUMIF('Rekapitulasi Juni'!$D$9:$D$192,APS!$B484,'Rekapitulasi Juni'!$F$9:$F$192)</f>
        <v>0</v>
      </c>
      <c r="AK484" s="324">
        <f>SUMIF('Rekapitulasi Juni'!$D$9:$D$192,APS!$B484,'Rekapitulasi Juni'!$K$9:$K$192)</f>
        <v>0</v>
      </c>
      <c r="AL484" s="325">
        <f t="shared" si="824"/>
        <v>0</v>
      </c>
      <c r="AM484" s="325">
        <f t="shared" si="825"/>
        <v>0</v>
      </c>
      <c r="AN484" s="27"/>
      <c r="AO484" s="324">
        <f>SUMIF('Rekapitulasi Juni'!$U$9:$U$192,APS!$B484,'Rekapitulasi Juni'!$V$9:$V$192)</f>
        <v>0</v>
      </c>
      <c r="AP484" s="324">
        <f>SUMIF('Rekapitulasi Juni'!$U$9:$U$192,APS!$B484,'Rekapitulasi Juni'!$W$9:$W$192)</f>
        <v>0</v>
      </c>
      <c r="AQ484" s="27"/>
      <c r="AR484" s="325">
        <f t="shared" si="826"/>
        <v>0</v>
      </c>
      <c r="AS484" s="325">
        <f t="shared" si="827"/>
        <v>0</v>
      </c>
      <c r="AT484" s="27"/>
      <c r="AU484" s="324">
        <f>SUMIF('Rekapitulasi Juni'!$AL$9:$AL$192,APS!$B484,'Rekapitulasi Juni'!$AM$9:$AM$192)</f>
        <v>0</v>
      </c>
      <c r="AV484" s="324">
        <f>SUMIF('Rekapitulasi Juni'!$AL$9:$AL$192,APS!$B484,'Rekapitulasi Juni'!$AN$9:$AN$192)</f>
        <v>0</v>
      </c>
      <c r="AW484" s="27"/>
      <c r="AX484" s="325">
        <f t="shared" si="828"/>
        <v>0</v>
      </c>
      <c r="AY484" s="325">
        <f t="shared" si="829"/>
        <v>0</v>
      </c>
      <c r="AZ484" s="41">
        <f t="shared" si="830"/>
        <v>0</v>
      </c>
      <c r="BA484" s="41">
        <f t="shared" si="831"/>
        <v>0</v>
      </c>
      <c r="BB484" s="41">
        <f t="shared" si="832"/>
        <v>0</v>
      </c>
      <c r="BC484" s="41">
        <f t="shared" si="833"/>
        <v>0</v>
      </c>
      <c r="BD484" s="41">
        <f t="shared" si="834"/>
        <v>0</v>
      </c>
      <c r="BE484" s="41">
        <f t="shared" si="835"/>
        <v>0</v>
      </c>
      <c r="BF484" s="180">
        <f t="shared" si="836"/>
        <v>0</v>
      </c>
      <c r="BG484" s="27">
        <v>0</v>
      </c>
      <c r="BH484" s="27"/>
      <c r="BI484" s="324">
        <f>SUMIF('Rekapitulasi Juni'!$D$214:$D$393,APS!$B484,'Rekapitulasi Juni'!$E$214:$E$393)</f>
        <v>0</v>
      </c>
      <c r="BJ484" s="324">
        <f>SUMIF('Rekapitulasi Juni'!$D$214:$D$393,APS!$B484,'Rekapitulasi Juni'!$F$214:$F$393)</f>
        <v>0</v>
      </c>
      <c r="BK484" s="27"/>
      <c r="BL484" s="325">
        <f t="shared" si="837"/>
        <v>0</v>
      </c>
      <c r="BM484" s="325">
        <f t="shared" si="838"/>
        <v>0</v>
      </c>
      <c r="BN484" s="27"/>
      <c r="BO484" s="324">
        <f>SUMIF('Rekapitulasi Juni'!$U$214:$U$393,APS!$B484,'Rekapitulasi Juni'!$V$214:$V$393)</f>
        <v>0</v>
      </c>
      <c r="BP484" s="324">
        <f>SUMIF('Rekapitulasi Juni'!$U$214:$U$393,APS!$B484,'Rekapitulasi Juni'!$W$214:$W$393)</f>
        <v>0</v>
      </c>
      <c r="BQ484" s="27"/>
      <c r="BR484" s="325">
        <f t="shared" si="839"/>
        <v>0</v>
      </c>
      <c r="BS484" s="325">
        <f t="shared" si="840"/>
        <v>0</v>
      </c>
      <c r="BT484" s="27"/>
      <c r="BU484" s="324">
        <f>SUMIF('Rekapitulasi Juni'!$AL$214:$AL$393,APS!$B484,'Rekapitulasi Juni'!$AM$214:$AM$393)</f>
        <v>0</v>
      </c>
      <c r="BV484" s="324">
        <f>SUMIF('Rekapitulasi Juni'!$AL$214:$AL$393,APS!$B484,'Rekapitulasi Juni'!$AN$214:$AN$393)</f>
        <v>0</v>
      </c>
      <c r="BW484" s="27"/>
      <c r="BX484" s="325">
        <f t="shared" si="841"/>
        <v>0</v>
      </c>
      <c r="BY484" s="325">
        <f t="shared" si="842"/>
        <v>0</v>
      </c>
      <c r="BZ484" s="27"/>
      <c r="CA484" s="324">
        <f>SUMIF('Rekapitulasi Juni'!$BA$214:$BA$393,APS!$B484,'Rekapitulasi Juni'!$BB$214:$BB$393)</f>
        <v>0</v>
      </c>
      <c r="CB484" s="324">
        <f>SUMIF('Rekapitulasi Juni'!$BA$214:$BA$393,APS!$B484,'Rekapitulasi Juni'!$BC$214:$BC$393)</f>
        <v>0</v>
      </c>
      <c r="CC484" s="27"/>
      <c r="CD484" s="325">
        <f t="shared" si="843"/>
        <v>0</v>
      </c>
      <c r="CE484" s="325">
        <f t="shared" si="844"/>
        <v>0</v>
      </c>
      <c r="CF484" s="27"/>
      <c r="CG484" s="324">
        <f>SUMIF('Rekapitulasi Juni'!$BP$214:$BP$393,APS!$B484,'Rekapitulasi Juni'!$BQ$214:$BQ$393)</f>
        <v>0</v>
      </c>
      <c r="CH484" s="324">
        <f>SUMIF('Rekapitulasi Juni'!$BP$214:$BP$393,APS!$B484,'Rekapitulasi Juni'!$BR$214:$BR$393)</f>
        <v>0</v>
      </c>
      <c r="CI484" s="27"/>
      <c r="CJ484" s="325">
        <f t="shared" si="845"/>
        <v>0</v>
      </c>
      <c r="CK484" s="325">
        <f t="shared" si="846"/>
        <v>0</v>
      </c>
      <c r="CL484" s="41">
        <f t="shared" si="847"/>
        <v>0</v>
      </c>
      <c r="CM484" s="41">
        <f t="shared" si="848"/>
        <v>0</v>
      </c>
      <c r="CN484" s="41">
        <f t="shared" si="849"/>
        <v>0</v>
      </c>
      <c r="CO484" s="41">
        <f t="shared" si="850"/>
        <v>0</v>
      </c>
      <c r="CP484" s="41">
        <f t="shared" si="851"/>
        <v>0</v>
      </c>
      <c r="CQ484" s="41">
        <f t="shared" si="852"/>
        <v>0</v>
      </c>
      <c r="CR484" s="180">
        <f t="shared" si="853"/>
        <v>0</v>
      </c>
      <c r="CS484" s="27">
        <v>0</v>
      </c>
      <c r="CT484" s="27"/>
      <c r="CU484" s="324">
        <f>SUMIF('Rekapitulasi Juni'!$D$410:$D$588,APS!$B484,'Rekapitulasi Juni'!$E$410:$E$588)</f>
        <v>0</v>
      </c>
      <c r="CV484" s="324">
        <f>SUMIF('Rekapitulasi Juni'!$D$410:$D$588,APS!$B484,'Rekapitulasi Juni'!$F$410:$F$588)</f>
        <v>0</v>
      </c>
      <c r="CW484" s="27"/>
      <c r="CX484" s="325">
        <f t="shared" si="854"/>
        <v>0</v>
      </c>
      <c r="CY484" s="325">
        <f t="shared" si="855"/>
        <v>0</v>
      </c>
      <c r="CZ484" s="27"/>
      <c r="DA484" s="324">
        <f>SUMIF('Rekapitulasi Juni'!$U$410:$U$588,APS!$B484,'Rekapitulasi Juni'!$V$410:$V$588)</f>
        <v>0</v>
      </c>
      <c r="DB484" s="324">
        <f>SUMIF('Rekapitulasi Juni'!$U$410:$U$588,APS!$B484,'Rekapitulasi Juni'!$W$410:$W$588)</f>
        <v>0</v>
      </c>
      <c r="DC484" s="27"/>
      <c r="DD484" s="325">
        <f t="shared" si="856"/>
        <v>0</v>
      </c>
      <c r="DE484" s="325">
        <f t="shared" si="857"/>
        <v>0</v>
      </c>
      <c r="DF484" s="27"/>
      <c r="DG484" s="324">
        <f>SUMIF('Rekapitulasi Juni'!$AL$410:$AL$588,APS!$B484,'Rekapitulasi Juni'!$AM$410:$AM$588)</f>
        <v>0</v>
      </c>
      <c r="DH484" s="324">
        <f>SUMIF('Rekapitulasi Juni'!$AL$410:$AL$588,APS!$B484,'Rekapitulasi Juni'!$AN$410:$AN$588)</f>
        <v>0</v>
      </c>
      <c r="DI484" s="27"/>
      <c r="DJ484" s="325">
        <f t="shared" si="813"/>
        <v>0</v>
      </c>
      <c r="DK484" s="325">
        <f t="shared" si="814"/>
        <v>0</v>
      </c>
      <c r="DL484" s="27"/>
      <c r="DM484" s="324">
        <f>SUMIF('Rekapitulasi Juni'!$BA$410:$BA$588,APS!$B484,'Rekapitulasi Juni'!$BB$410:$BB$588)</f>
        <v>0</v>
      </c>
      <c r="DN484" s="324">
        <f>SUMIF('Rekapitulasi Juni'!$BA$410:$BA$588,APS!$B484,'Rekapitulasi Juni'!$BC$410:$BC$588)</f>
        <v>0</v>
      </c>
      <c r="DO484" s="324">
        <f>SUMIF('Rekapitulasi Juni'!$BA$410:$BA$588,APS!$B484,'Rekapitulasi Juni'!$BF$410:$BF$588)</f>
        <v>0</v>
      </c>
      <c r="DP484" s="325">
        <f t="shared" si="815"/>
        <v>0</v>
      </c>
      <c r="DQ484" s="325">
        <f t="shared" si="816"/>
        <v>0</v>
      </c>
      <c r="DR484" s="27"/>
      <c r="DS484" s="324">
        <f>SUMIF('Rekapitulasi Juni'!$BP$410:$BP$588,APS!$B484,'Rekapitulasi Juni'!$BQ$410:$BQ$588)</f>
        <v>0</v>
      </c>
      <c r="DT484" s="324">
        <f>SUMIF('Rekapitulasi Juni'!$BP$410:$BP$588,APS!$B484,'Rekapitulasi Juni'!$BR$410:$BR$588)</f>
        <v>0</v>
      </c>
      <c r="DU484" s="27"/>
      <c r="DV484" s="325">
        <f t="shared" si="817"/>
        <v>0</v>
      </c>
      <c r="DW484" s="325">
        <f t="shared" si="818"/>
        <v>0</v>
      </c>
      <c r="DX484" s="41">
        <f t="shared" si="858"/>
        <v>0</v>
      </c>
      <c r="DY484" s="41">
        <f t="shared" si="859"/>
        <v>0</v>
      </c>
      <c r="DZ484" s="41">
        <f t="shared" si="860"/>
        <v>0</v>
      </c>
      <c r="EA484" s="41">
        <f t="shared" si="861"/>
        <v>0</v>
      </c>
      <c r="EB484" s="41">
        <f t="shared" si="862"/>
        <v>0</v>
      </c>
      <c r="EC484" s="41">
        <f t="shared" si="863"/>
        <v>0</v>
      </c>
      <c r="ED484" s="180">
        <f t="shared" si="864"/>
        <v>0</v>
      </c>
      <c r="EE484" s="27">
        <v>0</v>
      </c>
      <c r="EF484" s="27"/>
      <c r="EG484" s="324">
        <f>SUMIF('Rekapitulasi Juni'!$D$608:$D$786,APS!$B484,'Rekapitulasi Juni'!$E$608:$E$786)</f>
        <v>0</v>
      </c>
      <c r="EH484" s="324">
        <f>SUMIF('Rekapitulasi Juni'!$D$608:$D$786,APS!$B484,'Rekapitulasi Juni'!$F$608:$F$786)</f>
        <v>0</v>
      </c>
      <c r="EI484" s="27"/>
      <c r="EJ484" s="325">
        <f t="shared" si="819"/>
        <v>0</v>
      </c>
      <c r="EK484" s="325">
        <f t="shared" si="820"/>
        <v>0</v>
      </c>
      <c r="EL484" s="27"/>
      <c r="EM484" s="324">
        <f>SUMIF('Rekapitulasi Juni'!$U$608:$U$786,APS!$B484,'Rekapitulasi Juni'!$V$608:$V$786)</f>
        <v>0</v>
      </c>
      <c r="EN484" s="324">
        <f>SUMIF('Rekapitulasi Juni'!$U$608:$U$786,APS!$B484,'Rekapitulasi Juni'!$W$608:$W$786)</f>
        <v>0</v>
      </c>
      <c r="EO484" s="27"/>
      <c r="EP484" s="325">
        <f t="shared" si="821"/>
        <v>0</v>
      </c>
      <c r="EQ484" s="325">
        <f t="shared" si="822"/>
        <v>0</v>
      </c>
      <c r="ER484" s="27"/>
      <c r="ES484" s="324">
        <f>SUMIF('Rekapitulasi Juni'!$AL$608:$AL$786,APS!$B484,'Rekapitulasi Juni'!$AM$608:$AM$786)</f>
        <v>0</v>
      </c>
      <c r="ET484" s="324">
        <f>SUMIF('Rekapitulasi Juni'!$AL$608:$AL$786,APS!$B484,'Rekapitulasi Juni'!$AN$608:$AN$786)</f>
        <v>0</v>
      </c>
      <c r="EU484" s="27"/>
      <c r="EV484" s="325">
        <f t="shared" si="807"/>
        <v>0</v>
      </c>
      <c r="EW484" s="325">
        <f t="shared" si="808"/>
        <v>0</v>
      </c>
      <c r="EX484" s="27"/>
      <c r="EY484" s="324">
        <f>SUMIF('Rekapitulasi Juni'!$BA$608:$BA$786,APS!$B484,'Rekapitulasi Juni'!$BB$608:$BB$786)</f>
        <v>0</v>
      </c>
      <c r="EZ484" s="324">
        <f>SUMIF('Rekapitulasi Juni'!$BA$608:$BA$786,APS!$B484,'Rekapitulasi Juni'!$BC$608:$BC$786)</f>
        <v>0</v>
      </c>
      <c r="FA484" s="324">
        <f>SUMIF('Rekapitulasi Juni'!$BA$608:$BA$786,APS!$B484,'Rekapitulasi Juni'!$BF$608:$BF$786)</f>
        <v>0</v>
      </c>
      <c r="FB484" s="325">
        <f t="shared" si="809"/>
        <v>0</v>
      </c>
      <c r="FC484" s="325">
        <f t="shared" si="810"/>
        <v>0</v>
      </c>
      <c r="FD484" s="27"/>
      <c r="FE484" s="27"/>
      <c r="FF484" s="27"/>
      <c r="FG484" s="27"/>
      <c r="FH484" s="27"/>
      <c r="FI484" s="27"/>
      <c r="FJ484" s="41">
        <f t="shared" si="865"/>
        <v>0</v>
      </c>
      <c r="FK484" s="41">
        <f t="shared" si="866"/>
        <v>0</v>
      </c>
      <c r="FL484" s="41">
        <f t="shared" si="867"/>
        <v>0</v>
      </c>
      <c r="FM484" s="41">
        <f t="shared" si="868"/>
        <v>0</v>
      </c>
      <c r="FN484" s="41">
        <f t="shared" si="869"/>
        <v>0</v>
      </c>
      <c r="FO484" s="41">
        <f t="shared" si="870"/>
        <v>0</v>
      </c>
      <c r="FP484" s="180">
        <f t="shared" si="871"/>
        <v>0</v>
      </c>
      <c r="FQ484" s="27"/>
      <c r="FR484" s="27"/>
      <c r="FS484" s="324">
        <f>SUMIF('Rekapitulasi Juni'!$D$804:$D$984,APS!$B484,'Rekapitulasi Juni'!$E$804:$E$984)</f>
        <v>0</v>
      </c>
      <c r="FT484" s="324">
        <f>SUMIF('Rekapitulasi Juni'!$D$804:$D$984,APS!$B484,'Rekapitulasi Juni'!$F$804:$F$984)</f>
        <v>0</v>
      </c>
      <c r="FU484" s="27"/>
      <c r="FV484" s="325">
        <f t="shared" si="811"/>
        <v>0</v>
      </c>
      <c r="FW484" s="325">
        <f t="shared" si="812"/>
        <v>0</v>
      </c>
      <c r="FX484" s="27"/>
      <c r="FY484" s="324">
        <f>SUMIF('Rekapitulasi Juni'!$U$804:$U$984,APS!$B484,'Rekapitulasi Juni'!$V$804:$V$984)</f>
        <v>0</v>
      </c>
      <c r="FZ484" s="324">
        <f>SUMIF('Rekapitulasi Juni'!$U$804:$U$984,APS!$B484,'Rekapitulasi Juni'!$W$804:$W$984)</f>
        <v>0</v>
      </c>
      <c r="GA484" s="27"/>
      <c r="GB484" s="325">
        <f t="shared" si="805"/>
        <v>0</v>
      </c>
      <c r="GC484" s="325">
        <f t="shared" si="806"/>
        <v>0</v>
      </c>
      <c r="GD484" s="27"/>
      <c r="GE484" s="324">
        <f>SUMIF('Rekapitulasi Juni'!$AL$804:$AL$984,APS!$B484,'Rekapitulasi Juni'!$AM$804:$AM$984)</f>
        <v>0</v>
      </c>
      <c r="GF484" s="324">
        <f>SUMIF('Rekapitulasi Juni'!$AL$804:$AL$984,APS!$B484,'Rekapitulasi Juni'!$AN$804:$AN$984)</f>
        <v>0</v>
      </c>
      <c r="GG484" s="27"/>
      <c r="GH484" s="325">
        <f t="shared" si="795"/>
        <v>0</v>
      </c>
      <c r="GI484" s="325">
        <f t="shared" si="796"/>
        <v>0</v>
      </c>
      <c r="GJ484" s="27"/>
      <c r="GK484" s="27"/>
      <c r="GL484" s="41">
        <f t="shared" si="872"/>
        <v>0</v>
      </c>
      <c r="GM484" s="41">
        <f t="shared" si="873"/>
        <v>0</v>
      </c>
      <c r="GN484" s="41">
        <f t="shared" si="874"/>
        <v>0</v>
      </c>
      <c r="GO484" s="41">
        <f t="shared" si="804"/>
        <v>0</v>
      </c>
      <c r="GP484" s="41">
        <f t="shared" si="875"/>
        <v>0</v>
      </c>
      <c r="GQ484" s="41">
        <f t="shared" si="876"/>
        <v>0</v>
      </c>
      <c r="GR484" s="180">
        <f t="shared" si="877"/>
        <v>0</v>
      </c>
      <c r="GS484" s="41">
        <f t="shared" si="797"/>
        <v>0</v>
      </c>
      <c r="GT484" s="41">
        <f t="shared" si="798"/>
        <v>0</v>
      </c>
      <c r="GU484" s="41">
        <f t="shared" si="799"/>
        <v>0</v>
      </c>
      <c r="GV484" s="41">
        <f t="shared" si="800"/>
        <v>0</v>
      </c>
      <c r="GW484" s="41">
        <f t="shared" si="801"/>
        <v>0</v>
      </c>
      <c r="GX484" s="41">
        <f t="shared" si="802"/>
        <v>0</v>
      </c>
      <c r="GY484" s="180">
        <f t="shared" si="803"/>
        <v>0</v>
      </c>
      <c r="GZ484" s="41">
        <v>460</v>
      </c>
      <c r="HA484" s="32"/>
      <c r="HB484" s="42">
        <f t="shared" si="794"/>
        <v>-200</v>
      </c>
      <c r="HC484" s="59"/>
    </row>
    <row r="485" spans="1:212" ht="15" customHeight="1">
      <c r="A485" s="31" t="s">
        <v>938</v>
      </c>
      <c r="B485" s="32" t="s">
        <v>939</v>
      </c>
      <c r="C485" s="31" t="s">
        <v>3</v>
      </c>
      <c r="D485" s="31" t="s">
        <v>928</v>
      </c>
      <c r="E485" s="31" t="s">
        <v>928</v>
      </c>
      <c r="F485" s="31" t="s">
        <v>929</v>
      </c>
      <c r="G485" s="33">
        <v>300</v>
      </c>
      <c r="H485" s="33">
        <v>0</v>
      </c>
      <c r="I485" s="33">
        <v>0</v>
      </c>
      <c r="J485" s="34">
        <f>IFERROR(VLOOKUP(A485,#REF!,3,0),0)</f>
        <v>0</v>
      </c>
      <c r="K485" s="34">
        <f t="shared" si="789"/>
        <v>200</v>
      </c>
      <c r="L485" s="34">
        <v>0</v>
      </c>
      <c r="M485" s="34">
        <v>200</v>
      </c>
      <c r="N485" s="35">
        <f t="shared" si="790"/>
        <v>100</v>
      </c>
      <c r="O485" s="35">
        <f t="shared" si="791"/>
        <v>100</v>
      </c>
      <c r="P485" s="36">
        <v>0</v>
      </c>
      <c r="Q485" s="36">
        <f t="shared" si="823"/>
        <v>200</v>
      </c>
      <c r="R485" s="80"/>
      <c r="S485" s="37">
        <f ca="1">SUMIF(ROP!$D$6:$H$65536,A485,ROP!$J$6:$J$65536)</f>
        <v>0</v>
      </c>
      <c r="T485" s="37">
        <f>SUMIF(HASIL!$B:$B,APS!$B485&amp;RIGHT(APS!T$9,2),HASIL!$I:$I)</f>
        <v>0</v>
      </c>
      <c r="U485" s="37">
        <f>SUMIF(HASIL!$B:$B,APS!$B485&amp;RIGHT(APS!U$9,2),HASIL!$I:$I)</f>
        <v>0</v>
      </c>
      <c r="V485" s="37">
        <f>SUMIF(HASIL!$B:$B,APS!$B485&amp;RIGHT(APS!V$9,2),HASIL!$I:$I)</f>
        <v>0</v>
      </c>
      <c r="W485" s="37">
        <f>SUMIF(HASIL!$B:$B,APS!$B485&amp;RIGHT(APS!W$9,2),HASIL!$I:$I)</f>
        <v>0</v>
      </c>
      <c r="X485" s="38">
        <f t="shared" si="792"/>
        <v>0</v>
      </c>
      <c r="Y485" s="38">
        <f t="shared" si="793"/>
        <v>-200</v>
      </c>
      <c r="Z485" s="39">
        <f t="shared" si="879"/>
        <v>0</v>
      </c>
      <c r="AA485" s="39">
        <f t="shared" si="878"/>
        <v>200</v>
      </c>
      <c r="AB485" s="40">
        <f t="shared" si="880"/>
        <v>0</v>
      </c>
      <c r="AC485" s="27">
        <v>0</v>
      </c>
      <c r="AD485" s="27"/>
      <c r="AE485" s="27"/>
      <c r="AF485" s="27"/>
      <c r="AG485" s="27"/>
      <c r="AH485" s="27"/>
      <c r="AI485" s="324">
        <f>SUMIF('Rekapitulasi Juni'!$D$9:$D$192,APS!$B485,'Rekapitulasi Juni'!$E$9:$E$192)</f>
        <v>0</v>
      </c>
      <c r="AJ485" s="324">
        <f>SUMIF('Rekapitulasi Juni'!$D$9:$D$192,APS!$B485,'Rekapitulasi Juni'!$F$9:$F$192)</f>
        <v>0</v>
      </c>
      <c r="AK485" s="324">
        <f>SUMIF('Rekapitulasi Juni'!$D$9:$D$192,APS!$B485,'Rekapitulasi Juni'!$K$9:$K$192)</f>
        <v>0</v>
      </c>
      <c r="AL485" s="325">
        <f t="shared" si="824"/>
        <v>0</v>
      </c>
      <c r="AM485" s="325">
        <f t="shared" si="825"/>
        <v>0</v>
      </c>
      <c r="AN485" s="27"/>
      <c r="AO485" s="324">
        <f>SUMIF('Rekapitulasi Juni'!$U$9:$U$192,APS!$B485,'Rekapitulasi Juni'!$V$9:$V$192)</f>
        <v>0</v>
      </c>
      <c r="AP485" s="324">
        <f>SUMIF('Rekapitulasi Juni'!$U$9:$U$192,APS!$B485,'Rekapitulasi Juni'!$W$9:$W$192)</f>
        <v>0</v>
      </c>
      <c r="AQ485" s="27"/>
      <c r="AR485" s="325">
        <f t="shared" si="826"/>
        <v>0</v>
      </c>
      <c r="AS485" s="325">
        <f t="shared" si="827"/>
        <v>0</v>
      </c>
      <c r="AT485" s="27"/>
      <c r="AU485" s="324">
        <f>SUMIF('Rekapitulasi Juni'!$AL$9:$AL$192,APS!$B485,'Rekapitulasi Juni'!$AM$9:$AM$192)</f>
        <v>0</v>
      </c>
      <c r="AV485" s="324">
        <f>SUMIF('Rekapitulasi Juni'!$AL$9:$AL$192,APS!$B485,'Rekapitulasi Juni'!$AN$9:$AN$192)</f>
        <v>0</v>
      </c>
      <c r="AW485" s="27"/>
      <c r="AX485" s="325">
        <f t="shared" si="828"/>
        <v>0</v>
      </c>
      <c r="AY485" s="325">
        <f t="shared" si="829"/>
        <v>0</v>
      </c>
      <c r="AZ485" s="41">
        <f t="shared" si="830"/>
        <v>0</v>
      </c>
      <c r="BA485" s="41">
        <f t="shared" si="831"/>
        <v>0</v>
      </c>
      <c r="BB485" s="41">
        <f t="shared" si="832"/>
        <v>0</v>
      </c>
      <c r="BC485" s="41">
        <f t="shared" si="833"/>
        <v>0</v>
      </c>
      <c r="BD485" s="41">
        <f t="shared" si="834"/>
        <v>0</v>
      </c>
      <c r="BE485" s="41">
        <f t="shared" si="835"/>
        <v>0</v>
      </c>
      <c r="BF485" s="180">
        <f t="shared" si="836"/>
        <v>0</v>
      </c>
      <c r="BG485" s="27">
        <v>0</v>
      </c>
      <c r="BH485" s="27"/>
      <c r="BI485" s="324">
        <f>SUMIF('Rekapitulasi Juni'!$D$214:$D$393,APS!$B485,'Rekapitulasi Juni'!$E$214:$E$393)</f>
        <v>0</v>
      </c>
      <c r="BJ485" s="324">
        <f>SUMIF('Rekapitulasi Juni'!$D$214:$D$393,APS!$B485,'Rekapitulasi Juni'!$F$214:$F$393)</f>
        <v>0</v>
      </c>
      <c r="BK485" s="27"/>
      <c r="BL485" s="325">
        <f t="shared" si="837"/>
        <v>0</v>
      </c>
      <c r="BM485" s="325">
        <f t="shared" si="838"/>
        <v>0</v>
      </c>
      <c r="BN485" s="27"/>
      <c r="BO485" s="324">
        <f>SUMIF('Rekapitulasi Juni'!$U$214:$U$393,APS!$B485,'Rekapitulasi Juni'!$V$214:$V$393)</f>
        <v>0</v>
      </c>
      <c r="BP485" s="324">
        <f>SUMIF('Rekapitulasi Juni'!$U$214:$U$393,APS!$B485,'Rekapitulasi Juni'!$W$214:$W$393)</f>
        <v>0</v>
      </c>
      <c r="BQ485" s="27"/>
      <c r="BR485" s="325">
        <f t="shared" si="839"/>
        <v>0</v>
      </c>
      <c r="BS485" s="325">
        <f t="shared" si="840"/>
        <v>0</v>
      </c>
      <c r="BT485" s="27">
        <v>100</v>
      </c>
      <c r="BU485" s="324">
        <f>SUMIF('Rekapitulasi Juni'!$AL$214:$AL$393,APS!$B485,'Rekapitulasi Juni'!$AM$214:$AM$393)</f>
        <v>0</v>
      </c>
      <c r="BV485" s="324">
        <f>SUMIF('Rekapitulasi Juni'!$AL$214:$AL$393,APS!$B485,'Rekapitulasi Juni'!$AN$214:$AN$393)</f>
        <v>0</v>
      </c>
      <c r="BW485" s="27"/>
      <c r="BX485" s="325">
        <f t="shared" si="841"/>
        <v>0</v>
      </c>
      <c r="BY485" s="325">
        <f t="shared" si="842"/>
        <v>0</v>
      </c>
      <c r="BZ485" s="27">
        <v>100</v>
      </c>
      <c r="CA485" s="324">
        <f>SUMIF('Rekapitulasi Juni'!$BA$214:$BA$393,APS!$B485,'Rekapitulasi Juni'!$BB$214:$BB$393)</f>
        <v>0</v>
      </c>
      <c r="CB485" s="324">
        <f>SUMIF('Rekapitulasi Juni'!$BA$214:$BA$393,APS!$B485,'Rekapitulasi Juni'!$BC$214:$BC$393)</f>
        <v>0</v>
      </c>
      <c r="CC485" s="27"/>
      <c r="CD485" s="325">
        <f t="shared" si="843"/>
        <v>0</v>
      </c>
      <c r="CE485" s="325">
        <f t="shared" si="844"/>
        <v>0</v>
      </c>
      <c r="CF485" s="27"/>
      <c r="CG485" s="324">
        <f>SUMIF('Rekapitulasi Juni'!$BP$214:$BP$393,APS!$B485,'Rekapitulasi Juni'!$BQ$214:$BQ$393)</f>
        <v>0</v>
      </c>
      <c r="CH485" s="324">
        <f>SUMIF('Rekapitulasi Juni'!$BP$214:$BP$393,APS!$B485,'Rekapitulasi Juni'!$BR$214:$BR$393)</f>
        <v>0</v>
      </c>
      <c r="CI485" s="27"/>
      <c r="CJ485" s="325">
        <f t="shared" si="845"/>
        <v>0</v>
      </c>
      <c r="CK485" s="325">
        <f t="shared" si="846"/>
        <v>0</v>
      </c>
      <c r="CL485" s="41">
        <f t="shared" si="847"/>
        <v>200</v>
      </c>
      <c r="CM485" s="41">
        <f t="shared" si="848"/>
        <v>0</v>
      </c>
      <c r="CN485" s="41">
        <f t="shared" si="849"/>
        <v>0</v>
      </c>
      <c r="CO485" s="41">
        <f t="shared" si="850"/>
        <v>0</v>
      </c>
      <c r="CP485" s="41">
        <f t="shared" si="851"/>
        <v>0</v>
      </c>
      <c r="CQ485" s="41">
        <f t="shared" si="852"/>
        <v>-200</v>
      </c>
      <c r="CR485" s="180">
        <f t="shared" si="853"/>
        <v>0</v>
      </c>
      <c r="CS485" s="27">
        <v>0</v>
      </c>
      <c r="CT485" s="27"/>
      <c r="CU485" s="324">
        <f>SUMIF('Rekapitulasi Juni'!$D$410:$D$588,APS!$B485,'Rekapitulasi Juni'!$E$410:$E$588)</f>
        <v>0</v>
      </c>
      <c r="CV485" s="324">
        <f>SUMIF('Rekapitulasi Juni'!$D$410:$D$588,APS!$B485,'Rekapitulasi Juni'!$F$410:$F$588)</f>
        <v>0</v>
      </c>
      <c r="CW485" s="27"/>
      <c r="CX485" s="325">
        <f t="shared" si="854"/>
        <v>0</v>
      </c>
      <c r="CY485" s="325">
        <f t="shared" si="855"/>
        <v>0</v>
      </c>
      <c r="CZ485" s="27"/>
      <c r="DA485" s="324">
        <f>SUMIF('Rekapitulasi Juni'!$U$410:$U$588,APS!$B485,'Rekapitulasi Juni'!$V$410:$V$588)</f>
        <v>0</v>
      </c>
      <c r="DB485" s="324">
        <f>SUMIF('Rekapitulasi Juni'!$U$410:$U$588,APS!$B485,'Rekapitulasi Juni'!$W$410:$W$588)</f>
        <v>0</v>
      </c>
      <c r="DC485" s="27"/>
      <c r="DD485" s="325">
        <f t="shared" si="856"/>
        <v>0</v>
      </c>
      <c r="DE485" s="325">
        <f t="shared" si="857"/>
        <v>0</v>
      </c>
      <c r="DF485" s="27"/>
      <c r="DG485" s="324">
        <f>SUMIF('Rekapitulasi Juni'!$AL$410:$AL$588,APS!$B485,'Rekapitulasi Juni'!$AM$410:$AM$588)</f>
        <v>0</v>
      </c>
      <c r="DH485" s="324">
        <f>SUMIF('Rekapitulasi Juni'!$AL$410:$AL$588,APS!$B485,'Rekapitulasi Juni'!$AN$410:$AN$588)</f>
        <v>0</v>
      </c>
      <c r="DI485" s="27"/>
      <c r="DJ485" s="325">
        <f t="shared" si="813"/>
        <v>0</v>
      </c>
      <c r="DK485" s="325">
        <f t="shared" si="814"/>
        <v>0</v>
      </c>
      <c r="DL485" s="27"/>
      <c r="DM485" s="324">
        <f>SUMIF('Rekapitulasi Juni'!$BA$410:$BA$588,APS!$B485,'Rekapitulasi Juni'!$BB$410:$BB$588)</f>
        <v>0</v>
      </c>
      <c r="DN485" s="324">
        <f>SUMIF('Rekapitulasi Juni'!$BA$410:$BA$588,APS!$B485,'Rekapitulasi Juni'!$BC$410:$BC$588)</f>
        <v>0</v>
      </c>
      <c r="DO485" s="324">
        <f>SUMIF('Rekapitulasi Juni'!$BA$410:$BA$588,APS!$B485,'Rekapitulasi Juni'!$BF$410:$BF$588)</f>
        <v>0</v>
      </c>
      <c r="DP485" s="325">
        <f t="shared" si="815"/>
        <v>0</v>
      </c>
      <c r="DQ485" s="325">
        <f t="shared" si="816"/>
        <v>0</v>
      </c>
      <c r="DR485" s="27"/>
      <c r="DS485" s="324">
        <f>SUMIF('Rekapitulasi Juni'!$BP$410:$BP$588,APS!$B485,'Rekapitulasi Juni'!$BQ$410:$BQ$588)</f>
        <v>0</v>
      </c>
      <c r="DT485" s="324">
        <f>SUMIF('Rekapitulasi Juni'!$BP$410:$BP$588,APS!$B485,'Rekapitulasi Juni'!$BR$410:$BR$588)</f>
        <v>0</v>
      </c>
      <c r="DU485" s="27"/>
      <c r="DV485" s="325">
        <f t="shared" si="817"/>
        <v>0</v>
      </c>
      <c r="DW485" s="325">
        <f t="shared" si="818"/>
        <v>0</v>
      </c>
      <c r="DX485" s="41">
        <f t="shared" si="858"/>
        <v>0</v>
      </c>
      <c r="DY485" s="41">
        <f t="shared" si="859"/>
        <v>0</v>
      </c>
      <c r="DZ485" s="41">
        <f t="shared" si="860"/>
        <v>0</v>
      </c>
      <c r="EA485" s="41">
        <f t="shared" si="861"/>
        <v>0</v>
      </c>
      <c r="EB485" s="41">
        <f t="shared" si="862"/>
        <v>0</v>
      </c>
      <c r="EC485" s="41">
        <f t="shared" si="863"/>
        <v>0</v>
      </c>
      <c r="ED485" s="180">
        <f t="shared" si="864"/>
        <v>0</v>
      </c>
      <c r="EE485" s="27">
        <v>0</v>
      </c>
      <c r="EF485" s="27"/>
      <c r="EG485" s="324">
        <f>SUMIF('Rekapitulasi Juni'!$D$608:$D$786,APS!$B485,'Rekapitulasi Juni'!$E$608:$E$786)</f>
        <v>0</v>
      </c>
      <c r="EH485" s="324">
        <f>SUMIF('Rekapitulasi Juni'!$D$608:$D$786,APS!$B485,'Rekapitulasi Juni'!$F$608:$F$786)</f>
        <v>0</v>
      </c>
      <c r="EI485" s="27"/>
      <c r="EJ485" s="325">
        <f t="shared" si="819"/>
        <v>0</v>
      </c>
      <c r="EK485" s="325">
        <f t="shared" si="820"/>
        <v>0</v>
      </c>
      <c r="EL485" s="27"/>
      <c r="EM485" s="324">
        <f>SUMIF('Rekapitulasi Juni'!$U$608:$U$786,APS!$B485,'Rekapitulasi Juni'!$V$608:$V$786)</f>
        <v>0</v>
      </c>
      <c r="EN485" s="324">
        <f>SUMIF('Rekapitulasi Juni'!$U$608:$U$786,APS!$B485,'Rekapitulasi Juni'!$W$608:$W$786)</f>
        <v>0</v>
      </c>
      <c r="EO485" s="27"/>
      <c r="EP485" s="325">
        <f t="shared" si="821"/>
        <v>0</v>
      </c>
      <c r="EQ485" s="325">
        <f t="shared" si="822"/>
        <v>0</v>
      </c>
      <c r="ER485" s="27"/>
      <c r="ES485" s="324">
        <f>SUMIF('Rekapitulasi Juni'!$AL$608:$AL$786,APS!$B485,'Rekapitulasi Juni'!$AM$608:$AM$786)</f>
        <v>0</v>
      </c>
      <c r="ET485" s="324">
        <f>SUMIF('Rekapitulasi Juni'!$AL$608:$AL$786,APS!$B485,'Rekapitulasi Juni'!$AN$608:$AN$786)</f>
        <v>0</v>
      </c>
      <c r="EU485" s="27"/>
      <c r="EV485" s="325">
        <f t="shared" si="807"/>
        <v>0</v>
      </c>
      <c r="EW485" s="325">
        <f t="shared" si="808"/>
        <v>0</v>
      </c>
      <c r="EX485" s="27"/>
      <c r="EY485" s="324">
        <f>SUMIF('Rekapitulasi Juni'!$BA$608:$BA$786,APS!$B485,'Rekapitulasi Juni'!$BB$608:$BB$786)</f>
        <v>0</v>
      </c>
      <c r="EZ485" s="324">
        <f>SUMIF('Rekapitulasi Juni'!$BA$608:$BA$786,APS!$B485,'Rekapitulasi Juni'!$BC$608:$BC$786)</f>
        <v>0</v>
      </c>
      <c r="FA485" s="324">
        <f>SUMIF('Rekapitulasi Juni'!$BA$608:$BA$786,APS!$B485,'Rekapitulasi Juni'!$BF$608:$BF$786)</f>
        <v>0</v>
      </c>
      <c r="FB485" s="325">
        <f t="shared" si="809"/>
        <v>0</v>
      </c>
      <c r="FC485" s="325">
        <f t="shared" si="810"/>
        <v>0</v>
      </c>
      <c r="FD485" s="27"/>
      <c r="FE485" s="27"/>
      <c r="FF485" s="27"/>
      <c r="FG485" s="27"/>
      <c r="FH485" s="27"/>
      <c r="FI485" s="27"/>
      <c r="FJ485" s="41">
        <f t="shared" si="865"/>
        <v>0</v>
      </c>
      <c r="FK485" s="41">
        <f t="shared" si="866"/>
        <v>0</v>
      </c>
      <c r="FL485" s="41">
        <f t="shared" si="867"/>
        <v>0</v>
      </c>
      <c r="FM485" s="41">
        <f t="shared" si="868"/>
        <v>0</v>
      </c>
      <c r="FN485" s="41">
        <f t="shared" si="869"/>
        <v>0</v>
      </c>
      <c r="FO485" s="41">
        <f t="shared" si="870"/>
        <v>0</v>
      </c>
      <c r="FP485" s="180">
        <f t="shared" si="871"/>
        <v>0</v>
      </c>
      <c r="FQ485" s="27"/>
      <c r="FR485" s="27"/>
      <c r="FS485" s="324">
        <f>SUMIF('Rekapitulasi Juni'!$D$804:$D$984,APS!$B485,'Rekapitulasi Juni'!$E$804:$E$984)</f>
        <v>0</v>
      </c>
      <c r="FT485" s="324">
        <f>SUMIF('Rekapitulasi Juni'!$D$804:$D$984,APS!$B485,'Rekapitulasi Juni'!$F$804:$F$984)</f>
        <v>0</v>
      </c>
      <c r="FU485" s="27"/>
      <c r="FV485" s="325">
        <f t="shared" si="811"/>
        <v>0</v>
      </c>
      <c r="FW485" s="325">
        <f t="shared" si="812"/>
        <v>0</v>
      </c>
      <c r="FX485" s="27"/>
      <c r="FY485" s="324">
        <f>SUMIF('Rekapitulasi Juni'!$U$804:$U$984,APS!$B485,'Rekapitulasi Juni'!$V$804:$V$984)</f>
        <v>0</v>
      </c>
      <c r="FZ485" s="324">
        <f>SUMIF('Rekapitulasi Juni'!$U$804:$U$984,APS!$B485,'Rekapitulasi Juni'!$W$804:$W$984)</f>
        <v>0</v>
      </c>
      <c r="GA485" s="27"/>
      <c r="GB485" s="325">
        <f t="shared" si="805"/>
        <v>0</v>
      </c>
      <c r="GC485" s="325">
        <f t="shared" si="806"/>
        <v>0</v>
      </c>
      <c r="GD485" s="27"/>
      <c r="GE485" s="324">
        <f>SUMIF('Rekapitulasi Juni'!$AL$804:$AL$984,APS!$B485,'Rekapitulasi Juni'!$AM$804:$AM$984)</f>
        <v>0</v>
      </c>
      <c r="GF485" s="324">
        <f>SUMIF('Rekapitulasi Juni'!$AL$804:$AL$984,APS!$B485,'Rekapitulasi Juni'!$AN$804:$AN$984)</f>
        <v>0</v>
      </c>
      <c r="GG485" s="27"/>
      <c r="GH485" s="325">
        <f t="shared" si="795"/>
        <v>0</v>
      </c>
      <c r="GI485" s="325">
        <f t="shared" si="796"/>
        <v>0</v>
      </c>
      <c r="GJ485" s="27"/>
      <c r="GK485" s="27"/>
      <c r="GL485" s="41">
        <f t="shared" si="872"/>
        <v>0</v>
      </c>
      <c r="GM485" s="41">
        <f t="shared" si="873"/>
        <v>0</v>
      </c>
      <c r="GN485" s="41">
        <f t="shared" si="874"/>
        <v>0</v>
      </c>
      <c r="GO485" s="41">
        <f t="shared" si="804"/>
        <v>0</v>
      </c>
      <c r="GP485" s="41">
        <f t="shared" si="875"/>
        <v>0</v>
      </c>
      <c r="GQ485" s="41">
        <f t="shared" si="876"/>
        <v>0</v>
      </c>
      <c r="GR485" s="180">
        <f t="shared" si="877"/>
        <v>0</v>
      </c>
      <c r="GS485" s="41">
        <f t="shared" si="797"/>
        <v>200</v>
      </c>
      <c r="GT485" s="41">
        <f t="shared" si="798"/>
        <v>0</v>
      </c>
      <c r="GU485" s="41">
        <f t="shared" si="799"/>
        <v>0</v>
      </c>
      <c r="GV485" s="41">
        <f t="shared" si="800"/>
        <v>0</v>
      </c>
      <c r="GW485" s="41">
        <f t="shared" si="801"/>
        <v>0</v>
      </c>
      <c r="GX485" s="41">
        <f t="shared" si="802"/>
        <v>-200</v>
      </c>
      <c r="GY485" s="180">
        <f t="shared" si="803"/>
        <v>0</v>
      </c>
      <c r="GZ485" s="41">
        <v>461</v>
      </c>
      <c r="HA485" s="32"/>
      <c r="HB485" s="42">
        <f t="shared" si="794"/>
        <v>-100</v>
      </c>
      <c r="HC485" s="59"/>
    </row>
    <row r="486" spans="1:212" ht="15" customHeight="1">
      <c r="A486" s="31" t="s">
        <v>940</v>
      </c>
      <c r="B486" s="32" t="s">
        <v>941</v>
      </c>
      <c r="C486" s="31" t="s">
        <v>3</v>
      </c>
      <c r="D486" s="31" t="s">
        <v>928</v>
      </c>
      <c r="E486" s="31" t="s">
        <v>928</v>
      </c>
      <c r="F486" s="31" t="s">
        <v>929</v>
      </c>
      <c r="G486" s="47">
        <f>406+100</f>
        <v>506</v>
      </c>
      <c r="H486" s="33">
        <v>0</v>
      </c>
      <c r="I486" s="33">
        <v>0</v>
      </c>
      <c r="J486" s="34">
        <f>IFERROR(VLOOKUP(A486,#REF!,3,0),0)</f>
        <v>0</v>
      </c>
      <c r="K486" s="34">
        <f t="shared" si="789"/>
        <v>11</v>
      </c>
      <c r="L486" s="34">
        <v>152</v>
      </c>
      <c r="M486" s="34">
        <v>163</v>
      </c>
      <c r="N486" s="35">
        <f t="shared" si="790"/>
        <v>495</v>
      </c>
      <c r="O486" s="35">
        <f t="shared" si="791"/>
        <v>495</v>
      </c>
      <c r="P486" s="46">
        <v>243</v>
      </c>
      <c r="Q486" s="36">
        <f t="shared" si="823"/>
        <v>354</v>
      </c>
      <c r="R486" s="80">
        <v>100</v>
      </c>
      <c r="S486" s="37">
        <f ca="1">SUMIF(ROP!$D$6:$H$65536,A486,ROP!$J$6:$J$65536)</f>
        <v>150</v>
      </c>
      <c r="T486" s="37">
        <f>SUMIF(HASIL!$B:$B,APS!$B486&amp;RIGHT(APS!T$9,2),HASIL!$I:$I)</f>
        <v>0</v>
      </c>
      <c r="U486" s="37">
        <f>SUMIF(HASIL!$B:$B,APS!$B486&amp;RIGHT(APS!U$9,2),HASIL!$I:$I)</f>
        <v>0</v>
      </c>
      <c r="V486" s="37">
        <f>SUMIF(HASIL!$B:$B,APS!$B486&amp;RIGHT(APS!V$9,2),HASIL!$I:$I)</f>
        <v>0</v>
      </c>
      <c r="W486" s="37">
        <f>SUMIF(HASIL!$B:$B,APS!$B486&amp;RIGHT(APS!W$9,2),HASIL!$I:$I)</f>
        <v>0</v>
      </c>
      <c r="X486" s="38">
        <f t="shared" si="792"/>
        <v>0</v>
      </c>
      <c r="Y486" s="38">
        <f t="shared" si="793"/>
        <v>-354</v>
      </c>
      <c r="Z486" s="39">
        <f t="shared" si="879"/>
        <v>0</v>
      </c>
      <c r="AA486" s="39">
        <f t="shared" si="878"/>
        <v>354</v>
      </c>
      <c r="AB486" s="40">
        <f t="shared" si="880"/>
        <v>243</v>
      </c>
      <c r="AC486" s="27">
        <v>0</v>
      </c>
      <c r="AD486" s="27"/>
      <c r="AE486" s="27"/>
      <c r="AF486" s="27"/>
      <c r="AG486" s="27"/>
      <c r="AH486" s="27"/>
      <c r="AI486" s="324">
        <f>SUMIF('Rekapitulasi Juni'!$D$9:$D$192,APS!$B486,'Rekapitulasi Juni'!$E$9:$E$192)</f>
        <v>0</v>
      </c>
      <c r="AJ486" s="324">
        <f>SUMIF('Rekapitulasi Juni'!$D$9:$D$192,APS!$B486,'Rekapitulasi Juni'!$F$9:$F$192)</f>
        <v>0</v>
      </c>
      <c r="AK486" s="324">
        <f>SUMIF('Rekapitulasi Juni'!$D$9:$D$192,APS!$B486,'Rekapitulasi Juni'!$K$9:$K$192)</f>
        <v>0</v>
      </c>
      <c r="AL486" s="325">
        <f t="shared" si="824"/>
        <v>0</v>
      </c>
      <c r="AM486" s="325">
        <f t="shared" si="825"/>
        <v>0</v>
      </c>
      <c r="AN486" s="27">
        <v>254</v>
      </c>
      <c r="AO486" s="324">
        <f>SUMIF('Rekapitulasi Juni'!$U$9:$U$192,APS!$B486,'Rekapitulasi Juni'!$V$9:$V$192)</f>
        <v>254</v>
      </c>
      <c r="AP486" s="324">
        <f>SUMIF('Rekapitulasi Juni'!$U$9:$U$192,APS!$B486,'Rekapitulasi Juni'!$W$9:$W$192)</f>
        <v>0</v>
      </c>
      <c r="AQ486" s="27"/>
      <c r="AR486" s="325">
        <f t="shared" si="826"/>
        <v>0</v>
      </c>
      <c r="AS486" s="325">
        <f t="shared" si="827"/>
        <v>0</v>
      </c>
      <c r="AT486" s="27">
        <v>100</v>
      </c>
      <c r="AU486" s="324">
        <f>SUMIF('Rekapitulasi Juni'!$AL$9:$AL$192,APS!$B486,'Rekapitulasi Juni'!$AM$9:$AM$192)</f>
        <v>0</v>
      </c>
      <c r="AV486" s="324">
        <f>SUMIF('Rekapitulasi Juni'!$AL$9:$AL$192,APS!$B486,'Rekapitulasi Juni'!$AN$9:$AN$192)</f>
        <v>152</v>
      </c>
      <c r="AW486" s="27"/>
      <c r="AX486" s="325">
        <f t="shared" si="828"/>
        <v>152</v>
      </c>
      <c r="AY486" s="325">
        <f t="shared" si="829"/>
        <v>0</v>
      </c>
      <c r="AZ486" s="41">
        <f t="shared" si="830"/>
        <v>354</v>
      </c>
      <c r="BA486" s="41">
        <f t="shared" si="831"/>
        <v>254</v>
      </c>
      <c r="BB486" s="41">
        <f t="shared" si="832"/>
        <v>152</v>
      </c>
      <c r="BC486" s="41">
        <f t="shared" si="833"/>
        <v>0</v>
      </c>
      <c r="BD486" s="41">
        <f t="shared" si="834"/>
        <v>152</v>
      </c>
      <c r="BE486" s="41">
        <f t="shared" si="835"/>
        <v>-202</v>
      </c>
      <c r="BF486" s="180">
        <f t="shared" si="836"/>
        <v>42.93785310734463</v>
      </c>
      <c r="BG486" s="27">
        <v>243</v>
      </c>
      <c r="BH486" s="27"/>
      <c r="BI486" s="324">
        <f>SUMIF('Rekapitulasi Juni'!$D$214:$D$393,APS!$B486,'Rekapitulasi Juni'!$E$214:$E$393)</f>
        <v>0</v>
      </c>
      <c r="BJ486" s="324">
        <f>SUMIF('Rekapitulasi Juni'!$D$214:$D$393,APS!$B486,'Rekapitulasi Juni'!$F$214:$F$393)</f>
        <v>96</v>
      </c>
      <c r="BK486" s="27"/>
      <c r="BL486" s="325">
        <f t="shared" si="837"/>
        <v>0</v>
      </c>
      <c r="BM486" s="325">
        <f t="shared" si="838"/>
        <v>0</v>
      </c>
      <c r="BN486" s="27"/>
      <c r="BO486" s="324">
        <f>SUMIF('Rekapitulasi Juni'!$U$214:$U$393,APS!$B486,'Rekapitulasi Juni'!$V$214:$V$393)</f>
        <v>0</v>
      </c>
      <c r="BP486" s="324">
        <f>SUMIF('Rekapitulasi Juni'!$U$214:$U$393,APS!$B486,'Rekapitulasi Juni'!$W$214:$W$393)</f>
        <v>0</v>
      </c>
      <c r="BQ486" s="27"/>
      <c r="BR486" s="325">
        <f t="shared" si="839"/>
        <v>0</v>
      </c>
      <c r="BS486" s="325">
        <f t="shared" si="840"/>
        <v>0</v>
      </c>
      <c r="BT486" s="27"/>
      <c r="BU486" s="324">
        <f>SUMIF('Rekapitulasi Juni'!$AL$214:$AL$393,APS!$B486,'Rekapitulasi Juni'!$AM$214:$AM$393)</f>
        <v>0</v>
      </c>
      <c r="BV486" s="324">
        <f>SUMIF('Rekapitulasi Juni'!$AL$214:$AL$393,APS!$B486,'Rekapitulasi Juni'!$AN$214:$AN$393)</f>
        <v>0</v>
      </c>
      <c r="BW486" s="27"/>
      <c r="BX486" s="325">
        <f t="shared" si="841"/>
        <v>0</v>
      </c>
      <c r="BY486" s="325">
        <f t="shared" si="842"/>
        <v>0</v>
      </c>
      <c r="BZ486" s="27"/>
      <c r="CA486" s="324">
        <f>SUMIF('Rekapitulasi Juni'!$BA$214:$BA$393,APS!$B486,'Rekapitulasi Juni'!$BB$214:$BB$393)</f>
        <v>0</v>
      </c>
      <c r="CB486" s="324">
        <f>SUMIF('Rekapitulasi Juni'!$BA$214:$BA$393,APS!$B486,'Rekapitulasi Juni'!$BC$214:$BC$393)</f>
        <v>0</v>
      </c>
      <c r="CC486" s="27"/>
      <c r="CD486" s="325">
        <f t="shared" si="843"/>
        <v>0</v>
      </c>
      <c r="CE486" s="325">
        <f t="shared" si="844"/>
        <v>0</v>
      </c>
      <c r="CF486" s="27"/>
      <c r="CG486" s="324">
        <f>SUMIF('Rekapitulasi Juni'!$BP$214:$BP$393,APS!$B486,'Rekapitulasi Juni'!$BQ$214:$BQ$393)</f>
        <v>0</v>
      </c>
      <c r="CH486" s="324">
        <f>SUMIF('Rekapitulasi Juni'!$BP$214:$BP$393,APS!$B486,'Rekapitulasi Juni'!$BR$214:$BR$393)</f>
        <v>0</v>
      </c>
      <c r="CI486" s="27"/>
      <c r="CJ486" s="325">
        <f t="shared" si="845"/>
        <v>0</v>
      </c>
      <c r="CK486" s="325">
        <f t="shared" si="846"/>
        <v>0</v>
      </c>
      <c r="CL486" s="41">
        <f t="shared" si="847"/>
        <v>0</v>
      </c>
      <c r="CM486" s="41">
        <f t="shared" si="848"/>
        <v>0</v>
      </c>
      <c r="CN486" s="41">
        <f t="shared" si="849"/>
        <v>96</v>
      </c>
      <c r="CO486" s="41">
        <f t="shared" si="850"/>
        <v>0</v>
      </c>
      <c r="CP486" s="41">
        <f t="shared" si="851"/>
        <v>96</v>
      </c>
      <c r="CQ486" s="41">
        <f t="shared" si="852"/>
        <v>96</v>
      </c>
      <c r="CR486" s="180">
        <f t="shared" si="853"/>
        <v>0</v>
      </c>
      <c r="CS486" s="27">
        <v>0</v>
      </c>
      <c r="CT486" s="27"/>
      <c r="CU486" s="324">
        <f>SUMIF('Rekapitulasi Juni'!$D$410:$D$588,APS!$B486,'Rekapitulasi Juni'!$E$410:$E$588)</f>
        <v>0</v>
      </c>
      <c r="CV486" s="324">
        <f>SUMIF('Rekapitulasi Juni'!$D$410:$D$588,APS!$B486,'Rekapitulasi Juni'!$F$410:$F$588)</f>
        <v>0</v>
      </c>
      <c r="CW486" s="27"/>
      <c r="CX486" s="325">
        <f t="shared" si="854"/>
        <v>0</v>
      </c>
      <c r="CY486" s="325">
        <f t="shared" si="855"/>
        <v>0</v>
      </c>
      <c r="CZ486" s="27"/>
      <c r="DA486" s="324">
        <f>SUMIF('Rekapitulasi Juni'!$U$410:$U$588,APS!$B486,'Rekapitulasi Juni'!$V$410:$V$588)</f>
        <v>0</v>
      </c>
      <c r="DB486" s="324">
        <f>SUMIF('Rekapitulasi Juni'!$U$410:$U$588,APS!$B486,'Rekapitulasi Juni'!$W$410:$W$588)</f>
        <v>0</v>
      </c>
      <c r="DC486" s="27"/>
      <c r="DD486" s="325">
        <f t="shared" si="856"/>
        <v>0</v>
      </c>
      <c r="DE486" s="325">
        <f t="shared" si="857"/>
        <v>0</v>
      </c>
      <c r="DF486" s="27"/>
      <c r="DG486" s="324">
        <f>SUMIF('Rekapitulasi Juni'!$AL$410:$AL$588,APS!$B486,'Rekapitulasi Juni'!$AM$410:$AM$588)</f>
        <v>0</v>
      </c>
      <c r="DH486" s="324">
        <f>SUMIF('Rekapitulasi Juni'!$AL$410:$AL$588,APS!$B486,'Rekapitulasi Juni'!$AN$410:$AN$588)</f>
        <v>0</v>
      </c>
      <c r="DI486" s="27"/>
      <c r="DJ486" s="325">
        <f t="shared" si="813"/>
        <v>0</v>
      </c>
      <c r="DK486" s="325">
        <f t="shared" si="814"/>
        <v>0</v>
      </c>
      <c r="DL486" s="27"/>
      <c r="DM486" s="324">
        <f>SUMIF('Rekapitulasi Juni'!$BA$410:$BA$588,APS!$B486,'Rekapitulasi Juni'!$BB$410:$BB$588)</f>
        <v>0</v>
      </c>
      <c r="DN486" s="324">
        <f>SUMIF('Rekapitulasi Juni'!$BA$410:$BA$588,APS!$B486,'Rekapitulasi Juni'!$BC$410:$BC$588)</f>
        <v>0</v>
      </c>
      <c r="DO486" s="324">
        <f>SUMIF('Rekapitulasi Juni'!$BA$410:$BA$588,APS!$B486,'Rekapitulasi Juni'!$BF$410:$BF$588)</f>
        <v>0</v>
      </c>
      <c r="DP486" s="325">
        <f t="shared" si="815"/>
        <v>0</v>
      </c>
      <c r="DQ486" s="325">
        <f t="shared" si="816"/>
        <v>0</v>
      </c>
      <c r="DR486" s="27"/>
      <c r="DS486" s="324">
        <f>SUMIF('Rekapitulasi Juni'!$BP$410:$BP$588,APS!$B486,'Rekapitulasi Juni'!$BQ$410:$BQ$588)</f>
        <v>0</v>
      </c>
      <c r="DT486" s="324">
        <f>SUMIF('Rekapitulasi Juni'!$BP$410:$BP$588,APS!$B486,'Rekapitulasi Juni'!$BR$410:$BR$588)</f>
        <v>0</v>
      </c>
      <c r="DU486" s="27"/>
      <c r="DV486" s="325">
        <f t="shared" si="817"/>
        <v>0</v>
      </c>
      <c r="DW486" s="325">
        <f t="shared" si="818"/>
        <v>0</v>
      </c>
      <c r="DX486" s="41">
        <f t="shared" si="858"/>
        <v>0</v>
      </c>
      <c r="DY486" s="41">
        <f t="shared" si="859"/>
        <v>0</v>
      </c>
      <c r="DZ486" s="41">
        <f t="shared" si="860"/>
        <v>0</v>
      </c>
      <c r="EA486" s="41">
        <f t="shared" si="861"/>
        <v>0</v>
      </c>
      <c r="EB486" s="41">
        <f t="shared" si="862"/>
        <v>0</v>
      </c>
      <c r="EC486" s="41">
        <f t="shared" si="863"/>
        <v>0</v>
      </c>
      <c r="ED486" s="180">
        <f t="shared" si="864"/>
        <v>0</v>
      </c>
      <c r="EE486" s="27">
        <v>0</v>
      </c>
      <c r="EF486" s="27"/>
      <c r="EG486" s="324">
        <f>SUMIF('Rekapitulasi Juni'!$D$608:$D$786,APS!$B486,'Rekapitulasi Juni'!$E$608:$E$786)</f>
        <v>0</v>
      </c>
      <c r="EH486" s="324">
        <f>SUMIF('Rekapitulasi Juni'!$D$608:$D$786,APS!$B486,'Rekapitulasi Juni'!$F$608:$F$786)</f>
        <v>0</v>
      </c>
      <c r="EI486" s="27"/>
      <c r="EJ486" s="325">
        <f t="shared" si="819"/>
        <v>0</v>
      </c>
      <c r="EK486" s="325">
        <f t="shared" si="820"/>
        <v>0</v>
      </c>
      <c r="EL486" s="27"/>
      <c r="EM486" s="324">
        <f>SUMIF('Rekapitulasi Juni'!$U$608:$U$786,APS!$B486,'Rekapitulasi Juni'!$V$608:$V$786)</f>
        <v>0</v>
      </c>
      <c r="EN486" s="324">
        <f>SUMIF('Rekapitulasi Juni'!$U$608:$U$786,APS!$B486,'Rekapitulasi Juni'!$W$608:$W$786)</f>
        <v>0</v>
      </c>
      <c r="EO486" s="27"/>
      <c r="EP486" s="325">
        <f t="shared" si="821"/>
        <v>0</v>
      </c>
      <c r="EQ486" s="325">
        <f t="shared" si="822"/>
        <v>0</v>
      </c>
      <c r="ER486" s="27"/>
      <c r="ES486" s="324">
        <f>SUMIF('Rekapitulasi Juni'!$AL$608:$AL$786,APS!$B486,'Rekapitulasi Juni'!$AM$608:$AM$786)</f>
        <v>0</v>
      </c>
      <c r="ET486" s="324">
        <f>SUMIF('Rekapitulasi Juni'!$AL$608:$AL$786,APS!$B486,'Rekapitulasi Juni'!$AN$608:$AN$786)</f>
        <v>0</v>
      </c>
      <c r="EU486" s="27"/>
      <c r="EV486" s="325">
        <f t="shared" si="807"/>
        <v>0</v>
      </c>
      <c r="EW486" s="325">
        <f t="shared" si="808"/>
        <v>0</v>
      </c>
      <c r="EX486" s="27"/>
      <c r="EY486" s="324">
        <f>SUMIF('Rekapitulasi Juni'!$BA$608:$BA$786,APS!$B486,'Rekapitulasi Juni'!$BB$608:$BB$786)</f>
        <v>0</v>
      </c>
      <c r="EZ486" s="324">
        <f>SUMIF('Rekapitulasi Juni'!$BA$608:$BA$786,APS!$B486,'Rekapitulasi Juni'!$BC$608:$BC$786)</f>
        <v>0</v>
      </c>
      <c r="FA486" s="324">
        <f>SUMIF('Rekapitulasi Juni'!$BA$608:$BA$786,APS!$B486,'Rekapitulasi Juni'!$BF$608:$BF$786)</f>
        <v>0</v>
      </c>
      <c r="FB486" s="325">
        <f t="shared" si="809"/>
        <v>0</v>
      </c>
      <c r="FC486" s="325">
        <f t="shared" si="810"/>
        <v>0</v>
      </c>
      <c r="FD486" s="27"/>
      <c r="FE486" s="27"/>
      <c r="FF486" s="27"/>
      <c r="FG486" s="27"/>
      <c r="FH486" s="27"/>
      <c r="FI486" s="27"/>
      <c r="FJ486" s="41">
        <f t="shared" si="865"/>
        <v>0</v>
      </c>
      <c r="FK486" s="41">
        <f t="shared" si="866"/>
        <v>0</v>
      </c>
      <c r="FL486" s="41">
        <f t="shared" si="867"/>
        <v>0</v>
      </c>
      <c r="FM486" s="41">
        <f t="shared" si="868"/>
        <v>0</v>
      </c>
      <c r="FN486" s="41">
        <f t="shared" si="869"/>
        <v>0</v>
      </c>
      <c r="FO486" s="41">
        <f t="shared" si="870"/>
        <v>0</v>
      </c>
      <c r="FP486" s="180">
        <f t="shared" si="871"/>
        <v>0</v>
      </c>
      <c r="FQ486" s="27"/>
      <c r="FR486" s="27"/>
      <c r="FS486" s="324">
        <f>SUMIF('Rekapitulasi Juni'!$D$804:$D$984,APS!$B486,'Rekapitulasi Juni'!$E$804:$E$984)</f>
        <v>0</v>
      </c>
      <c r="FT486" s="324">
        <f>SUMIF('Rekapitulasi Juni'!$D$804:$D$984,APS!$B486,'Rekapitulasi Juni'!$F$804:$F$984)</f>
        <v>0</v>
      </c>
      <c r="FU486" s="27"/>
      <c r="FV486" s="325">
        <f t="shared" si="811"/>
        <v>0</v>
      </c>
      <c r="FW486" s="325">
        <f t="shared" si="812"/>
        <v>0</v>
      </c>
      <c r="FX486" s="27"/>
      <c r="FY486" s="324">
        <f>SUMIF('Rekapitulasi Juni'!$U$804:$U$984,APS!$B486,'Rekapitulasi Juni'!$V$804:$V$984)</f>
        <v>0</v>
      </c>
      <c r="FZ486" s="324">
        <f>SUMIF('Rekapitulasi Juni'!$U$804:$U$984,APS!$B486,'Rekapitulasi Juni'!$W$804:$W$984)</f>
        <v>0</v>
      </c>
      <c r="GA486" s="27"/>
      <c r="GB486" s="325">
        <f t="shared" si="805"/>
        <v>0</v>
      </c>
      <c r="GC486" s="325">
        <f t="shared" si="806"/>
        <v>0</v>
      </c>
      <c r="GD486" s="27"/>
      <c r="GE486" s="324">
        <f>SUMIF('Rekapitulasi Juni'!$AL$804:$AL$984,APS!$B486,'Rekapitulasi Juni'!$AM$804:$AM$984)</f>
        <v>0</v>
      </c>
      <c r="GF486" s="324">
        <f>SUMIF('Rekapitulasi Juni'!$AL$804:$AL$984,APS!$B486,'Rekapitulasi Juni'!$AN$804:$AN$984)</f>
        <v>0</v>
      </c>
      <c r="GG486" s="27"/>
      <c r="GH486" s="325">
        <f t="shared" si="795"/>
        <v>0</v>
      </c>
      <c r="GI486" s="325">
        <f t="shared" si="796"/>
        <v>0</v>
      </c>
      <c r="GJ486" s="27"/>
      <c r="GK486" s="27"/>
      <c r="GL486" s="41">
        <f t="shared" si="872"/>
        <v>0</v>
      </c>
      <c r="GM486" s="41">
        <f t="shared" si="873"/>
        <v>0</v>
      </c>
      <c r="GN486" s="41">
        <f t="shared" si="874"/>
        <v>0</v>
      </c>
      <c r="GO486" s="41">
        <f t="shared" si="804"/>
        <v>0</v>
      </c>
      <c r="GP486" s="41">
        <f t="shared" si="875"/>
        <v>0</v>
      </c>
      <c r="GQ486" s="41">
        <f t="shared" si="876"/>
        <v>0</v>
      </c>
      <c r="GR486" s="180">
        <f t="shared" si="877"/>
        <v>0</v>
      </c>
      <c r="GS486" s="41">
        <f t="shared" si="797"/>
        <v>354</v>
      </c>
      <c r="GT486" s="41">
        <f t="shared" si="798"/>
        <v>254</v>
      </c>
      <c r="GU486" s="41">
        <f t="shared" si="799"/>
        <v>248</v>
      </c>
      <c r="GV486" s="41">
        <f t="shared" si="800"/>
        <v>0</v>
      </c>
      <c r="GW486" s="41">
        <f t="shared" si="801"/>
        <v>248</v>
      </c>
      <c r="GX486" s="41">
        <f t="shared" si="802"/>
        <v>-106</v>
      </c>
      <c r="GY486" s="180">
        <f t="shared" si="803"/>
        <v>70.056497175141246</v>
      </c>
      <c r="GZ486" s="41">
        <v>462</v>
      </c>
      <c r="HA486" s="32"/>
      <c r="HB486" s="42">
        <f t="shared" si="794"/>
        <v>-100</v>
      </c>
      <c r="HC486" s="59" t="s">
        <v>235</v>
      </c>
    </row>
    <row r="487" spans="1:212" ht="15" customHeight="1">
      <c r="A487" s="64" t="s">
        <v>942</v>
      </c>
      <c r="B487" s="65" t="s">
        <v>943</v>
      </c>
      <c r="C487" s="31" t="s">
        <v>3</v>
      </c>
      <c r="D487" s="31" t="s">
        <v>928</v>
      </c>
      <c r="E487" s="31" t="s">
        <v>928</v>
      </c>
      <c r="F487" s="31" t="s">
        <v>929</v>
      </c>
      <c r="G487" s="47">
        <v>1862</v>
      </c>
      <c r="H487" s="33">
        <v>0</v>
      </c>
      <c r="I487" s="33">
        <v>0</v>
      </c>
      <c r="J487" s="34">
        <f>IFERROR(VLOOKUP(A487,#REF!,3,0),0)</f>
        <v>0</v>
      </c>
      <c r="K487" s="34">
        <f t="shared" si="789"/>
        <v>-561</v>
      </c>
      <c r="L487" s="34">
        <v>672</v>
      </c>
      <c r="M487" s="34">
        <v>111</v>
      </c>
      <c r="N487" s="35">
        <f t="shared" si="790"/>
        <v>2423</v>
      </c>
      <c r="O487" s="35">
        <f t="shared" si="791"/>
        <v>2423</v>
      </c>
      <c r="P487" s="36">
        <v>2000</v>
      </c>
      <c r="Q487" s="36">
        <f t="shared" si="823"/>
        <v>1439</v>
      </c>
      <c r="R487" s="80"/>
      <c r="S487" s="37">
        <f ca="1">SUMIF(ROP!$D$6:$H$65536,A487,ROP!$J$6:$J$65536)</f>
        <v>0</v>
      </c>
      <c r="T487" s="37">
        <f>SUMIF(HASIL!$B:$B,APS!$B487&amp;RIGHT(APS!T$9,2),HASIL!$I:$I)</f>
        <v>200</v>
      </c>
      <c r="U487" s="37">
        <f>SUMIF(HASIL!$B:$B,APS!$B487&amp;RIGHT(APS!U$9,2),HASIL!$I:$I)</f>
        <v>0</v>
      </c>
      <c r="V487" s="37">
        <f>SUMIF(HASIL!$B:$B,APS!$B487&amp;RIGHT(APS!V$9,2),HASIL!$I:$I)</f>
        <v>0</v>
      </c>
      <c r="W487" s="37">
        <f>SUMIF(HASIL!$B:$B,APS!$B487&amp;RIGHT(APS!W$9,2),HASIL!$I:$I)</f>
        <v>0</v>
      </c>
      <c r="X487" s="38">
        <f t="shared" si="792"/>
        <v>200</v>
      </c>
      <c r="Y487" s="38">
        <f t="shared" si="793"/>
        <v>-1239</v>
      </c>
      <c r="Z487" s="39">
        <f t="shared" si="879"/>
        <v>0</v>
      </c>
      <c r="AA487" s="39">
        <f t="shared" si="878"/>
        <v>1439</v>
      </c>
      <c r="AB487" s="40">
        <f t="shared" si="880"/>
        <v>2000</v>
      </c>
      <c r="AC487" s="27">
        <v>500</v>
      </c>
      <c r="AD487" s="27"/>
      <c r="AE487" s="27"/>
      <c r="AF487" s="27"/>
      <c r="AG487" s="27"/>
      <c r="AH487" s="27"/>
      <c r="AI487" s="324">
        <f>SUMIF('Rekapitulasi Juni'!$D$9:$D$192,APS!$B487,'Rekapitulasi Juni'!$E$9:$E$192)</f>
        <v>0</v>
      </c>
      <c r="AJ487" s="324">
        <f>SUMIF('Rekapitulasi Juni'!$D$9:$D$192,APS!$B487,'Rekapitulasi Juni'!$F$9:$F$192)</f>
        <v>0</v>
      </c>
      <c r="AK487" s="324">
        <f>SUMIF('Rekapitulasi Juni'!$D$9:$D$192,APS!$B487,'Rekapitulasi Juni'!$K$9:$K$192)</f>
        <v>0</v>
      </c>
      <c r="AL487" s="325">
        <f t="shared" si="824"/>
        <v>0</v>
      </c>
      <c r="AM487" s="325">
        <f t="shared" si="825"/>
        <v>0</v>
      </c>
      <c r="AN487" s="27"/>
      <c r="AO487" s="324">
        <f>SUMIF('Rekapitulasi Juni'!$U$9:$U$192,APS!$B487,'Rekapitulasi Juni'!$V$9:$V$192)</f>
        <v>100</v>
      </c>
      <c r="AP487" s="324">
        <f>SUMIF('Rekapitulasi Juni'!$U$9:$U$192,APS!$B487,'Rekapitulasi Juni'!$W$9:$W$192)</f>
        <v>200</v>
      </c>
      <c r="AQ487" s="27"/>
      <c r="AR487" s="325">
        <f t="shared" si="826"/>
        <v>0</v>
      </c>
      <c r="AS487" s="325">
        <f t="shared" si="827"/>
        <v>200</v>
      </c>
      <c r="AT487" s="27"/>
      <c r="AU487" s="324">
        <f>SUMIF('Rekapitulasi Juni'!$AL$9:$AL$192,APS!$B487,'Rekapitulasi Juni'!$AM$9:$AM$192)</f>
        <v>0</v>
      </c>
      <c r="AV487" s="324">
        <f>SUMIF('Rekapitulasi Juni'!$AL$9:$AL$192,APS!$B487,'Rekapitulasi Juni'!$AN$9:$AN$192)</f>
        <v>0</v>
      </c>
      <c r="AW487" s="27"/>
      <c r="AX487" s="325">
        <f t="shared" si="828"/>
        <v>0</v>
      </c>
      <c r="AY487" s="325">
        <f t="shared" si="829"/>
        <v>0</v>
      </c>
      <c r="AZ487" s="41">
        <f t="shared" si="830"/>
        <v>0</v>
      </c>
      <c r="BA487" s="41">
        <f t="shared" si="831"/>
        <v>100</v>
      </c>
      <c r="BB487" s="41">
        <f t="shared" si="832"/>
        <v>200</v>
      </c>
      <c r="BC487" s="41">
        <f t="shared" si="833"/>
        <v>0</v>
      </c>
      <c r="BD487" s="41">
        <f t="shared" si="834"/>
        <v>200</v>
      </c>
      <c r="BE487" s="41">
        <f t="shared" si="835"/>
        <v>200</v>
      </c>
      <c r="BF487" s="180">
        <f t="shared" si="836"/>
        <v>0</v>
      </c>
      <c r="BG487" s="27">
        <v>500</v>
      </c>
      <c r="BH487" s="27"/>
      <c r="BI487" s="324">
        <f>SUMIF('Rekapitulasi Juni'!$D$214:$D$393,APS!$B487,'Rekapitulasi Juni'!$E$214:$E$393)</f>
        <v>300</v>
      </c>
      <c r="BJ487" s="324">
        <f>SUMIF('Rekapitulasi Juni'!$D$214:$D$393,APS!$B487,'Rekapitulasi Juni'!$F$214:$F$393)</f>
        <v>204</v>
      </c>
      <c r="BK487" s="27"/>
      <c r="BL487" s="325">
        <f t="shared" si="837"/>
        <v>0</v>
      </c>
      <c r="BM487" s="325">
        <f t="shared" si="838"/>
        <v>68</v>
      </c>
      <c r="BN487" s="27"/>
      <c r="BO487" s="324">
        <f>SUMIF('Rekapitulasi Juni'!$U$214:$U$393,APS!$B487,'Rekapitulasi Juni'!$V$214:$V$393)</f>
        <v>500</v>
      </c>
      <c r="BP487" s="324">
        <f>SUMIF('Rekapitulasi Juni'!$U$214:$U$393,APS!$B487,'Rekapitulasi Juni'!$W$214:$W$393)</f>
        <v>296</v>
      </c>
      <c r="BQ487" s="27"/>
      <c r="BR487" s="325">
        <f t="shared" si="839"/>
        <v>0</v>
      </c>
      <c r="BS487" s="325">
        <f t="shared" si="840"/>
        <v>59.199999999999996</v>
      </c>
      <c r="BT487" s="27"/>
      <c r="BU487" s="324">
        <f>SUMIF('Rekapitulasi Juni'!$AL$214:$AL$393,APS!$B487,'Rekapitulasi Juni'!$AM$214:$AM$393)</f>
        <v>0</v>
      </c>
      <c r="BV487" s="324">
        <f>SUMIF('Rekapitulasi Juni'!$AL$214:$AL$393,APS!$B487,'Rekapitulasi Juni'!$AN$214:$AN$393)</f>
        <v>0</v>
      </c>
      <c r="BW487" s="27"/>
      <c r="BX487" s="325">
        <f t="shared" si="841"/>
        <v>0</v>
      </c>
      <c r="BY487" s="325">
        <f t="shared" si="842"/>
        <v>0</v>
      </c>
      <c r="BZ487" s="27"/>
      <c r="CA487" s="324">
        <f>SUMIF('Rekapitulasi Juni'!$BA$214:$BA$393,APS!$B487,'Rekapitulasi Juni'!$BB$214:$BB$393)</f>
        <v>0</v>
      </c>
      <c r="CB487" s="324">
        <f>SUMIF('Rekapitulasi Juni'!$BA$214:$BA$393,APS!$B487,'Rekapitulasi Juni'!$BC$214:$BC$393)</f>
        <v>36</v>
      </c>
      <c r="CC487" s="27"/>
      <c r="CD487" s="325">
        <f t="shared" si="843"/>
        <v>0</v>
      </c>
      <c r="CE487" s="325">
        <f t="shared" si="844"/>
        <v>0</v>
      </c>
      <c r="CF487" s="27">
        <v>100</v>
      </c>
      <c r="CG487" s="324">
        <f>SUMIF('Rekapitulasi Juni'!$BP$214:$BP$393,APS!$B487,'Rekapitulasi Juni'!$BQ$214:$BQ$393)</f>
        <v>0</v>
      </c>
      <c r="CH487" s="324">
        <f>SUMIF('Rekapitulasi Juni'!$BP$214:$BP$393,APS!$B487,'Rekapitulasi Juni'!$BR$214:$BR$393)</f>
        <v>76</v>
      </c>
      <c r="CI487" s="27"/>
      <c r="CJ487" s="325">
        <f t="shared" si="845"/>
        <v>76</v>
      </c>
      <c r="CK487" s="325">
        <f t="shared" si="846"/>
        <v>0</v>
      </c>
      <c r="CL487" s="41">
        <f t="shared" si="847"/>
        <v>100</v>
      </c>
      <c r="CM487" s="41">
        <f t="shared" si="848"/>
        <v>800</v>
      </c>
      <c r="CN487" s="41">
        <f t="shared" si="849"/>
        <v>612</v>
      </c>
      <c r="CO487" s="41">
        <f t="shared" si="850"/>
        <v>0</v>
      </c>
      <c r="CP487" s="41">
        <f t="shared" si="851"/>
        <v>612</v>
      </c>
      <c r="CQ487" s="41">
        <f t="shared" si="852"/>
        <v>512</v>
      </c>
      <c r="CR487" s="180">
        <f t="shared" si="853"/>
        <v>612</v>
      </c>
      <c r="CS487" s="27">
        <v>500</v>
      </c>
      <c r="CT487" s="27">
        <v>200</v>
      </c>
      <c r="CU487" s="324">
        <f>SUMIF('Rekapitulasi Juni'!$D$410:$D$588,APS!$B487,'Rekapitulasi Juni'!$E$410:$E$588)</f>
        <v>0</v>
      </c>
      <c r="CV487" s="324">
        <f>SUMIF('Rekapitulasi Juni'!$D$410:$D$588,APS!$B487,'Rekapitulasi Juni'!$F$410:$F$588)</f>
        <v>0</v>
      </c>
      <c r="CW487" s="27"/>
      <c r="CX487" s="325">
        <f t="shared" si="854"/>
        <v>0</v>
      </c>
      <c r="CY487" s="325">
        <f t="shared" si="855"/>
        <v>0</v>
      </c>
      <c r="CZ487" s="27">
        <f>177+62</f>
        <v>239</v>
      </c>
      <c r="DA487" s="324">
        <f>SUMIF('Rekapitulasi Juni'!$U$410:$U$588,APS!$B487,'Rekapitulasi Juni'!$V$410:$V$588)</f>
        <v>200</v>
      </c>
      <c r="DB487" s="324">
        <f>SUMIF('Rekapitulasi Juni'!$U$410:$U$588,APS!$B487,'Rekapitulasi Juni'!$W$410:$W$588)</f>
        <v>0</v>
      </c>
      <c r="DC487" s="27"/>
      <c r="DD487" s="325">
        <f t="shared" si="856"/>
        <v>0</v>
      </c>
      <c r="DE487" s="325">
        <f t="shared" si="857"/>
        <v>0</v>
      </c>
      <c r="DF487" s="27">
        <v>300</v>
      </c>
      <c r="DG487" s="324">
        <f>SUMIF('Rekapitulasi Juni'!$AL$410:$AL$588,APS!$B487,'Rekapitulasi Juni'!$AM$410:$AM$588)</f>
        <v>0</v>
      </c>
      <c r="DH487" s="324">
        <f>SUMIF('Rekapitulasi Juni'!$AL$410:$AL$588,APS!$B487,'Rekapitulasi Juni'!$AN$410:$AN$588)</f>
        <v>0</v>
      </c>
      <c r="DI487" s="27"/>
      <c r="DJ487" s="325">
        <f t="shared" si="813"/>
        <v>0</v>
      </c>
      <c r="DK487" s="325">
        <f t="shared" si="814"/>
        <v>0</v>
      </c>
      <c r="DL487" s="27">
        <v>300</v>
      </c>
      <c r="DM487" s="324">
        <f>SUMIF('Rekapitulasi Juni'!$BA$410:$BA$588,APS!$B487,'Rekapitulasi Juni'!$BB$410:$BB$588)</f>
        <v>0</v>
      </c>
      <c r="DN487" s="324">
        <f>SUMIF('Rekapitulasi Juni'!$BA$410:$BA$588,APS!$B487,'Rekapitulasi Juni'!$BC$410:$BC$588)</f>
        <v>0</v>
      </c>
      <c r="DO487" s="324">
        <f>SUMIF('Rekapitulasi Juni'!$BA$410:$BA$588,APS!$B487,'Rekapitulasi Juni'!$BF$410:$BF$588)</f>
        <v>0</v>
      </c>
      <c r="DP487" s="325">
        <f t="shared" si="815"/>
        <v>0</v>
      </c>
      <c r="DQ487" s="325">
        <f t="shared" si="816"/>
        <v>0</v>
      </c>
      <c r="DR487" s="27">
        <v>300</v>
      </c>
      <c r="DS487" s="324">
        <f>SUMIF('Rekapitulasi Juni'!$BP$410:$BP$588,APS!$B487,'Rekapitulasi Juni'!$BQ$410:$BQ$588)</f>
        <v>0</v>
      </c>
      <c r="DT487" s="324">
        <f>SUMIF('Rekapitulasi Juni'!$BP$410:$BP$588,APS!$B487,'Rekapitulasi Juni'!$BR$410:$BR$588)</f>
        <v>0</v>
      </c>
      <c r="DU487" s="27"/>
      <c r="DV487" s="325">
        <f t="shared" si="817"/>
        <v>0</v>
      </c>
      <c r="DW487" s="325">
        <f t="shared" si="818"/>
        <v>0</v>
      </c>
      <c r="DX487" s="41">
        <f t="shared" si="858"/>
        <v>1339</v>
      </c>
      <c r="DY487" s="41">
        <f t="shared" si="859"/>
        <v>200</v>
      </c>
      <c r="DZ487" s="41">
        <f t="shared" si="860"/>
        <v>0</v>
      </c>
      <c r="EA487" s="41">
        <f t="shared" si="861"/>
        <v>0</v>
      </c>
      <c r="EB487" s="41">
        <f t="shared" si="862"/>
        <v>0</v>
      </c>
      <c r="EC487" s="41">
        <f t="shared" si="863"/>
        <v>-1339</v>
      </c>
      <c r="ED487" s="180">
        <f t="shared" si="864"/>
        <v>0</v>
      </c>
      <c r="EE487" s="27">
        <v>500</v>
      </c>
      <c r="EF487" s="27"/>
      <c r="EG487" s="324">
        <f>SUMIF('Rekapitulasi Juni'!$D$608:$D$786,APS!$B487,'Rekapitulasi Juni'!$E$608:$E$786)</f>
        <v>0</v>
      </c>
      <c r="EH487" s="324">
        <f>SUMIF('Rekapitulasi Juni'!$D$608:$D$786,APS!$B487,'Rekapitulasi Juni'!$F$608:$F$786)</f>
        <v>0</v>
      </c>
      <c r="EI487" s="27"/>
      <c r="EJ487" s="325">
        <f t="shared" si="819"/>
        <v>0</v>
      </c>
      <c r="EK487" s="325">
        <f t="shared" si="820"/>
        <v>0</v>
      </c>
      <c r="EL487" s="27"/>
      <c r="EM487" s="324">
        <f>SUMIF('Rekapitulasi Juni'!$U$608:$U$786,APS!$B487,'Rekapitulasi Juni'!$V$608:$V$786)</f>
        <v>0</v>
      </c>
      <c r="EN487" s="324">
        <f>SUMIF('Rekapitulasi Juni'!$U$608:$U$786,APS!$B487,'Rekapitulasi Juni'!$W$608:$W$786)</f>
        <v>0</v>
      </c>
      <c r="EO487" s="27"/>
      <c r="EP487" s="325">
        <f t="shared" si="821"/>
        <v>0</v>
      </c>
      <c r="EQ487" s="325">
        <f t="shared" si="822"/>
        <v>0</v>
      </c>
      <c r="ER487" s="27"/>
      <c r="ES487" s="324">
        <f>SUMIF('Rekapitulasi Juni'!$AL$608:$AL$786,APS!$B487,'Rekapitulasi Juni'!$AM$608:$AM$786)</f>
        <v>0</v>
      </c>
      <c r="ET487" s="324">
        <f>SUMIF('Rekapitulasi Juni'!$AL$608:$AL$786,APS!$B487,'Rekapitulasi Juni'!$AN$608:$AN$786)</f>
        <v>0</v>
      </c>
      <c r="EU487" s="27"/>
      <c r="EV487" s="325">
        <f t="shared" si="807"/>
        <v>0</v>
      </c>
      <c r="EW487" s="325">
        <f t="shared" si="808"/>
        <v>0</v>
      </c>
      <c r="EX487" s="27"/>
      <c r="EY487" s="324">
        <f>SUMIF('Rekapitulasi Juni'!$BA$608:$BA$786,APS!$B487,'Rekapitulasi Juni'!$BB$608:$BB$786)</f>
        <v>0</v>
      </c>
      <c r="EZ487" s="324">
        <f>SUMIF('Rekapitulasi Juni'!$BA$608:$BA$786,APS!$B487,'Rekapitulasi Juni'!$BC$608:$BC$786)</f>
        <v>0</v>
      </c>
      <c r="FA487" s="324">
        <f>SUMIF('Rekapitulasi Juni'!$BA$608:$BA$786,APS!$B487,'Rekapitulasi Juni'!$BF$608:$BF$786)</f>
        <v>0</v>
      </c>
      <c r="FB487" s="325">
        <f t="shared" si="809"/>
        <v>0</v>
      </c>
      <c r="FC487" s="325">
        <f t="shared" si="810"/>
        <v>0</v>
      </c>
      <c r="FD487" s="27"/>
      <c r="FE487" s="27"/>
      <c r="FF487" s="27"/>
      <c r="FG487" s="27"/>
      <c r="FH487" s="27"/>
      <c r="FI487" s="27"/>
      <c r="FJ487" s="41">
        <f t="shared" si="865"/>
        <v>0</v>
      </c>
      <c r="FK487" s="41">
        <f t="shared" si="866"/>
        <v>0</v>
      </c>
      <c r="FL487" s="41">
        <f t="shared" si="867"/>
        <v>0</v>
      </c>
      <c r="FM487" s="41">
        <f t="shared" si="868"/>
        <v>0</v>
      </c>
      <c r="FN487" s="41">
        <f t="shared" si="869"/>
        <v>0</v>
      </c>
      <c r="FO487" s="41">
        <f t="shared" si="870"/>
        <v>0</v>
      </c>
      <c r="FP487" s="180">
        <f t="shared" si="871"/>
        <v>0</v>
      </c>
      <c r="FQ487" s="27"/>
      <c r="FR487" s="27"/>
      <c r="FS487" s="324">
        <f>SUMIF('Rekapitulasi Juni'!$D$804:$D$984,APS!$B487,'Rekapitulasi Juni'!$E$804:$E$984)</f>
        <v>0</v>
      </c>
      <c r="FT487" s="324">
        <f>SUMIF('Rekapitulasi Juni'!$D$804:$D$984,APS!$B487,'Rekapitulasi Juni'!$F$804:$F$984)</f>
        <v>0</v>
      </c>
      <c r="FU487" s="27"/>
      <c r="FV487" s="325">
        <f t="shared" si="811"/>
        <v>0</v>
      </c>
      <c r="FW487" s="325">
        <f t="shared" si="812"/>
        <v>0</v>
      </c>
      <c r="FX487" s="27"/>
      <c r="FY487" s="324">
        <f>SUMIF('Rekapitulasi Juni'!$U$804:$U$984,APS!$B487,'Rekapitulasi Juni'!$V$804:$V$984)</f>
        <v>0</v>
      </c>
      <c r="FZ487" s="324">
        <f>SUMIF('Rekapitulasi Juni'!$U$804:$U$984,APS!$B487,'Rekapitulasi Juni'!$W$804:$W$984)</f>
        <v>0</v>
      </c>
      <c r="GA487" s="27"/>
      <c r="GB487" s="325">
        <f t="shared" si="805"/>
        <v>0</v>
      </c>
      <c r="GC487" s="325">
        <f t="shared" si="806"/>
        <v>0</v>
      </c>
      <c r="GD487" s="27"/>
      <c r="GE487" s="324">
        <f>SUMIF('Rekapitulasi Juni'!$AL$804:$AL$984,APS!$B487,'Rekapitulasi Juni'!$AM$804:$AM$984)</f>
        <v>0</v>
      </c>
      <c r="GF487" s="324">
        <f>SUMIF('Rekapitulasi Juni'!$AL$804:$AL$984,APS!$B487,'Rekapitulasi Juni'!$AN$804:$AN$984)</f>
        <v>0</v>
      </c>
      <c r="GG487" s="27"/>
      <c r="GH487" s="325">
        <f t="shared" si="795"/>
        <v>0</v>
      </c>
      <c r="GI487" s="325">
        <f t="shared" si="796"/>
        <v>0</v>
      </c>
      <c r="GJ487" s="27"/>
      <c r="GK487" s="27"/>
      <c r="GL487" s="41">
        <f t="shared" si="872"/>
        <v>0</v>
      </c>
      <c r="GM487" s="41">
        <f t="shared" si="873"/>
        <v>0</v>
      </c>
      <c r="GN487" s="41">
        <f t="shared" si="874"/>
        <v>0</v>
      </c>
      <c r="GO487" s="41">
        <f t="shared" si="804"/>
        <v>0</v>
      </c>
      <c r="GP487" s="41">
        <f t="shared" si="875"/>
        <v>0</v>
      </c>
      <c r="GQ487" s="41">
        <f t="shared" si="876"/>
        <v>0</v>
      </c>
      <c r="GR487" s="180">
        <f t="shared" si="877"/>
        <v>0</v>
      </c>
      <c r="GS487" s="41">
        <f t="shared" si="797"/>
        <v>1439</v>
      </c>
      <c r="GT487" s="41">
        <f t="shared" si="798"/>
        <v>1100</v>
      </c>
      <c r="GU487" s="41">
        <f t="shared" si="799"/>
        <v>812</v>
      </c>
      <c r="GV487" s="41">
        <f t="shared" si="800"/>
        <v>0</v>
      </c>
      <c r="GW487" s="41">
        <f t="shared" si="801"/>
        <v>812</v>
      </c>
      <c r="GX487" s="41">
        <f t="shared" si="802"/>
        <v>-627</v>
      </c>
      <c r="GY487" s="180">
        <f t="shared" si="803"/>
        <v>56.428075052119532</v>
      </c>
      <c r="GZ487" s="41">
        <v>463</v>
      </c>
      <c r="HA487" s="32"/>
      <c r="HB487" s="42">
        <f t="shared" si="794"/>
        <v>249</v>
      </c>
      <c r="HC487" s="59"/>
    </row>
    <row r="488" spans="1:212" ht="15" customHeight="1">
      <c r="A488" s="64" t="s">
        <v>944</v>
      </c>
      <c r="B488" s="65" t="s">
        <v>945</v>
      </c>
      <c r="C488" s="31" t="s">
        <v>3</v>
      </c>
      <c r="D488" s="31" t="s">
        <v>928</v>
      </c>
      <c r="E488" s="31" t="s">
        <v>333</v>
      </c>
      <c r="F488" s="31" t="s">
        <v>929</v>
      </c>
      <c r="G488" s="33">
        <v>0</v>
      </c>
      <c r="H488" s="33">
        <v>0</v>
      </c>
      <c r="I488" s="33">
        <v>0</v>
      </c>
      <c r="J488" s="34">
        <f>IFERROR(VLOOKUP(A488,#REF!,3,0),0)</f>
        <v>0</v>
      </c>
      <c r="K488" s="34">
        <f t="shared" si="789"/>
        <v>0</v>
      </c>
      <c r="L488" s="34">
        <v>0</v>
      </c>
      <c r="M488" s="34">
        <v>0</v>
      </c>
      <c r="N488" s="35">
        <f t="shared" si="790"/>
        <v>0</v>
      </c>
      <c r="O488" s="35">
        <f t="shared" si="791"/>
        <v>0</v>
      </c>
      <c r="P488" s="36">
        <v>0</v>
      </c>
      <c r="Q488" s="36">
        <f t="shared" si="823"/>
        <v>0</v>
      </c>
      <c r="R488" s="80"/>
      <c r="S488" s="37">
        <f ca="1">SUMIF(ROP!$D$6:$H$65536,A488,ROP!$J$6:$J$65536)</f>
        <v>0</v>
      </c>
      <c r="T488" s="37">
        <f>SUMIF(HASIL!$B:$B,APS!$B488&amp;RIGHT(APS!T$9,2),HASIL!$I:$I)</f>
        <v>0</v>
      </c>
      <c r="U488" s="37">
        <f>SUMIF(HASIL!$B:$B,APS!$B488&amp;RIGHT(APS!U$9,2),HASIL!$I:$I)</f>
        <v>0</v>
      </c>
      <c r="V488" s="37">
        <f>SUMIF(HASIL!$B:$B,APS!$B488&amp;RIGHT(APS!V$9,2),HASIL!$I:$I)</f>
        <v>0</v>
      </c>
      <c r="W488" s="37">
        <f>SUMIF(HASIL!$B:$B,APS!$B488&amp;RIGHT(APS!W$9,2),HASIL!$I:$I)</f>
        <v>0</v>
      </c>
      <c r="X488" s="38">
        <f t="shared" si="792"/>
        <v>0</v>
      </c>
      <c r="Y488" s="38">
        <f t="shared" si="793"/>
        <v>0</v>
      </c>
      <c r="Z488" s="39">
        <f t="shared" si="879"/>
        <v>0</v>
      </c>
      <c r="AA488" s="39">
        <f t="shared" si="878"/>
        <v>0</v>
      </c>
      <c r="AB488" s="40">
        <f t="shared" si="880"/>
        <v>0</v>
      </c>
      <c r="AC488" s="27">
        <v>0</v>
      </c>
      <c r="AD488" s="27"/>
      <c r="AE488" s="27"/>
      <c r="AF488" s="27"/>
      <c r="AG488" s="27"/>
      <c r="AH488" s="27"/>
      <c r="AI488" s="324">
        <f>SUMIF('Rekapitulasi Juni'!$D$9:$D$192,APS!$B488,'Rekapitulasi Juni'!$E$9:$E$192)</f>
        <v>0</v>
      </c>
      <c r="AJ488" s="324">
        <f>SUMIF('Rekapitulasi Juni'!$D$9:$D$192,APS!$B488,'Rekapitulasi Juni'!$F$9:$F$192)</f>
        <v>0</v>
      </c>
      <c r="AK488" s="324">
        <f>SUMIF('Rekapitulasi Juni'!$D$9:$D$192,APS!$B488,'Rekapitulasi Juni'!$K$9:$K$192)</f>
        <v>0</v>
      </c>
      <c r="AL488" s="325">
        <f t="shared" si="824"/>
        <v>0</v>
      </c>
      <c r="AM488" s="325">
        <f t="shared" si="825"/>
        <v>0</v>
      </c>
      <c r="AN488" s="27"/>
      <c r="AO488" s="324">
        <f>SUMIF('Rekapitulasi Juni'!$U$9:$U$192,APS!$B488,'Rekapitulasi Juni'!$V$9:$V$192)</f>
        <v>0</v>
      </c>
      <c r="AP488" s="324">
        <f>SUMIF('Rekapitulasi Juni'!$U$9:$U$192,APS!$B488,'Rekapitulasi Juni'!$W$9:$W$192)</f>
        <v>0</v>
      </c>
      <c r="AQ488" s="27"/>
      <c r="AR488" s="325">
        <f t="shared" si="826"/>
        <v>0</v>
      </c>
      <c r="AS488" s="325">
        <f t="shared" si="827"/>
        <v>0</v>
      </c>
      <c r="AT488" s="27"/>
      <c r="AU488" s="324">
        <f>SUMIF('Rekapitulasi Juni'!$AL$9:$AL$192,APS!$B488,'Rekapitulasi Juni'!$AM$9:$AM$192)</f>
        <v>0</v>
      </c>
      <c r="AV488" s="324">
        <f>SUMIF('Rekapitulasi Juni'!$AL$9:$AL$192,APS!$B488,'Rekapitulasi Juni'!$AN$9:$AN$192)</f>
        <v>0</v>
      </c>
      <c r="AW488" s="27"/>
      <c r="AX488" s="325">
        <f t="shared" si="828"/>
        <v>0</v>
      </c>
      <c r="AY488" s="325">
        <f t="shared" si="829"/>
        <v>0</v>
      </c>
      <c r="AZ488" s="41">
        <f t="shared" si="830"/>
        <v>0</v>
      </c>
      <c r="BA488" s="41">
        <f t="shared" si="831"/>
        <v>0</v>
      </c>
      <c r="BB488" s="41">
        <f t="shared" si="832"/>
        <v>0</v>
      </c>
      <c r="BC488" s="41">
        <f t="shared" si="833"/>
        <v>0</v>
      </c>
      <c r="BD488" s="41">
        <f t="shared" si="834"/>
        <v>0</v>
      </c>
      <c r="BE488" s="41">
        <f t="shared" si="835"/>
        <v>0</v>
      </c>
      <c r="BF488" s="180">
        <f t="shared" si="836"/>
        <v>0</v>
      </c>
      <c r="BG488" s="27">
        <v>0</v>
      </c>
      <c r="BH488" s="27"/>
      <c r="BI488" s="324">
        <f>SUMIF('Rekapitulasi Juni'!$D$214:$D$393,APS!$B488,'Rekapitulasi Juni'!$E$214:$E$393)</f>
        <v>0</v>
      </c>
      <c r="BJ488" s="324">
        <f>SUMIF('Rekapitulasi Juni'!$D$214:$D$393,APS!$B488,'Rekapitulasi Juni'!$F$214:$F$393)</f>
        <v>0</v>
      </c>
      <c r="BK488" s="27"/>
      <c r="BL488" s="325">
        <f t="shared" si="837"/>
        <v>0</v>
      </c>
      <c r="BM488" s="325">
        <f t="shared" si="838"/>
        <v>0</v>
      </c>
      <c r="BN488" s="27"/>
      <c r="BO488" s="324">
        <f>SUMIF('Rekapitulasi Juni'!$U$214:$U$393,APS!$B488,'Rekapitulasi Juni'!$V$214:$V$393)</f>
        <v>0</v>
      </c>
      <c r="BP488" s="324">
        <f>SUMIF('Rekapitulasi Juni'!$U$214:$U$393,APS!$B488,'Rekapitulasi Juni'!$W$214:$W$393)</f>
        <v>0</v>
      </c>
      <c r="BQ488" s="27"/>
      <c r="BR488" s="325">
        <f t="shared" si="839"/>
        <v>0</v>
      </c>
      <c r="BS488" s="325">
        <f t="shared" si="840"/>
        <v>0</v>
      </c>
      <c r="BT488" s="27"/>
      <c r="BU488" s="324">
        <f>SUMIF('Rekapitulasi Juni'!$AL$214:$AL$393,APS!$B488,'Rekapitulasi Juni'!$AM$214:$AM$393)</f>
        <v>0</v>
      </c>
      <c r="BV488" s="324">
        <f>SUMIF('Rekapitulasi Juni'!$AL$214:$AL$393,APS!$B488,'Rekapitulasi Juni'!$AN$214:$AN$393)</f>
        <v>0</v>
      </c>
      <c r="BW488" s="27"/>
      <c r="BX488" s="325">
        <f t="shared" si="841"/>
        <v>0</v>
      </c>
      <c r="BY488" s="325">
        <f t="shared" si="842"/>
        <v>0</v>
      </c>
      <c r="BZ488" s="27"/>
      <c r="CA488" s="324">
        <f>SUMIF('Rekapitulasi Juni'!$BA$214:$BA$393,APS!$B488,'Rekapitulasi Juni'!$BB$214:$BB$393)</f>
        <v>0</v>
      </c>
      <c r="CB488" s="324">
        <f>SUMIF('Rekapitulasi Juni'!$BA$214:$BA$393,APS!$B488,'Rekapitulasi Juni'!$BC$214:$BC$393)</f>
        <v>0</v>
      </c>
      <c r="CC488" s="27"/>
      <c r="CD488" s="325">
        <f t="shared" si="843"/>
        <v>0</v>
      </c>
      <c r="CE488" s="325">
        <f t="shared" si="844"/>
        <v>0</v>
      </c>
      <c r="CF488" s="27"/>
      <c r="CG488" s="324">
        <f>SUMIF('Rekapitulasi Juni'!$BP$214:$BP$393,APS!$B488,'Rekapitulasi Juni'!$BQ$214:$BQ$393)</f>
        <v>0</v>
      </c>
      <c r="CH488" s="324">
        <f>SUMIF('Rekapitulasi Juni'!$BP$214:$BP$393,APS!$B488,'Rekapitulasi Juni'!$BR$214:$BR$393)</f>
        <v>0</v>
      </c>
      <c r="CI488" s="27"/>
      <c r="CJ488" s="325">
        <f t="shared" si="845"/>
        <v>0</v>
      </c>
      <c r="CK488" s="325">
        <f t="shared" si="846"/>
        <v>0</v>
      </c>
      <c r="CL488" s="41">
        <f t="shared" si="847"/>
        <v>0</v>
      </c>
      <c r="CM488" s="41">
        <f t="shared" si="848"/>
        <v>0</v>
      </c>
      <c r="CN488" s="41">
        <f t="shared" si="849"/>
        <v>0</v>
      </c>
      <c r="CO488" s="41">
        <f t="shared" si="850"/>
        <v>0</v>
      </c>
      <c r="CP488" s="41">
        <f t="shared" si="851"/>
        <v>0</v>
      </c>
      <c r="CQ488" s="41">
        <f t="shared" si="852"/>
        <v>0</v>
      </c>
      <c r="CR488" s="180">
        <f t="shared" si="853"/>
        <v>0</v>
      </c>
      <c r="CS488" s="27">
        <v>0</v>
      </c>
      <c r="CT488" s="27"/>
      <c r="CU488" s="324">
        <f>SUMIF('Rekapitulasi Juni'!$D$410:$D$588,APS!$B488,'Rekapitulasi Juni'!$E$410:$E$588)</f>
        <v>0</v>
      </c>
      <c r="CV488" s="324">
        <f>SUMIF('Rekapitulasi Juni'!$D$410:$D$588,APS!$B488,'Rekapitulasi Juni'!$F$410:$F$588)</f>
        <v>0</v>
      </c>
      <c r="CW488" s="27"/>
      <c r="CX488" s="325">
        <f t="shared" si="854"/>
        <v>0</v>
      </c>
      <c r="CY488" s="325">
        <f t="shared" si="855"/>
        <v>0</v>
      </c>
      <c r="CZ488" s="27"/>
      <c r="DA488" s="324">
        <f>SUMIF('Rekapitulasi Juni'!$U$410:$U$588,APS!$B488,'Rekapitulasi Juni'!$V$410:$V$588)</f>
        <v>0</v>
      </c>
      <c r="DB488" s="324">
        <f>SUMIF('Rekapitulasi Juni'!$U$410:$U$588,APS!$B488,'Rekapitulasi Juni'!$W$410:$W$588)</f>
        <v>0</v>
      </c>
      <c r="DC488" s="27"/>
      <c r="DD488" s="325">
        <f t="shared" si="856"/>
        <v>0</v>
      </c>
      <c r="DE488" s="325">
        <f t="shared" si="857"/>
        <v>0</v>
      </c>
      <c r="DF488" s="27"/>
      <c r="DG488" s="324">
        <f>SUMIF('Rekapitulasi Juni'!$AL$410:$AL$588,APS!$B488,'Rekapitulasi Juni'!$AM$410:$AM$588)</f>
        <v>0</v>
      </c>
      <c r="DH488" s="324">
        <f>SUMIF('Rekapitulasi Juni'!$AL$410:$AL$588,APS!$B488,'Rekapitulasi Juni'!$AN$410:$AN$588)</f>
        <v>0</v>
      </c>
      <c r="DI488" s="27"/>
      <c r="DJ488" s="325">
        <f t="shared" si="813"/>
        <v>0</v>
      </c>
      <c r="DK488" s="325">
        <f t="shared" si="814"/>
        <v>0</v>
      </c>
      <c r="DL488" s="27"/>
      <c r="DM488" s="324">
        <f>SUMIF('Rekapitulasi Juni'!$BA$410:$BA$588,APS!$B488,'Rekapitulasi Juni'!$BB$410:$BB$588)</f>
        <v>0</v>
      </c>
      <c r="DN488" s="324">
        <f>SUMIF('Rekapitulasi Juni'!$BA$410:$BA$588,APS!$B488,'Rekapitulasi Juni'!$BC$410:$BC$588)</f>
        <v>0</v>
      </c>
      <c r="DO488" s="324">
        <f>SUMIF('Rekapitulasi Juni'!$BA$410:$BA$588,APS!$B488,'Rekapitulasi Juni'!$BF$410:$BF$588)</f>
        <v>0</v>
      </c>
      <c r="DP488" s="325">
        <f t="shared" si="815"/>
        <v>0</v>
      </c>
      <c r="DQ488" s="325">
        <f t="shared" si="816"/>
        <v>0</v>
      </c>
      <c r="DR488" s="27"/>
      <c r="DS488" s="324">
        <f>SUMIF('Rekapitulasi Juni'!$BP$410:$BP$588,APS!$B488,'Rekapitulasi Juni'!$BQ$410:$BQ$588)</f>
        <v>0</v>
      </c>
      <c r="DT488" s="324">
        <f>SUMIF('Rekapitulasi Juni'!$BP$410:$BP$588,APS!$B488,'Rekapitulasi Juni'!$BR$410:$BR$588)</f>
        <v>0</v>
      </c>
      <c r="DU488" s="27"/>
      <c r="DV488" s="325">
        <f t="shared" si="817"/>
        <v>0</v>
      </c>
      <c r="DW488" s="325">
        <f t="shared" si="818"/>
        <v>0</v>
      </c>
      <c r="DX488" s="41">
        <f t="shared" si="858"/>
        <v>0</v>
      </c>
      <c r="DY488" s="41">
        <f t="shared" si="859"/>
        <v>0</v>
      </c>
      <c r="DZ488" s="41">
        <f t="shared" si="860"/>
        <v>0</v>
      </c>
      <c r="EA488" s="41">
        <f t="shared" si="861"/>
        <v>0</v>
      </c>
      <c r="EB488" s="41">
        <f t="shared" si="862"/>
        <v>0</v>
      </c>
      <c r="EC488" s="41">
        <f t="shared" si="863"/>
        <v>0</v>
      </c>
      <c r="ED488" s="180">
        <f t="shared" si="864"/>
        <v>0</v>
      </c>
      <c r="EE488" s="27">
        <v>0</v>
      </c>
      <c r="EF488" s="27"/>
      <c r="EG488" s="324">
        <f>SUMIF('Rekapitulasi Juni'!$D$608:$D$786,APS!$B488,'Rekapitulasi Juni'!$E$608:$E$786)</f>
        <v>0</v>
      </c>
      <c r="EH488" s="324">
        <f>SUMIF('Rekapitulasi Juni'!$D$608:$D$786,APS!$B488,'Rekapitulasi Juni'!$F$608:$F$786)</f>
        <v>0</v>
      </c>
      <c r="EI488" s="27"/>
      <c r="EJ488" s="325">
        <f t="shared" si="819"/>
        <v>0</v>
      </c>
      <c r="EK488" s="325">
        <f t="shared" si="820"/>
        <v>0</v>
      </c>
      <c r="EL488" s="27"/>
      <c r="EM488" s="324">
        <f>SUMIF('Rekapitulasi Juni'!$U$608:$U$786,APS!$B488,'Rekapitulasi Juni'!$V$608:$V$786)</f>
        <v>0</v>
      </c>
      <c r="EN488" s="324">
        <f>SUMIF('Rekapitulasi Juni'!$U$608:$U$786,APS!$B488,'Rekapitulasi Juni'!$W$608:$W$786)</f>
        <v>0</v>
      </c>
      <c r="EO488" s="27"/>
      <c r="EP488" s="325">
        <f t="shared" si="821"/>
        <v>0</v>
      </c>
      <c r="EQ488" s="325">
        <f t="shared" si="822"/>
        <v>0</v>
      </c>
      <c r="ER488" s="27"/>
      <c r="ES488" s="324">
        <f>SUMIF('Rekapitulasi Juni'!$AL$608:$AL$786,APS!$B488,'Rekapitulasi Juni'!$AM$608:$AM$786)</f>
        <v>0</v>
      </c>
      <c r="ET488" s="324">
        <f>SUMIF('Rekapitulasi Juni'!$AL$608:$AL$786,APS!$B488,'Rekapitulasi Juni'!$AN$608:$AN$786)</f>
        <v>10</v>
      </c>
      <c r="EU488" s="27"/>
      <c r="EV488" s="325">
        <f t="shared" si="807"/>
        <v>0</v>
      </c>
      <c r="EW488" s="325">
        <f t="shared" si="808"/>
        <v>0</v>
      </c>
      <c r="EX488" s="27"/>
      <c r="EY488" s="324">
        <f>SUMIF('Rekapitulasi Juni'!$BA$608:$BA$786,APS!$B488,'Rekapitulasi Juni'!$BB$608:$BB$786)</f>
        <v>0</v>
      </c>
      <c r="EZ488" s="324">
        <f>SUMIF('Rekapitulasi Juni'!$BA$608:$BA$786,APS!$B488,'Rekapitulasi Juni'!$BC$608:$BC$786)</f>
        <v>0</v>
      </c>
      <c r="FA488" s="324">
        <f>SUMIF('Rekapitulasi Juni'!$BA$608:$BA$786,APS!$B488,'Rekapitulasi Juni'!$BF$608:$BF$786)</f>
        <v>0</v>
      </c>
      <c r="FB488" s="325">
        <f t="shared" si="809"/>
        <v>0</v>
      </c>
      <c r="FC488" s="325">
        <f t="shared" si="810"/>
        <v>0</v>
      </c>
      <c r="FD488" s="27"/>
      <c r="FE488" s="27"/>
      <c r="FF488" s="27"/>
      <c r="FG488" s="27"/>
      <c r="FH488" s="27"/>
      <c r="FI488" s="27"/>
      <c r="FJ488" s="41">
        <f t="shared" si="865"/>
        <v>0</v>
      </c>
      <c r="FK488" s="41">
        <f t="shared" si="866"/>
        <v>0</v>
      </c>
      <c r="FL488" s="41">
        <f t="shared" si="867"/>
        <v>10</v>
      </c>
      <c r="FM488" s="41">
        <f t="shared" si="868"/>
        <v>0</v>
      </c>
      <c r="FN488" s="41">
        <f t="shared" si="869"/>
        <v>10</v>
      </c>
      <c r="FO488" s="41">
        <f t="shared" si="870"/>
        <v>10</v>
      </c>
      <c r="FP488" s="180">
        <f t="shared" si="871"/>
        <v>0</v>
      </c>
      <c r="FQ488" s="27"/>
      <c r="FR488" s="27"/>
      <c r="FS488" s="324">
        <f>SUMIF('Rekapitulasi Juni'!$D$804:$D$984,APS!$B488,'Rekapitulasi Juni'!$E$804:$E$984)</f>
        <v>0</v>
      </c>
      <c r="FT488" s="324">
        <f>SUMIF('Rekapitulasi Juni'!$D$804:$D$984,APS!$B488,'Rekapitulasi Juni'!$F$804:$F$984)</f>
        <v>0</v>
      </c>
      <c r="FU488" s="27"/>
      <c r="FV488" s="325">
        <f t="shared" si="811"/>
        <v>0</v>
      </c>
      <c r="FW488" s="325">
        <f t="shared" si="812"/>
        <v>0</v>
      </c>
      <c r="FX488" s="27"/>
      <c r="FY488" s="324">
        <f>SUMIF('Rekapitulasi Juni'!$U$804:$U$984,APS!$B488,'Rekapitulasi Juni'!$V$804:$V$984)</f>
        <v>0</v>
      </c>
      <c r="FZ488" s="324">
        <f>SUMIF('Rekapitulasi Juni'!$U$804:$U$984,APS!$B488,'Rekapitulasi Juni'!$W$804:$W$984)</f>
        <v>0</v>
      </c>
      <c r="GA488" s="27"/>
      <c r="GB488" s="325">
        <f t="shared" si="805"/>
        <v>0</v>
      </c>
      <c r="GC488" s="325">
        <f t="shared" si="806"/>
        <v>0</v>
      </c>
      <c r="GD488" s="27"/>
      <c r="GE488" s="324">
        <f>SUMIF('Rekapitulasi Juni'!$AL$804:$AL$984,APS!$B488,'Rekapitulasi Juni'!$AM$804:$AM$984)</f>
        <v>0</v>
      </c>
      <c r="GF488" s="324">
        <f>SUMIF('Rekapitulasi Juni'!$AL$804:$AL$984,APS!$B488,'Rekapitulasi Juni'!$AN$804:$AN$984)</f>
        <v>0</v>
      </c>
      <c r="GG488" s="27"/>
      <c r="GH488" s="325">
        <f t="shared" si="795"/>
        <v>0</v>
      </c>
      <c r="GI488" s="325">
        <f t="shared" si="796"/>
        <v>0</v>
      </c>
      <c r="GJ488" s="27"/>
      <c r="GK488" s="27"/>
      <c r="GL488" s="41">
        <f t="shared" si="872"/>
        <v>0</v>
      </c>
      <c r="GM488" s="41">
        <f t="shared" si="873"/>
        <v>0</v>
      </c>
      <c r="GN488" s="41">
        <f t="shared" si="874"/>
        <v>0</v>
      </c>
      <c r="GO488" s="41">
        <f t="shared" si="804"/>
        <v>0</v>
      </c>
      <c r="GP488" s="41">
        <f t="shared" si="875"/>
        <v>0</v>
      </c>
      <c r="GQ488" s="41">
        <f t="shared" si="876"/>
        <v>0</v>
      </c>
      <c r="GR488" s="180">
        <f t="shared" si="877"/>
        <v>0</v>
      </c>
      <c r="GS488" s="41">
        <f t="shared" si="797"/>
        <v>0</v>
      </c>
      <c r="GT488" s="41">
        <f t="shared" si="798"/>
        <v>0</v>
      </c>
      <c r="GU488" s="41">
        <f t="shared" si="799"/>
        <v>10</v>
      </c>
      <c r="GV488" s="41">
        <f t="shared" si="800"/>
        <v>0</v>
      </c>
      <c r="GW488" s="41">
        <f t="shared" si="801"/>
        <v>10</v>
      </c>
      <c r="GX488" s="41">
        <f t="shared" si="802"/>
        <v>10</v>
      </c>
      <c r="GY488" s="180">
        <f t="shared" si="803"/>
        <v>0</v>
      </c>
      <c r="GZ488" s="41">
        <v>464</v>
      </c>
      <c r="HA488" s="32"/>
      <c r="HB488" s="42">
        <f t="shared" si="794"/>
        <v>0</v>
      </c>
      <c r="HC488" s="59"/>
      <c r="HD488">
        <f>300+400+350+300+500+500+500+500+500+650</f>
        <v>4500</v>
      </c>
    </row>
    <row r="489" spans="1:212" ht="15" customHeight="1">
      <c r="A489" s="31" t="s">
        <v>946</v>
      </c>
      <c r="B489" s="32" t="s">
        <v>947</v>
      </c>
      <c r="C489" s="31" t="s">
        <v>3</v>
      </c>
      <c r="D489" s="31" t="s">
        <v>928</v>
      </c>
      <c r="E489" s="31" t="s">
        <v>928</v>
      </c>
      <c r="F489" s="31" t="s">
        <v>929</v>
      </c>
      <c r="G489" s="33">
        <v>2300</v>
      </c>
      <c r="H489" s="33">
        <v>0</v>
      </c>
      <c r="I489" s="33">
        <v>0</v>
      </c>
      <c r="J489" s="34">
        <f>IFERROR(VLOOKUP(A489,#REF!,3,0),0)</f>
        <v>0</v>
      </c>
      <c r="K489" s="34">
        <f t="shared" si="789"/>
        <v>207</v>
      </c>
      <c r="L489" s="34">
        <v>496</v>
      </c>
      <c r="M489" s="34">
        <v>703</v>
      </c>
      <c r="N489" s="35">
        <f t="shared" si="790"/>
        <v>2093</v>
      </c>
      <c r="O489" s="35">
        <f t="shared" si="791"/>
        <v>2093</v>
      </c>
      <c r="P489" s="36">
        <v>2000</v>
      </c>
      <c r="Q489" s="36">
        <f t="shared" si="823"/>
        <v>1207</v>
      </c>
      <c r="R489" s="80">
        <v>-1000</v>
      </c>
      <c r="S489" s="37">
        <f ca="1">SUMIF(ROP!$D$6:$H$65536,A489,ROP!$J$6:$J$65536)</f>
        <v>0</v>
      </c>
      <c r="T489" s="37">
        <f>SUMIF(HASIL!$B:$B,APS!$B489&amp;RIGHT(APS!T$9,2),HASIL!$I:$I)</f>
        <v>0</v>
      </c>
      <c r="U489" s="37">
        <f>SUMIF(HASIL!$B:$B,APS!$B489&amp;RIGHT(APS!U$9,2),HASIL!$I:$I)</f>
        <v>0</v>
      </c>
      <c r="V489" s="37">
        <f>SUMIF(HASIL!$B:$B,APS!$B489&amp;RIGHT(APS!V$9,2),HASIL!$I:$I)</f>
        <v>0</v>
      </c>
      <c r="W489" s="37">
        <f>SUMIF(HASIL!$B:$B,APS!$B489&amp;RIGHT(APS!W$9,2),HASIL!$I:$I)</f>
        <v>0</v>
      </c>
      <c r="X489" s="38">
        <f t="shared" si="792"/>
        <v>0</v>
      </c>
      <c r="Y489" s="38">
        <f t="shared" si="793"/>
        <v>-1207</v>
      </c>
      <c r="Z489" s="39">
        <f>+AA489-Q489</f>
        <v>0</v>
      </c>
      <c r="AA489" s="39">
        <f t="shared" si="878"/>
        <v>1207</v>
      </c>
      <c r="AB489" s="40">
        <f t="shared" si="880"/>
        <v>2000</v>
      </c>
      <c r="AC489" s="27">
        <v>500</v>
      </c>
      <c r="AD489" s="27"/>
      <c r="AE489" s="27"/>
      <c r="AF489" s="27"/>
      <c r="AG489" s="27"/>
      <c r="AH489" s="27"/>
      <c r="AI489" s="324">
        <f>SUMIF('Rekapitulasi Juni'!$D$9:$D$192,APS!$B489,'Rekapitulasi Juni'!$E$9:$E$192)</f>
        <v>0</v>
      </c>
      <c r="AJ489" s="324">
        <f>SUMIF('Rekapitulasi Juni'!$D$9:$D$192,APS!$B489,'Rekapitulasi Juni'!$F$9:$F$192)</f>
        <v>0</v>
      </c>
      <c r="AK489" s="324">
        <f>SUMIF('Rekapitulasi Juni'!$D$9:$D$192,APS!$B489,'Rekapitulasi Juni'!$K$9:$K$192)</f>
        <v>0</v>
      </c>
      <c r="AL489" s="325">
        <f t="shared" si="824"/>
        <v>0</v>
      </c>
      <c r="AM489" s="325">
        <f t="shared" si="825"/>
        <v>0</v>
      </c>
      <c r="AN489" s="27"/>
      <c r="AO489" s="324">
        <f>SUMIF('Rekapitulasi Juni'!$U$9:$U$192,APS!$B489,'Rekapitulasi Juni'!$V$9:$V$192)</f>
        <v>0</v>
      </c>
      <c r="AP489" s="324">
        <f>SUMIF('Rekapitulasi Juni'!$U$9:$U$192,APS!$B489,'Rekapitulasi Juni'!$W$9:$W$192)</f>
        <v>0</v>
      </c>
      <c r="AQ489" s="27"/>
      <c r="AR489" s="325">
        <f t="shared" si="826"/>
        <v>0</v>
      </c>
      <c r="AS489" s="325">
        <f t="shared" si="827"/>
        <v>0</v>
      </c>
      <c r="AT489" s="27"/>
      <c r="AU489" s="324">
        <f>SUMIF('Rekapitulasi Juni'!$AL$9:$AL$192,APS!$B489,'Rekapitulasi Juni'!$AM$9:$AM$192)</f>
        <v>0</v>
      </c>
      <c r="AV489" s="324">
        <f>SUMIF('Rekapitulasi Juni'!$AL$9:$AL$192,APS!$B489,'Rekapitulasi Juni'!$AN$9:$AN$192)</f>
        <v>0</v>
      </c>
      <c r="AW489" s="27"/>
      <c r="AX489" s="325">
        <f t="shared" si="828"/>
        <v>0</v>
      </c>
      <c r="AY489" s="325">
        <f t="shared" si="829"/>
        <v>0</v>
      </c>
      <c r="AZ489" s="41">
        <f t="shared" si="830"/>
        <v>0</v>
      </c>
      <c r="BA489" s="41">
        <f t="shared" si="831"/>
        <v>0</v>
      </c>
      <c r="BB489" s="41">
        <f t="shared" si="832"/>
        <v>0</v>
      </c>
      <c r="BC489" s="41">
        <f t="shared" si="833"/>
        <v>0</v>
      </c>
      <c r="BD489" s="41">
        <f t="shared" si="834"/>
        <v>0</v>
      </c>
      <c r="BE489" s="41">
        <f t="shared" si="835"/>
        <v>0</v>
      </c>
      <c r="BF489" s="180">
        <f t="shared" si="836"/>
        <v>0</v>
      </c>
      <c r="BG489" s="27">
        <v>500</v>
      </c>
      <c r="BH489" s="27"/>
      <c r="BI489" s="324">
        <f>SUMIF('Rekapitulasi Juni'!$D$214:$D$393,APS!$B489,'Rekapitulasi Juni'!$E$214:$E$393)</f>
        <v>0</v>
      </c>
      <c r="BJ489" s="324">
        <f>SUMIF('Rekapitulasi Juni'!$D$214:$D$393,APS!$B489,'Rekapitulasi Juni'!$F$214:$F$393)</f>
        <v>0</v>
      </c>
      <c r="BK489" s="27"/>
      <c r="BL489" s="325">
        <f t="shared" si="837"/>
        <v>0</v>
      </c>
      <c r="BM489" s="325">
        <f t="shared" si="838"/>
        <v>0</v>
      </c>
      <c r="BN489" s="27"/>
      <c r="BO489" s="324">
        <f>SUMIF('Rekapitulasi Juni'!$U$214:$U$393,APS!$B489,'Rekapitulasi Juni'!$V$214:$V$393)</f>
        <v>0</v>
      </c>
      <c r="BP489" s="324">
        <f>SUMIF('Rekapitulasi Juni'!$U$214:$U$393,APS!$B489,'Rekapitulasi Juni'!$W$214:$W$393)</f>
        <v>56</v>
      </c>
      <c r="BQ489" s="27"/>
      <c r="BR489" s="325">
        <f t="shared" si="839"/>
        <v>0</v>
      </c>
      <c r="BS489" s="325">
        <f t="shared" si="840"/>
        <v>0</v>
      </c>
      <c r="BT489" s="27"/>
      <c r="BU489" s="324">
        <f>SUMIF('Rekapitulasi Juni'!$AL$214:$AL$393,APS!$B489,'Rekapitulasi Juni'!$AM$214:$AM$393)</f>
        <v>400</v>
      </c>
      <c r="BV489" s="324">
        <f>SUMIF('Rekapitulasi Juni'!$AL$214:$AL$393,APS!$B489,'Rekapitulasi Juni'!$AN$214:$AN$393)</f>
        <v>44</v>
      </c>
      <c r="BW489" s="27"/>
      <c r="BX489" s="325">
        <f t="shared" si="841"/>
        <v>0</v>
      </c>
      <c r="BY489" s="325">
        <f t="shared" si="842"/>
        <v>11</v>
      </c>
      <c r="BZ489" s="27"/>
      <c r="CA489" s="324">
        <f>SUMIF('Rekapitulasi Juni'!$BA$214:$BA$393,APS!$B489,'Rekapitulasi Juni'!$BB$214:$BB$393)</f>
        <v>0</v>
      </c>
      <c r="CB489" s="324">
        <f>SUMIF('Rekapitulasi Juni'!$BA$214:$BA$393,APS!$B489,'Rekapitulasi Juni'!$BC$214:$BC$393)</f>
        <v>0</v>
      </c>
      <c r="CC489" s="27"/>
      <c r="CD489" s="325">
        <f t="shared" si="843"/>
        <v>0</v>
      </c>
      <c r="CE489" s="325">
        <f t="shared" si="844"/>
        <v>0</v>
      </c>
      <c r="CF489" s="27"/>
      <c r="CG489" s="324">
        <f>SUMIF('Rekapitulasi Juni'!$BP$214:$BP$393,APS!$B489,'Rekapitulasi Juni'!$BQ$214:$BQ$393)</f>
        <v>200</v>
      </c>
      <c r="CH489" s="324">
        <f>SUMIF('Rekapitulasi Juni'!$BP$214:$BP$393,APS!$B489,'Rekapitulasi Juni'!$BR$214:$BR$393)</f>
        <v>292</v>
      </c>
      <c r="CI489" s="27"/>
      <c r="CJ489" s="325">
        <f t="shared" si="845"/>
        <v>0</v>
      </c>
      <c r="CK489" s="325">
        <f t="shared" si="846"/>
        <v>146</v>
      </c>
      <c r="CL489" s="41">
        <f t="shared" si="847"/>
        <v>0</v>
      </c>
      <c r="CM489" s="41">
        <f t="shared" si="848"/>
        <v>600</v>
      </c>
      <c r="CN489" s="41">
        <f t="shared" si="849"/>
        <v>392</v>
      </c>
      <c r="CO489" s="41">
        <f t="shared" si="850"/>
        <v>0</v>
      </c>
      <c r="CP489" s="41">
        <f t="shared" si="851"/>
        <v>392</v>
      </c>
      <c r="CQ489" s="41">
        <f t="shared" si="852"/>
        <v>392</v>
      </c>
      <c r="CR489" s="180">
        <f t="shared" si="853"/>
        <v>0</v>
      </c>
      <c r="CS489" s="27">
        <v>500</v>
      </c>
      <c r="CT489" s="27">
        <f>200+107</f>
        <v>307</v>
      </c>
      <c r="CU489" s="324">
        <f>SUMIF('Rekapitulasi Juni'!$D$410:$D$588,APS!$B489,'Rekapitulasi Juni'!$E$410:$E$588)</f>
        <v>200</v>
      </c>
      <c r="CV489" s="324">
        <f>SUMIF('Rekapitulasi Juni'!$D$410:$D$588,APS!$B489,'Rekapitulasi Juni'!$F$410:$F$588)</f>
        <v>200</v>
      </c>
      <c r="CW489" s="27"/>
      <c r="CX489" s="325">
        <f t="shared" si="854"/>
        <v>65.146579804560261</v>
      </c>
      <c r="CY489" s="325">
        <f t="shared" si="855"/>
        <v>100</v>
      </c>
      <c r="CZ489" s="27">
        <v>300</v>
      </c>
      <c r="DA489" s="324">
        <f>SUMIF('Rekapitulasi Juni'!$U$410:$U$588,APS!$B489,'Rekapitulasi Juni'!$V$410:$V$588)</f>
        <v>300</v>
      </c>
      <c r="DB489" s="324">
        <f>SUMIF('Rekapitulasi Juni'!$U$410:$U$588,APS!$B489,'Rekapitulasi Juni'!$W$410:$W$588)</f>
        <v>152</v>
      </c>
      <c r="DC489" s="27"/>
      <c r="DD489" s="325">
        <f t="shared" si="856"/>
        <v>50.666666666666671</v>
      </c>
      <c r="DE489" s="325">
        <f t="shared" si="857"/>
        <v>50.666666666666671</v>
      </c>
      <c r="DF489" s="27">
        <v>200</v>
      </c>
      <c r="DG489" s="324">
        <f>SUMIF('Rekapitulasi Juni'!$AL$410:$AL$588,APS!$B489,'Rekapitulasi Juni'!$AM$410:$AM$588)</f>
        <v>0</v>
      </c>
      <c r="DH489" s="324">
        <f>SUMIF('Rekapitulasi Juni'!$AL$410:$AL$588,APS!$B489,'Rekapitulasi Juni'!$AN$410:$AN$588)</f>
        <v>0</v>
      </c>
      <c r="DI489" s="27"/>
      <c r="DJ489" s="325">
        <f t="shared" si="813"/>
        <v>0</v>
      </c>
      <c r="DK489" s="325">
        <f t="shared" si="814"/>
        <v>0</v>
      </c>
      <c r="DL489" s="27">
        <v>200</v>
      </c>
      <c r="DM489" s="324">
        <f>SUMIF('Rekapitulasi Juni'!$BA$410:$BA$588,APS!$B489,'Rekapitulasi Juni'!$BB$410:$BB$588)</f>
        <v>0</v>
      </c>
      <c r="DN489" s="324">
        <f>SUMIF('Rekapitulasi Juni'!$BA$410:$BA$588,APS!$B489,'Rekapitulasi Juni'!$BC$410:$BC$588)</f>
        <v>0</v>
      </c>
      <c r="DO489" s="324">
        <f>SUMIF('Rekapitulasi Juni'!$BA$410:$BA$588,APS!$B489,'Rekapitulasi Juni'!$BF$410:$BF$588)</f>
        <v>0</v>
      </c>
      <c r="DP489" s="325">
        <f t="shared" si="815"/>
        <v>0</v>
      </c>
      <c r="DQ489" s="325">
        <f t="shared" si="816"/>
        <v>0</v>
      </c>
      <c r="DR489" s="27">
        <v>200</v>
      </c>
      <c r="DS489" s="324">
        <f>SUMIF('Rekapitulasi Juni'!$BP$410:$BP$588,APS!$B489,'Rekapitulasi Juni'!$BQ$410:$BQ$588)</f>
        <v>0</v>
      </c>
      <c r="DT489" s="324">
        <f>SUMIF('Rekapitulasi Juni'!$BP$410:$BP$588,APS!$B489,'Rekapitulasi Juni'!$BR$410:$BR$588)</f>
        <v>0</v>
      </c>
      <c r="DU489" s="27"/>
      <c r="DV489" s="325">
        <f t="shared" si="817"/>
        <v>0</v>
      </c>
      <c r="DW489" s="325">
        <f t="shared" si="818"/>
        <v>0</v>
      </c>
      <c r="DX489" s="41">
        <f t="shared" si="858"/>
        <v>1207</v>
      </c>
      <c r="DY489" s="41">
        <f t="shared" si="859"/>
        <v>500</v>
      </c>
      <c r="DZ489" s="41">
        <f t="shared" si="860"/>
        <v>352</v>
      </c>
      <c r="EA489" s="41">
        <f t="shared" si="861"/>
        <v>0</v>
      </c>
      <c r="EB489" s="41">
        <f t="shared" si="862"/>
        <v>352</v>
      </c>
      <c r="EC489" s="41">
        <f t="shared" si="863"/>
        <v>-855</v>
      </c>
      <c r="ED489" s="180">
        <f t="shared" si="864"/>
        <v>29.163214581607289</v>
      </c>
      <c r="EE489" s="27">
        <v>500</v>
      </c>
      <c r="EF489" s="27"/>
      <c r="EG489" s="324">
        <f>SUMIF('Rekapitulasi Juni'!$D$608:$D$786,APS!$B489,'Rekapitulasi Juni'!$E$608:$E$786)</f>
        <v>0</v>
      </c>
      <c r="EH489" s="324">
        <f>SUMIF('Rekapitulasi Juni'!$D$608:$D$786,APS!$B489,'Rekapitulasi Juni'!$F$608:$F$786)</f>
        <v>0</v>
      </c>
      <c r="EI489" s="27"/>
      <c r="EJ489" s="325">
        <f t="shared" si="819"/>
        <v>0</v>
      </c>
      <c r="EK489" s="325">
        <f t="shared" si="820"/>
        <v>0</v>
      </c>
      <c r="EL489" s="27"/>
      <c r="EM489" s="324">
        <f>SUMIF('Rekapitulasi Juni'!$U$608:$U$786,APS!$B489,'Rekapitulasi Juni'!$V$608:$V$786)</f>
        <v>0</v>
      </c>
      <c r="EN489" s="324">
        <f>SUMIF('Rekapitulasi Juni'!$U$608:$U$786,APS!$B489,'Rekapitulasi Juni'!$W$608:$W$786)</f>
        <v>0</v>
      </c>
      <c r="EO489" s="27"/>
      <c r="EP489" s="325">
        <f t="shared" si="821"/>
        <v>0</v>
      </c>
      <c r="EQ489" s="325">
        <f t="shared" si="822"/>
        <v>0</v>
      </c>
      <c r="ER489" s="27"/>
      <c r="ES489" s="324">
        <f>SUMIF('Rekapitulasi Juni'!$AL$608:$AL$786,APS!$B489,'Rekapitulasi Juni'!$AM$608:$AM$786)</f>
        <v>0</v>
      </c>
      <c r="ET489" s="324">
        <f>SUMIF('Rekapitulasi Juni'!$AL$608:$AL$786,APS!$B489,'Rekapitulasi Juni'!$AN$608:$AN$786)</f>
        <v>0</v>
      </c>
      <c r="EU489" s="27"/>
      <c r="EV489" s="325">
        <f t="shared" si="807"/>
        <v>0</v>
      </c>
      <c r="EW489" s="325">
        <f t="shared" si="808"/>
        <v>0</v>
      </c>
      <c r="EX489" s="27"/>
      <c r="EY489" s="324">
        <f>SUMIF('Rekapitulasi Juni'!$BA$608:$BA$786,APS!$B489,'Rekapitulasi Juni'!$BB$608:$BB$786)</f>
        <v>0</v>
      </c>
      <c r="EZ489" s="324">
        <f>SUMIF('Rekapitulasi Juni'!$BA$608:$BA$786,APS!$B489,'Rekapitulasi Juni'!$BC$608:$BC$786)</f>
        <v>0</v>
      </c>
      <c r="FA489" s="324">
        <f>SUMIF('Rekapitulasi Juni'!$BA$608:$BA$786,APS!$B489,'Rekapitulasi Juni'!$BF$608:$BF$786)</f>
        <v>0</v>
      </c>
      <c r="FB489" s="325">
        <f t="shared" si="809"/>
        <v>0</v>
      </c>
      <c r="FC489" s="325">
        <f t="shared" si="810"/>
        <v>0</v>
      </c>
      <c r="FD489" s="27"/>
      <c r="FE489" s="27"/>
      <c r="FF489" s="27"/>
      <c r="FG489" s="27"/>
      <c r="FH489" s="27"/>
      <c r="FI489" s="27"/>
      <c r="FJ489" s="41">
        <f t="shared" si="865"/>
        <v>0</v>
      </c>
      <c r="FK489" s="41">
        <f t="shared" si="866"/>
        <v>0</v>
      </c>
      <c r="FL489" s="41">
        <f t="shared" si="867"/>
        <v>0</v>
      </c>
      <c r="FM489" s="41">
        <f t="shared" si="868"/>
        <v>0</v>
      </c>
      <c r="FN489" s="41">
        <f t="shared" si="869"/>
        <v>0</v>
      </c>
      <c r="FO489" s="41">
        <f t="shared" si="870"/>
        <v>0</v>
      </c>
      <c r="FP489" s="180">
        <f t="shared" si="871"/>
        <v>0</v>
      </c>
      <c r="FQ489" s="27"/>
      <c r="FR489" s="27"/>
      <c r="FS489" s="324">
        <f>SUMIF('Rekapitulasi Juni'!$D$804:$D$984,APS!$B489,'Rekapitulasi Juni'!$E$804:$E$984)</f>
        <v>0</v>
      </c>
      <c r="FT489" s="324">
        <f>SUMIF('Rekapitulasi Juni'!$D$804:$D$984,APS!$B489,'Rekapitulasi Juni'!$F$804:$F$984)</f>
        <v>0</v>
      </c>
      <c r="FU489" s="27"/>
      <c r="FV489" s="325">
        <f t="shared" si="811"/>
        <v>0</v>
      </c>
      <c r="FW489" s="325">
        <f t="shared" si="812"/>
        <v>0</v>
      </c>
      <c r="FX489" s="27"/>
      <c r="FY489" s="324">
        <f>SUMIF('Rekapitulasi Juni'!$U$804:$U$984,APS!$B489,'Rekapitulasi Juni'!$V$804:$V$984)</f>
        <v>0</v>
      </c>
      <c r="FZ489" s="324">
        <f>SUMIF('Rekapitulasi Juni'!$U$804:$U$984,APS!$B489,'Rekapitulasi Juni'!$W$804:$W$984)</f>
        <v>0</v>
      </c>
      <c r="GA489" s="27"/>
      <c r="GB489" s="325">
        <f t="shared" si="805"/>
        <v>0</v>
      </c>
      <c r="GC489" s="325">
        <f t="shared" si="806"/>
        <v>0</v>
      </c>
      <c r="GD489" s="27"/>
      <c r="GE489" s="324">
        <f>SUMIF('Rekapitulasi Juni'!$AL$804:$AL$984,APS!$B489,'Rekapitulasi Juni'!$AM$804:$AM$984)</f>
        <v>0</v>
      </c>
      <c r="GF489" s="324">
        <f>SUMIF('Rekapitulasi Juni'!$AL$804:$AL$984,APS!$B489,'Rekapitulasi Juni'!$AN$804:$AN$984)</f>
        <v>0</v>
      </c>
      <c r="GG489" s="27"/>
      <c r="GH489" s="325">
        <f t="shared" si="795"/>
        <v>0</v>
      </c>
      <c r="GI489" s="325">
        <f t="shared" si="796"/>
        <v>0</v>
      </c>
      <c r="GJ489" s="27"/>
      <c r="GK489" s="27"/>
      <c r="GL489" s="41">
        <f t="shared" si="872"/>
        <v>0</v>
      </c>
      <c r="GM489" s="41">
        <f t="shared" si="873"/>
        <v>0</v>
      </c>
      <c r="GN489" s="41">
        <f t="shared" si="874"/>
        <v>0</v>
      </c>
      <c r="GO489" s="41">
        <f t="shared" si="804"/>
        <v>0</v>
      </c>
      <c r="GP489" s="41">
        <f t="shared" si="875"/>
        <v>0</v>
      </c>
      <c r="GQ489" s="41">
        <f t="shared" si="876"/>
        <v>0</v>
      </c>
      <c r="GR489" s="180">
        <f t="shared" si="877"/>
        <v>0</v>
      </c>
      <c r="GS489" s="41">
        <f t="shared" si="797"/>
        <v>1207</v>
      </c>
      <c r="GT489" s="41">
        <f t="shared" si="798"/>
        <v>1100</v>
      </c>
      <c r="GU489" s="41">
        <f t="shared" si="799"/>
        <v>744</v>
      </c>
      <c r="GV489" s="41">
        <f t="shared" si="800"/>
        <v>0</v>
      </c>
      <c r="GW489" s="41">
        <f t="shared" si="801"/>
        <v>744</v>
      </c>
      <c r="GX489" s="41">
        <f t="shared" si="802"/>
        <v>-463</v>
      </c>
      <c r="GY489" s="180">
        <f t="shared" si="803"/>
        <v>61.640430820215407</v>
      </c>
      <c r="GZ489" s="41">
        <v>465</v>
      </c>
      <c r="HA489" s="32"/>
      <c r="HB489" s="42">
        <f t="shared" si="794"/>
        <v>403</v>
      </c>
      <c r="HC489" s="59"/>
    </row>
    <row r="490" spans="1:212" ht="15.75">
      <c r="A490" s="64" t="s">
        <v>948</v>
      </c>
      <c r="B490" s="65" t="s">
        <v>949</v>
      </c>
      <c r="C490" s="31" t="s">
        <v>3</v>
      </c>
      <c r="D490" s="31" t="s">
        <v>928</v>
      </c>
      <c r="E490" s="31" t="s">
        <v>928</v>
      </c>
      <c r="F490" s="31" t="s">
        <v>929</v>
      </c>
      <c r="G490" s="33">
        <v>1300</v>
      </c>
      <c r="H490" s="33">
        <v>0</v>
      </c>
      <c r="I490" s="33">
        <v>0</v>
      </c>
      <c r="J490" s="34">
        <f>IFERROR(VLOOKUP(A490,#REF!,3,0),0)</f>
        <v>0</v>
      </c>
      <c r="K490" s="34">
        <f t="shared" si="789"/>
        <v>-708</v>
      </c>
      <c r="L490" s="34">
        <v>708</v>
      </c>
      <c r="M490" s="34">
        <v>0</v>
      </c>
      <c r="N490" s="35">
        <f t="shared" si="790"/>
        <v>2008</v>
      </c>
      <c r="O490" s="35">
        <f t="shared" si="791"/>
        <v>2008</v>
      </c>
      <c r="P490" s="36">
        <v>0</v>
      </c>
      <c r="Q490" s="36">
        <f t="shared" si="823"/>
        <v>1000</v>
      </c>
      <c r="R490" s="80">
        <v>1000</v>
      </c>
      <c r="S490" s="37">
        <f ca="1">SUMIF(ROP!$D$6:$H$65536,A490,ROP!$J$6:$J$65536)</f>
        <v>0</v>
      </c>
      <c r="T490" s="37">
        <f>SUMIF(HASIL!$B:$B,APS!$B490&amp;RIGHT(APS!T$9,2),HASIL!$I:$I)</f>
        <v>100</v>
      </c>
      <c r="U490" s="37">
        <f>SUMIF(HASIL!$B:$B,APS!$B490&amp;RIGHT(APS!U$9,2),HASIL!$I:$I)</f>
        <v>0</v>
      </c>
      <c r="V490" s="37">
        <f>SUMIF(HASIL!$B:$B,APS!$B490&amp;RIGHT(APS!V$9,2),HASIL!$I:$I)</f>
        <v>0</v>
      </c>
      <c r="W490" s="37">
        <f>SUMIF(HASIL!$B:$B,APS!$B490&amp;RIGHT(APS!W$9,2),HASIL!$I:$I)</f>
        <v>0</v>
      </c>
      <c r="X490" s="38">
        <f t="shared" si="792"/>
        <v>100</v>
      </c>
      <c r="Y490" s="38">
        <f t="shared" si="793"/>
        <v>-900</v>
      </c>
      <c r="Z490" s="39">
        <f t="shared" si="879"/>
        <v>0</v>
      </c>
      <c r="AA490" s="39">
        <f t="shared" si="878"/>
        <v>1000</v>
      </c>
      <c r="AB490" s="40">
        <f t="shared" si="880"/>
        <v>0</v>
      </c>
      <c r="AC490" s="27">
        <v>0</v>
      </c>
      <c r="AD490" s="27"/>
      <c r="AE490" s="27"/>
      <c r="AF490" s="27"/>
      <c r="AG490" s="27"/>
      <c r="AH490" s="27"/>
      <c r="AI490" s="324">
        <f>SUMIF('Rekapitulasi Juni'!$D$9:$D$192,APS!$B490,'Rekapitulasi Juni'!$E$9:$E$192)</f>
        <v>0</v>
      </c>
      <c r="AJ490" s="324">
        <f>SUMIF('Rekapitulasi Juni'!$D$9:$D$192,APS!$B490,'Rekapitulasi Juni'!$F$9:$F$192)</f>
        <v>0</v>
      </c>
      <c r="AK490" s="324">
        <f>SUMIF('Rekapitulasi Juni'!$D$9:$D$192,APS!$B490,'Rekapitulasi Juni'!$K$9:$K$192)</f>
        <v>0</v>
      </c>
      <c r="AL490" s="325">
        <f t="shared" si="824"/>
        <v>0</v>
      </c>
      <c r="AM490" s="325">
        <f t="shared" si="825"/>
        <v>0</v>
      </c>
      <c r="AN490" s="27"/>
      <c r="AO490" s="324">
        <f>SUMIF('Rekapitulasi Juni'!$U$9:$U$192,APS!$B490,'Rekapitulasi Juni'!$V$9:$V$192)</f>
        <v>0</v>
      </c>
      <c r="AP490" s="324">
        <f>SUMIF('Rekapitulasi Juni'!$U$9:$U$192,APS!$B490,'Rekapitulasi Juni'!$W$9:$W$192)</f>
        <v>100</v>
      </c>
      <c r="AQ490" s="27"/>
      <c r="AR490" s="325">
        <f t="shared" si="826"/>
        <v>0</v>
      </c>
      <c r="AS490" s="325">
        <f t="shared" si="827"/>
        <v>0</v>
      </c>
      <c r="AT490" s="27"/>
      <c r="AU490" s="324">
        <f>SUMIF('Rekapitulasi Juni'!$AL$9:$AL$192,APS!$B490,'Rekapitulasi Juni'!$AM$9:$AM$192)</f>
        <v>0</v>
      </c>
      <c r="AV490" s="324">
        <f>SUMIF('Rekapitulasi Juni'!$AL$9:$AL$192,APS!$B490,'Rekapitulasi Juni'!$AN$9:$AN$192)</f>
        <v>0</v>
      </c>
      <c r="AW490" s="27"/>
      <c r="AX490" s="325">
        <f t="shared" si="828"/>
        <v>0</v>
      </c>
      <c r="AY490" s="325">
        <f t="shared" si="829"/>
        <v>0</v>
      </c>
      <c r="AZ490" s="41">
        <f t="shared" si="830"/>
        <v>0</v>
      </c>
      <c r="BA490" s="41">
        <f t="shared" si="831"/>
        <v>0</v>
      </c>
      <c r="BB490" s="41">
        <f t="shared" si="832"/>
        <v>100</v>
      </c>
      <c r="BC490" s="41">
        <f t="shared" si="833"/>
        <v>0</v>
      </c>
      <c r="BD490" s="41">
        <f t="shared" si="834"/>
        <v>100</v>
      </c>
      <c r="BE490" s="41">
        <f t="shared" si="835"/>
        <v>100</v>
      </c>
      <c r="BF490" s="180">
        <f t="shared" si="836"/>
        <v>0</v>
      </c>
      <c r="BG490" s="27">
        <v>0</v>
      </c>
      <c r="BH490" s="27">
        <v>200</v>
      </c>
      <c r="BI490" s="324">
        <f>SUMIF('Rekapitulasi Juni'!$D$214:$D$393,APS!$B490,'Rekapitulasi Juni'!$E$214:$E$393)</f>
        <v>0</v>
      </c>
      <c r="BJ490" s="324">
        <f>SUMIF('Rekapitulasi Juni'!$D$214:$D$393,APS!$B490,'Rekapitulasi Juni'!$F$214:$F$393)</f>
        <v>0</v>
      </c>
      <c r="BK490" s="27"/>
      <c r="BL490" s="325">
        <f t="shared" si="837"/>
        <v>0</v>
      </c>
      <c r="BM490" s="325">
        <f t="shared" si="838"/>
        <v>0</v>
      </c>
      <c r="BN490" s="27">
        <v>200</v>
      </c>
      <c r="BO490" s="324">
        <f>SUMIF('Rekapitulasi Juni'!$U$214:$U$393,APS!$B490,'Rekapitulasi Juni'!$V$214:$V$393)</f>
        <v>0</v>
      </c>
      <c r="BP490" s="324">
        <f>SUMIF('Rekapitulasi Juni'!$U$214:$U$393,APS!$B490,'Rekapitulasi Juni'!$W$214:$W$393)</f>
        <v>0</v>
      </c>
      <c r="BQ490" s="27"/>
      <c r="BR490" s="325">
        <f t="shared" si="839"/>
        <v>0</v>
      </c>
      <c r="BS490" s="325">
        <f t="shared" si="840"/>
        <v>0</v>
      </c>
      <c r="BT490" s="27">
        <v>200</v>
      </c>
      <c r="BU490" s="324">
        <f>SUMIF('Rekapitulasi Juni'!$AL$214:$AL$393,APS!$B490,'Rekapitulasi Juni'!$AM$214:$AM$393)</f>
        <v>0</v>
      </c>
      <c r="BV490" s="324">
        <f>SUMIF('Rekapitulasi Juni'!$AL$214:$AL$393,APS!$B490,'Rekapitulasi Juni'!$AN$214:$AN$393)</f>
        <v>188</v>
      </c>
      <c r="BW490" s="27"/>
      <c r="BX490" s="325">
        <f t="shared" si="841"/>
        <v>94</v>
      </c>
      <c r="BY490" s="325">
        <f t="shared" si="842"/>
        <v>0</v>
      </c>
      <c r="BZ490" s="27">
        <v>200</v>
      </c>
      <c r="CA490" s="324">
        <f>SUMIF('Rekapitulasi Juni'!$BA$214:$BA$393,APS!$B490,'Rekapitulasi Juni'!$BB$214:$BB$393)</f>
        <v>500</v>
      </c>
      <c r="CB490" s="324">
        <f>SUMIF('Rekapitulasi Juni'!$BA$214:$BA$393,APS!$B490,'Rekapitulasi Juni'!$BC$214:$BC$393)</f>
        <v>464</v>
      </c>
      <c r="CC490" s="27"/>
      <c r="CD490" s="325">
        <f t="shared" si="843"/>
        <v>231.99999999999997</v>
      </c>
      <c r="CE490" s="325">
        <f t="shared" si="844"/>
        <v>92.800000000000011</v>
      </c>
      <c r="CF490" s="27">
        <v>200</v>
      </c>
      <c r="CG490" s="324">
        <f>SUMIF('Rekapitulasi Juni'!$BP$214:$BP$393,APS!$B490,'Rekapitulasi Juni'!$BQ$214:$BQ$393)</f>
        <v>300</v>
      </c>
      <c r="CH490" s="324">
        <f>SUMIF('Rekapitulasi Juni'!$BP$214:$BP$393,APS!$B490,'Rekapitulasi Juni'!$BR$214:$BR$393)</f>
        <v>132</v>
      </c>
      <c r="CI490" s="27"/>
      <c r="CJ490" s="325">
        <f t="shared" si="845"/>
        <v>66</v>
      </c>
      <c r="CK490" s="325">
        <f t="shared" si="846"/>
        <v>44</v>
      </c>
      <c r="CL490" s="41">
        <f t="shared" si="847"/>
        <v>1000</v>
      </c>
      <c r="CM490" s="41">
        <f t="shared" si="848"/>
        <v>800</v>
      </c>
      <c r="CN490" s="41">
        <f t="shared" si="849"/>
        <v>784</v>
      </c>
      <c r="CO490" s="41">
        <f t="shared" si="850"/>
        <v>0</v>
      </c>
      <c r="CP490" s="41">
        <f t="shared" si="851"/>
        <v>784</v>
      </c>
      <c r="CQ490" s="41">
        <f t="shared" si="852"/>
        <v>-216</v>
      </c>
      <c r="CR490" s="180">
        <f t="shared" si="853"/>
        <v>78.400000000000006</v>
      </c>
      <c r="CS490" s="27">
        <v>0</v>
      </c>
      <c r="CT490" s="27"/>
      <c r="CU490" s="324">
        <f>SUMIF('Rekapitulasi Juni'!$D$410:$D$588,APS!$B490,'Rekapitulasi Juni'!$E$410:$E$588)</f>
        <v>50</v>
      </c>
      <c r="CV490" s="324">
        <f>SUMIF('Rekapitulasi Juni'!$D$410:$D$588,APS!$B490,'Rekapitulasi Juni'!$F$410:$F$588)</f>
        <v>0</v>
      </c>
      <c r="CW490" s="27"/>
      <c r="CX490" s="325">
        <f t="shared" si="854"/>
        <v>0</v>
      </c>
      <c r="CY490" s="325">
        <f t="shared" si="855"/>
        <v>0</v>
      </c>
      <c r="CZ490" s="27"/>
      <c r="DA490" s="324">
        <f>SUMIF('Rekapitulasi Juni'!$U$410:$U$588,APS!$B490,'Rekapitulasi Juni'!$V$410:$V$588)</f>
        <v>0</v>
      </c>
      <c r="DB490" s="324">
        <f>SUMIF('Rekapitulasi Juni'!$U$410:$U$588,APS!$B490,'Rekapitulasi Juni'!$W$410:$W$588)</f>
        <v>0</v>
      </c>
      <c r="DC490" s="27"/>
      <c r="DD490" s="325">
        <f t="shared" si="856"/>
        <v>0</v>
      </c>
      <c r="DE490" s="325">
        <f t="shared" si="857"/>
        <v>0</v>
      </c>
      <c r="DF490" s="27"/>
      <c r="DG490" s="324">
        <f>SUMIF('Rekapitulasi Juni'!$AL$410:$AL$588,APS!$B490,'Rekapitulasi Juni'!$AM$410:$AM$588)</f>
        <v>116</v>
      </c>
      <c r="DH490" s="324">
        <f>SUMIF('Rekapitulasi Juni'!$AL$410:$AL$588,APS!$B490,'Rekapitulasi Juni'!$AN$410:$AN$588)</f>
        <v>232</v>
      </c>
      <c r="DI490" s="27"/>
      <c r="DJ490" s="325">
        <f t="shared" si="813"/>
        <v>0</v>
      </c>
      <c r="DK490" s="325">
        <f t="shared" si="814"/>
        <v>200</v>
      </c>
      <c r="DL490" s="27"/>
      <c r="DM490" s="324">
        <f>SUMIF('Rekapitulasi Juni'!$BA$410:$BA$588,APS!$B490,'Rekapitulasi Juni'!$BB$410:$BB$588)</f>
        <v>0</v>
      </c>
      <c r="DN490" s="324">
        <f>SUMIF('Rekapitulasi Juni'!$BA$410:$BA$588,APS!$B490,'Rekapitulasi Juni'!$BC$410:$BC$588)</f>
        <v>0</v>
      </c>
      <c r="DO490" s="324">
        <f>SUMIF('Rekapitulasi Juni'!$BA$410:$BA$588,APS!$B490,'Rekapitulasi Juni'!$BF$410:$BF$588)</f>
        <v>0</v>
      </c>
      <c r="DP490" s="325">
        <f t="shared" si="815"/>
        <v>0</v>
      </c>
      <c r="DQ490" s="325">
        <f t="shared" si="816"/>
        <v>0</v>
      </c>
      <c r="DR490" s="27"/>
      <c r="DS490" s="324">
        <f>SUMIF('Rekapitulasi Juni'!$BP$410:$BP$588,APS!$B490,'Rekapitulasi Juni'!$BQ$410:$BQ$588)</f>
        <v>0</v>
      </c>
      <c r="DT490" s="324">
        <f>SUMIF('Rekapitulasi Juni'!$BP$410:$BP$588,APS!$B490,'Rekapitulasi Juni'!$BR$410:$BR$588)</f>
        <v>0</v>
      </c>
      <c r="DU490" s="27"/>
      <c r="DV490" s="325">
        <f t="shared" si="817"/>
        <v>0</v>
      </c>
      <c r="DW490" s="325">
        <f t="shared" si="818"/>
        <v>0</v>
      </c>
      <c r="DX490" s="41">
        <f t="shared" si="858"/>
        <v>0</v>
      </c>
      <c r="DY490" s="41">
        <f t="shared" si="859"/>
        <v>166</v>
      </c>
      <c r="DZ490" s="41">
        <f t="shared" si="860"/>
        <v>232</v>
      </c>
      <c r="EA490" s="41">
        <f t="shared" si="861"/>
        <v>0</v>
      </c>
      <c r="EB490" s="41">
        <f t="shared" si="862"/>
        <v>232</v>
      </c>
      <c r="EC490" s="41">
        <f t="shared" si="863"/>
        <v>232</v>
      </c>
      <c r="ED490" s="180">
        <f t="shared" si="864"/>
        <v>0</v>
      </c>
      <c r="EE490" s="27">
        <v>0</v>
      </c>
      <c r="EF490" s="27"/>
      <c r="EG490" s="324">
        <f>SUMIF('Rekapitulasi Juni'!$D$608:$D$786,APS!$B490,'Rekapitulasi Juni'!$E$608:$E$786)</f>
        <v>0</v>
      </c>
      <c r="EH490" s="324">
        <f>SUMIF('Rekapitulasi Juni'!$D$608:$D$786,APS!$B490,'Rekapitulasi Juni'!$F$608:$F$786)</f>
        <v>0</v>
      </c>
      <c r="EI490" s="27"/>
      <c r="EJ490" s="325">
        <f t="shared" si="819"/>
        <v>0</v>
      </c>
      <c r="EK490" s="325">
        <f t="shared" si="820"/>
        <v>0</v>
      </c>
      <c r="EL490" s="27"/>
      <c r="EM490" s="324">
        <f>SUMIF('Rekapitulasi Juni'!$U$608:$U$786,APS!$B490,'Rekapitulasi Juni'!$V$608:$V$786)</f>
        <v>0</v>
      </c>
      <c r="EN490" s="324">
        <f>SUMIF('Rekapitulasi Juni'!$U$608:$U$786,APS!$B490,'Rekapitulasi Juni'!$W$608:$W$786)</f>
        <v>0</v>
      </c>
      <c r="EO490" s="27"/>
      <c r="EP490" s="325">
        <f t="shared" si="821"/>
        <v>0</v>
      </c>
      <c r="EQ490" s="325">
        <f t="shared" si="822"/>
        <v>0</v>
      </c>
      <c r="ER490" s="27"/>
      <c r="ES490" s="324">
        <f>SUMIF('Rekapitulasi Juni'!$AL$608:$AL$786,APS!$B490,'Rekapitulasi Juni'!$AM$608:$AM$786)</f>
        <v>0</v>
      </c>
      <c r="ET490" s="324">
        <f>SUMIF('Rekapitulasi Juni'!$AL$608:$AL$786,APS!$B490,'Rekapitulasi Juni'!$AN$608:$AN$786)</f>
        <v>0</v>
      </c>
      <c r="EU490" s="27"/>
      <c r="EV490" s="325">
        <f t="shared" si="807"/>
        <v>0</v>
      </c>
      <c r="EW490" s="325">
        <f t="shared" si="808"/>
        <v>0</v>
      </c>
      <c r="EX490" s="27"/>
      <c r="EY490" s="324">
        <f>SUMIF('Rekapitulasi Juni'!$BA$608:$BA$786,APS!$B490,'Rekapitulasi Juni'!$BB$608:$BB$786)</f>
        <v>0</v>
      </c>
      <c r="EZ490" s="324">
        <f>SUMIF('Rekapitulasi Juni'!$BA$608:$BA$786,APS!$B490,'Rekapitulasi Juni'!$BC$608:$BC$786)</f>
        <v>0</v>
      </c>
      <c r="FA490" s="324">
        <f>SUMIF('Rekapitulasi Juni'!$BA$608:$BA$786,APS!$B490,'Rekapitulasi Juni'!$BF$608:$BF$786)</f>
        <v>0</v>
      </c>
      <c r="FB490" s="325">
        <f t="shared" si="809"/>
        <v>0</v>
      </c>
      <c r="FC490" s="325">
        <f t="shared" si="810"/>
        <v>0</v>
      </c>
      <c r="FD490" s="27"/>
      <c r="FE490" s="27"/>
      <c r="FF490" s="27"/>
      <c r="FG490" s="27"/>
      <c r="FH490" s="27"/>
      <c r="FI490" s="27"/>
      <c r="FJ490" s="41">
        <f t="shared" si="865"/>
        <v>0</v>
      </c>
      <c r="FK490" s="41">
        <f t="shared" si="866"/>
        <v>0</v>
      </c>
      <c r="FL490" s="41">
        <f t="shared" si="867"/>
        <v>0</v>
      </c>
      <c r="FM490" s="41">
        <f t="shared" si="868"/>
        <v>0</v>
      </c>
      <c r="FN490" s="41">
        <f t="shared" si="869"/>
        <v>0</v>
      </c>
      <c r="FO490" s="41">
        <f t="shared" si="870"/>
        <v>0</v>
      </c>
      <c r="FP490" s="180">
        <f t="shared" si="871"/>
        <v>0</v>
      </c>
      <c r="FQ490" s="27"/>
      <c r="FR490" s="27"/>
      <c r="FS490" s="324">
        <f>SUMIF('Rekapitulasi Juni'!$D$804:$D$984,APS!$B490,'Rekapitulasi Juni'!$E$804:$E$984)</f>
        <v>0</v>
      </c>
      <c r="FT490" s="324">
        <f>SUMIF('Rekapitulasi Juni'!$D$804:$D$984,APS!$B490,'Rekapitulasi Juni'!$F$804:$F$984)</f>
        <v>0</v>
      </c>
      <c r="FU490" s="27"/>
      <c r="FV490" s="325">
        <f t="shared" si="811"/>
        <v>0</v>
      </c>
      <c r="FW490" s="325">
        <f t="shared" si="812"/>
        <v>0</v>
      </c>
      <c r="FX490" s="27"/>
      <c r="FY490" s="324">
        <f>SUMIF('Rekapitulasi Juni'!$U$804:$U$984,APS!$B490,'Rekapitulasi Juni'!$V$804:$V$984)</f>
        <v>0</v>
      </c>
      <c r="FZ490" s="324">
        <f>SUMIF('Rekapitulasi Juni'!$U$804:$U$984,APS!$B490,'Rekapitulasi Juni'!$W$804:$W$984)</f>
        <v>0</v>
      </c>
      <c r="GA490" s="27"/>
      <c r="GB490" s="325">
        <f t="shared" si="805"/>
        <v>0</v>
      </c>
      <c r="GC490" s="325">
        <f t="shared" si="806"/>
        <v>0</v>
      </c>
      <c r="GD490" s="27"/>
      <c r="GE490" s="324">
        <f>SUMIF('Rekapitulasi Juni'!$AL$804:$AL$984,APS!$B490,'Rekapitulasi Juni'!$AM$804:$AM$984)</f>
        <v>0</v>
      </c>
      <c r="GF490" s="324">
        <f>SUMIF('Rekapitulasi Juni'!$AL$804:$AL$984,APS!$B490,'Rekapitulasi Juni'!$AN$804:$AN$984)</f>
        <v>0</v>
      </c>
      <c r="GG490" s="27"/>
      <c r="GH490" s="325">
        <f t="shared" si="795"/>
        <v>0</v>
      </c>
      <c r="GI490" s="325">
        <f t="shared" si="796"/>
        <v>0</v>
      </c>
      <c r="GJ490" s="27"/>
      <c r="GK490" s="27"/>
      <c r="GL490" s="41">
        <f t="shared" si="872"/>
        <v>0</v>
      </c>
      <c r="GM490" s="41">
        <f t="shared" si="873"/>
        <v>0</v>
      </c>
      <c r="GN490" s="41">
        <f t="shared" si="874"/>
        <v>0</v>
      </c>
      <c r="GO490" s="41">
        <f t="shared" si="804"/>
        <v>0</v>
      </c>
      <c r="GP490" s="41">
        <f t="shared" si="875"/>
        <v>0</v>
      </c>
      <c r="GQ490" s="41">
        <f t="shared" si="876"/>
        <v>0</v>
      </c>
      <c r="GR490" s="180">
        <f t="shared" si="877"/>
        <v>0</v>
      </c>
      <c r="GS490" s="41">
        <f t="shared" si="797"/>
        <v>1000</v>
      </c>
      <c r="GT490" s="41">
        <f t="shared" si="798"/>
        <v>966</v>
      </c>
      <c r="GU490" s="41">
        <f t="shared" si="799"/>
        <v>1116</v>
      </c>
      <c r="GV490" s="41">
        <f t="shared" si="800"/>
        <v>0</v>
      </c>
      <c r="GW490" s="41">
        <f t="shared" si="801"/>
        <v>1116</v>
      </c>
      <c r="GX490" s="41">
        <f t="shared" si="802"/>
        <v>116</v>
      </c>
      <c r="GY490" s="180">
        <f t="shared" si="803"/>
        <v>111.60000000000001</v>
      </c>
      <c r="GZ490" s="41">
        <v>466</v>
      </c>
      <c r="HA490" s="32" t="s">
        <v>1312</v>
      </c>
      <c r="HB490" s="42">
        <f t="shared" si="794"/>
        <v>-1300</v>
      </c>
      <c r="HC490" s="59"/>
    </row>
    <row r="491" spans="1:212" ht="15" hidden="1" customHeight="1">
      <c r="A491" s="31" t="s">
        <v>950</v>
      </c>
      <c r="B491" s="32" t="s">
        <v>951</v>
      </c>
      <c r="C491" s="31" t="s">
        <v>3</v>
      </c>
      <c r="D491" s="31" t="s">
        <v>928</v>
      </c>
      <c r="E491" s="31" t="s">
        <v>928</v>
      </c>
      <c r="F491" s="31" t="s">
        <v>929</v>
      </c>
      <c r="G491" s="33">
        <v>920</v>
      </c>
      <c r="H491" s="33">
        <v>0</v>
      </c>
      <c r="I491" s="33">
        <v>0</v>
      </c>
      <c r="J491" s="34">
        <f>IFERROR(VLOOKUP(A491,#REF!,3,0),0)</f>
        <v>0</v>
      </c>
      <c r="K491" s="34">
        <f t="shared" si="789"/>
        <v>0</v>
      </c>
      <c r="L491" s="34">
        <v>0</v>
      </c>
      <c r="M491" s="34">
        <v>0</v>
      </c>
      <c r="N491" s="35">
        <f t="shared" si="790"/>
        <v>920</v>
      </c>
      <c r="O491" s="35">
        <f t="shared" si="791"/>
        <v>920</v>
      </c>
      <c r="P491" s="36">
        <v>0</v>
      </c>
      <c r="Q491" s="36">
        <f t="shared" si="823"/>
        <v>0</v>
      </c>
      <c r="R491" s="80"/>
      <c r="S491" s="37">
        <f ca="1">SUMIF(ROP!$D$6:$H$65536,A491,ROP!$J$6:$J$65536)</f>
        <v>0</v>
      </c>
      <c r="T491" s="37">
        <f>SUMIF(HASIL!$B:$B,APS!$B491&amp;RIGHT(APS!T$9,2),HASIL!$I:$I)</f>
        <v>0</v>
      </c>
      <c r="U491" s="37">
        <f>SUMIF(HASIL!$B:$B,APS!$B491&amp;RIGHT(APS!U$9,2),HASIL!$I:$I)</f>
        <v>0</v>
      </c>
      <c r="V491" s="37">
        <f>SUMIF(HASIL!$B:$B,APS!$B491&amp;RIGHT(APS!V$9,2),HASIL!$I:$I)</f>
        <v>0</v>
      </c>
      <c r="W491" s="37">
        <f>SUMIF(HASIL!$B:$B,APS!$B491&amp;RIGHT(APS!W$9,2),HASIL!$I:$I)</f>
        <v>0</v>
      </c>
      <c r="X491" s="38">
        <f t="shared" si="792"/>
        <v>0</v>
      </c>
      <c r="Y491" s="38">
        <f t="shared" si="793"/>
        <v>0</v>
      </c>
      <c r="Z491" s="39">
        <f t="shared" si="879"/>
        <v>0</v>
      </c>
      <c r="AA491" s="39">
        <f t="shared" si="878"/>
        <v>0</v>
      </c>
      <c r="AB491" s="40">
        <f t="shared" si="880"/>
        <v>0</v>
      </c>
      <c r="AC491" s="27">
        <v>0</v>
      </c>
      <c r="AD491" s="27"/>
      <c r="AE491" s="27"/>
      <c r="AF491" s="27"/>
      <c r="AG491" s="27"/>
      <c r="AH491" s="27"/>
      <c r="AI491" s="324">
        <f>SUMIF('Rekapitulasi Juni'!$D$9:$D$192,APS!$B491,'Rekapitulasi Juni'!$E$9:$E$192)</f>
        <v>0</v>
      </c>
      <c r="AJ491" s="324">
        <f>SUMIF('Rekapitulasi Juni'!$D$9:$D$192,APS!$B491,'Rekapitulasi Juni'!$F$9:$F$192)</f>
        <v>0</v>
      </c>
      <c r="AK491" s="324">
        <f>SUMIF('Rekapitulasi Juni'!$D$9:$D$192,APS!$B491,'Rekapitulasi Juni'!$K$9:$K$192)</f>
        <v>0</v>
      </c>
      <c r="AL491" s="325">
        <f t="shared" si="824"/>
        <v>0</v>
      </c>
      <c r="AM491" s="325">
        <f t="shared" si="825"/>
        <v>0</v>
      </c>
      <c r="AN491" s="27"/>
      <c r="AO491" s="324">
        <f>SUMIF('Rekapitulasi Juni'!$U$9:$U$192,APS!$B491,'Rekapitulasi Juni'!$V$9:$V$192)</f>
        <v>0</v>
      </c>
      <c r="AP491" s="324">
        <f>SUMIF('Rekapitulasi Juni'!$U$9:$U$192,APS!$B491,'Rekapitulasi Juni'!$W$9:$W$192)</f>
        <v>0</v>
      </c>
      <c r="AQ491" s="27"/>
      <c r="AR491" s="325">
        <f t="shared" si="826"/>
        <v>0</v>
      </c>
      <c r="AS491" s="325">
        <f t="shared" si="827"/>
        <v>0</v>
      </c>
      <c r="AT491" s="27"/>
      <c r="AU491" s="324">
        <f>SUMIF('Rekapitulasi Juni'!$AL$9:$AL$192,APS!$B491,'Rekapitulasi Juni'!$AM$9:$AM$192)</f>
        <v>0</v>
      </c>
      <c r="AV491" s="324">
        <f>SUMIF('Rekapitulasi Juni'!$AL$9:$AL$192,APS!$B491,'Rekapitulasi Juni'!$AN$9:$AN$192)</f>
        <v>0</v>
      </c>
      <c r="AW491" s="27"/>
      <c r="AX491" s="325">
        <f t="shared" si="828"/>
        <v>0</v>
      </c>
      <c r="AY491" s="325">
        <f t="shared" si="829"/>
        <v>0</v>
      </c>
      <c r="AZ491" s="41">
        <f t="shared" si="830"/>
        <v>0</v>
      </c>
      <c r="BA491" s="41">
        <f t="shared" si="831"/>
        <v>0</v>
      </c>
      <c r="BB491" s="41">
        <f t="shared" si="832"/>
        <v>0</v>
      </c>
      <c r="BC491" s="41">
        <f t="shared" si="833"/>
        <v>0</v>
      </c>
      <c r="BD491" s="41">
        <f t="shared" si="834"/>
        <v>0</v>
      </c>
      <c r="BE491" s="41">
        <f t="shared" si="835"/>
        <v>0</v>
      </c>
      <c r="BF491" s="180">
        <f t="shared" si="836"/>
        <v>0</v>
      </c>
      <c r="BG491" s="27">
        <v>0</v>
      </c>
      <c r="BH491" s="27"/>
      <c r="BI491" s="324">
        <f>SUMIF('Rekapitulasi Juni'!$D$214:$D$393,APS!$B491,'Rekapitulasi Juni'!$E$214:$E$393)</f>
        <v>0</v>
      </c>
      <c r="BJ491" s="324">
        <f>SUMIF('Rekapitulasi Juni'!$D$214:$D$393,APS!$B491,'Rekapitulasi Juni'!$F$214:$F$393)</f>
        <v>0</v>
      </c>
      <c r="BK491" s="27"/>
      <c r="BL491" s="325">
        <f t="shared" si="837"/>
        <v>0</v>
      </c>
      <c r="BM491" s="325">
        <f t="shared" si="838"/>
        <v>0</v>
      </c>
      <c r="BN491" s="27"/>
      <c r="BO491" s="324">
        <f>SUMIF('Rekapitulasi Juni'!$U$214:$U$393,APS!$B491,'Rekapitulasi Juni'!$V$214:$V$393)</f>
        <v>0</v>
      </c>
      <c r="BP491" s="324">
        <f>SUMIF('Rekapitulasi Juni'!$U$214:$U$393,APS!$B491,'Rekapitulasi Juni'!$W$214:$W$393)</f>
        <v>0</v>
      </c>
      <c r="BQ491" s="27"/>
      <c r="BR491" s="325">
        <f t="shared" si="839"/>
        <v>0</v>
      </c>
      <c r="BS491" s="325">
        <f t="shared" si="840"/>
        <v>0</v>
      </c>
      <c r="BT491" s="27"/>
      <c r="BU491" s="324">
        <f>SUMIF('Rekapitulasi Juni'!$AL$214:$AL$393,APS!$B491,'Rekapitulasi Juni'!$AM$214:$AM$393)</f>
        <v>0</v>
      </c>
      <c r="BV491" s="324">
        <f>SUMIF('Rekapitulasi Juni'!$AL$214:$AL$393,APS!$B491,'Rekapitulasi Juni'!$AN$214:$AN$393)</f>
        <v>0</v>
      </c>
      <c r="BW491" s="27"/>
      <c r="BX491" s="325">
        <f t="shared" si="841"/>
        <v>0</v>
      </c>
      <c r="BY491" s="325">
        <f t="shared" si="842"/>
        <v>0</v>
      </c>
      <c r="BZ491" s="27"/>
      <c r="CA491" s="324">
        <f>SUMIF('Rekapitulasi Juni'!$BA$214:$BA$393,APS!$B491,'Rekapitulasi Juni'!$BB$214:$BB$393)</f>
        <v>0</v>
      </c>
      <c r="CB491" s="324">
        <f>SUMIF('Rekapitulasi Juni'!$BA$214:$BA$393,APS!$B491,'Rekapitulasi Juni'!$BC$214:$BC$393)</f>
        <v>0</v>
      </c>
      <c r="CC491" s="27"/>
      <c r="CD491" s="325">
        <f t="shared" si="843"/>
        <v>0</v>
      </c>
      <c r="CE491" s="325">
        <f t="shared" si="844"/>
        <v>0</v>
      </c>
      <c r="CF491" s="27"/>
      <c r="CG491" s="324">
        <f>SUMIF('Rekapitulasi Juni'!$BP$214:$BP$393,APS!$B491,'Rekapitulasi Juni'!$BQ$214:$BQ$393)</f>
        <v>0</v>
      </c>
      <c r="CH491" s="324">
        <f>SUMIF('Rekapitulasi Juni'!$BP$214:$BP$393,APS!$B491,'Rekapitulasi Juni'!$BR$214:$BR$393)</f>
        <v>0</v>
      </c>
      <c r="CI491" s="27"/>
      <c r="CJ491" s="325">
        <f t="shared" si="845"/>
        <v>0</v>
      </c>
      <c r="CK491" s="325">
        <f t="shared" si="846"/>
        <v>0</v>
      </c>
      <c r="CL491" s="41">
        <f t="shared" si="847"/>
        <v>0</v>
      </c>
      <c r="CM491" s="41">
        <f t="shared" si="848"/>
        <v>0</v>
      </c>
      <c r="CN491" s="41">
        <f t="shared" si="849"/>
        <v>0</v>
      </c>
      <c r="CO491" s="41">
        <f t="shared" si="850"/>
        <v>0</v>
      </c>
      <c r="CP491" s="41">
        <f t="shared" si="851"/>
        <v>0</v>
      </c>
      <c r="CQ491" s="41">
        <f t="shared" si="852"/>
        <v>0</v>
      </c>
      <c r="CR491" s="180">
        <f t="shared" si="853"/>
        <v>0</v>
      </c>
      <c r="CS491" s="27">
        <v>0</v>
      </c>
      <c r="CT491" s="27"/>
      <c r="CU491" s="324">
        <f>SUMIF('Rekapitulasi Juni'!$D$410:$D$588,APS!$B491,'Rekapitulasi Juni'!$E$410:$E$588)</f>
        <v>0</v>
      </c>
      <c r="CV491" s="324">
        <f>SUMIF('Rekapitulasi Juni'!$D$410:$D$588,APS!$B491,'Rekapitulasi Juni'!$F$410:$F$588)</f>
        <v>0</v>
      </c>
      <c r="CW491" s="27"/>
      <c r="CX491" s="325">
        <f t="shared" si="854"/>
        <v>0</v>
      </c>
      <c r="CY491" s="325">
        <f t="shared" si="855"/>
        <v>0</v>
      </c>
      <c r="CZ491" s="27"/>
      <c r="DA491" s="324">
        <f>SUMIF('Rekapitulasi Juni'!$U$410:$U$588,APS!$B491,'Rekapitulasi Juni'!$V$410:$V$588)</f>
        <v>0</v>
      </c>
      <c r="DB491" s="324">
        <f>SUMIF('Rekapitulasi Juni'!$U$410:$U$588,APS!$B491,'Rekapitulasi Juni'!$W$410:$W$588)</f>
        <v>0</v>
      </c>
      <c r="DC491" s="27"/>
      <c r="DD491" s="325">
        <f t="shared" si="856"/>
        <v>0</v>
      </c>
      <c r="DE491" s="325">
        <f t="shared" si="857"/>
        <v>0</v>
      </c>
      <c r="DF491" s="27"/>
      <c r="DG491" s="324">
        <f>SUMIF('Rekapitulasi Juni'!$AL$410:$AL$588,APS!$B491,'Rekapitulasi Juni'!$AM$410:$AM$588)</f>
        <v>0</v>
      </c>
      <c r="DH491" s="324">
        <f>SUMIF('Rekapitulasi Juni'!$AL$410:$AL$588,APS!$B491,'Rekapitulasi Juni'!$AN$410:$AN$588)</f>
        <v>0</v>
      </c>
      <c r="DI491" s="27"/>
      <c r="DJ491" s="325">
        <f t="shared" si="813"/>
        <v>0</v>
      </c>
      <c r="DK491" s="325">
        <f t="shared" si="814"/>
        <v>0</v>
      </c>
      <c r="DL491" s="27"/>
      <c r="DM491" s="324">
        <f>SUMIF('Rekapitulasi Juni'!$BA$410:$BA$588,APS!$B491,'Rekapitulasi Juni'!$BB$410:$BB$588)</f>
        <v>0</v>
      </c>
      <c r="DN491" s="324">
        <f>SUMIF('Rekapitulasi Juni'!$BA$410:$BA$588,APS!$B491,'Rekapitulasi Juni'!$BC$410:$BC$588)</f>
        <v>0</v>
      </c>
      <c r="DO491" s="324">
        <f>SUMIF('Rekapitulasi Juni'!$BA$410:$BA$588,APS!$B491,'Rekapitulasi Juni'!$BF$410:$BF$588)</f>
        <v>0</v>
      </c>
      <c r="DP491" s="325">
        <f t="shared" si="815"/>
        <v>0</v>
      </c>
      <c r="DQ491" s="325">
        <f t="shared" si="816"/>
        <v>0</v>
      </c>
      <c r="DR491" s="27"/>
      <c r="DS491" s="324">
        <f>SUMIF('Rekapitulasi Juni'!$BP$410:$BP$588,APS!$B491,'Rekapitulasi Juni'!$BQ$410:$BQ$588)</f>
        <v>0</v>
      </c>
      <c r="DT491" s="324">
        <f>SUMIF('Rekapitulasi Juni'!$BP$410:$BP$588,APS!$B491,'Rekapitulasi Juni'!$BR$410:$BR$588)</f>
        <v>0</v>
      </c>
      <c r="DU491" s="27"/>
      <c r="DV491" s="325">
        <f t="shared" si="817"/>
        <v>0</v>
      </c>
      <c r="DW491" s="325">
        <f t="shared" si="818"/>
        <v>0</v>
      </c>
      <c r="DX491" s="41">
        <f t="shared" si="858"/>
        <v>0</v>
      </c>
      <c r="DY491" s="41">
        <f t="shared" si="859"/>
        <v>0</v>
      </c>
      <c r="DZ491" s="41">
        <f t="shared" si="860"/>
        <v>0</v>
      </c>
      <c r="EA491" s="41">
        <f t="shared" si="861"/>
        <v>0</v>
      </c>
      <c r="EB491" s="41">
        <f t="shared" si="862"/>
        <v>0</v>
      </c>
      <c r="EC491" s="41">
        <f t="shared" si="863"/>
        <v>0</v>
      </c>
      <c r="ED491" s="180">
        <f t="shared" si="864"/>
        <v>0</v>
      </c>
      <c r="EE491" s="27">
        <v>0</v>
      </c>
      <c r="EF491" s="27"/>
      <c r="EG491" s="324">
        <f>SUMIF('Rekapitulasi Juni'!$D$608:$D$786,APS!$B491,'Rekapitulasi Juni'!$E$608:$E$786)</f>
        <v>0</v>
      </c>
      <c r="EH491" s="324">
        <f>SUMIF('Rekapitulasi Juni'!$D$608:$D$786,APS!$B491,'Rekapitulasi Juni'!$F$608:$F$786)</f>
        <v>0</v>
      </c>
      <c r="EI491" s="27"/>
      <c r="EJ491" s="325">
        <f t="shared" si="819"/>
        <v>0</v>
      </c>
      <c r="EK491" s="325">
        <f t="shared" si="820"/>
        <v>0</v>
      </c>
      <c r="EL491" s="27"/>
      <c r="EM491" s="324">
        <f>SUMIF('Rekapitulasi Juni'!$U$608:$U$786,APS!$B491,'Rekapitulasi Juni'!$V$608:$V$786)</f>
        <v>0</v>
      </c>
      <c r="EN491" s="324">
        <f>SUMIF('Rekapitulasi Juni'!$U$608:$U$786,APS!$B491,'Rekapitulasi Juni'!$W$608:$W$786)</f>
        <v>0</v>
      </c>
      <c r="EO491" s="27"/>
      <c r="EP491" s="325">
        <f t="shared" si="821"/>
        <v>0</v>
      </c>
      <c r="EQ491" s="325">
        <f t="shared" si="822"/>
        <v>0</v>
      </c>
      <c r="ER491" s="27"/>
      <c r="ES491" s="324">
        <f>SUMIF('Rekapitulasi Juni'!$AL$608:$AL$786,APS!$B491,'Rekapitulasi Juni'!$AM$608:$AM$786)</f>
        <v>0</v>
      </c>
      <c r="ET491" s="324">
        <f>SUMIF('Rekapitulasi Juni'!$AL$608:$AL$786,APS!$B491,'Rekapitulasi Juni'!$AN$608:$AN$786)</f>
        <v>0</v>
      </c>
      <c r="EU491" s="27"/>
      <c r="EV491" s="325">
        <f t="shared" si="807"/>
        <v>0</v>
      </c>
      <c r="EW491" s="325">
        <f t="shared" si="808"/>
        <v>0</v>
      </c>
      <c r="EX491" s="27"/>
      <c r="EY491" s="324">
        <f>SUMIF('Rekapitulasi Juni'!$BA$608:$BA$786,APS!$B491,'Rekapitulasi Juni'!$BB$608:$BB$786)</f>
        <v>0</v>
      </c>
      <c r="EZ491" s="324">
        <f>SUMIF('Rekapitulasi Juni'!$BA$608:$BA$786,APS!$B491,'Rekapitulasi Juni'!$BC$608:$BC$786)</f>
        <v>0</v>
      </c>
      <c r="FA491" s="324">
        <f>SUMIF('Rekapitulasi Juni'!$BA$608:$BA$786,APS!$B491,'Rekapitulasi Juni'!$BF$608:$BF$786)</f>
        <v>0</v>
      </c>
      <c r="FB491" s="325">
        <f t="shared" si="809"/>
        <v>0</v>
      </c>
      <c r="FC491" s="325">
        <f t="shared" si="810"/>
        <v>0</v>
      </c>
      <c r="FD491" s="27"/>
      <c r="FE491" s="27"/>
      <c r="FF491" s="27"/>
      <c r="FG491" s="27"/>
      <c r="FH491" s="27"/>
      <c r="FI491" s="27"/>
      <c r="FJ491" s="41">
        <f t="shared" si="865"/>
        <v>0</v>
      </c>
      <c r="FK491" s="41">
        <f t="shared" si="866"/>
        <v>0</v>
      </c>
      <c r="FL491" s="41">
        <f t="shared" si="867"/>
        <v>0</v>
      </c>
      <c r="FM491" s="41">
        <f t="shared" si="868"/>
        <v>0</v>
      </c>
      <c r="FN491" s="41">
        <f t="shared" si="869"/>
        <v>0</v>
      </c>
      <c r="FO491" s="41">
        <f t="shared" si="870"/>
        <v>0</v>
      </c>
      <c r="FP491" s="180">
        <f t="shared" si="871"/>
        <v>0</v>
      </c>
      <c r="FQ491" s="27"/>
      <c r="FR491" s="27"/>
      <c r="FS491" s="324">
        <f>SUMIF('Rekapitulasi Juni'!$D$804:$D$984,APS!$B491,'Rekapitulasi Juni'!$E$804:$E$984)</f>
        <v>0</v>
      </c>
      <c r="FT491" s="324">
        <f>SUMIF('Rekapitulasi Juni'!$D$804:$D$984,APS!$B491,'Rekapitulasi Juni'!$F$804:$F$984)</f>
        <v>0</v>
      </c>
      <c r="FU491" s="27"/>
      <c r="FV491" s="325">
        <f t="shared" si="811"/>
        <v>0</v>
      </c>
      <c r="FW491" s="325">
        <f t="shared" si="812"/>
        <v>0</v>
      </c>
      <c r="FX491" s="27"/>
      <c r="FY491" s="324">
        <f>SUMIF('Rekapitulasi Juni'!$U$804:$U$984,APS!$B491,'Rekapitulasi Juni'!$V$804:$V$984)</f>
        <v>0</v>
      </c>
      <c r="FZ491" s="324">
        <f>SUMIF('Rekapitulasi Juni'!$U$804:$U$984,APS!$B491,'Rekapitulasi Juni'!$W$804:$W$984)</f>
        <v>0</v>
      </c>
      <c r="GA491" s="27"/>
      <c r="GB491" s="325">
        <f t="shared" si="805"/>
        <v>0</v>
      </c>
      <c r="GC491" s="325">
        <f t="shared" si="806"/>
        <v>0</v>
      </c>
      <c r="GD491" s="27"/>
      <c r="GE491" s="324">
        <f>SUMIF('Rekapitulasi Juni'!$AL$804:$AL$984,APS!$B491,'Rekapitulasi Juni'!$AM$804:$AM$984)</f>
        <v>0</v>
      </c>
      <c r="GF491" s="324">
        <f>SUMIF('Rekapitulasi Juni'!$AL$804:$AL$984,APS!$B491,'Rekapitulasi Juni'!$AN$804:$AN$984)</f>
        <v>0</v>
      </c>
      <c r="GG491" s="27"/>
      <c r="GH491" s="325">
        <f t="shared" si="795"/>
        <v>0</v>
      </c>
      <c r="GI491" s="325">
        <f t="shared" si="796"/>
        <v>0</v>
      </c>
      <c r="GJ491" s="27"/>
      <c r="GK491" s="27"/>
      <c r="GL491" s="41">
        <f t="shared" si="872"/>
        <v>0</v>
      </c>
      <c r="GM491" s="41">
        <f t="shared" si="873"/>
        <v>0</v>
      </c>
      <c r="GN491" s="41">
        <f t="shared" si="874"/>
        <v>0</v>
      </c>
      <c r="GO491" s="41">
        <f t="shared" si="804"/>
        <v>0</v>
      </c>
      <c r="GP491" s="41">
        <f t="shared" si="875"/>
        <v>0</v>
      </c>
      <c r="GQ491" s="41">
        <f t="shared" si="876"/>
        <v>0</v>
      </c>
      <c r="GR491" s="180">
        <f t="shared" si="877"/>
        <v>0</v>
      </c>
      <c r="GS491" s="41">
        <f t="shared" si="797"/>
        <v>0</v>
      </c>
      <c r="GT491" s="41">
        <f t="shared" si="798"/>
        <v>0</v>
      </c>
      <c r="GU491" s="41">
        <f t="shared" si="799"/>
        <v>0</v>
      </c>
      <c r="GV491" s="41">
        <f t="shared" si="800"/>
        <v>0</v>
      </c>
      <c r="GW491" s="41">
        <f t="shared" si="801"/>
        <v>0</v>
      </c>
      <c r="GX491" s="41">
        <f t="shared" si="802"/>
        <v>0</v>
      </c>
      <c r="GY491" s="180">
        <f t="shared" si="803"/>
        <v>0</v>
      </c>
      <c r="GZ491" s="41">
        <v>467</v>
      </c>
      <c r="HA491" s="32"/>
      <c r="HB491" s="42">
        <f t="shared" si="794"/>
        <v>-920</v>
      </c>
      <c r="HC491" s="59"/>
    </row>
    <row r="492" spans="1:212" ht="15" hidden="1" customHeight="1">
      <c r="A492" s="64" t="s">
        <v>952</v>
      </c>
      <c r="B492" s="65" t="s">
        <v>953</v>
      </c>
      <c r="C492" s="31" t="s">
        <v>3</v>
      </c>
      <c r="D492" s="31" t="s">
        <v>928</v>
      </c>
      <c r="E492" s="31" t="s">
        <v>928</v>
      </c>
      <c r="F492" s="31" t="s">
        <v>929</v>
      </c>
      <c r="G492" s="33">
        <v>120</v>
      </c>
      <c r="H492" s="33">
        <v>0</v>
      </c>
      <c r="I492" s="33">
        <v>0</v>
      </c>
      <c r="J492" s="34">
        <f>IFERROR(VLOOKUP(A492,#REF!,3,0),0)</f>
        <v>0</v>
      </c>
      <c r="K492" s="34">
        <f t="shared" si="789"/>
        <v>-100</v>
      </c>
      <c r="L492" s="34">
        <v>100</v>
      </c>
      <c r="M492" s="34">
        <v>0</v>
      </c>
      <c r="N492" s="35">
        <f t="shared" si="790"/>
        <v>220</v>
      </c>
      <c r="O492" s="35">
        <f t="shared" si="791"/>
        <v>220</v>
      </c>
      <c r="P492" s="36">
        <v>0</v>
      </c>
      <c r="Q492" s="36">
        <f t="shared" si="823"/>
        <v>0</v>
      </c>
      <c r="R492" s="80"/>
      <c r="S492" s="37">
        <f ca="1">SUMIF(ROP!$D$6:$H$65536,A492,ROP!$J$6:$J$65536)</f>
        <v>0</v>
      </c>
      <c r="T492" s="37">
        <f>SUMIF(HASIL!$B:$B,APS!$B492&amp;RIGHT(APS!T$9,2),HASIL!$I:$I)</f>
        <v>0</v>
      </c>
      <c r="U492" s="37">
        <f>SUMIF(HASIL!$B:$B,APS!$B492&amp;RIGHT(APS!U$9,2),HASIL!$I:$I)</f>
        <v>0</v>
      </c>
      <c r="V492" s="37">
        <f>SUMIF(HASIL!$B:$B,APS!$B492&amp;RIGHT(APS!V$9,2),HASIL!$I:$I)</f>
        <v>0</v>
      </c>
      <c r="W492" s="37">
        <f>SUMIF(HASIL!$B:$B,APS!$B492&amp;RIGHT(APS!W$9,2),HASIL!$I:$I)</f>
        <v>0</v>
      </c>
      <c r="X492" s="38">
        <f t="shared" si="792"/>
        <v>0</v>
      </c>
      <c r="Y492" s="38">
        <f t="shared" si="793"/>
        <v>0</v>
      </c>
      <c r="Z492" s="39">
        <f t="shared" si="879"/>
        <v>0</v>
      </c>
      <c r="AA492" s="39">
        <f t="shared" si="878"/>
        <v>0</v>
      </c>
      <c r="AB492" s="40">
        <f t="shared" si="880"/>
        <v>0</v>
      </c>
      <c r="AC492" s="27">
        <v>0</v>
      </c>
      <c r="AD492" s="27"/>
      <c r="AE492" s="27"/>
      <c r="AF492" s="27"/>
      <c r="AG492" s="27"/>
      <c r="AH492" s="27"/>
      <c r="AI492" s="324">
        <f>SUMIF('Rekapitulasi Juni'!$D$9:$D$192,APS!$B492,'Rekapitulasi Juni'!$E$9:$E$192)</f>
        <v>0</v>
      </c>
      <c r="AJ492" s="324">
        <f>SUMIF('Rekapitulasi Juni'!$D$9:$D$192,APS!$B492,'Rekapitulasi Juni'!$F$9:$F$192)</f>
        <v>0</v>
      </c>
      <c r="AK492" s="324">
        <f>SUMIF('Rekapitulasi Juni'!$D$9:$D$192,APS!$B492,'Rekapitulasi Juni'!$K$9:$K$192)</f>
        <v>0</v>
      </c>
      <c r="AL492" s="325">
        <f t="shared" si="824"/>
        <v>0</v>
      </c>
      <c r="AM492" s="325">
        <f t="shared" si="825"/>
        <v>0</v>
      </c>
      <c r="AN492" s="27"/>
      <c r="AO492" s="324">
        <f>SUMIF('Rekapitulasi Juni'!$U$9:$U$192,APS!$B492,'Rekapitulasi Juni'!$V$9:$V$192)</f>
        <v>0</v>
      </c>
      <c r="AP492" s="324">
        <f>SUMIF('Rekapitulasi Juni'!$U$9:$U$192,APS!$B492,'Rekapitulasi Juni'!$W$9:$W$192)</f>
        <v>0</v>
      </c>
      <c r="AQ492" s="27"/>
      <c r="AR492" s="325">
        <f t="shared" si="826"/>
        <v>0</v>
      </c>
      <c r="AS492" s="325">
        <f t="shared" si="827"/>
        <v>0</v>
      </c>
      <c r="AT492" s="27"/>
      <c r="AU492" s="324">
        <f>SUMIF('Rekapitulasi Juni'!$AL$9:$AL$192,APS!$B492,'Rekapitulasi Juni'!$AM$9:$AM$192)</f>
        <v>0</v>
      </c>
      <c r="AV492" s="324">
        <f>SUMIF('Rekapitulasi Juni'!$AL$9:$AL$192,APS!$B492,'Rekapitulasi Juni'!$AN$9:$AN$192)</f>
        <v>0</v>
      </c>
      <c r="AW492" s="27"/>
      <c r="AX492" s="325">
        <f t="shared" si="828"/>
        <v>0</v>
      </c>
      <c r="AY492" s="325">
        <f t="shared" si="829"/>
        <v>0</v>
      </c>
      <c r="AZ492" s="41">
        <f t="shared" si="830"/>
        <v>0</v>
      </c>
      <c r="BA492" s="41">
        <f t="shared" si="831"/>
        <v>0</v>
      </c>
      <c r="BB492" s="41">
        <f t="shared" si="832"/>
        <v>0</v>
      </c>
      <c r="BC492" s="41">
        <f t="shared" si="833"/>
        <v>0</v>
      </c>
      <c r="BD492" s="41">
        <f t="shared" si="834"/>
        <v>0</v>
      </c>
      <c r="BE492" s="41">
        <f t="shared" si="835"/>
        <v>0</v>
      </c>
      <c r="BF492" s="180">
        <f t="shared" si="836"/>
        <v>0</v>
      </c>
      <c r="BG492" s="27">
        <v>0</v>
      </c>
      <c r="BH492" s="27"/>
      <c r="BI492" s="324">
        <f>SUMIF('Rekapitulasi Juni'!$D$214:$D$393,APS!$B492,'Rekapitulasi Juni'!$E$214:$E$393)</f>
        <v>0</v>
      </c>
      <c r="BJ492" s="324">
        <f>SUMIF('Rekapitulasi Juni'!$D$214:$D$393,APS!$B492,'Rekapitulasi Juni'!$F$214:$F$393)</f>
        <v>0</v>
      </c>
      <c r="BK492" s="27"/>
      <c r="BL492" s="325">
        <f t="shared" si="837"/>
        <v>0</v>
      </c>
      <c r="BM492" s="325">
        <f t="shared" si="838"/>
        <v>0</v>
      </c>
      <c r="BN492" s="27"/>
      <c r="BO492" s="324">
        <f>SUMIF('Rekapitulasi Juni'!$U$214:$U$393,APS!$B492,'Rekapitulasi Juni'!$V$214:$V$393)</f>
        <v>0</v>
      </c>
      <c r="BP492" s="324">
        <f>SUMIF('Rekapitulasi Juni'!$U$214:$U$393,APS!$B492,'Rekapitulasi Juni'!$W$214:$W$393)</f>
        <v>0</v>
      </c>
      <c r="BQ492" s="27"/>
      <c r="BR492" s="325">
        <f t="shared" si="839"/>
        <v>0</v>
      </c>
      <c r="BS492" s="325">
        <f t="shared" si="840"/>
        <v>0</v>
      </c>
      <c r="BT492" s="27"/>
      <c r="BU492" s="324">
        <f>SUMIF('Rekapitulasi Juni'!$AL$214:$AL$393,APS!$B492,'Rekapitulasi Juni'!$AM$214:$AM$393)</f>
        <v>0</v>
      </c>
      <c r="BV492" s="324">
        <f>SUMIF('Rekapitulasi Juni'!$AL$214:$AL$393,APS!$B492,'Rekapitulasi Juni'!$AN$214:$AN$393)</f>
        <v>0</v>
      </c>
      <c r="BW492" s="27"/>
      <c r="BX492" s="325">
        <f t="shared" si="841"/>
        <v>0</v>
      </c>
      <c r="BY492" s="325">
        <f t="shared" si="842"/>
        <v>0</v>
      </c>
      <c r="BZ492" s="27"/>
      <c r="CA492" s="324">
        <f>SUMIF('Rekapitulasi Juni'!$BA$214:$BA$393,APS!$B492,'Rekapitulasi Juni'!$BB$214:$BB$393)</f>
        <v>0</v>
      </c>
      <c r="CB492" s="324">
        <f>SUMIF('Rekapitulasi Juni'!$BA$214:$BA$393,APS!$B492,'Rekapitulasi Juni'!$BC$214:$BC$393)</f>
        <v>0</v>
      </c>
      <c r="CC492" s="27"/>
      <c r="CD492" s="325">
        <f t="shared" si="843"/>
        <v>0</v>
      </c>
      <c r="CE492" s="325">
        <f t="shared" si="844"/>
        <v>0</v>
      </c>
      <c r="CF492" s="27"/>
      <c r="CG492" s="324">
        <f>SUMIF('Rekapitulasi Juni'!$BP$214:$BP$393,APS!$B492,'Rekapitulasi Juni'!$BQ$214:$BQ$393)</f>
        <v>0</v>
      </c>
      <c r="CH492" s="324">
        <f>SUMIF('Rekapitulasi Juni'!$BP$214:$BP$393,APS!$B492,'Rekapitulasi Juni'!$BR$214:$BR$393)</f>
        <v>0</v>
      </c>
      <c r="CI492" s="27"/>
      <c r="CJ492" s="325">
        <f t="shared" si="845"/>
        <v>0</v>
      </c>
      <c r="CK492" s="325">
        <f t="shared" si="846"/>
        <v>0</v>
      </c>
      <c r="CL492" s="41">
        <f t="shared" si="847"/>
        <v>0</v>
      </c>
      <c r="CM492" s="41">
        <f t="shared" si="848"/>
        <v>0</v>
      </c>
      <c r="CN492" s="41">
        <f t="shared" si="849"/>
        <v>0</v>
      </c>
      <c r="CO492" s="41">
        <f t="shared" si="850"/>
        <v>0</v>
      </c>
      <c r="CP492" s="41">
        <f t="shared" si="851"/>
        <v>0</v>
      </c>
      <c r="CQ492" s="41">
        <f t="shared" si="852"/>
        <v>0</v>
      </c>
      <c r="CR492" s="180">
        <f t="shared" si="853"/>
        <v>0</v>
      </c>
      <c r="CS492" s="27">
        <v>0</v>
      </c>
      <c r="CT492" s="27"/>
      <c r="CU492" s="324">
        <f>SUMIF('Rekapitulasi Juni'!$D$410:$D$588,APS!$B492,'Rekapitulasi Juni'!$E$410:$E$588)</f>
        <v>0</v>
      </c>
      <c r="CV492" s="324">
        <f>SUMIF('Rekapitulasi Juni'!$D$410:$D$588,APS!$B492,'Rekapitulasi Juni'!$F$410:$F$588)</f>
        <v>0</v>
      </c>
      <c r="CW492" s="27"/>
      <c r="CX492" s="325">
        <f t="shared" si="854"/>
        <v>0</v>
      </c>
      <c r="CY492" s="325">
        <f t="shared" si="855"/>
        <v>0</v>
      </c>
      <c r="CZ492" s="27"/>
      <c r="DA492" s="324">
        <f>SUMIF('Rekapitulasi Juni'!$U$410:$U$588,APS!$B492,'Rekapitulasi Juni'!$V$410:$V$588)</f>
        <v>0</v>
      </c>
      <c r="DB492" s="324">
        <f>SUMIF('Rekapitulasi Juni'!$U$410:$U$588,APS!$B492,'Rekapitulasi Juni'!$W$410:$W$588)</f>
        <v>0</v>
      </c>
      <c r="DC492" s="27"/>
      <c r="DD492" s="325">
        <f t="shared" si="856"/>
        <v>0</v>
      </c>
      <c r="DE492" s="325">
        <f t="shared" si="857"/>
        <v>0</v>
      </c>
      <c r="DF492" s="27"/>
      <c r="DG492" s="324">
        <f>SUMIF('Rekapitulasi Juni'!$AL$410:$AL$588,APS!$B492,'Rekapitulasi Juni'!$AM$410:$AM$588)</f>
        <v>0</v>
      </c>
      <c r="DH492" s="324">
        <f>SUMIF('Rekapitulasi Juni'!$AL$410:$AL$588,APS!$B492,'Rekapitulasi Juni'!$AN$410:$AN$588)</f>
        <v>0</v>
      </c>
      <c r="DI492" s="27"/>
      <c r="DJ492" s="325">
        <f t="shared" si="813"/>
        <v>0</v>
      </c>
      <c r="DK492" s="325">
        <f t="shared" si="814"/>
        <v>0</v>
      </c>
      <c r="DL492" s="27"/>
      <c r="DM492" s="324">
        <f>SUMIF('Rekapitulasi Juni'!$BA$410:$BA$588,APS!$B492,'Rekapitulasi Juni'!$BB$410:$BB$588)</f>
        <v>0</v>
      </c>
      <c r="DN492" s="324">
        <f>SUMIF('Rekapitulasi Juni'!$BA$410:$BA$588,APS!$B492,'Rekapitulasi Juni'!$BC$410:$BC$588)</f>
        <v>0</v>
      </c>
      <c r="DO492" s="324">
        <f>SUMIF('Rekapitulasi Juni'!$BA$410:$BA$588,APS!$B492,'Rekapitulasi Juni'!$BF$410:$BF$588)</f>
        <v>0</v>
      </c>
      <c r="DP492" s="325">
        <f t="shared" si="815"/>
        <v>0</v>
      </c>
      <c r="DQ492" s="325">
        <f t="shared" si="816"/>
        <v>0</v>
      </c>
      <c r="DR492" s="27"/>
      <c r="DS492" s="324">
        <f>SUMIF('Rekapitulasi Juni'!$BP$410:$BP$588,APS!$B492,'Rekapitulasi Juni'!$BQ$410:$BQ$588)</f>
        <v>0</v>
      </c>
      <c r="DT492" s="324">
        <f>SUMIF('Rekapitulasi Juni'!$BP$410:$BP$588,APS!$B492,'Rekapitulasi Juni'!$BR$410:$BR$588)</f>
        <v>0</v>
      </c>
      <c r="DU492" s="27"/>
      <c r="DV492" s="325">
        <f t="shared" si="817"/>
        <v>0</v>
      </c>
      <c r="DW492" s="325">
        <f t="shared" si="818"/>
        <v>0</v>
      </c>
      <c r="DX492" s="41">
        <f t="shared" si="858"/>
        <v>0</v>
      </c>
      <c r="DY492" s="41">
        <f t="shared" si="859"/>
        <v>0</v>
      </c>
      <c r="DZ492" s="41">
        <f t="shared" si="860"/>
        <v>0</v>
      </c>
      <c r="EA492" s="41">
        <f t="shared" si="861"/>
        <v>0</v>
      </c>
      <c r="EB492" s="41">
        <f t="shared" si="862"/>
        <v>0</v>
      </c>
      <c r="EC492" s="41">
        <f t="shared" si="863"/>
        <v>0</v>
      </c>
      <c r="ED492" s="180">
        <f t="shared" si="864"/>
        <v>0</v>
      </c>
      <c r="EE492" s="27">
        <v>0</v>
      </c>
      <c r="EF492" s="27"/>
      <c r="EG492" s="324">
        <f>SUMIF('Rekapitulasi Juni'!$D$608:$D$786,APS!$B492,'Rekapitulasi Juni'!$E$608:$E$786)</f>
        <v>0</v>
      </c>
      <c r="EH492" s="324">
        <f>SUMIF('Rekapitulasi Juni'!$D$608:$D$786,APS!$B492,'Rekapitulasi Juni'!$F$608:$F$786)</f>
        <v>0</v>
      </c>
      <c r="EI492" s="27"/>
      <c r="EJ492" s="325">
        <f t="shared" si="819"/>
        <v>0</v>
      </c>
      <c r="EK492" s="325">
        <f t="shared" si="820"/>
        <v>0</v>
      </c>
      <c r="EL492" s="27"/>
      <c r="EM492" s="324">
        <f>SUMIF('Rekapitulasi Juni'!$U$608:$U$786,APS!$B492,'Rekapitulasi Juni'!$V$608:$V$786)</f>
        <v>0</v>
      </c>
      <c r="EN492" s="324">
        <f>SUMIF('Rekapitulasi Juni'!$U$608:$U$786,APS!$B492,'Rekapitulasi Juni'!$W$608:$W$786)</f>
        <v>0</v>
      </c>
      <c r="EO492" s="27"/>
      <c r="EP492" s="325">
        <f t="shared" si="821"/>
        <v>0</v>
      </c>
      <c r="EQ492" s="325">
        <f t="shared" si="822"/>
        <v>0</v>
      </c>
      <c r="ER492" s="27"/>
      <c r="ES492" s="324">
        <f>SUMIF('Rekapitulasi Juni'!$AL$608:$AL$786,APS!$B492,'Rekapitulasi Juni'!$AM$608:$AM$786)</f>
        <v>0</v>
      </c>
      <c r="ET492" s="324">
        <f>SUMIF('Rekapitulasi Juni'!$AL$608:$AL$786,APS!$B492,'Rekapitulasi Juni'!$AN$608:$AN$786)</f>
        <v>0</v>
      </c>
      <c r="EU492" s="27"/>
      <c r="EV492" s="325">
        <f t="shared" si="807"/>
        <v>0</v>
      </c>
      <c r="EW492" s="325">
        <f t="shared" si="808"/>
        <v>0</v>
      </c>
      <c r="EX492" s="27"/>
      <c r="EY492" s="324">
        <f>SUMIF('Rekapitulasi Juni'!$BA$608:$BA$786,APS!$B492,'Rekapitulasi Juni'!$BB$608:$BB$786)</f>
        <v>0</v>
      </c>
      <c r="EZ492" s="324">
        <f>SUMIF('Rekapitulasi Juni'!$BA$608:$BA$786,APS!$B492,'Rekapitulasi Juni'!$BC$608:$BC$786)</f>
        <v>0</v>
      </c>
      <c r="FA492" s="324">
        <f>SUMIF('Rekapitulasi Juni'!$BA$608:$BA$786,APS!$B492,'Rekapitulasi Juni'!$BF$608:$BF$786)</f>
        <v>0</v>
      </c>
      <c r="FB492" s="325">
        <f t="shared" si="809"/>
        <v>0</v>
      </c>
      <c r="FC492" s="325">
        <f t="shared" si="810"/>
        <v>0</v>
      </c>
      <c r="FD492" s="27"/>
      <c r="FE492" s="27"/>
      <c r="FF492" s="27"/>
      <c r="FG492" s="27"/>
      <c r="FH492" s="27"/>
      <c r="FI492" s="27"/>
      <c r="FJ492" s="41">
        <f t="shared" si="865"/>
        <v>0</v>
      </c>
      <c r="FK492" s="41">
        <f t="shared" si="866"/>
        <v>0</v>
      </c>
      <c r="FL492" s="41">
        <f t="shared" si="867"/>
        <v>0</v>
      </c>
      <c r="FM492" s="41">
        <f t="shared" si="868"/>
        <v>0</v>
      </c>
      <c r="FN492" s="41">
        <f t="shared" si="869"/>
        <v>0</v>
      </c>
      <c r="FO492" s="41">
        <f t="shared" si="870"/>
        <v>0</v>
      </c>
      <c r="FP492" s="180">
        <f t="shared" si="871"/>
        <v>0</v>
      </c>
      <c r="FQ492" s="27"/>
      <c r="FR492" s="27"/>
      <c r="FS492" s="324">
        <f>SUMIF('Rekapitulasi Juni'!$D$804:$D$984,APS!$B492,'Rekapitulasi Juni'!$E$804:$E$984)</f>
        <v>0</v>
      </c>
      <c r="FT492" s="324">
        <f>SUMIF('Rekapitulasi Juni'!$D$804:$D$984,APS!$B492,'Rekapitulasi Juni'!$F$804:$F$984)</f>
        <v>0</v>
      </c>
      <c r="FU492" s="27"/>
      <c r="FV492" s="325">
        <f t="shared" si="811"/>
        <v>0</v>
      </c>
      <c r="FW492" s="325">
        <f t="shared" si="812"/>
        <v>0</v>
      </c>
      <c r="FX492" s="27"/>
      <c r="FY492" s="324">
        <f>SUMIF('Rekapitulasi Juni'!$U$804:$U$984,APS!$B492,'Rekapitulasi Juni'!$V$804:$V$984)</f>
        <v>0</v>
      </c>
      <c r="FZ492" s="324">
        <f>SUMIF('Rekapitulasi Juni'!$U$804:$U$984,APS!$B492,'Rekapitulasi Juni'!$W$804:$W$984)</f>
        <v>0</v>
      </c>
      <c r="GA492" s="27"/>
      <c r="GB492" s="325">
        <f t="shared" si="805"/>
        <v>0</v>
      </c>
      <c r="GC492" s="325">
        <f t="shared" si="806"/>
        <v>0</v>
      </c>
      <c r="GD492" s="27"/>
      <c r="GE492" s="324">
        <f>SUMIF('Rekapitulasi Juni'!$AL$804:$AL$984,APS!$B492,'Rekapitulasi Juni'!$AM$804:$AM$984)</f>
        <v>0</v>
      </c>
      <c r="GF492" s="324">
        <f>SUMIF('Rekapitulasi Juni'!$AL$804:$AL$984,APS!$B492,'Rekapitulasi Juni'!$AN$804:$AN$984)</f>
        <v>0</v>
      </c>
      <c r="GG492" s="27"/>
      <c r="GH492" s="325">
        <f t="shared" si="795"/>
        <v>0</v>
      </c>
      <c r="GI492" s="325">
        <f t="shared" si="796"/>
        <v>0</v>
      </c>
      <c r="GJ492" s="27"/>
      <c r="GK492" s="27"/>
      <c r="GL492" s="41">
        <f t="shared" si="872"/>
        <v>0</v>
      </c>
      <c r="GM492" s="41">
        <f t="shared" si="873"/>
        <v>0</v>
      </c>
      <c r="GN492" s="41">
        <f t="shared" si="874"/>
        <v>0</v>
      </c>
      <c r="GO492" s="41">
        <f t="shared" si="804"/>
        <v>0</v>
      </c>
      <c r="GP492" s="41">
        <f t="shared" si="875"/>
        <v>0</v>
      </c>
      <c r="GQ492" s="41">
        <f t="shared" si="876"/>
        <v>0</v>
      </c>
      <c r="GR492" s="180">
        <f t="shared" si="877"/>
        <v>0</v>
      </c>
      <c r="GS492" s="41">
        <f t="shared" si="797"/>
        <v>0</v>
      </c>
      <c r="GT492" s="41">
        <f t="shared" si="798"/>
        <v>0</v>
      </c>
      <c r="GU492" s="41">
        <f t="shared" si="799"/>
        <v>0</v>
      </c>
      <c r="GV492" s="41">
        <f t="shared" si="800"/>
        <v>0</v>
      </c>
      <c r="GW492" s="41">
        <f t="shared" si="801"/>
        <v>0</v>
      </c>
      <c r="GX492" s="41">
        <f t="shared" si="802"/>
        <v>0</v>
      </c>
      <c r="GY492" s="180">
        <f t="shared" si="803"/>
        <v>0</v>
      </c>
      <c r="GZ492" s="41">
        <v>468</v>
      </c>
      <c r="HA492" s="32"/>
      <c r="HB492" s="42">
        <f t="shared" si="794"/>
        <v>-120</v>
      </c>
      <c r="HC492" s="59"/>
    </row>
    <row r="493" spans="1:212" ht="15" customHeight="1">
      <c r="A493" s="31" t="s">
        <v>954</v>
      </c>
      <c r="B493" s="32" t="s">
        <v>955</v>
      </c>
      <c r="C493" s="31" t="s">
        <v>3</v>
      </c>
      <c r="D493" s="31" t="s">
        <v>928</v>
      </c>
      <c r="E493" s="31" t="s">
        <v>928</v>
      </c>
      <c r="F493" s="31" t="s">
        <v>929</v>
      </c>
      <c r="G493" s="33">
        <v>1100</v>
      </c>
      <c r="H493" s="33">
        <v>0</v>
      </c>
      <c r="I493" s="33">
        <v>0</v>
      </c>
      <c r="J493" s="34">
        <f>IFERROR(VLOOKUP(A493,#REF!,3,0),0)</f>
        <v>0</v>
      </c>
      <c r="K493" s="34">
        <f t="shared" si="789"/>
        <v>-252</v>
      </c>
      <c r="L493" s="34">
        <v>400</v>
      </c>
      <c r="M493" s="34">
        <v>148</v>
      </c>
      <c r="N493" s="35">
        <f t="shared" si="790"/>
        <v>1352</v>
      </c>
      <c r="O493" s="35">
        <f t="shared" si="791"/>
        <v>1352</v>
      </c>
      <c r="P493" s="36">
        <v>0</v>
      </c>
      <c r="Q493" s="36">
        <f t="shared" si="823"/>
        <v>0</v>
      </c>
      <c r="R493" s="80"/>
      <c r="S493" s="37">
        <f ca="1">SUMIF(ROP!$D$6:$H$65536,A493,ROP!$J$6:$J$65536)</f>
        <v>0</v>
      </c>
      <c r="T493" s="37">
        <f>SUMIF(HASIL!$B:$B,APS!$B493&amp;RIGHT(APS!T$9,2),HASIL!$I:$I)</f>
        <v>0</v>
      </c>
      <c r="U493" s="37">
        <f>SUMIF(HASIL!$B:$B,APS!$B493&amp;RIGHT(APS!U$9,2),HASIL!$I:$I)</f>
        <v>0</v>
      </c>
      <c r="V493" s="37">
        <f>SUMIF(HASIL!$B:$B,APS!$B493&amp;RIGHT(APS!V$9,2),HASIL!$I:$I)</f>
        <v>0</v>
      </c>
      <c r="W493" s="37">
        <f>SUMIF(HASIL!$B:$B,APS!$B493&amp;RIGHT(APS!W$9,2),HASIL!$I:$I)</f>
        <v>0</v>
      </c>
      <c r="X493" s="38">
        <f t="shared" si="792"/>
        <v>0</v>
      </c>
      <c r="Y493" s="38">
        <f t="shared" si="793"/>
        <v>0</v>
      </c>
      <c r="Z493" s="39">
        <f t="shared" si="879"/>
        <v>0</v>
      </c>
      <c r="AA493" s="39">
        <f t="shared" si="878"/>
        <v>0</v>
      </c>
      <c r="AB493" s="40">
        <f t="shared" si="880"/>
        <v>0</v>
      </c>
      <c r="AC493" s="27">
        <v>0</v>
      </c>
      <c r="AD493" s="27"/>
      <c r="AE493" s="27"/>
      <c r="AF493" s="27"/>
      <c r="AG493" s="27"/>
      <c r="AH493" s="27"/>
      <c r="AI493" s="324">
        <f>SUMIF('Rekapitulasi Juni'!$D$9:$D$192,APS!$B493,'Rekapitulasi Juni'!$E$9:$E$192)</f>
        <v>0</v>
      </c>
      <c r="AJ493" s="324">
        <f>SUMIF('Rekapitulasi Juni'!$D$9:$D$192,APS!$B493,'Rekapitulasi Juni'!$F$9:$F$192)</f>
        <v>0</v>
      </c>
      <c r="AK493" s="324">
        <f>SUMIF('Rekapitulasi Juni'!$D$9:$D$192,APS!$B493,'Rekapitulasi Juni'!$K$9:$K$192)</f>
        <v>0</v>
      </c>
      <c r="AL493" s="325">
        <f t="shared" si="824"/>
        <v>0</v>
      </c>
      <c r="AM493" s="325">
        <f t="shared" si="825"/>
        <v>0</v>
      </c>
      <c r="AN493" s="27"/>
      <c r="AO493" s="324">
        <f>SUMIF('Rekapitulasi Juni'!$U$9:$U$192,APS!$B493,'Rekapitulasi Juni'!$V$9:$V$192)</f>
        <v>0</v>
      </c>
      <c r="AP493" s="324">
        <f>SUMIF('Rekapitulasi Juni'!$U$9:$U$192,APS!$B493,'Rekapitulasi Juni'!$W$9:$W$192)</f>
        <v>0</v>
      </c>
      <c r="AQ493" s="27"/>
      <c r="AR493" s="325">
        <f t="shared" si="826"/>
        <v>0</v>
      </c>
      <c r="AS493" s="325">
        <f t="shared" si="827"/>
        <v>0</v>
      </c>
      <c r="AT493" s="27"/>
      <c r="AU493" s="324">
        <f>SUMIF('Rekapitulasi Juni'!$AL$9:$AL$192,APS!$B493,'Rekapitulasi Juni'!$AM$9:$AM$192)</f>
        <v>0</v>
      </c>
      <c r="AV493" s="324">
        <f>SUMIF('Rekapitulasi Juni'!$AL$9:$AL$192,APS!$B493,'Rekapitulasi Juni'!$AN$9:$AN$192)</f>
        <v>0</v>
      </c>
      <c r="AW493" s="27"/>
      <c r="AX493" s="325">
        <f t="shared" si="828"/>
        <v>0</v>
      </c>
      <c r="AY493" s="325">
        <f t="shared" si="829"/>
        <v>0</v>
      </c>
      <c r="AZ493" s="41">
        <f t="shared" si="830"/>
        <v>0</v>
      </c>
      <c r="BA493" s="41">
        <f t="shared" si="831"/>
        <v>0</v>
      </c>
      <c r="BB493" s="41">
        <f t="shared" si="832"/>
        <v>0</v>
      </c>
      <c r="BC493" s="41">
        <f t="shared" si="833"/>
        <v>0</v>
      </c>
      <c r="BD493" s="41">
        <f t="shared" si="834"/>
        <v>0</v>
      </c>
      <c r="BE493" s="41">
        <f t="shared" si="835"/>
        <v>0</v>
      </c>
      <c r="BF493" s="180">
        <f t="shared" si="836"/>
        <v>0</v>
      </c>
      <c r="BG493" s="27">
        <v>0</v>
      </c>
      <c r="BH493" s="27"/>
      <c r="BI493" s="324">
        <f>SUMIF('Rekapitulasi Juni'!$D$214:$D$393,APS!$B493,'Rekapitulasi Juni'!$E$214:$E$393)</f>
        <v>0</v>
      </c>
      <c r="BJ493" s="324">
        <f>SUMIF('Rekapitulasi Juni'!$D$214:$D$393,APS!$B493,'Rekapitulasi Juni'!$F$214:$F$393)</f>
        <v>0</v>
      </c>
      <c r="BK493" s="27"/>
      <c r="BL493" s="325">
        <f t="shared" si="837"/>
        <v>0</v>
      </c>
      <c r="BM493" s="325">
        <f t="shared" si="838"/>
        <v>0</v>
      </c>
      <c r="BN493" s="27"/>
      <c r="BO493" s="324">
        <f>SUMIF('Rekapitulasi Juni'!$U$214:$U$393,APS!$B493,'Rekapitulasi Juni'!$V$214:$V$393)</f>
        <v>0</v>
      </c>
      <c r="BP493" s="324">
        <f>SUMIF('Rekapitulasi Juni'!$U$214:$U$393,APS!$B493,'Rekapitulasi Juni'!$W$214:$W$393)</f>
        <v>0</v>
      </c>
      <c r="BQ493" s="27"/>
      <c r="BR493" s="325">
        <f t="shared" si="839"/>
        <v>0</v>
      </c>
      <c r="BS493" s="325">
        <f t="shared" si="840"/>
        <v>0</v>
      </c>
      <c r="BT493" s="27"/>
      <c r="BU493" s="324">
        <f>SUMIF('Rekapitulasi Juni'!$AL$214:$AL$393,APS!$B493,'Rekapitulasi Juni'!$AM$214:$AM$393)</f>
        <v>0</v>
      </c>
      <c r="BV493" s="324">
        <f>SUMIF('Rekapitulasi Juni'!$AL$214:$AL$393,APS!$B493,'Rekapitulasi Juni'!$AN$214:$AN$393)</f>
        <v>92</v>
      </c>
      <c r="BW493" s="27"/>
      <c r="BX493" s="325">
        <f t="shared" si="841"/>
        <v>0</v>
      </c>
      <c r="BY493" s="325">
        <f t="shared" si="842"/>
        <v>0</v>
      </c>
      <c r="BZ493" s="27"/>
      <c r="CA493" s="324">
        <f>SUMIF('Rekapitulasi Juni'!$BA$214:$BA$393,APS!$B493,'Rekapitulasi Juni'!$BB$214:$BB$393)</f>
        <v>0</v>
      </c>
      <c r="CB493" s="324">
        <f>SUMIF('Rekapitulasi Juni'!$BA$214:$BA$393,APS!$B493,'Rekapitulasi Juni'!$BC$214:$BC$393)</f>
        <v>0</v>
      </c>
      <c r="CC493" s="27"/>
      <c r="CD493" s="325">
        <f t="shared" si="843"/>
        <v>0</v>
      </c>
      <c r="CE493" s="325">
        <f t="shared" si="844"/>
        <v>0</v>
      </c>
      <c r="CF493" s="27"/>
      <c r="CG493" s="324">
        <f>SUMIF('Rekapitulasi Juni'!$BP$214:$BP$393,APS!$B493,'Rekapitulasi Juni'!$BQ$214:$BQ$393)</f>
        <v>0</v>
      </c>
      <c r="CH493" s="324">
        <f>SUMIF('Rekapitulasi Juni'!$BP$214:$BP$393,APS!$B493,'Rekapitulasi Juni'!$BR$214:$BR$393)</f>
        <v>0</v>
      </c>
      <c r="CI493" s="27"/>
      <c r="CJ493" s="325">
        <f t="shared" si="845"/>
        <v>0</v>
      </c>
      <c r="CK493" s="325">
        <f t="shared" si="846"/>
        <v>0</v>
      </c>
      <c r="CL493" s="41">
        <f t="shared" si="847"/>
        <v>0</v>
      </c>
      <c r="CM493" s="41">
        <f t="shared" si="848"/>
        <v>0</v>
      </c>
      <c r="CN493" s="41">
        <f t="shared" si="849"/>
        <v>92</v>
      </c>
      <c r="CO493" s="41">
        <f t="shared" si="850"/>
        <v>0</v>
      </c>
      <c r="CP493" s="41">
        <f t="shared" si="851"/>
        <v>92</v>
      </c>
      <c r="CQ493" s="41">
        <f t="shared" si="852"/>
        <v>92</v>
      </c>
      <c r="CR493" s="180">
        <f t="shared" si="853"/>
        <v>0</v>
      </c>
      <c r="CS493" s="27">
        <v>0</v>
      </c>
      <c r="CT493" s="27"/>
      <c r="CU493" s="324">
        <f>SUMIF('Rekapitulasi Juni'!$D$410:$D$588,APS!$B493,'Rekapitulasi Juni'!$E$410:$E$588)</f>
        <v>0</v>
      </c>
      <c r="CV493" s="324">
        <f>SUMIF('Rekapitulasi Juni'!$D$410:$D$588,APS!$B493,'Rekapitulasi Juni'!$F$410:$F$588)</f>
        <v>0</v>
      </c>
      <c r="CW493" s="27"/>
      <c r="CX493" s="325">
        <f t="shared" si="854"/>
        <v>0</v>
      </c>
      <c r="CY493" s="325">
        <f t="shared" si="855"/>
        <v>0</v>
      </c>
      <c r="CZ493" s="27"/>
      <c r="DA493" s="324">
        <f>SUMIF('Rekapitulasi Juni'!$U$410:$U$588,APS!$B493,'Rekapitulasi Juni'!$V$410:$V$588)</f>
        <v>0</v>
      </c>
      <c r="DB493" s="324">
        <f>SUMIF('Rekapitulasi Juni'!$U$410:$U$588,APS!$B493,'Rekapitulasi Juni'!$W$410:$W$588)</f>
        <v>0</v>
      </c>
      <c r="DC493" s="27"/>
      <c r="DD493" s="325">
        <f t="shared" si="856"/>
        <v>0</v>
      </c>
      <c r="DE493" s="325">
        <f t="shared" si="857"/>
        <v>0</v>
      </c>
      <c r="DF493" s="27"/>
      <c r="DG493" s="324">
        <f>SUMIF('Rekapitulasi Juni'!$AL$410:$AL$588,APS!$B493,'Rekapitulasi Juni'!$AM$410:$AM$588)</f>
        <v>0</v>
      </c>
      <c r="DH493" s="324">
        <f>SUMIF('Rekapitulasi Juni'!$AL$410:$AL$588,APS!$B493,'Rekapitulasi Juni'!$AN$410:$AN$588)</f>
        <v>0</v>
      </c>
      <c r="DI493" s="27"/>
      <c r="DJ493" s="325">
        <f t="shared" si="813"/>
        <v>0</v>
      </c>
      <c r="DK493" s="325">
        <f t="shared" si="814"/>
        <v>0</v>
      </c>
      <c r="DL493" s="27"/>
      <c r="DM493" s="324">
        <f>SUMIF('Rekapitulasi Juni'!$BA$410:$BA$588,APS!$B493,'Rekapitulasi Juni'!$BB$410:$BB$588)</f>
        <v>0</v>
      </c>
      <c r="DN493" s="324">
        <f>SUMIF('Rekapitulasi Juni'!$BA$410:$BA$588,APS!$B493,'Rekapitulasi Juni'!$BC$410:$BC$588)</f>
        <v>0</v>
      </c>
      <c r="DO493" s="324">
        <f>SUMIF('Rekapitulasi Juni'!$BA$410:$BA$588,APS!$B493,'Rekapitulasi Juni'!$BF$410:$BF$588)</f>
        <v>0</v>
      </c>
      <c r="DP493" s="325">
        <f t="shared" si="815"/>
        <v>0</v>
      </c>
      <c r="DQ493" s="325">
        <f t="shared" si="816"/>
        <v>0</v>
      </c>
      <c r="DR493" s="27"/>
      <c r="DS493" s="324">
        <f>SUMIF('Rekapitulasi Juni'!$BP$410:$BP$588,APS!$B493,'Rekapitulasi Juni'!$BQ$410:$BQ$588)</f>
        <v>0</v>
      </c>
      <c r="DT493" s="324">
        <f>SUMIF('Rekapitulasi Juni'!$BP$410:$BP$588,APS!$B493,'Rekapitulasi Juni'!$BR$410:$BR$588)</f>
        <v>0</v>
      </c>
      <c r="DU493" s="27"/>
      <c r="DV493" s="325">
        <f t="shared" si="817"/>
        <v>0</v>
      </c>
      <c r="DW493" s="325">
        <f t="shared" si="818"/>
        <v>0</v>
      </c>
      <c r="DX493" s="41">
        <f t="shared" si="858"/>
        <v>0</v>
      </c>
      <c r="DY493" s="41">
        <f t="shared" si="859"/>
        <v>0</v>
      </c>
      <c r="DZ493" s="41">
        <f t="shared" si="860"/>
        <v>0</v>
      </c>
      <c r="EA493" s="41">
        <f t="shared" si="861"/>
        <v>0</v>
      </c>
      <c r="EB493" s="41">
        <f t="shared" si="862"/>
        <v>0</v>
      </c>
      <c r="EC493" s="41">
        <f t="shared" si="863"/>
        <v>0</v>
      </c>
      <c r="ED493" s="180">
        <f t="shared" si="864"/>
        <v>0</v>
      </c>
      <c r="EE493" s="27">
        <v>0</v>
      </c>
      <c r="EF493" s="27"/>
      <c r="EG493" s="324">
        <f>SUMIF('Rekapitulasi Juni'!$D$608:$D$786,APS!$B493,'Rekapitulasi Juni'!$E$608:$E$786)</f>
        <v>0</v>
      </c>
      <c r="EH493" s="324">
        <f>SUMIF('Rekapitulasi Juni'!$D$608:$D$786,APS!$B493,'Rekapitulasi Juni'!$F$608:$F$786)</f>
        <v>0</v>
      </c>
      <c r="EI493" s="27"/>
      <c r="EJ493" s="325">
        <f t="shared" si="819"/>
        <v>0</v>
      </c>
      <c r="EK493" s="325">
        <f t="shared" si="820"/>
        <v>0</v>
      </c>
      <c r="EL493" s="27"/>
      <c r="EM493" s="324">
        <f>SUMIF('Rekapitulasi Juni'!$U$608:$U$786,APS!$B493,'Rekapitulasi Juni'!$V$608:$V$786)</f>
        <v>0</v>
      </c>
      <c r="EN493" s="324">
        <f>SUMIF('Rekapitulasi Juni'!$U$608:$U$786,APS!$B493,'Rekapitulasi Juni'!$W$608:$W$786)</f>
        <v>0</v>
      </c>
      <c r="EO493" s="27"/>
      <c r="EP493" s="325">
        <f t="shared" si="821"/>
        <v>0</v>
      </c>
      <c r="EQ493" s="325">
        <f t="shared" si="822"/>
        <v>0</v>
      </c>
      <c r="ER493" s="27"/>
      <c r="ES493" s="324">
        <f>SUMIF('Rekapitulasi Juni'!$AL$608:$AL$786,APS!$B493,'Rekapitulasi Juni'!$AM$608:$AM$786)</f>
        <v>0</v>
      </c>
      <c r="ET493" s="324">
        <f>SUMIF('Rekapitulasi Juni'!$AL$608:$AL$786,APS!$B493,'Rekapitulasi Juni'!$AN$608:$AN$786)</f>
        <v>0</v>
      </c>
      <c r="EU493" s="27"/>
      <c r="EV493" s="325">
        <f t="shared" si="807"/>
        <v>0</v>
      </c>
      <c r="EW493" s="325">
        <f t="shared" si="808"/>
        <v>0</v>
      </c>
      <c r="EX493" s="27"/>
      <c r="EY493" s="324">
        <f>SUMIF('Rekapitulasi Juni'!$BA$608:$BA$786,APS!$B493,'Rekapitulasi Juni'!$BB$608:$BB$786)</f>
        <v>0</v>
      </c>
      <c r="EZ493" s="324">
        <f>SUMIF('Rekapitulasi Juni'!$BA$608:$BA$786,APS!$B493,'Rekapitulasi Juni'!$BC$608:$BC$786)</f>
        <v>0</v>
      </c>
      <c r="FA493" s="324">
        <f>SUMIF('Rekapitulasi Juni'!$BA$608:$BA$786,APS!$B493,'Rekapitulasi Juni'!$BF$608:$BF$786)</f>
        <v>0</v>
      </c>
      <c r="FB493" s="325">
        <f t="shared" si="809"/>
        <v>0</v>
      </c>
      <c r="FC493" s="325">
        <f t="shared" si="810"/>
        <v>0</v>
      </c>
      <c r="FD493" s="27"/>
      <c r="FE493" s="27"/>
      <c r="FF493" s="27"/>
      <c r="FG493" s="27"/>
      <c r="FH493" s="27"/>
      <c r="FI493" s="27"/>
      <c r="FJ493" s="41">
        <f t="shared" si="865"/>
        <v>0</v>
      </c>
      <c r="FK493" s="41">
        <f t="shared" si="866"/>
        <v>0</v>
      </c>
      <c r="FL493" s="41">
        <f t="shared" si="867"/>
        <v>0</v>
      </c>
      <c r="FM493" s="41">
        <f t="shared" si="868"/>
        <v>0</v>
      </c>
      <c r="FN493" s="41">
        <f t="shared" si="869"/>
        <v>0</v>
      </c>
      <c r="FO493" s="41">
        <f t="shared" si="870"/>
        <v>0</v>
      </c>
      <c r="FP493" s="180">
        <f t="shared" si="871"/>
        <v>0</v>
      </c>
      <c r="FQ493" s="27"/>
      <c r="FR493" s="27"/>
      <c r="FS493" s="324">
        <f>SUMIF('Rekapitulasi Juni'!$D$804:$D$984,APS!$B493,'Rekapitulasi Juni'!$E$804:$E$984)</f>
        <v>0</v>
      </c>
      <c r="FT493" s="324">
        <f>SUMIF('Rekapitulasi Juni'!$D$804:$D$984,APS!$B493,'Rekapitulasi Juni'!$F$804:$F$984)</f>
        <v>0</v>
      </c>
      <c r="FU493" s="27"/>
      <c r="FV493" s="325">
        <f t="shared" si="811"/>
        <v>0</v>
      </c>
      <c r="FW493" s="325">
        <f t="shared" si="812"/>
        <v>0</v>
      </c>
      <c r="FX493" s="27"/>
      <c r="FY493" s="324">
        <f>SUMIF('Rekapitulasi Juni'!$U$804:$U$984,APS!$B493,'Rekapitulasi Juni'!$V$804:$V$984)</f>
        <v>0</v>
      </c>
      <c r="FZ493" s="324">
        <f>SUMIF('Rekapitulasi Juni'!$U$804:$U$984,APS!$B493,'Rekapitulasi Juni'!$W$804:$W$984)</f>
        <v>0</v>
      </c>
      <c r="GA493" s="27"/>
      <c r="GB493" s="325">
        <f t="shared" si="805"/>
        <v>0</v>
      </c>
      <c r="GC493" s="325">
        <f t="shared" si="806"/>
        <v>0</v>
      </c>
      <c r="GD493" s="27"/>
      <c r="GE493" s="324">
        <f>SUMIF('Rekapitulasi Juni'!$AL$804:$AL$984,APS!$B493,'Rekapitulasi Juni'!$AM$804:$AM$984)</f>
        <v>0</v>
      </c>
      <c r="GF493" s="324">
        <f>SUMIF('Rekapitulasi Juni'!$AL$804:$AL$984,APS!$B493,'Rekapitulasi Juni'!$AN$804:$AN$984)</f>
        <v>0</v>
      </c>
      <c r="GG493" s="27"/>
      <c r="GH493" s="325">
        <f t="shared" si="795"/>
        <v>0</v>
      </c>
      <c r="GI493" s="325">
        <f t="shared" si="796"/>
        <v>0</v>
      </c>
      <c r="GJ493" s="27"/>
      <c r="GK493" s="27"/>
      <c r="GL493" s="41">
        <f t="shared" si="872"/>
        <v>0</v>
      </c>
      <c r="GM493" s="41">
        <f t="shared" si="873"/>
        <v>0</v>
      </c>
      <c r="GN493" s="41">
        <f t="shared" si="874"/>
        <v>0</v>
      </c>
      <c r="GO493" s="41">
        <f t="shared" si="804"/>
        <v>0</v>
      </c>
      <c r="GP493" s="41">
        <f t="shared" si="875"/>
        <v>0</v>
      </c>
      <c r="GQ493" s="41">
        <f t="shared" si="876"/>
        <v>0</v>
      </c>
      <c r="GR493" s="180">
        <f t="shared" si="877"/>
        <v>0</v>
      </c>
      <c r="GS493" s="41">
        <f t="shared" si="797"/>
        <v>0</v>
      </c>
      <c r="GT493" s="41">
        <f t="shared" si="798"/>
        <v>0</v>
      </c>
      <c r="GU493" s="41">
        <f t="shared" si="799"/>
        <v>92</v>
      </c>
      <c r="GV493" s="41">
        <f t="shared" si="800"/>
        <v>0</v>
      </c>
      <c r="GW493" s="41">
        <f t="shared" si="801"/>
        <v>92</v>
      </c>
      <c r="GX493" s="41">
        <f t="shared" si="802"/>
        <v>92</v>
      </c>
      <c r="GY493" s="180">
        <f t="shared" si="803"/>
        <v>0</v>
      </c>
      <c r="GZ493" s="41">
        <v>469</v>
      </c>
      <c r="HA493" s="32"/>
      <c r="HB493" s="42">
        <f t="shared" si="794"/>
        <v>-952</v>
      </c>
      <c r="HC493" s="59"/>
    </row>
    <row r="494" spans="1:212" ht="15" customHeight="1">
      <c r="A494" s="31" t="s">
        <v>956</v>
      </c>
      <c r="B494" s="32" t="s">
        <v>957</v>
      </c>
      <c r="C494" s="31" t="s">
        <v>3</v>
      </c>
      <c r="D494" s="31" t="s">
        <v>928</v>
      </c>
      <c r="E494" s="31" t="s">
        <v>928</v>
      </c>
      <c r="F494" s="31" t="s">
        <v>929</v>
      </c>
      <c r="G494" s="33">
        <v>100</v>
      </c>
      <c r="H494" s="33">
        <v>0</v>
      </c>
      <c r="I494" s="33">
        <v>0</v>
      </c>
      <c r="J494" s="34">
        <f>IFERROR(VLOOKUP(A494,#REF!,3,0),0)</f>
        <v>0</v>
      </c>
      <c r="K494" s="34">
        <f t="shared" si="789"/>
        <v>0</v>
      </c>
      <c r="L494" s="34">
        <v>0</v>
      </c>
      <c r="M494" s="34">
        <v>0</v>
      </c>
      <c r="N494" s="35">
        <f t="shared" si="790"/>
        <v>100</v>
      </c>
      <c r="O494" s="35">
        <f t="shared" si="791"/>
        <v>100</v>
      </c>
      <c r="P494" s="36">
        <v>100</v>
      </c>
      <c r="Q494" s="36">
        <f t="shared" si="823"/>
        <v>100</v>
      </c>
      <c r="R494" s="80"/>
      <c r="S494" s="37">
        <f ca="1">SUMIF(ROP!$D$6:$H$65536,A494,ROP!$J$6:$J$65536)</f>
        <v>100</v>
      </c>
      <c r="T494" s="37">
        <f>SUMIF(HASIL!$B:$B,APS!$B494&amp;RIGHT(APS!T$9,2),HASIL!$I:$I)</f>
        <v>0</v>
      </c>
      <c r="U494" s="37">
        <f>SUMIF(HASIL!$B:$B,APS!$B494&amp;RIGHT(APS!U$9,2),HASIL!$I:$I)</f>
        <v>0</v>
      </c>
      <c r="V494" s="37">
        <f>SUMIF(HASIL!$B:$B,APS!$B494&amp;RIGHT(APS!V$9,2),HASIL!$I:$I)</f>
        <v>0</v>
      </c>
      <c r="W494" s="37">
        <f>SUMIF(HASIL!$B:$B,APS!$B494&amp;RIGHT(APS!W$9,2),HASIL!$I:$I)</f>
        <v>0</v>
      </c>
      <c r="X494" s="38">
        <f t="shared" si="792"/>
        <v>0</v>
      </c>
      <c r="Y494" s="38">
        <f t="shared" si="793"/>
        <v>-100</v>
      </c>
      <c r="Z494" s="39">
        <f t="shared" si="879"/>
        <v>0</v>
      </c>
      <c r="AA494" s="39">
        <f t="shared" si="878"/>
        <v>100</v>
      </c>
      <c r="AB494" s="40">
        <f t="shared" si="880"/>
        <v>100</v>
      </c>
      <c r="AC494" s="27">
        <v>100</v>
      </c>
      <c r="AD494" s="27"/>
      <c r="AE494" s="27"/>
      <c r="AF494" s="27"/>
      <c r="AG494" s="27"/>
      <c r="AH494" s="27"/>
      <c r="AI494" s="324">
        <f>SUMIF('Rekapitulasi Juni'!$D$9:$D$192,APS!$B494,'Rekapitulasi Juni'!$E$9:$E$192)</f>
        <v>0</v>
      </c>
      <c r="AJ494" s="324">
        <f>SUMIF('Rekapitulasi Juni'!$D$9:$D$192,APS!$B494,'Rekapitulasi Juni'!$F$9:$F$192)</f>
        <v>0</v>
      </c>
      <c r="AK494" s="324">
        <f>SUMIF('Rekapitulasi Juni'!$D$9:$D$192,APS!$B494,'Rekapitulasi Juni'!$K$9:$K$192)</f>
        <v>0</v>
      </c>
      <c r="AL494" s="325">
        <f t="shared" si="824"/>
        <v>0</v>
      </c>
      <c r="AM494" s="325">
        <f t="shared" si="825"/>
        <v>0</v>
      </c>
      <c r="AN494" s="27"/>
      <c r="AO494" s="324">
        <f>SUMIF('Rekapitulasi Juni'!$U$9:$U$192,APS!$B494,'Rekapitulasi Juni'!$V$9:$V$192)</f>
        <v>0</v>
      </c>
      <c r="AP494" s="324">
        <f>SUMIF('Rekapitulasi Juni'!$U$9:$U$192,APS!$B494,'Rekapitulasi Juni'!$W$9:$W$192)</f>
        <v>0</v>
      </c>
      <c r="AQ494" s="27"/>
      <c r="AR494" s="325">
        <f t="shared" si="826"/>
        <v>0</v>
      </c>
      <c r="AS494" s="325">
        <f t="shared" si="827"/>
        <v>0</v>
      </c>
      <c r="AT494" s="27">
        <v>100</v>
      </c>
      <c r="AU494" s="324">
        <f>SUMIF('Rekapitulasi Juni'!$AL$9:$AL$192,APS!$B494,'Rekapitulasi Juni'!$AM$9:$AM$192)</f>
        <v>0</v>
      </c>
      <c r="AV494" s="324">
        <f>SUMIF('Rekapitulasi Juni'!$AL$9:$AL$192,APS!$B494,'Rekapitulasi Juni'!$AN$9:$AN$192)</f>
        <v>100</v>
      </c>
      <c r="AW494" s="27"/>
      <c r="AX494" s="325">
        <f t="shared" si="828"/>
        <v>100</v>
      </c>
      <c r="AY494" s="325">
        <f t="shared" si="829"/>
        <v>0</v>
      </c>
      <c r="AZ494" s="41">
        <f t="shared" si="830"/>
        <v>100</v>
      </c>
      <c r="BA494" s="41">
        <f t="shared" si="831"/>
        <v>0</v>
      </c>
      <c r="BB494" s="41">
        <f t="shared" si="832"/>
        <v>100</v>
      </c>
      <c r="BC494" s="41">
        <f t="shared" si="833"/>
        <v>0</v>
      </c>
      <c r="BD494" s="41">
        <f t="shared" si="834"/>
        <v>100</v>
      </c>
      <c r="BE494" s="41">
        <f t="shared" si="835"/>
        <v>0</v>
      </c>
      <c r="BF494" s="180">
        <f t="shared" si="836"/>
        <v>100</v>
      </c>
      <c r="BG494" s="27">
        <v>0</v>
      </c>
      <c r="BH494" s="27"/>
      <c r="BI494" s="324">
        <f>SUMIF('Rekapitulasi Juni'!$D$214:$D$393,APS!$B494,'Rekapitulasi Juni'!$E$214:$E$393)</f>
        <v>0</v>
      </c>
      <c r="BJ494" s="324">
        <f>SUMIF('Rekapitulasi Juni'!$D$214:$D$393,APS!$B494,'Rekapitulasi Juni'!$F$214:$F$393)</f>
        <v>0</v>
      </c>
      <c r="BK494" s="27"/>
      <c r="BL494" s="325">
        <f t="shared" si="837"/>
        <v>0</v>
      </c>
      <c r="BM494" s="325">
        <f t="shared" si="838"/>
        <v>0</v>
      </c>
      <c r="BN494" s="27"/>
      <c r="BO494" s="324">
        <f>SUMIF('Rekapitulasi Juni'!$U$214:$U$393,APS!$B494,'Rekapitulasi Juni'!$V$214:$V$393)</f>
        <v>0</v>
      </c>
      <c r="BP494" s="324">
        <f>SUMIF('Rekapitulasi Juni'!$U$214:$U$393,APS!$B494,'Rekapitulasi Juni'!$W$214:$W$393)</f>
        <v>0</v>
      </c>
      <c r="BQ494" s="27"/>
      <c r="BR494" s="325">
        <f t="shared" si="839"/>
        <v>0</v>
      </c>
      <c r="BS494" s="325">
        <f t="shared" si="840"/>
        <v>0</v>
      </c>
      <c r="BT494" s="27"/>
      <c r="BU494" s="324">
        <f>SUMIF('Rekapitulasi Juni'!$AL$214:$AL$393,APS!$B494,'Rekapitulasi Juni'!$AM$214:$AM$393)</f>
        <v>0</v>
      </c>
      <c r="BV494" s="324">
        <f>SUMIF('Rekapitulasi Juni'!$AL$214:$AL$393,APS!$B494,'Rekapitulasi Juni'!$AN$214:$AN$393)</f>
        <v>0</v>
      </c>
      <c r="BW494" s="27"/>
      <c r="BX494" s="325">
        <f t="shared" si="841"/>
        <v>0</v>
      </c>
      <c r="BY494" s="325">
        <f t="shared" si="842"/>
        <v>0</v>
      </c>
      <c r="BZ494" s="27"/>
      <c r="CA494" s="324">
        <f>SUMIF('Rekapitulasi Juni'!$BA$214:$BA$393,APS!$B494,'Rekapitulasi Juni'!$BB$214:$BB$393)</f>
        <v>0</v>
      </c>
      <c r="CB494" s="324">
        <f>SUMIF('Rekapitulasi Juni'!$BA$214:$BA$393,APS!$B494,'Rekapitulasi Juni'!$BC$214:$BC$393)</f>
        <v>0</v>
      </c>
      <c r="CC494" s="27"/>
      <c r="CD494" s="325">
        <f t="shared" si="843"/>
        <v>0</v>
      </c>
      <c r="CE494" s="325">
        <f t="shared" si="844"/>
        <v>0</v>
      </c>
      <c r="CF494" s="27"/>
      <c r="CG494" s="324">
        <f>SUMIF('Rekapitulasi Juni'!$BP$214:$BP$393,APS!$B494,'Rekapitulasi Juni'!$BQ$214:$BQ$393)</f>
        <v>0</v>
      </c>
      <c r="CH494" s="324">
        <f>SUMIF('Rekapitulasi Juni'!$BP$214:$BP$393,APS!$B494,'Rekapitulasi Juni'!$BR$214:$BR$393)</f>
        <v>0</v>
      </c>
      <c r="CI494" s="27"/>
      <c r="CJ494" s="325">
        <f t="shared" si="845"/>
        <v>0</v>
      </c>
      <c r="CK494" s="325">
        <f t="shared" si="846"/>
        <v>0</v>
      </c>
      <c r="CL494" s="41">
        <f t="shared" si="847"/>
        <v>0</v>
      </c>
      <c r="CM494" s="41">
        <f t="shared" si="848"/>
        <v>0</v>
      </c>
      <c r="CN494" s="41">
        <f t="shared" si="849"/>
        <v>0</v>
      </c>
      <c r="CO494" s="41">
        <f t="shared" si="850"/>
        <v>0</v>
      </c>
      <c r="CP494" s="41">
        <f t="shared" si="851"/>
        <v>0</v>
      </c>
      <c r="CQ494" s="41">
        <f t="shared" si="852"/>
        <v>0</v>
      </c>
      <c r="CR494" s="180">
        <f t="shared" si="853"/>
        <v>0</v>
      </c>
      <c r="CS494" s="27">
        <v>0</v>
      </c>
      <c r="CT494" s="27"/>
      <c r="CU494" s="324">
        <f>SUMIF('Rekapitulasi Juni'!$D$410:$D$588,APS!$B494,'Rekapitulasi Juni'!$E$410:$E$588)</f>
        <v>0</v>
      </c>
      <c r="CV494" s="324">
        <f>SUMIF('Rekapitulasi Juni'!$D$410:$D$588,APS!$B494,'Rekapitulasi Juni'!$F$410:$F$588)</f>
        <v>0</v>
      </c>
      <c r="CW494" s="27"/>
      <c r="CX494" s="325">
        <f t="shared" si="854"/>
        <v>0</v>
      </c>
      <c r="CY494" s="325">
        <f t="shared" si="855"/>
        <v>0</v>
      </c>
      <c r="CZ494" s="27"/>
      <c r="DA494" s="324">
        <f>SUMIF('Rekapitulasi Juni'!$U$410:$U$588,APS!$B494,'Rekapitulasi Juni'!$V$410:$V$588)</f>
        <v>0</v>
      </c>
      <c r="DB494" s="324">
        <f>SUMIF('Rekapitulasi Juni'!$U$410:$U$588,APS!$B494,'Rekapitulasi Juni'!$W$410:$W$588)</f>
        <v>0</v>
      </c>
      <c r="DC494" s="27"/>
      <c r="DD494" s="325">
        <f t="shared" si="856"/>
        <v>0</v>
      </c>
      <c r="DE494" s="325">
        <f t="shared" si="857"/>
        <v>0</v>
      </c>
      <c r="DF494" s="27"/>
      <c r="DG494" s="324">
        <f>SUMIF('Rekapitulasi Juni'!$AL$410:$AL$588,APS!$B494,'Rekapitulasi Juni'!$AM$410:$AM$588)</f>
        <v>0</v>
      </c>
      <c r="DH494" s="324">
        <f>SUMIF('Rekapitulasi Juni'!$AL$410:$AL$588,APS!$B494,'Rekapitulasi Juni'!$AN$410:$AN$588)</f>
        <v>0</v>
      </c>
      <c r="DI494" s="27"/>
      <c r="DJ494" s="325">
        <f t="shared" si="813"/>
        <v>0</v>
      </c>
      <c r="DK494" s="325">
        <f t="shared" si="814"/>
        <v>0</v>
      </c>
      <c r="DL494" s="27"/>
      <c r="DM494" s="324">
        <f>SUMIF('Rekapitulasi Juni'!$BA$410:$BA$588,APS!$B494,'Rekapitulasi Juni'!$BB$410:$BB$588)</f>
        <v>0</v>
      </c>
      <c r="DN494" s="324">
        <f>SUMIF('Rekapitulasi Juni'!$BA$410:$BA$588,APS!$B494,'Rekapitulasi Juni'!$BC$410:$BC$588)</f>
        <v>0</v>
      </c>
      <c r="DO494" s="324">
        <f>SUMIF('Rekapitulasi Juni'!$BA$410:$BA$588,APS!$B494,'Rekapitulasi Juni'!$BF$410:$BF$588)</f>
        <v>0</v>
      </c>
      <c r="DP494" s="325">
        <f t="shared" si="815"/>
        <v>0</v>
      </c>
      <c r="DQ494" s="325">
        <f t="shared" si="816"/>
        <v>0</v>
      </c>
      <c r="DR494" s="27"/>
      <c r="DS494" s="324">
        <f>SUMIF('Rekapitulasi Juni'!$BP$410:$BP$588,APS!$B494,'Rekapitulasi Juni'!$BQ$410:$BQ$588)</f>
        <v>0</v>
      </c>
      <c r="DT494" s="324">
        <f>SUMIF('Rekapitulasi Juni'!$BP$410:$BP$588,APS!$B494,'Rekapitulasi Juni'!$BR$410:$BR$588)</f>
        <v>0</v>
      </c>
      <c r="DU494" s="27"/>
      <c r="DV494" s="325">
        <f t="shared" si="817"/>
        <v>0</v>
      </c>
      <c r="DW494" s="325">
        <f t="shared" si="818"/>
        <v>0</v>
      </c>
      <c r="DX494" s="41">
        <f t="shared" si="858"/>
        <v>0</v>
      </c>
      <c r="DY494" s="41">
        <f t="shared" si="859"/>
        <v>0</v>
      </c>
      <c r="DZ494" s="41">
        <f t="shared" si="860"/>
        <v>0</v>
      </c>
      <c r="EA494" s="41">
        <f t="shared" si="861"/>
        <v>0</v>
      </c>
      <c r="EB494" s="41">
        <f t="shared" si="862"/>
        <v>0</v>
      </c>
      <c r="EC494" s="41">
        <f t="shared" si="863"/>
        <v>0</v>
      </c>
      <c r="ED494" s="180">
        <f t="shared" si="864"/>
        <v>0</v>
      </c>
      <c r="EE494" s="27">
        <v>0</v>
      </c>
      <c r="EF494" s="27"/>
      <c r="EG494" s="324">
        <f>SUMIF('Rekapitulasi Juni'!$D$608:$D$786,APS!$B494,'Rekapitulasi Juni'!$E$608:$E$786)</f>
        <v>0</v>
      </c>
      <c r="EH494" s="324">
        <f>SUMIF('Rekapitulasi Juni'!$D$608:$D$786,APS!$B494,'Rekapitulasi Juni'!$F$608:$F$786)</f>
        <v>0</v>
      </c>
      <c r="EI494" s="27"/>
      <c r="EJ494" s="325">
        <f t="shared" si="819"/>
        <v>0</v>
      </c>
      <c r="EK494" s="325">
        <f t="shared" si="820"/>
        <v>0</v>
      </c>
      <c r="EL494" s="27"/>
      <c r="EM494" s="324">
        <f>SUMIF('Rekapitulasi Juni'!$U$608:$U$786,APS!$B494,'Rekapitulasi Juni'!$V$608:$V$786)</f>
        <v>0</v>
      </c>
      <c r="EN494" s="324">
        <f>SUMIF('Rekapitulasi Juni'!$U$608:$U$786,APS!$B494,'Rekapitulasi Juni'!$W$608:$W$786)</f>
        <v>0</v>
      </c>
      <c r="EO494" s="27"/>
      <c r="EP494" s="325">
        <f t="shared" si="821"/>
        <v>0</v>
      </c>
      <c r="EQ494" s="325">
        <f t="shared" si="822"/>
        <v>0</v>
      </c>
      <c r="ER494" s="27"/>
      <c r="ES494" s="324">
        <f>SUMIF('Rekapitulasi Juni'!$AL$608:$AL$786,APS!$B494,'Rekapitulasi Juni'!$AM$608:$AM$786)</f>
        <v>0</v>
      </c>
      <c r="ET494" s="324">
        <f>SUMIF('Rekapitulasi Juni'!$AL$608:$AL$786,APS!$B494,'Rekapitulasi Juni'!$AN$608:$AN$786)</f>
        <v>0</v>
      </c>
      <c r="EU494" s="27"/>
      <c r="EV494" s="325">
        <f t="shared" si="807"/>
        <v>0</v>
      </c>
      <c r="EW494" s="325">
        <f t="shared" si="808"/>
        <v>0</v>
      </c>
      <c r="EX494" s="27"/>
      <c r="EY494" s="324">
        <f>SUMIF('Rekapitulasi Juni'!$BA$608:$BA$786,APS!$B494,'Rekapitulasi Juni'!$BB$608:$BB$786)</f>
        <v>0</v>
      </c>
      <c r="EZ494" s="324">
        <f>SUMIF('Rekapitulasi Juni'!$BA$608:$BA$786,APS!$B494,'Rekapitulasi Juni'!$BC$608:$BC$786)</f>
        <v>0</v>
      </c>
      <c r="FA494" s="324">
        <f>SUMIF('Rekapitulasi Juni'!$BA$608:$BA$786,APS!$B494,'Rekapitulasi Juni'!$BF$608:$BF$786)</f>
        <v>0</v>
      </c>
      <c r="FB494" s="325">
        <f t="shared" si="809"/>
        <v>0</v>
      </c>
      <c r="FC494" s="325">
        <f t="shared" si="810"/>
        <v>0</v>
      </c>
      <c r="FD494" s="27"/>
      <c r="FE494" s="27"/>
      <c r="FF494" s="27"/>
      <c r="FG494" s="27"/>
      <c r="FH494" s="27"/>
      <c r="FI494" s="27"/>
      <c r="FJ494" s="41">
        <f t="shared" si="865"/>
        <v>0</v>
      </c>
      <c r="FK494" s="41">
        <f t="shared" si="866"/>
        <v>0</v>
      </c>
      <c r="FL494" s="41">
        <f t="shared" si="867"/>
        <v>0</v>
      </c>
      <c r="FM494" s="41">
        <f t="shared" si="868"/>
        <v>0</v>
      </c>
      <c r="FN494" s="41">
        <f t="shared" si="869"/>
        <v>0</v>
      </c>
      <c r="FO494" s="41">
        <f t="shared" si="870"/>
        <v>0</v>
      </c>
      <c r="FP494" s="180">
        <f t="shared" si="871"/>
        <v>0</v>
      </c>
      <c r="FQ494" s="27"/>
      <c r="FR494" s="27"/>
      <c r="FS494" s="324">
        <f>SUMIF('Rekapitulasi Juni'!$D$804:$D$984,APS!$B494,'Rekapitulasi Juni'!$E$804:$E$984)</f>
        <v>0</v>
      </c>
      <c r="FT494" s="324">
        <f>SUMIF('Rekapitulasi Juni'!$D$804:$D$984,APS!$B494,'Rekapitulasi Juni'!$F$804:$F$984)</f>
        <v>0</v>
      </c>
      <c r="FU494" s="27"/>
      <c r="FV494" s="325">
        <f t="shared" si="811"/>
        <v>0</v>
      </c>
      <c r="FW494" s="325">
        <f t="shared" si="812"/>
        <v>0</v>
      </c>
      <c r="FX494" s="27"/>
      <c r="FY494" s="324">
        <f>SUMIF('Rekapitulasi Juni'!$U$804:$U$984,APS!$B494,'Rekapitulasi Juni'!$V$804:$V$984)</f>
        <v>0</v>
      </c>
      <c r="FZ494" s="324">
        <f>SUMIF('Rekapitulasi Juni'!$U$804:$U$984,APS!$B494,'Rekapitulasi Juni'!$W$804:$W$984)</f>
        <v>0</v>
      </c>
      <c r="GA494" s="27"/>
      <c r="GB494" s="325">
        <f t="shared" si="805"/>
        <v>0</v>
      </c>
      <c r="GC494" s="325">
        <f t="shared" si="806"/>
        <v>0</v>
      </c>
      <c r="GD494" s="27"/>
      <c r="GE494" s="324">
        <f>SUMIF('Rekapitulasi Juni'!$AL$804:$AL$984,APS!$B494,'Rekapitulasi Juni'!$AM$804:$AM$984)</f>
        <v>0</v>
      </c>
      <c r="GF494" s="324">
        <f>SUMIF('Rekapitulasi Juni'!$AL$804:$AL$984,APS!$B494,'Rekapitulasi Juni'!$AN$804:$AN$984)</f>
        <v>0</v>
      </c>
      <c r="GG494" s="27"/>
      <c r="GH494" s="325">
        <f t="shared" si="795"/>
        <v>0</v>
      </c>
      <c r="GI494" s="325">
        <f t="shared" si="796"/>
        <v>0</v>
      </c>
      <c r="GJ494" s="27"/>
      <c r="GK494" s="27"/>
      <c r="GL494" s="41">
        <f t="shared" si="872"/>
        <v>0</v>
      </c>
      <c r="GM494" s="41">
        <f t="shared" si="873"/>
        <v>0</v>
      </c>
      <c r="GN494" s="41">
        <f t="shared" si="874"/>
        <v>0</v>
      </c>
      <c r="GO494" s="41">
        <f t="shared" si="804"/>
        <v>0</v>
      </c>
      <c r="GP494" s="41">
        <f t="shared" si="875"/>
        <v>0</v>
      </c>
      <c r="GQ494" s="41">
        <f t="shared" si="876"/>
        <v>0</v>
      </c>
      <c r="GR494" s="180">
        <f t="shared" si="877"/>
        <v>0</v>
      </c>
      <c r="GS494" s="41">
        <f t="shared" si="797"/>
        <v>100</v>
      </c>
      <c r="GT494" s="41">
        <f t="shared" si="798"/>
        <v>0</v>
      </c>
      <c r="GU494" s="41">
        <f t="shared" si="799"/>
        <v>100</v>
      </c>
      <c r="GV494" s="41">
        <f t="shared" si="800"/>
        <v>0</v>
      </c>
      <c r="GW494" s="41">
        <f t="shared" si="801"/>
        <v>100</v>
      </c>
      <c r="GX494" s="41">
        <f t="shared" si="802"/>
        <v>0</v>
      </c>
      <c r="GY494" s="180">
        <f t="shared" si="803"/>
        <v>100</v>
      </c>
      <c r="GZ494" s="41">
        <v>470</v>
      </c>
      <c r="HA494" s="32"/>
      <c r="HB494" s="42">
        <f t="shared" si="794"/>
        <v>0</v>
      </c>
      <c r="HC494" s="59"/>
    </row>
    <row r="495" spans="1:212" ht="15" hidden="1" customHeight="1">
      <c r="A495" s="31" t="s">
        <v>958</v>
      </c>
      <c r="B495" s="32" t="s">
        <v>959</v>
      </c>
      <c r="C495" s="31" t="s">
        <v>3</v>
      </c>
      <c r="D495" s="31" t="s">
        <v>928</v>
      </c>
      <c r="E495" s="31" t="s">
        <v>928</v>
      </c>
      <c r="F495" s="31" t="s">
        <v>929</v>
      </c>
      <c r="G495" s="33">
        <v>0</v>
      </c>
      <c r="H495" s="33">
        <v>0</v>
      </c>
      <c r="I495" s="33">
        <v>0</v>
      </c>
      <c r="J495" s="34">
        <f>IFERROR(VLOOKUP(A495,#REF!,3,0),0)</f>
        <v>0</v>
      </c>
      <c r="K495" s="34">
        <f t="shared" si="789"/>
        <v>0</v>
      </c>
      <c r="L495" s="34">
        <v>0</v>
      </c>
      <c r="M495" s="34">
        <v>0</v>
      </c>
      <c r="N495" s="35">
        <f t="shared" si="790"/>
        <v>0</v>
      </c>
      <c r="O495" s="35">
        <f t="shared" si="791"/>
        <v>0</v>
      </c>
      <c r="P495" s="36">
        <v>0</v>
      </c>
      <c r="Q495" s="36">
        <f t="shared" si="823"/>
        <v>0</v>
      </c>
      <c r="R495" s="80"/>
      <c r="S495" s="37">
        <f ca="1">SUMIF(ROP!$D$6:$H$65536,A495,ROP!$J$6:$J$65536)</f>
        <v>0</v>
      </c>
      <c r="T495" s="37">
        <f>SUMIF(HASIL!$B:$B,APS!$B495&amp;RIGHT(APS!T$9,2),HASIL!$I:$I)</f>
        <v>0</v>
      </c>
      <c r="U495" s="37">
        <f>SUMIF(HASIL!$B:$B,APS!$B495&amp;RIGHT(APS!U$9,2),HASIL!$I:$I)</f>
        <v>0</v>
      </c>
      <c r="V495" s="37">
        <f>SUMIF(HASIL!$B:$B,APS!$B495&amp;RIGHT(APS!V$9,2),HASIL!$I:$I)</f>
        <v>0</v>
      </c>
      <c r="W495" s="37">
        <f>SUMIF(HASIL!$B:$B,APS!$B495&amp;RIGHT(APS!W$9,2),HASIL!$I:$I)</f>
        <v>0</v>
      </c>
      <c r="X495" s="38">
        <f t="shared" si="792"/>
        <v>0</v>
      </c>
      <c r="Y495" s="38">
        <f t="shared" si="793"/>
        <v>0</v>
      </c>
      <c r="Z495" s="39">
        <f t="shared" si="879"/>
        <v>0</v>
      </c>
      <c r="AA495" s="39">
        <f t="shared" si="878"/>
        <v>0</v>
      </c>
      <c r="AB495" s="40">
        <f t="shared" si="880"/>
        <v>0</v>
      </c>
      <c r="AC495" s="27">
        <v>0</v>
      </c>
      <c r="AD495" s="27"/>
      <c r="AE495" s="27"/>
      <c r="AF495" s="27"/>
      <c r="AG495" s="27"/>
      <c r="AH495" s="27"/>
      <c r="AI495" s="324">
        <f>SUMIF('Rekapitulasi Juni'!$D$9:$D$192,APS!$B495,'Rekapitulasi Juni'!$E$9:$E$192)</f>
        <v>0</v>
      </c>
      <c r="AJ495" s="324">
        <f>SUMIF('Rekapitulasi Juni'!$D$9:$D$192,APS!$B495,'Rekapitulasi Juni'!$F$9:$F$192)</f>
        <v>0</v>
      </c>
      <c r="AK495" s="324">
        <f>SUMIF('Rekapitulasi Juni'!$D$9:$D$192,APS!$B495,'Rekapitulasi Juni'!$K$9:$K$192)</f>
        <v>0</v>
      </c>
      <c r="AL495" s="325">
        <f t="shared" si="824"/>
        <v>0</v>
      </c>
      <c r="AM495" s="325">
        <f t="shared" si="825"/>
        <v>0</v>
      </c>
      <c r="AN495" s="27"/>
      <c r="AO495" s="324">
        <f>SUMIF('Rekapitulasi Juni'!$U$9:$U$192,APS!$B495,'Rekapitulasi Juni'!$V$9:$V$192)</f>
        <v>0</v>
      </c>
      <c r="AP495" s="324">
        <f>SUMIF('Rekapitulasi Juni'!$U$9:$U$192,APS!$B495,'Rekapitulasi Juni'!$W$9:$W$192)</f>
        <v>0</v>
      </c>
      <c r="AQ495" s="27"/>
      <c r="AR495" s="325">
        <f t="shared" si="826"/>
        <v>0</v>
      </c>
      <c r="AS495" s="325">
        <f t="shared" si="827"/>
        <v>0</v>
      </c>
      <c r="AT495" s="27"/>
      <c r="AU495" s="324">
        <f>SUMIF('Rekapitulasi Juni'!$AL$9:$AL$192,APS!$B495,'Rekapitulasi Juni'!$AM$9:$AM$192)</f>
        <v>0</v>
      </c>
      <c r="AV495" s="324">
        <f>SUMIF('Rekapitulasi Juni'!$AL$9:$AL$192,APS!$B495,'Rekapitulasi Juni'!$AN$9:$AN$192)</f>
        <v>0</v>
      </c>
      <c r="AW495" s="27"/>
      <c r="AX495" s="325">
        <f t="shared" si="828"/>
        <v>0</v>
      </c>
      <c r="AY495" s="325">
        <f t="shared" si="829"/>
        <v>0</v>
      </c>
      <c r="AZ495" s="41">
        <f t="shared" si="830"/>
        <v>0</v>
      </c>
      <c r="BA495" s="41">
        <f t="shared" si="831"/>
        <v>0</v>
      </c>
      <c r="BB495" s="41">
        <f t="shared" si="832"/>
        <v>0</v>
      </c>
      <c r="BC495" s="41">
        <f t="shared" si="833"/>
        <v>0</v>
      </c>
      <c r="BD495" s="41">
        <f t="shared" si="834"/>
        <v>0</v>
      </c>
      <c r="BE495" s="41">
        <f t="shared" si="835"/>
        <v>0</v>
      </c>
      <c r="BF495" s="180">
        <f t="shared" si="836"/>
        <v>0</v>
      </c>
      <c r="BG495" s="27">
        <v>0</v>
      </c>
      <c r="BH495" s="27"/>
      <c r="BI495" s="324">
        <f>SUMIF('Rekapitulasi Juni'!$D$214:$D$393,APS!$B495,'Rekapitulasi Juni'!$E$214:$E$393)</f>
        <v>0</v>
      </c>
      <c r="BJ495" s="324">
        <f>SUMIF('Rekapitulasi Juni'!$D$214:$D$393,APS!$B495,'Rekapitulasi Juni'!$F$214:$F$393)</f>
        <v>0</v>
      </c>
      <c r="BK495" s="27"/>
      <c r="BL495" s="325">
        <f t="shared" si="837"/>
        <v>0</v>
      </c>
      <c r="BM495" s="325">
        <f t="shared" si="838"/>
        <v>0</v>
      </c>
      <c r="BN495" s="27"/>
      <c r="BO495" s="324">
        <f>SUMIF('Rekapitulasi Juni'!$U$214:$U$393,APS!$B495,'Rekapitulasi Juni'!$V$214:$V$393)</f>
        <v>0</v>
      </c>
      <c r="BP495" s="324">
        <f>SUMIF('Rekapitulasi Juni'!$U$214:$U$393,APS!$B495,'Rekapitulasi Juni'!$W$214:$W$393)</f>
        <v>0</v>
      </c>
      <c r="BQ495" s="27"/>
      <c r="BR495" s="325">
        <f t="shared" si="839"/>
        <v>0</v>
      </c>
      <c r="BS495" s="325">
        <f t="shared" si="840"/>
        <v>0</v>
      </c>
      <c r="BT495" s="27"/>
      <c r="BU495" s="324">
        <f>SUMIF('Rekapitulasi Juni'!$AL$214:$AL$393,APS!$B495,'Rekapitulasi Juni'!$AM$214:$AM$393)</f>
        <v>0</v>
      </c>
      <c r="BV495" s="324">
        <f>SUMIF('Rekapitulasi Juni'!$AL$214:$AL$393,APS!$B495,'Rekapitulasi Juni'!$AN$214:$AN$393)</f>
        <v>0</v>
      </c>
      <c r="BW495" s="27"/>
      <c r="BX495" s="325">
        <f t="shared" si="841"/>
        <v>0</v>
      </c>
      <c r="BY495" s="325">
        <f t="shared" si="842"/>
        <v>0</v>
      </c>
      <c r="BZ495" s="27"/>
      <c r="CA495" s="324">
        <f>SUMIF('Rekapitulasi Juni'!$BA$214:$BA$393,APS!$B495,'Rekapitulasi Juni'!$BB$214:$BB$393)</f>
        <v>0</v>
      </c>
      <c r="CB495" s="324">
        <f>SUMIF('Rekapitulasi Juni'!$BA$214:$BA$393,APS!$B495,'Rekapitulasi Juni'!$BC$214:$BC$393)</f>
        <v>0</v>
      </c>
      <c r="CC495" s="27"/>
      <c r="CD495" s="325">
        <f t="shared" si="843"/>
        <v>0</v>
      </c>
      <c r="CE495" s="325">
        <f t="shared" si="844"/>
        <v>0</v>
      </c>
      <c r="CF495" s="27"/>
      <c r="CG495" s="324">
        <f>SUMIF('Rekapitulasi Juni'!$BP$214:$BP$393,APS!$B495,'Rekapitulasi Juni'!$BQ$214:$BQ$393)</f>
        <v>0</v>
      </c>
      <c r="CH495" s="324">
        <f>SUMIF('Rekapitulasi Juni'!$BP$214:$BP$393,APS!$B495,'Rekapitulasi Juni'!$BR$214:$BR$393)</f>
        <v>0</v>
      </c>
      <c r="CI495" s="27"/>
      <c r="CJ495" s="325">
        <f t="shared" si="845"/>
        <v>0</v>
      </c>
      <c r="CK495" s="325">
        <f t="shared" si="846"/>
        <v>0</v>
      </c>
      <c r="CL495" s="41">
        <f t="shared" si="847"/>
        <v>0</v>
      </c>
      <c r="CM495" s="41">
        <f t="shared" si="848"/>
        <v>0</v>
      </c>
      <c r="CN495" s="41">
        <f t="shared" si="849"/>
        <v>0</v>
      </c>
      <c r="CO495" s="41">
        <f t="shared" si="850"/>
        <v>0</v>
      </c>
      <c r="CP495" s="41">
        <f t="shared" si="851"/>
        <v>0</v>
      </c>
      <c r="CQ495" s="41">
        <f t="shared" si="852"/>
        <v>0</v>
      </c>
      <c r="CR495" s="180">
        <f t="shared" si="853"/>
        <v>0</v>
      </c>
      <c r="CS495" s="27">
        <v>0</v>
      </c>
      <c r="CT495" s="27"/>
      <c r="CU495" s="324">
        <f>SUMIF('Rekapitulasi Juni'!$D$410:$D$588,APS!$B495,'Rekapitulasi Juni'!$E$410:$E$588)</f>
        <v>0</v>
      </c>
      <c r="CV495" s="324">
        <f>SUMIF('Rekapitulasi Juni'!$D$410:$D$588,APS!$B495,'Rekapitulasi Juni'!$F$410:$F$588)</f>
        <v>0</v>
      </c>
      <c r="CW495" s="27"/>
      <c r="CX495" s="325">
        <f t="shared" si="854"/>
        <v>0</v>
      </c>
      <c r="CY495" s="325">
        <f t="shared" si="855"/>
        <v>0</v>
      </c>
      <c r="CZ495" s="27"/>
      <c r="DA495" s="324">
        <f>SUMIF('Rekapitulasi Juni'!$U$410:$U$588,APS!$B495,'Rekapitulasi Juni'!$V$410:$V$588)</f>
        <v>0</v>
      </c>
      <c r="DB495" s="324">
        <f>SUMIF('Rekapitulasi Juni'!$U$410:$U$588,APS!$B495,'Rekapitulasi Juni'!$W$410:$W$588)</f>
        <v>0</v>
      </c>
      <c r="DC495" s="27"/>
      <c r="DD495" s="325">
        <f t="shared" si="856"/>
        <v>0</v>
      </c>
      <c r="DE495" s="325">
        <f t="shared" si="857"/>
        <v>0</v>
      </c>
      <c r="DF495" s="27"/>
      <c r="DG495" s="324">
        <f>SUMIF('Rekapitulasi Juni'!$AL$410:$AL$588,APS!$B495,'Rekapitulasi Juni'!$AM$410:$AM$588)</f>
        <v>0</v>
      </c>
      <c r="DH495" s="324">
        <f>SUMIF('Rekapitulasi Juni'!$AL$410:$AL$588,APS!$B495,'Rekapitulasi Juni'!$AN$410:$AN$588)</f>
        <v>0</v>
      </c>
      <c r="DI495" s="27"/>
      <c r="DJ495" s="325">
        <f t="shared" si="813"/>
        <v>0</v>
      </c>
      <c r="DK495" s="325">
        <f t="shared" si="814"/>
        <v>0</v>
      </c>
      <c r="DL495" s="27"/>
      <c r="DM495" s="324">
        <f>SUMIF('Rekapitulasi Juni'!$BA$410:$BA$588,APS!$B495,'Rekapitulasi Juni'!$BB$410:$BB$588)</f>
        <v>0</v>
      </c>
      <c r="DN495" s="324">
        <f>SUMIF('Rekapitulasi Juni'!$BA$410:$BA$588,APS!$B495,'Rekapitulasi Juni'!$BC$410:$BC$588)</f>
        <v>0</v>
      </c>
      <c r="DO495" s="324">
        <f>SUMIF('Rekapitulasi Juni'!$BA$410:$BA$588,APS!$B495,'Rekapitulasi Juni'!$BF$410:$BF$588)</f>
        <v>0</v>
      </c>
      <c r="DP495" s="325">
        <f t="shared" si="815"/>
        <v>0</v>
      </c>
      <c r="DQ495" s="325">
        <f t="shared" si="816"/>
        <v>0</v>
      </c>
      <c r="DR495" s="27"/>
      <c r="DS495" s="324">
        <f>SUMIF('Rekapitulasi Juni'!$BP$410:$BP$588,APS!$B495,'Rekapitulasi Juni'!$BQ$410:$BQ$588)</f>
        <v>0</v>
      </c>
      <c r="DT495" s="324">
        <f>SUMIF('Rekapitulasi Juni'!$BP$410:$BP$588,APS!$B495,'Rekapitulasi Juni'!$BR$410:$BR$588)</f>
        <v>0</v>
      </c>
      <c r="DU495" s="27"/>
      <c r="DV495" s="325">
        <f t="shared" si="817"/>
        <v>0</v>
      </c>
      <c r="DW495" s="325">
        <f t="shared" si="818"/>
        <v>0</v>
      </c>
      <c r="DX495" s="41">
        <f t="shared" si="858"/>
        <v>0</v>
      </c>
      <c r="DY495" s="41">
        <f t="shared" si="859"/>
        <v>0</v>
      </c>
      <c r="DZ495" s="41">
        <f t="shared" si="860"/>
        <v>0</v>
      </c>
      <c r="EA495" s="41">
        <f t="shared" si="861"/>
        <v>0</v>
      </c>
      <c r="EB495" s="41">
        <f t="shared" si="862"/>
        <v>0</v>
      </c>
      <c r="EC495" s="41">
        <f t="shared" si="863"/>
        <v>0</v>
      </c>
      <c r="ED495" s="180">
        <f t="shared" si="864"/>
        <v>0</v>
      </c>
      <c r="EE495" s="27">
        <v>0</v>
      </c>
      <c r="EF495" s="27"/>
      <c r="EG495" s="324">
        <f>SUMIF('Rekapitulasi Juni'!$D$608:$D$786,APS!$B495,'Rekapitulasi Juni'!$E$608:$E$786)</f>
        <v>0</v>
      </c>
      <c r="EH495" s="324">
        <f>SUMIF('Rekapitulasi Juni'!$D$608:$D$786,APS!$B495,'Rekapitulasi Juni'!$F$608:$F$786)</f>
        <v>0</v>
      </c>
      <c r="EI495" s="27"/>
      <c r="EJ495" s="325">
        <f t="shared" si="819"/>
        <v>0</v>
      </c>
      <c r="EK495" s="325">
        <f t="shared" si="820"/>
        <v>0</v>
      </c>
      <c r="EL495" s="27"/>
      <c r="EM495" s="324">
        <f>SUMIF('Rekapitulasi Juni'!$U$608:$U$786,APS!$B495,'Rekapitulasi Juni'!$V$608:$V$786)</f>
        <v>0</v>
      </c>
      <c r="EN495" s="324">
        <f>SUMIF('Rekapitulasi Juni'!$U$608:$U$786,APS!$B495,'Rekapitulasi Juni'!$W$608:$W$786)</f>
        <v>0</v>
      </c>
      <c r="EO495" s="27"/>
      <c r="EP495" s="325">
        <f t="shared" si="821"/>
        <v>0</v>
      </c>
      <c r="EQ495" s="325">
        <f t="shared" si="822"/>
        <v>0</v>
      </c>
      <c r="ER495" s="27"/>
      <c r="ES495" s="324">
        <f>SUMIF('Rekapitulasi Juni'!$AL$608:$AL$786,APS!$B495,'Rekapitulasi Juni'!$AM$608:$AM$786)</f>
        <v>0</v>
      </c>
      <c r="ET495" s="324">
        <f>SUMIF('Rekapitulasi Juni'!$AL$608:$AL$786,APS!$B495,'Rekapitulasi Juni'!$AN$608:$AN$786)</f>
        <v>0</v>
      </c>
      <c r="EU495" s="27"/>
      <c r="EV495" s="325">
        <f t="shared" si="807"/>
        <v>0</v>
      </c>
      <c r="EW495" s="325">
        <f t="shared" si="808"/>
        <v>0</v>
      </c>
      <c r="EX495" s="27"/>
      <c r="EY495" s="324">
        <f>SUMIF('Rekapitulasi Juni'!$BA$608:$BA$786,APS!$B495,'Rekapitulasi Juni'!$BB$608:$BB$786)</f>
        <v>0</v>
      </c>
      <c r="EZ495" s="324">
        <f>SUMIF('Rekapitulasi Juni'!$BA$608:$BA$786,APS!$B495,'Rekapitulasi Juni'!$BC$608:$BC$786)</f>
        <v>0</v>
      </c>
      <c r="FA495" s="324">
        <f>SUMIF('Rekapitulasi Juni'!$BA$608:$BA$786,APS!$B495,'Rekapitulasi Juni'!$BF$608:$BF$786)</f>
        <v>0</v>
      </c>
      <c r="FB495" s="325">
        <f t="shared" si="809"/>
        <v>0</v>
      </c>
      <c r="FC495" s="325">
        <f t="shared" si="810"/>
        <v>0</v>
      </c>
      <c r="FD495" s="27"/>
      <c r="FE495" s="27"/>
      <c r="FF495" s="27"/>
      <c r="FG495" s="27"/>
      <c r="FH495" s="27"/>
      <c r="FI495" s="27"/>
      <c r="FJ495" s="41">
        <f t="shared" si="865"/>
        <v>0</v>
      </c>
      <c r="FK495" s="41">
        <f t="shared" si="866"/>
        <v>0</v>
      </c>
      <c r="FL495" s="41">
        <f t="shared" si="867"/>
        <v>0</v>
      </c>
      <c r="FM495" s="41">
        <f t="shared" si="868"/>
        <v>0</v>
      </c>
      <c r="FN495" s="41">
        <f t="shared" si="869"/>
        <v>0</v>
      </c>
      <c r="FO495" s="41">
        <f t="shared" si="870"/>
        <v>0</v>
      </c>
      <c r="FP495" s="180">
        <f t="shared" si="871"/>
        <v>0</v>
      </c>
      <c r="FQ495" s="27"/>
      <c r="FR495" s="27"/>
      <c r="FS495" s="324">
        <f>SUMIF('Rekapitulasi Juni'!$D$804:$D$984,APS!$B495,'Rekapitulasi Juni'!$E$804:$E$984)</f>
        <v>0</v>
      </c>
      <c r="FT495" s="324">
        <f>SUMIF('Rekapitulasi Juni'!$D$804:$D$984,APS!$B495,'Rekapitulasi Juni'!$F$804:$F$984)</f>
        <v>0</v>
      </c>
      <c r="FU495" s="27"/>
      <c r="FV495" s="325">
        <f t="shared" si="811"/>
        <v>0</v>
      </c>
      <c r="FW495" s="325">
        <f t="shared" si="812"/>
        <v>0</v>
      </c>
      <c r="FX495" s="27"/>
      <c r="FY495" s="324">
        <f>SUMIF('Rekapitulasi Juni'!$U$804:$U$984,APS!$B495,'Rekapitulasi Juni'!$V$804:$V$984)</f>
        <v>0</v>
      </c>
      <c r="FZ495" s="324">
        <f>SUMIF('Rekapitulasi Juni'!$U$804:$U$984,APS!$B495,'Rekapitulasi Juni'!$W$804:$W$984)</f>
        <v>0</v>
      </c>
      <c r="GA495" s="27"/>
      <c r="GB495" s="325">
        <f t="shared" si="805"/>
        <v>0</v>
      </c>
      <c r="GC495" s="325">
        <f t="shared" si="806"/>
        <v>0</v>
      </c>
      <c r="GD495" s="27"/>
      <c r="GE495" s="324">
        <f>SUMIF('Rekapitulasi Juni'!$AL$804:$AL$984,APS!$B495,'Rekapitulasi Juni'!$AM$804:$AM$984)</f>
        <v>0</v>
      </c>
      <c r="GF495" s="324">
        <f>SUMIF('Rekapitulasi Juni'!$AL$804:$AL$984,APS!$B495,'Rekapitulasi Juni'!$AN$804:$AN$984)</f>
        <v>0</v>
      </c>
      <c r="GG495" s="27"/>
      <c r="GH495" s="325">
        <f t="shared" si="795"/>
        <v>0</v>
      </c>
      <c r="GI495" s="325">
        <f t="shared" si="796"/>
        <v>0</v>
      </c>
      <c r="GJ495" s="27"/>
      <c r="GK495" s="27"/>
      <c r="GL495" s="41">
        <f t="shared" si="872"/>
        <v>0</v>
      </c>
      <c r="GM495" s="41">
        <f t="shared" si="873"/>
        <v>0</v>
      </c>
      <c r="GN495" s="41">
        <f t="shared" si="874"/>
        <v>0</v>
      </c>
      <c r="GO495" s="41">
        <f t="shared" si="804"/>
        <v>0</v>
      </c>
      <c r="GP495" s="41">
        <f t="shared" si="875"/>
        <v>0</v>
      </c>
      <c r="GQ495" s="41">
        <f t="shared" si="876"/>
        <v>0</v>
      </c>
      <c r="GR495" s="180">
        <f t="shared" si="877"/>
        <v>0</v>
      </c>
      <c r="GS495" s="41">
        <f t="shared" si="797"/>
        <v>0</v>
      </c>
      <c r="GT495" s="41">
        <f t="shared" si="798"/>
        <v>0</v>
      </c>
      <c r="GU495" s="41">
        <f t="shared" si="799"/>
        <v>0</v>
      </c>
      <c r="GV495" s="41">
        <f t="shared" si="800"/>
        <v>0</v>
      </c>
      <c r="GW495" s="41">
        <f t="shared" si="801"/>
        <v>0</v>
      </c>
      <c r="GX495" s="41">
        <f t="shared" si="802"/>
        <v>0</v>
      </c>
      <c r="GY495" s="180">
        <f t="shared" si="803"/>
        <v>0</v>
      </c>
      <c r="GZ495" s="41">
        <v>471</v>
      </c>
      <c r="HA495" s="32"/>
      <c r="HB495" s="42">
        <f t="shared" si="794"/>
        <v>0</v>
      </c>
      <c r="HC495" s="59"/>
    </row>
    <row r="496" spans="1:212" ht="15" hidden="1" customHeight="1">
      <c r="A496" s="31" t="s">
        <v>960</v>
      </c>
      <c r="B496" s="32" t="s">
        <v>961</v>
      </c>
      <c r="C496" s="31" t="s">
        <v>3</v>
      </c>
      <c r="D496" s="31" t="s">
        <v>928</v>
      </c>
      <c r="E496" s="31" t="s">
        <v>928</v>
      </c>
      <c r="F496" s="31" t="s">
        <v>929</v>
      </c>
      <c r="G496" s="33">
        <v>100</v>
      </c>
      <c r="H496" s="33">
        <v>0</v>
      </c>
      <c r="I496" s="33">
        <v>0</v>
      </c>
      <c r="J496" s="34">
        <f>IFERROR(VLOOKUP(A496,#REF!,3,0),0)</f>
        <v>0</v>
      </c>
      <c r="K496" s="34">
        <f t="shared" si="789"/>
        <v>0</v>
      </c>
      <c r="L496" s="34">
        <v>0</v>
      </c>
      <c r="M496" s="34">
        <v>0</v>
      </c>
      <c r="N496" s="35">
        <f t="shared" si="790"/>
        <v>100</v>
      </c>
      <c r="O496" s="35">
        <f t="shared" si="791"/>
        <v>100</v>
      </c>
      <c r="P496" s="36">
        <v>0</v>
      </c>
      <c r="Q496" s="36">
        <f t="shared" si="823"/>
        <v>0</v>
      </c>
      <c r="R496" s="80"/>
      <c r="S496" s="37">
        <f ca="1">SUMIF(ROP!$D$6:$H$65536,A496,ROP!$J$6:$J$65536)</f>
        <v>0</v>
      </c>
      <c r="T496" s="37">
        <f>SUMIF(HASIL!$B:$B,APS!$B496&amp;RIGHT(APS!T$9,2),HASIL!$I:$I)</f>
        <v>0</v>
      </c>
      <c r="U496" s="37">
        <f>SUMIF(HASIL!$B:$B,APS!$B496&amp;RIGHT(APS!U$9,2),HASIL!$I:$I)</f>
        <v>0</v>
      </c>
      <c r="V496" s="37">
        <f>SUMIF(HASIL!$B:$B,APS!$B496&amp;RIGHT(APS!V$9,2),HASIL!$I:$I)</f>
        <v>0</v>
      </c>
      <c r="W496" s="37">
        <f>SUMIF(HASIL!$B:$B,APS!$B496&amp;RIGHT(APS!W$9,2),HASIL!$I:$I)</f>
        <v>0</v>
      </c>
      <c r="X496" s="38">
        <f t="shared" si="792"/>
        <v>0</v>
      </c>
      <c r="Y496" s="38">
        <f t="shared" si="793"/>
        <v>0</v>
      </c>
      <c r="Z496" s="39">
        <f t="shared" si="879"/>
        <v>0</v>
      </c>
      <c r="AA496" s="39">
        <f t="shared" si="878"/>
        <v>0</v>
      </c>
      <c r="AB496" s="40">
        <f t="shared" si="880"/>
        <v>0</v>
      </c>
      <c r="AC496" s="27">
        <v>0</v>
      </c>
      <c r="AD496" s="27"/>
      <c r="AE496" s="27"/>
      <c r="AF496" s="27"/>
      <c r="AG496" s="27"/>
      <c r="AH496" s="27"/>
      <c r="AI496" s="324">
        <f>SUMIF('Rekapitulasi Juni'!$D$9:$D$192,APS!$B496,'Rekapitulasi Juni'!$E$9:$E$192)</f>
        <v>0</v>
      </c>
      <c r="AJ496" s="324">
        <f>SUMIF('Rekapitulasi Juni'!$D$9:$D$192,APS!$B496,'Rekapitulasi Juni'!$F$9:$F$192)</f>
        <v>0</v>
      </c>
      <c r="AK496" s="324">
        <f>SUMIF('Rekapitulasi Juni'!$D$9:$D$192,APS!$B496,'Rekapitulasi Juni'!$K$9:$K$192)</f>
        <v>0</v>
      </c>
      <c r="AL496" s="325">
        <f t="shared" si="824"/>
        <v>0</v>
      </c>
      <c r="AM496" s="325">
        <f t="shared" si="825"/>
        <v>0</v>
      </c>
      <c r="AN496" s="27"/>
      <c r="AO496" s="324">
        <f>SUMIF('Rekapitulasi Juni'!$U$9:$U$192,APS!$B496,'Rekapitulasi Juni'!$V$9:$V$192)</f>
        <v>0</v>
      </c>
      <c r="AP496" s="324">
        <f>SUMIF('Rekapitulasi Juni'!$U$9:$U$192,APS!$B496,'Rekapitulasi Juni'!$W$9:$W$192)</f>
        <v>0</v>
      </c>
      <c r="AQ496" s="27"/>
      <c r="AR496" s="325">
        <f t="shared" si="826"/>
        <v>0</v>
      </c>
      <c r="AS496" s="325">
        <f t="shared" si="827"/>
        <v>0</v>
      </c>
      <c r="AT496" s="27"/>
      <c r="AU496" s="324">
        <f>SUMIF('Rekapitulasi Juni'!$AL$9:$AL$192,APS!$B496,'Rekapitulasi Juni'!$AM$9:$AM$192)</f>
        <v>0</v>
      </c>
      <c r="AV496" s="324">
        <f>SUMIF('Rekapitulasi Juni'!$AL$9:$AL$192,APS!$B496,'Rekapitulasi Juni'!$AN$9:$AN$192)</f>
        <v>0</v>
      </c>
      <c r="AW496" s="27"/>
      <c r="AX496" s="325">
        <f t="shared" si="828"/>
        <v>0</v>
      </c>
      <c r="AY496" s="325">
        <f t="shared" si="829"/>
        <v>0</v>
      </c>
      <c r="AZ496" s="41">
        <f t="shared" si="830"/>
        <v>0</v>
      </c>
      <c r="BA496" s="41">
        <f t="shared" si="831"/>
        <v>0</v>
      </c>
      <c r="BB496" s="41">
        <f t="shared" si="832"/>
        <v>0</v>
      </c>
      <c r="BC496" s="41">
        <f t="shared" si="833"/>
        <v>0</v>
      </c>
      <c r="BD496" s="41">
        <f t="shared" si="834"/>
        <v>0</v>
      </c>
      <c r="BE496" s="41">
        <f t="shared" si="835"/>
        <v>0</v>
      </c>
      <c r="BF496" s="180">
        <f t="shared" si="836"/>
        <v>0</v>
      </c>
      <c r="BG496" s="27">
        <v>0</v>
      </c>
      <c r="BH496" s="27"/>
      <c r="BI496" s="324">
        <f>SUMIF('Rekapitulasi Juni'!$D$214:$D$393,APS!$B496,'Rekapitulasi Juni'!$E$214:$E$393)</f>
        <v>0</v>
      </c>
      <c r="BJ496" s="324">
        <f>SUMIF('Rekapitulasi Juni'!$D$214:$D$393,APS!$B496,'Rekapitulasi Juni'!$F$214:$F$393)</f>
        <v>0</v>
      </c>
      <c r="BK496" s="27"/>
      <c r="BL496" s="325">
        <f t="shared" si="837"/>
        <v>0</v>
      </c>
      <c r="BM496" s="325">
        <f t="shared" si="838"/>
        <v>0</v>
      </c>
      <c r="BN496" s="27"/>
      <c r="BO496" s="324">
        <f>SUMIF('Rekapitulasi Juni'!$U$214:$U$393,APS!$B496,'Rekapitulasi Juni'!$V$214:$V$393)</f>
        <v>0</v>
      </c>
      <c r="BP496" s="324">
        <f>SUMIF('Rekapitulasi Juni'!$U$214:$U$393,APS!$B496,'Rekapitulasi Juni'!$W$214:$W$393)</f>
        <v>0</v>
      </c>
      <c r="BQ496" s="27"/>
      <c r="BR496" s="325">
        <f t="shared" si="839"/>
        <v>0</v>
      </c>
      <c r="BS496" s="325">
        <f t="shared" si="840"/>
        <v>0</v>
      </c>
      <c r="BT496" s="27"/>
      <c r="BU496" s="324">
        <f>SUMIF('Rekapitulasi Juni'!$AL$214:$AL$393,APS!$B496,'Rekapitulasi Juni'!$AM$214:$AM$393)</f>
        <v>0</v>
      </c>
      <c r="BV496" s="324">
        <f>SUMIF('Rekapitulasi Juni'!$AL$214:$AL$393,APS!$B496,'Rekapitulasi Juni'!$AN$214:$AN$393)</f>
        <v>0</v>
      </c>
      <c r="BW496" s="27"/>
      <c r="BX496" s="325">
        <f t="shared" si="841"/>
        <v>0</v>
      </c>
      <c r="BY496" s="325">
        <f t="shared" si="842"/>
        <v>0</v>
      </c>
      <c r="BZ496" s="27"/>
      <c r="CA496" s="324">
        <f>SUMIF('Rekapitulasi Juni'!$BA$214:$BA$393,APS!$B496,'Rekapitulasi Juni'!$BB$214:$BB$393)</f>
        <v>0</v>
      </c>
      <c r="CB496" s="324">
        <f>SUMIF('Rekapitulasi Juni'!$BA$214:$BA$393,APS!$B496,'Rekapitulasi Juni'!$BC$214:$BC$393)</f>
        <v>0</v>
      </c>
      <c r="CC496" s="27"/>
      <c r="CD496" s="325">
        <f t="shared" si="843"/>
        <v>0</v>
      </c>
      <c r="CE496" s="325">
        <f t="shared" si="844"/>
        <v>0</v>
      </c>
      <c r="CF496" s="27"/>
      <c r="CG496" s="324">
        <f>SUMIF('Rekapitulasi Juni'!$BP$214:$BP$393,APS!$B496,'Rekapitulasi Juni'!$BQ$214:$BQ$393)</f>
        <v>0</v>
      </c>
      <c r="CH496" s="324">
        <f>SUMIF('Rekapitulasi Juni'!$BP$214:$BP$393,APS!$B496,'Rekapitulasi Juni'!$BR$214:$BR$393)</f>
        <v>0</v>
      </c>
      <c r="CI496" s="27"/>
      <c r="CJ496" s="325">
        <f t="shared" si="845"/>
        <v>0</v>
      </c>
      <c r="CK496" s="325">
        <f t="shared" si="846"/>
        <v>0</v>
      </c>
      <c r="CL496" s="41">
        <f t="shared" si="847"/>
        <v>0</v>
      </c>
      <c r="CM496" s="41">
        <f t="shared" si="848"/>
        <v>0</v>
      </c>
      <c r="CN496" s="41">
        <f t="shared" si="849"/>
        <v>0</v>
      </c>
      <c r="CO496" s="41">
        <f t="shared" si="850"/>
        <v>0</v>
      </c>
      <c r="CP496" s="41">
        <f t="shared" si="851"/>
        <v>0</v>
      </c>
      <c r="CQ496" s="41">
        <f t="shared" si="852"/>
        <v>0</v>
      </c>
      <c r="CR496" s="180">
        <f t="shared" si="853"/>
        <v>0</v>
      </c>
      <c r="CS496" s="27">
        <v>0</v>
      </c>
      <c r="CT496" s="27"/>
      <c r="CU496" s="324">
        <f>SUMIF('Rekapitulasi Juni'!$D$410:$D$588,APS!$B496,'Rekapitulasi Juni'!$E$410:$E$588)</f>
        <v>0</v>
      </c>
      <c r="CV496" s="324">
        <f>SUMIF('Rekapitulasi Juni'!$D$410:$D$588,APS!$B496,'Rekapitulasi Juni'!$F$410:$F$588)</f>
        <v>0</v>
      </c>
      <c r="CW496" s="27"/>
      <c r="CX496" s="325">
        <f t="shared" si="854"/>
        <v>0</v>
      </c>
      <c r="CY496" s="325">
        <f t="shared" si="855"/>
        <v>0</v>
      </c>
      <c r="CZ496" s="27"/>
      <c r="DA496" s="324">
        <f>SUMIF('Rekapitulasi Juni'!$U$410:$U$588,APS!$B496,'Rekapitulasi Juni'!$V$410:$V$588)</f>
        <v>0</v>
      </c>
      <c r="DB496" s="324">
        <f>SUMIF('Rekapitulasi Juni'!$U$410:$U$588,APS!$B496,'Rekapitulasi Juni'!$W$410:$W$588)</f>
        <v>0</v>
      </c>
      <c r="DC496" s="27"/>
      <c r="DD496" s="325">
        <f t="shared" si="856"/>
        <v>0</v>
      </c>
      <c r="DE496" s="325">
        <f t="shared" si="857"/>
        <v>0</v>
      </c>
      <c r="DF496" s="27"/>
      <c r="DG496" s="324">
        <f>SUMIF('Rekapitulasi Juni'!$AL$410:$AL$588,APS!$B496,'Rekapitulasi Juni'!$AM$410:$AM$588)</f>
        <v>0</v>
      </c>
      <c r="DH496" s="324">
        <f>SUMIF('Rekapitulasi Juni'!$AL$410:$AL$588,APS!$B496,'Rekapitulasi Juni'!$AN$410:$AN$588)</f>
        <v>0</v>
      </c>
      <c r="DI496" s="27"/>
      <c r="DJ496" s="325">
        <f t="shared" si="813"/>
        <v>0</v>
      </c>
      <c r="DK496" s="325">
        <f t="shared" si="814"/>
        <v>0</v>
      </c>
      <c r="DL496" s="27"/>
      <c r="DM496" s="324">
        <f>SUMIF('Rekapitulasi Juni'!$BA$410:$BA$588,APS!$B496,'Rekapitulasi Juni'!$BB$410:$BB$588)</f>
        <v>0</v>
      </c>
      <c r="DN496" s="324">
        <f>SUMIF('Rekapitulasi Juni'!$BA$410:$BA$588,APS!$B496,'Rekapitulasi Juni'!$BC$410:$BC$588)</f>
        <v>0</v>
      </c>
      <c r="DO496" s="324">
        <f>SUMIF('Rekapitulasi Juni'!$BA$410:$BA$588,APS!$B496,'Rekapitulasi Juni'!$BF$410:$BF$588)</f>
        <v>0</v>
      </c>
      <c r="DP496" s="325">
        <f t="shared" si="815"/>
        <v>0</v>
      </c>
      <c r="DQ496" s="325">
        <f t="shared" si="816"/>
        <v>0</v>
      </c>
      <c r="DR496" s="27"/>
      <c r="DS496" s="324">
        <f>SUMIF('Rekapitulasi Juni'!$BP$410:$BP$588,APS!$B496,'Rekapitulasi Juni'!$BQ$410:$BQ$588)</f>
        <v>0</v>
      </c>
      <c r="DT496" s="324">
        <f>SUMIF('Rekapitulasi Juni'!$BP$410:$BP$588,APS!$B496,'Rekapitulasi Juni'!$BR$410:$BR$588)</f>
        <v>0</v>
      </c>
      <c r="DU496" s="27"/>
      <c r="DV496" s="325">
        <f t="shared" si="817"/>
        <v>0</v>
      </c>
      <c r="DW496" s="325">
        <f t="shared" si="818"/>
        <v>0</v>
      </c>
      <c r="DX496" s="41">
        <f t="shared" si="858"/>
        <v>0</v>
      </c>
      <c r="DY496" s="41">
        <f t="shared" si="859"/>
        <v>0</v>
      </c>
      <c r="DZ496" s="41">
        <f t="shared" si="860"/>
        <v>0</v>
      </c>
      <c r="EA496" s="41">
        <f t="shared" si="861"/>
        <v>0</v>
      </c>
      <c r="EB496" s="41">
        <f t="shared" si="862"/>
        <v>0</v>
      </c>
      <c r="EC496" s="41">
        <f t="shared" si="863"/>
        <v>0</v>
      </c>
      <c r="ED496" s="180">
        <f t="shared" si="864"/>
        <v>0</v>
      </c>
      <c r="EE496" s="27">
        <v>0</v>
      </c>
      <c r="EF496" s="27"/>
      <c r="EG496" s="324">
        <f>SUMIF('Rekapitulasi Juni'!$D$608:$D$786,APS!$B496,'Rekapitulasi Juni'!$E$608:$E$786)</f>
        <v>0</v>
      </c>
      <c r="EH496" s="324">
        <f>SUMIF('Rekapitulasi Juni'!$D$608:$D$786,APS!$B496,'Rekapitulasi Juni'!$F$608:$F$786)</f>
        <v>0</v>
      </c>
      <c r="EI496" s="27"/>
      <c r="EJ496" s="325">
        <f t="shared" si="819"/>
        <v>0</v>
      </c>
      <c r="EK496" s="325">
        <f t="shared" si="820"/>
        <v>0</v>
      </c>
      <c r="EL496" s="27"/>
      <c r="EM496" s="324">
        <f>SUMIF('Rekapitulasi Juni'!$U$608:$U$786,APS!$B496,'Rekapitulasi Juni'!$V$608:$V$786)</f>
        <v>0</v>
      </c>
      <c r="EN496" s="324">
        <f>SUMIF('Rekapitulasi Juni'!$U$608:$U$786,APS!$B496,'Rekapitulasi Juni'!$W$608:$W$786)</f>
        <v>0</v>
      </c>
      <c r="EO496" s="27"/>
      <c r="EP496" s="325">
        <f t="shared" si="821"/>
        <v>0</v>
      </c>
      <c r="EQ496" s="325">
        <f t="shared" si="822"/>
        <v>0</v>
      </c>
      <c r="ER496" s="27"/>
      <c r="ES496" s="324">
        <f>SUMIF('Rekapitulasi Juni'!$AL$608:$AL$786,APS!$B496,'Rekapitulasi Juni'!$AM$608:$AM$786)</f>
        <v>0</v>
      </c>
      <c r="ET496" s="324">
        <f>SUMIF('Rekapitulasi Juni'!$AL$608:$AL$786,APS!$B496,'Rekapitulasi Juni'!$AN$608:$AN$786)</f>
        <v>0</v>
      </c>
      <c r="EU496" s="27"/>
      <c r="EV496" s="325">
        <f t="shared" si="807"/>
        <v>0</v>
      </c>
      <c r="EW496" s="325">
        <f t="shared" si="808"/>
        <v>0</v>
      </c>
      <c r="EX496" s="27"/>
      <c r="EY496" s="324">
        <f>SUMIF('Rekapitulasi Juni'!$BA$608:$BA$786,APS!$B496,'Rekapitulasi Juni'!$BB$608:$BB$786)</f>
        <v>0</v>
      </c>
      <c r="EZ496" s="324">
        <f>SUMIF('Rekapitulasi Juni'!$BA$608:$BA$786,APS!$B496,'Rekapitulasi Juni'!$BC$608:$BC$786)</f>
        <v>0</v>
      </c>
      <c r="FA496" s="324">
        <f>SUMIF('Rekapitulasi Juni'!$BA$608:$BA$786,APS!$B496,'Rekapitulasi Juni'!$BF$608:$BF$786)</f>
        <v>0</v>
      </c>
      <c r="FB496" s="325">
        <f t="shared" si="809"/>
        <v>0</v>
      </c>
      <c r="FC496" s="325">
        <f t="shared" si="810"/>
        <v>0</v>
      </c>
      <c r="FD496" s="27"/>
      <c r="FE496" s="27"/>
      <c r="FF496" s="27"/>
      <c r="FG496" s="27"/>
      <c r="FH496" s="27"/>
      <c r="FI496" s="27"/>
      <c r="FJ496" s="41">
        <f t="shared" si="865"/>
        <v>0</v>
      </c>
      <c r="FK496" s="41">
        <f t="shared" si="866"/>
        <v>0</v>
      </c>
      <c r="FL496" s="41">
        <f t="shared" si="867"/>
        <v>0</v>
      </c>
      <c r="FM496" s="41">
        <f t="shared" si="868"/>
        <v>0</v>
      </c>
      <c r="FN496" s="41">
        <f t="shared" si="869"/>
        <v>0</v>
      </c>
      <c r="FO496" s="41">
        <f t="shared" si="870"/>
        <v>0</v>
      </c>
      <c r="FP496" s="180">
        <f t="shared" si="871"/>
        <v>0</v>
      </c>
      <c r="FQ496" s="27"/>
      <c r="FR496" s="27"/>
      <c r="FS496" s="324">
        <f>SUMIF('Rekapitulasi Juni'!$D$804:$D$984,APS!$B496,'Rekapitulasi Juni'!$E$804:$E$984)</f>
        <v>0</v>
      </c>
      <c r="FT496" s="324">
        <f>SUMIF('Rekapitulasi Juni'!$D$804:$D$984,APS!$B496,'Rekapitulasi Juni'!$F$804:$F$984)</f>
        <v>0</v>
      </c>
      <c r="FU496" s="27"/>
      <c r="FV496" s="325">
        <f t="shared" si="811"/>
        <v>0</v>
      </c>
      <c r="FW496" s="325">
        <f t="shared" si="812"/>
        <v>0</v>
      </c>
      <c r="FX496" s="27"/>
      <c r="FY496" s="324">
        <f>SUMIF('Rekapitulasi Juni'!$U$804:$U$984,APS!$B496,'Rekapitulasi Juni'!$V$804:$V$984)</f>
        <v>0</v>
      </c>
      <c r="FZ496" s="324">
        <f>SUMIF('Rekapitulasi Juni'!$U$804:$U$984,APS!$B496,'Rekapitulasi Juni'!$W$804:$W$984)</f>
        <v>0</v>
      </c>
      <c r="GA496" s="27"/>
      <c r="GB496" s="325">
        <f t="shared" si="805"/>
        <v>0</v>
      </c>
      <c r="GC496" s="325">
        <f t="shared" si="806"/>
        <v>0</v>
      </c>
      <c r="GD496" s="27"/>
      <c r="GE496" s="324">
        <f>SUMIF('Rekapitulasi Juni'!$AL$804:$AL$984,APS!$B496,'Rekapitulasi Juni'!$AM$804:$AM$984)</f>
        <v>0</v>
      </c>
      <c r="GF496" s="324">
        <f>SUMIF('Rekapitulasi Juni'!$AL$804:$AL$984,APS!$B496,'Rekapitulasi Juni'!$AN$804:$AN$984)</f>
        <v>0</v>
      </c>
      <c r="GG496" s="27"/>
      <c r="GH496" s="325">
        <f t="shared" si="795"/>
        <v>0</v>
      </c>
      <c r="GI496" s="325">
        <f t="shared" si="796"/>
        <v>0</v>
      </c>
      <c r="GJ496" s="27"/>
      <c r="GK496" s="27"/>
      <c r="GL496" s="41">
        <f t="shared" si="872"/>
        <v>0</v>
      </c>
      <c r="GM496" s="41">
        <f t="shared" si="873"/>
        <v>0</v>
      </c>
      <c r="GN496" s="41">
        <f t="shared" si="874"/>
        <v>0</v>
      </c>
      <c r="GO496" s="41">
        <f t="shared" si="804"/>
        <v>0</v>
      </c>
      <c r="GP496" s="41">
        <f t="shared" si="875"/>
        <v>0</v>
      </c>
      <c r="GQ496" s="41">
        <f t="shared" si="876"/>
        <v>0</v>
      </c>
      <c r="GR496" s="180">
        <f t="shared" si="877"/>
        <v>0</v>
      </c>
      <c r="GS496" s="41">
        <f t="shared" si="797"/>
        <v>0</v>
      </c>
      <c r="GT496" s="41">
        <f t="shared" si="798"/>
        <v>0</v>
      </c>
      <c r="GU496" s="41">
        <f t="shared" si="799"/>
        <v>0</v>
      </c>
      <c r="GV496" s="41">
        <f t="shared" si="800"/>
        <v>0</v>
      </c>
      <c r="GW496" s="41">
        <f t="shared" si="801"/>
        <v>0</v>
      </c>
      <c r="GX496" s="41">
        <f t="shared" si="802"/>
        <v>0</v>
      </c>
      <c r="GY496" s="180">
        <f t="shared" si="803"/>
        <v>0</v>
      </c>
      <c r="GZ496" s="41">
        <v>472</v>
      </c>
      <c r="HA496" s="32"/>
      <c r="HB496" s="42">
        <f t="shared" si="794"/>
        <v>-100</v>
      </c>
      <c r="HC496" s="59"/>
    </row>
    <row r="497" spans="1:211" ht="15" hidden="1" customHeight="1">
      <c r="A497" s="31" t="s">
        <v>962</v>
      </c>
      <c r="B497" s="32" t="s">
        <v>963</v>
      </c>
      <c r="C497" s="31" t="s">
        <v>3</v>
      </c>
      <c r="D497" s="31" t="s">
        <v>928</v>
      </c>
      <c r="E497" s="31" t="s">
        <v>928</v>
      </c>
      <c r="F497" s="31" t="s">
        <v>929</v>
      </c>
      <c r="G497" s="33">
        <v>0</v>
      </c>
      <c r="H497" s="33">
        <v>0</v>
      </c>
      <c r="I497" s="33">
        <v>0</v>
      </c>
      <c r="J497" s="34">
        <f>IFERROR(VLOOKUP(A497,#REF!,3,0),0)</f>
        <v>0</v>
      </c>
      <c r="K497" s="34">
        <f t="shared" si="789"/>
        <v>0</v>
      </c>
      <c r="L497" s="34">
        <v>0</v>
      </c>
      <c r="M497" s="34">
        <v>0</v>
      </c>
      <c r="N497" s="35">
        <f t="shared" si="790"/>
        <v>0</v>
      </c>
      <c r="O497" s="35">
        <f t="shared" si="791"/>
        <v>0</v>
      </c>
      <c r="P497" s="36">
        <v>0</v>
      </c>
      <c r="Q497" s="36">
        <f t="shared" si="823"/>
        <v>0</v>
      </c>
      <c r="R497" s="80"/>
      <c r="S497" s="37">
        <f ca="1">SUMIF(ROP!$D$6:$H$65536,A497,ROP!$J$6:$J$65536)</f>
        <v>0</v>
      </c>
      <c r="T497" s="37">
        <f>SUMIF(HASIL!$B:$B,APS!$B497&amp;RIGHT(APS!T$9,2),HASIL!$I:$I)</f>
        <v>0</v>
      </c>
      <c r="U497" s="37">
        <f>SUMIF(HASIL!$B:$B,APS!$B497&amp;RIGHT(APS!U$9,2),HASIL!$I:$I)</f>
        <v>0</v>
      </c>
      <c r="V497" s="37">
        <f>SUMIF(HASIL!$B:$B,APS!$B497&amp;RIGHT(APS!V$9,2),HASIL!$I:$I)</f>
        <v>0</v>
      </c>
      <c r="W497" s="37">
        <f>SUMIF(HASIL!$B:$B,APS!$B497&amp;RIGHT(APS!W$9,2),HASIL!$I:$I)</f>
        <v>0</v>
      </c>
      <c r="X497" s="38">
        <f t="shared" si="792"/>
        <v>0</v>
      </c>
      <c r="Y497" s="38">
        <f t="shared" si="793"/>
        <v>0</v>
      </c>
      <c r="Z497" s="39">
        <f t="shared" si="879"/>
        <v>0</v>
      </c>
      <c r="AA497" s="39">
        <f t="shared" si="878"/>
        <v>0</v>
      </c>
      <c r="AB497" s="40">
        <f t="shared" si="880"/>
        <v>0</v>
      </c>
      <c r="AC497" s="27">
        <v>0</v>
      </c>
      <c r="AD497" s="27"/>
      <c r="AE497" s="27"/>
      <c r="AF497" s="27"/>
      <c r="AG497" s="27"/>
      <c r="AH497" s="27"/>
      <c r="AI497" s="324">
        <f>SUMIF('Rekapitulasi Juni'!$D$9:$D$192,APS!$B497,'Rekapitulasi Juni'!$E$9:$E$192)</f>
        <v>0</v>
      </c>
      <c r="AJ497" s="324">
        <f>SUMIF('Rekapitulasi Juni'!$D$9:$D$192,APS!$B497,'Rekapitulasi Juni'!$F$9:$F$192)</f>
        <v>0</v>
      </c>
      <c r="AK497" s="324">
        <f>SUMIF('Rekapitulasi Juni'!$D$9:$D$192,APS!$B497,'Rekapitulasi Juni'!$K$9:$K$192)</f>
        <v>0</v>
      </c>
      <c r="AL497" s="325">
        <f t="shared" si="824"/>
        <v>0</v>
      </c>
      <c r="AM497" s="325">
        <f t="shared" si="825"/>
        <v>0</v>
      </c>
      <c r="AN497" s="27"/>
      <c r="AO497" s="324">
        <f>SUMIF('Rekapitulasi Juni'!$U$9:$U$192,APS!$B497,'Rekapitulasi Juni'!$V$9:$V$192)</f>
        <v>0</v>
      </c>
      <c r="AP497" s="324">
        <f>SUMIF('Rekapitulasi Juni'!$U$9:$U$192,APS!$B497,'Rekapitulasi Juni'!$W$9:$W$192)</f>
        <v>0</v>
      </c>
      <c r="AQ497" s="27"/>
      <c r="AR497" s="325">
        <f t="shared" si="826"/>
        <v>0</v>
      </c>
      <c r="AS497" s="325">
        <f t="shared" si="827"/>
        <v>0</v>
      </c>
      <c r="AT497" s="27"/>
      <c r="AU497" s="324">
        <f>SUMIF('Rekapitulasi Juni'!$AL$9:$AL$192,APS!$B497,'Rekapitulasi Juni'!$AM$9:$AM$192)</f>
        <v>0</v>
      </c>
      <c r="AV497" s="324">
        <f>SUMIF('Rekapitulasi Juni'!$AL$9:$AL$192,APS!$B497,'Rekapitulasi Juni'!$AN$9:$AN$192)</f>
        <v>0</v>
      </c>
      <c r="AW497" s="27"/>
      <c r="AX497" s="325">
        <f t="shared" si="828"/>
        <v>0</v>
      </c>
      <c r="AY497" s="325">
        <f t="shared" si="829"/>
        <v>0</v>
      </c>
      <c r="AZ497" s="41">
        <f t="shared" si="830"/>
        <v>0</v>
      </c>
      <c r="BA497" s="41">
        <f t="shared" si="831"/>
        <v>0</v>
      </c>
      <c r="BB497" s="41">
        <f t="shared" si="832"/>
        <v>0</v>
      </c>
      <c r="BC497" s="41">
        <f t="shared" si="833"/>
        <v>0</v>
      </c>
      <c r="BD497" s="41">
        <f t="shared" si="834"/>
        <v>0</v>
      </c>
      <c r="BE497" s="41">
        <f t="shared" si="835"/>
        <v>0</v>
      </c>
      <c r="BF497" s="180">
        <f t="shared" si="836"/>
        <v>0</v>
      </c>
      <c r="BG497" s="27">
        <v>0</v>
      </c>
      <c r="BH497" s="27"/>
      <c r="BI497" s="324">
        <f>SUMIF('Rekapitulasi Juni'!$D$214:$D$393,APS!$B497,'Rekapitulasi Juni'!$E$214:$E$393)</f>
        <v>0</v>
      </c>
      <c r="BJ497" s="324">
        <f>SUMIF('Rekapitulasi Juni'!$D$214:$D$393,APS!$B497,'Rekapitulasi Juni'!$F$214:$F$393)</f>
        <v>0</v>
      </c>
      <c r="BK497" s="27"/>
      <c r="BL497" s="325">
        <f t="shared" si="837"/>
        <v>0</v>
      </c>
      <c r="BM497" s="325">
        <f t="shared" si="838"/>
        <v>0</v>
      </c>
      <c r="BN497" s="27"/>
      <c r="BO497" s="324">
        <f>SUMIF('Rekapitulasi Juni'!$U$214:$U$393,APS!$B497,'Rekapitulasi Juni'!$V$214:$V$393)</f>
        <v>0</v>
      </c>
      <c r="BP497" s="324">
        <f>SUMIF('Rekapitulasi Juni'!$U$214:$U$393,APS!$B497,'Rekapitulasi Juni'!$W$214:$W$393)</f>
        <v>0</v>
      </c>
      <c r="BQ497" s="27"/>
      <c r="BR497" s="325">
        <f t="shared" si="839"/>
        <v>0</v>
      </c>
      <c r="BS497" s="325">
        <f t="shared" si="840"/>
        <v>0</v>
      </c>
      <c r="BT497" s="27"/>
      <c r="BU497" s="324">
        <f>SUMIF('Rekapitulasi Juni'!$AL$214:$AL$393,APS!$B497,'Rekapitulasi Juni'!$AM$214:$AM$393)</f>
        <v>0</v>
      </c>
      <c r="BV497" s="324">
        <f>SUMIF('Rekapitulasi Juni'!$AL$214:$AL$393,APS!$B497,'Rekapitulasi Juni'!$AN$214:$AN$393)</f>
        <v>0</v>
      </c>
      <c r="BW497" s="27"/>
      <c r="BX497" s="325">
        <f t="shared" si="841"/>
        <v>0</v>
      </c>
      <c r="BY497" s="325">
        <f t="shared" si="842"/>
        <v>0</v>
      </c>
      <c r="BZ497" s="27"/>
      <c r="CA497" s="324">
        <f>SUMIF('Rekapitulasi Juni'!$BA$214:$BA$393,APS!$B497,'Rekapitulasi Juni'!$BB$214:$BB$393)</f>
        <v>0</v>
      </c>
      <c r="CB497" s="324">
        <f>SUMIF('Rekapitulasi Juni'!$BA$214:$BA$393,APS!$B497,'Rekapitulasi Juni'!$BC$214:$BC$393)</f>
        <v>0</v>
      </c>
      <c r="CC497" s="27"/>
      <c r="CD497" s="325">
        <f t="shared" si="843"/>
        <v>0</v>
      </c>
      <c r="CE497" s="325">
        <f t="shared" si="844"/>
        <v>0</v>
      </c>
      <c r="CF497" s="27"/>
      <c r="CG497" s="324">
        <f>SUMIF('Rekapitulasi Juni'!$BP$214:$BP$393,APS!$B497,'Rekapitulasi Juni'!$BQ$214:$BQ$393)</f>
        <v>0</v>
      </c>
      <c r="CH497" s="324">
        <f>SUMIF('Rekapitulasi Juni'!$BP$214:$BP$393,APS!$B497,'Rekapitulasi Juni'!$BR$214:$BR$393)</f>
        <v>0</v>
      </c>
      <c r="CI497" s="27"/>
      <c r="CJ497" s="325">
        <f t="shared" si="845"/>
        <v>0</v>
      </c>
      <c r="CK497" s="325">
        <f t="shared" si="846"/>
        <v>0</v>
      </c>
      <c r="CL497" s="41">
        <f t="shared" si="847"/>
        <v>0</v>
      </c>
      <c r="CM497" s="41">
        <f t="shared" si="848"/>
        <v>0</v>
      </c>
      <c r="CN497" s="41">
        <f t="shared" si="849"/>
        <v>0</v>
      </c>
      <c r="CO497" s="41">
        <f t="shared" si="850"/>
        <v>0</v>
      </c>
      <c r="CP497" s="41">
        <f t="shared" si="851"/>
        <v>0</v>
      </c>
      <c r="CQ497" s="41">
        <f t="shared" si="852"/>
        <v>0</v>
      </c>
      <c r="CR497" s="180">
        <f t="shared" si="853"/>
        <v>0</v>
      </c>
      <c r="CS497" s="27">
        <v>0</v>
      </c>
      <c r="CT497" s="27"/>
      <c r="CU497" s="324">
        <f>SUMIF('Rekapitulasi Juni'!$D$410:$D$588,APS!$B497,'Rekapitulasi Juni'!$E$410:$E$588)</f>
        <v>0</v>
      </c>
      <c r="CV497" s="324">
        <f>SUMIF('Rekapitulasi Juni'!$D$410:$D$588,APS!$B497,'Rekapitulasi Juni'!$F$410:$F$588)</f>
        <v>0</v>
      </c>
      <c r="CW497" s="27"/>
      <c r="CX497" s="325">
        <f t="shared" si="854"/>
        <v>0</v>
      </c>
      <c r="CY497" s="325">
        <f t="shared" si="855"/>
        <v>0</v>
      </c>
      <c r="CZ497" s="27"/>
      <c r="DA497" s="324">
        <f>SUMIF('Rekapitulasi Juni'!$U$410:$U$588,APS!$B497,'Rekapitulasi Juni'!$V$410:$V$588)</f>
        <v>0</v>
      </c>
      <c r="DB497" s="324">
        <f>SUMIF('Rekapitulasi Juni'!$U$410:$U$588,APS!$B497,'Rekapitulasi Juni'!$W$410:$W$588)</f>
        <v>0</v>
      </c>
      <c r="DC497" s="27"/>
      <c r="DD497" s="325">
        <f t="shared" si="856"/>
        <v>0</v>
      </c>
      <c r="DE497" s="325">
        <f t="shared" si="857"/>
        <v>0</v>
      </c>
      <c r="DF497" s="27"/>
      <c r="DG497" s="324">
        <f>SUMIF('Rekapitulasi Juni'!$AL$410:$AL$588,APS!$B497,'Rekapitulasi Juni'!$AM$410:$AM$588)</f>
        <v>0</v>
      </c>
      <c r="DH497" s="324">
        <f>SUMIF('Rekapitulasi Juni'!$AL$410:$AL$588,APS!$B497,'Rekapitulasi Juni'!$AN$410:$AN$588)</f>
        <v>0</v>
      </c>
      <c r="DI497" s="27"/>
      <c r="DJ497" s="325">
        <f t="shared" si="813"/>
        <v>0</v>
      </c>
      <c r="DK497" s="325">
        <f t="shared" si="814"/>
        <v>0</v>
      </c>
      <c r="DL497" s="27"/>
      <c r="DM497" s="324">
        <f>SUMIF('Rekapitulasi Juni'!$BA$410:$BA$588,APS!$B497,'Rekapitulasi Juni'!$BB$410:$BB$588)</f>
        <v>0</v>
      </c>
      <c r="DN497" s="324">
        <f>SUMIF('Rekapitulasi Juni'!$BA$410:$BA$588,APS!$B497,'Rekapitulasi Juni'!$BC$410:$BC$588)</f>
        <v>0</v>
      </c>
      <c r="DO497" s="324">
        <f>SUMIF('Rekapitulasi Juni'!$BA$410:$BA$588,APS!$B497,'Rekapitulasi Juni'!$BF$410:$BF$588)</f>
        <v>0</v>
      </c>
      <c r="DP497" s="325">
        <f t="shared" si="815"/>
        <v>0</v>
      </c>
      <c r="DQ497" s="325">
        <f t="shared" si="816"/>
        <v>0</v>
      </c>
      <c r="DR497" s="27"/>
      <c r="DS497" s="324">
        <f>SUMIF('Rekapitulasi Juni'!$BP$410:$BP$588,APS!$B497,'Rekapitulasi Juni'!$BQ$410:$BQ$588)</f>
        <v>0</v>
      </c>
      <c r="DT497" s="324">
        <f>SUMIF('Rekapitulasi Juni'!$BP$410:$BP$588,APS!$B497,'Rekapitulasi Juni'!$BR$410:$BR$588)</f>
        <v>0</v>
      </c>
      <c r="DU497" s="27"/>
      <c r="DV497" s="325">
        <f t="shared" si="817"/>
        <v>0</v>
      </c>
      <c r="DW497" s="325">
        <f t="shared" si="818"/>
        <v>0</v>
      </c>
      <c r="DX497" s="41">
        <f t="shared" si="858"/>
        <v>0</v>
      </c>
      <c r="DY497" s="41">
        <f t="shared" si="859"/>
        <v>0</v>
      </c>
      <c r="DZ497" s="41">
        <f t="shared" si="860"/>
        <v>0</v>
      </c>
      <c r="EA497" s="41">
        <f t="shared" si="861"/>
        <v>0</v>
      </c>
      <c r="EB497" s="41">
        <f t="shared" si="862"/>
        <v>0</v>
      </c>
      <c r="EC497" s="41">
        <f t="shared" si="863"/>
        <v>0</v>
      </c>
      <c r="ED497" s="180">
        <f t="shared" si="864"/>
        <v>0</v>
      </c>
      <c r="EE497" s="27">
        <v>0</v>
      </c>
      <c r="EF497" s="27"/>
      <c r="EG497" s="324">
        <f>SUMIF('Rekapitulasi Juni'!$D$608:$D$786,APS!$B497,'Rekapitulasi Juni'!$E$608:$E$786)</f>
        <v>0</v>
      </c>
      <c r="EH497" s="324">
        <f>SUMIF('Rekapitulasi Juni'!$D$608:$D$786,APS!$B497,'Rekapitulasi Juni'!$F$608:$F$786)</f>
        <v>0</v>
      </c>
      <c r="EI497" s="27"/>
      <c r="EJ497" s="325">
        <f t="shared" si="819"/>
        <v>0</v>
      </c>
      <c r="EK497" s="325">
        <f t="shared" si="820"/>
        <v>0</v>
      </c>
      <c r="EL497" s="27"/>
      <c r="EM497" s="324">
        <f>SUMIF('Rekapitulasi Juni'!$U$608:$U$786,APS!$B497,'Rekapitulasi Juni'!$V$608:$V$786)</f>
        <v>0</v>
      </c>
      <c r="EN497" s="324">
        <f>SUMIF('Rekapitulasi Juni'!$U$608:$U$786,APS!$B497,'Rekapitulasi Juni'!$W$608:$W$786)</f>
        <v>0</v>
      </c>
      <c r="EO497" s="27"/>
      <c r="EP497" s="325">
        <f t="shared" si="821"/>
        <v>0</v>
      </c>
      <c r="EQ497" s="325">
        <f t="shared" si="822"/>
        <v>0</v>
      </c>
      <c r="ER497" s="27"/>
      <c r="ES497" s="324">
        <f>SUMIF('Rekapitulasi Juni'!$AL$608:$AL$786,APS!$B497,'Rekapitulasi Juni'!$AM$608:$AM$786)</f>
        <v>0</v>
      </c>
      <c r="ET497" s="324">
        <f>SUMIF('Rekapitulasi Juni'!$AL$608:$AL$786,APS!$B497,'Rekapitulasi Juni'!$AN$608:$AN$786)</f>
        <v>0</v>
      </c>
      <c r="EU497" s="27"/>
      <c r="EV497" s="325">
        <f t="shared" si="807"/>
        <v>0</v>
      </c>
      <c r="EW497" s="325">
        <f t="shared" si="808"/>
        <v>0</v>
      </c>
      <c r="EX497" s="27"/>
      <c r="EY497" s="324">
        <f>SUMIF('Rekapitulasi Juni'!$BA$608:$BA$786,APS!$B497,'Rekapitulasi Juni'!$BB$608:$BB$786)</f>
        <v>0</v>
      </c>
      <c r="EZ497" s="324">
        <f>SUMIF('Rekapitulasi Juni'!$BA$608:$BA$786,APS!$B497,'Rekapitulasi Juni'!$BC$608:$BC$786)</f>
        <v>0</v>
      </c>
      <c r="FA497" s="324">
        <f>SUMIF('Rekapitulasi Juni'!$BA$608:$BA$786,APS!$B497,'Rekapitulasi Juni'!$BF$608:$BF$786)</f>
        <v>0</v>
      </c>
      <c r="FB497" s="325">
        <f t="shared" si="809"/>
        <v>0</v>
      </c>
      <c r="FC497" s="325">
        <f t="shared" si="810"/>
        <v>0</v>
      </c>
      <c r="FD497" s="27"/>
      <c r="FE497" s="27"/>
      <c r="FF497" s="27"/>
      <c r="FG497" s="27"/>
      <c r="FH497" s="27"/>
      <c r="FI497" s="27"/>
      <c r="FJ497" s="41">
        <f t="shared" si="865"/>
        <v>0</v>
      </c>
      <c r="FK497" s="41">
        <f t="shared" si="866"/>
        <v>0</v>
      </c>
      <c r="FL497" s="41">
        <f t="shared" si="867"/>
        <v>0</v>
      </c>
      <c r="FM497" s="41">
        <f t="shared" si="868"/>
        <v>0</v>
      </c>
      <c r="FN497" s="41">
        <f t="shared" si="869"/>
        <v>0</v>
      </c>
      <c r="FO497" s="41">
        <f t="shared" si="870"/>
        <v>0</v>
      </c>
      <c r="FP497" s="180">
        <f t="shared" si="871"/>
        <v>0</v>
      </c>
      <c r="FQ497" s="27"/>
      <c r="FR497" s="27"/>
      <c r="FS497" s="324">
        <f>SUMIF('Rekapitulasi Juni'!$D$804:$D$984,APS!$B497,'Rekapitulasi Juni'!$E$804:$E$984)</f>
        <v>0</v>
      </c>
      <c r="FT497" s="324">
        <f>SUMIF('Rekapitulasi Juni'!$D$804:$D$984,APS!$B497,'Rekapitulasi Juni'!$F$804:$F$984)</f>
        <v>0</v>
      </c>
      <c r="FU497" s="27"/>
      <c r="FV497" s="325">
        <f t="shared" si="811"/>
        <v>0</v>
      </c>
      <c r="FW497" s="325">
        <f t="shared" si="812"/>
        <v>0</v>
      </c>
      <c r="FX497" s="27"/>
      <c r="FY497" s="324">
        <f>SUMIF('Rekapitulasi Juni'!$U$804:$U$984,APS!$B497,'Rekapitulasi Juni'!$V$804:$V$984)</f>
        <v>0</v>
      </c>
      <c r="FZ497" s="324">
        <f>SUMIF('Rekapitulasi Juni'!$U$804:$U$984,APS!$B497,'Rekapitulasi Juni'!$W$804:$W$984)</f>
        <v>0</v>
      </c>
      <c r="GA497" s="27"/>
      <c r="GB497" s="325">
        <f t="shared" si="805"/>
        <v>0</v>
      </c>
      <c r="GC497" s="325">
        <f t="shared" si="806"/>
        <v>0</v>
      </c>
      <c r="GD497" s="27"/>
      <c r="GE497" s="324">
        <f>SUMIF('Rekapitulasi Juni'!$AL$804:$AL$984,APS!$B497,'Rekapitulasi Juni'!$AM$804:$AM$984)</f>
        <v>0</v>
      </c>
      <c r="GF497" s="324">
        <f>SUMIF('Rekapitulasi Juni'!$AL$804:$AL$984,APS!$B497,'Rekapitulasi Juni'!$AN$804:$AN$984)</f>
        <v>0</v>
      </c>
      <c r="GG497" s="27"/>
      <c r="GH497" s="325">
        <f t="shared" si="795"/>
        <v>0</v>
      </c>
      <c r="GI497" s="325">
        <f t="shared" si="796"/>
        <v>0</v>
      </c>
      <c r="GJ497" s="27"/>
      <c r="GK497" s="27"/>
      <c r="GL497" s="41">
        <f t="shared" si="872"/>
        <v>0</v>
      </c>
      <c r="GM497" s="41">
        <f t="shared" si="873"/>
        <v>0</v>
      </c>
      <c r="GN497" s="41">
        <f t="shared" si="874"/>
        <v>0</v>
      </c>
      <c r="GO497" s="41">
        <f t="shared" si="804"/>
        <v>0</v>
      </c>
      <c r="GP497" s="41">
        <f t="shared" si="875"/>
        <v>0</v>
      </c>
      <c r="GQ497" s="41">
        <f t="shared" si="876"/>
        <v>0</v>
      </c>
      <c r="GR497" s="180">
        <f t="shared" si="877"/>
        <v>0</v>
      </c>
      <c r="GS497" s="41">
        <f t="shared" si="797"/>
        <v>0</v>
      </c>
      <c r="GT497" s="41">
        <f t="shared" si="798"/>
        <v>0</v>
      </c>
      <c r="GU497" s="41">
        <f t="shared" si="799"/>
        <v>0</v>
      </c>
      <c r="GV497" s="41">
        <f t="shared" si="800"/>
        <v>0</v>
      </c>
      <c r="GW497" s="41">
        <f t="shared" si="801"/>
        <v>0</v>
      </c>
      <c r="GX497" s="41">
        <f t="shared" si="802"/>
        <v>0</v>
      </c>
      <c r="GY497" s="180">
        <f t="shared" si="803"/>
        <v>0</v>
      </c>
      <c r="GZ497" s="41">
        <v>473</v>
      </c>
      <c r="HA497" s="32"/>
      <c r="HB497" s="42">
        <f t="shared" si="794"/>
        <v>0</v>
      </c>
      <c r="HC497" s="59"/>
    </row>
    <row r="498" spans="1:211" ht="15" hidden="1" customHeight="1">
      <c r="A498" s="64" t="s">
        <v>964</v>
      </c>
      <c r="B498" s="65" t="s">
        <v>965</v>
      </c>
      <c r="C498" s="31" t="s">
        <v>3</v>
      </c>
      <c r="D498" s="31" t="s">
        <v>928</v>
      </c>
      <c r="E498" s="31" t="s">
        <v>928</v>
      </c>
      <c r="F498" s="31" t="s">
        <v>929</v>
      </c>
      <c r="G498" s="47">
        <v>225</v>
      </c>
      <c r="H498" s="33">
        <v>0</v>
      </c>
      <c r="I498" s="33">
        <v>0</v>
      </c>
      <c r="J498" s="34">
        <f>IFERROR(VLOOKUP(A498,#REF!,3,0),0)</f>
        <v>0</v>
      </c>
      <c r="K498" s="34">
        <f t="shared" si="789"/>
        <v>-500</v>
      </c>
      <c r="L498" s="34">
        <v>500</v>
      </c>
      <c r="M498" s="34">
        <v>0</v>
      </c>
      <c r="N498" s="35">
        <f t="shared" si="790"/>
        <v>725</v>
      </c>
      <c r="O498" s="35">
        <f t="shared" si="791"/>
        <v>725</v>
      </c>
      <c r="P498" s="36">
        <v>0</v>
      </c>
      <c r="Q498" s="36">
        <f t="shared" si="823"/>
        <v>0</v>
      </c>
      <c r="R498" s="80"/>
      <c r="S498" s="37">
        <f ca="1">SUMIF(ROP!$D$6:$H$65536,A498,ROP!$J$6:$J$65536)</f>
        <v>0</v>
      </c>
      <c r="T498" s="37">
        <f>SUMIF(HASIL!$B:$B,APS!$B498&amp;RIGHT(APS!T$9,2),HASIL!$I:$I)</f>
        <v>0</v>
      </c>
      <c r="U498" s="37">
        <f>SUMIF(HASIL!$B:$B,APS!$B498&amp;RIGHT(APS!U$9,2),HASIL!$I:$I)</f>
        <v>0</v>
      </c>
      <c r="V498" s="37">
        <f>SUMIF(HASIL!$B:$B,APS!$B498&amp;RIGHT(APS!V$9,2),HASIL!$I:$I)</f>
        <v>0</v>
      </c>
      <c r="W498" s="37">
        <f>SUMIF(HASIL!$B:$B,APS!$B498&amp;RIGHT(APS!W$9,2),HASIL!$I:$I)</f>
        <v>0</v>
      </c>
      <c r="X498" s="38">
        <f t="shared" si="792"/>
        <v>0</v>
      </c>
      <c r="Y498" s="38">
        <f t="shared" si="793"/>
        <v>0</v>
      </c>
      <c r="Z498" s="39">
        <f t="shared" si="879"/>
        <v>0</v>
      </c>
      <c r="AA498" s="39">
        <f t="shared" si="878"/>
        <v>0</v>
      </c>
      <c r="AB498" s="40">
        <f t="shared" si="880"/>
        <v>0</v>
      </c>
      <c r="AC498" s="27">
        <v>0</v>
      </c>
      <c r="AD498" s="27"/>
      <c r="AE498" s="27"/>
      <c r="AF498" s="27"/>
      <c r="AG498" s="27"/>
      <c r="AH498" s="27"/>
      <c r="AI498" s="324">
        <f>SUMIF('Rekapitulasi Juni'!$D$9:$D$192,APS!$B498,'Rekapitulasi Juni'!$E$9:$E$192)</f>
        <v>0</v>
      </c>
      <c r="AJ498" s="324">
        <f>SUMIF('Rekapitulasi Juni'!$D$9:$D$192,APS!$B498,'Rekapitulasi Juni'!$F$9:$F$192)</f>
        <v>0</v>
      </c>
      <c r="AK498" s="324">
        <f>SUMIF('Rekapitulasi Juni'!$D$9:$D$192,APS!$B498,'Rekapitulasi Juni'!$K$9:$K$192)</f>
        <v>0</v>
      </c>
      <c r="AL498" s="325">
        <f t="shared" si="824"/>
        <v>0</v>
      </c>
      <c r="AM498" s="325">
        <f t="shared" si="825"/>
        <v>0</v>
      </c>
      <c r="AN498" s="27"/>
      <c r="AO498" s="324">
        <f>SUMIF('Rekapitulasi Juni'!$U$9:$U$192,APS!$B498,'Rekapitulasi Juni'!$V$9:$V$192)</f>
        <v>0</v>
      </c>
      <c r="AP498" s="324">
        <f>SUMIF('Rekapitulasi Juni'!$U$9:$U$192,APS!$B498,'Rekapitulasi Juni'!$W$9:$W$192)</f>
        <v>0</v>
      </c>
      <c r="AQ498" s="27"/>
      <c r="AR498" s="325">
        <f t="shared" si="826"/>
        <v>0</v>
      </c>
      <c r="AS498" s="325">
        <f t="shared" si="827"/>
        <v>0</v>
      </c>
      <c r="AT498" s="27"/>
      <c r="AU498" s="324">
        <f>SUMIF('Rekapitulasi Juni'!$AL$9:$AL$192,APS!$B498,'Rekapitulasi Juni'!$AM$9:$AM$192)</f>
        <v>0</v>
      </c>
      <c r="AV498" s="324">
        <f>SUMIF('Rekapitulasi Juni'!$AL$9:$AL$192,APS!$B498,'Rekapitulasi Juni'!$AN$9:$AN$192)</f>
        <v>0</v>
      </c>
      <c r="AW498" s="27"/>
      <c r="AX498" s="325">
        <f t="shared" si="828"/>
        <v>0</v>
      </c>
      <c r="AY498" s="325">
        <f t="shared" si="829"/>
        <v>0</v>
      </c>
      <c r="AZ498" s="41">
        <f t="shared" si="830"/>
        <v>0</v>
      </c>
      <c r="BA498" s="41">
        <f t="shared" si="831"/>
        <v>0</v>
      </c>
      <c r="BB498" s="41">
        <f t="shared" si="832"/>
        <v>0</v>
      </c>
      <c r="BC498" s="41">
        <f t="shared" si="833"/>
        <v>0</v>
      </c>
      <c r="BD498" s="41">
        <f t="shared" si="834"/>
        <v>0</v>
      </c>
      <c r="BE498" s="41">
        <f t="shared" si="835"/>
        <v>0</v>
      </c>
      <c r="BF498" s="180">
        <f t="shared" si="836"/>
        <v>0</v>
      </c>
      <c r="BG498" s="27">
        <v>0</v>
      </c>
      <c r="BH498" s="27"/>
      <c r="BI498" s="324">
        <f>SUMIF('Rekapitulasi Juni'!$D$214:$D$393,APS!$B498,'Rekapitulasi Juni'!$E$214:$E$393)</f>
        <v>0</v>
      </c>
      <c r="BJ498" s="324">
        <f>SUMIF('Rekapitulasi Juni'!$D$214:$D$393,APS!$B498,'Rekapitulasi Juni'!$F$214:$F$393)</f>
        <v>0</v>
      </c>
      <c r="BK498" s="27"/>
      <c r="BL498" s="325">
        <f t="shared" si="837"/>
        <v>0</v>
      </c>
      <c r="BM498" s="325">
        <f t="shared" si="838"/>
        <v>0</v>
      </c>
      <c r="BN498" s="27"/>
      <c r="BO498" s="324">
        <f>SUMIF('Rekapitulasi Juni'!$U$214:$U$393,APS!$B498,'Rekapitulasi Juni'!$V$214:$V$393)</f>
        <v>0</v>
      </c>
      <c r="BP498" s="324">
        <f>SUMIF('Rekapitulasi Juni'!$U$214:$U$393,APS!$B498,'Rekapitulasi Juni'!$W$214:$W$393)</f>
        <v>0</v>
      </c>
      <c r="BQ498" s="27"/>
      <c r="BR498" s="325">
        <f t="shared" si="839"/>
        <v>0</v>
      </c>
      <c r="BS498" s="325">
        <f t="shared" si="840"/>
        <v>0</v>
      </c>
      <c r="BT498" s="27"/>
      <c r="BU498" s="324">
        <f>SUMIF('Rekapitulasi Juni'!$AL$214:$AL$393,APS!$B498,'Rekapitulasi Juni'!$AM$214:$AM$393)</f>
        <v>0</v>
      </c>
      <c r="BV498" s="324">
        <f>SUMIF('Rekapitulasi Juni'!$AL$214:$AL$393,APS!$B498,'Rekapitulasi Juni'!$AN$214:$AN$393)</f>
        <v>0</v>
      </c>
      <c r="BW498" s="27"/>
      <c r="BX498" s="325">
        <f t="shared" si="841"/>
        <v>0</v>
      </c>
      <c r="BY498" s="325">
        <f t="shared" si="842"/>
        <v>0</v>
      </c>
      <c r="BZ498" s="27"/>
      <c r="CA498" s="324">
        <f>SUMIF('Rekapitulasi Juni'!$BA$214:$BA$393,APS!$B498,'Rekapitulasi Juni'!$BB$214:$BB$393)</f>
        <v>0</v>
      </c>
      <c r="CB498" s="324">
        <f>SUMIF('Rekapitulasi Juni'!$BA$214:$BA$393,APS!$B498,'Rekapitulasi Juni'!$BC$214:$BC$393)</f>
        <v>0</v>
      </c>
      <c r="CC498" s="27"/>
      <c r="CD498" s="325">
        <f t="shared" si="843"/>
        <v>0</v>
      </c>
      <c r="CE498" s="325">
        <f t="shared" si="844"/>
        <v>0</v>
      </c>
      <c r="CF498" s="27"/>
      <c r="CG498" s="324">
        <f>SUMIF('Rekapitulasi Juni'!$BP$214:$BP$393,APS!$B498,'Rekapitulasi Juni'!$BQ$214:$BQ$393)</f>
        <v>0</v>
      </c>
      <c r="CH498" s="324">
        <f>SUMIF('Rekapitulasi Juni'!$BP$214:$BP$393,APS!$B498,'Rekapitulasi Juni'!$BR$214:$BR$393)</f>
        <v>0</v>
      </c>
      <c r="CI498" s="27"/>
      <c r="CJ498" s="325">
        <f t="shared" si="845"/>
        <v>0</v>
      </c>
      <c r="CK498" s="325">
        <f t="shared" si="846"/>
        <v>0</v>
      </c>
      <c r="CL498" s="41">
        <f t="shared" si="847"/>
        <v>0</v>
      </c>
      <c r="CM498" s="41">
        <f t="shared" si="848"/>
        <v>0</v>
      </c>
      <c r="CN498" s="41">
        <f t="shared" si="849"/>
        <v>0</v>
      </c>
      <c r="CO498" s="41">
        <f t="shared" si="850"/>
        <v>0</v>
      </c>
      <c r="CP498" s="41">
        <f t="shared" si="851"/>
        <v>0</v>
      </c>
      <c r="CQ498" s="41">
        <f t="shared" si="852"/>
        <v>0</v>
      </c>
      <c r="CR498" s="180">
        <f t="shared" si="853"/>
        <v>0</v>
      </c>
      <c r="CS498" s="27">
        <v>0</v>
      </c>
      <c r="CT498" s="27"/>
      <c r="CU498" s="324">
        <f>SUMIF('Rekapitulasi Juni'!$D$410:$D$588,APS!$B498,'Rekapitulasi Juni'!$E$410:$E$588)</f>
        <v>0</v>
      </c>
      <c r="CV498" s="324">
        <f>SUMIF('Rekapitulasi Juni'!$D$410:$D$588,APS!$B498,'Rekapitulasi Juni'!$F$410:$F$588)</f>
        <v>0</v>
      </c>
      <c r="CW498" s="27"/>
      <c r="CX498" s="325">
        <f t="shared" si="854"/>
        <v>0</v>
      </c>
      <c r="CY498" s="325">
        <f t="shared" si="855"/>
        <v>0</v>
      </c>
      <c r="CZ498" s="27"/>
      <c r="DA498" s="324">
        <f>SUMIF('Rekapitulasi Juni'!$U$410:$U$588,APS!$B498,'Rekapitulasi Juni'!$V$410:$V$588)</f>
        <v>0</v>
      </c>
      <c r="DB498" s="324">
        <f>SUMIF('Rekapitulasi Juni'!$U$410:$U$588,APS!$B498,'Rekapitulasi Juni'!$W$410:$W$588)</f>
        <v>0</v>
      </c>
      <c r="DC498" s="27"/>
      <c r="DD498" s="325">
        <f t="shared" si="856"/>
        <v>0</v>
      </c>
      <c r="DE498" s="325">
        <f t="shared" si="857"/>
        <v>0</v>
      </c>
      <c r="DF498" s="27"/>
      <c r="DG498" s="324">
        <f>SUMIF('Rekapitulasi Juni'!$AL$410:$AL$588,APS!$B498,'Rekapitulasi Juni'!$AM$410:$AM$588)</f>
        <v>0</v>
      </c>
      <c r="DH498" s="324">
        <f>SUMIF('Rekapitulasi Juni'!$AL$410:$AL$588,APS!$B498,'Rekapitulasi Juni'!$AN$410:$AN$588)</f>
        <v>0</v>
      </c>
      <c r="DI498" s="27"/>
      <c r="DJ498" s="325">
        <f t="shared" si="813"/>
        <v>0</v>
      </c>
      <c r="DK498" s="325">
        <f t="shared" si="814"/>
        <v>0</v>
      </c>
      <c r="DL498" s="27"/>
      <c r="DM498" s="324">
        <f>SUMIF('Rekapitulasi Juni'!$BA$410:$BA$588,APS!$B498,'Rekapitulasi Juni'!$BB$410:$BB$588)</f>
        <v>0</v>
      </c>
      <c r="DN498" s="324">
        <f>SUMIF('Rekapitulasi Juni'!$BA$410:$BA$588,APS!$B498,'Rekapitulasi Juni'!$BC$410:$BC$588)</f>
        <v>0</v>
      </c>
      <c r="DO498" s="324">
        <f>SUMIF('Rekapitulasi Juni'!$BA$410:$BA$588,APS!$B498,'Rekapitulasi Juni'!$BF$410:$BF$588)</f>
        <v>0</v>
      </c>
      <c r="DP498" s="325">
        <f t="shared" si="815"/>
        <v>0</v>
      </c>
      <c r="DQ498" s="325">
        <f t="shared" si="816"/>
        <v>0</v>
      </c>
      <c r="DR498" s="27"/>
      <c r="DS498" s="324">
        <f>SUMIF('Rekapitulasi Juni'!$BP$410:$BP$588,APS!$B498,'Rekapitulasi Juni'!$BQ$410:$BQ$588)</f>
        <v>0</v>
      </c>
      <c r="DT498" s="324">
        <f>SUMIF('Rekapitulasi Juni'!$BP$410:$BP$588,APS!$B498,'Rekapitulasi Juni'!$BR$410:$BR$588)</f>
        <v>0</v>
      </c>
      <c r="DU498" s="27"/>
      <c r="DV498" s="325">
        <f t="shared" si="817"/>
        <v>0</v>
      </c>
      <c r="DW498" s="325">
        <f t="shared" si="818"/>
        <v>0</v>
      </c>
      <c r="DX498" s="41">
        <f t="shared" si="858"/>
        <v>0</v>
      </c>
      <c r="DY498" s="41">
        <f t="shared" si="859"/>
        <v>0</v>
      </c>
      <c r="DZ498" s="41">
        <f t="shared" si="860"/>
        <v>0</v>
      </c>
      <c r="EA498" s="41">
        <f t="shared" si="861"/>
        <v>0</v>
      </c>
      <c r="EB498" s="41">
        <f t="shared" si="862"/>
        <v>0</v>
      </c>
      <c r="EC498" s="41">
        <f t="shared" si="863"/>
        <v>0</v>
      </c>
      <c r="ED498" s="180">
        <f t="shared" si="864"/>
        <v>0</v>
      </c>
      <c r="EE498" s="27">
        <v>0</v>
      </c>
      <c r="EF498" s="27"/>
      <c r="EG498" s="324">
        <f>SUMIF('Rekapitulasi Juni'!$D$608:$D$786,APS!$B498,'Rekapitulasi Juni'!$E$608:$E$786)</f>
        <v>0</v>
      </c>
      <c r="EH498" s="324">
        <f>SUMIF('Rekapitulasi Juni'!$D$608:$D$786,APS!$B498,'Rekapitulasi Juni'!$F$608:$F$786)</f>
        <v>0</v>
      </c>
      <c r="EI498" s="27"/>
      <c r="EJ498" s="325">
        <f t="shared" si="819"/>
        <v>0</v>
      </c>
      <c r="EK498" s="325">
        <f t="shared" si="820"/>
        <v>0</v>
      </c>
      <c r="EL498" s="27"/>
      <c r="EM498" s="324">
        <f>SUMIF('Rekapitulasi Juni'!$U$608:$U$786,APS!$B498,'Rekapitulasi Juni'!$V$608:$V$786)</f>
        <v>0</v>
      </c>
      <c r="EN498" s="324">
        <f>SUMIF('Rekapitulasi Juni'!$U$608:$U$786,APS!$B498,'Rekapitulasi Juni'!$W$608:$W$786)</f>
        <v>0</v>
      </c>
      <c r="EO498" s="27"/>
      <c r="EP498" s="325">
        <f t="shared" si="821"/>
        <v>0</v>
      </c>
      <c r="EQ498" s="325">
        <f t="shared" si="822"/>
        <v>0</v>
      </c>
      <c r="ER498" s="27"/>
      <c r="ES498" s="324">
        <f>SUMIF('Rekapitulasi Juni'!$AL$608:$AL$786,APS!$B498,'Rekapitulasi Juni'!$AM$608:$AM$786)</f>
        <v>0</v>
      </c>
      <c r="ET498" s="324">
        <f>SUMIF('Rekapitulasi Juni'!$AL$608:$AL$786,APS!$B498,'Rekapitulasi Juni'!$AN$608:$AN$786)</f>
        <v>0</v>
      </c>
      <c r="EU498" s="27"/>
      <c r="EV498" s="325">
        <f t="shared" si="807"/>
        <v>0</v>
      </c>
      <c r="EW498" s="325">
        <f t="shared" si="808"/>
        <v>0</v>
      </c>
      <c r="EX498" s="27"/>
      <c r="EY498" s="324">
        <f>SUMIF('Rekapitulasi Juni'!$BA$608:$BA$786,APS!$B498,'Rekapitulasi Juni'!$BB$608:$BB$786)</f>
        <v>0</v>
      </c>
      <c r="EZ498" s="324">
        <f>SUMIF('Rekapitulasi Juni'!$BA$608:$BA$786,APS!$B498,'Rekapitulasi Juni'!$BC$608:$BC$786)</f>
        <v>0</v>
      </c>
      <c r="FA498" s="324">
        <f>SUMIF('Rekapitulasi Juni'!$BA$608:$BA$786,APS!$B498,'Rekapitulasi Juni'!$BF$608:$BF$786)</f>
        <v>0</v>
      </c>
      <c r="FB498" s="325">
        <f t="shared" si="809"/>
        <v>0</v>
      </c>
      <c r="FC498" s="325">
        <f t="shared" si="810"/>
        <v>0</v>
      </c>
      <c r="FD498" s="27"/>
      <c r="FE498" s="27"/>
      <c r="FF498" s="27"/>
      <c r="FG498" s="27"/>
      <c r="FH498" s="27"/>
      <c r="FI498" s="27"/>
      <c r="FJ498" s="41">
        <f t="shared" si="865"/>
        <v>0</v>
      </c>
      <c r="FK498" s="41">
        <f t="shared" si="866"/>
        <v>0</v>
      </c>
      <c r="FL498" s="41">
        <f t="shared" si="867"/>
        <v>0</v>
      </c>
      <c r="FM498" s="41">
        <f t="shared" si="868"/>
        <v>0</v>
      </c>
      <c r="FN498" s="41">
        <f t="shared" si="869"/>
        <v>0</v>
      </c>
      <c r="FO498" s="41">
        <f t="shared" si="870"/>
        <v>0</v>
      </c>
      <c r="FP498" s="180">
        <f t="shared" si="871"/>
        <v>0</v>
      </c>
      <c r="FQ498" s="27"/>
      <c r="FR498" s="27"/>
      <c r="FS498" s="324">
        <f>SUMIF('Rekapitulasi Juni'!$D$804:$D$984,APS!$B498,'Rekapitulasi Juni'!$E$804:$E$984)</f>
        <v>0</v>
      </c>
      <c r="FT498" s="324">
        <f>SUMIF('Rekapitulasi Juni'!$D$804:$D$984,APS!$B498,'Rekapitulasi Juni'!$F$804:$F$984)</f>
        <v>0</v>
      </c>
      <c r="FU498" s="27"/>
      <c r="FV498" s="325">
        <f t="shared" si="811"/>
        <v>0</v>
      </c>
      <c r="FW498" s="325">
        <f t="shared" si="812"/>
        <v>0</v>
      </c>
      <c r="FX498" s="27"/>
      <c r="FY498" s="324">
        <f>SUMIF('Rekapitulasi Juni'!$U$804:$U$984,APS!$B498,'Rekapitulasi Juni'!$V$804:$V$984)</f>
        <v>0</v>
      </c>
      <c r="FZ498" s="324">
        <f>SUMIF('Rekapitulasi Juni'!$U$804:$U$984,APS!$B498,'Rekapitulasi Juni'!$W$804:$W$984)</f>
        <v>0</v>
      </c>
      <c r="GA498" s="27"/>
      <c r="GB498" s="325">
        <f t="shared" si="805"/>
        <v>0</v>
      </c>
      <c r="GC498" s="325">
        <f t="shared" si="806"/>
        <v>0</v>
      </c>
      <c r="GD498" s="27"/>
      <c r="GE498" s="324">
        <f>SUMIF('Rekapitulasi Juni'!$AL$804:$AL$984,APS!$B498,'Rekapitulasi Juni'!$AM$804:$AM$984)</f>
        <v>0</v>
      </c>
      <c r="GF498" s="324">
        <f>SUMIF('Rekapitulasi Juni'!$AL$804:$AL$984,APS!$B498,'Rekapitulasi Juni'!$AN$804:$AN$984)</f>
        <v>0</v>
      </c>
      <c r="GG498" s="27"/>
      <c r="GH498" s="325">
        <f t="shared" si="795"/>
        <v>0</v>
      </c>
      <c r="GI498" s="325">
        <f t="shared" si="796"/>
        <v>0</v>
      </c>
      <c r="GJ498" s="27"/>
      <c r="GK498" s="27"/>
      <c r="GL498" s="41">
        <f t="shared" si="872"/>
        <v>0</v>
      </c>
      <c r="GM498" s="41">
        <f t="shared" si="873"/>
        <v>0</v>
      </c>
      <c r="GN498" s="41">
        <f t="shared" si="874"/>
        <v>0</v>
      </c>
      <c r="GO498" s="41">
        <f t="shared" si="804"/>
        <v>0</v>
      </c>
      <c r="GP498" s="41">
        <f t="shared" si="875"/>
        <v>0</v>
      </c>
      <c r="GQ498" s="41">
        <f t="shared" si="876"/>
        <v>0</v>
      </c>
      <c r="GR498" s="180">
        <f t="shared" si="877"/>
        <v>0</v>
      </c>
      <c r="GS498" s="41">
        <f t="shared" si="797"/>
        <v>0</v>
      </c>
      <c r="GT498" s="41">
        <f t="shared" si="798"/>
        <v>0</v>
      </c>
      <c r="GU498" s="41">
        <f t="shared" si="799"/>
        <v>0</v>
      </c>
      <c r="GV498" s="41">
        <f t="shared" si="800"/>
        <v>0</v>
      </c>
      <c r="GW498" s="41">
        <f t="shared" si="801"/>
        <v>0</v>
      </c>
      <c r="GX498" s="41">
        <f t="shared" si="802"/>
        <v>0</v>
      </c>
      <c r="GY498" s="180">
        <f t="shared" si="803"/>
        <v>0</v>
      </c>
      <c r="GZ498" s="41">
        <v>474</v>
      </c>
      <c r="HA498" s="32"/>
      <c r="HB498" s="42">
        <f t="shared" si="794"/>
        <v>-225</v>
      </c>
      <c r="HC498" s="59"/>
    </row>
    <row r="499" spans="1:211" ht="15" hidden="1" customHeight="1">
      <c r="A499" s="31" t="s">
        <v>966</v>
      </c>
      <c r="B499" s="32" t="s">
        <v>967</v>
      </c>
      <c r="C499" s="31" t="s">
        <v>3</v>
      </c>
      <c r="D499" s="31" t="s">
        <v>928</v>
      </c>
      <c r="E499" s="31" t="s">
        <v>928</v>
      </c>
      <c r="F499" s="31" t="s">
        <v>929</v>
      </c>
      <c r="G499" s="33">
        <v>1091</v>
      </c>
      <c r="H499" s="33">
        <v>0</v>
      </c>
      <c r="I499" s="33">
        <v>0</v>
      </c>
      <c r="J499" s="34">
        <f>IFERROR(VLOOKUP(A499,#REF!,3,0),0)</f>
        <v>0</v>
      </c>
      <c r="K499" s="34">
        <f t="shared" si="789"/>
        <v>-426</v>
      </c>
      <c r="L499" s="34">
        <v>500</v>
      </c>
      <c r="M499" s="34">
        <v>74</v>
      </c>
      <c r="N499" s="35">
        <f t="shared" si="790"/>
        <v>1517</v>
      </c>
      <c r="O499" s="35">
        <f t="shared" si="791"/>
        <v>1517</v>
      </c>
      <c r="P499" s="36">
        <v>0</v>
      </c>
      <c r="Q499" s="36">
        <f t="shared" si="823"/>
        <v>0</v>
      </c>
      <c r="R499" s="80"/>
      <c r="S499" s="37">
        <f ca="1">SUMIF(ROP!$D$6:$H$65536,A499,ROP!$J$6:$J$65536)</f>
        <v>0</v>
      </c>
      <c r="T499" s="37">
        <f>SUMIF(HASIL!$B:$B,APS!$B499&amp;RIGHT(APS!T$9,2),HASIL!$I:$I)</f>
        <v>0</v>
      </c>
      <c r="U499" s="37">
        <f>SUMIF(HASIL!$B:$B,APS!$B499&amp;RIGHT(APS!U$9,2),HASIL!$I:$I)</f>
        <v>0</v>
      </c>
      <c r="V499" s="37">
        <f>SUMIF(HASIL!$B:$B,APS!$B499&amp;RIGHT(APS!V$9,2),HASIL!$I:$I)</f>
        <v>0</v>
      </c>
      <c r="W499" s="37">
        <f>SUMIF(HASIL!$B:$B,APS!$B499&amp;RIGHT(APS!W$9,2),HASIL!$I:$I)</f>
        <v>0</v>
      </c>
      <c r="X499" s="38">
        <f t="shared" si="792"/>
        <v>0</v>
      </c>
      <c r="Y499" s="38">
        <f t="shared" si="793"/>
        <v>0</v>
      </c>
      <c r="Z499" s="39">
        <f t="shared" si="879"/>
        <v>0</v>
      </c>
      <c r="AA499" s="39">
        <f t="shared" si="878"/>
        <v>0</v>
      </c>
      <c r="AB499" s="40">
        <f t="shared" si="880"/>
        <v>0</v>
      </c>
      <c r="AC499" s="27">
        <v>0</v>
      </c>
      <c r="AD499" s="27"/>
      <c r="AE499" s="27"/>
      <c r="AF499" s="27"/>
      <c r="AG499" s="27"/>
      <c r="AH499" s="27"/>
      <c r="AI499" s="324">
        <f>SUMIF('Rekapitulasi Juni'!$D$9:$D$192,APS!$B499,'Rekapitulasi Juni'!$E$9:$E$192)</f>
        <v>0</v>
      </c>
      <c r="AJ499" s="324">
        <f>SUMIF('Rekapitulasi Juni'!$D$9:$D$192,APS!$B499,'Rekapitulasi Juni'!$F$9:$F$192)</f>
        <v>0</v>
      </c>
      <c r="AK499" s="324">
        <f>SUMIF('Rekapitulasi Juni'!$D$9:$D$192,APS!$B499,'Rekapitulasi Juni'!$K$9:$K$192)</f>
        <v>0</v>
      </c>
      <c r="AL499" s="325">
        <f t="shared" si="824"/>
        <v>0</v>
      </c>
      <c r="AM499" s="325">
        <f t="shared" si="825"/>
        <v>0</v>
      </c>
      <c r="AN499" s="27"/>
      <c r="AO499" s="324">
        <f>SUMIF('Rekapitulasi Juni'!$U$9:$U$192,APS!$B499,'Rekapitulasi Juni'!$V$9:$V$192)</f>
        <v>0</v>
      </c>
      <c r="AP499" s="324">
        <f>SUMIF('Rekapitulasi Juni'!$U$9:$U$192,APS!$B499,'Rekapitulasi Juni'!$W$9:$W$192)</f>
        <v>0</v>
      </c>
      <c r="AQ499" s="27"/>
      <c r="AR499" s="325">
        <f t="shared" si="826"/>
        <v>0</v>
      </c>
      <c r="AS499" s="325">
        <f t="shared" si="827"/>
        <v>0</v>
      </c>
      <c r="AT499" s="27"/>
      <c r="AU499" s="324">
        <f>SUMIF('Rekapitulasi Juni'!$AL$9:$AL$192,APS!$B499,'Rekapitulasi Juni'!$AM$9:$AM$192)</f>
        <v>0</v>
      </c>
      <c r="AV499" s="324">
        <f>SUMIF('Rekapitulasi Juni'!$AL$9:$AL$192,APS!$B499,'Rekapitulasi Juni'!$AN$9:$AN$192)</f>
        <v>0</v>
      </c>
      <c r="AW499" s="27"/>
      <c r="AX499" s="325">
        <f t="shared" si="828"/>
        <v>0</v>
      </c>
      <c r="AY499" s="325">
        <f t="shared" si="829"/>
        <v>0</v>
      </c>
      <c r="AZ499" s="41">
        <f t="shared" si="830"/>
        <v>0</v>
      </c>
      <c r="BA499" s="41">
        <f t="shared" si="831"/>
        <v>0</v>
      </c>
      <c r="BB499" s="41">
        <f t="shared" si="832"/>
        <v>0</v>
      </c>
      <c r="BC499" s="41">
        <f t="shared" si="833"/>
        <v>0</v>
      </c>
      <c r="BD499" s="41">
        <f t="shared" si="834"/>
        <v>0</v>
      </c>
      <c r="BE499" s="41">
        <f t="shared" si="835"/>
        <v>0</v>
      </c>
      <c r="BF499" s="180">
        <f t="shared" si="836"/>
        <v>0</v>
      </c>
      <c r="BG499" s="27">
        <v>0</v>
      </c>
      <c r="BH499" s="27"/>
      <c r="BI499" s="324">
        <f>SUMIF('Rekapitulasi Juni'!$D$214:$D$393,APS!$B499,'Rekapitulasi Juni'!$E$214:$E$393)</f>
        <v>0</v>
      </c>
      <c r="BJ499" s="324">
        <f>SUMIF('Rekapitulasi Juni'!$D$214:$D$393,APS!$B499,'Rekapitulasi Juni'!$F$214:$F$393)</f>
        <v>0</v>
      </c>
      <c r="BK499" s="27"/>
      <c r="BL499" s="325">
        <f t="shared" si="837"/>
        <v>0</v>
      </c>
      <c r="BM499" s="325">
        <f t="shared" si="838"/>
        <v>0</v>
      </c>
      <c r="BN499" s="27"/>
      <c r="BO499" s="324">
        <f>SUMIF('Rekapitulasi Juni'!$U$214:$U$393,APS!$B499,'Rekapitulasi Juni'!$V$214:$V$393)</f>
        <v>0</v>
      </c>
      <c r="BP499" s="324">
        <f>SUMIF('Rekapitulasi Juni'!$U$214:$U$393,APS!$B499,'Rekapitulasi Juni'!$W$214:$W$393)</f>
        <v>0</v>
      </c>
      <c r="BQ499" s="27"/>
      <c r="BR499" s="325">
        <f t="shared" si="839"/>
        <v>0</v>
      </c>
      <c r="BS499" s="325">
        <f t="shared" si="840"/>
        <v>0</v>
      </c>
      <c r="BT499" s="27"/>
      <c r="BU499" s="324">
        <f>SUMIF('Rekapitulasi Juni'!$AL$214:$AL$393,APS!$B499,'Rekapitulasi Juni'!$AM$214:$AM$393)</f>
        <v>0</v>
      </c>
      <c r="BV499" s="324">
        <f>SUMIF('Rekapitulasi Juni'!$AL$214:$AL$393,APS!$B499,'Rekapitulasi Juni'!$AN$214:$AN$393)</f>
        <v>0</v>
      </c>
      <c r="BW499" s="27"/>
      <c r="BX499" s="325">
        <f t="shared" si="841"/>
        <v>0</v>
      </c>
      <c r="BY499" s="325">
        <f t="shared" si="842"/>
        <v>0</v>
      </c>
      <c r="BZ499" s="27"/>
      <c r="CA499" s="324">
        <f>SUMIF('Rekapitulasi Juni'!$BA$214:$BA$393,APS!$B499,'Rekapitulasi Juni'!$BB$214:$BB$393)</f>
        <v>0</v>
      </c>
      <c r="CB499" s="324">
        <f>SUMIF('Rekapitulasi Juni'!$BA$214:$BA$393,APS!$B499,'Rekapitulasi Juni'!$BC$214:$BC$393)</f>
        <v>0</v>
      </c>
      <c r="CC499" s="27"/>
      <c r="CD499" s="325">
        <f t="shared" si="843"/>
        <v>0</v>
      </c>
      <c r="CE499" s="325">
        <f t="shared" si="844"/>
        <v>0</v>
      </c>
      <c r="CF499" s="27"/>
      <c r="CG499" s="324">
        <f>SUMIF('Rekapitulasi Juni'!$BP$214:$BP$393,APS!$B499,'Rekapitulasi Juni'!$BQ$214:$BQ$393)</f>
        <v>0</v>
      </c>
      <c r="CH499" s="324">
        <f>SUMIF('Rekapitulasi Juni'!$BP$214:$BP$393,APS!$B499,'Rekapitulasi Juni'!$BR$214:$BR$393)</f>
        <v>0</v>
      </c>
      <c r="CI499" s="27"/>
      <c r="CJ499" s="325">
        <f t="shared" si="845"/>
        <v>0</v>
      </c>
      <c r="CK499" s="325">
        <f t="shared" si="846"/>
        <v>0</v>
      </c>
      <c r="CL499" s="41">
        <f t="shared" si="847"/>
        <v>0</v>
      </c>
      <c r="CM499" s="41">
        <f t="shared" si="848"/>
        <v>0</v>
      </c>
      <c r="CN499" s="41">
        <f t="shared" si="849"/>
        <v>0</v>
      </c>
      <c r="CO499" s="41">
        <f t="shared" si="850"/>
        <v>0</v>
      </c>
      <c r="CP499" s="41">
        <f t="shared" si="851"/>
        <v>0</v>
      </c>
      <c r="CQ499" s="41">
        <f t="shared" si="852"/>
        <v>0</v>
      </c>
      <c r="CR499" s="180">
        <f t="shared" si="853"/>
        <v>0</v>
      </c>
      <c r="CS499" s="27">
        <v>0</v>
      </c>
      <c r="CT499" s="27"/>
      <c r="CU499" s="324">
        <f>SUMIF('Rekapitulasi Juni'!$D$410:$D$588,APS!$B499,'Rekapitulasi Juni'!$E$410:$E$588)</f>
        <v>0</v>
      </c>
      <c r="CV499" s="324">
        <f>SUMIF('Rekapitulasi Juni'!$D$410:$D$588,APS!$B499,'Rekapitulasi Juni'!$F$410:$F$588)</f>
        <v>0</v>
      </c>
      <c r="CW499" s="27"/>
      <c r="CX499" s="325">
        <f t="shared" si="854"/>
        <v>0</v>
      </c>
      <c r="CY499" s="325">
        <f t="shared" si="855"/>
        <v>0</v>
      </c>
      <c r="CZ499" s="27"/>
      <c r="DA499" s="324">
        <f>SUMIF('Rekapitulasi Juni'!$U$410:$U$588,APS!$B499,'Rekapitulasi Juni'!$V$410:$V$588)</f>
        <v>0</v>
      </c>
      <c r="DB499" s="324">
        <f>SUMIF('Rekapitulasi Juni'!$U$410:$U$588,APS!$B499,'Rekapitulasi Juni'!$W$410:$W$588)</f>
        <v>0</v>
      </c>
      <c r="DC499" s="27"/>
      <c r="DD499" s="325">
        <f t="shared" si="856"/>
        <v>0</v>
      </c>
      <c r="DE499" s="325">
        <f t="shared" si="857"/>
        <v>0</v>
      </c>
      <c r="DF499" s="27"/>
      <c r="DG499" s="324">
        <f>SUMIF('Rekapitulasi Juni'!$AL$410:$AL$588,APS!$B499,'Rekapitulasi Juni'!$AM$410:$AM$588)</f>
        <v>0</v>
      </c>
      <c r="DH499" s="324">
        <f>SUMIF('Rekapitulasi Juni'!$AL$410:$AL$588,APS!$B499,'Rekapitulasi Juni'!$AN$410:$AN$588)</f>
        <v>0</v>
      </c>
      <c r="DI499" s="27"/>
      <c r="DJ499" s="325">
        <f t="shared" si="813"/>
        <v>0</v>
      </c>
      <c r="DK499" s="325">
        <f t="shared" si="814"/>
        <v>0</v>
      </c>
      <c r="DL499" s="27"/>
      <c r="DM499" s="324">
        <f>SUMIF('Rekapitulasi Juni'!$BA$410:$BA$588,APS!$B499,'Rekapitulasi Juni'!$BB$410:$BB$588)</f>
        <v>0</v>
      </c>
      <c r="DN499" s="324">
        <f>SUMIF('Rekapitulasi Juni'!$BA$410:$BA$588,APS!$B499,'Rekapitulasi Juni'!$BC$410:$BC$588)</f>
        <v>0</v>
      </c>
      <c r="DO499" s="324">
        <f>SUMIF('Rekapitulasi Juni'!$BA$410:$BA$588,APS!$B499,'Rekapitulasi Juni'!$BF$410:$BF$588)</f>
        <v>0</v>
      </c>
      <c r="DP499" s="325">
        <f t="shared" si="815"/>
        <v>0</v>
      </c>
      <c r="DQ499" s="325">
        <f t="shared" si="816"/>
        <v>0</v>
      </c>
      <c r="DR499" s="27"/>
      <c r="DS499" s="324">
        <f>SUMIF('Rekapitulasi Juni'!$BP$410:$BP$588,APS!$B499,'Rekapitulasi Juni'!$BQ$410:$BQ$588)</f>
        <v>0</v>
      </c>
      <c r="DT499" s="324">
        <f>SUMIF('Rekapitulasi Juni'!$BP$410:$BP$588,APS!$B499,'Rekapitulasi Juni'!$BR$410:$BR$588)</f>
        <v>0</v>
      </c>
      <c r="DU499" s="27"/>
      <c r="DV499" s="325">
        <f t="shared" si="817"/>
        <v>0</v>
      </c>
      <c r="DW499" s="325">
        <f t="shared" si="818"/>
        <v>0</v>
      </c>
      <c r="DX499" s="41">
        <f t="shared" si="858"/>
        <v>0</v>
      </c>
      <c r="DY499" s="41">
        <f t="shared" si="859"/>
        <v>0</v>
      </c>
      <c r="DZ499" s="41">
        <f t="shared" si="860"/>
        <v>0</v>
      </c>
      <c r="EA499" s="41">
        <f t="shared" si="861"/>
        <v>0</v>
      </c>
      <c r="EB499" s="41">
        <f t="shared" si="862"/>
        <v>0</v>
      </c>
      <c r="EC499" s="41">
        <f t="shared" si="863"/>
        <v>0</v>
      </c>
      <c r="ED499" s="180">
        <f t="shared" si="864"/>
        <v>0</v>
      </c>
      <c r="EE499" s="27">
        <v>0</v>
      </c>
      <c r="EF499" s="27"/>
      <c r="EG499" s="324">
        <f>SUMIF('Rekapitulasi Juni'!$D$608:$D$786,APS!$B499,'Rekapitulasi Juni'!$E$608:$E$786)</f>
        <v>0</v>
      </c>
      <c r="EH499" s="324">
        <f>SUMIF('Rekapitulasi Juni'!$D$608:$D$786,APS!$B499,'Rekapitulasi Juni'!$F$608:$F$786)</f>
        <v>0</v>
      </c>
      <c r="EI499" s="27"/>
      <c r="EJ499" s="325">
        <f t="shared" si="819"/>
        <v>0</v>
      </c>
      <c r="EK499" s="325">
        <f t="shared" si="820"/>
        <v>0</v>
      </c>
      <c r="EL499" s="27"/>
      <c r="EM499" s="324">
        <f>SUMIF('Rekapitulasi Juni'!$U$608:$U$786,APS!$B499,'Rekapitulasi Juni'!$V$608:$V$786)</f>
        <v>0</v>
      </c>
      <c r="EN499" s="324">
        <f>SUMIF('Rekapitulasi Juni'!$U$608:$U$786,APS!$B499,'Rekapitulasi Juni'!$W$608:$W$786)</f>
        <v>0</v>
      </c>
      <c r="EO499" s="27"/>
      <c r="EP499" s="325">
        <f t="shared" si="821"/>
        <v>0</v>
      </c>
      <c r="EQ499" s="325">
        <f t="shared" si="822"/>
        <v>0</v>
      </c>
      <c r="ER499" s="27"/>
      <c r="ES499" s="324">
        <f>SUMIF('Rekapitulasi Juni'!$AL$608:$AL$786,APS!$B499,'Rekapitulasi Juni'!$AM$608:$AM$786)</f>
        <v>0</v>
      </c>
      <c r="ET499" s="324">
        <f>SUMIF('Rekapitulasi Juni'!$AL$608:$AL$786,APS!$B499,'Rekapitulasi Juni'!$AN$608:$AN$786)</f>
        <v>0</v>
      </c>
      <c r="EU499" s="27"/>
      <c r="EV499" s="325">
        <f t="shared" si="807"/>
        <v>0</v>
      </c>
      <c r="EW499" s="325">
        <f t="shared" si="808"/>
        <v>0</v>
      </c>
      <c r="EX499" s="27"/>
      <c r="EY499" s="324">
        <f>SUMIF('Rekapitulasi Juni'!$BA$608:$BA$786,APS!$B499,'Rekapitulasi Juni'!$BB$608:$BB$786)</f>
        <v>0</v>
      </c>
      <c r="EZ499" s="324">
        <f>SUMIF('Rekapitulasi Juni'!$BA$608:$BA$786,APS!$B499,'Rekapitulasi Juni'!$BC$608:$BC$786)</f>
        <v>0</v>
      </c>
      <c r="FA499" s="324">
        <f>SUMIF('Rekapitulasi Juni'!$BA$608:$BA$786,APS!$B499,'Rekapitulasi Juni'!$BF$608:$BF$786)</f>
        <v>0</v>
      </c>
      <c r="FB499" s="325">
        <f t="shared" si="809"/>
        <v>0</v>
      </c>
      <c r="FC499" s="325">
        <f t="shared" si="810"/>
        <v>0</v>
      </c>
      <c r="FD499" s="27"/>
      <c r="FE499" s="27"/>
      <c r="FF499" s="27"/>
      <c r="FG499" s="27"/>
      <c r="FH499" s="27"/>
      <c r="FI499" s="27"/>
      <c r="FJ499" s="41">
        <f t="shared" si="865"/>
        <v>0</v>
      </c>
      <c r="FK499" s="41">
        <f t="shared" si="866"/>
        <v>0</v>
      </c>
      <c r="FL499" s="41">
        <f t="shared" si="867"/>
        <v>0</v>
      </c>
      <c r="FM499" s="41">
        <f t="shared" si="868"/>
        <v>0</v>
      </c>
      <c r="FN499" s="41">
        <f t="shared" si="869"/>
        <v>0</v>
      </c>
      <c r="FO499" s="41">
        <f t="shared" si="870"/>
        <v>0</v>
      </c>
      <c r="FP499" s="180">
        <f t="shared" si="871"/>
        <v>0</v>
      </c>
      <c r="FQ499" s="27"/>
      <c r="FR499" s="27"/>
      <c r="FS499" s="324">
        <f>SUMIF('Rekapitulasi Juni'!$D$804:$D$984,APS!$B499,'Rekapitulasi Juni'!$E$804:$E$984)</f>
        <v>0</v>
      </c>
      <c r="FT499" s="324">
        <f>SUMIF('Rekapitulasi Juni'!$D$804:$D$984,APS!$B499,'Rekapitulasi Juni'!$F$804:$F$984)</f>
        <v>0</v>
      </c>
      <c r="FU499" s="27"/>
      <c r="FV499" s="325">
        <f t="shared" si="811"/>
        <v>0</v>
      </c>
      <c r="FW499" s="325">
        <f t="shared" si="812"/>
        <v>0</v>
      </c>
      <c r="FX499" s="27"/>
      <c r="FY499" s="324">
        <f>SUMIF('Rekapitulasi Juni'!$U$804:$U$984,APS!$B499,'Rekapitulasi Juni'!$V$804:$V$984)</f>
        <v>0</v>
      </c>
      <c r="FZ499" s="324">
        <f>SUMIF('Rekapitulasi Juni'!$U$804:$U$984,APS!$B499,'Rekapitulasi Juni'!$W$804:$W$984)</f>
        <v>0</v>
      </c>
      <c r="GA499" s="27"/>
      <c r="GB499" s="325">
        <f t="shared" si="805"/>
        <v>0</v>
      </c>
      <c r="GC499" s="325">
        <f t="shared" si="806"/>
        <v>0</v>
      </c>
      <c r="GD499" s="27"/>
      <c r="GE499" s="324">
        <f>SUMIF('Rekapitulasi Juni'!$AL$804:$AL$984,APS!$B499,'Rekapitulasi Juni'!$AM$804:$AM$984)</f>
        <v>0</v>
      </c>
      <c r="GF499" s="324">
        <f>SUMIF('Rekapitulasi Juni'!$AL$804:$AL$984,APS!$B499,'Rekapitulasi Juni'!$AN$804:$AN$984)</f>
        <v>0</v>
      </c>
      <c r="GG499" s="27"/>
      <c r="GH499" s="325">
        <f t="shared" si="795"/>
        <v>0</v>
      </c>
      <c r="GI499" s="325">
        <f t="shared" si="796"/>
        <v>0</v>
      </c>
      <c r="GJ499" s="27"/>
      <c r="GK499" s="27"/>
      <c r="GL499" s="41">
        <f t="shared" si="872"/>
        <v>0</v>
      </c>
      <c r="GM499" s="41">
        <f t="shared" si="873"/>
        <v>0</v>
      </c>
      <c r="GN499" s="41">
        <f t="shared" si="874"/>
        <v>0</v>
      </c>
      <c r="GO499" s="41">
        <f t="shared" si="804"/>
        <v>0</v>
      </c>
      <c r="GP499" s="41">
        <f t="shared" si="875"/>
        <v>0</v>
      </c>
      <c r="GQ499" s="41">
        <f t="shared" si="876"/>
        <v>0</v>
      </c>
      <c r="GR499" s="180">
        <f t="shared" si="877"/>
        <v>0</v>
      </c>
      <c r="GS499" s="41">
        <f t="shared" si="797"/>
        <v>0</v>
      </c>
      <c r="GT499" s="41">
        <f t="shared" si="798"/>
        <v>0</v>
      </c>
      <c r="GU499" s="41">
        <f t="shared" si="799"/>
        <v>0</v>
      </c>
      <c r="GV499" s="41">
        <f t="shared" si="800"/>
        <v>0</v>
      </c>
      <c r="GW499" s="41">
        <f t="shared" si="801"/>
        <v>0</v>
      </c>
      <c r="GX499" s="41">
        <f t="shared" si="802"/>
        <v>0</v>
      </c>
      <c r="GY499" s="180">
        <f t="shared" si="803"/>
        <v>0</v>
      </c>
      <c r="GZ499" s="41">
        <v>475</v>
      </c>
      <c r="HA499" s="32"/>
      <c r="HB499" s="42">
        <f t="shared" si="794"/>
        <v>-1017</v>
      </c>
      <c r="HC499" s="59"/>
    </row>
    <row r="500" spans="1:211" ht="15" hidden="1" customHeight="1">
      <c r="A500" s="31" t="s">
        <v>968</v>
      </c>
      <c r="B500" s="32" t="s">
        <v>969</v>
      </c>
      <c r="C500" s="31" t="s">
        <v>3</v>
      </c>
      <c r="D500" s="31" t="s">
        <v>928</v>
      </c>
      <c r="E500" s="31" t="s">
        <v>928</v>
      </c>
      <c r="F500" s="31" t="s">
        <v>929</v>
      </c>
      <c r="G500" s="33">
        <v>0</v>
      </c>
      <c r="H500" s="33">
        <v>0</v>
      </c>
      <c r="I500" s="33">
        <v>0</v>
      </c>
      <c r="J500" s="34">
        <f>IFERROR(VLOOKUP(A500,#REF!,3,0),0)</f>
        <v>0</v>
      </c>
      <c r="K500" s="34">
        <f t="shared" si="789"/>
        <v>0</v>
      </c>
      <c r="L500" s="34">
        <v>0</v>
      </c>
      <c r="M500" s="34">
        <v>0</v>
      </c>
      <c r="N500" s="35">
        <f t="shared" si="790"/>
        <v>0</v>
      </c>
      <c r="O500" s="35">
        <f t="shared" si="791"/>
        <v>0</v>
      </c>
      <c r="P500" s="36">
        <v>0</v>
      </c>
      <c r="Q500" s="36">
        <f t="shared" si="823"/>
        <v>0</v>
      </c>
      <c r="R500" s="80"/>
      <c r="S500" s="37">
        <f ca="1">SUMIF(ROP!$D$6:$H$65536,A500,ROP!$J$6:$J$65536)</f>
        <v>0</v>
      </c>
      <c r="T500" s="37">
        <f>SUMIF(HASIL!$B:$B,APS!$B500&amp;RIGHT(APS!T$9,2),HASIL!$I:$I)</f>
        <v>0</v>
      </c>
      <c r="U500" s="37">
        <f>SUMIF(HASIL!$B:$B,APS!$B500&amp;RIGHT(APS!U$9,2),HASIL!$I:$I)</f>
        <v>0</v>
      </c>
      <c r="V500" s="37">
        <f>SUMIF(HASIL!$B:$B,APS!$B500&amp;RIGHT(APS!V$9,2),HASIL!$I:$I)</f>
        <v>0</v>
      </c>
      <c r="W500" s="37">
        <f>SUMIF(HASIL!$B:$B,APS!$B500&amp;RIGHT(APS!W$9,2),HASIL!$I:$I)</f>
        <v>0</v>
      </c>
      <c r="X500" s="38">
        <f t="shared" si="792"/>
        <v>0</v>
      </c>
      <c r="Y500" s="38">
        <f t="shared" si="793"/>
        <v>0</v>
      </c>
      <c r="Z500" s="39">
        <f t="shared" si="879"/>
        <v>0</v>
      </c>
      <c r="AA500" s="39">
        <f t="shared" si="878"/>
        <v>0</v>
      </c>
      <c r="AB500" s="40">
        <f t="shared" si="880"/>
        <v>0</v>
      </c>
      <c r="AC500" s="27">
        <v>0</v>
      </c>
      <c r="AD500" s="27"/>
      <c r="AE500" s="27"/>
      <c r="AF500" s="27"/>
      <c r="AG500" s="27"/>
      <c r="AH500" s="27"/>
      <c r="AI500" s="324">
        <f>SUMIF('Rekapitulasi Juni'!$D$9:$D$192,APS!$B500,'Rekapitulasi Juni'!$E$9:$E$192)</f>
        <v>0</v>
      </c>
      <c r="AJ500" s="324">
        <f>SUMIF('Rekapitulasi Juni'!$D$9:$D$192,APS!$B500,'Rekapitulasi Juni'!$F$9:$F$192)</f>
        <v>0</v>
      </c>
      <c r="AK500" s="324">
        <f>SUMIF('Rekapitulasi Juni'!$D$9:$D$192,APS!$B500,'Rekapitulasi Juni'!$K$9:$K$192)</f>
        <v>0</v>
      </c>
      <c r="AL500" s="325">
        <f t="shared" si="824"/>
        <v>0</v>
      </c>
      <c r="AM500" s="325">
        <f t="shared" si="825"/>
        <v>0</v>
      </c>
      <c r="AN500" s="27"/>
      <c r="AO500" s="324">
        <f>SUMIF('Rekapitulasi Juni'!$U$9:$U$192,APS!$B500,'Rekapitulasi Juni'!$V$9:$V$192)</f>
        <v>0</v>
      </c>
      <c r="AP500" s="324">
        <f>SUMIF('Rekapitulasi Juni'!$U$9:$U$192,APS!$B500,'Rekapitulasi Juni'!$W$9:$W$192)</f>
        <v>0</v>
      </c>
      <c r="AQ500" s="27"/>
      <c r="AR500" s="325">
        <f t="shared" si="826"/>
        <v>0</v>
      </c>
      <c r="AS500" s="325">
        <f t="shared" si="827"/>
        <v>0</v>
      </c>
      <c r="AT500" s="27"/>
      <c r="AU500" s="324">
        <f>SUMIF('Rekapitulasi Juni'!$AL$9:$AL$192,APS!$B500,'Rekapitulasi Juni'!$AM$9:$AM$192)</f>
        <v>0</v>
      </c>
      <c r="AV500" s="324">
        <f>SUMIF('Rekapitulasi Juni'!$AL$9:$AL$192,APS!$B500,'Rekapitulasi Juni'!$AN$9:$AN$192)</f>
        <v>0</v>
      </c>
      <c r="AW500" s="27"/>
      <c r="AX500" s="325">
        <f t="shared" si="828"/>
        <v>0</v>
      </c>
      <c r="AY500" s="325">
        <f t="shared" si="829"/>
        <v>0</v>
      </c>
      <c r="AZ500" s="41">
        <f t="shared" si="830"/>
        <v>0</v>
      </c>
      <c r="BA500" s="41">
        <f t="shared" si="831"/>
        <v>0</v>
      </c>
      <c r="BB500" s="41">
        <f t="shared" si="832"/>
        <v>0</v>
      </c>
      <c r="BC500" s="41">
        <f t="shared" si="833"/>
        <v>0</v>
      </c>
      <c r="BD500" s="41">
        <f t="shared" si="834"/>
        <v>0</v>
      </c>
      <c r="BE500" s="41">
        <f t="shared" si="835"/>
        <v>0</v>
      </c>
      <c r="BF500" s="180">
        <f t="shared" si="836"/>
        <v>0</v>
      </c>
      <c r="BG500" s="27">
        <v>0</v>
      </c>
      <c r="BH500" s="27"/>
      <c r="BI500" s="324">
        <f>SUMIF('Rekapitulasi Juni'!$D$214:$D$393,APS!$B500,'Rekapitulasi Juni'!$E$214:$E$393)</f>
        <v>0</v>
      </c>
      <c r="BJ500" s="324">
        <f>SUMIF('Rekapitulasi Juni'!$D$214:$D$393,APS!$B500,'Rekapitulasi Juni'!$F$214:$F$393)</f>
        <v>0</v>
      </c>
      <c r="BK500" s="27"/>
      <c r="BL500" s="325">
        <f t="shared" si="837"/>
        <v>0</v>
      </c>
      <c r="BM500" s="325">
        <f t="shared" si="838"/>
        <v>0</v>
      </c>
      <c r="BN500" s="27"/>
      <c r="BO500" s="324">
        <f>SUMIF('Rekapitulasi Juni'!$U$214:$U$393,APS!$B500,'Rekapitulasi Juni'!$V$214:$V$393)</f>
        <v>0</v>
      </c>
      <c r="BP500" s="324">
        <f>SUMIF('Rekapitulasi Juni'!$U$214:$U$393,APS!$B500,'Rekapitulasi Juni'!$W$214:$W$393)</f>
        <v>0</v>
      </c>
      <c r="BQ500" s="27"/>
      <c r="BR500" s="325">
        <f t="shared" si="839"/>
        <v>0</v>
      </c>
      <c r="BS500" s="325">
        <f t="shared" si="840"/>
        <v>0</v>
      </c>
      <c r="BT500" s="27"/>
      <c r="BU500" s="324">
        <f>SUMIF('Rekapitulasi Juni'!$AL$214:$AL$393,APS!$B500,'Rekapitulasi Juni'!$AM$214:$AM$393)</f>
        <v>0</v>
      </c>
      <c r="BV500" s="324">
        <f>SUMIF('Rekapitulasi Juni'!$AL$214:$AL$393,APS!$B500,'Rekapitulasi Juni'!$AN$214:$AN$393)</f>
        <v>0</v>
      </c>
      <c r="BW500" s="27"/>
      <c r="BX500" s="325">
        <f t="shared" si="841"/>
        <v>0</v>
      </c>
      <c r="BY500" s="325">
        <f t="shared" si="842"/>
        <v>0</v>
      </c>
      <c r="BZ500" s="27"/>
      <c r="CA500" s="324">
        <f>SUMIF('Rekapitulasi Juni'!$BA$214:$BA$393,APS!$B500,'Rekapitulasi Juni'!$BB$214:$BB$393)</f>
        <v>0</v>
      </c>
      <c r="CB500" s="324">
        <f>SUMIF('Rekapitulasi Juni'!$BA$214:$BA$393,APS!$B500,'Rekapitulasi Juni'!$BC$214:$BC$393)</f>
        <v>0</v>
      </c>
      <c r="CC500" s="27"/>
      <c r="CD500" s="325">
        <f t="shared" si="843"/>
        <v>0</v>
      </c>
      <c r="CE500" s="325">
        <f t="shared" si="844"/>
        <v>0</v>
      </c>
      <c r="CF500" s="27"/>
      <c r="CG500" s="324">
        <f>SUMIF('Rekapitulasi Juni'!$BP$214:$BP$393,APS!$B500,'Rekapitulasi Juni'!$BQ$214:$BQ$393)</f>
        <v>0</v>
      </c>
      <c r="CH500" s="324">
        <f>SUMIF('Rekapitulasi Juni'!$BP$214:$BP$393,APS!$B500,'Rekapitulasi Juni'!$BR$214:$BR$393)</f>
        <v>0</v>
      </c>
      <c r="CI500" s="27"/>
      <c r="CJ500" s="325">
        <f t="shared" si="845"/>
        <v>0</v>
      </c>
      <c r="CK500" s="325">
        <f t="shared" si="846"/>
        <v>0</v>
      </c>
      <c r="CL500" s="41">
        <f t="shared" si="847"/>
        <v>0</v>
      </c>
      <c r="CM500" s="41">
        <f t="shared" si="848"/>
        <v>0</v>
      </c>
      <c r="CN500" s="41">
        <f t="shared" si="849"/>
        <v>0</v>
      </c>
      <c r="CO500" s="41">
        <f t="shared" si="850"/>
        <v>0</v>
      </c>
      <c r="CP500" s="41">
        <f t="shared" si="851"/>
        <v>0</v>
      </c>
      <c r="CQ500" s="41">
        <f t="shared" si="852"/>
        <v>0</v>
      </c>
      <c r="CR500" s="180">
        <f t="shared" si="853"/>
        <v>0</v>
      </c>
      <c r="CS500" s="27">
        <v>0</v>
      </c>
      <c r="CT500" s="27"/>
      <c r="CU500" s="324">
        <f>SUMIF('Rekapitulasi Juni'!$D$410:$D$588,APS!$B500,'Rekapitulasi Juni'!$E$410:$E$588)</f>
        <v>0</v>
      </c>
      <c r="CV500" s="324">
        <f>SUMIF('Rekapitulasi Juni'!$D$410:$D$588,APS!$B500,'Rekapitulasi Juni'!$F$410:$F$588)</f>
        <v>0</v>
      </c>
      <c r="CW500" s="27"/>
      <c r="CX500" s="325">
        <f t="shared" si="854"/>
        <v>0</v>
      </c>
      <c r="CY500" s="325">
        <f t="shared" si="855"/>
        <v>0</v>
      </c>
      <c r="CZ500" s="27"/>
      <c r="DA500" s="324">
        <f>SUMIF('Rekapitulasi Juni'!$U$410:$U$588,APS!$B500,'Rekapitulasi Juni'!$V$410:$V$588)</f>
        <v>0</v>
      </c>
      <c r="DB500" s="324">
        <f>SUMIF('Rekapitulasi Juni'!$U$410:$U$588,APS!$B500,'Rekapitulasi Juni'!$W$410:$W$588)</f>
        <v>0</v>
      </c>
      <c r="DC500" s="27"/>
      <c r="DD500" s="325">
        <f t="shared" si="856"/>
        <v>0</v>
      </c>
      <c r="DE500" s="325">
        <f t="shared" si="857"/>
        <v>0</v>
      </c>
      <c r="DF500" s="27"/>
      <c r="DG500" s="324">
        <f>SUMIF('Rekapitulasi Juni'!$AL$410:$AL$588,APS!$B500,'Rekapitulasi Juni'!$AM$410:$AM$588)</f>
        <v>0</v>
      </c>
      <c r="DH500" s="324">
        <f>SUMIF('Rekapitulasi Juni'!$AL$410:$AL$588,APS!$B500,'Rekapitulasi Juni'!$AN$410:$AN$588)</f>
        <v>0</v>
      </c>
      <c r="DI500" s="27"/>
      <c r="DJ500" s="325">
        <f t="shared" si="813"/>
        <v>0</v>
      </c>
      <c r="DK500" s="325">
        <f t="shared" si="814"/>
        <v>0</v>
      </c>
      <c r="DL500" s="27"/>
      <c r="DM500" s="324">
        <f>SUMIF('Rekapitulasi Juni'!$BA$410:$BA$588,APS!$B500,'Rekapitulasi Juni'!$BB$410:$BB$588)</f>
        <v>0</v>
      </c>
      <c r="DN500" s="324">
        <f>SUMIF('Rekapitulasi Juni'!$BA$410:$BA$588,APS!$B500,'Rekapitulasi Juni'!$BC$410:$BC$588)</f>
        <v>0</v>
      </c>
      <c r="DO500" s="324">
        <f>SUMIF('Rekapitulasi Juni'!$BA$410:$BA$588,APS!$B500,'Rekapitulasi Juni'!$BF$410:$BF$588)</f>
        <v>0</v>
      </c>
      <c r="DP500" s="325">
        <f t="shared" si="815"/>
        <v>0</v>
      </c>
      <c r="DQ500" s="325">
        <f t="shared" si="816"/>
        <v>0</v>
      </c>
      <c r="DR500" s="27"/>
      <c r="DS500" s="324">
        <f>SUMIF('Rekapitulasi Juni'!$BP$410:$BP$588,APS!$B500,'Rekapitulasi Juni'!$BQ$410:$BQ$588)</f>
        <v>0</v>
      </c>
      <c r="DT500" s="324">
        <f>SUMIF('Rekapitulasi Juni'!$BP$410:$BP$588,APS!$B500,'Rekapitulasi Juni'!$BR$410:$BR$588)</f>
        <v>0</v>
      </c>
      <c r="DU500" s="27"/>
      <c r="DV500" s="325">
        <f t="shared" si="817"/>
        <v>0</v>
      </c>
      <c r="DW500" s="325">
        <f t="shared" si="818"/>
        <v>0</v>
      </c>
      <c r="DX500" s="41">
        <f t="shared" si="858"/>
        <v>0</v>
      </c>
      <c r="DY500" s="41">
        <f t="shared" si="859"/>
        <v>0</v>
      </c>
      <c r="DZ500" s="41">
        <f t="shared" si="860"/>
        <v>0</v>
      </c>
      <c r="EA500" s="41">
        <f t="shared" si="861"/>
        <v>0</v>
      </c>
      <c r="EB500" s="41">
        <f t="shared" si="862"/>
        <v>0</v>
      </c>
      <c r="EC500" s="41">
        <f t="shared" si="863"/>
        <v>0</v>
      </c>
      <c r="ED500" s="180">
        <f t="shared" si="864"/>
        <v>0</v>
      </c>
      <c r="EE500" s="27">
        <v>0</v>
      </c>
      <c r="EF500" s="27"/>
      <c r="EG500" s="324">
        <f>SUMIF('Rekapitulasi Juni'!$D$608:$D$786,APS!$B500,'Rekapitulasi Juni'!$E$608:$E$786)</f>
        <v>0</v>
      </c>
      <c r="EH500" s="324">
        <f>SUMIF('Rekapitulasi Juni'!$D$608:$D$786,APS!$B500,'Rekapitulasi Juni'!$F$608:$F$786)</f>
        <v>0</v>
      </c>
      <c r="EI500" s="27"/>
      <c r="EJ500" s="325">
        <f t="shared" si="819"/>
        <v>0</v>
      </c>
      <c r="EK500" s="325">
        <f t="shared" si="820"/>
        <v>0</v>
      </c>
      <c r="EL500" s="27"/>
      <c r="EM500" s="324">
        <f>SUMIF('Rekapitulasi Juni'!$U$608:$U$786,APS!$B500,'Rekapitulasi Juni'!$V$608:$V$786)</f>
        <v>0</v>
      </c>
      <c r="EN500" s="324">
        <f>SUMIF('Rekapitulasi Juni'!$U$608:$U$786,APS!$B500,'Rekapitulasi Juni'!$W$608:$W$786)</f>
        <v>0</v>
      </c>
      <c r="EO500" s="27"/>
      <c r="EP500" s="325">
        <f t="shared" si="821"/>
        <v>0</v>
      </c>
      <c r="EQ500" s="325">
        <f t="shared" si="822"/>
        <v>0</v>
      </c>
      <c r="ER500" s="27"/>
      <c r="ES500" s="324">
        <f>SUMIF('Rekapitulasi Juni'!$AL$608:$AL$786,APS!$B500,'Rekapitulasi Juni'!$AM$608:$AM$786)</f>
        <v>0</v>
      </c>
      <c r="ET500" s="324">
        <f>SUMIF('Rekapitulasi Juni'!$AL$608:$AL$786,APS!$B500,'Rekapitulasi Juni'!$AN$608:$AN$786)</f>
        <v>0</v>
      </c>
      <c r="EU500" s="27"/>
      <c r="EV500" s="325">
        <f t="shared" si="807"/>
        <v>0</v>
      </c>
      <c r="EW500" s="325">
        <f t="shared" si="808"/>
        <v>0</v>
      </c>
      <c r="EX500" s="27"/>
      <c r="EY500" s="324">
        <f>SUMIF('Rekapitulasi Juni'!$BA$608:$BA$786,APS!$B500,'Rekapitulasi Juni'!$BB$608:$BB$786)</f>
        <v>0</v>
      </c>
      <c r="EZ500" s="324">
        <f>SUMIF('Rekapitulasi Juni'!$BA$608:$BA$786,APS!$B500,'Rekapitulasi Juni'!$BC$608:$BC$786)</f>
        <v>0</v>
      </c>
      <c r="FA500" s="324">
        <f>SUMIF('Rekapitulasi Juni'!$BA$608:$BA$786,APS!$B500,'Rekapitulasi Juni'!$BF$608:$BF$786)</f>
        <v>0</v>
      </c>
      <c r="FB500" s="325">
        <f t="shared" si="809"/>
        <v>0</v>
      </c>
      <c r="FC500" s="325">
        <f t="shared" si="810"/>
        <v>0</v>
      </c>
      <c r="FD500" s="27"/>
      <c r="FE500" s="27"/>
      <c r="FF500" s="27"/>
      <c r="FG500" s="27"/>
      <c r="FH500" s="27"/>
      <c r="FI500" s="27"/>
      <c r="FJ500" s="41">
        <f t="shared" si="865"/>
        <v>0</v>
      </c>
      <c r="FK500" s="41">
        <f t="shared" si="866"/>
        <v>0</v>
      </c>
      <c r="FL500" s="41">
        <f t="shared" si="867"/>
        <v>0</v>
      </c>
      <c r="FM500" s="41">
        <f t="shared" si="868"/>
        <v>0</v>
      </c>
      <c r="FN500" s="41">
        <f t="shared" si="869"/>
        <v>0</v>
      </c>
      <c r="FO500" s="41">
        <f t="shared" si="870"/>
        <v>0</v>
      </c>
      <c r="FP500" s="180">
        <f t="shared" si="871"/>
        <v>0</v>
      </c>
      <c r="FQ500" s="27"/>
      <c r="FR500" s="27"/>
      <c r="FS500" s="324">
        <f>SUMIF('Rekapitulasi Juni'!$D$804:$D$984,APS!$B500,'Rekapitulasi Juni'!$E$804:$E$984)</f>
        <v>0</v>
      </c>
      <c r="FT500" s="324">
        <f>SUMIF('Rekapitulasi Juni'!$D$804:$D$984,APS!$B500,'Rekapitulasi Juni'!$F$804:$F$984)</f>
        <v>0</v>
      </c>
      <c r="FU500" s="27"/>
      <c r="FV500" s="325">
        <f t="shared" si="811"/>
        <v>0</v>
      </c>
      <c r="FW500" s="325">
        <f t="shared" si="812"/>
        <v>0</v>
      </c>
      <c r="FX500" s="27"/>
      <c r="FY500" s="324">
        <f>SUMIF('Rekapitulasi Juni'!$U$804:$U$984,APS!$B500,'Rekapitulasi Juni'!$V$804:$V$984)</f>
        <v>0</v>
      </c>
      <c r="FZ500" s="324">
        <f>SUMIF('Rekapitulasi Juni'!$U$804:$U$984,APS!$B500,'Rekapitulasi Juni'!$W$804:$W$984)</f>
        <v>0</v>
      </c>
      <c r="GA500" s="27"/>
      <c r="GB500" s="325">
        <f t="shared" si="805"/>
        <v>0</v>
      </c>
      <c r="GC500" s="325">
        <f t="shared" si="806"/>
        <v>0</v>
      </c>
      <c r="GD500" s="27"/>
      <c r="GE500" s="324">
        <f>SUMIF('Rekapitulasi Juni'!$AL$804:$AL$984,APS!$B500,'Rekapitulasi Juni'!$AM$804:$AM$984)</f>
        <v>0</v>
      </c>
      <c r="GF500" s="324">
        <f>SUMIF('Rekapitulasi Juni'!$AL$804:$AL$984,APS!$B500,'Rekapitulasi Juni'!$AN$804:$AN$984)</f>
        <v>0</v>
      </c>
      <c r="GG500" s="27"/>
      <c r="GH500" s="325">
        <f t="shared" si="795"/>
        <v>0</v>
      </c>
      <c r="GI500" s="325">
        <f t="shared" si="796"/>
        <v>0</v>
      </c>
      <c r="GJ500" s="27"/>
      <c r="GK500" s="27"/>
      <c r="GL500" s="41">
        <f t="shared" si="872"/>
        <v>0</v>
      </c>
      <c r="GM500" s="41">
        <f t="shared" si="873"/>
        <v>0</v>
      </c>
      <c r="GN500" s="41">
        <f t="shared" si="874"/>
        <v>0</v>
      </c>
      <c r="GO500" s="41">
        <f t="shared" si="804"/>
        <v>0</v>
      </c>
      <c r="GP500" s="41">
        <f t="shared" si="875"/>
        <v>0</v>
      </c>
      <c r="GQ500" s="41">
        <f t="shared" si="876"/>
        <v>0</v>
      </c>
      <c r="GR500" s="180">
        <f t="shared" si="877"/>
        <v>0</v>
      </c>
      <c r="GS500" s="41">
        <f t="shared" si="797"/>
        <v>0</v>
      </c>
      <c r="GT500" s="41">
        <f t="shared" si="798"/>
        <v>0</v>
      </c>
      <c r="GU500" s="41">
        <f t="shared" si="799"/>
        <v>0</v>
      </c>
      <c r="GV500" s="41">
        <f t="shared" si="800"/>
        <v>0</v>
      </c>
      <c r="GW500" s="41">
        <f t="shared" si="801"/>
        <v>0</v>
      </c>
      <c r="GX500" s="41">
        <f t="shared" si="802"/>
        <v>0</v>
      </c>
      <c r="GY500" s="180">
        <f t="shared" si="803"/>
        <v>0</v>
      </c>
      <c r="GZ500" s="41">
        <v>476</v>
      </c>
      <c r="HA500" s="32"/>
      <c r="HB500" s="42">
        <f t="shared" si="794"/>
        <v>0</v>
      </c>
      <c r="HC500" s="59"/>
    </row>
    <row r="501" spans="1:211" ht="15" hidden="1" customHeight="1">
      <c r="A501" s="31" t="s">
        <v>970</v>
      </c>
      <c r="B501" s="32" t="s">
        <v>971</v>
      </c>
      <c r="C501" s="31" t="s">
        <v>3</v>
      </c>
      <c r="D501" s="31" t="s">
        <v>928</v>
      </c>
      <c r="E501" s="31" t="s">
        <v>928</v>
      </c>
      <c r="F501" s="31" t="s">
        <v>929</v>
      </c>
      <c r="G501" s="33">
        <v>0</v>
      </c>
      <c r="H501" s="33">
        <v>0</v>
      </c>
      <c r="I501" s="33">
        <v>0</v>
      </c>
      <c r="J501" s="34">
        <f>IFERROR(VLOOKUP(A501,#REF!,3,0),0)</f>
        <v>0</v>
      </c>
      <c r="K501" s="34">
        <f t="shared" si="789"/>
        <v>0</v>
      </c>
      <c r="L501" s="34">
        <v>0</v>
      </c>
      <c r="M501" s="34">
        <v>0</v>
      </c>
      <c r="N501" s="35">
        <f t="shared" si="790"/>
        <v>0</v>
      </c>
      <c r="O501" s="35">
        <f t="shared" si="791"/>
        <v>0</v>
      </c>
      <c r="P501" s="36">
        <v>0</v>
      </c>
      <c r="Q501" s="36">
        <f t="shared" si="823"/>
        <v>0</v>
      </c>
      <c r="R501" s="80"/>
      <c r="S501" s="37">
        <f ca="1">SUMIF(ROP!$D$6:$H$65536,A501,ROP!$J$6:$J$65536)</f>
        <v>0</v>
      </c>
      <c r="T501" s="37">
        <f>SUMIF(HASIL!$B:$B,APS!$B501&amp;RIGHT(APS!T$9,2),HASIL!$I:$I)</f>
        <v>0</v>
      </c>
      <c r="U501" s="37">
        <f>SUMIF(HASIL!$B:$B,APS!$B501&amp;RIGHT(APS!U$9,2),HASIL!$I:$I)</f>
        <v>0</v>
      </c>
      <c r="V501" s="37">
        <f>SUMIF(HASIL!$B:$B,APS!$B501&amp;RIGHT(APS!V$9,2),HASIL!$I:$I)</f>
        <v>0</v>
      </c>
      <c r="W501" s="37">
        <f>SUMIF(HASIL!$B:$B,APS!$B501&amp;RIGHT(APS!W$9,2),HASIL!$I:$I)</f>
        <v>0</v>
      </c>
      <c r="X501" s="38">
        <f t="shared" si="792"/>
        <v>0</v>
      </c>
      <c r="Y501" s="38">
        <f t="shared" si="793"/>
        <v>0</v>
      </c>
      <c r="Z501" s="39">
        <f t="shared" si="879"/>
        <v>0</v>
      </c>
      <c r="AA501" s="39">
        <f t="shared" si="878"/>
        <v>0</v>
      </c>
      <c r="AB501" s="40">
        <f t="shared" si="880"/>
        <v>0</v>
      </c>
      <c r="AC501" s="27">
        <v>0</v>
      </c>
      <c r="AD501" s="27"/>
      <c r="AE501" s="27"/>
      <c r="AF501" s="27"/>
      <c r="AG501" s="27"/>
      <c r="AH501" s="27"/>
      <c r="AI501" s="324">
        <f>SUMIF('Rekapitulasi Juni'!$D$9:$D$192,APS!$B501,'Rekapitulasi Juni'!$E$9:$E$192)</f>
        <v>0</v>
      </c>
      <c r="AJ501" s="324">
        <f>SUMIF('Rekapitulasi Juni'!$D$9:$D$192,APS!$B501,'Rekapitulasi Juni'!$F$9:$F$192)</f>
        <v>0</v>
      </c>
      <c r="AK501" s="324">
        <f>SUMIF('Rekapitulasi Juni'!$D$9:$D$192,APS!$B501,'Rekapitulasi Juni'!$K$9:$K$192)</f>
        <v>0</v>
      </c>
      <c r="AL501" s="325">
        <f t="shared" si="824"/>
        <v>0</v>
      </c>
      <c r="AM501" s="325">
        <f t="shared" si="825"/>
        <v>0</v>
      </c>
      <c r="AN501" s="27"/>
      <c r="AO501" s="324">
        <f>SUMIF('Rekapitulasi Juni'!$U$9:$U$192,APS!$B501,'Rekapitulasi Juni'!$V$9:$V$192)</f>
        <v>0</v>
      </c>
      <c r="AP501" s="324">
        <f>SUMIF('Rekapitulasi Juni'!$U$9:$U$192,APS!$B501,'Rekapitulasi Juni'!$W$9:$W$192)</f>
        <v>0</v>
      </c>
      <c r="AQ501" s="27"/>
      <c r="AR501" s="325">
        <f t="shared" si="826"/>
        <v>0</v>
      </c>
      <c r="AS501" s="325">
        <f t="shared" si="827"/>
        <v>0</v>
      </c>
      <c r="AT501" s="27"/>
      <c r="AU501" s="324">
        <f>SUMIF('Rekapitulasi Juni'!$AL$9:$AL$192,APS!$B501,'Rekapitulasi Juni'!$AM$9:$AM$192)</f>
        <v>0</v>
      </c>
      <c r="AV501" s="324">
        <f>SUMIF('Rekapitulasi Juni'!$AL$9:$AL$192,APS!$B501,'Rekapitulasi Juni'!$AN$9:$AN$192)</f>
        <v>0</v>
      </c>
      <c r="AW501" s="27"/>
      <c r="AX501" s="325">
        <f t="shared" si="828"/>
        <v>0</v>
      </c>
      <c r="AY501" s="325">
        <f t="shared" si="829"/>
        <v>0</v>
      </c>
      <c r="AZ501" s="41">
        <f t="shared" si="830"/>
        <v>0</v>
      </c>
      <c r="BA501" s="41">
        <f t="shared" si="831"/>
        <v>0</v>
      </c>
      <c r="BB501" s="41">
        <f t="shared" si="832"/>
        <v>0</v>
      </c>
      <c r="BC501" s="41">
        <f t="shared" si="833"/>
        <v>0</v>
      </c>
      <c r="BD501" s="41">
        <f t="shared" si="834"/>
        <v>0</v>
      </c>
      <c r="BE501" s="41">
        <f t="shared" si="835"/>
        <v>0</v>
      </c>
      <c r="BF501" s="180">
        <f t="shared" si="836"/>
        <v>0</v>
      </c>
      <c r="BG501" s="27">
        <v>0</v>
      </c>
      <c r="BH501" s="27"/>
      <c r="BI501" s="324">
        <f>SUMIF('Rekapitulasi Juni'!$D$214:$D$393,APS!$B501,'Rekapitulasi Juni'!$E$214:$E$393)</f>
        <v>0</v>
      </c>
      <c r="BJ501" s="324">
        <f>SUMIF('Rekapitulasi Juni'!$D$214:$D$393,APS!$B501,'Rekapitulasi Juni'!$F$214:$F$393)</f>
        <v>0</v>
      </c>
      <c r="BK501" s="27"/>
      <c r="BL501" s="325">
        <f t="shared" si="837"/>
        <v>0</v>
      </c>
      <c r="BM501" s="325">
        <f t="shared" si="838"/>
        <v>0</v>
      </c>
      <c r="BN501" s="27"/>
      <c r="BO501" s="324">
        <f>SUMIF('Rekapitulasi Juni'!$U$214:$U$393,APS!$B501,'Rekapitulasi Juni'!$V$214:$V$393)</f>
        <v>0</v>
      </c>
      <c r="BP501" s="324">
        <f>SUMIF('Rekapitulasi Juni'!$U$214:$U$393,APS!$B501,'Rekapitulasi Juni'!$W$214:$W$393)</f>
        <v>0</v>
      </c>
      <c r="BQ501" s="27"/>
      <c r="BR501" s="325">
        <f t="shared" si="839"/>
        <v>0</v>
      </c>
      <c r="BS501" s="325">
        <f t="shared" si="840"/>
        <v>0</v>
      </c>
      <c r="BT501" s="27"/>
      <c r="BU501" s="324">
        <f>SUMIF('Rekapitulasi Juni'!$AL$214:$AL$393,APS!$B501,'Rekapitulasi Juni'!$AM$214:$AM$393)</f>
        <v>0</v>
      </c>
      <c r="BV501" s="324">
        <f>SUMIF('Rekapitulasi Juni'!$AL$214:$AL$393,APS!$B501,'Rekapitulasi Juni'!$AN$214:$AN$393)</f>
        <v>0</v>
      </c>
      <c r="BW501" s="27"/>
      <c r="BX501" s="325">
        <f t="shared" si="841"/>
        <v>0</v>
      </c>
      <c r="BY501" s="325">
        <f t="shared" si="842"/>
        <v>0</v>
      </c>
      <c r="BZ501" s="27"/>
      <c r="CA501" s="324">
        <f>SUMIF('Rekapitulasi Juni'!$BA$214:$BA$393,APS!$B501,'Rekapitulasi Juni'!$BB$214:$BB$393)</f>
        <v>0</v>
      </c>
      <c r="CB501" s="324">
        <f>SUMIF('Rekapitulasi Juni'!$BA$214:$BA$393,APS!$B501,'Rekapitulasi Juni'!$BC$214:$BC$393)</f>
        <v>0</v>
      </c>
      <c r="CC501" s="27"/>
      <c r="CD501" s="325">
        <f t="shared" si="843"/>
        <v>0</v>
      </c>
      <c r="CE501" s="325">
        <f t="shared" si="844"/>
        <v>0</v>
      </c>
      <c r="CF501" s="27"/>
      <c r="CG501" s="324">
        <f>SUMIF('Rekapitulasi Juni'!$BP$214:$BP$393,APS!$B501,'Rekapitulasi Juni'!$BQ$214:$BQ$393)</f>
        <v>0</v>
      </c>
      <c r="CH501" s="324">
        <f>SUMIF('Rekapitulasi Juni'!$BP$214:$BP$393,APS!$B501,'Rekapitulasi Juni'!$BR$214:$BR$393)</f>
        <v>0</v>
      </c>
      <c r="CI501" s="27"/>
      <c r="CJ501" s="325">
        <f t="shared" si="845"/>
        <v>0</v>
      </c>
      <c r="CK501" s="325">
        <f t="shared" si="846"/>
        <v>0</v>
      </c>
      <c r="CL501" s="41">
        <f t="shared" si="847"/>
        <v>0</v>
      </c>
      <c r="CM501" s="41">
        <f t="shared" si="848"/>
        <v>0</v>
      </c>
      <c r="CN501" s="41">
        <f t="shared" si="849"/>
        <v>0</v>
      </c>
      <c r="CO501" s="41">
        <f t="shared" si="850"/>
        <v>0</v>
      </c>
      <c r="CP501" s="41">
        <f t="shared" si="851"/>
        <v>0</v>
      </c>
      <c r="CQ501" s="41">
        <f t="shared" si="852"/>
        <v>0</v>
      </c>
      <c r="CR501" s="180">
        <f t="shared" si="853"/>
        <v>0</v>
      </c>
      <c r="CS501" s="27">
        <v>0</v>
      </c>
      <c r="CT501" s="27"/>
      <c r="CU501" s="324">
        <f>SUMIF('Rekapitulasi Juni'!$D$410:$D$588,APS!$B501,'Rekapitulasi Juni'!$E$410:$E$588)</f>
        <v>0</v>
      </c>
      <c r="CV501" s="324">
        <f>SUMIF('Rekapitulasi Juni'!$D$410:$D$588,APS!$B501,'Rekapitulasi Juni'!$F$410:$F$588)</f>
        <v>0</v>
      </c>
      <c r="CW501" s="27"/>
      <c r="CX501" s="325">
        <f t="shared" si="854"/>
        <v>0</v>
      </c>
      <c r="CY501" s="325">
        <f t="shared" si="855"/>
        <v>0</v>
      </c>
      <c r="CZ501" s="27"/>
      <c r="DA501" s="324">
        <f>SUMIF('Rekapitulasi Juni'!$U$410:$U$588,APS!$B501,'Rekapitulasi Juni'!$V$410:$V$588)</f>
        <v>0</v>
      </c>
      <c r="DB501" s="324">
        <f>SUMIF('Rekapitulasi Juni'!$U$410:$U$588,APS!$B501,'Rekapitulasi Juni'!$W$410:$W$588)</f>
        <v>0</v>
      </c>
      <c r="DC501" s="27"/>
      <c r="DD501" s="325">
        <f t="shared" si="856"/>
        <v>0</v>
      </c>
      <c r="DE501" s="325">
        <f t="shared" si="857"/>
        <v>0</v>
      </c>
      <c r="DF501" s="27"/>
      <c r="DG501" s="324">
        <f>SUMIF('Rekapitulasi Juni'!$AL$410:$AL$588,APS!$B501,'Rekapitulasi Juni'!$AM$410:$AM$588)</f>
        <v>0</v>
      </c>
      <c r="DH501" s="324">
        <f>SUMIF('Rekapitulasi Juni'!$AL$410:$AL$588,APS!$B501,'Rekapitulasi Juni'!$AN$410:$AN$588)</f>
        <v>0</v>
      </c>
      <c r="DI501" s="27"/>
      <c r="DJ501" s="325">
        <f t="shared" si="813"/>
        <v>0</v>
      </c>
      <c r="DK501" s="325">
        <f t="shared" si="814"/>
        <v>0</v>
      </c>
      <c r="DL501" s="27"/>
      <c r="DM501" s="324">
        <f>SUMIF('Rekapitulasi Juni'!$BA$410:$BA$588,APS!$B501,'Rekapitulasi Juni'!$BB$410:$BB$588)</f>
        <v>0</v>
      </c>
      <c r="DN501" s="324">
        <f>SUMIF('Rekapitulasi Juni'!$BA$410:$BA$588,APS!$B501,'Rekapitulasi Juni'!$BC$410:$BC$588)</f>
        <v>0</v>
      </c>
      <c r="DO501" s="324">
        <f>SUMIF('Rekapitulasi Juni'!$BA$410:$BA$588,APS!$B501,'Rekapitulasi Juni'!$BF$410:$BF$588)</f>
        <v>0</v>
      </c>
      <c r="DP501" s="325">
        <f t="shared" si="815"/>
        <v>0</v>
      </c>
      <c r="DQ501" s="325">
        <f t="shared" si="816"/>
        <v>0</v>
      </c>
      <c r="DR501" s="27"/>
      <c r="DS501" s="324">
        <f>SUMIF('Rekapitulasi Juni'!$BP$410:$BP$588,APS!$B501,'Rekapitulasi Juni'!$BQ$410:$BQ$588)</f>
        <v>0</v>
      </c>
      <c r="DT501" s="324">
        <f>SUMIF('Rekapitulasi Juni'!$BP$410:$BP$588,APS!$B501,'Rekapitulasi Juni'!$BR$410:$BR$588)</f>
        <v>0</v>
      </c>
      <c r="DU501" s="27"/>
      <c r="DV501" s="325">
        <f t="shared" si="817"/>
        <v>0</v>
      </c>
      <c r="DW501" s="325">
        <f t="shared" si="818"/>
        <v>0</v>
      </c>
      <c r="DX501" s="41">
        <f t="shared" si="858"/>
        <v>0</v>
      </c>
      <c r="DY501" s="41">
        <f t="shared" si="859"/>
        <v>0</v>
      </c>
      <c r="DZ501" s="41">
        <f t="shared" si="860"/>
        <v>0</v>
      </c>
      <c r="EA501" s="41">
        <f t="shared" si="861"/>
        <v>0</v>
      </c>
      <c r="EB501" s="41">
        <f t="shared" si="862"/>
        <v>0</v>
      </c>
      <c r="EC501" s="41">
        <f t="shared" si="863"/>
        <v>0</v>
      </c>
      <c r="ED501" s="180">
        <f t="shared" si="864"/>
        <v>0</v>
      </c>
      <c r="EE501" s="27">
        <v>0</v>
      </c>
      <c r="EF501" s="27"/>
      <c r="EG501" s="324">
        <f>SUMIF('Rekapitulasi Juni'!$D$608:$D$786,APS!$B501,'Rekapitulasi Juni'!$E$608:$E$786)</f>
        <v>0</v>
      </c>
      <c r="EH501" s="324">
        <f>SUMIF('Rekapitulasi Juni'!$D$608:$D$786,APS!$B501,'Rekapitulasi Juni'!$F$608:$F$786)</f>
        <v>0</v>
      </c>
      <c r="EI501" s="27"/>
      <c r="EJ501" s="325">
        <f t="shared" si="819"/>
        <v>0</v>
      </c>
      <c r="EK501" s="325">
        <f t="shared" si="820"/>
        <v>0</v>
      </c>
      <c r="EL501" s="27"/>
      <c r="EM501" s="324">
        <f>SUMIF('Rekapitulasi Juni'!$U$608:$U$786,APS!$B501,'Rekapitulasi Juni'!$V$608:$V$786)</f>
        <v>0</v>
      </c>
      <c r="EN501" s="324">
        <f>SUMIF('Rekapitulasi Juni'!$U$608:$U$786,APS!$B501,'Rekapitulasi Juni'!$W$608:$W$786)</f>
        <v>0</v>
      </c>
      <c r="EO501" s="27"/>
      <c r="EP501" s="325">
        <f t="shared" si="821"/>
        <v>0</v>
      </c>
      <c r="EQ501" s="325">
        <f t="shared" si="822"/>
        <v>0</v>
      </c>
      <c r="ER501" s="27"/>
      <c r="ES501" s="324">
        <f>SUMIF('Rekapitulasi Juni'!$AL$608:$AL$786,APS!$B501,'Rekapitulasi Juni'!$AM$608:$AM$786)</f>
        <v>0</v>
      </c>
      <c r="ET501" s="324">
        <f>SUMIF('Rekapitulasi Juni'!$AL$608:$AL$786,APS!$B501,'Rekapitulasi Juni'!$AN$608:$AN$786)</f>
        <v>0</v>
      </c>
      <c r="EU501" s="27"/>
      <c r="EV501" s="325">
        <f t="shared" si="807"/>
        <v>0</v>
      </c>
      <c r="EW501" s="325">
        <f t="shared" si="808"/>
        <v>0</v>
      </c>
      <c r="EX501" s="27"/>
      <c r="EY501" s="324">
        <f>SUMIF('Rekapitulasi Juni'!$BA$608:$BA$786,APS!$B501,'Rekapitulasi Juni'!$BB$608:$BB$786)</f>
        <v>0</v>
      </c>
      <c r="EZ501" s="324">
        <f>SUMIF('Rekapitulasi Juni'!$BA$608:$BA$786,APS!$B501,'Rekapitulasi Juni'!$BC$608:$BC$786)</f>
        <v>0</v>
      </c>
      <c r="FA501" s="324">
        <f>SUMIF('Rekapitulasi Juni'!$BA$608:$BA$786,APS!$B501,'Rekapitulasi Juni'!$BF$608:$BF$786)</f>
        <v>0</v>
      </c>
      <c r="FB501" s="325">
        <f t="shared" si="809"/>
        <v>0</v>
      </c>
      <c r="FC501" s="325">
        <f t="shared" si="810"/>
        <v>0</v>
      </c>
      <c r="FD501" s="27"/>
      <c r="FE501" s="27"/>
      <c r="FF501" s="27"/>
      <c r="FG501" s="27"/>
      <c r="FH501" s="27"/>
      <c r="FI501" s="27"/>
      <c r="FJ501" s="41">
        <f t="shared" si="865"/>
        <v>0</v>
      </c>
      <c r="FK501" s="41">
        <f t="shared" si="866"/>
        <v>0</v>
      </c>
      <c r="FL501" s="41">
        <f t="shared" si="867"/>
        <v>0</v>
      </c>
      <c r="FM501" s="41">
        <f t="shared" si="868"/>
        <v>0</v>
      </c>
      <c r="FN501" s="41">
        <f t="shared" si="869"/>
        <v>0</v>
      </c>
      <c r="FO501" s="41">
        <f t="shared" si="870"/>
        <v>0</v>
      </c>
      <c r="FP501" s="180">
        <f t="shared" si="871"/>
        <v>0</v>
      </c>
      <c r="FQ501" s="27"/>
      <c r="FR501" s="27"/>
      <c r="FS501" s="324">
        <f>SUMIF('Rekapitulasi Juni'!$D$804:$D$984,APS!$B501,'Rekapitulasi Juni'!$E$804:$E$984)</f>
        <v>0</v>
      </c>
      <c r="FT501" s="324">
        <f>SUMIF('Rekapitulasi Juni'!$D$804:$D$984,APS!$B501,'Rekapitulasi Juni'!$F$804:$F$984)</f>
        <v>0</v>
      </c>
      <c r="FU501" s="27"/>
      <c r="FV501" s="325">
        <f t="shared" si="811"/>
        <v>0</v>
      </c>
      <c r="FW501" s="325">
        <f t="shared" si="812"/>
        <v>0</v>
      </c>
      <c r="FX501" s="27"/>
      <c r="FY501" s="324">
        <f>SUMIF('Rekapitulasi Juni'!$U$804:$U$984,APS!$B501,'Rekapitulasi Juni'!$V$804:$V$984)</f>
        <v>0</v>
      </c>
      <c r="FZ501" s="324">
        <f>SUMIF('Rekapitulasi Juni'!$U$804:$U$984,APS!$B501,'Rekapitulasi Juni'!$W$804:$W$984)</f>
        <v>0</v>
      </c>
      <c r="GA501" s="27"/>
      <c r="GB501" s="325">
        <f t="shared" si="805"/>
        <v>0</v>
      </c>
      <c r="GC501" s="325">
        <f t="shared" si="806"/>
        <v>0</v>
      </c>
      <c r="GD501" s="27"/>
      <c r="GE501" s="324">
        <f>SUMIF('Rekapitulasi Juni'!$AL$804:$AL$984,APS!$B501,'Rekapitulasi Juni'!$AM$804:$AM$984)</f>
        <v>0</v>
      </c>
      <c r="GF501" s="324">
        <f>SUMIF('Rekapitulasi Juni'!$AL$804:$AL$984,APS!$B501,'Rekapitulasi Juni'!$AN$804:$AN$984)</f>
        <v>0</v>
      </c>
      <c r="GG501" s="27"/>
      <c r="GH501" s="325">
        <f t="shared" si="795"/>
        <v>0</v>
      </c>
      <c r="GI501" s="325">
        <f t="shared" si="796"/>
        <v>0</v>
      </c>
      <c r="GJ501" s="27"/>
      <c r="GK501" s="27"/>
      <c r="GL501" s="41">
        <f t="shared" si="872"/>
        <v>0</v>
      </c>
      <c r="GM501" s="41">
        <f t="shared" si="873"/>
        <v>0</v>
      </c>
      <c r="GN501" s="41">
        <f t="shared" si="874"/>
        <v>0</v>
      </c>
      <c r="GO501" s="41">
        <f t="shared" si="804"/>
        <v>0</v>
      </c>
      <c r="GP501" s="41">
        <f t="shared" si="875"/>
        <v>0</v>
      </c>
      <c r="GQ501" s="41">
        <f t="shared" si="876"/>
        <v>0</v>
      </c>
      <c r="GR501" s="180">
        <f t="shared" si="877"/>
        <v>0</v>
      </c>
      <c r="GS501" s="41">
        <f t="shared" si="797"/>
        <v>0</v>
      </c>
      <c r="GT501" s="41">
        <f t="shared" si="798"/>
        <v>0</v>
      </c>
      <c r="GU501" s="41">
        <f t="shared" si="799"/>
        <v>0</v>
      </c>
      <c r="GV501" s="41">
        <f t="shared" si="800"/>
        <v>0</v>
      </c>
      <c r="GW501" s="41">
        <f t="shared" si="801"/>
        <v>0</v>
      </c>
      <c r="GX501" s="41">
        <f t="shared" si="802"/>
        <v>0</v>
      </c>
      <c r="GY501" s="180">
        <f t="shared" si="803"/>
        <v>0</v>
      </c>
      <c r="GZ501" s="41">
        <v>477</v>
      </c>
      <c r="HA501" s="32"/>
      <c r="HB501" s="42">
        <f t="shared" si="794"/>
        <v>0</v>
      </c>
      <c r="HC501" s="59"/>
    </row>
    <row r="502" spans="1:211" ht="15" hidden="1" customHeight="1">
      <c r="A502" s="31" t="s">
        <v>972</v>
      </c>
      <c r="B502" s="32" t="s">
        <v>973</v>
      </c>
      <c r="C502" s="31" t="s">
        <v>3</v>
      </c>
      <c r="D502" s="31" t="s">
        <v>928</v>
      </c>
      <c r="E502" s="31" t="s">
        <v>928</v>
      </c>
      <c r="F502" s="31" t="s">
        <v>929</v>
      </c>
      <c r="G502" s="33">
        <v>0</v>
      </c>
      <c r="H502" s="33">
        <v>0</v>
      </c>
      <c r="I502" s="33">
        <v>0</v>
      </c>
      <c r="J502" s="34">
        <f>IFERROR(VLOOKUP(A502,#REF!,3,0),0)</f>
        <v>0</v>
      </c>
      <c r="K502" s="34">
        <f t="shared" si="789"/>
        <v>40</v>
      </c>
      <c r="L502" s="34">
        <v>0</v>
      </c>
      <c r="M502" s="34">
        <v>40</v>
      </c>
      <c r="N502" s="35">
        <f t="shared" si="790"/>
        <v>-40</v>
      </c>
      <c r="O502" s="35">
        <f t="shared" si="791"/>
        <v>0</v>
      </c>
      <c r="P502" s="36">
        <v>0</v>
      </c>
      <c r="Q502" s="36">
        <f t="shared" si="823"/>
        <v>0</v>
      </c>
      <c r="R502" s="80">
        <v>-40</v>
      </c>
      <c r="S502" s="37">
        <f ca="1">SUMIF(ROP!$D$6:$H$65536,A502,ROP!$J$6:$J$65536)</f>
        <v>0</v>
      </c>
      <c r="T502" s="37">
        <f>SUMIF(HASIL!$B:$B,APS!$B502&amp;RIGHT(APS!T$9,2),HASIL!$I:$I)</f>
        <v>0</v>
      </c>
      <c r="U502" s="37">
        <f>SUMIF(HASIL!$B:$B,APS!$B502&amp;RIGHT(APS!U$9,2),HASIL!$I:$I)</f>
        <v>0</v>
      </c>
      <c r="V502" s="37">
        <f>SUMIF(HASIL!$B:$B,APS!$B502&amp;RIGHT(APS!V$9,2),HASIL!$I:$I)</f>
        <v>0</v>
      </c>
      <c r="W502" s="37">
        <f>SUMIF(HASIL!$B:$B,APS!$B502&amp;RIGHT(APS!W$9,2),HASIL!$I:$I)</f>
        <v>0</v>
      </c>
      <c r="X502" s="38">
        <f t="shared" si="792"/>
        <v>0</v>
      </c>
      <c r="Y502" s="38">
        <f t="shared" si="793"/>
        <v>0</v>
      </c>
      <c r="Z502" s="39">
        <f t="shared" si="879"/>
        <v>0</v>
      </c>
      <c r="AA502" s="39">
        <f t="shared" si="878"/>
        <v>0</v>
      </c>
      <c r="AB502" s="40">
        <f t="shared" si="880"/>
        <v>0</v>
      </c>
      <c r="AC502" s="27">
        <v>0</v>
      </c>
      <c r="AD502" s="27"/>
      <c r="AE502" s="27"/>
      <c r="AF502" s="27"/>
      <c r="AG502" s="27"/>
      <c r="AH502" s="27"/>
      <c r="AI502" s="324">
        <f>SUMIF('Rekapitulasi Juni'!$D$9:$D$192,APS!$B502,'Rekapitulasi Juni'!$E$9:$E$192)</f>
        <v>0</v>
      </c>
      <c r="AJ502" s="324">
        <f>SUMIF('Rekapitulasi Juni'!$D$9:$D$192,APS!$B502,'Rekapitulasi Juni'!$F$9:$F$192)</f>
        <v>0</v>
      </c>
      <c r="AK502" s="324">
        <f>SUMIF('Rekapitulasi Juni'!$D$9:$D$192,APS!$B502,'Rekapitulasi Juni'!$K$9:$K$192)</f>
        <v>0</v>
      </c>
      <c r="AL502" s="325">
        <f t="shared" si="824"/>
        <v>0</v>
      </c>
      <c r="AM502" s="325">
        <f t="shared" si="825"/>
        <v>0</v>
      </c>
      <c r="AN502" s="27"/>
      <c r="AO502" s="324">
        <f>SUMIF('Rekapitulasi Juni'!$U$9:$U$192,APS!$B502,'Rekapitulasi Juni'!$V$9:$V$192)</f>
        <v>0</v>
      </c>
      <c r="AP502" s="324">
        <f>SUMIF('Rekapitulasi Juni'!$U$9:$U$192,APS!$B502,'Rekapitulasi Juni'!$W$9:$W$192)</f>
        <v>0</v>
      </c>
      <c r="AQ502" s="27"/>
      <c r="AR502" s="325">
        <f t="shared" si="826"/>
        <v>0</v>
      </c>
      <c r="AS502" s="325">
        <f t="shared" si="827"/>
        <v>0</v>
      </c>
      <c r="AT502" s="27"/>
      <c r="AU502" s="324">
        <f>SUMIF('Rekapitulasi Juni'!$AL$9:$AL$192,APS!$B502,'Rekapitulasi Juni'!$AM$9:$AM$192)</f>
        <v>0</v>
      </c>
      <c r="AV502" s="324">
        <f>SUMIF('Rekapitulasi Juni'!$AL$9:$AL$192,APS!$B502,'Rekapitulasi Juni'!$AN$9:$AN$192)</f>
        <v>0</v>
      </c>
      <c r="AW502" s="27"/>
      <c r="AX502" s="325">
        <f t="shared" si="828"/>
        <v>0</v>
      </c>
      <c r="AY502" s="325">
        <f t="shared" si="829"/>
        <v>0</v>
      </c>
      <c r="AZ502" s="41">
        <f t="shared" si="830"/>
        <v>0</v>
      </c>
      <c r="BA502" s="41">
        <f t="shared" si="831"/>
        <v>0</v>
      </c>
      <c r="BB502" s="41">
        <f t="shared" si="832"/>
        <v>0</v>
      </c>
      <c r="BC502" s="41">
        <f t="shared" si="833"/>
        <v>0</v>
      </c>
      <c r="BD502" s="41">
        <f t="shared" si="834"/>
        <v>0</v>
      </c>
      <c r="BE502" s="41">
        <f t="shared" si="835"/>
        <v>0</v>
      </c>
      <c r="BF502" s="180">
        <f t="shared" si="836"/>
        <v>0</v>
      </c>
      <c r="BG502" s="27">
        <v>0</v>
      </c>
      <c r="BH502" s="27"/>
      <c r="BI502" s="324">
        <f>SUMIF('Rekapitulasi Juni'!$D$214:$D$393,APS!$B502,'Rekapitulasi Juni'!$E$214:$E$393)</f>
        <v>0</v>
      </c>
      <c r="BJ502" s="324">
        <f>SUMIF('Rekapitulasi Juni'!$D$214:$D$393,APS!$B502,'Rekapitulasi Juni'!$F$214:$F$393)</f>
        <v>0</v>
      </c>
      <c r="BK502" s="27"/>
      <c r="BL502" s="325">
        <f t="shared" si="837"/>
        <v>0</v>
      </c>
      <c r="BM502" s="325">
        <f t="shared" si="838"/>
        <v>0</v>
      </c>
      <c r="BN502" s="27"/>
      <c r="BO502" s="324">
        <f>SUMIF('Rekapitulasi Juni'!$U$214:$U$393,APS!$B502,'Rekapitulasi Juni'!$V$214:$V$393)</f>
        <v>0</v>
      </c>
      <c r="BP502" s="324">
        <f>SUMIF('Rekapitulasi Juni'!$U$214:$U$393,APS!$B502,'Rekapitulasi Juni'!$W$214:$W$393)</f>
        <v>0</v>
      </c>
      <c r="BQ502" s="27"/>
      <c r="BR502" s="325">
        <f t="shared" si="839"/>
        <v>0</v>
      </c>
      <c r="BS502" s="325">
        <f t="shared" si="840"/>
        <v>0</v>
      </c>
      <c r="BT502" s="27"/>
      <c r="BU502" s="324">
        <f>SUMIF('Rekapitulasi Juni'!$AL$214:$AL$393,APS!$B502,'Rekapitulasi Juni'!$AM$214:$AM$393)</f>
        <v>0</v>
      </c>
      <c r="BV502" s="324">
        <f>SUMIF('Rekapitulasi Juni'!$AL$214:$AL$393,APS!$B502,'Rekapitulasi Juni'!$AN$214:$AN$393)</f>
        <v>0</v>
      </c>
      <c r="BW502" s="27"/>
      <c r="BX502" s="325">
        <f t="shared" si="841"/>
        <v>0</v>
      </c>
      <c r="BY502" s="325">
        <f t="shared" si="842"/>
        <v>0</v>
      </c>
      <c r="BZ502" s="27"/>
      <c r="CA502" s="324">
        <f>SUMIF('Rekapitulasi Juni'!$BA$214:$BA$393,APS!$B502,'Rekapitulasi Juni'!$BB$214:$BB$393)</f>
        <v>0</v>
      </c>
      <c r="CB502" s="324">
        <f>SUMIF('Rekapitulasi Juni'!$BA$214:$BA$393,APS!$B502,'Rekapitulasi Juni'!$BC$214:$BC$393)</f>
        <v>0</v>
      </c>
      <c r="CC502" s="27"/>
      <c r="CD502" s="325">
        <f t="shared" si="843"/>
        <v>0</v>
      </c>
      <c r="CE502" s="325">
        <f t="shared" si="844"/>
        <v>0</v>
      </c>
      <c r="CF502" s="27"/>
      <c r="CG502" s="324">
        <f>SUMIF('Rekapitulasi Juni'!$BP$214:$BP$393,APS!$B502,'Rekapitulasi Juni'!$BQ$214:$BQ$393)</f>
        <v>0</v>
      </c>
      <c r="CH502" s="324">
        <f>SUMIF('Rekapitulasi Juni'!$BP$214:$BP$393,APS!$B502,'Rekapitulasi Juni'!$BR$214:$BR$393)</f>
        <v>0</v>
      </c>
      <c r="CI502" s="27"/>
      <c r="CJ502" s="325">
        <f t="shared" si="845"/>
        <v>0</v>
      </c>
      <c r="CK502" s="325">
        <f t="shared" si="846"/>
        <v>0</v>
      </c>
      <c r="CL502" s="41">
        <f t="shared" si="847"/>
        <v>0</v>
      </c>
      <c r="CM502" s="41">
        <f t="shared" si="848"/>
        <v>0</v>
      </c>
      <c r="CN502" s="41">
        <f t="shared" si="849"/>
        <v>0</v>
      </c>
      <c r="CO502" s="41">
        <f t="shared" si="850"/>
        <v>0</v>
      </c>
      <c r="CP502" s="41">
        <f t="shared" si="851"/>
        <v>0</v>
      </c>
      <c r="CQ502" s="41">
        <f t="shared" si="852"/>
        <v>0</v>
      </c>
      <c r="CR502" s="180">
        <f t="shared" si="853"/>
        <v>0</v>
      </c>
      <c r="CS502" s="27">
        <v>0</v>
      </c>
      <c r="CT502" s="27"/>
      <c r="CU502" s="324">
        <f>SUMIF('Rekapitulasi Juni'!$D$410:$D$588,APS!$B502,'Rekapitulasi Juni'!$E$410:$E$588)</f>
        <v>0</v>
      </c>
      <c r="CV502" s="324">
        <f>SUMIF('Rekapitulasi Juni'!$D$410:$D$588,APS!$B502,'Rekapitulasi Juni'!$F$410:$F$588)</f>
        <v>0</v>
      </c>
      <c r="CW502" s="27"/>
      <c r="CX502" s="325">
        <f t="shared" si="854"/>
        <v>0</v>
      </c>
      <c r="CY502" s="325">
        <f t="shared" si="855"/>
        <v>0</v>
      </c>
      <c r="CZ502" s="27"/>
      <c r="DA502" s="324">
        <f>SUMIF('Rekapitulasi Juni'!$U$410:$U$588,APS!$B502,'Rekapitulasi Juni'!$V$410:$V$588)</f>
        <v>0</v>
      </c>
      <c r="DB502" s="324">
        <f>SUMIF('Rekapitulasi Juni'!$U$410:$U$588,APS!$B502,'Rekapitulasi Juni'!$W$410:$W$588)</f>
        <v>0</v>
      </c>
      <c r="DC502" s="27"/>
      <c r="DD502" s="325">
        <f t="shared" si="856"/>
        <v>0</v>
      </c>
      <c r="DE502" s="325">
        <f t="shared" si="857"/>
        <v>0</v>
      </c>
      <c r="DF502" s="27"/>
      <c r="DG502" s="324">
        <f>SUMIF('Rekapitulasi Juni'!$AL$410:$AL$588,APS!$B502,'Rekapitulasi Juni'!$AM$410:$AM$588)</f>
        <v>0</v>
      </c>
      <c r="DH502" s="324">
        <f>SUMIF('Rekapitulasi Juni'!$AL$410:$AL$588,APS!$B502,'Rekapitulasi Juni'!$AN$410:$AN$588)</f>
        <v>0</v>
      </c>
      <c r="DI502" s="27"/>
      <c r="DJ502" s="325">
        <f t="shared" si="813"/>
        <v>0</v>
      </c>
      <c r="DK502" s="325">
        <f t="shared" si="814"/>
        <v>0</v>
      </c>
      <c r="DL502" s="27"/>
      <c r="DM502" s="324">
        <f>SUMIF('Rekapitulasi Juni'!$BA$410:$BA$588,APS!$B502,'Rekapitulasi Juni'!$BB$410:$BB$588)</f>
        <v>0</v>
      </c>
      <c r="DN502" s="324">
        <f>SUMIF('Rekapitulasi Juni'!$BA$410:$BA$588,APS!$B502,'Rekapitulasi Juni'!$BC$410:$BC$588)</f>
        <v>0</v>
      </c>
      <c r="DO502" s="324">
        <f>SUMIF('Rekapitulasi Juni'!$BA$410:$BA$588,APS!$B502,'Rekapitulasi Juni'!$BF$410:$BF$588)</f>
        <v>0</v>
      </c>
      <c r="DP502" s="325">
        <f t="shared" si="815"/>
        <v>0</v>
      </c>
      <c r="DQ502" s="325">
        <f t="shared" si="816"/>
        <v>0</v>
      </c>
      <c r="DR502" s="27"/>
      <c r="DS502" s="324">
        <f>SUMIF('Rekapitulasi Juni'!$BP$410:$BP$588,APS!$B502,'Rekapitulasi Juni'!$BQ$410:$BQ$588)</f>
        <v>0</v>
      </c>
      <c r="DT502" s="324">
        <f>SUMIF('Rekapitulasi Juni'!$BP$410:$BP$588,APS!$B502,'Rekapitulasi Juni'!$BR$410:$BR$588)</f>
        <v>0</v>
      </c>
      <c r="DU502" s="27"/>
      <c r="DV502" s="325">
        <f t="shared" si="817"/>
        <v>0</v>
      </c>
      <c r="DW502" s="325">
        <f t="shared" si="818"/>
        <v>0</v>
      </c>
      <c r="DX502" s="41">
        <f t="shared" si="858"/>
        <v>0</v>
      </c>
      <c r="DY502" s="41">
        <f t="shared" si="859"/>
        <v>0</v>
      </c>
      <c r="DZ502" s="41">
        <f t="shared" si="860"/>
        <v>0</v>
      </c>
      <c r="EA502" s="41">
        <f t="shared" si="861"/>
        <v>0</v>
      </c>
      <c r="EB502" s="41">
        <f t="shared" si="862"/>
        <v>0</v>
      </c>
      <c r="EC502" s="41">
        <f t="shared" si="863"/>
        <v>0</v>
      </c>
      <c r="ED502" s="180">
        <f t="shared" si="864"/>
        <v>0</v>
      </c>
      <c r="EE502" s="27">
        <v>0</v>
      </c>
      <c r="EF502" s="27"/>
      <c r="EG502" s="324">
        <f>SUMIF('Rekapitulasi Juni'!$D$608:$D$786,APS!$B502,'Rekapitulasi Juni'!$E$608:$E$786)</f>
        <v>0</v>
      </c>
      <c r="EH502" s="324">
        <f>SUMIF('Rekapitulasi Juni'!$D$608:$D$786,APS!$B502,'Rekapitulasi Juni'!$F$608:$F$786)</f>
        <v>0</v>
      </c>
      <c r="EI502" s="27"/>
      <c r="EJ502" s="325">
        <f t="shared" si="819"/>
        <v>0</v>
      </c>
      <c r="EK502" s="325">
        <f t="shared" si="820"/>
        <v>0</v>
      </c>
      <c r="EL502" s="27"/>
      <c r="EM502" s="324">
        <f>SUMIF('Rekapitulasi Juni'!$U$608:$U$786,APS!$B502,'Rekapitulasi Juni'!$V$608:$V$786)</f>
        <v>0</v>
      </c>
      <c r="EN502" s="324">
        <f>SUMIF('Rekapitulasi Juni'!$U$608:$U$786,APS!$B502,'Rekapitulasi Juni'!$W$608:$W$786)</f>
        <v>0</v>
      </c>
      <c r="EO502" s="27"/>
      <c r="EP502" s="325">
        <f t="shared" si="821"/>
        <v>0</v>
      </c>
      <c r="EQ502" s="325">
        <f t="shared" si="822"/>
        <v>0</v>
      </c>
      <c r="ER502" s="27"/>
      <c r="ES502" s="324">
        <f>SUMIF('Rekapitulasi Juni'!$AL$608:$AL$786,APS!$B502,'Rekapitulasi Juni'!$AM$608:$AM$786)</f>
        <v>0</v>
      </c>
      <c r="ET502" s="324">
        <f>SUMIF('Rekapitulasi Juni'!$AL$608:$AL$786,APS!$B502,'Rekapitulasi Juni'!$AN$608:$AN$786)</f>
        <v>0</v>
      </c>
      <c r="EU502" s="27"/>
      <c r="EV502" s="325">
        <f t="shared" si="807"/>
        <v>0</v>
      </c>
      <c r="EW502" s="325">
        <f t="shared" si="808"/>
        <v>0</v>
      </c>
      <c r="EX502" s="27"/>
      <c r="EY502" s="324">
        <f>SUMIF('Rekapitulasi Juni'!$BA$608:$BA$786,APS!$B502,'Rekapitulasi Juni'!$BB$608:$BB$786)</f>
        <v>0</v>
      </c>
      <c r="EZ502" s="324">
        <f>SUMIF('Rekapitulasi Juni'!$BA$608:$BA$786,APS!$B502,'Rekapitulasi Juni'!$BC$608:$BC$786)</f>
        <v>0</v>
      </c>
      <c r="FA502" s="324">
        <f>SUMIF('Rekapitulasi Juni'!$BA$608:$BA$786,APS!$B502,'Rekapitulasi Juni'!$BF$608:$BF$786)</f>
        <v>0</v>
      </c>
      <c r="FB502" s="325">
        <f t="shared" si="809"/>
        <v>0</v>
      </c>
      <c r="FC502" s="325">
        <f t="shared" si="810"/>
        <v>0</v>
      </c>
      <c r="FD502" s="27"/>
      <c r="FE502" s="27"/>
      <c r="FF502" s="27"/>
      <c r="FG502" s="27"/>
      <c r="FH502" s="27"/>
      <c r="FI502" s="27"/>
      <c r="FJ502" s="41">
        <f t="shared" si="865"/>
        <v>0</v>
      </c>
      <c r="FK502" s="41">
        <f t="shared" si="866"/>
        <v>0</v>
      </c>
      <c r="FL502" s="41">
        <f t="shared" si="867"/>
        <v>0</v>
      </c>
      <c r="FM502" s="41">
        <f t="shared" si="868"/>
        <v>0</v>
      </c>
      <c r="FN502" s="41">
        <f t="shared" si="869"/>
        <v>0</v>
      </c>
      <c r="FO502" s="41">
        <f t="shared" si="870"/>
        <v>0</v>
      </c>
      <c r="FP502" s="180">
        <f t="shared" si="871"/>
        <v>0</v>
      </c>
      <c r="FQ502" s="27"/>
      <c r="FR502" s="27"/>
      <c r="FS502" s="324">
        <f>SUMIF('Rekapitulasi Juni'!$D$804:$D$984,APS!$B502,'Rekapitulasi Juni'!$E$804:$E$984)</f>
        <v>0</v>
      </c>
      <c r="FT502" s="324">
        <f>SUMIF('Rekapitulasi Juni'!$D$804:$D$984,APS!$B502,'Rekapitulasi Juni'!$F$804:$F$984)</f>
        <v>0</v>
      </c>
      <c r="FU502" s="27"/>
      <c r="FV502" s="325">
        <f t="shared" si="811"/>
        <v>0</v>
      </c>
      <c r="FW502" s="325">
        <f t="shared" si="812"/>
        <v>0</v>
      </c>
      <c r="FX502" s="27"/>
      <c r="FY502" s="324">
        <f>SUMIF('Rekapitulasi Juni'!$U$804:$U$984,APS!$B502,'Rekapitulasi Juni'!$V$804:$V$984)</f>
        <v>0</v>
      </c>
      <c r="FZ502" s="324">
        <f>SUMIF('Rekapitulasi Juni'!$U$804:$U$984,APS!$B502,'Rekapitulasi Juni'!$W$804:$W$984)</f>
        <v>0</v>
      </c>
      <c r="GA502" s="27"/>
      <c r="GB502" s="325">
        <f t="shared" si="805"/>
        <v>0</v>
      </c>
      <c r="GC502" s="325">
        <f t="shared" si="806"/>
        <v>0</v>
      </c>
      <c r="GD502" s="27"/>
      <c r="GE502" s="324">
        <f>SUMIF('Rekapitulasi Juni'!$AL$804:$AL$984,APS!$B502,'Rekapitulasi Juni'!$AM$804:$AM$984)</f>
        <v>0</v>
      </c>
      <c r="GF502" s="324">
        <f>SUMIF('Rekapitulasi Juni'!$AL$804:$AL$984,APS!$B502,'Rekapitulasi Juni'!$AN$804:$AN$984)</f>
        <v>0</v>
      </c>
      <c r="GG502" s="27"/>
      <c r="GH502" s="325">
        <f t="shared" si="795"/>
        <v>0</v>
      </c>
      <c r="GI502" s="325">
        <f t="shared" si="796"/>
        <v>0</v>
      </c>
      <c r="GJ502" s="27"/>
      <c r="GK502" s="27"/>
      <c r="GL502" s="41">
        <f t="shared" si="872"/>
        <v>0</v>
      </c>
      <c r="GM502" s="41">
        <f t="shared" si="873"/>
        <v>0</v>
      </c>
      <c r="GN502" s="41">
        <f t="shared" si="874"/>
        <v>0</v>
      </c>
      <c r="GO502" s="41">
        <f t="shared" si="804"/>
        <v>0</v>
      </c>
      <c r="GP502" s="41">
        <f t="shared" si="875"/>
        <v>0</v>
      </c>
      <c r="GQ502" s="41">
        <f t="shared" si="876"/>
        <v>0</v>
      </c>
      <c r="GR502" s="180">
        <f t="shared" si="877"/>
        <v>0</v>
      </c>
      <c r="GS502" s="41">
        <f t="shared" si="797"/>
        <v>0</v>
      </c>
      <c r="GT502" s="41">
        <f t="shared" si="798"/>
        <v>0</v>
      </c>
      <c r="GU502" s="41">
        <f t="shared" si="799"/>
        <v>0</v>
      </c>
      <c r="GV502" s="41">
        <f t="shared" si="800"/>
        <v>0</v>
      </c>
      <c r="GW502" s="41">
        <f t="shared" si="801"/>
        <v>0</v>
      </c>
      <c r="GX502" s="41">
        <f t="shared" si="802"/>
        <v>0</v>
      </c>
      <c r="GY502" s="180">
        <f t="shared" si="803"/>
        <v>0</v>
      </c>
      <c r="GZ502" s="41">
        <v>478</v>
      </c>
      <c r="HA502" s="32"/>
      <c r="HB502" s="42">
        <f t="shared" si="794"/>
        <v>40</v>
      </c>
      <c r="HC502" s="59"/>
    </row>
    <row r="503" spans="1:211" ht="15" hidden="1" customHeight="1">
      <c r="A503" s="31" t="s">
        <v>974</v>
      </c>
      <c r="B503" s="32" t="s">
        <v>975</v>
      </c>
      <c r="C503" s="31" t="s">
        <v>3</v>
      </c>
      <c r="D503" s="31" t="s">
        <v>928</v>
      </c>
      <c r="E503" s="31" t="s">
        <v>928</v>
      </c>
      <c r="F503" s="31" t="s">
        <v>929</v>
      </c>
      <c r="G503" s="33">
        <v>0</v>
      </c>
      <c r="H503" s="33">
        <v>0</v>
      </c>
      <c r="I503" s="33">
        <v>0</v>
      </c>
      <c r="J503" s="34">
        <f>IFERROR(VLOOKUP(A503,#REF!,3,0),0)</f>
        <v>0</v>
      </c>
      <c r="K503" s="34">
        <f t="shared" si="789"/>
        <v>0</v>
      </c>
      <c r="L503" s="34">
        <v>0</v>
      </c>
      <c r="M503" s="34">
        <v>0</v>
      </c>
      <c r="N503" s="35">
        <f t="shared" si="790"/>
        <v>0</v>
      </c>
      <c r="O503" s="35">
        <f t="shared" si="791"/>
        <v>0</v>
      </c>
      <c r="P503" s="36">
        <v>0</v>
      </c>
      <c r="Q503" s="36">
        <f t="shared" si="823"/>
        <v>0</v>
      </c>
      <c r="R503" s="80"/>
      <c r="S503" s="37">
        <f ca="1">SUMIF(ROP!$D$6:$H$65536,A503,ROP!$J$6:$J$65536)</f>
        <v>0</v>
      </c>
      <c r="T503" s="37">
        <f>SUMIF(HASIL!$B:$B,APS!$B503&amp;RIGHT(APS!T$9,2),HASIL!$I:$I)</f>
        <v>0</v>
      </c>
      <c r="U503" s="37">
        <f>SUMIF(HASIL!$B:$B,APS!$B503&amp;RIGHT(APS!U$9,2),HASIL!$I:$I)</f>
        <v>0</v>
      </c>
      <c r="V503" s="37">
        <f>SUMIF(HASIL!$B:$B,APS!$B503&amp;RIGHT(APS!V$9,2),HASIL!$I:$I)</f>
        <v>0</v>
      </c>
      <c r="W503" s="37">
        <f>SUMIF(HASIL!$B:$B,APS!$B503&amp;RIGHT(APS!W$9,2),HASIL!$I:$I)</f>
        <v>0</v>
      </c>
      <c r="X503" s="38">
        <f t="shared" si="792"/>
        <v>0</v>
      </c>
      <c r="Y503" s="38">
        <f t="shared" si="793"/>
        <v>0</v>
      </c>
      <c r="Z503" s="39">
        <f t="shared" si="879"/>
        <v>0</v>
      </c>
      <c r="AA503" s="39">
        <f t="shared" si="878"/>
        <v>0</v>
      </c>
      <c r="AB503" s="40">
        <f t="shared" si="880"/>
        <v>0</v>
      </c>
      <c r="AC503" s="27">
        <v>0</v>
      </c>
      <c r="AD503" s="27"/>
      <c r="AE503" s="27"/>
      <c r="AF503" s="27"/>
      <c r="AG503" s="27"/>
      <c r="AH503" s="27"/>
      <c r="AI503" s="324">
        <f>SUMIF('Rekapitulasi Juni'!$D$9:$D$192,APS!$B503,'Rekapitulasi Juni'!$E$9:$E$192)</f>
        <v>0</v>
      </c>
      <c r="AJ503" s="324">
        <f>SUMIF('Rekapitulasi Juni'!$D$9:$D$192,APS!$B503,'Rekapitulasi Juni'!$F$9:$F$192)</f>
        <v>0</v>
      </c>
      <c r="AK503" s="324">
        <f>SUMIF('Rekapitulasi Juni'!$D$9:$D$192,APS!$B503,'Rekapitulasi Juni'!$K$9:$K$192)</f>
        <v>0</v>
      </c>
      <c r="AL503" s="325">
        <f t="shared" si="824"/>
        <v>0</v>
      </c>
      <c r="AM503" s="325">
        <f t="shared" si="825"/>
        <v>0</v>
      </c>
      <c r="AN503" s="27"/>
      <c r="AO503" s="324">
        <f>SUMIF('Rekapitulasi Juni'!$U$9:$U$192,APS!$B503,'Rekapitulasi Juni'!$V$9:$V$192)</f>
        <v>0</v>
      </c>
      <c r="AP503" s="324">
        <f>SUMIF('Rekapitulasi Juni'!$U$9:$U$192,APS!$B503,'Rekapitulasi Juni'!$W$9:$W$192)</f>
        <v>0</v>
      </c>
      <c r="AQ503" s="27"/>
      <c r="AR503" s="325">
        <f t="shared" si="826"/>
        <v>0</v>
      </c>
      <c r="AS503" s="325">
        <f t="shared" si="827"/>
        <v>0</v>
      </c>
      <c r="AT503" s="27"/>
      <c r="AU503" s="324">
        <f>SUMIF('Rekapitulasi Juni'!$AL$9:$AL$192,APS!$B503,'Rekapitulasi Juni'!$AM$9:$AM$192)</f>
        <v>0</v>
      </c>
      <c r="AV503" s="324">
        <f>SUMIF('Rekapitulasi Juni'!$AL$9:$AL$192,APS!$B503,'Rekapitulasi Juni'!$AN$9:$AN$192)</f>
        <v>0</v>
      </c>
      <c r="AW503" s="27"/>
      <c r="AX503" s="325">
        <f t="shared" si="828"/>
        <v>0</v>
      </c>
      <c r="AY503" s="325">
        <f t="shared" si="829"/>
        <v>0</v>
      </c>
      <c r="AZ503" s="41">
        <f t="shared" si="830"/>
        <v>0</v>
      </c>
      <c r="BA503" s="41">
        <f t="shared" si="831"/>
        <v>0</v>
      </c>
      <c r="BB503" s="41">
        <f t="shared" si="832"/>
        <v>0</v>
      </c>
      <c r="BC503" s="41">
        <f t="shared" si="833"/>
        <v>0</v>
      </c>
      <c r="BD503" s="41">
        <f t="shared" si="834"/>
        <v>0</v>
      </c>
      <c r="BE503" s="41">
        <f t="shared" si="835"/>
        <v>0</v>
      </c>
      <c r="BF503" s="180">
        <f t="shared" si="836"/>
        <v>0</v>
      </c>
      <c r="BG503" s="27">
        <v>0</v>
      </c>
      <c r="BH503" s="27"/>
      <c r="BI503" s="324">
        <f>SUMIF('Rekapitulasi Juni'!$D$214:$D$393,APS!$B503,'Rekapitulasi Juni'!$E$214:$E$393)</f>
        <v>0</v>
      </c>
      <c r="BJ503" s="324">
        <f>SUMIF('Rekapitulasi Juni'!$D$214:$D$393,APS!$B503,'Rekapitulasi Juni'!$F$214:$F$393)</f>
        <v>0</v>
      </c>
      <c r="BK503" s="27"/>
      <c r="BL503" s="325">
        <f t="shared" si="837"/>
        <v>0</v>
      </c>
      <c r="BM503" s="325">
        <f t="shared" si="838"/>
        <v>0</v>
      </c>
      <c r="BN503" s="27"/>
      <c r="BO503" s="324">
        <f>SUMIF('Rekapitulasi Juni'!$U$214:$U$393,APS!$B503,'Rekapitulasi Juni'!$V$214:$V$393)</f>
        <v>0</v>
      </c>
      <c r="BP503" s="324">
        <f>SUMIF('Rekapitulasi Juni'!$U$214:$U$393,APS!$B503,'Rekapitulasi Juni'!$W$214:$W$393)</f>
        <v>0</v>
      </c>
      <c r="BQ503" s="27"/>
      <c r="BR503" s="325">
        <f t="shared" si="839"/>
        <v>0</v>
      </c>
      <c r="BS503" s="325">
        <f t="shared" si="840"/>
        <v>0</v>
      </c>
      <c r="BT503" s="27"/>
      <c r="BU503" s="324">
        <f>SUMIF('Rekapitulasi Juni'!$AL$214:$AL$393,APS!$B503,'Rekapitulasi Juni'!$AM$214:$AM$393)</f>
        <v>0</v>
      </c>
      <c r="BV503" s="324">
        <f>SUMIF('Rekapitulasi Juni'!$AL$214:$AL$393,APS!$B503,'Rekapitulasi Juni'!$AN$214:$AN$393)</f>
        <v>0</v>
      </c>
      <c r="BW503" s="27"/>
      <c r="BX503" s="325">
        <f t="shared" si="841"/>
        <v>0</v>
      </c>
      <c r="BY503" s="325">
        <f t="shared" si="842"/>
        <v>0</v>
      </c>
      <c r="BZ503" s="27"/>
      <c r="CA503" s="324">
        <f>SUMIF('Rekapitulasi Juni'!$BA$214:$BA$393,APS!$B503,'Rekapitulasi Juni'!$BB$214:$BB$393)</f>
        <v>0</v>
      </c>
      <c r="CB503" s="324">
        <f>SUMIF('Rekapitulasi Juni'!$BA$214:$BA$393,APS!$B503,'Rekapitulasi Juni'!$BC$214:$BC$393)</f>
        <v>0</v>
      </c>
      <c r="CC503" s="27"/>
      <c r="CD503" s="325">
        <f t="shared" si="843"/>
        <v>0</v>
      </c>
      <c r="CE503" s="325">
        <f t="shared" si="844"/>
        <v>0</v>
      </c>
      <c r="CF503" s="27"/>
      <c r="CG503" s="324">
        <f>SUMIF('Rekapitulasi Juni'!$BP$214:$BP$393,APS!$B503,'Rekapitulasi Juni'!$BQ$214:$BQ$393)</f>
        <v>0</v>
      </c>
      <c r="CH503" s="324">
        <f>SUMIF('Rekapitulasi Juni'!$BP$214:$BP$393,APS!$B503,'Rekapitulasi Juni'!$BR$214:$BR$393)</f>
        <v>0</v>
      </c>
      <c r="CI503" s="27"/>
      <c r="CJ503" s="325">
        <f t="shared" si="845"/>
        <v>0</v>
      </c>
      <c r="CK503" s="325">
        <f t="shared" si="846"/>
        <v>0</v>
      </c>
      <c r="CL503" s="41">
        <f t="shared" si="847"/>
        <v>0</v>
      </c>
      <c r="CM503" s="41">
        <f t="shared" si="848"/>
        <v>0</v>
      </c>
      <c r="CN503" s="41">
        <f t="shared" si="849"/>
        <v>0</v>
      </c>
      <c r="CO503" s="41">
        <f t="shared" si="850"/>
        <v>0</v>
      </c>
      <c r="CP503" s="41">
        <f t="shared" si="851"/>
        <v>0</v>
      </c>
      <c r="CQ503" s="41">
        <f t="shared" si="852"/>
        <v>0</v>
      </c>
      <c r="CR503" s="180">
        <f t="shared" si="853"/>
        <v>0</v>
      </c>
      <c r="CS503" s="27">
        <v>0</v>
      </c>
      <c r="CT503" s="27"/>
      <c r="CU503" s="324">
        <f>SUMIF('Rekapitulasi Juni'!$D$410:$D$588,APS!$B503,'Rekapitulasi Juni'!$E$410:$E$588)</f>
        <v>0</v>
      </c>
      <c r="CV503" s="324">
        <f>SUMIF('Rekapitulasi Juni'!$D$410:$D$588,APS!$B503,'Rekapitulasi Juni'!$F$410:$F$588)</f>
        <v>0</v>
      </c>
      <c r="CW503" s="27"/>
      <c r="CX503" s="325">
        <f t="shared" si="854"/>
        <v>0</v>
      </c>
      <c r="CY503" s="325">
        <f t="shared" si="855"/>
        <v>0</v>
      </c>
      <c r="CZ503" s="27"/>
      <c r="DA503" s="324">
        <f>SUMIF('Rekapitulasi Juni'!$U$410:$U$588,APS!$B503,'Rekapitulasi Juni'!$V$410:$V$588)</f>
        <v>0</v>
      </c>
      <c r="DB503" s="324">
        <f>SUMIF('Rekapitulasi Juni'!$U$410:$U$588,APS!$B503,'Rekapitulasi Juni'!$W$410:$W$588)</f>
        <v>0</v>
      </c>
      <c r="DC503" s="27"/>
      <c r="DD503" s="325">
        <f t="shared" si="856"/>
        <v>0</v>
      </c>
      <c r="DE503" s="325">
        <f t="shared" si="857"/>
        <v>0</v>
      </c>
      <c r="DF503" s="27"/>
      <c r="DG503" s="324">
        <f>SUMIF('Rekapitulasi Juni'!$AL$410:$AL$588,APS!$B503,'Rekapitulasi Juni'!$AM$410:$AM$588)</f>
        <v>0</v>
      </c>
      <c r="DH503" s="324">
        <f>SUMIF('Rekapitulasi Juni'!$AL$410:$AL$588,APS!$B503,'Rekapitulasi Juni'!$AN$410:$AN$588)</f>
        <v>0</v>
      </c>
      <c r="DI503" s="27"/>
      <c r="DJ503" s="325">
        <f t="shared" si="813"/>
        <v>0</v>
      </c>
      <c r="DK503" s="325">
        <f t="shared" si="814"/>
        <v>0</v>
      </c>
      <c r="DL503" s="27"/>
      <c r="DM503" s="324">
        <f>SUMIF('Rekapitulasi Juni'!$BA$410:$BA$588,APS!$B503,'Rekapitulasi Juni'!$BB$410:$BB$588)</f>
        <v>0</v>
      </c>
      <c r="DN503" s="324">
        <f>SUMIF('Rekapitulasi Juni'!$BA$410:$BA$588,APS!$B503,'Rekapitulasi Juni'!$BC$410:$BC$588)</f>
        <v>0</v>
      </c>
      <c r="DO503" s="324">
        <f>SUMIF('Rekapitulasi Juni'!$BA$410:$BA$588,APS!$B503,'Rekapitulasi Juni'!$BF$410:$BF$588)</f>
        <v>0</v>
      </c>
      <c r="DP503" s="325">
        <f t="shared" si="815"/>
        <v>0</v>
      </c>
      <c r="DQ503" s="325">
        <f t="shared" si="816"/>
        <v>0</v>
      </c>
      <c r="DR503" s="27"/>
      <c r="DS503" s="324">
        <f>SUMIF('Rekapitulasi Juni'!$BP$410:$BP$588,APS!$B503,'Rekapitulasi Juni'!$BQ$410:$BQ$588)</f>
        <v>0</v>
      </c>
      <c r="DT503" s="324">
        <f>SUMIF('Rekapitulasi Juni'!$BP$410:$BP$588,APS!$B503,'Rekapitulasi Juni'!$BR$410:$BR$588)</f>
        <v>0</v>
      </c>
      <c r="DU503" s="27"/>
      <c r="DV503" s="325">
        <f t="shared" si="817"/>
        <v>0</v>
      </c>
      <c r="DW503" s="325">
        <f t="shared" si="818"/>
        <v>0</v>
      </c>
      <c r="DX503" s="41">
        <f t="shared" si="858"/>
        <v>0</v>
      </c>
      <c r="DY503" s="41">
        <f t="shared" si="859"/>
        <v>0</v>
      </c>
      <c r="DZ503" s="41">
        <f t="shared" si="860"/>
        <v>0</v>
      </c>
      <c r="EA503" s="41">
        <f t="shared" si="861"/>
        <v>0</v>
      </c>
      <c r="EB503" s="41">
        <f t="shared" si="862"/>
        <v>0</v>
      </c>
      <c r="EC503" s="41">
        <f t="shared" si="863"/>
        <v>0</v>
      </c>
      <c r="ED503" s="180">
        <f t="shared" si="864"/>
        <v>0</v>
      </c>
      <c r="EE503" s="27">
        <v>0</v>
      </c>
      <c r="EF503" s="27"/>
      <c r="EG503" s="324">
        <f>SUMIF('Rekapitulasi Juni'!$D$608:$D$786,APS!$B503,'Rekapitulasi Juni'!$E$608:$E$786)</f>
        <v>0</v>
      </c>
      <c r="EH503" s="324">
        <f>SUMIF('Rekapitulasi Juni'!$D$608:$D$786,APS!$B503,'Rekapitulasi Juni'!$F$608:$F$786)</f>
        <v>0</v>
      </c>
      <c r="EI503" s="27"/>
      <c r="EJ503" s="325">
        <f t="shared" si="819"/>
        <v>0</v>
      </c>
      <c r="EK503" s="325">
        <f t="shared" si="820"/>
        <v>0</v>
      </c>
      <c r="EL503" s="27"/>
      <c r="EM503" s="324">
        <f>SUMIF('Rekapitulasi Juni'!$U$608:$U$786,APS!$B503,'Rekapitulasi Juni'!$V$608:$V$786)</f>
        <v>0</v>
      </c>
      <c r="EN503" s="324">
        <f>SUMIF('Rekapitulasi Juni'!$U$608:$U$786,APS!$B503,'Rekapitulasi Juni'!$W$608:$W$786)</f>
        <v>0</v>
      </c>
      <c r="EO503" s="27"/>
      <c r="EP503" s="325">
        <f t="shared" si="821"/>
        <v>0</v>
      </c>
      <c r="EQ503" s="325">
        <f t="shared" si="822"/>
        <v>0</v>
      </c>
      <c r="ER503" s="27"/>
      <c r="ES503" s="324">
        <f>SUMIF('Rekapitulasi Juni'!$AL$608:$AL$786,APS!$B503,'Rekapitulasi Juni'!$AM$608:$AM$786)</f>
        <v>0</v>
      </c>
      <c r="ET503" s="324">
        <f>SUMIF('Rekapitulasi Juni'!$AL$608:$AL$786,APS!$B503,'Rekapitulasi Juni'!$AN$608:$AN$786)</f>
        <v>0</v>
      </c>
      <c r="EU503" s="27"/>
      <c r="EV503" s="325">
        <f t="shared" si="807"/>
        <v>0</v>
      </c>
      <c r="EW503" s="325">
        <f t="shared" si="808"/>
        <v>0</v>
      </c>
      <c r="EX503" s="27"/>
      <c r="EY503" s="324">
        <f>SUMIF('Rekapitulasi Juni'!$BA$608:$BA$786,APS!$B503,'Rekapitulasi Juni'!$BB$608:$BB$786)</f>
        <v>0</v>
      </c>
      <c r="EZ503" s="324">
        <f>SUMIF('Rekapitulasi Juni'!$BA$608:$BA$786,APS!$B503,'Rekapitulasi Juni'!$BC$608:$BC$786)</f>
        <v>0</v>
      </c>
      <c r="FA503" s="324">
        <f>SUMIF('Rekapitulasi Juni'!$BA$608:$BA$786,APS!$B503,'Rekapitulasi Juni'!$BF$608:$BF$786)</f>
        <v>0</v>
      </c>
      <c r="FB503" s="325">
        <f t="shared" si="809"/>
        <v>0</v>
      </c>
      <c r="FC503" s="325">
        <f t="shared" si="810"/>
        <v>0</v>
      </c>
      <c r="FD503" s="27"/>
      <c r="FE503" s="27"/>
      <c r="FF503" s="27"/>
      <c r="FG503" s="27"/>
      <c r="FH503" s="27"/>
      <c r="FI503" s="27"/>
      <c r="FJ503" s="41">
        <f t="shared" si="865"/>
        <v>0</v>
      </c>
      <c r="FK503" s="41">
        <f t="shared" si="866"/>
        <v>0</v>
      </c>
      <c r="FL503" s="41">
        <f t="shared" si="867"/>
        <v>0</v>
      </c>
      <c r="FM503" s="41">
        <f t="shared" si="868"/>
        <v>0</v>
      </c>
      <c r="FN503" s="41">
        <f t="shared" si="869"/>
        <v>0</v>
      </c>
      <c r="FO503" s="41">
        <f t="shared" si="870"/>
        <v>0</v>
      </c>
      <c r="FP503" s="180">
        <f t="shared" si="871"/>
        <v>0</v>
      </c>
      <c r="FQ503" s="27"/>
      <c r="FR503" s="27"/>
      <c r="FS503" s="324">
        <f>SUMIF('Rekapitulasi Juni'!$D$804:$D$984,APS!$B503,'Rekapitulasi Juni'!$E$804:$E$984)</f>
        <v>0</v>
      </c>
      <c r="FT503" s="324">
        <f>SUMIF('Rekapitulasi Juni'!$D$804:$D$984,APS!$B503,'Rekapitulasi Juni'!$F$804:$F$984)</f>
        <v>0</v>
      </c>
      <c r="FU503" s="27"/>
      <c r="FV503" s="325">
        <f t="shared" si="811"/>
        <v>0</v>
      </c>
      <c r="FW503" s="325">
        <f t="shared" si="812"/>
        <v>0</v>
      </c>
      <c r="FX503" s="27"/>
      <c r="FY503" s="324">
        <f>SUMIF('Rekapitulasi Juni'!$U$804:$U$984,APS!$B503,'Rekapitulasi Juni'!$V$804:$V$984)</f>
        <v>0</v>
      </c>
      <c r="FZ503" s="324">
        <f>SUMIF('Rekapitulasi Juni'!$U$804:$U$984,APS!$B503,'Rekapitulasi Juni'!$W$804:$W$984)</f>
        <v>0</v>
      </c>
      <c r="GA503" s="27"/>
      <c r="GB503" s="325">
        <f t="shared" si="805"/>
        <v>0</v>
      </c>
      <c r="GC503" s="325">
        <f t="shared" si="806"/>
        <v>0</v>
      </c>
      <c r="GD503" s="27"/>
      <c r="GE503" s="324">
        <f>SUMIF('Rekapitulasi Juni'!$AL$804:$AL$984,APS!$B503,'Rekapitulasi Juni'!$AM$804:$AM$984)</f>
        <v>0</v>
      </c>
      <c r="GF503" s="324">
        <f>SUMIF('Rekapitulasi Juni'!$AL$804:$AL$984,APS!$B503,'Rekapitulasi Juni'!$AN$804:$AN$984)</f>
        <v>0</v>
      </c>
      <c r="GG503" s="27"/>
      <c r="GH503" s="325">
        <f t="shared" si="795"/>
        <v>0</v>
      </c>
      <c r="GI503" s="325">
        <f t="shared" si="796"/>
        <v>0</v>
      </c>
      <c r="GJ503" s="27"/>
      <c r="GK503" s="27"/>
      <c r="GL503" s="41">
        <f t="shared" si="872"/>
        <v>0</v>
      </c>
      <c r="GM503" s="41">
        <f t="shared" si="873"/>
        <v>0</v>
      </c>
      <c r="GN503" s="41">
        <f t="shared" si="874"/>
        <v>0</v>
      </c>
      <c r="GO503" s="41">
        <f t="shared" si="804"/>
        <v>0</v>
      </c>
      <c r="GP503" s="41">
        <f t="shared" si="875"/>
        <v>0</v>
      </c>
      <c r="GQ503" s="41">
        <f t="shared" si="876"/>
        <v>0</v>
      </c>
      <c r="GR503" s="180">
        <f t="shared" si="877"/>
        <v>0</v>
      </c>
      <c r="GS503" s="41">
        <f t="shared" si="797"/>
        <v>0</v>
      </c>
      <c r="GT503" s="41">
        <f t="shared" si="798"/>
        <v>0</v>
      </c>
      <c r="GU503" s="41">
        <f t="shared" si="799"/>
        <v>0</v>
      </c>
      <c r="GV503" s="41">
        <f t="shared" si="800"/>
        <v>0</v>
      </c>
      <c r="GW503" s="41">
        <f t="shared" si="801"/>
        <v>0</v>
      </c>
      <c r="GX503" s="41">
        <f t="shared" si="802"/>
        <v>0</v>
      </c>
      <c r="GY503" s="180">
        <f t="shared" si="803"/>
        <v>0</v>
      </c>
      <c r="GZ503" s="41">
        <v>479</v>
      </c>
      <c r="HA503" s="32"/>
      <c r="HB503" s="42">
        <f t="shared" si="794"/>
        <v>0</v>
      </c>
      <c r="HC503" s="59"/>
    </row>
    <row r="504" spans="1:211" ht="15" hidden="1" customHeight="1">
      <c r="A504" s="31" t="s">
        <v>976</v>
      </c>
      <c r="B504" s="32" t="s">
        <v>977</v>
      </c>
      <c r="C504" s="31" t="s">
        <v>3</v>
      </c>
      <c r="D504" s="31" t="s">
        <v>928</v>
      </c>
      <c r="E504" s="31" t="s">
        <v>928</v>
      </c>
      <c r="F504" s="31" t="s">
        <v>929</v>
      </c>
      <c r="G504" s="33">
        <v>0</v>
      </c>
      <c r="H504" s="33">
        <v>0</v>
      </c>
      <c r="I504" s="33">
        <v>0</v>
      </c>
      <c r="J504" s="34">
        <f>IFERROR(VLOOKUP(A504,#REF!,3,0),0)</f>
        <v>0</v>
      </c>
      <c r="K504" s="34">
        <f t="shared" si="789"/>
        <v>0</v>
      </c>
      <c r="L504" s="34">
        <v>0</v>
      </c>
      <c r="M504" s="34">
        <v>0</v>
      </c>
      <c r="N504" s="35">
        <f t="shared" si="790"/>
        <v>0</v>
      </c>
      <c r="O504" s="35">
        <f t="shared" si="791"/>
        <v>0</v>
      </c>
      <c r="P504" s="36">
        <v>0</v>
      </c>
      <c r="Q504" s="36">
        <f t="shared" si="823"/>
        <v>0</v>
      </c>
      <c r="R504" s="80"/>
      <c r="S504" s="37">
        <f ca="1">SUMIF(ROP!$D$6:$H$65536,A504,ROP!$J$6:$J$65536)</f>
        <v>0</v>
      </c>
      <c r="T504" s="37">
        <f>SUMIF(HASIL!$B:$B,APS!$B504&amp;RIGHT(APS!T$9,2),HASIL!$I:$I)</f>
        <v>0</v>
      </c>
      <c r="U504" s="37">
        <f>SUMIF(HASIL!$B:$B,APS!$B504&amp;RIGHT(APS!U$9,2),HASIL!$I:$I)</f>
        <v>0</v>
      </c>
      <c r="V504" s="37">
        <f>SUMIF(HASIL!$B:$B,APS!$B504&amp;RIGHT(APS!V$9,2),HASIL!$I:$I)</f>
        <v>0</v>
      </c>
      <c r="W504" s="37">
        <f>SUMIF(HASIL!$B:$B,APS!$B504&amp;RIGHT(APS!W$9,2),HASIL!$I:$I)</f>
        <v>0</v>
      </c>
      <c r="X504" s="38">
        <f t="shared" si="792"/>
        <v>0</v>
      </c>
      <c r="Y504" s="38">
        <f t="shared" si="793"/>
        <v>0</v>
      </c>
      <c r="Z504" s="39">
        <f t="shared" si="879"/>
        <v>0</v>
      </c>
      <c r="AA504" s="39">
        <f t="shared" si="878"/>
        <v>0</v>
      </c>
      <c r="AB504" s="40">
        <f t="shared" si="880"/>
        <v>0</v>
      </c>
      <c r="AC504" s="27">
        <v>0</v>
      </c>
      <c r="AD504" s="27"/>
      <c r="AE504" s="27"/>
      <c r="AF504" s="27"/>
      <c r="AG504" s="27"/>
      <c r="AH504" s="27"/>
      <c r="AI504" s="324">
        <f>SUMIF('Rekapitulasi Juni'!$D$9:$D$192,APS!$B504,'Rekapitulasi Juni'!$E$9:$E$192)</f>
        <v>0</v>
      </c>
      <c r="AJ504" s="324">
        <f>SUMIF('Rekapitulasi Juni'!$D$9:$D$192,APS!$B504,'Rekapitulasi Juni'!$F$9:$F$192)</f>
        <v>0</v>
      </c>
      <c r="AK504" s="324">
        <f>SUMIF('Rekapitulasi Juni'!$D$9:$D$192,APS!$B504,'Rekapitulasi Juni'!$K$9:$K$192)</f>
        <v>0</v>
      </c>
      <c r="AL504" s="325">
        <f t="shared" si="824"/>
        <v>0</v>
      </c>
      <c r="AM504" s="325">
        <f t="shared" si="825"/>
        <v>0</v>
      </c>
      <c r="AN504" s="27"/>
      <c r="AO504" s="324">
        <f>SUMIF('Rekapitulasi Juni'!$U$9:$U$192,APS!$B504,'Rekapitulasi Juni'!$V$9:$V$192)</f>
        <v>0</v>
      </c>
      <c r="AP504" s="324">
        <f>SUMIF('Rekapitulasi Juni'!$U$9:$U$192,APS!$B504,'Rekapitulasi Juni'!$W$9:$W$192)</f>
        <v>0</v>
      </c>
      <c r="AQ504" s="27"/>
      <c r="AR504" s="325">
        <f t="shared" si="826"/>
        <v>0</v>
      </c>
      <c r="AS504" s="325">
        <f t="shared" si="827"/>
        <v>0</v>
      </c>
      <c r="AT504" s="27"/>
      <c r="AU504" s="324">
        <f>SUMIF('Rekapitulasi Juni'!$AL$9:$AL$192,APS!$B504,'Rekapitulasi Juni'!$AM$9:$AM$192)</f>
        <v>0</v>
      </c>
      <c r="AV504" s="324">
        <f>SUMIF('Rekapitulasi Juni'!$AL$9:$AL$192,APS!$B504,'Rekapitulasi Juni'!$AN$9:$AN$192)</f>
        <v>0</v>
      </c>
      <c r="AW504" s="27"/>
      <c r="AX504" s="325">
        <f t="shared" si="828"/>
        <v>0</v>
      </c>
      <c r="AY504" s="325">
        <f t="shared" si="829"/>
        <v>0</v>
      </c>
      <c r="AZ504" s="41">
        <f t="shared" si="830"/>
        <v>0</v>
      </c>
      <c r="BA504" s="41">
        <f t="shared" si="831"/>
        <v>0</v>
      </c>
      <c r="BB504" s="41">
        <f t="shared" si="832"/>
        <v>0</v>
      </c>
      <c r="BC504" s="41">
        <f t="shared" si="833"/>
        <v>0</v>
      </c>
      <c r="BD504" s="41">
        <f t="shared" si="834"/>
        <v>0</v>
      </c>
      <c r="BE504" s="41">
        <f t="shared" si="835"/>
        <v>0</v>
      </c>
      <c r="BF504" s="180">
        <f t="shared" si="836"/>
        <v>0</v>
      </c>
      <c r="BG504" s="27">
        <v>0</v>
      </c>
      <c r="BH504" s="27"/>
      <c r="BI504" s="324">
        <f>SUMIF('Rekapitulasi Juni'!$D$214:$D$393,APS!$B504,'Rekapitulasi Juni'!$E$214:$E$393)</f>
        <v>0</v>
      </c>
      <c r="BJ504" s="324">
        <f>SUMIF('Rekapitulasi Juni'!$D$214:$D$393,APS!$B504,'Rekapitulasi Juni'!$F$214:$F$393)</f>
        <v>0</v>
      </c>
      <c r="BK504" s="27"/>
      <c r="BL504" s="325">
        <f t="shared" si="837"/>
        <v>0</v>
      </c>
      <c r="BM504" s="325">
        <f t="shared" si="838"/>
        <v>0</v>
      </c>
      <c r="BN504" s="27"/>
      <c r="BO504" s="324">
        <f>SUMIF('Rekapitulasi Juni'!$U$214:$U$393,APS!$B504,'Rekapitulasi Juni'!$V$214:$V$393)</f>
        <v>0</v>
      </c>
      <c r="BP504" s="324">
        <f>SUMIF('Rekapitulasi Juni'!$U$214:$U$393,APS!$B504,'Rekapitulasi Juni'!$W$214:$W$393)</f>
        <v>0</v>
      </c>
      <c r="BQ504" s="27"/>
      <c r="BR504" s="325">
        <f t="shared" si="839"/>
        <v>0</v>
      </c>
      <c r="BS504" s="325">
        <f t="shared" si="840"/>
        <v>0</v>
      </c>
      <c r="BT504" s="27"/>
      <c r="BU504" s="324">
        <f>SUMIF('Rekapitulasi Juni'!$AL$214:$AL$393,APS!$B504,'Rekapitulasi Juni'!$AM$214:$AM$393)</f>
        <v>0</v>
      </c>
      <c r="BV504" s="324">
        <f>SUMIF('Rekapitulasi Juni'!$AL$214:$AL$393,APS!$B504,'Rekapitulasi Juni'!$AN$214:$AN$393)</f>
        <v>0</v>
      </c>
      <c r="BW504" s="27"/>
      <c r="BX504" s="325">
        <f t="shared" si="841"/>
        <v>0</v>
      </c>
      <c r="BY504" s="325">
        <f t="shared" si="842"/>
        <v>0</v>
      </c>
      <c r="BZ504" s="27"/>
      <c r="CA504" s="324">
        <f>SUMIF('Rekapitulasi Juni'!$BA$214:$BA$393,APS!$B504,'Rekapitulasi Juni'!$BB$214:$BB$393)</f>
        <v>0</v>
      </c>
      <c r="CB504" s="324">
        <f>SUMIF('Rekapitulasi Juni'!$BA$214:$BA$393,APS!$B504,'Rekapitulasi Juni'!$BC$214:$BC$393)</f>
        <v>0</v>
      </c>
      <c r="CC504" s="27"/>
      <c r="CD504" s="325">
        <f t="shared" si="843"/>
        <v>0</v>
      </c>
      <c r="CE504" s="325">
        <f t="shared" si="844"/>
        <v>0</v>
      </c>
      <c r="CF504" s="27"/>
      <c r="CG504" s="324">
        <f>SUMIF('Rekapitulasi Juni'!$BP$214:$BP$393,APS!$B504,'Rekapitulasi Juni'!$BQ$214:$BQ$393)</f>
        <v>0</v>
      </c>
      <c r="CH504" s="324">
        <f>SUMIF('Rekapitulasi Juni'!$BP$214:$BP$393,APS!$B504,'Rekapitulasi Juni'!$BR$214:$BR$393)</f>
        <v>0</v>
      </c>
      <c r="CI504" s="27"/>
      <c r="CJ504" s="325">
        <f t="shared" si="845"/>
        <v>0</v>
      </c>
      <c r="CK504" s="325">
        <f t="shared" si="846"/>
        <v>0</v>
      </c>
      <c r="CL504" s="41">
        <f t="shared" si="847"/>
        <v>0</v>
      </c>
      <c r="CM504" s="41">
        <f t="shared" si="848"/>
        <v>0</v>
      </c>
      <c r="CN504" s="41">
        <f t="shared" si="849"/>
        <v>0</v>
      </c>
      <c r="CO504" s="41">
        <f t="shared" si="850"/>
        <v>0</v>
      </c>
      <c r="CP504" s="41">
        <f t="shared" si="851"/>
        <v>0</v>
      </c>
      <c r="CQ504" s="41">
        <f t="shared" si="852"/>
        <v>0</v>
      </c>
      <c r="CR504" s="180">
        <f t="shared" si="853"/>
        <v>0</v>
      </c>
      <c r="CS504" s="27">
        <v>0</v>
      </c>
      <c r="CT504" s="27"/>
      <c r="CU504" s="324">
        <f>SUMIF('Rekapitulasi Juni'!$D$410:$D$588,APS!$B504,'Rekapitulasi Juni'!$E$410:$E$588)</f>
        <v>0</v>
      </c>
      <c r="CV504" s="324">
        <f>SUMIF('Rekapitulasi Juni'!$D$410:$D$588,APS!$B504,'Rekapitulasi Juni'!$F$410:$F$588)</f>
        <v>0</v>
      </c>
      <c r="CW504" s="27"/>
      <c r="CX504" s="325">
        <f t="shared" si="854"/>
        <v>0</v>
      </c>
      <c r="CY504" s="325">
        <f t="shared" si="855"/>
        <v>0</v>
      </c>
      <c r="CZ504" s="27"/>
      <c r="DA504" s="324">
        <f>SUMIF('Rekapitulasi Juni'!$U$410:$U$588,APS!$B504,'Rekapitulasi Juni'!$V$410:$V$588)</f>
        <v>0</v>
      </c>
      <c r="DB504" s="324">
        <f>SUMIF('Rekapitulasi Juni'!$U$410:$U$588,APS!$B504,'Rekapitulasi Juni'!$W$410:$W$588)</f>
        <v>0</v>
      </c>
      <c r="DC504" s="27"/>
      <c r="DD504" s="325">
        <f t="shared" si="856"/>
        <v>0</v>
      </c>
      <c r="DE504" s="325">
        <f t="shared" si="857"/>
        <v>0</v>
      </c>
      <c r="DF504" s="27"/>
      <c r="DG504" s="324">
        <f>SUMIF('Rekapitulasi Juni'!$AL$410:$AL$588,APS!$B504,'Rekapitulasi Juni'!$AM$410:$AM$588)</f>
        <v>0</v>
      </c>
      <c r="DH504" s="324">
        <f>SUMIF('Rekapitulasi Juni'!$AL$410:$AL$588,APS!$B504,'Rekapitulasi Juni'!$AN$410:$AN$588)</f>
        <v>0</v>
      </c>
      <c r="DI504" s="27"/>
      <c r="DJ504" s="325">
        <f t="shared" si="813"/>
        <v>0</v>
      </c>
      <c r="DK504" s="325">
        <f t="shared" si="814"/>
        <v>0</v>
      </c>
      <c r="DL504" s="27"/>
      <c r="DM504" s="324">
        <f>SUMIF('Rekapitulasi Juni'!$BA$410:$BA$588,APS!$B504,'Rekapitulasi Juni'!$BB$410:$BB$588)</f>
        <v>0</v>
      </c>
      <c r="DN504" s="324">
        <f>SUMIF('Rekapitulasi Juni'!$BA$410:$BA$588,APS!$B504,'Rekapitulasi Juni'!$BC$410:$BC$588)</f>
        <v>0</v>
      </c>
      <c r="DO504" s="324">
        <f>SUMIF('Rekapitulasi Juni'!$BA$410:$BA$588,APS!$B504,'Rekapitulasi Juni'!$BF$410:$BF$588)</f>
        <v>0</v>
      </c>
      <c r="DP504" s="325">
        <f t="shared" si="815"/>
        <v>0</v>
      </c>
      <c r="DQ504" s="325">
        <f t="shared" si="816"/>
        <v>0</v>
      </c>
      <c r="DR504" s="27"/>
      <c r="DS504" s="324">
        <f>SUMIF('Rekapitulasi Juni'!$BP$410:$BP$588,APS!$B504,'Rekapitulasi Juni'!$BQ$410:$BQ$588)</f>
        <v>0</v>
      </c>
      <c r="DT504" s="324">
        <f>SUMIF('Rekapitulasi Juni'!$BP$410:$BP$588,APS!$B504,'Rekapitulasi Juni'!$BR$410:$BR$588)</f>
        <v>0</v>
      </c>
      <c r="DU504" s="27"/>
      <c r="DV504" s="325">
        <f t="shared" si="817"/>
        <v>0</v>
      </c>
      <c r="DW504" s="325">
        <f t="shared" si="818"/>
        <v>0</v>
      </c>
      <c r="DX504" s="41">
        <f t="shared" si="858"/>
        <v>0</v>
      </c>
      <c r="DY504" s="41">
        <f t="shared" si="859"/>
        <v>0</v>
      </c>
      <c r="DZ504" s="41">
        <f t="shared" si="860"/>
        <v>0</v>
      </c>
      <c r="EA504" s="41">
        <f t="shared" si="861"/>
        <v>0</v>
      </c>
      <c r="EB504" s="41">
        <f t="shared" si="862"/>
        <v>0</v>
      </c>
      <c r="EC504" s="41">
        <f t="shared" si="863"/>
        <v>0</v>
      </c>
      <c r="ED504" s="180">
        <f t="shared" si="864"/>
        <v>0</v>
      </c>
      <c r="EE504" s="27">
        <v>0</v>
      </c>
      <c r="EF504" s="27"/>
      <c r="EG504" s="324">
        <f>SUMIF('Rekapitulasi Juni'!$D$608:$D$786,APS!$B504,'Rekapitulasi Juni'!$E$608:$E$786)</f>
        <v>0</v>
      </c>
      <c r="EH504" s="324">
        <f>SUMIF('Rekapitulasi Juni'!$D$608:$D$786,APS!$B504,'Rekapitulasi Juni'!$F$608:$F$786)</f>
        <v>0</v>
      </c>
      <c r="EI504" s="27"/>
      <c r="EJ504" s="325">
        <f t="shared" si="819"/>
        <v>0</v>
      </c>
      <c r="EK504" s="325">
        <f t="shared" si="820"/>
        <v>0</v>
      </c>
      <c r="EL504" s="27"/>
      <c r="EM504" s="324">
        <f>SUMIF('Rekapitulasi Juni'!$U$608:$U$786,APS!$B504,'Rekapitulasi Juni'!$V$608:$V$786)</f>
        <v>0</v>
      </c>
      <c r="EN504" s="324">
        <f>SUMIF('Rekapitulasi Juni'!$U$608:$U$786,APS!$B504,'Rekapitulasi Juni'!$W$608:$W$786)</f>
        <v>0</v>
      </c>
      <c r="EO504" s="27"/>
      <c r="EP504" s="325">
        <f t="shared" si="821"/>
        <v>0</v>
      </c>
      <c r="EQ504" s="325">
        <f t="shared" si="822"/>
        <v>0</v>
      </c>
      <c r="ER504" s="27"/>
      <c r="ES504" s="324">
        <f>SUMIF('Rekapitulasi Juni'!$AL$608:$AL$786,APS!$B504,'Rekapitulasi Juni'!$AM$608:$AM$786)</f>
        <v>0</v>
      </c>
      <c r="ET504" s="324">
        <f>SUMIF('Rekapitulasi Juni'!$AL$608:$AL$786,APS!$B504,'Rekapitulasi Juni'!$AN$608:$AN$786)</f>
        <v>0</v>
      </c>
      <c r="EU504" s="27"/>
      <c r="EV504" s="325">
        <f t="shared" si="807"/>
        <v>0</v>
      </c>
      <c r="EW504" s="325">
        <f t="shared" si="808"/>
        <v>0</v>
      </c>
      <c r="EX504" s="27"/>
      <c r="EY504" s="324">
        <f>SUMIF('Rekapitulasi Juni'!$BA$608:$BA$786,APS!$B504,'Rekapitulasi Juni'!$BB$608:$BB$786)</f>
        <v>0</v>
      </c>
      <c r="EZ504" s="324">
        <f>SUMIF('Rekapitulasi Juni'!$BA$608:$BA$786,APS!$B504,'Rekapitulasi Juni'!$BC$608:$BC$786)</f>
        <v>0</v>
      </c>
      <c r="FA504" s="324">
        <f>SUMIF('Rekapitulasi Juni'!$BA$608:$BA$786,APS!$B504,'Rekapitulasi Juni'!$BF$608:$BF$786)</f>
        <v>0</v>
      </c>
      <c r="FB504" s="325">
        <f t="shared" si="809"/>
        <v>0</v>
      </c>
      <c r="FC504" s="325">
        <f t="shared" si="810"/>
        <v>0</v>
      </c>
      <c r="FD504" s="27"/>
      <c r="FE504" s="27"/>
      <c r="FF504" s="27"/>
      <c r="FG504" s="27"/>
      <c r="FH504" s="27"/>
      <c r="FI504" s="27"/>
      <c r="FJ504" s="41">
        <f t="shared" si="865"/>
        <v>0</v>
      </c>
      <c r="FK504" s="41">
        <f t="shared" si="866"/>
        <v>0</v>
      </c>
      <c r="FL504" s="41">
        <f t="shared" si="867"/>
        <v>0</v>
      </c>
      <c r="FM504" s="41">
        <f t="shared" si="868"/>
        <v>0</v>
      </c>
      <c r="FN504" s="41">
        <f t="shared" si="869"/>
        <v>0</v>
      </c>
      <c r="FO504" s="41">
        <f t="shared" si="870"/>
        <v>0</v>
      </c>
      <c r="FP504" s="180">
        <f t="shared" si="871"/>
        <v>0</v>
      </c>
      <c r="FQ504" s="27"/>
      <c r="FR504" s="27"/>
      <c r="FS504" s="324">
        <f>SUMIF('Rekapitulasi Juni'!$D$804:$D$984,APS!$B504,'Rekapitulasi Juni'!$E$804:$E$984)</f>
        <v>0</v>
      </c>
      <c r="FT504" s="324">
        <f>SUMIF('Rekapitulasi Juni'!$D$804:$D$984,APS!$B504,'Rekapitulasi Juni'!$F$804:$F$984)</f>
        <v>0</v>
      </c>
      <c r="FU504" s="27"/>
      <c r="FV504" s="325">
        <f t="shared" si="811"/>
        <v>0</v>
      </c>
      <c r="FW504" s="325">
        <f t="shared" si="812"/>
        <v>0</v>
      </c>
      <c r="FX504" s="27"/>
      <c r="FY504" s="324">
        <f>SUMIF('Rekapitulasi Juni'!$U$804:$U$984,APS!$B504,'Rekapitulasi Juni'!$V$804:$V$984)</f>
        <v>0</v>
      </c>
      <c r="FZ504" s="324">
        <f>SUMIF('Rekapitulasi Juni'!$U$804:$U$984,APS!$B504,'Rekapitulasi Juni'!$W$804:$W$984)</f>
        <v>0</v>
      </c>
      <c r="GA504" s="27"/>
      <c r="GB504" s="325">
        <f t="shared" si="805"/>
        <v>0</v>
      </c>
      <c r="GC504" s="325">
        <f t="shared" si="806"/>
        <v>0</v>
      </c>
      <c r="GD504" s="27"/>
      <c r="GE504" s="324">
        <f>SUMIF('Rekapitulasi Juni'!$AL$804:$AL$984,APS!$B504,'Rekapitulasi Juni'!$AM$804:$AM$984)</f>
        <v>0</v>
      </c>
      <c r="GF504" s="324">
        <f>SUMIF('Rekapitulasi Juni'!$AL$804:$AL$984,APS!$B504,'Rekapitulasi Juni'!$AN$804:$AN$984)</f>
        <v>0</v>
      </c>
      <c r="GG504" s="27"/>
      <c r="GH504" s="325">
        <f t="shared" si="795"/>
        <v>0</v>
      </c>
      <c r="GI504" s="325">
        <f t="shared" si="796"/>
        <v>0</v>
      </c>
      <c r="GJ504" s="27"/>
      <c r="GK504" s="27"/>
      <c r="GL504" s="41">
        <f t="shared" si="872"/>
        <v>0</v>
      </c>
      <c r="GM504" s="41">
        <f t="shared" si="873"/>
        <v>0</v>
      </c>
      <c r="GN504" s="41">
        <f t="shared" si="874"/>
        <v>0</v>
      </c>
      <c r="GO504" s="41">
        <f t="shared" si="804"/>
        <v>0</v>
      </c>
      <c r="GP504" s="41">
        <f t="shared" si="875"/>
        <v>0</v>
      </c>
      <c r="GQ504" s="41">
        <f t="shared" si="876"/>
        <v>0</v>
      </c>
      <c r="GR504" s="180">
        <f t="shared" si="877"/>
        <v>0</v>
      </c>
      <c r="GS504" s="41">
        <f t="shared" si="797"/>
        <v>0</v>
      </c>
      <c r="GT504" s="41">
        <f t="shared" si="798"/>
        <v>0</v>
      </c>
      <c r="GU504" s="41">
        <f t="shared" si="799"/>
        <v>0</v>
      </c>
      <c r="GV504" s="41">
        <f t="shared" si="800"/>
        <v>0</v>
      </c>
      <c r="GW504" s="41">
        <f t="shared" si="801"/>
        <v>0</v>
      </c>
      <c r="GX504" s="41">
        <f t="shared" si="802"/>
        <v>0</v>
      </c>
      <c r="GY504" s="180">
        <f t="shared" si="803"/>
        <v>0</v>
      </c>
      <c r="GZ504" s="41">
        <v>480</v>
      </c>
      <c r="HA504" s="32"/>
      <c r="HB504" s="42">
        <f t="shared" si="794"/>
        <v>0</v>
      </c>
      <c r="HC504" s="59"/>
    </row>
    <row r="505" spans="1:211" ht="15" hidden="1" customHeight="1">
      <c r="A505" s="31" t="s">
        <v>978</v>
      </c>
      <c r="B505" s="32" t="s">
        <v>979</v>
      </c>
      <c r="C505" s="31" t="s">
        <v>3</v>
      </c>
      <c r="D505" s="31" t="s">
        <v>928</v>
      </c>
      <c r="E505" s="31" t="s">
        <v>928</v>
      </c>
      <c r="F505" s="31" t="s">
        <v>929</v>
      </c>
      <c r="G505" s="33">
        <v>0</v>
      </c>
      <c r="H505" s="33">
        <v>0</v>
      </c>
      <c r="I505" s="33">
        <v>0</v>
      </c>
      <c r="J505" s="34">
        <f>IFERROR(VLOOKUP(A505,#REF!,3,0),0)</f>
        <v>0</v>
      </c>
      <c r="K505" s="34">
        <f t="shared" si="789"/>
        <v>0</v>
      </c>
      <c r="L505" s="34">
        <v>0</v>
      </c>
      <c r="M505" s="34">
        <v>0</v>
      </c>
      <c r="N505" s="35">
        <f t="shared" si="790"/>
        <v>0</v>
      </c>
      <c r="O505" s="35">
        <f t="shared" si="791"/>
        <v>0</v>
      </c>
      <c r="P505" s="36">
        <v>0</v>
      </c>
      <c r="Q505" s="36">
        <f t="shared" si="823"/>
        <v>0</v>
      </c>
      <c r="R505" s="80"/>
      <c r="S505" s="37">
        <f ca="1">SUMIF(ROP!$D$6:$H$65536,A505,ROP!$J$6:$J$65536)</f>
        <v>0</v>
      </c>
      <c r="T505" s="37">
        <f>SUMIF(HASIL!$B:$B,APS!$B505&amp;RIGHT(APS!T$9,2),HASIL!$I:$I)</f>
        <v>0</v>
      </c>
      <c r="U505" s="37">
        <f>SUMIF(HASIL!$B:$B,APS!$B505&amp;RIGHT(APS!U$9,2),HASIL!$I:$I)</f>
        <v>0</v>
      </c>
      <c r="V505" s="37">
        <f>SUMIF(HASIL!$B:$B,APS!$B505&amp;RIGHT(APS!V$9,2),HASIL!$I:$I)</f>
        <v>0</v>
      </c>
      <c r="W505" s="37">
        <f>SUMIF(HASIL!$B:$B,APS!$B505&amp;RIGHT(APS!W$9,2),HASIL!$I:$I)</f>
        <v>0</v>
      </c>
      <c r="X505" s="38">
        <f t="shared" si="792"/>
        <v>0</v>
      </c>
      <c r="Y505" s="38">
        <f t="shared" si="793"/>
        <v>0</v>
      </c>
      <c r="Z505" s="39">
        <f t="shared" si="879"/>
        <v>0</v>
      </c>
      <c r="AA505" s="39">
        <f t="shared" si="878"/>
        <v>0</v>
      </c>
      <c r="AB505" s="40">
        <f t="shared" si="880"/>
        <v>0</v>
      </c>
      <c r="AC505" s="27">
        <v>0</v>
      </c>
      <c r="AD505" s="27"/>
      <c r="AE505" s="27"/>
      <c r="AF505" s="27"/>
      <c r="AG505" s="27"/>
      <c r="AH505" s="27"/>
      <c r="AI505" s="324">
        <f>SUMIF('Rekapitulasi Juni'!$D$9:$D$192,APS!$B505,'Rekapitulasi Juni'!$E$9:$E$192)</f>
        <v>0</v>
      </c>
      <c r="AJ505" s="324">
        <f>SUMIF('Rekapitulasi Juni'!$D$9:$D$192,APS!$B505,'Rekapitulasi Juni'!$F$9:$F$192)</f>
        <v>0</v>
      </c>
      <c r="AK505" s="324">
        <f>SUMIF('Rekapitulasi Juni'!$D$9:$D$192,APS!$B505,'Rekapitulasi Juni'!$K$9:$K$192)</f>
        <v>0</v>
      </c>
      <c r="AL505" s="325">
        <f t="shared" si="824"/>
        <v>0</v>
      </c>
      <c r="AM505" s="325">
        <f t="shared" si="825"/>
        <v>0</v>
      </c>
      <c r="AN505" s="27"/>
      <c r="AO505" s="324">
        <f>SUMIF('Rekapitulasi Juni'!$U$9:$U$192,APS!$B505,'Rekapitulasi Juni'!$V$9:$V$192)</f>
        <v>0</v>
      </c>
      <c r="AP505" s="324">
        <f>SUMIF('Rekapitulasi Juni'!$U$9:$U$192,APS!$B505,'Rekapitulasi Juni'!$W$9:$W$192)</f>
        <v>0</v>
      </c>
      <c r="AQ505" s="27"/>
      <c r="AR505" s="325">
        <f t="shared" si="826"/>
        <v>0</v>
      </c>
      <c r="AS505" s="325">
        <f t="shared" si="827"/>
        <v>0</v>
      </c>
      <c r="AT505" s="27"/>
      <c r="AU505" s="324">
        <f>SUMIF('Rekapitulasi Juni'!$AL$9:$AL$192,APS!$B505,'Rekapitulasi Juni'!$AM$9:$AM$192)</f>
        <v>0</v>
      </c>
      <c r="AV505" s="324">
        <f>SUMIF('Rekapitulasi Juni'!$AL$9:$AL$192,APS!$B505,'Rekapitulasi Juni'!$AN$9:$AN$192)</f>
        <v>0</v>
      </c>
      <c r="AW505" s="27"/>
      <c r="AX505" s="325">
        <f t="shared" si="828"/>
        <v>0</v>
      </c>
      <c r="AY505" s="325">
        <f t="shared" si="829"/>
        <v>0</v>
      </c>
      <c r="AZ505" s="41">
        <f t="shared" si="830"/>
        <v>0</v>
      </c>
      <c r="BA505" s="41">
        <f t="shared" si="831"/>
        <v>0</v>
      </c>
      <c r="BB505" s="41">
        <f t="shared" si="832"/>
        <v>0</v>
      </c>
      <c r="BC505" s="41">
        <f t="shared" si="833"/>
        <v>0</v>
      </c>
      <c r="BD505" s="41">
        <f t="shared" si="834"/>
        <v>0</v>
      </c>
      <c r="BE505" s="41">
        <f t="shared" si="835"/>
        <v>0</v>
      </c>
      <c r="BF505" s="180">
        <f t="shared" si="836"/>
        <v>0</v>
      </c>
      <c r="BG505" s="27">
        <v>0</v>
      </c>
      <c r="BH505" s="27"/>
      <c r="BI505" s="324">
        <f>SUMIF('Rekapitulasi Juni'!$D$214:$D$393,APS!$B505,'Rekapitulasi Juni'!$E$214:$E$393)</f>
        <v>0</v>
      </c>
      <c r="BJ505" s="324">
        <f>SUMIF('Rekapitulasi Juni'!$D$214:$D$393,APS!$B505,'Rekapitulasi Juni'!$F$214:$F$393)</f>
        <v>0</v>
      </c>
      <c r="BK505" s="27"/>
      <c r="BL505" s="325">
        <f t="shared" si="837"/>
        <v>0</v>
      </c>
      <c r="BM505" s="325">
        <f t="shared" si="838"/>
        <v>0</v>
      </c>
      <c r="BN505" s="27"/>
      <c r="BO505" s="324">
        <f>SUMIF('Rekapitulasi Juni'!$U$214:$U$393,APS!$B505,'Rekapitulasi Juni'!$V$214:$V$393)</f>
        <v>0</v>
      </c>
      <c r="BP505" s="324">
        <f>SUMIF('Rekapitulasi Juni'!$U$214:$U$393,APS!$B505,'Rekapitulasi Juni'!$W$214:$W$393)</f>
        <v>0</v>
      </c>
      <c r="BQ505" s="27"/>
      <c r="BR505" s="325">
        <f t="shared" si="839"/>
        <v>0</v>
      </c>
      <c r="BS505" s="325">
        <f t="shared" si="840"/>
        <v>0</v>
      </c>
      <c r="BT505" s="27"/>
      <c r="BU505" s="324">
        <f>SUMIF('Rekapitulasi Juni'!$AL$214:$AL$393,APS!$B505,'Rekapitulasi Juni'!$AM$214:$AM$393)</f>
        <v>0</v>
      </c>
      <c r="BV505" s="324">
        <f>SUMIF('Rekapitulasi Juni'!$AL$214:$AL$393,APS!$B505,'Rekapitulasi Juni'!$AN$214:$AN$393)</f>
        <v>0</v>
      </c>
      <c r="BW505" s="27"/>
      <c r="BX505" s="325">
        <f t="shared" si="841"/>
        <v>0</v>
      </c>
      <c r="BY505" s="325">
        <f t="shared" si="842"/>
        <v>0</v>
      </c>
      <c r="BZ505" s="27"/>
      <c r="CA505" s="324">
        <f>SUMIF('Rekapitulasi Juni'!$BA$214:$BA$393,APS!$B505,'Rekapitulasi Juni'!$BB$214:$BB$393)</f>
        <v>0</v>
      </c>
      <c r="CB505" s="324">
        <f>SUMIF('Rekapitulasi Juni'!$BA$214:$BA$393,APS!$B505,'Rekapitulasi Juni'!$BC$214:$BC$393)</f>
        <v>0</v>
      </c>
      <c r="CC505" s="27"/>
      <c r="CD505" s="325">
        <f t="shared" si="843"/>
        <v>0</v>
      </c>
      <c r="CE505" s="325">
        <f t="shared" si="844"/>
        <v>0</v>
      </c>
      <c r="CF505" s="27"/>
      <c r="CG505" s="324">
        <f>SUMIF('Rekapitulasi Juni'!$BP$214:$BP$393,APS!$B505,'Rekapitulasi Juni'!$BQ$214:$BQ$393)</f>
        <v>0</v>
      </c>
      <c r="CH505" s="324">
        <f>SUMIF('Rekapitulasi Juni'!$BP$214:$BP$393,APS!$B505,'Rekapitulasi Juni'!$BR$214:$BR$393)</f>
        <v>0</v>
      </c>
      <c r="CI505" s="27"/>
      <c r="CJ505" s="325">
        <f t="shared" si="845"/>
        <v>0</v>
      </c>
      <c r="CK505" s="325">
        <f t="shared" si="846"/>
        <v>0</v>
      </c>
      <c r="CL505" s="41">
        <f t="shared" si="847"/>
        <v>0</v>
      </c>
      <c r="CM505" s="41">
        <f t="shared" si="848"/>
        <v>0</v>
      </c>
      <c r="CN505" s="41">
        <f t="shared" si="849"/>
        <v>0</v>
      </c>
      <c r="CO505" s="41">
        <f t="shared" si="850"/>
        <v>0</v>
      </c>
      <c r="CP505" s="41">
        <f t="shared" si="851"/>
        <v>0</v>
      </c>
      <c r="CQ505" s="41">
        <f t="shared" si="852"/>
        <v>0</v>
      </c>
      <c r="CR505" s="180">
        <f t="shared" si="853"/>
        <v>0</v>
      </c>
      <c r="CS505" s="27">
        <v>0</v>
      </c>
      <c r="CT505" s="27"/>
      <c r="CU505" s="324">
        <f>SUMIF('Rekapitulasi Juni'!$D$410:$D$588,APS!$B505,'Rekapitulasi Juni'!$E$410:$E$588)</f>
        <v>0</v>
      </c>
      <c r="CV505" s="324">
        <f>SUMIF('Rekapitulasi Juni'!$D$410:$D$588,APS!$B505,'Rekapitulasi Juni'!$F$410:$F$588)</f>
        <v>0</v>
      </c>
      <c r="CW505" s="27"/>
      <c r="CX505" s="325">
        <f t="shared" si="854"/>
        <v>0</v>
      </c>
      <c r="CY505" s="325">
        <f t="shared" si="855"/>
        <v>0</v>
      </c>
      <c r="CZ505" s="27"/>
      <c r="DA505" s="324">
        <f>SUMIF('Rekapitulasi Juni'!$U$410:$U$588,APS!$B505,'Rekapitulasi Juni'!$V$410:$V$588)</f>
        <v>0</v>
      </c>
      <c r="DB505" s="324">
        <f>SUMIF('Rekapitulasi Juni'!$U$410:$U$588,APS!$B505,'Rekapitulasi Juni'!$W$410:$W$588)</f>
        <v>0</v>
      </c>
      <c r="DC505" s="27"/>
      <c r="DD505" s="325">
        <f t="shared" si="856"/>
        <v>0</v>
      </c>
      <c r="DE505" s="325">
        <f t="shared" si="857"/>
        <v>0</v>
      </c>
      <c r="DF505" s="27"/>
      <c r="DG505" s="324">
        <f>SUMIF('Rekapitulasi Juni'!$AL$410:$AL$588,APS!$B505,'Rekapitulasi Juni'!$AM$410:$AM$588)</f>
        <v>0</v>
      </c>
      <c r="DH505" s="324">
        <f>SUMIF('Rekapitulasi Juni'!$AL$410:$AL$588,APS!$B505,'Rekapitulasi Juni'!$AN$410:$AN$588)</f>
        <v>0</v>
      </c>
      <c r="DI505" s="27"/>
      <c r="DJ505" s="325">
        <f t="shared" si="813"/>
        <v>0</v>
      </c>
      <c r="DK505" s="325">
        <f t="shared" si="814"/>
        <v>0</v>
      </c>
      <c r="DL505" s="27"/>
      <c r="DM505" s="324">
        <f>SUMIF('Rekapitulasi Juni'!$BA$410:$BA$588,APS!$B505,'Rekapitulasi Juni'!$BB$410:$BB$588)</f>
        <v>0</v>
      </c>
      <c r="DN505" s="324">
        <f>SUMIF('Rekapitulasi Juni'!$BA$410:$BA$588,APS!$B505,'Rekapitulasi Juni'!$BC$410:$BC$588)</f>
        <v>0</v>
      </c>
      <c r="DO505" s="324">
        <f>SUMIF('Rekapitulasi Juni'!$BA$410:$BA$588,APS!$B505,'Rekapitulasi Juni'!$BF$410:$BF$588)</f>
        <v>0</v>
      </c>
      <c r="DP505" s="325">
        <f t="shared" si="815"/>
        <v>0</v>
      </c>
      <c r="DQ505" s="325">
        <f t="shared" si="816"/>
        <v>0</v>
      </c>
      <c r="DR505" s="27"/>
      <c r="DS505" s="324">
        <f>SUMIF('Rekapitulasi Juni'!$BP$410:$BP$588,APS!$B505,'Rekapitulasi Juni'!$BQ$410:$BQ$588)</f>
        <v>0</v>
      </c>
      <c r="DT505" s="324">
        <f>SUMIF('Rekapitulasi Juni'!$BP$410:$BP$588,APS!$B505,'Rekapitulasi Juni'!$BR$410:$BR$588)</f>
        <v>0</v>
      </c>
      <c r="DU505" s="27"/>
      <c r="DV505" s="325">
        <f t="shared" si="817"/>
        <v>0</v>
      </c>
      <c r="DW505" s="325">
        <f t="shared" si="818"/>
        <v>0</v>
      </c>
      <c r="DX505" s="41">
        <f t="shared" si="858"/>
        <v>0</v>
      </c>
      <c r="DY505" s="41">
        <f t="shared" si="859"/>
        <v>0</v>
      </c>
      <c r="DZ505" s="41">
        <f t="shared" si="860"/>
        <v>0</v>
      </c>
      <c r="EA505" s="41">
        <f t="shared" si="861"/>
        <v>0</v>
      </c>
      <c r="EB505" s="41">
        <f t="shared" si="862"/>
        <v>0</v>
      </c>
      <c r="EC505" s="41">
        <f t="shared" si="863"/>
        <v>0</v>
      </c>
      <c r="ED505" s="180">
        <f t="shared" si="864"/>
        <v>0</v>
      </c>
      <c r="EE505" s="27">
        <v>0</v>
      </c>
      <c r="EF505" s="27"/>
      <c r="EG505" s="324">
        <f>SUMIF('Rekapitulasi Juni'!$D$608:$D$786,APS!$B505,'Rekapitulasi Juni'!$E$608:$E$786)</f>
        <v>0</v>
      </c>
      <c r="EH505" s="324">
        <f>SUMIF('Rekapitulasi Juni'!$D$608:$D$786,APS!$B505,'Rekapitulasi Juni'!$F$608:$F$786)</f>
        <v>0</v>
      </c>
      <c r="EI505" s="27"/>
      <c r="EJ505" s="325">
        <f t="shared" si="819"/>
        <v>0</v>
      </c>
      <c r="EK505" s="325">
        <f t="shared" si="820"/>
        <v>0</v>
      </c>
      <c r="EL505" s="27"/>
      <c r="EM505" s="324">
        <f>SUMIF('Rekapitulasi Juni'!$U$608:$U$786,APS!$B505,'Rekapitulasi Juni'!$V$608:$V$786)</f>
        <v>0</v>
      </c>
      <c r="EN505" s="324">
        <f>SUMIF('Rekapitulasi Juni'!$U$608:$U$786,APS!$B505,'Rekapitulasi Juni'!$W$608:$W$786)</f>
        <v>0</v>
      </c>
      <c r="EO505" s="27"/>
      <c r="EP505" s="325">
        <f t="shared" si="821"/>
        <v>0</v>
      </c>
      <c r="EQ505" s="325">
        <f t="shared" si="822"/>
        <v>0</v>
      </c>
      <c r="ER505" s="27"/>
      <c r="ES505" s="324">
        <f>SUMIF('Rekapitulasi Juni'!$AL$608:$AL$786,APS!$B505,'Rekapitulasi Juni'!$AM$608:$AM$786)</f>
        <v>0</v>
      </c>
      <c r="ET505" s="324">
        <f>SUMIF('Rekapitulasi Juni'!$AL$608:$AL$786,APS!$B505,'Rekapitulasi Juni'!$AN$608:$AN$786)</f>
        <v>0</v>
      </c>
      <c r="EU505" s="27"/>
      <c r="EV505" s="325">
        <f t="shared" si="807"/>
        <v>0</v>
      </c>
      <c r="EW505" s="325">
        <f t="shared" si="808"/>
        <v>0</v>
      </c>
      <c r="EX505" s="27"/>
      <c r="EY505" s="324">
        <f>SUMIF('Rekapitulasi Juni'!$BA$608:$BA$786,APS!$B505,'Rekapitulasi Juni'!$BB$608:$BB$786)</f>
        <v>0</v>
      </c>
      <c r="EZ505" s="324">
        <f>SUMIF('Rekapitulasi Juni'!$BA$608:$BA$786,APS!$B505,'Rekapitulasi Juni'!$BC$608:$BC$786)</f>
        <v>0</v>
      </c>
      <c r="FA505" s="324">
        <f>SUMIF('Rekapitulasi Juni'!$BA$608:$BA$786,APS!$B505,'Rekapitulasi Juni'!$BF$608:$BF$786)</f>
        <v>0</v>
      </c>
      <c r="FB505" s="325">
        <f t="shared" si="809"/>
        <v>0</v>
      </c>
      <c r="FC505" s="325">
        <f t="shared" si="810"/>
        <v>0</v>
      </c>
      <c r="FD505" s="27"/>
      <c r="FE505" s="27"/>
      <c r="FF505" s="27"/>
      <c r="FG505" s="27"/>
      <c r="FH505" s="27"/>
      <c r="FI505" s="27"/>
      <c r="FJ505" s="41">
        <f t="shared" si="865"/>
        <v>0</v>
      </c>
      <c r="FK505" s="41">
        <f t="shared" si="866"/>
        <v>0</v>
      </c>
      <c r="FL505" s="41">
        <f t="shared" si="867"/>
        <v>0</v>
      </c>
      <c r="FM505" s="41">
        <f t="shared" si="868"/>
        <v>0</v>
      </c>
      <c r="FN505" s="41">
        <f t="shared" si="869"/>
        <v>0</v>
      </c>
      <c r="FO505" s="41">
        <f t="shared" si="870"/>
        <v>0</v>
      </c>
      <c r="FP505" s="180">
        <f t="shared" si="871"/>
        <v>0</v>
      </c>
      <c r="FQ505" s="27"/>
      <c r="FR505" s="27"/>
      <c r="FS505" s="324">
        <f>SUMIF('Rekapitulasi Juni'!$D$804:$D$984,APS!$B505,'Rekapitulasi Juni'!$E$804:$E$984)</f>
        <v>0</v>
      </c>
      <c r="FT505" s="324">
        <f>SUMIF('Rekapitulasi Juni'!$D$804:$D$984,APS!$B505,'Rekapitulasi Juni'!$F$804:$F$984)</f>
        <v>0</v>
      </c>
      <c r="FU505" s="27"/>
      <c r="FV505" s="325">
        <f t="shared" si="811"/>
        <v>0</v>
      </c>
      <c r="FW505" s="325">
        <f t="shared" si="812"/>
        <v>0</v>
      </c>
      <c r="FX505" s="27"/>
      <c r="FY505" s="324">
        <f>SUMIF('Rekapitulasi Juni'!$U$804:$U$984,APS!$B505,'Rekapitulasi Juni'!$V$804:$V$984)</f>
        <v>0</v>
      </c>
      <c r="FZ505" s="324">
        <f>SUMIF('Rekapitulasi Juni'!$U$804:$U$984,APS!$B505,'Rekapitulasi Juni'!$W$804:$W$984)</f>
        <v>0</v>
      </c>
      <c r="GA505" s="27"/>
      <c r="GB505" s="325">
        <f t="shared" si="805"/>
        <v>0</v>
      </c>
      <c r="GC505" s="325">
        <f t="shared" si="806"/>
        <v>0</v>
      </c>
      <c r="GD505" s="27"/>
      <c r="GE505" s="324">
        <f>SUMIF('Rekapitulasi Juni'!$AL$804:$AL$984,APS!$B505,'Rekapitulasi Juni'!$AM$804:$AM$984)</f>
        <v>0</v>
      </c>
      <c r="GF505" s="324">
        <f>SUMIF('Rekapitulasi Juni'!$AL$804:$AL$984,APS!$B505,'Rekapitulasi Juni'!$AN$804:$AN$984)</f>
        <v>0</v>
      </c>
      <c r="GG505" s="27"/>
      <c r="GH505" s="325">
        <f t="shared" si="795"/>
        <v>0</v>
      </c>
      <c r="GI505" s="325">
        <f t="shared" si="796"/>
        <v>0</v>
      </c>
      <c r="GJ505" s="27"/>
      <c r="GK505" s="27"/>
      <c r="GL505" s="41">
        <f t="shared" si="872"/>
        <v>0</v>
      </c>
      <c r="GM505" s="41">
        <f t="shared" si="873"/>
        <v>0</v>
      </c>
      <c r="GN505" s="41">
        <f t="shared" si="874"/>
        <v>0</v>
      </c>
      <c r="GO505" s="41">
        <f t="shared" si="804"/>
        <v>0</v>
      </c>
      <c r="GP505" s="41">
        <f t="shared" si="875"/>
        <v>0</v>
      </c>
      <c r="GQ505" s="41">
        <f t="shared" si="876"/>
        <v>0</v>
      </c>
      <c r="GR505" s="180">
        <f t="shared" si="877"/>
        <v>0</v>
      </c>
      <c r="GS505" s="41">
        <f t="shared" si="797"/>
        <v>0</v>
      </c>
      <c r="GT505" s="41">
        <f t="shared" si="798"/>
        <v>0</v>
      </c>
      <c r="GU505" s="41">
        <f t="shared" si="799"/>
        <v>0</v>
      </c>
      <c r="GV505" s="41">
        <f t="shared" si="800"/>
        <v>0</v>
      </c>
      <c r="GW505" s="41">
        <f t="shared" si="801"/>
        <v>0</v>
      </c>
      <c r="GX505" s="41">
        <f t="shared" si="802"/>
        <v>0</v>
      </c>
      <c r="GY505" s="180">
        <f t="shared" si="803"/>
        <v>0</v>
      </c>
      <c r="GZ505" s="41">
        <v>481</v>
      </c>
      <c r="HA505" s="32"/>
      <c r="HB505" s="42">
        <f t="shared" si="794"/>
        <v>0</v>
      </c>
      <c r="HC505" s="59"/>
    </row>
    <row r="506" spans="1:211" ht="15" hidden="1" customHeight="1">
      <c r="A506" s="64" t="s">
        <v>980</v>
      </c>
      <c r="B506" s="65" t="s">
        <v>981</v>
      </c>
      <c r="C506" s="31" t="s">
        <v>3</v>
      </c>
      <c r="D506" s="31" t="s">
        <v>928</v>
      </c>
      <c r="E506" s="31" t="s">
        <v>928</v>
      </c>
      <c r="F506" s="31" t="s">
        <v>929</v>
      </c>
      <c r="G506" s="33">
        <v>0</v>
      </c>
      <c r="H506" s="33">
        <v>0</v>
      </c>
      <c r="I506" s="33">
        <v>0</v>
      </c>
      <c r="J506" s="34">
        <f>IFERROR(VLOOKUP(A506,#REF!,3,0),0)</f>
        <v>0</v>
      </c>
      <c r="K506" s="34">
        <f t="shared" si="789"/>
        <v>0</v>
      </c>
      <c r="L506" s="34">
        <v>0</v>
      </c>
      <c r="M506" s="34">
        <v>0</v>
      </c>
      <c r="N506" s="35">
        <f t="shared" si="790"/>
        <v>0</v>
      </c>
      <c r="O506" s="35">
        <f t="shared" si="791"/>
        <v>0</v>
      </c>
      <c r="P506" s="36">
        <v>0</v>
      </c>
      <c r="Q506" s="36">
        <f t="shared" si="823"/>
        <v>0</v>
      </c>
      <c r="R506" s="80"/>
      <c r="S506" s="37">
        <f ca="1">SUMIF(ROP!$D$6:$H$65536,A506,ROP!$J$6:$J$65536)</f>
        <v>0</v>
      </c>
      <c r="T506" s="37">
        <f>SUMIF(HASIL!$B:$B,APS!$B506&amp;RIGHT(APS!T$9,2),HASIL!$I:$I)</f>
        <v>0</v>
      </c>
      <c r="U506" s="37">
        <f>SUMIF(HASIL!$B:$B,APS!$B506&amp;RIGHT(APS!U$9,2),HASIL!$I:$I)</f>
        <v>0</v>
      </c>
      <c r="V506" s="37">
        <f>SUMIF(HASIL!$B:$B,APS!$B506&amp;RIGHT(APS!V$9,2),HASIL!$I:$I)</f>
        <v>0</v>
      </c>
      <c r="W506" s="37">
        <f>SUMIF(HASIL!$B:$B,APS!$B506&amp;RIGHT(APS!W$9,2),HASIL!$I:$I)</f>
        <v>0</v>
      </c>
      <c r="X506" s="38">
        <f t="shared" si="792"/>
        <v>0</v>
      </c>
      <c r="Y506" s="38">
        <f t="shared" si="793"/>
        <v>0</v>
      </c>
      <c r="Z506" s="39">
        <f t="shared" si="879"/>
        <v>0</v>
      </c>
      <c r="AA506" s="39">
        <f t="shared" si="878"/>
        <v>0</v>
      </c>
      <c r="AB506" s="40">
        <f t="shared" si="880"/>
        <v>0</v>
      </c>
      <c r="AC506" s="27">
        <v>0</v>
      </c>
      <c r="AD506" s="27"/>
      <c r="AE506" s="27"/>
      <c r="AF506" s="27"/>
      <c r="AG506" s="27"/>
      <c r="AH506" s="27"/>
      <c r="AI506" s="324">
        <f>SUMIF('Rekapitulasi Juni'!$D$9:$D$192,APS!$B506,'Rekapitulasi Juni'!$E$9:$E$192)</f>
        <v>0</v>
      </c>
      <c r="AJ506" s="324">
        <f>SUMIF('Rekapitulasi Juni'!$D$9:$D$192,APS!$B506,'Rekapitulasi Juni'!$F$9:$F$192)</f>
        <v>0</v>
      </c>
      <c r="AK506" s="324">
        <f>SUMIF('Rekapitulasi Juni'!$D$9:$D$192,APS!$B506,'Rekapitulasi Juni'!$K$9:$K$192)</f>
        <v>0</v>
      </c>
      <c r="AL506" s="325">
        <f t="shared" si="824"/>
        <v>0</v>
      </c>
      <c r="AM506" s="325">
        <f t="shared" si="825"/>
        <v>0</v>
      </c>
      <c r="AN506" s="27"/>
      <c r="AO506" s="324">
        <f>SUMIF('Rekapitulasi Juni'!$U$9:$U$192,APS!$B506,'Rekapitulasi Juni'!$V$9:$V$192)</f>
        <v>0</v>
      </c>
      <c r="AP506" s="324">
        <f>SUMIF('Rekapitulasi Juni'!$U$9:$U$192,APS!$B506,'Rekapitulasi Juni'!$W$9:$W$192)</f>
        <v>0</v>
      </c>
      <c r="AQ506" s="27"/>
      <c r="AR506" s="325">
        <f t="shared" si="826"/>
        <v>0</v>
      </c>
      <c r="AS506" s="325">
        <f t="shared" si="827"/>
        <v>0</v>
      </c>
      <c r="AT506" s="27"/>
      <c r="AU506" s="324">
        <f>SUMIF('Rekapitulasi Juni'!$AL$9:$AL$192,APS!$B506,'Rekapitulasi Juni'!$AM$9:$AM$192)</f>
        <v>0</v>
      </c>
      <c r="AV506" s="324">
        <f>SUMIF('Rekapitulasi Juni'!$AL$9:$AL$192,APS!$B506,'Rekapitulasi Juni'!$AN$9:$AN$192)</f>
        <v>0</v>
      </c>
      <c r="AW506" s="27"/>
      <c r="AX506" s="325">
        <f t="shared" si="828"/>
        <v>0</v>
      </c>
      <c r="AY506" s="325">
        <f t="shared" si="829"/>
        <v>0</v>
      </c>
      <c r="AZ506" s="41">
        <f t="shared" si="830"/>
        <v>0</v>
      </c>
      <c r="BA506" s="41">
        <f t="shared" si="831"/>
        <v>0</v>
      </c>
      <c r="BB506" s="41">
        <f t="shared" si="832"/>
        <v>0</v>
      </c>
      <c r="BC506" s="41">
        <f t="shared" si="833"/>
        <v>0</v>
      </c>
      <c r="BD506" s="41">
        <f t="shared" si="834"/>
        <v>0</v>
      </c>
      <c r="BE506" s="41">
        <f t="shared" si="835"/>
        <v>0</v>
      </c>
      <c r="BF506" s="180">
        <f t="shared" si="836"/>
        <v>0</v>
      </c>
      <c r="BG506" s="27">
        <v>0</v>
      </c>
      <c r="BH506" s="27"/>
      <c r="BI506" s="324">
        <f>SUMIF('Rekapitulasi Juni'!$D$214:$D$393,APS!$B506,'Rekapitulasi Juni'!$E$214:$E$393)</f>
        <v>0</v>
      </c>
      <c r="BJ506" s="324">
        <f>SUMIF('Rekapitulasi Juni'!$D$214:$D$393,APS!$B506,'Rekapitulasi Juni'!$F$214:$F$393)</f>
        <v>0</v>
      </c>
      <c r="BK506" s="27"/>
      <c r="BL506" s="325">
        <f t="shared" si="837"/>
        <v>0</v>
      </c>
      <c r="BM506" s="325">
        <f t="shared" si="838"/>
        <v>0</v>
      </c>
      <c r="BN506" s="27"/>
      <c r="BO506" s="324">
        <f>SUMIF('Rekapitulasi Juni'!$U$214:$U$393,APS!$B506,'Rekapitulasi Juni'!$V$214:$V$393)</f>
        <v>0</v>
      </c>
      <c r="BP506" s="324">
        <f>SUMIF('Rekapitulasi Juni'!$U$214:$U$393,APS!$B506,'Rekapitulasi Juni'!$W$214:$W$393)</f>
        <v>0</v>
      </c>
      <c r="BQ506" s="27"/>
      <c r="BR506" s="325">
        <f t="shared" si="839"/>
        <v>0</v>
      </c>
      <c r="BS506" s="325">
        <f t="shared" si="840"/>
        <v>0</v>
      </c>
      <c r="BT506" s="27"/>
      <c r="BU506" s="324">
        <f>SUMIF('Rekapitulasi Juni'!$AL$214:$AL$393,APS!$B506,'Rekapitulasi Juni'!$AM$214:$AM$393)</f>
        <v>0</v>
      </c>
      <c r="BV506" s="324">
        <f>SUMIF('Rekapitulasi Juni'!$AL$214:$AL$393,APS!$B506,'Rekapitulasi Juni'!$AN$214:$AN$393)</f>
        <v>0</v>
      </c>
      <c r="BW506" s="27"/>
      <c r="BX506" s="325">
        <f t="shared" si="841"/>
        <v>0</v>
      </c>
      <c r="BY506" s="325">
        <f t="shared" si="842"/>
        <v>0</v>
      </c>
      <c r="BZ506" s="27"/>
      <c r="CA506" s="324">
        <f>SUMIF('Rekapitulasi Juni'!$BA$214:$BA$393,APS!$B506,'Rekapitulasi Juni'!$BB$214:$BB$393)</f>
        <v>0</v>
      </c>
      <c r="CB506" s="324">
        <f>SUMIF('Rekapitulasi Juni'!$BA$214:$BA$393,APS!$B506,'Rekapitulasi Juni'!$BC$214:$BC$393)</f>
        <v>0</v>
      </c>
      <c r="CC506" s="27"/>
      <c r="CD506" s="325">
        <f t="shared" si="843"/>
        <v>0</v>
      </c>
      <c r="CE506" s="325">
        <f t="shared" si="844"/>
        <v>0</v>
      </c>
      <c r="CF506" s="27"/>
      <c r="CG506" s="324">
        <f>SUMIF('Rekapitulasi Juni'!$BP$214:$BP$393,APS!$B506,'Rekapitulasi Juni'!$BQ$214:$BQ$393)</f>
        <v>0</v>
      </c>
      <c r="CH506" s="324">
        <f>SUMIF('Rekapitulasi Juni'!$BP$214:$BP$393,APS!$B506,'Rekapitulasi Juni'!$BR$214:$BR$393)</f>
        <v>0</v>
      </c>
      <c r="CI506" s="27"/>
      <c r="CJ506" s="325">
        <f t="shared" si="845"/>
        <v>0</v>
      </c>
      <c r="CK506" s="325">
        <f t="shared" si="846"/>
        <v>0</v>
      </c>
      <c r="CL506" s="41">
        <f t="shared" si="847"/>
        <v>0</v>
      </c>
      <c r="CM506" s="41">
        <f t="shared" si="848"/>
        <v>0</v>
      </c>
      <c r="CN506" s="41">
        <f t="shared" si="849"/>
        <v>0</v>
      </c>
      <c r="CO506" s="41">
        <f t="shared" si="850"/>
        <v>0</v>
      </c>
      <c r="CP506" s="41">
        <f t="shared" si="851"/>
        <v>0</v>
      </c>
      <c r="CQ506" s="41">
        <f t="shared" si="852"/>
        <v>0</v>
      </c>
      <c r="CR506" s="180">
        <f t="shared" si="853"/>
        <v>0</v>
      </c>
      <c r="CS506" s="27">
        <v>0</v>
      </c>
      <c r="CT506" s="27"/>
      <c r="CU506" s="324">
        <f>SUMIF('Rekapitulasi Juni'!$D$410:$D$588,APS!$B506,'Rekapitulasi Juni'!$E$410:$E$588)</f>
        <v>0</v>
      </c>
      <c r="CV506" s="324">
        <f>SUMIF('Rekapitulasi Juni'!$D$410:$D$588,APS!$B506,'Rekapitulasi Juni'!$F$410:$F$588)</f>
        <v>0</v>
      </c>
      <c r="CW506" s="27"/>
      <c r="CX506" s="325">
        <f t="shared" si="854"/>
        <v>0</v>
      </c>
      <c r="CY506" s="325">
        <f t="shared" si="855"/>
        <v>0</v>
      </c>
      <c r="CZ506" s="27"/>
      <c r="DA506" s="324">
        <f>SUMIF('Rekapitulasi Juni'!$U$410:$U$588,APS!$B506,'Rekapitulasi Juni'!$V$410:$V$588)</f>
        <v>0</v>
      </c>
      <c r="DB506" s="324">
        <f>SUMIF('Rekapitulasi Juni'!$U$410:$U$588,APS!$B506,'Rekapitulasi Juni'!$W$410:$W$588)</f>
        <v>0</v>
      </c>
      <c r="DC506" s="27"/>
      <c r="DD506" s="325">
        <f t="shared" si="856"/>
        <v>0</v>
      </c>
      <c r="DE506" s="325">
        <f t="shared" si="857"/>
        <v>0</v>
      </c>
      <c r="DF506" s="27"/>
      <c r="DG506" s="324">
        <f>SUMIF('Rekapitulasi Juni'!$AL$410:$AL$588,APS!$B506,'Rekapitulasi Juni'!$AM$410:$AM$588)</f>
        <v>0</v>
      </c>
      <c r="DH506" s="324">
        <f>SUMIF('Rekapitulasi Juni'!$AL$410:$AL$588,APS!$B506,'Rekapitulasi Juni'!$AN$410:$AN$588)</f>
        <v>0</v>
      </c>
      <c r="DI506" s="27"/>
      <c r="DJ506" s="325">
        <f t="shared" si="813"/>
        <v>0</v>
      </c>
      <c r="DK506" s="325">
        <f t="shared" si="814"/>
        <v>0</v>
      </c>
      <c r="DL506" s="27"/>
      <c r="DM506" s="324">
        <f>SUMIF('Rekapitulasi Juni'!$BA$410:$BA$588,APS!$B506,'Rekapitulasi Juni'!$BB$410:$BB$588)</f>
        <v>0</v>
      </c>
      <c r="DN506" s="324">
        <f>SUMIF('Rekapitulasi Juni'!$BA$410:$BA$588,APS!$B506,'Rekapitulasi Juni'!$BC$410:$BC$588)</f>
        <v>0</v>
      </c>
      <c r="DO506" s="324">
        <f>SUMIF('Rekapitulasi Juni'!$BA$410:$BA$588,APS!$B506,'Rekapitulasi Juni'!$BF$410:$BF$588)</f>
        <v>0</v>
      </c>
      <c r="DP506" s="325">
        <f t="shared" si="815"/>
        <v>0</v>
      </c>
      <c r="DQ506" s="325">
        <f t="shared" si="816"/>
        <v>0</v>
      </c>
      <c r="DR506" s="27"/>
      <c r="DS506" s="324">
        <f>SUMIF('Rekapitulasi Juni'!$BP$410:$BP$588,APS!$B506,'Rekapitulasi Juni'!$BQ$410:$BQ$588)</f>
        <v>0</v>
      </c>
      <c r="DT506" s="324">
        <f>SUMIF('Rekapitulasi Juni'!$BP$410:$BP$588,APS!$B506,'Rekapitulasi Juni'!$BR$410:$BR$588)</f>
        <v>0</v>
      </c>
      <c r="DU506" s="27"/>
      <c r="DV506" s="325">
        <f t="shared" si="817"/>
        <v>0</v>
      </c>
      <c r="DW506" s="325">
        <f t="shared" si="818"/>
        <v>0</v>
      </c>
      <c r="DX506" s="41">
        <f t="shared" si="858"/>
        <v>0</v>
      </c>
      <c r="DY506" s="41">
        <f t="shared" si="859"/>
        <v>0</v>
      </c>
      <c r="DZ506" s="41">
        <f t="shared" si="860"/>
        <v>0</v>
      </c>
      <c r="EA506" s="41">
        <f t="shared" si="861"/>
        <v>0</v>
      </c>
      <c r="EB506" s="41">
        <f t="shared" si="862"/>
        <v>0</v>
      </c>
      <c r="EC506" s="41">
        <f t="shared" si="863"/>
        <v>0</v>
      </c>
      <c r="ED506" s="180">
        <f t="shared" si="864"/>
        <v>0</v>
      </c>
      <c r="EE506" s="27">
        <v>0</v>
      </c>
      <c r="EF506" s="27"/>
      <c r="EG506" s="324">
        <f>SUMIF('Rekapitulasi Juni'!$D$608:$D$786,APS!$B506,'Rekapitulasi Juni'!$E$608:$E$786)</f>
        <v>0</v>
      </c>
      <c r="EH506" s="324">
        <f>SUMIF('Rekapitulasi Juni'!$D$608:$D$786,APS!$B506,'Rekapitulasi Juni'!$F$608:$F$786)</f>
        <v>0</v>
      </c>
      <c r="EI506" s="27"/>
      <c r="EJ506" s="325">
        <f t="shared" si="819"/>
        <v>0</v>
      </c>
      <c r="EK506" s="325">
        <f t="shared" si="820"/>
        <v>0</v>
      </c>
      <c r="EL506" s="27"/>
      <c r="EM506" s="324">
        <f>SUMIF('Rekapitulasi Juni'!$U$608:$U$786,APS!$B506,'Rekapitulasi Juni'!$V$608:$V$786)</f>
        <v>0</v>
      </c>
      <c r="EN506" s="324">
        <f>SUMIF('Rekapitulasi Juni'!$U$608:$U$786,APS!$B506,'Rekapitulasi Juni'!$W$608:$W$786)</f>
        <v>0</v>
      </c>
      <c r="EO506" s="27"/>
      <c r="EP506" s="325">
        <f t="shared" si="821"/>
        <v>0</v>
      </c>
      <c r="EQ506" s="325">
        <f t="shared" si="822"/>
        <v>0</v>
      </c>
      <c r="ER506" s="27"/>
      <c r="ES506" s="324">
        <f>SUMIF('Rekapitulasi Juni'!$AL$608:$AL$786,APS!$B506,'Rekapitulasi Juni'!$AM$608:$AM$786)</f>
        <v>0</v>
      </c>
      <c r="ET506" s="324">
        <f>SUMIF('Rekapitulasi Juni'!$AL$608:$AL$786,APS!$B506,'Rekapitulasi Juni'!$AN$608:$AN$786)</f>
        <v>0</v>
      </c>
      <c r="EU506" s="27"/>
      <c r="EV506" s="325">
        <f t="shared" si="807"/>
        <v>0</v>
      </c>
      <c r="EW506" s="325">
        <f t="shared" si="808"/>
        <v>0</v>
      </c>
      <c r="EX506" s="27"/>
      <c r="EY506" s="324">
        <f>SUMIF('Rekapitulasi Juni'!$BA$608:$BA$786,APS!$B506,'Rekapitulasi Juni'!$BB$608:$BB$786)</f>
        <v>0</v>
      </c>
      <c r="EZ506" s="324">
        <f>SUMIF('Rekapitulasi Juni'!$BA$608:$BA$786,APS!$B506,'Rekapitulasi Juni'!$BC$608:$BC$786)</f>
        <v>0</v>
      </c>
      <c r="FA506" s="324">
        <f>SUMIF('Rekapitulasi Juni'!$BA$608:$BA$786,APS!$B506,'Rekapitulasi Juni'!$BF$608:$BF$786)</f>
        <v>0</v>
      </c>
      <c r="FB506" s="325">
        <f t="shared" si="809"/>
        <v>0</v>
      </c>
      <c r="FC506" s="325">
        <f t="shared" si="810"/>
        <v>0</v>
      </c>
      <c r="FD506" s="27"/>
      <c r="FE506" s="27"/>
      <c r="FF506" s="27"/>
      <c r="FG506" s="27"/>
      <c r="FH506" s="27"/>
      <c r="FI506" s="27"/>
      <c r="FJ506" s="41">
        <f t="shared" si="865"/>
        <v>0</v>
      </c>
      <c r="FK506" s="41">
        <f t="shared" si="866"/>
        <v>0</v>
      </c>
      <c r="FL506" s="41">
        <f t="shared" si="867"/>
        <v>0</v>
      </c>
      <c r="FM506" s="41">
        <f t="shared" si="868"/>
        <v>0</v>
      </c>
      <c r="FN506" s="41">
        <f t="shared" si="869"/>
        <v>0</v>
      </c>
      <c r="FO506" s="41">
        <f t="shared" si="870"/>
        <v>0</v>
      </c>
      <c r="FP506" s="180">
        <f t="shared" si="871"/>
        <v>0</v>
      </c>
      <c r="FQ506" s="27"/>
      <c r="FR506" s="27"/>
      <c r="FS506" s="324">
        <f>SUMIF('Rekapitulasi Juni'!$D$804:$D$984,APS!$B506,'Rekapitulasi Juni'!$E$804:$E$984)</f>
        <v>0</v>
      </c>
      <c r="FT506" s="324">
        <f>SUMIF('Rekapitulasi Juni'!$D$804:$D$984,APS!$B506,'Rekapitulasi Juni'!$F$804:$F$984)</f>
        <v>0</v>
      </c>
      <c r="FU506" s="27"/>
      <c r="FV506" s="325">
        <f t="shared" si="811"/>
        <v>0</v>
      </c>
      <c r="FW506" s="325">
        <f t="shared" si="812"/>
        <v>0</v>
      </c>
      <c r="FX506" s="27"/>
      <c r="FY506" s="324">
        <f>SUMIF('Rekapitulasi Juni'!$U$804:$U$984,APS!$B506,'Rekapitulasi Juni'!$V$804:$V$984)</f>
        <v>0</v>
      </c>
      <c r="FZ506" s="324">
        <f>SUMIF('Rekapitulasi Juni'!$U$804:$U$984,APS!$B506,'Rekapitulasi Juni'!$W$804:$W$984)</f>
        <v>0</v>
      </c>
      <c r="GA506" s="27"/>
      <c r="GB506" s="325">
        <f t="shared" si="805"/>
        <v>0</v>
      </c>
      <c r="GC506" s="325">
        <f t="shared" si="806"/>
        <v>0</v>
      </c>
      <c r="GD506" s="27"/>
      <c r="GE506" s="324">
        <f>SUMIF('Rekapitulasi Juni'!$AL$804:$AL$984,APS!$B506,'Rekapitulasi Juni'!$AM$804:$AM$984)</f>
        <v>0</v>
      </c>
      <c r="GF506" s="324">
        <f>SUMIF('Rekapitulasi Juni'!$AL$804:$AL$984,APS!$B506,'Rekapitulasi Juni'!$AN$804:$AN$984)</f>
        <v>0</v>
      </c>
      <c r="GG506" s="27"/>
      <c r="GH506" s="325">
        <f t="shared" si="795"/>
        <v>0</v>
      </c>
      <c r="GI506" s="325">
        <f t="shared" si="796"/>
        <v>0</v>
      </c>
      <c r="GJ506" s="27"/>
      <c r="GK506" s="27"/>
      <c r="GL506" s="41">
        <f t="shared" si="872"/>
        <v>0</v>
      </c>
      <c r="GM506" s="41">
        <f t="shared" si="873"/>
        <v>0</v>
      </c>
      <c r="GN506" s="41">
        <f t="shared" si="874"/>
        <v>0</v>
      </c>
      <c r="GO506" s="41">
        <f t="shared" si="804"/>
        <v>0</v>
      </c>
      <c r="GP506" s="41">
        <f t="shared" si="875"/>
        <v>0</v>
      </c>
      <c r="GQ506" s="41">
        <f t="shared" si="876"/>
        <v>0</v>
      </c>
      <c r="GR506" s="180">
        <f t="shared" si="877"/>
        <v>0</v>
      </c>
      <c r="GS506" s="41">
        <f t="shared" si="797"/>
        <v>0</v>
      </c>
      <c r="GT506" s="41">
        <f t="shared" si="798"/>
        <v>0</v>
      </c>
      <c r="GU506" s="41">
        <f t="shared" si="799"/>
        <v>0</v>
      </c>
      <c r="GV506" s="41">
        <f t="shared" si="800"/>
        <v>0</v>
      </c>
      <c r="GW506" s="41">
        <f t="shared" si="801"/>
        <v>0</v>
      </c>
      <c r="GX506" s="41">
        <f t="shared" si="802"/>
        <v>0</v>
      </c>
      <c r="GY506" s="180">
        <f t="shared" si="803"/>
        <v>0</v>
      </c>
      <c r="GZ506" s="41">
        <v>482</v>
      </c>
      <c r="HA506" s="32"/>
      <c r="HB506" s="42">
        <f t="shared" si="794"/>
        <v>0</v>
      </c>
      <c r="HC506" s="59"/>
    </row>
    <row r="507" spans="1:211" ht="15" hidden="1" customHeight="1">
      <c r="A507" s="64" t="s">
        <v>982</v>
      </c>
      <c r="B507" s="65" t="s">
        <v>983</v>
      </c>
      <c r="C507" s="31" t="s">
        <v>3</v>
      </c>
      <c r="D507" s="31" t="s">
        <v>928</v>
      </c>
      <c r="E507" s="31" t="s">
        <v>928</v>
      </c>
      <c r="F507" s="31" t="s">
        <v>929</v>
      </c>
      <c r="G507" s="33">
        <v>0</v>
      </c>
      <c r="H507" s="33">
        <v>0</v>
      </c>
      <c r="I507" s="33">
        <v>0</v>
      </c>
      <c r="J507" s="34">
        <f>IFERROR(VLOOKUP(A507,#REF!,3,0),0)</f>
        <v>0</v>
      </c>
      <c r="K507" s="34">
        <f t="shared" si="789"/>
        <v>0</v>
      </c>
      <c r="L507" s="34">
        <v>0</v>
      </c>
      <c r="M507" s="34">
        <v>0</v>
      </c>
      <c r="N507" s="35">
        <f t="shared" si="790"/>
        <v>0</v>
      </c>
      <c r="O507" s="35">
        <f t="shared" si="791"/>
        <v>0</v>
      </c>
      <c r="P507" s="36">
        <v>0</v>
      </c>
      <c r="Q507" s="36">
        <f t="shared" si="823"/>
        <v>0</v>
      </c>
      <c r="R507" s="80"/>
      <c r="S507" s="37">
        <f ca="1">SUMIF(ROP!$D$6:$H$65536,A507,ROP!$J$6:$J$65536)</f>
        <v>0</v>
      </c>
      <c r="T507" s="37">
        <f>SUMIF(HASIL!$B:$B,APS!$B507&amp;RIGHT(APS!T$9,2),HASIL!$I:$I)</f>
        <v>0</v>
      </c>
      <c r="U507" s="37">
        <f>SUMIF(HASIL!$B:$B,APS!$B507&amp;RIGHT(APS!U$9,2),HASIL!$I:$I)</f>
        <v>0</v>
      </c>
      <c r="V507" s="37">
        <f>SUMIF(HASIL!$B:$B,APS!$B507&amp;RIGHT(APS!V$9,2),HASIL!$I:$I)</f>
        <v>0</v>
      </c>
      <c r="W507" s="37">
        <f>SUMIF(HASIL!$B:$B,APS!$B507&amp;RIGHT(APS!W$9,2),HASIL!$I:$I)</f>
        <v>0</v>
      </c>
      <c r="X507" s="38">
        <f t="shared" si="792"/>
        <v>0</v>
      </c>
      <c r="Y507" s="38">
        <f t="shared" si="793"/>
        <v>0</v>
      </c>
      <c r="Z507" s="39">
        <f t="shared" si="879"/>
        <v>0</v>
      </c>
      <c r="AA507" s="39">
        <f t="shared" si="878"/>
        <v>0</v>
      </c>
      <c r="AB507" s="40">
        <f t="shared" si="880"/>
        <v>0</v>
      </c>
      <c r="AC507" s="27">
        <v>0</v>
      </c>
      <c r="AD507" s="27"/>
      <c r="AE507" s="27"/>
      <c r="AF507" s="27"/>
      <c r="AG507" s="27"/>
      <c r="AH507" s="27"/>
      <c r="AI507" s="324">
        <f>SUMIF('Rekapitulasi Juni'!$D$9:$D$192,APS!$B507,'Rekapitulasi Juni'!$E$9:$E$192)</f>
        <v>0</v>
      </c>
      <c r="AJ507" s="324">
        <f>SUMIF('Rekapitulasi Juni'!$D$9:$D$192,APS!$B507,'Rekapitulasi Juni'!$F$9:$F$192)</f>
        <v>0</v>
      </c>
      <c r="AK507" s="324">
        <f>SUMIF('Rekapitulasi Juni'!$D$9:$D$192,APS!$B507,'Rekapitulasi Juni'!$K$9:$K$192)</f>
        <v>0</v>
      </c>
      <c r="AL507" s="325">
        <f t="shared" si="824"/>
        <v>0</v>
      </c>
      <c r="AM507" s="325">
        <f t="shared" si="825"/>
        <v>0</v>
      </c>
      <c r="AN507" s="27"/>
      <c r="AO507" s="324">
        <f>SUMIF('Rekapitulasi Juni'!$U$9:$U$192,APS!$B507,'Rekapitulasi Juni'!$V$9:$V$192)</f>
        <v>0</v>
      </c>
      <c r="AP507" s="324">
        <f>SUMIF('Rekapitulasi Juni'!$U$9:$U$192,APS!$B507,'Rekapitulasi Juni'!$W$9:$W$192)</f>
        <v>0</v>
      </c>
      <c r="AQ507" s="27"/>
      <c r="AR507" s="325">
        <f t="shared" si="826"/>
        <v>0</v>
      </c>
      <c r="AS507" s="325">
        <f t="shared" si="827"/>
        <v>0</v>
      </c>
      <c r="AT507" s="27"/>
      <c r="AU507" s="324">
        <f>SUMIF('Rekapitulasi Juni'!$AL$9:$AL$192,APS!$B507,'Rekapitulasi Juni'!$AM$9:$AM$192)</f>
        <v>0</v>
      </c>
      <c r="AV507" s="324">
        <f>SUMIF('Rekapitulasi Juni'!$AL$9:$AL$192,APS!$B507,'Rekapitulasi Juni'!$AN$9:$AN$192)</f>
        <v>0</v>
      </c>
      <c r="AW507" s="27"/>
      <c r="AX507" s="325">
        <f t="shared" si="828"/>
        <v>0</v>
      </c>
      <c r="AY507" s="325">
        <f t="shared" si="829"/>
        <v>0</v>
      </c>
      <c r="AZ507" s="41">
        <f t="shared" si="830"/>
        <v>0</v>
      </c>
      <c r="BA507" s="41">
        <f t="shared" si="831"/>
        <v>0</v>
      </c>
      <c r="BB507" s="41">
        <f t="shared" si="832"/>
        <v>0</v>
      </c>
      <c r="BC507" s="41">
        <f t="shared" si="833"/>
        <v>0</v>
      </c>
      <c r="BD507" s="41">
        <f t="shared" si="834"/>
        <v>0</v>
      </c>
      <c r="BE507" s="41">
        <f t="shared" si="835"/>
        <v>0</v>
      </c>
      <c r="BF507" s="180">
        <f t="shared" si="836"/>
        <v>0</v>
      </c>
      <c r="BG507" s="27">
        <v>0</v>
      </c>
      <c r="BH507" s="27"/>
      <c r="BI507" s="324">
        <f>SUMIF('Rekapitulasi Juni'!$D$214:$D$393,APS!$B507,'Rekapitulasi Juni'!$E$214:$E$393)</f>
        <v>0</v>
      </c>
      <c r="BJ507" s="324">
        <f>SUMIF('Rekapitulasi Juni'!$D$214:$D$393,APS!$B507,'Rekapitulasi Juni'!$F$214:$F$393)</f>
        <v>0</v>
      </c>
      <c r="BK507" s="27"/>
      <c r="BL507" s="325">
        <f t="shared" si="837"/>
        <v>0</v>
      </c>
      <c r="BM507" s="325">
        <f t="shared" si="838"/>
        <v>0</v>
      </c>
      <c r="BN507" s="27"/>
      <c r="BO507" s="324">
        <f>SUMIF('Rekapitulasi Juni'!$U$214:$U$393,APS!$B507,'Rekapitulasi Juni'!$V$214:$V$393)</f>
        <v>0</v>
      </c>
      <c r="BP507" s="324">
        <f>SUMIF('Rekapitulasi Juni'!$U$214:$U$393,APS!$B507,'Rekapitulasi Juni'!$W$214:$W$393)</f>
        <v>0</v>
      </c>
      <c r="BQ507" s="27"/>
      <c r="BR507" s="325">
        <f t="shared" si="839"/>
        <v>0</v>
      </c>
      <c r="BS507" s="325">
        <f t="shared" si="840"/>
        <v>0</v>
      </c>
      <c r="BT507" s="27"/>
      <c r="BU507" s="324">
        <f>SUMIF('Rekapitulasi Juni'!$AL$214:$AL$393,APS!$B507,'Rekapitulasi Juni'!$AM$214:$AM$393)</f>
        <v>0</v>
      </c>
      <c r="BV507" s="324">
        <f>SUMIF('Rekapitulasi Juni'!$AL$214:$AL$393,APS!$B507,'Rekapitulasi Juni'!$AN$214:$AN$393)</f>
        <v>0</v>
      </c>
      <c r="BW507" s="27"/>
      <c r="BX507" s="325">
        <f t="shared" si="841"/>
        <v>0</v>
      </c>
      <c r="BY507" s="325">
        <f t="shared" si="842"/>
        <v>0</v>
      </c>
      <c r="BZ507" s="27"/>
      <c r="CA507" s="324">
        <f>SUMIF('Rekapitulasi Juni'!$BA$214:$BA$393,APS!$B507,'Rekapitulasi Juni'!$BB$214:$BB$393)</f>
        <v>0</v>
      </c>
      <c r="CB507" s="324">
        <f>SUMIF('Rekapitulasi Juni'!$BA$214:$BA$393,APS!$B507,'Rekapitulasi Juni'!$BC$214:$BC$393)</f>
        <v>0</v>
      </c>
      <c r="CC507" s="27"/>
      <c r="CD507" s="325">
        <f t="shared" si="843"/>
        <v>0</v>
      </c>
      <c r="CE507" s="325">
        <f t="shared" si="844"/>
        <v>0</v>
      </c>
      <c r="CF507" s="27"/>
      <c r="CG507" s="324">
        <f>SUMIF('Rekapitulasi Juni'!$BP$214:$BP$393,APS!$B507,'Rekapitulasi Juni'!$BQ$214:$BQ$393)</f>
        <v>0</v>
      </c>
      <c r="CH507" s="324">
        <f>SUMIF('Rekapitulasi Juni'!$BP$214:$BP$393,APS!$B507,'Rekapitulasi Juni'!$BR$214:$BR$393)</f>
        <v>0</v>
      </c>
      <c r="CI507" s="27"/>
      <c r="CJ507" s="325">
        <f t="shared" si="845"/>
        <v>0</v>
      </c>
      <c r="CK507" s="325">
        <f t="shared" si="846"/>
        <v>0</v>
      </c>
      <c r="CL507" s="41">
        <f t="shared" si="847"/>
        <v>0</v>
      </c>
      <c r="CM507" s="41">
        <f t="shared" si="848"/>
        <v>0</v>
      </c>
      <c r="CN507" s="41">
        <f t="shared" si="849"/>
        <v>0</v>
      </c>
      <c r="CO507" s="41">
        <f t="shared" si="850"/>
        <v>0</v>
      </c>
      <c r="CP507" s="41">
        <f t="shared" si="851"/>
        <v>0</v>
      </c>
      <c r="CQ507" s="41">
        <f t="shared" si="852"/>
        <v>0</v>
      </c>
      <c r="CR507" s="180">
        <f t="shared" si="853"/>
        <v>0</v>
      </c>
      <c r="CS507" s="27">
        <v>0</v>
      </c>
      <c r="CT507" s="27"/>
      <c r="CU507" s="324">
        <f>SUMIF('Rekapitulasi Juni'!$D$410:$D$588,APS!$B507,'Rekapitulasi Juni'!$E$410:$E$588)</f>
        <v>0</v>
      </c>
      <c r="CV507" s="324">
        <f>SUMIF('Rekapitulasi Juni'!$D$410:$D$588,APS!$B507,'Rekapitulasi Juni'!$F$410:$F$588)</f>
        <v>0</v>
      </c>
      <c r="CW507" s="27"/>
      <c r="CX507" s="325">
        <f t="shared" si="854"/>
        <v>0</v>
      </c>
      <c r="CY507" s="325">
        <f t="shared" si="855"/>
        <v>0</v>
      </c>
      <c r="CZ507" s="27"/>
      <c r="DA507" s="324">
        <f>SUMIF('Rekapitulasi Juni'!$U$410:$U$588,APS!$B507,'Rekapitulasi Juni'!$V$410:$V$588)</f>
        <v>0</v>
      </c>
      <c r="DB507" s="324">
        <f>SUMIF('Rekapitulasi Juni'!$U$410:$U$588,APS!$B507,'Rekapitulasi Juni'!$W$410:$W$588)</f>
        <v>0</v>
      </c>
      <c r="DC507" s="27"/>
      <c r="DD507" s="325">
        <f t="shared" si="856"/>
        <v>0</v>
      </c>
      <c r="DE507" s="325">
        <f t="shared" si="857"/>
        <v>0</v>
      </c>
      <c r="DF507" s="27"/>
      <c r="DG507" s="324">
        <f>SUMIF('Rekapitulasi Juni'!$AL$410:$AL$588,APS!$B507,'Rekapitulasi Juni'!$AM$410:$AM$588)</f>
        <v>0</v>
      </c>
      <c r="DH507" s="324">
        <f>SUMIF('Rekapitulasi Juni'!$AL$410:$AL$588,APS!$B507,'Rekapitulasi Juni'!$AN$410:$AN$588)</f>
        <v>0</v>
      </c>
      <c r="DI507" s="27"/>
      <c r="DJ507" s="325">
        <f t="shared" si="813"/>
        <v>0</v>
      </c>
      <c r="DK507" s="325">
        <f t="shared" si="814"/>
        <v>0</v>
      </c>
      <c r="DL507" s="27"/>
      <c r="DM507" s="324">
        <f>SUMIF('Rekapitulasi Juni'!$BA$410:$BA$588,APS!$B507,'Rekapitulasi Juni'!$BB$410:$BB$588)</f>
        <v>0</v>
      </c>
      <c r="DN507" s="324">
        <f>SUMIF('Rekapitulasi Juni'!$BA$410:$BA$588,APS!$B507,'Rekapitulasi Juni'!$BC$410:$BC$588)</f>
        <v>0</v>
      </c>
      <c r="DO507" s="324">
        <f>SUMIF('Rekapitulasi Juni'!$BA$410:$BA$588,APS!$B507,'Rekapitulasi Juni'!$BF$410:$BF$588)</f>
        <v>0</v>
      </c>
      <c r="DP507" s="325">
        <f t="shared" si="815"/>
        <v>0</v>
      </c>
      <c r="DQ507" s="325">
        <f t="shared" si="816"/>
        <v>0</v>
      </c>
      <c r="DR507" s="27"/>
      <c r="DS507" s="324">
        <f>SUMIF('Rekapitulasi Juni'!$BP$410:$BP$588,APS!$B507,'Rekapitulasi Juni'!$BQ$410:$BQ$588)</f>
        <v>0</v>
      </c>
      <c r="DT507" s="324">
        <f>SUMIF('Rekapitulasi Juni'!$BP$410:$BP$588,APS!$B507,'Rekapitulasi Juni'!$BR$410:$BR$588)</f>
        <v>0</v>
      </c>
      <c r="DU507" s="27"/>
      <c r="DV507" s="325">
        <f t="shared" si="817"/>
        <v>0</v>
      </c>
      <c r="DW507" s="325">
        <f t="shared" si="818"/>
        <v>0</v>
      </c>
      <c r="DX507" s="41">
        <f t="shared" si="858"/>
        <v>0</v>
      </c>
      <c r="DY507" s="41">
        <f t="shared" si="859"/>
        <v>0</v>
      </c>
      <c r="DZ507" s="41">
        <f t="shared" si="860"/>
        <v>0</v>
      </c>
      <c r="EA507" s="41">
        <f t="shared" si="861"/>
        <v>0</v>
      </c>
      <c r="EB507" s="41">
        <f t="shared" si="862"/>
        <v>0</v>
      </c>
      <c r="EC507" s="41">
        <f t="shared" si="863"/>
        <v>0</v>
      </c>
      <c r="ED507" s="180">
        <f t="shared" si="864"/>
        <v>0</v>
      </c>
      <c r="EE507" s="27">
        <v>0</v>
      </c>
      <c r="EF507" s="27"/>
      <c r="EG507" s="324">
        <f>SUMIF('Rekapitulasi Juni'!$D$608:$D$786,APS!$B507,'Rekapitulasi Juni'!$E$608:$E$786)</f>
        <v>0</v>
      </c>
      <c r="EH507" s="324">
        <f>SUMIF('Rekapitulasi Juni'!$D$608:$D$786,APS!$B507,'Rekapitulasi Juni'!$F$608:$F$786)</f>
        <v>0</v>
      </c>
      <c r="EI507" s="27"/>
      <c r="EJ507" s="325">
        <f t="shared" si="819"/>
        <v>0</v>
      </c>
      <c r="EK507" s="325">
        <f t="shared" si="820"/>
        <v>0</v>
      </c>
      <c r="EL507" s="27"/>
      <c r="EM507" s="324">
        <f>SUMIF('Rekapitulasi Juni'!$U$608:$U$786,APS!$B507,'Rekapitulasi Juni'!$V$608:$V$786)</f>
        <v>0</v>
      </c>
      <c r="EN507" s="324">
        <f>SUMIF('Rekapitulasi Juni'!$U$608:$U$786,APS!$B507,'Rekapitulasi Juni'!$W$608:$W$786)</f>
        <v>0</v>
      </c>
      <c r="EO507" s="27"/>
      <c r="EP507" s="325">
        <f t="shared" si="821"/>
        <v>0</v>
      </c>
      <c r="EQ507" s="325">
        <f t="shared" si="822"/>
        <v>0</v>
      </c>
      <c r="ER507" s="27"/>
      <c r="ES507" s="324">
        <f>SUMIF('Rekapitulasi Juni'!$AL$608:$AL$786,APS!$B507,'Rekapitulasi Juni'!$AM$608:$AM$786)</f>
        <v>0</v>
      </c>
      <c r="ET507" s="324">
        <f>SUMIF('Rekapitulasi Juni'!$AL$608:$AL$786,APS!$B507,'Rekapitulasi Juni'!$AN$608:$AN$786)</f>
        <v>0</v>
      </c>
      <c r="EU507" s="27"/>
      <c r="EV507" s="325">
        <f t="shared" si="807"/>
        <v>0</v>
      </c>
      <c r="EW507" s="325">
        <f t="shared" si="808"/>
        <v>0</v>
      </c>
      <c r="EX507" s="27"/>
      <c r="EY507" s="324">
        <f>SUMIF('Rekapitulasi Juni'!$BA$608:$BA$786,APS!$B507,'Rekapitulasi Juni'!$BB$608:$BB$786)</f>
        <v>0</v>
      </c>
      <c r="EZ507" s="324">
        <f>SUMIF('Rekapitulasi Juni'!$BA$608:$BA$786,APS!$B507,'Rekapitulasi Juni'!$BC$608:$BC$786)</f>
        <v>0</v>
      </c>
      <c r="FA507" s="324">
        <f>SUMIF('Rekapitulasi Juni'!$BA$608:$BA$786,APS!$B507,'Rekapitulasi Juni'!$BF$608:$BF$786)</f>
        <v>0</v>
      </c>
      <c r="FB507" s="325">
        <f t="shared" si="809"/>
        <v>0</v>
      </c>
      <c r="FC507" s="325">
        <f t="shared" si="810"/>
        <v>0</v>
      </c>
      <c r="FD507" s="27"/>
      <c r="FE507" s="27"/>
      <c r="FF507" s="27"/>
      <c r="FG507" s="27"/>
      <c r="FH507" s="27"/>
      <c r="FI507" s="27"/>
      <c r="FJ507" s="41">
        <f t="shared" si="865"/>
        <v>0</v>
      </c>
      <c r="FK507" s="41">
        <f t="shared" si="866"/>
        <v>0</v>
      </c>
      <c r="FL507" s="41">
        <f t="shared" si="867"/>
        <v>0</v>
      </c>
      <c r="FM507" s="41">
        <f t="shared" si="868"/>
        <v>0</v>
      </c>
      <c r="FN507" s="41">
        <f t="shared" si="869"/>
        <v>0</v>
      </c>
      <c r="FO507" s="41">
        <f t="shared" si="870"/>
        <v>0</v>
      </c>
      <c r="FP507" s="180">
        <f t="shared" si="871"/>
        <v>0</v>
      </c>
      <c r="FQ507" s="27"/>
      <c r="FR507" s="27"/>
      <c r="FS507" s="324">
        <f>SUMIF('Rekapitulasi Juni'!$D$804:$D$984,APS!$B507,'Rekapitulasi Juni'!$E$804:$E$984)</f>
        <v>0</v>
      </c>
      <c r="FT507" s="324">
        <f>SUMIF('Rekapitulasi Juni'!$D$804:$D$984,APS!$B507,'Rekapitulasi Juni'!$F$804:$F$984)</f>
        <v>0</v>
      </c>
      <c r="FU507" s="27"/>
      <c r="FV507" s="325">
        <f t="shared" si="811"/>
        <v>0</v>
      </c>
      <c r="FW507" s="325">
        <f t="shared" si="812"/>
        <v>0</v>
      </c>
      <c r="FX507" s="27"/>
      <c r="FY507" s="324">
        <f>SUMIF('Rekapitulasi Juni'!$U$804:$U$984,APS!$B507,'Rekapitulasi Juni'!$V$804:$V$984)</f>
        <v>0</v>
      </c>
      <c r="FZ507" s="324">
        <f>SUMIF('Rekapitulasi Juni'!$U$804:$U$984,APS!$B507,'Rekapitulasi Juni'!$W$804:$W$984)</f>
        <v>0</v>
      </c>
      <c r="GA507" s="27"/>
      <c r="GB507" s="325">
        <f t="shared" si="805"/>
        <v>0</v>
      </c>
      <c r="GC507" s="325">
        <f t="shared" si="806"/>
        <v>0</v>
      </c>
      <c r="GD507" s="27"/>
      <c r="GE507" s="324">
        <f>SUMIF('Rekapitulasi Juni'!$AL$804:$AL$984,APS!$B507,'Rekapitulasi Juni'!$AM$804:$AM$984)</f>
        <v>0</v>
      </c>
      <c r="GF507" s="324">
        <f>SUMIF('Rekapitulasi Juni'!$AL$804:$AL$984,APS!$B507,'Rekapitulasi Juni'!$AN$804:$AN$984)</f>
        <v>0</v>
      </c>
      <c r="GG507" s="27"/>
      <c r="GH507" s="325">
        <f t="shared" si="795"/>
        <v>0</v>
      </c>
      <c r="GI507" s="325">
        <f t="shared" si="796"/>
        <v>0</v>
      </c>
      <c r="GJ507" s="27"/>
      <c r="GK507" s="27"/>
      <c r="GL507" s="41">
        <f t="shared" si="872"/>
        <v>0</v>
      </c>
      <c r="GM507" s="41">
        <f t="shared" si="873"/>
        <v>0</v>
      </c>
      <c r="GN507" s="41">
        <f t="shared" si="874"/>
        <v>0</v>
      </c>
      <c r="GO507" s="41">
        <f t="shared" si="804"/>
        <v>0</v>
      </c>
      <c r="GP507" s="41">
        <f t="shared" si="875"/>
        <v>0</v>
      </c>
      <c r="GQ507" s="41">
        <f t="shared" si="876"/>
        <v>0</v>
      </c>
      <c r="GR507" s="180">
        <f t="shared" si="877"/>
        <v>0</v>
      </c>
      <c r="GS507" s="41">
        <f t="shared" si="797"/>
        <v>0</v>
      </c>
      <c r="GT507" s="41">
        <f t="shared" si="798"/>
        <v>0</v>
      </c>
      <c r="GU507" s="41">
        <f t="shared" si="799"/>
        <v>0</v>
      </c>
      <c r="GV507" s="41">
        <f t="shared" si="800"/>
        <v>0</v>
      </c>
      <c r="GW507" s="41">
        <f t="shared" si="801"/>
        <v>0</v>
      </c>
      <c r="GX507" s="41">
        <f t="shared" si="802"/>
        <v>0</v>
      </c>
      <c r="GY507" s="180">
        <f t="shared" si="803"/>
        <v>0</v>
      </c>
      <c r="GZ507" s="41">
        <v>483</v>
      </c>
      <c r="HA507" s="32"/>
      <c r="HB507" s="42">
        <f t="shared" si="794"/>
        <v>0</v>
      </c>
      <c r="HC507" s="59"/>
    </row>
    <row r="508" spans="1:211" ht="15" hidden="1" customHeight="1">
      <c r="A508" s="64" t="s">
        <v>984</v>
      </c>
      <c r="B508" s="65" t="s">
        <v>985</v>
      </c>
      <c r="C508" s="31" t="s">
        <v>3</v>
      </c>
      <c r="D508" s="31" t="s">
        <v>928</v>
      </c>
      <c r="E508" s="31" t="s">
        <v>928</v>
      </c>
      <c r="F508" s="31" t="s">
        <v>929</v>
      </c>
      <c r="G508" s="33">
        <v>0</v>
      </c>
      <c r="H508" s="33">
        <v>0</v>
      </c>
      <c r="I508" s="33">
        <v>0</v>
      </c>
      <c r="J508" s="34">
        <f>IFERROR(VLOOKUP(A508,#REF!,3,0),0)</f>
        <v>0</v>
      </c>
      <c r="K508" s="34">
        <f t="shared" si="789"/>
        <v>-4</v>
      </c>
      <c r="L508" s="34">
        <v>12</v>
      </c>
      <c r="M508" s="34">
        <v>8</v>
      </c>
      <c r="N508" s="35">
        <f t="shared" si="790"/>
        <v>4</v>
      </c>
      <c r="O508" s="35">
        <f t="shared" si="791"/>
        <v>4</v>
      </c>
      <c r="P508" s="36">
        <v>0</v>
      </c>
      <c r="Q508" s="36">
        <f t="shared" si="823"/>
        <v>0</v>
      </c>
      <c r="R508" s="80"/>
      <c r="S508" s="37">
        <f ca="1">SUMIF(ROP!$D$6:$H$65536,A508,ROP!$J$6:$J$65536)</f>
        <v>0</v>
      </c>
      <c r="T508" s="37">
        <f>SUMIF(HASIL!$B:$B,APS!$B508&amp;RIGHT(APS!T$9,2),HASIL!$I:$I)</f>
        <v>0</v>
      </c>
      <c r="U508" s="37">
        <f>SUMIF(HASIL!$B:$B,APS!$B508&amp;RIGHT(APS!U$9,2),HASIL!$I:$I)</f>
        <v>0</v>
      </c>
      <c r="V508" s="37">
        <f>SUMIF(HASIL!$B:$B,APS!$B508&amp;RIGHT(APS!V$9,2),HASIL!$I:$I)</f>
        <v>0</v>
      </c>
      <c r="W508" s="37">
        <f>SUMIF(HASIL!$B:$B,APS!$B508&amp;RIGHT(APS!W$9,2),HASIL!$I:$I)</f>
        <v>0</v>
      </c>
      <c r="X508" s="38">
        <f t="shared" si="792"/>
        <v>0</v>
      </c>
      <c r="Y508" s="38">
        <f t="shared" si="793"/>
        <v>0</v>
      </c>
      <c r="Z508" s="39">
        <f t="shared" si="879"/>
        <v>0</v>
      </c>
      <c r="AA508" s="39">
        <f t="shared" si="878"/>
        <v>0</v>
      </c>
      <c r="AB508" s="40">
        <f t="shared" si="880"/>
        <v>0</v>
      </c>
      <c r="AC508" s="27">
        <v>0</v>
      </c>
      <c r="AD508" s="27"/>
      <c r="AE508" s="27"/>
      <c r="AF508" s="27"/>
      <c r="AG508" s="27"/>
      <c r="AH508" s="27"/>
      <c r="AI508" s="324">
        <f>SUMIF('Rekapitulasi Juni'!$D$9:$D$192,APS!$B508,'Rekapitulasi Juni'!$E$9:$E$192)</f>
        <v>0</v>
      </c>
      <c r="AJ508" s="324">
        <f>SUMIF('Rekapitulasi Juni'!$D$9:$D$192,APS!$B508,'Rekapitulasi Juni'!$F$9:$F$192)</f>
        <v>0</v>
      </c>
      <c r="AK508" s="324">
        <f>SUMIF('Rekapitulasi Juni'!$D$9:$D$192,APS!$B508,'Rekapitulasi Juni'!$K$9:$K$192)</f>
        <v>0</v>
      </c>
      <c r="AL508" s="325">
        <f t="shared" si="824"/>
        <v>0</v>
      </c>
      <c r="AM508" s="325">
        <f t="shared" si="825"/>
        <v>0</v>
      </c>
      <c r="AN508" s="27"/>
      <c r="AO508" s="324">
        <f>SUMIF('Rekapitulasi Juni'!$U$9:$U$192,APS!$B508,'Rekapitulasi Juni'!$V$9:$V$192)</f>
        <v>0</v>
      </c>
      <c r="AP508" s="324">
        <f>SUMIF('Rekapitulasi Juni'!$U$9:$U$192,APS!$B508,'Rekapitulasi Juni'!$W$9:$W$192)</f>
        <v>0</v>
      </c>
      <c r="AQ508" s="27"/>
      <c r="AR508" s="325">
        <f t="shared" si="826"/>
        <v>0</v>
      </c>
      <c r="AS508" s="325">
        <f t="shared" si="827"/>
        <v>0</v>
      </c>
      <c r="AT508" s="27"/>
      <c r="AU508" s="324">
        <f>SUMIF('Rekapitulasi Juni'!$AL$9:$AL$192,APS!$B508,'Rekapitulasi Juni'!$AM$9:$AM$192)</f>
        <v>0</v>
      </c>
      <c r="AV508" s="324">
        <f>SUMIF('Rekapitulasi Juni'!$AL$9:$AL$192,APS!$B508,'Rekapitulasi Juni'!$AN$9:$AN$192)</f>
        <v>0</v>
      </c>
      <c r="AW508" s="27"/>
      <c r="AX508" s="325">
        <f t="shared" si="828"/>
        <v>0</v>
      </c>
      <c r="AY508" s="325">
        <f t="shared" si="829"/>
        <v>0</v>
      </c>
      <c r="AZ508" s="41">
        <f t="shared" si="830"/>
        <v>0</v>
      </c>
      <c r="BA508" s="41">
        <f t="shared" si="831"/>
        <v>0</v>
      </c>
      <c r="BB508" s="41">
        <f t="shared" si="832"/>
        <v>0</v>
      </c>
      <c r="BC508" s="41">
        <f t="shared" si="833"/>
        <v>0</v>
      </c>
      <c r="BD508" s="41">
        <f t="shared" si="834"/>
        <v>0</v>
      </c>
      <c r="BE508" s="41">
        <f t="shared" si="835"/>
        <v>0</v>
      </c>
      <c r="BF508" s="180">
        <f t="shared" si="836"/>
        <v>0</v>
      </c>
      <c r="BG508" s="27">
        <v>0</v>
      </c>
      <c r="BH508" s="27"/>
      <c r="BI508" s="324">
        <f>SUMIF('Rekapitulasi Juni'!$D$214:$D$393,APS!$B508,'Rekapitulasi Juni'!$E$214:$E$393)</f>
        <v>0</v>
      </c>
      <c r="BJ508" s="324">
        <f>SUMIF('Rekapitulasi Juni'!$D$214:$D$393,APS!$B508,'Rekapitulasi Juni'!$F$214:$F$393)</f>
        <v>0</v>
      </c>
      <c r="BK508" s="27"/>
      <c r="BL508" s="325">
        <f t="shared" si="837"/>
        <v>0</v>
      </c>
      <c r="BM508" s="325">
        <f t="shared" si="838"/>
        <v>0</v>
      </c>
      <c r="BN508" s="27"/>
      <c r="BO508" s="324">
        <f>SUMIF('Rekapitulasi Juni'!$U$214:$U$393,APS!$B508,'Rekapitulasi Juni'!$V$214:$V$393)</f>
        <v>0</v>
      </c>
      <c r="BP508" s="324">
        <f>SUMIF('Rekapitulasi Juni'!$U$214:$U$393,APS!$B508,'Rekapitulasi Juni'!$W$214:$W$393)</f>
        <v>0</v>
      </c>
      <c r="BQ508" s="27"/>
      <c r="BR508" s="325">
        <f t="shared" si="839"/>
        <v>0</v>
      </c>
      <c r="BS508" s="325">
        <f t="shared" si="840"/>
        <v>0</v>
      </c>
      <c r="BT508" s="27"/>
      <c r="BU508" s="324">
        <f>SUMIF('Rekapitulasi Juni'!$AL$214:$AL$393,APS!$B508,'Rekapitulasi Juni'!$AM$214:$AM$393)</f>
        <v>0</v>
      </c>
      <c r="BV508" s="324">
        <f>SUMIF('Rekapitulasi Juni'!$AL$214:$AL$393,APS!$B508,'Rekapitulasi Juni'!$AN$214:$AN$393)</f>
        <v>0</v>
      </c>
      <c r="BW508" s="27"/>
      <c r="BX508" s="325">
        <f t="shared" si="841"/>
        <v>0</v>
      </c>
      <c r="BY508" s="325">
        <f t="shared" si="842"/>
        <v>0</v>
      </c>
      <c r="BZ508" s="27"/>
      <c r="CA508" s="324">
        <f>SUMIF('Rekapitulasi Juni'!$BA$214:$BA$393,APS!$B508,'Rekapitulasi Juni'!$BB$214:$BB$393)</f>
        <v>0</v>
      </c>
      <c r="CB508" s="324">
        <f>SUMIF('Rekapitulasi Juni'!$BA$214:$BA$393,APS!$B508,'Rekapitulasi Juni'!$BC$214:$BC$393)</f>
        <v>0</v>
      </c>
      <c r="CC508" s="27"/>
      <c r="CD508" s="325">
        <f t="shared" si="843"/>
        <v>0</v>
      </c>
      <c r="CE508" s="325">
        <f t="shared" si="844"/>
        <v>0</v>
      </c>
      <c r="CF508" s="27"/>
      <c r="CG508" s="324">
        <f>SUMIF('Rekapitulasi Juni'!$BP$214:$BP$393,APS!$B508,'Rekapitulasi Juni'!$BQ$214:$BQ$393)</f>
        <v>0</v>
      </c>
      <c r="CH508" s="324">
        <f>SUMIF('Rekapitulasi Juni'!$BP$214:$BP$393,APS!$B508,'Rekapitulasi Juni'!$BR$214:$BR$393)</f>
        <v>0</v>
      </c>
      <c r="CI508" s="27"/>
      <c r="CJ508" s="325">
        <f t="shared" si="845"/>
        <v>0</v>
      </c>
      <c r="CK508" s="325">
        <f t="shared" si="846"/>
        <v>0</v>
      </c>
      <c r="CL508" s="41">
        <f t="shared" si="847"/>
        <v>0</v>
      </c>
      <c r="CM508" s="41">
        <f t="shared" si="848"/>
        <v>0</v>
      </c>
      <c r="CN508" s="41">
        <f t="shared" si="849"/>
        <v>0</v>
      </c>
      <c r="CO508" s="41">
        <f t="shared" si="850"/>
        <v>0</v>
      </c>
      <c r="CP508" s="41">
        <f t="shared" si="851"/>
        <v>0</v>
      </c>
      <c r="CQ508" s="41">
        <f t="shared" si="852"/>
        <v>0</v>
      </c>
      <c r="CR508" s="180">
        <f t="shared" si="853"/>
        <v>0</v>
      </c>
      <c r="CS508" s="27">
        <v>0</v>
      </c>
      <c r="CT508" s="27"/>
      <c r="CU508" s="324">
        <f>SUMIF('Rekapitulasi Juni'!$D$410:$D$588,APS!$B508,'Rekapitulasi Juni'!$E$410:$E$588)</f>
        <v>0</v>
      </c>
      <c r="CV508" s="324">
        <f>SUMIF('Rekapitulasi Juni'!$D$410:$D$588,APS!$B508,'Rekapitulasi Juni'!$F$410:$F$588)</f>
        <v>0</v>
      </c>
      <c r="CW508" s="27"/>
      <c r="CX508" s="325">
        <f t="shared" si="854"/>
        <v>0</v>
      </c>
      <c r="CY508" s="325">
        <f t="shared" si="855"/>
        <v>0</v>
      </c>
      <c r="CZ508" s="27"/>
      <c r="DA508" s="324">
        <f>SUMIF('Rekapitulasi Juni'!$U$410:$U$588,APS!$B508,'Rekapitulasi Juni'!$V$410:$V$588)</f>
        <v>0</v>
      </c>
      <c r="DB508" s="324">
        <f>SUMIF('Rekapitulasi Juni'!$U$410:$U$588,APS!$B508,'Rekapitulasi Juni'!$W$410:$W$588)</f>
        <v>0</v>
      </c>
      <c r="DC508" s="27"/>
      <c r="DD508" s="325">
        <f t="shared" si="856"/>
        <v>0</v>
      </c>
      <c r="DE508" s="325">
        <f t="shared" si="857"/>
        <v>0</v>
      </c>
      <c r="DF508" s="27"/>
      <c r="DG508" s="324">
        <f>SUMIF('Rekapitulasi Juni'!$AL$410:$AL$588,APS!$B508,'Rekapitulasi Juni'!$AM$410:$AM$588)</f>
        <v>0</v>
      </c>
      <c r="DH508" s="324">
        <f>SUMIF('Rekapitulasi Juni'!$AL$410:$AL$588,APS!$B508,'Rekapitulasi Juni'!$AN$410:$AN$588)</f>
        <v>0</v>
      </c>
      <c r="DI508" s="27"/>
      <c r="DJ508" s="325">
        <f t="shared" si="813"/>
        <v>0</v>
      </c>
      <c r="DK508" s="325">
        <f t="shared" si="814"/>
        <v>0</v>
      </c>
      <c r="DL508" s="27"/>
      <c r="DM508" s="324">
        <f>SUMIF('Rekapitulasi Juni'!$BA$410:$BA$588,APS!$B508,'Rekapitulasi Juni'!$BB$410:$BB$588)</f>
        <v>0</v>
      </c>
      <c r="DN508" s="324">
        <f>SUMIF('Rekapitulasi Juni'!$BA$410:$BA$588,APS!$B508,'Rekapitulasi Juni'!$BC$410:$BC$588)</f>
        <v>0</v>
      </c>
      <c r="DO508" s="324">
        <f>SUMIF('Rekapitulasi Juni'!$BA$410:$BA$588,APS!$B508,'Rekapitulasi Juni'!$BF$410:$BF$588)</f>
        <v>0</v>
      </c>
      <c r="DP508" s="325">
        <f t="shared" si="815"/>
        <v>0</v>
      </c>
      <c r="DQ508" s="325">
        <f t="shared" si="816"/>
        <v>0</v>
      </c>
      <c r="DR508" s="27"/>
      <c r="DS508" s="324">
        <f>SUMIF('Rekapitulasi Juni'!$BP$410:$BP$588,APS!$B508,'Rekapitulasi Juni'!$BQ$410:$BQ$588)</f>
        <v>0</v>
      </c>
      <c r="DT508" s="324">
        <f>SUMIF('Rekapitulasi Juni'!$BP$410:$BP$588,APS!$B508,'Rekapitulasi Juni'!$BR$410:$BR$588)</f>
        <v>0</v>
      </c>
      <c r="DU508" s="27"/>
      <c r="DV508" s="325">
        <f t="shared" si="817"/>
        <v>0</v>
      </c>
      <c r="DW508" s="325">
        <f t="shared" si="818"/>
        <v>0</v>
      </c>
      <c r="DX508" s="41">
        <f t="shared" si="858"/>
        <v>0</v>
      </c>
      <c r="DY508" s="41">
        <f t="shared" si="859"/>
        <v>0</v>
      </c>
      <c r="DZ508" s="41">
        <f t="shared" si="860"/>
        <v>0</v>
      </c>
      <c r="EA508" s="41">
        <f t="shared" si="861"/>
        <v>0</v>
      </c>
      <c r="EB508" s="41">
        <f t="shared" si="862"/>
        <v>0</v>
      </c>
      <c r="EC508" s="41">
        <f t="shared" si="863"/>
        <v>0</v>
      </c>
      <c r="ED508" s="180">
        <f t="shared" si="864"/>
        <v>0</v>
      </c>
      <c r="EE508" s="27">
        <v>0</v>
      </c>
      <c r="EF508" s="27"/>
      <c r="EG508" s="324">
        <f>SUMIF('Rekapitulasi Juni'!$D$608:$D$786,APS!$B508,'Rekapitulasi Juni'!$E$608:$E$786)</f>
        <v>0</v>
      </c>
      <c r="EH508" s="324">
        <f>SUMIF('Rekapitulasi Juni'!$D$608:$D$786,APS!$B508,'Rekapitulasi Juni'!$F$608:$F$786)</f>
        <v>0</v>
      </c>
      <c r="EI508" s="27"/>
      <c r="EJ508" s="325">
        <f t="shared" si="819"/>
        <v>0</v>
      </c>
      <c r="EK508" s="325">
        <f t="shared" si="820"/>
        <v>0</v>
      </c>
      <c r="EL508" s="27"/>
      <c r="EM508" s="324">
        <f>SUMIF('Rekapitulasi Juni'!$U$608:$U$786,APS!$B508,'Rekapitulasi Juni'!$V$608:$V$786)</f>
        <v>0</v>
      </c>
      <c r="EN508" s="324">
        <f>SUMIF('Rekapitulasi Juni'!$U$608:$U$786,APS!$B508,'Rekapitulasi Juni'!$W$608:$W$786)</f>
        <v>0</v>
      </c>
      <c r="EO508" s="27"/>
      <c r="EP508" s="325">
        <f t="shared" si="821"/>
        <v>0</v>
      </c>
      <c r="EQ508" s="325">
        <f t="shared" si="822"/>
        <v>0</v>
      </c>
      <c r="ER508" s="27"/>
      <c r="ES508" s="324">
        <f>SUMIF('Rekapitulasi Juni'!$AL$608:$AL$786,APS!$B508,'Rekapitulasi Juni'!$AM$608:$AM$786)</f>
        <v>0</v>
      </c>
      <c r="ET508" s="324">
        <f>SUMIF('Rekapitulasi Juni'!$AL$608:$AL$786,APS!$B508,'Rekapitulasi Juni'!$AN$608:$AN$786)</f>
        <v>0</v>
      </c>
      <c r="EU508" s="27"/>
      <c r="EV508" s="325">
        <f t="shared" si="807"/>
        <v>0</v>
      </c>
      <c r="EW508" s="325">
        <f t="shared" si="808"/>
        <v>0</v>
      </c>
      <c r="EX508" s="27"/>
      <c r="EY508" s="324">
        <f>SUMIF('Rekapitulasi Juni'!$BA$608:$BA$786,APS!$B508,'Rekapitulasi Juni'!$BB$608:$BB$786)</f>
        <v>0</v>
      </c>
      <c r="EZ508" s="324">
        <f>SUMIF('Rekapitulasi Juni'!$BA$608:$BA$786,APS!$B508,'Rekapitulasi Juni'!$BC$608:$BC$786)</f>
        <v>0</v>
      </c>
      <c r="FA508" s="324">
        <f>SUMIF('Rekapitulasi Juni'!$BA$608:$BA$786,APS!$B508,'Rekapitulasi Juni'!$BF$608:$BF$786)</f>
        <v>0</v>
      </c>
      <c r="FB508" s="325">
        <f t="shared" si="809"/>
        <v>0</v>
      </c>
      <c r="FC508" s="325">
        <f t="shared" si="810"/>
        <v>0</v>
      </c>
      <c r="FD508" s="27"/>
      <c r="FE508" s="27"/>
      <c r="FF508" s="27"/>
      <c r="FG508" s="27"/>
      <c r="FH508" s="27"/>
      <c r="FI508" s="27"/>
      <c r="FJ508" s="41">
        <f t="shared" si="865"/>
        <v>0</v>
      </c>
      <c r="FK508" s="41">
        <f t="shared" si="866"/>
        <v>0</v>
      </c>
      <c r="FL508" s="41">
        <f t="shared" si="867"/>
        <v>0</v>
      </c>
      <c r="FM508" s="41">
        <f t="shared" si="868"/>
        <v>0</v>
      </c>
      <c r="FN508" s="41">
        <f t="shared" si="869"/>
        <v>0</v>
      </c>
      <c r="FO508" s="41">
        <f t="shared" si="870"/>
        <v>0</v>
      </c>
      <c r="FP508" s="180">
        <f t="shared" si="871"/>
        <v>0</v>
      </c>
      <c r="FQ508" s="27"/>
      <c r="FR508" s="27"/>
      <c r="FS508" s="324">
        <f>SUMIF('Rekapitulasi Juni'!$D$804:$D$984,APS!$B508,'Rekapitulasi Juni'!$E$804:$E$984)</f>
        <v>0</v>
      </c>
      <c r="FT508" s="324">
        <f>SUMIF('Rekapitulasi Juni'!$D$804:$D$984,APS!$B508,'Rekapitulasi Juni'!$F$804:$F$984)</f>
        <v>0</v>
      </c>
      <c r="FU508" s="27"/>
      <c r="FV508" s="325">
        <f t="shared" si="811"/>
        <v>0</v>
      </c>
      <c r="FW508" s="325">
        <f t="shared" si="812"/>
        <v>0</v>
      </c>
      <c r="FX508" s="27"/>
      <c r="FY508" s="324">
        <f>SUMIF('Rekapitulasi Juni'!$U$804:$U$984,APS!$B508,'Rekapitulasi Juni'!$V$804:$V$984)</f>
        <v>0</v>
      </c>
      <c r="FZ508" s="324">
        <f>SUMIF('Rekapitulasi Juni'!$U$804:$U$984,APS!$B508,'Rekapitulasi Juni'!$W$804:$W$984)</f>
        <v>0</v>
      </c>
      <c r="GA508" s="27"/>
      <c r="GB508" s="325">
        <f t="shared" si="805"/>
        <v>0</v>
      </c>
      <c r="GC508" s="325">
        <f t="shared" si="806"/>
        <v>0</v>
      </c>
      <c r="GD508" s="27"/>
      <c r="GE508" s="324">
        <f>SUMIF('Rekapitulasi Juni'!$AL$804:$AL$984,APS!$B508,'Rekapitulasi Juni'!$AM$804:$AM$984)</f>
        <v>0</v>
      </c>
      <c r="GF508" s="324">
        <f>SUMIF('Rekapitulasi Juni'!$AL$804:$AL$984,APS!$B508,'Rekapitulasi Juni'!$AN$804:$AN$984)</f>
        <v>0</v>
      </c>
      <c r="GG508" s="27"/>
      <c r="GH508" s="325">
        <f t="shared" si="795"/>
        <v>0</v>
      </c>
      <c r="GI508" s="325">
        <f t="shared" si="796"/>
        <v>0</v>
      </c>
      <c r="GJ508" s="27"/>
      <c r="GK508" s="27"/>
      <c r="GL508" s="41">
        <f t="shared" si="872"/>
        <v>0</v>
      </c>
      <c r="GM508" s="41">
        <f t="shared" si="873"/>
        <v>0</v>
      </c>
      <c r="GN508" s="41">
        <f t="shared" si="874"/>
        <v>0</v>
      </c>
      <c r="GO508" s="41">
        <f t="shared" si="804"/>
        <v>0</v>
      </c>
      <c r="GP508" s="41">
        <f t="shared" si="875"/>
        <v>0</v>
      </c>
      <c r="GQ508" s="41">
        <f t="shared" si="876"/>
        <v>0</v>
      </c>
      <c r="GR508" s="180">
        <f t="shared" si="877"/>
        <v>0</v>
      </c>
      <c r="GS508" s="41">
        <f t="shared" si="797"/>
        <v>0</v>
      </c>
      <c r="GT508" s="41">
        <f t="shared" si="798"/>
        <v>0</v>
      </c>
      <c r="GU508" s="41">
        <f t="shared" si="799"/>
        <v>0</v>
      </c>
      <c r="GV508" s="41">
        <f t="shared" si="800"/>
        <v>0</v>
      </c>
      <c r="GW508" s="41">
        <f t="shared" si="801"/>
        <v>0</v>
      </c>
      <c r="GX508" s="41">
        <f t="shared" si="802"/>
        <v>0</v>
      </c>
      <c r="GY508" s="180">
        <f t="shared" si="803"/>
        <v>0</v>
      </c>
      <c r="GZ508" s="41">
        <v>484</v>
      </c>
      <c r="HA508" s="32"/>
      <c r="HB508" s="42">
        <f t="shared" si="794"/>
        <v>8</v>
      </c>
      <c r="HC508" s="59"/>
    </row>
    <row r="509" spans="1:211" ht="15" hidden="1" customHeight="1">
      <c r="A509" s="31" t="s">
        <v>986</v>
      </c>
      <c r="B509" s="32" t="s">
        <v>987</v>
      </c>
      <c r="C509" s="31" t="s">
        <v>3</v>
      </c>
      <c r="D509" s="31" t="s">
        <v>928</v>
      </c>
      <c r="E509" s="31" t="s">
        <v>928</v>
      </c>
      <c r="F509" s="31" t="s">
        <v>929</v>
      </c>
      <c r="G509" s="33">
        <v>0</v>
      </c>
      <c r="H509" s="33">
        <v>0</v>
      </c>
      <c r="I509" s="33">
        <v>0</v>
      </c>
      <c r="J509" s="34">
        <f>IFERROR(VLOOKUP(A509,#REF!,3,0),0)</f>
        <v>0</v>
      </c>
      <c r="K509" s="34">
        <f t="shared" si="789"/>
        <v>0</v>
      </c>
      <c r="L509" s="34">
        <v>0</v>
      </c>
      <c r="M509" s="34">
        <v>0</v>
      </c>
      <c r="N509" s="35">
        <f t="shared" si="790"/>
        <v>0</v>
      </c>
      <c r="O509" s="35">
        <f t="shared" si="791"/>
        <v>0</v>
      </c>
      <c r="P509" s="36">
        <v>0</v>
      </c>
      <c r="Q509" s="36">
        <f t="shared" si="823"/>
        <v>0</v>
      </c>
      <c r="R509" s="80"/>
      <c r="S509" s="37">
        <f ca="1">SUMIF(ROP!$D$6:$H$65536,A509,ROP!$J$6:$J$65536)</f>
        <v>0</v>
      </c>
      <c r="T509" s="37">
        <f>SUMIF(HASIL!$B:$B,APS!$B509&amp;RIGHT(APS!T$9,2),HASIL!$I:$I)</f>
        <v>0</v>
      </c>
      <c r="U509" s="37">
        <f>SUMIF(HASIL!$B:$B,APS!$B509&amp;RIGHT(APS!U$9,2),HASIL!$I:$I)</f>
        <v>0</v>
      </c>
      <c r="V509" s="37">
        <f>SUMIF(HASIL!$B:$B,APS!$B509&amp;RIGHT(APS!V$9,2),HASIL!$I:$I)</f>
        <v>0</v>
      </c>
      <c r="W509" s="37">
        <f>SUMIF(HASIL!$B:$B,APS!$B509&amp;RIGHT(APS!W$9,2),HASIL!$I:$I)</f>
        <v>0</v>
      </c>
      <c r="X509" s="38">
        <f t="shared" si="792"/>
        <v>0</v>
      </c>
      <c r="Y509" s="38">
        <f t="shared" si="793"/>
        <v>0</v>
      </c>
      <c r="Z509" s="39">
        <f t="shared" si="879"/>
        <v>0</v>
      </c>
      <c r="AA509" s="39">
        <f t="shared" si="878"/>
        <v>0</v>
      </c>
      <c r="AB509" s="40">
        <f t="shared" si="880"/>
        <v>0</v>
      </c>
      <c r="AC509" s="27">
        <v>0</v>
      </c>
      <c r="AD509" s="27"/>
      <c r="AE509" s="27"/>
      <c r="AF509" s="27"/>
      <c r="AG509" s="27"/>
      <c r="AH509" s="27"/>
      <c r="AI509" s="324">
        <f>SUMIF('Rekapitulasi Juni'!$D$9:$D$192,APS!$B509,'Rekapitulasi Juni'!$E$9:$E$192)</f>
        <v>0</v>
      </c>
      <c r="AJ509" s="324">
        <f>SUMIF('Rekapitulasi Juni'!$D$9:$D$192,APS!$B509,'Rekapitulasi Juni'!$F$9:$F$192)</f>
        <v>0</v>
      </c>
      <c r="AK509" s="324">
        <f>SUMIF('Rekapitulasi Juni'!$D$9:$D$192,APS!$B509,'Rekapitulasi Juni'!$K$9:$K$192)</f>
        <v>0</v>
      </c>
      <c r="AL509" s="325">
        <f t="shared" si="824"/>
        <v>0</v>
      </c>
      <c r="AM509" s="325">
        <f t="shared" si="825"/>
        <v>0</v>
      </c>
      <c r="AN509" s="27"/>
      <c r="AO509" s="324">
        <f>SUMIF('Rekapitulasi Juni'!$U$9:$U$192,APS!$B509,'Rekapitulasi Juni'!$V$9:$V$192)</f>
        <v>0</v>
      </c>
      <c r="AP509" s="324">
        <f>SUMIF('Rekapitulasi Juni'!$U$9:$U$192,APS!$B509,'Rekapitulasi Juni'!$W$9:$W$192)</f>
        <v>0</v>
      </c>
      <c r="AQ509" s="27"/>
      <c r="AR509" s="325">
        <f t="shared" si="826"/>
        <v>0</v>
      </c>
      <c r="AS509" s="325">
        <f t="shared" si="827"/>
        <v>0</v>
      </c>
      <c r="AT509" s="27"/>
      <c r="AU509" s="324">
        <f>SUMIF('Rekapitulasi Juni'!$AL$9:$AL$192,APS!$B509,'Rekapitulasi Juni'!$AM$9:$AM$192)</f>
        <v>0</v>
      </c>
      <c r="AV509" s="324">
        <f>SUMIF('Rekapitulasi Juni'!$AL$9:$AL$192,APS!$B509,'Rekapitulasi Juni'!$AN$9:$AN$192)</f>
        <v>0</v>
      </c>
      <c r="AW509" s="27"/>
      <c r="AX509" s="325">
        <f t="shared" si="828"/>
        <v>0</v>
      </c>
      <c r="AY509" s="325">
        <f t="shared" si="829"/>
        <v>0</v>
      </c>
      <c r="AZ509" s="41">
        <f t="shared" si="830"/>
        <v>0</v>
      </c>
      <c r="BA509" s="41">
        <f t="shared" si="831"/>
        <v>0</v>
      </c>
      <c r="BB509" s="41">
        <f t="shared" si="832"/>
        <v>0</v>
      </c>
      <c r="BC509" s="41">
        <f t="shared" si="833"/>
        <v>0</v>
      </c>
      <c r="BD509" s="41">
        <f t="shared" si="834"/>
        <v>0</v>
      </c>
      <c r="BE509" s="41">
        <f t="shared" si="835"/>
        <v>0</v>
      </c>
      <c r="BF509" s="180">
        <f t="shared" si="836"/>
        <v>0</v>
      </c>
      <c r="BG509" s="27">
        <v>0</v>
      </c>
      <c r="BH509" s="27"/>
      <c r="BI509" s="324">
        <f>SUMIF('Rekapitulasi Juni'!$D$214:$D$393,APS!$B509,'Rekapitulasi Juni'!$E$214:$E$393)</f>
        <v>0</v>
      </c>
      <c r="BJ509" s="324">
        <f>SUMIF('Rekapitulasi Juni'!$D$214:$D$393,APS!$B509,'Rekapitulasi Juni'!$F$214:$F$393)</f>
        <v>0</v>
      </c>
      <c r="BK509" s="27"/>
      <c r="BL509" s="325">
        <f t="shared" si="837"/>
        <v>0</v>
      </c>
      <c r="BM509" s="325">
        <f t="shared" si="838"/>
        <v>0</v>
      </c>
      <c r="BN509" s="27"/>
      <c r="BO509" s="324">
        <f>SUMIF('Rekapitulasi Juni'!$U$214:$U$393,APS!$B509,'Rekapitulasi Juni'!$V$214:$V$393)</f>
        <v>0</v>
      </c>
      <c r="BP509" s="324">
        <f>SUMIF('Rekapitulasi Juni'!$U$214:$U$393,APS!$B509,'Rekapitulasi Juni'!$W$214:$W$393)</f>
        <v>0</v>
      </c>
      <c r="BQ509" s="27"/>
      <c r="BR509" s="325">
        <f t="shared" si="839"/>
        <v>0</v>
      </c>
      <c r="BS509" s="325">
        <f t="shared" si="840"/>
        <v>0</v>
      </c>
      <c r="BT509" s="27"/>
      <c r="BU509" s="324">
        <f>SUMIF('Rekapitulasi Juni'!$AL$214:$AL$393,APS!$B509,'Rekapitulasi Juni'!$AM$214:$AM$393)</f>
        <v>0</v>
      </c>
      <c r="BV509" s="324">
        <f>SUMIF('Rekapitulasi Juni'!$AL$214:$AL$393,APS!$B509,'Rekapitulasi Juni'!$AN$214:$AN$393)</f>
        <v>0</v>
      </c>
      <c r="BW509" s="27"/>
      <c r="BX509" s="325">
        <f t="shared" si="841"/>
        <v>0</v>
      </c>
      <c r="BY509" s="325">
        <f t="shared" si="842"/>
        <v>0</v>
      </c>
      <c r="BZ509" s="27"/>
      <c r="CA509" s="324">
        <f>SUMIF('Rekapitulasi Juni'!$BA$214:$BA$393,APS!$B509,'Rekapitulasi Juni'!$BB$214:$BB$393)</f>
        <v>0</v>
      </c>
      <c r="CB509" s="324">
        <f>SUMIF('Rekapitulasi Juni'!$BA$214:$BA$393,APS!$B509,'Rekapitulasi Juni'!$BC$214:$BC$393)</f>
        <v>0</v>
      </c>
      <c r="CC509" s="27"/>
      <c r="CD509" s="325">
        <f t="shared" si="843"/>
        <v>0</v>
      </c>
      <c r="CE509" s="325">
        <f t="shared" si="844"/>
        <v>0</v>
      </c>
      <c r="CF509" s="27"/>
      <c r="CG509" s="324">
        <f>SUMIF('Rekapitulasi Juni'!$BP$214:$BP$393,APS!$B509,'Rekapitulasi Juni'!$BQ$214:$BQ$393)</f>
        <v>0</v>
      </c>
      <c r="CH509" s="324">
        <f>SUMIF('Rekapitulasi Juni'!$BP$214:$BP$393,APS!$B509,'Rekapitulasi Juni'!$BR$214:$BR$393)</f>
        <v>0</v>
      </c>
      <c r="CI509" s="27"/>
      <c r="CJ509" s="325">
        <f t="shared" si="845"/>
        <v>0</v>
      </c>
      <c r="CK509" s="325">
        <f t="shared" si="846"/>
        <v>0</v>
      </c>
      <c r="CL509" s="41">
        <f t="shared" si="847"/>
        <v>0</v>
      </c>
      <c r="CM509" s="41">
        <f t="shared" si="848"/>
        <v>0</v>
      </c>
      <c r="CN509" s="41">
        <f t="shared" si="849"/>
        <v>0</v>
      </c>
      <c r="CO509" s="41">
        <f t="shared" si="850"/>
        <v>0</v>
      </c>
      <c r="CP509" s="41">
        <f t="shared" si="851"/>
        <v>0</v>
      </c>
      <c r="CQ509" s="41">
        <f t="shared" si="852"/>
        <v>0</v>
      </c>
      <c r="CR509" s="180">
        <f t="shared" si="853"/>
        <v>0</v>
      </c>
      <c r="CS509" s="27">
        <v>0</v>
      </c>
      <c r="CT509" s="27"/>
      <c r="CU509" s="324">
        <f>SUMIF('Rekapitulasi Juni'!$D$410:$D$588,APS!$B509,'Rekapitulasi Juni'!$E$410:$E$588)</f>
        <v>0</v>
      </c>
      <c r="CV509" s="324">
        <f>SUMIF('Rekapitulasi Juni'!$D$410:$D$588,APS!$B509,'Rekapitulasi Juni'!$F$410:$F$588)</f>
        <v>0</v>
      </c>
      <c r="CW509" s="27"/>
      <c r="CX509" s="325">
        <f t="shared" si="854"/>
        <v>0</v>
      </c>
      <c r="CY509" s="325">
        <f t="shared" si="855"/>
        <v>0</v>
      </c>
      <c r="CZ509" s="27"/>
      <c r="DA509" s="324">
        <f>SUMIF('Rekapitulasi Juni'!$U$410:$U$588,APS!$B509,'Rekapitulasi Juni'!$V$410:$V$588)</f>
        <v>0</v>
      </c>
      <c r="DB509" s="324">
        <f>SUMIF('Rekapitulasi Juni'!$U$410:$U$588,APS!$B509,'Rekapitulasi Juni'!$W$410:$W$588)</f>
        <v>0</v>
      </c>
      <c r="DC509" s="27"/>
      <c r="DD509" s="325">
        <f t="shared" si="856"/>
        <v>0</v>
      </c>
      <c r="DE509" s="325">
        <f t="shared" si="857"/>
        <v>0</v>
      </c>
      <c r="DF509" s="27"/>
      <c r="DG509" s="324">
        <f>SUMIF('Rekapitulasi Juni'!$AL$410:$AL$588,APS!$B509,'Rekapitulasi Juni'!$AM$410:$AM$588)</f>
        <v>0</v>
      </c>
      <c r="DH509" s="324">
        <f>SUMIF('Rekapitulasi Juni'!$AL$410:$AL$588,APS!$B509,'Rekapitulasi Juni'!$AN$410:$AN$588)</f>
        <v>0</v>
      </c>
      <c r="DI509" s="27"/>
      <c r="DJ509" s="325">
        <f t="shared" si="813"/>
        <v>0</v>
      </c>
      <c r="DK509" s="325">
        <f t="shared" si="814"/>
        <v>0</v>
      </c>
      <c r="DL509" s="27"/>
      <c r="DM509" s="324">
        <f>SUMIF('Rekapitulasi Juni'!$BA$410:$BA$588,APS!$B509,'Rekapitulasi Juni'!$BB$410:$BB$588)</f>
        <v>0</v>
      </c>
      <c r="DN509" s="324">
        <f>SUMIF('Rekapitulasi Juni'!$BA$410:$BA$588,APS!$B509,'Rekapitulasi Juni'!$BC$410:$BC$588)</f>
        <v>0</v>
      </c>
      <c r="DO509" s="324">
        <f>SUMIF('Rekapitulasi Juni'!$BA$410:$BA$588,APS!$B509,'Rekapitulasi Juni'!$BF$410:$BF$588)</f>
        <v>0</v>
      </c>
      <c r="DP509" s="325">
        <f t="shared" si="815"/>
        <v>0</v>
      </c>
      <c r="DQ509" s="325">
        <f t="shared" si="816"/>
        <v>0</v>
      </c>
      <c r="DR509" s="27"/>
      <c r="DS509" s="324">
        <f>SUMIF('Rekapitulasi Juni'!$BP$410:$BP$588,APS!$B509,'Rekapitulasi Juni'!$BQ$410:$BQ$588)</f>
        <v>0</v>
      </c>
      <c r="DT509" s="324">
        <f>SUMIF('Rekapitulasi Juni'!$BP$410:$BP$588,APS!$B509,'Rekapitulasi Juni'!$BR$410:$BR$588)</f>
        <v>0</v>
      </c>
      <c r="DU509" s="27"/>
      <c r="DV509" s="325">
        <f t="shared" si="817"/>
        <v>0</v>
      </c>
      <c r="DW509" s="325">
        <f t="shared" si="818"/>
        <v>0</v>
      </c>
      <c r="DX509" s="41">
        <f t="shared" si="858"/>
        <v>0</v>
      </c>
      <c r="DY509" s="41">
        <f t="shared" si="859"/>
        <v>0</v>
      </c>
      <c r="DZ509" s="41">
        <f t="shared" si="860"/>
        <v>0</v>
      </c>
      <c r="EA509" s="41">
        <f t="shared" si="861"/>
        <v>0</v>
      </c>
      <c r="EB509" s="41">
        <f t="shared" si="862"/>
        <v>0</v>
      </c>
      <c r="EC509" s="41">
        <f t="shared" si="863"/>
        <v>0</v>
      </c>
      <c r="ED509" s="180">
        <f t="shared" si="864"/>
        <v>0</v>
      </c>
      <c r="EE509" s="27">
        <v>0</v>
      </c>
      <c r="EF509" s="27"/>
      <c r="EG509" s="324">
        <f>SUMIF('Rekapitulasi Juni'!$D$608:$D$786,APS!$B509,'Rekapitulasi Juni'!$E$608:$E$786)</f>
        <v>0</v>
      </c>
      <c r="EH509" s="324">
        <f>SUMIF('Rekapitulasi Juni'!$D$608:$D$786,APS!$B509,'Rekapitulasi Juni'!$F$608:$F$786)</f>
        <v>0</v>
      </c>
      <c r="EI509" s="27"/>
      <c r="EJ509" s="325">
        <f t="shared" si="819"/>
        <v>0</v>
      </c>
      <c r="EK509" s="325">
        <f t="shared" si="820"/>
        <v>0</v>
      </c>
      <c r="EL509" s="27"/>
      <c r="EM509" s="324">
        <f>SUMIF('Rekapitulasi Juni'!$U$608:$U$786,APS!$B509,'Rekapitulasi Juni'!$V$608:$V$786)</f>
        <v>0</v>
      </c>
      <c r="EN509" s="324">
        <f>SUMIF('Rekapitulasi Juni'!$U$608:$U$786,APS!$B509,'Rekapitulasi Juni'!$W$608:$W$786)</f>
        <v>0</v>
      </c>
      <c r="EO509" s="27"/>
      <c r="EP509" s="325">
        <f t="shared" si="821"/>
        <v>0</v>
      </c>
      <c r="EQ509" s="325">
        <f t="shared" si="822"/>
        <v>0</v>
      </c>
      <c r="ER509" s="27"/>
      <c r="ES509" s="324">
        <f>SUMIF('Rekapitulasi Juni'!$AL$608:$AL$786,APS!$B509,'Rekapitulasi Juni'!$AM$608:$AM$786)</f>
        <v>0</v>
      </c>
      <c r="ET509" s="324">
        <f>SUMIF('Rekapitulasi Juni'!$AL$608:$AL$786,APS!$B509,'Rekapitulasi Juni'!$AN$608:$AN$786)</f>
        <v>0</v>
      </c>
      <c r="EU509" s="27"/>
      <c r="EV509" s="325">
        <f t="shared" si="807"/>
        <v>0</v>
      </c>
      <c r="EW509" s="325">
        <f t="shared" si="808"/>
        <v>0</v>
      </c>
      <c r="EX509" s="27"/>
      <c r="EY509" s="324">
        <f>SUMIF('Rekapitulasi Juni'!$BA$608:$BA$786,APS!$B509,'Rekapitulasi Juni'!$BB$608:$BB$786)</f>
        <v>0</v>
      </c>
      <c r="EZ509" s="324">
        <f>SUMIF('Rekapitulasi Juni'!$BA$608:$BA$786,APS!$B509,'Rekapitulasi Juni'!$BC$608:$BC$786)</f>
        <v>0</v>
      </c>
      <c r="FA509" s="324">
        <f>SUMIF('Rekapitulasi Juni'!$BA$608:$BA$786,APS!$B509,'Rekapitulasi Juni'!$BF$608:$BF$786)</f>
        <v>0</v>
      </c>
      <c r="FB509" s="325">
        <f t="shared" si="809"/>
        <v>0</v>
      </c>
      <c r="FC509" s="325">
        <f t="shared" si="810"/>
        <v>0</v>
      </c>
      <c r="FD509" s="27"/>
      <c r="FE509" s="27"/>
      <c r="FF509" s="27"/>
      <c r="FG509" s="27"/>
      <c r="FH509" s="27"/>
      <c r="FI509" s="27"/>
      <c r="FJ509" s="41">
        <f t="shared" si="865"/>
        <v>0</v>
      </c>
      <c r="FK509" s="41">
        <f t="shared" si="866"/>
        <v>0</v>
      </c>
      <c r="FL509" s="41">
        <f t="shared" si="867"/>
        <v>0</v>
      </c>
      <c r="FM509" s="41">
        <f t="shared" si="868"/>
        <v>0</v>
      </c>
      <c r="FN509" s="41">
        <f t="shared" si="869"/>
        <v>0</v>
      </c>
      <c r="FO509" s="41">
        <f t="shared" si="870"/>
        <v>0</v>
      </c>
      <c r="FP509" s="180">
        <f t="shared" si="871"/>
        <v>0</v>
      </c>
      <c r="FQ509" s="27"/>
      <c r="FR509" s="27"/>
      <c r="FS509" s="324">
        <f>SUMIF('Rekapitulasi Juni'!$D$804:$D$984,APS!$B509,'Rekapitulasi Juni'!$E$804:$E$984)</f>
        <v>0</v>
      </c>
      <c r="FT509" s="324">
        <f>SUMIF('Rekapitulasi Juni'!$D$804:$D$984,APS!$B509,'Rekapitulasi Juni'!$F$804:$F$984)</f>
        <v>0</v>
      </c>
      <c r="FU509" s="27"/>
      <c r="FV509" s="325">
        <f t="shared" si="811"/>
        <v>0</v>
      </c>
      <c r="FW509" s="325">
        <f t="shared" si="812"/>
        <v>0</v>
      </c>
      <c r="FX509" s="27"/>
      <c r="FY509" s="324">
        <f>SUMIF('Rekapitulasi Juni'!$U$804:$U$984,APS!$B509,'Rekapitulasi Juni'!$V$804:$V$984)</f>
        <v>0</v>
      </c>
      <c r="FZ509" s="324">
        <f>SUMIF('Rekapitulasi Juni'!$U$804:$U$984,APS!$B509,'Rekapitulasi Juni'!$W$804:$W$984)</f>
        <v>0</v>
      </c>
      <c r="GA509" s="27"/>
      <c r="GB509" s="325">
        <f t="shared" si="805"/>
        <v>0</v>
      </c>
      <c r="GC509" s="325">
        <f t="shared" si="806"/>
        <v>0</v>
      </c>
      <c r="GD509" s="27"/>
      <c r="GE509" s="324">
        <f>SUMIF('Rekapitulasi Juni'!$AL$804:$AL$984,APS!$B509,'Rekapitulasi Juni'!$AM$804:$AM$984)</f>
        <v>0</v>
      </c>
      <c r="GF509" s="324">
        <f>SUMIF('Rekapitulasi Juni'!$AL$804:$AL$984,APS!$B509,'Rekapitulasi Juni'!$AN$804:$AN$984)</f>
        <v>0</v>
      </c>
      <c r="GG509" s="27"/>
      <c r="GH509" s="325">
        <f t="shared" si="795"/>
        <v>0</v>
      </c>
      <c r="GI509" s="325">
        <f t="shared" si="796"/>
        <v>0</v>
      </c>
      <c r="GJ509" s="27"/>
      <c r="GK509" s="27"/>
      <c r="GL509" s="41">
        <f t="shared" si="872"/>
        <v>0</v>
      </c>
      <c r="GM509" s="41">
        <f t="shared" si="873"/>
        <v>0</v>
      </c>
      <c r="GN509" s="41">
        <f t="shared" si="874"/>
        <v>0</v>
      </c>
      <c r="GO509" s="41">
        <f t="shared" si="804"/>
        <v>0</v>
      </c>
      <c r="GP509" s="41">
        <f t="shared" si="875"/>
        <v>0</v>
      </c>
      <c r="GQ509" s="41">
        <f t="shared" si="876"/>
        <v>0</v>
      </c>
      <c r="GR509" s="180">
        <f t="shared" si="877"/>
        <v>0</v>
      </c>
      <c r="GS509" s="41">
        <f t="shared" si="797"/>
        <v>0</v>
      </c>
      <c r="GT509" s="41">
        <f t="shared" si="798"/>
        <v>0</v>
      </c>
      <c r="GU509" s="41">
        <f t="shared" si="799"/>
        <v>0</v>
      </c>
      <c r="GV509" s="41">
        <f t="shared" si="800"/>
        <v>0</v>
      </c>
      <c r="GW509" s="41">
        <f t="shared" si="801"/>
        <v>0</v>
      </c>
      <c r="GX509" s="41">
        <f t="shared" si="802"/>
        <v>0</v>
      </c>
      <c r="GY509" s="180">
        <f t="shared" si="803"/>
        <v>0</v>
      </c>
      <c r="GZ509" s="41">
        <v>485</v>
      </c>
      <c r="HA509" s="32"/>
      <c r="HB509" s="42">
        <f t="shared" si="794"/>
        <v>0</v>
      </c>
      <c r="HC509" s="59"/>
    </row>
    <row r="510" spans="1:211" ht="15" hidden="1" customHeight="1">
      <c r="A510" s="31" t="s">
        <v>988</v>
      </c>
      <c r="B510" s="32" t="s">
        <v>989</v>
      </c>
      <c r="C510" s="31" t="s">
        <v>3</v>
      </c>
      <c r="D510" s="31" t="s">
        <v>928</v>
      </c>
      <c r="E510" s="31" t="s">
        <v>928</v>
      </c>
      <c r="F510" s="31" t="s">
        <v>929</v>
      </c>
      <c r="G510" s="33">
        <v>0</v>
      </c>
      <c r="H510" s="33">
        <v>0</v>
      </c>
      <c r="I510" s="33">
        <v>0</v>
      </c>
      <c r="J510" s="34">
        <f>IFERROR(VLOOKUP(A510,#REF!,3,0),0)</f>
        <v>0</v>
      </c>
      <c r="K510" s="34">
        <f t="shared" si="789"/>
        <v>0</v>
      </c>
      <c r="L510" s="34">
        <v>0</v>
      </c>
      <c r="M510" s="34">
        <v>0</v>
      </c>
      <c r="N510" s="35">
        <f t="shared" si="790"/>
        <v>0</v>
      </c>
      <c r="O510" s="35">
        <f t="shared" si="791"/>
        <v>0</v>
      </c>
      <c r="P510" s="36">
        <v>0</v>
      </c>
      <c r="Q510" s="36">
        <f t="shared" si="823"/>
        <v>0</v>
      </c>
      <c r="R510" s="80"/>
      <c r="S510" s="37">
        <f ca="1">SUMIF(ROP!$D$6:$H$65536,A510,ROP!$J$6:$J$65536)</f>
        <v>0</v>
      </c>
      <c r="T510" s="37">
        <f>SUMIF(HASIL!$B:$B,APS!$B510&amp;RIGHT(APS!T$9,2),HASIL!$I:$I)</f>
        <v>0</v>
      </c>
      <c r="U510" s="37">
        <f>SUMIF(HASIL!$B:$B,APS!$B510&amp;RIGHT(APS!U$9,2),HASIL!$I:$I)</f>
        <v>0</v>
      </c>
      <c r="V510" s="37">
        <f>SUMIF(HASIL!$B:$B,APS!$B510&amp;RIGHT(APS!V$9,2),HASIL!$I:$I)</f>
        <v>0</v>
      </c>
      <c r="W510" s="37">
        <f>SUMIF(HASIL!$B:$B,APS!$B510&amp;RIGHT(APS!W$9,2),HASIL!$I:$I)</f>
        <v>0</v>
      </c>
      <c r="X510" s="38">
        <f t="shared" si="792"/>
        <v>0</v>
      </c>
      <c r="Y510" s="38">
        <f t="shared" si="793"/>
        <v>0</v>
      </c>
      <c r="Z510" s="39">
        <f t="shared" si="879"/>
        <v>0</v>
      </c>
      <c r="AA510" s="39">
        <f t="shared" si="878"/>
        <v>0</v>
      </c>
      <c r="AB510" s="40">
        <f t="shared" si="880"/>
        <v>0</v>
      </c>
      <c r="AC510" s="27">
        <v>0</v>
      </c>
      <c r="AD510" s="27"/>
      <c r="AE510" s="27"/>
      <c r="AF510" s="27"/>
      <c r="AG510" s="27"/>
      <c r="AH510" s="27"/>
      <c r="AI510" s="324">
        <f>SUMIF('Rekapitulasi Juni'!$D$9:$D$192,APS!$B510,'Rekapitulasi Juni'!$E$9:$E$192)</f>
        <v>0</v>
      </c>
      <c r="AJ510" s="324">
        <f>SUMIF('Rekapitulasi Juni'!$D$9:$D$192,APS!$B510,'Rekapitulasi Juni'!$F$9:$F$192)</f>
        <v>0</v>
      </c>
      <c r="AK510" s="324">
        <f>SUMIF('Rekapitulasi Juni'!$D$9:$D$192,APS!$B510,'Rekapitulasi Juni'!$K$9:$K$192)</f>
        <v>0</v>
      </c>
      <c r="AL510" s="325">
        <f t="shared" si="824"/>
        <v>0</v>
      </c>
      <c r="AM510" s="325">
        <f t="shared" si="825"/>
        <v>0</v>
      </c>
      <c r="AN510" s="27"/>
      <c r="AO510" s="324">
        <f>SUMIF('Rekapitulasi Juni'!$U$9:$U$192,APS!$B510,'Rekapitulasi Juni'!$V$9:$V$192)</f>
        <v>0</v>
      </c>
      <c r="AP510" s="324">
        <f>SUMIF('Rekapitulasi Juni'!$U$9:$U$192,APS!$B510,'Rekapitulasi Juni'!$W$9:$W$192)</f>
        <v>0</v>
      </c>
      <c r="AQ510" s="27"/>
      <c r="AR510" s="325">
        <f t="shared" si="826"/>
        <v>0</v>
      </c>
      <c r="AS510" s="325">
        <f t="shared" si="827"/>
        <v>0</v>
      </c>
      <c r="AT510" s="27"/>
      <c r="AU510" s="324">
        <f>SUMIF('Rekapitulasi Juni'!$AL$9:$AL$192,APS!$B510,'Rekapitulasi Juni'!$AM$9:$AM$192)</f>
        <v>0</v>
      </c>
      <c r="AV510" s="324">
        <f>SUMIF('Rekapitulasi Juni'!$AL$9:$AL$192,APS!$B510,'Rekapitulasi Juni'!$AN$9:$AN$192)</f>
        <v>0</v>
      </c>
      <c r="AW510" s="27"/>
      <c r="AX510" s="325">
        <f t="shared" si="828"/>
        <v>0</v>
      </c>
      <c r="AY510" s="325">
        <f t="shared" si="829"/>
        <v>0</v>
      </c>
      <c r="AZ510" s="41">
        <f t="shared" si="830"/>
        <v>0</v>
      </c>
      <c r="BA510" s="41">
        <f t="shared" si="831"/>
        <v>0</v>
      </c>
      <c r="BB510" s="41">
        <f t="shared" si="832"/>
        <v>0</v>
      </c>
      <c r="BC510" s="41">
        <f t="shared" si="833"/>
        <v>0</v>
      </c>
      <c r="BD510" s="41">
        <f t="shared" si="834"/>
        <v>0</v>
      </c>
      <c r="BE510" s="41">
        <f t="shared" si="835"/>
        <v>0</v>
      </c>
      <c r="BF510" s="180">
        <f t="shared" si="836"/>
        <v>0</v>
      </c>
      <c r="BG510" s="27">
        <v>0</v>
      </c>
      <c r="BH510" s="27"/>
      <c r="BI510" s="324">
        <f>SUMIF('Rekapitulasi Juni'!$D$214:$D$393,APS!$B510,'Rekapitulasi Juni'!$E$214:$E$393)</f>
        <v>0</v>
      </c>
      <c r="BJ510" s="324">
        <f>SUMIF('Rekapitulasi Juni'!$D$214:$D$393,APS!$B510,'Rekapitulasi Juni'!$F$214:$F$393)</f>
        <v>0</v>
      </c>
      <c r="BK510" s="27"/>
      <c r="BL510" s="325">
        <f t="shared" si="837"/>
        <v>0</v>
      </c>
      <c r="BM510" s="325">
        <f t="shared" si="838"/>
        <v>0</v>
      </c>
      <c r="BN510" s="27"/>
      <c r="BO510" s="324">
        <f>SUMIF('Rekapitulasi Juni'!$U$214:$U$393,APS!$B510,'Rekapitulasi Juni'!$V$214:$V$393)</f>
        <v>0</v>
      </c>
      <c r="BP510" s="324">
        <f>SUMIF('Rekapitulasi Juni'!$U$214:$U$393,APS!$B510,'Rekapitulasi Juni'!$W$214:$W$393)</f>
        <v>0</v>
      </c>
      <c r="BQ510" s="27"/>
      <c r="BR510" s="325">
        <f t="shared" si="839"/>
        <v>0</v>
      </c>
      <c r="BS510" s="325">
        <f t="shared" si="840"/>
        <v>0</v>
      </c>
      <c r="BT510" s="27"/>
      <c r="BU510" s="324">
        <f>SUMIF('Rekapitulasi Juni'!$AL$214:$AL$393,APS!$B510,'Rekapitulasi Juni'!$AM$214:$AM$393)</f>
        <v>0</v>
      </c>
      <c r="BV510" s="324">
        <f>SUMIF('Rekapitulasi Juni'!$AL$214:$AL$393,APS!$B510,'Rekapitulasi Juni'!$AN$214:$AN$393)</f>
        <v>0</v>
      </c>
      <c r="BW510" s="27"/>
      <c r="BX510" s="325">
        <f t="shared" si="841"/>
        <v>0</v>
      </c>
      <c r="BY510" s="325">
        <f t="shared" si="842"/>
        <v>0</v>
      </c>
      <c r="BZ510" s="27"/>
      <c r="CA510" s="324">
        <f>SUMIF('Rekapitulasi Juni'!$BA$214:$BA$393,APS!$B510,'Rekapitulasi Juni'!$BB$214:$BB$393)</f>
        <v>0</v>
      </c>
      <c r="CB510" s="324">
        <f>SUMIF('Rekapitulasi Juni'!$BA$214:$BA$393,APS!$B510,'Rekapitulasi Juni'!$BC$214:$BC$393)</f>
        <v>0</v>
      </c>
      <c r="CC510" s="27"/>
      <c r="CD510" s="325">
        <f t="shared" si="843"/>
        <v>0</v>
      </c>
      <c r="CE510" s="325">
        <f t="shared" si="844"/>
        <v>0</v>
      </c>
      <c r="CF510" s="27"/>
      <c r="CG510" s="324">
        <f>SUMIF('Rekapitulasi Juni'!$BP$214:$BP$393,APS!$B510,'Rekapitulasi Juni'!$BQ$214:$BQ$393)</f>
        <v>0</v>
      </c>
      <c r="CH510" s="324">
        <f>SUMIF('Rekapitulasi Juni'!$BP$214:$BP$393,APS!$B510,'Rekapitulasi Juni'!$BR$214:$BR$393)</f>
        <v>0</v>
      </c>
      <c r="CI510" s="27"/>
      <c r="CJ510" s="325">
        <f t="shared" si="845"/>
        <v>0</v>
      </c>
      <c r="CK510" s="325">
        <f t="shared" si="846"/>
        <v>0</v>
      </c>
      <c r="CL510" s="41">
        <f t="shared" si="847"/>
        <v>0</v>
      </c>
      <c r="CM510" s="41">
        <f t="shared" si="848"/>
        <v>0</v>
      </c>
      <c r="CN510" s="41">
        <f t="shared" si="849"/>
        <v>0</v>
      </c>
      <c r="CO510" s="41">
        <f t="shared" si="850"/>
        <v>0</v>
      </c>
      <c r="CP510" s="41">
        <f t="shared" si="851"/>
        <v>0</v>
      </c>
      <c r="CQ510" s="41">
        <f t="shared" si="852"/>
        <v>0</v>
      </c>
      <c r="CR510" s="180">
        <f t="shared" si="853"/>
        <v>0</v>
      </c>
      <c r="CS510" s="27">
        <v>0</v>
      </c>
      <c r="CT510" s="27"/>
      <c r="CU510" s="324">
        <f>SUMIF('Rekapitulasi Juni'!$D$410:$D$588,APS!$B510,'Rekapitulasi Juni'!$E$410:$E$588)</f>
        <v>0</v>
      </c>
      <c r="CV510" s="324">
        <f>SUMIF('Rekapitulasi Juni'!$D$410:$D$588,APS!$B510,'Rekapitulasi Juni'!$F$410:$F$588)</f>
        <v>0</v>
      </c>
      <c r="CW510" s="27"/>
      <c r="CX510" s="325">
        <f t="shared" si="854"/>
        <v>0</v>
      </c>
      <c r="CY510" s="325">
        <f t="shared" si="855"/>
        <v>0</v>
      </c>
      <c r="CZ510" s="27"/>
      <c r="DA510" s="324">
        <f>SUMIF('Rekapitulasi Juni'!$U$410:$U$588,APS!$B510,'Rekapitulasi Juni'!$V$410:$V$588)</f>
        <v>0</v>
      </c>
      <c r="DB510" s="324">
        <f>SUMIF('Rekapitulasi Juni'!$U$410:$U$588,APS!$B510,'Rekapitulasi Juni'!$W$410:$W$588)</f>
        <v>0</v>
      </c>
      <c r="DC510" s="27"/>
      <c r="DD510" s="325">
        <f t="shared" si="856"/>
        <v>0</v>
      </c>
      <c r="DE510" s="325">
        <f t="shared" si="857"/>
        <v>0</v>
      </c>
      <c r="DF510" s="27"/>
      <c r="DG510" s="324">
        <f>SUMIF('Rekapitulasi Juni'!$AL$410:$AL$588,APS!$B510,'Rekapitulasi Juni'!$AM$410:$AM$588)</f>
        <v>0</v>
      </c>
      <c r="DH510" s="324">
        <f>SUMIF('Rekapitulasi Juni'!$AL$410:$AL$588,APS!$B510,'Rekapitulasi Juni'!$AN$410:$AN$588)</f>
        <v>0</v>
      </c>
      <c r="DI510" s="27"/>
      <c r="DJ510" s="325">
        <f t="shared" si="813"/>
        <v>0</v>
      </c>
      <c r="DK510" s="325">
        <f t="shared" si="814"/>
        <v>0</v>
      </c>
      <c r="DL510" s="27"/>
      <c r="DM510" s="324">
        <f>SUMIF('Rekapitulasi Juni'!$BA$410:$BA$588,APS!$B510,'Rekapitulasi Juni'!$BB$410:$BB$588)</f>
        <v>0</v>
      </c>
      <c r="DN510" s="324">
        <f>SUMIF('Rekapitulasi Juni'!$BA$410:$BA$588,APS!$B510,'Rekapitulasi Juni'!$BC$410:$BC$588)</f>
        <v>0</v>
      </c>
      <c r="DO510" s="324">
        <f>SUMIF('Rekapitulasi Juni'!$BA$410:$BA$588,APS!$B510,'Rekapitulasi Juni'!$BF$410:$BF$588)</f>
        <v>0</v>
      </c>
      <c r="DP510" s="325">
        <f t="shared" si="815"/>
        <v>0</v>
      </c>
      <c r="DQ510" s="325">
        <f t="shared" si="816"/>
        <v>0</v>
      </c>
      <c r="DR510" s="27"/>
      <c r="DS510" s="324">
        <f>SUMIF('Rekapitulasi Juni'!$BP$410:$BP$588,APS!$B510,'Rekapitulasi Juni'!$BQ$410:$BQ$588)</f>
        <v>0</v>
      </c>
      <c r="DT510" s="324">
        <f>SUMIF('Rekapitulasi Juni'!$BP$410:$BP$588,APS!$B510,'Rekapitulasi Juni'!$BR$410:$BR$588)</f>
        <v>0</v>
      </c>
      <c r="DU510" s="27"/>
      <c r="DV510" s="325">
        <f t="shared" si="817"/>
        <v>0</v>
      </c>
      <c r="DW510" s="325">
        <f t="shared" si="818"/>
        <v>0</v>
      </c>
      <c r="DX510" s="41">
        <f t="shared" si="858"/>
        <v>0</v>
      </c>
      <c r="DY510" s="41">
        <f t="shared" si="859"/>
        <v>0</v>
      </c>
      <c r="DZ510" s="41">
        <f t="shared" si="860"/>
        <v>0</v>
      </c>
      <c r="EA510" s="41">
        <f t="shared" si="861"/>
        <v>0</v>
      </c>
      <c r="EB510" s="41">
        <f t="shared" si="862"/>
        <v>0</v>
      </c>
      <c r="EC510" s="41">
        <f t="shared" si="863"/>
        <v>0</v>
      </c>
      <c r="ED510" s="180">
        <f t="shared" si="864"/>
        <v>0</v>
      </c>
      <c r="EE510" s="27">
        <v>0</v>
      </c>
      <c r="EF510" s="27"/>
      <c r="EG510" s="324">
        <f>SUMIF('Rekapitulasi Juni'!$D$608:$D$786,APS!$B510,'Rekapitulasi Juni'!$E$608:$E$786)</f>
        <v>0</v>
      </c>
      <c r="EH510" s="324">
        <f>SUMIF('Rekapitulasi Juni'!$D$608:$D$786,APS!$B510,'Rekapitulasi Juni'!$F$608:$F$786)</f>
        <v>0</v>
      </c>
      <c r="EI510" s="27"/>
      <c r="EJ510" s="325">
        <f t="shared" si="819"/>
        <v>0</v>
      </c>
      <c r="EK510" s="325">
        <f t="shared" si="820"/>
        <v>0</v>
      </c>
      <c r="EL510" s="27"/>
      <c r="EM510" s="324">
        <f>SUMIF('Rekapitulasi Juni'!$U$608:$U$786,APS!$B510,'Rekapitulasi Juni'!$V$608:$V$786)</f>
        <v>0</v>
      </c>
      <c r="EN510" s="324">
        <f>SUMIF('Rekapitulasi Juni'!$U$608:$U$786,APS!$B510,'Rekapitulasi Juni'!$W$608:$W$786)</f>
        <v>0</v>
      </c>
      <c r="EO510" s="27"/>
      <c r="EP510" s="325">
        <f t="shared" si="821"/>
        <v>0</v>
      </c>
      <c r="EQ510" s="325">
        <f t="shared" si="822"/>
        <v>0</v>
      </c>
      <c r="ER510" s="27"/>
      <c r="ES510" s="324">
        <f>SUMIF('Rekapitulasi Juni'!$AL$608:$AL$786,APS!$B510,'Rekapitulasi Juni'!$AM$608:$AM$786)</f>
        <v>0</v>
      </c>
      <c r="ET510" s="324">
        <f>SUMIF('Rekapitulasi Juni'!$AL$608:$AL$786,APS!$B510,'Rekapitulasi Juni'!$AN$608:$AN$786)</f>
        <v>0</v>
      </c>
      <c r="EU510" s="27"/>
      <c r="EV510" s="325">
        <f t="shared" si="807"/>
        <v>0</v>
      </c>
      <c r="EW510" s="325">
        <f t="shared" si="808"/>
        <v>0</v>
      </c>
      <c r="EX510" s="27"/>
      <c r="EY510" s="324">
        <f>SUMIF('Rekapitulasi Juni'!$BA$608:$BA$786,APS!$B510,'Rekapitulasi Juni'!$BB$608:$BB$786)</f>
        <v>0</v>
      </c>
      <c r="EZ510" s="324">
        <f>SUMIF('Rekapitulasi Juni'!$BA$608:$BA$786,APS!$B510,'Rekapitulasi Juni'!$BC$608:$BC$786)</f>
        <v>0</v>
      </c>
      <c r="FA510" s="324">
        <f>SUMIF('Rekapitulasi Juni'!$BA$608:$BA$786,APS!$B510,'Rekapitulasi Juni'!$BF$608:$BF$786)</f>
        <v>0</v>
      </c>
      <c r="FB510" s="325">
        <f t="shared" si="809"/>
        <v>0</v>
      </c>
      <c r="FC510" s="325">
        <f t="shared" si="810"/>
        <v>0</v>
      </c>
      <c r="FD510" s="27"/>
      <c r="FE510" s="27"/>
      <c r="FF510" s="27"/>
      <c r="FG510" s="27"/>
      <c r="FH510" s="27"/>
      <c r="FI510" s="27"/>
      <c r="FJ510" s="41">
        <f t="shared" si="865"/>
        <v>0</v>
      </c>
      <c r="FK510" s="41">
        <f t="shared" si="866"/>
        <v>0</v>
      </c>
      <c r="FL510" s="41">
        <f t="shared" si="867"/>
        <v>0</v>
      </c>
      <c r="FM510" s="41">
        <f t="shared" si="868"/>
        <v>0</v>
      </c>
      <c r="FN510" s="41">
        <f t="shared" si="869"/>
        <v>0</v>
      </c>
      <c r="FO510" s="41">
        <f t="shared" si="870"/>
        <v>0</v>
      </c>
      <c r="FP510" s="180">
        <f t="shared" si="871"/>
        <v>0</v>
      </c>
      <c r="FQ510" s="27"/>
      <c r="FR510" s="27"/>
      <c r="FS510" s="324">
        <f>SUMIF('Rekapitulasi Juni'!$D$804:$D$984,APS!$B510,'Rekapitulasi Juni'!$E$804:$E$984)</f>
        <v>0</v>
      </c>
      <c r="FT510" s="324">
        <f>SUMIF('Rekapitulasi Juni'!$D$804:$D$984,APS!$B510,'Rekapitulasi Juni'!$F$804:$F$984)</f>
        <v>0</v>
      </c>
      <c r="FU510" s="27"/>
      <c r="FV510" s="325">
        <f t="shared" si="811"/>
        <v>0</v>
      </c>
      <c r="FW510" s="325">
        <f t="shared" si="812"/>
        <v>0</v>
      </c>
      <c r="FX510" s="27"/>
      <c r="FY510" s="324">
        <f>SUMIF('Rekapitulasi Juni'!$U$804:$U$984,APS!$B510,'Rekapitulasi Juni'!$V$804:$V$984)</f>
        <v>0</v>
      </c>
      <c r="FZ510" s="324">
        <f>SUMIF('Rekapitulasi Juni'!$U$804:$U$984,APS!$B510,'Rekapitulasi Juni'!$W$804:$W$984)</f>
        <v>0</v>
      </c>
      <c r="GA510" s="27"/>
      <c r="GB510" s="325">
        <f t="shared" si="805"/>
        <v>0</v>
      </c>
      <c r="GC510" s="325">
        <f t="shared" si="806"/>
        <v>0</v>
      </c>
      <c r="GD510" s="27"/>
      <c r="GE510" s="324">
        <f>SUMIF('Rekapitulasi Juni'!$AL$804:$AL$984,APS!$B510,'Rekapitulasi Juni'!$AM$804:$AM$984)</f>
        <v>0</v>
      </c>
      <c r="GF510" s="324">
        <f>SUMIF('Rekapitulasi Juni'!$AL$804:$AL$984,APS!$B510,'Rekapitulasi Juni'!$AN$804:$AN$984)</f>
        <v>0</v>
      </c>
      <c r="GG510" s="27"/>
      <c r="GH510" s="325">
        <f t="shared" si="795"/>
        <v>0</v>
      </c>
      <c r="GI510" s="325">
        <f t="shared" si="796"/>
        <v>0</v>
      </c>
      <c r="GJ510" s="27"/>
      <c r="GK510" s="27"/>
      <c r="GL510" s="41">
        <f t="shared" si="872"/>
        <v>0</v>
      </c>
      <c r="GM510" s="41">
        <f t="shared" si="873"/>
        <v>0</v>
      </c>
      <c r="GN510" s="41">
        <f t="shared" si="874"/>
        <v>0</v>
      </c>
      <c r="GO510" s="41">
        <f t="shared" si="804"/>
        <v>0</v>
      </c>
      <c r="GP510" s="41">
        <f t="shared" si="875"/>
        <v>0</v>
      </c>
      <c r="GQ510" s="41">
        <f t="shared" si="876"/>
        <v>0</v>
      </c>
      <c r="GR510" s="180">
        <f t="shared" si="877"/>
        <v>0</v>
      </c>
      <c r="GS510" s="41">
        <f t="shared" si="797"/>
        <v>0</v>
      </c>
      <c r="GT510" s="41">
        <f t="shared" si="798"/>
        <v>0</v>
      </c>
      <c r="GU510" s="41">
        <f t="shared" si="799"/>
        <v>0</v>
      </c>
      <c r="GV510" s="41">
        <f t="shared" si="800"/>
        <v>0</v>
      </c>
      <c r="GW510" s="41">
        <f t="shared" si="801"/>
        <v>0</v>
      </c>
      <c r="GX510" s="41">
        <f t="shared" si="802"/>
        <v>0</v>
      </c>
      <c r="GY510" s="180">
        <f t="shared" si="803"/>
        <v>0</v>
      </c>
      <c r="GZ510" s="41">
        <v>486</v>
      </c>
      <c r="HA510" s="32"/>
      <c r="HB510" s="42">
        <f t="shared" si="794"/>
        <v>0</v>
      </c>
      <c r="HC510" s="59"/>
    </row>
    <row r="511" spans="1:211" ht="14.25" hidden="1" customHeight="1">
      <c r="A511" s="31" t="s">
        <v>990</v>
      </c>
      <c r="B511" s="32" t="s">
        <v>991</v>
      </c>
      <c r="C511" s="31" t="s">
        <v>3</v>
      </c>
      <c r="D511" s="31" t="s">
        <v>928</v>
      </c>
      <c r="E511" s="31" t="s">
        <v>928</v>
      </c>
      <c r="F511" s="31" t="s">
        <v>929</v>
      </c>
      <c r="G511" s="33">
        <v>0</v>
      </c>
      <c r="H511" s="33">
        <v>0</v>
      </c>
      <c r="I511" s="33">
        <v>0</v>
      </c>
      <c r="J511" s="34">
        <f>IFERROR(VLOOKUP(A511,#REF!,3,0),0)</f>
        <v>0</v>
      </c>
      <c r="K511" s="34">
        <f t="shared" si="789"/>
        <v>0</v>
      </c>
      <c r="L511" s="34">
        <v>0</v>
      </c>
      <c r="M511" s="34">
        <v>0</v>
      </c>
      <c r="N511" s="35">
        <f t="shared" si="790"/>
        <v>0</v>
      </c>
      <c r="O511" s="35">
        <f t="shared" si="791"/>
        <v>0</v>
      </c>
      <c r="P511" s="36">
        <v>0</v>
      </c>
      <c r="Q511" s="36">
        <f t="shared" si="823"/>
        <v>0</v>
      </c>
      <c r="R511" s="80"/>
      <c r="S511" s="37">
        <f ca="1">SUMIF(ROP!$D$6:$H$65536,A511,ROP!$J$6:$J$65536)</f>
        <v>0</v>
      </c>
      <c r="T511" s="37">
        <f>SUMIF(HASIL!$B:$B,APS!$B511&amp;RIGHT(APS!T$9,2),HASIL!$I:$I)</f>
        <v>0</v>
      </c>
      <c r="U511" s="37">
        <f>SUMIF(HASIL!$B:$B,APS!$B511&amp;RIGHT(APS!U$9,2),HASIL!$I:$I)</f>
        <v>0</v>
      </c>
      <c r="V511" s="37">
        <f>SUMIF(HASIL!$B:$B,APS!$B511&amp;RIGHT(APS!V$9,2),HASIL!$I:$I)</f>
        <v>0</v>
      </c>
      <c r="W511" s="37">
        <f>SUMIF(HASIL!$B:$B,APS!$B511&amp;RIGHT(APS!W$9,2),HASIL!$I:$I)</f>
        <v>0</v>
      </c>
      <c r="X511" s="38">
        <f t="shared" si="792"/>
        <v>0</v>
      </c>
      <c r="Y511" s="38">
        <f t="shared" si="793"/>
        <v>0</v>
      </c>
      <c r="Z511" s="39">
        <f t="shared" si="879"/>
        <v>0</v>
      </c>
      <c r="AA511" s="39">
        <f t="shared" si="878"/>
        <v>0</v>
      </c>
      <c r="AB511" s="40">
        <f t="shared" si="880"/>
        <v>0</v>
      </c>
      <c r="AC511" s="27">
        <v>0</v>
      </c>
      <c r="AD511" s="27"/>
      <c r="AE511" s="27"/>
      <c r="AF511" s="27"/>
      <c r="AG511" s="27"/>
      <c r="AH511" s="27"/>
      <c r="AI511" s="324">
        <f>SUMIF('Rekapitulasi Juni'!$D$9:$D$192,APS!$B511,'Rekapitulasi Juni'!$E$9:$E$192)</f>
        <v>0</v>
      </c>
      <c r="AJ511" s="324">
        <f>SUMIF('Rekapitulasi Juni'!$D$9:$D$192,APS!$B511,'Rekapitulasi Juni'!$F$9:$F$192)</f>
        <v>0</v>
      </c>
      <c r="AK511" s="324">
        <f>SUMIF('Rekapitulasi Juni'!$D$9:$D$192,APS!$B511,'Rekapitulasi Juni'!$K$9:$K$192)</f>
        <v>0</v>
      </c>
      <c r="AL511" s="325">
        <f t="shared" si="824"/>
        <v>0</v>
      </c>
      <c r="AM511" s="325">
        <f t="shared" si="825"/>
        <v>0</v>
      </c>
      <c r="AN511" s="27"/>
      <c r="AO511" s="324">
        <f>SUMIF('Rekapitulasi Juni'!$U$9:$U$192,APS!$B511,'Rekapitulasi Juni'!$V$9:$V$192)</f>
        <v>0</v>
      </c>
      <c r="AP511" s="324">
        <f>SUMIF('Rekapitulasi Juni'!$U$9:$U$192,APS!$B511,'Rekapitulasi Juni'!$W$9:$W$192)</f>
        <v>0</v>
      </c>
      <c r="AQ511" s="27"/>
      <c r="AR511" s="325">
        <f t="shared" si="826"/>
        <v>0</v>
      </c>
      <c r="AS511" s="325">
        <f t="shared" si="827"/>
        <v>0</v>
      </c>
      <c r="AT511" s="27"/>
      <c r="AU511" s="324">
        <f>SUMIF('Rekapitulasi Juni'!$AL$9:$AL$192,APS!$B511,'Rekapitulasi Juni'!$AM$9:$AM$192)</f>
        <v>0</v>
      </c>
      <c r="AV511" s="324">
        <f>SUMIF('Rekapitulasi Juni'!$AL$9:$AL$192,APS!$B511,'Rekapitulasi Juni'!$AN$9:$AN$192)</f>
        <v>0</v>
      </c>
      <c r="AW511" s="27"/>
      <c r="AX511" s="325">
        <f t="shared" si="828"/>
        <v>0</v>
      </c>
      <c r="AY511" s="325">
        <f t="shared" si="829"/>
        <v>0</v>
      </c>
      <c r="AZ511" s="41">
        <f t="shared" si="830"/>
        <v>0</v>
      </c>
      <c r="BA511" s="41">
        <f t="shared" si="831"/>
        <v>0</v>
      </c>
      <c r="BB511" s="41">
        <f t="shared" si="832"/>
        <v>0</v>
      </c>
      <c r="BC511" s="41">
        <f t="shared" si="833"/>
        <v>0</v>
      </c>
      <c r="BD511" s="41">
        <f t="shared" si="834"/>
        <v>0</v>
      </c>
      <c r="BE511" s="41">
        <f t="shared" si="835"/>
        <v>0</v>
      </c>
      <c r="BF511" s="180">
        <f t="shared" si="836"/>
        <v>0</v>
      </c>
      <c r="BG511" s="27">
        <v>0</v>
      </c>
      <c r="BH511" s="27"/>
      <c r="BI511" s="324">
        <f>SUMIF('Rekapitulasi Juni'!$D$214:$D$393,APS!$B511,'Rekapitulasi Juni'!$E$214:$E$393)</f>
        <v>0</v>
      </c>
      <c r="BJ511" s="324">
        <f>SUMIF('Rekapitulasi Juni'!$D$214:$D$393,APS!$B511,'Rekapitulasi Juni'!$F$214:$F$393)</f>
        <v>0</v>
      </c>
      <c r="BK511" s="27"/>
      <c r="BL511" s="325">
        <f t="shared" si="837"/>
        <v>0</v>
      </c>
      <c r="BM511" s="325">
        <f t="shared" si="838"/>
        <v>0</v>
      </c>
      <c r="BN511" s="27"/>
      <c r="BO511" s="324">
        <f>SUMIF('Rekapitulasi Juni'!$U$214:$U$393,APS!$B511,'Rekapitulasi Juni'!$V$214:$V$393)</f>
        <v>0</v>
      </c>
      <c r="BP511" s="324">
        <f>SUMIF('Rekapitulasi Juni'!$U$214:$U$393,APS!$B511,'Rekapitulasi Juni'!$W$214:$W$393)</f>
        <v>0</v>
      </c>
      <c r="BQ511" s="27"/>
      <c r="BR511" s="325">
        <f t="shared" si="839"/>
        <v>0</v>
      </c>
      <c r="BS511" s="325">
        <f t="shared" si="840"/>
        <v>0</v>
      </c>
      <c r="BT511" s="27"/>
      <c r="BU511" s="324">
        <f>SUMIF('Rekapitulasi Juni'!$AL$214:$AL$393,APS!$B511,'Rekapitulasi Juni'!$AM$214:$AM$393)</f>
        <v>0</v>
      </c>
      <c r="BV511" s="324">
        <f>SUMIF('Rekapitulasi Juni'!$AL$214:$AL$393,APS!$B511,'Rekapitulasi Juni'!$AN$214:$AN$393)</f>
        <v>0</v>
      </c>
      <c r="BW511" s="27"/>
      <c r="BX511" s="325">
        <f t="shared" si="841"/>
        <v>0</v>
      </c>
      <c r="BY511" s="325">
        <f t="shared" si="842"/>
        <v>0</v>
      </c>
      <c r="BZ511" s="27"/>
      <c r="CA511" s="324">
        <f>SUMIF('Rekapitulasi Juni'!$BA$214:$BA$393,APS!$B511,'Rekapitulasi Juni'!$BB$214:$BB$393)</f>
        <v>0</v>
      </c>
      <c r="CB511" s="324">
        <f>SUMIF('Rekapitulasi Juni'!$BA$214:$BA$393,APS!$B511,'Rekapitulasi Juni'!$BC$214:$BC$393)</f>
        <v>0</v>
      </c>
      <c r="CC511" s="27"/>
      <c r="CD511" s="325">
        <f t="shared" si="843"/>
        <v>0</v>
      </c>
      <c r="CE511" s="325">
        <f t="shared" si="844"/>
        <v>0</v>
      </c>
      <c r="CF511" s="27"/>
      <c r="CG511" s="324">
        <f>SUMIF('Rekapitulasi Juni'!$BP$214:$BP$393,APS!$B511,'Rekapitulasi Juni'!$BQ$214:$BQ$393)</f>
        <v>0</v>
      </c>
      <c r="CH511" s="324">
        <f>SUMIF('Rekapitulasi Juni'!$BP$214:$BP$393,APS!$B511,'Rekapitulasi Juni'!$BR$214:$BR$393)</f>
        <v>0</v>
      </c>
      <c r="CI511" s="27"/>
      <c r="CJ511" s="325">
        <f t="shared" si="845"/>
        <v>0</v>
      </c>
      <c r="CK511" s="325">
        <f t="shared" si="846"/>
        <v>0</v>
      </c>
      <c r="CL511" s="41">
        <f t="shared" si="847"/>
        <v>0</v>
      </c>
      <c r="CM511" s="41">
        <f t="shared" si="848"/>
        <v>0</v>
      </c>
      <c r="CN511" s="41">
        <f t="shared" si="849"/>
        <v>0</v>
      </c>
      <c r="CO511" s="41">
        <f t="shared" si="850"/>
        <v>0</v>
      </c>
      <c r="CP511" s="41">
        <f t="shared" si="851"/>
        <v>0</v>
      </c>
      <c r="CQ511" s="41">
        <f t="shared" si="852"/>
        <v>0</v>
      </c>
      <c r="CR511" s="180">
        <f t="shared" si="853"/>
        <v>0</v>
      </c>
      <c r="CS511" s="27">
        <v>0</v>
      </c>
      <c r="CT511" s="27"/>
      <c r="CU511" s="324">
        <f>SUMIF('Rekapitulasi Juni'!$D$410:$D$588,APS!$B511,'Rekapitulasi Juni'!$E$410:$E$588)</f>
        <v>0</v>
      </c>
      <c r="CV511" s="324">
        <f>SUMIF('Rekapitulasi Juni'!$D$410:$D$588,APS!$B511,'Rekapitulasi Juni'!$F$410:$F$588)</f>
        <v>0</v>
      </c>
      <c r="CW511" s="27"/>
      <c r="CX511" s="325">
        <f t="shared" si="854"/>
        <v>0</v>
      </c>
      <c r="CY511" s="325">
        <f t="shared" si="855"/>
        <v>0</v>
      </c>
      <c r="CZ511" s="27"/>
      <c r="DA511" s="324">
        <f>SUMIF('Rekapitulasi Juni'!$U$410:$U$588,APS!$B511,'Rekapitulasi Juni'!$V$410:$V$588)</f>
        <v>0</v>
      </c>
      <c r="DB511" s="324">
        <f>SUMIF('Rekapitulasi Juni'!$U$410:$U$588,APS!$B511,'Rekapitulasi Juni'!$W$410:$W$588)</f>
        <v>0</v>
      </c>
      <c r="DC511" s="27"/>
      <c r="DD511" s="325">
        <f t="shared" si="856"/>
        <v>0</v>
      </c>
      <c r="DE511" s="325">
        <f t="shared" si="857"/>
        <v>0</v>
      </c>
      <c r="DF511" s="27"/>
      <c r="DG511" s="324">
        <f>SUMIF('Rekapitulasi Juni'!$AL$410:$AL$588,APS!$B511,'Rekapitulasi Juni'!$AM$410:$AM$588)</f>
        <v>0</v>
      </c>
      <c r="DH511" s="324">
        <f>SUMIF('Rekapitulasi Juni'!$AL$410:$AL$588,APS!$B511,'Rekapitulasi Juni'!$AN$410:$AN$588)</f>
        <v>0</v>
      </c>
      <c r="DI511" s="27"/>
      <c r="DJ511" s="325">
        <f t="shared" si="813"/>
        <v>0</v>
      </c>
      <c r="DK511" s="325">
        <f t="shared" si="814"/>
        <v>0</v>
      </c>
      <c r="DL511" s="27"/>
      <c r="DM511" s="324">
        <f>SUMIF('Rekapitulasi Juni'!$BA$410:$BA$588,APS!$B511,'Rekapitulasi Juni'!$BB$410:$BB$588)</f>
        <v>0</v>
      </c>
      <c r="DN511" s="324">
        <f>SUMIF('Rekapitulasi Juni'!$BA$410:$BA$588,APS!$B511,'Rekapitulasi Juni'!$BC$410:$BC$588)</f>
        <v>0</v>
      </c>
      <c r="DO511" s="324">
        <f>SUMIF('Rekapitulasi Juni'!$BA$410:$BA$588,APS!$B511,'Rekapitulasi Juni'!$BF$410:$BF$588)</f>
        <v>0</v>
      </c>
      <c r="DP511" s="325">
        <f t="shared" si="815"/>
        <v>0</v>
      </c>
      <c r="DQ511" s="325">
        <f t="shared" si="816"/>
        <v>0</v>
      </c>
      <c r="DR511" s="27"/>
      <c r="DS511" s="324">
        <f>SUMIF('Rekapitulasi Juni'!$BP$410:$BP$588,APS!$B511,'Rekapitulasi Juni'!$BQ$410:$BQ$588)</f>
        <v>0</v>
      </c>
      <c r="DT511" s="324">
        <f>SUMIF('Rekapitulasi Juni'!$BP$410:$BP$588,APS!$B511,'Rekapitulasi Juni'!$BR$410:$BR$588)</f>
        <v>0</v>
      </c>
      <c r="DU511" s="27"/>
      <c r="DV511" s="325">
        <f t="shared" si="817"/>
        <v>0</v>
      </c>
      <c r="DW511" s="325">
        <f t="shared" si="818"/>
        <v>0</v>
      </c>
      <c r="DX511" s="41">
        <f t="shared" si="858"/>
        <v>0</v>
      </c>
      <c r="DY511" s="41">
        <f t="shared" si="859"/>
        <v>0</v>
      </c>
      <c r="DZ511" s="41">
        <f t="shared" si="860"/>
        <v>0</v>
      </c>
      <c r="EA511" s="41">
        <f t="shared" si="861"/>
        <v>0</v>
      </c>
      <c r="EB511" s="41">
        <f t="shared" si="862"/>
        <v>0</v>
      </c>
      <c r="EC511" s="41">
        <f t="shared" si="863"/>
        <v>0</v>
      </c>
      <c r="ED511" s="180">
        <f t="shared" si="864"/>
        <v>0</v>
      </c>
      <c r="EE511" s="27">
        <v>0</v>
      </c>
      <c r="EF511" s="27"/>
      <c r="EG511" s="324">
        <f>SUMIF('Rekapitulasi Juni'!$D$608:$D$786,APS!$B511,'Rekapitulasi Juni'!$E$608:$E$786)</f>
        <v>0</v>
      </c>
      <c r="EH511" s="324">
        <f>SUMIF('Rekapitulasi Juni'!$D$608:$D$786,APS!$B511,'Rekapitulasi Juni'!$F$608:$F$786)</f>
        <v>0</v>
      </c>
      <c r="EI511" s="27"/>
      <c r="EJ511" s="325">
        <f t="shared" si="819"/>
        <v>0</v>
      </c>
      <c r="EK511" s="325">
        <f t="shared" si="820"/>
        <v>0</v>
      </c>
      <c r="EL511" s="27"/>
      <c r="EM511" s="324">
        <f>SUMIF('Rekapitulasi Juni'!$U$608:$U$786,APS!$B511,'Rekapitulasi Juni'!$V$608:$V$786)</f>
        <v>0</v>
      </c>
      <c r="EN511" s="324">
        <f>SUMIF('Rekapitulasi Juni'!$U$608:$U$786,APS!$B511,'Rekapitulasi Juni'!$W$608:$W$786)</f>
        <v>0</v>
      </c>
      <c r="EO511" s="27"/>
      <c r="EP511" s="325">
        <f t="shared" si="821"/>
        <v>0</v>
      </c>
      <c r="EQ511" s="325">
        <f t="shared" si="822"/>
        <v>0</v>
      </c>
      <c r="ER511" s="27"/>
      <c r="ES511" s="324">
        <f>SUMIF('Rekapitulasi Juni'!$AL$608:$AL$786,APS!$B511,'Rekapitulasi Juni'!$AM$608:$AM$786)</f>
        <v>0</v>
      </c>
      <c r="ET511" s="324">
        <f>SUMIF('Rekapitulasi Juni'!$AL$608:$AL$786,APS!$B511,'Rekapitulasi Juni'!$AN$608:$AN$786)</f>
        <v>0</v>
      </c>
      <c r="EU511" s="27"/>
      <c r="EV511" s="325">
        <f t="shared" si="807"/>
        <v>0</v>
      </c>
      <c r="EW511" s="325">
        <f t="shared" si="808"/>
        <v>0</v>
      </c>
      <c r="EX511" s="27"/>
      <c r="EY511" s="324">
        <f>SUMIF('Rekapitulasi Juni'!$BA$608:$BA$786,APS!$B511,'Rekapitulasi Juni'!$BB$608:$BB$786)</f>
        <v>0</v>
      </c>
      <c r="EZ511" s="324">
        <f>SUMIF('Rekapitulasi Juni'!$BA$608:$BA$786,APS!$B511,'Rekapitulasi Juni'!$BC$608:$BC$786)</f>
        <v>0</v>
      </c>
      <c r="FA511" s="324">
        <f>SUMIF('Rekapitulasi Juni'!$BA$608:$BA$786,APS!$B511,'Rekapitulasi Juni'!$BF$608:$BF$786)</f>
        <v>0</v>
      </c>
      <c r="FB511" s="325">
        <f t="shared" si="809"/>
        <v>0</v>
      </c>
      <c r="FC511" s="325">
        <f t="shared" si="810"/>
        <v>0</v>
      </c>
      <c r="FD511" s="27"/>
      <c r="FE511" s="27"/>
      <c r="FF511" s="27"/>
      <c r="FG511" s="27"/>
      <c r="FH511" s="27"/>
      <c r="FI511" s="27"/>
      <c r="FJ511" s="41">
        <f t="shared" si="865"/>
        <v>0</v>
      </c>
      <c r="FK511" s="41">
        <f t="shared" si="866"/>
        <v>0</v>
      </c>
      <c r="FL511" s="41">
        <f t="shared" si="867"/>
        <v>0</v>
      </c>
      <c r="FM511" s="41">
        <f t="shared" si="868"/>
        <v>0</v>
      </c>
      <c r="FN511" s="41">
        <f t="shared" si="869"/>
        <v>0</v>
      </c>
      <c r="FO511" s="41">
        <f t="shared" si="870"/>
        <v>0</v>
      </c>
      <c r="FP511" s="180">
        <f t="shared" si="871"/>
        <v>0</v>
      </c>
      <c r="FQ511" s="27"/>
      <c r="FR511" s="27"/>
      <c r="FS511" s="324">
        <f>SUMIF('Rekapitulasi Juni'!$D$804:$D$984,APS!$B511,'Rekapitulasi Juni'!$E$804:$E$984)</f>
        <v>0</v>
      </c>
      <c r="FT511" s="324">
        <f>SUMIF('Rekapitulasi Juni'!$D$804:$D$984,APS!$B511,'Rekapitulasi Juni'!$F$804:$F$984)</f>
        <v>0</v>
      </c>
      <c r="FU511" s="27"/>
      <c r="FV511" s="325">
        <f t="shared" si="811"/>
        <v>0</v>
      </c>
      <c r="FW511" s="325">
        <f t="shared" si="812"/>
        <v>0</v>
      </c>
      <c r="FX511" s="27"/>
      <c r="FY511" s="324">
        <f>SUMIF('Rekapitulasi Juni'!$U$804:$U$984,APS!$B511,'Rekapitulasi Juni'!$V$804:$V$984)</f>
        <v>0</v>
      </c>
      <c r="FZ511" s="324">
        <f>SUMIF('Rekapitulasi Juni'!$U$804:$U$984,APS!$B511,'Rekapitulasi Juni'!$W$804:$W$984)</f>
        <v>0</v>
      </c>
      <c r="GA511" s="27"/>
      <c r="GB511" s="325">
        <f t="shared" si="805"/>
        <v>0</v>
      </c>
      <c r="GC511" s="325">
        <f t="shared" si="806"/>
        <v>0</v>
      </c>
      <c r="GD511" s="27"/>
      <c r="GE511" s="324">
        <f>SUMIF('Rekapitulasi Juni'!$AL$804:$AL$984,APS!$B511,'Rekapitulasi Juni'!$AM$804:$AM$984)</f>
        <v>0</v>
      </c>
      <c r="GF511" s="324">
        <f>SUMIF('Rekapitulasi Juni'!$AL$804:$AL$984,APS!$B511,'Rekapitulasi Juni'!$AN$804:$AN$984)</f>
        <v>0</v>
      </c>
      <c r="GG511" s="27"/>
      <c r="GH511" s="325">
        <f t="shared" si="795"/>
        <v>0</v>
      </c>
      <c r="GI511" s="325">
        <f t="shared" si="796"/>
        <v>0</v>
      </c>
      <c r="GJ511" s="27"/>
      <c r="GK511" s="27"/>
      <c r="GL511" s="41">
        <f t="shared" si="872"/>
        <v>0</v>
      </c>
      <c r="GM511" s="41">
        <f t="shared" si="873"/>
        <v>0</v>
      </c>
      <c r="GN511" s="41">
        <f t="shared" si="874"/>
        <v>0</v>
      </c>
      <c r="GO511" s="41">
        <f t="shared" si="804"/>
        <v>0</v>
      </c>
      <c r="GP511" s="41">
        <f t="shared" si="875"/>
        <v>0</v>
      </c>
      <c r="GQ511" s="41">
        <f t="shared" si="876"/>
        <v>0</v>
      </c>
      <c r="GR511" s="180">
        <f t="shared" si="877"/>
        <v>0</v>
      </c>
      <c r="GS511" s="41">
        <f t="shared" si="797"/>
        <v>0</v>
      </c>
      <c r="GT511" s="41">
        <f t="shared" si="798"/>
        <v>0</v>
      </c>
      <c r="GU511" s="41">
        <f t="shared" si="799"/>
        <v>0</v>
      </c>
      <c r="GV511" s="41">
        <f t="shared" si="800"/>
        <v>0</v>
      </c>
      <c r="GW511" s="41">
        <f t="shared" si="801"/>
        <v>0</v>
      </c>
      <c r="GX511" s="41">
        <f t="shared" si="802"/>
        <v>0</v>
      </c>
      <c r="GY511" s="180">
        <f t="shared" si="803"/>
        <v>0</v>
      </c>
      <c r="GZ511" s="41">
        <v>487</v>
      </c>
      <c r="HA511" s="32"/>
      <c r="HB511" s="42">
        <f t="shared" si="794"/>
        <v>0</v>
      </c>
      <c r="HC511" s="59"/>
    </row>
    <row r="512" spans="1:211" ht="15" hidden="1" customHeight="1">
      <c r="A512" s="31" t="s">
        <v>992</v>
      </c>
      <c r="B512" s="32" t="s">
        <v>993</v>
      </c>
      <c r="C512" s="31" t="s">
        <v>3</v>
      </c>
      <c r="D512" s="31" t="s">
        <v>928</v>
      </c>
      <c r="E512" s="31" t="s">
        <v>928</v>
      </c>
      <c r="F512" s="31" t="s">
        <v>929</v>
      </c>
      <c r="G512" s="33">
        <v>0</v>
      </c>
      <c r="H512" s="33">
        <v>0</v>
      </c>
      <c r="I512" s="33">
        <v>0</v>
      </c>
      <c r="J512" s="34">
        <f>IFERROR(VLOOKUP(A512,#REF!,3,0),0)</f>
        <v>0</v>
      </c>
      <c r="K512" s="34">
        <f t="shared" si="789"/>
        <v>-15</v>
      </c>
      <c r="L512" s="34">
        <v>15</v>
      </c>
      <c r="M512" s="34">
        <v>0</v>
      </c>
      <c r="N512" s="35">
        <f t="shared" si="790"/>
        <v>15</v>
      </c>
      <c r="O512" s="35">
        <f t="shared" si="791"/>
        <v>15</v>
      </c>
      <c r="P512" s="36">
        <v>0</v>
      </c>
      <c r="Q512" s="36">
        <f t="shared" si="823"/>
        <v>0</v>
      </c>
      <c r="R512" s="80"/>
      <c r="S512" s="37">
        <f ca="1">SUMIF(ROP!$D$6:$H$65536,A512,ROP!$J$6:$J$65536)</f>
        <v>0</v>
      </c>
      <c r="T512" s="37">
        <f>SUMIF(HASIL!$B:$B,APS!$B512&amp;RIGHT(APS!T$9,2),HASIL!$I:$I)</f>
        <v>0</v>
      </c>
      <c r="U512" s="37">
        <f>SUMIF(HASIL!$B:$B,APS!$B512&amp;RIGHT(APS!U$9,2),HASIL!$I:$I)</f>
        <v>0</v>
      </c>
      <c r="V512" s="37">
        <f>SUMIF(HASIL!$B:$B,APS!$B512&amp;RIGHT(APS!V$9,2),HASIL!$I:$I)</f>
        <v>0</v>
      </c>
      <c r="W512" s="37">
        <f>SUMIF(HASIL!$B:$B,APS!$B512&amp;RIGHT(APS!W$9,2),HASIL!$I:$I)</f>
        <v>0</v>
      </c>
      <c r="X512" s="38">
        <f t="shared" si="792"/>
        <v>0</v>
      </c>
      <c r="Y512" s="38">
        <f t="shared" si="793"/>
        <v>0</v>
      </c>
      <c r="Z512" s="39">
        <f t="shared" si="879"/>
        <v>0</v>
      </c>
      <c r="AA512" s="39">
        <f t="shared" si="878"/>
        <v>0</v>
      </c>
      <c r="AB512" s="40">
        <f t="shared" si="880"/>
        <v>0</v>
      </c>
      <c r="AC512" s="27">
        <v>0</v>
      </c>
      <c r="AD512" s="27"/>
      <c r="AE512" s="27"/>
      <c r="AF512" s="27"/>
      <c r="AG512" s="27"/>
      <c r="AH512" s="27"/>
      <c r="AI512" s="324">
        <f>SUMIF('Rekapitulasi Juni'!$D$9:$D$192,APS!$B512,'Rekapitulasi Juni'!$E$9:$E$192)</f>
        <v>0</v>
      </c>
      <c r="AJ512" s="324">
        <f>SUMIF('Rekapitulasi Juni'!$D$9:$D$192,APS!$B512,'Rekapitulasi Juni'!$F$9:$F$192)</f>
        <v>0</v>
      </c>
      <c r="AK512" s="324">
        <f>SUMIF('Rekapitulasi Juni'!$D$9:$D$192,APS!$B512,'Rekapitulasi Juni'!$K$9:$K$192)</f>
        <v>0</v>
      </c>
      <c r="AL512" s="325">
        <f t="shared" si="824"/>
        <v>0</v>
      </c>
      <c r="AM512" s="325">
        <f t="shared" si="825"/>
        <v>0</v>
      </c>
      <c r="AN512" s="27"/>
      <c r="AO512" s="324">
        <f>SUMIF('Rekapitulasi Juni'!$U$9:$U$192,APS!$B512,'Rekapitulasi Juni'!$V$9:$V$192)</f>
        <v>0</v>
      </c>
      <c r="AP512" s="324">
        <f>SUMIF('Rekapitulasi Juni'!$U$9:$U$192,APS!$B512,'Rekapitulasi Juni'!$W$9:$W$192)</f>
        <v>0</v>
      </c>
      <c r="AQ512" s="27"/>
      <c r="AR512" s="325">
        <f t="shared" si="826"/>
        <v>0</v>
      </c>
      <c r="AS512" s="325">
        <f t="shared" si="827"/>
        <v>0</v>
      </c>
      <c r="AT512" s="27"/>
      <c r="AU512" s="324">
        <f>SUMIF('Rekapitulasi Juni'!$AL$9:$AL$192,APS!$B512,'Rekapitulasi Juni'!$AM$9:$AM$192)</f>
        <v>0</v>
      </c>
      <c r="AV512" s="324">
        <f>SUMIF('Rekapitulasi Juni'!$AL$9:$AL$192,APS!$B512,'Rekapitulasi Juni'!$AN$9:$AN$192)</f>
        <v>0</v>
      </c>
      <c r="AW512" s="27"/>
      <c r="AX512" s="325">
        <f t="shared" si="828"/>
        <v>0</v>
      </c>
      <c r="AY512" s="325">
        <f t="shared" si="829"/>
        <v>0</v>
      </c>
      <c r="AZ512" s="41">
        <f t="shared" si="830"/>
        <v>0</v>
      </c>
      <c r="BA512" s="41">
        <f t="shared" si="831"/>
        <v>0</v>
      </c>
      <c r="BB512" s="41">
        <f t="shared" si="832"/>
        <v>0</v>
      </c>
      <c r="BC512" s="41">
        <f t="shared" si="833"/>
        <v>0</v>
      </c>
      <c r="BD512" s="41">
        <f t="shared" si="834"/>
        <v>0</v>
      </c>
      <c r="BE512" s="41">
        <f t="shared" si="835"/>
        <v>0</v>
      </c>
      <c r="BF512" s="180">
        <f t="shared" si="836"/>
        <v>0</v>
      </c>
      <c r="BG512" s="27">
        <v>0</v>
      </c>
      <c r="BH512" s="27"/>
      <c r="BI512" s="324">
        <f>SUMIF('Rekapitulasi Juni'!$D$214:$D$393,APS!$B512,'Rekapitulasi Juni'!$E$214:$E$393)</f>
        <v>0</v>
      </c>
      <c r="BJ512" s="324">
        <f>SUMIF('Rekapitulasi Juni'!$D$214:$D$393,APS!$B512,'Rekapitulasi Juni'!$F$214:$F$393)</f>
        <v>0</v>
      </c>
      <c r="BK512" s="27"/>
      <c r="BL512" s="325">
        <f t="shared" si="837"/>
        <v>0</v>
      </c>
      <c r="BM512" s="325">
        <f t="shared" si="838"/>
        <v>0</v>
      </c>
      <c r="BN512" s="27"/>
      <c r="BO512" s="324">
        <f>SUMIF('Rekapitulasi Juni'!$U$214:$U$393,APS!$B512,'Rekapitulasi Juni'!$V$214:$V$393)</f>
        <v>0</v>
      </c>
      <c r="BP512" s="324">
        <f>SUMIF('Rekapitulasi Juni'!$U$214:$U$393,APS!$B512,'Rekapitulasi Juni'!$W$214:$W$393)</f>
        <v>0</v>
      </c>
      <c r="BQ512" s="27"/>
      <c r="BR512" s="325">
        <f t="shared" si="839"/>
        <v>0</v>
      </c>
      <c r="BS512" s="325">
        <f t="shared" si="840"/>
        <v>0</v>
      </c>
      <c r="BT512" s="27"/>
      <c r="BU512" s="324">
        <f>SUMIF('Rekapitulasi Juni'!$AL$214:$AL$393,APS!$B512,'Rekapitulasi Juni'!$AM$214:$AM$393)</f>
        <v>0</v>
      </c>
      <c r="BV512" s="324">
        <f>SUMIF('Rekapitulasi Juni'!$AL$214:$AL$393,APS!$B512,'Rekapitulasi Juni'!$AN$214:$AN$393)</f>
        <v>0</v>
      </c>
      <c r="BW512" s="27"/>
      <c r="BX512" s="325">
        <f t="shared" si="841"/>
        <v>0</v>
      </c>
      <c r="BY512" s="325">
        <f t="shared" si="842"/>
        <v>0</v>
      </c>
      <c r="BZ512" s="27"/>
      <c r="CA512" s="324">
        <f>SUMIF('Rekapitulasi Juni'!$BA$214:$BA$393,APS!$B512,'Rekapitulasi Juni'!$BB$214:$BB$393)</f>
        <v>0</v>
      </c>
      <c r="CB512" s="324">
        <f>SUMIF('Rekapitulasi Juni'!$BA$214:$BA$393,APS!$B512,'Rekapitulasi Juni'!$BC$214:$BC$393)</f>
        <v>0</v>
      </c>
      <c r="CC512" s="27"/>
      <c r="CD512" s="325">
        <f t="shared" si="843"/>
        <v>0</v>
      </c>
      <c r="CE512" s="325">
        <f t="shared" si="844"/>
        <v>0</v>
      </c>
      <c r="CF512" s="27"/>
      <c r="CG512" s="324">
        <f>SUMIF('Rekapitulasi Juni'!$BP$214:$BP$393,APS!$B512,'Rekapitulasi Juni'!$BQ$214:$BQ$393)</f>
        <v>0</v>
      </c>
      <c r="CH512" s="324">
        <f>SUMIF('Rekapitulasi Juni'!$BP$214:$BP$393,APS!$B512,'Rekapitulasi Juni'!$BR$214:$BR$393)</f>
        <v>0</v>
      </c>
      <c r="CI512" s="27"/>
      <c r="CJ512" s="325">
        <f t="shared" si="845"/>
        <v>0</v>
      </c>
      <c r="CK512" s="325">
        <f t="shared" si="846"/>
        <v>0</v>
      </c>
      <c r="CL512" s="41">
        <f t="shared" si="847"/>
        <v>0</v>
      </c>
      <c r="CM512" s="41">
        <f t="shared" si="848"/>
        <v>0</v>
      </c>
      <c r="CN512" s="41">
        <f t="shared" si="849"/>
        <v>0</v>
      </c>
      <c r="CO512" s="41">
        <f t="shared" si="850"/>
        <v>0</v>
      </c>
      <c r="CP512" s="41">
        <f t="shared" si="851"/>
        <v>0</v>
      </c>
      <c r="CQ512" s="41">
        <f t="shared" si="852"/>
        <v>0</v>
      </c>
      <c r="CR512" s="180">
        <f t="shared" si="853"/>
        <v>0</v>
      </c>
      <c r="CS512" s="27">
        <v>0</v>
      </c>
      <c r="CT512" s="27"/>
      <c r="CU512" s="324">
        <f>SUMIF('Rekapitulasi Juni'!$D$410:$D$588,APS!$B512,'Rekapitulasi Juni'!$E$410:$E$588)</f>
        <v>0</v>
      </c>
      <c r="CV512" s="324">
        <f>SUMIF('Rekapitulasi Juni'!$D$410:$D$588,APS!$B512,'Rekapitulasi Juni'!$F$410:$F$588)</f>
        <v>0</v>
      </c>
      <c r="CW512" s="27"/>
      <c r="CX512" s="325">
        <f t="shared" si="854"/>
        <v>0</v>
      </c>
      <c r="CY512" s="325">
        <f t="shared" si="855"/>
        <v>0</v>
      </c>
      <c r="CZ512" s="27"/>
      <c r="DA512" s="324">
        <f>SUMIF('Rekapitulasi Juni'!$U$410:$U$588,APS!$B512,'Rekapitulasi Juni'!$V$410:$V$588)</f>
        <v>0</v>
      </c>
      <c r="DB512" s="324">
        <f>SUMIF('Rekapitulasi Juni'!$U$410:$U$588,APS!$B512,'Rekapitulasi Juni'!$W$410:$W$588)</f>
        <v>0</v>
      </c>
      <c r="DC512" s="27"/>
      <c r="DD512" s="325">
        <f t="shared" si="856"/>
        <v>0</v>
      </c>
      <c r="DE512" s="325">
        <f t="shared" si="857"/>
        <v>0</v>
      </c>
      <c r="DF512" s="27"/>
      <c r="DG512" s="324">
        <f>SUMIF('Rekapitulasi Juni'!$AL$410:$AL$588,APS!$B512,'Rekapitulasi Juni'!$AM$410:$AM$588)</f>
        <v>0</v>
      </c>
      <c r="DH512" s="324">
        <f>SUMIF('Rekapitulasi Juni'!$AL$410:$AL$588,APS!$B512,'Rekapitulasi Juni'!$AN$410:$AN$588)</f>
        <v>0</v>
      </c>
      <c r="DI512" s="27"/>
      <c r="DJ512" s="325">
        <f t="shared" si="813"/>
        <v>0</v>
      </c>
      <c r="DK512" s="325">
        <f t="shared" si="814"/>
        <v>0</v>
      </c>
      <c r="DL512" s="27"/>
      <c r="DM512" s="324">
        <f>SUMIF('Rekapitulasi Juni'!$BA$410:$BA$588,APS!$B512,'Rekapitulasi Juni'!$BB$410:$BB$588)</f>
        <v>0</v>
      </c>
      <c r="DN512" s="324">
        <f>SUMIF('Rekapitulasi Juni'!$BA$410:$BA$588,APS!$B512,'Rekapitulasi Juni'!$BC$410:$BC$588)</f>
        <v>0</v>
      </c>
      <c r="DO512" s="324">
        <f>SUMIF('Rekapitulasi Juni'!$BA$410:$BA$588,APS!$B512,'Rekapitulasi Juni'!$BF$410:$BF$588)</f>
        <v>0</v>
      </c>
      <c r="DP512" s="325">
        <f t="shared" si="815"/>
        <v>0</v>
      </c>
      <c r="DQ512" s="325">
        <f t="shared" si="816"/>
        <v>0</v>
      </c>
      <c r="DR512" s="27"/>
      <c r="DS512" s="324">
        <f>SUMIF('Rekapitulasi Juni'!$BP$410:$BP$588,APS!$B512,'Rekapitulasi Juni'!$BQ$410:$BQ$588)</f>
        <v>0</v>
      </c>
      <c r="DT512" s="324">
        <f>SUMIF('Rekapitulasi Juni'!$BP$410:$BP$588,APS!$B512,'Rekapitulasi Juni'!$BR$410:$BR$588)</f>
        <v>0</v>
      </c>
      <c r="DU512" s="27"/>
      <c r="DV512" s="325">
        <f t="shared" si="817"/>
        <v>0</v>
      </c>
      <c r="DW512" s="325">
        <f t="shared" si="818"/>
        <v>0</v>
      </c>
      <c r="DX512" s="41">
        <f t="shared" si="858"/>
        <v>0</v>
      </c>
      <c r="DY512" s="41">
        <f t="shared" si="859"/>
        <v>0</v>
      </c>
      <c r="DZ512" s="41">
        <f t="shared" si="860"/>
        <v>0</v>
      </c>
      <c r="EA512" s="41">
        <f t="shared" si="861"/>
        <v>0</v>
      </c>
      <c r="EB512" s="41">
        <f t="shared" si="862"/>
        <v>0</v>
      </c>
      <c r="EC512" s="41">
        <f t="shared" si="863"/>
        <v>0</v>
      </c>
      <c r="ED512" s="180">
        <f t="shared" si="864"/>
        <v>0</v>
      </c>
      <c r="EE512" s="27">
        <v>0</v>
      </c>
      <c r="EF512" s="27"/>
      <c r="EG512" s="324">
        <f>SUMIF('Rekapitulasi Juni'!$D$608:$D$786,APS!$B512,'Rekapitulasi Juni'!$E$608:$E$786)</f>
        <v>0</v>
      </c>
      <c r="EH512" s="324">
        <f>SUMIF('Rekapitulasi Juni'!$D$608:$D$786,APS!$B512,'Rekapitulasi Juni'!$F$608:$F$786)</f>
        <v>0</v>
      </c>
      <c r="EI512" s="27"/>
      <c r="EJ512" s="325">
        <f t="shared" si="819"/>
        <v>0</v>
      </c>
      <c r="EK512" s="325">
        <f t="shared" si="820"/>
        <v>0</v>
      </c>
      <c r="EL512" s="27"/>
      <c r="EM512" s="324">
        <f>SUMIF('Rekapitulasi Juni'!$U$608:$U$786,APS!$B512,'Rekapitulasi Juni'!$V$608:$V$786)</f>
        <v>0</v>
      </c>
      <c r="EN512" s="324">
        <f>SUMIF('Rekapitulasi Juni'!$U$608:$U$786,APS!$B512,'Rekapitulasi Juni'!$W$608:$W$786)</f>
        <v>0</v>
      </c>
      <c r="EO512" s="27"/>
      <c r="EP512" s="325">
        <f t="shared" si="821"/>
        <v>0</v>
      </c>
      <c r="EQ512" s="325">
        <f t="shared" si="822"/>
        <v>0</v>
      </c>
      <c r="ER512" s="27"/>
      <c r="ES512" s="324">
        <f>SUMIF('Rekapitulasi Juni'!$AL$608:$AL$786,APS!$B512,'Rekapitulasi Juni'!$AM$608:$AM$786)</f>
        <v>0</v>
      </c>
      <c r="ET512" s="324">
        <f>SUMIF('Rekapitulasi Juni'!$AL$608:$AL$786,APS!$B512,'Rekapitulasi Juni'!$AN$608:$AN$786)</f>
        <v>0</v>
      </c>
      <c r="EU512" s="27"/>
      <c r="EV512" s="325">
        <f t="shared" si="807"/>
        <v>0</v>
      </c>
      <c r="EW512" s="325">
        <f t="shared" si="808"/>
        <v>0</v>
      </c>
      <c r="EX512" s="27"/>
      <c r="EY512" s="324">
        <f>SUMIF('Rekapitulasi Juni'!$BA$608:$BA$786,APS!$B512,'Rekapitulasi Juni'!$BB$608:$BB$786)</f>
        <v>0</v>
      </c>
      <c r="EZ512" s="324">
        <f>SUMIF('Rekapitulasi Juni'!$BA$608:$BA$786,APS!$B512,'Rekapitulasi Juni'!$BC$608:$BC$786)</f>
        <v>0</v>
      </c>
      <c r="FA512" s="324">
        <f>SUMIF('Rekapitulasi Juni'!$BA$608:$BA$786,APS!$B512,'Rekapitulasi Juni'!$BF$608:$BF$786)</f>
        <v>0</v>
      </c>
      <c r="FB512" s="325">
        <f t="shared" si="809"/>
        <v>0</v>
      </c>
      <c r="FC512" s="325">
        <f t="shared" si="810"/>
        <v>0</v>
      </c>
      <c r="FD512" s="27"/>
      <c r="FE512" s="27"/>
      <c r="FF512" s="27"/>
      <c r="FG512" s="27"/>
      <c r="FH512" s="27"/>
      <c r="FI512" s="27"/>
      <c r="FJ512" s="41">
        <f t="shared" si="865"/>
        <v>0</v>
      </c>
      <c r="FK512" s="41">
        <f t="shared" si="866"/>
        <v>0</v>
      </c>
      <c r="FL512" s="41">
        <f t="shared" si="867"/>
        <v>0</v>
      </c>
      <c r="FM512" s="41">
        <f t="shared" si="868"/>
        <v>0</v>
      </c>
      <c r="FN512" s="41">
        <f t="shared" si="869"/>
        <v>0</v>
      </c>
      <c r="FO512" s="41">
        <f t="shared" si="870"/>
        <v>0</v>
      </c>
      <c r="FP512" s="180">
        <f t="shared" si="871"/>
        <v>0</v>
      </c>
      <c r="FQ512" s="27"/>
      <c r="FR512" s="27"/>
      <c r="FS512" s="324">
        <f>SUMIF('Rekapitulasi Juni'!$D$804:$D$984,APS!$B512,'Rekapitulasi Juni'!$E$804:$E$984)</f>
        <v>0</v>
      </c>
      <c r="FT512" s="324">
        <f>SUMIF('Rekapitulasi Juni'!$D$804:$D$984,APS!$B512,'Rekapitulasi Juni'!$F$804:$F$984)</f>
        <v>0</v>
      </c>
      <c r="FU512" s="27"/>
      <c r="FV512" s="325">
        <f t="shared" si="811"/>
        <v>0</v>
      </c>
      <c r="FW512" s="325">
        <f t="shared" si="812"/>
        <v>0</v>
      </c>
      <c r="FX512" s="27"/>
      <c r="FY512" s="324">
        <f>SUMIF('Rekapitulasi Juni'!$U$804:$U$984,APS!$B512,'Rekapitulasi Juni'!$V$804:$V$984)</f>
        <v>0</v>
      </c>
      <c r="FZ512" s="324">
        <f>SUMIF('Rekapitulasi Juni'!$U$804:$U$984,APS!$B512,'Rekapitulasi Juni'!$W$804:$W$984)</f>
        <v>0</v>
      </c>
      <c r="GA512" s="27"/>
      <c r="GB512" s="325">
        <f t="shared" si="805"/>
        <v>0</v>
      </c>
      <c r="GC512" s="325">
        <f t="shared" si="806"/>
        <v>0</v>
      </c>
      <c r="GD512" s="27"/>
      <c r="GE512" s="324">
        <f>SUMIF('Rekapitulasi Juni'!$AL$804:$AL$984,APS!$B512,'Rekapitulasi Juni'!$AM$804:$AM$984)</f>
        <v>0</v>
      </c>
      <c r="GF512" s="324">
        <f>SUMIF('Rekapitulasi Juni'!$AL$804:$AL$984,APS!$B512,'Rekapitulasi Juni'!$AN$804:$AN$984)</f>
        <v>0</v>
      </c>
      <c r="GG512" s="27"/>
      <c r="GH512" s="325">
        <f t="shared" si="795"/>
        <v>0</v>
      </c>
      <c r="GI512" s="325">
        <f t="shared" si="796"/>
        <v>0</v>
      </c>
      <c r="GJ512" s="27"/>
      <c r="GK512" s="27"/>
      <c r="GL512" s="41">
        <f t="shared" si="872"/>
        <v>0</v>
      </c>
      <c r="GM512" s="41">
        <f t="shared" si="873"/>
        <v>0</v>
      </c>
      <c r="GN512" s="41">
        <f t="shared" si="874"/>
        <v>0</v>
      </c>
      <c r="GO512" s="41">
        <f t="shared" si="804"/>
        <v>0</v>
      </c>
      <c r="GP512" s="41">
        <f t="shared" si="875"/>
        <v>0</v>
      </c>
      <c r="GQ512" s="41">
        <f t="shared" si="876"/>
        <v>0</v>
      </c>
      <c r="GR512" s="180">
        <f t="shared" si="877"/>
        <v>0</v>
      </c>
      <c r="GS512" s="41">
        <f t="shared" si="797"/>
        <v>0</v>
      </c>
      <c r="GT512" s="41">
        <f t="shared" si="798"/>
        <v>0</v>
      </c>
      <c r="GU512" s="41">
        <f t="shared" si="799"/>
        <v>0</v>
      </c>
      <c r="GV512" s="41">
        <f t="shared" si="800"/>
        <v>0</v>
      </c>
      <c r="GW512" s="41">
        <f t="shared" si="801"/>
        <v>0</v>
      </c>
      <c r="GX512" s="41">
        <f t="shared" si="802"/>
        <v>0</v>
      </c>
      <c r="GY512" s="180">
        <f t="shared" si="803"/>
        <v>0</v>
      </c>
      <c r="GZ512" s="41">
        <v>488</v>
      </c>
      <c r="HA512" s="32"/>
      <c r="HB512" s="42">
        <f t="shared" si="794"/>
        <v>0</v>
      </c>
      <c r="HC512" s="59"/>
    </row>
    <row r="513" spans="1:211" ht="15" hidden="1" customHeight="1">
      <c r="A513" s="31" t="s">
        <v>994</v>
      </c>
      <c r="B513" s="32" t="s">
        <v>995</v>
      </c>
      <c r="C513" s="31" t="s">
        <v>3</v>
      </c>
      <c r="D513" s="31" t="s">
        <v>928</v>
      </c>
      <c r="E513" s="31" t="s">
        <v>928</v>
      </c>
      <c r="F513" s="31" t="s">
        <v>929</v>
      </c>
      <c r="G513" s="33">
        <v>0</v>
      </c>
      <c r="H513" s="33">
        <v>0</v>
      </c>
      <c r="I513" s="33">
        <v>0</v>
      </c>
      <c r="J513" s="34">
        <f>IFERROR(VLOOKUP(A513,#REF!,3,0),0)</f>
        <v>0</v>
      </c>
      <c r="K513" s="34">
        <f t="shared" si="789"/>
        <v>0</v>
      </c>
      <c r="L513" s="34">
        <v>0</v>
      </c>
      <c r="M513" s="34">
        <v>0</v>
      </c>
      <c r="N513" s="35">
        <f t="shared" si="790"/>
        <v>0</v>
      </c>
      <c r="O513" s="35">
        <f t="shared" si="791"/>
        <v>0</v>
      </c>
      <c r="P513" s="36">
        <v>0</v>
      </c>
      <c r="Q513" s="36">
        <f t="shared" si="823"/>
        <v>0</v>
      </c>
      <c r="R513" s="80"/>
      <c r="S513" s="37">
        <f ca="1">SUMIF(ROP!$D$6:$H$65536,A513,ROP!$J$6:$J$65536)</f>
        <v>0</v>
      </c>
      <c r="T513" s="37">
        <f>SUMIF(HASIL!$B:$B,APS!$B513&amp;RIGHT(APS!T$9,2),HASIL!$I:$I)</f>
        <v>0</v>
      </c>
      <c r="U513" s="37">
        <f>SUMIF(HASIL!$B:$B,APS!$B513&amp;RIGHT(APS!U$9,2),HASIL!$I:$I)</f>
        <v>0</v>
      </c>
      <c r="V513" s="37">
        <f>SUMIF(HASIL!$B:$B,APS!$B513&amp;RIGHT(APS!V$9,2),HASIL!$I:$I)</f>
        <v>0</v>
      </c>
      <c r="W513" s="37">
        <f>SUMIF(HASIL!$B:$B,APS!$B513&amp;RIGHT(APS!W$9,2),HASIL!$I:$I)</f>
        <v>0</v>
      </c>
      <c r="X513" s="38">
        <f t="shared" si="792"/>
        <v>0</v>
      </c>
      <c r="Y513" s="38">
        <f t="shared" si="793"/>
        <v>0</v>
      </c>
      <c r="Z513" s="39">
        <f t="shared" si="879"/>
        <v>0</v>
      </c>
      <c r="AA513" s="39">
        <f t="shared" si="878"/>
        <v>0</v>
      </c>
      <c r="AB513" s="40">
        <f t="shared" si="880"/>
        <v>0</v>
      </c>
      <c r="AC513" s="27">
        <v>0</v>
      </c>
      <c r="AD513" s="27"/>
      <c r="AE513" s="27"/>
      <c r="AF513" s="27"/>
      <c r="AG513" s="27"/>
      <c r="AH513" s="27"/>
      <c r="AI513" s="324">
        <f>SUMIF('Rekapitulasi Juni'!$D$9:$D$192,APS!$B513,'Rekapitulasi Juni'!$E$9:$E$192)</f>
        <v>0</v>
      </c>
      <c r="AJ513" s="324">
        <f>SUMIF('Rekapitulasi Juni'!$D$9:$D$192,APS!$B513,'Rekapitulasi Juni'!$F$9:$F$192)</f>
        <v>0</v>
      </c>
      <c r="AK513" s="324">
        <f>SUMIF('Rekapitulasi Juni'!$D$9:$D$192,APS!$B513,'Rekapitulasi Juni'!$K$9:$K$192)</f>
        <v>0</v>
      </c>
      <c r="AL513" s="325">
        <f t="shared" si="824"/>
        <v>0</v>
      </c>
      <c r="AM513" s="325">
        <f t="shared" si="825"/>
        <v>0</v>
      </c>
      <c r="AN513" s="27"/>
      <c r="AO513" s="324">
        <f>SUMIF('Rekapitulasi Juni'!$U$9:$U$192,APS!$B513,'Rekapitulasi Juni'!$V$9:$V$192)</f>
        <v>0</v>
      </c>
      <c r="AP513" s="324">
        <f>SUMIF('Rekapitulasi Juni'!$U$9:$U$192,APS!$B513,'Rekapitulasi Juni'!$W$9:$W$192)</f>
        <v>0</v>
      </c>
      <c r="AQ513" s="27"/>
      <c r="AR513" s="325">
        <f t="shared" si="826"/>
        <v>0</v>
      </c>
      <c r="AS513" s="325">
        <f t="shared" si="827"/>
        <v>0</v>
      </c>
      <c r="AT513" s="27"/>
      <c r="AU513" s="324">
        <f>SUMIF('Rekapitulasi Juni'!$AL$9:$AL$192,APS!$B513,'Rekapitulasi Juni'!$AM$9:$AM$192)</f>
        <v>0</v>
      </c>
      <c r="AV513" s="324">
        <f>SUMIF('Rekapitulasi Juni'!$AL$9:$AL$192,APS!$B513,'Rekapitulasi Juni'!$AN$9:$AN$192)</f>
        <v>0</v>
      </c>
      <c r="AW513" s="27"/>
      <c r="AX513" s="325">
        <f t="shared" si="828"/>
        <v>0</v>
      </c>
      <c r="AY513" s="325">
        <f t="shared" si="829"/>
        <v>0</v>
      </c>
      <c r="AZ513" s="41">
        <f t="shared" si="830"/>
        <v>0</v>
      </c>
      <c r="BA513" s="41">
        <f t="shared" si="831"/>
        <v>0</v>
      </c>
      <c r="BB513" s="41">
        <f t="shared" si="832"/>
        <v>0</v>
      </c>
      <c r="BC513" s="41">
        <f t="shared" si="833"/>
        <v>0</v>
      </c>
      <c r="BD513" s="41">
        <f t="shared" si="834"/>
        <v>0</v>
      </c>
      <c r="BE513" s="41">
        <f t="shared" si="835"/>
        <v>0</v>
      </c>
      <c r="BF513" s="180">
        <f t="shared" si="836"/>
        <v>0</v>
      </c>
      <c r="BG513" s="27">
        <v>0</v>
      </c>
      <c r="BH513" s="27"/>
      <c r="BI513" s="324">
        <f>SUMIF('Rekapitulasi Juni'!$D$214:$D$393,APS!$B513,'Rekapitulasi Juni'!$E$214:$E$393)</f>
        <v>0</v>
      </c>
      <c r="BJ513" s="324">
        <f>SUMIF('Rekapitulasi Juni'!$D$214:$D$393,APS!$B513,'Rekapitulasi Juni'!$F$214:$F$393)</f>
        <v>0</v>
      </c>
      <c r="BK513" s="27"/>
      <c r="BL513" s="325">
        <f t="shared" si="837"/>
        <v>0</v>
      </c>
      <c r="BM513" s="325">
        <f t="shared" si="838"/>
        <v>0</v>
      </c>
      <c r="BN513" s="27"/>
      <c r="BO513" s="324">
        <f>SUMIF('Rekapitulasi Juni'!$U$214:$U$393,APS!$B513,'Rekapitulasi Juni'!$V$214:$V$393)</f>
        <v>0</v>
      </c>
      <c r="BP513" s="324">
        <f>SUMIF('Rekapitulasi Juni'!$U$214:$U$393,APS!$B513,'Rekapitulasi Juni'!$W$214:$W$393)</f>
        <v>0</v>
      </c>
      <c r="BQ513" s="27"/>
      <c r="BR513" s="325">
        <f t="shared" si="839"/>
        <v>0</v>
      </c>
      <c r="BS513" s="325">
        <f t="shared" si="840"/>
        <v>0</v>
      </c>
      <c r="BT513" s="27"/>
      <c r="BU513" s="324">
        <f>SUMIF('Rekapitulasi Juni'!$AL$214:$AL$393,APS!$B513,'Rekapitulasi Juni'!$AM$214:$AM$393)</f>
        <v>0</v>
      </c>
      <c r="BV513" s="324">
        <f>SUMIF('Rekapitulasi Juni'!$AL$214:$AL$393,APS!$B513,'Rekapitulasi Juni'!$AN$214:$AN$393)</f>
        <v>0</v>
      </c>
      <c r="BW513" s="27"/>
      <c r="BX513" s="325">
        <f t="shared" si="841"/>
        <v>0</v>
      </c>
      <c r="BY513" s="325">
        <f t="shared" si="842"/>
        <v>0</v>
      </c>
      <c r="BZ513" s="27"/>
      <c r="CA513" s="324">
        <f>SUMIF('Rekapitulasi Juni'!$BA$214:$BA$393,APS!$B513,'Rekapitulasi Juni'!$BB$214:$BB$393)</f>
        <v>0</v>
      </c>
      <c r="CB513" s="324">
        <f>SUMIF('Rekapitulasi Juni'!$BA$214:$BA$393,APS!$B513,'Rekapitulasi Juni'!$BC$214:$BC$393)</f>
        <v>0</v>
      </c>
      <c r="CC513" s="27"/>
      <c r="CD513" s="325">
        <f t="shared" si="843"/>
        <v>0</v>
      </c>
      <c r="CE513" s="325">
        <f t="shared" si="844"/>
        <v>0</v>
      </c>
      <c r="CF513" s="27"/>
      <c r="CG513" s="324">
        <f>SUMIF('Rekapitulasi Juni'!$BP$214:$BP$393,APS!$B513,'Rekapitulasi Juni'!$BQ$214:$BQ$393)</f>
        <v>0</v>
      </c>
      <c r="CH513" s="324">
        <f>SUMIF('Rekapitulasi Juni'!$BP$214:$BP$393,APS!$B513,'Rekapitulasi Juni'!$BR$214:$BR$393)</f>
        <v>0</v>
      </c>
      <c r="CI513" s="27"/>
      <c r="CJ513" s="325">
        <f t="shared" si="845"/>
        <v>0</v>
      </c>
      <c r="CK513" s="325">
        <f t="shared" si="846"/>
        <v>0</v>
      </c>
      <c r="CL513" s="41">
        <f t="shared" si="847"/>
        <v>0</v>
      </c>
      <c r="CM513" s="41">
        <f t="shared" si="848"/>
        <v>0</v>
      </c>
      <c r="CN513" s="41">
        <f t="shared" si="849"/>
        <v>0</v>
      </c>
      <c r="CO513" s="41">
        <f t="shared" si="850"/>
        <v>0</v>
      </c>
      <c r="CP513" s="41">
        <f t="shared" si="851"/>
        <v>0</v>
      </c>
      <c r="CQ513" s="41">
        <f t="shared" si="852"/>
        <v>0</v>
      </c>
      <c r="CR513" s="180">
        <f t="shared" si="853"/>
        <v>0</v>
      </c>
      <c r="CS513" s="27">
        <v>0</v>
      </c>
      <c r="CT513" s="27"/>
      <c r="CU513" s="324">
        <f>SUMIF('Rekapitulasi Juni'!$D$410:$D$588,APS!$B513,'Rekapitulasi Juni'!$E$410:$E$588)</f>
        <v>0</v>
      </c>
      <c r="CV513" s="324">
        <f>SUMIF('Rekapitulasi Juni'!$D$410:$D$588,APS!$B513,'Rekapitulasi Juni'!$F$410:$F$588)</f>
        <v>0</v>
      </c>
      <c r="CW513" s="27"/>
      <c r="CX513" s="325">
        <f t="shared" si="854"/>
        <v>0</v>
      </c>
      <c r="CY513" s="325">
        <f t="shared" si="855"/>
        <v>0</v>
      </c>
      <c r="CZ513" s="27"/>
      <c r="DA513" s="324">
        <f>SUMIF('Rekapitulasi Juni'!$U$410:$U$588,APS!$B513,'Rekapitulasi Juni'!$V$410:$V$588)</f>
        <v>0</v>
      </c>
      <c r="DB513" s="324">
        <f>SUMIF('Rekapitulasi Juni'!$U$410:$U$588,APS!$B513,'Rekapitulasi Juni'!$W$410:$W$588)</f>
        <v>0</v>
      </c>
      <c r="DC513" s="27"/>
      <c r="DD513" s="325">
        <f t="shared" si="856"/>
        <v>0</v>
      </c>
      <c r="DE513" s="325">
        <f t="shared" si="857"/>
        <v>0</v>
      </c>
      <c r="DF513" s="27"/>
      <c r="DG513" s="324">
        <f>SUMIF('Rekapitulasi Juni'!$AL$410:$AL$588,APS!$B513,'Rekapitulasi Juni'!$AM$410:$AM$588)</f>
        <v>0</v>
      </c>
      <c r="DH513" s="324">
        <f>SUMIF('Rekapitulasi Juni'!$AL$410:$AL$588,APS!$B513,'Rekapitulasi Juni'!$AN$410:$AN$588)</f>
        <v>0</v>
      </c>
      <c r="DI513" s="27"/>
      <c r="DJ513" s="325">
        <f t="shared" si="813"/>
        <v>0</v>
      </c>
      <c r="DK513" s="325">
        <f t="shared" si="814"/>
        <v>0</v>
      </c>
      <c r="DL513" s="27"/>
      <c r="DM513" s="324">
        <f>SUMIF('Rekapitulasi Juni'!$BA$410:$BA$588,APS!$B513,'Rekapitulasi Juni'!$BB$410:$BB$588)</f>
        <v>0</v>
      </c>
      <c r="DN513" s="324">
        <f>SUMIF('Rekapitulasi Juni'!$BA$410:$BA$588,APS!$B513,'Rekapitulasi Juni'!$BC$410:$BC$588)</f>
        <v>0</v>
      </c>
      <c r="DO513" s="324">
        <f>SUMIF('Rekapitulasi Juni'!$BA$410:$BA$588,APS!$B513,'Rekapitulasi Juni'!$BF$410:$BF$588)</f>
        <v>0</v>
      </c>
      <c r="DP513" s="325">
        <f t="shared" si="815"/>
        <v>0</v>
      </c>
      <c r="DQ513" s="325">
        <f t="shared" si="816"/>
        <v>0</v>
      </c>
      <c r="DR513" s="27"/>
      <c r="DS513" s="324">
        <f>SUMIF('Rekapitulasi Juni'!$BP$410:$BP$588,APS!$B513,'Rekapitulasi Juni'!$BQ$410:$BQ$588)</f>
        <v>0</v>
      </c>
      <c r="DT513" s="324">
        <f>SUMIF('Rekapitulasi Juni'!$BP$410:$BP$588,APS!$B513,'Rekapitulasi Juni'!$BR$410:$BR$588)</f>
        <v>0</v>
      </c>
      <c r="DU513" s="27"/>
      <c r="DV513" s="325">
        <f t="shared" si="817"/>
        <v>0</v>
      </c>
      <c r="DW513" s="325">
        <f t="shared" si="818"/>
        <v>0</v>
      </c>
      <c r="DX513" s="41">
        <f t="shared" si="858"/>
        <v>0</v>
      </c>
      <c r="DY513" s="41">
        <f t="shared" si="859"/>
        <v>0</v>
      </c>
      <c r="DZ513" s="41">
        <f t="shared" si="860"/>
        <v>0</v>
      </c>
      <c r="EA513" s="41">
        <f t="shared" si="861"/>
        <v>0</v>
      </c>
      <c r="EB513" s="41">
        <f t="shared" si="862"/>
        <v>0</v>
      </c>
      <c r="EC513" s="41">
        <f t="shared" si="863"/>
        <v>0</v>
      </c>
      <c r="ED513" s="180">
        <f t="shared" si="864"/>
        <v>0</v>
      </c>
      <c r="EE513" s="27">
        <v>0</v>
      </c>
      <c r="EF513" s="27"/>
      <c r="EG513" s="324">
        <f>SUMIF('Rekapitulasi Juni'!$D$608:$D$786,APS!$B513,'Rekapitulasi Juni'!$E$608:$E$786)</f>
        <v>0</v>
      </c>
      <c r="EH513" s="324">
        <f>SUMIF('Rekapitulasi Juni'!$D$608:$D$786,APS!$B513,'Rekapitulasi Juni'!$F$608:$F$786)</f>
        <v>0</v>
      </c>
      <c r="EI513" s="27"/>
      <c r="EJ513" s="325">
        <f t="shared" si="819"/>
        <v>0</v>
      </c>
      <c r="EK513" s="325">
        <f t="shared" si="820"/>
        <v>0</v>
      </c>
      <c r="EL513" s="27"/>
      <c r="EM513" s="324">
        <f>SUMIF('Rekapitulasi Juni'!$U$608:$U$786,APS!$B513,'Rekapitulasi Juni'!$V$608:$V$786)</f>
        <v>0</v>
      </c>
      <c r="EN513" s="324">
        <f>SUMIF('Rekapitulasi Juni'!$U$608:$U$786,APS!$B513,'Rekapitulasi Juni'!$W$608:$W$786)</f>
        <v>0</v>
      </c>
      <c r="EO513" s="27"/>
      <c r="EP513" s="325">
        <f t="shared" si="821"/>
        <v>0</v>
      </c>
      <c r="EQ513" s="325">
        <f t="shared" si="822"/>
        <v>0</v>
      </c>
      <c r="ER513" s="27"/>
      <c r="ES513" s="324">
        <f>SUMIF('Rekapitulasi Juni'!$AL$608:$AL$786,APS!$B513,'Rekapitulasi Juni'!$AM$608:$AM$786)</f>
        <v>0</v>
      </c>
      <c r="ET513" s="324">
        <f>SUMIF('Rekapitulasi Juni'!$AL$608:$AL$786,APS!$B513,'Rekapitulasi Juni'!$AN$608:$AN$786)</f>
        <v>0</v>
      </c>
      <c r="EU513" s="27"/>
      <c r="EV513" s="325">
        <f t="shared" si="807"/>
        <v>0</v>
      </c>
      <c r="EW513" s="325">
        <f t="shared" si="808"/>
        <v>0</v>
      </c>
      <c r="EX513" s="27"/>
      <c r="EY513" s="324">
        <f>SUMIF('Rekapitulasi Juni'!$BA$608:$BA$786,APS!$B513,'Rekapitulasi Juni'!$BB$608:$BB$786)</f>
        <v>0</v>
      </c>
      <c r="EZ513" s="324">
        <f>SUMIF('Rekapitulasi Juni'!$BA$608:$BA$786,APS!$B513,'Rekapitulasi Juni'!$BC$608:$BC$786)</f>
        <v>0</v>
      </c>
      <c r="FA513" s="324">
        <f>SUMIF('Rekapitulasi Juni'!$BA$608:$BA$786,APS!$B513,'Rekapitulasi Juni'!$BF$608:$BF$786)</f>
        <v>0</v>
      </c>
      <c r="FB513" s="325">
        <f t="shared" si="809"/>
        <v>0</v>
      </c>
      <c r="FC513" s="325">
        <f t="shared" si="810"/>
        <v>0</v>
      </c>
      <c r="FD513" s="27"/>
      <c r="FE513" s="27"/>
      <c r="FF513" s="27"/>
      <c r="FG513" s="27"/>
      <c r="FH513" s="27"/>
      <c r="FI513" s="27"/>
      <c r="FJ513" s="41">
        <f t="shared" si="865"/>
        <v>0</v>
      </c>
      <c r="FK513" s="41">
        <f t="shared" si="866"/>
        <v>0</v>
      </c>
      <c r="FL513" s="41">
        <f t="shared" si="867"/>
        <v>0</v>
      </c>
      <c r="FM513" s="41">
        <f t="shared" si="868"/>
        <v>0</v>
      </c>
      <c r="FN513" s="41">
        <f t="shared" si="869"/>
        <v>0</v>
      </c>
      <c r="FO513" s="41">
        <f t="shared" si="870"/>
        <v>0</v>
      </c>
      <c r="FP513" s="180">
        <f t="shared" si="871"/>
        <v>0</v>
      </c>
      <c r="FQ513" s="27"/>
      <c r="FR513" s="27"/>
      <c r="FS513" s="324">
        <f>SUMIF('Rekapitulasi Juni'!$D$804:$D$984,APS!$B513,'Rekapitulasi Juni'!$E$804:$E$984)</f>
        <v>0</v>
      </c>
      <c r="FT513" s="324">
        <f>SUMIF('Rekapitulasi Juni'!$D$804:$D$984,APS!$B513,'Rekapitulasi Juni'!$F$804:$F$984)</f>
        <v>0</v>
      </c>
      <c r="FU513" s="27"/>
      <c r="FV513" s="325">
        <f t="shared" si="811"/>
        <v>0</v>
      </c>
      <c r="FW513" s="325">
        <f t="shared" si="812"/>
        <v>0</v>
      </c>
      <c r="FX513" s="27"/>
      <c r="FY513" s="324">
        <f>SUMIF('Rekapitulasi Juni'!$U$804:$U$984,APS!$B513,'Rekapitulasi Juni'!$V$804:$V$984)</f>
        <v>0</v>
      </c>
      <c r="FZ513" s="324">
        <f>SUMIF('Rekapitulasi Juni'!$U$804:$U$984,APS!$B513,'Rekapitulasi Juni'!$W$804:$W$984)</f>
        <v>0</v>
      </c>
      <c r="GA513" s="27"/>
      <c r="GB513" s="325">
        <f t="shared" si="805"/>
        <v>0</v>
      </c>
      <c r="GC513" s="325">
        <f t="shared" si="806"/>
        <v>0</v>
      </c>
      <c r="GD513" s="27"/>
      <c r="GE513" s="324">
        <f>SUMIF('Rekapitulasi Juni'!$AL$804:$AL$984,APS!$B513,'Rekapitulasi Juni'!$AM$804:$AM$984)</f>
        <v>0</v>
      </c>
      <c r="GF513" s="324">
        <f>SUMIF('Rekapitulasi Juni'!$AL$804:$AL$984,APS!$B513,'Rekapitulasi Juni'!$AN$804:$AN$984)</f>
        <v>0</v>
      </c>
      <c r="GG513" s="27"/>
      <c r="GH513" s="325">
        <f t="shared" si="795"/>
        <v>0</v>
      </c>
      <c r="GI513" s="325">
        <f t="shared" si="796"/>
        <v>0</v>
      </c>
      <c r="GJ513" s="27"/>
      <c r="GK513" s="27"/>
      <c r="GL513" s="41">
        <f t="shared" si="872"/>
        <v>0</v>
      </c>
      <c r="GM513" s="41">
        <f t="shared" si="873"/>
        <v>0</v>
      </c>
      <c r="GN513" s="41">
        <f t="shared" si="874"/>
        <v>0</v>
      </c>
      <c r="GO513" s="41">
        <f t="shared" si="804"/>
        <v>0</v>
      </c>
      <c r="GP513" s="41">
        <f t="shared" si="875"/>
        <v>0</v>
      </c>
      <c r="GQ513" s="41">
        <f t="shared" si="876"/>
        <v>0</v>
      </c>
      <c r="GR513" s="180">
        <f t="shared" si="877"/>
        <v>0</v>
      </c>
      <c r="GS513" s="41">
        <f t="shared" si="797"/>
        <v>0</v>
      </c>
      <c r="GT513" s="41">
        <f t="shared" si="798"/>
        <v>0</v>
      </c>
      <c r="GU513" s="41">
        <f t="shared" si="799"/>
        <v>0</v>
      </c>
      <c r="GV513" s="41">
        <f t="shared" si="800"/>
        <v>0</v>
      </c>
      <c r="GW513" s="41">
        <f t="shared" si="801"/>
        <v>0</v>
      </c>
      <c r="GX513" s="41">
        <f t="shared" si="802"/>
        <v>0</v>
      </c>
      <c r="GY513" s="180">
        <f t="shared" si="803"/>
        <v>0</v>
      </c>
      <c r="GZ513" s="41">
        <v>489</v>
      </c>
      <c r="HA513" s="32"/>
      <c r="HB513" s="42">
        <f t="shared" si="794"/>
        <v>0</v>
      </c>
      <c r="HC513" s="59"/>
    </row>
    <row r="514" spans="1:211" ht="15" hidden="1" customHeight="1">
      <c r="A514" s="31" t="s">
        <v>996</v>
      </c>
      <c r="B514" s="32" t="s">
        <v>997</v>
      </c>
      <c r="C514" s="31" t="s">
        <v>3</v>
      </c>
      <c r="D514" s="31" t="s">
        <v>928</v>
      </c>
      <c r="E514" s="31" t="s">
        <v>928</v>
      </c>
      <c r="F514" s="31" t="s">
        <v>929</v>
      </c>
      <c r="G514" s="33">
        <v>0</v>
      </c>
      <c r="H514" s="33">
        <v>0</v>
      </c>
      <c r="I514" s="33">
        <v>0</v>
      </c>
      <c r="J514" s="34">
        <f>IFERROR(VLOOKUP(A514,#REF!,3,0),0)</f>
        <v>0</v>
      </c>
      <c r="K514" s="34">
        <f t="shared" si="789"/>
        <v>0</v>
      </c>
      <c r="L514" s="34">
        <v>0</v>
      </c>
      <c r="M514" s="34">
        <v>0</v>
      </c>
      <c r="N514" s="35">
        <f t="shared" si="790"/>
        <v>0</v>
      </c>
      <c r="O514" s="35">
        <f t="shared" si="791"/>
        <v>0</v>
      </c>
      <c r="P514" s="36">
        <v>0</v>
      </c>
      <c r="Q514" s="36">
        <f t="shared" si="823"/>
        <v>0</v>
      </c>
      <c r="R514" s="80"/>
      <c r="S514" s="37">
        <f ca="1">SUMIF(ROP!$D$6:$H$65536,A514,ROP!$J$6:$J$65536)</f>
        <v>0</v>
      </c>
      <c r="T514" s="37">
        <f>SUMIF(HASIL!$B:$B,APS!$B514&amp;RIGHT(APS!T$9,2),HASIL!$I:$I)</f>
        <v>0</v>
      </c>
      <c r="U514" s="37">
        <f>SUMIF(HASIL!$B:$B,APS!$B514&amp;RIGHT(APS!U$9,2),HASIL!$I:$I)</f>
        <v>0</v>
      </c>
      <c r="V514" s="37">
        <f>SUMIF(HASIL!$B:$B,APS!$B514&amp;RIGHT(APS!V$9,2),HASIL!$I:$I)</f>
        <v>0</v>
      </c>
      <c r="W514" s="37">
        <f>SUMIF(HASIL!$B:$B,APS!$B514&amp;RIGHT(APS!W$9,2),HASIL!$I:$I)</f>
        <v>0</v>
      </c>
      <c r="X514" s="38">
        <f t="shared" si="792"/>
        <v>0</v>
      </c>
      <c r="Y514" s="38">
        <f t="shared" si="793"/>
        <v>0</v>
      </c>
      <c r="Z514" s="39">
        <f t="shared" si="879"/>
        <v>0</v>
      </c>
      <c r="AA514" s="39">
        <f t="shared" si="878"/>
        <v>0</v>
      </c>
      <c r="AB514" s="40">
        <f t="shared" si="880"/>
        <v>0</v>
      </c>
      <c r="AC514" s="27">
        <v>0</v>
      </c>
      <c r="AD514" s="27"/>
      <c r="AE514" s="27"/>
      <c r="AF514" s="27"/>
      <c r="AG514" s="27"/>
      <c r="AH514" s="27"/>
      <c r="AI514" s="324">
        <f>SUMIF('Rekapitulasi Juni'!$D$9:$D$192,APS!$B514,'Rekapitulasi Juni'!$E$9:$E$192)</f>
        <v>0</v>
      </c>
      <c r="AJ514" s="324">
        <f>SUMIF('Rekapitulasi Juni'!$D$9:$D$192,APS!$B514,'Rekapitulasi Juni'!$F$9:$F$192)</f>
        <v>0</v>
      </c>
      <c r="AK514" s="324">
        <f>SUMIF('Rekapitulasi Juni'!$D$9:$D$192,APS!$B514,'Rekapitulasi Juni'!$K$9:$K$192)</f>
        <v>0</v>
      </c>
      <c r="AL514" s="325">
        <f t="shared" si="824"/>
        <v>0</v>
      </c>
      <c r="AM514" s="325">
        <f t="shared" si="825"/>
        <v>0</v>
      </c>
      <c r="AN514" s="27"/>
      <c r="AO514" s="324">
        <f>SUMIF('Rekapitulasi Juni'!$U$9:$U$192,APS!$B514,'Rekapitulasi Juni'!$V$9:$V$192)</f>
        <v>0</v>
      </c>
      <c r="AP514" s="324">
        <f>SUMIF('Rekapitulasi Juni'!$U$9:$U$192,APS!$B514,'Rekapitulasi Juni'!$W$9:$W$192)</f>
        <v>0</v>
      </c>
      <c r="AQ514" s="27"/>
      <c r="AR514" s="325">
        <f t="shared" si="826"/>
        <v>0</v>
      </c>
      <c r="AS514" s="325">
        <f t="shared" si="827"/>
        <v>0</v>
      </c>
      <c r="AT514" s="27"/>
      <c r="AU514" s="324">
        <f>SUMIF('Rekapitulasi Juni'!$AL$9:$AL$192,APS!$B514,'Rekapitulasi Juni'!$AM$9:$AM$192)</f>
        <v>0</v>
      </c>
      <c r="AV514" s="324">
        <f>SUMIF('Rekapitulasi Juni'!$AL$9:$AL$192,APS!$B514,'Rekapitulasi Juni'!$AN$9:$AN$192)</f>
        <v>0</v>
      </c>
      <c r="AW514" s="27"/>
      <c r="AX514" s="325">
        <f t="shared" si="828"/>
        <v>0</v>
      </c>
      <c r="AY514" s="325">
        <f t="shared" si="829"/>
        <v>0</v>
      </c>
      <c r="AZ514" s="41">
        <f t="shared" si="830"/>
        <v>0</v>
      </c>
      <c r="BA514" s="41">
        <f t="shared" si="831"/>
        <v>0</v>
      </c>
      <c r="BB514" s="41">
        <f t="shared" si="832"/>
        <v>0</v>
      </c>
      <c r="BC514" s="41">
        <f t="shared" si="833"/>
        <v>0</v>
      </c>
      <c r="BD514" s="41">
        <f t="shared" si="834"/>
        <v>0</v>
      </c>
      <c r="BE514" s="41">
        <f t="shared" si="835"/>
        <v>0</v>
      </c>
      <c r="BF514" s="180">
        <f t="shared" si="836"/>
        <v>0</v>
      </c>
      <c r="BG514" s="27">
        <v>0</v>
      </c>
      <c r="BH514" s="27"/>
      <c r="BI514" s="324">
        <f>SUMIF('Rekapitulasi Juni'!$D$214:$D$393,APS!$B514,'Rekapitulasi Juni'!$E$214:$E$393)</f>
        <v>0</v>
      </c>
      <c r="BJ514" s="324">
        <f>SUMIF('Rekapitulasi Juni'!$D$214:$D$393,APS!$B514,'Rekapitulasi Juni'!$F$214:$F$393)</f>
        <v>0</v>
      </c>
      <c r="BK514" s="27"/>
      <c r="BL514" s="325">
        <f t="shared" si="837"/>
        <v>0</v>
      </c>
      <c r="BM514" s="325">
        <f t="shared" si="838"/>
        <v>0</v>
      </c>
      <c r="BN514" s="27"/>
      <c r="BO514" s="324">
        <f>SUMIF('Rekapitulasi Juni'!$U$214:$U$393,APS!$B514,'Rekapitulasi Juni'!$V$214:$V$393)</f>
        <v>0</v>
      </c>
      <c r="BP514" s="324">
        <f>SUMIF('Rekapitulasi Juni'!$U$214:$U$393,APS!$B514,'Rekapitulasi Juni'!$W$214:$W$393)</f>
        <v>0</v>
      </c>
      <c r="BQ514" s="27"/>
      <c r="BR514" s="325">
        <f t="shared" si="839"/>
        <v>0</v>
      </c>
      <c r="BS514" s="325">
        <f t="shared" si="840"/>
        <v>0</v>
      </c>
      <c r="BT514" s="27"/>
      <c r="BU514" s="324">
        <f>SUMIF('Rekapitulasi Juni'!$AL$214:$AL$393,APS!$B514,'Rekapitulasi Juni'!$AM$214:$AM$393)</f>
        <v>0</v>
      </c>
      <c r="BV514" s="324">
        <f>SUMIF('Rekapitulasi Juni'!$AL$214:$AL$393,APS!$B514,'Rekapitulasi Juni'!$AN$214:$AN$393)</f>
        <v>0</v>
      </c>
      <c r="BW514" s="27"/>
      <c r="BX514" s="325">
        <f t="shared" si="841"/>
        <v>0</v>
      </c>
      <c r="BY514" s="325">
        <f t="shared" si="842"/>
        <v>0</v>
      </c>
      <c r="BZ514" s="27"/>
      <c r="CA514" s="324">
        <f>SUMIF('Rekapitulasi Juni'!$BA$214:$BA$393,APS!$B514,'Rekapitulasi Juni'!$BB$214:$BB$393)</f>
        <v>0</v>
      </c>
      <c r="CB514" s="324">
        <f>SUMIF('Rekapitulasi Juni'!$BA$214:$BA$393,APS!$B514,'Rekapitulasi Juni'!$BC$214:$BC$393)</f>
        <v>0</v>
      </c>
      <c r="CC514" s="27"/>
      <c r="CD514" s="325">
        <f t="shared" si="843"/>
        <v>0</v>
      </c>
      <c r="CE514" s="325">
        <f t="shared" si="844"/>
        <v>0</v>
      </c>
      <c r="CF514" s="27"/>
      <c r="CG514" s="324">
        <f>SUMIF('Rekapitulasi Juni'!$BP$214:$BP$393,APS!$B514,'Rekapitulasi Juni'!$BQ$214:$BQ$393)</f>
        <v>0</v>
      </c>
      <c r="CH514" s="324">
        <f>SUMIF('Rekapitulasi Juni'!$BP$214:$BP$393,APS!$B514,'Rekapitulasi Juni'!$BR$214:$BR$393)</f>
        <v>0</v>
      </c>
      <c r="CI514" s="27"/>
      <c r="CJ514" s="325">
        <f t="shared" si="845"/>
        <v>0</v>
      </c>
      <c r="CK514" s="325">
        <f t="shared" si="846"/>
        <v>0</v>
      </c>
      <c r="CL514" s="41">
        <f t="shared" si="847"/>
        <v>0</v>
      </c>
      <c r="CM514" s="41">
        <f t="shared" si="848"/>
        <v>0</v>
      </c>
      <c r="CN514" s="41">
        <f t="shared" si="849"/>
        <v>0</v>
      </c>
      <c r="CO514" s="41">
        <f t="shared" si="850"/>
        <v>0</v>
      </c>
      <c r="CP514" s="41">
        <f t="shared" si="851"/>
        <v>0</v>
      </c>
      <c r="CQ514" s="41">
        <f t="shared" si="852"/>
        <v>0</v>
      </c>
      <c r="CR514" s="180">
        <f t="shared" si="853"/>
        <v>0</v>
      </c>
      <c r="CS514" s="27">
        <v>0</v>
      </c>
      <c r="CT514" s="27"/>
      <c r="CU514" s="324">
        <f>SUMIF('Rekapitulasi Juni'!$D$410:$D$588,APS!$B514,'Rekapitulasi Juni'!$E$410:$E$588)</f>
        <v>0</v>
      </c>
      <c r="CV514" s="324">
        <f>SUMIF('Rekapitulasi Juni'!$D$410:$D$588,APS!$B514,'Rekapitulasi Juni'!$F$410:$F$588)</f>
        <v>0</v>
      </c>
      <c r="CW514" s="27"/>
      <c r="CX514" s="325">
        <f t="shared" si="854"/>
        <v>0</v>
      </c>
      <c r="CY514" s="325">
        <f t="shared" si="855"/>
        <v>0</v>
      </c>
      <c r="CZ514" s="27"/>
      <c r="DA514" s="324">
        <f>SUMIF('Rekapitulasi Juni'!$U$410:$U$588,APS!$B514,'Rekapitulasi Juni'!$V$410:$V$588)</f>
        <v>0</v>
      </c>
      <c r="DB514" s="324">
        <f>SUMIF('Rekapitulasi Juni'!$U$410:$U$588,APS!$B514,'Rekapitulasi Juni'!$W$410:$W$588)</f>
        <v>0</v>
      </c>
      <c r="DC514" s="27"/>
      <c r="DD514" s="325">
        <f t="shared" si="856"/>
        <v>0</v>
      </c>
      <c r="DE514" s="325">
        <f t="shared" si="857"/>
        <v>0</v>
      </c>
      <c r="DF514" s="27"/>
      <c r="DG514" s="324">
        <f>SUMIF('Rekapitulasi Juni'!$AL$410:$AL$588,APS!$B514,'Rekapitulasi Juni'!$AM$410:$AM$588)</f>
        <v>0</v>
      </c>
      <c r="DH514" s="324">
        <f>SUMIF('Rekapitulasi Juni'!$AL$410:$AL$588,APS!$B514,'Rekapitulasi Juni'!$AN$410:$AN$588)</f>
        <v>0</v>
      </c>
      <c r="DI514" s="27"/>
      <c r="DJ514" s="325">
        <f t="shared" si="813"/>
        <v>0</v>
      </c>
      <c r="DK514" s="325">
        <f t="shared" si="814"/>
        <v>0</v>
      </c>
      <c r="DL514" s="27"/>
      <c r="DM514" s="324">
        <f>SUMIF('Rekapitulasi Juni'!$BA$410:$BA$588,APS!$B514,'Rekapitulasi Juni'!$BB$410:$BB$588)</f>
        <v>0</v>
      </c>
      <c r="DN514" s="324">
        <f>SUMIF('Rekapitulasi Juni'!$BA$410:$BA$588,APS!$B514,'Rekapitulasi Juni'!$BC$410:$BC$588)</f>
        <v>0</v>
      </c>
      <c r="DO514" s="324">
        <f>SUMIF('Rekapitulasi Juni'!$BA$410:$BA$588,APS!$B514,'Rekapitulasi Juni'!$BF$410:$BF$588)</f>
        <v>0</v>
      </c>
      <c r="DP514" s="325">
        <f t="shared" si="815"/>
        <v>0</v>
      </c>
      <c r="DQ514" s="325">
        <f t="shared" si="816"/>
        <v>0</v>
      </c>
      <c r="DR514" s="27"/>
      <c r="DS514" s="324">
        <f>SUMIF('Rekapitulasi Juni'!$BP$410:$BP$588,APS!$B514,'Rekapitulasi Juni'!$BQ$410:$BQ$588)</f>
        <v>0</v>
      </c>
      <c r="DT514" s="324">
        <f>SUMIF('Rekapitulasi Juni'!$BP$410:$BP$588,APS!$B514,'Rekapitulasi Juni'!$BR$410:$BR$588)</f>
        <v>0</v>
      </c>
      <c r="DU514" s="27"/>
      <c r="DV514" s="325">
        <f t="shared" si="817"/>
        <v>0</v>
      </c>
      <c r="DW514" s="325">
        <f t="shared" si="818"/>
        <v>0</v>
      </c>
      <c r="DX514" s="41">
        <f t="shared" si="858"/>
        <v>0</v>
      </c>
      <c r="DY514" s="41">
        <f t="shared" si="859"/>
        <v>0</v>
      </c>
      <c r="DZ514" s="41">
        <f t="shared" si="860"/>
        <v>0</v>
      </c>
      <c r="EA514" s="41">
        <f t="shared" si="861"/>
        <v>0</v>
      </c>
      <c r="EB514" s="41">
        <f t="shared" si="862"/>
        <v>0</v>
      </c>
      <c r="EC514" s="41">
        <f t="shared" si="863"/>
        <v>0</v>
      </c>
      <c r="ED514" s="180">
        <f t="shared" si="864"/>
        <v>0</v>
      </c>
      <c r="EE514" s="27">
        <v>0</v>
      </c>
      <c r="EF514" s="27"/>
      <c r="EG514" s="324">
        <f>SUMIF('Rekapitulasi Juni'!$D$608:$D$786,APS!$B514,'Rekapitulasi Juni'!$E$608:$E$786)</f>
        <v>0</v>
      </c>
      <c r="EH514" s="324">
        <f>SUMIF('Rekapitulasi Juni'!$D$608:$D$786,APS!$B514,'Rekapitulasi Juni'!$F$608:$F$786)</f>
        <v>0</v>
      </c>
      <c r="EI514" s="27"/>
      <c r="EJ514" s="325">
        <f t="shared" si="819"/>
        <v>0</v>
      </c>
      <c r="EK514" s="325">
        <f t="shared" si="820"/>
        <v>0</v>
      </c>
      <c r="EL514" s="27"/>
      <c r="EM514" s="324">
        <f>SUMIF('Rekapitulasi Juni'!$U$608:$U$786,APS!$B514,'Rekapitulasi Juni'!$V$608:$V$786)</f>
        <v>0</v>
      </c>
      <c r="EN514" s="324">
        <f>SUMIF('Rekapitulasi Juni'!$U$608:$U$786,APS!$B514,'Rekapitulasi Juni'!$W$608:$W$786)</f>
        <v>0</v>
      </c>
      <c r="EO514" s="27"/>
      <c r="EP514" s="325">
        <f t="shared" si="821"/>
        <v>0</v>
      </c>
      <c r="EQ514" s="325">
        <f t="shared" si="822"/>
        <v>0</v>
      </c>
      <c r="ER514" s="27"/>
      <c r="ES514" s="324">
        <f>SUMIF('Rekapitulasi Juni'!$AL$608:$AL$786,APS!$B514,'Rekapitulasi Juni'!$AM$608:$AM$786)</f>
        <v>0</v>
      </c>
      <c r="ET514" s="324">
        <f>SUMIF('Rekapitulasi Juni'!$AL$608:$AL$786,APS!$B514,'Rekapitulasi Juni'!$AN$608:$AN$786)</f>
        <v>0</v>
      </c>
      <c r="EU514" s="27"/>
      <c r="EV514" s="325">
        <f t="shared" si="807"/>
        <v>0</v>
      </c>
      <c r="EW514" s="325">
        <f t="shared" si="808"/>
        <v>0</v>
      </c>
      <c r="EX514" s="27"/>
      <c r="EY514" s="324">
        <f>SUMIF('Rekapitulasi Juni'!$BA$608:$BA$786,APS!$B514,'Rekapitulasi Juni'!$BB$608:$BB$786)</f>
        <v>0</v>
      </c>
      <c r="EZ514" s="324">
        <f>SUMIF('Rekapitulasi Juni'!$BA$608:$BA$786,APS!$B514,'Rekapitulasi Juni'!$BC$608:$BC$786)</f>
        <v>0</v>
      </c>
      <c r="FA514" s="324">
        <f>SUMIF('Rekapitulasi Juni'!$BA$608:$BA$786,APS!$B514,'Rekapitulasi Juni'!$BF$608:$BF$786)</f>
        <v>0</v>
      </c>
      <c r="FB514" s="325">
        <f t="shared" si="809"/>
        <v>0</v>
      </c>
      <c r="FC514" s="325">
        <f t="shared" si="810"/>
        <v>0</v>
      </c>
      <c r="FD514" s="27"/>
      <c r="FE514" s="27"/>
      <c r="FF514" s="27"/>
      <c r="FG514" s="27"/>
      <c r="FH514" s="27"/>
      <c r="FI514" s="27"/>
      <c r="FJ514" s="41">
        <f t="shared" si="865"/>
        <v>0</v>
      </c>
      <c r="FK514" s="41">
        <f t="shared" si="866"/>
        <v>0</v>
      </c>
      <c r="FL514" s="41">
        <f t="shared" si="867"/>
        <v>0</v>
      </c>
      <c r="FM514" s="41">
        <f t="shared" si="868"/>
        <v>0</v>
      </c>
      <c r="FN514" s="41">
        <f t="shared" si="869"/>
        <v>0</v>
      </c>
      <c r="FO514" s="41">
        <f t="shared" si="870"/>
        <v>0</v>
      </c>
      <c r="FP514" s="180">
        <f t="shared" si="871"/>
        <v>0</v>
      </c>
      <c r="FQ514" s="27"/>
      <c r="FR514" s="27"/>
      <c r="FS514" s="324">
        <f>SUMIF('Rekapitulasi Juni'!$D$804:$D$984,APS!$B514,'Rekapitulasi Juni'!$E$804:$E$984)</f>
        <v>0</v>
      </c>
      <c r="FT514" s="324">
        <f>SUMIF('Rekapitulasi Juni'!$D$804:$D$984,APS!$B514,'Rekapitulasi Juni'!$F$804:$F$984)</f>
        <v>0</v>
      </c>
      <c r="FU514" s="27"/>
      <c r="FV514" s="325">
        <f t="shared" si="811"/>
        <v>0</v>
      </c>
      <c r="FW514" s="325">
        <f t="shared" si="812"/>
        <v>0</v>
      </c>
      <c r="FX514" s="27"/>
      <c r="FY514" s="324">
        <f>SUMIF('Rekapitulasi Juni'!$U$804:$U$984,APS!$B514,'Rekapitulasi Juni'!$V$804:$V$984)</f>
        <v>0</v>
      </c>
      <c r="FZ514" s="324">
        <f>SUMIF('Rekapitulasi Juni'!$U$804:$U$984,APS!$B514,'Rekapitulasi Juni'!$W$804:$W$984)</f>
        <v>0</v>
      </c>
      <c r="GA514" s="27"/>
      <c r="GB514" s="325">
        <f t="shared" si="805"/>
        <v>0</v>
      </c>
      <c r="GC514" s="325">
        <f t="shared" si="806"/>
        <v>0</v>
      </c>
      <c r="GD514" s="27"/>
      <c r="GE514" s="324">
        <f>SUMIF('Rekapitulasi Juni'!$AL$804:$AL$984,APS!$B514,'Rekapitulasi Juni'!$AM$804:$AM$984)</f>
        <v>0</v>
      </c>
      <c r="GF514" s="324">
        <f>SUMIF('Rekapitulasi Juni'!$AL$804:$AL$984,APS!$B514,'Rekapitulasi Juni'!$AN$804:$AN$984)</f>
        <v>0</v>
      </c>
      <c r="GG514" s="27"/>
      <c r="GH514" s="325">
        <f t="shared" si="795"/>
        <v>0</v>
      </c>
      <c r="GI514" s="325">
        <f t="shared" si="796"/>
        <v>0</v>
      </c>
      <c r="GJ514" s="27"/>
      <c r="GK514" s="27"/>
      <c r="GL514" s="41">
        <f t="shared" si="872"/>
        <v>0</v>
      </c>
      <c r="GM514" s="41">
        <f t="shared" si="873"/>
        <v>0</v>
      </c>
      <c r="GN514" s="41">
        <f t="shared" si="874"/>
        <v>0</v>
      </c>
      <c r="GO514" s="41">
        <f t="shared" si="804"/>
        <v>0</v>
      </c>
      <c r="GP514" s="41">
        <f t="shared" si="875"/>
        <v>0</v>
      </c>
      <c r="GQ514" s="41">
        <f t="shared" si="876"/>
        <v>0</v>
      </c>
      <c r="GR514" s="180">
        <f t="shared" si="877"/>
        <v>0</v>
      </c>
      <c r="GS514" s="41">
        <f t="shared" si="797"/>
        <v>0</v>
      </c>
      <c r="GT514" s="41">
        <f t="shared" si="798"/>
        <v>0</v>
      </c>
      <c r="GU514" s="41">
        <f t="shared" si="799"/>
        <v>0</v>
      </c>
      <c r="GV514" s="41">
        <f t="shared" si="800"/>
        <v>0</v>
      </c>
      <c r="GW514" s="41">
        <f t="shared" si="801"/>
        <v>0</v>
      </c>
      <c r="GX514" s="41">
        <f t="shared" si="802"/>
        <v>0</v>
      </c>
      <c r="GY514" s="180">
        <f t="shared" si="803"/>
        <v>0</v>
      </c>
      <c r="GZ514" s="41">
        <v>490</v>
      </c>
      <c r="HA514" s="32"/>
      <c r="HB514" s="42">
        <f t="shared" si="794"/>
        <v>0</v>
      </c>
      <c r="HC514" s="59"/>
    </row>
    <row r="515" spans="1:211" ht="15" customHeight="1">
      <c r="A515" s="64" t="s">
        <v>998</v>
      </c>
      <c r="B515" s="65" t="s">
        <v>999</v>
      </c>
      <c r="C515" s="31" t="s">
        <v>3</v>
      </c>
      <c r="D515" s="31" t="s">
        <v>928</v>
      </c>
      <c r="E515" s="31" t="s">
        <v>928</v>
      </c>
      <c r="F515" s="31" t="s">
        <v>929</v>
      </c>
      <c r="G515" s="33">
        <v>50</v>
      </c>
      <c r="H515" s="33">
        <v>0</v>
      </c>
      <c r="I515" s="33">
        <v>0</v>
      </c>
      <c r="J515" s="34">
        <f>IFERROR(VLOOKUP(A515,#REF!,3,0),0)</f>
        <v>0</v>
      </c>
      <c r="K515" s="34">
        <f t="shared" si="789"/>
        <v>0</v>
      </c>
      <c r="L515" s="34">
        <v>0</v>
      </c>
      <c r="M515" s="34">
        <v>0</v>
      </c>
      <c r="N515" s="35">
        <f t="shared" si="790"/>
        <v>50</v>
      </c>
      <c r="O515" s="35">
        <f t="shared" si="791"/>
        <v>50</v>
      </c>
      <c r="P515" s="36">
        <v>0</v>
      </c>
      <c r="Q515" s="36">
        <f t="shared" si="823"/>
        <v>50</v>
      </c>
      <c r="R515" s="80">
        <v>50</v>
      </c>
      <c r="S515" s="37">
        <f ca="1">SUMIF(ROP!$D$6:$H$65536,A515,ROP!$J$6:$J$65536)</f>
        <v>0</v>
      </c>
      <c r="T515" s="37">
        <f>SUMIF(HASIL!$B:$B,APS!$B515&amp;RIGHT(APS!T$9,2),HASIL!$I:$I)</f>
        <v>0</v>
      </c>
      <c r="U515" s="37">
        <f>SUMIF(HASIL!$B:$B,APS!$B515&amp;RIGHT(APS!U$9,2),HASIL!$I:$I)</f>
        <v>0</v>
      </c>
      <c r="V515" s="37">
        <f>SUMIF(HASIL!$B:$B,APS!$B515&amp;RIGHT(APS!V$9,2),HASIL!$I:$I)</f>
        <v>0</v>
      </c>
      <c r="W515" s="37">
        <f>SUMIF(HASIL!$B:$B,APS!$B515&amp;RIGHT(APS!W$9,2),HASIL!$I:$I)</f>
        <v>0</v>
      </c>
      <c r="X515" s="38">
        <f t="shared" si="792"/>
        <v>0</v>
      </c>
      <c r="Y515" s="38">
        <f t="shared" si="793"/>
        <v>-50</v>
      </c>
      <c r="Z515" s="39">
        <f t="shared" si="879"/>
        <v>0</v>
      </c>
      <c r="AA515" s="39">
        <f t="shared" si="878"/>
        <v>50</v>
      </c>
      <c r="AB515" s="40">
        <f t="shared" si="880"/>
        <v>0</v>
      </c>
      <c r="AC515" s="27">
        <v>0</v>
      </c>
      <c r="AD515" s="27"/>
      <c r="AE515" s="27"/>
      <c r="AF515" s="27"/>
      <c r="AG515" s="27"/>
      <c r="AH515" s="27"/>
      <c r="AI515" s="324">
        <f>SUMIF('Rekapitulasi Juni'!$D$9:$D$192,APS!$B515,'Rekapitulasi Juni'!$E$9:$E$192)</f>
        <v>0</v>
      </c>
      <c r="AJ515" s="324">
        <f>SUMIF('Rekapitulasi Juni'!$D$9:$D$192,APS!$B515,'Rekapitulasi Juni'!$F$9:$F$192)</f>
        <v>0</v>
      </c>
      <c r="AK515" s="324">
        <f>SUMIF('Rekapitulasi Juni'!$D$9:$D$192,APS!$B515,'Rekapitulasi Juni'!$K$9:$K$192)</f>
        <v>0</v>
      </c>
      <c r="AL515" s="325">
        <f t="shared" si="824"/>
        <v>0</v>
      </c>
      <c r="AM515" s="325">
        <f t="shared" si="825"/>
        <v>0</v>
      </c>
      <c r="AN515" s="27"/>
      <c r="AO515" s="324">
        <f>SUMIF('Rekapitulasi Juni'!$U$9:$U$192,APS!$B515,'Rekapitulasi Juni'!$V$9:$V$192)</f>
        <v>0</v>
      </c>
      <c r="AP515" s="324">
        <f>SUMIF('Rekapitulasi Juni'!$U$9:$U$192,APS!$B515,'Rekapitulasi Juni'!$W$9:$W$192)</f>
        <v>0</v>
      </c>
      <c r="AQ515" s="27"/>
      <c r="AR515" s="325">
        <f t="shared" si="826"/>
        <v>0</v>
      </c>
      <c r="AS515" s="325">
        <f t="shared" si="827"/>
        <v>0</v>
      </c>
      <c r="AT515" s="27"/>
      <c r="AU515" s="324">
        <f>SUMIF('Rekapitulasi Juni'!$AL$9:$AL$192,APS!$B515,'Rekapitulasi Juni'!$AM$9:$AM$192)</f>
        <v>0</v>
      </c>
      <c r="AV515" s="324">
        <f>SUMIF('Rekapitulasi Juni'!$AL$9:$AL$192,APS!$B515,'Rekapitulasi Juni'!$AN$9:$AN$192)</f>
        <v>0</v>
      </c>
      <c r="AW515" s="27"/>
      <c r="AX515" s="325">
        <f t="shared" si="828"/>
        <v>0</v>
      </c>
      <c r="AY515" s="325">
        <f t="shared" si="829"/>
        <v>0</v>
      </c>
      <c r="AZ515" s="41">
        <f t="shared" si="830"/>
        <v>0</v>
      </c>
      <c r="BA515" s="41">
        <f t="shared" si="831"/>
        <v>0</v>
      </c>
      <c r="BB515" s="41">
        <f t="shared" si="832"/>
        <v>0</v>
      </c>
      <c r="BC515" s="41">
        <f t="shared" si="833"/>
        <v>0</v>
      </c>
      <c r="BD515" s="41">
        <f t="shared" si="834"/>
        <v>0</v>
      </c>
      <c r="BE515" s="41">
        <f t="shared" si="835"/>
        <v>0</v>
      </c>
      <c r="BF515" s="180">
        <f t="shared" si="836"/>
        <v>0</v>
      </c>
      <c r="BG515" s="27">
        <v>0</v>
      </c>
      <c r="BH515" s="27"/>
      <c r="BI515" s="324">
        <f>SUMIF('Rekapitulasi Juni'!$D$214:$D$393,APS!$B515,'Rekapitulasi Juni'!$E$214:$E$393)</f>
        <v>0</v>
      </c>
      <c r="BJ515" s="324">
        <f>SUMIF('Rekapitulasi Juni'!$D$214:$D$393,APS!$B515,'Rekapitulasi Juni'!$F$214:$F$393)</f>
        <v>0</v>
      </c>
      <c r="BK515" s="27"/>
      <c r="BL515" s="325">
        <f t="shared" si="837"/>
        <v>0</v>
      </c>
      <c r="BM515" s="325">
        <f t="shared" si="838"/>
        <v>0</v>
      </c>
      <c r="BN515" s="27"/>
      <c r="BO515" s="324">
        <f>SUMIF('Rekapitulasi Juni'!$U$214:$U$393,APS!$B515,'Rekapitulasi Juni'!$V$214:$V$393)</f>
        <v>0</v>
      </c>
      <c r="BP515" s="324">
        <f>SUMIF('Rekapitulasi Juni'!$U$214:$U$393,APS!$B515,'Rekapitulasi Juni'!$W$214:$W$393)</f>
        <v>0</v>
      </c>
      <c r="BQ515" s="27"/>
      <c r="BR515" s="325">
        <f t="shared" si="839"/>
        <v>0</v>
      </c>
      <c r="BS515" s="325">
        <f t="shared" si="840"/>
        <v>0</v>
      </c>
      <c r="BT515" s="27"/>
      <c r="BU515" s="324">
        <f>SUMIF('Rekapitulasi Juni'!$AL$214:$AL$393,APS!$B515,'Rekapitulasi Juni'!$AM$214:$AM$393)</f>
        <v>0</v>
      </c>
      <c r="BV515" s="324">
        <f>SUMIF('Rekapitulasi Juni'!$AL$214:$AL$393,APS!$B515,'Rekapitulasi Juni'!$AN$214:$AN$393)</f>
        <v>0</v>
      </c>
      <c r="BW515" s="27"/>
      <c r="BX515" s="325">
        <f t="shared" si="841"/>
        <v>0</v>
      </c>
      <c r="BY515" s="325">
        <f t="shared" si="842"/>
        <v>0</v>
      </c>
      <c r="BZ515" s="27"/>
      <c r="CA515" s="324">
        <f>SUMIF('Rekapitulasi Juni'!$BA$214:$BA$393,APS!$B515,'Rekapitulasi Juni'!$BB$214:$BB$393)</f>
        <v>0</v>
      </c>
      <c r="CB515" s="324">
        <f>SUMIF('Rekapitulasi Juni'!$BA$214:$BA$393,APS!$B515,'Rekapitulasi Juni'!$BC$214:$BC$393)</f>
        <v>0</v>
      </c>
      <c r="CC515" s="27"/>
      <c r="CD515" s="325">
        <f t="shared" si="843"/>
        <v>0</v>
      </c>
      <c r="CE515" s="325">
        <f t="shared" si="844"/>
        <v>0</v>
      </c>
      <c r="CF515" s="27"/>
      <c r="CG515" s="324">
        <f>SUMIF('Rekapitulasi Juni'!$BP$214:$BP$393,APS!$B515,'Rekapitulasi Juni'!$BQ$214:$BQ$393)</f>
        <v>0</v>
      </c>
      <c r="CH515" s="324">
        <f>SUMIF('Rekapitulasi Juni'!$BP$214:$BP$393,APS!$B515,'Rekapitulasi Juni'!$BR$214:$BR$393)</f>
        <v>0</v>
      </c>
      <c r="CI515" s="27"/>
      <c r="CJ515" s="325">
        <f t="shared" si="845"/>
        <v>0</v>
      </c>
      <c r="CK515" s="325">
        <f t="shared" si="846"/>
        <v>0</v>
      </c>
      <c r="CL515" s="41">
        <f t="shared" si="847"/>
        <v>0</v>
      </c>
      <c r="CM515" s="41">
        <f t="shared" si="848"/>
        <v>0</v>
      </c>
      <c r="CN515" s="41">
        <f t="shared" si="849"/>
        <v>0</v>
      </c>
      <c r="CO515" s="41">
        <f t="shared" si="850"/>
        <v>0</v>
      </c>
      <c r="CP515" s="41">
        <f t="shared" si="851"/>
        <v>0</v>
      </c>
      <c r="CQ515" s="41">
        <f t="shared" si="852"/>
        <v>0</v>
      </c>
      <c r="CR515" s="180">
        <f t="shared" si="853"/>
        <v>0</v>
      </c>
      <c r="CS515" s="27">
        <v>0</v>
      </c>
      <c r="CT515" s="27">
        <v>50</v>
      </c>
      <c r="CU515" s="324">
        <f>SUMIF('Rekapitulasi Juni'!$D$410:$D$588,APS!$B515,'Rekapitulasi Juni'!$E$410:$E$588)</f>
        <v>0</v>
      </c>
      <c r="CV515" s="324">
        <f>SUMIF('Rekapitulasi Juni'!$D$410:$D$588,APS!$B515,'Rekapitulasi Juni'!$F$410:$F$588)</f>
        <v>0</v>
      </c>
      <c r="CW515" s="27"/>
      <c r="CX515" s="325">
        <f t="shared" si="854"/>
        <v>0</v>
      </c>
      <c r="CY515" s="325">
        <f t="shared" si="855"/>
        <v>0</v>
      </c>
      <c r="CZ515" s="27"/>
      <c r="DA515" s="324">
        <f>SUMIF('Rekapitulasi Juni'!$U$410:$U$588,APS!$B515,'Rekapitulasi Juni'!$V$410:$V$588)</f>
        <v>0</v>
      </c>
      <c r="DB515" s="324">
        <f>SUMIF('Rekapitulasi Juni'!$U$410:$U$588,APS!$B515,'Rekapitulasi Juni'!$W$410:$W$588)</f>
        <v>0</v>
      </c>
      <c r="DC515" s="27"/>
      <c r="DD515" s="325">
        <f t="shared" si="856"/>
        <v>0</v>
      </c>
      <c r="DE515" s="325">
        <f t="shared" si="857"/>
        <v>0</v>
      </c>
      <c r="DF515" s="27"/>
      <c r="DG515" s="324">
        <f>SUMIF('Rekapitulasi Juni'!$AL$410:$AL$588,APS!$B515,'Rekapitulasi Juni'!$AM$410:$AM$588)</f>
        <v>0</v>
      </c>
      <c r="DH515" s="324">
        <f>SUMIF('Rekapitulasi Juni'!$AL$410:$AL$588,APS!$B515,'Rekapitulasi Juni'!$AN$410:$AN$588)</f>
        <v>0</v>
      </c>
      <c r="DI515" s="27"/>
      <c r="DJ515" s="325">
        <f t="shared" si="813"/>
        <v>0</v>
      </c>
      <c r="DK515" s="325">
        <f t="shared" si="814"/>
        <v>0</v>
      </c>
      <c r="DL515" s="27"/>
      <c r="DM515" s="324">
        <f>SUMIF('Rekapitulasi Juni'!$BA$410:$BA$588,APS!$B515,'Rekapitulasi Juni'!$BB$410:$BB$588)</f>
        <v>50</v>
      </c>
      <c r="DN515" s="324">
        <f>SUMIF('Rekapitulasi Juni'!$BA$410:$BA$588,APS!$B515,'Rekapitulasi Juni'!$BC$410:$BC$588)</f>
        <v>0</v>
      </c>
      <c r="DO515" s="324">
        <f>SUMIF('Rekapitulasi Juni'!$BA$410:$BA$588,APS!$B515,'Rekapitulasi Juni'!$BF$410:$BF$588)</f>
        <v>0</v>
      </c>
      <c r="DP515" s="325">
        <f t="shared" si="815"/>
        <v>0</v>
      </c>
      <c r="DQ515" s="325">
        <f t="shared" si="816"/>
        <v>0</v>
      </c>
      <c r="DR515" s="27"/>
      <c r="DS515" s="324">
        <f>SUMIF('Rekapitulasi Juni'!$BP$410:$BP$588,APS!$B515,'Rekapitulasi Juni'!$BQ$410:$BQ$588)</f>
        <v>0</v>
      </c>
      <c r="DT515" s="324">
        <f>SUMIF('Rekapitulasi Juni'!$BP$410:$BP$588,APS!$B515,'Rekapitulasi Juni'!$BR$410:$BR$588)</f>
        <v>0</v>
      </c>
      <c r="DU515" s="27"/>
      <c r="DV515" s="325">
        <f t="shared" si="817"/>
        <v>0</v>
      </c>
      <c r="DW515" s="325">
        <f t="shared" si="818"/>
        <v>0</v>
      </c>
      <c r="DX515" s="41">
        <f t="shared" si="858"/>
        <v>50</v>
      </c>
      <c r="DY515" s="41">
        <f t="shared" si="859"/>
        <v>50</v>
      </c>
      <c r="DZ515" s="41">
        <f t="shared" si="860"/>
        <v>0</v>
      </c>
      <c r="EA515" s="41">
        <f t="shared" si="861"/>
        <v>0</v>
      </c>
      <c r="EB515" s="41">
        <f t="shared" si="862"/>
        <v>0</v>
      </c>
      <c r="EC515" s="41">
        <f t="shared" si="863"/>
        <v>-50</v>
      </c>
      <c r="ED515" s="180">
        <f t="shared" si="864"/>
        <v>0</v>
      </c>
      <c r="EE515" s="27">
        <v>0</v>
      </c>
      <c r="EF515" s="27"/>
      <c r="EG515" s="324">
        <f>SUMIF('Rekapitulasi Juni'!$D$608:$D$786,APS!$B515,'Rekapitulasi Juni'!$E$608:$E$786)</f>
        <v>50</v>
      </c>
      <c r="EH515" s="324">
        <f>SUMIF('Rekapitulasi Juni'!$D$608:$D$786,APS!$B515,'Rekapitulasi Juni'!$F$608:$F$786)</f>
        <v>0</v>
      </c>
      <c r="EI515" s="27"/>
      <c r="EJ515" s="325">
        <f t="shared" si="819"/>
        <v>0</v>
      </c>
      <c r="EK515" s="325">
        <f t="shared" si="820"/>
        <v>0</v>
      </c>
      <c r="EL515" s="27"/>
      <c r="EM515" s="324">
        <f>SUMIF('Rekapitulasi Juni'!$U$608:$U$786,APS!$B515,'Rekapitulasi Juni'!$V$608:$V$786)</f>
        <v>50</v>
      </c>
      <c r="EN515" s="324">
        <f>SUMIF('Rekapitulasi Juni'!$U$608:$U$786,APS!$B515,'Rekapitulasi Juni'!$W$608:$W$786)</f>
        <v>50</v>
      </c>
      <c r="EO515" s="27"/>
      <c r="EP515" s="325">
        <f t="shared" si="821"/>
        <v>0</v>
      </c>
      <c r="EQ515" s="325">
        <f t="shared" si="822"/>
        <v>100</v>
      </c>
      <c r="ER515" s="27"/>
      <c r="ES515" s="324">
        <f>SUMIF('Rekapitulasi Juni'!$AL$608:$AL$786,APS!$B515,'Rekapitulasi Juni'!$AM$608:$AM$786)</f>
        <v>0</v>
      </c>
      <c r="ET515" s="324">
        <f>SUMIF('Rekapitulasi Juni'!$AL$608:$AL$786,APS!$B515,'Rekapitulasi Juni'!$AN$608:$AN$786)</f>
        <v>0</v>
      </c>
      <c r="EU515" s="27"/>
      <c r="EV515" s="325">
        <f t="shared" si="807"/>
        <v>0</v>
      </c>
      <c r="EW515" s="325">
        <f t="shared" si="808"/>
        <v>0</v>
      </c>
      <c r="EX515" s="27"/>
      <c r="EY515" s="324">
        <f>SUMIF('Rekapitulasi Juni'!$BA$608:$BA$786,APS!$B515,'Rekapitulasi Juni'!$BB$608:$BB$786)</f>
        <v>0</v>
      </c>
      <c r="EZ515" s="324">
        <f>SUMIF('Rekapitulasi Juni'!$BA$608:$BA$786,APS!$B515,'Rekapitulasi Juni'!$BC$608:$BC$786)</f>
        <v>0</v>
      </c>
      <c r="FA515" s="324">
        <f>SUMIF('Rekapitulasi Juni'!$BA$608:$BA$786,APS!$B515,'Rekapitulasi Juni'!$BF$608:$BF$786)</f>
        <v>0</v>
      </c>
      <c r="FB515" s="325">
        <f t="shared" si="809"/>
        <v>0</v>
      </c>
      <c r="FC515" s="325">
        <f t="shared" si="810"/>
        <v>0</v>
      </c>
      <c r="FD515" s="27"/>
      <c r="FE515" s="27"/>
      <c r="FF515" s="27"/>
      <c r="FG515" s="27"/>
      <c r="FH515" s="27"/>
      <c r="FI515" s="27"/>
      <c r="FJ515" s="41">
        <f t="shared" si="865"/>
        <v>0</v>
      </c>
      <c r="FK515" s="41">
        <f t="shared" si="866"/>
        <v>100</v>
      </c>
      <c r="FL515" s="41">
        <f t="shared" si="867"/>
        <v>50</v>
      </c>
      <c r="FM515" s="41">
        <f t="shared" si="868"/>
        <v>0</v>
      </c>
      <c r="FN515" s="41">
        <f t="shared" si="869"/>
        <v>50</v>
      </c>
      <c r="FO515" s="41">
        <f t="shared" si="870"/>
        <v>50</v>
      </c>
      <c r="FP515" s="180">
        <f t="shared" si="871"/>
        <v>0</v>
      </c>
      <c r="FQ515" s="27"/>
      <c r="FR515" s="27"/>
      <c r="FS515" s="324">
        <f>SUMIF('Rekapitulasi Juni'!$D$804:$D$984,APS!$B515,'Rekapitulasi Juni'!$E$804:$E$984)</f>
        <v>0</v>
      </c>
      <c r="FT515" s="324">
        <f>SUMIF('Rekapitulasi Juni'!$D$804:$D$984,APS!$B515,'Rekapitulasi Juni'!$F$804:$F$984)</f>
        <v>0</v>
      </c>
      <c r="FU515" s="27"/>
      <c r="FV515" s="325">
        <f t="shared" si="811"/>
        <v>0</v>
      </c>
      <c r="FW515" s="325">
        <f t="shared" si="812"/>
        <v>0</v>
      </c>
      <c r="FX515" s="27"/>
      <c r="FY515" s="324">
        <f>SUMIF('Rekapitulasi Juni'!$U$804:$U$984,APS!$B515,'Rekapitulasi Juni'!$V$804:$V$984)</f>
        <v>0</v>
      </c>
      <c r="FZ515" s="324">
        <f>SUMIF('Rekapitulasi Juni'!$U$804:$U$984,APS!$B515,'Rekapitulasi Juni'!$W$804:$W$984)</f>
        <v>0</v>
      </c>
      <c r="GA515" s="27"/>
      <c r="GB515" s="325">
        <f t="shared" si="805"/>
        <v>0</v>
      </c>
      <c r="GC515" s="325">
        <f t="shared" si="806"/>
        <v>0</v>
      </c>
      <c r="GD515" s="27"/>
      <c r="GE515" s="324">
        <f>SUMIF('Rekapitulasi Juni'!$AL$804:$AL$984,APS!$B515,'Rekapitulasi Juni'!$AM$804:$AM$984)</f>
        <v>0</v>
      </c>
      <c r="GF515" s="324">
        <f>SUMIF('Rekapitulasi Juni'!$AL$804:$AL$984,APS!$B515,'Rekapitulasi Juni'!$AN$804:$AN$984)</f>
        <v>0</v>
      </c>
      <c r="GG515" s="27"/>
      <c r="GH515" s="325">
        <f t="shared" si="795"/>
        <v>0</v>
      </c>
      <c r="GI515" s="325">
        <f t="shared" si="796"/>
        <v>0</v>
      </c>
      <c r="GJ515" s="27"/>
      <c r="GK515" s="27"/>
      <c r="GL515" s="41">
        <f t="shared" si="872"/>
        <v>0</v>
      </c>
      <c r="GM515" s="41">
        <f t="shared" si="873"/>
        <v>0</v>
      </c>
      <c r="GN515" s="41">
        <f t="shared" si="874"/>
        <v>0</v>
      </c>
      <c r="GO515" s="41">
        <f t="shared" si="804"/>
        <v>0</v>
      </c>
      <c r="GP515" s="41">
        <f t="shared" si="875"/>
        <v>0</v>
      </c>
      <c r="GQ515" s="41">
        <f t="shared" si="876"/>
        <v>0</v>
      </c>
      <c r="GR515" s="180">
        <f t="shared" si="877"/>
        <v>0</v>
      </c>
      <c r="GS515" s="41">
        <f t="shared" si="797"/>
        <v>50</v>
      </c>
      <c r="GT515" s="41">
        <f t="shared" si="798"/>
        <v>150</v>
      </c>
      <c r="GU515" s="41">
        <f t="shared" si="799"/>
        <v>50</v>
      </c>
      <c r="GV515" s="41">
        <f t="shared" si="800"/>
        <v>0</v>
      </c>
      <c r="GW515" s="41">
        <f t="shared" si="801"/>
        <v>50</v>
      </c>
      <c r="GX515" s="41">
        <f t="shared" si="802"/>
        <v>0</v>
      </c>
      <c r="GY515" s="180">
        <f t="shared" si="803"/>
        <v>100</v>
      </c>
      <c r="GZ515" s="41">
        <v>491</v>
      </c>
      <c r="HA515" s="32"/>
      <c r="HB515" s="42">
        <f t="shared" si="794"/>
        <v>-50</v>
      </c>
      <c r="HC515" s="59"/>
    </row>
    <row r="516" spans="1:211" ht="15" customHeight="1">
      <c r="A516" s="31" t="s">
        <v>1251</v>
      </c>
      <c r="B516" s="32" t="s">
        <v>1000</v>
      </c>
      <c r="C516" s="31" t="s">
        <v>3</v>
      </c>
      <c r="D516" s="31" t="s">
        <v>928</v>
      </c>
      <c r="E516" s="31" t="s">
        <v>928</v>
      </c>
      <c r="F516" s="31" t="s">
        <v>929</v>
      </c>
      <c r="G516" s="33">
        <v>610</v>
      </c>
      <c r="H516" s="33">
        <v>0</v>
      </c>
      <c r="I516" s="33">
        <v>0</v>
      </c>
      <c r="J516" s="34">
        <f>IFERROR(VLOOKUP(A516,#REF!,3,0),0)</f>
        <v>0</v>
      </c>
      <c r="K516" s="34">
        <f t="shared" si="789"/>
        <v>-46</v>
      </c>
      <c r="L516" s="34">
        <v>592</v>
      </c>
      <c r="M516" s="34">
        <v>546</v>
      </c>
      <c r="N516" s="35">
        <f t="shared" si="790"/>
        <v>656</v>
      </c>
      <c r="O516" s="35">
        <f t="shared" si="791"/>
        <v>656</v>
      </c>
      <c r="P516" s="36">
        <v>0</v>
      </c>
      <c r="Q516" s="36">
        <f t="shared" si="823"/>
        <v>0</v>
      </c>
      <c r="R516" s="80"/>
      <c r="S516" s="37">
        <f ca="1">SUMIF(ROP!$D$6:$H$65536,A516,ROP!$J$6:$J$65536)</f>
        <v>0</v>
      </c>
      <c r="T516" s="37">
        <f>SUMIF(HASIL!$B:$B,APS!$B516&amp;RIGHT(APS!T$9,2),HASIL!$I:$I)</f>
        <v>18</v>
      </c>
      <c r="U516" s="37">
        <f>SUMIF(HASIL!$B:$B,APS!$B516&amp;RIGHT(APS!U$9,2),HASIL!$I:$I)</f>
        <v>0</v>
      </c>
      <c r="V516" s="37">
        <f>SUMIF(HASIL!$B:$B,APS!$B516&amp;RIGHT(APS!V$9,2),HASIL!$I:$I)</f>
        <v>0</v>
      </c>
      <c r="W516" s="37">
        <f>SUMIF(HASIL!$B:$B,APS!$B516&amp;RIGHT(APS!W$9,2),HASIL!$I:$I)</f>
        <v>0</v>
      </c>
      <c r="X516" s="38">
        <f t="shared" si="792"/>
        <v>18</v>
      </c>
      <c r="Y516" s="38">
        <f t="shared" si="793"/>
        <v>18</v>
      </c>
      <c r="Z516" s="39">
        <f t="shared" si="879"/>
        <v>0</v>
      </c>
      <c r="AA516" s="39">
        <f t="shared" si="878"/>
        <v>0</v>
      </c>
      <c r="AB516" s="40">
        <f t="shared" si="880"/>
        <v>0</v>
      </c>
      <c r="AC516" s="27">
        <v>0</v>
      </c>
      <c r="AD516" s="27"/>
      <c r="AE516" s="27"/>
      <c r="AF516" s="27"/>
      <c r="AG516" s="27"/>
      <c r="AH516" s="27"/>
      <c r="AI516" s="324">
        <f>SUMIF('Rekapitulasi Juni'!$D$9:$D$192,APS!$B516,'Rekapitulasi Juni'!$E$9:$E$192)</f>
        <v>0</v>
      </c>
      <c r="AJ516" s="324">
        <f>SUMIF('Rekapitulasi Juni'!$D$9:$D$192,APS!$B516,'Rekapitulasi Juni'!$F$9:$F$192)</f>
        <v>0</v>
      </c>
      <c r="AK516" s="324">
        <f>SUMIF('Rekapitulasi Juni'!$D$9:$D$192,APS!$B516,'Rekapitulasi Juni'!$K$9:$K$192)</f>
        <v>0</v>
      </c>
      <c r="AL516" s="325">
        <f t="shared" si="824"/>
        <v>0</v>
      </c>
      <c r="AM516" s="325">
        <f t="shared" si="825"/>
        <v>0</v>
      </c>
      <c r="AN516" s="27"/>
      <c r="AO516" s="324">
        <f>SUMIF('Rekapitulasi Juni'!$U$9:$U$192,APS!$B516,'Rekapitulasi Juni'!$V$9:$V$192)</f>
        <v>0</v>
      </c>
      <c r="AP516" s="324">
        <f>SUMIF('Rekapitulasi Juni'!$U$9:$U$192,APS!$B516,'Rekapitulasi Juni'!$W$9:$W$192)</f>
        <v>18</v>
      </c>
      <c r="AQ516" s="27"/>
      <c r="AR516" s="325">
        <f t="shared" si="826"/>
        <v>0</v>
      </c>
      <c r="AS516" s="325">
        <f t="shared" si="827"/>
        <v>0</v>
      </c>
      <c r="AT516" s="27"/>
      <c r="AU516" s="324">
        <f>SUMIF('Rekapitulasi Juni'!$AL$9:$AL$192,APS!$B516,'Rekapitulasi Juni'!$AM$9:$AM$192)</f>
        <v>0</v>
      </c>
      <c r="AV516" s="324">
        <f>SUMIF('Rekapitulasi Juni'!$AL$9:$AL$192,APS!$B516,'Rekapitulasi Juni'!$AN$9:$AN$192)</f>
        <v>0</v>
      </c>
      <c r="AW516" s="27"/>
      <c r="AX516" s="325">
        <f t="shared" si="828"/>
        <v>0</v>
      </c>
      <c r="AY516" s="325">
        <f t="shared" si="829"/>
        <v>0</v>
      </c>
      <c r="AZ516" s="41">
        <f t="shared" si="830"/>
        <v>0</v>
      </c>
      <c r="BA516" s="41">
        <f t="shared" si="831"/>
        <v>0</v>
      </c>
      <c r="BB516" s="41">
        <f t="shared" si="832"/>
        <v>18</v>
      </c>
      <c r="BC516" s="41">
        <f t="shared" si="833"/>
        <v>0</v>
      </c>
      <c r="BD516" s="41">
        <f t="shared" si="834"/>
        <v>18</v>
      </c>
      <c r="BE516" s="41">
        <f t="shared" si="835"/>
        <v>18</v>
      </c>
      <c r="BF516" s="180">
        <f t="shared" si="836"/>
        <v>0</v>
      </c>
      <c r="BG516" s="27">
        <v>0</v>
      </c>
      <c r="BH516" s="27"/>
      <c r="BI516" s="324">
        <f>SUMIF('Rekapitulasi Juni'!$D$214:$D$393,APS!$B516,'Rekapitulasi Juni'!$E$214:$E$393)</f>
        <v>0</v>
      </c>
      <c r="BJ516" s="324">
        <f>SUMIF('Rekapitulasi Juni'!$D$214:$D$393,APS!$B516,'Rekapitulasi Juni'!$F$214:$F$393)</f>
        <v>0</v>
      </c>
      <c r="BK516" s="27"/>
      <c r="BL516" s="325">
        <f t="shared" si="837"/>
        <v>0</v>
      </c>
      <c r="BM516" s="325">
        <f t="shared" si="838"/>
        <v>0</v>
      </c>
      <c r="BN516" s="27"/>
      <c r="BO516" s="324">
        <f>SUMIF('Rekapitulasi Juni'!$U$214:$U$393,APS!$B516,'Rekapitulasi Juni'!$V$214:$V$393)</f>
        <v>0</v>
      </c>
      <c r="BP516" s="324">
        <f>SUMIF('Rekapitulasi Juni'!$U$214:$U$393,APS!$B516,'Rekapitulasi Juni'!$W$214:$W$393)</f>
        <v>0</v>
      </c>
      <c r="BQ516" s="27"/>
      <c r="BR516" s="325">
        <f t="shared" si="839"/>
        <v>0</v>
      </c>
      <c r="BS516" s="325">
        <f t="shared" si="840"/>
        <v>0</v>
      </c>
      <c r="BT516" s="27"/>
      <c r="BU516" s="324">
        <f>SUMIF('Rekapitulasi Juni'!$AL$214:$AL$393,APS!$B516,'Rekapitulasi Juni'!$AM$214:$AM$393)</f>
        <v>0</v>
      </c>
      <c r="BV516" s="324">
        <f>SUMIF('Rekapitulasi Juni'!$AL$214:$AL$393,APS!$B516,'Rekapitulasi Juni'!$AN$214:$AN$393)</f>
        <v>0</v>
      </c>
      <c r="BW516" s="27"/>
      <c r="BX516" s="325">
        <f t="shared" si="841"/>
        <v>0</v>
      </c>
      <c r="BY516" s="325">
        <f t="shared" si="842"/>
        <v>0</v>
      </c>
      <c r="BZ516" s="27"/>
      <c r="CA516" s="324">
        <f>SUMIF('Rekapitulasi Juni'!$BA$214:$BA$393,APS!$B516,'Rekapitulasi Juni'!$BB$214:$BB$393)</f>
        <v>0</v>
      </c>
      <c r="CB516" s="324">
        <f>SUMIF('Rekapitulasi Juni'!$BA$214:$BA$393,APS!$B516,'Rekapitulasi Juni'!$BC$214:$BC$393)</f>
        <v>0</v>
      </c>
      <c r="CC516" s="27"/>
      <c r="CD516" s="325">
        <f t="shared" si="843"/>
        <v>0</v>
      </c>
      <c r="CE516" s="325">
        <f t="shared" si="844"/>
        <v>0</v>
      </c>
      <c r="CF516" s="27"/>
      <c r="CG516" s="324">
        <f>SUMIF('Rekapitulasi Juni'!$BP$214:$BP$393,APS!$B516,'Rekapitulasi Juni'!$BQ$214:$BQ$393)</f>
        <v>0</v>
      </c>
      <c r="CH516" s="324">
        <f>SUMIF('Rekapitulasi Juni'!$BP$214:$BP$393,APS!$B516,'Rekapitulasi Juni'!$BR$214:$BR$393)</f>
        <v>0</v>
      </c>
      <c r="CI516" s="27"/>
      <c r="CJ516" s="325">
        <f t="shared" si="845"/>
        <v>0</v>
      </c>
      <c r="CK516" s="325">
        <f t="shared" si="846"/>
        <v>0</v>
      </c>
      <c r="CL516" s="41">
        <f t="shared" si="847"/>
        <v>0</v>
      </c>
      <c r="CM516" s="41">
        <f t="shared" si="848"/>
        <v>0</v>
      </c>
      <c r="CN516" s="41">
        <f t="shared" si="849"/>
        <v>0</v>
      </c>
      <c r="CO516" s="41">
        <f t="shared" si="850"/>
        <v>0</v>
      </c>
      <c r="CP516" s="41">
        <f t="shared" si="851"/>
        <v>0</v>
      </c>
      <c r="CQ516" s="41">
        <f t="shared" si="852"/>
        <v>0</v>
      </c>
      <c r="CR516" s="180">
        <f t="shared" si="853"/>
        <v>0</v>
      </c>
      <c r="CS516" s="27">
        <v>0</v>
      </c>
      <c r="CT516" s="27"/>
      <c r="CU516" s="324">
        <f>SUMIF('Rekapitulasi Juni'!$D$410:$D$588,APS!$B516,'Rekapitulasi Juni'!$E$410:$E$588)</f>
        <v>0</v>
      </c>
      <c r="CV516" s="324">
        <f>SUMIF('Rekapitulasi Juni'!$D$410:$D$588,APS!$B516,'Rekapitulasi Juni'!$F$410:$F$588)</f>
        <v>0</v>
      </c>
      <c r="CW516" s="27"/>
      <c r="CX516" s="325">
        <f t="shared" si="854"/>
        <v>0</v>
      </c>
      <c r="CY516" s="325">
        <f t="shared" si="855"/>
        <v>0</v>
      </c>
      <c r="CZ516" s="27"/>
      <c r="DA516" s="324">
        <f>SUMIF('Rekapitulasi Juni'!$U$410:$U$588,APS!$B516,'Rekapitulasi Juni'!$V$410:$V$588)</f>
        <v>0</v>
      </c>
      <c r="DB516" s="324">
        <f>SUMIF('Rekapitulasi Juni'!$U$410:$U$588,APS!$B516,'Rekapitulasi Juni'!$W$410:$W$588)</f>
        <v>0</v>
      </c>
      <c r="DC516" s="27"/>
      <c r="DD516" s="325">
        <f t="shared" si="856"/>
        <v>0</v>
      </c>
      <c r="DE516" s="325">
        <f t="shared" si="857"/>
        <v>0</v>
      </c>
      <c r="DF516" s="27"/>
      <c r="DG516" s="324">
        <f>SUMIF('Rekapitulasi Juni'!$AL$410:$AL$588,APS!$B516,'Rekapitulasi Juni'!$AM$410:$AM$588)</f>
        <v>0</v>
      </c>
      <c r="DH516" s="324">
        <f>SUMIF('Rekapitulasi Juni'!$AL$410:$AL$588,APS!$B516,'Rekapitulasi Juni'!$AN$410:$AN$588)</f>
        <v>0</v>
      </c>
      <c r="DI516" s="27"/>
      <c r="DJ516" s="325">
        <f t="shared" si="813"/>
        <v>0</v>
      </c>
      <c r="DK516" s="325">
        <f t="shared" si="814"/>
        <v>0</v>
      </c>
      <c r="DL516" s="27"/>
      <c r="DM516" s="324">
        <f>SUMIF('Rekapitulasi Juni'!$BA$410:$BA$588,APS!$B516,'Rekapitulasi Juni'!$BB$410:$BB$588)</f>
        <v>0</v>
      </c>
      <c r="DN516" s="324">
        <f>SUMIF('Rekapitulasi Juni'!$BA$410:$BA$588,APS!$B516,'Rekapitulasi Juni'!$BC$410:$BC$588)</f>
        <v>0</v>
      </c>
      <c r="DO516" s="324">
        <f>SUMIF('Rekapitulasi Juni'!$BA$410:$BA$588,APS!$B516,'Rekapitulasi Juni'!$BF$410:$BF$588)</f>
        <v>0</v>
      </c>
      <c r="DP516" s="325">
        <f t="shared" si="815"/>
        <v>0</v>
      </c>
      <c r="DQ516" s="325">
        <f t="shared" si="816"/>
        <v>0</v>
      </c>
      <c r="DR516" s="27"/>
      <c r="DS516" s="324">
        <f>SUMIF('Rekapitulasi Juni'!$BP$410:$BP$588,APS!$B516,'Rekapitulasi Juni'!$BQ$410:$BQ$588)</f>
        <v>0</v>
      </c>
      <c r="DT516" s="324">
        <f>SUMIF('Rekapitulasi Juni'!$BP$410:$BP$588,APS!$B516,'Rekapitulasi Juni'!$BR$410:$BR$588)</f>
        <v>0</v>
      </c>
      <c r="DU516" s="27"/>
      <c r="DV516" s="325">
        <f t="shared" si="817"/>
        <v>0</v>
      </c>
      <c r="DW516" s="325">
        <f t="shared" si="818"/>
        <v>0</v>
      </c>
      <c r="DX516" s="41">
        <f t="shared" si="858"/>
        <v>0</v>
      </c>
      <c r="DY516" s="41">
        <f t="shared" si="859"/>
        <v>0</v>
      </c>
      <c r="DZ516" s="41">
        <f t="shared" si="860"/>
        <v>0</v>
      </c>
      <c r="EA516" s="41">
        <f t="shared" si="861"/>
        <v>0</v>
      </c>
      <c r="EB516" s="41">
        <f t="shared" si="862"/>
        <v>0</v>
      </c>
      <c r="EC516" s="41">
        <f t="shared" si="863"/>
        <v>0</v>
      </c>
      <c r="ED516" s="180">
        <f t="shared" si="864"/>
        <v>0</v>
      </c>
      <c r="EE516" s="27">
        <v>0</v>
      </c>
      <c r="EF516" s="27"/>
      <c r="EG516" s="324">
        <f>SUMIF('Rekapitulasi Juni'!$D$608:$D$786,APS!$B516,'Rekapitulasi Juni'!$E$608:$E$786)</f>
        <v>0</v>
      </c>
      <c r="EH516" s="324">
        <f>SUMIF('Rekapitulasi Juni'!$D$608:$D$786,APS!$B516,'Rekapitulasi Juni'!$F$608:$F$786)</f>
        <v>0</v>
      </c>
      <c r="EI516" s="27"/>
      <c r="EJ516" s="325">
        <f t="shared" si="819"/>
        <v>0</v>
      </c>
      <c r="EK516" s="325">
        <f t="shared" si="820"/>
        <v>0</v>
      </c>
      <c r="EL516" s="27"/>
      <c r="EM516" s="324">
        <f>SUMIF('Rekapitulasi Juni'!$U$608:$U$786,APS!$B516,'Rekapitulasi Juni'!$V$608:$V$786)</f>
        <v>0</v>
      </c>
      <c r="EN516" s="324">
        <f>SUMIF('Rekapitulasi Juni'!$U$608:$U$786,APS!$B516,'Rekapitulasi Juni'!$W$608:$W$786)</f>
        <v>0</v>
      </c>
      <c r="EO516" s="27"/>
      <c r="EP516" s="325">
        <f t="shared" si="821"/>
        <v>0</v>
      </c>
      <c r="EQ516" s="325">
        <f t="shared" si="822"/>
        <v>0</v>
      </c>
      <c r="ER516" s="27"/>
      <c r="ES516" s="324">
        <f>SUMIF('Rekapitulasi Juni'!$AL$608:$AL$786,APS!$B516,'Rekapitulasi Juni'!$AM$608:$AM$786)</f>
        <v>0</v>
      </c>
      <c r="ET516" s="324">
        <f>SUMIF('Rekapitulasi Juni'!$AL$608:$AL$786,APS!$B516,'Rekapitulasi Juni'!$AN$608:$AN$786)</f>
        <v>0</v>
      </c>
      <c r="EU516" s="27"/>
      <c r="EV516" s="325">
        <f t="shared" si="807"/>
        <v>0</v>
      </c>
      <c r="EW516" s="325">
        <f t="shared" si="808"/>
        <v>0</v>
      </c>
      <c r="EX516" s="27"/>
      <c r="EY516" s="324">
        <f>SUMIF('Rekapitulasi Juni'!$BA$608:$BA$786,APS!$B516,'Rekapitulasi Juni'!$BB$608:$BB$786)</f>
        <v>0</v>
      </c>
      <c r="EZ516" s="324">
        <f>SUMIF('Rekapitulasi Juni'!$BA$608:$BA$786,APS!$B516,'Rekapitulasi Juni'!$BC$608:$BC$786)</f>
        <v>0</v>
      </c>
      <c r="FA516" s="324">
        <f>SUMIF('Rekapitulasi Juni'!$BA$608:$BA$786,APS!$B516,'Rekapitulasi Juni'!$BF$608:$BF$786)</f>
        <v>0</v>
      </c>
      <c r="FB516" s="325">
        <f t="shared" si="809"/>
        <v>0</v>
      </c>
      <c r="FC516" s="325">
        <f t="shared" si="810"/>
        <v>0</v>
      </c>
      <c r="FD516" s="27"/>
      <c r="FE516" s="27"/>
      <c r="FF516" s="27"/>
      <c r="FG516" s="27"/>
      <c r="FH516" s="27"/>
      <c r="FI516" s="27"/>
      <c r="FJ516" s="41">
        <f t="shared" si="865"/>
        <v>0</v>
      </c>
      <c r="FK516" s="41">
        <f t="shared" si="866"/>
        <v>0</v>
      </c>
      <c r="FL516" s="41">
        <f t="shared" si="867"/>
        <v>0</v>
      </c>
      <c r="FM516" s="41">
        <f t="shared" si="868"/>
        <v>0</v>
      </c>
      <c r="FN516" s="41">
        <f t="shared" si="869"/>
        <v>0</v>
      </c>
      <c r="FO516" s="41">
        <f t="shared" si="870"/>
        <v>0</v>
      </c>
      <c r="FP516" s="180">
        <f t="shared" si="871"/>
        <v>0</v>
      </c>
      <c r="FQ516" s="27"/>
      <c r="FR516" s="27"/>
      <c r="FS516" s="324">
        <f>SUMIF('Rekapitulasi Juni'!$D$804:$D$984,APS!$B516,'Rekapitulasi Juni'!$E$804:$E$984)</f>
        <v>0</v>
      </c>
      <c r="FT516" s="324">
        <f>SUMIF('Rekapitulasi Juni'!$D$804:$D$984,APS!$B516,'Rekapitulasi Juni'!$F$804:$F$984)</f>
        <v>0</v>
      </c>
      <c r="FU516" s="27"/>
      <c r="FV516" s="325">
        <f t="shared" si="811"/>
        <v>0</v>
      </c>
      <c r="FW516" s="325">
        <f t="shared" si="812"/>
        <v>0</v>
      </c>
      <c r="FX516" s="27"/>
      <c r="FY516" s="324">
        <f>SUMIF('Rekapitulasi Juni'!$U$804:$U$984,APS!$B516,'Rekapitulasi Juni'!$V$804:$V$984)</f>
        <v>0</v>
      </c>
      <c r="FZ516" s="324">
        <f>SUMIF('Rekapitulasi Juni'!$U$804:$U$984,APS!$B516,'Rekapitulasi Juni'!$W$804:$W$984)</f>
        <v>0</v>
      </c>
      <c r="GA516" s="27"/>
      <c r="GB516" s="325">
        <f t="shared" si="805"/>
        <v>0</v>
      </c>
      <c r="GC516" s="325">
        <f t="shared" si="806"/>
        <v>0</v>
      </c>
      <c r="GD516" s="27"/>
      <c r="GE516" s="324">
        <f>SUMIF('Rekapitulasi Juni'!$AL$804:$AL$984,APS!$B516,'Rekapitulasi Juni'!$AM$804:$AM$984)</f>
        <v>0</v>
      </c>
      <c r="GF516" s="324">
        <f>SUMIF('Rekapitulasi Juni'!$AL$804:$AL$984,APS!$B516,'Rekapitulasi Juni'!$AN$804:$AN$984)</f>
        <v>0</v>
      </c>
      <c r="GG516" s="27"/>
      <c r="GH516" s="325">
        <f t="shared" si="795"/>
        <v>0</v>
      </c>
      <c r="GI516" s="325">
        <f t="shared" si="796"/>
        <v>0</v>
      </c>
      <c r="GJ516" s="27"/>
      <c r="GK516" s="27"/>
      <c r="GL516" s="41">
        <f t="shared" si="872"/>
        <v>0</v>
      </c>
      <c r="GM516" s="41">
        <f t="shared" si="873"/>
        <v>0</v>
      </c>
      <c r="GN516" s="41">
        <f t="shared" si="874"/>
        <v>0</v>
      </c>
      <c r="GO516" s="41">
        <f t="shared" si="804"/>
        <v>0</v>
      </c>
      <c r="GP516" s="41">
        <f t="shared" si="875"/>
        <v>0</v>
      </c>
      <c r="GQ516" s="41">
        <f t="shared" si="876"/>
        <v>0</v>
      </c>
      <c r="GR516" s="180">
        <f t="shared" si="877"/>
        <v>0</v>
      </c>
      <c r="GS516" s="41">
        <f t="shared" si="797"/>
        <v>0</v>
      </c>
      <c r="GT516" s="41">
        <f t="shared" si="798"/>
        <v>0</v>
      </c>
      <c r="GU516" s="41">
        <f t="shared" si="799"/>
        <v>18</v>
      </c>
      <c r="GV516" s="41">
        <f t="shared" si="800"/>
        <v>0</v>
      </c>
      <c r="GW516" s="41">
        <f t="shared" si="801"/>
        <v>18</v>
      </c>
      <c r="GX516" s="41">
        <f t="shared" si="802"/>
        <v>18</v>
      </c>
      <c r="GY516" s="180">
        <f t="shared" si="803"/>
        <v>0</v>
      </c>
      <c r="GZ516" s="41">
        <v>492</v>
      </c>
      <c r="HA516" s="32"/>
      <c r="HB516" s="42">
        <f t="shared" si="794"/>
        <v>-64</v>
      </c>
      <c r="HC516" s="59"/>
    </row>
    <row r="517" spans="1:211" ht="15" customHeight="1">
      <c r="A517" s="124" t="s">
        <v>1469</v>
      </c>
      <c r="B517" s="124" t="s">
        <v>1470</v>
      </c>
      <c r="C517" s="31" t="s">
        <v>3</v>
      </c>
      <c r="D517" s="31" t="s">
        <v>928</v>
      </c>
      <c r="E517" s="31"/>
      <c r="F517" s="31"/>
      <c r="G517" s="33"/>
      <c r="H517" s="33"/>
      <c r="I517" s="33"/>
      <c r="J517" s="34"/>
      <c r="K517" s="34"/>
      <c r="L517" s="34"/>
      <c r="M517" s="34"/>
      <c r="N517" s="35"/>
      <c r="O517" s="35"/>
      <c r="P517" s="36"/>
      <c r="Q517" s="36"/>
      <c r="R517" s="80"/>
      <c r="S517" s="37"/>
      <c r="T517" s="37"/>
      <c r="U517" s="37"/>
      <c r="V517" s="37"/>
      <c r="W517" s="37"/>
      <c r="X517" s="38"/>
      <c r="Y517" s="38"/>
      <c r="Z517" s="39"/>
      <c r="AA517" s="39"/>
      <c r="AB517" s="40"/>
      <c r="AC517" s="27"/>
      <c r="AD517" s="27"/>
      <c r="AE517" s="27"/>
      <c r="AF517" s="27"/>
      <c r="AG517" s="27"/>
      <c r="AH517" s="27"/>
      <c r="AI517" s="324"/>
      <c r="AJ517" s="324"/>
      <c r="AK517" s="324"/>
      <c r="AL517" s="325"/>
      <c r="AM517" s="325"/>
      <c r="AN517" s="27"/>
      <c r="AO517" s="324"/>
      <c r="AP517" s="324"/>
      <c r="AQ517" s="27"/>
      <c r="AR517" s="325"/>
      <c r="AS517" s="325"/>
      <c r="AT517" s="27"/>
      <c r="AU517" s="324"/>
      <c r="AV517" s="324"/>
      <c r="AW517" s="27"/>
      <c r="AX517" s="325"/>
      <c r="AY517" s="325"/>
      <c r="AZ517" s="41"/>
      <c r="BA517" s="41"/>
      <c r="BB517" s="41"/>
      <c r="BC517" s="41"/>
      <c r="BD517" s="41"/>
      <c r="BE517" s="41"/>
      <c r="BF517" s="180"/>
      <c r="BG517" s="27"/>
      <c r="BH517" s="27"/>
      <c r="BI517" s="324"/>
      <c r="BJ517" s="324"/>
      <c r="BK517" s="27"/>
      <c r="BL517" s="325"/>
      <c r="BM517" s="325"/>
      <c r="BN517" s="27"/>
      <c r="BO517" s="324"/>
      <c r="BP517" s="324"/>
      <c r="BQ517" s="27"/>
      <c r="BR517" s="325"/>
      <c r="BS517" s="325"/>
      <c r="BT517" s="27"/>
      <c r="BU517" s="324"/>
      <c r="BV517" s="324"/>
      <c r="BW517" s="27"/>
      <c r="BX517" s="325"/>
      <c r="BY517" s="325"/>
      <c r="BZ517" s="27"/>
      <c r="CA517" s="324"/>
      <c r="CB517" s="324"/>
      <c r="CC517" s="27"/>
      <c r="CD517" s="325"/>
      <c r="CE517" s="325"/>
      <c r="CF517" s="27"/>
      <c r="CG517" s="324"/>
      <c r="CH517" s="324"/>
      <c r="CI517" s="27"/>
      <c r="CJ517" s="325"/>
      <c r="CK517" s="325"/>
      <c r="CL517" s="41"/>
      <c r="CM517" s="41"/>
      <c r="CN517" s="41"/>
      <c r="CO517" s="41"/>
      <c r="CP517" s="41"/>
      <c r="CQ517" s="41"/>
      <c r="CR517" s="180"/>
      <c r="CS517" s="27"/>
      <c r="CT517" s="27"/>
      <c r="CU517" s="324"/>
      <c r="CV517" s="324"/>
      <c r="CW517" s="27"/>
      <c r="CX517" s="325"/>
      <c r="CY517" s="325"/>
      <c r="CZ517" s="27"/>
      <c r="DA517" s="324"/>
      <c r="DB517" s="324"/>
      <c r="DC517" s="27"/>
      <c r="DD517" s="325"/>
      <c r="DE517" s="325"/>
      <c r="DF517" s="27"/>
      <c r="DG517" s="324"/>
      <c r="DH517" s="324"/>
      <c r="DI517" s="27"/>
      <c r="DJ517" s="325"/>
      <c r="DK517" s="325"/>
      <c r="DL517" s="27"/>
      <c r="DM517" s="324">
        <f>SUMIF('Rekapitulasi Juni'!$BA$410:$BA$588,APS!$B517,'Rekapitulasi Juni'!$BB$410:$BB$588)</f>
        <v>0</v>
      </c>
      <c r="DN517" s="324">
        <f>SUMIF('Rekapitulasi Juni'!$BA$410:$BA$588,APS!$B517,'Rekapitulasi Juni'!$BC$410:$BC$588)</f>
        <v>1</v>
      </c>
      <c r="DO517" s="324">
        <f>SUMIF('Rekapitulasi Juni'!$BA$410:$BA$588,APS!$B517,'Rekapitulasi Juni'!$BF$410:$BF$588)</f>
        <v>0</v>
      </c>
      <c r="DP517" s="325">
        <f t="shared" si="815"/>
        <v>0</v>
      </c>
      <c r="DQ517" s="325">
        <f t="shared" si="816"/>
        <v>0</v>
      </c>
      <c r="DR517" s="27"/>
      <c r="DS517" s="324">
        <f>SUMIF('Rekapitulasi Juni'!$BP$410:$BP$588,APS!$B517,'Rekapitulasi Juni'!$BQ$410:$BQ$588)</f>
        <v>0</v>
      </c>
      <c r="DT517" s="324">
        <f>SUMIF('Rekapitulasi Juni'!$BP$410:$BP$588,APS!$B517,'Rekapitulasi Juni'!$BR$410:$BR$588)</f>
        <v>0</v>
      </c>
      <c r="DU517" s="27"/>
      <c r="DV517" s="325">
        <f t="shared" si="817"/>
        <v>0</v>
      </c>
      <c r="DW517" s="325">
        <f t="shared" si="818"/>
        <v>0</v>
      </c>
      <c r="DX517" s="41">
        <f t="shared" ref="DX517" si="881">CT517+CZ517+DF517+DL517+DR517</f>
        <v>0</v>
      </c>
      <c r="DY517" s="41">
        <f t="shared" ref="DY517" si="882">CU517+DA517+DG517+DM517+DS517</f>
        <v>0</v>
      </c>
      <c r="DZ517" s="41">
        <f t="shared" ref="DZ517" si="883">CV517+DB517+DH517+DN517+DT517</f>
        <v>1</v>
      </c>
      <c r="EA517" s="41">
        <f t="shared" ref="EA517" si="884">CW517+DC517+DI517+DO517+DU517</f>
        <v>0</v>
      </c>
      <c r="EB517" s="41">
        <f t="shared" ref="EB517" si="885">DZ517+EA517</f>
        <v>1</v>
      </c>
      <c r="EC517" s="41">
        <f t="shared" ref="EC517" si="886">EB517-DX517</f>
        <v>1</v>
      </c>
      <c r="ED517" s="180">
        <f t="shared" ref="ED517" si="887">IF(DX517=0,0,((EB517)/DX517)*100)</f>
        <v>0</v>
      </c>
      <c r="EE517" s="27"/>
      <c r="EF517" s="27"/>
      <c r="EG517" s="324">
        <f>SUMIF('Rekapitulasi Juni'!$D$608:$D$786,APS!$B517,'Rekapitulasi Juni'!$E$608:$E$786)</f>
        <v>0</v>
      </c>
      <c r="EH517" s="324">
        <f>SUMIF('Rekapitulasi Juni'!$D$608:$D$786,APS!$B517,'Rekapitulasi Juni'!$F$608:$F$786)</f>
        <v>0</v>
      </c>
      <c r="EI517" s="27"/>
      <c r="EJ517" s="325">
        <f t="shared" si="819"/>
        <v>0</v>
      </c>
      <c r="EK517" s="325">
        <f t="shared" si="820"/>
        <v>0</v>
      </c>
      <c r="EL517" s="27"/>
      <c r="EM517" s="324">
        <f>SUMIF('Rekapitulasi Juni'!$U$608:$U$786,APS!$B517,'Rekapitulasi Juni'!$V$608:$V$786)</f>
        <v>0</v>
      </c>
      <c r="EN517" s="324">
        <f>SUMIF('Rekapitulasi Juni'!$U$608:$U$786,APS!$B517,'Rekapitulasi Juni'!$W$608:$W$786)</f>
        <v>0</v>
      </c>
      <c r="EO517" s="27"/>
      <c r="EP517" s="325">
        <f t="shared" si="821"/>
        <v>0</v>
      </c>
      <c r="EQ517" s="325">
        <f t="shared" si="822"/>
        <v>0</v>
      </c>
      <c r="ER517" s="27"/>
      <c r="ES517" s="324">
        <f>SUMIF('Rekapitulasi Juni'!$AL$608:$AL$786,APS!$B517,'Rekapitulasi Juni'!$AM$608:$AM$786)</f>
        <v>0</v>
      </c>
      <c r="ET517" s="324">
        <f>SUMIF('Rekapitulasi Juni'!$AL$608:$AL$786,APS!$B517,'Rekapitulasi Juni'!$AN$608:$AN$786)</f>
        <v>0</v>
      </c>
      <c r="EU517" s="27"/>
      <c r="EV517" s="325">
        <f t="shared" si="807"/>
        <v>0</v>
      </c>
      <c r="EW517" s="325">
        <f t="shared" si="808"/>
        <v>0</v>
      </c>
      <c r="EX517" s="27"/>
      <c r="EY517" s="324">
        <f>SUMIF('Rekapitulasi Juni'!$BA$608:$BA$786,APS!$B517,'Rekapitulasi Juni'!$BB$608:$BB$786)</f>
        <v>0</v>
      </c>
      <c r="EZ517" s="324">
        <f>SUMIF('Rekapitulasi Juni'!$BA$608:$BA$786,APS!$B517,'Rekapitulasi Juni'!$BC$608:$BC$786)</f>
        <v>0</v>
      </c>
      <c r="FA517" s="324">
        <f>SUMIF('Rekapitulasi Juni'!$BA$608:$BA$786,APS!$B517,'Rekapitulasi Juni'!$BF$608:$BF$786)</f>
        <v>0</v>
      </c>
      <c r="FB517" s="325">
        <f t="shared" si="809"/>
        <v>0</v>
      </c>
      <c r="FC517" s="325">
        <f t="shared" si="810"/>
        <v>0</v>
      </c>
      <c r="FD517" s="27"/>
      <c r="FE517" s="27"/>
      <c r="FF517" s="27"/>
      <c r="FG517" s="27"/>
      <c r="FH517" s="27"/>
      <c r="FI517" s="27"/>
      <c r="FJ517" s="41">
        <f t="shared" ref="FJ517" si="888">EF517+EL517+ER517+EX517+FD517</f>
        <v>0</v>
      </c>
      <c r="FK517" s="41">
        <f t="shared" ref="FK517" si="889">EG517+EM517+ES517+EY517+FE517</f>
        <v>0</v>
      </c>
      <c r="FL517" s="41">
        <f t="shared" ref="FL517" si="890">EH517+EN517+ET517+EZ517+FF517</f>
        <v>0</v>
      </c>
      <c r="FM517" s="41">
        <f t="shared" ref="FM517" si="891">EI517+EO517+EU517+FA517+FG517</f>
        <v>0</v>
      </c>
      <c r="FN517" s="41">
        <f t="shared" ref="FN517" si="892">FL517+FM517</f>
        <v>0</v>
      </c>
      <c r="FO517" s="41">
        <f t="shared" ref="FO517" si="893">FN517-FJ517</f>
        <v>0</v>
      </c>
      <c r="FP517" s="180">
        <f t="shared" ref="FP517" si="894">IF(FJ517=0,0,((FN517)/FJ517)*100)</f>
        <v>0</v>
      </c>
      <c r="FQ517" s="27"/>
      <c r="FR517" s="27"/>
      <c r="FS517" s="324">
        <f>SUMIF('Rekapitulasi Juni'!$D$804:$D$984,APS!$B517,'Rekapitulasi Juni'!$E$804:$E$984)</f>
        <v>0</v>
      </c>
      <c r="FT517" s="324">
        <f>SUMIF('Rekapitulasi Juni'!$D$804:$D$984,APS!$B517,'Rekapitulasi Juni'!$F$804:$F$984)</f>
        <v>0</v>
      </c>
      <c r="FU517" s="27"/>
      <c r="FV517" s="325">
        <f t="shared" si="811"/>
        <v>0</v>
      </c>
      <c r="FW517" s="325">
        <f t="shared" si="812"/>
        <v>0</v>
      </c>
      <c r="FX517" s="27"/>
      <c r="FY517" s="324">
        <f>SUMIF('Rekapitulasi Juni'!$U$804:$U$984,APS!$B517,'Rekapitulasi Juni'!$V$804:$V$984)</f>
        <v>0</v>
      </c>
      <c r="FZ517" s="324">
        <f>SUMIF('Rekapitulasi Juni'!$U$804:$U$984,APS!$B517,'Rekapitulasi Juni'!$W$804:$W$984)</f>
        <v>0</v>
      </c>
      <c r="GA517" s="27"/>
      <c r="GB517" s="325">
        <f t="shared" si="805"/>
        <v>0</v>
      </c>
      <c r="GC517" s="325">
        <f t="shared" si="806"/>
        <v>0</v>
      </c>
      <c r="GD517" s="27"/>
      <c r="GE517" s="324">
        <f>SUMIF('Rekapitulasi Juni'!$AL$804:$AL$984,APS!$B517,'Rekapitulasi Juni'!$AM$804:$AM$984)</f>
        <v>0</v>
      </c>
      <c r="GF517" s="324">
        <f>SUMIF('Rekapitulasi Juni'!$AL$804:$AL$984,APS!$B517,'Rekapitulasi Juni'!$AN$804:$AN$984)</f>
        <v>0</v>
      </c>
      <c r="GG517" s="27"/>
      <c r="GH517" s="325">
        <f t="shared" si="795"/>
        <v>0</v>
      </c>
      <c r="GI517" s="325">
        <f t="shared" si="796"/>
        <v>0</v>
      </c>
      <c r="GJ517" s="27"/>
      <c r="GK517" s="27"/>
      <c r="GL517" s="41">
        <f t="shared" ref="GL517" si="895">FR517+FX517+GD517</f>
        <v>0</v>
      </c>
      <c r="GM517" s="41">
        <f t="shared" ref="GM517" si="896">FS517+FY517+GE517</f>
        <v>0</v>
      </c>
      <c r="GN517" s="41">
        <f t="shared" ref="GN517" si="897">FT517+FZ517+GF517</f>
        <v>0</v>
      </c>
      <c r="GO517" s="41">
        <f t="shared" si="804"/>
        <v>0</v>
      </c>
      <c r="GP517" s="41">
        <f t="shared" ref="GP517" si="898">GN517+GO517</f>
        <v>0</v>
      </c>
      <c r="GQ517" s="41">
        <f t="shared" ref="GQ517" si="899">GP517-GL517</f>
        <v>0</v>
      </c>
      <c r="GR517" s="180">
        <f t="shared" ref="GR517" si="900">IF(GL517=0,0,((GP517)/GL517)*100)</f>
        <v>0</v>
      </c>
      <c r="GS517" s="41">
        <f t="shared" si="797"/>
        <v>0</v>
      </c>
      <c r="GT517" s="41">
        <f t="shared" si="798"/>
        <v>0</v>
      </c>
      <c r="GU517" s="41">
        <f t="shared" si="799"/>
        <v>1</v>
      </c>
      <c r="GV517" s="41">
        <f t="shared" si="800"/>
        <v>0</v>
      </c>
      <c r="GW517" s="41">
        <f t="shared" si="801"/>
        <v>1</v>
      </c>
      <c r="GX517" s="41">
        <f t="shared" si="802"/>
        <v>1</v>
      </c>
      <c r="GY517" s="180">
        <f t="shared" si="803"/>
        <v>0</v>
      </c>
      <c r="GZ517" s="41"/>
      <c r="HA517" s="32"/>
      <c r="HB517" s="42"/>
      <c r="HC517" s="59"/>
    </row>
    <row r="518" spans="1:211" ht="15" hidden="1" customHeight="1">
      <c r="A518" s="31" t="s">
        <v>1001</v>
      </c>
      <c r="B518" s="32" t="s">
        <v>1002</v>
      </c>
      <c r="C518" s="31" t="s">
        <v>184</v>
      </c>
      <c r="D518" s="31"/>
      <c r="E518" s="31" t="s">
        <v>43</v>
      </c>
      <c r="F518" s="31" t="s">
        <v>929</v>
      </c>
      <c r="G518" s="33">
        <v>0</v>
      </c>
      <c r="H518" s="33">
        <v>0</v>
      </c>
      <c r="I518" s="33">
        <v>0</v>
      </c>
      <c r="J518" s="34">
        <f>IFERROR(VLOOKUP(A518,#REF!,3,0),0)</f>
        <v>0</v>
      </c>
      <c r="K518" s="34">
        <f t="shared" si="789"/>
        <v>0</v>
      </c>
      <c r="L518" s="34">
        <v>0</v>
      </c>
      <c r="M518" s="34">
        <v>0</v>
      </c>
      <c r="N518" s="35">
        <f t="shared" si="790"/>
        <v>0</v>
      </c>
      <c r="O518" s="35">
        <f t="shared" si="791"/>
        <v>0</v>
      </c>
      <c r="P518" s="36">
        <v>0</v>
      </c>
      <c r="Q518" s="36">
        <f t="shared" si="823"/>
        <v>0</v>
      </c>
      <c r="R518" s="80"/>
      <c r="S518" s="37">
        <f ca="1">SUMIF(ROP!$D$6:$H$65536,A518,ROP!$J$6:$J$65536)</f>
        <v>0</v>
      </c>
      <c r="T518" s="37">
        <f>SUMIF(HASIL!$B:$B,APS!$B518&amp;RIGHT(APS!T$9,2),HASIL!$I:$I)</f>
        <v>0</v>
      </c>
      <c r="U518" s="37">
        <f>SUMIF(HASIL!$B:$B,APS!$B518&amp;RIGHT(APS!U$9,2),HASIL!$I:$I)</f>
        <v>0</v>
      </c>
      <c r="V518" s="37">
        <f>SUMIF(HASIL!$B:$B,APS!$B518&amp;RIGHT(APS!V$9,2),HASIL!$I:$I)</f>
        <v>0</v>
      </c>
      <c r="W518" s="37">
        <f>SUMIF(HASIL!$B:$B,APS!$B518&amp;RIGHT(APS!W$9,2),HASIL!$I:$I)</f>
        <v>0</v>
      </c>
      <c r="X518" s="38">
        <f t="shared" si="792"/>
        <v>0</v>
      </c>
      <c r="Y518" s="38">
        <f t="shared" si="793"/>
        <v>0</v>
      </c>
      <c r="Z518" s="39">
        <f t="shared" si="879"/>
        <v>0</v>
      </c>
      <c r="AA518" s="39">
        <f t="shared" ref="AA518:AA549" si="901">AZ518+CL518+DX518+FJ518+GL518</f>
        <v>0</v>
      </c>
      <c r="AB518" s="40">
        <f t="shared" si="880"/>
        <v>0</v>
      </c>
      <c r="AC518" s="27">
        <v>0</v>
      </c>
      <c r="AD518" s="27"/>
      <c r="AE518" s="27"/>
      <c r="AF518" s="27"/>
      <c r="AG518" s="27"/>
      <c r="AH518" s="27"/>
      <c r="AI518" s="324">
        <f>SUMIF('Rekapitulasi Juni'!$D$9:$D$192,APS!$B518,'Rekapitulasi Juni'!$E$9:$E$192)</f>
        <v>0</v>
      </c>
      <c r="AJ518" s="324">
        <f>SUMIF('Rekapitulasi Juni'!$D$9:$D$192,APS!$B518,'Rekapitulasi Juni'!$F$9:$F$192)</f>
        <v>0</v>
      </c>
      <c r="AK518" s="324">
        <f>SUMIF('Rekapitulasi Juni'!$D$9:$D$192,APS!$B518,'Rekapitulasi Juni'!$K$9:$K$192)</f>
        <v>0</v>
      </c>
      <c r="AL518" s="325">
        <f t="shared" si="824"/>
        <v>0</v>
      </c>
      <c r="AM518" s="325">
        <f t="shared" si="825"/>
        <v>0</v>
      </c>
      <c r="AN518" s="27"/>
      <c r="AO518" s="324">
        <f>SUMIF('Rekapitulasi Juni'!$U$9:$U$192,APS!$B518,'Rekapitulasi Juni'!$V$9:$V$192)</f>
        <v>0</v>
      </c>
      <c r="AP518" s="324">
        <f>SUMIF('Rekapitulasi Juni'!$U$9:$U$192,APS!$B518,'Rekapitulasi Juni'!$W$9:$W$192)</f>
        <v>0</v>
      </c>
      <c r="AQ518" s="27"/>
      <c r="AR518" s="325">
        <f t="shared" si="826"/>
        <v>0</v>
      </c>
      <c r="AS518" s="325">
        <f t="shared" si="827"/>
        <v>0</v>
      </c>
      <c r="AT518" s="27"/>
      <c r="AU518" s="324">
        <f>SUMIF('Rekapitulasi Juni'!$AL$9:$AL$192,APS!$B518,'Rekapitulasi Juni'!$AM$9:$AM$192)</f>
        <v>0</v>
      </c>
      <c r="AV518" s="324">
        <f>SUMIF('Rekapitulasi Juni'!$AL$9:$AL$192,APS!$B518,'Rekapitulasi Juni'!$AN$9:$AN$192)</f>
        <v>0</v>
      </c>
      <c r="AW518" s="27"/>
      <c r="AX518" s="325">
        <f t="shared" si="828"/>
        <v>0</v>
      </c>
      <c r="AY518" s="325">
        <f t="shared" si="829"/>
        <v>0</v>
      </c>
      <c r="AZ518" s="41">
        <f t="shared" si="830"/>
        <v>0</v>
      </c>
      <c r="BA518" s="41">
        <f t="shared" si="831"/>
        <v>0</v>
      </c>
      <c r="BB518" s="41">
        <f t="shared" si="832"/>
        <v>0</v>
      </c>
      <c r="BC518" s="41">
        <f t="shared" si="833"/>
        <v>0</v>
      </c>
      <c r="BD518" s="41">
        <f t="shared" si="834"/>
        <v>0</v>
      </c>
      <c r="BE518" s="41">
        <f t="shared" si="835"/>
        <v>0</v>
      </c>
      <c r="BF518" s="180">
        <f t="shared" si="836"/>
        <v>0</v>
      </c>
      <c r="BG518" s="27">
        <v>0</v>
      </c>
      <c r="BH518" s="27"/>
      <c r="BI518" s="324">
        <f>SUMIF('Rekapitulasi Juni'!$D$214:$D$393,APS!$B518,'Rekapitulasi Juni'!$E$214:$E$393)</f>
        <v>0</v>
      </c>
      <c r="BJ518" s="324">
        <f>SUMIF('Rekapitulasi Juni'!$D$214:$D$393,APS!$B518,'Rekapitulasi Juni'!$F$214:$F$393)</f>
        <v>0</v>
      </c>
      <c r="BK518" s="27"/>
      <c r="BL518" s="325">
        <f t="shared" si="837"/>
        <v>0</v>
      </c>
      <c r="BM518" s="325">
        <f t="shared" si="838"/>
        <v>0</v>
      </c>
      <c r="BN518" s="27"/>
      <c r="BO518" s="324">
        <f>SUMIF('Rekapitulasi Juni'!$U$214:$U$393,APS!$B518,'Rekapitulasi Juni'!$V$214:$V$393)</f>
        <v>0</v>
      </c>
      <c r="BP518" s="324">
        <f>SUMIF('Rekapitulasi Juni'!$U$214:$U$393,APS!$B518,'Rekapitulasi Juni'!$W$214:$W$393)</f>
        <v>0</v>
      </c>
      <c r="BQ518" s="27"/>
      <c r="BR518" s="325">
        <f t="shared" si="839"/>
        <v>0</v>
      </c>
      <c r="BS518" s="325">
        <f t="shared" si="840"/>
        <v>0</v>
      </c>
      <c r="BT518" s="27"/>
      <c r="BU518" s="324">
        <f>SUMIF('Rekapitulasi Juni'!$AL$214:$AL$393,APS!$B518,'Rekapitulasi Juni'!$AM$214:$AM$393)</f>
        <v>0</v>
      </c>
      <c r="BV518" s="324">
        <f>SUMIF('Rekapitulasi Juni'!$AL$214:$AL$393,APS!$B518,'Rekapitulasi Juni'!$AN$214:$AN$393)</f>
        <v>0</v>
      </c>
      <c r="BW518" s="27"/>
      <c r="BX518" s="325">
        <f t="shared" si="841"/>
        <v>0</v>
      </c>
      <c r="BY518" s="325">
        <f t="shared" si="842"/>
        <v>0</v>
      </c>
      <c r="BZ518" s="27"/>
      <c r="CA518" s="324">
        <f>SUMIF('Rekapitulasi Juni'!$BA$214:$BA$393,APS!$B518,'Rekapitulasi Juni'!$BB$214:$BB$393)</f>
        <v>0</v>
      </c>
      <c r="CB518" s="324">
        <f>SUMIF('Rekapitulasi Juni'!$BA$214:$BA$393,APS!$B518,'Rekapitulasi Juni'!$BC$214:$BC$393)</f>
        <v>0</v>
      </c>
      <c r="CC518" s="27"/>
      <c r="CD518" s="325">
        <f t="shared" si="843"/>
        <v>0</v>
      </c>
      <c r="CE518" s="325">
        <f t="shared" si="844"/>
        <v>0</v>
      </c>
      <c r="CF518" s="27"/>
      <c r="CG518" s="324">
        <f>SUMIF('Rekapitulasi Juni'!$BP$214:$BP$393,APS!$B518,'Rekapitulasi Juni'!$BQ$214:$BQ$393)</f>
        <v>0</v>
      </c>
      <c r="CH518" s="324">
        <f>SUMIF('Rekapitulasi Juni'!$BP$214:$BP$393,APS!$B518,'Rekapitulasi Juni'!$BR$214:$BR$393)</f>
        <v>0</v>
      </c>
      <c r="CI518" s="27"/>
      <c r="CJ518" s="325">
        <f t="shared" si="845"/>
        <v>0</v>
      </c>
      <c r="CK518" s="325">
        <f t="shared" si="846"/>
        <v>0</v>
      </c>
      <c r="CL518" s="41">
        <f t="shared" si="847"/>
        <v>0</v>
      </c>
      <c r="CM518" s="41">
        <f t="shared" si="848"/>
        <v>0</v>
      </c>
      <c r="CN518" s="41">
        <f t="shared" si="849"/>
        <v>0</v>
      </c>
      <c r="CO518" s="41">
        <f t="shared" si="850"/>
        <v>0</v>
      </c>
      <c r="CP518" s="41">
        <f t="shared" si="851"/>
        <v>0</v>
      </c>
      <c r="CQ518" s="41">
        <f t="shared" si="852"/>
        <v>0</v>
      </c>
      <c r="CR518" s="180">
        <f t="shared" si="853"/>
        <v>0</v>
      </c>
      <c r="CS518" s="27">
        <v>0</v>
      </c>
      <c r="CT518" s="27"/>
      <c r="CU518" s="324">
        <f>SUMIF('Rekapitulasi Juni'!$D$410:$D$588,APS!$B518,'Rekapitulasi Juni'!$E$410:$E$588)</f>
        <v>0</v>
      </c>
      <c r="CV518" s="324">
        <f>SUMIF('Rekapitulasi Juni'!$D$410:$D$588,APS!$B518,'Rekapitulasi Juni'!$F$410:$F$588)</f>
        <v>0</v>
      </c>
      <c r="CW518" s="27"/>
      <c r="CX518" s="325">
        <f t="shared" si="854"/>
        <v>0</v>
      </c>
      <c r="CY518" s="325">
        <f t="shared" si="855"/>
        <v>0</v>
      </c>
      <c r="CZ518" s="27"/>
      <c r="DA518" s="324">
        <f>SUMIF('Rekapitulasi Juni'!$U$410:$U$588,APS!$B518,'Rekapitulasi Juni'!$V$410:$V$588)</f>
        <v>0</v>
      </c>
      <c r="DB518" s="324">
        <f>SUMIF('Rekapitulasi Juni'!$U$410:$U$588,APS!$B518,'Rekapitulasi Juni'!$W$410:$W$588)</f>
        <v>0</v>
      </c>
      <c r="DC518" s="27"/>
      <c r="DD518" s="325">
        <f t="shared" si="856"/>
        <v>0</v>
      </c>
      <c r="DE518" s="325">
        <f t="shared" si="857"/>
        <v>0</v>
      </c>
      <c r="DF518" s="27"/>
      <c r="DG518" s="324">
        <f>SUMIF('Rekapitulasi Juni'!$AL$410:$AL$588,APS!$B518,'Rekapitulasi Juni'!$AM$410:$AM$588)</f>
        <v>0</v>
      </c>
      <c r="DH518" s="324">
        <f>SUMIF('Rekapitulasi Juni'!$AL$410:$AL$588,APS!$B518,'Rekapitulasi Juni'!$AN$410:$AN$588)</f>
        <v>0</v>
      </c>
      <c r="DI518" s="27"/>
      <c r="DJ518" s="325">
        <f t="shared" si="813"/>
        <v>0</v>
      </c>
      <c r="DK518" s="325">
        <f t="shared" si="814"/>
        <v>0</v>
      </c>
      <c r="DL518" s="27"/>
      <c r="DM518" s="324">
        <f>SUMIF('Rekapitulasi Juni'!$BA$410:$BA$588,APS!$B518,'Rekapitulasi Juni'!$BB$410:$BB$588)</f>
        <v>0</v>
      </c>
      <c r="DN518" s="324">
        <f>SUMIF('Rekapitulasi Juni'!$BA$410:$BA$588,APS!$B518,'Rekapitulasi Juni'!$BC$410:$BC$588)</f>
        <v>0</v>
      </c>
      <c r="DO518" s="324">
        <f>SUMIF('Rekapitulasi Juni'!$BA$410:$BA$588,APS!$B518,'Rekapitulasi Juni'!$BF$410:$BF$588)</f>
        <v>0</v>
      </c>
      <c r="DP518" s="325">
        <f t="shared" si="815"/>
        <v>0</v>
      </c>
      <c r="DQ518" s="325">
        <f t="shared" si="816"/>
        <v>0</v>
      </c>
      <c r="DR518" s="27"/>
      <c r="DS518" s="324">
        <f>SUMIF('Rekapitulasi Juni'!$BP$410:$BP$588,APS!$B518,'Rekapitulasi Juni'!$BQ$410:$BQ$588)</f>
        <v>0</v>
      </c>
      <c r="DT518" s="324">
        <f>SUMIF('Rekapitulasi Juni'!$BP$410:$BP$588,APS!$B518,'Rekapitulasi Juni'!$BR$410:$BR$588)</f>
        <v>0</v>
      </c>
      <c r="DU518" s="27"/>
      <c r="DV518" s="325">
        <f t="shared" si="817"/>
        <v>0</v>
      </c>
      <c r="DW518" s="325">
        <f t="shared" si="818"/>
        <v>0</v>
      </c>
      <c r="DX518" s="41">
        <f t="shared" si="858"/>
        <v>0</v>
      </c>
      <c r="DY518" s="41">
        <f t="shared" si="859"/>
        <v>0</v>
      </c>
      <c r="DZ518" s="41">
        <f t="shared" si="860"/>
        <v>0</v>
      </c>
      <c r="EA518" s="41">
        <f t="shared" si="861"/>
        <v>0</v>
      </c>
      <c r="EB518" s="41">
        <f t="shared" si="862"/>
        <v>0</v>
      </c>
      <c r="EC518" s="41">
        <f t="shared" si="863"/>
        <v>0</v>
      </c>
      <c r="ED518" s="180">
        <f t="shared" si="864"/>
        <v>0</v>
      </c>
      <c r="EE518" s="27">
        <v>0</v>
      </c>
      <c r="EF518" s="27"/>
      <c r="EG518" s="324">
        <f>SUMIF('Rekapitulasi Juni'!$D$608:$D$786,APS!$B518,'Rekapitulasi Juni'!$E$608:$E$786)</f>
        <v>0</v>
      </c>
      <c r="EH518" s="324">
        <f>SUMIF('Rekapitulasi Juni'!$D$608:$D$786,APS!$B518,'Rekapitulasi Juni'!$F$608:$F$786)</f>
        <v>0</v>
      </c>
      <c r="EI518" s="27"/>
      <c r="EJ518" s="325">
        <f t="shared" si="819"/>
        <v>0</v>
      </c>
      <c r="EK518" s="325">
        <f t="shared" si="820"/>
        <v>0</v>
      </c>
      <c r="EL518" s="27"/>
      <c r="EM518" s="324">
        <f>SUMIF('Rekapitulasi Juni'!$U$608:$U$786,APS!$B518,'Rekapitulasi Juni'!$V$608:$V$786)</f>
        <v>0</v>
      </c>
      <c r="EN518" s="324">
        <f>SUMIF('Rekapitulasi Juni'!$U$608:$U$786,APS!$B518,'Rekapitulasi Juni'!$W$608:$W$786)</f>
        <v>0</v>
      </c>
      <c r="EO518" s="27"/>
      <c r="EP518" s="325">
        <f t="shared" si="821"/>
        <v>0</v>
      </c>
      <c r="EQ518" s="325">
        <f t="shared" si="822"/>
        <v>0</v>
      </c>
      <c r="ER518" s="27"/>
      <c r="ES518" s="324">
        <f>SUMIF('Rekapitulasi Juni'!$AL$608:$AL$786,APS!$B518,'Rekapitulasi Juni'!$AM$608:$AM$786)</f>
        <v>0</v>
      </c>
      <c r="ET518" s="324">
        <f>SUMIF('Rekapitulasi Juni'!$AL$608:$AL$786,APS!$B518,'Rekapitulasi Juni'!$AN$608:$AN$786)</f>
        <v>0</v>
      </c>
      <c r="EU518" s="27"/>
      <c r="EV518" s="325">
        <f t="shared" si="807"/>
        <v>0</v>
      </c>
      <c r="EW518" s="325">
        <f t="shared" si="808"/>
        <v>0</v>
      </c>
      <c r="EX518" s="27"/>
      <c r="EY518" s="324">
        <f>SUMIF('Rekapitulasi Juni'!$BA$608:$BA$786,APS!$B518,'Rekapitulasi Juni'!$BB$608:$BB$786)</f>
        <v>0</v>
      </c>
      <c r="EZ518" s="324">
        <f>SUMIF('Rekapitulasi Juni'!$BA$608:$BA$786,APS!$B518,'Rekapitulasi Juni'!$BC$608:$BC$786)</f>
        <v>0</v>
      </c>
      <c r="FA518" s="324">
        <f>SUMIF('Rekapitulasi Juni'!$BA$608:$BA$786,APS!$B518,'Rekapitulasi Juni'!$BF$608:$BF$786)</f>
        <v>0</v>
      </c>
      <c r="FB518" s="325">
        <f t="shared" si="809"/>
        <v>0</v>
      </c>
      <c r="FC518" s="325">
        <f t="shared" si="810"/>
        <v>0</v>
      </c>
      <c r="FD518" s="27"/>
      <c r="FE518" s="27"/>
      <c r="FF518" s="27"/>
      <c r="FG518" s="27"/>
      <c r="FH518" s="27"/>
      <c r="FI518" s="27"/>
      <c r="FJ518" s="41">
        <f t="shared" si="865"/>
        <v>0</v>
      </c>
      <c r="FK518" s="41">
        <f t="shared" si="866"/>
        <v>0</v>
      </c>
      <c r="FL518" s="41">
        <f t="shared" si="867"/>
        <v>0</v>
      </c>
      <c r="FM518" s="41">
        <f t="shared" si="868"/>
        <v>0</v>
      </c>
      <c r="FN518" s="41">
        <f t="shared" si="869"/>
        <v>0</v>
      </c>
      <c r="FO518" s="41">
        <f t="shared" si="870"/>
        <v>0</v>
      </c>
      <c r="FP518" s="180">
        <f t="shared" si="871"/>
        <v>0</v>
      </c>
      <c r="FQ518" s="27"/>
      <c r="FR518" s="27"/>
      <c r="FS518" s="324">
        <f>SUMIF('Rekapitulasi Juni'!$D$804:$D$984,APS!$B518,'Rekapitulasi Juni'!$E$804:$E$984)</f>
        <v>0</v>
      </c>
      <c r="FT518" s="324">
        <f>SUMIF('Rekapitulasi Juni'!$D$804:$D$984,APS!$B518,'Rekapitulasi Juni'!$F$804:$F$984)</f>
        <v>0</v>
      </c>
      <c r="FU518" s="27"/>
      <c r="FV518" s="325">
        <f t="shared" si="811"/>
        <v>0</v>
      </c>
      <c r="FW518" s="325">
        <f t="shared" si="812"/>
        <v>0</v>
      </c>
      <c r="FX518" s="27"/>
      <c r="FY518" s="324">
        <f>SUMIF('Rekapitulasi Juni'!$U$804:$U$984,APS!$B518,'Rekapitulasi Juni'!$V$804:$V$984)</f>
        <v>0</v>
      </c>
      <c r="FZ518" s="324">
        <f>SUMIF('Rekapitulasi Juni'!$U$804:$U$984,APS!$B518,'Rekapitulasi Juni'!$W$804:$W$984)</f>
        <v>0</v>
      </c>
      <c r="GA518" s="27"/>
      <c r="GB518" s="325">
        <f t="shared" si="805"/>
        <v>0</v>
      </c>
      <c r="GC518" s="325">
        <f t="shared" si="806"/>
        <v>0</v>
      </c>
      <c r="GD518" s="27"/>
      <c r="GE518" s="324">
        <f>SUMIF('Rekapitulasi Juni'!$AL$804:$AL$984,APS!$B518,'Rekapitulasi Juni'!$AM$804:$AM$984)</f>
        <v>0</v>
      </c>
      <c r="GF518" s="324">
        <f>SUMIF('Rekapitulasi Juni'!$AL$804:$AL$984,APS!$B518,'Rekapitulasi Juni'!$AN$804:$AN$984)</f>
        <v>0</v>
      </c>
      <c r="GG518" s="27"/>
      <c r="GH518" s="325">
        <f t="shared" si="795"/>
        <v>0</v>
      </c>
      <c r="GI518" s="325">
        <f t="shared" si="796"/>
        <v>0</v>
      </c>
      <c r="GJ518" s="27"/>
      <c r="GK518" s="27"/>
      <c r="GL518" s="41">
        <f t="shared" si="872"/>
        <v>0</v>
      </c>
      <c r="GM518" s="41">
        <f t="shared" si="873"/>
        <v>0</v>
      </c>
      <c r="GN518" s="41">
        <f t="shared" si="874"/>
        <v>0</v>
      </c>
      <c r="GO518" s="41">
        <f t="shared" si="804"/>
        <v>0</v>
      </c>
      <c r="GP518" s="41">
        <f t="shared" si="875"/>
        <v>0</v>
      </c>
      <c r="GQ518" s="41">
        <f t="shared" si="876"/>
        <v>0</v>
      </c>
      <c r="GR518" s="180">
        <f t="shared" si="877"/>
        <v>0</v>
      </c>
      <c r="GS518" s="41">
        <f t="shared" si="797"/>
        <v>0</v>
      </c>
      <c r="GT518" s="41">
        <f t="shared" si="798"/>
        <v>0</v>
      </c>
      <c r="GU518" s="41">
        <f t="shared" si="799"/>
        <v>0</v>
      </c>
      <c r="GV518" s="41">
        <f t="shared" si="800"/>
        <v>0</v>
      </c>
      <c r="GW518" s="41">
        <f t="shared" si="801"/>
        <v>0</v>
      </c>
      <c r="GX518" s="41">
        <f t="shared" si="802"/>
        <v>0</v>
      </c>
      <c r="GY518" s="180">
        <f t="shared" si="803"/>
        <v>0</v>
      </c>
      <c r="GZ518" s="41">
        <v>493</v>
      </c>
      <c r="HA518" s="32"/>
      <c r="HB518" s="42">
        <f t="shared" si="794"/>
        <v>0</v>
      </c>
      <c r="HC518" s="59"/>
    </row>
    <row r="519" spans="1:211" ht="15" hidden="1" customHeight="1">
      <c r="A519" s="31" t="s">
        <v>1003</v>
      </c>
      <c r="B519" s="32" t="s">
        <v>1004</v>
      </c>
      <c r="C519" s="31" t="s">
        <v>184</v>
      </c>
      <c r="D519" s="31"/>
      <c r="E519" s="31" t="s">
        <v>43</v>
      </c>
      <c r="F519" s="31" t="s">
        <v>929</v>
      </c>
      <c r="G519" s="33">
        <v>100</v>
      </c>
      <c r="H519" s="33">
        <v>0</v>
      </c>
      <c r="I519" s="33">
        <v>0</v>
      </c>
      <c r="J519" s="34">
        <f>IFERROR(VLOOKUP(A519,#REF!,3,0),0)</f>
        <v>0</v>
      </c>
      <c r="K519" s="34">
        <f t="shared" si="789"/>
        <v>0</v>
      </c>
      <c r="L519" s="34">
        <v>0</v>
      </c>
      <c r="M519" s="34">
        <v>0</v>
      </c>
      <c r="N519" s="35">
        <f t="shared" si="790"/>
        <v>100</v>
      </c>
      <c r="O519" s="35">
        <f t="shared" si="791"/>
        <v>100</v>
      </c>
      <c r="P519" s="36">
        <v>0</v>
      </c>
      <c r="Q519" s="36">
        <f t="shared" si="823"/>
        <v>0</v>
      </c>
      <c r="R519" s="80"/>
      <c r="S519" s="37">
        <f ca="1">SUMIF(ROP!$D$6:$H$65536,A519,ROP!$J$6:$J$65536)</f>
        <v>0</v>
      </c>
      <c r="T519" s="37">
        <f>SUMIF(HASIL!$B:$B,APS!$B519&amp;RIGHT(APS!T$9,2),HASIL!$I:$I)</f>
        <v>0</v>
      </c>
      <c r="U519" s="37">
        <f>SUMIF(HASIL!$B:$B,APS!$B519&amp;RIGHT(APS!U$9,2),HASIL!$I:$I)</f>
        <v>0</v>
      </c>
      <c r="V519" s="37">
        <f>SUMIF(HASIL!$B:$B,APS!$B519&amp;RIGHT(APS!V$9,2),HASIL!$I:$I)</f>
        <v>0</v>
      </c>
      <c r="W519" s="37">
        <f>SUMIF(HASIL!$B:$B,APS!$B519&amp;RIGHT(APS!W$9,2),HASIL!$I:$I)</f>
        <v>0</v>
      </c>
      <c r="X519" s="38">
        <f t="shared" si="792"/>
        <v>0</v>
      </c>
      <c r="Y519" s="38">
        <f t="shared" si="793"/>
        <v>0</v>
      </c>
      <c r="Z519" s="39">
        <f t="shared" si="879"/>
        <v>0</v>
      </c>
      <c r="AA519" s="39">
        <f t="shared" si="901"/>
        <v>0</v>
      </c>
      <c r="AB519" s="40">
        <f t="shared" si="880"/>
        <v>0</v>
      </c>
      <c r="AC519" s="27">
        <v>0</v>
      </c>
      <c r="AD519" s="27"/>
      <c r="AE519" s="27"/>
      <c r="AF519" s="27"/>
      <c r="AG519" s="27"/>
      <c r="AH519" s="27"/>
      <c r="AI519" s="324">
        <f>SUMIF('Rekapitulasi Juni'!$D$9:$D$192,APS!$B519,'Rekapitulasi Juni'!$E$9:$E$192)</f>
        <v>0</v>
      </c>
      <c r="AJ519" s="324">
        <f>SUMIF('Rekapitulasi Juni'!$D$9:$D$192,APS!$B519,'Rekapitulasi Juni'!$F$9:$F$192)</f>
        <v>0</v>
      </c>
      <c r="AK519" s="324">
        <f>SUMIF('Rekapitulasi Juni'!$D$9:$D$192,APS!$B519,'Rekapitulasi Juni'!$K$9:$K$192)</f>
        <v>0</v>
      </c>
      <c r="AL519" s="325">
        <f t="shared" si="824"/>
        <v>0</v>
      </c>
      <c r="AM519" s="325">
        <f t="shared" si="825"/>
        <v>0</v>
      </c>
      <c r="AN519" s="27"/>
      <c r="AO519" s="324">
        <f>SUMIF('Rekapitulasi Juni'!$U$9:$U$192,APS!$B519,'Rekapitulasi Juni'!$V$9:$V$192)</f>
        <v>0</v>
      </c>
      <c r="AP519" s="324">
        <f>SUMIF('Rekapitulasi Juni'!$U$9:$U$192,APS!$B519,'Rekapitulasi Juni'!$W$9:$W$192)</f>
        <v>0</v>
      </c>
      <c r="AQ519" s="27"/>
      <c r="AR519" s="325">
        <f t="shared" si="826"/>
        <v>0</v>
      </c>
      <c r="AS519" s="325">
        <f t="shared" si="827"/>
        <v>0</v>
      </c>
      <c r="AT519" s="27"/>
      <c r="AU519" s="324">
        <f>SUMIF('Rekapitulasi Juni'!$AL$9:$AL$192,APS!$B519,'Rekapitulasi Juni'!$AM$9:$AM$192)</f>
        <v>0</v>
      </c>
      <c r="AV519" s="324">
        <f>SUMIF('Rekapitulasi Juni'!$AL$9:$AL$192,APS!$B519,'Rekapitulasi Juni'!$AN$9:$AN$192)</f>
        <v>0</v>
      </c>
      <c r="AW519" s="27"/>
      <c r="AX519" s="325">
        <f t="shared" si="828"/>
        <v>0</v>
      </c>
      <c r="AY519" s="325">
        <f t="shared" si="829"/>
        <v>0</v>
      </c>
      <c r="AZ519" s="41">
        <f t="shared" si="830"/>
        <v>0</v>
      </c>
      <c r="BA519" s="41">
        <f t="shared" si="831"/>
        <v>0</v>
      </c>
      <c r="BB519" s="41">
        <f t="shared" si="832"/>
        <v>0</v>
      </c>
      <c r="BC519" s="41">
        <f t="shared" si="833"/>
        <v>0</v>
      </c>
      <c r="BD519" s="41">
        <f t="shared" si="834"/>
        <v>0</v>
      </c>
      <c r="BE519" s="41">
        <f t="shared" si="835"/>
        <v>0</v>
      </c>
      <c r="BF519" s="180">
        <f t="shared" si="836"/>
        <v>0</v>
      </c>
      <c r="BG519" s="27">
        <v>0</v>
      </c>
      <c r="BH519" s="27"/>
      <c r="BI519" s="324">
        <f>SUMIF('Rekapitulasi Juni'!$D$214:$D$393,APS!$B519,'Rekapitulasi Juni'!$E$214:$E$393)</f>
        <v>0</v>
      </c>
      <c r="BJ519" s="324">
        <f>SUMIF('Rekapitulasi Juni'!$D$214:$D$393,APS!$B519,'Rekapitulasi Juni'!$F$214:$F$393)</f>
        <v>0</v>
      </c>
      <c r="BK519" s="27"/>
      <c r="BL519" s="325">
        <f t="shared" si="837"/>
        <v>0</v>
      </c>
      <c r="BM519" s="325">
        <f t="shared" si="838"/>
        <v>0</v>
      </c>
      <c r="BN519" s="27"/>
      <c r="BO519" s="324">
        <f>SUMIF('Rekapitulasi Juni'!$U$214:$U$393,APS!$B519,'Rekapitulasi Juni'!$V$214:$V$393)</f>
        <v>0</v>
      </c>
      <c r="BP519" s="324">
        <f>SUMIF('Rekapitulasi Juni'!$U$214:$U$393,APS!$B519,'Rekapitulasi Juni'!$W$214:$W$393)</f>
        <v>0</v>
      </c>
      <c r="BQ519" s="27"/>
      <c r="BR519" s="325">
        <f t="shared" si="839"/>
        <v>0</v>
      </c>
      <c r="BS519" s="325">
        <f t="shared" si="840"/>
        <v>0</v>
      </c>
      <c r="BT519" s="27"/>
      <c r="BU519" s="324">
        <f>SUMIF('Rekapitulasi Juni'!$AL$214:$AL$393,APS!$B519,'Rekapitulasi Juni'!$AM$214:$AM$393)</f>
        <v>0</v>
      </c>
      <c r="BV519" s="324">
        <f>SUMIF('Rekapitulasi Juni'!$AL$214:$AL$393,APS!$B519,'Rekapitulasi Juni'!$AN$214:$AN$393)</f>
        <v>0</v>
      </c>
      <c r="BW519" s="27"/>
      <c r="BX519" s="325">
        <f t="shared" si="841"/>
        <v>0</v>
      </c>
      <c r="BY519" s="325">
        <f t="shared" si="842"/>
        <v>0</v>
      </c>
      <c r="BZ519" s="27"/>
      <c r="CA519" s="324">
        <f>SUMIF('Rekapitulasi Juni'!$BA$214:$BA$393,APS!$B519,'Rekapitulasi Juni'!$BB$214:$BB$393)</f>
        <v>0</v>
      </c>
      <c r="CB519" s="324">
        <f>SUMIF('Rekapitulasi Juni'!$BA$214:$BA$393,APS!$B519,'Rekapitulasi Juni'!$BC$214:$BC$393)</f>
        <v>0</v>
      </c>
      <c r="CC519" s="27"/>
      <c r="CD519" s="325">
        <f t="shared" si="843"/>
        <v>0</v>
      </c>
      <c r="CE519" s="325">
        <f t="shared" si="844"/>
        <v>0</v>
      </c>
      <c r="CF519" s="27"/>
      <c r="CG519" s="324">
        <f>SUMIF('Rekapitulasi Juni'!$BP$214:$BP$393,APS!$B519,'Rekapitulasi Juni'!$BQ$214:$BQ$393)</f>
        <v>0</v>
      </c>
      <c r="CH519" s="324">
        <f>SUMIF('Rekapitulasi Juni'!$BP$214:$BP$393,APS!$B519,'Rekapitulasi Juni'!$BR$214:$BR$393)</f>
        <v>0</v>
      </c>
      <c r="CI519" s="27"/>
      <c r="CJ519" s="325">
        <f t="shared" si="845"/>
        <v>0</v>
      </c>
      <c r="CK519" s="325">
        <f t="shared" si="846"/>
        <v>0</v>
      </c>
      <c r="CL519" s="41">
        <f t="shared" si="847"/>
        <v>0</v>
      </c>
      <c r="CM519" s="41">
        <f t="shared" si="848"/>
        <v>0</v>
      </c>
      <c r="CN519" s="41">
        <f t="shared" si="849"/>
        <v>0</v>
      </c>
      <c r="CO519" s="41">
        <f t="shared" si="850"/>
        <v>0</v>
      </c>
      <c r="CP519" s="41">
        <f t="shared" si="851"/>
        <v>0</v>
      </c>
      <c r="CQ519" s="41">
        <f t="shared" si="852"/>
        <v>0</v>
      </c>
      <c r="CR519" s="180">
        <f t="shared" si="853"/>
        <v>0</v>
      </c>
      <c r="CS519" s="27">
        <v>0</v>
      </c>
      <c r="CT519" s="27"/>
      <c r="CU519" s="324">
        <f>SUMIF('Rekapitulasi Juni'!$D$410:$D$588,APS!$B519,'Rekapitulasi Juni'!$E$410:$E$588)</f>
        <v>0</v>
      </c>
      <c r="CV519" s="324">
        <f>SUMIF('Rekapitulasi Juni'!$D$410:$D$588,APS!$B519,'Rekapitulasi Juni'!$F$410:$F$588)</f>
        <v>0</v>
      </c>
      <c r="CW519" s="27"/>
      <c r="CX519" s="325">
        <f t="shared" si="854"/>
        <v>0</v>
      </c>
      <c r="CY519" s="325">
        <f t="shared" si="855"/>
        <v>0</v>
      </c>
      <c r="CZ519" s="27"/>
      <c r="DA519" s="324">
        <f>SUMIF('Rekapitulasi Juni'!$U$410:$U$588,APS!$B519,'Rekapitulasi Juni'!$V$410:$V$588)</f>
        <v>0</v>
      </c>
      <c r="DB519" s="324">
        <f>SUMIF('Rekapitulasi Juni'!$U$410:$U$588,APS!$B519,'Rekapitulasi Juni'!$W$410:$W$588)</f>
        <v>0</v>
      </c>
      <c r="DC519" s="27"/>
      <c r="DD519" s="325">
        <f t="shared" si="856"/>
        <v>0</v>
      </c>
      <c r="DE519" s="325">
        <f t="shared" si="857"/>
        <v>0</v>
      </c>
      <c r="DF519" s="27"/>
      <c r="DG519" s="324">
        <f>SUMIF('Rekapitulasi Juni'!$AL$410:$AL$588,APS!$B519,'Rekapitulasi Juni'!$AM$410:$AM$588)</f>
        <v>0</v>
      </c>
      <c r="DH519" s="324">
        <f>SUMIF('Rekapitulasi Juni'!$AL$410:$AL$588,APS!$B519,'Rekapitulasi Juni'!$AN$410:$AN$588)</f>
        <v>0</v>
      </c>
      <c r="DI519" s="27"/>
      <c r="DJ519" s="325">
        <f t="shared" si="813"/>
        <v>0</v>
      </c>
      <c r="DK519" s="325">
        <f t="shared" si="814"/>
        <v>0</v>
      </c>
      <c r="DL519" s="27"/>
      <c r="DM519" s="324">
        <f>SUMIF('Rekapitulasi Juni'!$BA$410:$BA$588,APS!$B519,'Rekapitulasi Juni'!$BB$410:$BB$588)</f>
        <v>0</v>
      </c>
      <c r="DN519" s="324">
        <f>SUMIF('Rekapitulasi Juni'!$BA$410:$BA$588,APS!$B519,'Rekapitulasi Juni'!$BC$410:$BC$588)</f>
        <v>0</v>
      </c>
      <c r="DO519" s="324">
        <f>SUMIF('Rekapitulasi Juni'!$BA$410:$BA$588,APS!$B519,'Rekapitulasi Juni'!$BF$410:$BF$588)</f>
        <v>0</v>
      </c>
      <c r="DP519" s="325">
        <f t="shared" si="815"/>
        <v>0</v>
      </c>
      <c r="DQ519" s="325">
        <f t="shared" si="816"/>
        <v>0</v>
      </c>
      <c r="DR519" s="27"/>
      <c r="DS519" s="324">
        <f>SUMIF('Rekapitulasi Juni'!$BP$410:$BP$588,APS!$B519,'Rekapitulasi Juni'!$BQ$410:$BQ$588)</f>
        <v>0</v>
      </c>
      <c r="DT519" s="324">
        <f>SUMIF('Rekapitulasi Juni'!$BP$410:$BP$588,APS!$B519,'Rekapitulasi Juni'!$BR$410:$BR$588)</f>
        <v>0</v>
      </c>
      <c r="DU519" s="27"/>
      <c r="DV519" s="325">
        <f t="shared" si="817"/>
        <v>0</v>
      </c>
      <c r="DW519" s="325">
        <f t="shared" si="818"/>
        <v>0</v>
      </c>
      <c r="DX519" s="41">
        <f t="shared" si="858"/>
        <v>0</v>
      </c>
      <c r="DY519" s="41">
        <f t="shared" si="859"/>
        <v>0</v>
      </c>
      <c r="DZ519" s="41">
        <f t="shared" si="860"/>
        <v>0</v>
      </c>
      <c r="EA519" s="41">
        <f t="shared" si="861"/>
        <v>0</v>
      </c>
      <c r="EB519" s="41">
        <f t="shared" si="862"/>
        <v>0</v>
      </c>
      <c r="EC519" s="41">
        <f t="shared" si="863"/>
        <v>0</v>
      </c>
      <c r="ED519" s="180">
        <f t="shared" si="864"/>
        <v>0</v>
      </c>
      <c r="EE519" s="27">
        <v>0</v>
      </c>
      <c r="EF519" s="27"/>
      <c r="EG519" s="324">
        <f>SUMIF('Rekapitulasi Juni'!$D$608:$D$786,APS!$B519,'Rekapitulasi Juni'!$E$608:$E$786)</f>
        <v>0</v>
      </c>
      <c r="EH519" s="324">
        <f>SUMIF('Rekapitulasi Juni'!$D$608:$D$786,APS!$B519,'Rekapitulasi Juni'!$F$608:$F$786)</f>
        <v>0</v>
      </c>
      <c r="EI519" s="27"/>
      <c r="EJ519" s="325">
        <f t="shared" si="819"/>
        <v>0</v>
      </c>
      <c r="EK519" s="325">
        <f t="shared" si="820"/>
        <v>0</v>
      </c>
      <c r="EL519" s="27"/>
      <c r="EM519" s="324">
        <f>SUMIF('Rekapitulasi Juni'!$U$608:$U$786,APS!$B519,'Rekapitulasi Juni'!$V$608:$V$786)</f>
        <v>0</v>
      </c>
      <c r="EN519" s="324">
        <f>SUMIF('Rekapitulasi Juni'!$U$608:$U$786,APS!$B519,'Rekapitulasi Juni'!$W$608:$W$786)</f>
        <v>0</v>
      </c>
      <c r="EO519" s="27"/>
      <c r="EP519" s="325">
        <f t="shared" si="821"/>
        <v>0</v>
      </c>
      <c r="EQ519" s="325">
        <f t="shared" si="822"/>
        <v>0</v>
      </c>
      <c r="ER519" s="27"/>
      <c r="ES519" s="324">
        <f>SUMIF('Rekapitulasi Juni'!$AL$608:$AL$786,APS!$B519,'Rekapitulasi Juni'!$AM$608:$AM$786)</f>
        <v>0</v>
      </c>
      <c r="ET519" s="324">
        <f>SUMIF('Rekapitulasi Juni'!$AL$608:$AL$786,APS!$B519,'Rekapitulasi Juni'!$AN$608:$AN$786)</f>
        <v>0</v>
      </c>
      <c r="EU519" s="27"/>
      <c r="EV519" s="325">
        <f t="shared" si="807"/>
        <v>0</v>
      </c>
      <c r="EW519" s="325">
        <f t="shared" si="808"/>
        <v>0</v>
      </c>
      <c r="EX519" s="27"/>
      <c r="EY519" s="324">
        <f>SUMIF('Rekapitulasi Juni'!$BA$608:$BA$786,APS!$B519,'Rekapitulasi Juni'!$BB$608:$BB$786)</f>
        <v>0</v>
      </c>
      <c r="EZ519" s="324">
        <f>SUMIF('Rekapitulasi Juni'!$BA$608:$BA$786,APS!$B519,'Rekapitulasi Juni'!$BC$608:$BC$786)</f>
        <v>0</v>
      </c>
      <c r="FA519" s="324">
        <f>SUMIF('Rekapitulasi Juni'!$BA$608:$BA$786,APS!$B519,'Rekapitulasi Juni'!$BF$608:$BF$786)</f>
        <v>0</v>
      </c>
      <c r="FB519" s="325">
        <f t="shared" si="809"/>
        <v>0</v>
      </c>
      <c r="FC519" s="325">
        <f t="shared" si="810"/>
        <v>0</v>
      </c>
      <c r="FD519" s="27"/>
      <c r="FE519" s="27"/>
      <c r="FF519" s="27"/>
      <c r="FG519" s="27"/>
      <c r="FH519" s="27"/>
      <c r="FI519" s="27"/>
      <c r="FJ519" s="41">
        <f t="shared" si="865"/>
        <v>0</v>
      </c>
      <c r="FK519" s="41">
        <f t="shared" si="866"/>
        <v>0</v>
      </c>
      <c r="FL519" s="41">
        <f t="shared" si="867"/>
        <v>0</v>
      </c>
      <c r="FM519" s="41">
        <f t="shared" si="868"/>
        <v>0</v>
      </c>
      <c r="FN519" s="41">
        <f t="shared" si="869"/>
        <v>0</v>
      </c>
      <c r="FO519" s="41">
        <f t="shared" si="870"/>
        <v>0</v>
      </c>
      <c r="FP519" s="180">
        <f t="shared" si="871"/>
        <v>0</v>
      </c>
      <c r="FQ519" s="27"/>
      <c r="FR519" s="27"/>
      <c r="FS519" s="324">
        <f>SUMIF('Rekapitulasi Juni'!$D$804:$D$984,APS!$B519,'Rekapitulasi Juni'!$E$804:$E$984)</f>
        <v>0</v>
      </c>
      <c r="FT519" s="324">
        <f>SUMIF('Rekapitulasi Juni'!$D$804:$D$984,APS!$B519,'Rekapitulasi Juni'!$F$804:$F$984)</f>
        <v>0</v>
      </c>
      <c r="FU519" s="27"/>
      <c r="FV519" s="325">
        <f t="shared" si="811"/>
        <v>0</v>
      </c>
      <c r="FW519" s="325">
        <f t="shared" si="812"/>
        <v>0</v>
      </c>
      <c r="FX519" s="27"/>
      <c r="FY519" s="324">
        <f>SUMIF('Rekapitulasi Juni'!$U$804:$U$984,APS!$B519,'Rekapitulasi Juni'!$V$804:$V$984)</f>
        <v>0</v>
      </c>
      <c r="FZ519" s="324">
        <f>SUMIF('Rekapitulasi Juni'!$U$804:$U$984,APS!$B519,'Rekapitulasi Juni'!$W$804:$W$984)</f>
        <v>0</v>
      </c>
      <c r="GA519" s="27"/>
      <c r="GB519" s="325">
        <f t="shared" si="805"/>
        <v>0</v>
      </c>
      <c r="GC519" s="325">
        <f t="shared" si="806"/>
        <v>0</v>
      </c>
      <c r="GD519" s="27"/>
      <c r="GE519" s="324">
        <f>SUMIF('Rekapitulasi Juni'!$AL$804:$AL$984,APS!$B519,'Rekapitulasi Juni'!$AM$804:$AM$984)</f>
        <v>0</v>
      </c>
      <c r="GF519" s="324">
        <f>SUMIF('Rekapitulasi Juni'!$AL$804:$AL$984,APS!$B519,'Rekapitulasi Juni'!$AN$804:$AN$984)</f>
        <v>0</v>
      </c>
      <c r="GG519" s="27"/>
      <c r="GH519" s="325">
        <f t="shared" si="795"/>
        <v>0</v>
      </c>
      <c r="GI519" s="325">
        <f t="shared" si="796"/>
        <v>0</v>
      </c>
      <c r="GJ519" s="27"/>
      <c r="GK519" s="27"/>
      <c r="GL519" s="41">
        <f t="shared" si="872"/>
        <v>0</v>
      </c>
      <c r="GM519" s="41">
        <f t="shared" si="873"/>
        <v>0</v>
      </c>
      <c r="GN519" s="41">
        <f t="shared" si="874"/>
        <v>0</v>
      </c>
      <c r="GO519" s="41">
        <f t="shared" si="804"/>
        <v>0</v>
      </c>
      <c r="GP519" s="41">
        <f t="shared" si="875"/>
        <v>0</v>
      </c>
      <c r="GQ519" s="41">
        <f t="shared" si="876"/>
        <v>0</v>
      </c>
      <c r="GR519" s="180">
        <f t="shared" si="877"/>
        <v>0</v>
      </c>
      <c r="GS519" s="41">
        <f t="shared" si="797"/>
        <v>0</v>
      </c>
      <c r="GT519" s="41">
        <f t="shared" si="798"/>
        <v>0</v>
      </c>
      <c r="GU519" s="41">
        <f t="shared" si="799"/>
        <v>0</v>
      </c>
      <c r="GV519" s="41">
        <f t="shared" si="800"/>
        <v>0</v>
      </c>
      <c r="GW519" s="41">
        <f t="shared" si="801"/>
        <v>0</v>
      </c>
      <c r="GX519" s="41">
        <f t="shared" si="802"/>
        <v>0</v>
      </c>
      <c r="GY519" s="180">
        <f t="shared" si="803"/>
        <v>0</v>
      </c>
      <c r="GZ519" s="41">
        <v>494</v>
      </c>
      <c r="HA519" s="32"/>
      <c r="HB519" s="42">
        <f t="shared" si="794"/>
        <v>-100</v>
      </c>
      <c r="HC519" s="59"/>
    </row>
    <row r="520" spans="1:211" ht="15" hidden="1" customHeight="1">
      <c r="A520" s="31" t="s">
        <v>1005</v>
      </c>
      <c r="B520" s="32" t="s">
        <v>1006</v>
      </c>
      <c r="C520" s="31" t="s">
        <v>184</v>
      </c>
      <c r="D520" s="31"/>
      <c r="E520" s="31" t="s">
        <v>43</v>
      </c>
      <c r="F520" s="31" t="s">
        <v>929</v>
      </c>
      <c r="G520" s="33">
        <v>100</v>
      </c>
      <c r="H520" s="33">
        <v>0</v>
      </c>
      <c r="I520" s="33">
        <v>0</v>
      </c>
      <c r="J520" s="34">
        <f>IFERROR(VLOOKUP(A520,#REF!,3,0),0)</f>
        <v>0</v>
      </c>
      <c r="K520" s="34">
        <f t="shared" si="789"/>
        <v>0</v>
      </c>
      <c r="L520" s="34">
        <v>0</v>
      </c>
      <c r="M520" s="34">
        <v>0</v>
      </c>
      <c r="N520" s="35">
        <f t="shared" si="790"/>
        <v>100</v>
      </c>
      <c r="O520" s="35">
        <f t="shared" si="791"/>
        <v>100</v>
      </c>
      <c r="P520" s="36">
        <v>0</v>
      </c>
      <c r="Q520" s="36">
        <f t="shared" si="823"/>
        <v>0</v>
      </c>
      <c r="R520" s="80"/>
      <c r="S520" s="37">
        <f ca="1">SUMIF(ROP!$D$6:$H$65536,A520,ROP!$J$6:$J$65536)</f>
        <v>0</v>
      </c>
      <c r="T520" s="37">
        <f>SUMIF(HASIL!$B:$B,APS!$B520&amp;RIGHT(APS!T$9,2),HASIL!$I:$I)</f>
        <v>0</v>
      </c>
      <c r="U520" s="37">
        <f>SUMIF(HASIL!$B:$B,APS!$B520&amp;RIGHT(APS!U$9,2),HASIL!$I:$I)</f>
        <v>0</v>
      </c>
      <c r="V520" s="37">
        <f>SUMIF(HASIL!$B:$B,APS!$B520&amp;RIGHT(APS!V$9,2),HASIL!$I:$I)</f>
        <v>0</v>
      </c>
      <c r="W520" s="37">
        <f>SUMIF(HASIL!$B:$B,APS!$B520&amp;RIGHT(APS!W$9,2),HASIL!$I:$I)</f>
        <v>0</v>
      </c>
      <c r="X520" s="38">
        <f t="shared" si="792"/>
        <v>0</v>
      </c>
      <c r="Y520" s="38">
        <f t="shared" si="793"/>
        <v>0</v>
      </c>
      <c r="Z520" s="39">
        <f t="shared" si="879"/>
        <v>0</v>
      </c>
      <c r="AA520" s="39">
        <f t="shared" si="901"/>
        <v>0</v>
      </c>
      <c r="AB520" s="40">
        <f t="shared" si="880"/>
        <v>0</v>
      </c>
      <c r="AC520" s="27">
        <v>0</v>
      </c>
      <c r="AD520" s="27"/>
      <c r="AE520" s="27"/>
      <c r="AF520" s="27"/>
      <c r="AG520" s="27"/>
      <c r="AH520" s="27"/>
      <c r="AI520" s="324">
        <f>SUMIF('Rekapitulasi Juni'!$D$9:$D$192,APS!$B520,'Rekapitulasi Juni'!$E$9:$E$192)</f>
        <v>0</v>
      </c>
      <c r="AJ520" s="324">
        <f>SUMIF('Rekapitulasi Juni'!$D$9:$D$192,APS!$B520,'Rekapitulasi Juni'!$F$9:$F$192)</f>
        <v>0</v>
      </c>
      <c r="AK520" s="324">
        <f>SUMIF('Rekapitulasi Juni'!$D$9:$D$192,APS!$B520,'Rekapitulasi Juni'!$K$9:$K$192)</f>
        <v>0</v>
      </c>
      <c r="AL520" s="325">
        <f t="shared" si="824"/>
        <v>0</v>
      </c>
      <c r="AM520" s="325">
        <f t="shared" si="825"/>
        <v>0</v>
      </c>
      <c r="AN520" s="27"/>
      <c r="AO520" s="324">
        <f>SUMIF('Rekapitulasi Juni'!$U$9:$U$192,APS!$B520,'Rekapitulasi Juni'!$V$9:$V$192)</f>
        <v>0</v>
      </c>
      <c r="AP520" s="324">
        <f>SUMIF('Rekapitulasi Juni'!$U$9:$U$192,APS!$B520,'Rekapitulasi Juni'!$W$9:$W$192)</f>
        <v>0</v>
      </c>
      <c r="AQ520" s="27"/>
      <c r="AR520" s="325">
        <f t="shared" si="826"/>
        <v>0</v>
      </c>
      <c r="AS520" s="325">
        <f t="shared" si="827"/>
        <v>0</v>
      </c>
      <c r="AT520" s="27"/>
      <c r="AU520" s="324">
        <f>SUMIF('Rekapitulasi Juni'!$AL$9:$AL$192,APS!$B520,'Rekapitulasi Juni'!$AM$9:$AM$192)</f>
        <v>0</v>
      </c>
      <c r="AV520" s="324">
        <f>SUMIF('Rekapitulasi Juni'!$AL$9:$AL$192,APS!$B520,'Rekapitulasi Juni'!$AN$9:$AN$192)</f>
        <v>0</v>
      </c>
      <c r="AW520" s="27"/>
      <c r="AX520" s="325">
        <f t="shared" si="828"/>
        <v>0</v>
      </c>
      <c r="AY520" s="325">
        <f t="shared" si="829"/>
        <v>0</v>
      </c>
      <c r="AZ520" s="41">
        <f t="shared" si="830"/>
        <v>0</v>
      </c>
      <c r="BA520" s="41">
        <f t="shared" si="831"/>
        <v>0</v>
      </c>
      <c r="BB520" s="41">
        <f t="shared" si="832"/>
        <v>0</v>
      </c>
      <c r="BC520" s="41">
        <f t="shared" si="833"/>
        <v>0</v>
      </c>
      <c r="BD520" s="41">
        <f t="shared" si="834"/>
        <v>0</v>
      </c>
      <c r="BE520" s="41">
        <f t="shared" si="835"/>
        <v>0</v>
      </c>
      <c r="BF520" s="180">
        <f t="shared" si="836"/>
        <v>0</v>
      </c>
      <c r="BG520" s="27">
        <v>0</v>
      </c>
      <c r="BH520" s="27"/>
      <c r="BI520" s="324">
        <f>SUMIF('Rekapitulasi Juni'!$D$214:$D$393,APS!$B520,'Rekapitulasi Juni'!$E$214:$E$393)</f>
        <v>0</v>
      </c>
      <c r="BJ520" s="324">
        <f>SUMIF('Rekapitulasi Juni'!$D$214:$D$393,APS!$B520,'Rekapitulasi Juni'!$F$214:$F$393)</f>
        <v>0</v>
      </c>
      <c r="BK520" s="27"/>
      <c r="BL520" s="325">
        <f t="shared" si="837"/>
        <v>0</v>
      </c>
      <c r="BM520" s="325">
        <f t="shared" si="838"/>
        <v>0</v>
      </c>
      <c r="BN520" s="27"/>
      <c r="BO520" s="324">
        <f>SUMIF('Rekapitulasi Juni'!$U$214:$U$393,APS!$B520,'Rekapitulasi Juni'!$V$214:$V$393)</f>
        <v>0</v>
      </c>
      <c r="BP520" s="324">
        <f>SUMIF('Rekapitulasi Juni'!$U$214:$U$393,APS!$B520,'Rekapitulasi Juni'!$W$214:$W$393)</f>
        <v>0</v>
      </c>
      <c r="BQ520" s="27"/>
      <c r="BR520" s="325">
        <f t="shared" si="839"/>
        <v>0</v>
      </c>
      <c r="BS520" s="325">
        <f t="shared" si="840"/>
        <v>0</v>
      </c>
      <c r="BT520" s="27"/>
      <c r="BU520" s="324">
        <f>SUMIF('Rekapitulasi Juni'!$AL$214:$AL$393,APS!$B520,'Rekapitulasi Juni'!$AM$214:$AM$393)</f>
        <v>0</v>
      </c>
      <c r="BV520" s="324">
        <f>SUMIF('Rekapitulasi Juni'!$AL$214:$AL$393,APS!$B520,'Rekapitulasi Juni'!$AN$214:$AN$393)</f>
        <v>0</v>
      </c>
      <c r="BW520" s="27"/>
      <c r="BX520" s="325">
        <f t="shared" si="841"/>
        <v>0</v>
      </c>
      <c r="BY520" s="325">
        <f t="shared" si="842"/>
        <v>0</v>
      </c>
      <c r="BZ520" s="27"/>
      <c r="CA520" s="324">
        <f>SUMIF('Rekapitulasi Juni'!$BA$214:$BA$393,APS!$B520,'Rekapitulasi Juni'!$BB$214:$BB$393)</f>
        <v>0</v>
      </c>
      <c r="CB520" s="324">
        <f>SUMIF('Rekapitulasi Juni'!$BA$214:$BA$393,APS!$B520,'Rekapitulasi Juni'!$BC$214:$BC$393)</f>
        <v>0</v>
      </c>
      <c r="CC520" s="27"/>
      <c r="CD520" s="325">
        <f t="shared" si="843"/>
        <v>0</v>
      </c>
      <c r="CE520" s="325">
        <f t="shared" si="844"/>
        <v>0</v>
      </c>
      <c r="CF520" s="27"/>
      <c r="CG520" s="324">
        <f>SUMIF('Rekapitulasi Juni'!$BP$214:$BP$393,APS!$B520,'Rekapitulasi Juni'!$BQ$214:$BQ$393)</f>
        <v>0</v>
      </c>
      <c r="CH520" s="324">
        <f>SUMIF('Rekapitulasi Juni'!$BP$214:$BP$393,APS!$B520,'Rekapitulasi Juni'!$BR$214:$BR$393)</f>
        <v>0</v>
      </c>
      <c r="CI520" s="27"/>
      <c r="CJ520" s="325">
        <f t="shared" si="845"/>
        <v>0</v>
      </c>
      <c r="CK520" s="325">
        <f t="shared" si="846"/>
        <v>0</v>
      </c>
      <c r="CL520" s="41">
        <f t="shared" si="847"/>
        <v>0</v>
      </c>
      <c r="CM520" s="41">
        <f t="shared" si="848"/>
        <v>0</v>
      </c>
      <c r="CN520" s="41">
        <f t="shared" si="849"/>
        <v>0</v>
      </c>
      <c r="CO520" s="41">
        <f t="shared" si="850"/>
        <v>0</v>
      </c>
      <c r="CP520" s="41">
        <f t="shared" si="851"/>
        <v>0</v>
      </c>
      <c r="CQ520" s="41">
        <f t="shared" si="852"/>
        <v>0</v>
      </c>
      <c r="CR520" s="180">
        <f t="shared" si="853"/>
        <v>0</v>
      </c>
      <c r="CS520" s="27">
        <v>0</v>
      </c>
      <c r="CT520" s="27"/>
      <c r="CU520" s="324">
        <f>SUMIF('Rekapitulasi Juni'!$D$410:$D$588,APS!$B520,'Rekapitulasi Juni'!$E$410:$E$588)</f>
        <v>0</v>
      </c>
      <c r="CV520" s="324">
        <f>SUMIF('Rekapitulasi Juni'!$D$410:$D$588,APS!$B520,'Rekapitulasi Juni'!$F$410:$F$588)</f>
        <v>0</v>
      </c>
      <c r="CW520" s="27"/>
      <c r="CX520" s="325">
        <f t="shared" si="854"/>
        <v>0</v>
      </c>
      <c r="CY520" s="325">
        <f t="shared" si="855"/>
        <v>0</v>
      </c>
      <c r="CZ520" s="27"/>
      <c r="DA520" s="324">
        <f>SUMIF('Rekapitulasi Juni'!$U$410:$U$588,APS!$B520,'Rekapitulasi Juni'!$V$410:$V$588)</f>
        <v>0</v>
      </c>
      <c r="DB520" s="324">
        <f>SUMIF('Rekapitulasi Juni'!$U$410:$U$588,APS!$B520,'Rekapitulasi Juni'!$W$410:$W$588)</f>
        <v>0</v>
      </c>
      <c r="DC520" s="27"/>
      <c r="DD520" s="325">
        <f t="shared" si="856"/>
        <v>0</v>
      </c>
      <c r="DE520" s="325">
        <f t="shared" si="857"/>
        <v>0</v>
      </c>
      <c r="DF520" s="27"/>
      <c r="DG520" s="324">
        <f>SUMIF('Rekapitulasi Juni'!$AL$410:$AL$588,APS!$B520,'Rekapitulasi Juni'!$AM$410:$AM$588)</f>
        <v>0</v>
      </c>
      <c r="DH520" s="324">
        <f>SUMIF('Rekapitulasi Juni'!$AL$410:$AL$588,APS!$B520,'Rekapitulasi Juni'!$AN$410:$AN$588)</f>
        <v>0</v>
      </c>
      <c r="DI520" s="27"/>
      <c r="DJ520" s="325">
        <f t="shared" si="813"/>
        <v>0</v>
      </c>
      <c r="DK520" s="325">
        <f t="shared" si="814"/>
        <v>0</v>
      </c>
      <c r="DL520" s="27"/>
      <c r="DM520" s="324">
        <f>SUMIF('Rekapitulasi Juni'!$BA$410:$BA$588,APS!$B520,'Rekapitulasi Juni'!$BB$410:$BB$588)</f>
        <v>0</v>
      </c>
      <c r="DN520" s="324">
        <f>SUMIF('Rekapitulasi Juni'!$BA$410:$BA$588,APS!$B520,'Rekapitulasi Juni'!$BC$410:$BC$588)</f>
        <v>0</v>
      </c>
      <c r="DO520" s="324">
        <f>SUMIF('Rekapitulasi Juni'!$BA$410:$BA$588,APS!$B520,'Rekapitulasi Juni'!$BF$410:$BF$588)</f>
        <v>0</v>
      </c>
      <c r="DP520" s="325">
        <f t="shared" si="815"/>
        <v>0</v>
      </c>
      <c r="DQ520" s="325">
        <f t="shared" si="816"/>
        <v>0</v>
      </c>
      <c r="DR520" s="27"/>
      <c r="DS520" s="324">
        <f>SUMIF('Rekapitulasi Juni'!$BP$410:$BP$588,APS!$B520,'Rekapitulasi Juni'!$BQ$410:$BQ$588)</f>
        <v>0</v>
      </c>
      <c r="DT520" s="324">
        <f>SUMIF('Rekapitulasi Juni'!$BP$410:$BP$588,APS!$B520,'Rekapitulasi Juni'!$BR$410:$BR$588)</f>
        <v>0</v>
      </c>
      <c r="DU520" s="27"/>
      <c r="DV520" s="325">
        <f t="shared" si="817"/>
        <v>0</v>
      </c>
      <c r="DW520" s="325">
        <f t="shared" si="818"/>
        <v>0</v>
      </c>
      <c r="DX520" s="41">
        <f t="shared" si="858"/>
        <v>0</v>
      </c>
      <c r="DY520" s="41">
        <f t="shared" si="859"/>
        <v>0</v>
      </c>
      <c r="DZ520" s="41">
        <f t="shared" si="860"/>
        <v>0</v>
      </c>
      <c r="EA520" s="41">
        <f t="shared" si="861"/>
        <v>0</v>
      </c>
      <c r="EB520" s="41">
        <f t="shared" si="862"/>
        <v>0</v>
      </c>
      <c r="EC520" s="41">
        <f t="shared" si="863"/>
        <v>0</v>
      </c>
      <c r="ED520" s="180">
        <f t="shared" si="864"/>
        <v>0</v>
      </c>
      <c r="EE520" s="27">
        <v>0</v>
      </c>
      <c r="EF520" s="27"/>
      <c r="EG520" s="324">
        <f>SUMIF('Rekapitulasi Juni'!$D$608:$D$786,APS!$B520,'Rekapitulasi Juni'!$E$608:$E$786)</f>
        <v>0</v>
      </c>
      <c r="EH520" s="324">
        <f>SUMIF('Rekapitulasi Juni'!$D$608:$D$786,APS!$B520,'Rekapitulasi Juni'!$F$608:$F$786)</f>
        <v>0</v>
      </c>
      <c r="EI520" s="27"/>
      <c r="EJ520" s="325">
        <f t="shared" si="819"/>
        <v>0</v>
      </c>
      <c r="EK520" s="325">
        <f t="shared" si="820"/>
        <v>0</v>
      </c>
      <c r="EL520" s="27"/>
      <c r="EM520" s="324">
        <f>SUMIF('Rekapitulasi Juni'!$U$608:$U$786,APS!$B520,'Rekapitulasi Juni'!$V$608:$V$786)</f>
        <v>0</v>
      </c>
      <c r="EN520" s="324">
        <f>SUMIF('Rekapitulasi Juni'!$U$608:$U$786,APS!$B520,'Rekapitulasi Juni'!$W$608:$W$786)</f>
        <v>0</v>
      </c>
      <c r="EO520" s="27"/>
      <c r="EP520" s="325">
        <f t="shared" si="821"/>
        <v>0</v>
      </c>
      <c r="EQ520" s="325">
        <f t="shared" si="822"/>
        <v>0</v>
      </c>
      <c r="ER520" s="27"/>
      <c r="ES520" s="324">
        <f>SUMIF('Rekapitulasi Juni'!$AL$608:$AL$786,APS!$B520,'Rekapitulasi Juni'!$AM$608:$AM$786)</f>
        <v>0</v>
      </c>
      <c r="ET520" s="324">
        <f>SUMIF('Rekapitulasi Juni'!$AL$608:$AL$786,APS!$B520,'Rekapitulasi Juni'!$AN$608:$AN$786)</f>
        <v>0</v>
      </c>
      <c r="EU520" s="27"/>
      <c r="EV520" s="325">
        <f t="shared" si="807"/>
        <v>0</v>
      </c>
      <c r="EW520" s="325">
        <f t="shared" si="808"/>
        <v>0</v>
      </c>
      <c r="EX520" s="27"/>
      <c r="EY520" s="324">
        <f>SUMIF('Rekapitulasi Juni'!$BA$608:$BA$786,APS!$B520,'Rekapitulasi Juni'!$BB$608:$BB$786)</f>
        <v>0</v>
      </c>
      <c r="EZ520" s="324">
        <f>SUMIF('Rekapitulasi Juni'!$BA$608:$BA$786,APS!$B520,'Rekapitulasi Juni'!$BC$608:$BC$786)</f>
        <v>0</v>
      </c>
      <c r="FA520" s="324">
        <f>SUMIF('Rekapitulasi Juni'!$BA$608:$BA$786,APS!$B520,'Rekapitulasi Juni'!$BF$608:$BF$786)</f>
        <v>0</v>
      </c>
      <c r="FB520" s="325">
        <f t="shared" si="809"/>
        <v>0</v>
      </c>
      <c r="FC520" s="325">
        <f t="shared" si="810"/>
        <v>0</v>
      </c>
      <c r="FD520" s="27"/>
      <c r="FE520" s="27"/>
      <c r="FF520" s="27"/>
      <c r="FG520" s="27"/>
      <c r="FH520" s="27"/>
      <c r="FI520" s="27"/>
      <c r="FJ520" s="41">
        <f t="shared" si="865"/>
        <v>0</v>
      </c>
      <c r="FK520" s="41">
        <f t="shared" si="866"/>
        <v>0</v>
      </c>
      <c r="FL520" s="41">
        <f t="shared" si="867"/>
        <v>0</v>
      </c>
      <c r="FM520" s="41">
        <f t="shared" si="868"/>
        <v>0</v>
      </c>
      <c r="FN520" s="41">
        <f t="shared" si="869"/>
        <v>0</v>
      </c>
      <c r="FO520" s="41">
        <f t="shared" si="870"/>
        <v>0</v>
      </c>
      <c r="FP520" s="180">
        <f t="shared" si="871"/>
        <v>0</v>
      </c>
      <c r="FQ520" s="27"/>
      <c r="FR520" s="27"/>
      <c r="FS520" s="324">
        <f>SUMIF('Rekapitulasi Juni'!$D$804:$D$984,APS!$B520,'Rekapitulasi Juni'!$E$804:$E$984)</f>
        <v>0</v>
      </c>
      <c r="FT520" s="324">
        <f>SUMIF('Rekapitulasi Juni'!$D$804:$D$984,APS!$B520,'Rekapitulasi Juni'!$F$804:$F$984)</f>
        <v>0</v>
      </c>
      <c r="FU520" s="27"/>
      <c r="FV520" s="325">
        <f t="shared" si="811"/>
        <v>0</v>
      </c>
      <c r="FW520" s="325">
        <f t="shared" si="812"/>
        <v>0</v>
      </c>
      <c r="FX520" s="27"/>
      <c r="FY520" s="324">
        <f>SUMIF('Rekapitulasi Juni'!$U$804:$U$984,APS!$B520,'Rekapitulasi Juni'!$V$804:$V$984)</f>
        <v>0</v>
      </c>
      <c r="FZ520" s="324">
        <f>SUMIF('Rekapitulasi Juni'!$U$804:$U$984,APS!$B520,'Rekapitulasi Juni'!$W$804:$W$984)</f>
        <v>0</v>
      </c>
      <c r="GA520" s="27"/>
      <c r="GB520" s="325">
        <f t="shared" si="805"/>
        <v>0</v>
      </c>
      <c r="GC520" s="325">
        <f t="shared" si="806"/>
        <v>0</v>
      </c>
      <c r="GD520" s="27"/>
      <c r="GE520" s="324">
        <f>SUMIF('Rekapitulasi Juni'!$AL$804:$AL$984,APS!$B520,'Rekapitulasi Juni'!$AM$804:$AM$984)</f>
        <v>0</v>
      </c>
      <c r="GF520" s="324">
        <f>SUMIF('Rekapitulasi Juni'!$AL$804:$AL$984,APS!$B520,'Rekapitulasi Juni'!$AN$804:$AN$984)</f>
        <v>0</v>
      </c>
      <c r="GG520" s="27"/>
      <c r="GH520" s="325">
        <f t="shared" si="795"/>
        <v>0</v>
      </c>
      <c r="GI520" s="325">
        <f t="shared" si="796"/>
        <v>0</v>
      </c>
      <c r="GJ520" s="27"/>
      <c r="GK520" s="27"/>
      <c r="GL520" s="41">
        <f t="shared" si="872"/>
        <v>0</v>
      </c>
      <c r="GM520" s="41">
        <f t="shared" si="873"/>
        <v>0</v>
      </c>
      <c r="GN520" s="41">
        <f t="shared" si="874"/>
        <v>0</v>
      </c>
      <c r="GO520" s="41">
        <f t="shared" si="804"/>
        <v>0</v>
      </c>
      <c r="GP520" s="41">
        <f t="shared" si="875"/>
        <v>0</v>
      </c>
      <c r="GQ520" s="41">
        <f t="shared" si="876"/>
        <v>0</v>
      </c>
      <c r="GR520" s="180">
        <f t="shared" si="877"/>
        <v>0</v>
      </c>
      <c r="GS520" s="41">
        <f t="shared" si="797"/>
        <v>0</v>
      </c>
      <c r="GT520" s="41">
        <f t="shared" si="798"/>
        <v>0</v>
      </c>
      <c r="GU520" s="41">
        <f t="shared" si="799"/>
        <v>0</v>
      </c>
      <c r="GV520" s="41">
        <f t="shared" si="800"/>
        <v>0</v>
      </c>
      <c r="GW520" s="41">
        <f t="shared" si="801"/>
        <v>0</v>
      </c>
      <c r="GX520" s="41">
        <f t="shared" si="802"/>
        <v>0</v>
      </c>
      <c r="GY520" s="180">
        <f t="shared" si="803"/>
        <v>0</v>
      </c>
      <c r="GZ520" s="41">
        <v>495</v>
      </c>
      <c r="HA520" s="32"/>
      <c r="HB520" s="42">
        <f t="shared" si="794"/>
        <v>-100</v>
      </c>
      <c r="HC520" s="59"/>
    </row>
    <row r="521" spans="1:211" ht="15" hidden="1" customHeight="1">
      <c r="A521" s="31" t="s">
        <v>1007</v>
      </c>
      <c r="B521" s="32" t="s">
        <v>1008</v>
      </c>
      <c r="C521" s="31" t="s">
        <v>184</v>
      </c>
      <c r="D521" s="31"/>
      <c r="E521" s="31" t="s">
        <v>43</v>
      </c>
      <c r="F521" s="31" t="s">
        <v>929</v>
      </c>
      <c r="G521" s="33">
        <v>0</v>
      </c>
      <c r="H521" s="33">
        <v>0</v>
      </c>
      <c r="I521" s="33">
        <v>0</v>
      </c>
      <c r="J521" s="34">
        <f>IFERROR(VLOOKUP(A521,#REF!,3,0),0)</f>
        <v>0</v>
      </c>
      <c r="K521" s="34">
        <f t="shared" si="789"/>
        <v>0</v>
      </c>
      <c r="L521" s="34">
        <v>0</v>
      </c>
      <c r="M521" s="34">
        <v>0</v>
      </c>
      <c r="N521" s="35">
        <f t="shared" si="790"/>
        <v>0</v>
      </c>
      <c r="O521" s="35">
        <f t="shared" si="791"/>
        <v>0</v>
      </c>
      <c r="P521" s="36">
        <v>0</v>
      </c>
      <c r="Q521" s="36">
        <f t="shared" si="823"/>
        <v>0</v>
      </c>
      <c r="R521" s="80"/>
      <c r="S521" s="37">
        <f ca="1">SUMIF(ROP!$D$6:$H$65536,A521,ROP!$J$6:$J$65536)</f>
        <v>0</v>
      </c>
      <c r="T521" s="37">
        <f>SUMIF(HASIL!$B:$B,APS!$B521&amp;RIGHT(APS!T$9,2),HASIL!$I:$I)</f>
        <v>0</v>
      </c>
      <c r="U521" s="37">
        <f>SUMIF(HASIL!$B:$B,APS!$B521&amp;RIGHT(APS!U$9,2),HASIL!$I:$I)</f>
        <v>0</v>
      </c>
      <c r="V521" s="37">
        <f>SUMIF(HASIL!$B:$B,APS!$B521&amp;RIGHT(APS!V$9,2),HASIL!$I:$I)</f>
        <v>0</v>
      </c>
      <c r="W521" s="37">
        <f>SUMIF(HASIL!$B:$B,APS!$B521&amp;RIGHT(APS!W$9,2),HASIL!$I:$I)</f>
        <v>0</v>
      </c>
      <c r="X521" s="38">
        <f t="shared" si="792"/>
        <v>0</v>
      </c>
      <c r="Y521" s="38">
        <f t="shared" si="793"/>
        <v>0</v>
      </c>
      <c r="Z521" s="39">
        <f t="shared" si="879"/>
        <v>0</v>
      </c>
      <c r="AA521" s="39">
        <f t="shared" si="901"/>
        <v>0</v>
      </c>
      <c r="AB521" s="40">
        <f t="shared" si="880"/>
        <v>0</v>
      </c>
      <c r="AC521" s="27">
        <v>0</v>
      </c>
      <c r="AD521" s="27"/>
      <c r="AE521" s="27"/>
      <c r="AF521" s="27"/>
      <c r="AG521" s="27"/>
      <c r="AH521" s="27"/>
      <c r="AI521" s="324">
        <f>SUMIF('Rekapitulasi Juni'!$D$9:$D$192,APS!$B521,'Rekapitulasi Juni'!$E$9:$E$192)</f>
        <v>0</v>
      </c>
      <c r="AJ521" s="324">
        <f>SUMIF('Rekapitulasi Juni'!$D$9:$D$192,APS!$B521,'Rekapitulasi Juni'!$F$9:$F$192)</f>
        <v>0</v>
      </c>
      <c r="AK521" s="324">
        <f>SUMIF('Rekapitulasi Juni'!$D$9:$D$192,APS!$B521,'Rekapitulasi Juni'!$K$9:$K$192)</f>
        <v>0</v>
      </c>
      <c r="AL521" s="325">
        <f t="shared" si="824"/>
        <v>0</v>
      </c>
      <c r="AM521" s="325">
        <f t="shared" si="825"/>
        <v>0</v>
      </c>
      <c r="AN521" s="27"/>
      <c r="AO521" s="324">
        <f>SUMIF('Rekapitulasi Juni'!$U$9:$U$192,APS!$B521,'Rekapitulasi Juni'!$V$9:$V$192)</f>
        <v>0</v>
      </c>
      <c r="AP521" s="324">
        <f>SUMIF('Rekapitulasi Juni'!$U$9:$U$192,APS!$B521,'Rekapitulasi Juni'!$W$9:$W$192)</f>
        <v>0</v>
      </c>
      <c r="AQ521" s="27"/>
      <c r="AR521" s="325">
        <f t="shared" si="826"/>
        <v>0</v>
      </c>
      <c r="AS521" s="325">
        <f t="shared" si="827"/>
        <v>0</v>
      </c>
      <c r="AT521" s="27"/>
      <c r="AU521" s="324">
        <f>SUMIF('Rekapitulasi Juni'!$AL$9:$AL$192,APS!$B521,'Rekapitulasi Juni'!$AM$9:$AM$192)</f>
        <v>0</v>
      </c>
      <c r="AV521" s="324">
        <f>SUMIF('Rekapitulasi Juni'!$AL$9:$AL$192,APS!$B521,'Rekapitulasi Juni'!$AN$9:$AN$192)</f>
        <v>0</v>
      </c>
      <c r="AW521" s="27"/>
      <c r="AX521" s="325">
        <f t="shared" si="828"/>
        <v>0</v>
      </c>
      <c r="AY521" s="325">
        <f t="shared" si="829"/>
        <v>0</v>
      </c>
      <c r="AZ521" s="41">
        <f t="shared" si="830"/>
        <v>0</v>
      </c>
      <c r="BA521" s="41">
        <f t="shared" si="831"/>
        <v>0</v>
      </c>
      <c r="BB521" s="41">
        <f t="shared" si="832"/>
        <v>0</v>
      </c>
      <c r="BC521" s="41">
        <f t="shared" si="833"/>
        <v>0</v>
      </c>
      <c r="BD521" s="41">
        <f t="shared" si="834"/>
        <v>0</v>
      </c>
      <c r="BE521" s="41">
        <f t="shared" si="835"/>
        <v>0</v>
      </c>
      <c r="BF521" s="180">
        <f t="shared" si="836"/>
        <v>0</v>
      </c>
      <c r="BG521" s="27">
        <v>0</v>
      </c>
      <c r="BH521" s="27"/>
      <c r="BI521" s="324">
        <f>SUMIF('Rekapitulasi Juni'!$D$214:$D$393,APS!$B521,'Rekapitulasi Juni'!$E$214:$E$393)</f>
        <v>0</v>
      </c>
      <c r="BJ521" s="324">
        <f>SUMIF('Rekapitulasi Juni'!$D$214:$D$393,APS!$B521,'Rekapitulasi Juni'!$F$214:$F$393)</f>
        <v>0</v>
      </c>
      <c r="BK521" s="27"/>
      <c r="BL521" s="325">
        <f t="shared" si="837"/>
        <v>0</v>
      </c>
      <c r="BM521" s="325">
        <f t="shared" si="838"/>
        <v>0</v>
      </c>
      <c r="BN521" s="27"/>
      <c r="BO521" s="324">
        <f>SUMIF('Rekapitulasi Juni'!$U$214:$U$393,APS!$B521,'Rekapitulasi Juni'!$V$214:$V$393)</f>
        <v>0</v>
      </c>
      <c r="BP521" s="324">
        <f>SUMIF('Rekapitulasi Juni'!$U$214:$U$393,APS!$B521,'Rekapitulasi Juni'!$W$214:$W$393)</f>
        <v>0</v>
      </c>
      <c r="BQ521" s="27"/>
      <c r="BR521" s="325">
        <f t="shared" si="839"/>
        <v>0</v>
      </c>
      <c r="BS521" s="325">
        <f t="shared" si="840"/>
        <v>0</v>
      </c>
      <c r="BT521" s="27"/>
      <c r="BU521" s="324">
        <f>SUMIF('Rekapitulasi Juni'!$AL$214:$AL$393,APS!$B521,'Rekapitulasi Juni'!$AM$214:$AM$393)</f>
        <v>0</v>
      </c>
      <c r="BV521" s="324">
        <f>SUMIF('Rekapitulasi Juni'!$AL$214:$AL$393,APS!$B521,'Rekapitulasi Juni'!$AN$214:$AN$393)</f>
        <v>0</v>
      </c>
      <c r="BW521" s="27"/>
      <c r="BX521" s="325">
        <f t="shared" si="841"/>
        <v>0</v>
      </c>
      <c r="BY521" s="325">
        <f t="shared" si="842"/>
        <v>0</v>
      </c>
      <c r="BZ521" s="27"/>
      <c r="CA521" s="324">
        <f>SUMIF('Rekapitulasi Juni'!$BA$214:$BA$393,APS!$B521,'Rekapitulasi Juni'!$BB$214:$BB$393)</f>
        <v>0</v>
      </c>
      <c r="CB521" s="324">
        <f>SUMIF('Rekapitulasi Juni'!$BA$214:$BA$393,APS!$B521,'Rekapitulasi Juni'!$BC$214:$BC$393)</f>
        <v>0</v>
      </c>
      <c r="CC521" s="27"/>
      <c r="CD521" s="325">
        <f t="shared" si="843"/>
        <v>0</v>
      </c>
      <c r="CE521" s="325">
        <f t="shared" si="844"/>
        <v>0</v>
      </c>
      <c r="CF521" s="27"/>
      <c r="CG521" s="324">
        <f>SUMIF('Rekapitulasi Juni'!$BP$214:$BP$393,APS!$B521,'Rekapitulasi Juni'!$BQ$214:$BQ$393)</f>
        <v>0</v>
      </c>
      <c r="CH521" s="324">
        <f>SUMIF('Rekapitulasi Juni'!$BP$214:$BP$393,APS!$B521,'Rekapitulasi Juni'!$BR$214:$BR$393)</f>
        <v>0</v>
      </c>
      <c r="CI521" s="27"/>
      <c r="CJ521" s="325">
        <f t="shared" si="845"/>
        <v>0</v>
      </c>
      <c r="CK521" s="325">
        <f t="shared" si="846"/>
        <v>0</v>
      </c>
      <c r="CL521" s="41">
        <f t="shared" si="847"/>
        <v>0</v>
      </c>
      <c r="CM521" s="41">
        <f t="shared" si="848"/>
        <v>0</v>
      </c>
      <c r="CN521" s="41">
        <f t="shared" si="849"/>
        <v>0</v>
      </c>
      <c r="CO521" s="41">
        <f t="shared" si="850"/>
        <v>0</v>
      </c>
      <c r="CP521" s="41">
        <f t="shared" si="851"/>
        <v>0</v>
      </c>
      <c r="CQ521" s="41">
        <f t="shared" si="852"/>
        <v>0</v>
      </c>
      <c r="CR521" s="180">
        <f t="shared" si="853"/>
        <v>0</v>
      </c>
      <c r="CS521" s="27">
        <v>0</v>
      </c>
      <c r="CT521" s="27"/>
      <c r="CU521" s="324">
        <f>SUMIF('Rekapitulasi Juni'!$D$410:$D$588,APS!$B521,'Rekapitulasi Juni'!$E$410:$E$588)</f>
        <v>0</v>
      </c>
      <c r="CV521" s="324">
        <f>SUMIF('Rekapitulasi Juni'!$D$410:$D$588,APS!$B521,'Rekapitulasi Juni'!$F$410:$F$588)</f>
        <v>0</v>
      </c>
      <c r="CW521" s="27"/>
      <c r="CX521" s="325">
        <f t="shared" si="854"/>
        <v>0</v>
      </c>
      <c r="CY521" s="325">
        <f t="shared" si="855"/>
        <v>0</v>
      </c>
      <c r="CZ521" s="27"/>
      <c r="DA521" s="324">
        <f>SUMIF('Rekapitulasi Juni'!$U$410:$U$588,APS!$B521,'Rekapitulasi Juni'!$V$410:$V$588)</f>
        <v>0</v>
      </c>
      <c r="DB521" s="324">
        <f>SUMIF('Rekapitulasi Juni'!$U$410:$U$588,APS!$B521,'Rekapitulasi Juni'!$W$410:$W$588)</f>
        <v>0</v>
      </c>
      <c r="DC521" s="27"/>
      <c r="DD521" s="325">
        <f t="shared" si="856"/>
        <v>0</v>
      </c>
      <c r="DE521" s="325">
        <f t="shared" si="857"/>
        <v>0</v>
      </c>
      <c r="DF521" s="27"/>
      <c r="DG521" s="324">
        <f>SUMIF('Rekapitulasi Juni'!$AL$410:$AL$588,APS!$B521,'Rekapitulasi Juni'!$AM$410:$AM$588)</f>
        <v>0</v>
      </c>
      <c r="DH521" s="324">
        <f>SUMIF('Rekapitulasi Juni'!$AL$410:$AL$588,APS!$B521,'Rekapitulasi Juni'!$AN$410:$AN$588)</f>
        <v>0</v>
      </c>
      <c r="DI521" s="27"/>
      <c r="DJ521" s="325">
        <f t="shared" si="813"/>
        <v>0</v>
      </c>
      <c r="DK521" s="325">
        <f t="shared" si="814"/>
        <v>0</v>
      </c>
      <c r="DL521" s="27"/>
      <c r="DM521" s="324">
        <f>SUMIF('Rekapitulasi Juni'!$BA$410:$BA$588,APS!$B521,'Rekapitulasi Juni'!$BB$410:$BB$588)</f>
        <v>0</v>
      </c>
      <c r="DN521" s="324">
        <f>SUMIF('Rekapitulasi Juni'!$BA$410:$BA$588,APS!$B521,'Rekapitulasi Juni'!$BC$410:$BC$588)</f>
        <v>0</v>
      </c>
      <c r="DO521" s="324">
        <f>SUMIF('Rekapitulasi Juni'!$BA$410:$BA$588,APS!$B521,'Rekapitulasi Juni'!$BF$410:$BF$588)</f>
        <v>0</v>
      </c>
      <c r="DP521" s="325">
        <f t="shared" si="815"/>
        <v>0</v>
      </c>
      <c r="DQ521" s="325">
        <f t="shared" si="816"/>
        <v>0</v>
      </c>
      <c r="DR521" s="27"/>
      <c r="DS521" s="324">
        <f>SUMIF('Rekapitulasi Juni'!$BP$410:$BP$588,APS!$B521,'Rekapitulasi Juni'!$BQ$410:$BQ$588)</f>
        <v>0</v>
      </c>
      <c r="DT521" s="324">
        <f>SUMIF('Rekapitulasi Juni'!$BP$410:$BP$588,APS!$B521,'Rekapitulasi Juni'!$BR$410:$BR$588)</f>
        <v>0</v>
      </c>
      <c r="DU521" s="27"/>
      <c r="DV521" s="325">
        <f t="shared" si="817"/>
        <v>0</v>
      </c>
      <c r="DW521" s="325">
        <f t="shared" si="818"/>
        <v>0</v>
      </c>
      <c r="DX521" s="41">
        <f t="shared" si="858"/>
        <v>0</v>
      </c>
      <c r="DY521" s="41">
        <f t="shared" si="859"/>
        <v>0</v>
      </c>
      <c r="DZ521" s="41">
        <f t="shared" si="860"/>
        <v>0</v>
      </c>
      <c r="EA521" s="41">
        <f t="shared" si="861"/>
        <v>0</v>
      </c>
      <c r="EB521" s="41">
        <f t="shared" si="862"/>
        <v>0</v>
      </c>
      <c r="EC521" s="41">
        <f t="shared" si="863"/>
        <v>0</v>
      </c>
      <c r="ED521" s="180">
        <f t="shared" si="864"/>
        <v>0</v>
      </c>
      <c r="EE521" s="27">
        <v>0</v>
      </c>
      <c r="EF521" s="27"/>
      <c r="EG521" s="324">
        <f>SUMIF('Rekapitulasi Juni'!$D$608:$D$786,APS!$B521,'Rekapitulasi Juni'!$E$608:$E$786)</f>
        <v>0</v>
      </c>
      <c r="EH521" s="324">
        <f>SUMIF('Rekapitulasi Juni'!$D$608:$D$786,APS!$B521,'Rekapitulasi Juni'!$F$608:$F$786)</f>
        <v>0</v>
      </c>
      <c r="EI521" s="27"/>
      <c r="EJ521" s="325">
        <f t="shared" si="819"/>
        <v>0</v>
      </c>
      <c r="EK521" s="325">
        <f t="shared" si="820"/>
        <v>0</v>
      </c>
      <c r="EL521" s="27"/>
      <c r="EM521" s="324">
        <f>SUMIF('Rekapitulasi Juni'!$U$608:$U$786,APS!$B521,'Rekapitulasi Juni'!$V$608:$V$786)</f>
        <v>0</v>
      </c>
      <c r="EN521" s="324">
        <f>SUMIF('Rekapitulasi Juni'!$U$608:$U$786,APS!$B521,'Rekapitulasi Juni'!$W$608:$W$786)</f>
        <v>0</v>
      </c>
      <c r="EO521" s="27"/>
      <c r="EP521" s="325">
        <f t="shared" si="821"/>
        <v>0</v>
      </c>
      <c r="EQ521" s="325">
        <f t="shared" si="822"/>
        <v>0</v>
      </c>
      <c r="ER521" s="27"/>
      <c r="ES521" s="324">
        <f>SUMIF('Rekapitulasi Juni'!$AL$608:$AL$786,APS!$B521,'Rekapitulasi Juni'!$AM$608:$AM$786)</f>
        <v>0</v>
      </c>
      <c r="ET521" s="324">
        <f>SUMIF('Rekapitulasi Juni'!$AL$608:$AL$786,APS!$B521,'Rekapitulasi Juni'!$AN$608:$AN$786)</f>
        <v>0</v>
      </c>
      <c r="EU521" s="27"/>
      <c r="EV521" s="325">
        <f t="shared" si="807"/>
        <v>0</v>
      </c>
      <c r="EW521" s="325">
        <f t="shared" si="808"/>
        <v>0</v>
      </c>
      <c r="EX521" s="27"/>
      <c r="EY521" s="324">
        <f>SUMIF('Rekapitulasi Juni'!$BA$608:$BA$786,APS!$B521,'Rekapitulasi Juni'!$BB$608:$BB$786)</f>
        <v>0</v>
      </c>
      <c r="EZ521" s="324">
        <f>SUMIF('Rekapitulasi Juni'!$BA$608:$BA$786,APS!$B521,'Rekapitulasi Juni'!$BC$608:$BC$786)</f>
        <v>0</v>
      </c>
      <c r="FA521" s="324">
        <f>SUMIF('Rekapitulasi Juni'!$BA$608:$BA$786,APS!$B521,'Rekapitulasi Juni'!$BF$608:$BF$786)</f>
        <v>0</v>
      </c>
      <c r="FB521" s="325">
        <f t="shared" si="809"/>
        <v>0</v>
      </c>
      <c r="FC521" s="325">
        <f t="shared" si="810"/>
        <v>0</v>
      </c>
      <c r="FD521" s="27"/>
      <c r="FE521" s="27"/>
      <c r="FF521" s="27"/>
      <c r="FG521" s="27"/>
      <c r="FH521" s="27"/>
      <c r="FI521" s="27"/>
      <c r="FJ521" s="41">
        <f t="shared" si="865"/>
        <v>0</v>
      </c>
      <c r="FK521" s="41">
        <f t="shared" si="866"/>
        <v>0</v>
      </c>
      <c r="FL521" s="41">
        <f t="shared" si="867"/>
        <v>0</v>
      </c>
      <c r="FM521" s="41">
        <f t="shared" si="868"/>
        <v>0</v>
      </c>
      <c r="FN521" s="41">
        <f t="shared" si="869"/>
        <v>0</v>
      </c>
      <c r="FO521" s="41">
        <f t="shared" si="870"/>
        <v>0</v>
      </c>
      <c r="FP521" s="180">
        <f t="shared" si="871"/>
        <v>0</v>
      </c>
      <c r="FQ521" s="27"/>
      <c r="FR521" s="27"/>
      <c r="FS521" s="324">
        <f>SUMIF('Rekapitulasi Juni'!$D$804:$D$984,APS!$B521,'Rekapitulasi Juni'!$E$804:$E$984)</f>
        <v>0</v>
      </c>
      <c r="FT521" s="324">
        <f>SUMIF('Rekapitulasi Juni'!$D$804:$D$984,APS!$B521,'Rekapitulasi Juni'!$F$804:$F$984)</f>
        <v>0</v>
      </c>
      <c r="FU521" s="27"/>
      <c r="FV521" s="325">
        <f t="shared" si="811"/>
        <v>0</v>
      </c>
      <c r="FW521" s="325">
        <f t="shared" si="812"/>
        <v>0</v>
      </c>
      <c r="FX521" s="27"/>
      <c r="FY521" s="324">
        <f>SUMIF('Rekapitulasi Juni'!$U$804:$U$984,APS!$B521,'Rekapitulasi Juni'!$V$804:$V$984)</f>
        <v>0</v>
      </c>
      <c r="FZ521" s="324">
        <f>SUMIF('Rekapitulasi Juni'!$U$804:$U$984,APS!$B521,'Rekapitulasi Juni'!$W$804:$W$984)</f>
        <v>0</v>
      </c>
      <c r="GA521" s="27"/>
      <c r="GB521" s="325">
        <f t="shared" si="805"/>
        <v>0</v>
      </c>
      <c r="GC521" s="325">
        <f t="shared" si="806"/>
        <v>0</v>
      </c>
      <c r="GD521" s="27"/>
      <c r="GE521" s="324">
        <f>SUMIF('Rekapitulasi Juni'!$AL$804:$AL$984,APS!$B521,'Rekapitulasi Juni'!$AM$804:$AM$984)</f>
        <v>0</v>
      </c>
      <c r="GF521" s="324">
        <f>SUMIF('Rekapitulasi Juni'!$AL$804:$AL$984,APS!$B521,'Rekapitulasi Juni'!$AN$804:$AN$984)</f>
        <v>0</v>
      </c>
      <c r="GG521" s="27"/>
      <c r="GH521" s="325">
        <f t="shared" si="795"/>
        <v>0</v>
      </c>
      <c r="GI521" s="325">
        <f t="shared" si="796"/>
        <v>0</v>
      </c>
      <c r="GJ521" s="27"/>
      <c r="GK521" s="27"/>
      <c r="GL521" s="41">
        <f t="shared" si="872"/>
        <v>0</v>
      </c>
      <c r="GM521" s="41">
        <f t="shared" si="873"/>
        <v>0</v>
      </c>
      <c r="GN521" s="41">
        <f t="shared" si="874"/>
        <v>0</v>
      </c>
      <c r="GO521" s="41">
        <f t="shared" si="804"/>
        <v>0</v>
      </c>
      <c r="GP521" s="41">
        <f t="shared" si="875"/>
        <v>0</v>
      </c>
      <c r="GQ521" s="41">
        <f t="shared" si="876"/>
        <v>0</v>
      </c>
      <c r="GR521" s="180">
        <f t="shared" si="877"/>
        <v>0</v>
      </c>
      <c r="GS521" s="41">
        <f t="shared" si="797"/>
        <v>0</v>
      </c>
      <c r="GT521" s="41">
        <f t="shared" si="798"/>
        <v>0</v>
      </c>
      <c r="GU521" s="41">
        <f t="shared" si="799"/>
        <v>0</v>
      </c>
      <c r="GV521" s="41">
        <f t="shared" si="800"/>
        <v>0</v>
      </c>
      <c r="GW521" s="41">
        <f t="shared" si="801"/>
        <v>0</v>
      </c>
      <c r="GX521" s="41">
        <f t="shared" si="802"/>
        <v>0</v>
      </c>
      <c r="GY521" s="180">
        <f t="shared" si="803"/>
        <v>0</v>
      </c>
      <c r="GZ521" s="41">
        <v>496</v>
      </c>
      <c r="HA521" s="32"/>
      <c r="HB521" s="42">
        <f t="shared" si="794"/>
        <v>0</v>
      </c>
      <c r="HC521" s="59"/>
    </row>
    <row r="522" spans="1:211" ht="15" hidden="1" customHeight="1">
      <c r="A522" s="48" t="s">
        <v>1009</v>
      </c>
      <c r="B522" s="32" t="s">
        <v>1010</v>
      </c>
      <c r="C522" s="31" t="s">
        <v>184</v>
      </c>
      <c r="D522" s="31"/>
      <c r="E522" s="31" t="s">
        <v>43</v>
      </c>
      <c r="F522" s="31" t="s">
        <v>929</v>
      </c>
      <c r="G522" s="33">
        <v>0</v>
      </c>
      <c r="H522" s="33">
        <v>0</v>
      </c>
      <c r="I522" s="33">
        <v>0</v>
      </c>
      <c r="J522" s="34">
        <f>IFERROR(VLOOKUP(A522,#REF!,3,0),0)</f>
        <v>0</v>
      </c>
      <c r="K522" s="34">
        <f t="shared" si="789"/>
        <v>0</v>
      </c>
      <c r="L522" s="34">
        <v>0</v>
      </c>
      <c r="M522" s="34">
        <v>0</v>
      </c>
      <c r="N522" s="35">
        <f t="shared" si="790"/>
        <v>0</v>
      </c>
      <c r="O522" s="35">
        <f t="shared" si="791"/>
        <v>0</v>
      </c>
      <c r="P522" s="36">
        <v>0</v>
      </c>
      <c r="Q522" s="36">
        <f t="shared" si="823"/>
        <v>0</v>
      </c>
      <c r="R522" s="80"/>
      <c r="S522" s="37">
        <f ca="1">SUMIF(ROP!$D$6:$H$65536,A522,ROP!$J$6:$J$65536)</f>
        <v>0</v>
      </c>
      <c r="T522" s="37">
        <f>SUMIF(HASIL!$B:$B,APS!$B522&amp;RIGHT(APS!T$9,2),HASIL!$I:$I)</f>
        <v>0</v>
      </c>
      <c r="U522" s="37">
        <f>SUMIF(HASIL!$B:$B,APS!$B522&amp;RIGHT(APS!U$9,2),HASIL!$I:$I)</f>
        <v>0</v>
      </c>
      <c r="V522" s="37">
        <f>SUMIF(HASIL!$B:$B,APS!$B522&amp;RIGHT(APS!V$9,2),HASIL!$I:$I)</f>
        <v>0</v>
      </c>
      <c r="W522" s="37">
        <f>SUMIF(HASIL!$B:$B,APS!$B522&amp;RIGHT(APS!W$9,2),HASIL!$I:$I)</f>
        <v>0</v>
      </c>
      <c r="X522" s="38">
        <f t="shared" si="792"/>
        <v>0</v>
      </c>
      <c r="Y522" s="38">
        <f t="shared" si="793"/>
        <v>0</v>
      </c>
      <c r="Z522" s="39">
        <f t="shared" si="879"/>
        <v>0</v>
      </c>
      <c r="AA522" s="39">
        <f t="shared" si="901"/>
        <v>0</v>
      </c>
      <c r="AB522" s="40">
        <f t="shared" si="880"/>
        <v>0</v>
      </c>
      <c r="AC522" s="27">
        <v>0</v>
      </c>
      <c r="AD522" s="27"/>
      <c r="AE522" s="27"/>
      <c r="AF522" s="27"/>
      <c r="AG522" s="27"/>
      <c r="AH522" s="27"/>
      <c r="AI522" s="324">
        <f>SUMIF('Rekapitulasi Juni'!$D$9:$D$192,APS!$B522,'Rekapitulasi Juni'!$E$9:$E$192)</f>
        <v>0</v>
      </c>
      <c r="AJ522" s="324">
        <f>SUMIF('Rekapitulasi Juni'!$D$9:$D$192,APS!$B522,'Rekapitulasi Juni'!$F$9:$F$192)</f>
        <v>0</v>
      </c>
      <c r="AK522" s="324">
        <f>SUMIF('Rekapitulasi Juni'!$D$9:$D$192,APS!$B522,'Rekapitulasi Juni'!$K$9:$K$192)</f>
        <v>0</v>
      </c>
      <c r="AL522" s="325">
        <f t="shared" si="824"/>
        <v>0</v>
      </c>
      <c r="AM522" s="325">
        <f t="shared" si="825"/>
        <v>0</v>
      </c>
      <c r="AN522" s="27"/>
      <c r="AO522" s="324">
        <f>SUMIF('Rekapitulasi Juni'!$U$9:$U$192,APS!$B522,'Rekapitulasi Juni'!$V$9:$V$192)</f>
        <v>0</v>
      </c>
      <c r="AP522" s="324">
        <f>SUMIF('Rekapitulasi Juni'!$U$9:$U$192,APS!$B522,'Rekapitulasi Juni'!$W$9:$W$192)</f>
        <v>0</v>
      </c>
      <c r="AQ522" s="27"/>
      <c r="AR522" s="325">
        <f t="shared" si="826"/>
        <v>0</v>
      </c>
      <c r="AS522" s="325">
        <f t="shared" si="827"/>
        <v>0</v>
      </c>
      <c r="AT522" s="27"/>
      <c r="AU522" s="324">
        <f>SUMIF('Rekapitulasi Juni'!$AL$9:$AL$192,APS!$B522,'Rekapitulasi Juni'!$AM$9:$AM$192)</f>
        <v>0</v>
      </c>
      <c r="AV522" s="324">
        <f>SUMIF('Rekapitulasi Juni'!$AL$9:$AL$192,APS!$B522,'Rekapitulasi Juni'!$AN$9:$AN$192)</f>
        <v>0</v>
      </c>
      <c r="AW522" s="27"/>
      <c r="AX522" s="325">
        <f t="shared" si="828"/>
        <v>0</v>
      </c>
      <c r="AY522" s="325">
        <f t="shared" si="829"/>
        <v>0</v>
      </c>
      <c r="AZ522" s="41">
        <f t="shared" si="830"/>
        <v>0</v>
      </c>
      <c r="BA522" s="41">
        <f t="shared" si="831"/>
        <v>0</v>
      </c>
      <c r="BB522" s="41">
        <f t="shared" si="832"/>
        <v>0</v>
      </c>
      <c r="BC522" s="41">
        <f t="shared" si="833"/>
        <v>0</v>
      </c>
      <c r="BD522" s="41">
        <f t="shared" si="834"/>
        <v>0</v>
      </c>
      <c r="BE522" s="41">
        <f t="shared" si="835"/>
        <v>0</v>
      </c>
      <c r="BF522" s="180">
        <f t="shared" si="836"/>
        <v>0</v>
      </c>
      <c r="BG522" s="27">
        <v>0</v>
      </c>
      <c r="BH522" s="27"/>
      <c r="BI522" s="324">
        <f>SUMIF('Rekapitulasi Juni'!$D$214:$D$393,APS!$B522,'Rekapitulasi Juni'!$E$214:$E$393)</f>
        <v>0</v>
      </c>
      <c r="BJ522" s="324">
        <f>SUMIF('Rekapitulasi Juni'!$D$214:$D$393,APS!$B522,'Rekapitulasi Juni'!$F$214:$F$393)</f>
        <v>0</v>
      </c>
      <c r="BK522" s="27"/>
      <c r="BL522" s="325">
        <f t="shared" si="837"/>
        <v>0</v>
      </c>
      <c r="BM522" s="325">
        <f t="shared" si="838"/>
        <v>0</v>
      </c>
      <c r="BN522" s="27"/>
      <c r="BO522" s="324">
        <f>SUMIF('Rekapitulasi Juni'!$U$214:$U$393,APS!$B522,'Rekapitulasi Juni'!$V$214:$V$393)</f>
        <v>0</v>
      </c>
      <c r="BP522" s="324">
        <f>SUMIF('Rekapitulasi Juni'!$U$214:$U$393,APS!$B522,'Rekapitulasi Juni'!$W$214:$W$393)</f>
        <v>0</v>
      </c>
      <c r="BQ522" s="27"/>
      <c r="BR522" s="325">
        <f t="shared" si="839"/>
        <v>0</v>
      </c>
      <c r="BS522" s="325">
        <f t="shared" si="840"/>
        <v>0</v>
      </c>
      <c r="BT522" s="27"/>
      <c r="BU522" s="324">
        <f>SUMIF('Rekapitulasi Juni'!$AL$214:$AL$393,APS!$B522,'Rekapitulasi Juni'!$AM$214:$AM$393)</f>
        <v>0</v>
      </c>
      <c r="BV522" s="324">
        <f>SUMIF('Rekapitulasi Juni'!$AL$214:$AL$393,APS!$B522,'Rekapitulasi Juni'!$AN$214:$AN$393)</f>
        <v>0</v>
      </c>
      <c r="BW522" s="27"/>
      <c r="BX522" s="325">
        <f t="shared" si="841"/>
        <v>0</v>
      </c>
      <c r="BY522" s="325">
        <f t="shared" si="842"/>
        <v>0</v>
      </c>
      <c r="BZ522" s="27"/>
      <c r="CA522" s="324">
        <f>SUMIF('Rekapitulasi Juni'!$BA$214:$BA$393,APS!$B522,'Rekapitulasi Juni'!$BB$214:$BB$393)</f>
        <v>0</v>
      </c>
      <c r="CB522" s="324">
        <f>SUMIF('Rekapitulasi Juni'!$BA$214:$BA$393,APS!$B522,'Rekapitulasi Juni'!$BC$214:$BC$393)</f>
        <v>0</v>
      </c>
      <c r="CC522" s="27"/>
      <c r="CD522" s="325">
        <f t="shared" si="843"/>
        <v>0</v>
      </c>
      <c r="CE522" s="325">
        <f t="shared" si="844"/>
        <v>0</v>
      </c>
      <c r="CF522" s="27"/>
      <c r="CG522" s="324">
        <f>SUMIF('Rekapitulasi Juni'!$BP$214:$BP$393,APS!$B522,'Rekapitulasi Juni'!$BQ$214:$BQ$393)</f>
        <v>0</v>
      </c>
      <c r="CH522" s="324">
        <f>SUMIF('Rekapitulasi Juni'!$BP$214:$BP$393,APS!$B522,'Rekapitulasi Juni'!$BR$214:$BR$393)</f>
        <v>0</v>
      </c>
      <c r="CI522" s="27"/>
      <c r="CJ522" s="325">
        <f t="shared" si="845"/>
        <v>0</v>
      </c>
      <c r="CK522" s="325">
        <f t="shared" si="846"/>
        <v>0</v>
      </c>
      <c r="CL522" s="41">
        <f t="shared" si="847"/>
        <v>0</v>
      </c>
      <c r="CM522" s="41">
        <f t="shared" si="848"/>
        <v>0</v>
      </c>
      <c r="CN522" s="41">
        <f t="shared" si="849"/>
        <v>0</v>
      </c>
      <c r="CO522" s="41">
        <f t="shared" si="850"/>
        <v>0</v>
      </c>
      <c r="CP522" s="41">
        <f t="shared" si="851"/>
        <v>0</v>
      </c>
      <c r="CQ522" s="41">
        <f t="shared" si="852"/>
        <v>0</v>
      </c>
      <c r="CR522" s="180">
        <f t="shared" si="853"/>
        <v>0</v>
      </c>
      <c r="CS522" s="27">
        <v>0</v>
      </c>
      <c r="CT522" s="27"/>
      <c r="CU522" s="324">
        <f>SUMIF('Rekapitulasi Juni'!$D$410:$D$588,APS!$B522,'Rekapitulasi Juni'!$E$410:$E$588)</f>
        <v>0</v>
      </c>
      <c r="CV522" s="324">
        <f>SUMIF('Rekapitulasi Juni'!$D$410:$D$588,APS!$B522,'Rekapitulasi Juni'!$F$410:$F$588)</f>
        <v>0</v>
      </c>
      <c r="CW522" s="27"/>
      <c r="CX522" s="325">
        <f t="shared" si="854"/>
        <v>0</v>
      </c>
      <c r="CY522" s="325">
        <f t="shared" si="855"/>
        <v>0</v>
      </c>
      <c r="CZ522" s="27"/>
      <c r="DA522" s="324">
        <f>SUMIF('Rekapitulasi Juni'!$U$410:$U$588,APS!$B522,'Rekapitulasi Juni'!$V$410:$V$588)</f>
        <v>0</v>
      </c>
      <c r="DB522" s="324">
        <f>SUMIF('Rekapitulasi Juni'!$U$410:$U$588,APS!$B522,'Rekapitulasi Juni'!$W$410:$W$588)</f>
        <v>0</v>
      </c>
      <c r="DC522" s="27"/>
      <c r="DD522" s="325">
        <f t="shared" si="856"/>
        <v>0</v>
      </c>
      <c r="DE522" s="325">
        <f t="shared" si="857"/>
        <v>0</v>
      </c>
      <c r="DF522" s="27"/>
      <c r="DG522" s="324">
        <f>SUMIF('Rekapitulasi Juni'!$AL$410:$AL$588,APS!$B522,'Rekapitulasi Juni'!$AM$410:$AM$588)</f>
        <v>0</v>
      </c>
      <c r="DH522" s="324">
        <f>SUMIF('Rekapitulasi Juni'!$AL$410:$AL$588,APS!$B522,'Rekapitulasi Juni'!$AN$410:$AN$588)</f>
        <v>0</v>
      </c>
      <c r="DI522" s="27"/>
      <c r="DJ522" s="325">
        <f t="shared" si="813"/>
        <v>0</v>
      </c>
      <c r="DK522" s="325">
        <f t="shared" si="814"/>
        <v>0</v>
      </c>
      <c r="DL522" s="27"/>
      <c r="DM522" s="324">
        <f>SUMIF('Rekapitulasi Juni'!$BA$410:$BA$588,APS!$B522,'Rekapitulasi Juni'!$BB$410:$BB$588)</f>
        <v>0</v>
      </c>
      <c r="DN522" s="324">
        <f>SUMIF('Rekapitulasi Juni'!$BA$410:$BA$588,APS!$B522,'Rekapitulasi Juni'!$BC$410:$BC$588)</f>
        <v>0</v>
      </c>
      <c r="DO522" s="324">
        <f>SUMIF('Rekapitulasi Juni'!$BA$410:$BA$588,APS!$B522,'Rekapitulasi Juni'!$BF$410:$BF$588)</f>
        <v>0</v>
      </c>
      <c r="DP522" s="325">
        <f t="shared" si="815"/>
        <v>0</v>
      </c>
      <c r="DQ522" s="325">
        <f t="shared" si="816"/>
        <v>0</v>
      </c>
      <c r="DR522" s="27"/>
      <c r="DS522" s="324">
        <f>SUMIF('Rekapitulasi Juni'!$BP$410:$BP$588,APS!$B522,'Rekapitulasi Juni'!$BQ$410:$BQ$588)</f>
        <v>0</v>
      </c>
      <c r="DT522" s="324">
        <f>SUMIF('Rekapitulasi Juni'!$BP$410:$BP$588,APS!$B522,'Rekapitulasi Juni'!$BR$410:$BR$588)</f>
        <v>0</v>
      </c>
      <c r="DU522" s="27"/>
      <c r="DV522" s="325">
        <f t="shared" si="817"/>
        <v>0</v>
      </c>
      <c r="DW522" s="325">
        <f t="shared" si="818"/>
        <v>0</v>
      </c>
      <c r="DX522" s="41">
        <f t="shared" si="858"/>
        <v>0</v>
      </c>
      <c r="DY522" s="41">
        <f t="shared" si="859"/>
        <v>0</v>
      </c>
      <c r="DZ522" s="41">
        <f t="shared" si="860"/>
        <v>0</v>
      </c>
      <c r="EA522" s="41">
        <f t="shared" si="861"/>
        <v>0</v>
      </c>
      <c r="EB522" s="41">
        <f t="shared" si="862"/>
        <v>0</v>
      </c>
      <c r="EC522" s="41">
        <f t="shared" si="863"/>
        <v>0</v>
      </c>
      <c r="ED522" s="180">
        <f t="shared" si="864"/>
        <v>0</v>
      </c>
      <c r="EE522" s="27">
        <v>0</v>
      </c>
      <c r="EF522" s="27"/>
      <c r="EG522" s="324">
        <f>SUMIF('Rekapitulasi Juni'!$D$608:$D$786,APS!$B522,'Rekapitulasi Juni'!$E$608:$E$786)</f>
        <v>0</v>
      </c>
      <c r="EH522" s="324">
        <f>SUMIF('Rekapitulasi Juni'!$D$608:$D$786,APS!$B522,'Rekapitulasi Juni'!$F$608:$F$786)</f>
        <v>0</v>
      </c>
      <c r="EI522" s="27"/>
      <c r="EJ522" s="325">
        <f t="shared" si="819"/>
        <v>0</v>
      </c>
      <c r="EK522" s="325">
        <f t="shared" si="820"/>
        <v>0</v>
      </c>
      <c r="EL522" s="27"/>
      <c r="EM522" s="324">
        <f>SUMIF('Rekapitulasi Juni'!$U$608:$U$786,APS!$B522,'Rekapitulasi Juni'!$V$608:$V$786)</f>
        <v>0</v>
      </c>
      <c r="EN522" s="324">
        <f>SUMIF('Rekapitulasi Juni'!$U$608:$U$786,APS!$B522,'Rekapitulasi Juni'!$W$608:$W$786)</f>
        <v>0</v>
      </c>
      <c r="EO522" s="27"/>
      <c r="EP522" s="325">
        <f t="shared" si="821"/>
        <v>0</v>
      </c>
      <c r="EQ522" s="325">
        <f t="shared" si="822"/>
        <v>0</v>
      </c>
      <c r="ER522" s="27"/>
      <c r="ES522" s="324">
        <f>SUMIF('Rekapitulasi Juni'!$AL$608:$AL$786,APS!$B522,'Rekapitulasi Juni'!$AM$608:$AM$786)</f>
        <v>0</v>
      </c>
      <c r="ET522" s="324">
        <f>SUMIF('Rekapitulasi Juni'!$AL$608:$AL$786,APS!$B522,'Rekapitulasi Juni'!$AN$608:$AN$786)</f>
        <v>0</v>
      </c>
      <c r="EU522" s="27"/>
      <c r="EV522" s="325">
        <f t="shared" si="807"/>
        <v>0</v>
      </c>
      <c r="EW522" s="325">
        <f t="shared" si="808"/>
        <v>0</v>
      </c>
      <c r="EX522" s="27"/>
      <c r="EY522" s="324">
        <f>SUMIF('Rekapitulasi Juni'!$BA$608:$BA$786,APS!$B522,'Rekapitulasi Juni'!$BB$608:$BB$786)</f>
        <v>0</v>
      </c>
      <c r="EZ522" s="324">
        <f>SUMIF('Rekapitulasi Juni'!$BA$608:$BA$786,APS!$B522,'Rekapitulasi Juni'!$BC$608:$BC$786)</f>
        <v>0</v>
      </c>
      <c r="FA522" s="324">
        <f>SUMIF('Rekapitulasi Juni'!$BA$608:$BA$786,APS!$B522,'Rekapitulasi Juni'!$BF$608:$BF$786)</f>
        <v>0</v>
      </c>
      <c r="FB522" s="325">
        <f t="shared" si="809"/>
        <v>0</v>
      </c>
      <c r="FC522" s="325">
        <f t="shared" si="810"/>
        <v>0</v>
      </c>
      <c r="FD522" s="27"/>
      <c r="FE522" s="27"/>
      <c r="FF522" s="27"/>
      <c r="FG522" s="27"/>
      <c r="FH522" s="27"/>
      <c r="FI522" s="27"/>
      <c r="FJ522" s="41">
        <f t="shared" si="865"/>
        <v>0</v>
      </c>
      <c r="FK522" s="41">
        <f t="shared" si="866"/>
        <v>0</v>
      </c>
      <c r="FL522" s="41">
        <f t="shared" si="867"/>
        <v>0</v>
      </c>
      <c r="FM522" s="41">
        <f t="shared" si="868"/>
        <v>0</v>
      </c>
      <c r="FN522" s="41">
        <f t="shared" si="869"/>
        <v>0</v>
      </c>
      <c r="FO522" s="41">
        <f t="shared" si="870"/>
        <v>0</v>
      </c>
      <c r="FP522" s="180">
        <f t="shared" si="871"/>
        <v>0</v>
      </c>
      <c r="FQ522" s="27"/>
      <c r="FR522" s="27"/>
      <c r="FS522" s="324">
        <f>SUMIF('Rekapitulasi Juni'!$D$804:$D$984,APS!$B522,'Rekapitulasi Juni'!$E$804:$E$984)</f>
        <v>0</v>
      </c>
      <c r="FT522" s="324">
        <f>SUMIF('Rekapitulasi Juni'!$D$804:$D$984,APS!$B522,'Rekapitulasi Juni'!$F$804:$F$984)</f>
        <v>0</v>
      </c>
      <c r="FU522" s="27"/>
      <c r="FV522" s="325">
        <f t="shared" si="811"/>
        <v>0</v>
      </c>
      <c r="FW522" s="325">
        <f t="shared" si="812"/>
        <v>0</v>
      </c>
      <c r="FX522" s="27"/>
      <c r="FY522" s="324">
        <f>SUMIF('Rekapitulasi Juni'!$U$804:$U$984,APS!$B522,'Rekapitulasi Juni'!$V$804:$V$984)</f>
        <v>0</v>
      </c>
      <c r="FZ522" s="324">
        <f>SUMIF('Rekapitulasi Juni'!$U$804:$U$984,APS!$B522,'Rekapitulasi Juni'!$W$804:$W$984)</f>
        <v>0</v>
      </c>
      <c r="GA522" s="27"/>
      <c r="GB522" s="325">
        <f t="shared" si="805"/>
        <v>0</v>
      </c>
      <c r="GC522" s="325">
        <f t="shared" si="806"/>
        <v>0</v>
      </c>
      <c r="GD522" s="27"/>
      <c r="GE522" s="324">
        <f>SUMIF('Rekapitulasi Juni'!$AL$804:$AL$984,APS!$B522,'Rekapitulasi Juni'!$AM$804:$AM$984)</f>
        <v>0</v>
      </c>
      <c r="GF522" s="324">
        <f>SUMIF('Rekapitulasi Juni'!$AL$804:$AL$984,APS!$B522,'Rekapitulasi Juni'!$AN$804:$AN$984)</f>
        <v>0</v>
      </c>
      <c r="GG522" s="27"/>
      <c r="GH522" s="325">
        <f t="shared" si="795"/>
        <v>0</v>
      </c>
      <c r="GI522" s="325">
        <f t="shared" si="796"/>
        <v>0</v>
      </c>
      <c r="GJ522" s="27"/>
      <c r="GK522" s="27"/>
      <c r="GL522" s="41">
        <f t="shared" si="872"/>
        <v>0</v>
      </c>
      <c r="GM522" s="41">
        <f t="shared" si="873"/>
        <v>0</v>
      </c>
      <c r="GN522" s="41">
        <f t="shared" si="874"/>
        <v>0</v>
      </c>
      <c r="GO522" s="41">
        <f t="shared" si="804"/>
        <v>0</v>
      </c>
      <c r="GP522" s="41">
        <f t="shared" si="875"/>
        <v>0</v>
      </c>
      <c r="GQ522" s="41">
        <f t="shared" si="876"/>
        <v>0</v>
      </c>
      <c r="GR522" s="180">
        <f t="shared" si="877"/>
        <v>0</v>
      </c>
      <c r="GS522" s="41">
        <f t="shared" si="797"/>
        <v>0</v>
      </c>
      <c r="GT522" s="41">
        <f t="shared" si="798"/>
        <v>0</v>
      </c>
      <c r="GU522" s="41">
        <f t="shared" si="799"/>
        <v>0</v>
      </c>
      <c r="GV522" s="41">
        <f t="shared" si="800"/>
        <v>0</v>
      </c>
      <c r="GW522" s="41">
        <f t="shared" si="801"/>
        <v>0</v>
      </c>
      <c r="GX522" s="41">
        <f t="shared" si="802"/>
        <v>0</v>
      </c>
      <c r="GY522" s="180">
        <f t="shared" si="803"/>
        <v>0</v>
      </c>
      <c r="GZ522" s="41">
        <v>497</v>
      </c>
      <c r="HA522" s="32"/>
      <c r="HB522" s="42">
        <f t="shared" si="794"/>
        <v>0</v>
      </c>
      <c r="HC522" s="59"/>
    </row>
    <row r="523" spans="1:211" ht="15" customHeight="1">
      <c r="A523" s="31" t="s">
        <v>1011</v>
      </c>
      <c r="B523" s="66" t="s">
        <v>1012</v>
      </c>
      <c r="C523" s="31" t="s">
        <v>1013</v>
      </c>
      <c r="D523" s="31" t="s">
        <v>1013</v>
      </c>
      <c r="E523" s="31" t="s">
        <v>1014</v>
      </c>
      <c r="F523" s="31" t="s">
        <v>929</v>
      </c>
      <c r="G523" s="33">
        <v>448</v>
      </c>
      <c r="H523" s="33">
        <v>0</v>
      </c>
      <c r="I523" s="33">
        <v>0</v>
      </c>
      <c r="J523" s="34">
        <f>IFERROR(VLOOKUP(A523,#REF!,3,0),0)</f>
        <v>0</v>
      </c>
      <c r="K523" s="34">
        <f t="shared" si="789"/>
        <v>0</v>
      </c>
      <c r="L523" s="34">
        <v>392</v>
      </c>
      <c r="M523" s="34">
        <v>392</v>
      </c>
      <c r="N523" s="35">
        <f t="shared" si="790"/>
        <v>448</v>
      </c>
      <c r="O523" s="35">
        <f t="shared" si="791"/>
        <v>448</v>
      </c>
      <c r="P523" s="36">
        <v>448</v>
      </c>
      <c r="Q523" s="36">
        <f>IF(P523+K523&lt;0,0,P523+K523)+R523</f>
        <v>448</v>
      </c>
      <c r="R523" s="80"/>
      <c r="S523" s="37">
        <f ca="1">SUMIF(ROP!$D$6:$H$65536,A523,ROP!$J$6:$J$65536)</f>
        <v>0</v>
      </c>
      <c r="T523" s="37">
        <f>SUMIF(HASIL!$B:$B,APS!$B523&amp;RIGHT(APS!T$9,2),HASIL!$I:$I)</f>
        <v>0</v>
      </c>
      <c r="U523" s="37">
        <f>SUMIF(HASIL!$B:$B,APS!$B523&amp;RIGHT(APS!U$9,2),HASIL!$I:$I)</f>
        <v>0</v>
      </c>
      <c r="V523" s="37">
        <f>SUMIF(HASIL!$B:$B,APS!$B523&amp;RIGHT(APS!V$9,2),HASIL!$I:$I)</f>
        <v>0</v>
      </c>
      <c r="W523" s="37">
        <f>SUMIF(HASIL!$B:$B,APS!$B523&amp;RIGHT(APS!W$9,2),HASIL!$I:$I)</f>
        <v>0</v>
      </c>
      <c r="X523" s="38">
        <f t="shared" si="792"/>
        <v>0</v>
      </c>
      <c r="Y523" s="38">
        <f t="shared" si="793"/>
        <v>-448</v>
      </c>
      <c r="Z523" s="39">
        <f t="shared" si="879"/>
        <v>0</v>
      </c>
      <c r="AA523" s="39">
        <f t="shared" si="901"/>
        <v>448</v>
      </c>
      <c r="AB523" s="40">
        <f t="shared" si="880"/>
        <v>0</v>
      </c>
      <c r="AC523" s="27">
        <v>0</v>
      </c>
      <c r="AD523" s="27"/>
      <c r="AE523" s="27"/>
      <c r="AF523" s="27"/>
      <c r="AG523" s="27"/>
      <c r="AH523" s="27"/>
      <c r="AI523" s="324">
        <f>SUMIF('Rekapitulasi Juni'!$D$9:$D$192,APS!$B523,'Rekapitulasi Juni'!$E$9:$E$192)</f>
        <v>0</v>
      </c>
      <c r="AJ523" s="324">
        <f>SUMIF('Rekapitulasi Juni'!$D$9:$D$192,APS!$B523,'Rekapitulasi Juni'!$F$9:$F$192)</f>
        <v>0</v>
      </c>
      <c r="AK523" s="324">
        <f>SUMIF('Rekapitulasi Juni'!$D$9:$D$192,APS!$B523,'Rekapitulasi Juni'!$K$9:$K$192)</f>
        <v>0</v>
      </c>
      <c r="AL523" s="325">
        <f t="shared" si="824"/>
        <v>0</v>
      </c>
      <c r="AM523" s="325">
        <f t="shared" si="825"/>
        <v>0</v>
      </c>
      <c r="AN523" s="27"/>
      <c r="AO523" s="324">
        <f>SUMIF('Rekapitulasi Juni'!$U$9:$U$192,APS!$B523,'Rekapitulasi Juni'!$V$9:$V$192)</f>
        <v>0</v>
      </c>
      <c r="AP523" s="324">
        <f>SUMIF('Rekapitulasi Juni'!$U$9:$U$192,APS!$B523,'Rekapitulasi Juni'!$W$9:$W$192)</f>
        <v>0</v>
      </c>
      <c r="AQ523" s="27"/>
      <c r="AR523" s="325">
        <f t="shared" si="826"/>
        <v>0</v>
      </c>
      <c r="AS523" s="325">
        <f t="shared" si="827"/>
        <v>0</v>
      </c>
      <c r="AT523" s="27"/>
      <c r="AU523" s="324">
        <f>SUMIF('Rekapitulasi Juni'!$AL$9:$AL$192,APS!$B523,'Rekapitulasi Juni'!$AM$9:$AM$192)</f>
        <v>0</v>
      </c>
      <c r="AV523" s="324">
        <f>SUMIF('Rekapitulasi Juni'!$AL$9:$AL$192,APS!$B523,'Rekapitulasi Juni'!$AN$9:$AN$192)</f>
        <v>0</v>
      </c>
      <c r="AW523" s="27"/>
      <c r="AX523" s="325">
        <f t="shared" si="828"/>
        <v>0</v>
      </c>
      <c r="AY523" s="325">
        <f t="shared" si="829"/>
        <v>0</v>
      </c>
      <c r="AZ523" s="41">
        <f t="shared" si="830"/>
        <v>0</v>
      </c>
      <c r="BA523" s="41">
        <f t="shared" si="831"/>
        <v>0</v>
      </c>
      <c r="BB523" s="41">
        <f t="shared" si="832"/>
        <v>0</v>
      </c>
      <c r="BC523" s="41">
        <f t="shared" si="833"/>
        <v>0</v>
      </c>
      <c r="BD523" s="41">
        <f t="shared" si="834"/>
        <v>0</v>
      </c>
      <c r="BE523" s="41">
        <f t="shared" si="835"/>
        <v>0</v>
      </c>
      <c r="BF523" s="180">
        <f t="shared" si="836"/>
        <v>0</v>
      </c>
      <c r="BG523" s="27">
        <v>0</v>
      </c>
      <c r="BH523" s="27"/>
      <c r="BI523" s="324">
        <f>SUMIF('Rekapitulasi Juni'!$D$214:$D$393,APS!$B523,'Rekapitulasi Juni'!$E$214:$E$393)</f>
        <v>0</v>
      </c>
      <c r="BJ523" s="324">
        <f>SUMIF('Rekapitulasi Juni'!$D$214:$D$393,APS!$B523,'Rekapitulasi Juni'!$F$214:$F$393)</f>
        <v>0</v>
      </c>
      <c r="BK523" s="27"/>
      <c r="BL523" s="325">
        <f t="shared" si="837"/>
        <v>0</v>
      </c>
      <c r="BM523" s="325">
        <f t="shared" si="838"/>
        <v>0</v>
      </c>
      <c r="BN523" s="27"/>
      <c r="BO523" s="324">
        <f>SUMIF('Rekapitulasi Juni'!$U$214:$U$393,APS!$B523,'Rekapitulasi Juni'!$V$214:$V$393)</f>
        <v>0</v>
      </c>
      <c r="BP523" s="324">
        <f>SUMIF('Rekapitulasi Juni'!$U$214:$U$393,APS!$B523,'Rekapitulasi Juni'!$W$214:$W$393)</f>
        <v>0</v>
      </c>
      <c r="BQ523" s="27"/>
      <c r="BR523" s="325">
        <f t="shared" si="839"/>
        <v>0</v>
      </c>
      <c r="BS523" s="325">
        <f t="shared" si="840"/>
        <v>0</v>
      </c>
      <c r="BT523" s="27"/>
      <c r="BU523" s="324">
        <f>SUMIF('Rekapitulasi Juni'!$AL$214:$AL$393,APS!$B523,'Rekapitulasi Juni'!$AM$214:$AM$393)</f>
        <v>0</v>
      </c>
      <c r="BV523" s="324">
        <f>SUMIF('Rekapitulasi Juni'!$AL$214:$AL$393,APS!$B523,'Rekapitulasi Juni'!$AN$214:$AN$393)</f>
        <v>0</v>
      </c>
      <c r="BW523" s="27"/>
      <c r="BX523" s="325">
        <f t="shared" si="841"/>
        <v>0</v>
      </c>
      <c r="BY523" s="325">
        <f t="shared" si="842"/>
        <v>0</v>
      </c>
      <c r="BZ523" s="27"/>
      <c r="CA523" s="324">
        <f>SUMIF('Rekapitulasi Juni'!$BA$214:$BA$393,APS!$B523,'Rekapitulasi Juni'!$BB$214:$BB$393)</f>
        <v>0</v>
      </c>
      <c r="CB523" s="324">
        <f>SUMIF('Rekapitulasi Juni'!$BA$214:$BA$393,APS!$B523,'Rekapitulasi Juni'!$BC$214:$BC$393)</f>
        <v>0</v>
      </c>
      <c r="CC523" s="27"/>
      <c r="CD523" s="325">
        <f t="shared" si="843"/>
        <v>0</v>
      </c>
      <c r="CE523" s="325">
        <f t="shared" si="844"/>
        <v>0</v>
      </c>
      <c r="CF523" s="27"/>
      <c r="CG523" s="324">
        <f>SUMIF('Rekapitulasi Juni'!$BP$214:$BP$393,APS!$B523,'Rekapitulasi Juni'!$BQ$214:$BQ$393)</f>
        <v>0</v>
      </c>
      <c r="CH523" s="324">
        <f>SUMIF('Rekapitulasi Juni'!$BP$214:$BP$393,APS!$B523,'Rekapitulasi Juni'!$BR$214:$BR$393)</f>
        <v>0</v>
      </c>
      <c r="CI523" s="27"/>
      <c r="CJ523" s="325">
        <f t="shared" si="845"/>
        <v>0</v>
      </c>
      <c r="CK523" s="325">
        <f t="shared" si="846"/>
        <v>0</v>
      </c>
      <c r="CL523" s="41">
        <f t="shared" si="847"/>
        <v>0</v>
      </c>
      <c r="CM523" s="41">
        <f t="shared" si="848"/>
        <v>0</v>
      </c>
      <c r="CN523" s="41">
        <f t="shared" si="849"/>
        <v>0</v>
      </c>
      <c r="CO523" s="41">
        <f t="shared" si="850"/>
        <v>0</v>
      </c>
      <c r="CP523" s="41">
        <f t="shared" si="851"/>
        <v>0</v>
      </c>
      <c r="CQ523" s="41">
        <f t="shared" si="852"/>
        <v>0</v>
      </c>
      <c r="CR523" s="180">
        <f t="shared" si="853"/>
        <v>0</v>
      </c>
      <c r="CS523" s="27">
        <v>0</v>
      </c>
      <c r="CT523" s="27"/>
      <c r="CU523" s="324">
        <f>SUMIF('Rekapitulasi Juni'!$D$410:$D$588,APS!$B523,'Rekapitulasi Juni'!$E$410:$E$588)</f>
        <v>0</v>
      </c>
      <c r="CV523" s="324">
        <f>SUMIF('Rekapitulasi Juni'!$D$410:$D$588,APS!$B523,'Rekapitulasi Juni'!$F$410:$F$588)</f>
        <v>0</v>
      </c>
      <c r="CW523" s="27"/>
      <c r="CX523" s="325">
        <f t="shared" si="854"/>
        <v>0</v>
      </c>
      <c r="CY523" s="325">
        <f t="shared" si="855"/>
        <v>0</v>
      </c>
      <c r="CZ523" s="27"/>
      <c r="DA523" s="324">
        <f>SUMIF('Rekapitulasi Juni'!$U$410:$U$588,APS!$B523,'Rekapitulasi Juni'!$V$410:$V$588)</f>
        <v>0</v>
      </c>
      <c r="DB523" s="324">
        <f>SUMIF('Rekapitulasi Juni'!$U$410:$U$588,APS!$B523,'Rekapitulasi Juni'!$W$410:$W$588)</f>
        <v>0</v>
      </c>
      <c r="DC523" s="27"/>
      <c r="DD523" s="325">
        <f t="shared" si="856"/>
        <v>0</v>
      </c>
      <c r="DE523" s="325">
        <f t="shared" si="857"/>
        <v>0</v>
      </c>
      <c r="DF523" s="27">
        <v>300</v>
      </c>
      <c r="DG523" s="324">
        <f>SUMIF('Rekapitulasi Juni'!$AL$410:$AL$588,APS!$B523,'Rekapitulasi Juni'!$AM$410:$AM$588)</f>
        <v>0</v>
      </c>
      <c r="DH523" s="324">
        <f>SUMIF('Rekapitulasi Juni'!$AL$410:$AL$588,APS!$B523,'Rekapitulasi Juni'!$AN$410:$AN$588)</f>
        <v>0</v>
      </c>
      <c r="DI523" s="27"/>
      <c r="DJ523" s="325">
        <f t="shared" si="813"/>
        <v>0</v>
      </c>
      <c r="DK523" s="325">
        <f t="shared" si="814"/>
        <v>0</v>
      </c>
      <c r="DL523" s="27">
        <v>148</v>
      </c>
      <c r="DM523" s="324">
        <f>SUMIF('Rekapitulasi Juni'!$BA$410:$BA$588,APS!$B523,'Rekapitulasi Juni'!$BB$410:$BB$588)</f>
        <v>0</v>
      </c>
      <c r="DN523" s="324">
        <f>SUMIF('Rekapitulasi Juni'!$BA$410:$BA$588,APS!$B523,'Rekapitulasi Juni'!$BC$410:$BC$588)</f>
        <v>0</v>
      </c>
      <c r="DO523" s="324">
        <f>SUMIF('Rekapitulasi Juni'!$BA$410:$BA$588,APS!$B523,'Rekapitulasi Juni'!$BF$410:$BF$588)</f>
        <v>0</v>
      </c>
      <c r="DP523" s="325">
        <f t="shared" si="815"/>
        <v>0</v>
      </c>
      <c r="DQ523" s="325">
        <f t="shared" si="816"/>
        <v>0</v>
      </c>
      <c r="DR523" s="27"/>
      <c r="DS523" s="324">
        <f>SUMIF('Rekapitulasi Juni'!$BP$410:$BP$588,APS!$B523,'Rekapitulasi Juni'!$BQ$410:$BQ$588)</f>
        <v>0</v>
      </c>
      <c r="DT523" s="324">
        <f>SUMIF('Rekapitulasi Juni'!$BP$410:$BP$588,APS!$B523,'Rekapitulasi Juni'!$BR$410:$BR$588)</f>
        <v>0</v>
      </c>
      <c r="DU523" s="27"/>
      <c r="DV523" s="325">
        <f t="shared" si="817"/>
        <v>0</v>
      </c>
      <c r="DW523" s="325">
        <f t="shared" si="818"/>
        <v>0</v>
      </c>
      <c r="DX523" s="41">
        <f t="shared" si="858"/>
        <v>448</v>
      </c>
      <c r="DY523" s="41">
        <f t="shared" si="859"/>
        <v>0</v>
      </c>
      <c r="DZ523" s="41">
        <f t="shared" si="860"/>
        <v>0</v>
      </c>
      <c r="EA523" s="41">
        <f t="shared" si="861"/>
        <v>0</v>
      </c>
      <c r="EB523" s="41">
        <f t="shared" si="862"/>
        <v>0</v>
      </c>
      <c r="EC523" s="41">
        <f t="shared" si="863"/>
        <v>-448</v>
      </c>
      <c r="ED523" s="180">
        <f t="shared" si="864"/>
        <v>0</v>
      </c>
      <c r="EE523" s="27">
        <v>0</v>
      </c>
      <c r="EF523" s="27"/>
      <c r="EG523" s="324">
        <f>SUMIF('Rekapitulasi Juni'!$D$608:$D$786,APS!$B523,'Rekapitulasi Juni'!$E$608:$E$786)</f>
        <v>0</v>
      </c>
      <c r="EH523" s="324">
        <f>SUMIF('Rekapitulasi Juni'!$D$608:$D$786,APS!$B523,'Rekapitulasi Juni'!$F$608:$F$786)</f>
        <v>0</v>
      </c>
      <c r="EI523" s="27"/>
      <c r="EJ523" s="325">
        <f t="shared" si="819"/>
        <v>0</v>
      </c>
      <c r="EK523" s="325">
        <f t="shared" si="820"/>
        <v>0</v>
      </c>
      <c r="EL523" s="27"/>
      <c r="EM523" s="324">
        <f>SUMIF('Rekapitulasi Juni'!$U$608:$U$786,APS!$B523,'Rekapitulasi Juni'!$V$608:$V$786)</f>
        <v>250</v>
      </c>
      <c r="EN523" s="324">
        <f>SUMIF('Rekapitulasi Juni'!$U$608:$U$786,APS!$B523,'Rekapitulasi Juni'!$W$608:$W$786)</f>
        <v>125</v>
      </c>
      <c r="EO523" s="27"/>
      <c r="EP523" s="325">
        <f t="shared" si="821"/>
        <v>0</v>
      </c>
      <c r="EQ523" s="325">
        <f t="shared" si="822"/>
        <v>50</v>
      </c>
      <c r="ER523" s="27"/>
      <c r="ES523" s="324">
        <f>SUMIF('Rekapitulasi Juni'!$AL$608:$AL$786,APS!$B523,'Rekapitulasi Juni'!$AM$608:$AM$786)</f>
        <v>0</v>
      </c>
      <c r="ET523" s="324">
        <f>SUMIF('Rekapitulasi Juni'!$AL$608:$AL$786,APS!$B523,'Rekapitulasi Juni'!$AN$608:$AN$786)</f>
        <v>0</v>
      </c>
      <c r="EU523" s="27"/>
      <c r="EV523" s="325">
        <f t="shared" si="807"/>
        <v>0</v>
      </c>
      <c r="EW523" s="325">
        <f t="shared" si="808"/>
        <v>0</v>
      </c>
      <c r="EX523" s="27"/>
      <c r="EY523" s="324">
        <f>SUMIF('Rekapitulasi Juni'!$BA$608:$BA$786,APS!$B523,'Rekapitulasi Juni'!$BB$608:$BB$786)</f>
        <v>0</v>
      </c>
      <c r="EZ523" s="324">
        <f>SUMIF('Rekapitulasi Juni'!$BA$608:$BA$786,APS!$B523,'Rekapitulasi Juni'!$BC$608:$BC$786)</f>
        <v>0</v>
      </c>
      <c r="FA523" s="324">
        <f>SUMIF('Rekapitulasi Juni'!$BA$608:$BA$786,APS!$B523,'Rekapitulasi Juni'!$BF$608:$BF$786)</f>
        <v>0</v>
      </c>
      <c r="FB523" s="325">
        <f t="shared" si="809"/>
        <v>0</v>
      </c>
      <c r="FC523" s="325">
        <f t="shared" si="810"/>
        <v>0</v>
      </c>
      <c r="FD523" s="27"/>
      <c r="FE523" s="27"/>
      <c r="FF523" s="27"/>
      <c r="FG523" s="27"/>
      <c r="FH523" s="27"/>
      <c r="FI523" s="27"/>
      <c r="FJ523" s="41">
        <f t="shared" si="865"/>
        <v>0</v>
      </c>
      <c r="FK523" s="41">
        <f t="shared" si="866"/>
        <v>250</v>
      </c>
      <c r="FL523" s="41">
        <f t="shared" si="867"/>
        <v>125</v>
      </c>
      <c r="FM523" s="41">
        <f t="shared" si="868"/>
        <v>0</v>
      </c>
      <c r="FN523" s="41">
        <f t="shared" si="869"/>
        <v>125</v>
      </c>
      <c r="FO523" s="41">
        <f t="shared" si="870"/>
        <v>125</v>
      </c>
      <c r="FP523" s="180">
        <f t="shared" si="871"/>
        <v>0</v>
      </c>
      <c r="FQ523" s="27"/>
      <c r="FR523" s="27"/>
      <c r="FS523" s="324">
        <f>SUMIF('Rekapitulasi Juni'!$D$804:$D$984,APS!$B523,'Rekapitulasi Juni'!$E$804:$E$984)</f>
        <v>0</v>
      </c>
      <c r="FT523" s="324">
        <f>SUMIF('Rekapitulasi Juni'!$D$804:$D$984,APS!$B523,'Rekapitulasi Juni'!$F$804:$F$984)</f>
        <v>0</v>
      </c>
      <c r="FU523" s="27"/>
      <c r="FV523" s="325">
        <f t="shared" si="811"/>
        <v>0</v>
      </c>
      <c r="FW523" s="325">
        <f t="shared" si="812"/>
        <v>0</v>
      </c>
      <c r="FX523" s="27"/>
      <c r="FY523" s="324">
        <f>SUMIF('Rekapitulasi Juni'!$U$804:$U$984,APS!$B523,'Rekapitulasi Juni'!$V$804:$V$984)</f>
        <v>0</v>
      </c>
      <c r="FZ523" s="324">
        <f>SUMIF('Rekapitulasi Juni'!$U$804:$U$984,APS!$B523,'Rekapitulasi Juni'!$W$804:$W$984)</f>
        <v>0</v>
      </c>
      <c r="GA523" s="27"/>
      <c r="GB523" s="325">
        <f t="shared" si="805"/>
        <v>0</v>
      </c>
      <c r="GC523" s="325">
        <f t="shared" si="806"/>
        <v>0</v>
      </c>
      <c r="GD523" s="27"/>
      <c r="GE523" s="324">
        <f>SUMIF('Rekapitulasi Juni'!$AL$804:$AL$984,APS!$B523,'Rekapitulasi Juni'!$AM$804:$AM$984)</f>
        <v>0</v>
      </c>
      <c r="GF523" s="324">
        <f>SUMIF('Rekapitulasi Juni'!$AL$804:$AL$984,APS!$B523,'Rekapitulasi Juni'!$AN$804:$AN$984)</f>
        <v>0</v>
      </c>
      <c r="GG523" s="27"/>
      <c r="GH523" s="325">
        <f t="shared" si="795"/>
        <v>0</v>
      </c>
      <c r="GI523" s="325">
        <f t="shared" si="796"/>
        <v>0</v>
      </c>
      <c r="GJ523" s="27"/>
      <c r="GK523" s="27"/>
      <c r="GL523" s="41">
        <f t="shared" si="872"/>
        <v>0</v>
      </c>
      <c r="GM523" s="41">
        <f t="shared" si="873"/>
        <v>0</v>
      </c>
      <c r="GN523" s="41">
        <f t="shared" si="874"/>
        <v>0</v>
      </c>
      <c r="GO523" s="41">
        <f t="shared" si="804"/>
        <v>0</v>
      </c>
      <c r="GP523" s="41">
        <f t="shared" si="875"/>
        <v>0</v>
      </c>
      <c r="GQ523" s="41">
        <f t="shared" si="876"/>
        <v>0</v>
      </c>
      <c r="GR523" s="180">
        <f t="shared" si="877"/>
        <v>0</v>
      </c>
      <c r="GS523" s="41">
        <f t="shared" si="797"/>
        <v>448</v>
      </c>
      <c r="GT523" s="41">
        <f t="shared" si="798"/>
        <v>250</v>
      </c>
      <c r="GU523" s="41">
        <f t="shared" si="799"/>
        <v>125</v>
      </c>
      <c r="GV523" s="41">
        <f t="shared" si="800"/>
        <v>0</v>
      </c>
      <c r="GW523" s="41">
        <f t="shared" si="801"/>
        <v>125</v>
      </c>
      <c r="GX523" s="41">
        <f t="shared" si="802"/>
        <v>-323</v>
      </c>
      <c r="GY523" s="180">
        <f t="shared" si="803"/>
        <v>27.901785714285715</v>
      </c>
      <c r="GZ523" s="41">
        <v>498</v>
      </c>
      <c r="HA523" s="32"/>
      <c r="HB523" s="42">
        <f t="shared" si="794"/>
        <v>392</v>
      </c>
      <c r="HC523" s="59"/>
    </row>
    <row r="524" spans="1:211" ht="15" customHeight="1">
      <c r="A524" s="31" t="s">
        <v>1015</v>
      </c>
      <c r="B524" s="66" t="s">
        <v>1016</v>
      </c>
      <c r="C524" s="31" t="s">
        <v>1013</v>
      </c>
      <c r="D524" s="31" t="s">
        <v>1013</v>
      </c>
      <c r="E524" s="31" t="s">
        <v>1014</v>
      </c>
      <c r="F524" s="31" t="s">
        <v>929</v>
      </c>
      <c r="G524" s="33">
        <v>336</v>
      </c>
      <c r="H524" s="33">
        <v>0</v>
      </c>
      <c r="I524" s="33">
        <v>0</v>
      </c>
      <c r="J524" s="34">
        <f>IFERROR(VLOOKUP(A524,#REF!,3,0),0)</f>
        <v>0</v>
      </c>
      <c r="K524" s="34">
        <f t="shared" si="789"/>
        <v>0</v>
      </c>
      <c r="L524" s="34">
        <v>392</v>
      </c>
      <c r="M524" s="34">
        <v>392</v>
      </c>
      <c r="N524" s="35">
        <f t="shared" si="790"/>
        <v>336</v>
      </c>
      <c r="O524" s="35">
        <f t="shared" si="791"/>
        <v>336</v>
      </c>
      <c r="P524" s="36">
        <v>336</v>
      </c>
      <c r="Q524" s="36">
        <f t="shared" si="823"/>
        <v>336</v>
      </c>
      <c r="R524" s="80"/>
      <c r="S524" s="37">
        <f ca="1">SUMIF(ROP!$D$6:$H$65536,A524,ROP!$J$6:$J$65536)</f>
        <v>0</v>
      </c>
      <c r="T524" s="37">
        <f>SUMIF(HASIL!$B:$B,APS!$B524&amp;RIGHT(APS!T$9,2),HASIL!$I:$I)</f>
        <v>0</v>
      </c>
      <c r="U524" s="37">
        <f>SUMIF(HASIL!$B:$B,APS!$B524&amp;RIGHT(APS!U$9,2),HASIL!$I:$I)</f>
        <v>0</v>
      </c>
      <c r="V524" s="37">
        <f>SUMIF(HASIL!$B:$B,APS!$B524&amp;RIGHT(APS!V$9,2),HASIL!$I:$I)</f>
        <v>0</v>
      </c>
      <c r="W524" s="37">
        <f>SUMIF(HASIL!$B:$B,APS!$B524&amp;RIGHT(APS!W$9,2),HASIL!$I:$I)</f>
        <v>0</v>
      </c>
      <c r="X524" s="38">
        <f t="shared" si="792"/>
        <v>0</v>
      </c>
      <c r="Y524" s="38">
        <f t="shared" si="793"/>
        <v>-336</v>
      </c>
      <c r="Z524" s="39">
        <f t="shared" si="879"/>
        <v>0</v>
      </c>
      <c r="AA524" s="39">
        <f t="shared" si="901"/>
        <v>336</v>
      </c>
      <c r="AB524" s="40">
        <f t="shared" si="880"/>
        <v>0</v>
      </c>
      <c r="AC524" s="27">
        <v>0</v>
      </c>
      <c r="AD524" s="27"/>
      <c r="AE524" s="27"/>
      <c r="AF524" s="27"/>
      <c r="AG524" s="27"/>
      <c r="AH524" s="27"/>
      <c r="AI524" s="324">
        <f>SUMIF('Rekapitulasi Juni'!$D$9:$D$192,APS!$B524,'Rekapitulasi Juni'!$E$9:$E$192)</f>
        <v>0</v>
      </c>
      <c r="AJ524" s="324">
        <f>SUMIF('Rekapitulasi Juni'!$D$9:$D$192,APS!$B524,'Rekapitulasi Juni'!$F$9:$F$192)</f>
        <v>0</v>
      </c>
      <c r="AK524" s="324">
        <f>SUMIF('Rekapitulasi Juni'!$D$9:$D$192,APS!$B524,'Rekapitulasi Juni'!$K$9:$K$192)</f>
        <v>0</v>
      </c>
      <c r="AL524" s="325">
        <f t="shared" si="824"/>
        <v>0</v>
      </c>
      <c r="AM524" s="325">
        <f t="shared" si="825"/>
        <v>0</v>
      </c>
      <c r="AN524" s="27"/>
      <c r="AO524" s="324">
        <f>SUMIF('Rekapitulasi Juni'!$U$9:$U$192,APS!$B524,'Rekapitulasi Juni'!$V$9:$V$192)</f>
        <v>130</v>
      </c>
      <c r="AP524" s="324">
        <f>SUMIF('Rekapitulasi Juni'!$U$9:$U$192,APS!$B524,'Rekapitulasi Juni'!$W$9:$W$192)</f>
        <v>0</v>
      </c>
      <c r="AQ524" s="27"/>
      <c r="AR524" s="325">
        <f t="shared" si="826"/>
        <v>0</v>
      </c>
      <c r="AS524" s="325">
        <f t="shared" si="827"/>
        <v>0</v>
      </c>
      <c r="AT524" s="27"/>
      <c r="AU524" s="324">
        <f>SUMIF('Rekapitulasi Juni'!$AL$9:$AL$192,APS!$B524,'Rekapitulasi Juni'!$AM$9:$AM$192)</f>
        <v>0</v>
      </c>
      <c r="AV524" s="324">
        <f>SUMIF('Rekapitulasi Juni'!$AL$9:$AL$192,APS!$B524,'Rekapitulasi Juni'!$AN$9:$AN$192)</f>
        <v>0</v>
      </c>
      <c r="AW524" s="27"/>
      <c r="AX524" s="325">
        <f t="shared" si="828"/>
        <v>0</v>
      </c>
      <c r="AY524" s="325">
        <f t="shared" si="829"/>
        <v>0</v>
      </c>
      <c r="AZ524" s="41">
        <f t="shared" si="830"/>
        <v>0</v>
      </c>
      <c r="BA524" s="41">
        <f t="shared" si="831"/>
        <v>130</v>
      </c>
      <c r="BB524" s="41">
        <f t="shared" si="832"/>
        <v>0</v>
      </c>
      <c r="BC524" s="41">
        <f t="shared" si="833"/>
        <v>0</v>
      </c>
      <c r="BD524" s="41">
        <f t="shared" si="834"/>
        <v>0</v>
      </c>
      <c r="BE524" s="41">
        <f t="shared" si="835"/>
        <v>0</v>
      </c>
      <c r="BF524" s="180">
        <f t="shared" si="836"/>
        <v>0</v>
      </c>
      <c r="BG524" s="27">
        <v>0</v>
      </c>
      <c r="BH524" s="27"/>
      <c r="BI524" s="324">
        <f>SUMIF('Rekapitulasi Juni'!$D$214:$D$393,APS!$B524,'Rekapitulasi Juni'!$E$214:$E$393)</f>
        <v>0</v>
      </c>
      <c r="BJ524" s="324">
        <f>SUMIF('Rekapitulasi Juni'!$D$214:$D$393,APS!$B524,'Rekapitulasi Juni'!$F$214:$F$393)</f>
        <v>0</v>
      </c>
      <c r="BK524" s="27"/>
      <c r="BL524" s="325">
        <f t="shared" si="837"/>
        <v>0</v>
      </c>
      <c r="BM524" s="325">
        <f t="shared" si="838"/>
        <v>0</v>
      </c>
      <c r="BN524" s="27"/>
      <c r="BO524" s="324">
        <f>SUMIF('Rekapitulasi Juni'!$U$214:$U$393,APS!$B524,'Rekapitulasi Juni'!$V$214:$V$393)</f>
        <v>0</v>
      </c>
      <c r="BP524" s="324">
        <f>SUMIF('Rekapitulasi Juni'!$U$214:$U$393,APS!$B524,'Rekapitulasi Juni'!$W$214:$W$393)</f>
        <v>0</v>
      </c>
      <c r="BQ524" s="27"/>
      <c r="BR524" s="325">
        <f t="shared" si="839"/>
        <v>0</v>
      </c>
      <c r="BS524" s="325">
        <f t="shared" si="840"/>
        <v>0</v>
      </c>
      <c r="BT524" s="27"/>
      <c r="BU524" s="324">
        <f>SUMIF('Rekapitulasi Juni'!$AL$214:$AL$393,APS!$B524,'Rekapitulasi Juni'!$AM$214:$AM$393)</f>
        <v>0</v>
      </c>
      <c r="BV524" s="324">
        <f>SUMIF('Rekapitulasi Juni'!$AL$214:$AL$393,APS!$B524,'Rekapitulasi Juni'!$AN$214:$AN$393)</f>
        <v>0</v>
      </c>
      <c r="BW524" s="27"/>
      <c r="BX524" s="325">
        <f t="shared" si="841"/>
        <v>0</v>
      </c>
      <c r="BY524" s="325">
        <f t="shared" si="842"/>
        <v>0</v>
      </c>
      <c r="BZ524" s="27"/>
      <c r="CA524" s="324">
        <f>SUMIF('Rekapitulasi Juni'!$BA$214:$BA$393,APS!$B524,'Rekapitulasi Juni'!$BB$214:$BB$393)</f>
        <v>0</v>
      </c>
      <c r="CB524" s="324">
        <f>SUMIF('Rekapitulasi Juni'!$BA$214:$BA$393,APS!$B524,'Rekapitulasi Juni'!$BC$214:$BC$393)</f>
        <v>0</v>
      </c>
      <c r="CC524" s="27"/>
      <c r="CD524" s="325">
        <f t="shared" si="843"/>
        <v>0</v>
      </c>
      <c r="CE524" s="325">
        <f t="shared" si="844"/>
        <v>0</v>
      </c>
      <c r="CF524" s="27"/>
      <c r="CG524" s="324">
        <f>SUMIF('Rekapitulasi Juni'!$BP$214:$BP$393,APS!$B524,'Rekapitulasi Juni'!$BQ$214:$BQ$393)</f>
        <v>0</v>
      </c>
      <c r="CH524" s="324">
        <f>SUMIF('Rekapitulasi Juni'!$BP$214:$BP$393,APS!$B524,'Rekapitulasi Juni'!$BR$214:$BR$393)</f>
        <v>0</v>
      </c>
      <c r="CI524" s="27"/>
      <c r="CJ524" s="325">
        <f t="shared" si="845"/>
        <v>0</v>
      </c>
      <c r="CK524" s="325">
        <f t="shared" si="846"/>
        <v>0</v>
      </c>
      <c r="CL524" s="41">
        <f t="shared" si="847"/>
        <v>0</v>
      </c>
      <c r="CM524" s="41">
        <f t="shared" si="848"/>
        <v>0</v>
      </c>
      <c r="CN524" s="41">
        <f t="shared" si="849"/>
        <v>0</v>
      </c>
      <c r="CO524" s="41">
        <f t="shared" si="850"/>
        <v>0</v>
      </c>
      <c r="CP524" s="41">
        <f t="shared" si="851"/>
        <v>0</v>
      </c>
      <c r="CQ524" s="41">
        <f t="shared" si="852"/>
        <v>0</v>
      </c>
      <c r="CR524" s="180">
        <f t="shared" si="853"/>
        <v>0</v>
      </c>
      <c r="CS524" s="27">
        <v>0</v>
      </c>
      <c r="CT524" s="27"/>
      <c r="CU524" s="324">
        <f>SUMIF('Rekapitulasi Juni'!$D$410:$D$588,APS!$B524,'Rekapitulasi Juni'!$E$410:$E$588)</f>
        <v>0</v>
      </c>
      <c r="CV524" s="324">
        <f>SUMIF('Rekapitulasi Juni'!$D$410:$D$588,APS!$B524,'Rekapitulasi Juni'!$F$410:$F$588)</f>
        <v>0</v>
      </c>
      <c r="CW524" s="27"/>
      <c r="CX524" s="325">
        <f t="shared" si="854"/>
        <v>0</v>
      </c>
      <c r="CY524" s="325">
        <f t="shared" si="855"/>
        <v>0</v>
      </c>
      <c r="CZ524" s="27"/>
      <c r="DA524" s="324">
        <f>SUMIF('Rekapitulasi Juni'!$U$410:$U$588,APS!$B524,'Rekapitulasi Juni'!$V$410:$V$588)</f>
        <v>0</v>
      </c>
      <c r="DB524" s="324">
        <f>SUMIF('Rekapitulasi Juni'!$U$410:$U$588,APS!$B524,'Rekapitulasi Juni'!$W$410:$W$588)</f>
        <v>0</v>
      </c>
      <c r="DC524" s="27"/>
      <c r="DD524" s="325">
        <f t="shared" si="856"/>
        <v>0</v>
      </c>
      <c r="DE524" s="325">
        <f t="shared" si="857"/>
        <v>0</v>
      </c>
      <c r="DF524" s="27"/>
      <c r="DG524" s="324">
        <f>SUMIF('Rekapitulasi Juni'!$AL$410:$AL$588,APS!$B524,'Rekapitulasi Juni'!$AM$410:$AM$588)</f>
        <v>0</v>
      </c>
      <c r="DH524" s="324">
        <f>SUMIF('Rekapitulasi Juni'!$AL$410:$AL$588,APS!$B524,'Rekapitulasi Juni'!$AN$410:$AN$588)</f>
        <v>0</v>
      </c>
      <c r="DI524" s="27"/>
      <c r="DJ524" s="325">
        <f t="shared" si="813"/>
        <v>0</v>
      </c>
      <c r="DK524" s="325">
        <f t="shared" si="814"/>
        <v>0</v>
      </c>
      <c r="DL524" s="27">
        <v>152</v>
      </c>
      <c r="DM524" s="324">
        <f>SUMIF('Rekapitulasi Juni'!$BA$410:$BA$588,APS!$B524,'Rekapitulasi Juni'!$BB$410:$BB$588)</f>
        <v>0</v>
      </c>
      <c r="DN524" s="324">
        <f>SUMIF('Rekapitulasi Juni'!$BA$410:$BA$588,APS!$B524,'Rekapitulasi Juni'!$BC$410:$BC$588)</f>
        <v>0</v>
      </c>
      <c r="DO524" s="324">
        <f>SUMIF('Rekapitulasi Juni'!$BA$410:$BA$588,APS!$B524,'Rekapitulasi Juni'!$BF$410:$BF$588)</f>
        <v>0</v>
      </c>
      <c r="DP524" s="325">
        <f t="shared" si="815"/>
        <v>0</v>
      </c>
      <c r="DQ524" s="325">
        <f t="shared" si="816"/>
        <v>0</v>
      </c>
      <c r="DR524" s="27">
        <v>184</v>
      </c>
      <c r="DS524" s="324">
        <f>SUMIF('Rekapitulasi Juni'!$BP$410:$BP$588,APS!$B524,'Rekapitulasi Juni'!$BQ$410:$BQ$588)</f>
        <v>0</v>
      </c>
      <c r="DT524" s="324">
        <f>SUMIF('Rekapitulasi Juni'!$BP$410:$BP$588,APS!$B524,'Rekapitulasi Juni'!$BR$410:$BR$588)</f>
        <v>0</v>
      </c>
      <c r="DU524" s="27"/>
      <c r="DV524" s="325">
        <f t="shared" si="817"/>
        <v>0</v>
      </c>
      <c r="DW524" s="325">
        <f t="shared" si="818"/>
        <v>0</v>
      </c>
      <c r="DX524" s="41">
        <f t="shared" si="858"/>
        <v>336</v>
      </c>
      <c r="DY524" s="41">
        <f t="shared" si="859"/>
        <v>0</v>
      </c>
      <c r="DZ524" s="41">
        <f t="shared" si="860"/>
        <v>0</v>
      </c>
      <c r="EA524" s="41">
        <f t="shared" si="861"/>
        <v>0</v>
      </c>
      <c r="EB524" s="41">
        <f t="shared" si="862"/>
        <v>0</v>
      </c>
      <c r="EC524" s="41">
        <f t="shared" si="863"/>
        <v>-336</v>
      </c>
      <c r="ED524" s="180">
        <f t="shared" si="864"/>
        <v>0</v>
      </c>
      <c r="EE524" s="27">
        <v>0</v>
      </c>
      <c r="EF524" s="27"/>
      <c r="EG524" s="324">
        <f>SUMIF('Rekapitulasi Juni'!$D$608:$D$786,APS!$B524,'Rekapitulasi Juni'!$E$608:$E$786)</f>
        <v>0</v>
      </c>
      <c r="EH524" s="324">
        <f>SUMIF('Rekapitulasi Juni'!$D$608:$D$786,APS!$B524,'Rekapitulasi Juni'!$F$608:$F$786)</f>
        <v>0</v>
      </c>
      <c r="EI524" s="27"/>
      <c r="EJ524" s="325">
        <f t="shared" si="819"/>
        <v>0</v>
      </c>
      <c r="EK524" s="325">
        <f t="shared" si="820"/>
        <v>0</v>
      </c>
      <c r="EL524" s="27"/>
      <c r="EM524" s="324">
        <f>SUMIF('Rekapitulasi Juni'!$U$608:$U$786,APS!$B524,'Rekapitulasi Juni'!$V$608:$V$786)</f>
        <v>0</v>
      </c>
      <c r="EN524" s="324">
        <f>SUMIF('Rekapitulasi Juni'!$U$608:$U$786,APS!$B524,'Rekapitulasi Juni'!$W$608:$W$786)</f>
        <v>0</v>
      </c>
      <c r="EO524" s="27"/>
      <c r="EP524" s="325">
        <f t="shared" si="821"/>
        <v>0</v>
      </c>
      <c r="EQ524" s="325">
        <f t="shared" si="822"/>
        <v>0</v>
      </c>
      <c r="ER524" s="27"/>
      <c r="ES524" s="324">
        <f>SUMIF('Rekapitulasi Juni'!$AL$608:$AL$786,APS!$B524,'Rekapitulasi Juni'!$AM$608:$AM$786)</f>
        <v>0</v>
      </c>
      <c r="ET524" s="324">
        <f>SUMIF('Rekapitulasi Juni'!$AL$608:$AL$786,APS!$B524,'Rekapitulasi Juni'!$AN$608:$AN$786)</f>
        <v>0</v>
      </c>
      <c r="EU524" s="27"/>
      <c r="EV524" s="325">
        <f t="shared" si="807"/>
        <v>0</v>
      </c>
      <c r="EW524" s="325">
        <f t="shared" si="808"/>
        <v>0</v>
      </c>
      <c r="EX524" s="27"/>
      <c r="EY524" s="324">
        <f>SUMIF('Rekapitulasi Juni'!$BA$608:$BA$786,APS!$B524,'Rekapitulasi Juni'!$BB$608:$BB$786)</f>
        <v>0</v>
      </c>
      <c r="EZ524" s="324">
        <f>SUMIF('Rekapitulasi Juni'!$BA$608:$BA$786,APS!$B524,'Rekapitulasi Juni'!$BC$608:$BC$786)</f>
        <v>0</v>
      </c>
      <c r="FA524" s="324">
        <f>SUMIF('Rekapitulasi Juni'!$BA$608:$BA$786,APS!$B524,'Rekapitulasi Juni'!$BF$608:$BF$786)</f>
        <v>0</v>
      </c>
      <c r="FB524" s="325">
        <f t="shared" si="809"/>
        <v>0</v>
      </c>
      <c r="FC524" s="325">
        <f t="shared" si="810"/>
        <v>0</v>
      </c>
      <c r="FD524" s="27"/>
      <c r="FE524" s="27"/>
      <c r="FF524" s="27"/>
      <c r="FG524" s="27"/>
      <c r="FH524" s="27"/>
      <c r="FI524" s="27"/>
      <c r="FJ524" s="41">
        <f t="shared" si="865"/>
        <v>0</v>
      </c>
      <c r="FK524" s="41">
        <f t="shared" si="866"/>
        <v>0</v>
      </c>
      <c r="FL524" s="41">
        <f t="shared" si="867"/>
        <v>0</v>
      </c>
      <c r="FM524" s="41">
        <f t="shared" si="868"/>
        <v>0</v>
      </c>
      <c r="FN524" s="41">
        <f t="shared" si="869"/>
        <v>0</v>
      </c>
      <c r="FO524" s="41">
        <f t="shared" si="870"/>
        <v>0</v>
      </c>
      <c r="FP524" s="180">
        <f t="shared" si="871"/>
        <v>0</v>
      </c>
      <c r="FQ524" s="27"/>
      <c r="FR524" s="27"/>
      <c r="FS524" s="324">
        <f>SUMIF('Rekapitulasi Juni'!$D$804:$D$984,APS!$B524,'Rekapitulasi Juni'!$E$804:$E$984)</f>
        <v>0</v>
      </c>
      <c r="FT524" s="324">
        <f>SUMIF('Rekapitulasi Juni'!$D$804:$D$984,APS!$B524,'Rekapitulasi Juni'!$F$804:$F$984)</f>
        <v>0</v>
      </c>
      <c r="FU524" s="27"/>
      <c r="FV524" s="325">
        <f t="shared" si="811"/>
        <v>0</v>
      </c>
      <c r="FW524" s="325">
        <f t="shared" si="812"/>
        <v>0</v>
      </c>
      <c r="FX524" s="27"/>
      <c r="FY524" s="324">
        <f>SUMIF('Rekapitulasi Juni'!$U$804:$U$984,APS!$B524,'Rekapitulasi Juni'!$V$804:$V$984)</f>
        <v>0</v>
      </c>
      <c r="FZ524" s="324">
        <f>SUMIF('Rekapitulasi Juni'!$U$804:$U$984,APS!$B524,'Rekapitulasi Juni'!$W$804:$W$984)</f>
        <v>0</v>
      </c>
      <c r="GA524" s="27"/>
      <c r="GB524" s="325">
        <f t="shared" si="805"/>
        <v>0</v>
      </c>
      <c r="GC524" s="325">
        <f t="shared" si="806"/>
        <v>0</v>
      </c>
      <c r="GD524" s="27"/>
      <c r="GE524" s="324">
        <f>SUMIF('Rekapitulasi Juni'!$AL$804:$AL$984,APS!$B524,'Rekapitulasi Juni'!$AM$804:$AM$984)</f>
        <v>0</v>
      </c>
      <c r="GF524" s="324">
        <f>SUMIF('Rekapitulasi Juni'!$AL$804:$AL$984,APS!$B524,'Rekapitulasi Juni'!$AN$804:$AN$984)</f>
        <v>0</v>
      </c>
      <c r="GG524" s="27"/>
      <c r="GH524" s="325">
        <f t="shared" ref="GH524:GH587" si="902">IF(GD524=0,0,((GF524+GG524)/GD524)*100)</f>
        <v>0</v>
      </c>
      <c r="GI524" s="325">
        <f t="shared" ref="GI524:GI590" si="903">IF(GE524=0,0,((GF524+GG524)/GE524)*100)</f>
        <v>0</v>
      </c>
      <c r="GJ524" s="27"/>
      <c r="GK524" s="27"/>
      <c r="GL524" s="41">
        <f t="shared" si="872"/>
        <v>0</v>
      </c>
      <c r="GM524" s="41">
        <f t="shared" si="873"/>
        <v>0</v>
      </c>
      <c r="GN524" s="41">
        <f t="shared" si="874"/>
        <v>0</v>
      </c>
      <c r="GO524" s="41">
        <f t="shared" si="804"/>
        <v>0</v>
      </c>
      <c r="GP524" s="41">
        <f t="shared" si="875"/>
        <v>0</v>
      </c>
      <c r="GQ524" s="41">
        <f t="shared" si="876"/>
        <v>0</v>
      </c>
      <c r="GR524" s="180">
        <f t="shared" si="877"/>
        <v>0</v>
      </c>
      <c r="GS524" s="41">
        <f t="shared" ref="GS524:GS590" si="904">AZ524+CL524+DX524+FJ524+GL524</f>
        <v>336</v>
      </c>
      <c r="GT524" s="41">
        <f t="shared" ref="GT524:GT590" si="905">BA524+CM524+DY524+FK524+GM524</f>
        <v>130</v>
      </c>
      <c r="GU524" s="41">
        <f t="shared" ref="GU524:GU590" si="906">BB524+CN524+DZ524+FL524+GN524</f>
        <v>0</v>
      </c>
      <c r="GV524" s="41">
        <f t="shared" ref="GV524:GV590" si="907">BC524+CO524+EA524+FM524+GO524</f>
        <v>0</v>
      </c>
      <c r="GW524" s="41">
        <f t="shared" ref="GW524:GW590" si="908">BD524+CP524+EB524+FN524+GP524</f>
        <v>0</v>
      </c>
      <c r="GX524" s="41">
        <f t="shared" ref="GX524:GX587" si="909">GW524-Q524</f>
        <v>-336</v>
      </c>
      <c r="GY524" s="180">
        <f t="shared" ref="GY524:GY590" si="910">IF(Q524=0,0,((GW524)/Q524)*100)</f>
        <v>0</v>
      </c>
      <c r="GZ524" s="41">
        <v>499</v>
      </c>
      <c r="HA524" s="32"/>
      <c r="HB524" s="42">
        <f t="shared" si="794"/>
        <v>392</v>
      </c>
      <c r="HC524" s="59"/>
    </row>
    <row r="525" spans="1:211" ht="15" customHeight="1">
      <c r="A525" s="31" t="s">
        <v>1017</v>
      </c>
      <c r="B525" s="66" t="s">
        <v>1018</v>
      </c>
      <c r="C525" s="31" t="s">
        <v>1013</v>
      </c>
      <c r="D525" s="31" t="s">
        <v>1013</v>
      </c>
      <c r="E525" s="31" t="s">
        <v>1014</v>
      </c>
      <c r="F525" s="31" t="s">
        <v>929</v>
      </c>
      <c r="G525" s="33">
        <v>168</v>
      </c>
      <c r="H525" s="33">
        <v>0</v>
      </c>
      <c r="I525" s="33">
        <v>0</v>
      </c>
      <c r="J525" s="34">
        <f>IFERROR(VLOOKUP(A525,#REF!,3,0),0)</f>
        <v>0</v>
      </c>
      <c r="K525" s="34">
        <f t="shared" si="789"/>
        <v>0</v>
      </c>
      <c r="L525" s="34">
        <v>168</v>
      </c>
      <c r="M525" s="34">
        <v>168</v>
      </c>
      <c r="N525" s="35">
        <f t="shared" si="790"/>
        <v>168</v>
      </c>
      <c r="O525" s="35">
        <f t="shared" si="791"/>
        <v>168</v>
      </c>
      <c r="P525" s="36">
        <v>168</v>
      </c>
      <c r="Q525" s="36">
        <f t="shared" si="823"/>
        <v>168</v>
      </c>
      <c r="R525" s="80"/>
      <c r="S525" s="37">
        <f ca="1">SUMIF(ROP!$D$6:$H$65536,A525,ROP!$J$6:$J$65536)</f>
        <v>0</v>
      </c>
      <c r="T525" s="37">
        <f>SUMIF(HASIL!$B:$B,APS!$B525&amp;RIGHT(APS!T$9,2),HASIL!$I:$I)</f>
        <v>0</v>
      </c>
      <c r="U525" s="37">
        <f>SUMIF(HASIL!$B:$B,APS!$B525&amp;RIGHT(APS!U$9,2),HASIL!$I:$I)</f>
        <v>0</v>
      </c>
      <c r="V525" s="37">
        <f>SUMIF(HASIL!$B:$B,APS!$B525&amp;RIGHT(APS!V$9,2),HASIL!$I:$I)</f>
        <v>0</v>
      </c>
      <c r="W525" s="37">
        <f>SUMIF(HASIL!$B:$B,APS!$B525&amp;RIGHT(APS!W$9,2),HASIL!$I:$I)</f>
        <v>0</v>
      </c>
      <c r="X525" s="38">
        <f t="shared" si="792"/>
        <v>0</v>
      </c>
      <c r="Y525" s="38">
        <f t="shared" si="793"/>
        <v>-168</v>
      </c>
      <c r="Z525" s="39">
        <f t="shared" si="879"/>
        <v>0</v>
      </c>
      <c r="AA525" s="39">
        <f t="shared" si="901"/>
        <v>168</v>
      </c>
      <c r="AB525" s="40">
        <f t="shared" si="880"/>
        <v>0</v>
      </c>
      <c r="AC525" s="27">
        <v>0</v>
      </c>
      <c r="AD525" s="27"/>
      <c r="AE525" s="27"/>
      <c r="AF525" s="27"/>
      <c r="AG525" s="27"/>
      <c r="AH525" s="27"/>
      <c r="AI525" s="324">
        <f>SUMIF('Rekapitulasi Juni'!$D$9:$D$192,APS!$B525,'Rekapitulasi Juni'!$E$9:$E$192)</f>
        <v>0</v>
      </c>
      <c r="AJ525" s="324">
        <f>SUMIF('Rekapitulasi Juni'!$D$9:$D$192,APS!$B525,'Rekapitulasi Juni'!$F$9:$F$192)</f>
        <v>0</v>
      </c>
      <c r="AK525" s="324">
        <f>SUMIF('Rekapitulasi Juni'!$D$9:$D$192,APS!$B525,'Rekapitulasi Juni'!$K$9:$K$192)</f>
        <v>0</v>
      </c>
      <c r="AL525" s="325">
        <f t="shared" si="824"/>
        <v>0</v>
      </c>
      <c r="AM525" s="325">
        <f t="shared" si="825"/>
        <v>0</v>
      </c>
      <c r="AN525" s="27"/>
      <c r="AO525" s="324">
        <f>SUMIF('Rekapitulasi Juni'!$U$9:$U$192,APS!$B525,'Rekapitulasi Juni'!$V$9:$V$192)</f>
        <v>0</v>
      </c>
      <c r="AP525" s="324">
        <f>SUMIF('Rekapitulasi Juni'!$U$9:$U$192,APS!$B525,'Rekapitulasi Juni'!$W$9:$W$192)</f>
        <v>0</v>
      </c>
      <c r="AQ525" s="27"/>
      <c r="AR525" s="325">
        <f t="shared" si="826"/>
        <v>0</v>
      </c>
      <c r="AS525" s="325">
        <f t="shared" si="827"/>
        <v>0</v>
      </c>
      <c r="AT525" s="27"/>
      <c r="AU525" s="324">
        <f>SUMIF('Rekapitulasi Juni'!$AL$9:$AL$192,APS!$B525,'Rekapitulasi Juni'!$AM$9:$AM$192)</f>
        <v>0</v>
      </c>
      <c r="AV525" s="324">
        <f>SUMIF('Rekapitulasi Juni'!$AL$9:$AL$192,APS!$B525,'Rekapitulasi Juni'!$AN$9:$AN$192)</f>
        <v>0</v>
      </c>
      <c r="AW525" s="27"/>
      <c r="AX525" s="325">
        <f t="shared" si="828"/>
        <v>0</v>
      </c>
      <c r="AY525" s="325">
        <f t="shared" si="829"/>
        <v>0</v>
      </c>
      <c r="AZ525" s="41">
        <f t="shared" si="830"/>
        <v>0</v>
      </c>
      <c r="BA525" s="41">
        <f t="shared" si="831"/>
        <v>0</v>
      </c>
      <c r="BB525" s="41">
        <f t="shared" si="832"/>
        <v>0</v>
      </c>
      <c r="BC525" s="41">
        <f t="shared" si="833"/>
        <v>0</v>
      </c>
      <c r="BD525" s="41">
        <f t="shared" si="834"/>
        <v>0</v>
      </c>
      <c r="BE525" s="41">
        <f t="shared" si="835"/>
        <v>0</v>
      </c>
      <c r="BF525" s="180">
        <f t="shared" si="836"/>
        <v>0</v>
      </c>
      <c r="BG525" s="27">
        <v>0</v>
      </c>
      <c r="BH525" s="27"/>
      <c r="BI525" s="324">
        <f>SUMIF('Rekapitulasi Juni'!$D$214:$D$393,APS!$B525,'Rekapitulasi Juni'!$E$214:$E$393)</f>
        <v>0</v>
      </c>
      <c r="BJ525" s="324">
        <f>SUMIF('Rekapitulasi Juni'!$D$214:$D$393,APS!$B525,'Rekapitulasi Juni'!$F$214:$F$393)</f>
        <v>0</v>
      </c>
      <c r="BK525" s="27"/>
      <c r="BL525" s="325">
        <f t="shared" si="837"/>
        <v>0</v>
      </c>
      <c r="BM525" s="325">
        <f t="shared" si="838"/>
        <v>0</v>
      </c>
      <c r="BN525" s="27"/>
      <c r="BO525" s="324">
        <f>SUMIF('Rekapitulasi Juni'!$U$214:$U$393,APS!$B525,'Rekapitulasi Juni'!$V$214:$V$393)</f>
        <v>0</v>
      </c>
      <c r="BP525" s="324">
        <f>SUMIF('Rekapitulasi Juni'!$U$214:$U$393,APS!$B525,'Rekapitulasi Juni'!$W$214:$W$393)</f>
        <v>0</v>
      </c>
      <c r="BQ525" s="27"/>
      <c r="BR525" s="325">
        <f t="shared" si="839"/>
        <v>0</v>
      </c>
      <c r="BS525" s="325">
        <f t="shared" si="840"/>
        <v>0</v>
      </c>
      <c r="BT525" s="27"/>
      <c r="BU525" s="324">
        <f>SUMIF('Rekapitulasi Juni'!$AL$214:$AL$393,APS!$B525,'Rekapitulasi Juni'!$AM$214:$AM$393)</f>
        <v>0</v>
      </c>
      <c r="BV525" s="324">
        <f>SUMIF('Rekapitulasi Juni'!$AL$214:$AL$393,APS!$B525,'Rekapitulasi Juni'!$AN$214:$AN$393)</f>
        <v>0</v>
      </c>
      <c r="BW525" s="27"/>
      <c r="BX525" s="325">
        <f t="shared" si="841"/>
        <v>0</v>
      </c>
      <c r="BY525" s="325">
        <f t="shared" si="842"/>
        <v>0</v>
      </c>
      <c r="BZ525" s="27"/>
      <c r="CA525" s="324">
        <f>SUMIF('Rekapitulasi Juni'!$BA$214:$BA$393,APS!$B525,'Rekapitulasi Juni'!$BB$214:$BB$393)</f>
        <v>0</v>
      </c>
      <c r="CB525" s="324">
        <f>SUMIF('Rekapitulasi Juni'!$BA$214:$BA$393,APS!$B525,'Rekapitulasi Juni'!$BC$214:$BC$393)</f>
        <v>0</v>
      </c>
      <c r="CC525" s="27"/>
      <c r="CD525" s="325">
        <f t="shared" si="843"/>
        <v>0</v>
      </c>
      <c r="CE525" s="325">
        <f t="shared" si="844"/>
        <v>0</v>
      </c>
      <c r="CF525" s="27"/>
      <c r="CG525" s="324">
        <f>SUMIF('Rekapitulasi Juni'!$BP$214:$BP$393,APS!$B525,'Rekapitulasi Juni'!$BQ$214:$BQ$393)</f>
        <v>0</v>
      </c>
      <c r="CH525" s="324">
        <f>SUMIF('Rekapitulasi Juni'!$BP$214:$BP$393,APS!$B525,'Rekapitulasi Juni'!$BR$214:$BR$393)</f>
        <v>0</v>
      </c>
      <c r="CI525" s="27"/>
      <c r="CJ525" s="325">
        <f t="shared" si="845"/>
        <v>0</v>
      </c>
      <c r="CK525" s="325">
        <f t="shared" si="846"/>
        <v>0</v>
      </c>
      <c r="CL525" s="41">
        <f t="shared" si="847"/>
        <v>0</v>
      </c>
      <c r="CM525" s="41">
        <f t="shared" si="848"/>
        <v>0</v>
      </c>
      <c r="CN525" s="41">
        <f t="shared" si="849"/>
        <v>0</v>
      </c>
      <c r="CO525" s="41">
        <f t="shared" si="850"/>
        <v>0</v>
      </c>
      <c r="CP525" s="41">
        <f t="shared" si="851"/>
        <v>0</v>
      </c>
      <c r="CQ525" s="41">
        <f t="shared" si="852"/>
        <v>0</v>
      </c>
      <c r="CR525" s="180">
        <f t="shared" si="853"/>
        <v>0</v>
      </c>
      <c r="CS525" s="27">
        <v>0</v>
      </c>
      <c r="CT525" s="27"/>
      <c r="CU525" s="324">
        <f>SUMIF('Rekapitulasi Juni'!$D$410:$D$588,APS!$B525,'Rekapitulasi Juni'!$E$410:$E$588)</f>
        <v>0</v>
      </c>
      <c r="CV525" s="324">
        <f>SUMIF('Rekapitulasi Juni'!$D$410:$D$588,APS!$B525,'Rekapitulasi Juni'!$F$410:$F$588)</f>
        <v>0</v>
      </c>
      <c r="CW525" s="27"/>
      <c r="CX525" s="325">
        <f t="shared" si="854"/>
        <v>0</v>
      </c>
      <c r="CY525" s="325">
        <f t="shared" si="855"/>
        <v>0</v>
      </c>
      <c r="CZ525" s="27"/>
      <c r="DA525" s="324">
        <f>SUMIF('Rekapitulasi Juni'!$U$410:$U$588,APS!$B525,'Rekapitulasi Juni'!$V$410:$V$588)</f>
        <v>0</v>
      </c>
      <c r="DB525" s="324">
        <f>SUMIF('Rekapitulasi Juni'!$U$410:$U$588,APS!$B525,'Rekapitulasi Juni'!$W$410:$W$588)</f>
        <v>0</v>
      </c>
      <c r="DC525" s="27"/>
      <c r="DD525" s="325">
        <f t="shared" si="856"/>
        <v>0</v>
      </c>
      <c r="DE525" s="325">
        <f t="shared" si="857"/>
        <v>0</v>
      </c>
      <c r="DF525" s="27"/>
      <c r="DG525" s="324">
        <f>SUMIF('Rekapitulasi Juni'!$AL$410:$AL$588,APS!$B525,'Rekapitulasi Juni'!$AM$410:$AM$588)</f>
        <v>0</v>
      </c>
      <c r="DH525" s="324">
        <f>SUMIF('Rekapitulasi Juni'!$AL$410:$AL$588,APS!$B525,'Rekapitulasi Juni'!$AN$410:$AN$588)</f>
        <v>0</v>
      </c>
      <c r="DI525" s="27"/>
      <c r="DJ525" s="325">
        <f t="shared" si="813"/>
        <v>0</v>
      </c>
      <c r="DK525" s="325">
        <f t="shared" si="814"/>
        <v>0</v>
      </c>
      <c r="DL525" s="27"/>
      <c r="DM525" s="324">
        <f>SUMIF('Rekapitulasi Juni'!$BA$410:$BA$588,APS!$B525,'Rekapitulasi Juni'!$BB$410:$BB$588)</f>
        <v>0</v>
      </c>
      <c r="DN525" s="324">
        <f>SUMIF('Rekapitulasi Juni'!$BA$410:$BA$588,APS!$B525,'Rekapitulasi Juni'!$BC$410:$BC$588)</f>
        <v>0</v>
      </c>
      <c r="DO525" s="324">
        <f>SUMIF('Rekapitulasi Juni'!$BA$410:$BA$588,APS!$B525,'Rekapitulasi Juni'!$BF$410:$BF$588)</f>
        <v>0</v>
      </c>
      <c r="DP525" s="325">
        <f t="shared" si="815"/>
        <v>0</v>
      </c>
      <c r="DQ525" s="325">
        <f t="shared" si="816"/>
        <v>0</v>
      </c>
      <c r="DR525" s="27">
        <v>116</v>
      </c>
      <c r="DS525" s="324">
        <f>SUMIF('Rekapitulasi Juni'!$BP$410:$BP$588,APS!$B525,'Rekapitulasi Juni'!$BQ$410:$BQ$588)</f>
        <v>0</v>
      </c>
      <c r="DT525" s="324">
        <f>SUMIF('Rekapitulasi Juni'!$BP$410:$BP$588,APS!$B525,'Rekapitulasi Juni'!$BR$410:$BR$588)</f>
        <v>0</v>
      </c>
      <c r="DU525" s="27"/>
      <c r="DV525" s="325">
        <f t="shared" si="817"/>
        <v>0</v>
      </c>
      <c r="DW525" s="325">
        <f t="shared" si="818"/>
        <v>0</v>
      </c>
      <c r="DX525" s="41">
        <f t="shared" si="858"/>
        <v>116</v>
      </c>
      <c r="DY525" s="41">
        <f t="shared" si="859"/>
        <v>0</v>
      </c>
      <c r="DZ525" s="41">
        <f t="shared" si="860"/>
        <v>0</v>
      </c>
      <c r="EA525" s="41">
        <f t="shared" si="861"/>
        <v>0</v>
      </c>
      <c r="EB525" s="41">
        <f t="shared" si="862"/>
        <v>0</v>
      </c>
      <c r="EC525" s="41">
        <f t="shared" si="863"/>
        <v>-116</v>
      </c>
      <c r="ED525" s="180">
        <f t="shared" si="864"/>
        <v>0</v>
      </c>
      <c r="EE525" s="27">
        <v>0</v>
      </c>
      <c r="EF525" s="27">
        <v>52</v>
      </c>
      <c r="EG525" s="324">
        <f>SUMIF('Rekapitulasi Juni'!$D$608:$D$786,APS!$B525,'Rekapitulasi Juni'!$E$608:$E$786)</f>
        <v>0</v>
      </c>
      <c r="EH525" s="324">
        <f>SUMIF('Rekapitulasi Juni'!$D$608:$D$786,APS!$B525,'Rekapitulasi Juni'!$F$608:$F$786)</f>
        <v>0</v>
      </c>
      <c r="EI525" s="27"/>
      <c r="EJ525" s="325">
        <f t="shared" si="819"/>
        <v>0</v>
      </c>
      <c r="EK525" s="325">
        <f t="shared" si="820"/>
        <v>0</v>
      </c>
      <c r="EL525" s="27"/>
      <c r="EM525" s="324">
        <f>SUMIF('Rekapitulasi Juni'!$U$608:$U$786,APS!$B525,'Rekapitulasi Juni'!$V$608:$V$786)</f>
        <v>0</v>
      </c>
      <c r="EN525" s="324">
        <f>SUMIF('Rekapitulasi Juni'!$U$608:$U$786,APS!$B525,'Rekapitulasi Juni'!$W$608:$W$786)</f>
        <v>0</v>
      </c>
      <c r="EO525" s="27"/>
      <c r="EP525" s="325">
        <f t="shared" si="821"/>
        <v>0</v>
      </c>
      <c r="EQ525" s="325">
        <f t="shared" si="822"/>
        <v>0</v>
      </c>
      <c r="ER525" s="27"/>
      <c r="ES525" s="324">
        <f>SUMIF('Rekapitulasi Juni'!$AL$608:$AL$786,APS!$B525,'Rekapitulasi Juni'!$AM$608:$AM$786)</f>
        <v>0</v>
      </c>
      <c r="ET525" s="324">
        <f>SUMIF('Rekapitulasi Juni'!$AL$608:$AL$786,APS!$B525,'Rekapitulasi Juni'!$AN$608:$AN$786)</f>
        <v>0</v>
      </c>
      <c r="EU525" s="27"/>
      <c r="EV525" s="325">
        <f t="shared" si="807"/>
        <v>0</v>
      </c>
      <c r="EW525" s="325">
        <f t="shared" si="808"/>
        <v>0</v>
      </c>
      <c r="EX525" s="27"/>
      <c r="EY525" s="324">
        <f>SUMIF('Rekapitulasi Juni'!$BA$608:$BA$786,APS!$B525,'Rekapitulasi Juni'!$BB$608:$BB$786)</f>
        <v>0</v>
      </c>
      <c r="EZ525" s="324">
        <f>SUMIF('Rekapitulasi Juni'!$BA$608:$BA$786,APS!$B525,'Rekapitulasi Juni'!$BC$608:$BC$786)</f>
        <v>0</v>
      </c>
      <c r="FA525" s="324">
        <f>SUMIF('Rekapitulasi Juni'!$BA$608:$BA$786,APS!$B525,'Rekapitulasi Juni'!$BF$608:$BF$786)</f>
        <v>0</v>
      </c>
      <c r="FB525" s="325">
        <f t="shared" si="809"/>
        <v>0</v>
      </c>
      <c r="FC525" s="325">
        <f t="shared" si="810"/>
        <v>0</v>
      </c>
      <c r="FD525" s="27"/>
      <c r="FE525" s="27"/>
      <c r="FF525" s="27"/>
      <c r="FG525" s="27"/>
      <c r="FH525" s="27"/>
      <c r="FI525" s="27"/>
      <c r="FJ525" s="41">
        <f t="shared" si="865"/>
        <v>52</v>
      </c>
      <c r="FK525" s="41">
        <f t="shared" si="866"/>
        <v>0</v>
      </c>
      <c r="FL525" s="41">
        <f t="shared" si="867"/>
        <v>0</v>
      </c>
      <c r="FM525" s="41">
        <f t="shared" si="868"/>
        <v>0</v>
      </c>
      <c r="FN525" s="41">
        <f t="shared" si="869"/>
        <v>0</v>
      </c>
      <c r="FO525" s="41">
        <f t="shared" si="870"/>
        <v>-52</v>
      </c>
      <c r="FP525" s="180">
        <f t="shared" si="871"/>
        <v>0</v>
      </c>
      <c r="FQ525" s="27"/>
      <c r="FR525" s="27"/>
      <c r="FS525" s="324">
        <f>SUMIF('Rekapitulasi Juni'!$D$804:$D$984,APS!$B525,'Rekapitulasi Juni'!$E$804:$E$984)</f>
        <v>0</v>
      </c>
      <c r="FT525" s="324">
        <f>SUMIF('Rekapitulasi Juni'!$D$804:$D$984,APS!$B525,'Rekapitulasi Juni'!$F$804:$F$984)</f>
        <v>0</v>
      </c>
      <c r="FU525" s="27"/>
      <c r="FV525" s="325">
        <f t="shared" si="811"/>
        <v>0</v>
      </c>
      <c r="FW525" s="325">
        <f t="shared" si="812"/>
        <v>0</v>
      </c>
      <c r="FX525" s="27"/>
      <c r="FY525" s="324">
        <f>SUMIF('Rekapitulasi Juni'!$U$804:$U$984,APS!$B525,'Rekapitulasi Juni'!$V$804:$V$984)</f>
        <v>0</v>
      </c>
      <c r="FZ525" s="324">
        <f>SUMIF('Rekapitulasi Juni'!$U$804:$U$984,APS!$B525,'Rekapitulasi Juni'!$W$804:$W$984)</f>
        <v>0</v>
      </c>
      <c r="GA525" s="27"/>
      <c r="GB525" s="325">
        <f t="shared" si="805"/>
        <v>0</v>
      </c>
      <c r="GC525" s="325">
        <f t="shared" si="806"/>
        <v>0</v>
      </c>
      <c r="GD525" s="27"/>
      <c r="GE525" s="324">
        <f>SUMIF('Rekapitulasi Juni'!$AL$804:$AL$984,APS!$B525,'Rekapitulasi Juni'!$AM$804:$AM$984)</f>
        <v>0</v>
      </c>
      <c r="GF525" s="324">
        <f>SUMIF('Rekapitulasi Juni'!$AL$804:$AL$984,APS!$B525,'Rekapitulasi Juni'!$AN$804:$AN$984)</f>
        <v>0</v>
      </c>
      <c r="GG525" s="27"/>
      <c r="GH525" s="325">
        <f t="shared" si="902"/>
        <v>0</v>
      </c>
      <c r="GI525" s="325">
        <f t="shared" si="903"/>
        <v>0</v>
      </c>
      <c r="GJ525" s="27"/>
      <c r="GK525" s="27"/>
      <c r="GL525" s="41">
        <f t="shared" si="872"/>
        <v>0</v>
      </c>
      <c r="GM525" s="41">
        <f t="shared" si="873"/>
        <v>0</v>
      </c>
      <c r="GN525" s="41">
        <f t="shared" si="874"/>
        <v>0</v>
      </c>
      <c r="GO525" s="41">
        <f t="shared" ref="GO525:GO590" si="911">FU525+GA525+GG525</f>
        <v>0</v>
      </c>
      <c r="GP525" s="41">
        <f t="shared" si="875"/>
        <v>0</v>
      </c>
      <c r="GQ525" s="41">
        <f t="shared" si="876"/>
        <v>0</v>
      </c>
      <c r="GR525" s="180">
        <f t="shared" si="877"/>
        <v>0</v>
      </c>
      <c r="GS525" s="41">
        <f t="shared" si="904"/>
        <v>168</v>
      </c>
      <c r="GT525" s="41">
        <f t="shared" si="905"/>
        <v>0</v>
      </c>
      <c r="GU525" s="41">
        <f t="shared" si="906"/>
        <v>0</v>
      </c>
      <c r="GV525" s="41">
        <f t="shared" si="907"/>
        <v>0</v>
      </c>
      <c r="GW525" s="41">
        <f t="shared" si="908"/>
        <v>0</v>
      </c>
      <c r="GX525" s="41">
        <f t="shared" si="909"/>
        <v>-168</v>
      </c>
      <c r="GY525" s="180">
        <f t="shared" si="910"/>
        <v>0</v>
      </c>
      <c r="GZ525" s="41">
        <v>500</v>
      </c>
      <c r="HA525" s="32"/>
      <c r="HB525" s="42">
        <f t="shared" si="794"/>
        <v>168</v>
      </c>
      <c r="HC525" s="59"/>
    </row>
    <row r="526" spans="1:211" ht="15" customHeight="1">
      <c r="A526" s="31" t="s">
        <v>1019</v>
      </c>
      <c r="B526" s="66" t="s">
        <v>1020</v>
      </c>
      <c r="C526" s="31" t="s">
        <v>1013</v>
      </c>
      <c r="D526" s="31" t="s">
        <v>1013</v>
      </c>
      <c r="E526" s="31" t="s">
        <v>1014</v>
      </c>
      <c r="F526" s="31" t="s">
        <v>929</v>
      </c>
      <c r="G526" s="33">
        <v>224</v>
      </c>
      <c r="H526" s="33">
        <v>0</v>
      </c>
      <c r="I526" s="33">
        <v>0</v>
      </c>
      <c r="J526" s="34">
        <f>IFERROR(VLOOKUP(A526,#REF!,3,0),0)</f>
        <v>0</v>
      </c>
      <c r="K526" s="34">
        <f t="shared" si="789"/>
        <v>115</v>
      </c>
      <c r="L526" s="34">
        <v>53</v>
      </c>
      <c r="M526" s="34">
        <v>168</v>
      </c>
      <c r="N526" s="35">
        <f t="shared" si="790"/>
        <v>109</v>
      </c>
      <c r="O526" s="35">
        <f t="shared" si="791"/>
        <v>109</v>
      </c>
      <c r="P526" s="36">
        <v>224</v>
      </c>
      <c r="Q526" s="36">
        <f t="shared" si="823"/>
        <v>339</v>
      </c>
      <c r="R526" s="80"/>
      <c r="S526" s="37">
        <f ca="1">SUMIF(ROP!$D$6:$H$65536,A526,ROP!$J$6:$J$65536)</f>
        <v>0</v>
      </c>
      <c r="T526" s="37">
        <f>SUMIF(HASIL!$B:$B,APS!$B526&amp;RIGHT(APS!T$9,2),HASIL!$I:$I)</f>
        <v>23</v>
      </c>
      <c r="U526" s="37">
        <f>SUMIF(HASIL!$B:$B,APS!$B526&amp;RIGHT(APS!U$9,2),HASIL!$I:$I)</f>
        <v>0</v>
      </c>
      <c r="V526" s="37">
        <f>SUMIF(HASIL!$B:$B,APS!$B526&amp;RIGHT(APS!V$9,2),HASIL!$I:$I)</f>
        <v>0</v>
      </c>
      <c r="W526" s="37">
        <f>SUMIF(HASIL!$B:$B,APS!$B526&amp;RIGHT(APS!W$9,2),HASIL!$I:$I)</f>
        <v>0</v>
      </c>
      <c r="X526" s="38">
        <f t="shared" si="792"/>
        <v>23</v>
      </c>
      <c r="Y526" s="38">
        <f t="shared" si="793"/>
        <v>-316</v>
      </c>
      <c r="Z526" s="39">
        <f t="shared" si="879"/>
        <v>53</v>
      </c>
      <c r="AA526" s="39">
        <f t="shared" si="901"/>
        <v>392</v>
      </c>
      <c r="AB526" s="40">
        <f t="shared" si="880"/>
        <v>0</v>
      </c>
      <c r="AC526" s="27">
        <v>0</v>
      </c>
      <c r="AD526" s="27"/>
      <c r="AE526" s="27"/>
      <c r="AF526" s="27"/>
      <c r="AG526" s="27"/>
      <c r="AH526" s="27"/>
      <c r="AI526" s="324">
        <f>SUMIF('Rekapitulasi Juni'!$D$9:$D$192,APS!$B526,'Rekapitulasi Juni'!$E$9:$E$192)</f>
        <v>0</v>
      </c>
      <c r="AJ526" s="324">
        <f>SUMIF('Rekapitulasi Juni'!$D$9:$D$192,APS!$B526,'Rekapitulasi Juni'!$F$9:$F$192)</f>
        <v>0</v>
      </c>
      <c r="AK526" s="324">
        <f>SUMIF('Rekapitulasi Juni'!$D$9:$D$192,APS!$B526,'Rekapitulasi Juni'!$K$9:$K$192)</f>
        <v>0</v>
      </c>
      <c r="AL526" s="325">
        <f t="shared" si="824"/>
        <v>0</v>
      </c>
      <c r="AM526" s="325">
        <f t="shared" si="825"/>
        <v>0</v>
      </c>
      <c r="AN526" s="27"/>
      <c r="AO526" s="324">
        <f>SUMIF('Rekapitulasi Juni'!$U$9:$U$192,APS!$B526,'Rekapitulasi Juni'!$V$9:$V$192)</f>
        <v>130</v>
      </c>
      <c r="AP526" s="324">
        <f>SUMIF('Rekapitulasi Juni'!$U$9:$U$192,APS!$B526,'Rekapitulasi Juni'!$W$9:$W$192)</f>
        <v>23</v>
      </c>
      <c r="AQ526" s="27"/>
      <c r="AR526" s="325">
        <f t="shared" si="826"/>
        <v>0</v>
      </c>
      <c r="AS526" s="325">
        <f t="shared" si="827"/>
        <v>17.692307692307693</v>
      </c>
      <c r="AT526" s="27">
        <v>68</v>
      </c>
      <c r="AU526" s="324">
        <f>SUMIF('Rekapitulasi Juni'!$AL$9:$AL$192,APS!$B526,'Rekapitulasi Juni'!$AM$9:$AM$192)</f>
        <v>0</v>
      </c>
      <c r="AV526" s="324">
        <f>SUMIF('Rekapitulasi Juni'!$AL$9:$AL$192,APS!$B526,'Rekapitulasi Juni'!$AN$9:$AN$192)</f>
        <v>0</v>
      </c>
      <c r="AW526" s="27"/>
      <c r="AX526" s="325">
        <f t="shared" si="828"/>
        <v>0</v>
      </c>
      <c r="AY526" s="325">
        <f t="shared" si="829"/>
        <v>0</v>
      </c>
      <c r="AZ526" s="41">
        <f t="shared" si="830"/>
        <v>68</v>
      </c>
      <c r="BA526" s="41">
        <f t="shared" si="831"/>
        <v>130</v>
      </c>
      <c r="BB526" s="41">
        <f t="shared" si="832"/>
        <v>23</v>
      </c>
      <c r="BC526" s="41">
        <f t="shared" si="833"/>
        <v>0</v>
      </c>
      <c r="BD526" s="41">
        <f t="shared" si="834"/>
        <v>23</v>
      </c>
      <c r="BE526" s="41">
        <f t="shared" si="835"/>
        <v>-45</v>
      </c>
      <c r="BF526" s="180">
        <f t="shared" si="836"/>
        <v>33.82352941176471</v>
      </c>
      <c r="BG526" s="27">
        <v>0</v>
      </c>
      <c r="BH526" s="27">
        <v>100</v>
      </c>
      <c r="BI526" s="324">
        <f>SUMIF('Rekapitulasi Juni'!$D$214:$D$393,APS!$B526,'Rekapitulasi Juni'!$E$214:$E$393)</f>
        <v>0</v>
      </c>
      <c r="BJ526" s="324">
        <f>SUMIF('Rekapitulasi Juni'!$D$214:$D$393,APS!$B526,'Rekapitulasi Juni'!$F$214:$F$393)</f>
        <v>0</v>
      </c>
      <c r="BK526" s="27"/>
      <c r="BL526" s="325">
        <f t="shared" si="837"/>
        <v>0</v>
      </c>
      <c r="BM526" s="325">
        <f t="shared" si="838"/>
        <v>0</v>
      </c>
      <c r="BN526" s="27"/>
      <c r="BO526" s="324">
        <f>SUMIF('Rekapitulasi Juni'!$U$214:$U$393,APS!$B526,'Rekapitulasi Juni'!$V$214:$V$393)</f>
        <v>0</v>
      </c>
      <c r="BP526" s="324">
        <f>SUMIF('Rekapitulasi Juni'!$U$214:$U$393,APS!$B526,'Rekapitulasi Juni'!$W$214:$W$393)</f>
        <v>0</v>
      </c>
      <c r="BQ526" s="27"/>
      <c r="BR526" s="325">
        <f t="shared" si="839"/>
        <v>0</v>
      </c>
      <c r="BS526" s="325">
        <f t="shared" si="840"/>
        <v>0</v>
      </c>
      <c r="BT526" s="27"/>
      <c r="BU526" s="324">
        <f>SUMIF('Rekapitulasi Juni'!$AL$214:$AL$393,APS!$B526,'Rekapitulasi Juni'!$AM$214:$AM$393)</f>
        <v>0</v>
      </c>
      <c r="BV526" s="324">
        <f>SUMIF('Rekapitulasi Juni'!$AL$214:$AL$393,APS!$B526,'Rekapitulasi Juni'!$AN$214:$AN$393)</f>
        <v>92</v>
      </c>
      <c r="BW526" s="27"/>
      <c r="BX526" s="325">
        <f t="shared" si="841"/>
        <v>0</v>
      </c>
      <c r="BY526" s="325">
        <f t="shared" si="842"/>
        <v>0</v>
      </c>
      <c r="BZ526" s="27"/>
      <c r="CA526" s="324">
        <f>SUMIF('Rekapitulasi Juni'!$BA$214:$BA$393,APS!$B526,'Rekapitulasi Juni'!$BB$214:$BB$393)</f>
        <v>0</v>
      </c>
      <c r="CB526" s="324">
        <f>SUMIF('Rekapitulasi Juni'!$BA$214:$BA$393,APS!$B526,'Rekapitulasi Juni'!$BC$214:$BC$393)</f>
        <v>0</v>
      </c>
      <c r="CC526" s="27"/>
      <c r="CD526" s="325">
        <f t="shared" si="843"/>
        <v>0</v>
      </c>
      <c r="CE526" s="325">
        <f t="shared" si="844"/>
        <v>0</v>
      </c>
      <c r="CF526" s="27"/>
      <c r="CG526" s="324">
        <f>SUMIF('Rekapitulasi Juni'!$BP$214:$BP$393,APS!$B526,'Rekapitulasi Juni'!$BQ$214:$BQ$393)</f>
        <v>0</v>
      </c>
      <c r="CH526" s="324">
        <f>SUMIF('Rekapitulasi Juni'!$BP$214:$BP$393,APS!$B526,'Rekapitulasi Juni'!$BR$214:$BR$393)</f>
        <v>0</v>
      </c>
      <c r="CI526" s="27"/>
      <c r="CJ526" s="325">
        <f t="shared" si="845"/>
        <v>0</v>
      </c>
      <c r="CK526" s="325">
        <f t="shared" si="846"/>
        <v>0</v>
      </c>
      <c r="CL526" s="41">
        <f t="shared" si="847"/>
        <v>100</v>
      </c>
      <c r="CM526" s="41">
        <f t="shared" si="848"/>
        <v>0</v>
      </c>
      <c r="CN526" s="41">
        <f t="shared" si="849"/>
        <v>92</v>
      </c>
      <c r="CO526" s="41">
        <f t="shared" si="850"/>
        <v>0</v>
      </c>
      <c r="CP526" s="41">
        <f t="shared" si="851"/>
        <v>92</v>
      </c>
      <c r="CQ526" s="41">
        <f t="shared" si="852"/>
        <v>-8</v>
      </c>
      <c r="CR526" s="180">
        <f t="shared" si="853"/>
        <v>92</v>
      </c>
      <c r="CS526" s="27">
        <v>0</v>
      </c>
      <c r="CT526" s="27"/>
      <c r="CU526" s="324">
        <f>SUMIF('Rekapitulasi Juni'!$D$410:$D$588,APS!$B526,'Rekapitulasi Juni'!$E$410:$E$588)</f>
        <v>0</v>
      </c>
      <c r="CV526" s="324">
        <f>SUMIF('Rekapitulasi Juni'!$D$410:$D$588,APS!$B526,'Rekapitulasi Juni'!$F$410:$F$588)</f>
        <v>0</v>
      </c>
      <c r="CW526" s="27"/>
      <c r="CX526" s="325">
        <f t="shared" si="854"/>
        <v>0</v>
      </c>
      <c r="CY526" s="325">
        <f t="shared" si="855"/>
        <v>0</v>
      </c>
      <c r="CZ526" s="27"/>
      <c r="DA526" s="324">
        <f>SUMIF('Rekapitulasi Juni'!$U$410:$U$588,APS!$B526,'Rekapitulasi Juni'!$V$410:$V$588)</f>
        <v>130</v>
      </c>
      <c r="DB526" s="324">
        <f>SUMIF('Rekapitulasi Juni'!$U$410:$U$588,APS!$B526,'Rekapitulasi Juni'!$W$410:$W$588)</f>
        <v>6</v>
      </c>
      <c r="DC526" s="27"/>
      <c r="DD526" s="325">
        <f t="shared" si="856"/>
        <v>0</v>
      </c>
      <c r="DE526" s="325">
        <f t="shared" si="857"/>
        <v>4.6153846153846159</v>
      </c>
      <c r="DF526" s="27"/>
      <c r="DG526" s="324">
        <f>SUMIF('Rekapitulasi Juni'!$AL$410:$AL$588,APS!$B526,'Rekapitulasi Juni'!$AM$410:$AM$588)</f>
        <v>0</v>
      </c>
      <c r="DH526" s="324">
        <f>SUMIF('Rekapitulasi Juni'!$AL$410:$AL$588,APS!$B526,'Rekapitulasi Juni'!$AN$410:$AN$588)</f>
        <v>0</v>
      </c>
      <c r="DI526" s="27"/>
      <c r="DJ526" s="325">
        <f t="shared" si="813"/>
        <v>0</v>
      </c>
      <c r="DK526" s="325">
        <f t="shared" si="814"/>
        <v>0</v>
      </c>
      <c r="DL526" s="27"/>
      <c r="DM526" s="324">
        <f>SUMIF('Rekapitulasi Juni'!$BA$410:$BA$588,APS!$B526,'Rekapitulasi Juni'!$BB$410:$BB$588)</f>
        <v>0</v>
      </c>
      <c r="DN526" s="324">
        <f>SUMIF('Rekapitulasi Juni'!$BA$410:$BA$588,APS!$B526,'Rekapitulasi Juni'!$BC$410:$BC$588)</f>
        <v>0</v>
      </c>
      <c r="DO526" s="324">
        <f>SUMIF('Rekapitulasi Juni'!$BA$410:$BA$588,APS!$B526,'Rekapitulasi Juni'!$BF$410:$BF$588)</f>
        <v>0</v>
      </c>
      <c r="DP526" s="325">
        <f t="shared" si="815"/>
        <v>0</v>
      </c>
      <c r="DQ526" s="325">
        <f t="shared" si="816"/>
        <v>0</v>
      </c>
      <c r="DR526" s="27"/>
      <c r="DS526" s="324">
        <f>SUMIF('Rekapitulasi Juni'!$BP$410:$BP$588,APS!$B526,'Rekapitulasi Juni'!$BQ$410:$BQ$588)</f>
        <v>0</v>
      </c>
      <c r="DT526" s="324">
        <f>SUMIF('Rekapitulasi Juni'!$BP$410:$BP$588,APS!$B526,'Rekapitulasi Juni'!$BR$410:$BR$588)</f>
        <v>0</v>
      </c>
      <c r="DU526" s="27"/>
      <c r="DV526" s="325">
        <f t="shared" si="817"/>
        <v>0</v>
      </c>
      <c r="DW526" s="325">
        <f t="shared" si="818"/>
        <v>0</v>
      </c>
      <c r="DX526" s="41">
        <f t="shared" si="858"/>
        <v>0</v>
      </c>
      <c r="DY526" s="41">
        <f t="shared" si="859"/>
        <v>130</v>
      </c>
      <c r="DZ526" s="41">
        <f t="shared" si="860"/>
        <v>6</v>
      </c>
      <c r="EA526" s="41">
        <f t="shared" si="861"/>
        <v>0</v>
      </c>
      <c r="EB526" s="41">
        <f t="shared" si="862"/>
        <v>6</v>
      </c>
      <c r="EC526" s="41">
        <f t="shared" si="863"/>
        <v>6</v>
      </c>
      <c r="ED526" s="180">
        <f t="shared" si="864"/>
        <v>0</v>
      </c>
      <c r="EE526" s="27">
        <v>0</v>
      </c>
      <c r="EF526" s="27"/>
      <c r="EG526" s="324">
        <f>SUMIF('Rekapitulasi Juni'!$D$608:$D$786,APS!$B526,'Rekapitulasi Juni'!$E$608:$E$786)</f>
        <v>30</v>
      </c>
      <c r="EH526" s="324">
        <f>SUMIF('Rekapitulasi Juni'!$D$608:$D$786,APS!$B526,'Rekapitulasi Juni'!$F$608:$F$786)</f>
        <v>18</v>
      </c>
      <c r="EI526" s="27"/>
      <c r="EJ526" s="325">
        <f t="shared" si="819"/>
        <v>0</v>
      </c>
      <c r="EK526" s="325">
        <f t="shared" si="820"/>
        <v>60</v>
      </c>
      <c r="EL526" s="27"/>
      <c r="EM526" s="324">
        <f>SUMIF('Rekapitulasi Juni'!$U$608:$U$786,APS!$B526,'Rekapitulasi Juni'!$V$608:$V$786)</f>
        <v>125</v>
      </c>
      <c r="EN526" s="324">
        <f>SUMIF('Rekapitulasi Juni'!$U$608:$U$786,APS!$B526,'Rekapitulasi Juni'!$W$608:$W$786)</f>
        <v>87</v>
      </c>
      <c r="EO526" s="27"/>
      <c r="EP526" s="325">
        <f t="shared" si="821"/>
        <v>0</v>
      </c>
      <c r="EQ526" s="325">
        <f t="shared" si="822"/>
        <v>69.599999999999994</v>
      </c>
      <c r="ER526" s="27">
        <v>8</v>
      </c>
      <c r="ES526" s="324">
        <f>SUMIF('Rekapitulasi Juni'!$AL$608:$AL$786,APS!$B526,'Rekapitulasi Juni'!$AM$608:$AM$786)</f>
        <v>0</v>
      </c>
      <c r="ET526" s="324">
        <f>SUMIF('Rekapitulasi Juni'!$AL$608:$AL$786,APS!$B526,'Rekapitulasi Juni'!$AN$608:$AN$786)</f>
        <v>0</v>
      </c>
      <c r="EU526" s="27"/>
      <c r="EV526" s="325">
        <f t="shared" si="807"/>
        <v>0</v>
      </c>
      <c r="EW526" s="325">
        <f t="shared" si="808"/>
        <v>0</v>
      </c>
      <c r="EX526" s="27">
        <v>216</v>
      </c>
      <c r="EY526" s="324">
        <f>SUMIF('Rekapitulasi Juni'!$BA$608:$BA$786,APS!$B526,'Rekapitulasi Juni'!$BB$608:$BB$786)</f>
        <v>0</v>
      </c>
      <c r="EZ526" s="324">
        <f>SUMIF('Rekapitulasi Juni'!$BA$608:$BA$786,APS!$B526,'Rekapitulasi Juni'!$BC$608:$BC$786)</f>
        <v>0</v>
      </c>
      <c r="FA526" s="324">
        <f>SUMIF('Rekapitulasi Juni'!$BA$608:$BA$786,APS!$B526,'Rekapitulasi Juni'!$BF$608:$BF$786)</f>
        <v>0</v>
      </c>
      <c r="FB526" s="325">
        <f t="shared" si="809"/>
        <v>0</v>
      </c>
      <c r="FC526" s="325">
        <f t="shared" si="810"/>
        <v>0</v>
      </c>
      <c r="FD526" s="27"/>
      <c r="FE526" s="27"/>
      <c r="FF526" s="27"/>
      <c r="FG526" s="27"/>
      <c r="FH526" s="27"/>
      <c r="FI526" s="27"/>
      <c r="FJ526" s="41">
        <f t="shared" si="865"/>
        <v>224</v>
      </c>
      <c r="FK526" s="41">
        <f t="shared" si="866"/>
        <v>155</v>
      </c>
      <c r="FL526" s="41">
        <f t="shared" si="867"/>
        <v>105</v>
      </c>
      <c r="FM526" s="41">
        <f t="shared" si="868"/>
        <v>0</v>
      </c>
      <c r="FN526" s="41">
        <f t="shared" si="869"/>
        <v>105</v>
      </c>
      <c r="FO526" s="41">
        <f t="shared" si="870"/>
        <v>-119</v>
      </c>
      <c r="FP526" s="180">
        <f t="shared" si="871"/>
        <v>46.875</v>
      </c>
      <c r="FQ526" s="27"/>
      <c r="FR526" s="27"/>
      <c r="FS526" s="324">
        <f>SUMIF('Rekapitulasi Juni'!$D$804:$D$984,APS!$B526,'Rekapitulasi Juni'!$E$804:$E$984)</f>
        <v>0</v>
      </c>
      <c r="FT526" s="324">
        <f>SUMIF('Rekapitulasi Juni'!$D$804:$D$984,APS!$B526,'Rekapitulasi Juni'!$F$804:$F$984)</f>
        <v>0</v>
      </c>
      <c r="FU526" s="27"/>
      <c r="FV526" s="325">
        <f t="shared" si="811"/>
        <v>0</v>
      </c>
      <c r="FW526" s="325">
        <f t="shared" si="812"/>
        <v>0</v>
      </c>
      <c r="FX526" s="27"/>
      <c r="FY526" s="324">
        <f>SUMIF('Rekapitulasi Juni'!$U$804:$U$984,APS!$B526,'Rekapitulasi Juni'!$V$804:$V$984)</f>
        <v>0</v>
      </c>
      <c r="FZ526" s="324">
        <f>SUMIF('Rekapitulasi Juni'!$U$804:$U$984,APS!$B526,'Rekapitulasi Juni'!$W$804:$W$984)</f>
        <v>0</v>
      </c>
      <c r="GA526" s="27"/>
      <c r="GB526" s="325">
        <f t="shared" ref="GB526:GB589" si="912">IF(FX526=0,0,((FZ526+GA526)/FX526)*100)</f>
        <v>0</v>
      </c>
      <c r="GC526" s="325">
        <f t="shared" ref="GC526:GC589" si="913">IF(FY526=0,0,((FZ526+GA526)/FY526)*100)</f>
        <v>0</v>
      </c>
      <c r="GD526" s="27"/>
      <c r="GE526" s="324">
        <f>SUMIF('Rekapitulasi Juni'!$AL$804:$AL$984,APS!$B526,'Rekapitulasi Juni'!$AM$804:$AM$984)</f>
        <v>0</v>
      </c>
      <c r="GF526" s="324">
        <f>SUMIF('Rekapitulasi Juni'!$AL$804:$AL$984,APS!$B526,'Rekapitulasi Juni'!$AN$804:$AN$984)</f>
        <v>0</v>
      </c>
      <c r="GG526" s="27"/>
      <c r="GH526" s="325">
        <f t="shared" si="902"/>
        <v>0</v>
      </c>
      <c r="GI526" s="325">
        <f t="shared" si="903"/>
        <v>0</v>
      </c>
      <c r="GJ526" s="27"/>
      <c r="GK526" s="27"/>
      <c r="GL526" s="41">
        <f t="shared" si="872"/>
        <v>0</v>
      </c>
      <c r="GM526" s="41">
        <f t="shared" si="873"/>
        <v>0</v>
      </c>
      <c r="GN526" s="41">
        <f t="shared" si="874"/>
        <v>0</v>
      </c>
      <c r="GO526" s="41">
        <f t="shared" si="911"/>
        <v>0</v>
      </c>
      <c r="GP526" s="41">
        <f t="shared" si="875"/>
        <v>0</v>
      </c>
      <c r="GQ526" s="41">
        <f t="shared" si="876"/>
        <v>0</v>
      </c>
      <c r="GR526" s="180">
        <f t="shared" si="877"/>
        <v>0</v>
      </c>
      <c r="GS526" s="41">
        <f t="shared" si="904"/>
        <v>392</v>
      </c>
      <c r="GT526" s="41">
        <f t="shared" si="905"/>
        <v>415</v>
      </c>
      <c r="GU526" s="41">
        <f t="shared" si="906"/>
        <v>226</v>
      </c>
      <c r="GV526" s="41">
        <f t="shared" si="907"/>
        <v>0</v>
      </c>
      <c r="GW526" s="41">
        <f t="shared" si="908"/>
        <v>226</v>
      </c>
      <c r="GX526" s="41">
        <f t="shared" si="909"/>
        <v>-113</v>
      </c>
      <c r="GY526" s="180">
        <f t="shared" si="910"/>
        <v>66.666666666666657</v>
      </c>
      <c r="GZ526" s="41">
        <v>501</v>
      </c>
      <c r="HA526" s="32"/>
      <c r="HB526" s="42">
        <f t="shared" si="794"/>
        <v>168</v>
      </c>
      <c r="HC526" s="59"/>
    </row>
    <row r="527" spans="1:211" ht="15" customHeight="1">
      <c r="A527" s="31" t="s">
        <v>1021</v>
      </c>
      <c r="B527" s="66" t="s">
        <v>1022</v>
      </c>
      <c r="C527" s="31" t="s">
        <v>1013</v>
      </c>
      <c r="D527" s="31" t="s">
        <v>1013</v>
      </c>
      <c r="E527" s="31" t="s">
        <v>1014</v>
      </c>
      <c r="F527" s="31" t="s">
        <v>929</v>
      </c>
      <c r="G527" s="33">
        <v>504</v>
      </c>
      <c r="H527" s="33">
        <v>0</v>
      </c>
      <c r="I527" s="33">
        <v>0</v>
      </c>
      <c r="J527" s="34">
        <f>IFERROR(VLOOKUP(A527,#REF!,3,0),0)</f>
        <v>0</v>
      </c>
      <c r="K527" s="34">
        <f t="shared" si="789"/>
        <v>392</v>
      </c>
      <c r="L527" s="34">
        <v>0</v>
      </c>
      <c r="M527" s="34">
        <v>392</v>
      </c>
      <c r="N527" s="35">
        <f t="shared" si="790"/>
        <v>112</v>
      </c>
      <c r="O527" s="35">
        <f t="shared" si="791"/>
        <v>112</v>
      </c>
      <c r="P527" s="36">
        <v>504</v>
      </c>
      <c r="Q527" s="36">
        <f t="shared" si="823"/>
        <v>896</v>
      </c>
      <c r="R527" s="80"/>
      <c r="S527" s="37">
        <f ca="1">SUMIF(ROP!$D$6:$H$65536,A527,ROP!$J$6:$J$65536)</f>
        <v>0</v>
      </c>
      <c r="T527" s="37">
        <f>SUMIF(HASIL!$B:$B,APS!$B527&amp;RIGHT(APS!T$9,2),HASIL!$I:$I)</f>
        <v>0</v>
      </c>
      <c r="U527" s="37">
        <f>SUMIF(HASIL!$B:$B,APS!$B527&amp;RIGHT(APS!U$9,2),HASIL!$I:$I)</f>
        <v>0</v>
      </c>
      <c r="V527" s="37">
        <f>SUMIF(HASIL!$B:$B,APS!$B527&amp;RIGHT(APS!V$9,2),HASIL!$I:$I)</f>
        <v>0</v>
      </c>
      <c r="W527" s="37">
        <f>SUMIF(HASIL!$B:$B,APS!$B527&amp;RIGHT(APS!W$9,2),HASIL!$I:$I)</f>
        <v>0</v>
      </c>
      <c r="X527" s="38">
        <f t="shared" si="792"/>
        <v>0</v>
      </c>
      <c r="Y527" s="38">
        <f t="shared" si="793"/>
        <v>-896</v>
      </c>
      <c r="Z527" s="39">
        <f t="shared" si="879"/>
        <v>0</v>
      </c>
      <c r="AA527" s="39">
        <f t="shared" si="901"/>
        <v>896</v>
      </c>
      <c r="AB527" s="40">
        <f t="shared" si="880"/>
        <v>0</v>
      </c>
      <c r="AC527" s="27">
        <v>0</v>
      </c>
      <c r="AD527" s="27"/>
      <c r="AE527" s="27"/>
      <c r="AF527" s="27"/>
      <c r="AG527" s="27"/>
      <c r="AH527" s="27"/>
      <c r="AI527" s="324">
        <f>SUMIF('Rekapitulasi Juni'!$D$9:$D$192,APS!$B527,'Rekapitulasi Juni'!$E$9:$E$192)</f>
        <v>0</v>
      </c>
      <c r="AJ527" s="324">
        <f>SUMIF('Rekapitulasi Juni'!$D$9:$D$192,APS!$B527,'Rekapitulasi Juni'!$F$9:$F$192)</f>
        <v>0</v>
      </c>
      <c r="AK527" s="324">
        <f>SUMIF('Rekapitulasi Juni'!$D$9:$D$192,APS!$B527,'Rekapitulasi Juni'!$K$9:$K$192)</f>
        <v>0</v>
      </c>
      <c r="AL527" s="325">
        <f t="shared" si="824"/>
        <v>0</v>
      </c>
      <c r="AM527" s="325">
        <f t="shared" si="825"/>
        <v>0</v>
      </c>
      <c r="AN527" s="27">
        <v>120</v>
      </c>
      <c r="AO527" s="324">
        <f>SUMIF('Rekapitulasi Juni'!$U$9:$U$192,APS!$B527,'Rekapitulasi Juni'!$V$9:$V$192)</f>
        <v>0</v>
      </c>
      <c r="AP527" s="324">
        <f>SUMIF('Rekapitulasi Juni'!$U$9:$U$192,APS!$B527,'Rekapitulasi Juni'!$W$9:$W$192)</f>
        <v>0</v>
      </c>
      <c r="AQ527" s="27"/>
      <c r="AR527" s="325">
        <f t="shared" si="826"/>
        <v>0</v>
      </c>
      <c r="AS527" s="325">
        <f t="shared" si="827"/>
        <v>0</v>
      </c>
      <c r="AT527" s="27">
        <v>272</v>
      </c>
      <c r="AU527" s="324">
        <f>SUMIF('Rekapitulasi Juni'!$AL$9:$AL$192,APS!$B527,'Rekapitulasi Juni'!$AM$9:$AM$192)</f>
        <v>130</v>
      </c>
      <c r="AV527" s="324">
        <f>SUMIF('Rekapitulasi Juni'!$AL$9:$AL$192,APS!$B527,'Rekapitulasi Juni'!$AN$9:$AN$192)</f>
        <v>0</v>
      </c>
      <c r="AW527" s="27"/>
      <c r="AX527" s="325">
        <f t="shared" si="828"/>
        <v>0</v>
      </c>
      <c r="AY527" s="325">
        <f t="shared" si="829"/>
        <v>0</v>
      </c>
      <c r="AZ527" s="41">
        <f t="shared" si="830"/>
        <v>392</v>
      </c>
      <c r="BA527" s="41">
        <f t="shared" si="831"/>
        <v>130</v>
      </c>
      <c r="BB527" s="41">
        <f t="shared" si="832"/>
        <v>0</v>
      </c>
      <c r="BC527" s="41">
        <f t="shared" si="833"/>
        <v>0</v>
      </c>
      <c r="BD527" s="41">
        <f t="shared" si="834"/>
        <v>0</v>
      </c>
      <c r="BE527" s="41">
        <f t="shared" si="835"/>
        <v>-392</v>
      </c>
      <c r="BF527" s="180">
        <f t="shared" si="836"/>
        <v>0</v>
      </c>
      <c r="BG527" s="27">
        <v>0</v>
      </c>
      <c r="BH527" s="27"/>
      <c r="BI527" s="324">
        <f>SUMIF('Rekapitulasi Juni'!$D$214:$D$393,APS!$B527,'Rekapitulasi Juni'!$E$214:$E$393)</f>
        <v>0</v>
      </c>
      <c r="BJ527" s="324">
        <f>SUMIF('Rekapitulasi Juni'!$D$214:$D$393,APS!$B527,'Rekapitulasi Juni'!$F$214:$F$393)</f>
        <v>58</v>
      </c>
      <c r="BK527" s="27"/>
      <c r="BL527" s="325">
        <f t="shared" si="837"/>
        <v>0</v>
      </c>
      <c r="BM527" s="325">
        <f t="shared" si="838"/>
        <v>0</v>
      </c>
      <c r="BN527" s="27"/>
      <c r="BO527" s="324">
        <f>SUMIF('Rekapitulasi Juni'!$U$214:$U$393,APS!$B527,'Rekapitulasi Juni'!$V$214:$V$393)</f>
        <v>390</v>
      </c>
      <c r="BP527" s="324">
        <f>SUMIF('Rekapitulasi Juni'!$U$214:$U$393,APS!$B527,'Rekapitulasi Juni'!$W$214:$W$393)</f>
        <v>205</v>
      </c>
      <c r="BQ527" s="27"/>
      <c r="BR527" s="325">
        <f t="shared" si="839"/>
        <v>0</v>
      </c>
      <c r="BS527" s="325">
        <f t="shared" si="840"/>
        <v>52.564102564102569</v>
      </c>
      <c r="BT527" s="27"/>
      <c r="BU527" s="324">
        <f>SUMIF('Rekapitulasi Juni'!$AL$214:$AL$393,APS!$B527,'Rekapitulasi Juni'!$AM$214:$AM$393)</f>
        <v>260</v>
      </c>
      <c r="BV527" s="324">
        <f>SUMIF('Rekapitulasi Juni'!$AL$214:$AL$393,APS!$B527,'Rekapitulasi Juni'!$AN$214:$AN$393)</f>
        <v>129</v>
      </c>
      <c r="BW527" s="27"/>
      <c r="BX527" s="325">
        <f t="shared" si="841"/>
        <v>0</v>
      </c>
      <c r="BY527" s="325">
        <f t="shared" si="842"/>
        <v>49.615384615384613</v>
      </c>
      <c r="BZ527" s="27"/>
      <c r="CA527" s="324">
        <f>SUMIF('Rekapitulasi Juni'!$BA$214:$BA$393,APS!$B527,'Rekapitulasi Juni'!$BB$214:$BB$393)</f>
        <v>0</v>
      </c>
      <c r="CB527" s="324">
        <f>SUMIF('Rekapitulasi Juni'!$BA$214:$BA$393,APS!$B527,'Rekapitulasi Juni'!$BC$214:$BC$393)</f>
        <v>0</v>
      </c>
      <c r="CC527" s="27"/>
      <c r="CD527" s="325">
        <f t="shared" si="843"/>
        <v>0</v>
      </c>
      <c r="CE527" s="325">
        <f t="shared" si="844"/>
        <v>0</v>
      </c>
      <c r="CF527" s="27"/>
      <c r="CG527" s="324">
        <f>SUMIF('Rekapitulasi Juni'!$BP$214:$BP$393,APS!$B527,'Rekapitulasi Juni'!$BQ$214:$BQ$393)</f>
        <v>130</v>
      </c>
      <c r="CH527" s="324">
        <f>SUMIF('Rekapitulasi Juni'!$BP$214:$BP$393,APS!$B527,'Rekapitulasi Juni'!$BR$214:$BR$393)</f>
        <v>125</v>
      </c>
      <c r="CI527" s="27"/>
      <c r="CJ527" s="325">
        <f t="shared" si="845"/>
        <v>0</v>
      </c>
      <c r="CK527" s="325">
        <f t="shared" si="846"/>
        <v>96.15384615384616</v>
      </c>
      <c r="CL527" s="41">
        <f t="shared" si="847"/>
        <v>0</v>
      </c>
      <c r="CM527" s="41">
        <f t="shared" si="848"/>
        <v>780</v>
      </c>
      <c r="CN527" s="41">
        <f t="shared" si="849"/>
        <v>517</v>
      </c>
      <c r="CO527" s="41">
        <f t="shared" si="850"/>
        <v>0</v>
      </c>
      <c r="CP527" s="41">
        <f t="shared" si="851"/>
        <v>517</v>
      </c>
      <c r="CQ527" s="41">
        <f t="shared" si="852"/>
        <v>517</v>
      </c>
      <c r="CR527" s="180">
        <f t="shared" si="853"/>
        <v>0</v>
      </c>
      <c r="CS527" s="27">
        <v>0</v>
      </c>
      <c r="CT527" s="27"/>
      <c r="CU527" s="324">
        <f>SUMIF('Rekapitulasi Juni'!$D$410:$D$588,APS!$B527,'Rekapitulasi Juni'!$E$410:$E$588)</f>
        <v>0</v>
      </c>
      <c r="CV527" s="324">
        <f>SUMIF('Rekapitulasi Juni'!$D$410:$D$588,APS!$B527,'Rekapitulasi Juni'!$F$410:$F$588)</f>
        <v>0</v>
      </c>
      <c r="CW527" s="27"/>
      <c r="CX527" s="325">
        <f t="shared" si="854"/>
        <v>0</v>
      </c>
      <c r="CY527" s="325">
        <f t="shared" si="855"/>
        <v>0</v>
      </c>
      <c r="CZ527" s="27"/>
      <c r="DA527" s="324">
        <f>SUMIF('Rekapitulasi Juni'!$U$410:$U$588,APS!$B527,'Rekapitulasi Juni'!$V$410:$V$588)</f>
        <v>0</v>
      </c>
      <c r="DB527" s="324">
        <f>SUMIF('Rekapitulasi Juni'!$U$410:$U$588,APS!$B527,'Rekapitulasi Juni'!$W$410:$W$588)</f>
        <v>0</v>
      </c>
      <c r="DC527" s="27"/>
      <c r="DD527" s="325">
        <f t="shared" si="856"/>
        <v>0</v>
      </c>
      <c r="DE527" s="325">
        <f t="shared" si="857"/>
        <v>0</v>
      </c>
      <c r="DF527" s="27"/>
      <c r="DG527" s="324">
        <f>SUMIF('Rekapitulasi Juni'!$AL$410:$AL$588,APS!$B527,'Rekapitulasi Juni'!$AM$410:$AM$588)</f>
        <v>0</v>
      </c>
      <c r="DH527" s="324">
        <f>SUMIF('Rekapitulasi Juni'!$AL$410:$AL$588,APS!$B527,'Rekapitulasi Juni'!$AN$410:$AN$588)</f>
        <v>0</v>
      </c>
      <c r="DI527" s="27"/>
      <c r="DJ527" s="325">
        <f t="shared" si="813"/>
        <v>0</v>
      </c>
      <c r="DK527" s="325">
        <f t="shared" si="814"/>
        <v>0</v>
      </c>
      <c r="DL527" s="27"/>
      <c r="DM527" s="324">
        <f>SUMIF('Rekapitulasi Juni'!$BA$410:$BA$588,APS!$B527,'Rekapitulasi Juni'!$BB$410:$BB$588)</f>
        <v>0</v>
      </c>
      <c r="DN527" s="324">
        <f>SUMIF('Rekapitulasi Juni'!$BA$410:$BA$588,APS!$B527,'Rekapitulasi Juni'!$BC$410:$BC$588)</f>
        <v>0</v>
      </c>
      <c r="DO527" s="324">
        <f>SUMIF('Rekapitulasi Juni'!$BA$410:$BA$588,APS!$B527,'Rekapitulasi Juni'!$BF$410:$BF$588)</f>
        <v>0</v>
      </c>
      <c r="DP527" s="325">
        <f t="shared" si="815"/>
        <v>0</v>
      </c>
      <c r="DQ527" s="325">
        <f t="shared" si="816"/>
        <v>0</v>
      </c>
      <c r="DR527" s="27"/>
      <c r="DS527" s="324">
        <f>SUMIF('Rekapitulasi Juni'!$BP$410:$BP$588,APS!$B527,'Rekapitulasi Juni'!$BQ$410:$BQ$588)</f>
        <v>0</v>
      </c>
      <c r="DT527" s="324">
        <f>SUMIF('Rekapitulasi Juni'!$BP$410:$BP$588,APS!$B527,'Rekapitulasi Juni'!$BR$410:$BR$588)</f>
        <v>0</v>
      </c>
      <c r="DU527" s="27"/>
      <c r="DV527" s="325">
        <f t="shared" si="817"/>
        <v>0</v>
      </c>
      <c r="DW527" s="325">
        <f t="shared" si="818"/>
        <v>0</v>
      </c>
      <c r="DX527" s="41">
        <f t="shared" si="858"/>
        <v>0</v>
      </c>
      <c r="DY527" s="41">
        <f t="shared" si="859"/>
        <v>0</v>
      </c>
      <c r="DZ527" s="41">
        <f t="shared" si="860"/>
        <v>0</v>
      </c>
      <c r="EA527" s="41">
        <f t="shared" si="861"/>
        <v>0</v>
      </c>
      <c r="EB527" s="41">
        <f t="shared" si="862"/>
        <v>0</v>
      </c>
      <c r="EC527" s="41">
        <f t="shared" si="863"/>
        <v>0</v>
      </c>
      <c r="ED527" s="180">
        <f t="shared" si="864"/>
        <v>0</v>
      </c>
      <c r="EE527" s="27">
        <v>0</v>
      </c>
      <c r="EF527" s="27"/>
      <c r="EG527" s="324">
        <f>SUMIF('Rekapitulasi Juni'!$D$608:$D$786,APS!$B527,'Rekapitulasi Juni'!$E$608:$E$786)</f>
        <v>0</v>
      </c>
      <c r="EH527" s="324">
        <f>SUMIF('Rekapitulasi Juni'!$D$608:$D$786,APS!$B527,'Rekapitulasi Juni'!$F$608:$F$786)</f>
        <v>0</v>
      </c>
      <c r="EI527" s="27"/>
      <c r="EJ527" s="325">
        <f t="shared" si="819"/>
        <v>0</v>
      </c>
      <c r="EK527" s="325">
        <f t="shared" si="820"/>
        <v>0</v>
      </c>
      <c r="EL527" s="27">
        <v>212</v>
      </c>
      <c r="EM527" s="324">
        <f>SUMIF('Rekapitulasi Juni'!$U$608:$U$786,APS!$B527,'Rekapitulasi Juni'!$V$608:$V$786)</f>
        <v>0</v>
      </c>
      <c r="EN527" s="324">
        <f>SUMIF('Rekapitulasi Juni'!$U$608:$U$786,APS!$B527,'Rekapitulasi Juni'!$W$608:$W$786)</f>
        <v>0</v>
      </c>
      <c r="EO527" s="27"/>
      <c r="EP527" s="325">
        <f t="shared" si="821"/>
        <v>0</v>
      </c>
      <c r="EQ527" s="325">
        <f t="shared" si="822"/>
        <v>0</v>
      </c>
      <c r="ER527" s="27">
        <v>292</v>
      </c>
      <c r="ES527" s="324">
        <f>SUMIF('Rekapitulasi Juni'!$AL$608:$AL$786,APS!$B527,'Rekapitulasi Juni'!$AM$608:$AM$786)</f>
        <v>0</v>
      </c>
      <c r="ET527" s="324">
        <f>SUMIF('Rekapitulasi Juni'!$AL$608:$AL$786,APS!$B527,'Rekapitulasi Juni'!$AN$608:$AN$786)</f>
        <v>0</v>
      </c>
      <c r="EU527" s="27"/>
      <c r="EV527" s="325">
        <f t="shared" ref="EV527:EV590" si="914">IF(ER527=0,0,((ET527+EU527)/ER527)*100)</f>
        <v>0</v>
      </c>
      <c r="EW527" s="325">
        <f t="shared" ref="EW527:EW590" si="915">IF(ES527=0,0,((ET527+EU527)/ES527)*100)</f>
        <v>0</v>
      </c>
      <c r="EX527" s="27"/>
      <c r="EY527" s="324">
        <f>SUMIF('Rekapitulasi Juni'!$BA$608:$BA$786,APS!$B527,'Rekapitulasi Juni'!$BB$608:$BB$786)</f>
        <v>0</v>
      </c>
      <c r="EZ527" s="324">
        <f>SUMIF('Rekapitulasi Juni'!$BA$608:$BA$786,APS!$B527,'Rekapitulasi Juni'!$BC$608:$BC$786)</f>
        <v>0</v>
      </c>
      <c r="FA527" s="324">
        <f>SUMIF('Rekapitulasi Juni'!$BA$608:$BA$786,APS!$B527,'Rekapitulasi Juni'!$BF$608:$BF$786)</f>
        <v>0</v>
      </c>
      <c r="FB527" s="325">
        <f t="shared" ref="FB527:FB590" si="916">IF(EX527=0,0,((EZ527+FA527)/EX527)*100)</f>
        <v>0</v>
      </c>
      <c r="FC527" s="325">
        <f t="shared" ref="FC527:FC590" si="917">IF(EY527=0,0,((EZ527+FA527)/EY527)*100)</f>
        <v>0</v>
      </c>
      <c r="FD527" s="27"/>
      <c r="FE527" s="27"/>
      <c r="FF527" s="27"/>
      <c r="FG527" s="27"/>
      <c r="FH527" s="27"/>
      <c r="FI527" s="27"/>
      <c r="FJ527" s="41">
        <f t="shared" si="865"/>
        <v>504</v>
      </c>
      <c r="FK527" s="41">
        <f t="shared" si="866"/>
        <v>0</v>
      </c>
      <c r="FL527" s="41">
        <f t="shared" si="867"/>
        <v>0</v>
      </c>
      <c r="FM527" s="41">
        <f t="shared" si="868"/>
        <v>0</v>
      </c>
      <c r="FN527" s="41">
        <f t="shared" si="869"/>
        <v>0</v>
      </c>
      <c r="FO527" s="41">
        <f t="shared" si="870"/>
        <v>-504</v>
      </c>
      <c r="FP527" s="180">
        <f t="shared" si="871"/>
        <v>0</v>
      </c>
      <c r="FQ527" s="27"/>
      <c r="FR527" s="27"/>
      <c r="FS527" s="324">
        <f>SUMIF('Rekapitulasi Juni'!$D$804:$D$984,APS!$B527,'Rekapitulasi Juni'!$E$804:$E$984)</f>
        <v>0</v>
      </c>
      <c r="FT527" s="324">
        <f>SUMIF('Rekapitulasi Juni'!$D$804:$D$984,APS!$B527,'Rekapitulasi Juni'!$F$804:$F$984)</f>
        <v>0</v>
      </c>
      <c r="FU527" s="27"/>
      <c r="FV527" s="325">
        <f t="shared" ref="FV527:FV590" si="918">IF(FR527=0,0,((FT527+FU527)/FR527)*100)</f>
        <v>0</v>
      </c>
      <c r="FW527" s="325">
        <f t="shared" ref="FW527:FW590" si="919">IF(FS527=0,0,((FT527+FU527)/FS527)*100)</f>
        <v>0</v>
      </c>
      <c r="FX527" s="27"/>
      <c r="FY527" s="324">
        <f>SUMIF('Rekapitulasi Juni'!$U$804:$U$984,APS!$B527,'Rekapitulasi Juni'!$V$804:$V$984)</f>
        <v>0</v>
      </c>
      <c r="FZ527" s="324">
        <f>SUMIF('Rekapitulasi Juni'!$U$804:$U$984,APS!$B527,'Rekapitulasi Juni'!$W$804:$W$984)</f>
        <v>0</v>
      </c>
      <c r="GA527" s="27"/>
      <c r="GB527" s="325">
        <f t="shared" si="912"/>
        <v>0</v>
      </c>
      <c r="GC527" s="325">
        <f t="shared" si="913"/>
        <v>0</v>
      </c>
      <c r="GD527" s="27"/>
      <c r="GE527" s="324">
        <f>SUMIF('Rekapitulasi Juni'!$AL$804:$AL$984,APS!$B527,'Rekapitulasi Juni'!$AM$804:$AM$984)</f>
        <v>0</v>
      </c>
      <c r="GF527" s="324">
        <f>SUMIF('Rekapitulasi Juni'!$AL$804:$AL$984,APS!$B527,'Rekapitulasi Juni'!$AN$804:$AN$984)</f>
        <v>0</v>
      </c>
      <c r="GG527" s="27"/>
      <c r="GH527" s="325">
        <f t="shared" si="902"/>
        <v>0</v>
      </c>
      <c r="GI527" s="325">
        <f t="shared" si="903"/>
        <v>0</v>
      </c>
      <c r="GJ527" s="27"/>
      <c r="GK527" s="27"/>
      <c r="GL527" s="41">
        <f t="shared" si="872"/>
        <v>0</v>
      </c>
      <c r="GM527" s="41">
        <f t="shared" si="873"/>
        <v>0</v>
      </c>
      <c r="GN527" s="41">
        <f t="shared" si="874"/>
        <v>0</v>
      </c>
      <c r="GO527" s="41">
        <f t="shared" si="911"/>
        <v>0</v>
      </c>
      <c r="GP527" s="41">
        <f t="shared" si="875"/>
        <v>0</v>
      </c>
      <c r="GQ527" s="41">
        <f t="shared" si="876"/>
        <v>0</v>
      </c>
      <c r="GR527" s="180">
        <f t="shared" si="877"/>
        <v>0</v>
      </c>
      <c r="GS527" s="41">
        <f t="shared" si="904"/>
        <v>896</v>
      </c>
      <c r="GT527" s="41">
        <f t="shared" si="905"/>
        <v>910</v>
      </c>
      <c r="GU527" s="41">
        <f t="shared" si="906"/>
        <v>517</v>
      </c>
      <c r="GV527" s="41">
        <f t="shared" si="907"/>
        <v>0</v>
      </c>
      <c r="GW527" s="41">
        <f t="shared" si="908"/>
        <v>517</v>
      </c>
      <c r="GX527" s="41">
        <f t="shared" si="909"/>
        <v>-379</v>
      </c>
      <c r="GY527" s="180">
        <f t="shared" si="910"/>
        <v>57.700892857142861</v>
      </c>
      <c r="GZ527" s="41">
        <v>502</v>
      </c>
      <c r="HA527" s="32"/>
      <c r="HB527" s="42">
        <f t="shared" si="794"/>
        <v>392</v>
      </c>
      <c r="HC527" s="59"/>
    </row>
    <row r="528" spans="1:211" ht="15" customHeight="1">
      <c r="A528" s="31" t="s">
        <v>1023</v>
      </c>
      <c r="B528" s="66" t="s">
        <v>1024</v>
      </c>
      <c r="C528" s="31" t="s">
        <v>1013</v>
      </c>
      <c r="D528" s="31" t="s">
        <v>1013</v>
      </c>
      <c r="E528" s="31" t="s">
        <v>1014</v>
      </c>
      <c r="F528" s="31" t="s">
        <v>929</v>
      </c>
      <c r="G528" s="33">
        <v>336</v>
      </c>
      <c r="H528" s="33">
        <v>0</v>
      </c>
      <c r="I528" s="33">
        <v>0</v>
      </c>
      <c r="J528" s="34">
        <f>IFERROR(VLOOKUP(A528,#REF!,3,0),0)</f>
        <v>0</v>
      </c>
      <c r="K528" s="34">
        <f t="shared" si="789"/>
        <v>504</v>
      </c>
      <c r="L528" s="34">
        <v>0</v>
      </c>
      <c r="M528" s="34">
        <v>504</v>
      </c>
      <c r="N528" s="35">
        <f t="shared" si="790"/>
        <v>-168</v>
      </c>
      <c r="O528" s="35">
        <f t="shared" si="791"/>
        <v>0</v>
      </c>
      <c r="P528" s="36">
        <v>336</v>
      </c>
      <c r="Q528" s="36">
        <f t="shared" si="823"/>
        <v>840</v>
      </c>
      <c r="R528" s="80"/>
      <c r="S528" s="37">
        <f ca="1">SUMIF(ROP!$D$6:$H$65536,A528,ROP!$J$6:$J$65536)</f>
        <v>0</v>
      </c>
      <c r="T528" s="37">
        <f>SUMIF(HASIL!$B:$B,APS!$B528&amp;RIGHT(APS!T$9,2),HASIL!$I:$I)</f>
        <v>102</v>
      </c>
      <c r="U528" s="37">
        <f>SUMIF(HASIL!$B:$B,APS!$B528&amp;RIGHT(APS!U$9,2),HASIL!$I:$I)</f>
        <v>0</v>
      </c>
      <c r="V528" s="37">
        <f>SUMIF(HASIL!$B:$B,APS!$B528&amp;RIGHT(APS!V$9,2),HASIL!$I:$I)</f>
        <v>0</v>
      </c>
      <c r="W528" s="37">
        <f>SUMIF(HASIL!$B:$B,APS!$B528&amp;RIGHT(APS!W$9,2),HASIL!$I:$I)</f>
        <v>0</v>
      </c>
      <c r="X528" s="38">
        <f t="shared" si="792"/>
        <v>102</v>
      </c>
      <c r="Y528" s="38">
        <f t="shared" si="793"/>
        <v>-738</v>
      </c>
      <c r="Z528" s="39">
        <f t="shared" si="879"/>
        <v>-350</v>
      </c>
      <c r="AA528" s="39">
        <f t="shared" si="901"/>
        <v>490</v>
      </c>
      <c r="AB528" s="40">
        <f t="shared" si="880"/>
        <v>0</v>
      </c>
      <c r="AC528" s="27">
        <v>0</v>
      </c>
      <c r="AD528" s="27"/>
      <c r="AE528" s="27"/>
      <c r="AF528" s="27"/>
      <c r="AG528" s="27"/>
      <c r="AH528" s="27"/>
      <c r="AI528" s="324">
        <f>SUMIF('Rekapitulasi Juni'!$D$9:$D$192,APS!$B528,'Rekapitulasi Juni'!$E$9:$E$192)</f>
        <v>0</v>
      </c>
      <c r="AJ528" s="324">
        <f>SUMIF('Rekapitulasi Juni'!$D$9:$D$192,APS!$B528,'Rekapitulasi Juni'!$F$9:$F$192)</f>
        <v>0</v>
      </c>
      <c r="AK528" s="324">
        <f>SUMIF('Rekapitulasi Juni'!$D$9:$D$192,APS!$B528,'Rekapitulasi Juni'!$K$9:$K$192)</f>
        <v>0</v>
      </c>
      <c r="AL528" s="325">
        <f t="shared" si="824"/>
        <v>0</v>
      </c>
      <c r="AM528" s="325">
        <f t="shared" si="825"/>
        <v>0</v>
      </c>
      <c r="AN528" s="27">
        <v>154</v>
      </c>
      <c r="AO528" s="324">
        <f>SUMIF('Rekapitulasi Juni'!$U$9:$U$192,APS!$B528,'Rekapitulasi Juni'!$V$9:$V$192)</f>
        <v>0</v>
      </c>
      <c r="AP528" s="324">
        <f>SUMIF('Rekapitulasi Juni'!$U$9:$U$192,APS!$B528,'Rekapitulasi Juni'!$W$9:$W$192)</f>
        <v>102</v>
      </c>
      <c r="AQ528" s="27"/>
      <c r="AR528" s="325">
        <f t="shared" si="826"/>
        <v>66.233766233766232</v>
      </c>
      <c r="AS528" s="325">
        <f t="shared" si="827"/>
        <v>0</v>
      </c>
      <c r="AT528" s="27"/>
      <c r="AU528" s="324">
        <f>SUMIF('Rekapitulasi Juni'!$AL$9:$AL$192,APS!$B528,'Rekapitulasi Juni'!$AM$9:$AM$192)</f>
        <v>80</v>
      </c>
      <c r="AV528" s="324">
        <f>SUMIF('Rekapitulasi Juni'!$AL$9:$AL$192,APS!$B528,'Rekapitulasi Juni'!$AN$9:$AN$192)</f>
        <v>210</v>
      </c>
      <c r="AW528" s="27"/>
      <c r="AX528" s="325">
        <f t="shared" si="828"/>
        <v>0</v>
      </c>
      <c r="AY528" s="325">
        <f t="shared" si="829"/>
        <v>262.5</v>
      </c>
      <c r="AZ528" s="41">
        <f t="shared" si="830"/>
        <v>154</v>
      </c>
      <c r="BA528" s="41">
        <f t="shared" si="831"/>
        <v>80</v>
      </c>
      <c r="BB528" s="41">
        <f t="shared" si="832"/>
        <v>312</v>
      </c>
      <c r="BC528" s="41">
        <f t="shared" si="833"/>
        <v>0</v>
      </c>
      <c r="BD528" s="41">
        <f t="shared" si="834"/>
        <v>312</v>
      </c>
      <c r="BE528" s="41">
        <f t="shared" si="835"/>
        <v>158</v>
      </c>
      <c r="BF528" s="180">
        <f t="shared" si="836"/>
        <v>202.59740259740258</v>
      </c>
      <c r="BG528" s="27">
        <v>0</v>
      </c>
      <c r="BH528" s="27"/>
      <c r="BI528" s="324">
        <f>SUMIF('Rekapitulasi Juni'!$D$214:$D$393,APS!$B528,'Rekapitulasi Juni'!$E$214:$E$393)</f>
        <v>260</v>
      </c>
      <c r="BJ528" s="324">
        <f>SUMIF('Rekapitulasi Juni'!$D$214:$D$393,APS!$B528,'Rekapitulasi Juni'!$F$214:$F$393)</f>
        <v>192</v>
      </c>
      <c r="BK528" s="27"/>
      <c r="BL528" s="325">
        <f t="shared" si="837"/>
        <v>0</v>
      </c>
      <c r="BM528" s="325">
        <f t="shared" si="838"/>
        <v>73.846153846153854</v>
      </c>
      <c r="BN528" s="27"/>
      <c r="BO528" s="324">
        <f>SUMIF('Rekapitulasi Juni'!$U$214:$U$393,APS!$B528,'Rekapitulasi Juni'!$V$214:$V$393)</f>
        <v>0</v>
      </c>
      <c r="BP528" s="324">
        <f>SUMIF('Rekapitulasi Juni'!$U$214:$U$393,APS!$B528,'Rekapitulasi Juni'!$W$214:$W$393)</f>
        <v>0</v>
      </c>
      <c r="BQ528" s="27"/>
      <c r="BR528" s="325">
        <f t="shared" si="839"/>
        <v>0</v>
      </c>
      <c r="BS528" s="325">
        <f t="shared" si="840"/>
        <v>0</v>
      </c>
      <c r="BT528" s="27"/>
      <c r="BU528" s="324">
        <f>SUMIF('Rekapitulasi Juni'!$AL$214:$AL$393,APS!$B528,'Rekapitulasi Juni'!$AM$214:$AM$393)</f>
        <v>0</v>
      </c>
      <c r="BV528" s="324">
        <f>SUMIF('Rekapitulasi Juni'!$AL$214:$AL$393,APS!$B528,'Rekapitulasi Juni'!$AN$214:$AN$393)</f>
        <v>0</v>
      </c>
      <c r="BW528" s="27"/>
      <c r="BX528" s="325">
        <f t="shared" si="841"/>
        <v>0</v>
      </c>
      <c r="BY528" s="325">
        <f t="shared" si="842"/>
        <v>0</v>
      </c>
      <c r="BZ528" s="27"/>
      <c r="CA528" s="324">
        <f>SUMIF('Rekapitulasi Juni'!$BA$214:$BA$393,APS!$B528,'Rekapitulasi Juni'!$BB$214:$BB$393)</f>
        <v>0</v>
      </c>
      <c r="CB528" s="324">
        <f>SUMIF('Rekapitulasi Juni'!$BA$214:$BA$393,APS!$B528,'Rekapitulasi Juni'!$BC$214:$BC$393)</f>
        <v>0</v>
      </c>
      <c r="CC528" s="27"/>
      <c r="CD528" s="325">
        <f t="shared" si="843"/>
        <v>0</v>
      </c>
      <c r="CE528" s="325">
        <f t="shared" si="844"/>
        <v>0</v>
      </c>
      <c r="CF528" s="27"/>
      <c r="CG528" s="324">
        <f>SUMIF('Rekapitulasi Juni'!$BP$214:$BP$393,APS!$B528,'Rekapitulasi Juni'!$BQ$214:$BQ$393)</f>
        <v>0</v>
      </c>
      <c r="CH528" s="324">
        <f>SUMIF('Rekapitulasi Juni'!$BP$214:$BP$393,APS!$B528,'Rekapitulasi Juni'!$BR$214:$BR$393)</f>
        <v>0</v>
      </c>
      <c r="CI528" s="27"/>
      <c r="CJ528" s="325">
        <f t="shared" si="845"/>
        <v>0</v>
      </c>
      <c r="CK528" s="325">
        <f t="shared" si="846"/>
        <v>0</v>
      </c>
      <c r="CL528" s="41">
        <f t="shared" si="847"/>
        <v>0</v>
      </c>
      <c r="CM528" s="41">
        <f t="shared" si="848"/>
        <v>260</v>
      </c>
      <c r="CN528" s="41">
        <f t="shared" si="849"/>
        <v>192</v>
      </c>
      <c r="CO528" s="41">
        <f t="shared" si="850"/>
        <v>0</v>
      </c>
      <c r="CP528" s="41">
        <f t="shared" si="851"/>
        <v>192</v>
      </c>
      <c r="CQ528" s="41">
        <f t="shared" si="852"/>
        <v>192</v>
      </c>
      <c r="CR528" s="180">
        <f t="shared" si="853"/>
        <v>0</v>
      </c>
      <c r="CS528" s="27">
        <v>0</v>
      </c>
      <c r="CT528" s="27"/>
      <c r="CU528" s="324">
        <f>SUMIF('Rekapitulasi Juni'!$D$410:$D$588,APS!$B528,'Rekapitulasi Juni'!$E$410:$E$588)</f>
        <v>0</v>
      </c>
      <c r="CV528" s="324">
        <f>SUMIF('Rekapitulasi Juni'!$D$410:$D$588,APS!$B528,'Rekapitulasi Juni'!$F$410:$F$588)</f>
        <v>0</v>
      </c>
      <c r="CW528" s="27"/>
      <c r="CX528" s="325">
        <f t="shared" si="854"/>
        <v>0</v>
      </c>
      <c r="CY528" s="325">
        <f t="shared" si="855"/>
        <v>0</v>
      </c>
      <c r="CZ528" s="27"/>
      <c r="DA528" s="324">
        <f>SUMIF('Rekapitulasi Juni'!$U$410:$U$588,APS!$B528,'Rekapitulasi Juni'!$V$410:$V$588)</f>
        <v>0</v>
      </c>
      <c r="DB528" s="324">
        <f>SUMIF('Rekapitulasi Juni'!$U$410:$U$588,APS!$B528,'Rekapitulasi Juni'!$W$410:$W$588)</f>
        <v>0</v>
      </c>
      <c r="DC528" s="27"/>
      <c r="DD528" s="325">
        <f t="shared" si="856"/>
        <v>0</v>
      </c>
      <c r="DE528" s="325">
        <f t="shared" si="857"/>
        <v>0</v>
      </c>
      <c r="DF528" s="27"/>
      <c r="DG528" s="324">
        <f>SUMIF('Rekapitulasi Juni'!$AL$410:$AL$588,APS!$B528,'Rekapitulasi Juni'!$AM$410:$AM$588)</f>
        <v>0</v>
      </c>
      <c r="DH528" s="324">
        <f>SUMIF('Rekapitulasi Juni'!$AL$410:$AL$588,APS!$B528,'Rekapitulasi Juni'!$AN$410:$AN$588)</f>
        <v>0</v>
      </c>
      <c r="DI528" s="27"/>
      <c r="DJ528" s="325">
        <f t="shared" si="813"/>
        <v>0</v>
      </c>
      <c r="DK528" s="325">
        <f t="shared" si="814"/>
        <v>0</v>
      </c>
      <c r="DL528" s="27"/>
      <c r="DM528" s="324">
        <f>SUMIF('Rekapitulasi Juni'!$BA$410:$BA$588,APS!$B528,'Rekapitulasi Juni'!$BB$410:$BB$588)</f>
        <v>0</v>
      </c>
      <c r="DN528" s="324">
        <f>SUMIF('Rekapitulasi Juni'!$BA$410:$BA$588,APS!$B528,'Rekapitulasi Juni'!$BC$410:$BC$588)</f>
        <v>0</v>
      </c>
      <c r="DO528" s="324">
        <f>SUMIF('Rekapitulasi Juni'!$BA$410:$BA$588,APS!$B528,'Rekapitulasi Juni'!$BF$410:$BF$588)</f>
        <v>0</v>
      </c>
      <c r="DP528" s="325">
        <f t="shared" si="815"/>
        <v>0</v>
      </c>
      <c r="DQ528" s="325">
        <f t="shared" si="816"/>
        <v>0</v>
      </c>
      <c r="DR528" s="27"/>
      <c r="DS528" s="324">
        <f>SUMIF('Rekapitulasi Juni'!$BP$410:$BP$588,APS!$B528,'Rekapitulasi Juni'!$BQ$410:$BQ$588)</f>
        <v>0</v>
      </c>
      <c r="DT528" s="324">
        <f>SUMIF('Rekapitulasi Juni'!$BP$410:$BP$588,APS!$B528,'Rekapitulasi Juni'!$BR$410:$BR$588)</f>
        <v>0</v>
      </c>
      <c r="DU528" s="27"/>
      <c r="DV528" s="325">
        <f t="shared" si="817"/>
        <v>0</v>
      </c>
      <c r="DW528" s="325">
        <f t="shared" si="818"/>
        <v>0</v>
      </c>
      <c r="DX528" s="41">
        <f t="shared" si="858"/>
        <v>0</v>
      </c>
      <c r="DY528" s="41">
        <f t="shared" si="859"/>
        <v>0</v>
      </c>
      <c r="DZ528" s="41">
        <f t="shared" si="860"/>
        <v>0</v>
      </c>
      <c r="EA528" s="41">
        <f t="shared" si="861"/>
        <v>0</v>
      </c>
      <c r="EB528" s="41">
        <f t="shared" si="862"/>
        <v>0</v>
      </c>
      <c r="EC528" s="41">
        <f t="shared" si="863"/>
        <v>0</v>
      </c>
      <c r="ED528" s="180">
        <f t="shared" si="864"/>
        <v>0</v>
      </c>
      <c r="EE528" s="27">
        <v>0</v>
      </c>
      <c r="EF528" s="27">
        <v>248</v>
      </c>
      <c r="EG528" s="324">
        <f>SUMIF('Rekapitulasi Juni'!$D$608:$D$786,APS!$B528,'Rekapitulasi Juni'!$E$608:$E$786)</f>
        <v>0</v>
      </c>
      <c r="EH528" s="324">
        <f>SUMIF('Rekapitulasi Juni'!$D$608:$D$786,APS!$B528,'Rekapitulasi Juni'!$F$608:$F$786)</f>
        <v>0</v>
      </c>
      <c r="EI528" s="27"/>
      <c r="EJ528" s="325">
        <f t="shared" si="819"/>
        <v>0</v>
      </c>
      <c r="EK528" s="325">
        <f t="shared" si="820"/>
        <v>0</v>
      </c>
      <c r="EL528" s="27">
        <v>88</v>
      </c>
      <c r="EM528" s="324">
        <f>SUMIF('Rekapitulasi Juni'!$U$608:$U$786,APS!$B528,'Rekapitulasi Juni'!$V$608:$V$786)</f>
        <v>0</v>
      </c>
      <c r="EN528" s="324">
        <f>SUMIF('Rekapitulasi Juni'!$U$608:$U$786,APS!$B528,'Rekapitulasi Juni'!$W$608:$W$786)</f>
        <v>0</v>
      </c>
      <c r="EO528" s="27"/>
      <c r="EP528" s="325">
        <f t="shared" si="821"/>
        <v>0</v>
      </c>
      <c r="EQ528" s="325">
        <f t="shared" si="822"/>
        <v>0</v>
      </c>
      <c r="ER528" s="27"/>
      <c r="ES528" s="324">
        <f>SUMIF('Rekapitulasi Juni'!$AL$608:$AL$786,APS!$B528,'Rekapitulasi Juni'!$AM$608:$AM$786)</f>
        <v>0</v>
      </c>
      <c r="ET528" s="324">
        <f>SUMIF('Rekapitulasi Juni'!$AL$608:$AL$786,APS!$B528,'Rekapitulasi Juni'!$AN$608:$AN$786)</f>
        <v>0</v>
      </c>
      <c r="EU528" s="27"/>
      <c r="EV528" s="325">
        <f t="shared" si="914"/>
        <v>0</v>
      </c>
      <c r="EW528" s="325">
        <f t="shared" si="915"/>
        <v>0</v>
      </c>
      <c r="EX528" s="27"/>
      <c r="EY528" s="324">
        <f>SUMIF('Rekapitulasi Juni'!$BA$608:$BA$786,APS!$B528,'Rekapitulasi Juni'!$BB$608:$BB$786)</f>
        <v>0</v>
      </c>
      <c r="EZ528" s="324">
        <f>SUMIF('Rekapitulasi Juni'!$BA$608:$BA$786,APS!$B528,'Rekapitulasi Juni'!$BC$608:$BC$786)</f>
        <v>0</v>
      </c>
      <c r="FA528" s="324">
        <f>SUMIF('Rekapitulasi Juni'!$BA$608:$BA$786,APS!$B528,'Rekapitulasi Juni'!$BF$608:$BF$786)</f>
        <v>0</v>
      </c>
      <c r="FB528" s="325">
        <f t="shared" si="916"/>
        <v>0</v>
      </c>
      <c r="FC528" s="325">
        <f t="shared" si="917"/>
        <v>0</v>
      </c>
      <c r="FD528" s="27"/>
      <c r="FE528" s="27"/>
      <c r="FF528" s="27"/>
      <c r="FG528" s="27"/>
      <c r="FH528" s="27"/>
      <c r="FI528" s="27"/>
      <c r="FJ528" s="41">
        <f t="shared" si="865"/>
        <v>336</v>
      </c>
      <c r="FK528" s="41">
        <f t="shared" si="866"/>
        <v>0</v>
      </c>
      <c r="FL528" s="41">
        <f t="shared" si="867"/>
        <v>0</v>
      </c>
      <c r="FM528" s="41">
        <f t="shared" si="868"/>
        <v>0</v>
      </c>
      <c r="FN528" s="41">
        <f t="shared" si="869"/>
        <v>0</v>
      </c>
      <c r="FO528" s="41">
        <f t="shared" si="870"/>
        <v>-336</v>
      </c>
      <c r="FP528" s="180">
        <f t="shared" si="871"/>
        <v>0</v>
      </c>
      <c r="FQ528" s="27"/>
      <c r="FR528" s="27"/>
      <c r="FS528" s="324">
        <f>SUMIF('Rekapitulasi Juni'!$D$804:$D$984,APS!$B528,'Rekapitulasi Juni'!$E$804:$E$984)</f>
        <v>0</v>
      </c>
      <c r="FT528" s="324">
        <f>SUMIF('Rekapitulasi Juni'!$D$804:$D$984,APS!$B528,'Rekapitulasi Juni'!$F$804:$F$984)</f>
        <v>0</v>
      </c>
      <c r="FU528" s="27"/>
      <c r="FV528" s="325">
        <f t="shared" si="918"/>
        <v>0</v>
      </c>
      <c r="FW528" s="325">
        <f t="shared" si="919"/>
        <v>0</v>
      </c>
      <c r="FX528" s="27"/>
      <c r="FY528" s="324">
        <f>SUMIF('Rekapitulasi Juni'!$U$804:$U$984,APS!$B528,'Rekapitulasi Juni'!$V$804:$V$984)</f>
        <v>0</v>
      </c>
      <c r="FZ528" s="324">
        <f>SUMIF('Rekapitulasi Juni'!$U$804:$U$984,APS!$B528,'Rekapitulasi Juni'!$W$804:$W$984)</f>
        <v>0</v>
      </c>
      <c r="GA528" s="27"/>
      <c r="GB528" s="325">
        <f t="shared" si="912"/>
        <v>0</v>
      </c>
      <c r="GC528" s="325">
        <f t="shared" si="913"/>
        <v>0</v>
      </c>
      <c r="GD528" s="27"/>
      <c r="GE528" s="324">
        <f>SUMIF('Rekapitulasi Juni'!$AL$804:$AL$984,APS!$B528,'Rekapitulasi Juni'!$AM$804:$AM$984)</f>
        <v>0</v>
      </c>
      <c r="GF528" s="324">
        <f>SUMIF('Rekapitulasi Juni'!$AL$804:$AL$984,APS!$B528,'Rekapitulasi Juni'!$AN$804:$AN$984)</f>
        <v>0</v>
      </c>
      <c r="GG528" s="27"/>
      <c r="GH528" s="325">
        <f t="shared" si="902"/>
        <v>0</v>
      </c>
      <c r="GI528" s="325">
        <f t="shared" si="903"/>
        <v>0</v>
      </c>
      <c r="GJ528" s="27"/>
      <c r="GK528" s="27"/>
      <c r="GL528" s="41">
        <f t="shared" si="872"/>
        <v>0</v>
      </c>
      <c r="GM528" s="41">
        <f t="shared" si="873"/>
        <v>0</v>
      </c>
      <c r="GN528" s="41">
        <f t="shared" si="874"/>
        <v>0</v>
      </c>
      <c r="GO528" s="41">
        <f t="shared" si="911"/>
        <v>0</v>
      </c>
      <c r="GP528" s="41">
        <f t="shared" si="875"/>
        <v>0</v>
      </c>
      <c r="GQ528" s="41">
        <f t="shared" si="876"/>
        <v>0</v>
      </c>
      <c r="GR528" s="180">
        <f t="shared" si="877"/>
        <v>0</v>
      </c>
      <c r="GS528" s="41">
        <f t="shared" si="904"/>
        <v>490</v>
      </c>
      <c r="GT528" s="41">
        <f t="shared" si="905"/>
        <v>340</v>
      </c>
      <c r="GU528" s="41">
        <f t="shared" si="906"/>
        <v>504</v>
      </c>
      <c r="GV528" s="41">
        <f t="shared" si="907"/>
        <v>0</v>
      </c>
      <c r="GW528" s="41">
        <f t="shared" si="908"/>
        <v>504</v>
      </c>
      <c r="GX528" s="41">
        <f t="shared" si="909"/>
        <v>-336</v>
      </c>
      <c r="GY528" s="180">
        <f t="shared" si="910"/>
        <v>60</v>
      </c>
      <c r="GZ528" s="41">
        <v>503</v>
      </c>
      <c r="HA528" s="32"/>
      <c r="HB528" s="42">
        <f t="shared" si="794"/>
        <v>504</v>
      </c>
      <c r="HC528" s="59"/>
    </row>
    <row r="529" spans="1:211" ht="15" customHeight="1">
      <c r="A529" s="31" t="s">
        <v>1025</v>
      </c>
      <c r="B529" s="67" t="s">
        <v>1026</v>
      </c>
      <c r="C529" s="31" t="s">
        <v>1013</v>
      </c>
      <c r="D529" s="31" t="s">
        <v>1013</v>
      </c>
      <c r="E529" s="31" t="s">
        <v>1014</v>
      </c>
      <c r="F529" s="31" t="s">
        <v>929</v>
      </c>
      <c r="G529" s="33">
        <v>1008</v>
      </c>
      <c r="H529" s="33">
        <v>0</v>
      </c>
      <c r="I529" s="33">
        <v>0</v>
      </c>
      <c r="J529" s="34">
        <f>IFERROR(VLOOKUP(A529,#REF!,3,0),0)</f>
        <v>0</v>
      </c>
      <c r="K529" s="34">
        <f t="shared" si="789"/>
        <v>0</v>
      </c>
      <c r="L529" s="34">
        <v>0</v>
      </c>
      <c r="M529" s="34">
        <v>0</v>
      </c>
      <c r="N529" s="35">
        <f t="shared" si="790"/>
        <v>1008</v>
      </c>
      <c r="O529" s="35">
        <f t="shared" si="791"/>
        <v>1008</v>
      </c>
      <c r="P529" s="36">
        <v>1008</v>
      </c>
      <c r="Q529" s="36">
        <f t="shared" ref="Q529:Q589" si="920">IF(P529+K529&lt;0,0,P529+K529)+R529</f>
        <v>1008</v>
      </c>
      <c r="R529" s="80"/>
      <c r="S529" s="37">
        <f ca="1">SUMIF(ROP!$D$6:$H$65536,A529,ROP!$J$6:$J$65536)</f>
        <v>0</v>
      </c>
      <c r="T529" s="37">
        <f>SUMIF(HASIL!$B:$B,APS!$B529&amp;RIGHT(APS!T$9,2),HASIL!$I:$I)</f>
        <v>0</v>
      </c>
      <c r="U529" s="37">
        <f>SUMIF(HASIL!$B:$B,APS!$B529&amp;RIGHT(APS!U$9,2),HASIL!$I:$I)</f>
        <v>0</v>
      </c>
      <c r="V529" s="37">
        <f>SUMIF(HASIL!$B:$B,APS!$B529&amp;RIGHT(APS!V$9,2),HASIL!$I:$I)</f>
        <v>0</v>
      </c>
      <c r="W529" s="37">
        <f>SUMIF(HASIL!$B:$B,APS!$B529&amp;RIGHT(APS!W$9,2),HASIL!$I:$I)</f>
        <v>0</v>
      </c>
      <c r="X529" s="38">
        <f t="shared" si="792"/>
        <v>0</v>
      </c>
      <c r="Y529" s="38">
        <f t="shared" si="793"/>
        <v>-1008</v>
      </c>
      <c r="Z529" s="39">
        <f t="shared" si="879"/>
        <v>0</v>
      </c>
      <c r="AA529" s="39">
        <f t="shared" si="901"/>
        <v>1008</v>
      </c>
      <c r="AB529" s="40">
        <f t="shared" si="880"/>
        <v>0</v>
      </c>
      <c r="AC529" s="27">
        <v>0</v>
      </c>
      <c r="AD529" s="27"/>
      <c r="AE529" s="27"/>
      <c r="AF529" s="27"/>
      <c r="AG529" s="27"/>
      <c r="AH529" s="27"/>
      <c r="AI529" s="324">
        <f>SUMIF('Rekapitulasi Juni'!$D$9:$D$192,APS!$B529,'Rekapitulasi Juni'!$E$9:$E$192)</f>
        <v>0</v>
      </c>
      <c r="AJ529" s="324">
        <f>SUMIF('Rekapitulasi Juni'!$D$9:$D$192,APS!$B529,'Rekapitulasi Juni'!$F$9:$F$192)</f>
        <v>0</v>
      </c>
      <c r="AK529" s="324">
        <f>SUMIF('Rekapitulasi Juni'!$D$9:$D$192,APS!$B529,'Rekapitulasi Juni'!$K$9:$K$192)</f>
        <v>0</v>
      </c>
      <c r="AL529" s="325">
        <f t="shared" si="824"/>
        <v>0</v>
      </c>
      <c r="AM529" s="325">
        <f t="shared" si="825"/>
        <v>0</v>
      </c>
      <c r="AN529" s="27"/>
      <c r="AO529" s="324">
        <f>SUMIF('Rekapitulasi Juni'!$U$9:$U$192,APS!$B529,'Rekapitulasi Juni'!$V$9:$V$192)</f>
        <v>0</v>
      </c>
      <c r="AP529" s="324">
        <f>SUMIF('Rekapitulasi Juni'!$U$9:$U$192,APS!$B529,'Rekapitulasi Juni'!$W$9:$W$192)</f>
        <v>0</v>
      </c>
      <c r="AQ529" s="27"/>
      <c r="AR529" s="325">
        <f t="shared" si="826"/>
        <v>0</v>
      </c>
      <c r="AS529" s="325">
        <f t="shared" si="827"/>
        <v>0</v>
      </c>
      <c r="AT529" s="27"/>
      <c r="AU529" s="324">
        <f>SUMIF('Rekapitulasi Juni'!$AL$9:$AL$192,APS!$B529,'Rekapitulasi Juni'!$AM$9:$AM$192)</f>
        <v>0</v>
      </c>
      <c r="AV529" s="324">
        <f>SUMIF('Rekapitulasi Juni'!$AL$9:$AL$192,APS!$B529,'Rekapitulasi Juni'!$AN$9:$AN$192)</f>
        <v>0</v>
      </c>
      <c r="AW529" s="27"/>
      <c r="AX529" s="325">
        <f t="shared" si="828"/>
        <v>0</v>
      </c>
      <c r="AY529" s="325">
        <f t="shared" si="829"/>
        <v>0</v>
      </c>
      <c r="AZ529" s="41">
        <f t="shared" si="830"/>
        <v>0</v>
      </c>
      <c r="BA529" s="41">
        <f t="shared" si="831"/>
        <v>0</v>
      </c>
      <c r="BB529" s="41">
        <f t="shared" si="832"/>
        <v>0</v>
      </c>
      <c r="BC529" s="41">
        <f t="shared" si="833"/>
        <v>0</v>
      </c>
      <c r="BD529" s="41">
        <f t="shared" si="834"/>
        <v>0</v>
      </c>
      <c r="BE529" s="41">
        <f t="shared" si="835"/>
        <v>0</v>
      </c>
      <c r="BF529" s="180">
        <f t="shared" si="836"/>
        <v>0</v>
      </c>
      <c r="BG529" s="27">
        <v>0</v>
      </c>
      <c r="BH529" s="27"/>
      <c r="BI529" s="324">
        <f>SUMIF('Rekapitulasi Juni'!$D$214:$D$393,APS!$B529,'Rekapitulasi Juni'!$E$214:$E$393)</f>
        <v>0</v>
      </c>
      <c r="BJ529" s="324">
        <f>SUMIF('Rekapitulasi Juni'!$D$214:$D$393,APS!$B529,'Rekapitulasi Juni'!$F$214:$F$393)</f>
        <v>0</v>
      </c>
      <c r="BK529" s="27"/>
      <c r="BL529" s="325">
        <f t="shared" si="837"/>
        <v>0</v>
      </c>
      <c r="BM529" s="325">
        <f t="shared" si="838"/>
        <v>0</v>
      </c>
      <c r="BN529" s="27"/>
      <c r="BO529" s="324">
        <f>SUMIF('Rekapitulasi Juni'!$U$214:$U$393,APS!$B529,'Rekapitulasi Juni'!$V$214:$V$393)</f>
        <v>0</v>
      </c>
      <c r="BP529" s="324">
        <f>SUMIF('Rekapitulasi Juni'!$U$214:$U$393,APS!$B529,'Rekapitulasi Juni'!$W$214:$W$393)</f>
        <v>0</v>
      </c>
      <c r="BQ529" s="27"/>
      <c r="BR529" s="325">
        <f t="shared" si="839"/>
        <v>0</v>
      </c>
      <c r="BS529" s="325">
        <f t="shared" si="840"/>
        <v>0</v>
      </c>
      <c r="BT529" s="27"/>
      <c r="BU529" s="324">
        <f>SUMIF('Rekapitulasi Juni'!$AL$214:$AL$393,APS!$B529,'Rekapitulasi Juni'!$AM$214:$AM$393)</f>
        <v>0</v>
      </c>
      <c r="BV529" s="324">
        <f>SUMIF('Rekapitulasi Juni'!$AL$214:$AL$393,APS!$B529,'Rekapitulasi Juni'!$AN$214:$AN$393)</f>
        <v>0</v>
      </c>
      <c r="BW529" s="27"/>
      <c r="BX529" s="325">
        <f t="shared" si="841"/>
        <v>0</v>
      </c>
      <c r="BY529" s="325">
        <f t="shared" si="842"/>
        <v>0</v>
      </c>
      <c r="BZ529" s="27">
        <v>96</v>
      </c>
      <c r="CA529" s="324">
        <f>SUMIF('Rekapitulasi Juni'!$BA$214:$BA$393,APS!$B529,'Rekapitulasi Juni'!$BB$214:$BB$393)</f>
        <v>0</v>
      </c>
      <c r="CB529" s="324">
        <f>SUMIF('Rekapitulasi Juni'!$BA$214:$BA$393,APS!$B529,'Rekapitulasi Juni'!$BC$214:$BC$393)</f>
        <v>0</v>
      </c>
      <c r="CC529" s="27"/>
      <c r="CD529" s="325">
        <f t="shared" si="843"/>
        <v>0</v>
      </c>
      <c r="CE529" s="325">
        <f t="shared" si="844"/>
        <v>0</v>
      </c>
      <c r="CF529" s="27">
        <v>300</v>
      </c>
      <c r="CG529" s="324">
        <f>SUMIF('Rekapitulasi Juni'!$BP$214:$BP$393,APS!$B529,'Rekapitulasi Juni'!$BQ$214:$BQ$393)</f>
        <v>0</v>
      </c>
      <c r="CH529" s="324">
        <f>SUMIF('Rekapitulasi Juni'!$BP$214:$BP$393,APS!$B529,'Rekapitulasi Juni'!$BR$214:$BR$393)</f>
        <v>0</v>
      </c>
      <c r="CI529" s="27"/>
      <c r="CJ529" s="325">
        <f t="shared" si="845"/>
        <v>0</v>
      </c>
      <c r="CK529" s="325">
        <f t="shared" si="846"/>
        <v>0</v>
      </c>
      <c r="CL529" s="41">
        <f t="shared" si="847"/>
        <v>396</v>
      </c>
      <c r="CM529" s="41">
        <f t="shared" si="848"/>
        <v>0</v>
      </c>
      <c r="CN529" s="41">
        <f t="shared" si="849"/>
        <v>0</v>
      </c>
      <c r="CO529" s="41">
        <f t="shared" si="850"/>
        <v>0</v>
      </c>
      <c r="CP529" s="41">
        <f t="shared" si="851"/>
        <v>0</v>
      </c>
      <c r="CQ529" s="41">
        <f t="shared" si="852"/>
        <v>-396</v>
      </c>
      <c r="CR529" s="180">
        <f t="shared" si="853"/>
        <v>0</v>
      </c>
      <c r="CS529" s="27">
        <v>0</v>
      </c>
      <c r="CT529" s="27">
        <v>308</v>
      </c>
      <c r="CU529" s="324">
        <f>SUMIF('Rekapitulasi Juni'!$D$410:$D$588,APS!$B529,'Rekapitulasi Juni'!$E$410:$E$588)</f>
        <v>0</v>
      </c>
      <c r="CV529" s="324">
        <f>SUMIF('Rekapitulasi Juni'!$D$410:$D$588,APS!$B529,'Rekapitulasi Juni'!$F$410:$F$588)</f>
        <v>0</v>
      </c>
      <c r="CW529" s="27"/>
      <c r="CX529" s="325">
        <f t="shared" si="854"/>
        <v>0</v>
      </c>
      <c r="CY529" s="325">
        <f t="shared" si="855"/>
        <v>0</v>
      </c>
      <c r="CZ529" s="27">
        <v>304</v>
      </c>
      <c r="DA529" s="324">
        <f>SUMIF('Rekapitulasi Juni'!$U$410:$U$588,APS!$B529,'Rekapitulasi Juni'!$V$410:$V$588)</f>
        <v>0</v>
      </c>
      <c r="DB529" s="324">
        <f>SUMIF('Rekapitulasi Juni'!$U$410:$U$588,APS!$B529,'Rekapitulasi Juni'!$W$410:$W$588)</f>
        <v>0</v>
      </c>
      <c r="DC529" s="27"/>
      <c r="DD529" s="325">
        <f t="shared" si="856"/>
        <v>0</v>
      </c>
      <c r="DE529" s="325">
        <f t="shared" si="857"/>
        <v>0</v>
      </c>
      <c r="DF529" s="27"/>
      <c r="DG529" s="324">
        <f>SUMIF('Rekapitulasi Juni'!$AL$410:$AL$588,APS!$B529,'Rekapitulasi Juni'!$AM$410:$AM$588)</f>
        <v>80</v>
      </c>
      <c r="DH529" s="324">
        <f>SUMIF('Rekapitulasi Juni'!$AL$410:$AL$588,APS!$B529,'Rekapitulasi Juni'!$AN$410:$AN$588)</f>
        <v>70</v>
      </c>
      <c r="DI529" s="27"/>
      <c r="DJ529" s="325">
        <f t="shared" si="813"/>
        <v>0</v>
      </c>
      <c r="DK529" s="325">
        <f t="shared" si="814"/>
        <v>87.5</v>
      </c>
      <c r="DL529" s="27"/>
      <c r="DM529" s="324">
        <f>SUMIF('Rekapitulasi Juni'!$BA$410:$BA$588,APS!$B529,'Rekapitulasi Juni'!$BB$410:$BB$588)</f>
        <v>300</v>
      </c>
      <c r="DN529" s="324">
        <f>SUMIF('Rekapitulasi Juni'!$BA$410:$BA$588,APS!$B529,'Rekapitulasi Juni'!$BC$410:$BC$588)</f>
        <v>306</v>
      </c>
      <c r="DO529" s="324">
        <f>SUMIF('Rekapitulasi Juni'!$BA$410:$BA$588,APS!$B529,'Rekapitulasi Juni'!$BF$410:$BF$588)</f>
        <v>0</v>
      </c>
      <c r="DP529" s="325">
        <f t="shared" ref="DP529:DP590" si="921">IF(DL529=0,0,((DN529+DO529)/DL529)*100)</f>
        <v>0</v>
      </c>
      <c r="DQ529" s="325">
        <f t="shared" ref="DQ529:DQ590" si="922">IF(DM529=0,0,((DN529+DO529)/DM529)*100)</f>
        <v>102</v>
      </c>
      <c r="DR529" s="27"/>
      <c r="DS529" s="324">
        <f>SUMIF('Rekapitulasi Juni'!$BP$410:$BP$588,APS!$B529,'Rekapitulasi Juni'!$BQ$410:$BQ$588)</f>
        <v>300</v>
      </c>
      <c r="DT529" s="324">
        <f>SUMIF('Rekapitulasi Juni'!$BP$410:$BP$588,APS!$B529,'Rekapitulasi Juni'!$BR$410:$BR$588)</f>
        <v>250</v>
      </c>
      <c r="DU529" s="27"/>
      <c r="DV529" s="325">
        <f t="shared" ref="DV529:DV590" si="923">IF(DR529=0,0,((DT529+DU529)/DR529)*100)</f>
        <v>0</v>
      </c>
      <c r="DW529" s="325">
        <f t="shared" ref="DW529:DW590" si="924">IF(DS529=0,0,((DT529+DU529)/DS529)*100)</f>
        <v>83.333333333333343</v>
      </c>
      <c r="DX529" s="41">
        <f t="shared" si="858"/>
        <v>612</v>
      </c>
      <c r="DY529" s="41">
        <f t="shared" si="859"/>
        <v>680</v>
      </c>
      <c r="DZ529" s="41">
        <f t="shared" si="860"/>
        <v>626</v>
      </c>
      <c r="EA529" s="41">
        <f t="shared" si="861"/>
        <v>0</v>
      </c>
      <c r="EB529" s="41">
        <f t="shared" si="862"/>
        <v>626</v>
      </c>
      <c r="EC529" s="41">
        <f t="shared" si="863"/>
        <v>14</v>
      </c>
      <c r="ED529" s="180">
        <f t="shared" si="864"/>
        <v>102.28758169934639</v>
      </c>
      <c r="EE529" s="27">
        <v>0</v>
      </c>
      <c r="EF529" s="27"/>
      <c r="EG529" s="324">
        <f>SUMIF('Rekapitulasi Juni'!$D$608:$D$786,APS!$B529,'Rekapitulasi Juni'!$E$608:$E$786)</f>
        <v>360</v>
      </c>
      <c r="EH529" s="324">
        <f>SUMIF('Rekapitulasi Juni'!$D$608:$D$786,APS!$B529,'Rekapitulasi Juni'!$F$608:$F$786)</f>
        <v>357</v>
      </c>
      <c r="EI529" s="27"/>
      <c r="EJ529" s="325">
        <f t="shared" ref="EJ529:EJ590" si="925">IF(EF529=0,0,((EH529+EI529)/EF529)*100)</f>
        <v>0</v>
      </c>
      <c r="EK529" s="325">
        <f t="shared" ref="EK529:EK590" si="926">IF(EG529=0,0,((EH529+EI529)/EG529)*100)</f>
        <v>99.166666666666671</v>
      </c>
      <c r="EL529" s="27"/>
      <c r="EM529" s="324">
        <f>SUMIF('Rekapitulasi Juni'!$U$608:$U$786,APS!$B529,'Rekapitulasi Juni'!$V$608:$V$786)</f>
        <v>0</v>
      </c>
      <c r="EN529" s="324">
        <f>SUMIF('Rekapitulasi Juni'!$U$608:$U$786,APS!$B529,'Rekapitulasi Juni'!$W$608:$W$786)</f>
        <v>25</v>
      </c>
      <c r="EO529" s="27"/>
      <c r="EP529" s="325">
        <f t="shared" ref="EP529:EP590" si="927">IF(EL529=0,0,((EN529+EO529)/EL529)*100)</f>
        <v>0</v>
      </c>
      <c r="EQ529" s="325">
        <f t="shared" ref="EQ529:EQ590" si="928">IF(EM529=0,0,((EN529+EO529)/EM529)*100)</f>
        <v>0</v>
      </c>
      <c r="ER529" s="27"/>
      <c r="ES529" s="324">
        <f>SUMIF('Rekapitulasi Juni'!$AL$608:$AL$786,APS!$B529,'Rekapitulasi Juni'!$AM$608:$AM$786)</f>
        <v>0</v>
      </c>
      <c r="ET529" s="324">
        <f>SUMIF('Rekapitulasi Juni'!$AL$608:$AL$786,APS!$B529,'Rekapitulasi Juni'!$AN$608:$AN$786)</f>
        <v>0</v>
      </c>
      <c r="EU529" s="27"/>
      <c r="EV529" s="325">
        <f t="shared" si="914"/>
        <v>0</v>
      </c>
      <c r="EW529" s="325">
        <f t="shared" si="915"/>
        <v>0</v>
      </c>
      <c r="EX529" s="27"/>
      <c r="EY529" s="324">
        <f>SUMIF('Rekapitulasi Juni'!$BA$608:$BA$786,APS!$B529,'Rekapitulasi Juni'!$BB$608:$BB$786)</f>
        <v>0</v>
      </c>
      <c r="EZ529" s="324">
        <f>SUMIF('Rekapitulasi Juni'!$BA$608:$BA$786,APS!$B529,'Rekapitulasi Juni'!$BC$608:$BC$786)</f>
        <v>0</v>
      </c>
      <c r="FA529" s="324">
        <f>SUMIF('Rekapitulasi Juni'!$BA$608:$BA$786,APS!$B529,'Rekapitulasi Juni'!$BF$608:$BF$786)</f>
        <v>0</v>
      </c>
      <c r="FB529" s="325">
        <f t="shared" si="916"/>
        <v>0</v>
      </c>
      <c r="FC529" s="325">
        <f t="shared" si="917"/>
        <v>0</v>
      </c>
      <c r="FD529" s="27"/>
      <c r="FE529" s="27"/>
      <c r="FF529" s="27"/>
      <c r="FG529" s="27"/>
      <c r="FH529" s="27"/>
      <c r="FI529" s="27"/>
      <c r="FJ529" s="41">
        <f t="shared" si="865"/>
        <v>0</v>
      </c>
      <c r="FK529" s="41">
        <f t="shared" si="866"/>
        <v>360</v>
      </c>
      <c r="FL529" s="41">
        <f t="shared" si="867"/>
        <v>382</v>
      </c>
      <c r="FM529" s="41">
        <f t="shared" si="868"/>
        <v>0</v>
      </c>
      <c r="FN529" s="41">
        <f t="shared" si="869"/>
        <v>382</v>
      </c>
      <c r="FO529" s="41">
        <f t="shared" si="870"/>
        <v>382</v>
      </c>
      <c r="FP529" s="180">
        <f t="shared" si="871"/>
        <v>0</v>
      </c>
      <c r="FQ529" s="27"/>
      <c r="FR529" s="27"/>
      <c r="FS529" s="324">
        <f>SUMIF('Rekapitulasi Juni'!$D$804:$D$984,APS!$B529,'Rekapitulasi Juni'!$E$804:$E$984)</f>
        <v>0</v>
      </c>
      <c r="FT529" s="324">
        <f>SUMIF('Rekapitulasi Juni'!$D$804:$D$984,APS!$B529,'Rekapitulasi Juni'!$F$804:$F$984)</f>
        <v>0</v>
      </c>
      <c r="FU529" s="27"/>
      <c r="FV529" s="325">
        <f t="shared" si="918"/>
        <v>0</v>
      </c>
      <c r="FW529" s="325">
        <f t="shared" si="919"/>
        <v>0</v>
      </c>
      <c r="FX529" s="27"/>
      <c r="FY529" s="324">
        <f>SUMIF('Rekapitulasi Juni'!$U$804:$U$984,APS!$B529,'Rekapitulasi Juni'!$V$804:$V$984)</f>
        <v>0</v>
      </c>
      <c r="FZ529" s="324">
        <f>SUMIF('Rekapitulasi Juni'!$U$804:$U$984,APS!$B529,'Rekapitulasi Juni'!$W$804:$W$984)</f>
        <v>0</v>
      </c>
      <c r="GA529" s="27"/>
      <c r="GB529" s="325">
        <f t="shared" si="912"/>
        <v>0</v>
      </c>
      <c r="GC529" s="325">
        <f t="shared" si="913"/>
        <v>0</v>
      </c>
      <c r="GD529" s="27"/>
      <c r="GE529" s="324">
        <f>SUMIF('Rekapitulasi Juni'!$AL$804:$AL$984,APS!$B529,'Rekapitulasi Juni'!$AM$804:$AM$984)</f>
        <v>0</v>
      </c>
      <c r="GF529" s="324">
        <f>SUMIF('Rekapitulasi Juni'!$AL$804:$AL$984,APS!$B529,'Rekapitulasi Juni'!$AN$804:$AN$984)</f>
        <v>0</v>
      </c>
      <c r="GG529" s="27"/>
      <c r="GH529" s="325">
        <f t="shared" si="902"/>
        <v>0</v>
      </c>
      <c r="GI529" s="325">
        <f t="shared" si="903"/>
        <v>0</v>
      </c>
      <c r="GJ529" s="27"/>
      <c r="GK529" s="27"/>
      <c r="GL529" s="41">
        <f t="shared" si="872"/>
        <v>0</v>
      </c>
      <c r="GM529" s="41">
        <f t="shared" si="873"/>
        <v>0</v>
      </c>
      <c r="GN529" s="41">
        <f t="shared" si="874"/>
        <v>0</v>
      </c>
      <c r="GO529" s="41">
        <f t="shared" si="911"/>
        <v>0</v>
      </c>
      <c r="GP529" s="41">
        <f t="shared" si="875"/>
        <v>0</v>
      </c>
      <c r="GQ529" s="41">
        <f t="shared" si="876"/>
        <v>0</v>
      </c>
      <c r="GR529" s="180">
        <f t="shared" si="877"/>
        <v>0</v>
      </c>
      <c r="GS529" s="41">
        <f t="shared" si="904"/>
        <v>1008</v>
      </c>
      <c r="GT529" s="41">
        <f t="shared" si="905"/>
        <v>1040</v>
      </c>
      <c r="GU529" s="41">
        <f t="shared" si="906"/>
        <v>1008</v>
      </c>
      <c r="GV529" s="41">
        <f t="shared" si="907"/>
        <v>0</v>
      </c>
      <c r="GW529" s="41">
        <f t="shared" si="908"/>
        <v>1008</v>
      </c>
      <c r="GX529" s="41">
        <f t="shared" si="909"/>
        <v>0</v>
      </c>
      <c r="GY529" s="180">
        <f t="shared" si="910"/>
        <v>100</v>
      </c>
      <c r="GZ529" s="41">
        <v>504</v>
      </c>
      <c r="HA529" s="32"/>
      <c r="HB529" s="42">
        <f t="shared" si="794"/>
        <v>0</v>
      </c>
      <c r="HC529" s="59"/>
    </row>
    <row r="530" spans="1:211" ht="15" customHeight="1">
      <c r="A530" s="31" t="s">
        <v>1027</v>
      </c>
      <c r="B530" s="67" t="s">
        <v>1028</v>
      </c>
      <c r="C530" s="31" t="s">
        <v>1013</v>
      </c>
      <c r="D530" s="31" t="s">
        <v>1013</v>
      </c>
      <c r="E530" s="31" t="s">
        <v>1014</v>
      </c>
      <c r="F530" s="31" t="s">
        <v>929</v>
      </c>
      <c r="G530" s="33">
        <v>504</v>
      </c>
      <c r="H530" s="33">
        <v>0</v>
      </c>
      <c r="I530" s="33">
        <v>0</v>
      </c>
      <c r="J530" s="34">
        <f>IFERROR(VLOOKUP(A530,#REF!,3,0),0)</f>
        <v>0</v>
      </c>
      <c r="K530" s="34">
        <f t="shared" si="789"/>
        <v>0</v>
      </c>
      <c r="L530" s="34">
        <v>0</v>
      </c>
      <c r="M530" s="34">
        <v>0</v>
      </c>
      <c r="N530" s="35">
        <f t="shared" si="790"/>
        <v>504</v>
      </c>
      <c r="O530" s="35">
        <f t="shared" si="791"/>
        <v>504</v>
      </c>
      <c r="P530" s="36">
        <v>504</v>
      </c>
      <c r="Q530" s="36">
        <f t="shared" si="920"/>
        <v>504</v>
      </c>
      <c r="R530" s="80"/>
      <c r="S530" s="37">
        <f ca="1">SUMIF(ROP!$D$6:$H$65536,A530,ROP!$J$6:$J$65536)</f>
        <v>0</v>
      </c>
      <c r="T530" s="37">
        <f>SUMIF(HASIL!$B:$B,APS!$B530&amp;RIGHT(APS!T$9,2),HASIL!$I:$I)</f>
        <v>0</v>
      </c>
      <c r="U530" s="37">
        <f>SUMIF(HASIL!$B:$B,APS!$B530&amp;RIGHT(APS!U$9,2),HASIL!$I:$I)</f>
        <v>0</v>
      </c>
      <c r="V530" s="37">
        <f>SUMIF(HASIL!$B:$B,APS!$B530&amp;RIGHT(APS!V$9,2),HASIL!$I:$I)</f>
        <v>0</v>
      </c>
      <c r="W530" s="37">
        <f>SUMIF(HASIL!$B:$B,APS!$B530&amp;RIGHT(APS!W$9,2),HASIL!$I:$I)</f>
        <v>0</v>
      </c>
      <c r="X530" s="38">
        <f t="shared" si="792"/>
        <v>0</v>
      </c>
      <c r="Y530" s="38">
        <f t="shared" si="793"/>
        <v>-504</v>
      </c>
      <c r="Z530" s="39">
        <f t="shared" si="879"/>
        <v>0</v>
      </c>
      <c r="AA530" s="39">
        <f t="shared" si="901"/>
        <v>504</v>
      </c>
      <c r="AB530" s="40">
        <f t="shared" si="880"/>
        <v>0</v>
      </c>
      <c r="AC530" s="27">
        <v>0</v>
      </c>
      <c r="AD530" s="27"/>
      <c r="AE530" s="27"/>
      <c r="AF530" s="27"/>
      <c r="AG530" s="27"/>
      <c r="AH530" s="27"/>
      <c r="AI530" s="324">
        <f>SUMIF('Rekapitulasi Juni'!$D$9:$D$192,APS!$B530,'Rekapitulasi Juni'!$E$9:$E$192)</f>
        <v>0</v>
      </c>
      <c r="AJ530" s="324">
        <f>SUMIF('Rekapitulasi Juni'!$D$9:$D$192,APS!$B530,'Rekapitulasi Juni'!$F$9:$F$192)</f>
        <v>0</v>
      </c>
      <c r="AK530" s="324">
        <f>SUMIF('Rekapitulasi Juni'!$D$9:$D$192,APS!$B530,'Rekapitulasi Juni'!$K$9:$K$192)</f>
        <v>0</v>
      </c>
      <c r="AL530" s="325">
        <f t="shared" si="824"/>
        <v>0</v>
      </c>
      <c r="AM530" s="325">
        <f t="shared" si="825"/>
        <v>0</v>
      </c>
      <c r="AN530" s="27"/>
      <c r="AO530" s="324">
        <f>SUMIF('Rekapitulasi Juni'!$U$9:$U$192,APS!$B530,'Rekapitulasi Juni'!$V$9:$V$192)</f>
        <v>0</v>
      </c>
      <c r="AP530" s="324">
        <f>SUMIF('Rekapitulasi Juni'!$U$9:$U$192,APS!$B530,'Rekapitulasi Juni'!$W$9:$W$192)</f>
        <v>0</v>
      </c>
      <c r="AQ530" s="27"/>
      <c r="AR530" s="325">
        <f t="shared" si="826"/>
        <v>0</v>
      </c>
      <c r="AS530" s="325">
        <f t="shared" si="827"/>
        <v>0</v>
      </c>
      <c r="AT530" s="27"/>
      <c r="AU530" s="324">
        <f>SUMIF('Rekapitulasi Juni'!$AL$9:$AL$192,APS!$B530,'Rekapitulasi Juni'!$AM$9:$AM$192)</f>
        <v>0</v>
      </c>
      <c r="AV530" s="324">
        <f>SUMIF('Rekapitulasi Juni'!$AL$9:$AL$192,APS!$B530,'Rekapitulasi Juni'!$AN$9:$AN$192)</f>
        <v>0</v>
      </c>
      <c r="AW530" s="27"/>
      <c r="AX530" s="325">
        <f t="shared" si="828"/>
        <v>0</v>
      </c>
      <c r="AY530" s="325">
        <f t="shared" si="829"/>
        <v>0</v>
      </c>
      <c r="AZ530" s="41">
        <f t="shared" si="830"/>
        <v>0</v>
      </c>
      <c r="BA530" s="41">
        <f t="shared" si="831"/>
        <v>0</v>
      </c>
      <c r="BB530" s="41">
        <f t="shared" si="832"/>
        <v>0</v>
      </c>
      <c r="BC530" s="41">
        <f t="shared" si="833"/>
        <v>0</v>
      </c>
      <c r="BD530" s="41">
        <f t="shared" si="834"/>
        <v>0</v>
      </c>
      <c r="BE530" s="41">
        <f t="shared" si="835"/>
        <v>0</v>
      </c>
      <c r="BF530" s="180">
        <f t="shared" si="836"/>
        <v>0</v>
      </c>
      <c r="BG530" s="27">
        <v>0</v>
      </c>
      <c r="BH530" s="27"/>
      <c r="BI530" s="324">
        <f>SUMIF('Rekapitulasi Juni'!$D$214:$D$393,APS!$B530,'Rekapitulasi Juni'!$E$214:$E$393)</f>
        <v>0</v>
      </c>
      <c r="BJ530" s="324">
        <f>SUMIF('Rekapitulasi Juni'!$D$214:$D$393,APS!$B530,'Rekapitulasi Juni'!$F$214:$F$393)</f>
        <v>0</v>
      </c>
      <c r="BK530" s="27"/>
      <c r="BL530" s="325">
        <f t="shared" si="837"/>
        <v>0</v>
      </c>
      <c r="BM530" s="325">
        <f t="shared" si="838"/>
        <v>0</v>
      </c>
      <c r="BN530" s="27"/>
      <c r="BO530" s="324">
        <f>SUMIF('Rekapitulasi Juni'!$U$214:$U$393,APS!$B530,'Rekapitulasi Juni'!$V$214:$V$393)</f>
        <v>0</v>
      </c>
      <c r="BP530" s="324">
        <f>SUMIF('Rekapitulasi Juni'!$U$214:$U$393,APS!$B530,'Rekapitulasi Juni'!$W$214:$W$393)</f>
        <v>0</v>
      </c>
      <c r="BQ530" s="27"/>
      <c r="BR530" s="325">
        <f t="shared" si="839"/>
        <v>0</v>
      </c>
      <c r="BS530" s="325">
        <f t="shared" si="840"/>
        <v>0</v>
      </c>
      <c r="BT530" s="27">
        <v>300</v>
      </c>
      <c r="BU530" s="324">
        <f>SUMIF('Rekapitulasi Juni'!$AL$214:$AL$393,APS!$B530,'Rekapitulasi Juni'!$AM$214:$AM$393)</f>
        <v>0</v>
      </c>
      <c r="BV530" s="324">
        <f>SUMIF('Rekapitulasi Juni'!$AL$214:$AL$393,APS!$B530,'Rekapitulasi Juni'!$AN$214:$AN$393)</f>
        <v>0</v>
      </c>
      <c r="BW530" s="27"/>
      <c r="BX530" s="325">
        <f t="shared" si="841"/>
        <v>0</v>
      </c>
      <c r="BY530" s="325">
        <f t="shared" si="842"/>
        <v>0</v>
      </c>
      <c r="BZ530" s="27">
        <v>204</v>
      </c>
      <c r="CA530" s="324">
        <f>SUMIF('Rekapitulasi Juni'!$BA$214:$BA$393,APS!$B530,'Rekapitulasi Juni'!$BB$214:$BB$393)</f>
        <v>0</v>
      </c>
      <c r="CB530" s="324">
        <f>SUMIF('Rekapitulasi Juni'!$BA$214:$BA$393,APS!$B530,'Rekapitulasi Juni'!$BC$214:$BC$393)</f>
        <v>0</v>
      </c>
      <c r="CC530" s="27"/>
      <c r="CD530" s="325">
        <f t="shared" si="843"/>
        <v>0</v>
      </c>
      <c r="CE530" s="325">
        <f t="shared" si="844"/>
        <v>0</v>
      </c>
      <c r="CF530" s="27"/>
      <c r="CG530" s="324">
        <f>SUMIF('Rekapitulasi Juni'!$BP$214:$BP$393,APS!$B530,'Rekapitulasi Juni'!$BQ$214:$BQ$393)</f>
        <v>0</v>
      </c>
      <c r="CH530" s="324">
        <f>SUMIF('Rekapitulasi Juni'!$BP$214:$BP$393,APS!$B530,'Rekapitulasi Juni'!$BR$214:$BR$393)</f>
        <v>0</v>
      </c>
      <c r="CI530" s="27"/>
      <c r="CJ530" s="325">
        <f t="shared" si="845"/>
        <v>0</v>
      </c>
      <c r="CK530" s="325">
        <f t="shared" si="846"/>
        <v>0</v>
      </c>
      <c r="CL530" s="41">
        <f t="shared" si="847"/>
        <v>504</v>
      </c>
      <c r="CM530" s="41">
        <f t="shared" si="848"/>
        <v>0</v>
      </c>
      <c r="CN530" s="41">
        <f t="shared" si="849"/>
        <v>0</v>
      </c>
      <c r="CO530" s="41">
        <f t="shared" si="850"/>
        <v>0</v>
      </c>
      <c r="CP530" s="41">
        <f t="shared" si="851"/>
        <v>0</v>
      </c>
      <c r="CQ530" s="41">
        <f t="shared" si="852"/>
        <v>-504</v>
      </c>
      <c r="CR530" s="180">
        <f t="shared" si="853"/>
        <v>0</v>
      </c>
      <c r="CS530" s="27">
        <v>0</v>
      </c>
      <c r="CT530" s="27"/>
      <c r="CU530" s="324">
        <f>SUMIF('Rekapitulasi Juni'!$D$410:$D$588,APS!$B530,'Rekapitulasi Juni'!$E$410:$E$588)</f>
        <v>130</v>
      </c>
      <c r="CV530" s="324">
        <f>SUMIF('Rekapitulasi Juni'!$D$410:$D$588,APS!$B530,'Rekapitulasi Juni'!$F$410:$F$588)</f>
        <v>125</v>
      </c>
      <c r="CW530" s="27"/>
      <c r="CX530" s="325">
        <f t="shared" si="854"/>
        <v>0</v>
      </c>
      <c r="CY530" s="325">
        <f t="shared" si="855"/>
        <v>96.15384615384616</v>
      </c>
      <c r="CZ530" s="27"/>
      <c r="DA530" s="324">
        <f>SUMIF('Rekapitulasi Juni'!$U$410:$U$588,APS!$B530,'Rekapitulasi Juni'!$V$410:$V$588)</f>
        <v>130</v>
      </c>
      <c r="DB530" s="324">
        <f>SUMIF('Rekapitulasi Juni'!$U$410:$U$588,APS!$B530,'Rekapitulasi Juni'!$W$410:$W$588)</f>
        <v>199</v>
      </c>
      <c r="DC530" s="27"/>
      <c r="DD530" s="325">
        <f t="shared" si="856"/>
        <v>0</v>
      </c>
      <c r="DE530" s="325">
        <f t="shared" si="857"/>
        <v>153.07692307692307</v>
      </c>
      <c r="DF530" s="27"/>
      <c r="DG530" s="324">
        <f>SUMIF('Rekapitulasi Juni'!$AL$410:$AL$588,APS!$B530,'Rekapitulasi Juni'!$AM$410:$AM$588)</f>
        <v>180</v>
      </c>
      <c r="DH530" s="324">
        <f>SUMIF('Rekapitulasi Juni'!$AL$410:$AL$588,APS!$B530,'Rekapitulasi Juni'!$AN$410:$AN$588)</f>
        <v>180</v>
      </c>
      <c r="DI530" s="27"/>
      <c r="DJ530" s="325">
        <f t="shared" ref="DJ530:DJ590" si="929">IF(DF530=0,0,((DH530+DI530)/DF530)*100)</f>
        <v>0</v>
      </c>
      <c r="DK530" s="325">
        <f t="shared" ref="DK530:DK590" si="930">IF(DG530=0,0,((DH530+DI530)/DG530)*100)</f>
        <v>100</v>
      </c>
      <c r="DL530" s="27"/>
      <c r="DM530" s="324">
        <f>SUMIF('Rekapitulasi Juni'!$BA$410:$BA$588,APS!$B530,'Rekapitulasi Juni'!$BB$410:$BB$588)</f>
        <v>0</v>
      </c>
      <c r="DN530" s="324">
        <f>SUMIF('Rekapitulasi Juni'!$BA$410:$BA$588,APS!$B530,'Rekapitulasi Juni'!$BC$410:$BC$588)</f>
        <v>0</v>
      </c>
      <c r="DO530" s="324">
        <f>SUMIF('Rekapitulasi Juni'!$BA$410:$BA$588,APS!$B530,'Rekapitulasi Juni'!$BF$410:$BF$588)</f>
        <v>0</v>
      </c>
      <c r="DP530" s="325">
        <f t="shared" si="921"/>
        <v>0</v>
      </c>
      <c r="DQ530" s="325">
        <f t="shared" si="922"/>
        <v>0</v>
      </c>
      <c r="DR530" s="27"/>
      <c r="DS530" s="324">
        <f>SUMIF('Rekapitulasi Juni'!$BP$410:$BP$588,APS!$B530,'Rekapitulasi Juni'!$BQ$410:$BQ$588)</f>
        <v>0</v>
      </c>
      <c r="DT530" s="324">
        <f>SUMIF('Rekapitulasi Juni'!$BP$410:$BP$588,APS!$B530,'Rekapitulasi Juni'!$BR$410:$BR$588)</f>
        <v>0</v>
      </c>
      <c r="DU530" s="27"/>
      <c r="DV530" s="325">
        <f t="shared" si="923"/>
        <v>0</v>
      </c>
      <c r="DW530" s="325">
        <f t="shared" si="924"/>
        <v>0</v>
      </c>
      <c r="DX530" s="41">
        <f t="shared" si="858"/>
        <v>0</v>
      </c>
      <c r="DY530" s="41">
        <f t="shared" si="859"/>
        <v>440</v>
      </c>
      <c r="DZ530" s="41">
        <f t="shared" si="860"/>
        <v>504</v>
      </c>
      <c r="EA530" s="41">
        <f t="shared" si="861"/>
        <v>0</v>
      </c>
      <c r="EB530" s="41">
        <f t="shared" si="862"/>
        <v>504</v>
      </c>
      <c r="EC530" s="41">
        <f t="shared" si="863"/>
        <v>504</v>
      </c>
      <c r="ED530" s="180">
        <f t="shared" si="864"/>
        <v>0</v>
      </c>
      <c r="EE530" s="27">
        <v>0</v>
      </c>
      <c r="EF530" s="27"/>
      <c r="EG530" s="324">
        <f>SUMIF('Rekapitulasi Juni'!$D$608:$D$786,APS!$B530,'Rekapitulasi Juni'!$E$608:$E$786)</f>
        <v>0</v>
      </c>
      <c r="EH530" s="324">
        <f>SUMIF('Rekapitulasi Juni'!$D$608:$D$786,APS!$B530,'Rekapitulasi Juni'!$F$608:$F$786)</f>
        <v>0</v>
      </c>
      <c r="EI530" s="27"/>
      <c r="EJ530" s="325">
        <f t="shared" si="925"/>
        <v>0</v>
      </c>
      <c r="EK530" s="325">
        <f t="shared" si="926"/>
        <v>0</v>
      </c>
      <c r="EL530" s="27"/>
      <c r="EM530" s="324">
        <f>SUMIF('Rekapitulasi Juni'!$U$608:$U$786,APS!$B530,'Rekapitulasi Juni'!$V$608:$V$786)</f>
        <v>0</v>
      </c>
      <c r="EN530" s="324">
        <f>SUMIF('Rekapitulasi Juni'!$U$608:$U$786,APS!$B530,'Rekapitulasi Juni'!$W$608:$W$786)</f>
        <v>0</v>
      </c>
      <c r="EO530" s="27"/>
      <c r="EP530" s="325">
        <f t="shared" si="927"/>
        <v>0</v>
      </c>
      <c r="EQ530" s="325">
        <f t="shared" si="928"/>
        <v>0</v>
      </c>
      <c r="ER530" s="27"/>
      <c r="ES530" s="324">
        <f>SUMIF('Rekapitulasi Juni'!$AL$608:$AL$786,APS!$B530,'Rekapitulasi Juni'!$AM$608:$AM$786)</f>
        <v>0</v>
      </c>
      <c r="ET530" s="324">
        <f>SUMIF('Rekapitulasi Juni'!$AL$608:$AL$786,APS!$B530,'Rekapitulasi Juni'!$AN$608:$AN$786)</f>
        <v>0</v>
      </c>
      <c r="EU530" s="27"/>
      <c r="EV530" s="325">
        <f t="shared" si="914"/>
        <v>0</v>
      </c>
      <c r="EW530" s="325">
        <f t="shared" si="915"/>
        <v>0</v>
      </c>
      <c r="EX530" s="27"/>
      <c r="EY530" s="324">
        <f>SUMIF('Rekapitulasi Juni'!$BA$608:$BA$786,APS!$B530,'Rekapitulasi Juni'!$BB$608:$BB$786)</f>
        <v>0</v>
      </c>
      <c r="EZ530" s="324">
        <f>SUMIF('Rekapitulasi Juni'!$BA$608:$BA$786,APS!$B530,'Rekapitulasi Juni'!$BC$608:$BC$786)</f>
        <v>0</v>
      </c>
      <c r="FA530" s="324">
        <f>SUMIF('Rekapitulasi Juni'!$BA$608:$BA$786,APS!$B530,'Rekapitulasi Juni'!$BF$608:$BF$786)</f>
        <v>0</v>
      </c>
      <c r="FB530" s="325">
        <f t="shared" si="916"/>
        <v>0</v>
      </c>
      <c r="FC530" s="325">
        <f t="shared" si="917"/>
        <v>0</v>
      </c>
      <c r="FD530" s="27"/>
      <c r="FE530" s="27"/>
      <c r="FF530" s="27"/>
      <c r="FG530" s="27"/>
      <c r="FH530" s="27"/>
      <c r="FI530" s="27"/>
      <c r="FJ530" s="41">
        <f t="shared" si="865"/>
        <v>0</v>
      </c>
      <c r="FK530" s="41">
        <f t="shared" si="866"/>
        <v>0</v>
      </c>
      <c r="FL530" s="41">
        <f t="shared" si="867"/>
        <v>0</v>
      </c>
      <c r="FM530" s="41">
        <f t="shared" si="868"/>
        <v>0</v>
      </c>
      <c r="FN530" s="41">
        <f t="shared" si="869"/>
        <v>0</v>
      </c>
      <c r="FO530" s="41">
        <f t="shared" si="870"/>
        <v>0</v>
      </c>
      <c r="FP530" s="180">
        <f t="shared" si="871"/>
        <v>0</v>
      </c>
      <c r="FQ530" s="27"/>
      <c r="FR530" s="27"/>
      <c r="FS530" s="324">
        <f>SUMIF('Rekapitulasi Juni'!$D$804:$D$984,APS!$B530,'Rekapitulasi Juni'!$E$804:$E$984)</f>
        <v>0</v>
      </c>
      <c r="FT530" s="324">
        <f>SUMIF('Rekapitulasi Juni'!$D$804:$D$984,APS!$B530,'Rekapitulasi Juni'!$F$804:$F$984)</f>
        <v>0</v>
      </c>
      <c r="FU530" s="27"/>
      <c r="FV530" s="325">
        <f t="shared" si="918"/>
        <v>0</v>
      </c>
      <c r="FW530" s="325">
        <f t="shared" si="919"/>
        <v>0</v>
      </c>
      <c r="FX530" s="27"/>
      <c r="FY530" s="324">
        <f>SUMIF('Rekapitulasi Juni'!$U$804:$U$984,APS!$B530,'Rekapitulasi Juni'!$V$804:$V$984)</f>
        <v>0</v>
      </c>
      <c r="FZ530" s="324">
        <f>SUMIF('Rekapitulasi Juni'!$U$804:$U$984,APS!$B530,'Rekapitulasi Juni'!$W$804:$W$984)</f>
        <v>0</v>
      </c>
      <c r="GA530" s="27"/>
      <c r="GB530" s="325">
        <f t="shared" si="912"/>
        <v>0</v>
      </c>
      <c r="GC530" s="325">
        <f t="shared" si="913"/>
        <v>0</v>
      </c>
      <c r="GD530" s="27"/>
      <c r="GE530" s="324">
        <f>SUMIF('Rekapitulasi Juni'!$AL$804:$AL$984,APS!$B530,'Rekapitulasi Juni'!$AM$804:$AM$984)</f>
        <v>0</v>
      </c>
      <c r="GF530" s="324">
        <f>SUMIF('Rekapitulasi Juni'!$AL$804:$AL$984,APS!$B530,'Rekapitulasi Juni'!$AN$804:$AN$984)</f>
        <v>0</v>
      </c>
      <c r="GG530" s="27"/>
      <c r="GH530" s="325">
        <f t="shared" si="902"/>
        <v>0</v>
      </c>
      <c r="GI530" s="325">
        <f t="shared" si="903"/>
        <v>0</v>
      </c>
      <c r="GJ530" s="27"/>
      <c r="GK530" s="27"/>
      <c r="GL530" s="41">
        <f t="shared" si="872"/>
        <v>0</v>
      </c>
      <c r="GM530" s="41">
        <f t="shared" si="873"/>
        <v>0</v>
      </c>
      <c r="GN530" s="41">
        <f t="shared" si="874"/>
        <v>0</v>
      </c>
      <c r="GO530" s="41">
        <f t="shared" si="911"/>
        <v>0</v>
      </c>
      <c r="GP530" s="41">
        <f t="shared" si="875"/>
        <v>0</v>
      </c>
      <c r="GQ530" s="41">
        <f t="shared" si="876"/>
        <v>0</v>
      </c>
      <c r="GR530" s="180">
        <f t="shared" si="877"/>
        <v>0</v>
      </c>
      <c r="GS530" s="41">
        <f t="shared" si="904"/>
        <v>504</v>
      </c>
      <c r="GT530" s="41">
        <f t="shared" si="905"/>
        <v>440</v>
      </c>
      <c r="GU530" s="41">
        <f t="shared" si="906"/>
        <v>504</v>
      </c>
      <c r="GV530" s="41">
        <f t="shared" si="907"/>
        <v>0</v>
      </c>
      <c r="GW530" s="41">
        <f t="shared" si="908"/>
        <v>504</v>
      </c>
      <c r="GX530" s="41">
        <f t="shared" si="909"/>
        <v>0</v>
      </c>
      <c r="GY530" s="180">
        <f t="shared" si="910"/>
        <v>100</v>
      </c>
      <c r="GZ530" s="41">
        <v>505</v>
      </c>
      <c r="HA530" s="32"/>
      <c r="HB530" s="42">
        <f t="shared" si="794"/>
        <v>0</v>
      </c>
      <c r="HC530" s="59"/>
    </row>
    <row r="531" spans="1:211" ht="15" customHeight="1">
      <c r="A531" s="31" t="s">
        <v>1029</v>
      </c>
      <c r="B531" s="67" t="s">
        <v>1030</v>
      </c>
      <c r="C531" s="31" t="s">
        <v>1013</v>
      </c>
      <c r="D531" s="31" t="s">
        <v>1013</v>
      </c>
      <c r="E531" s="31" t="s">
        <v>1014</v>
      </c>
      <c r="F531" s="31" t="s">
        <v>929</v>
      </c>
      <c r="G531" s="33">
        <v>56</v>
      </c>
      <c r="H531" s="33">
        <v>0</v>
      </c>
      <c r="I531" s="33">
        <v>0</v>
      </c>
      <c r="J531" s="34">
        <f>IFERROR(VLOOKUP(A531,#REF!,3,0),0)</f>
        <v>0</v>
      </c>
      <c r="K531" s="34">
        <f t="shared" si="789"/>
        <v>0</v>
      </c>
      <c r="L531" s="34">
        <v>0</v>
      </c>
      <c r="M531" s="34">
        <v>0</v>
      </c>
      <c r="N531" s="35">
        <f t="shared" si="790"/>
        <v>56</v>
      </c>
      <c r="O531" s="35">
        <f t="shared" si="791"/>
        <v>56</v>
      </c>
      <c r="P531" s="36">
        <v>56</v>
      </c>
      <c r="Q531" s="36">
        <f t="shared" si="920"/>
        <v>56</v>
      </c>
      <c r="R531" s="80"/>
      <c r="S531" s="37">
        <f ca="1">SUMIF(ROP!$D$6:$H$65536,A531,ROP!$J$6:$J$65536)</f>
        <v>0</v>
      </c>
      <c r="T531" s="37">
        <f>SUMIF(HASIL!$B:$B,APS!$B531&amp;RIGHT(APS!T$9,2),HASIL!$I:$I)</f>
        <v>0</v>
      </c>
      <c r="U531" s="37">
        <f>SUMIF(HASIL!$B:$B,APS!$B531&amp;RIGHT(APS!U$9,2),HASIL!$I:$I)</f>
        <v>0</v>
      </c>
      <c r="V531" s="37">
        <f>SUMIF(HASIL!$B:$B,APS!$B531&amp;RIGHT(APS!V$9,2),HASIL!$I:$I)</f>
        <v>0</v>
      </c>
      <c r="W531" s="37">
        <f>SUMIF(HASIL!$B:$B,APS!$B531&amp;RIGHT(APS!W$9,2),HASIL!$I:$I)</f>
        <v>0</v>
      </c>
      <c r="X531" s="38">
        <f t="shared" si="792"/>
        <v>0</v>
      </c>
      <c r="Y531" s="38">
        <f t="shared" si="793"/>
        <v>-56</v>
      </c>
      <c r="Z531" s="39">
        <f t="shared" si="879"/>
        <v>0</v>
      </c>
      <c r="AA531" s="39">
        <f t="shared" si="901"/>
        <v>56</v>
      </c>
      <c r="AB531" s="40">
        <f t="shared" si="880"/>
        <v>0</v>
      </c>
      <c r="AC531" s="27">
        <v>0</v>
      </c>
      <c r="AD531" s="27"/>
      <c r="AE531" s="27"/>
      <c r="AF531" s="27"/>
      <c r="AG531" s="27"/>
      <c r="AH531" s="27"/>
      <c r="AI531" s="324">
        <f>SUMIF('Rekapitulasi Juni'!$D$9:$D$192,APS!$B531,'Rekapitulasi Juni'!$E$9:$E$192)</f>
        <v>0</v>
      </c>
      <c r="AJ531" s="324">
        <f>SUMIF('Rekapitulasi Juni'!$D$9:$D$192,APS!$B531,'Rekapitulasi Juni'!$F$9:$F$192)</f>
        <v>0</v>
      </c>
      <c r="AK531" s="324">
        <f>SUMIF('Rekapitulasi Juni'!$D$9:$D$192,APS!$B531,'Rekapitulasi Juni'!$K$9:$K$192)</f>
        <v>0</v>
      </c>
      <c r="AL531" s="325">
        <f t="shared" ref="AL531:AL590" si="931">IF(AH531=0,0,((AJ531+AK531)/AH531)*100)</f>
        <v>0</v>
      </c>
      <c r="AM531" s="325">
        <f t="shared" ref="AM531:AM590" si="932">IF(AI531=0,0,((AJ531+AK531)/AI531)*100)</f>
        <v>0</v>
      </c>
      <c r="AN531" s="27"/>
      <c r="AO531" s="324">
        <f>SUMIF('Rekapitulasi Juni'!$U$9:$U$192,APS!$B531,'Rekapitulasi Juni'!$V$9:$V$192)</f>
        <v>0</v>
      </c>
      <c r="AP531" s="324">
        <f>SUMIF('Rekapitulasi Juni'!$U$9:$U$192,APS!$B531,'Rekapitulasi Juni'!$W$9:$W$192)</f>
        <v>0</v>
      </c>
      <c r="AQ531" s="27"/>
      <c r="AR531" s="325">
        <f t="shared" ref="AR531:AR590" si="933">IF(AN531=0,0,((AP531+AQ531)/AN531)*100)</f>
        <v>0</v>
      </c>
      <c r="AS531" s="325">
        <f t="shared" ref="AS531:AS590" si="934">IF(AO531=0,0,((AP531+AQ531)/AO531)*100)</f>
        <v>0</v>
      </c>
      <c r="AT531" s="27"/>
      <c r="AU531" s="324">
        <f>SUMIF('Rekapitulasi Juni'!$AL$9:$AL$192,APS!$B531,'Rekapitulasi Juni'!$AM$9:$AM$192)</f>
        <v>0</v>
      </c>
      <c r="AV531" s="324">
        <f>SUMIF('Rekapitulasi Juni'!$AL$9:$AL$192,APS!$B531,'Rekapitulasi Juni'!$AN$9:$AN$192)</f>
        <v>0</v>
      </c>
      <c r="AW531" s="27"/>
      <c r="AX531" s="325">
        <f t="shared" ref="AX531:AX590" si="935">IF(AT531=0,0,((AV531+AW531)/AT531)*100)</f>
        <v>0</v>
      </c>
      <c r="AY531" s="325">
        <f t="shared" ref="AY531:AY590" si="936">IF(AU531=0,0,((AV531+AW531)/AU531)*100)</f>
        <v>0</v>
      </c>
      <c r="AZ531" s="41">
        <f t="shared" ref="AZ531:AZ590" si="937">AH531+AN531+AT531</f>
        <v>0</v>
      </c>
      <c r="BA531" s="41">
        <f t="shared" ref="BA531:BA590" si="938">AI531+AO531+AU531</f>
        <v>0</v>
      </c>
      <c r="BB531" s="41">
        <f t="shared" ref="BB531:BB590" si="939">AJ531+AP531+AV531</f>
        <v>0</v>
      </c>
      <c r="BC531" s="41">
        <f t="shared" ref="BC531:BC590" si="940">AK531+AQ531+AW531</f>
        <v>0</v>
      </c>
      <c r="BD531" s="41">
        <f t="shared" ref="BD531:BD590" si="941">BB531+BC531</f>
        <v>0</v>
      </c>
      <c r="BE531" s="41">
        <f t="shared" ref="BE531:BE590" si="942">BD531-AZ531</f>
        <v>0</v>
      </c>
      <c r="BF531" s="180">
        <f t="shared" ref="BF531:BF590" si="943">IF(AZ531=0,0,((BD531)/AZ531)*100)</f>
        <v>0</v>
      </c>
      <c r="BG531" s="27">
        <v>0</v>
      </c>
      <c r="BH531" s="27">
        <v>56</v>
      </c>
      <c r="BI531" s="324">
        <f>SUMIF('Rekapitulasi Juni'!$D$214:$D$393,APS!$B531,'Rekapitulasi Juni'!$E$214:$E$393)</f>
        <v>0</v>
      </c>
      <c r="BJ531" s="324">
        <f>SUMIF('Rekapitulasi Juni'!$D$214:$D$393,APS!$B531,'Rekapitulasi Juni'!$F$214:$F$393)</f>
        <v>0</v>
      </c>
      <c r="BK531" s="27"/>
      <c r="BL531" s="325">
        <f t="shared" ref="BL531:BL590" si="944">IF(BH531=0,0,((BJ531+BK531)/BH531)*100)</f>
        <v>0</v>
      </c>
      <c r="BM531" s="325">
        <f t="shared" ref="BM531:BM590" si="945">IF(BI531=0,0,((BJ531+BK531)/BI531)*100)</f>
        <v>0</v>
      </c>
      <c r="BN531" s="27"/>
      <c r="BO531" s="324">
        <f>SUMIF('Rekapitulasi Juni'!$U$214:$U$393,APS!$B531,'Rekapitulasi Juni'!$V$214:$V$393)</f>
        <v>0</v>
      </c>
      <c r="BP531" s="324">
        <f>SUMIF('Rekapitulasi Juni'!$U$214:$U$393,APS!$B531,'Rekapitulasi Juni'!$W$214:$W$393)</f>
        <v>0</v>
      </c>
      <c r="BQ531" s="27"/>
      <c r="BR531" s="325">
        <f t="shared" ref="BR531:BR590" si="946">IF(BN531=0,0,((BP531+BQ531)/BN531)*100)</f>
        <v>0</v>
      </c>
      <c r="BS531" s="325">
        <f t="shared" ref="BS531:BS590" si="947">IF(BO531=0,0,((BP531+BQ531)/BO531)*100)</f>
        <v>0</v>
      </c>
      <c r="BT531" s="27"/>
      <c r="BU531" s="324">
        <f>SUMIF('Rekapitulasi Juni'!$AL$214:$AL$393,APS!$B531,'Rekapitulasi Juni'!$AM$214:$AM$393)</f>
        <v>0</v>
      </c>
      <c r="BV531" s="324">
        <f>SUMIF('Rekapitulasi Juni'!$AL$214:$AL$393,APS!$B531,'Rekapitulasi Juni'!$AN$214:$AN$393)</f>
        <v>0</v>
      </c>
      <c r="BW531" s="27"/>
      <c r="BX531" s="325">
        <f t="shared" ref="BX531:BX590" si="948">IF(BT531=0,0,((BV531+BW531)/BT531)*100)</f>
        <v>0</v>
      </c>
      <c r="BY531" s="325">
        <f t="shared" ref="BY531:BY590" si="949">IF(BU531=0,0,((BV531+BW531)/BU531)*100)</f>
        <v>0</v>
      </c>
      <c r="BZ531" s="27"/>
      <c r="CA531" s="324">
        <f>SUMIF('Rekapitulasi Juni'!$BA$214:$BA$393,APS!$B531,'Rekapitulasi Juni'!$BB$214:$BB$393)</f>
        <v>16</v>
      </c>
      <c r="CB531" s="324">
        <f>SUMIF('Rekapitulasi Juni'!$BA$214:$BA$393,APS!$B531,'Rekapitulasi Juni'!$BC$214:$BC$393)</f>
        <v>0</v>
      </c>
      <c r="CC531" s="27"/>
      <c r="CD531" s="325">
        <f t="shared" ref="CD531:CD590" si="950">IF(BZ531=0,0,((CB531+CC531)/BZ531)*100)</f>
        <v>0</v>
      </c>
      <c r="CE531" s="325">
        <f t="shared" ref="CE531:CE590" si="951">IF(CA531=0,0,((CB531+CC531)/CA531)*100)</f>
        <v>0</v>
      </c>
      <c r="CF531" s="27"/>
      <c r="CG531" s="324">
        <f>SUMIF('Rekapitulasi Juni'!$BP$214:$BP$393,APS!$B531,'Rekapitulasi Juni'!$BQ$214:$BQ$393)</f>
        <v>0</v>
      </c>
      <c r="CH531" s="324">
        <f>SUMIF('Rekapitulasi Juni'!$BP$214:$BP$393,APS!$B531,'Rekapitulasi Juni'!$BR$214:$BR$393)</f>
        <v>0</v>
      </c>
      <c r="CI531" s="27"/>
      <c r="CJ531" s="325">
        <f t="shared" ref="CJ531:CJ590" si="952">IF(CF531=0,0,((CH531+CI531)/CF531)*100)</f>
        <v>0</v>
      </c>
      <c r="CK531" s="325">
        <f t="shared" ref="CK531:CK590" si="953">IF(CG531=0,0,((CH531+CI531)/CG531)*100)</f>
        <v>0</v>
      </c>
      <c r="CL531" s="41">
        <f t="shared" ref="CL531:CL590" si="954">BH531+BN531+BT531+BZ531+CF531</f>
        <v>56</v>
      </c>
      <c r="CM531" s="41">
        <f t="shared" ref="CM531:CM590" si="955">BI531+BO531+BU531+CA531+CG531</f>
        <v>16</v>
      </c>
      <c r="CN531" s="41">
        <f t="shared" ref="CN531:CN590" si="956">BJ531+BP531+BV531+CB531+CH531</f>
        <v>0</v>
      </c>
      <c r="CO531" s="41">
        <f t="shared" ref="CO531:CO590" si="957">BK531+BQ531+BW531+CC531+CI531</f>
        <v>0</v>
      </c>
      <c r="CP531" s="41">
        <f t="shared" ref="CP531:CP590" si="958">CN531+CO531</f>
        <v>0</v>
      </c>
      <c r="CQ531" s="41">
        <f t="shared" ref="CQ531:CQ590" si="959">CP531-CL531</f>
        <v>-56</v>
      </c>
      <c r="CR531" s="180">
        <f t="shared" ref="CR531:CR590" si="960">IF(CL531=0,0,((CP531)/CL531)*100)</f>
        <v>0</v>
      </c>
      <c r="CS531" s="27">
        <v>0</v>
      </c>
      <c r="CT531" s="27"/>
      <c r="CU531" s="324">
        <f>SUMIF('Rekapitulasi Juni'!$D$410:$D$588,APS!$B531,'Rekapitulasi Juni'!$E$410:$E$588)</f>
        <v>133</v>
      </c>
      <c r="CV531" s="324">
        <f>SUMIF('Rekapitulasi Juni'!$D$410:$D$588,APS!$B531,'Rekapitulasi Juni'!$F$410:$F$588)</f>
        <v>50</v>
      </c>
      <c r="CW531" s="27"/>
      <c r="CX531" s="325">
        <f t="shared" ref="CX531:CX590" si="961">IF(CT531=0,0,((CV531+CW531)/CT531)*100)</f>
        <v>0</v>
      </c>
      <c r="CY531" s="325">
        <f t="shared" ref="CY531:CY590" si="962">IF(CU531=0,0,((CV531+CW531)/CU531)*100)</f>
        <v>37.593984962406012</v>
      </c>
      <c r="CZ531" s="27"/>
      <c r="DA531" s="324">
        <f>SUMIF('Rekapitulasi Juni'!$U$410:$U$588,APS!$B531,'Rekapitulasi Juni'!$V$410:$V$588)</f>
        <v>0</v>
      </c>
      <c r="DB531" s="324">
        <f>SUMIF('Rekapitulasi Juni'!$U$410:$U$588,APS!$B531,'Rekapitulasi Juni'!$W$410:$W$588)</f>
        <v>0</v>
      </c>
      <c r="DC531" s="27"/>
      <c r="DD531" s="325">
        <f t="shared" ref="DD531:DD590" si="963">IF(CZ531=0,0,((DB531+DC531)/CZ531)*100)</f>
        <v>0</v>
      </c>
      <c r="DE531" s="325">
        <f t="shared" ref="DE531:DE590" si="964">IF(DA531=0,0,((DB531+DC531)/DA531)*100)</f>
        <v>0</v>
      </c>
      <c r="DF531" s="27"/>
      <c r="DG531" s="324">
        <f>SUMIF('Rekapitulasi Juni'!$AL$410:$AL$588,APS!$B531,'Rekapitulasi Juni'!$AM$410:$AM$588)</f>
        <v>0</v>
      </c>
      <c r="DH531" s="324">
        <f>SUMIF('Rekapitulasi Juni'!$AL$410:$AL$588,APS!$B531,'Rekapitulasi Juni'!$AN$410:$AN$588)</f>
        <v>0</v>
      </c>
      <c r="DI531" s="27"/>
      <c r="DJ531" s="325">
        <f t="shared" si="929"/>
        <v>0</v>
      </c>
      <c r="DK531" s="325">
        <f t="shared" si="930"/>
        <v>0</v>
      </c>
      <c r="DL531" s="27"/>
      <c r="DM531" s="324">
        <f>SUMIF('Rekapitulasi Juni'!$BA$410:$BA$588,APS!$B531,'Rekapitulasi Juni'!$BB$410:$BB$588)</f>
        <v>0</v>
      </c>
      <c r="DN531" s="324">
        <f>SUMIF('Rekapitulasi Juni'!$BA$410:$BA$588,APS!$B531,'Rekapitulasi Juni'!$BC$410:$BC$588)</f>
        <v>0</v>
      </c>
      <c r="DO531" s="324">
        <f>SUMIF('Rekapitulasi Juni'!$BA$410:$BA$588,APS!$B531,'Rekapitulasi Juni'!$BF$410:$BF$588)</f>
        <v>0</v>
      </c>
      <c r="DP531" s="325">
        <f t="shared" si="921"/>
        <v>0</v>
      </c>
      <c r="DQ531" s="325">
        <f t="shared" si="922"/>
        <v>0</v>
      </c>
      <c r="DR531" s="27"/>
      <c r="DS531" s="324">
        <f>SUMIF('Rekapitulasi Juni'!$BP$410:$BP$588,APS!$B531,'Rekapitulasi Juni'!$BQ$410:$BQ$588)</f>
        <v>0</v>
      </c>
      <c r="DT531" s="324">
        <f>SUMIF('Rekapitulasi Juni'!$BP$410:$BP$588,APS!$B531,'Rekapitulasi Juni'!$BR$410:$BR$588)</f>
        <v>0</v>
      </c>
      <c r="DU531" s="27"/>
      <c r="DV531" s="325">
        <f t="shared" si="923"/>
        <v>0</v>
      </c>
      <c r="DW531" s="325">
        <f t="shared" si="924"/>
        <v>0</v>
      </c>
      <c r="DX531" s="41">
        <f t="shared" ref="DX531:DX590" si="965">CT531+CZ531+DF531+DL531+DR531</f>
        <v>0</v>
      </c>
      <c r="DY531" s="41">
        <f t="shared" ref="DY531:DY590" si="966">CU531+DA531+DG531+DM531+DS531</f>
        <v>133</v>
      </c>
      <c r="DZ531" s="41">
        <f t="shared" ref="DZ531:DZ590" si="967">CV531+DB531+DH531+DN531+DT531</f>
        <v>50</v>
      </c>
      <c r="EA531" s="41">
        <f t="shared" ref="EA531:EA590" si="968">CW531+DC531+DI531+DO531+DU531</f>
        <v>0</v>
      </c>
      <c r="EB531" s="41">
        <f t="shared" ref="EB531:EB590" si="969">DZ531+EA531</f>
        <v>50</v>
      </c>
      <c r="EC531" s="41">
        <f t="shared" ref="EC531:EC590" si="970">EB531-DX531</f>
        <v>50</v>
      </c>
      <c r="ED531" s="180">
        <f t="shared" ref="ED531:ED590" si="971">IF(DX531=0,0,((EB531)/DX531)*100)</f>
        <v>0</v>
      </c>
      <c r="EE531" s="27">
        <v>0</v>
      </c>
      <c r="EF531" s="27"/>
      <c r="EG531" s="324">
        <f>SUMIF('Rekapitulasi Juni'!$D$608:$D$786,APS!$B531,'Rekapitulasi Juni'!$E$608:$E$786)</f>
        <v>0</v>
      </c>
      <c r="EH531" s="324">
        <f>SUMIF('Rekapitulasi Juni'!$D$608:$D$786,APS!$B531,'Rekapitulasi Juni'!$F$608:$F$786)</f>
        <v>0</v>
      </c>
      <c r="EI531" s="27"/>
      <c r="EJ531" s="325">
        <f t="shared" si="925"/>
        <v>0</v>
      </c>
      <c r="EK531" s="325">
        <f t="shared" si="926"/>
        <v>0</v>
      </c>
      <c r="EL531" s="27"/>
      <c r="EM531" s="324">
        <f>SUMIF('Rekapitulasi Juni'!$U$608:$U$786,APS!$B531,'Rekapitulasi Juni'!$V$608:$V$786)</f>
        <v>0</v>
      </c>
      <c r="EN531" s="324">
        <f>SUMIF('Rekapitulasi Juni'!$U$608:$U$786,APS!$B531,'Rekapitulasi Juni'!$W$608:$W$786)</f>
        <v>0</v>
      </c>
      <c r="EO531" s="27"/>
      <c r="EP531" s="325">
        <f t="shared" si="927"/>
        <v>0</v>
      </c>
      <c r="EQ531" s="325">
        <f t="shared" si="928"/>
        <v>0</v>
      </c>
      <c r="ER531" s="27"/>
      <c r="ES531" s="324">
        <f>SUMIF('Rekapitulasi Juni'!$AL$608:$AL$786,APS!$B531,'Rekapitulasi Juni'!$AM$608:$AM$786)</f>
        <v>0</v>
      </c>
      <c r="ET531" s="324">
        <f>SUMIF('Rekapitulasi Juni'!$AL$608:$AL$786,APS!$B531,'Rekapitulasi Juni'!$AN$608:$AN$786)</f>
        <v>0</v>
      </c>
      <c r="EU531" s="27"/>
      <c r="EV531" s="325">
        <f t="shared" si="914"/>
        <v>0</v>
      </c>
      <c r="EW531" s="325">
        <f t="shared" si="915"/>
        <v>0</v>
      </c>
      <c r="EX531" s="27"/>
      <c r="EY531" s="324">
        <f>SUMIF('Rekapitulasi Juni'!$BA$608:$BA$786,APS!$B531,'Rekapitulasi Juni'!$BB$608:$BB$786)</f>
        <v>0</v>
      </c>
      <c r="EZ531" s="324">
        <f>SUMIF('Rekapitulasi Juni'!$BA$608:$BA$786,APS!$B531,'Rekapitulasi Juni'!$BC$608:$BC$786)</f>
        <v>0</v>
      </c>
      <c r="FA531" s="324">
        <f>SUMIF('Rekapitulasi Juni'!$BA$608:$BA$786,APS!$B531,'Rekapitulasi Juni'!$BF$608:$BF$786)</f>
        <v>0</v>
      </c>
      <c r="FB531" s="325">
        <f t="shared" si="916"/>
        <v>0</v>
      </c>
      <c r="FC531" s="325">
        <f t="shared" si="917"/>
        <v>0</v>
      </c>
      <c r="FD531" s="27"/>
      <c r="FE531" s="27"/>
      <c r="FF531" s="27"/>
      <c r="FG531" s="27"/>
      <c r="FH531" s="27"/>
      <c r="FI531" s="27"/>
      <c r="FJ531" s="41">
        <f t="shared" ref="FJ531:FJ590" si="972">EF531+EL531+ER531+EX531+FD531</f>
        <v>0</v>
      </c>
      <c r="FK531" s="41">
        <f t="shared" ref="FK531:FK590" si="973">EG531+EM531+ES531+EY531+FE531</f>
        <v>0</v>
      </c>
      <c r="FL531" s="41">
        <f t="shared" ref="FL531:FL590" si="974">EH531+EN531+ET531+EZ531+FF531</f>
        <v>0</v>
      </c>
      <c r="FM531" s="41">
        <f t="shared" ref="FM531:FM590" si="975">EI531+EO531+EU531+FA531+FG531</f>
        <v>0</v>
      </c>
      <c r="FN531" s="41">
        <f t="shared" ref="FN531:FN590" si="976">FL531+FM531</f>
        <v>0</v>
      </c>
      <c r="FO531" s="41">
        <f t="shared" ref="FO531:FO590" si="977">FN531-FJ531</f>
        <v>0</v>
      </c>
      <c r="FP531" s="180">
        <f t="shared" ref="FP531:FP590" si="978">IF(FJ531=0,0,((FN531)/FJ531)*100)</f>
        <v>0</v>
      </c>
      <c r="FQ531" s="27"/>
      <c r="FR531" s="27"/>
      <c r="FS531" s="324">
        <f>SUMIF('Rekapitulasi Juni'!$D$804:$D$984,APS!$B531,'Rekapitulasi Juni'!$E$804:$E$984)</f>
        <v>0</v>
      </c>
      <c r="FT531" s="324">
        <f>SUMIF('Rekapitulasi Juni'!$D$804:$D$984,APS!$B531,'Rekapitulasi Juni'!$F$804:$F$984)</f>
        <v>0</v>
      </c>
      <c r="FU531" s="27"/>
      <c r="FV531" s="325">
        <f t="shared" si="918"/>
        <v>0</v>
      </c>
      <c r="FW531" s="325">
        <f t="shared" si="919"/>
        <v>0</v>
      </c>
      <c r="FX531" s="27"/>
      <c r="FY531" s="324">
        <f>SUMIF('Rekapitulasi Juni'!$U$804:$U$984,APS!$B531,'Rekapitulasi Juni'!$V$804:$V$984)</f>
        <v>0</v>
      </c>
      <c r="FZ531" s="324">
        <f>SUMIF('Rekapitulasi Juni'!$U$804:$U$984,APS!$B531,'Rekapitulasi Juni'!$W$804:$W$984)</f>
        <v>0</v>
      </c>
      <c r="GA531" s="27"/>
      <c r="GB531" s="325">
        <f t="shared" si="912"/>
        <v>0</v>
      </c>
      <c r="GC531" s="325">
        <f t="shared" si="913"/>
        <v>0</v>
      </c>
      <c r="GD531" s="27"/>
      <c r="GE531" s="324">
        <f>SUMIF('Rekapitulasi Juni'!$AL$804:$AL$984,APS!$B531,'Rekapitulasi Juni'!$AM$804:$AM$984)</f>
        <v>0</v>
      </c>
      <c r="GF531" s="324">
        <f>SUMIF('Rekapitulasi Juni'!$AL$804:$AL$984,APS!$B531,'Rekapitulasi Juni'!$AN$804:$AN$984)</f>
        <v>0</v>
      </c>
      <c r="GG531" s="27"/>
      <c r="GH531" s="325">
        <f t="shared" si="902"/>
        <v>0</v>
      </c>
      <c r="GI531" s="325">
        <f t="shared" si="903"/>
        <v>0</v>
      </c>
      <c r="GJ531" s="27"/>
      <c r="GK531" s="27"/>
      <c r="GL531" s="41">
        <f t="shared" ref="GL531:GL590" si="979">FR531+FX531+GD531</f>
        <v>0</v>
      </c>
      <c r="GM531" s="41">
        <f t="shared" ref="GM531:GM590" si="980">FS531+FY531+GE531</f>
        <v>0</v>
      </c>
      <c r="GN531" s="41">
        <f t="shared" ref="GN531:GN590" si="981">FT531+FZ531+GF531</f>
        <v>0</v>
      </c>
      <c r="GO531" s="41">
        <f t="shared" si="911"/>
        <v>0</v>
      </c>
      <c r="GP531" s="41">
        <f t="shared" ref="GP531:GP590" si="982">GN531+GO531</f>
        <v>0</v>
      </c>
      <c r="GQ531" s="41">
        <f t="shared" ref="GQ531:GQ590" si="983">GP531-GL531</f>
        <v>0</v>
      </c>
      <c r="GR531" s="180">
        <f t="shared" ref="GR531:GR590" si="984">IF(GL531=0,0,((GP531)/GL531)*100)</f>
        <v>0</v>
      </c>
      <c r="GS531" s="41">
        <f t="shared" si="904"/>
        <v>56</v>
      </c>
      <c r="GT531" s="41">
        <f t="shared" si="905"/>
        <v>149</v>
      </c>
      <c r="GU531" s="41">
        <f t="shared" si="906"/>
        <v>50</v>
      </c>
      <c r="GV531" s="41">
        <f t="shared" si="907"/>
        <v>0</v>
      </c>
      <c r="GW531" s="41">
        <f t="shared" si="908"/>
        <v>50</v>
      </c>
      <c r="GX531" s="41">
        <f t="shared" si="909"/>
        <v>-6</v>
      </c>
      <c r="GY531" s="180">
        <f t="shared" si="910"/>
        <v>89.285714285714292</v>
      </c>
      <c r="GZ531" s="41">
        <v>506</v>
      </c>
      <c r="HA531" s="32"/>
      <c r="HB531" s="42">
        <f t="shared" si="794"/>
        <v>0</v>
      </c>
      <c r="HC531" s="59"/>
    </row>
    <row r="532" spans="1:211" ht="15" customHeight="1">
      <c r="A532" s="31" t="s">
        <v>1031</v>
      </c>
      <c r="B532" s="67" t="s">
        <v>1032</v>
      </c>
      <c r="C532" s="31" t="s">
        <v>1013</v>
      </c>
      <c r="D532" s="31" t="s">
        <v>1013</v>
      </c>
      <c r="E532" s="31" t="s">
        <v>1014</v>
      </c>
      <c r="F532" s="31" t="s">
        <v>929</v>
      </c>
      <c r="G532" s="33">
        <v>448</v>
      </c>
      <c r="H532" s="33">
        <v>0</v>
      </c>
      <c r="I532" s="33">
        <v>0</v>
      </c>
      <c r="J532" s="34">
        <f>IFERROR(VLOOKUP(A532,#REF!,3,0),0)</f>
        <v>0</v>
      </c>
      <c r="K532" s="34">
        <f t="shared" si="789"/>
        <v>0</v>
      </c>
      <c r="L532" s="34">
        <v>168</v>
      </c>
      <c r="M532" s="34">
        <v>168</v>
      </c>
      <c r="N532" s="35">
        <f t="shared" si="790"/>
        <v>448</v>
      </c>
      <c r="O532" s="35">
        <f t="shared" si="791"/>
        <v>448</v>
      </c>
      <c r="P532" s="36">
        <v>448</v>
      </c>
      <c r="Q532" s="36">
        <f t="shared" si="920"/>
        <v>448</v>
      </c>
      <c r="R532" s="80"/>
      <c r="S532" s="37">
        <f ca="1">SUMIF(ROP!$D$6:$H$65536,A532,ROP!$J$6:$J$65536)</f>
        <v>0</v>
      </c>
      <c r="T532" s="37">
        <f>SUMIF(HASIL!$B:$B,APS!$B532&amp;RIGHT(APS!T$9,2),HASIL!$I:$I)</f>
        <v>0</v>
      </c>
      <c r="U532" s="37">
        <f>SUMIF(HASIL!$B:$B,APS!$B532&amp;RIGHT(APS!U$9,2),HASIL!$I:$I)</f>
        <v>0</v>
      </c>
      <c r="V532" s="37">
        <f>SUMIF(HASIL!$B:$B,APS!$B532&amp;RIGHT(APS!V$9,2),HASIL!$I:$I)</f>
        <v>0</v>
      </c>
      <c r="W532" s="37">
        <f>SUMIF(HASIL!$B:$B,APS!$B532&amp;RIGHT(APS!W$9,2),HASIL!$I:$I)</f>
        <v>0</v>
      </c>
      <c r="X532" s="38">
        <f t="shared" si="792"/>
        <v>0</v>
      </c>
      <c r="Y532" s="38">
        <f t="shared" si="793"/>
        <v>-448</v>
      </c>
      <c r="Z532" s="39">
        <f>+AA532-Q532</f>
        <v>0</v>
      </c>
      <c r="AA532" s="39">
        <f t="shared" si="901"/>
        <v>448</v>
      </c>
      <c r="AB532" s="40">
        <f t="shared" si="880"/>
        <v>0</v>
      </c>
      <c r="AC532" s="27">
        <v>0</v>
      </c>
      <c r="AD532" s="27"/>
      <c r="AE532" s="27"/>
      <c r="AF532" s="27"/>
      <c r="AG532" s="27"/>
      <c r="AH532" s="27"/>
      <c r="AI532" s="324">
        <f>SUMIF('Rekapitulasi Juni'!$D$9:$D$192,APS!$B532,'Rekapitulasi Juni'!$E$9:$E$192)</f>
        <v>0</v>
      </c>
      <c r="AJ532" s="324">
        <f>SUMIF('Rekapitulasi Juni'!$D$9:$D$192,APS!$B532,'Rekapitulasi Juni'!$F$9:$F$192)</f>
        <v>0</v>
      </c>
      <c r="AK532" s="324">
        <f>SUMIF('Rekapitulasi Juni'!$D$9:$D$192,APS!$B532,'Rekapitulasi Juni'!$K$9:$K$192)</f>
        <v>0</v>
      </c>
      <c r="AL532" s="325">
        <f t="shared" si="931"/>
        <v>0</v>
      </c>
      <c r="AM532" s="325">
        <f t="shared" si="932"/>
        <v>0</v>
      </c>
      <c r="AN532" s="27"/>
      <c r="AO532" s="324">
        <f>SUMIF('Rekapitulasi Juni'!$U$9:$U$192,APS!$B532,'Rekapitulasi Juni'!$V$9:$V$192)</f>
        <v>0</v>
      </c>
      <c r="AP532" s="324">
        <f>SUMIF('Rekapitulasi Juni'!$U$9:$U$192,APS!$B532,'Rekapitulasi Juni'!$W$9:$W$192)</f>
        <v>0</v>
      </c>
      <c r="AQ532" s="27"/>
      <c r="AR532" s="325">
        <f t="shared" si="933"/>
        <v>0</v>
      </c>
      <c r="AS532" s="325">
        <f t="shared" si="934"/>
        <v>0</v>
      </c>
      <c r="AT532" s="27"/>
      <c r="AU532" s="324">
        <f>SUMIF('Rekapitulasi Juni'!$AL$9:$AL$192,APS!$B532,'Rekapitulasi Juni'!$AM$9:$AM$192)</f>
        <v>0</v>
      </c>
      <c r="AV532" s="324">
        <f>SUMIF('Rekapitulasi Juni'!$AL$9:$AL$192,APS!$B532,'Rekapitulasi Juni'!$AN$9:$AN$192)</f>
        <v>0</v>
      </c>
      <c r="AW532" s="27"/>
      <c r="AX532" s="325">
        <f t="shared" si="935"/>
        <v>0</v>
      </c>
      <c r="AY532" s="325">
        <f t="shared" si="936"/>
        <v>0</v>
      </c>
      <c r="AZ532" s="41">
        <f t="shared" si="937"/>
        <v>0</v>
      </c>
      <c r="BA532" s="41">
        <f t="shared" si="938"/>
        <v>0</v>
      </c>
      <c r="BB532" s="41">
        <f t="shared" si="939"/>
        <v>0</v>
      </c>
      <c r="BC532" s="41">
        <f t="shared" si="940"/>
        <v>0</v>
      </c>
      <c r="BD532" s="41">
        <f t="shared" si="941"/>
        <v>0</v>
      </c>
      <c r="BE532" s="41">
        <f t="shared" si="942"/>
        <v>0</v>
      </c>
      <c r="BF532" s="180">
        <f t="shared" si="943"/>
        <v>0</v>
      </c>
      <c r="BG532" s="27">
        <v>0</v>
      </c>
      <c r="BH532" s="27">
        <v>144</v>
      </c>
      <c r="BI532" s="324">
        <f>SUMIF('Rekapitulasi Juni'!$D$214:$D$393,APS!$B532,'Rekapitulasi Juni'!$E$214:$E$393)</f>
        <v>0</v>
      </c>
      <c r="BJ532" s="324">
        <f>SUMIF('Rekapitulasi Juni'!$D$214:$D$393,APS!$B532,'Rekapitulasi Juni'!$F$214:$F$393)</f>
        <v>0</v>
      </c>
      <c r="BK532" s="27"/>
      <c r="BL532" s="325">
        <f t="shared" si="944"/>
        <v>0</v>
      </c>
      <c r="BM532" s="325">
        <f t="shared" si="945"/>
        <v>0</v>
      </c>
      <c r="BN532" s="27">
        <v>304</v>
      </c>
      <c r="BO532" s="324">
        <f>SUMIF('Rekapitulasi Juni'!$U$214:$U$393,APS!$B532,'Rekapitulasi Juni'!$V$214:$V$393)</f>
        <v>0</v>
      </c>
      <c r="BP532" s="324">
        <f>SUMIF('Rekapitulasi Juni'!$U$214:$U$393,APS!$B532,'Rekapitulasi Juni'!$W$214:$W$393)</f>
        <v>0</v>
      </c>
      <c r="BQ532" s="27"/>
      <c r="BR532" s="325">
        <f t="shared" si="946"/>
        <v>0</v>
      </c>
      <c r="BS532" s="325">
        <f t="shared" si="947"/>
        <v>0</v>
      </c>
      <c r="BT532" s="27"/>
      <c r="BU532" s="324">
        <f>SUMIF('Rekapitulasi Juni'!$AL$214:$AL$393,APS!$B532,'Rekapitulasi Juni'!$AM$214:$AM$393)</f>
        <v>0</v>
      </c>
      <c r="BV532" s="324">
        <f>SUMIF('Rekapitulasi Juni'!$AL$214:$AL$393,APS!$B532,'Rekapitulasi Juni'!$AN$214:$AN$393)</f>
        <v>0</v>
      </c>
      <c r="BW532" s="27"/>
      <c r="BX532" s="325">
        <f t="shared" si="948"/>
        <v>0</v>
      </c>
      <c r="BY532" s="325">
        <f t="shared" si="949"/>
        <v>0</v>
      </c>
      <c r="BZ532" s="27"/>
      <c r="CA532" s="324">
        <f>SUMIF('Rekapitulasi Juni'!$BA$214:$BA$393,APS!$B532,'Rekapitulasi Juni'!$BB$214:$BB$393)</f>
        <v>244</v>
      </c>
      <c r="CB532" s="324">
        <f>SUMIF('Rekapitulasi Juni'!$BA$214:$BA$393,APS!$B532,'Rekapitulasi Juni'!$BC$214:$BC$393)</f>
        <v>125</v>
      </c>
      <c r="CC532" s="27"/>
      <c r="CD532" s="325">
        <f t="shared" si="950"/>
        <v>0</v>
      </c>
      <c r="CE532" s="325">
        <f t="shared" si="951"/>
        <v>51.229508196721305</v>
      </c>
      <c r="CF532" s="27"/>
      <c r="CG532" s="324">
        <f>SUMIF('Rekapitulasi Juni'!$BP$214:$BP$393,APS!$B532,'Rekapitulasi Juni'!$BQ$214:$BQ$393)</f>
        <v>160</v>
      </c>
      <c r="CH532" s="324">
        <f>SUMIF('Rekapitulasi Juni'!$BP$214:$BP$393,APS!$B532,'Rekapitulasi Juni'!$BR$214:$BR$393)</f>
        <v>145</v>
      </c>
      <c r="CI532" s="27"/>
      <c r="CJ532" s="325">
        <f t="shared" si="952"/>
        <v>0</v>
      </c>
      <c r="CK532" s="325">
        <f t="shared" si="953"/>
        <v>90.625</v>
      </c>
      <c r="CL532" s="41">
        <f t="shared" si="954"/>
        <v>448</v>
      </c>
      <c r="CM532" s="41">
        <f t="shared" si="955"/>
        <v>404</v>
      </c>
      <c r="CN532" s="41">
        <f t="shared" si="956"/>
        <v>270</v>
      </c>
      <c r="CO532" s="41">
        <f t="shared" si="957"/>
        <v>0</v>
      </c>
      <c r="CP532" s="41">
        <f t="shared" si="958"/>
        <v>270</v>
      </c>
      <c r="CQ532" s="41">
        <f t="shared" si="959"/>
        <v>-178</v>
      </c>
      <c r="CR532" s="180">
        <f t="shared" si="960"/>
        <v>60.267857142857139</v>
      </c>
      <c r="CS532" s="27">
        <v>0</v>
      </c>
      <c r="CT532" s="27"/>
      <c r="CU532" s="324">
        <f>SUMIF('Rekapitulasi Juni'!$D$410:$D$588,APS!$B532,'Rekapitulasi Juni'!$E$410:$E$588)</f>
        <v>53</v>
      </c>
      <c r="CV532" s="324">
        <f>SUMIF('Rekapitulasi Juni'!$D$410:$D$588,APS!$B532,'Rekapitulasi Juni'!$F$410:$F$588)</f>
        <v>63</v>
      </c>
      <c r="CW532" s="27"/>
      <c r="CX532" s="325">
        <f t="shared" si="961"/>
        <v>0</v>
      </c>
      <c r="CY532" s="325">
        <f t="shared" si="962"/>
        <v>118.86792452830188</v>
      </c>
      <c r="CZ532" s="27"/>
      <c r="DA532" s="324">
        <f>SUMIF('Rekapitulasi Juni'!$U$410:$U$588,APS!$B532,'Rekapitulasi Juni'!$V$410:$V$588)</f>
        <v>0</v>
      </c>
      <c r="DB532" s="324">
        <f>SUMIF('Rekapitulasi Juni'!$U$410:$U$588,APS!$B532,'Rekapitulasi Juni'!$W$410:$W$588)</f>
        <v>0</v>
      </c>
      <c r="DC532" s="27"/>
      <c r="DD532" s="325">
        <f t="shared" si="963"/>
        <v>0</v>
      </c>
      <c r="DE532" s="325">
        <f t="shared" si="964"/>
        <v>0</v>
      </c>
      <c r="DF532" s="27"/>
      <c r="DG532" s="324">
        <f>SUMIF('Rekapitulasi Juni'!$AL$410:$AL$588,APS!$B532,'Rekapitulasi Juni'!$AM$410:$AM$588)</f>
        <v>0</v>
      </c>
      <c r="DH532" s="324">
        <f>SUMIF('Rekapitulasi Juni'!$AL$410:$AL$588,APS!$B532,'Rekapitulasi Juni'!$AN$410:$AN$588)</f>
        <v>0</v>
      </c>
      <c r="DI532" s="27"/>
      <c r="DJ532" s="325">
        <f t="shared" si="929"/>
        <v>0</v>
      </c>
      <c r="DK532" s="325">
        <f t="shared" si="930"/>
        <v>0</v>
      </c>
      <c r="DL532" s="27"/>
      <c r="DM532" s="324">
        <f>SUMIF('Rekapitulasi Juni'!$BA$410:$BA$588,APS!$B532,'Rekapitulasi Juni'!$BB$410:$BB$588)</f>
        <v>0</v>
      </c>
      <c r="DN532" s="324">
        <f>SUMIF('Rekapitulasi Juni'!$BA$410:$BA$588,APS!$B532,'Rekapitulasi Juni'!$BC$410:$BC$588)</f>
        <v>0</v>
      </c>
      <c r="DO532" s="324">
        <f>SUMIF('Rekapitulasi Juni'!$BA$410:$BA$588,APS!$B532,'Rekapitulasi Juni'!$BF$410:$BF$588)</f>
        <v>0</v>
      </c>
      <c r="DP532" s="325">
        <f t="shared" si="921"/>
        <v>0</v>
      </c>
      <c r="DQ532" s="325">
        <f t="shared" si="922"/>
        <v>0</v>
      </c>
      <c r="DR532" s="27"/>
      <c r="DS532" s="324">
        <f>SUMIF('Rekapitulasi Juni'!$BP$410:$BP$588,APS!$B532,'Rekapitulasi Juni'!$BQ$410:$BQ$588)</f>
        <v>0</v>
      </c>
      <c r="DT532" s="324">
        <f>SUMIF('Rekapitulasi Juni'!$BP$410:$BP$588,APS!$B532,'Rekapitulasi Juni'!$BR$410:$BR$588)</f>
        <v>0</v>
      </c>
      <c r="DU532" s="27"/>
      <c r="DV532" s="325">
        <f t="shared" si="923"/>
        <v>0</v>
      </c>
      <c r="DW532" s="325">
        <f t="shared" si="924"/>
        <v>0</v>
      </c>
      <c r="DX532" s="41">
        <f t="shared" si="965"/>
        <v>0</v>
      </c>
      <c r="DY532" s="41">
        <f t="shared" si="966"/>
        <v>53</v>
      </c>
      <c r="DZ532" s="41">
        <f t="shared" si="967"/>
        <v>63</v>
      </c>
      <c r="EA532" s="41">
        <f t="shared" si="968"/>
        <v>0</v>
      </c>
      <c r="EB532" s="41">
        <f t="shared" si="969"/>
        <v>63</v>
      </c>
      <c r="EC532" s="41">
        <f t="shared" si="970"/>
        <v>63</v>
      </c>
      <c r="ED532" s="180">
        <f t="shared" si="971"/>
        <v>0</v>
      </c>
      <c r="EE532" s="27">
        <v>0</v>
      </c>
      <c r="EF532" s="27"/>
      <c r="EG532" s="324">
        <f>SUMIF('Rekapitulasi Juni'!$D$608:$D$786,APS!$B532,'Rekapitulasi Juni'!$E$608:$E$786)</f>
        <v>0</v>
      </c>
      <c r="EH532" s="324">
        <f>SUMIF('Rekapitulasi Juni'!$D$608:$D$786,APS!$B532,'Rekapitulasi Juni'!$F$608:$F$786)</f>
        <v>0</v>
      </c>
      <c r="EI532" s="27"/>
      <c r="EJ532" s="325">
        <f t="shared" si="925"/>
        <v>0</v>
      </c>
      <c r="EK532" s="325">
        <f t="shared" si="926"/>
        <v>0</v>
      </c>
      <c r="EL532" s="27"/>
      <c r="EM532" s="324">
        <f>SUMIF('Rekapitulasi Juni'!$U$608:$U$786,APS!$B532,'Rekapitulasi Juni'!$V$608:$V$786)</f>
        <v>0</v>
      </c>
      <c r="EN532" s="324">
        <f>SUMIF('Rekapitulasi Juni'!$U$608:$U$786,APS!$B532,'Rekapitulasi Juni'!$W$608:$W$786)</f>
        <v>0</v>
      </c>
      <c r="EO532" s="27"/>
      <c r="EP532" s="325">
        <f t="shared" si="927"/>
        <v>0</v>
      </c>
      <c r="EQ532" s="325">
        <f t="shared" si="928"/>
        <v>0</v>
      </c>
      <c r="ER532" s="27"/>
      <c r="ES532" s="324">
        <f>SUMIF('Rekapitulasi Juni'!$AL$608:$AL$786,APS!$B532,'Rekapitulasi Juni'!$AM$608:$AM$786)</f>
        <v>0</v>
      </c>
      <c r="ET532" s="324">
        <f>SUMIF('Rekapitulasi Juni'!$AL$608:$AL$786,APS!$B532,'Rekapitulasi Juni'!$AN$608:$AN$786)</f>
        <v>0</v>
      </c>
      <c r="EU532" s="27"/>
      <c r="EV532" s="325">
        <f t="shared" si="914"/>
        <v>0</v>
      </c>
      <c r="EW532" s="325">
        <f t="shared" si="915"/>
        <v>0</v>
      </c>
      <c r="EX532" s="27"/>
      <c r="EY532" s="324">
        <f>SUMIF('Rekapitulasi Juni'!$BA$608:$BA$786,APS!$B532,'Rekapitulasi Juni'!$BB$608:$BB$786)</f>
        <v>0</v>
      </c>
      <c r="EZ532" s="324">
        <f>SUMIF('Rekapitulasi Juni'!$BA$608:$BA$786,APS!$B532,'Rekapitulasi Juni'!$BC$608:$BC$786)</f>
        <v>0</v>
      </c>
      <c r="FA532" s="324">
        <f>SUMIF('Rekapitulasi Juni'!$BA$608:$BA$786,APS!$B532,'Rekapitulasi Juni'!$BF$608:$BF$786)</f>
        <v>0</v>
      </c>
      <c r="FB532" s="325">
        <f t="shared" si="916"/>
        <v>0</v>
      </c>
      <c r="FC532" s="325">
        <f t="shared" si="917"/>
        <v>0</v>
      </c>
      <c r="FD532" s="27"/>
      <c r="FE532" s="27"/>
      <c r="FF532" s="27"/>
      <c r="FG532" s="27"/>
      <c r="FH532" s="27"/>
      <c r="FI532" s="27"/>
      <c r="FJ532" s="41">
        <f t="shared" si="972"/>
        <v>0</v>
      </c>
      <c r="FK532" s="41">
        <f t="shared" si="973"/>
        <v>0</v>
      </c>
      <c r="FL532" s="41">
        <f t="shared" si="974"/>
        <v>0</v>
      </c>
      <c r="FM532" s="41">
        <f t="shared" si="975"/>
        <v>0</v>
      </c>
      <c r="FN532" s="41">
        <f t="shared" si="976"/>
        <v>0</v>
      </c>
      <c r="FO532" s="41">
        <f t="shared" si="977"/>
        <v>0</v>
      </c>
      <c r="FP532" s="180">
        <f t="shared" si="978"/>
        <v>0</v>
      </c>
      <c r="FQ532" s="27"/>
      <c r="FR532" s="27"/>
      <c r="FS532" s="324">
        <f>SUMIF('Rekapitulasi Juni'!$D$804:$D$984,APS!$B532,'Rekapitulasi Juni'!$E$804:$E$984)</f>
        <v>0</v>
      </c>
      <c r="FT532" s="324">
        <f>SUMIF('Rekapitulasi Juni'!$D$804:$D$984,APS!$B532,'Rekapitulasi Juni'!$F$804:$F$984)</f>
        <v>0</v>
      </c>
      <c r="FU532" s="27"/>
      <c r="FV532" s="325">
        <f t="shared" si="918"/>
        <v>0</v>
      </c>
      <c r="FW532" s="325">
        <f t="shared" si="919"/>
        <v>0</v>
      </c>
      <c r="FX532" s="27"/>
      <c r="FY532" s="324">
        <f>SUMIF('Rekapitulasi Juni'!$U$804:$U$984,APS!$B532,'Rekapitulasi Juni'!$V$804:$V$984)</f>
        <v>0</v>
      </c>
      <c r="FZ532" s="324">
        <f>SUMIF('Rekapitulasi Juni'!$U$804:$U$984,APS!$B532,'Rekapitulasi Juni'!$W$804:$W$984)</f>
        <v>0</v>
      </c>
      <c r="GA532" s="27"/>
      <c r="GB532" s="325">
        <f t="shared" si="912"/>
        <v>0</v>
      </c>
      <c r="GC532" s="325">
        <f t="shared" si="913"/>
        <v>0</v>
      </c>
      <c r="GD532" s="27"/>
      <c r="GE532" s="324">
        <f>SUMIF('Rekapitulasi Juni'!$AL$804:$AL$984,APS!$B532,'Rekapitulasi Juni'!$AM$804:$AM$984)</f>
        <v>0</v>
      </c>
      <c r="GF532" s="324">
        <f>SUMIF('Rekapitulasi Juni'!$AL$804:$AL$984,APS!$B532,'Rekapitulasi Juni'!$AN$804:$AN$984)</f>
        <v>0</v>
      </c>
      <c r="GG532" s="27"/>
      <c r="GH532" s="325">
        <f t="shared" si="902"/>
        <v>0</v>
      </c>
      <c r="GI532" s="325">
        <f t="shared" si="903"/>
        <v>0</v>
      </c>
      <c r="GJ532" s="27"/>
      <c r="GK532" s="27"/>
      <c r="GL532" s="41">
        <f t="shared" si="979"/>
        <v>0</v>
      </c>
      <c r="GM532" s="41">
        <f t="shared" si="980"/>
        <v>0</v>
      </c>
      <c r="GN532" s="41">
        <f t="shared" si="981"/>
        <v>0</v>
      </c>
      <c r="GO532" s="41">
        <f t="shared" si="911"/>
        <v>0</v>
      </c>
      <c r="GP532" s="41">
        <f t="shared" si="982"/>
        <v>0</v>
      </c>
      <c r="GQ532" s="41">
        <f t="shared" si="983"/>
        <v>0</v>
      </c>
      <c r="GR532" s="180">
        <f t="shared" si="984"/>
        <v>0</v>
      </c>
      <c r="GS532" s="41">
        <f t="shared" si="904"/>
        <v>448</v>
      </c>
      <c r="GT532" s="41">
        <f t="shared" si="905"/>
        <v>457</v>
      </c>
      <c r="GU532" s="41">
        <f t="shared" si="906"/>
        <v>333</v>
      </c>
      <c r="GV532" s="41">
        <f t="shared" si="907"/>
        <v>0</v>
      </c>
      <c r="GW532" s="41">
        <f t="shared" si="908"/>
        <v>333</v>
      </c>
      <c r="GX532" s="41">
        <f t="shared" si="909"/>
        <v>-115</v>
      </c>
      <c r="GY532" s="180">
        <f t="shared" si="910"/>
        <v>74.330357142857139</v>
      </c>
      <c r="GZ532" s="41">
        <v>507</v>
      </c>
      <c r="HA532" s="32"/>
      <c r="HB532" s="42">
        <f t="shared" si="794"/>
        <v>168</v>
      </c>
      <c r="HC532" s="59"/>
    </row>
    <row r="533" spans="1:211" ht="15" customHeight="1">
      <c r="A533" s="31" t="s">
        <v>1033</v>
      </c>
      <c r="B533" s="32" t="s">
        <v>1034</v>
      </c>
      <c r="C533" s="31" t="s">
        <v>1035</v>
      </c>
      <c r="D533" s="31" t="s">
        <v>1035</v>
      </c>
      <c r="E533" s="31" t="s">
        <v>1014</v>
      </c>
      <c r="F533" s="31" t="s">
        <v>929</v>
      </c>
      <c r="G533" s="33">
        <v>0</v>
      </c>
      <c r="H533" s="33">
        <v>0</v>
      </c>
      <c r="I533" s="33">
        <v>0</v>
      </c>
      <c r="J533" s="34">
        <f>IFERROR(VLOOKUP(A533,#REF!,3,0),0)</f>
        <v>0</v>
      </c>
      <c r="K533" s="34">
        <f t="shared" si="789"/>
        <v>151</v>
      </c>
      <c r="L533" s="34">
        <v>79</v>
      </c>
      <c r="M533" s="34">
        <v>230</v>
      </c>
      <c r="N533" s="35">
        <f t="shared" si="790"/>
        <v>-151</v>
      </c>
      <c r="O533" s="35">
        <f t="shared" si="791"/>
        <v>0</v>
      </c>
      <c r="P533" s="36">
        <v>280</v>
      </c>
      <c r="Q533" s="36">
        <f t="shared" si="920"/>
        <v>431</v>
      </c>
      <c r="R533" s="80"/>
      <c r="S533" s="37">
        <f ca="1">SUMIF(ROP!$D$6:$H$65536,A533,ROP!$J$6:$J$65536)</f>
        <v>0</v>
      </c>
      <c r="T533" s="37">
        <f>SUMIF(HASIL!$B:$B,APS!$B533&amp;RIGHT(APS!T$9,2),HASIL!$I:$I)</f>
        <v>74</v>
      </c>
      <c r="U533" s="37">
        <f>SUMIF(HASIL!$B:$B,APS!$B533&amp;RIGHT(APS!U$9,2),HASIL!$I:$I)</f>
        <v>0</v>
      </c>
      <c r="V533" s="37">
        <f>SUMIF(HASIL!$B:$B,APS!$B533&amp;RIGHT(APS!V$9,2),HASIL!$I:$I)</f>
        <v>0</v>
      </c>
      <c r="W533" s="37">
        <f>SUMIF(HASIL!$B:$B,APS!$B533&amp;RIGHT(APS!W$9,2),HASIL!$I:$I)</f>
        <v>0</v>
      </c>
      <c r="X533" s="38">
        <f t="shared" si="792"/>
        <v>74</v>
      </c>
      <c r="Y533" s="38">
        <f t="shared" si="793"/>
        <v>-357</v>
      </c>
      <c r="Z533" s="39">
        <f t="shared" si="879"/>
        <v>0</v>
      </c>
      <c r="AA533" s="39">
        <f t="shared" si="901"/>
        <v>431</v>
      </c>
      <c r="AB533" s="40">
        <f t="shared" si="880"/>
        <v>0</v>
      </c>
      <c r="AC533" s="27">
        <v>0</v>
      </c>
      <c r="AD533" s="27"/>
      <c r="AE533" s="27"/>
      <c r="AF533" s="27"/>
      <c r="AG533" s="27"/>
      <c r="AH533" s="27"/>
      <c r="AI533" s="324">
        <f>SUMIF('Rekapitulasi Juni'!$D$9:$D$192,APS!$B533,'Rekapitulasi Juni'!$E$9:$E$192)</f>
        <v>0</v>
      </c>
      <c r="AJ533" s="324">
        <f>SUMIF('Rekapitulasi Juni'!$D$9:$D$192,APS!$B533,'Rekapitulasi Juni'!$F$9:$F$192)</f>
        <v>0</v>
      </c>
      <c r="AK533" s="324">
        <f>SUMIF('Rekapitulasi Juni'!$D$9:$D$192,APS!$B533,'Rekapitulasi Juni'!$K$9:$K$192)</f>
        <v>0</v>
      </c>
      <c r="AL533" s="325">
        <f t="shared" si="931"/>
        <v>0</v>
      </c>
      <c r="AM533" s="325">
        <f t="shared" si="932"/>
        <v>0</v>
      </c>
      <c r="AN533" s="27"/>
      <c r="AO533" s="324">
        <f>SUMIF('Rekapitulasi Juni'!$U$9:$U$192,APS!$B533,'Rekapitulasi Juni'!$V$9:$V$192)</f>
        <v>130</v>
      </c>
      <c r="AP533" s="324">
        <f>SUMIF('Rekapitulasi Juni'!$U$9:$U$192,APS!$B533,'Rekapitulasi Juni'!$W$9:$W$192)</f>
        <v>74</v>
      </c>
      <c r="AQ533" s="27"/>
      <c r="AR533" s="325">
        <f t="shared" si="933"/>
        <v>0</v>
      </c>
      <c r="AS533" s="325">
        <f t="shared" si="934"/>
        <v>56.92307692307692</v>
      </c>
      <c r="AT533" s="27">
        <v>100</v>
      </c>
      <c r="AU533" s="324">
        <f>SUMIF('Rekapitulasi Juni'!$AL$9:$AL$192,APS!$B533,'Rekapitulasi Juni'!$AM$9:$AM$192)</f>
        <v>0</v>
      </c>
      <c r="AV533" s="324">
        <f>SUMIF('Rekapitulasi Juni'!$AL$9:$AL$192,APS!$B533,'Rekapitulasi Juni'!$AN$9:$AN$192)</f>
        <v>0</v>
      </c>
      <c r="AW533" s="27"/>
      <c r="AX533" s="325">
        <f t="shared" si="935"/>
        <v>0</v>
      </c>
      <c r="AY533" s="325">
        <f t="shared" si="936"/>
        <v>0</v>
      </c>
      <c r="AZ533" s="41">
        <f t="shared" si="937"/>
        <v>100</v>
      </c>
      <c r="BA533" s="41">
        <f t="shared" si="938"/>
        <v>130</v>
      </c>
      <c r="BB533" s="41">
        <f t="shared" si="939"/>
        <v>74</v>
      </c>
      <c r="BC533" s="41">
        <f t="shared" si="940"/>
        <v>0</v>
      </c>
      <c r="BD533" s="41">
        <f t="shared" si="941"/>
        <v>74</v>
      </c>
      <c r="BE533" s="41">
        <f t="shared" si="942"/>
        <v>-26</v>
      </c>
      <c r="BF533" s="180">
        <f t="shared" si="943"/>
        <v>74</v>
      </c>
      <c r="BG533" s="27">
        <v>0</v>
      </c>
      <c r="BH533" s="27"/>
      <c r="BI533" s="324">
        <f>SUMIF('Rekapitulasi Juni'!$D$214:$D$393,APS!$B533,'Rekapitulasi Juni'!$E$214:$E$393)</f>
        <v>0</v>
      </c>
      <c r="BJ533" s="324">
        <f>SUMIF('Rekapitulasi Juni'!$D$214:$D$393,APS!$B533,'Rekapitulasi Juni'!$F$214:$F$393)</f>
        <v>0</v>
      </c>
      <c r="BK533" s="27"/>
      <c r="BL533" s="325">
        <f t="shared" si="944"/>
        <v>0</v>
      </c>
      <c r="BM533" s="325">
        <f t="shared" si="945"/>
        <v>0</v>
      </c>
      <c r="BN533" s="27"/>
      <c r="BO533" s="324">
        <f>SUMIF('Rekapitulasi Juni'!$U$214:$U$393,APS!$B533,'Rekapitulasi Juni'!$V$214:$V$393)</f>
        <v>0</v>
      </c>
      <c r="BP533" s="324">
        <f>SUMIF('Rekapitulasi Juni'!$U$214:$U$393,APS!$B533,'Rekapitulasi Juni'!$W$214:$W$393)</f>
        <v>3</v>
      </c>
      <c r="BQ533" s="27"/>
      <c r="BR533" s="325">
        <f t="shared" si="946"/>
        <v>0</v>
      </c>
      <c r="BS533" s="325">
        <f t="shared" si="947"/>
        <v>0</v>
      </c>
      <c r="BT533" s="27"/>
      <c r="BU533" s="324">
        <f>SUMIF('Rekapitulasi Juni'!$AL$214:$AL$393,APS!$B533,'Rekapitulasi Juni'!$AM$214:$AM$393)</f>
        <v>0</v>
      </c>
      <c r="BV533" s="324">
        <f>SUMIF('Rekapitulasi Juni'!$AL$214:$AL$393,APS!$B533,'Rekapitulasi Juni'!$AN$214:$AN$393)</f>
        <v>0</v>
      </c>
      <c r="BW533" s="27"/>
      <c r="BX533" s="325">
        <f t="shared" si="948"/>
        <v>0</v>
      </c>
      <c r="BY533" s="325">
        <f t="shared" si="949"/>
        <v>0</v>
      </c>
      <c r="BZ533" s="27"/>
      <c r="CA533" s="324">
        <f>SUMIF('Rekapitulasi Juni'!$BA$214:$BA$393,APS!$B533,'Rekapitulasi Juni'!$BB$214:$BB$393)</f>
        <v>0</v>
      </c>
      <c r="CB533" s="324">
        <f>SUMIF('Rekapitulasi Juni'!$BA$214:$BA$393,APS!$B533,'Rekapitulasi Juni'!$BC$214:$BC$393)</f>
        <v>0</v>
      </c>
      <c r="CC533" s="27"/>
      <c r="CD533" s="325">
        <f t="shared" si="950"/>
        <v>0</v>
      </c>
      <c r="CE533" s="325">
        <f t="shared" si="951"/>
        <v>0</v>
      </c>
      <c r="CF533" s="27"/>
      <c r="CG533" s="324">
        <f>SUMIF('Rekapitulasi Juni'!$BP$214:$BP$393,APS!$B533,'Rekapitulasi Juni'!$BQ$214:$BQ$393)</f>
        <v>0</v>
      </c>
      <c r="CH533" s="324">
        <f>SUMIF('Rekapitulasi Juni'!$BP$214:$BP$393,APS!$B533,'Rekapitulasi Juni'!$BR$214:$BR$393)</f>
        <v>0</v>
      </c>
      <c r="CI533" s="27"/>
      <c r="CJ533" s="325">
        <f t="shared" si="952"/>
        <v>0</v>
      </c>
      <c r="CK533" s="325">
        <f t="shared" si="953"/>
        <v>0</v>
      </c>
      <c r="CL533" s="41">
        <f t="shared" si="954"/>
        <v>0</v>
      </c>
      <c r="CM533" s="41">
        <f t="shared" si="955"/>
        <v>0</v>
      </c>
      <c r="CN533" s="41">
        <f t="shared" si="956"/>
        <v>3</v>
      </c>
      <c r="CO533" s="41">
        <f t="shared" si="957"/>
        <v>0</v>
      </c>
      <c r="CP533" s="41">
        <f t="shared" si="958"/>
        <v>3</v>
      </c>
      <c r="CQ533" s="41">
        <f t="shared" si="959"/>
        <v>3</v>
      </c>
      <c r="CR533" s="180">
        <f t="shared" si="960"/>
        <v>0</v>
      </c>
      <c r="CS533" s="27">
        <v>0</v>
      </c>
      <c r="CT533" s="27"/>
      <c r="CU533" s="324">
        <f>SUMIF('Rekapitulasi Juni'!$D$410:$D$588,APS!$B533,'Rekapitulasi Juni'!$E$410:$E$588)</f>
        <v>0</v>
      </c>
      <c r="CV533" s="324">
        <f>SUMIF('Rekapitulasi Juni'!$D$410:$D$588,APS!$B533,'Rekapitulasi Juni'!$F$410:$F$588)</f>
        <v>0</v>
      </c>
      <c r="CW533" s="27"/>
      <c r="CX533" s="325">
        <f t="shared" si="961"/>
        <v>0</v>
      </c>
      <c r="CY533" s="325">
        <f t="shared" si="962"/>
        <v>0</v>
      </c>
      <c r="CZ533" s="27"/>
      <c r="DA533" s="324">
        <f>SUMIF('Rekapitulasi Juni'!$U$410:$U$588,APS!$B533,'Rekapitulasi Juni'!$V$410:$V$588)</f>
        <v>0</v>
      </c>
      <c r="DB533" s="324">
        <f>SUMIF('Rekapitulasi Juni'!$U$410:$U$588,APS!$B533,'Rekapitulasi Juni'!$W$410:$W$588)</f>
        <v>0</v>
      </c>
      <c r="DC533" s="27"/>
      <c r="DD533" s="325">
        <f t="shared" si="963"/>
        <v>0</v>
      </c>
      <c r="DE533" s="325">
        <f t="shared" si="964"/>
        <v>0</v>
      </c>
      <c r="DF533" s="27"/>
      <c r="DG533" s="324">
        <f>SUMIF('Rekapitulasi Juni'!$AL$410:$AL$588,APS!$B533,'Rekapitulasi Juni'!$AM$410:$AM$588)</f>
        <v>0</v>
      </c>
      <c r="DH533" s="324">
        <f>SUMIF('Rekapitulasi Juni'!$AL$410:$AL$588,APS!$B533,'Rekapitulasi Juni'!$AN$410:$AN$588)</f>
        <v>0</v>
      </c>
      <c r="DI533" s="27"/>
      <c r="DJ533" s="325">
        <f t="shared" si="929"/>
        <v>0</v>
      </c>
      <c r="DK533" s="325">
        <f t="shared" si="930"/>
        <v>0</v>
      </c>
      <c r="DL533" s="27"/>
      <c r="DM533" s="324">
        <f>SUMIF('Rekapitulasi Juni'!$BA$410:$BA$588,APS!$B533,'Rekapitulasi Juni'!$BB$410:$BB$588)</f>
        <v>0</v>
      </c>
      <c r="DN533" s="324">
        <f>SUMIF('Rekapitulasi Juni'!$BA$410:$BA$588,APS!$B533,'Rekapitulasi Juni'!$BC$410:$BC$588)</f>
        <v>0</v>
      </c>
      <c r="DO533" s="324">
        <f>SUMIF('Rekapitulasi Juni'!$BA$410:$BA$588,APS!$B533,'Rekapitulasi Juni'!$BF$410:$BF$588)</f>
        <v>0</v>
      </c>
      <c r="DP533" s="325">
        <f t="shared" si="921"/>
        <v>0</v>
      </c>
      <c r="DQ533" s="325">
        <f t="shared" si="922"/>
        <v>0</v>
      </c>
      <c r="DR533" s="27">
        <v>13</v>
      </c>
      <c r="DS533" s="324">
        <f>SUMIF('Rekapitulasi Juni'!$BP$410:$BP$588,APS!$B533,'Rekapitulasi Juni'!$BQ$410:$BQ$588)</f>
        <v>0</v>
      </c>
      <c r="DT533" s="324">
        <f>SUMIF('Rekapitulasi Juni'!$BP$410:$BP$588,APS!$B533,'Rekapitulasi Juni'!$BR$410:$BR$588)</f>
        <v>0</v>
      </c>
      <c r="DU533" s="27"/>
      <c r="DV533" s="325">
        <f t="shared" si="923"/>
        <v>0</v>
      </c>
      <c r="DW533" s="325">
        <f t="shared" si="924"/>
        <v>0</v>
      </c>
      <c r="DX533" s="41">
        <f t="shared" si="965"/>
        <v>13</v>
      </c>
      <c r="DY533" s="41">
        <f t="shared" si="966"/>
        <v>0</v>
      </c>
      <c r="DZ533" s="41">
        <f t="shared" si="967"/>
        <v>0</v>
      </c>
      <c r="EA533" s="41">
        <f t="shared" si="968"/>
        <v>0</v>
      </c>
      <c r="EB533" s="41">
        <f t="shared" si="969"/>
        <v>0</v>
      </c>
      <c r="EC533" s="41">
        <f t="shared" si="970"/>
        <v>-13</v>
      </c>
      <c r="ED533" s="180">
        <f t="shared" si="971"/>
        <v>0</v>
      </c>
      <c r="EE533" s="27">
        <v>0</v>
      </c>
      <c r="EF533" s="27">
        <v>100</v>
      </c>
      <c r="EG533" s="324">
        <f>SUMIF('Rekapitulasi Juni'!$D$608:$D$786,APS!$B533,'Rekapitulasi Juni'!$E$608:$E$786)</f>
        <v>0</v>
      </c>
      <c r="EH533" s="324">
        <f>SUMIF('Rekapitulasi Juni'!$D$608:$D$786,APS!$B533,'Rekapitulasi Juni'!$F$608:$F$786)</f>
        <v>0</v>
      </c>
      <c r="EI533" s="27"/>
      <c r="EJ533" s="325">
        <f t="shared" si="925"/>
        <v>0</v>
      </c>
      <c r="EK533" s="325">
        <f t="shared" si="926"/>
        <v>0</v>
      </c>
      <c r="EL533" s="27">
        <v>17</v>
      </c>
      <c r="EM533" s="324">
        <f>SUMIF('Rekapitulasi Juni'!$U$608:$U$786,APS!$B533,'Rekapitulasi Juni'!$V$608:$V$786)</f>
        <v>0</v>
      </c>
      <c r="EN533" s="324">
        <f>SUMIF('Rekapitulasi Juni'!$U$608:$U$786,APS!$B533,'Rekapitulasi Juni'!$W$608:$W$786)</f>
        <v>0</v>
      </c>
      <c r="EO533" s="27"/>
      <c r="EP533" s="325">
        <f t="shared" si="927"/>
        <v>0</v>
      </c>
      <c r="EQ533" s="325">
        <f t="shared" si="928"/>
        <v>0</v>
      </c>
      <c r="ER533" s="27"/>
      <c r="ES533" s="324">
        <f>SUMIF('Rekapitulasi Juni'!$AL$608:$AL$786,APS!$B533,'Rekapitulasi Juni'!$AM$608:$AM$786)</f>
        <v>0</v>
      </c>
      <c r="ET533" s="324">
        <f>SUMIF('Rekapitulasi Juni'!$AL$608:$AL$786,APS!$B533,'Rekapitulasi Juni'!$AN$608:$AN$786)</f>
        <v>0</v>
      </c>
      <c r="EU533" s="27"/>
      <c r="EV533" s="325">
        <f t="shared" si="914"/>
        <v>0</v>
      </c>
      <c r="EW533" s="325">
        <f t="shared" si="915"/>
        <v>0</v>
      </c>
      <c r="EX533" s="27"/>
      <c r="EY533" s="324">
        <f>SUMIF('Rekapitulasi Juni'!$BA$608:$BA$786,APS!$B533,'Rekapitulasi Juni'!$BB$608:$BB$786)</f>
        <v>200</v>
      </c>
      <c r="EZ533" s="324">
        <f>SUMIF('Rekapitulasi Juni'!$BA$608:$BA$786,APS!$B533,'Rekapitulasi Juni'!$BC$608:$BC$786)</f>
        <v>50</v>
      </c>
      <c r="FA533" s="324">
        <f>SUMIF('Rekapitulasi Juni'!$BA$608:$BA$786,APS!$B533,'Rekapitulasi Juni'!$BF$608:$BF$786)</f>
        <v>0</v>
      </c>
      <c r="FB533" s="325">
        <f t="shared" si="916"/>
        <v>0</v>
      </c>
      <c r="FC533" s="325">
        <f t="shared" si="917"/>
        <v>25</v>
      </c>
      <c r="FD533" s="27">
        <v>100</v>
      </c>
      <c r="FE533" s="27"/>
      <c r="FF533" s="27"/>
      <c r="FG533" s="27"/>
      <c r="FH533" s="27"/>
      <c r="FI533" s="27"/>
      <c r="FJ533" s="41">
        <f t="shared" si="972"/>
        <v>217</v>
      </c>
      <c r="FK533" s="41">
        <f t="shared" si="973"/>
        <v>200</v>
      </c>
      <c r="FL533" s="41">
        <f t="shared" si="974"/>
        <v>50</v>
      </c>
      <c r="FM533" s="41">
        <f t="shared" si="975"/>
        <v>0</v>
      </c>
      <c r="FN533" s="41">
        <f t="shared" si="976"/>
        <v>50</v>
      </c>
      <c r="FO533" s="41">
        <f t="shared" si="977"/>
        <v>-167</v>
      </c>
      <c r="FP533" s="180">
        <f t="shared" si="978"/>
        <v>23.041474654377879</v>
      </c>
      <c r="FQ533" s="27"/>
      <c r="FR533" s="27"/>
      <c r="FS533" s="324">
        <f>SUMIF('Rekapitulasi Juni'!$D$804:$D$984,APS!$B533,'Rekapitulasi Juni'!$E$804:$E$984)</f>
        <v>125</v>
      </c>
      <c r="FT533" s="324">
        <f>SUMIF('Rekapitulasi Juni'!$D$804:$D$984,APS!$B533,'Rekapitulasi Juni'!$F$804:$F$984)</f>
        <v>67</v>
      </c>
      <c r="FU533" s="27"/>
      <c r="FV533" s="325">
        <f t="shared" si="918"/>
        <v>0</v>
      </c>
      <c r="FW533" s="325">
        <f t="shared" si="919"/>
        <v>53.6</v>
      </c>
      <c r="FX533" s="27"/>
      <c r="FY533" s="324">
        <f>SUMIF('Rekapitulasi Juni'!$U$804:$U$984,APS!$B533,'Rekapitulasi Juni'!$V$804:$V$984)</f>
        <v>0</v>
      </c>
      <c r="FZ533" s="324">
        <f>SUMIF('Rekapitulasi Juni'!$U$804:$U$984,APS!$B533,'Rekapitulasi Juni'!$W$804:$W$984)</f>
        <v>4</v>
      </c>
      <c r="GA533" s="27"/>
      <c r="GB533" s="325">
        <f t="shared" si="912"/>
        <v>0</v>
      </c>
      <c r="GC533" s="325">
        <f t="shared" si="913"/>
        <v>0</v>
      </c>
      <c r="GD533" s="27">
        <v>101</v>
      </c>
      <c r="GE533" s="324">
        <f>SUMIF('Rekapitulasi Juni'!$AL$804:$AL$984,APS!$B533,'Rekapitulasi Juni'!$AM$804:$AM$984)</f>
        <v>0</v>
      </c>
      <c r="GF533" s="324">
        <f>SUMIF('Rekapitulasi Juni'!$AL$804:$AL$984,APS!$B533,'Rekapitulasi Juni'!$AN$804:$AN$984)</f>
        <v>0</v>
      </c>
      <c r="GG533" s="27"/>
      <c r="GH533" s="325">
        <f t="shared" si="902"/>
        <v>0</v>
      </c>
      <c r="GI533" s="325">
        <f t="shared" si="903"/>
        <v>0</v>
      </c>
      <c r="GJ533" s="27"/>
      <c r="GK533" s="27"/>
      <c r="GL533" s="41">
        <f t="shared" si="979"/>
        <v>101</v>
      </c>
      <c r="GM533" s="41">
        <f t="shared" si="980"/>
        <v>125</v>
      </c>
      <c r="GN533" s="41">
        <f t="shared" si="981"/>
        <v>71</v>
      </c>
      <c r="GO533" s="41">
        <f t="shared" si="911"/>
        <v>0</v>
      </c>
      <c r="GP533" s="41">
        <f t="shared" si="982"/>
        <v>71</v>
      </c>
      <c r="GQ533" s="41">
        <f t="shared" si="983"/>
        <v>-30</v>
      </c>
      <c r="GR533" s="180">
        <f t="shared" si="984"/>
        <v>70.297029702970292</v>
      </c>
      <c r="GS533" s="41">
        <f t="shared" si="904"/>
        <v>431</v>
      </c>
      <c r="GT533" s="41">
        <f t="shared" si="905"/>
        <v>455</v>
      </c>
      <c r="GU533" s="41">
        <f t="shared" si="906"/>
        <v>198</v>
      </c>
      <c r="GV533" s="41">
        <f t="shared" si="907"/>
        <v>0</v>
      </c>
      <c r="GW533" s="41">
        <f t="shared" si="908"/>
        <v>198</v>
      </c>
      <c r="GX533" s="41">
        <f t="shared" si="909"/>
        <v>-233</v>
      </c>
      <c r="GY533" s="180">
        <f t="shared" si="910"/>
        <v>45.939675174013921</v>
      </c>
      <c r="GZ533" s="41">
        <v>508</v>
      </c>
      <c r="HA533" s="32"/>
      <c r="HB533" s="42">
        <f t="shared" si="794"/>
        <v>510</v>
      </c>
      <c r="HC533" s="59"/>
    </row>
    <row r="534" spans="1:211" ht="15" customHeight="1">
      <c r="A534" s="31" t="s">
        <v>1036</v>
      </c>
      <c r="B534" s="32" t="s">
        <v>1037</v>
      </c>
      <c r="C534" s="31" t="s">
        <v>1035</v>
      </c>
      <c r="D534" s="31" t="s">
        <v>1035</v>
      </c>
      <c r="E534" s="31" t="s">
        <v>1014</v>
      </c>
      <c r="F534" s="31" t="s">
        <v>929</v>
      </c>
      <c r="G534" s="33">
        <v>0</v>
      </c>
      <c r="H534" s="33">
        <v>0</v>
      </c>
      <c r="I534" s="33">
        <v>0</v>
      </c>
      <c r="J534" s="34">
        <f>IFERROR(VLOOKUP(A534,#REF!,3,0),0)</f>
        <v>0</v>
      </c>
      <c r="K534" s="34">
        <f t="shared" si="789"/>
        <v>307</v>
      </c>
      <c r="L534" s="34">
        <v>117</v>
      </c>
      <c r="M534" s="34">
        <v>424</v>
      </c>
      <c r="N534" s="35">
        <f t="shared" si="790"/>
        <v>-307</v>
      </c>
      <c r="O534" s="35">
        <f t="shared" si="791"/>
        <v>0</v>
      </c>
      <c r="P534" s="36">
        <v>370</v>
      </c>
      <c r="Q534" s="36">
        <f t="shared" si="920"/>
        <v>677</v>
      </c>
      <c r="R534" s="80"/>
      <c r="S534" s="37">
        <f ca="1">SUMIF(ROP!$D$6:$H$65536,A534,ROP!$J$6:$J$65536)</f>
        <v>0</v>
      </c>
      <c r="T534" s="37">
        <f>SUMIF(HASIL!$B:$B,APS!$B534&amp;RIGHT(APS!T$9,2),HASIL!$I:$I)</f>
        <v>125</v>
      </c>
      <c r="U534" s="37">
        <f>SUMIF(HASIL!$B:$B,APS!$B534&amp;RIGHT(APS!U$9,2),HASIL!$I:$I)</f>
        <v>0</v>
      </c>
      <c r="V534" s="37">
        <f>SUMIF(HASIL!$B:$B,APS!$B534&amp;RIGHT(APS!V$9,2),HASIL!$I:$I)</f>
        <v>0</v>
      </c>
      <c r="W534" s="37">
        <f>SUMIF(HASIL!$B:$B,APS!$B534&amp;RIGHT(APS!W$9,2),HASIL!$I:$I)</f>
        <v>0</v>
      </c>
      <c r="X534" s="38">
        <f t="shared" si="792"/>
        <v>125</v>
      </c>
      <c r="Y534" s="38">
        <f t="shared" si="793"/>
        <v>-552</v>
      </c>
      <c r="Z534" s="39">
        <f t="shared" si="879"/>
        <v>0</v>
      </c>
      <c r="AA534" s="39">
        <f t="shared" si="901"/>
        <v>677</v>
      </c>
      <c r="AB534" s="40">
        <f t="shared" si="880"/>
        <v>0</v>
      </c>
      <c r="AC534" s="27">
        <v>0</v>
      </c>
      <c r="AD534" s="27"/>
      <c r="AE534" s="27"/>
      <c r="AF534" s="27"/>
      <c r="AG534" s="27"/>
      <c r="AH534" s="27"/>
      <c r="AI534" s="324">
        <f>SUMIF('Rekapitulasi Juni'!$D$9:$D$192,APS!$B534,'Rekapitulasi Juni'!$E$9:$E$192)</f>
        <v>0</v>
      </c>
      <c r="AJ534" s="324">
        <f>SUMIF('Rekapitulasi Juni'!$D$9:$D$192,APS!$B534,'Rekapitulasi Juni'!$F$9:$F$192)</f>
        <v>0</v>
      </c>
      <c r="AK534" s="324">
        <f>SUMIF('Rekapitulasi Juni'!$D$9:$D$192,APS!$B534,'Rekapitulasi Juni'!$K$9:$K$192)</f>
        <v>0</v>
      </c>
      <c r="AL534" s="325">
        <f t="shared" si="931"/>
        <v>0</v>
      </c>
      <c r="AM534" s="325">
        <f t="shared" si="932"/>
        <v>0</v>
      </c>
      <c r="AN534" s="27"/>
      <c r="AO534" s="324">
        <f>SUMIF('Rekapitulasi Juni'!$U$9:$U$192,APS!$B534,'Rekapitulasi Juni'!$V$9:$V$192)</f>
        <v>0</v>
      </c>
      <c r="AP534" s="324">
        <f>SUMIF('Rekapitulasi Juni'!$U$9:$U$192,APS!$B534,'Rekapitulasi Juni'!$W$9:$W$192)</f>
        <v>125</v>
      </c>
      <c r="AQ534" s="27"/>
      <c r="AR534" s="325">
        <f t="shared" si="933"/>
        <v>0</v>
      </c>
      <c r="AS534" s="325">
        <f t="shared" si="934"/>
        <v>0</v>
      </c>
      <c r="AT534" s="27"/>
      <c r="AU534" s="324">
        <f>SUMIF('Rekapitulasi Juni'!$AL$9:$AL$192,APS!$B534,'Rekapitulasi Juni'!$AM$9:$AM$192)</f>
        <v>30</v>
      </c>
      <c r="AV534" s="324">
        <f>SUMIF('Rekapitulasi Juni'!$AL$9:$AL$192,APS!$B534,'Rekapitulasi Juni'!$AN$9:$AN$192)</f>
        <v>0</v>
      </c>
      <c r="AW534" s="27"/>
      <c r="AX534" s="325">
        <f t="shared" si="935"/>
        <v>0</v>
      </c>
      <c r="AY534" s="325">
        <f t="shared" si="936"/>
        <v>0</v>
      </c>
      <c r="AZ534" s="41">
        <f t="shared" si="937"/>
        <v>0</v>
      </c>
      <c r="BA534" s="41">
        <f t="shared" si="938"/>
        <v>30</v>
      </c>
      <c r="BB534" s="41">
        <f t="shared" si="939"/>
        <v>125</v>
      </c>
      <c r="BC534" s="41">
        <f t="shared" si="940"/>
        <v>0</v>
      </c>
      <c r="BD534" s="41">
        <f t="shared" si="941"/>
        <v>125</v>
      </c>
      <c r="BE534" s="41">
        <f t="shared" si="942"/>
        <v>125</v>
      </c>
      <c r="BF534" s="180">
        <f t="shared" si="943"/>
        <v>0</v>
      </c>
      <c r="BG534" s="27">
        <v>0</v>
      </c>
      <c r="BH534" s="27"/>
      <c r="BI534" s="324">
        <f>SUMIF('Rekapitulasi Juni'!$D$214:$D$393,APS!$B534,'Rekapitulasi Juni'!$E$214:$E$393)</f>
        <v>0</v>
      </c>
      <c r="BJ534" s="324">
        <f>SUMIF('Rekapitulasi Juni'!$D$214:$D$393,APS!$B534,'Rekapitulasi Juni'!$F$214:$F$393)</f>
        <v>0</v>
      </c>
      <c r="BK534" s="27"/>
      <c r="BL534" s="325">
        <f t="shared" si="944"/>
        <v>0</v>
      </c>
      <c r="BM534" s="325">
        <f t="shared" si="945"/>
        <v>0</v>
      </c>
      <c r="BN534" s="27"/>
      <c r="BO534" s="324">
        <f>SUMIF('Rekapitulasi Juni'!$U$214:$U$393,APS!$B534,'Rekapitulasi Juni'!$V$214:$V$393)</f>
        <v>0</v>
      </c>
      <c r="BP534" s="324">
        <f>SUMIF('Rekapitulasi Juni'!$U$214:$U$393,APS!$B534,'Rekapitulasi Juni'!$W$214:$W$393)</f>
        <v>42</v>
      </c>
      <c r="BQ534" s="27"/>
      <c r="BR534" s="325">
        <f t="shared" si="946"/>
        <v>0</v>
      </c>
      <c r="BS534" s="325">
        <f t="shared" si="947"/>
        <v>0</v>
      </c>
      <c r="BT534" s="27"/>
      <c r="BU534" s="324">
        <f>SUMIF('Rekapitulasi Juni'!$AL$214:$AL$393,APS!$B534,'Rekapitulasi Juni'!$AM$214:$AM$393)</f>
        <v>100</v>
      </c>
      <c r="BV534" s="324">
        <f>SUMIF('Rekapitulasi Juni'!$AL$214:$AL$393,APS!$B534,'Rekapitulasi Juni'!$AN$214:$AN$393)</f>
        <v>40</v>
      </c>
      <c r="BW534" s="27"/>
      <c r="BX534" s="325">
        <f t="shared" si="948"/>
        <v>0</v>
      </c>
      <c r="BY534" s="325">
        <f t="shared" si="949"/>
        <v>40</v>
      </c>
      <c r="BZ534" s="27">
        <v>18</v>
      </c>
      <c r="CA534" s="324">
        <f>SUMIF('Rekapitulasi Juni'!$BA$214:$BA$393,APS!$B534,'Rekapitulasi Juni'!$BB$214:$BB$393)</f>
        <v>0</v>
      </c>
      <c r="CB534" s="324">
        <f>SUMIF('Rekapitulasi Juni'!$BA$214:$BA$393,APS!$B534,'Rekapitulasi Juni'!$BC$214:$BC$393)</f>
        <v>15</v>
      </c>
      <c r="CC534" s="27"/>
      <c r="CD534" s="325">
        <f t="shared" si="950"/>
        <v>83.333333333333343</v>
      </c>
      <c r="CE534" s="325">
        <f t="shared" si="951"/>
        <v>0</v>
      </c>
      <c r="CF534" s="27">
        <v>140</v>
      </c>
      <c r="CG534" s="324">
        <f>SUMIF('Rekapitulasi Juni'!$BP$214:$BP$393,APS!$B534,'Rekapitulasi Juni'!$BQ$214:$BQ$393)</f>
        <v>0</v>
      </c>
      <c r="CH534" s="324">
        <f>SUMIF('Rekapitulasi Juni'!$BP$214:$BP$393,APS!$B534,'Rekapitulasi Juni'!$BR$214:$BR$393)</f>
        <v>0</v>
      </c>
      <c r="CI534" s="27"/>
      <c r="CJ534" s="325">
        <f t="shared" si="952"/>
        <v>0</v>
      </c>
      <c r="CK534" s="325">
        <f t="shared" si="953"/>
        <v>0</v>
      </c>
      <c r="CL534" s="41">
        <f t="shared" si="954"/>
        <v>158</v>
      </c>
      <c r="CM534" s="41">
        <f t="shared" si="955"/>
        <v>100</v>
      </c>
      <c r="CN534" s="41">
        <f t="shared" si="956"/>
        <v>97</v>
      </c>
      <c r="CO534" s="41">
        <f t="shared" si="957"/>
        <v>0</v>
      </c>
      <c r="CP534" s="41">
        <f t="shared" si="958"/>
        <v>97</v>
      </c>
      <c r="CQ534" s="41">
        <f t="shared" si="959"/>
        <v>-61</v>
      </c>
      <c r="CR534" s="180">
        <f t="shared" si="960"/>
        <v>61.392405063291143</v>
      </c>
      <c r="CS534" s="27">
        <v>0</v>
      </c>
      <c r="CT534" s="27">
        <v>132</v>
      </c>
      <c r="CU534" s="324">
        <f>SUMIF('Rekapitulasi Juni'!$D$410:$D$588,APS!$B534,'Rekapitulasi Juni'!$E$410:$E$588)</f>
        <v>0</v>
      </c>
      <c r="CV534" s="324">
        <f>SUMIF('Rekapitulasi Juni'!$D$410:$D$588,APS!$B534,'Rekapitulasi Juni'!$F$410:$F$588)</f>
        <v>0</v>
      </c>
      <c r="CW534" s="27"/>
      <c r="CX534" s="325">
        <f t="shared" si="961"/>
        <v>0</v>
      </c>
      <c r="CY534" s="325">
        <f t="shared" si="962"/>
        <v>0</v>
      </c>
      <c r="CZ534" s="27">
        <v>134</v>
      </c>
      <c r="DA534" s="324">
        <f>SUMIF('Rekapitulasi Juni'!$U$410:$U$588,APS!$B534,'Rekapitulasi Juni'!$V$410:$V$588)</f>
        <v>0</v>
      </c>
      <c r="DB534" s="324">
        <f>SUMIF('Rekapitulasi Juni'!$U$410:$U$588,APS!$B534,'Rekapitulasi Juni'!$W$410:$W$588)</f>
        <v>10</v>
      </c>
      <c r="DC534" s="27"/>
      <c r="DD534" s="325">
        <f t="shared" si="963"/>
        <v>7.4626865671641784</v>
      </c>
      <c r="DE534" s="325">
        <f t="shared" si="964"/>
        <v>0</v>
      </c>
      <c r="DF534" s="27"/>
      <c r="DG534" s="324">
        <f>SUMIF('Rekapitulasi Juni'!$AL$410:$AL$588,APS!$B534,'Rekapitulasi Juni'!$AM$410:$AM$588)</f>
        <v>0</v>
      </c>
      <c r="DH534" s="324">
        <f>SUMIF('Rekapitulasi Juni'!$AL$410:$AL$588,APS!$B534,'Rekapitulasi Juni'!$AN$410:$AN$588)</f>
        <v>0</v>
      </c>
      <c r="DI534" s="27"/>
      <c r="DJ534" s="325">
        <f t="shared" si="929"/>
        <v>0</v>
      </c>
      <c r="DK534" s="325">
        <f t="shared" si="930"/>
        <v>0</v>
      </c>
      <c r="DL534" s="27"/>
      <c r="DM534" s="324">
        <f>SUMIF('Rekapitulasi Juni'!$BA$410:$BA$588,APS!$B534,'Rekapitulasi Juni'!$BB$410:$BB$588)</f>
        <v>60</v>
      </c>
      <c r="DN534" s="324">
        <f>SUMIF('Rekapitulasi Juni'!$BA$410:$BA$588,APS!$B534,'Rekapitulasi Juni'!$BC$410:$BC$588)</f>
        <v>10</v>
      </c>
      <c r="DO534" s="324">
        <f>SUMIF('Rekapitulasi Juni'!$BA$410:$BA$588,APS!$B534,'Rekapitulasi Juni'!$BF$410:$BF$588)</f>
        <v>60</v>
      </c>
      <c r="DP534" s="325">
        <f t="shared" si="921"/>
        <v>0</v>
      </c>
      <c r="DQ534" s="325">
        <f t="shared" si="922"/>
        <v>116.66666666666667</v>
      </c>
      <c r="DR534" s="27"/>
      <c r="DS534" s="324">
        <f>SUMIF('Rekapitulasi Juni'!$BP$410:$BP$588,APS!$B534,'Rekapitulasi Juni'!$BQ$410:$BQ$588)</f>
        <v>0</v>
      </c>
      <c r="DT534" s="324">
        <f>SUMIF('Rekapitulasi Juni'!$BP$410:$BP$588,APS!$B534,'Rekapitulasi Juni'!$BR$410:$BR$588)</f>
        <v>0</v>
      </c>
      <c r="DU534" s="27"/>
      <c r="DV534" s="325">
        <f t="shared" si="923"/>
        <v>0</v>
      </c>
      <c r="DW534" s="325">
        <f t="shared" si="924"/>
        <v>0</v>
      </c>
      <c r="DX534" s="41">
        <f t="shared" si="965"/>
        <v>266</v>
      </c>
      <c r="DY534" s="41">
        <f t="shared" si="966"/>
        <v>60</v>
      </c>
      <c r="DZ534" s="41">
        <f t="shared" si="967"/>
        <v>20</v>
      </c>
      <c r="EA534" s="41">
        <f t="shared" si="968"/>
        <v>60</v>
      </c>
      <c r="EB534" s="41">
        <f t="shared" si="969"/>
        <v>80</v>
      </c>
      <c r="EC534" s="41">
        <f t="shared" si="970"/>
        <v>-186</v>
      </c>
      <c r="ED534" s="180">
        <f t="shared" si="971"/>
        <v>30.075187969924812</v>
      </c>
      <c r="EE534" s="27">
        <v>0</v>
      </c>
      <c r="EF534" s="27"/>
      <c r="EG534" s="324">
        <f>SUMIF('Rekapitulasi Juni'!$D$608:$D$786,APS!$B534,'Rekapitulasi Juni'!$E$608:$E$786)</f>
        <v>0</v>
      </c>
      <c r="EH534" s="324">
        <f>SUMIF('Rekapitulasi Juni'!$D$608:$D$786,APS!$B534,'Rekapitulasi Juni'!$F$608:$F$786)</f>
        <v>0</v>
      </c>
      <c r="EI534" s="27"/>
      <c r="EJ534" s="325">
        <f t="shared" si="925"/>
        <v>0</v>
      </c>
      <c r="EK534" s="325">
        <f t="shared" si="926"/>
        <v>0</v>
      </c>
      <c r="EL534" s="27"/>
      <c r="EM534" s="324">
        <f>SUMIF('Rekapitulasi Juni'!$U$608:$U$786,APS!$B534,'Rekapitulasi Juni'!$V$608:$V$786)</f>
        <v>0</v>
      </c>
      <c r="EN534" s="324">
        <f>SUMIF('Rekapitulasi Juni'!$U$608:$U$786,APS!$B534,'Rekapitulasi Juni'!$W$608:$W$786)</f>
        <v>0</v>
      </c>
      <c r="EO534" s="27"/>
      <c r="EP534" s="325">
        <f t="shared" si="927"/>
        <v>0</v>
      </c>
      <c r="EQ534" s="325">
        <f t="shared" si="928"/>
        <v>0</v>
      </c>
      <c r="ER534" s="27"/>
      <c r="ES534" s="324">
        <f>SUMIF('Rekapitulasi Juni'!$AL$608:$AL$786,APS!$B534,'Rekapitulasi Juni'!$AM$608:$AM$786)</f>
        <v>0</v>
      </c>
      <c r="ET534" s="324">
        <f>SUMIF('Rekapitulasi Juni'!$AL$608:$AL$786,APS!$B534,'Rekapitulasi Juni'!$AN$608:$AN$786)</f>
        <v>0</v>
      </c>
      <c r="EU534" s="27"/>
      <c r="EV534" s="325">
        <f t="shared" si="914"/>
        <v>0</v>
      </c>
      <c r="EW534" s="325">
        <f t="shared" si="915"/>
        <v>0</v>
      </c>
      <c r="EX534" s="27"/>
      <c r="EY534" s="324">
        <f>SUMIF('Rekapitulasi Juni'!$BA$608:$BA$786,APS!$B534,'Rekapitulasi Juni'!$BB$608:$BB$786)</f>
        <v>175</v>
      </c>
      <c r="EZ534" s="324">
        <f>SUMIF('Rekapitulasi Juni'!$BA$608:$BA$786,APS!$B534,'Rekapitulasi Juni'!$BC$608:$BC$786)</f>
        <v>216</v>
      </c>
      <c r="FA534" s="324">
        <f>SUMIF('Rekapitulasi Juni'!$BA$608:$BA$786,APS!$B534,'Rekapitulasi Juni'!$BF$608:$BF$786)</f>
        <v>0</v>
      </c>
      <c r="FB534" s="325">
        <f t="shared" si="916"/>
        <v>0</v>
      </c>
      <c r="FC534" s="325">
        <f t="shared" si="917"/>
        <v>123.42857142857142</v>
      </c>
      <c r="FD534" s="27"/>
      <c r="FE534" s="27"/>
      <c r="FF534" s="27"/>
      <c r="FG534" s="27"/>
      <c r="FH534" s="27"/>
      <c r="FI534" s="27"/>
      <c r="FJ534" s="41">
        <f t="shared" si="972"/>
        <v>0</v>
      </c>
      <c r="FK534" s="41">
        <f t="shared" si="973"/>
        <v>175</v>
      </c>
      <c r="FL534" s="41">
        <f t="shared" si="974"/>
        <v>216</v>
      </c>
      <c r="FM534" s="41">
        <f t="shared" si="975"/>
        <v>0</v>
      </c>
      <c r="FN534" s="41">
        <f t="shared" si="976"/>
        <v>216</v>
      </c>
      <c r="FO534" s="41">
        <f t="shared" si="977"/>
        <v>216</v>
      </c>
      <c r="FP534" s="180">
        <f t="shared" si="978"/>
        <v>0</v>
      </c>
      <c r="FQ534" s="27"/>
      <c r="FR534" s="27">
        <v>100</v>
      </c>
      <c r="FS534" s="324">
        <f>SUMIF('Rekapitulasi Juni'!$D$804:$D$984,APS!$B534,'Rekapitulasi Juni'!$E$804:$E$984)</f>
        <v>0</v>
      </c>
      <c r="FT534" s="324">
        <f>SUMIF('Rekapitulasi Juni'!$D$804:$D$984,APS!$B534,'Rekapitulasi Juni'!$F$804:$F$984)</f>
        <v>0</v>
      </c>
      <c r="FU534" s="27"/>
      <c r="FV534" s="325">
        <f t="shared" si="918"/>
        <v>0</v>
      </c>
      <c r="FW534" s="325">
        <f t="shared" si="919"/>
        <v>0</v>
      </c>
      <c r="FX534" s="27">
        <v>100</v>
      </c>
      <c r="FY534" s="324">
        <f>SUMIF('Rekapitulasi Juni'!$U$804:$U$984,APS!$B534,'Rekapitulasi Juni'!$V$804:$V$984)</f>
        <v>0</v>
      </c>
      <c r="FZ534" s="324">
        <f>SUMIF('Rekapitulasi Juni'!$U$804:$U$984,APS!$B534,'Rekapitulasi Juni'!$W$804:$W$984)</f>
        <v>0</v>
      </c>
      <c r="GA534" s="27"/>
      <c r="GB534" s="325">
        <f t="shared" si="912"/>
        <v>0</v>
      </c>
      <c r="GC534" s="325">
        <f t="shared" si="913"/>
        <v>0</v>
      </c>
      <c r="GD534" s="27">
        <v>53</v>
      </c>
      <c r="GE534" s="324">
        <f>SUMIF('Rekapitulasi Juni'!$AL$804:$AL$984,APS!$B534,'Rekapitulasi Juni'!$AM$804:$AM$984)</f>
        <v>0</v>
      </c>
      <c r="GF534" s="324">
        <f>SUMIF('Rekapitulasi Juni'!$AL$804:$AL$984,APS!$B534,'Rekapitulasi Juni'!$AN$804:$AN$984)</f>
        <v>0</v>
      </c>
      <c r="GG534" s="27"/>
      <c r="GH534" s="325">
        <f t="shared" si="902"/>
        <v>0</v>
      </c>
      <c r="GI534" s="325">
        <f t="shared" si="903"/>
        <v>0</v>
      </c>
      <c r="GJ534" s="27"/>
      <c r="GK534" s="27"/>
      <c r="GL534" s="41">
        <f t="shared" si="979"/>
        <v>253</v>
      </c>
      <c r="GM534" s="41">
        <f t="shared" si="980"/>
        <v>0</v>
      </c>
      <c r="GN534" s="41">
        <f t="shared" si="981"/>
        <v>0</v>
      </c>
      <c r="GO534" s="41">
        <f t="shared" si="911"/>
        <v>0</v>
      </c>
      <c r="GP534" s="41">
        <f t="shared" si="982"/>
        <v>0</v>
      </c>
      <c r="GQ534" s="41">
        <f t="shared" si="983"/>
        <v>-253</v>
      </c>
      <c r="GR534" s="180">
        <f t="shared" si="984"/>
        <v>0</v>
      </c>
      <c r="GS534" s="41">
        <f t="shared" si="904"/>
        <v>677</v>
      </c>
      <c r="GT534" s="41">
        <f t="shared" si="905"/>
        <v>365</v>
      </c>
      <c r="GU534" s="41">
        <f t="shared" si="906"/>
        <v>458</v>
      </c>
      <c r="GV534" s="41">
        <f t="shared" si="907"/>
        <v>60</v>
      </c>
      <c r="GW534" s="41">
        <f t="shared" si="908"/>
        <v>518</v>
      </c>
      <c r="GX534" s="41">
        <f t="shared" si="909"/>
        <v>-159</v>
      </c>
      <c r="GY534" s="180">
        <f t="shared" si="910"/>
        <v>76.514032496307237</v>
      </c>
      <c r="GZ534" s="41">
        <v>509</v>
      </c>
      <c r="HA534" s="32"/>
      <c r="HB534" s="42">
        <f t="shared" si="794"/>
        <v>794</v>
      </c>
      <c r="HC534" s="59"/>
    </row>
    <row r="535" spans="1:211" ht="15" customHeight="1">
      <c r="A535" s="31" t="s">
        <v>1038</v>
      </c>
      <c r="B535" s="32" t="s">
        <v>1039</v>
      </c>
      <c r="C535" s="31" t="s">
        <v>1035</v>
      </c>
      <c r="D535" s="31" t="s">
        <v>1035</v>
      </c>
      <c r="E535" s="31" t="s">
        <v>1014</v>
      </c>
      <c r="F535" s="31" t="s">
        <v>929</v>
      </c>
      <c r="G535" s="33">
        <v>0</v>
      </c>
      <c r="H535" s="33">
        <v>0</v>
      </c>
      <c r="I535" s="33">
        <v>0</v>
      </c>
      <c r="J535" s="34">
        <f>IFERROR(VLOOKUP(A535,#REF!,3,0),0)</f>
        <v>0</v>
      </c>
      <c r="K535" s="34">
        <f t="shared" si="789"/>
        <v>514</v>
      </c>
      <c r="L535" s="34">
        <v>130</v>
      </c>
      <c r="M535" s="34">
        <v>644</v>
      </c>
      <c r="N535" s="35">
        <f t="shared" si="790"/>
        <v>-514</v>
      </c>
      <c r="O535" s="35">
        <f t="shared" si="791"/>
        <v>0</v>
      </c>
      <c r="P535" s="36">
        <v>450</v>
      </c>
      <c r="Q535" s="36">
        <f t="shared" si="920"/>
        <v>964</v>
      </c>
      <c r="R535" s="80"/>
      <c r="S535" s="37">
        <f ca="1">SUMIF(ROP!$D$6:$H$65536,A535,ROP!$J$6:$J$65536)</f>
        <v>0</v>
      </c>
      <c r="T535" s="37">
        <f>SUMIF(HASIL!$B:$B,APS!$B535&amp;RIGHT(APS!T$9,2),HASIL!$I:$I)</f>
        <v>0</v>
      </c>
      <c r="U535" s="37">
        <f>SUMIF(HASIL!$B:$B,APS!$B535&amp;RIGHT(APS!U$9,2),HASIL!$I:$I)</f>
        <v>0</v>
      </c>
      <c r="V535" s="37">
        <f>SUMIF(HASIL!$B:$B,APS!$B535&amp;RIGHT(APS!V$9,2),HASIL!$I:$I)</f>
        <v>0</v>
      </c>
      <c r="W535" s="37">
        <f>SUMIF(HASIL!$B:$B,APS!$B535&amp;RIGHT(APS!W$9,2),HASIL!$I:$I)</f>
        <v>0</v>
      </c>
      <c r="X535" s="38">
        <f t="shared" si="792"/>
        <v>0</v>
      </c>
      <c r="Y535" s="38">
        <f t="shared" si="793"/>
        <v>-964</v>
      </c>
      <c r="Z535" s="39">
        <f t="shared" si="879"/>
        <v>-246</v>
      </c>
      <c r="AA535" s="39">
        <f t="shared" si="901"/>
        <v>718</v>
      </c>
      <c r="AB535" s="40">
        <f t="shared" si="880"/>
        <v>0</v>
      </c>
      <c r="AC535" s="27">
        <v>0</v>
      </c>
      <c r="AD535" s="27"/>
      <c r="AE535" s="27"/>
      <c r="AF535" s="27"/>
      <c r="AG535" s="27"/>
      <c r="AH535" s="27"/>
      <c r="AI535" s="324">
        <f>SUMIF('Rekapitulasi Juni'!$D$9:$D$192,APS!$B535,'Rekapitulasi Juni'!$E$9:$E$192)</f>
        <v>0</v>
      </c>
      <c r="AJ535" s="324">
        <f>SUMIF('Rekapitulasi Juni'!$D$9:$D$192,APS!$B535,'Rekapitulasi Juni'!$F$9:$F$192)</f>
        <v>0</v>
      </c>
      <c r="AK535" s="324">
        <f>SUMIF('Rekapitulasi Juni'!$D$9:$D$192,APS!$B535,'Rekapitulasi Juni'!$K$9:$K$192)</f>
        <v>0</v>
      </c>
      <c r="AL535" s="325">
        <f t="shared" si="931"/>
        <v>0</v>
      </c>
      <c r="AM535" s="325">
        <f t="shared" si="932"/>
        <v>0</v>
      </c>
      <c r="AN535" s="27">
        <v>100</v>
      </c>
      <c r="AO535" s="324">
        <f>SUMIF('Rekapitulasi Juni'!$U$9:$U$192,APS!$B535,'Rekapitulasi Juni'!$V$9:$V$192)</f>
        <v>0</v>
      </c>
      <c r="AP535" s="324">
        <f>SUMIF('Rekapitulasi Juni'!$U$9:$U$192,APS!$B535,'Rekapitulasi Juni'!$W$9:$W$192)</f>
        <v>0</v>
      </c>
      <c r="AQ535" s="27"/>
      <c r="AR535" s="325">
        <f t="shared" si="933"/>
        <v>0</v>
      </c>
      <c r="AS535" s="325">
        <f t="shared" si="934"/>
        <v>0</v>
      </c>
      <c r="AT535" s="27"/>
      <c r="AU535" s="324">
        <f>SUMIF('Rekapitulasi Juni'!$AL$9:$AL$192,APS!$B535,'Rekapitulasi Juni'!$AM$9:$AM$192)</f>
        <v>0</v>
      </c>
      <c r="AV535" s="324">
        <f>SUMIF('Rekapitulasi Juni'!$AL$9:$AL$192,APS!$B535,'Rekapitulasi Juni'!$AN$9:$AN$192)</f>
        <v>0</v>
      </c>
      <c r="AW535" s="27"/>
      <c r="AX535" s="325">
        <f t="shared" si="935"/>
        <v>0</v>
      </c>
      <c r="AY535" s="325">
        <f t="shared" si="936"/>
        <v>0</v>
      </c>
      <c r="AZ535" s="41">
        <f t="shared" si="937"/>
        <v>100</v>
      </c>
      <c r="BA535" s="41">
        <f t="shared" si="938"/>
        <v>0</v>
      </c>
      <c r="BB535" s="41">
        <f t="shared" si="939"/>
        <v>0</v>
      </c>
      <c r="BC535" s="41">
        <f t="shared" si="940"/>
        <v>0</v>
      </c>
      <c r="BD535" s="41">
        <f t="shared" si="941"/>
        <v>0</v>
      </c>
      <c r="BE535" s="41">
        <f t="shared" si="942"/>
        <v>-100</v>
      </c>
      <c r="BF535" s="180">
        <f t="shared" si="943"/>
        <v>0</v>
      </c>
      <c r="BG535" s="27">
        <v>0</v>
      </c>
      <c r="BH535" s="27">
        <v>58</v>
      </c>
      <c r="BI535" s="324">
        <f>SUMIF('Rekapitulasi Juni'!$D$214:$D$393,APS!$B535,'Rekapitulasi Juni'!$E$214:$E$393)</f>
        <v>0</v>
      </c>
      <c r="BJ535" s="324">
        <f>SUMIF('Rekapitulasi Juni'!$D$214:$D$393,APS!$B535,'Rekapitulasi Juni'!$F$214:$F$393)</f>
        <v>9</v>
      </c>
      <c r="BK535" s="27"/>
      <c r="BL535" s="325">
        <f t="shared" si="944"/>
        <v>15.517241379310345</v>
      </c>
      <c r="BM535" s="325">
        <f t="shared" si="945"/>
        <v>0</v>
      </c>
      <c r="BN535" s="27">
        <v>100</v>
      </c>
      <c r="BO535" s="324">
        <f>SUMIF('Rekapitulasi Juni'!$U$214:$U$393,APS!$B535,'Rekapitulasi Juni'!$V$214:$V$393)</f>
        <v>130</v>
      </c>
      <c r="BP535" s="324">
        <f>SUMIF('Rekapitulasi Juni'!$U$214:$U$393,APS!$B535,'Rekapitulasi Juni'!$W$214:$W$393)</f>
        <v>6</v>
      </c>
      <c r="BQ535" s="27"/>
      <c r="BR535" s="325">
        <f t="shared" si="946"/>
        <v>6</v>
      </c>
      <c r="BS535" s="325">
        <f t="shared" si="947"/>
        <v>4.6153846153846159</v>
      </c>
      <c r="BT535" s="27">
        <v>140</v>
      </c>
      <c r="BU535" s="324">
        <f>SUMIF('Rekapitulasi Juni'!$AL$214:$AL$393,APS!$B535,'Rekapitulasi Juni'!$AM$214:$AM$393)</f>
        <v>0</v>
      </c>
      <c r="BV535" s="324">
        <f>SUMIF('Rekapitulasi Juni'!$AL$214:$AL$393,APS!$B535,'Rekapitulasi Juni'!$AN$214:$AN$393)</f>
        <v>35</v>
      </c>
      <c r="BW535" s="27"/>
      <c r="BX535" s="325">
        <f t="shared" si="948"/>
        <v>25</v>
      </c>
      <c r="BY535" s="325">
        <f t="shared" si="949"/>
        <v>0</v>
      </c>
      <c r="BZ535" s="27">
        <v>120</v>
      </c>
      <c r="CA535" s="324">
        <f>SUMIF('Rekapitulasi Juni'!$BA$214:$BA$393,APS!$B535,'Rekapitulasi Juni'!$BB$214:$BB$393)</f>
        <v>80</v>
      </c>
      <c r="CB535" s="324">
        <f>SUMIF('Rekapitulasi Juni'!$BA$214:$BA$393,APS!$B535,'Rekapitulasi Juni'!$BC$214:$BC$393)</f>
        <v>100</v>
      </c>
      <c r="CC535" s="27"/>
      <c r="CD535" s="325">
        <f t="shared" si="950"/>
        <v>83.333333333333343</v>
      </c>
      <c r="CE535" s="325">
        <f t="shared" si="951"/>
        <v>125</v>
      </c>
      <c r="CF535" s="27"/>
      <c r="CG535" s="324">
        <f>SUMIF('Rekapitulasi Juni'!$BP$214:$BP$393,APS!$B535,'Rekapitulasi Juni'!$BQ$214:$BQ$393)</f>
        <v>0</v>
      </c>
      <c r="CH535" s="324">
        <f>SUMIF('Rekapitulasi Juni'!$BP$214:$BP$393,APS!$B535,'Rekapitulasi Juni'!$BR$214:$BR$393)</f>
        <v>0</v>
      </c>
      <c r="CI535" s="27"/>
      <c r="CJ535" s="325">
        <f t="shared" si="952"/>
        <v>0</v>
      </c>
      <c r="CK535" s="325">
        <f t="shared" si="953"/>
        <v>0</v>
      </c>
      <c r="CL535" s="41">
        <f t="shared" si="954"/>
        <v>418</v>
      </c>
      <c r="CM535" s="41">
        <f t="shared" si="955"/>
        <v>210</v>
      </c>
      <c r="CN535" s="41">
        <f t="shared" si="956"/>
        <v>150</v>
      </c>
      <c r="CO535" s="41">
        <f t="shared" si="957"/>
        <v>0</v>
      </c>
      <c r="CP535" s="41">
        <f t="shared" si="958"/>
        <v>150</v>
      </c>
      <c r="CQ535" s="41">
        <f t="shared" si="959"/>
        <v>-268</v>
      </c>
      <c r="CR535" s="180">
        <f t="shared" si="960"/>
        <v>35.885167464114829</v>
      </c>
      <c r="CS535" s="27">
        <v>0</v>
      </c>
      <c r="CT535" s="27"/>
      <c r="CU535" s="324">
        <f>SUMIF('Rekapitulasi Juni'!$D$410:$D$588,APS!$B535,'Rekapitulasi Juni'!$E$410:$E$588)</f>
        <v>150</v>
      </c>
      <c r="CV535" s="324">
        <f>SUMIF('Rekapitulasi Juni'!$D$410:$D$588,APS!$B535,'Rekapitulasi Juni'!$F$410:$F$588)</f>
        <v>63</v>
      </c>
      <c r="CW535" s="27"/>
      <c r="CX535" s="325">
        <f t="shared" si="961"/>
        <v>0</v>
      </c>
      <c r="CY535" s="325">
        <f t="shared" si="962"/>
        <v>42</v>
      </c>
      <c r="CZ535" s="27"/>
      <c r="DA535" s="324">
        <f>SUMIF('Rekapitulasi Juni'!$U$410:$U$588,APS!$B535,'Rekapitulasi Juni'!$V$410:$V$588)</f>
        <v>130</v>
      </c>
      <c r="DB535" s="324">
        <f>SUMIF('Rekapitulasi Juni'!$U$410:$U$588,APS!$B535,'Rekapitulasi Juni'!$W$410:$W$588)</f>
        <v>132</v>
      </c>
      <c r="DC535" s="27"/>
      <c r="DD535" s="325">
        <f t="shared" si="963"/>
        <v>0</v>
      </c>
      <c r="DE535" s="325">
        <f t="shared" si="964"/>
        <v>101.53846153846153</v>
      </c>
      <c r="DF535" s="27"/>
      <c r="DG535" s="324">
        <f>SUMIF('Rekapitulasi Juni'!$AL$410:$AL$588,APS!$B535,'Rekapitulasi Juni'!$AM$410:$AM$588)</f>
        <v>60</v>
      </c>
      <c r="DH535" s="324">
        <f>SUMIF('Rekapitulasi Juni'!$AL$410:$AL$588,APS!$B535,'Rekapitulasi Juni'!$AN$410:$AN$588)</f>
        <v>60</v>
      </c>
      <c r="DI535" s="27"/>
      <c r="DJ535" s="325">
        <f t="shared" si="929"/>
        <v>0</v>
      </c>
      <c r="DK535" s="325">
        <f t="shared" si="930"/>
        <v>100</v>
      </c>
      <c r="DL535" s="27"/>
      <c r="DM535" s="324">
        <f>SUMIF('Rekapitulasi Juni'!$BA$410:$BA$588,APS!$B535,'Rekapitulasi Juni'!$BB$410:$BB$588)</f>
        <v>65</v>
      </c>
      <c r="DN535" s="324">
        <f>SUMIF('Rekapitulasi Juni'!$BA$410:$BA$588,APS!$B535,'Rekapitulasi Juni'!$BC$410:$BC$588)</f>
        <v>70</v>
      </c>
      <c r="DO535" s="324">
        <f>SUMIF('Rekapitulasi Juni'!$BA$410:$BA$588,APS!$B535,'Rekapitulasi Juni'!$BF$410:$BF$588)</f>
        <v>0</v>
      </c>
      <c r="DP535" s="325">
        <f t="shared" si="921"/>
        <v>0</v>
      </c>
      <c r="DQ535" s="325">
        <f t="shared" si="922"/>
        <v>107.69230769230769</v>
      </c>
      <c r="DR535" s="27"/>
      <c r="DS535" s="324">
        <f>SUMIF('Rekapitulasi Juni'!$BP$410:$BP$588,APS!$B535,'Rekapitulasi Juni'!$BQ$410:$BQ$588)</f>
        <v>0</v>
      </c>
      <c r="DT535" s="324">
        <f>SUMIF('Rekapitulasi Juni'!$BP$410:$BP$588,APS!$B535,'Rekapitulasi Juni'!$BR$410:$BR$588)</f>
        <v>0</v>
      </c>
      <c r="DU535" s="27"/>
      <c r="DV535" s="325">
        <f t="shared" si="923"/>
        <v>0</v>
      </c>
      <c r="DW535" s="325">
        <f t="shared" si="924"/>
        <v>0</v>
      </c>
      <c r="DX535" s="41">
        <f t="shared" si="965"/>
        <v>0</v>
      </c>
      <c r="DY535" s="41">
        <f t="shared" si="966"/>
        <v>405</v>
      </c>
      <c r="DZ535" s="41">
        <f t="shared" si="967"/>
        <v>325</v>
      </c>
      <c r="EA535" s="41">
        <f t="shared" si="968"/>
        <v>0</v>
      </c>
      <c r="EB535" s="41">
        <f t="shared" si="969"/>
        <v>325</v>
      </c>
      <c r="EC535" s="41">
        <f t="shared" si="970"/>
        <v>325</v>
      </c>
      <c r="ED535" s="180">
        <f t="shared" si="971"/>
        <v>0</v>
      </c>
      <c r="EE535" s="27">
        <v>0</v>
      </c>
      <c r="EF535" s="27"/>
      <c r="EG535" s="324">
        <f>SUMIF('Rekapitulasi Juni'!$D$608:$D$786,APS!$B535,'Rekapitulasi Juni'!$E$608:$E$786)</f>
        <v>60</v>
      </c>
      <c r="EH535" s="324">
        <f>SUMIF('Rekapitulasi Juni'!$D$608:$D$786,APS!$B535,'Rekapitulasi Juni'!$F$608:$F$786)</f>
        <v>20</v>
      </c>
      <c r="EI535" s="27"/>
      <c r="EJ535" s="325">
        <f t="shared" si="925"/>
        <v>0</v>
      </c>
      <c r="EK535" s="325">
        <f t="shared" si="926"/>
        <v>33.333333333333329</v>
      </c>
      <c r="EL535" s="27"/>
      <c r="EM535" s="324">
        <f>SUMIF('Rekapitulasi Juni'!$U$608:$U$786,APS!$B535,'Rekapitulasi Juni'!$V$608:$V$786)</f>
        <v>65</v>
      </c>
      <c r="EN535" s="324">
        <f>SUMIF('Rekapitulasi Juni'!$U$608:$U$786,APS!$B535,'Rekapitulasi Juni'!$W$608:$W$786)</f>
        <v>24</v>
      </c>
      <c r="EO535" s="27"/>
      <c r="EP535" s="325">
        <f t="shared" si="927"/>
        <v>0</v>
      </c>
      <c r="EQ535" s="325">
        <f t="shared" si="928"/>
        <v>36.923076923076927</v>
      </c>
      <c r="ER535" s="27"/>
      <c r="ES535" s="324">
        <f>SUMIF('Rekapitulasi Juni'!$AL$608:$AL$786,APS!$B535,'Rekapitulasi Juni'!$AM$608:$AM$786)</f>
        <v>0</v>
      </c>
      <c r="ET535" s="324">
        <f>SUMIF('Rekapitulasi Juni'!$AL$608:$AL$786,APS!$B535,'Rekapitulasi Juni'!$AN$608:$AN$786)</f>
        <v>0</v>
      </c>
      <c r="EU535" s="27"/>
      <c r="EV535" s="325">
        <f t="shared" si="914"/>
        <v>0</v>
      </c>
      <c r="EW535" s="325">
        <f t="shared" si="915"/>
        <v>0</v>
      </c>
      <c r="EX535" s="27"/>
      <c r="EY535" s="324">
        <f>SUMIF('Rekapitulasi Juni'!$BA$608:$BA$786,APS!$B535,'Rekapitulasi Juni'!$BB$608:$BB$786)</f>
        <v>0</v>
      </c>
      <c r="EZ535" s="324">
        <f>SUMIF('Rekapitulasi Juni'!$BA$608:$BA$786,APS!$B535,'Rekapitulasi Juni'!$BC$608:$BC$786)</f>
        <v>0</v>
      </c>
      <c r="FA535" s="324">
        <f>SUMIF('Rekapitulasi Juni'!$BA$608:$BA$786,APS!$B535,'Rekapitulasi Juni'!$BF$608:$BF$786)</f>
        <v>0</v>
      </c>
      <c r="FB535" s="325">
        <f t="shared" si="916"/>
        <v>0</v>
      </c>
      <c r="FC535" s="325">
        <f t="shared" si="917"/>
        <v>0</v>
      </c>
      <c r="FD535" s="27"/>
      <c r="FE535" s="27"/>
      <c r="FF535" s="27"/>
      <c r="FG535" s="27"/>
      <c r="FH535" s="27"/>
      <c r="FI535" s="27"/>
      <c r="FJ535" s="41">
        <f t="shared" si="972"/>
        <v>0</v>
      </c>
      <c r="FK535" s="41">
        <f t="shared" si="973"/>
        <v>125</v>
      </c>
      <c r="FL535" s="41">
        <f t="shared" si="974"/>
        <v>44</v>
      </c>
      <c r="FM535" s="41">
        <f t="shared" si="975"/>
        <v>0</v>
      </c>
      <c r="FN535" s="41">
        <f t="shared" si="976"/>
        <v>44</v>
      </c>
      <c r="FO535" s="41">
        <f t="shared" si="977"/>
        <v>44</v>
      </c>
      <c r="FP535" s="180">
        <f t="shared" si="978"/>
        <v>0</v>
      </c>
      <c r="FQ535" s="27"/>
      <c r="FR535" s="27"/>
      <c r="FS535" s="324">
        <f>SUMIF('Rekapitulasi Juni'!$D$804:$D$984,APS!$B535,'Rekapitulasi Juni'!$E$804:$E$984)</f>
        <v>0</v>
      </c>
      <c r="FT535" s="324">
        <f>SUMIF('Rekapitulasi Juni'!$D$804:$D$984,APS!$B535,'Rekapitulasi Juni'!$F$804:$F$984)</f>
        <v>0</v>
      </c>
      <c r="FU535" s="27"/>
      <c r="FV535" s="325">
        <f t="shared" si="918"/>
        <v>0</v>
      </c>
      <c r="FW535" s="325">
        <f t="shared" si="919"/>
        <v>0</v>
      </c>
      <c r="FX535" s="27">
        <v>100</v>
      </c>
      <c r="FY535" s="324">
        <f>SUMIF('Rekapitulasi Juni'!$U$804:$U$984,APS!$B535,'Rekapitulasi Juni'!$V$804:$V$984)</f>
        <v>0</v>
      </c>
      <c r="FZ535" s="324">
        <f>SUMIF('Rekapitulasi Juni'!$U$804:$U$984,APS!$B535,'Rekapitulasi Juni'!$W$804:$W$984)</f>
        <v>0</v>
      </c>
      <c r="GA535" s="27"/>
      <c r="GB535" s="325">
        <f t="shared" si="912"/>
        <v>0</v>
      </c>
      <c r="GC535" s="325">
        <f t="shared" si="913"/>
        <v>0</v>
      </c>
      <c r="GD535" s="27">
        <v>100</v>
      </c>
      <c r="GE535" s="324">
        <f>SUMIF('Rekapitulasi Juni'!$AL$804:$AL$984,APS!$B535,'Rekapitulasi Juni'!$AM$804:$AM$984)</f>
        <v>50</v>
      </c>
      <c r="GF535" s="324">
        <f>SUMIF('Rekapitulasi Juni'!$AL$804:$AL$984,APS!$B535,'Rekapitulasi Juni'!$AN$804:$AN$984)</f>
        <v>45</v>
      </c>
      <c r="GG535" s="27"/>
      <c r="GH535" s="325">
        <f t="shared" si="902"/>
        <v>45</v>
      </c>
      <c r="GI535" s="325">
        <f t="shared" si="903"/>
        <v>90</v>
      </c>
      <c r="GJ535" s="27"/>
      <c r="GK535" s="27"/>
      <c r="GL535" s="41">
        <f t="shared" si="979"/>
        <v>200</v>
      </c>
      <c r="GM535" s="41">
        <f t="shared" si="980"/>
        <v>50</v>
      </c>
      <c r="GN535" s="41">
        <f t="shared" si="981"/>
        <v>45</v>
      </c>
      <c r="GO535" s="41">
        <f t="shared" si="911"/>
        <v>0</v>
      </c>
      <c r="GP535" s="41">
        <f t="shared" si="982"/>
        <v>45</v>
      </c>
      <c r="GQ535" s="41">
        <f t="shared" si="983"/>
        <v>-155</v>
      </c>
      <c r="GR535" s="180">
        <f t="shared" si="984"/>
        <v>22.5</v>
      </c>
      <c r="GS535" s="41">
        <f t="shared" si="904"/>
        <v>718</v>
      </c>
      <c r="GT535" s="41">
        <f t="shared" si="905"/>
        <v>790</v>
      </c>
      <c r="GU535" s="41">
        <f t="shared" si="906"/>
        <v>564</v>
      </c>
      <c r="GV535" s="41">
        <f t="shared" si="907"/>
        <v>0</v>
      </c>
      <c r="GW535" s="41">
        <f t="shared" si="908"/>
        <v>564</v>
      </c>
      <c r="GX535" s="41">
        <f t="shared" si="909"/>
        <v>-400</v>
      </c>
      <c r="GY535" s="180">
        <f t="shared" si="910"/>
        <v>58.506224066390047</v>
      </c>
      <c r="GZ535" s="41">
        <v>510</v>
      </c>
      <c r="HA535" s="32"/>
      <c r="HB535" s="42">
        <f t="shared" si="794"/>
        <v>1094</v>
      </c>
      <c r="HC535" s="59"/>
    </row>
    <row r="536" spans="1:211" ht="15.75" customHeight="1">
      <c r="A536" s="31" t="s">
        <v>1040</v>
      </c>
      <c r="B536" s="32" t="s">
        <v>1041</v>
      </c>
      <c r="C536" s="31" t="s">
        <v>1035</v>
      </c>
      <c r="D536" s="31" t="s">
        <v>1035</v>
      </c>
      <c r="E536" s="31" t="s">
        <v>1014</v>
      </c>
      <c r="F536" s="31" t="s">
        <v>929</v>
      </c>
      <c r="G536" s="33">
        <v>0</v>
      </c>
      <c r="H536" s="33">
        <v>0</v>
      </c>
      <c r="I536" s="33">
        <v>0</v>
      </c>
      <c r="J536" s="34">
        <f>IFERROR(VLOOKUP(A536,#REF!,3,0),0)</f>
        <v>0</v>
      </c>
      <c r="K536" s="34">
        <f t="shared" si="789"/>
        <v>223</v>
      </c>
      <c r="L536" s="34">
        <v>14</v>
      </c>
      <c r="M536" s="34">
        <v>237</v>
      </c>
      <c r="N536" s="35">
        <f t="shared" si="790"/>
        <v>-223</v>
      </c>
      <c r="O536" s="35">
        <f t="shared" si="791"/>
        <v>0</v>
      </c>
      <c r="P536" s="36">
        <v>290</v>
      </c>
      <c r="Q536" s="36">
        <f t="shared" si="920"/>
        <v>513</v>
      </c>
      <c r="R536" s="80"/>
      <c r="S536" s="37">
        <f ca="1">SUMIF(ROP!$D$6:$H$65536,A536,ROP!$J$6:$J$65536)</f>
        <v>0</v>
      </c>
      <c r="T536" s="37">
        <f>SUMIF(HASIL!$B:$B,APS!$B536&amp;RIGHT(APS!T$9,2),HASIL!$I:$I)</f>
        <v>51</v>
      </c>
      <c r="U536" s="37">
        <f>SUMIF(HASIL!$B:$B,APS!$B536&amp;RIGHT(APS!U$9,2),HASIL!$I:$I)</f>
        <v>0</v>
      </c>
      <c r="V536" s="37">
        <f>SUMIF(HASIL!$B:$B,APS!$B536&amp;RIGHT(APS!V$9,2),HASIL!$I:$I)</f>
        <v>0</v>
      </c>
      <c r="W536" s="37">
        <f>SUMIF(HASIL!$B:$B,APS!$B536&amp;RIGHT(APS!W$9,2),HASIL!$I:$I)</f>
        <v>0</v>
      </c>
      <c r="X536" s="38">
        <f t="shared" si="792"/>
        <v>51</v>
      </c>
      <c r="Y536" s="38">
        <f t="shared" si="793"/>
        <v>-462</v>
      </c>
      <c r="Z536" s="39">
        <f t="shared" si="879"/>
        <v>-340</v>
      </c>
      <c r="AA536" s="39">
        <f t="shared" si="901"/>
        <v>173</v>
      </c>
      <c r="AB536" s="40">
        <f t="shared" si="880"/>
        <v>0</v>
      </c>
      <c r="AC536" s="27">
        <v>0</v>
      </c>
      <c r="AD536" s="27"/>
      <c r="AE536" s="27"/>
      <c r="AF536" s="27"/>
      <c r="AG536" s="27"/>
      <c r="AH536" s="27"/>
      <c r="AI536" s="324">
        <f>SUMIF('Rekapitulasi Juni'!$D$9:$D$192,APS!$B536,'Rekapitulasi Juni'!$E$9:$E$192)</f>
        <v>0</v>
      </c>
      <c r="AJ536" s="324">
        <f>SUMIF('Rekapitulasi Juni'!$D$9:$D$192,APS!$B536,'Rekapitulasi Juni'!$F$9:$F$192)</f>
        <v>0</v>
      </c>
      <c r="AK536" s="324">
        <f>SUMIF('Rekapitulasi Juni'!$D$9:$D$192,APS!$B536,'Rekapitulasi Juni'!$K$9:$K$192)</f>
        <v>0</v>
      </c>
      <c r="AL536" s="325">
        <f t="shared" si="931"/>
        <v>0</v>
      </c>
      <c r="AM536" s="325">
        <f t="shared" si="932"/>
        <v>0</v>
      </c>
      <c r="AN536" s="27"/>
      <c r="AO536" s="324">
        <f>SUMIF('Rekapitulasi Juni'!$U$9:$U$192,APS!$B536,'Rekapitulasi Juni'!$V$9:$V$192)</f>
        <v>130</v>
      </c>
      <c r="AP536" s="324">
        <f>SUMIF('Rekapitulasi Juni'!$U$9:$U$192,APS!$B536,'Rekapitulasi Juni'!$W$9:$W$192)</f>
        <v>51</v>
      </c>
      <c r="AQ536" s="27"/>
      <c r="AR536" s="325">
        <f t="shared" si="933"/>
        <v>0</v>
      </c>
      <c r="AS536" s="325">
        <f t="shared" si="934"/>
        <v>39.230769230769234</v>
      </c>
      <c r="AT536" s="27"/>
      <c r="AU536" s="324">
        <f>SUMIF('Rekapitulasi Juni'!$AL$9:$AL$192,APS!$B536,'Rekapitulasi Juni'!$AM$9:$AM$192)</f>
        <v>0</v>
      </c>
      <c r="AV536" s="324">
        <f>SUMIF('Rekapitulasi Juni'!$AL$9:$AL$192,APS!$B536,'Rekapitulasi Juni'!$AN$9:$AN$192)</f>
        <v>0</v>
      </c>
      <c r="AW536" s="27"/>
      <c r="AX536" s="325">
        <f t="shared" si="935"/>
        <v>0</v>
      </c>
      <c r="AY536" s="325">
        <f t="shared" si="936"/>
        <v>0</v>
      </c>
      <c r="AZ536" s="41">
        <f t="shared" si="937"/>
        <v>0</v>
      </c>
      <c r="BA536" s="41">
        <f t="shared" si="938"/>
        <v>130</v>
      </c>
      <c r="BB536" s="41">
        <f t="shared" si="939"/>
        <v>51</v>
      </c>
      <c r="BC536" s="41">
        <f t="shared" si="940"/>
        <v>0</v>
      </c>
      <c r="BD536" s="41">
        <f t="shared" si="941"/>
        <v>51</v>
      </c>
      <c r="BE536" s="41">
        <f t="shared" si="942"/>
        <v>51</v>
      </c>
      <c r="BF536" s="180">
        <f t="shared" si="943"/>
        <v>0</v>
      </c>
      <c r="BG536" s="27">
        <v>0</v>
      </c>
      <c r="BH536" s="27"/>
      <c r="BI536" s="324">
        <f>SUMIF('Rekapitulasi Juni'!$D$214:$D$393,APS!$B536,'Rekapitulasi Juni'!$E$214:$E$393)</f>
        <v>0</v>
      </c>
      <c r="BJ536" s="324">
        <f>SUMIF('Rekapitulasi Juni'!$D$214:$D$393,APS!$B536,'Rekapitulasi Juni'!$F$214:$F$393)</f>
        <v>0</v>
      </c>
      <c r="BK536" s="27"/>
      <c r="BL536" s="325">
        <f t="shared" si="944"/>
        <v>0</v>
      </c>
      <c r="BM536" s="325">
        <f t="shared" si="945"/>
        <v>0</v>
      </c>
      <c r="BN536" s="27"/>
      <c r="BO536" s="324">
        <f>SUMIF('Rekapitulasi Juni'!$U$214:$U$393,APS!$B536,'Rekapitulasi Juni'!$V$214:$V$393)</f>
        <v>0</v>
      </c>
      <c r="BP536" s="324">
        <f>SUMIF('Rekapitulasi Juni'!$U$214:$U$393,APS!$B536,'Rekapitulasi Juni'!$W$214:$W$393)</f>
        <v>50</v>
      </c>
      <c r="BQ536" s="27"/>
      <c r="BR536" s="325">
        <f t="shared" si="946"/>
        <v>0</v>
      </c>
      <c r="BS536" s="325">
        <f t="shared" si="947"/>
        <v>0</v>
      </c>
      <c r="BT536" s="27"/>
      <c r="BU536" s="324">
        <f>SUMIF('Rekapitulasi Juni'!$AL$214:$AL$393,APS!$B536,'Rekapitulasi Juni'!$AM$214:$AM$393)</f>
        <v>0</v>
      </c>
      <c r="BV536" s="324">
        <f>SUMIF('Rekapitulasi Juni'!$AL$214:$AL$393,APS!$B536,'Rekapitulasi Juni'!$AN$214:$AN$393)</f>
        <v>50</v>
      </c>
      <c r="BW536" s="27"/>
      <c r="BX536" s="325">
        <f t="shared" si="948"/>
        <v>0</v>
      </c>
      <c r="BY536" s="325">
        <f t="shared" si="949"/>
        <v>0</v>
      </c>
      <c r="BZ536" s="27"/>
      <c r="CA536" s="324">
        <f>SUMIF('Rekapitulasi Juni'!$BA$214:$BA$393,APS!$B536,'Rekapitulasi Juni'!$BB$214:$BB$393)</f>
        <v>0</v>
      </c>
      <c r="CB536" s="324">
        <f>SUMIF('Rekapitulasi Juni'!$BA$214:$BA$393,APS!$B536,'Rekapitulasi Juni'!$BC$214:$BC$393)</f>
        <v>0</v>
      </c>
      <c r="CC536" s="27"/>
      <c r="CD536" s="325">
        <f t="shared" si="950"/>
        <v>0</v>
      </c>
      <c r="CE536" s="325">
        <f t="shared" si="951"/>
        <v>0</v>
      </c>
      <c r="CF536" s="27"/>
      <c r="CG536" s="324">
        <f>SUMIF('Rekapitulasi Juni'!$BP$214:$BP$393,APS!$B536,'Rekapitulasi Juni'!$BQ$214:$BQ$393)</f>
        <v>0</v>
      </c>
      <c r="CH536" s="324">
        <f>SUMIF('Rekapitulasi Juni'!$BP$214:$BP$393,APS!$B536,'Rekapitulasi Juni'!$BR$214:$BR$393)</f>
        <v>0</v>
      </c>
      <c r="CI536" s="27"/>
      <c r="CJ536" s="325">
        <f t="shared" si="952"/>
        <v>0</v>
      </c>
      <c r="CK536" s="325">
        <f t="shared" si="953"/>
        <v>0</v>
      </c>
      <c r="CL536" s="41">
        <f t="shared" si="954"/>
        <v>0</v>
      </c>
      <c r="CM536" s="41">
        <f t="shared" si="955"/>
        <v>0</v>
      </c>
      <c r="CN536" s="41">
        <f t="shared" si="956"/>
        <v>100</v>
      </c>
      <c r="CO536" s="41">
        <f t="shared" si="957"/>
        <v>0</v>
      </c>
      <c r="CP536" s="41">
        <f t="shared" si="958"/>
        <v>100</v>
      </c>
      <c r="CQ536" s="41">
        <f t="shared" si="959"/>
        <v>100</v>
      </c>
      <c r="CR536" s="180">
        <f t="shared" si="960"/>
        <v>0</v>
      </c>
      <c r="CS536" s="27">
        <v>0</v>
      </c>
      <c r="CT536" s="27"/>
      <c r="CU536" s="324">
        <f>SUMIF('Rekapitulasi Juni'!$D$410:$D$588,APS!$B536,'Rekapitulasi Juni'!$E$410:$E$588)</f>
        <v>50</v>
      </c>
      <c r="CV536" s="324">
        <f>SUMIF('Rekapitulasi Juni'!$D$410:$D$588,APS!$B536,'Rekapitulasi Juni'!$F$410:$F$588)</f>
        <v>0</v>
      </c>
      <c r="CW536" s="27"/>
      <c r="CX536" s="325">
        <f t="shared" si="961"/>
        <v>0</v>
      </c>
      <c r="CY536" s="325">
        <f t="shared" si="962"/>
        <v>0</v>
      </c>
      <c r="CZ536" s="27"/>
      <c r="DA536" s="324">
        <f>SUMIF('Rekapitulasi Juni'!$U$410:$U$588,APS!$B536,'Rekapitulasi Juni'!$V$410:$V$588)</f>
        <v>0</v>
      </c>
      <c r="DB536" s="324">
        <f>SUMIF('Rekapitulasi Juni'!$U$410:$U$588,APS!$B536,'Rekapitulasi Juni'!$W$410:$W$588)</f>
        <v>0</v>
      </c>
      <c r="DC536" s="27"/>
      <c r="DD536" s="325">
        <f t="shared" si="963"/>
        <v>0</v>
      </c>
      <c r="DE536" s="325">
        <f t="shared" si="964"/>
        <v>0</v>
      </c>
      <c r="DF536" s="27"/>
      <c r="DG536" s="324">
        <f>SUMIF('Rekapitulasi Juni'!$AL$410:$AL$588,APS!$B536,'Rekapitulasi Juni'!$AM$410:$AM$588)</f>
        <v>70</v>
      </c>
      <c r="DH536" s="324">
        <f>SUMIF('Rekapitulasi Juni'!$AL$410:$AL$588,APS!$B536,'Rekapitulasi Juni'!$AN$410:$AN$588)</f>
        <v>70</v>
      </c>
      <c r="DI536" s="27"/>
      <c r="DJ536" s="325">
        <f t="shared" si="929"/>
        <v>0</v>
      </c>
      <c r="DK536" s="325">
        <f t="shared" si="930"/>
        <v>100</v>
      </c>
      <c r="DL536" s="27"/>
      <c r="DM536" s="324">
        <f>SUMIF('Rekapitulasi Juni'!$BA$410:$BA$588,APS!$B536,'Rekapitulasi Juni'!$BB$410:$BB$588)</f>
        <v>0</v>
      </c>
      <c r="DN536" s="324">
        <f>SUMIF('Rekapitulasi Juni'!$BA$410:$BA$588,APS!$B536,'Rekapitulasi Juni'!$BC$410:$BC$588)</f>
        <v>0</v>
      </c>
      <c r="DO536" s="324">
        <f>SUMIF('Rekapitulasi Juni'!$BA$410:$BA$588,APS!$B536,'Rekapitulasi Juni'!$BF$410:$BF$588)</f>
        <v>0</v>
      </c>
      <c r="DP536" s="325">
        <f t="shared" si="921"/>
        <v>0</v>
      </c>
      <c r="DQ536" s="325">
        <f t="shared" si="922"/>
        <v>0</v>
      </c>
      <c r="DR536" s="27"/>
      <c r="DS536" s="324">
        <f>SUMIF('Rekapitulasi Juni'!$BP$410:$BP$588,APS!$B536,'Rekapitulasi Juni'!$BQ$410:$BQ$588)</f>
        <v>75</v>
      </c>
      <c r="DT536" s="324">
        <f>SUMIF('Rekapitulasi Juni'!$BP$410:$BP$588,APS!$B536,'Rekapitulasi Juni'!$BR$410:$BR$588)</f>
        <v>14</v>
      </c>
      <c r="DU536" s="27"/>
      <c r="DV536" s="325">
        <f t="shared" si="923"/>
        <v>0</v>
      </c>
      <c r="DW536" s="325">
        <f t="shared" si="924"/>
        <v>18.666666666666668</v>
      </c>
      <c r="DX536" s="41">
        <f t="shared" si="965"/>
        <v>0</v>
      </c>
      <c r="DY536" s="41">
        <f t="shared" si="966"/>
        <v>195</v>
      </c>
      <c r="DZ536" s="41">
        <f t="shared" si="967"/>
        <v>84</v>
      </c>
      <c r="EA536" s="41">
        <f t="shared" si="968"/>
        <v>0</v>
      </c>
      <c r="EB536" s="41">
        <f t="shared" si="969"/>
        <v>84</v>
      </c>
      <c r="EC536" s="41">
        <f t="shared" si="970"/>
        <v>84</v>
      </c>
      <c r="ED536" s="180">
        <f t="shared" si="971"/>
        <v>0</v>
      </c>
      <c r="EE536" s="27">
        <v>0</v>
      </c>
      <c r="EF536" s="27"/>
      <c r="EG536" s="324">
        <f>SUMIF('Rekapitulasi Juni'!$D$608:$D$786,APS!$B536,'Rekapitulasi Juni'!$E$608:$E$786)</f>
        <v>0</v>
      </c>
      <c r="EH536" s="324">
        <f>SUMIF('Rekapitulasi Juni'!$D$608:$D$786,APS!$B536,'Rekapitulasi Juni'!$F$608:$F$786)</f>
        <v>0</v>
      </c>
      <c r="EI536" s="27"/>
      <c r="EJ536" s="325">
        <f t="shared" si="925"/>
        <v>0</v>
      </c>
      <c r="EK536" s="325">
        <f t="shared" si="926"/>
        <v>0</v>
      </c>
      <c r="EL536" s="27">
        <v>83</v>
      </c>
      <c r="EM536" s="324">
        <f>SUMIF('Rekapitulasi Juni'!$U$608:$U$786,APS!$B536,'Rekapitulasi Juni'!$V$608:$V$786)</f>
        <v>0</v>
      </c>
      <c r="EN536" s="324">
        <f>SUMIF('Rekapitulasi Juni'!$U$608:$U$786,APS!$B536,'Rekapitulasi Juni'!$W$608:$W$786)</f>
        <v>12</v>
      </c>
      <c r="EO536" s="27"/>
      <c r="EP536" s="325">
        <f t="shared" si="927"/>
        <v>14.457831325301203</v>
      </c>
      <c r="EQ536" s="325">
        <f t="shared" si="928"/>
        <v>0</v>
      </c>
      <c r="ER536" s="27">
        <v>90</v>
      </c>
      <c r="ES536" s="324">
        <f>SUMIF('Rekapitulasi Juni'!$AL$608:$AL$786,APS!$B536,'Rekapitulasi Juni'!$AM$608:$AM$786)</f>
        <v>0</v>
      </c>
      <c r="ET536" s="324">
        <f>SUMIF('Rekapitulasi Juni'!$AL$608:$AL$786,APS!$B536,'Rekapitulasi Juni'!$AN$608:$AN$786)</f>
        <v>0</v>
      </c>
      <c r="EU536" s="27"/>
      <c r="EV536" s="325">
        <f t="shared" si="914"/>
        <v>0</v>
      </c>
      <c r="EW536" s="325">
        <f t="shared" si="915"/>
        <v>0</v>
      </c>
      <c r="EX536" s="27"/>
      <c r="EY536" s="324">
        <f>SUMIF('Rekapitulasi Juni'!$BA$608:$BA$786,APS!$B536,'Rekapitulasi Juni'!$BB$608:$BB$786)</f>
        <v>0</v>
      </c>
      <c r="EZ536" s="324">
        <f>SUMIF('Rekapitulasi Juni'!$BA$608:$BA$786,APS!$B536,'Rekapitulasi Juni'!$BC$608:$BC$786)</f>
        <v>0</v>
      </c>
      <c r="FA536" s="324">
        <f>SUMIF('Rekapitulasi Juni'!$BA$608:$BA$786,APS!$B536,'Rekapitulasi Juni'!$BF$608:$BF$786)</f>
        <v>0</v>
      </c>
      <c r="FB536" s="325">
        <f t="shared" si="916"/>
        <v>0</v>
      </c>
      <c r="FC536" s="325">
        <f t="shared" si="917"/>
        <v>0</v>
      </c>
      <c r="FD536" s="27"/>
      <c r="FE536" s="27"/>
      <c r="FF536" s="27"/>
      <c r="FG536" s="27"/>
      <c r="FH536" s="27"/>
      <c r="FI536" s="27"/>
      <c r="FJ536" s="41">
        <f t="shared" si="972"/>
        <v>173</v>
      </c>
      <c r="FK536" s="41">
        <f t="shared" si="973"/>
        <v>0</v>
      </c>
      <c r="FL536" s="41">
        <f t="shared" si="974"/>
        <v>12</v>
      </c>
      <c r="FM536" s="41">
        <f t="shared" si="975"/>
        <v>0</v>
      </c>
      <c r="FN536" s="41">
        <f t="shared" si="976"/>
        <v>12</v>
      </c>
      <c r="FO536" s="41">
        <f t="shared" si="977"/>
        <v>-161</v>
      </c>
      <c r="FP536" s="180">
        <f t="shared" si="978"/>
        <v>6.9364161849710975</v>
      </c>
      <c r="FQ536" s="27"/>
      <c r="FR536" s="27"/>
      <c r="FS536" s="324">
        <f>SUMIF('Rekapitulasi Juni'!$D$804:$D$984,APS!$B536,'Rekapitulasi Juni'!$E$804:$E$984)</f>
        <v>0</v>
      </c>
      <c r="FT536" s="324">
        <f>SUMIF('Rekapitulasi Juni'!$D$804:$D$984,APS!$B536,'Rekapitulasi Juni'!$F$804:$F$984)</f>
        <v>0</v>
      </c>
      <c r="FU536" s="27"/>
      <c r="FV536" s="325">
        <f t="shared" si="918"/>
        <v>0</v>
      </c>
      <c r="FW536" s="325">
        <f t="shared" si="919"/>
        <v>0</v>
      </c>
      <c r="FX536" s="27"/>
      <c r="FY536" s="324">
        <f>SUMIF('Rekapitulasi Juni'!$U$804:$U$984,APS!$B536,'Rekapitulasi Juni'!$V$804:$V$984)</f>
        <v>0</v>
      </c>
      <c r="FZ536" s="324">
        <f>SUMIF('Rekapitulasi Juni'!$U$804:$U$984,APS!$B536,'Rekapitulasi Juni'!$W$804:$W$984)</f>
        <v>0</v>
      </c>
      <c r="GA536" s="27"/>
      <c r="GB536" s="325">
        <f t="shared" si="912"/>
        <v>0</v>
      </c>
      <c r="GC536" s="325">
        <f t="shared" si="913"/>
        <v>0</v>
      </c>
      <c r="GD536" s="27"/>
      <c r="GE536" s="324">
        <f>SUMIF('Rekapitulasi Juni'!$AL$804:$AL$984,APS!$B536,'Rekapitulasi Juni'!$AM$804:$AM$984)</f>
        <v>0</v>
      </c>
      <c r="GF536" s="324">
        <f>SUMIF('Rekapitulasi Juni'!$AL$804:$AL$984,APS!$B536,'Rekapitulasi Juni'!$AN$804:$AN$984)</f>
        <v>0</v>
      </c>
      <c r="GG536" s="27"/>
      <c r="GH536" s="325">
        <f t="shared" si="902"/>
        <v>0</v>
      </c>
      <c r="GI536" s="325">
        <f t="shared" si="903"/>
        <v>0</v>
      </c>
      <c r="GJ536" s="27"/>
      <c r="GK536" s="27"/>
      <c r="GL536" s="41">
        <f t="shared" si="979"/>
        <v>0</v>
      </c>
      <c r="GM536" s="41">
        <f t="shared" si="980"/>
        <v>0</v>
      </c>
      <c r="GN536" s="41">
        <f t="shared" si="981"/>
        <v>0</v>
      </c>
      <c r="GO536" s="41">
        <f t="shared" si="911"/>
        <v>0</v>
      </c>
      <c r="GP536" s="41">
        <f t="shared" si="982"/>
        <v>0</v>
      </c>
      <c r="GQ536" s="41">
        <f t="shared" si="983"/>
        <v>0</v>
      </c>
      <c r="GR536" s="180">
        <f t="shared" si="984"/>
        <v>0</v>
      </c>
      <c r="GS536" s="41">
        <f t="shared" si="904"/>
        <v>173</v>
      </c>
      <c r="GT536" s="41">
        <f t="shared" si="905"/>
        <v>325</v>
      </c>
      <c r="GU536" s="41">
        <f t="shared" si="906"/>
        <v>247</v>
      </c>
      <c r="GV536" s="41">
        <f t="shared" si="907"/>
        <v>0</v>
      </c>
      <c r="GW536" s="41">
        <f t="shared" si="908"/>
        <v>247</v>
      </c>
      <c r="GX536" s="41">
        <f t="shared" si="909"/>
        <v>-266</v>
      </c>
      <c r="GY536" s="180">
        <f t="shared" si="910"/>
        <v>48.148148148148145</v>
      </c>
      <c r="GZ536" s="41">
        <v>511</v>
      </c>
      <c r="HA536" s="32"/>
      <c r="HB536" s="42">
        <f t="shared" si="794"/>
        <v>527</v>
      </c>
      <c r="HC536" s="59"/>
    </row>
    <row r="537" spans="1:211" ht="15" customHeight="1">
      <c r="A537" s="31" t="s">
        <v>1042</v>
      </c>
      <c r="B537" s="32" t="s">
        <v>1043</v>
      </c>
      <c r="C537" s="31" t="s">
        <v>1035</v>
      </c>
      <c r="D537" s="31" t="s">
        <v>1035</v>
      </c>
      <c r="E537" s="31" t="s">
        <v>1014</v>
      </c>
      <c r="F537" s="31" t="s">
        <v>929</v>
      </c>
      <c r="G537" s="33">
        <v>0</v>
      </c>
      <c r="H537" s="33">
        <v>0</v>
      </c>
      <c r="I537" s="33">
        <v>0</v>
      </c>
      <c r="J537" s="34">
        <f>IFERROR(VLOOKUP(A537,#REF!,3,0),0)</f>
        <v>0</v>
      </c>
      <c r="K537" s="34">
        <f t="shared" si="789"/>
        <v>155</v>
      </c>
      <c r="L537" s="34">
        <v>45</v>
      </c>
      <c r="M537" s="34">
        <v>200</v>
      </c>
      <c r="N537" s="35">
        <f t="shared" si="790"/>
        <v>-155</v>
      </c>
      <c r="O537" s="35">
        <f t="shared" si="791"/>
        <v>0</v>
      </c>
      <c r="P537" s="36">
        <v>100</v>
      </c>
      <c r="Q537" s="36">
        <f t="shared" si="920"/>
        <v>255</v>
      </c>
      <c r="R537" s="80"/>
      <c r="S537" s="37">
        <f ca="1">SUMIF(ROP!$D$6:$H$65536,A537,ROP!$J$6:$J$65536)</f>
        <v>0</v>
      </c>
      <c r="T537" s="37">
        <f>SUMIF(HASIL!$B:$B,APS!$B537&amp;RIGHT(APS!T$9,2),HASIL!$I:$I)</f>
        <v>0</v>
      </c>
      <c r="U537" s="37">
        <f>SUMIF(HASIL!$B:$B,APS!$B537&amp;RIGHT(APS!U$9,2),HASIL!$I:$I)</f>
        <v>0</v>
      </c>
      <c r="V537" s="37">
        <f>SUMIF(HASIL!$B:$B,APS!$B537&amp;RIGHT(APS!V$9,2),HASIL!$I:$I)</f>
        <v>0</v>
      </c>
      <c r="W537" s="37">
        <f>SUMIF(HASIL!$B:$B,APS!$B537&amp;RIGHT(APS!W$9,2),HASIL!$I:$I)</f>
        <v>0</v>
      </c>
      <c r="X537" s="38">
        <f t="shared" si="792"/>
        <v>0</v>
      </c>
      <c r="Y537" s="38">
        <f t="shared" si="793"/>
        <v>-255</v>
      </c>
      <c r="Z537" s="39">
        <f t="shared" si="879"/>
        <v>-55</v>
      </c>
      <c r="AA537" s="39">
        <f t="shared" si="901"/>
        <v>200</v>
      </c>
      <c r="AB537" s="40">
        <f t="shared" si="880"/>
        <v>0</v>
      </c>
      <c r="AC537" s="27">
        <v>0</v>
      </c>
      <c r="AD537" s="27"/>
      <c r="AE537" s="27"/>
      <c r="AF537" s="27"/>
      <c r="AG537" s="27"/>
      <c r="AH537" s="27"/>
      <c r="AI537" s="324">
        <f>SUMIF('Rekapitulasi Juni'!$D$9:$D$192,APS!$B537,'Rekapitulasi Juni'!$E$9:$E$192)</f>
        <v>0</v>
      </c>
      <c r="AJ537" s="324">
        <f>SUMIF('Rekapitulasi Juni'!$D$9:$D$192,APS!$B537,'Rekapitulasi Juni'!$F$9:$F$192)</f>
        <v>0</v>
      </c>
      <c r="AK537" s="324">
        <f>SUMIF('Rekapitulasi Juni'!$D$9:$D$192,APS!$B537,'Rekapitulasi Juni'!$K$9:$K$192)</f>
        <v>0</v>
      </c>
      <c r="AL537" s="325">
        <f t="shared" si="931"/>
        <v>0</v>
      </c>
      <c r="AM537" s="325">
        <f t="shared" si="932"/>
        <v>0</v>
      </c>
      <c r="AN537" s="27">
        <v>76</v>
      </c>
      <c r="AO537" s="324">
        <f>SUMIF('Rekapitulasi Juni'!$U$9:$U$192,APS!$B537,'Rekapitulasi Juni'!$V$9:$V$192)</f>
        <v>0</v>
      </c>
      <c r="AP537" s="324">
        <f>SUMIF('Rekapitulasi Juni'!$U$9:$U$192,APS!$B537,'Rekapitulasi Juni'!$W$9:$W$192)</f>
        <v>0</v>
      </c>
      <c r="AQ537" s="27"/>
      <c r="AR537" s="325">
        <f t="shared" si="933"/>
        <v>0</v>
      </c>
      <c r="AS537" s="325">
        <f t="shared" si="934"/>
        <v>0</v>
      </c>
      <c r="AT537" s="27">
        <v>60</v>
      </c>
      <c r="AU537" s="324">
        <f>SUMIF('Rekapitulasi Juni'!$AL$9:$AL$192,APS!$B537,'Rekapitulasi Juni'!$AM$9:$AM$192)</f>
        <v>130</v>
      </c>
      <c r="AV537" s="324">
        <f>SUMIF('Rekapitulasi Juni'!$AL$9:$AL$192,APS!$B537,'Rekapitulasi Juni'!$AN$9:$AN$192)</f>
        <v>56</v>
      </c>
      <c r="AW537" s="27"/>
      <c r="AX537" s="325">
        <f t="shared" si="935"/>
        <v>93.333333333333329</v>
      </c>
      <c r="AY537" s="325">
        <f t="shared" si="936"/>
        <v>43.07692307692308</v>
      </c>
      <c r="AZ537" s="41">
        <f t="shared" si="937"/>
        <v>136</v>
      </c>
      <c r="BA537" s="41">
        <f t="shared" si="938"/>
        <v>130</v>
      </c>
      <c r="BB537" s="41">
        <f t="shared" si="939"/>
        <v>56</v>
      </c>
      <c r="BC537" s="41">
        <f t="shared" si="940"/>
        <v>0</v>
      </c>
      <c r="BD537" s="41">
        <f t="shared" si="941"/>
        <v>56</v>
      </c>
      <c r="BE537" s="41">
        <f t="shared" si="942"/>
        <v>-80</v>
      </c>
      <c r="BF537" s="180">
        <f t="shared" si="943"/>
        <v>41.17647058823529</v>
      </c>
      <c r="BG537" s="27">
        <v>0</v>
      </c>
      <c r="BH537" s="27"/>
      <c r="BI537" s="324">
        <f>SUMIF('Rekapitulasi Juni'!$D$214:$D$393,APS!$B537,'Rekapitulasi Juni'!$E$214:$E$393)</f>
        <v>0</v>
      </c>
      <c r="BJ537" s="324">
        <f>SUMIF('Rekapitulasi Juni'!$D$214:$D$393,APS!$B537,'Rekapitulasi Juni'!$F$214:$F$393)</f>
        <v>0</v>
      </c>
      <c r="BK537" s="27"/>
      <c r="BL537" s="325">
        <f t="shared" si="944"/>
        <v>0</v>
      </c>
      <c r="BM537" s="325">
        <f t="shared" si="945"/>
        <v>0</v>
      </c>
      <c r="BN537" s="27"/>
      <c r="BO537" s="324">
        <f>SUMIF('Rekapitulasi Juni'!$U$214:$U$393,APS!$B537,'Rekapitulasi Juni'!$V$214:$V$393)</f>
        <v>0</v>
      </c>
      <c r="BP537" s="324">
        <f>SUMIF('Rekapitulasi Juni'!$U$214:$U$393,APS!$B537,'Rekapitulasi Juni'!$W$214:$W$393)</f>
        <v>30</v>
      </c>
      <c r="BQ537" s="27"/>
      <c r="BR537" s="325">
        <f t="shared" si="946"/>
        <v>0</v>
      </c>
      <c r="BS537" s="325">
        <f t="shared" si="947"/>
        <v>0</v>
      </c>
      <c r="BT537" s="27"/>
      <c r="BU537" s="324">
        <f>SUMIF('Rekapitulasi Juni'!$AL$214:$AL$393,APS!$B537,'Rekapitulasi Juni'!$AM$214:$AM$393)</f>
        <v>0</v>
      </c>
      <c r="BV537" s="324">
        <f>SUMIF('Rekapitulasi Juni'!$AL$214:$AL$393,APS!$B537,'Rekapitulasi Juni'!$AN$214:$AN$393)</f>
        <v>0</v>
      </c>
      <c r="BW537" s="27"/>
      <c r="BX537" s="325">
        <f t="shared" si="948"/>
        <v>0</v>
      </c>
      <c r="BY537" s="325">
        <f t="shared" si="949"/>
        <v>0</v>
      </c>
      <c r="BZ537" s="27"/>
      <c r="CA537" s="324">
        <f>SUMIF('Rekapitulasi Juni'!$BA$214:$BA$393,APS!$B537,'Rekapitulasi Juni'!$BB$214:$BB$393)</f>
        <v>0</v>
      </c>
      <c r="CB537" s="324">
        <f>SUMIF('Rekapitulasi Juni'!$BA$214:$BA$393,APS!$B537,'Rekapitulasi Juni'!$BC$214:$BC$393)</f>
        <v>0</v>
      </c>
      <c r="CC537" s="27"/>
      <c r="CD537" s="325">
        <f t="shared" si="950"/>
        <v>0</v>
      </c>
      <c r="CE537" s="325">
        <f t="shared" si="951"/>
        <v>0</v>
      </c>
      <c r="CF537" s="27"/>
      <c r="CG537" s="324">
        <f>SUMIF('Rekapitulasi Juni'!$BP$214:$BP$393,APS!$B537,'Rekapitulasi Juni'!$BQ$214:$BQ$393)</f>
        <v>0</v>
      </c>
      <c r="CH537" s="324">
        <f>SUMIF('Rekapitulasi Juni'!$BP$214:$BP$393,APS!$B537,'Rekapitulasi Juni'!$BR$214:$BR$393)</f>
        <v>0</v>
      </c>
      <c r="CI537" s="27"/>
      <c r="CJ537" s="325">
        <f t="shared" si="952"/>
        <v>0</v>
      </c>
      <c r="CK537" s="325">
        <f t="shared" si="953"/>
        <v>0</v>
      </c>
      <c r="CL537" s="41">
        <f t="shared" si="954"/>
        <v>0</v>
      </c>
      <c r="CM537" s="41">
        <f t="shared" si="955"/>
        <v>0</v>
      </c>
      <c r="CN537" s="41">
        <f t="shared" si="956"/>
        <v>30</v>
      </c>
      <c r="CO537" s="41">
        <f t="shared" si="957"/>
        <v>0</v>
      </c>
      <c r="CP537" s="41">
        <f t="shared" si="958"/>
        <v>30</v>
      </c>
      <c r="CQ537" s="41">
        <f t="shared" si="959"/>
        <v>30</v>
      </c>
      <c r="CR537" s="180">
        <f t="shared" si="960"/>
        <v>0</v>
      </c>
      <c r="CS537" s="27">
        <v>0</v>
      </c>
      <c r="CT537" s="27"/>
      <c r="CU537" s="324">
        <f>SUMIF('Rekapitulasi Juni'!$D$410:$D$588,APS!$B537,'Rekapitulasi Juni'!$E$410:$E$588)</f>
        <v>0</v>
      </c>
      <c r="CV537" s="324">
        <f>SUMIF('Rekapitulasi Juni'!$D$410:$D$588,APS!$B537,'Rekapitulasi Juni'!$F$410:$F$588)</f>
        <v>0</v>
      </c>
      <c r="CW537" s="27"/>
      <c r="CX537" s="325">
        <f t="shared" si="961"/>
        <v>0</v>
      </c>
      <c r="CY537" s="325">
        <f t="shared" si="962"/>
        <v>0</v>
      </c>
      <c r="CZ537" s="27"/>
      <c r="DA537" s="324">
        <f>SUMIF('Rekapitulasi Juni'!$U$410:$U$588,APS!$B537,'Rekapitulasi Juni'!$V$410:$V$588)</f>
        <v>0</v>
      </c>
      <c r="DB537" s="324">
        <f>SUMIF('Rekapitulasi Juni'!$U$410:$U$588,APS!$B537,'Rekapitulasi Juni'!$W$410:$W$588)</f>
        <v>0</v>
      </c>
      <c r="DC537" s="27"/>
      <c r="DD537" s="325">
        <f t="shared" si="963"/>
        <v>0</v>
      </c>
      <c r="DE537" s="325">
        <f t="shared" si="964"/>
        <v>0</v>
      </c>
      <c r="DF537" s="27"/>
      <c r="DG537" s="324">
        <f>SUMIF('Rekapitulasi Juni'!$AL$410:$AL$588,APS!$B537,'Rekapitulasi Juni'!$AM$410:$AM$588)</f>
        <v>0</v>
      </c>
      <c r="DH537" s="324">
        <f>SUMIF('Rekapitulasi Juni'!$AL$410:$AL$588,APS!$B537,'Rekapitulasi Juni'!$AN$410:$AN$588)</f>
        <v>0</v>
      </c>
      <c r="DI537" s="27"/>
      <c r="DJ537" s="325">
        <f t="shared" si="929"/>
        <v>0</v>
      </c>
      <c r="DK537" s="325">
        <f t="shared" si="930"/>
        <v>0</v>
      </c>
      <c r="DL537" s="27"/>
      <c r="DM537" s="324">
        <f>SUMIF('Rekapitulasi Juni'!$BA$410:$BA$588,APS!$B537,'Rekapitulasi Juni'!$BB$410:$BB$588)</f>
        <v>0</v>
      </c>
      <c r="DN537" s="324">
        <f>SUMIF('Rekapitulasi Juni'!$BA$410:$BA$588,APS!$B537,'Rekapitulasi Juni'!$BC$410:$BC$588)</f>
        <v>0</v>
      </c>
      <c r="DO537" s="324">
        <f>SUMIF('Rekapitulasi Juni'!$BA$410:$BA$588,APS!$B537,'Rekapitulasi Juni'!$BF$410:$BF$588)</f>
        <v>0</v>
      </c>
      <c r="DP537" s="325">
        <f t="shared" si="921"/>
        <v>0</v>
      </c>
      <c r="DQ537" s="325">
        <f t="shared" si="922"/>
        <v>0</v>
      </c>
      <c r="DR537" s="27">
        <v>64</v>
      </c>
      <c r="DS537" s="324">
        <f>SUMIF('Rekapitulasi Juni'!$BP$410:$BP$588,APS!$B537,'Rekapitulasi Juni'!$BQ$410:$BQ$588)</f>
        <v>0</v>
      </c>
      <c r="DT537" s="324">
        <f>SUMIF('Rekapitulasi Juni'!$BP$410:$BP$588,APS!$B537,'Rekapitulasi Juni'!$BR$410:$BR$588)</f>
        <v>0</v>
      </c>
      <c r="DU537" s="27"/>
      <c r="DV537" s="325">
        <f t="shared" si="923"/>
        <v>0</v>
      </c>
      <c r="DW537" s="325">
        <f t="shared" si="924"/>
        <v>0</v>
      </c>
      <c r="DX537" s="41">
        <f t="shared" si="965"/>
        <v>64</v>
      </c>
      <c r="DY537" s="41">
        <f t="shared" si="966"/>
        <v>0</v>
      </c>
      <c r="DZ537" s="41">
        <f t="shared" si="967"/>
        <v>0</v>
      </c>
      <c r="EA537" s="41">
        <f t="shared" si="968"/>
        <v>0</v>
      </c>
      <c r="EB537" s="41">
        <f t="shared" si="969"/>
        <v>0</v>
      </c>
      <c r="EC537" s="41">
        <f t="shared" si="970"/>
        <v>-64</v>
      </c>
      <c r="ED537" s="180">
        <f t="shared" si="971"/>
        <v>0</v>
      </c>
      <c r="EE537" s="27">
        <v>0</v>
      </c>
      <c r="EF537" s="27"/>
      <c r="EG537" s="324">
        <f>SUMIF('Rekapitulasi Juni'!$D$608:$D$786,APS!$B537,'Rekapitulasi Juni'!$E$608:$E$786)</f>
        <v>0</v>
      </c>
      <c r="EH537" s="324">
        <f>SUMIF('Rekapitulasi Juni'!$D$608:$D$786,APS!$B537,'Rekapitulasi Juni'!$F$608:$F$786)</f>
        <v>17</v>
      </c>
      <c r="EI537" s="27"/>
      <c r="EJ537" s="325">
        <f t="shared" si="925"/>
        <v>0</v>
      </c>
      <c r="EK537" s="325">
        <f t="shared" si="926"/>
        <v>0</v>
      </c>
      <c r="EL537" s="27"/>
      <c r="EM537" s="324">
        <f>SUMIF('Rekapitulasi Juni'!$U$608:$U$786,APS!$B537,'Rekapitulasi Juni'!$V$608:$V$786)</f>
        <v>0</v>
      </c>
      <c r="EN537" s="324">
        <f>SUMIF('Rekapitulasi Juni'!$U$608:$U$786,APS!$B537,'Rekapitulasi Juni'!$W$608:$W$786)</f>
        <v>0</v>
      </c>
      <c r="EO537" s="27"/>
      <c r="EP537" s="325">
        <f t="shared" si="927"/>
        <v>0</v>
      </c>
      <c r="EQ537" s="325">
        <f t="shared" si="928"/>
        <v>0</v>
      </c>
      <c r="ER537" s="27"/>
      <c r="ES537" s="324">
        <f>SUMIF('Rekapitulasi Juni'!$AL$608:$AL$786,APS!$B537,'Rekapitulasi Juni'!$AM$608:$AM$786)</f>
        <v>0</v>
      </c>
      <c r="ET537" s="324">
        <f>SUMIF('Rekapitulasi Juni'!$AL$608:$AL$786,APS!$B537,'Rekapitulasi Juni'!$AN$608:$AN$786)</f>
        <v>0</v>
      </c>
      <c r="EU537" s="27"/>
      <c r="EV537" s="325">
        <f t="shared" si="914"/>
        <v>0</v>
      </c>
      <c r="EW537" s="325">
        <f t="shared" si="915"/>
        <v>0</v>
      </c>
      <c r="EX537" s="27"/>
      <c r="EY537" s="324">
        <f>SUMIF('Rekapitulasi Juni'!$BA$608:$BA$786,APS!$B537,'Rekapitulasi Juni'!$BB$608:$BB$786)</f>
        <v>0</v>
      </c>
      <c r="EZ537" s="324">
        <f>SUMIF('Rekapitulasi Juni'!$BA$608:$BA$786,APS!$B537,'Rekapitulasi Juni'!$BC$608:$BC$786)</f>
        <v>0</v>
      </c>
      <c r="FA537" s="324">
        <f>SUMIF('Rekapitulasi Juni'!$BA$608:$BA$786,APS!$B537,'Rekapitulasi Juni'!$BF$608:$BF$786)</f>
        <v>0</v>
      </c>
      <c r="FB537" s="325">
        <f t="shared" si="916"/>
        <v>0</v>
      </c>
      <c r="FC537" s="325">
        <f t="shared" si="917"/>
        <v>0</v>
      </c>
      <c r="FD537" s="27"/>
      <c r="FE537" s="27"/>
      <c r="FF537" s="27"/>
      <c r="FG537" s="27"/>
      <c r="FH537" s="27"/>
      <c r="FI537" s="27"/>
      <c r="FJ537" s="41">
        <f t="shared" si="972"/>
        <v>0</v>
      </c>
      <c r="FK537" s="41">
        <f t="shared" si="973"/>
        <v>0</v>
      </c>
      <c r="FL537" s="41">
        <f t="shared" si="974"/>
        <v>17</v>
      </c>
      <c r="FM537" s="41">
        <f t="shared" si="975"/>
        <v>0</v>
      </c>
      <c r="FN537" s="41">
        <f t="shared" si="976"/>
        <v>17</v>
      </c>
      <c r="FO537" s="41">
        <f t="shared" si="977"/>
        <v>17</v>
      </c>
      <c r="FP537" s="180">
        <f t="shared" si="978"/>
        <v>0</v>
      </c>
      <c r="FQ537" s="27"/>
      <c r="FR537" s="27"/>
      <c r="FS537" s="324">
        <f>SUMIF('Rekapitulasi Juni'!$D$804:$D$984,APS!$B537,'Rekapitulasi Juni'!$E$804:$E$984)</f>
        <v>0</v>
      </c>
      <c r="FT537" s="324">
        <f>SUMIF('Rekapitulasi Juni'!$D$804:$D$984,APS!$B537,'Rekapitulasi Juni'!$F$804:$F$984)</f>
        <v>0</v>
      </c>
      <c r="FU537" s="27"/>
      <c r="FV537" s="325">
        <f t="shared" si="918"/>
        <v>0</v>
      </c>
      <c r="FW537" s="325">
        <f t="shared" si="919"/>
        <v>0</v>
      </c>
      <c r="FX537" s="27"/>
      <c r="FY537" s="324">
        <f>SUMIF('Rekapitulasi Juni'!$U$804:$U$984,APS!$B537,'Rekapitulasi Juni'!$V$804:$V$984)</f>
        <v>0</v>
      </c>
      <c r="FZ537" s="324">
        <f>SUMIF('Rekapitulasi Juni'!$U$804:$U$984,APS!$B537,'Rekapitulasi Juni'!$W$804:$W$984)</f>
        <v>0</v>
      </c>
      <c r="GA537" s="27"/>
      <c r="GB537" s="325">
        <f t="shared" si="912"/>
        <v>0</v>
      </c>
      <c r="GC537" s="325">
        <f t="shared" si="913"/>
        <v>0</v>
      </c>
      <c r="GD537" s="27"/>
      <c r="GE537" s="324">
        <f>SUMIF('Rekapitulasi Juni'!$AL$804:$AL$984,APS!$B537,'Rekapitulasi Juni'!$AM$804:$AM$984)</f>
        <v>0</v>
      </c>
      <c r="GF537" s="324">
        <f>SUMIF('Rekapitulasi Juni'!$AL$804:$AL$984,APS!$B537,'Rekapitulasi Juni'!$AN$804:$AN$984)</f>
        <v>0</v>
      </c>
      <c r="GG537" s="27"/>
      <c r="GH537" s="325">
        <f t="shared" si="902"/>
        <v>0</v>
      </c>
      <c r="GI537" s="325">
        <f t="shared" si="903"/>
        <v>0</v>
      </c>
      <c r="GJ537" s="27"/>
      <c r="GK537" s="27"/>
      <c r="GL537" s="41">
        <f t="shared" si="979"/>
        <v>0</v>
      </c>
      <c r="GM537" s="41">
        <f t="shared" si="980"/>
        <v>0</v>
      </c>
      <c r="GN537" s="41">
        <f t="shared" si="981"/>
        <v>0</v>
      </c>
      <c r="GO537" s="41">
        <f t="shared" si="911"/>
        <v>0</v>
      </c>
      <c r="GP537" s="41">
        <f t="shared" si="982"/>
        <v>0</v>
      </c>
      <c r="GQ537" s="41">
        <f t="shared" si="983"/>
        <v>0</v>
      </c>
      <c r="GR537" s="180">
        <f t="shared" si="984"/>
        <v>0</v>
      </c>
      <c r="GS537" s="41">
        <f t="shared" si="904"/>
        <v>200</v>
      </c>
      <c r="GT537" s="41">
        <f t="shared" si="905"/>
        <v>130</v>
      </c>
      <c r="GU537" s="41">
        <f t="shared" si="906"/>
        <v>103</v>
      </c>
      <c r="GV537" s="41">
        <f t="shared" si="907"/>
        <v>0</v>
      </c>
      <c r="GW537" s="41">
        <f t="shared" si="908"/>
        <v>103</v>
      </c>
      <c r="GX537" s="41">
        <f t="shared" si="909"/>
        <v>-152</v>
      </c>
      <c r="GY537" s="180">
        <f t="shared" si="910"/>
        <v>40.392156862745097</v>
      </c>
      <c r="GZ537" s="41">
        <v>512</v>
      </c>
      <c r="HA537" s="32"/>
      <c r="HB537" s="42">
        <f t="shared" si="794"/>
        <v>300</v>
      </c>
      <c r="HC537" s="59"/>
    </row>
    <row r="538" spans="1:211" ht="15" customHeight="1">
      <c r="A538" s="31" t="s">
        <v>1044</v>
      </c>
      <c r="B538" s="32" t="s">
        <v>1045</v>
      </c>
      <c r="C538" s="31" t="s">
        <v>1035</v>
      </c>
      <c r="D538" s="31" t="s">
        <v>1035</v>
      </c>
      <c r="E538" s="31" t="s">
        <v>1014</v>
      </c>
      <c r="F538" s="31" t="s">
        <v>929</v>
      </c>
      <c r="G538" s="33">
        <v>0</v>
      </c>
      <c r="H538" s="33">
        <v>0</v>
      </c>
      <c r="I538" s="33">
        <v>0</v>
      </c>
      <c r="J538" s="34">
        <f>IFERROR(VLOOKUP(A538,#REF!,3,0),0)</f>
        <v>0</v>
      </c>
      <c r="K538" s="34">
        <f t="shared" si="789"/>
        <v>326</v>
      </c>
      <c r="L538" s="34">
        <v>0</v>
      </c>
      <c r="M538" s="34">
        <v>326</v>
      </c>
      <c r="N538" s="35">
        <f t="shared" si="790"/>
        <v>-326</v>
      </c>
      <c r="O538" s="35">
        <f t="shared" si="791"/>
        <v>0</v>
      </c>
      <c r="P538" s="36">
        <v>140</v>
      </c>
      <c r="Q538" s="36">
        <f t="shared" si="920"/>
        <v>466</v>
      </c>
      <c r="R538" s="80"/>
      <c r="S538" s="37">
        <f ca="1">SUMIF(ROP!$D$6:$H$65536,A538,ROP!$J$6:$J$65536)</f>
        <v>0</v>
      </c>
      <c r="T538" s="37">
        <f>SUMIF(HASIL!$B:$B,APS!$B538&amp;RIGHT(APS!T$9,2),HASIL!$I:$I)</f>
        <v>0</v>
      </c>
      <c r="U538" s="37">
        <f>SUMIF(HASIL!$B:$B,APS!$B538&amp;RIGHT(APS!U$9,2),HASIL!$I:$I)</f>
        <v>0</v>
      </c>
      <c r="V538" s="37">
        <f>SUMIF(HASIL!$B:$B,APS!$B538&amp;RIGHT(APS!V$9,2),HASIL!$I:$I)</f>
        <v>0</v>
      </c>
      <c r="W538" s="37">
        <f>SUMIF(HASIL!$B:$B,APS!$B538&amp;RIGHT(APS!W$9,2),HASIL!$I:$I)</f>
        <v>0</v>
      </c>
      <c r="X538" s="38">
        <f t="shared" si="792"/>
        <v>0</v>
      </c>
      <c r="Y538" s="38">
        <f t="shared" si="793"/>
        <v>-466</v>
      </c>
      <c r="Z538" s="39">
        <f t="shared" ref="Z538:Z590" si="985">+AA538-Q538</f>
        <v>0</v>
      </c>
      <c r="AA538" s="39">
        <f t="shared" si="901"/>
        <v>466</v>
      </c>
      <c r="AB538" s="40">
        <f t="shared" si="880"/>
        <v>0</v>
      </c>
      <c r="AC538" s="27">
        <v>0</v>
      </c>
      <c r="AD538" s="27"/>
      <c r="AE538" s="27"/>
      <c r="AF538" s="27"/>
      <c r="AG538" s="27"/>
      <c r="AH538" s="27"/>
      <c r="AI538" s="324">
        <f>SUMIF('Rekapitulasi Juni'!$D$9:$D$192,APS!$B538,'Rekapitulasi Juni'!$E$9:$E$192)</f>
        <v>0</v>
      </c>
      <c r="AJ538" s="324">
        <f>SUMIF('Rekapitulasi Juni'!$D$9:$D$192,APS!$B538,'Rekapitulasi Juni'!$F$9:$F$192)</f>
        <v>0</v>
      </c>
      <c r="AK538" s="324">
        <f>SUMIF('Rekapitulasi Juni'!$D$9:$D$192,APS!$B538,'Rekapitulasi Juni'!$K$9:$K$192)</f>
        <v>0</v>
      </c>
      <c r="AL538" s="325">
        <f t="shared" si="931"/>
        <v>0</v>
      </c>
      <c r="AM538" s="325">
        <f t="shared" si="932"/>
        <v>0</v>
      </c>
      <c r="AN538" s="27">
        <v>50</v>
      </c>
      <c r="AO538" s="324">
        <f>SUMIF('Rekapitulasi Juni'!$U$9:$U$192,APS!$B538,'Rekapitulasi Juni'!$V$9:$V$192)</f>
        <v>0</v>
      </c>
      <c r="AP538" s="324">
        <f>SUMIF('Rekapitulasi Juni'!$U$9:$U$192,APS!$B538,'Rekapitulasi Juni'!$W$9:$W$192)</f>
        <v>0</v>
      </c>
      <c r="AQ538" s="27"/>
      <c r="AR538" s="325">
        <f t="shared" si="933"/>
        <v>0</v>
      </c>
      <c r="AS538" s="325">
        <f t="shared" si="934"/>
        <v>0</v>
      </c>
      <c r="AT538" s="27"/>
      <c r="AU538" s="324">
        <f>SUMIF('Rekapitulasi Juni'!$AL$9:$AL$192,APS!$B538,'Rekapitulasi Juni'!$AM$9:$AM$192)</f>
        <v>0</v>
      </c>
      <c r="AV538" s="324">
        <f>SUMIF('Rekapitulasi Juni'!$AL$9:$AL$192,APS!$B538,'Rekapitulasi Juni'!$AN$9:$AN$192)</f>
        <v>0</v>
      </c>
      <c r="AW538" s="27"/>
      <c r="AX538" s="325">
        <f t="shared" si="935"/>
        <v>0</v>
      </c>
      <c r="AY538" s="325">
        <f t="shared" si="936"/>
        <v>0</v>
      </c>
      <c r="AZ538" s="41">
        <f t="shared" si="937"/>
        <v>50</v>
      </c>
      <c r="BA538" s="41">
        <f t="shared" si="938"/>
        <v>0</v>
      </c>
      <c r="BB538" s="41">
        <f t="shared" si="939"/>
        <v>0</v>
      </c>
      <c r="BC538" s="41">
        <f t="shared" si="940"/>
        <v>0</v>
      </c>
      <c r="BD538" s="41">
        <f t="shared" si="941"/>
        <v>0</v>
      </c>
      <c r="BE538" s="41">
        <f t="shared" si="942"/>
        <v>-50</v>
      </c>
      <c r="BF538" s="180">
        <f t="shared" si="943"/>
        <v>0</v>
      </c>
      <c r="BG538" s="27">
        <v>0</v>
      </c>
      <c r="BH538" s="27">
        <v>50</v>
      </c>
      <c r="BI538" s="324">
        <f>SUMIF('Rekapitulasi Juni'!$D$214:$D$393,APS!$B538,'Rekapitulasi Juni'!$E$214:$E$393)</f>
        <v>0</v>
      </c>
      <c r="BJ538" s="324">
        <f>SUMIF('Rekapitulasi Juni'!$D$214:$D$393,APS!$B538,'Rekapitulasi Juni'!$F$214:$F$393)</f>
        <v>103</v>
      </c>
      <c r="BK538" s="27"/>
      <c r="BL538" s="325">
        <f t="shared" si="944"/>
        <v>206</v>
      </c>
      <c r="BM538" s="325">
        <f t="shared" si="945"/>
        <v>0</v>
      </c>
      <c r="BN538" s="27"/>
      <c r="BO538" s="324">
        <f>SUMIF('Rekapitulasi Juni'!$U$214:$U$393,APS!$B538,'Rekapitulasi Juni'!$V$214:$V$393)</f>
        <v>0</v>
      </c>
      <c r="BP538" s="324">
        <f>SUMIF('Rekapitulasi Juni'!$U$214:$U$393,APS!$B538,'Rekapitulasi Juni'!$W$214:$W$393)</f>
        <v>27</v>
      </c>
      <c r="BQ538" s="27"/>
      <c r="BR538" s="325">
        <f t="shared" si="946"/>
        <v>0</v>
      </c>
      <c r="BS538" s="325">
        <f t="shared" si="947"/>
        <v>0</v>
      </c>
      <c r="BT538" s="27"/>
      <c r="BU538" s="324">
        <f>SUMIF('Rekapitulasi Juni'!$AL$214:$AL$393,APS!$B538,'Rekapitulasi Juni'!$AM$214:$AM$393)</f>
        <v>0</v>
      </c>
      <c r="BV538" s="324">
        <f>SUMIF('Rekapitulasi Juni'!$AL$214:$AL$393,APS!$B538,'Rekapitulasi Juni'!$AN$214:$AN$393)</f>
        <v>0</v>
      </c>
      <c r="BW538" s="27"/>
      <c r="BX538" s="325">
        <f t="shared" si="948"/>
        <v>0</v>
      </c>
      <c r="BY538" s="325">
        <f t="shared" si="949"/>
        <v>0</v>
      </c>
      <c r="BZ538" s="27"/>
      <c r="CA538" s="324">
        <f>SUMIF('Rekapitulasi Juni'!$BA$214:$BA$393,APS!$B538,'Rekapitulasi Juni'!$BB$214:$BB$393)</f>
        <v>0</v>
      </c>
      <c r="CB538" s="324">
        <f>SUMIF('Rekapitulasi Juni'!$BA$214:$BA$393,APS!$B538,'Rekapitulasi Juni'!$BC$214:$BC$393)</f>
        <v>0</v>
      </c>
      <c r="CC538" s="27"/>
      <c r="CD538" s="325">
        <f t="shared" si="950"/>
        <v>0</v>
      </c>
      <c r="CE538" s="325">
        <f t="shared" si="951"/>
        <v>0</v>
      </c>
      <c r="CF538" s="27"/>
      <c r="CG538" s="324">
        <f>SUMIF('Rekapitulasi Juni'!$BP$214:$BP$393,APS!$B538,'Rekapitulasi Juni'!$BQ$214:$BQ$393)</f>
        <v>0</v>
      </c>
      <c r="CH538" s="324">
        <f>SUMIF('Rekapitulasi Juni'!$BP$214:$BP$393,APS!$B538,'Rekapitulasi Juni'!$BR$214:$BR$393)</f>
        <v>0</v>
      </c>
      <c r="CI538" s="27"/>
      <c r="CJ538" s="325">
        <f t="shared" si="952"/>
        <v>0</v>
      </c>
      <c r="CK538" s="325">
        <f t="shared" si="953"/>
        <v>0</v>
      </c>
      <c r="CL538" s="41">
        <f t="shared" si="954"/>
        <v>50</v>
      </c>
      <c r="CM538" s="41">
        <f t="shared" si="955"/>
        <v>0</v>
      </c>
      <c r="CN538" s="41">
        <f t="shared" si="956"/>
        <v>130</v>
      </c>
      <c r="CO538" s="41">
        <f t="shared" si="957"/>
        <v>0</v>
      </c>
      <c r="CP538" s="41">
        <f t="shared" si="958"/>
        <v>130</v>
      </c>
      <c r="CQ538" s="41">
        <f t="shared" si="959"/>
        <v>80</v>
      </c>
      <c r="CR538" s="180">
        <f t="shared" si="960"/>
        <v>260</v>
      </c>
      <c r="CS538" s="27">
        <v>0</v>
      </c>
      <c r="CT538" s="27"/>
      <c r="CU538" s="324">
        <f>SUMIF('Rekapitulasi Juni'!$D$410:$D$588,APS!$B538,'Rekapitulasi Juni'!$E$410:$E$588)</f>
        <v>0</v>
      </c>
      <c r="CV538" s="324">
        <f>SUMIF('Rekapitulasi Juni'!$D$410:$D$588,APS!$B538,'Rekapitulasi Juni'!$F$410:$F$588)</f>
        <v>0</v>
      </c>
      <c r="CW538" s="27"/>
      <c r="CX538" s="325">
        <f t="shared" si="961"/>
        <v>0</v>
      </c>
      <c r="CY538" s="325">
        <f t="shared" si="962"/>
        <v>0</v>
      </c>
      <c r="CZ538" s="27">
        <v>3</v>
      </c>
      <c r="DA538" s="324">
        <f>SUMIF('Rekapitulasi Juni'!$U$410:$U$588,APS!$B538,'Rekapitulasi Juni'!$V$410:$V$588)</f>
        <v>0</v>
      </c>
      <c r="DB538" s="324">
        <f>SUMIF('Rekapitulasi Juni'!$U$410:$U$588,APS!$B538,'Rekapitulasi Juni'!$W$410:$W$588)</f>
        <v>0</v>
      </c>
      <c r="DC538" s="27"/>
      <c r="DD538" s="325">
        <f t="shared" si="963"/>
        <v>0</v>
      </c>
      <c r="DE538" s="325">
        <f t="shared" si="964"/>
        <v>0</v>
      </c>
      <c r="DF538" s="27">
        <v>100</v>
      </c>
      <c r="DG538" s="324">
        <f>SUMIF('Rekapitulasi Juni'!$AL$410:$AL$588,APS!$B538,'Rekapitulasi Juni'!$AM$410:$AM$588)</f>
        <v>0</v>
      </c>
      <c r="DH538" s="324">
        <f>SUMIF('Rekapitulasi Juni'!$AL$410:$AL$588,APS!$B538,'Rekapitulasi Juni'!$AN$410:$AN$588)</f>
        <v>0</v>
      </c>
      <c r="DI538" s="27"/>
      <c r="DJ538" s="325">
        <f t="shared" si="929"/>
        <v>0</v>
      </c>
      <c r="DK538" s="325">
        <f t="shared" si="930"/>
        <v>0</v>
      </c>
      <c r="DL538" s="27">
        <v>100</v>
      </c>
      <c r="DM538" s="324">
        <f>SUMIF('Rekapitulasi Juni'!$BA$410:$BA$588,APS!$B538,'Rekapitulasi Juni'!$BB$410:$BB$588)</f>
        <v>0</v>
      </c>
      <c r="DN538" s="324">
        <f>SUMIF('Rekapitulasi Juni'!$BA$410:$BA$588,APS!$B538,'Rekapitulasi Juni'!$BC$410:$BC$588)</f>
        <v>0</v>
      </c>
      <c r="DO538" s="324">
        <f>SUMIF('Rekapitulasi Juni'!$BA$410:$BA$588,APS!$B538,'Rekapitulasi Juni'!$BF$410:$BF$588)</f>
        <v>0</v>
      </c>
      <c r="DP538" s="325">
        <f t="shared" si="921"/>
        <v>0</v>
      </c>
      <c r="DQ538" s="325">
        <f t="shared" si="922"/>
        <v>0</v>
      </c>
      <c r="DR538" s="27">
        <v>23</v>
      </c>
      <c r="DS538" s="324">
        <f>SUMIF('Rekapitulasi Juni'!$BP$410:$BP$588,APS!$B538,'Rekapitulasi Juni'!$BQ$410:$BQ$588)</f>
        <v>0</v>
      </c>
      <c r="DT538" s="324">
        <f>SUMIF('Rekapitulasi Juni'!$BP$410:$BP$588,APS!$B538,'Rekapitulasi Juni'!$BR$410:$BR$588)</f>
        <v>0</v>
      </c>
      <c r="DU538" s="27"/>
      <c r="DV538" s="325">
        <f t="shared" si="923"/>
        <v>0</v>
      </c>
      <c r="DW538" s="325">
        <f t="shared" si="924"/>
        <v>0</v>
      </c>
      <c r="DX538" s="41">
        <f t="shared" si="965"/>
        <v>226</v>
      </c>
      <c r="DY538" s="41">
        <f t="shared" si="966"/>
        <v>0</v>
      </c>
      <c r="DZ538" s="41">
        <f t="shared" si="967"/>
        <v>0</v>
      </c>
      <c r="EA538" s="41">
        <f t="shared" si="968"/>
        <v>0</v>
      </c>
      <c r="EB538" s="41">
        <f t="shared" si="969"/>
        <v>0</v>
      </c>
      <c r="EC538" s="41">
        <f t="shared" si="970"/>
        <v>-226</v>
      </c>
      <c r="ED538" s="180">
        <f t="shared" si="971"/>
        <v>0</v>
      </c>
      <c r="EE538" s="27">
        <v>0</v>
      </c>
      <c r="EF538" s="27"/>
      <c r="EG538" s="324">
        <f>SUMIF('Rekapitulasi Juni'!$D$608:$D$786,APS!$B538,'Rekapitulasi Juni'!$E$608:$E$786)</f>
        <v>0</v>
      </c>
      <c r="EH538" s="324">
        <f>SUMIF('Rekapitulasi Juni'!$D$608:$D$786,APS!$B538,'Rekapitulasi Juni'!$F$608:$F$786)</f>
        <v>0</v>
      </c>
      <c r="EI538" s="27"/>
      <c r="EJ538" s="325">
        <f t="shared" si="925"/>
        <v>0</v>
      </c>
      <c r="EK538" s="325">
        <f t="shared" si="926"/>
        <v>0</v>
      </c>
      <c r="EL538" s="27"/>
      <c r="EM538" s="324">
        <f>SUMIF('Rekapitulasi Juni'!$U$608:$U$786,APS!$B538,'Rekapitulasi Juni'!$V$608:$V$786)</f>
        <v>0</v>
      </c>
      <c r="EN538" s="324">
        <f>SUMIF('Rekapitulasi Juni'!$U$608:$U$786,APS!$B538,'Rekapitulasi Juni'!$W$608:$W$786)</f>
        <v>0</v>
      </c>
      <c r="EO538" s="27"/>
      <c r="EP538" s="325">
        <f t="shared" si="927"/>
        <v>0</v>
      </c>
      <c r="EQ538" s="325">
        <f t="shared" si="928"/>
        <v>0</v>
      </c>
      <c r="ER538" s="27"/>
      <c r="ES538" s="324">
        <f>SUMIF('Rekapitulasi Juni'!$AL$608:$AL$786,APS!$B538,'Rekapitulasi Juni'!$AM$608:$AM$786)</f>
        <v>0</v>
      </c>
      <c r="ET538" s="324">
        <f>SUMIF('Rekapitulasi Juni'!$AL$608:$AL$786,APS!$B538,'Rekapitulasi Juni'!$AN$608:$AN$786)</f>
        <v>0</v>
      </c>
      <c r="EU538" s="27"/>
      <c r="EV538" s="325">
        <f t="shared" si="914"/>
        <v>0</v>
      </c>
      <c r="EW538" s="325">
        <f t="shared" si="915"/>
        <v>0</v>
      </c>
      <c r="EX538" s="27">
        <v>140</v>
      </c>
      <c r="EY538" s="324">
        <f>SUMIF('Rekapitulasi Juni'!$BA$608:$BA$786,APS!$B538,'Rekapitulasi Juni'!$BB$608:$BB$786)</f>
        <v>0</v>
      </c>
      <c r="EZ538" s="324">
        <f>SUMIF('Rekapitulasi Juni'!$BA$608:$BA$786,APS!$B538,'Rekapitulasi Juni'!$BC$608:$BC$786)</f>
        <v>0</v>
      </c>
      <c r="FA538" s="324">
        <f>SUMIF('Rekapitulasi Juni'!$BA$608:$BA$786,APS!$B538,'Rekapitulasi Juni'!$BF$608:$BF$786)</f>
        <v>0</v>
      </c>
      <c r="FB538" s="325">
        <f t="shared" si="916"/>
        <v>0</v>
      </c>
      <c r="FC538" s="325">
        <f t="shared" si="917"/>
        <v>0</v>
      </c>
      <c r="FD538" s="27"/>
      <c r="FE538" s="27"/>
      <c r="FF538" s="27"/>
      <c r="FG538" s="27"/>
      <c r="FH538" s="27"/>
      <c r="FI538" s="27"/>
      <c r="FJ538" s="41">
        <f t="shared" si="972"/>
        <v>140</v>
      </c>
      <c r="FK538" s="41">
        <f t="shared" si="973"/>
        <v>0</v>
      </c>
      <c r="FL538" s="41">
        <f t="shared" si="974"/>
        <v>0</v>
      </c>
      <c r="FM538" s="41">
        <f t="shared" si="975"/>
        <v>0</v>
      </c>
      <c r="FN538" s="41">
        <f t="shared" si="976"/>
        <v>0</v>
      </c>
      <c r="FO538" s="41">
        <f t="shared" si="977"/>
        <v>-140</v>
      </c>
      <c r="FP538" s="180">
        <f t="shared" si="978"/>
        <v>0</v>
      </c>
      <c r="FQ538" s="27"/>
      <c r="FR538" s="27"/>
      <c r="FS538" s="324">
        <f>SUMIF('Rekapitulasi Juni'!$D$804:$D$984,APS!$B538,'Rekapitulasi Juni'!$E$804:$E$984)</f>
        <v>125</v>
      </c>
      <c r="FT538" s="324">
        <f>SUMIF('Rekapitulasi Juni'!$D$804:$D$984,APS!$B538,'Rekapitulasi Juni'!$F$804:$F$984)</f>
        <v>89</v>
      </c>
      <c r="FU538" s="27"/>
      <c r="FV538" s="325">
        <f t="shared" si="918"/>
        <v>0</v>
      </c>
      <c r="FW538" s="325">
        <f t="shared" si="919"/>
        <v>71.2</v>
      </c>
      <c r="FX538" s="27"/>
      <c r="FY538" s="324">
        <f>SUMIF('Rekapitulasi Juni'!$U$804:$U$984,APS!$B538,'Rekapitulasi Juni'!$V$804:$V$984)</f>
        <v>95</v>
      </c>
      <c r="FZ538" s="324">
        <f>SUMIF('Rekapitulasi Juni'!$U$804:$U$984,APS!$B538,'Rekapitulasi Juni'!$W$804:$W$984)</f>
        <v>50</v>
      </c>
      <c r="GA538" s="27"/>
      <c r="GB538" s="325">
        <f t="shared" si="912"/>
        <v>0</v>
      </c>
      <c r="GC538" s="325">
        <f t="shared" si="913"/>
        <v>52.631578947368418</v>
      </c>
      <c r="GD538" s="27"/>
      <c r="GE538" s="324">
        <f>SUMIF('Rekapitulasi Juni'!$AL$804:$AL$984,APS!$B538,'Rekapitulasi Juni'!$AM$804:$AM$984)</f>
        <v>0</v>
      </c>
      <c r="GF538" s="324">
        <f>SUMIF('Rekapitulasi Juni'!$AL$804:$AL$984,APS!$B538,'Rekapitulasi Juni'!$AN$804:$AN$984)</f>
        <v>0</v>
      </c>
      <c r="GG538" s="27"/>
      <c r="GH538" s="325">
        <f t="shared" si="902"/>
        <v>0</v>
      </c>
      <c r="GI538" s="325">
        <f t="shared" si="903"/>
        <v>0</v>
      </c>
      <c r="GJ538" s="27"/>
      <c r="GK538" s="27"/>
      <c r="GL538" s="41">
        <f t="shared" si="979"/>
        <v>0</v>
      </c>
      <c r="GM538" s="41">
        <f t="shared" si="980"/>
        <v>220</v>
      </c>
      <c r="GN538" s="41">
        <f t="shared" si="981"/>
        <v>139</v>
      </c>
      <c r="GO538" s="41">
        <f t="shared" si="911"/>
        <v>0</v>
      </c>
      <c r="GP538" s="41">
        <f t="shared" si="982"/>
        <v>139</v>
      </c>
      <c r="GQ538" s="41">
        <f t="shared" si="983"/>
        <v>139</v>
      </c>
      <c r="GR538" s="180">
        <f t="shared" si="984"/>
        <v>0</v>
      </c>
      <c r="GS538" s="41">
        <f t="shared" si="904"/>
        <v>466</v>
      </c>
      <c r="GT538" s="41">
        <f t="shared" si="905"/>
        <v>220</v>
      </c>
      <c r="GU538" s="41">
        <f t="shared" si="906"/>
        <v>269</v>
      </c>
      <c r="GV538" s="41">
        <f t="shared" si="907"/>
        <v>0</v>
      </c>
      <c r="GW538" s="41">
        <f t="shared" si="908"/>
        <v>269</v>
      </c>
      <c r="GX538" s="41">
        <f t="shared" si="909"/>
        <v>-197</v>
      </c>
      <c r="GY538" s="180">
        <f t="shared" si="910"/>
        <v>57.725321888412019</v>
      </c>
      <c r="GZ538" s="41">
        <v>513</v>
      </c>
      <c r="HA538" s="32"/>
      <c r="HB538" s="42">
        <f t="shared" si="794"/>
        <v>466</v>
      </c>
      <c r="HC538" s="59"/>
    </row>
    <row r="539" spans="1:211" ht="15" customHeight="1">
      <c r="A539" s="31" t="s">
        <v>1046</v>
      </c>
      <c r="B539" s="32" t="s">
        <v>1047</v>
      </c>
      <c r="C539" s="31" t="s">
        <v>1035</v>
      </c>
      <c r="D539" s="31" t="s">
        <v>1035</v>
      </c>
      <c r="E539" s="31" t="s">
        <v>1014</v>
      </c>
      <c r="F539" s="31" t="s">
        <v>929</v>
      </c>
      <c r="G539" s="33">
        <v>0</v>
      </c>
      <c r="H539" s="33">
        <v>0</v>
      </c>
      <c r="I539" s="33">
        <v>0</v>
      </c>
      <c r="J539" s="34">
        <f>IFERROR(VLOOKUP(A539,#REF!,3,0),0)</f>
        <v>0</v>
      </c>
      <c r="K539" s="34">
        <f t="shared" si="789"/>
        <v>0</v>
      </c>
      <c r="L539" s="34">
        <v>0</v>
      </c>
      <c r="M539" s="34">
        <v>0</v>
      </c>
      <c r="N539" s="35">
        <f t="shared" si="790"/>
        <v>0</v>
      </c>
      <c r="O539" s="35">
        <f t="shared" si="791"/>
        <v>0</v>
      </c>
      <c r="P539" s="36"/>
      <c r="Q539" s="36">
        <f t="shared" si="920"/>
        <v>0</v>
      </c>
      <c r="R539" s="80"/>
      <c r="S539" s="37">
        <f ca="1">SUMIF(ROP!$D$6:$H$65536,A539,ROP!$J$6:$J$65536)</f>
        <v>0</v>
      </c>
      <c r="T539" s="37">
        <f>SUMIF(HASIL!$B:$B,APS!$B539&amp;RIGHT(APS!T$9,2),HASIL!$I:$I)</f>
        <v>0</v>
      </c>
      <c r="U539" s="37">
        <f>SUMIF(HASIL!$B:$B,APS!$B539&amp;RIGHT(APS!U$9,2),HASIL!$I:$I)</f>
        <v>0</v>
      </c>
      <c r="V539" s="37">
        <f>SUMIF(HASIL!$B:$B,APS!$B539&amp;RIGHT(APS!V$9,2),HASIL!$I:$I)</f>
        <v>0</v>
      </c>
      <c r="W539" s="37">
        <f>SUMIF(HASIL!$B:$B,APS!$B539&amp;RIGHT(APS!W$9,2),HASIL!$I:$I)</f>
        <v>0</v>
      </c>
      <c r="X539" s="38">
        <f t="shared" si="792"/>
        <v>0</v>
      </c>
      <c r="Y539" s="38">
        <f t="shared" si="793"/>
        <v>0</v>
      </c>
      <c r="Z539" s="39">
        <f t="shared" si="985"/>
        <v>0</v>
      </c>
      <c r="AA539" s="39">
        <f t="shared" si="901"/>
        <v>0</v>
      </c>
      <c r="AB539" s="40">
        <f t="shared" ref="AB539:AB590" si="986">+AC539+BG539+CS539+EE539+FQ539</f>
        <v>0</v>
      </c>
      <c r="AC539" s="27">
        <v>0</v>
      </c>
      <c r="AD539" s="27"/>
      <c r="AE539" s="27"/>
      <c r="AF539" s="27"/>
      <c r="AG539" s="27"/>
      <c r="AH539" s="27"/>
      <c r="AI539" s="324">
        <f>SUMIF('Rekapitulasi Juni'!$D$9:$D$192,APS!$B539,'Rekapitulasi Juni'!$E$9:$E$192)</f>
        <v>0</v>
      </c>
      <c r="AJ539" s="324">
        <f>SUMIF('Rekapitulasi Juni'!$D$9:$D$192,APS!$B539,'Rekapitulasi Juni'!$F$9:$F$192)</f>
        <v>0</v>
      </c>
      <c r="AK539" s="324">
        <f>SUMIF('Rekapitulasi Juni'!$D$9:$D$192,APS!$B539,'Rekapitulasi Juni'!$K$9:$K$192)</f>
        <v>0</v>
      </c>
      <c r="AL539" s="325">
        <f t="shared" si="931"/>
        <v>0</v>
      </c>
      <c r="AM539" s="325">
        <f t="shared" si="932"/>
        <v>0</v>
      </c>
      <c r="AN539" s="27"/>
      <c r="AO539" s="324">
        <f>SUMIF('Rekapitulasi Juni'!$U$9:$U$192,APS!$B539,'Rekapitulasi Juni'!$V$9:$V$192)</f>
        <v>0</v>
      </c>
      <c r="AP539" s="324">
        <f>SUMIF('Rekapitulasi Juni'!$U$9:$U$192,APS!$B539,'Rekapitulasi Juni'!$W$9:$W$192)</f>
        <v>0</v>
      </c>
      <c r="AQ539" s="27"/>
      <c r="AR539" s="325">
        <f t="shared" si="933"/>
        <v>0</v>
      </c>
      <c r="AS539" s="325">
        <f t="shared" si="934"/>
        <v>0</v>
      </c>
      <c r="AT539" s="27"/>
      <c r="AU539" s="324">
        <f>SUMIF('Rekapitulasi Juni'!$AL$9:$AL$192,APS!$B539,'Rekapitulasi Juni'!$AM$9:$AM$192)</f>
        <v>0</v>
      </c>
      <c r="AV539" s="324">
        <f>SUMIF('Rekapitulasi Juni'!$AL$9:$AL$192,APS!$B539,'Rekapitulasi Juni'!$AN$9:$AN$192)</f>
        <v>0</v>
      </c>
      <c r="AW539" s="27"/>
      <c r="AX539" s="325">
        <f t="shared" si="935"/>
        <v>0</v>
      </c>
      <c r="AY539" s="325">
        <f t="shared" si="936"/>
        <v>0</v>
      </c>
      <c r="AZ539" s="41">
        <f t="shared" si="937"/>
        <v>0</v>
      </c>
      <c r="BA539" s="41">
        <f t="shared" si="938"/>
        <v>0</v>
      </c>
      <c r="BB539" s="41">
        <f t="shared" si="939"/>
        <v>0</v>
      </c>
      <c r="BC539" s="41">
        <f t="shared" si="940"/>
        <v>0</v>
      </c>
      <c r="BD539" s="41">
        <f t="shared" si="941"/>
        <v>0</v>
      </c>
      <c r="BE539" s="41">
        <f t="shared" si="942"/>
        <v>0</v>
      </c>
      <c r="BF539" s="180">
        <f t="shared" si="943"/>
        <v>0</v>
      </c>
      <c r="BG539" s="27">
        <v>0</v>
      </c>
      <c r="BH539" s="27"/>
      <c r="BI539" s="324">
        <f>SUMIF('Rekapitulasi Juni'!$D$214:$D$393,APS!$B539,'Rekapitulasi Juni'!$E$214:$E$393)</f>
        <v>0</v>
      </c>
      <c r="BJ539" s="324">
        <f>SUMIF('Rekapitulasi Juni'!$D$214:$D$393,APS!$B539,'Rekapitulasi Juni'!$F$214:$F$393)</f>
        <v>0</v>
      </c>
      <c r="BK539" s="27"/>
      <c r="BL539" s="325">
        <f t="shared" si="944"/>
        <v>0</v>
      </c>
      <c r="BM539" s="325">
        <f t="shared" si="945"/>
        <v>0</v>
      </c>
      <c r="BN539" s="27"/>
      <c r="BO539" s="324">
        <f>SUMIF('Rekapitulasi Juni'!$U$214:$U$393,APS!$B539,'Rekapitulasi Juni'!$V$214:$V$393)</f>
        <v>0</v>
      </c>
      <c r="BP539" s="324">
        <f>SUMIF('Rekapitulasi Juni'!$U$214:$U$393,APS!$B539,'Rekapitulasi Juni'!$W$214:$W$393)</f>
        <v>0</v>
      </c>
      <c r="BQ539" s="27"/>
      <c r="BR539" s="325">
        <f t="shared" si="946"/>
        <v>0</v>
      </c>
      <c r="BS539" s="325">
        <f t="shared" si="947"/>
        <v>0</v>
      </c>
      <c r="BT539" s="27"/>
      <c r="BU539" s="324">
        <f>SUMIF('Rekapitulasi Juni'!$AL$214:$AL$393,APS!$B539,'Rekapitulasi Juni'!$AM$214:$AM$393)</f>
        <v>0</v>
      </c>
      <c r="BV539" s="324">
        <f>SUMIF('Rekapitulasi Juni'!$AL$214:$AL$393,APS!$B539,'Rekapitulasi Juni'!$AN$214:$AN$393)</f>
        <v>0</v>
      </c>
      <c r="BW539" s="27"/>
      <c r="BX539" s="325">
        <f t="shared" si="948"/>
        <v>0</v>
      </c>
      <c r="BY539" s="325">
        <f t="shared" si="949"/>
        <v>0</v>
      </c>
      <c r="BZ539" s="27"/>
      <c r="CA539" s="324">
        <f>SUMIF('Rekapitulasi Juni'!$BA$214:$BA$393,APS!$B539,'Rekapitulasi Juni'!$BB$214:$BB$393)</f>
        <v>0</v>
      </c>
      <c r="CB539" s="324">
        <f>SUMIF('Rekapitulasi Juni'!$BA$214:$BA$393,APS!$B539,'Rekapitulasi Juni'!$BC$214:$BC$393)</f>
        <v>0</v>
      </c>
      <c r="CC539" s="27"/>
      <c r="CD539" s="325">
        <f t="shared" si="950"/>
        <v>0</v>
      </c>
      <c r="CE539" s="325">
        <f t="shared" si="951"/>
        <v>0</v>
      </c>
      <c r="CF539" s="27"/>
      <c r="CG539" s="324">
        <f>SUMIF('Rekapitulasi Juni'!$BP$214:$BP$393,APS!$B539,'Rekapitulasi Juni'!$BQ$214:$BQ$393)</f>
        <v>0</v>
      </c>
      <c r="CH539" s="324">
        <f>SUMIF('Rekapitulasi Juni'!$BP$214:$BP$393,APS!$B539,'Rekapitulasi Juni'!$BR$214:$BR$393)</f>
        <v>0</v>
      </c>
      <c r="CI539" s="27"/>
      <c r="CJ539" s="325">
        <f t="shared" si="952"/>
        <v>0</v>
      </c>
      <c r="CK539" s="325">
        <f t="shared" si="953"/>
        <v>0</v>
      </c>
      <c r="CL539" s="41">
        <f t="shared" si="954"/>
        <v>0</v>
      </c>
      <c r="CM539" s="41">
        <f t="shared" si="955"/>
        <v>0</v>
      </c>
      <c r="CN539" s="41">
        <f t="shared" si="956"/>
        <v>0</v>
      </c>
      <c r="CO539" s="41">
        <f t="shared" si="957"/>
        <v>0</v>
      </c>
      <c r="CP539" s="41">
        <f t="shared" si="958"/>
        <v>0</v>
      </c>
      <c r="CQ539" s="41">
        <f t="shared" si="959"/>
        <v>0</v>
      </c>
      <c r="CR539" s="180">
        <f t="shared" si="960"/>
        <v>0</v>
      </c>
      <c r="CS539" s="27">
        <v>0</v>
      </c>
      <c r="CT539" s="27"/>
      <c r="CU539" s="324">
        <f>SUMIF('Rekapitulasi Juni'!$D$410:$D$588,APS!$B539,'Rekapitulasi Juni'!$E$410:$E$588)</f>
        <v>0</v>
      </c>
      <c r="CV539" s="324">
        <f>SUMIF('Rekapitulasi Juni'!$D$410:$D$588,APS!$B539,'Rekapitulasi Juni'!$F$410:$F$588)</f>
        <v>0</v>
      </c>
      <c r="CW539" s="27"/>
      <c r="CX539" s="325">
        <f t="shared" si="961"/>
        <v>0</v>
      </c>
      <c r="CY539" s="325">
        <f t="shared" si="962"/>
        <v>0</v>
      </c>
      <c r="CZ539" s="27"/>
      <c r="DA539" s="324">
        <f>SUMIF('Rekapitulasi Juni'!$U$410:$U$588,APS!$B539,'Rekapitulasi Juni'!$V$410:$V$588)</f>
        <v>0</v>
      </c>
      <c r="DB539" s="324">
        <f>SUMIF('Rekapitulasi Juni'!$U$410:$U$588,APS!$B539,'Rekapitulasi Juni'!$W$410:$W$588)</f>
        <v>0</v>
      </c>
      <c r="DC539" s="27"/>
      <c r="DD539" s="325">
        <f t="shared" si="963"/>
        <v>0</v>
      </c>
      <c r="DE539" s="325">
        <f t="shared" si="964"/>
        <v>0</v>
      </c>
      <c r="DF539" s="27"/>
      <c r="DG539" s="324">
        <f>SUMIF('Rekapitulasi Juni'!$AL$410:$AL$588,APS!$B539,'Rekapitulasi Juni'!$AM$410:$AM$588)</f>
        <v>0</v>
      </c>
      <c r="DH539" s="324">
        <f>SUMIF('Rekapitulasi Juni'!$AL$410:$AL$588,APS!$B539,'Rekapitulasi Juni'!$AN$410:$AN$588)</f>
        <v>0</v>
      </c>
      <c r="DI539" s="27"/>
      <c r="DJ539" s="325">
        <f t="shared" si="929"/>
        <v>0</v>
      </c>
      <c r="DK539" s="325">
        <f t="shared" si="930"/>
        <v>0</v>
      </c>
      <c r="DL539" s="27"/>
      <c r="DM539" s="324">
        <f>SUMIF('Rekapitulasi Juni'!$BA$410:$BA$588,APS!$B539,'Rekapitulasi Juni'!$BB$410:$BB$588)</f>
        <v>0</v>
      </c>
      <c r="DN539" s="324">
        <f>SUMIF('Rekapitulasi Juni'!$BA$410:$BA$588,APS!$B539,'Rekapitulasi Juni'!$BC$410:$BC$588)</f>
        <v>0</v>
      </c>
      <c r="DO539" s="324">
        <f>SUMIF('Rekapitulasi Juni'!$BA$410:$BA$588,APS!$B539,'Rekapitulasi Juni'!$BF$410:$BF$588)</f>
        <v>0</v>
      </c>
      <c r="DP539" s="325">
        <f t="shared" si="921"/>
        <v>0</v>
      </c>
      <c r="DQ539" s="325">
        <f t="shared" si="922"/>
        <v>0</v>
      </c>
      <c r="DR539" s="27"/>
      <c r="DS539" s="324">
        <f>SUMIF('Rekapitulasi Juni'!$BP$410:$BP$588,APS!$B539,'Rekapitulasi Juni'!$BQ$410:$BQ$588)</f>
        <v>0</v>
      </c>
      <c r="DT539" s="324">
        <f>SUMIF('Rekapitulasi Juni'!$BP$410:$BP$588,APS!$B539,'Rekapitulasi Juni'!$BR$410:$BR$588)</f>
        <v>0</v>
      </c>
      <c r="DU539" s="27"/>
      <c r="DV539" s="325">
        <f t="shared" si="923"/>
        <v>0</v>
      </c>
      <c r="DW539" s="325">
        <f t="shared" si="924"/>
        <v>0</v>
      </c>
      <c r="DX539" s="41">
        <f t="shared" si="965"/>
        <v>0</v>
      </c>
      <c r="DY539" s="41">
        <f t="shared" si="966"/>
        <v>0</v>
      </c>
      <c r="DZ539" s="41">
        <f t="shared" si="967"/>
        <v>0</v>
      </c>
      <c r="EA539" s="41">
        <f t="shared" si="968"/>
        <v>0</v>
      </c>
      <c r="EB539" s="41">
        <f t="shared" si="969"/>
        <v>0</v>
      </c>
      <c r="EC539" s="41">
        <f t="shared" si="970"/>
        <v>0</v>
      </c>
      <c r="ED539" s="180">
        <f t="shared" si="971"/>
        <v>0</v>
      </c>
      <c r="EE539" s="27">
        <v>0</v>
      </c>
      <c r="EF539" s="27"/>
      <c r="EG539" s="324">
        <f>SUMIF('Rekapitulasi Juni'!$D$608:$D$786,APS!$B539,'Rekapitulasi Juni'!$E$608:$E$786)</f>
        <v>0</v>
      </c>
      <c r="EH539" s="324">
        <f>SUMIF('Rekapitulasi Juni'!$D$608:$D$786,APS!$B539,'Rekapitulasi Juni'!$F$608:$F$786)</f>
        <v>0</v>
      </c>
      <c r="EI539" s="27"/>
      <c r="EJ539" s="325">
        <f t="shared" si="925"/>
        <v>0</v>
      </c>
      <c r="EK539" s="325">
        <f t="shared" si="926"/>
        <v>0</v>
      </c>
      <c r="EL539" s="27"/>
      <c r="EM539" s="324">
        <f>SUMIF('Rekapitulasi Juni'!$U$608:$U$786,APS!$B539,'Rekapitulasi Juni'!$V$608:$V$786)</f>
        <v>0</v>
      </c>
      <c r="EN539" s="324">
        <f>SUMIF('Rekapitulasi Juni'!$U$608:$U$786,APS!$B539,'Rekapitulasi Juni'!$W$608:$W$786)</f>
        <v>0</v>
      </c>
      <c r="EO539" s="27"/>
      <c r="EP539" s="325">
        <f t="shared" si="927"/>
        <v>0</v>
      </c>
      <c r="EQ539" s="325">
        <f t="shared" si="928"/>
        <v>0</v>
      </c>
      <c r="ER539" s="27"/>
      <c r="ES539" s="324">
        <f>SUMIF('Rekapitulasi Juni'!$AL$608:$AL$786,APS!$B539,'Rekapitulasi Juni'!$AM$608:$AM$786)</f>
        <v>0</v>
      </c>
      <c r="ET539" s="324">
        <f>SUMIF('Rekapitulasi Juni'!$AL$608:$AL$786,APS!$B539,'Rekapitulasi Juni'!$AN$608:$AN$786)</f>
        <v>0</v>
      </c>
      <c r="EU539" s="27"/>
      <c r="EV539" s="325">
        <f t="shared" si="914"/>
        <v>0</v>
      </c>
      <c r="EW539" s="325">
        <f t="shared" si="915"/>
        <v>0</v>
      </c>
      <c r="EX539" s="27"/>
      <c r="EY539" s="324">
        <f>SUMIF('Rekapitulasi Juni'!$BA$608:$BA$786,APS!$B539,'Rekapitulasi Juni'!$BB$608:$BB$786)</f>
        <v>0</v>
      </c>
      <c r="EZ539" s="324">
        <f>SUMIF('Rekapitulasi Juni'!$BA$608:$BA$786,APS!$B539,'Rekapitulasi Juni'!$BC$608:$BC$786)</f>
        <v>12</v>
      </c>
      <c r="FA539" s="324">
        <f>SUMIF('Rekapitulasi Juni'!$BA$608:$BA$786,APS!$B539,'Rekapitulasi Juni'!$BF$608:$BF$786)</f>
        <v>0</v>
      </c>
      <c r="FB539" s="325">
        <f t="shared" si="916"/>
        <v>0</v>
      </c>
      <c r="FC539" s="325">
        <f t="shared" si="917"/>
        <v>0</v>
      </c>
      <c r="FD539" s="27"/>
      <c r="FE539" s="27"/>
      <c r="FF539" s="27"/>
      <c r="FG539" s="27"/>
      <c r="FH539" s="27"/>
      <c r="FI539" s="27"/>
      <c r="FJ539" s="41">
        <f t="shared" si="972"/>
        <v>0</v>
      </c>
      <c r="FK539" s="41">
        <f t="shared" si="973"/>
        <v>0</v>
      </c>
      <c r="FL539" s="41">
        <f t="shared" si="974"/>
        <v>12</v>
      </c>
      <c r="FM539" s="41">
        <f t="shared" si="975"/>
        <v>0</v>
      </c>
      <c r="FN539" s="41">
        <f t="shared" si="976"/>
        <v>12</v>
      </c>
      <c r="FO539" s="41">
        <f t="shared" si="977"/>
        <v>12</v>
      </c>
      <c r="FP539" s="180">
        <f t="shared" si="978"/>
        <v>0</v>
      </c>
      <c r="FQ539" s="27"/>
      <c r="FR539" s="27"/>
      <c r="FS539" s="324">
        <f>SUMIF('Rekapitulasi Juni'!$D$804:$D$984,APS!$B539,'Rekapitulasi Juni'!$E$804:$E$984)</f>
        <v>0</v>
      </c>
      <c r="FT539" s="324">
        <f>SUMIF('Rekapitulasi Juni'!$D$804:$D$984,APS!$B539,'Rekapitulasi Juni'!$F$804:$F$984)</f>
        <v>0</v>
      </c>
      <c r="FU539" s="27"/>
      <c r="FV539" s="325">
        <f t="shared" si="918"/>
        <v>0</v>
      </c>
      <c r="FW539" s="325">
        <f t="shared" si="919"/>
        <v>0</v>
      </c>
      <c r="FX539" s="27"/>
      <c r="FY539" s="324">
        <f>SUMIF('Rekapitulasi Juni'!$U$804:$U$984,APS!$B539,'Rekapitulasi Juni'!$V$804:$V$984)</f>
        <v>30</v>
      </c>
      <c r="FZ539" s="324">
        <f>SUMIF('Rekapitulasi Juni'!$U$804:$U$984,APS!$B539,'Rekapitulasi Juni'!$W$804:$W$984)</f>
        <v>8</v>
      </c>
      <c r="GA539" s="27"/>
      <c r="GB539" s="325">
        <f t="shared" si="912"/>
        <v>0</v>
      </c>
      <c r="GC539" s="325">
        <f t="shared" si="913"/>
        <v>26.666666666666668</v>
      </c>
      <c r="GD539" s="27"/>
      <c r="GE539" s="324">
        <f>SUMIF('Rekapitulasi Juni'!$AL$804:$AL$984,APS!$B539,'Rekapitulasi Juni'!$AM$804:$AM$984)</f>
        <v>0</v>
      </c>
      <c r="GF539" s="324">
        <f>SUMIF('Rekapitulasi Juni'!$AL$804:$AL$984,APS!$B539,'Rekapitulasi Juni'!$AN$804:$AN$984)</f>
        <v>0</v>
      </c>
      <c r="GG539" s="27"/>
      <c r="GH539" s="325">
        <f t="shared" si="902"/>
        <v>0</v>
      </c>
      <c r="GI539" s="325">
        <f t="shared" si="903"/>
        <v>0</v>
      </c>
      <c r="GJ539" s="27"/>
      <c r="GK539" s="27"/>
      <c r="GL539" s="41">
        <f t="shared" si="979"/>
        <v>0</v>
      </c>
      <c r="GM539" s="41">
        <f t="shared" si="980"/>
        <v>30</v>
      </c>
      <c r="GN539" s="41">
        <f t="shared" si="981"/>
        <v>8</v>
      </c>
      <c r="GO539" s="41">
        <f t="shared" si="911"/>
        <v>0</v>
      </c>
      <c r="GP539" s="41">
        <f t="shared" si="982"/>
        <v>8</v>
      </c>
      <c r="GQ539" s="41">
        <f t="shared" si="983"/>
        <v>8</v>
      </c>
      <c r="GR539" s="180">
        <f t="shared" si="984"/>
        <v>0</v>
      </c>
      <c r="GS539" s="41">
        <f t="shared" si="904"/>
        <v>0</v>
      </c>
      <c r="GT539" s="41">
        <f t="shared" si="905"/>
        <v>30</v>
      </c>
      <c r="GU539" s="41">
        <f t="shared" si="906"/>
        <v>20</v>
      </c>
      <c r="GV539" s="41">
        <f t="shared" si="907"/>
        <v>0</v>
      </c>
      <c r="GW539" s="41">
        <f t="shared" si="908"/>
        <v>20</v>
      </c>
      <c r="GX539" s="41">
        <f t="shared" si="909"/>
        <v>20</v>
      </c>
      <c r="GY539" s="180">
        <f t="shared" si="910"/>
        <v>0</v>
      </c>
      <c r="GZ539" s="41">
        <v>514</v>
      </c>
      <c r="HA539" s="32"/>
      <c r="HB539" s="42">
        <f t="shared" si="794"/>
        <v>0</v>
      </c>
      <c r="HC539" s="59"/>
    </row>
    <row r="540" spans="1:211" ht="30" customHeight="1">
      <c r="A540" s="31" t="s">
        <v>1048</v>
      </c>
      <c r="B540" s="32" t="s">
        <v>1049</v>
      </c>
      <c r="C540" s="31" t="s">
        <v>1035</v>
      </c>
      <c r="D540" s="31" t="s">
        <v>1035</v>
      </c>
      <c r="E540" s="31" t="s">
        <v>1014</v>
      </c>
      <c r="F540" s="31" t="s">
        <v>929</v>
      </c>
      <c r="G540" s="33">
        <v>0</v>
      </c>
      <c r="H540" s="33">
        <v>0</v>
      </c>
      <c r="I540" s="33">
        <v>0</v>
      </c>
      <c r="J540" s="34">
        <f>IFERROR(VLOOKUP(A540,#REF!,3,0),0)</f>
        <v>0</v>
      </c>
      <c r="K540" s="34">
        <f t="shared" si="789"/>
        <v>964</v>
      </c>
      <c r="L540" s="34">
        <v>183</v>
      </c>
      <c r="M540" s="34">
        <v>1147</v>
      </c>
      <c r="N540" s="35">
        <f t="shared" si="790"/>
        <v>-964</v>
      </c>
      <c r="O540" s="35">
        <f t="shared" si="791"/>
        <v>0</v>
      </c>
      <c r="P540" s="36"/>
      <c r="Q540" s="36">
        <f t="shared" si="920"/>
        <v>964</v>
      </c>
      <c r="R540" s="80"/>
      <c r="S540" s="37">
        <f ca="1">SUMIF(ROP!$D$6:$H$65536,A540,ROP!$J$6:$J$65536)</f>
        <v>0</v>
      </c>
      <c r="T540" s="37">
        <f>SUMIF(HASIL!$B:$B,APS!$B540&amp;RIGHT(APS!T$9,2),HASIL!$I:$I)</f>
        <v>40</v>
      </c>
      <c r="U540" s="37">
        <f>SUMIF(HASIL!$B:$B,APS!$B540&amp;RIGHT(APS!U$9,2),HASIL!$I:$I)</f>
        <v>0</v>
      </c>
      <c r="V540" s="37">
        <f>SUMIF(HASIL!$B:$B,APS!$B540&amp;RIGHT(APS!V$9,2),HASIL!$I:$I)</f>
        <v>0</v>
      </c>
      <c r="W540" s="37">
        <f>SUMIF(HASIL!$B:$B,APS!$B540&amp;RIGHT(APS!W$9,2),HASIL!$I:$I)</f>
        <v>0</v>
      </c>
      <c r="X540" s="38">
        <f t="shared" si="792"/>
        <v>40</v>
      </c>
      <c r="Y540" s="38">
        <f t="shared" si="793"/>
        <v>-924</v>
      </c>
      <c r="Z540" s="39">
        <f t="shared" si="985"/>
        <v>22</v>
      </c>
      <c r="AA540" s="39">
        <f t="shared" si="901"/>
        <v>986</v>
      </c>
      <c r="AB540" s="40">
        <f t="shared" si="986"/>
        <v>0</v>
      </c>
      <c r="AC540" s="27">
        <v>0</v>
      </c>
      <c r="AD540" s="27"/>
      <c r="AE540" s="27"/>
      <c r="AF540" s="27"/>
      <c r="AG540" s="27"/>
      <c r="AH540" s="27"/>
      <c r="AI540" s="324">
        <f>SUMIF('Rekapitulasi Juni'!$D$9:$D$192,APS!$B540,'Rekapitulasi Juni'!$E$9:$E$192)</f>
        <v>0</v>
      </c>
      <c r="AJ540" s="324">
        <f>SUMIF('Rekapitulasi Juni'!$D$9:$D$192,APS!$B540,'Rekapitulasi Juni'!$F$9:$F$192)</f>
        <v>0</v>
      </c>
      <c r="AK540" s="324">
        <f>SUMIF('Rekapitulasi Juni'!$D$9:$D$192,APS!$B540,'Rekapitulasi Juni'!$K$9:$K$192)</f>
        <v>0</v>
      </c>
      <c r="AL540" s="325">
        <f t="shared" si="931"/>
        <v>0</v>
      </c>
      <c r="AM540" s="325">
        <f t="shared" si="932"/>
        <v>0</v>
      </c>
      <c r="AN540" s="27"/>
      <c r="AO540" s="324">
        <f>SUMIF('Rekapitulasi Juni'!$U$9:$U$192,APS!$B540,'Rekapitulasi Juni'!$V$9:$V$192)</f>
        <v>0</v>
      </c>
      <c r="AP540" s="324">
        <f>SUMIF('Rekapitulasi Juni'!$U$9:$U$192,APS!$B540,'Rekapitulasi Juni'!$W$9:$W$192)</f>
        <v>40</v>
      </c>
      <c r="AQ540" s="27"/>
      <c r="AR540" s="325">
        <f t="shared" si="933"/>
        <v>0</v>
      </c>
      <c r="AS540" s="325">
        <f t="shared" si="934"/>
        <v>0</v>
      </c>
      <c r="AT540" s="27"/>
      <c r="AU540" s="324">
        <f>SUMIF('Rekapitulasi Juni'!$AL$9:$AL$192,APS!$B540,'Rekapitulasi Juni'!$AM$9:$AM$192)</f>
        <v>130</v>
      </c>
      <c r="AV540" s="324">
        <f>SUMIF('Rekapitulasi Juni'!$AL$9:$AL$192,APS!$B540,'Rekapitulasi Juni'!$AN$9:$AN$192)</f>
        <v>30</v>
      </c>
      <c r="AW540" s="27"/>
      <c r="AX540" s="325">
        <f t="shared" si="935"/>
        <v>0</v>
      </c>
      <c r="AY540" s="325">
        <f t="shared" si="936"/>
        <v>23.076923076923077</v>
      </c>
      <c r="AZ540" s="41">
        <f t="shared" si="937"/>
        <v>0</v>
      </c>
      <c r="BA540" s="41">
        <f t="shared" si="938"/>
        <v>130</v>
      </c>
      <c r="BB540" s="41">
        <f t="shared" si="939"/>
        <v>70</v>
      </c>
      <c r="BC540" s="41">
        <f t="shared" si="940"/>
        <v>0</v>
      </c>
      <c r="BD540" s="41">
        <f t="shared" si="941"/>
        <v>70</v>
      </c>
      <c r="BE540" s="41">
        <f t="shared" si="942"/>
        <v>70</v>
      </c>
      <c r="BF540" s="180">
        <f t="shared" si="943"/>
        <v>0</v>
      </c>
      <c r="BG540" s="27">
        <v>0</v>
      </c>
      <c r="BH540" s="27"/>
      <c r="BI540" s="324">
        <f>SUMIF('Rekapitulasi Juni'!$D$214:$D$393,APS!$B540,'Rekapitulasi Juni'!$E$214:$E$393)</f>
        <v>130</v>
      </c>
      <c r="BJ540" s="324">
        <f>SUMIF('Rekapitulasi Juni'!$D$214:$D$393,APS!$B540,'Rekapitulasi Juni'!$F$214:$F$393)</f>
        <v>0</v>
      </c>
      <c r="BK540" s="27"/>
      <c r="BL540" s="325">
        <f t="shared" si="944"/>
        <v>0</v>
      </c>
      <c r="BM540" s="325">
        <f t="shared" si="945"/>
        <v>0</v>
      </c>
      <c r="BN540" s="27"/>
      <c r="BO540" s="324">
        <f>SUMIF('Rekapitulasi Juni'!$U$214:$U$393,APS!$B540,'Rekapitulasi Juni'!$V$214:$V$393)</f>
        <v>0</v>
      </c>
      <c r="BP540" s="324">
        <f>SUMIF('Rekapitulasi Juni'!$U$214:$U$393,APS!$B540,'Rekapitulasi Juni'!$W$214:$W$393)</f>
        <v>0</v>
      </c>
      <c r="BQ540" s="27"/>
      <c r="BR540" s="325">
        <f t="shared" si="946"/>
        <v>0</v>
      </c>
      <c r="BS540" s="325">
        <f t="shared" si="947"/>
        <v>0</v>
      </c>
      <c r="BT540" s="27"/>
      <c r="BU540" s="324">
        <f>SUMIF('Rekapitulasi Juni'!$AL$214:$AL$393,APS!$B540,'Rekapitulasi Juni'!$AM$214:$AM$393)</f>
        <v>0</v>
      </c>
      <c r="BV540" s="324">
        <f>SUMIF('Rekapitulasi Juni'!$AL$214:$AL$393,APS!$B540,'Rekapitulasi Juni'!$AN$214:$AN$393)</f>
        <v>40</v>
      </c>
      <c r="BW540" s="27"/>
      <c r="BX540" s="325">
        <f t="shared" si="948"/>
        <v>0</v>
      </c>
      <c r="BY540" s="325">
        <f t="shared" si="949"/>
        <v>0</v>
      </c>
      <c r="BZ540" s="27"/>
      <c r="CA540" s="324">
        <f>SUMIF('Rekapitulasi Juni'!$BA$214:$BA$393,APS!$B540,'Rekapitulasi Juni'!$BB$214:$BB$393)</f>
        <v>130</v>
      </c>
      <c r="CB540" s="324">
        <f>SUMIF('Rekapitulasi Juni'!$BA$214:$BA$393,APS!$B540,'Rekapitulasi Juni'!$BC$214:$BC$393)</f>
        <v>0</v>
      </c>
      <c r="CC540" s="27"/>
      <c r="CD540" s="325">
        <f t="shared" si="950"/>
        <v>0</v>
      </c>
      <c r="CE540" s="325">
        <f t="shared" si="951"/>
        <v>0</v>
      </c>
      <c r="CF540" s="27"/>
      <c r="CG540" s="324">
        <f>SUMIF('Rekapitulasi Juni'!$BP$214:$BP$393,APS!$B540,'Rekapitulasi Juni'!$BQ$214:$BQ$393)</f>
        <v>70</v>
      </c>
      <c r="CH540" s="324">
        <f>SUMIF('Rekapitulasi Juni'!$BP$214:$BP$393,APS!$B540,'Rekapitulasi Juni'!$BR$214:$BR$393)</f>
        <v>58</v>
      </c>
      <c r="CI540" s="27"/>
      <c r="CJ540" s="325">
        <f t="shared" si="952"/>
        <v>0</v>
      </c>
      <c r="CK540" s="325">
        <f t="shared" si="953"/>
        <v>82.857142857142861</v>
      </c>
      <c r="CL540" s="41">
        <f t="shared" si="954"/>
        <v>0</v>
      </c>
      <c r="CM540" s="41">
        <f t="shared" si="955"/>
        <v>330</v>
      </c>
      <c r="CN540" s="41">
        <f t="shared" si="956"/>
        <v>98</v>
      </c>
      <c r="CO540" s="41">
        <f t="shared" si="957"/>
        <v>0</v>
      </c>
      <c r="CP540" s="41">
        <f t="shared" si="958"/>
        <v>98</v>
      </c>
      <c r="CQ540" s="41">
        <f t="shared" si="959"/>
        <v>98</v>
      </c>
      <c r="CR540" s="180">
        <f t="shared" si="960"/>
        <v>0</v>
      </c>
      <c r="CS540" s="27">
        <v>0</v>
      </c>
      <c r="CT540" s="27"/>
      <c r="CU540" s="324">
        <f>SUMIF('Rekapitulasi Juni'!$D$410:$D$588,APS!$B540,'Rekapitulasi Juni'!$E$410:$E$588)</f>
        <v>0</v>
      </c>
      <c r="CV540" s="324">
        <f>SUMIF('Rekapitulasi Juni'!$D$410:$D$588,APS!$B540,'Rekapitulasi Juni'!$F$410:$F$588)</f>
        <v>54</v>
      </c>
      <c r="CW540" s="27"/>
      <c r="CX540" s="325">
        <f t="shared" si="961"/>
        <v>0</v>
      </c>
      <c r="CY540" s="325">
        <f t="shared" si="962"/>
        <v>0</v>
      </c>
      <c r="CZ540" s="27"/>
      <c r="DA540" s="324">
        <f>SUMIF('Rekapitulasi Juni'!$U$410:$U$588,APS!$B540,'Rekapitulasi Juni'!$V$410:$V$588)</f>
        <v>0</v>
      </c>
      <c r="DB540" s="324">
        <f>SUMIF('Rekapitulasi Juni'!$U$410:$U$588,APS!$B540,'Rekapitulasi Juni'!$W$410:$W$588)</f>
        <v>0</v>
      </c>
      <c r="DC540" s="27"/>
      <c r="DD540" s="325">
        <f t="shared" si="963"/>
        <v>0</v>
      </c>
      <c r="DE540" s="325">
        <f t="shared" si="964"/>
        <v>0</v>
      </c>
      <c r="DF540" s="27">
        <v>100</v>
      </c>
      <c r="DG540" s="324">
        <f>SUMIF('Rekapitulasi Juni'!$AL$410:$AL$588,APS!$B540,'Rekapitulasi Juni'!$AM$410:$AM$588)</f>
        <v>130</v>
      </c>
      <c r="DH540" s="324">
        <f>SUMIF('Rekapitulasi Juni'!$AL$410:$AL$588,APS!$B540,'Rekapitulasi Juni'!$AN$410:$AN$588)</f>
        <v>0</v>
      </c>
      <c r="DI540" s="27"/>
      <c r="DJ540" s="325">
        <f t="shared" si="929"/>
        <v>0</v>
      </c>
      <c r="DK540" s="325">
        <f t="shared" si="930"/>
        <v>0</v>
      </c>
      <c r="DL540" s="27">
        <v>100</v>
      </c>
      <c r="DM540" s="324">
        <f>SUMIF('Rekapitulasi Juni'!$BA$410:$BA$588,APS!$B540,'Rekapitulasi Juni'!$BB$410:$BB$588)</f>
        <v>0</v>
      </c>
      <c r="DN540" s="324">
        <f>SUMIF('Rekapitulasi Juni'!$BA$410:$BA$588,APS!$B540,'Rekapitulasi Juni'!$BC$410:$BC$588)</f>
        <v>37</v>
      </c>
      <c r="DO540" s="324">
        <f>SUMIF('Rekapitulasi Juni'!$BA$410:$BA$588,APS!$B540,'Rekapitulasi Juni'!$BF$410:$BF$588)</f>
        <v>0</v>
      </c>
      <c r="DP540" s="325">
        <f t="shared" si="921"/>
        <v>37</v>
      </c>
      <c r="DQ540" s="325">
        <f t="shared" si="922"/>
        <v>0</v>
      </c>
      <c r="DR540" s="27">
        <v>100</v>
      </c>
      <c r="DS540" s="324">
        <f>SUMIF('Rekapitulasi Juni'!$BP$410:$BP$588,APS!$B540,'Rekapitulasi Juni'!$BQ$410:$BQ$588)</f>
        <v>130</v>
      </c>
      <c r="DT540" s="324">
        <f>SUMIF('Rekapitulasi Juni'!$BP$410:$BP$588,APS!$B540,'Rekapitulasi Juni'!$BR$410:$BR$588)</f>
        <v>125</v>
      </c>
      <c r="DU540" s="27"/>
      <c r="DV540" s="325">
        <f t="shared" si="923"/>
        <v>125</v>
      </c>
      <c r="DW540" s="325">
        <f t="shared" si="924"/>
        <v>96.15384615384616</v>
      </c>
      <c r="DX540" s="41">
        <f t="shared" si="965"/>
        <v>300</v>
      </c>
      <c r="DY540" s="41">
        <f t="shared" si="966"/>
        <v>260</v>
      </c>
      <c r="DZ540" s="41">
        <f t="shared" si="967"/>
        <v>216</v>
      </c>
      <c r="EA540" s="41">
        <f t="shared" si="968"/>
        <v>0</v>
      </c>
      <c r="EB540" s="41">
        <f t="shared" si="969"/>
        <v>216</v>
      </c>
      <c r="EC540" s="41">
        <f t="shared" si="970"/>
        <v>-84</v>
      </c>
      <c r="ED540" s="180">
        <f t="shared" si="971"/>
        <v>72</v>
      </c>
      <c r="EE540" s="27">
        <v>0</v>
      </c>
      <c r="EF540" s="27">
        <v>100</v>
      </c>
      <c r="EG540" s="324">
        <f>SUMIF('Rekapitulasi Juni'!$D$608:$D$786,APS!$B540,'Rekapitulasi Juni'!$E$608:$E$786)</f>
        <v>43</v>
      </c>
      <c r="EH540" s="324">
        <f>SUMIF('Rekapitulasi Juni'!$D$608:$D$786,APS!$B540,'Rekapitulasi Juni'!$F$608:$F$786)</f>
        <v>24</v>
      </c>
      <c r="EI540" s="27"/>
      <c r="EJ540" s="325">
        <f t="shared" si="925"/>
        <v>24</v>
      </c>
      <c r="EK540" s="325">
        <f t="shared" si="926"/>
        <v>55.813953488372093</v>
      </c>
      <c r="EL540" s="27">
        <v>100</v>
      </c>
      <c r="EM540" s="324">
        <f>SUMIF('Rekapitulasi Juni'!$U$608:$U$786,APS!$B540,'Rekapitulasi Juni'!$V$608:$V$786)</f>
        <v>60</v>
      </c>
      <c r="EN540" s="324">
        <f>SUMIF('Rekapitulasi Juni'!$U$608:$U$786,APS!$B540,'Rekapitulasi Juni'!$W$608:$W$786)</f>
        <v>167</v>
      </c>
      <c r="EO540" s="27"/>
      <c r="EP540" s="325">
        <f t="shared" si="927"/>
        <v>167</v>
      </c>
      <c r="EQ540" s="325">
        <f t="shared" si="928"/>
        <v>278.33333333333331</v>
      </c>
      <c r="ER540" s="27">
        <v>100</v>
      </c>
      <c r="ES540" s="324">
        <f>SUMIF('Rekapitulasi Juni'!$AL$608:$AL$786,APS!$B540,'Rekapitulasi Juni'!$AM$608:$AM$786)</f>
        <v>0</v>
      </c>
      <c r="ET540" s="324">
        <f>SUMIF('Rekapitulasi Juni'!$AL$608:$AL$786,APS!$B540,'Rekapitulasi Juni'!$AN$608:$AN$786)</f>
        <v>0</v>
      </c>
      <c r="EU540" s="27"/>
      <c r="EV540" s="325">
        <f t="shared" si="914"/>
        <v>0</v>
      </c>
      <c r="EW540" s="325">
        <f t="shared" si="915"/>
        <v>0</v>
      </c>
      <c r="EX540" s="27">
        <v>100</v>
      </c>
      <c r="EY540" s="324">
        <f>SUMIF('Rekapitulasi Juni'!$BA$608:$BA$786,APS!$B540,'Rekapitulasi Juni'!$BB$608:$BB$786)</f>
        <v>0</v>
      </c>
      <c r="EZ540" s="324">
        <f>SUMIF('Rekapitulasi Juni'!$BA$608:$BA$786,APS!$B540,'Rekapitulasi Juni'!$BC$608:$BC$786)</f>
        <v>0</v>
      </c>
      <c r="FA540" s="324">
        <f>SUMIF('Rekapitulasi Juni'!$BA$608:$BA$786,APS!$B540,'Rekapitulasi Juni'!$BF$608:$BF$786)</f>
        <v>0</v>
      </c>
      <c r="FB540" s="325">
        <f t="shared" si="916"/>
        <v>0</v>
      </c>
      <c r="FC540" s="325">
        <f t="shared" si="917"/>
        <v>0</v>
      </c>
      <c r="FD540" s="27">
        <v>100</v>
      </c>
      <c r="FE540" s="27"/>
      <c r="FF540" s="27"/>
      <c r="FG540" s="27"/>
      <c r="FH540" s="27"/>
      <c r="FI540" s="27"/>
      <c r="FJ540" s="41">
        <f t="shared" si="972"/>
        <v>500</v>
      </c>
      <c r="FK540" s="41">
        <f t="shared" si="973"/>
        <v>103</v>
      </c>
      <c r="FL540" s="41">
        <f t="shared" si="974"/>
        <v>191</v>
      </c>
      <c r="FM540" s="41">
        <f t="shared" si="975"/>
        <v>0</v>
      </c>
      <c r="FN540" s="41">
        <f t="shared" si="976"/>
        <v>191</v>
      </c>
      <c r="FO540" s="41">
        <f t="shared" si="977"/>
        <v>-309</v>
      </c>
      <c r="FP540" s="180">
        <f t="shared" si="978"/>
        <v>38.200000000000003</v>
      </c>
      <c r="FQ540" s="27"/>
      <c r="FR540" s="27">
        <v>186</v>
      </c>
      <c r="FS540" s="324">
        <f>SUMIF('Rekapitulasi Juni'!$D$804:$D$984,APS!$B540,'Rekapitulasi Juni'!$E$804:$E$984)</f>
        <v>0</v>
      </c>
      <c r="FT540" s="324">
        <f>SUMIF('Rekapitulasi Juni'!$D$804:$D$984,APS!$B540,'Rekapitulasi Juni'!$F$804:$F$984)</f>
        <v>0</v>
      </c>
      <c r="FU540" s="27"/>
      <c r="FV540" s="325">
        <f t="shared" si="918"/>
        <v>0</v>
      </c>
      <c r="FW540" s="325">
        <f t="shared" si="919"/>
        <v>0</v>
      </c>
      <c r="FX540" s="27"/>
      <c r="FY540" s="324">
        <f>SUMIF('Rekapitulasi Juni'!$U$804:$U$984,APS!$B540,'Rekapitulasi Juni'!$V$804:$V$984)</f>
        <v>250</v>
      </c>
      <c r="FZ540" s="324">
        <f>SUMIF('Rekapitulasi Juni'!$U$804:$U$984,APS!$B540,'Rekapitulasi Juni'!$W$804:$W$984)</f>
        <v>313</v>
      </c>
      <c r="GA540" s="27"/>
      <c r="GB540" s="325">
        <f t="shared" si="912"/>
        <v>0</v>
      </c>
      <c r="GC540" s="325">
        <f t="shared" si="913"/>
        <v>125.2</v>
      </c>
      <c r="GD540" s="27"/>
      <c r="GE540" s="324">
        <f>SUMIF('Rekapitulasi Juni'!$AL$804:$AL$984,APS!$B540,'Rekapitulasi Juni'!$AM$804:$AM$984)</f>
        <v>50</v>
      </c>
      <c r="GF540" s="324">
        <f>SUMIF('Rekapitulasi Juni'!$AL$804:$AL$984,APS!$B540,'Rekapitulasi Juni'!$AN$804:$AN$984)</f>
        <v>50</v>
      </c>
      <c r="GG540" s="27"/>
      <c r="GH540" s="325">
        <f t="shared" si="902"/>
        <v>0</v>
      </c>
      <c r="GI540" s="325">
        <f t="shared" si="903"/>
        <v>100</v>
      </c>
      <c r="GJ540" s="27"/>
      <c r="GK540" s="27"/>
      <c r="GL540" s="41">
        <f t="shared" si="979"/>
        <v>186</v>
      </c>
      <c r="GM540" s="41">
        <f t="shared" si="980"/>
        <v>300</v>
      </c>
      <c r="GN540" s="41">
        <f t="shared" si="981"/>
        <v>363</v>
      </c>
      <c r="GO540" s="41">
        <f t="shared" si="911"/>
        <v>0</v>
      </c>
      <c r="GP540" s="41">
        <f t="shared" si="982"/>
        <v>363</v>
      </c>
      <c r="GQ540" s="41">
        <f t="shared" si="983"/>
        <v>177</v>
      </c>
      <c r="GR540" s="180">
        <f t="shared" si="984"/>
        <v>195.16129032258064</v>
      </c>
      <c r="GS540" s="41">
        <f t="shared" si="904"/>
        <v>986</v>
      </c>
      <c r="GT540" s="41">
        <f t="shared" si="905"/>
        <v>1123</v>
      </c>
      <c r="GU540" s="41">
        <f t="shared" si="906"/>
        <v>938</v>
      </c>
      <c r="GV540" s="41">
        <f t="shared" si="907"/>
        <v>0</v>
      </c>
      <c r="GW540" s="41">
        <f t="shared" si="908"/>
        <v>938</v>
      </c>
      <c r="GX540" s="41">
        <f t="shared" si="909"/>
        <v>-26</v>
      </c>
      <c r="GY540" s="180">
        <f t="shared" si="910"/>
        <v>97.302904564315355</v>
      </c>
      <c r="GZ540" s="41">
        <v>515</v>
      </c>
      <c r="HA540" s="32"/>
      <c r="HB540" s="42">
        <f t="shared" si="794"/>
        <v>1147</v>
      </c>
      <c r="HC540" s="59"/>
    </row>
    <row r="541" spans="1:211" ht="30" customHeight="1">
      <c r="A541" s="31" t="s">
        <v>1050</v>
      </c>
      <c r="B541" s="32" t="s">
        <v>1051</v>
      </c>
      <c r="C541" s="31" t="s">
        <v>1035</v>
      </c>
      <c r="D541" s="31" t="s">
        <v>1035</v>
      </c>
      <c r="E541" s="31" t="s">
        <v>1014</v>
      </c>
      <c r="F541" s="31" t="s">
        <v>929</v>
      </c>
      <c r="G541" s="33">
        <v>0</v>
      </c>
      <c r="H541" s="33">
        <v>0</v>
      </c>
      <c r="I541" s="33">
        <v>0</v>
      </c>
      <c r="J541" s="34">
        <f>IFERROR(VLOOKUP(A541,#REF!,3,0),0)</f>
        <v>0</v>
      </c>
      <c r="K541" s="34">
        <f t="shared" si="789"/>
        <v>143</v>
      </c>
      <c r="L541" s="34">
        <v>57</v>
      </c>
      <c r="M541" s="34">
        <v>200</v>
      </c>
      <c r="N541" s="35">
        <f t="shared" si="790"/>
        <v>-143</v>
      </c>
      <c r="O541" s="35">
        <f t="shared" si="791"/>
        <v>0</v>
      </c>
      <c r="P541" s="36"/>
      <c r="Q541" s="36">
        <f t="shared" si="920"/>
        <v>143</v>
      </c>
      <c r="R541" s="80"/>
      <c r="S541" s="37">
        <f ca="1">SUMIF(ROP!$D$6:$H$65536,A541,ROP!$J$6:$J$65536)</f>
        <v>0</v>
      </c>
      <c r="T541" s="37">
        <f>SUMIF(HASIL!$B:$B,APS!$B541&amp;RIGHT(APS!T$9,2),HASIL!$I:$I)</f>
        <v>0</v>
      </c>
      <c r="U541" s="37">
        <f>SUMIF(HASIL!$B:$B,APS!$B541&amp;RIGHT(APS!U$9,2),HASIL!$I:$I)</f>
        <v>0</v>
      </c>
      <c r="V541" s="37">
        <f>SUMIF(HASIL!$B:$B,APS!$B541&amp;RIGHT(APS!V$9,2),HASIL!$I:$I)</f>
        <v>0</v>
      </c>
      <c r="W541" s="37">
        <f>SUMIF(HASIL!$B:$B,APS!$B541&amp;RIGHT(APS!W$9,2),HASIL!$I:$I)</f>
        <v>0</v>
      </c>
      <c r="X541" s="38">
        <f t="shared" si="792"/>
        <v>0</v>
      </c>
      <c r="Y541" s="38">
        <f t="shared" si="793"/>
        <v>-143</v>
      </c>
      <c r="Z541" s="39">
        <f t="shared" si="985"/>
        <v>-121</v>
      </c>
      <c r="AA541" s="39">
        <f t="shared" si="901"/>
        <v>22</v>
      </c>
      <c r="AB541" s="40">
        <f t="shared" si="986"/>
        <v>0</v>
      </c>
      <c r="AC541" s="27">
        <v>0</v>
      </c>
      <c r="AD541" s="27"/>
      <c r="AE541" s="27"/>
      <c r="AF541" s="27"/>
      <c r="AG541" s="27"/>
      <c r="AH541" s="27"/>
      <c r="AI541" s="324">
        <f>SUMIF('Rekapitulasi Juni'!$D$9:$D$192,APS!$B541,'Rekapitulasi Juni'!$E$9:$E$192)</f>
        <v>0</v>
      </c>
      <c r="AJ541" s="324">
        <f>SUMIF('Rekapitulasi Juni'!$D$9:$D$192,APS!$B541,'Rekapitulasi Juni'!$F$9:$F$192)</f>
        <v>0</v>
      </c>
      <c r="AK541" s="324">
        <f>SUMIF('Rekapitulasi Juni'!$D$9:$D$192,APS!$B541,'Rekapitulasi Juni'!$K$9:$K$192)</f>
        <v>0</v>
      </c>
      <c r="AL541" s="325">
        <f t="shared" si="931"/>
        <v>0</v>
      </c>
      <c r="AM541" s="325">
        <f t="shared" si="932"/>
        <v>0</v>
      </c>
      <c r="AN541" s="27"/>
      <c r="AO541" s="324">
        <f>SUMIF('Rekapitulasi Juni'!$U$9:$U$192,APS!$B541,'Rekapitulasi Juni'!$V$9:$V$192)</f>
        <v>0</v>
      </c>
      <c r="AP541" s="324">
        <f>SUMIF('Rekapitulasi Juni'!$U$9:$U$192,APS!$B541,'Rekapitulasi Juni'!$W$9:$W$192)</f>
        <v>0</v>
      </c>
      <c r="AQ541" s="27"/>
      <c r="AR541" s="325">
        <f t="shared" si="933"/>
        <v>0</v>
      </c>
      <c r="AS541" s="325">
        <f t="shared" si="934"/>
        <v>0</v>
      </c>
      <c r="AT541" s="27"/>
      <c r="AU541" s="324">
        <f>SUMIF('Rekapitulasi Juni'!$AL$9:$AL$192,APS!$B541,'Rekapitulasi Juni'!$AM$9:$AM$192)</f>
        <v>0</v>
      </c>
      <c r="AV541" s="324">
        <f>SUMIF('Rekapitulasi Juni'!$AL$9:$AL$192,APS!$B541,'Rekapitulasi Juni'!$AN$9:$AN$192)</f>
        <v>29</v>
      </c>
      <c r="AW541" s="27"/>
      <c r="AX541" s="325">
        <f t="shared" si="935"/>
        <v>0</v>
      </c>
      <c r="AY541" s="325">
        <f t="shared" si="936"/>
        <v>0</v>
      </c>
      <c r="AZ541" s="41">
        <f t="shared" si="937"/>
        <v>0</v>
      </c>
      <c r="BA541" s="41">
        <f t="shared" si="938"/>
        <v>0</v>
      </c>
      <c r="BB541" s="41">
        <f t="shared" si="939"/>
        <v>29</v>
      </c>
      <c r="BC541" s="41">
        <f t="shared" si="940"/>
        <v>0</v>
      </c>
      <c r="BD541" s="41">
        <f t="shared" si="941"/>
        <v>29</v>
      </c>
      <c r="BE541" s="41">
        <f t="shared" si="942"/>
        <v>29</v>
      </c>
      <c r="BF541" s="180">
        <f t="shared" si="943"/>
        <v>0</v>
      </c>
      <c r="BG541" s="27">
        <v>0</v>
      </c>
      <c r="BH541" s="27">
        <v>22</v>
      </c>
      <c r="BI541" s="324">
        <f>SUMIF('Rekapitulasi Juni'!$D$214:$D$393,APS!$B541,'Rekapitulasi Juni'!$E$214:$E$393)</f>
        <v>0</v>
      </c>
      <c r="BJ541" s="324">
        <f>SUMIF('Rekapitulasi Juni'!$D$214:$D$393,APS!$B541,'Rekapitulasi Juni'!$F$214:$F$393)</f>
        <v>0</v>
      </c>
      <c r="BK541" s="27"/>
      <c r="BL541" s="325">
        <f t="shared" si="944"/>
        <v>0</v>
      </c>
      <c r="BM541" s="325">
        <f t="shared" si="945"/>
        <v>0</v>
      </c>
      <c r="BN541" s="27"/>
      <c r="BO541" s="324">
        <f>SUMIF('Rekapitulasi Juni'!$U$214:$U$393,APS!$B541,'Rekapitulasi Juni'!$V$214:$V$393)</f>
        <v>0</v>
      </c>
      <c r="BP541" s="324">
        <f>SUMIF('Rekapitulasi Juni'!$U$214:$U$393,APS!$B541,'Rekapitulasi Juni'!$W$214:$W$393)</f>
        <v>0</v>
      </c>
      <c r="BQ541" s="27"/>
      <c r="BR541" s="325">
        <f t="shared" si="946"/>
        <v>0</v>
      </c>
      <c r="BS541" s="325">
        <f t="shared" si="947"/>
        <v>0</v>
      </c>
      <c r="BT541" s="27"/>
      <c r="BU541" s="324">
        <f>SUMIF('Rekapitulasi Juni'!$AL$214:$AL$393,APS!$B541,'Rekapitulasi Juni'!$AM$214:$AM$393)</f>
        <v>130</v>
      </c>
      <c r="BV541" s="324">
        <f>SUMIF('Rekapitulasi Juni'!$AL$214:$AL$393,APS!$B541,'Rekapitulasi Juni'!$AN$214:$AN$393)</f>
        <v>41</v>
      </c>
      <c r="BW541" s="27"/>
      <c r="BX541" s="325">
        <f t="shared" si="948"/>
        <v>0</v>
      </c>
      <c r="BY541" s="325">
        <f t="shared" si="949"/>
        <v>31.538461538461537</v>
      </c>
      <c r="BZ541" s="27"/>
      <c r="CA541" s="324">
        <f>SUMIF('Rekapitulasi Juni'!$BA$214:$BA$393,APS!$B541,'Rekapitulasi Juni'!$BB$214:$BB$393)</f>
        <v>0</v>
      </c>
      <c r="CB541" s="324">
        <f>SUMIF('Rekapitulasi Juni'!$BA$214:$BA$393,APS!$B541,'Rekapitulasi Juni'!$BC$214:$BC$393)</f>
        <v>0</v>
      </c>
      <c r="CC541" s="27"/>
      <c r="CD541" s="325">
        <f t="shared" si="950"/>
        <v>0</v>
      </c>
      <c r="CE541" s="325">
        <f t="shared" si="951"/>
        <v>0</v>
      </c>
      <c r="CF541" s="27"/>
      <c r="CG541" s="324">
        <f>SUMIF('Rekapitulasi Juni'!$BP$214:$BP$393,APS!$B541,'Rekapitulasi Juni'!$BQ$214:$BQ$393)</f>
        <v>60</v>
      </c>
      <c r="CH541" s="324">
        <f>SUMIF('Rekapitulasi Juni'!$BP$214:$BP$393,APS!$B541,'Rekapitulasi Juni'!$BR$214:$BR$393)</f>
        <v>16</v>
      </c>
      <c r="CI541" s="27"/>
      <c r="CJ541" s="325">
        <f t="shared" si="952"/>
        <v>0</v>
      </c>
      <c r="CK541" s="325">
        <f t="shared" si="953"/>
        <v>26.666666666666668</v>
      </c>
      <c r="CL541" s="41">
        <f t="shared" si="954"/>
        <v>22</v>
      </c>
      <c r="CM541" s="41">
        <f t="shared" si="955"/>
        <v>190</v>
      </c>
      <c r="CN541" s="41">
        <f t="shared" si="956"/>
        <v>57</v>
      </c>
      <c r="CO541" s="41">
        <f t="shared" si="957"/>
        <v>0</v>
      </c>
      <c r="CP541" s="41">
        <f t="shared" si="958"/>
        <v>57</v>
      </c>
      <c r="CQ541" s="41">
        <f t="shared" si="959"/>
        <v>35</v>
      </c>
      <c r="CR541" s="180">
        <f t="shared" si="960"/>
        <v>259.09090909090907</v>
      </c>
      <c r="CS541" s="27">
        <v>0</v>
      </c>
      <c r="CT541" s="27"/>
      <c r="CU541" s="324">
        <f>SUMIF('Rekapitulasi Juni'!$D$410:$D$588,APS!$B541,'Rekapitulasi Juni'!$E$410:$E$588)</f>
        <v>0</v>
      </c>
      <c r="CV541" s="324">
        <f>SUMIF('Rekapitulasi Juni'!$D$410:$D$588,APS!$B541,'Rekapitulasi Juni'!$F$410:$F$588)</f>
        <v>28</v>
      </c>
      <c r="CW541" s="27"/>
      <c r="CX541" s="325">
        <f t="shared" si="961"/>
        <v>0</v>
      </c>
      <c r="CY541" s="325">
        <f t="shared" si="962"/>
        <v>0</v>
      </c>
      <c r="CZ541" s="27"/>
      <c r="DA541" s="324">
        <f>SUMIF('Rekapitulasi Juni'!$U$410:$U$588,APS!$B541,'Rekapitulasi Juni'!$V$410:$V$588)</f>
        <v>0</v>
      </c>
      <c r="DB541" s="324">
        <f>SUMIF('Rekapitulasi Juni'!$U$410:$U$588,APS!$B541,'Rekapitulasi Juni'!$W$410:$W$588)</f>
        <v>0</v>
      </c>
      <c r="DC541" s="27"/>
      <c r="DD541" s="325">
        <f t="shared" si="963"/>
        <v>0</v>
      </c>
      <c r="DE541" s="325">
        <f t="shared" si="964"/>
        <v>0</v>
      </c>
      <c r="DF541" s="27"/>
      <c r="DG541" s="324">
        <f>SUMIF('Rekapitulasi Juni'!$AL$410:$AL$588,APS!$B541,'Rekapitulasi Juni'!$AM$410:$AM$588)</f>
        <v>0</v>
      </c>
      <c r="DH541" s="324">
        <f>SUMIF('Rekapitulasi Juni'!$AL$410:$AL$588,APS!$B541,'Rekapitulasi Juni'!$AN$410:$AN$588)</f>
        <v>0</v>
      </c>
      <c r="DI541" s="27"/>
      <c r="DJ541" s="325">
        <f t="shared" si="929"/>
        <v>0</v>
      </c>
      <c r="DK541" s="325">
        <f t="shared" si="930"/>
        <v>0</v>
      </c>
      <c r="DL541" s="27"/>
      <c r="DM541" s="324">
        <f>SUMIF('Rekapitulasi Juni'!$BA$410:$BA$588,APS!$B541,'Rekapitulasi Juni'!$BB$410:$BB$588)</f>
        <v>0</v>
      </c>
      <c r="DN541" s="324">
        <f>SUMIF('Rekapitulasi Juni'!$BA$410:$BA$588,APS!$B541,'Rekapitulasi Juni'!$BC$410:$BC$588)</f>
        <v>0</v>
      </c>
      <c r="DO541" s="324">
        <f>SUMIF('Rekapitulasi Juni'!$BA$410:$BA$588,APS!$B541,'Rekapitulasi Juni'!$BF$410:$BF$588)</f>
        <v>0</v>
      </c>
      <c r="DP541" s="325">
        <f t="shared" si="921"/>
        <v>0</v>
      </c>
      <c r="DQ541" s="325">
        <f t="shared" si="922"/>
        <v>0</v>
      </c>
      <c r="DR541" s="27"/>
      <c r="DS541" s="324">
        <f>SUMIF('Rekapitulasi Juni'!$BP$410:$BP$588,APS!$B541,'Rekapitulasi Juni'!$BQ$410:$BQ$588)</f>
        <v>60</v>
      </c>
      <c r="DT541" s="324">
        <f>SUMIF('Rekapitulasi Juni'!$BP$410:$BP$588,APS!$B541,'Rekapitulasi Juni'!$BR$410:$BR$588)</f>
        <v>103</v>
      </c>
      <c r="DU541" s="27"/>
      <c r="DV541" s="325">
        <f t="shared" si="923"/>
        <v>0</v>
      </c>
      <c r="DW541" s="325">
        <f t="shared" si="924"/>
        <v>171.66666666666666</v>
      </c>
      <c r="DX541" s="41">
        <f t="shared" si="965"/>
        <v>0</v>
      </c>
      <c r="DY541" s="41">
        <f t="shared" si="966"/>
        <v>60</v>
      </c>
      <c r="DZ541" s="41">
        <f t="shared" si="967"/>
        <v>131</v>
      </c>
      <c r="EA541" s="41">
        <f t="shared" si="968"/>
        <v>0</v>
      </c>
      <c r="EB541" s="41">
        <f t="shared" si="969"/>
        <v>131</v>
      </c>
      <c r="EC541" s="41">
        <f t="shared" si="970"/>
        <v>131</v>
      </c>
      <c r="ED541" s="180">
        <f t="shared" si="971"/>
        <v>0</v>
      </c>
      <c r="EE541" s="27">
        <v>0</v>
      </c>
      <c r="EF541" s="27"/>
      <c r="EG541" s="324">
        <f>SUMIF('Rekapitulasi Juni'!$D$608:$D$786,APS!$B541,'Rekapitulasi Juni'!$E$608:$E$786)</f>
        <v>0</v>
      </c>
      <c r="EH541" s="324">
        <f>SUMIF('Rekapitulasi Juni'!$D$608:$D$786,APS!$B541,'Rekapitulasi Juni'!$F$608:$F$786)</f>
        <v>0</v>
      </c>
      <c r="EI541" s="27"/>
      <c r="EJ541" s="325">
        <f t="shared" si="925"/>
        <v>0</v>
      </c>
      <c r="EK541" s="325">
        <f t="shared" si="926"/>
        <v>0</v>
      </c>
      <c r="EL541" s="27"/>
      <c r="EM541" s="324">
        <f>SUMIF('Rekapitulasi Juni'!$U$608:$U$786,APS!$B541,'Rekapitulasi Juni'!$V$608:$V$786)</f>
        <v>0</v>
      </c>
      <c r="EN541" s="324">
        <f>SUMIF('Rekapitulasi Juni'!$U$608:$U$786,APS!$B541,'Rekapitulasi Juni'!$W$608:$W$786)</f>
        <v>0</v>
      </c>
      <c r="EO541" s="27"/>
      <c r="EP541" s="325">
        <f t="shared" si="927"/>
        <v>0</v>
      </c>
      <c r="EQ541" s="325">
        <f t="shared" si="928"/>
        <v>0</v>
      </c>
      <c r="ER541" s="27"/>
      <c r="ES541" s="324">
        <f>SUMIF('Rekapitulasi Juni'!$AL$608:$AL$786,APS!$B541,'Rekapitulasi Juni'!$AM$608:$AM$786)</f>
        <v>0</v>
      </c>
      <c r="ET541" s="324">
        <f>SUMIF('Rekapitulasi Juni'!$AL$608:$AL$786,APS!$B541,'Rekapitulasi Juni'!$AN$608:$AN$786)</f>
        <v>0</v>
      </c>
      <c r="EU541" s="27"/>
      <c r="EV541" s="325">
        <f t="shared" si="914"/>
        <v>0</v>
      </c>
      <c r="EW541" s="325">
        <f t="shared" si="915"/>
        <v>0</v>
      </c>
      <c r="EX541" s="27"/>
      <c r="EY541" s="324">
        <f>SUMIF('Rekapitulasi Juni'!$BA$608:$BA$786,APS!$B541,'Rekapitulasi Juni'!$BB$608:$BB$786)</f>
        <v>0</v>
      </c>
      <c r="EZ541" s="324">
        <f>SUMIF('Rekapitulasi Juni'!$BA$608:$BA$786,APS!$B541,'Rekapitulasi Juni'!$BC$608:$BC$786)</f>
        <v>51</v>
      </c>
      <c r="FA541" s="324">
        <f>SUMIF('Rekapitulasi Juni'!$BA$608:$BA$786,APS!$B541,'Rekapitulasi Juni'!$BF$608:$BF$786)</f>
        <v>0</v>
      </c>
      <c r="FB541" s="325">
        <f t="shared" si="916"/>
        <v>0</v>
      </c>
      <c r="FC541" s="325">
        <f t="shared" si="917"/>
        <v>0</v>
      </c>
      <c r="FD541" s="27"/>
      <c r="FE541" s="27"/>
      <c r="FF541" s="27"/>
      <c r="FG541" s="27"/>
      <c r="FH541" s="27"/>
      <c r="FI541" s="27"/>
      <c r="FJ541" s="41">
        <f t="shared" si="972"/>
        <v>0</v>
      </c>
      <c r="FK541" s="41">
        <f t="shared" si="973"/>
        <v>0</v>
      </c>
      <c r="FL541" s="41">
        <f t="shared" si="974"/>
        <v>51</v>
      </c>
      <c r="FM541" s="41">
        <f t="shared" si="975"/>
        <v>0</v>
      </c>
      <c r="FN541" s="41">
        <f t="shared" si="976"/>
        <v>51</v>
      </c>
      <c r="FO541" s="41">
        <f t="shared" si="977"/>
        <v>51</v>
      </c>
      <c r="FP541" s="180">
        <f t="shared" si="978"/>
        <v>0</v>
      </c>
      <c r="FQ541" s="27"/>
      <c r="FR541" s="27"/>
      <c r="FS541" s="324">
        <f>SUMIF('Rekapitulasi Juni'!$D$804:$D$984,APS!$B541,'Rekapitulasi Juni'!$E$804:$E$984)</f>
        <v>125</v>
      </c>
      <c r="FT541" s="324">
        <f>SUMIF('Rekapitulasi Juni'!$D$804:$D$984,APS!$B541,'Rekapitulasi Juni'!$F$804:$F$984)</f>
        <v>78</v>
      </c>
      <c r="FU541" s="27"/>
      <c r="FV541" s="325">
        <f t="shared" si="918"/>
        <v>0</v>
      </c>
      <c r="FW541" s="325">
        <f t="shared" si="919"/>
        <v>62.4</v>
      </c>
      <c r="FX541" s="27"/>
      <c r="FY541" s="324">
        <f>SUMIF('Rekapitulasi Juni'!$U$804:$U$984,APS!$B541,'Rekapitulasi Juni'!$V$804:$V$984)</f>
        <v>0</v>
      </c>
      <c r="FZ541" s="324">
        <f>SUMIF('Rekapitulasi Juni'!$U$804:$U$984,APS!$B541,'Rekapitulasi Juni'!$W$804:$W$984)</f>
        <v>0</v>
      </c>
      <c r="GA541" s="27"/>
      <c r="GB541" s="325">
        <f t="shared" si="912"/>
        <v>0</v>
      </c>
      <c r="GC541" s="325">
        <f t="shared" si="913"/>
        <v>0</v>
      </c>
      <c r="GD541" s="27"/>
      <c r="GE541" s="324">
        <f>SUMIF('Rekapitulasi Juni'!$AL$804:$AL$984,APS!$B541,'Rekapitulasi Juni'!$AM$804:$AM$984)</f>
        <v>30</v>
      </c>
      <c r="GF541" s="324">
        <f>SUMIF('Rekapitulasi Juni'!$AL$804:$AL$984,APS!$B541,'Rekapitulasi Juni'!$AN$804:$AN$984)</f>
        <v>30</v>
      </c>
      <c r="GG541" s="27"/>
      <c r="GH541" s="325">
        <f t="shared" si="902"/>
        <v>0</v>
      </c>
      <c r="GI541" s="325">
        <f t="shared" si="903"/>
        <v>100</v>
      </c>
      <c r="GJ541" s="27"/>
      <c r="GK541" s="27"/>
      <c r="GL541" s="41">
        <f t="shared" si="979"/>
        <v>0</v>
      </c>
      <c r="GM541" s="41">
        <f t="shared" si="980"/>
        <v>155</v>
      </c>
      <c r="GN541" s="41">
        <f t="shared" si="981"/>
        <v>108</v>
      </c>
      <c r="GO541" s="41">
        <f t="shared" si="911"/>
        <v>0</v>
      </c>
      <c r="GP541" s="41">
        <f t="shared" si="982"/>
        <v>108</v>
      </c>
      <c r="GQ541" s="41">
        <f t="shared" si="983"/>
        <v>108</v>
      </c>
      <c r="GR541" s="180">
        <f t="shared" si="984"/>
        <v>0</v>
      </c>
      <c r="GS541" s="41">
        <f t="shared" si="904"/>
        <v>22</v>
      </c>
      <c r="GT541" s="41">
        <f t="shared" si="905"/>
        <v>405</v>
      </c>
      <c r="GU541" s="41">
        <f t="shared" si="906"/>
        <v>376</v>
      </c>
      <c r="GV541" s="41">
        <f t="shared" si="907"/>
        <v>0</v>
      </c>
      <c r="GW541" s="41">
        <f t="shared" si="908"/>
        <v>376</v>
      </c>
      <c r="GX541" s="41">
        <f t="shared" si="909"/>
        <v>233</v>
      </c>
      <c r="GY541" s="180">
        <f t="shared" si="910"/>
        <v>262.93706293706293</v>
      </c>
      <c r="GZ541" s="41">
        <v>516</v>
      </c>
      <c r="HA541" s="32"/>
      <c r="HB541" s="42">
        <f t="shared" si="794"/>
        <v>200</v>
      </c>
      <c r="HC541" s="59"/>
    </row>
    <row r="542" spans="1:211" ht="15" customHeight="1">
      <c r="A542" s="31" t="s">
        <v>1052</v>
      </c>
      <c r="B542" s="32" t="s">
        <v>1053</v>
      </c>
      <c r="C542" s="31" t="s">
        <v>1035</v>
      </c>
      <c r="D542" s="31" t="s">
        <v>1035</v>
      </c>
      <c r="E542" s="31" t="s">
        <v>1014</v>
      </c>
      <c r="F542" s="31" t="s">
        <v>929</v>
      </c>
      <c r="G542" s="33">
        <v>0</v>
      </c>
      <c r="H542" s="33">
        <v>0</v>
      </c>
      <c r="I542" s="33">
        <v>0</v>
      </c>
      <c r="J542" s="34">
        <f>IFERROR(VLOOKUP(A542,#REF!,3,0),0)</f>
        <v>0</v>
      </c>
      <c r="K542" s="34">
        <f t="shared" si="789"/>
        <v>-52</v>
      </c>
      <c r="L542" s="34">
        <v>80</v>
      </c>
      <c r="M542" s="34">
        <v>28</v>
      </c>
      <c r="N542" s="35">
        <f t="shared" si="790"/>
        <v>52</v>
      </c>
      <c r="O542" s="35">
        <f t="shared" si="791"/>
        <v>52</v>
      </c>
      <c r="P542" s="36">
        <v>80</v>
      </c>
      <c r="Q542" s="36">
        <f t="shared" si="920"/>
        <v>28</v>
      </c>
      <c r="R542" s="80"/>
      <c r="S542" s="37">
        <f ca="1">SUMIF(ROP!$D$6:$H$65536,A542,ROP!$J$6:$J$65536)</f>
        <v>0</v>
      </c>
      <c r="T542" s="37">
        <f>SUMIF(HASIL!$B:$B,APS!$B542&amp;RIGHT(APS!T$9,2),HASIL!$I:$I)</f>
        <v>0</v>
      </c>
      <c r="U542" s="37">
        <f>SUMIF(HASIL!$B:$B,APS!$B542&amp;RIGHT(APS!U$9,2),HASIL!$I:$I)</f>
        <v>0</v>
      </c>
      <c r="V542" s="37">
        <f>SUMIF(HASIL!$B:$B,APS!$B542&amp;RIGHT(APS!V$9,2),HASIL!$I:$I)</f>
        <v>0</v>
      </c>
      <c r="W542" s="37">
        <f>SUMIF(HASIL!$B:$B,APS!$B542&amp;RIGHT(APS!W$9,2),HASIL!$I:$I)</f>
        <v>0</v>
      </c>
      <c r="X542" s="38">
        <f t="shared" si="792"/>
        <v>0</v>
      </c>
      <c r="Y542" s="38">
        <f t="shared" si="793"/>
        <v>-28</v>
      </c>
      <c r="Z542" s="39">
        <f t="shared" si="985"/>
        <v>0</v>
      </c>
      <c r="AA542" s="39">
        <f t="shared" si="901"/>
        <v>28</v>
      </c>
      <c r="AB542" s="40">
        <f t="shared" si="986"/>
        <v>0</v>
      </c>
      <c r="AC542" s="27">
        <v>0</v>
      </c>
      <c r="AD542" s="27"/>
      <c r="AE542" s="27"/>
      <c r="AF542" s="27"/>
      <c r="AG542" s="27"/>
      <c r="AH542" s="27"/>
      <c r="AI542" s="324">
        <f>SUMIF('Rekapitulasi Juni'!$D$9:$D$192,APS!$B542,'Rekapitulasi Juni'!$E$9:$E$192)</f>
        <v>0</v>
      </c>
      <c r="AJ542" s="324">
        <f>SUMIF('Rekapitulasi Juni'!$D$9:$D$192,APS!$B542,'Rekapitulasi Juni'!$F$9:$F$192)</f>
        <v>0</v>
      </c>
      <c r="AK542" s="324">
        <f>SUMIF('Rekapitulasi Juni'!$D$9:$D$192,APS!$B542,'Rekapitulasi Juni'!$K$9:$K$192)</f>
        <v>0</v>
      </c>
      <c r="AL542" s="325">
        <f t="shared" si="931"/>
        <v>0</v>
      </c>
      <c r="AM542" s="325">
        <f t="shared" si="932"/>
        <v>0</v>
      </c>
      <c r="AN542" s="27"/>
      <c r="AO542" s="324">
        <f>SUMIF('Rekapitulasi Juni'!$U$9:$U$192,APS!$B542,'Rekapitulasi Juni'!$V$9:$V$192)</f>
        <v>0</v>
      </c>
      <c r="AP542" s="324">
        <f>SUMIF('Rekapitulasi Juni'!$U$9:$U$192,APS!$B542,'Rekapitulasi Juni'!$W$9:$W$192)</f>
        <v>0</v>
      </c>
      <c r="AQ542" s="27"/>
      <c r="AR542" s="325">
        <f t="shared" si="933"/>
        <v>0</v>
      </c>
      <c r="AS542" s="325">
        <f t="shared" si="934"/>
        <v>0</v>
      </c>
      <c r="AT542" s="27"/>
      <c r="AU542" s="324">
        <f>SUMIF('Rekapitulasi Juni'!$AL$9:$AL$192,APS!$B542,'Rekapitulasi Juni'!$AM$9:$AM$192)</f>
        <v>0</v>
      </c>
      <c r="AV542" s="324">
        <f>SUMIF('Rekapitulasi Juni'!$AL$9:$AL$192,APS!$B542,'Rekapitulasi Juni'!$AN$9:$AN$192)</f>
        <v>0</v>
      </c>
      <c r="AW542" s="27"/>
      <c r="AX542" s="325">
        <f t="shared" si="935"/>
        <v>0</v>
      </c>
      <c r="AY542" s="325">
        <f t="shared" si="936"/>
        <v>0</v>
      </c>
      <c r="AZ542" s="41">
        <f t="shared" si="937"/>
        <v>0</v>
      </c>
      <c r="BA542" s="41">
        <f t="shared" si="938"/>
        <v>0</v>
      </c>
      <c r="BB542" s="41">
        <f t="shared" si="939"/>
        <v>0</v>
      </c>
      <c r="BC542" s="41">
        <f t="shared" si="940"/>
        <v>0</v>
      </c>
      <c r="BD542" s="41">
        <f t="shared" si="941"/>
        <v>0</v>
      </c>
      <c r="BE542" s="41">
        <f t="shared" si="942"/>
        <v>0</v>
      </c>
      <c r="BF542" s="180">
        <f t="shared" si="943"/>
        <v>0</v>
      </c>
      <c r="BG542" s="27">
        <v>0</v>
      </c>
      <c r="BH542" s="27"/>
      <c r="BI542" s="324">
        <f>SUMIF('Rekapitulasi Juni'!$D$214:$D$393,APS!$B542,'Rekapitulasi Juni'!$E$214:$E$393)</f>
        <v>0</v>
      </c>
      <c r="BJ542" s="324">
        <f>SUMIF('Rekapitulasi Juni'!$D$214:$D$393,APS!$B542,'Rekapitulasi Juni'!$F$214:$F$393)</f>
        <v>0</v>
      </c>
      <c r="BK542" s="27"/>
      <c r="BL542" s="325">
        <f t="shared" si="944"/>
        <v>0</v>
      </c>
      <c r="BM542" s="325">
        <f t="shared" si="945"/>
        <v>0</v>
      </c>
      <c r="BN542" s="27"/>
      <c r="BO542" s="324">
        <f>SUMIF('Rekapitulasi Juni'!$U$214:$U$393,APS!$B542,'Rekapitulasi Juni'!$V$214:$V$393)</f>
        <v>0</v>
      </c>
      <c r="BP542" s="324">
        <f>SUMIF('Rekapitulasi Juni'!$U$214:$U$393,APS!$B542,'Rekapitulasi Juni'!$W$214:$W$393)</f>
        <v>0</v>
      </c>
      <c r="BQ542" s="27"/>
      <c r="BR542" s="325">
        <f t="shared" si="946"/>
        <v>0</v>
      </c>
      <c r="BS542" s="325">
        <f t="shared" si="947"/>
        <v>0</v>
      </c>
      <c r="BT542" s="27"/>
      <c r="BU542" s="324">
        <f>SUMIF('Rekapitulasi Juni'!$AL$214:$AL$393,APS!$B542,'Rekapitulasi Juni'!$AM$214:$AM$393)</f>
        <v>0</v>
      </c>
      <c r="BV542" s="324">
        <f>SUMIF('Rekapitulasi Juni'!$AL$214:$AL$393,APS!$B542,'Rekapitulasi Juni'!$AN$214:$AN$393)</f>
        <v>0</v>
      </c>
      <c r="BW542" s="27"/>
      <c r="BX542" s="325">
        <f t="shared" si="948"/>
        <v>0</v>
      </c>
      <c r="BY542" s="325">
        <f t="shared" si="949"/>
        <v>0</v>
      </c>
      <c r="BZ542" s="27"/>
      <c r="CA542" s="324">
        <f>SUMIF('Rekapitulasi Juni'!$BA$214:$BA$393,APS!$B542,'Rekapitulasi Juni'!$BB$214:$BB$393)</f>
        <v>0</v>
      </c>
      <c r="CB542" s="324">
        <f>SUMIF('Rekapitulasi Juni'!$BA$214:$BA$393,APS!$B542,'Rekapitulasi Juni'!$BC$214:$BC$393)</f>
        <v>0</v>
      </c>
      <c r="CC542" s="27"/>
      <c r="CD542" s="325">
        <f t="shared" si="950"/>
        <v>0</v>
      </c>
      <c r="CE542" s="325">
        <f t="shared" si="951"/>
        <v>0</v>
      </c>
      <c r="CF542" s="27"/>
      <c r="CG542" s="324">
        <f>SUMIF('Rekapitulasi Juni'!$BP$214:$BP$393,APS!$B542,'Rekapitulasi Juni'!$BQ$214:$BQ$393)</f>
        <v>0</v>
      </c>
      <c r="CH542" s="324">
        <f>SUMIF('Rekapitulasi Juni'!$BP$214:$BP$393,APS!$B542,'Rekapitulasi Juni'!$BR$214:$BR$393)</f>
        <v>0</v>
      </c>
      <c r="CI542" s="27"/>
      <c r="CJ542" s="325">
        <f t="shared" si="952"/>
        <v>0</v>
      </c>
      <c r="CK542" s="325">
        <f t="shared" si="953"/>
        <v>0</v>
      </c>
      <c r="CL542" s="41">
        <f t="shared" si="954"/>
        <v>0</v>
      </c>
      <c r="CM542" s="41">
        <f t="shared" si="955"/>
        <v>0</v>
      </c>
      <c r="CN542" s="41">
        <f t="shared" si="956"/>
        <v>0</v>
      </c>
      <c r="CO542" s="41">
        <f t="shared" si="957"/>
        <v>0</v>
      </c>
      <c r="CP542" s="41">
        <f t="shared" si="958"/>
        <v>0</v>
      </c>
      <c r="CQ542" s="41">
        <f t="shared" si="959"/>
        <v>0</v>
      </c>
      <c r="CR542" s="180">
        <f t="shared" si="960"/>
        <v>0</v>
      </c>
      <c r="CS542" s="27">
        <v>0</v>
      </c>
      <c r="CT542" s="27"/>
      <c r="CU542" s="324">
        <f>SUMIF('Rekapitulasi Juni'!$D$410:$D$588,APS!$B542,'Rekapitulasi Juni'!$E$410:$E$588)</f>
        <v>0</v>
      </c>
      <c r="CV542" s="324">
        <f>SUMIF('Rekapitulasi Juni'!$D$410:$D$588,APS!$B542,'Rekapitulasi Juni'!$F$410:$F$588)</f>
        <v>0</v>
      </c>
      <c r="CW542" s="27"/>
      <c r="CX542" s="325">
        <f t="shared" si="961"/>
        <v>0</v>
      </c>
      <c r="CY542" s="325">
        <f t="shared" si="962"/>
        <v>0</v>
      </c>
      <c r="CZ542" s="27"/>
      <c r="DA542" s="324">
        <f>SUMIF('Rekapitulasi Juni'!$U$410:$U$588,APS!$B542,'Rekapitulasi Juni'!$V$410:$V$588)</f>
        <v>0</v>
      </c>
      <c r="DB542" s="324">
        <f>SUMIF('Rekapitulasi Juni'!$U$410:$U$588,APS!$B542,'Rekapitulasi Juni'!$W$410:$W$588)</f>
        <v>30</v>
      </c>
      <c r="DC542" s="27"/>
      <c r="DD542" s="325">
        <f t="shared" si="963"/>
        <v>0</v>
      </c>
      <c r="DE542" s="325">
        <f t="shared" si="964"/>
        <v>0</v>
      </c>
      <c r="DF542" s="27"/>
      <c r="DG542" s="324">
        <f>SUMIF('Rekapitulasi Juni'!$AL$410:$AL$588,APS!$B542,'Rekapitulasi Juni'!$AM$410:$AM$588)</f>
        <v>0</v>
      </c>
      <c r="DH542" s="324">
        <f>SUMIF('Rekapitulasi Juni'!$AL$410:$AL$588,APS!$B542,'Rekapitulasi Juni'!$AN$410:$AN$588)</f>
        <v>0</v>
      </c>
      <c r="DI542" s="27"/>
      <c r="DJ542" s="325">
        <f t="shared" si="929"/>
        <v>0</v>
      </c>
      <c r="DK542" s="325">
        <f t="shared" si="930"/>
        <v>0</v>
      </c>
      <c r="DL542" s="27"/>
      <c r="DM542" s="324">
        <f>SUMIF('Rekapitulasi Juni'!$BA$410:$BA$588,APS!$B542,'Rekapitulasi Juni'!$BB$410:$BB$588)</f>
        <v>0</v>
      </c>
      <c r="DN542" s="324">
        <f>SUMIF('Rekapitulasi Juni'!$BA$410:$BA$588,APS!$B542,'Rekapitulasi Juni'!$BC$410:$BC$588)</f>
        <v>0</v>
      </c>
      <c r="DO542" s="324">
        <f>SUMIF('Rekapitulasi Juni'!$BA$410:$BA$588,APS!$B542,'Rekapitulasi Juni'!$BF$410:$BF$588)</f>
        <v>0</v>
      </c>
      <c r="DP542" s="325">
        <f t="shared" si="921"/>
        <v>0</v>
      </c>
      <c r="DQ542" s="325">
        <f t="shared" si="922"/>
        <v>0</v>
      </c>
      <c r="DR542" s="27"/>
      <c r="DS542" s="324">
        <f>SUMIF('Rekapitulasi Juni'!$BP$410:$BP$588,APS!$B542,'Rekapitulasi Juni'!$BQ$410:$BQ$588)</f>
        <v>0</v>
      </c>
      <c r="DT542" s="324">
        <f>SUMIF('Rekapitulasi Juni'!$BP$410:$BP$588,APS!$B542,'Rekapitulasi Juni'!$BR$410:$BR$588)</f>
        <v>0</v>
      </c>
      <c r="DU542" s="27"/>
      <c r="DV542" s="325">
        <f t="shared" si="923"/>
        <v>0</v>
      </c>
      <c r="DW542" s="325">
        <f t="shared" si="924"/>
        <v>0</v>
      </c>
      <c r="DX542" s="41">
        <f t="shared" si="965"/>
        <v>0</v>
      </c>
      <c r="DY542" s="41">
        <f t="shared" si="966"/>
        <v>0</v>
      </c>
      <c r="DZ542" s="41">
        <f t="shared" si="967"/>
        <v>30</v>
      </c>
      <c r="EA542" s="41">
        <f t="shared" si="968"/>
        <v>0</v>
      </c>
      <c r="EB542" s="41">
        <f t="shared" si="969"/>
        <v>30</v>
      </c>
      <c r="EC542" s="41">
        <f t="shared" si="970"/>
        <v>30</v>
      </c>
      <c r="ED542" s="180">
        <f t="shared" si="971"/>
        <v>0</v>
      </c>
      <c r="EE542" s="27">
        <v>0</v>
      </c>
      <c r="EF542" s="27"/>
      <c r="EG542" s="324">
        <f>SUMIF('Rekapitulasi Juni'!$D$608:$D$786,APS!$B542,'Rekapitulasi Juni'!$E$608:$E$786)</f>
        <v>0</v>
      </c>
      <c r="EH542" s="324">
        <f>SUMIF('Rekapitulasi Juni'!$D$608:$D$786,APS!$B542,'Rekapitulasi Juni'!$F$608:$F$786)</f>
        <v>0</v>
      </c>
      <c r="EI542" s="27"/>
      <c r="EJ542" s="325">
        <f t="shared" si="925"/>
        <v>0</v>
      </c>
      <c r="EK542" s="325">
        <f t="shared" si="926"/>
        <v>0</v>
      </c>
      <c r="EL542" s="27"/>
      <c r="EM542" s="324">
        <f>SUMIF('Rekapitulasi Juni'!$U$608:$U$786,APS!$B542,'Rekapitulasi Juni'!$V$608:$V$786)</f>
        <v>0</v>
      </c>
      <c r="EN542" s="324">
        <f>SUMIF('Rekapitulasi Juni'!$U$608:$U$786,APS!$B542,'Rekapitulasi Juni'!$W$608:$W$786)</f>
        <v>0</v>
      </c>
      <c r="EO542" s="27"/>
      <c r="EP542" s="325">
        <f t="shared" si="927"/>
        <v>0</v>
      </c>
      <c r="EQ542" s="325">
        <f t="shared" si="928"/>
        <v>0</v>
      </c>
      <c r="ER542" s="27"/>
      <c r="ES542" s="324">
        <f>SUMIF('Rekapitulasi Juni'!$AL$608:$AL$786,APS!$B542,'Rekapitulasi Juni'!$AM$608:$AM$786)</f>
        <v>0</v>
      </c>
      <c r="ET542" s="324">
        <f>SUMIF('Rekapitulasi Juni'!$AL$608:$AL$786,APS!$B542,'Rekapitulasi Juni'!$AN$608:$AN$786)</f>
        <v>0</v>
      </c>
      <c r="EU542" s="27"/>
      <c r="EV542" s="325">
        <f t="shared" si="914"/>
        <v>0</v>
      </c>
      <c r="EW542" s="325">
        <f t="shared" si="915"/>
        <v>0</v>
      </c>
      <c r="EX542" s="27">
        <v>28</v>
      </c>
      <c r="EY542" s="324">
        <f>SUMIF('Rekapitulasi Juni'!$BA$608:$BA$786,APS!$B542,'Rekapitulasi Juni'!$BB$608:$BB$786)</f>
        <v>0</v>
      </c>
      <c r="EZ542" s="324">
        <f>SUMIF('Rekapitulasi Juni'!$BA$608:$BA$786,APS!$B542,'Rekapitulasi Juni'!$BC$608:$BC$786)</f>
        <v>0</v>
      </c>
      <c r="FA542" s="324">
        <f>SUMIF('Rekapitulasi Juni'!$BA$608:$BA$786,APS!$B542,'Rekapitulasi Juni'!$BF$608:$BF$786)</f>
        <v>0</v>
      </c>
      <c r="FB542" s="325">
        <f t="shared" si="916"/>
        <v>0</v>
      </c>
      <c r="FC542" s="325">
        <f t="shared" si="917"/>
        <v>0</v>
      </c>
      <c r="FD542" s="27"/>
      <c r="FE542" s="27"/>
      <c r="FF542" s="27"/>
      <c r="FG542" s="27"/>
      <c r="FH542" s="27"/>
      <c r="FI542" s="27"/>
      <c r="FJ542" s="41">
        <f t="shared" si="972"/>
        <v>28</v>
      </c>
      <c r="FK542" s="41">
        <f t="shared" si="973"/>
        <v>0</v>
      </c>
      <c r="FL542" s="41">
        <f t="shared" si="974"/>
        <v>0</v>
      </c>
      <c r="FM542" s="41">
        <f t="shared" si="975"/>
        <v>0</v>
      </c>
      <c r="FN542" s="41">
        <f t="shared" si="976"/>
        <v>0</v>
      </c>
      <c r="FO542" s="41">
        <f t="shared" si="977"/>
        <v>-28</v>
      </c>
      <c r="FP542" s="180">
        <f t="shared" si="978"/>
        <v>0</v>
      </c>
      <c r="FQ542" s="27"/>
      <c r="FR542" s="27"/>
      <c r="FS542" s="324">
        <f>SUMIF('Rekapitulasi Juni'!$D$804:$D$984,APS!$B542,'Rekapitulasi Juni'!$E$804:$E$984)</f>
        <v>0</v>
      </c>
      <c r="FT542" s="324">
        <f>SUMIF('Rekapitulasi Juni'!$D$804:$D$984,APS!$B542,'Rekapitulasi Juni'!$F$804:$F$984)</f>
        <v>0</v>
      </c>
      <c r="FU542" s="27"/>
      <c r="FV542" s="325">
        <f t="shared" si="918"/>
        <v>0</v>
      </c>
      <c r="FW542" s="325">
        <f t="shared" si="919"/>
        <v>0</v>
      </c>
      <c r="FX542" s="27"/>
      <c r="FY542" s="324">
        <f>SUMIF('Rekapitulasi Juni'!$U$804:$U$984,APS!$B542,'Rekapitulasi Juni'!$V$804:$V$984)</f>
        <v>0</v>
      </c>
      <c r="FZ542" s="324">
        <f>SUMIF('Rekapitulasi Juni'!$U$804:$U$984,APS!$B542,'Rekapitulasi Juni'!$W$804:$W$984)</f>
        <v>0</v>
      </c>
      <c r="GA542" s="27"/>
      <c r="GB542" s="325">
        <f t="shared" si="912"/>
        <v>0</v>
      </c>
      <c r="GC542" s="325">
        <f t="shared" si="913"/>
        <v>0</v>
      </c>
      <c r="GD542" s="27"/>
      <c r="GE542" s="324">
        <f>SUMIF('Rekapitulasi Juni'!$AL$804:$AL$984,APS!$B542,'Rekapitulasi Juni'!$AM$804:$AM$984)</f>
        <v>0</v>
      </c>
      <c r="GF542" s="324">
        <f>SUMIF('Rekapitulasi Juni'!$AL$804:$AL$984,APS!$B542,'Rekapitulasi Juni'!$AN$804:$AN$984)</f>
        <v>0</v>
      </c>
      <c r="GG542" s="27"/>
      <c r="GH542" s="325">
        <f t="shared" si="902"/>
        <v>0</v>
      </c>
      <c r="GI542" s="325">
        <f t="shared" si="903"/>
        <v>0</v>
      </c>
      <c r="GJ542" s="27"/>
      <c r="GK542" s="27"/>
      <c r="GL542" s="41">
        <f t="shared" si="979"/>
        <v>0</v>
      </c>
      <c r="GM542" s="41">
        <f t="shared" si="980"/>
        <v>0</v>
      </c>
      <c r="GN542" s="41">
        <f t="shared" si="981"/>
        <v>0</v>
      </c>
      <c r="GO542" s="41">
        <f t="shared" si="911"/>
        <v>0</v>
      </c>
      <c r="GP542" s="41">
        <f t="shared" si="982"/>
        <v>0</v>
      </c>
      <c r="GQ542" s="41">
        <f t="shared" si="983"/>
        <v>0</v>
      </c>
      <c r="GR542" s="180">
        <f t="shared" si="984"/>
        <v>0</v>
      </c>
      <c r="GS542" s="41">
        <f t="shared" si="904"/>
        <v>28</v>
      </c>
      <c r="GT542" s="41">
        <f t="shared" si="905"/>
        <v>0</v>
      </c>
      <c r="GU542" s="41">
        <f t="shared" si="906"/>
        <v>30</v>
      </c>
      <c r="GV542" s="41">
        <f t="shared" si="907"/>
        <v>0</v>
      </c>
      <c r="GW542" s="41">
        <f t="shared" si="908"/>
        <v>30</v>
      </c>
      <c r="GX542" s="41">
        <f t="shared" si="909"/>
        <v>2</v>
      </c>
      <c r="GY542" s="180">
        <f t="shared" si="910"/>
        <v>107.14285714285714</v>
      </c>
      <c r="GZ542" s="41">
        <v>517</v>
      </c>
      <c r="HA542" s="32"/>
      <c r="HB542" s="42">
        <f t="shared" si="794"/>
        <v>108</v>
      </c>
      <c r="HC542" s="59"/>
    </row>
    <row r="543" spans="1:211" ht="15" customHeight="1">
      <c r="A543" s="31" t="s">
        <v>1054</v>
      </c>
      <c r="B543" s="32" t="s">
        <v>1055</v>
      </c>
      <c r="C543" s="31" t="s">
        <v>1035</v>
      </c>
      <c r="D543" s="31" t="s">
        <v>1035</v>
      </c>
      <c r="E543" s="31" t="s">
        <v>1014</v>
      </c>
      <c r="F543" s="31" t="s">
        <v>929</v>
      </c>
      <c r="G543" s="33">
        <v>0</v>
      </c>
      <c r="H543" s="33">
        <v>0</v>
      </c>
      <c r="I543" s="33">
        <v>0</v>
      </c>
      <c r="J543" s="34">
        <f>IFERROR(VLOOKUP(A543,#REF!,3,0),0)</f>
        <v>0</v>
      </c>
      <c r="K543" s="34">
        <f t="shared" si="789"/>
        <v>4</v>
      </c>
      <c r="L543" s="34">
        <v>0</v>
      </c>
      <c r="M543" s="34">
        <v>4</v>
      </c>
      <c r="N543" s="35">
        <f t="shared" si="790"/>
        <v>-4</v>
      </c>
      <c r="O543" s="35">
        <f t="shared" si="791"/>
        <v>0</v>
      </c>
      <c r="P543" s="36"/>
      <c r="Q543" s="36">
        <f t="shared" si="920"/>
        <v>4</v>
      </c>
      <c r="R543" s="80"/>
      <c r="S543" s="37">
        <f ca="1">SUMIF(ROP!$D$6:$H$65536,A543,ROP!$J$6:$J$65536)</f>
        <v>0</v>
      </c>
      <c r="T543" s="37">
        <f>SUMIF(HASIL!$B:$B,APS!$B543&amp;RIGHT(APS!T$9,2),HASIL!$I:$I)</f>
        <v>0</v>
      </c>
      <c r="U543" s="37">
        <f>SUMIF(HASIL!$B:$B,APS!$B543&amp;RIGHT(APS!U$9,2),HASIL!$I:$I)</f>
        <v>0</v>
      </c>
      <c r="V543" s="37">
        <f>SUMIF(HASIL!$B:$B,APS!$B543&amp;RIGHT(APS!V$9,2),HASIL!$I:$I)</f>
        <v>0</v>
      </c>
      <c r="W543" s="37">
        <f>SUMIF(HASIL!$B:$B,APS!$B543&amp;RIGHT(APS!W$9,2),HASIL!$I:$I)</f>
        <v>0</v>
      </c>
      <c r="X543" s="38">
        <f t="shared" si="792"/>
        <v>0</v>
      </c>
      <c r="Y543" s="38">
        <f t="shared" si="793"/>
        <v>-4</v>
      </c>
      <c r="Z543" s="39">
        <f t="shared" si="985"/>
        <v>0</v>
      </c>
      <c r="AA543" s="39">
        <f t="shared" si="901"/>
        <v>4</v>
      </c>
      <c r="AB543" s="40">
        <f t="shared" si="986"/>
        <v>0</v>
      </c>
      <c r="AC543" s="27">
        <v>0</v>
      </c>
      <c r="AD543" s="27"/>
      <c r="AE543" s="27"/>
      <c r="AF543" s="27"/>
      <c r="AG543" s="27"/>
      <c r="AH543" s="27"/>
      <c r="AI543" s="324">
        <f>SUMIF('Rekapitulasi Juni'!$D$9:$D$192,APS!$B543,'Rekapitulasi Juni'!$E$9:$E$192)</f>
        <v>0</v>
      </c>
      <c r="AJ543" s="324">
        <f>SUMIF('Rekapitulasi Juni'!$D$9:$D$192,APS!$B543,'Rekapitulasi Juni'!$F$9:$F$192)</f>
        <v>0</v>
      </c>
      <c r="AK543" s="324">
        <f>SUMIF('Rekapitulasi Juni'!$D$9:$D$192,APS!$B543,'Rekapitulasi Juni'!$K$9:$K$192)</f>
        <v>0</v>
      </c>
      <c r="AL543" s="325">
        <f t="shared" si="931"/>
        <v>0</v>
      </c>
      <c r="AM543" s="325">
        <f t="shared" si="932"/>
        <v>0</v>
      </c>
      <c r="AN543" s="27"/>
      <c r="AO543" s="324">
        <f>SUMIF('Rekapitulasi Juni'!$U$9:$U$192,APS!$B543,'Rekapitulasi Juni'!$V$9:$V$192)</f>
        <v>0</v>
      </c>
      <c r="AP543" s="324">
        <f>SUMIF('Rekapitulasi Juni'!$U$9:$U$192,APS!$B543,'Rekapitulasi Juni'!$W$9:$W$192)</f>
        <v>0</v>
      </c>
      <c r="AQ543" s="27"/>
      <c r="AR543" s="325">
        <f t="shared" si="933"/>
        <v>0</v>
      </c>
      <c r="AS543" s="325">
        <f t="shared" si="934"/>
        <v>0</v>
      </c>
      <c r="AT543" s="27"/>
      <c r="AU543" s="324">
        <f>SUMIF('Rekapitulasi Juni'!$AL$9:$AL$192,APS!$B543,'Rekapitulasi Juni'!$AM$9:$AM$192)</f>
        <v>0</v>
      </c>
      <c r="AV543" s="324">
        <f>SUMIF('Rekapitulasi Juni'!$AL$9:$AL$192,APS!$B543,'Rekapitulasi Juni'!$AN$9:$AN$192)</f>
        <v>0</v>
      </c>
      <c r="AW543" s="27"/>
      <c r="AX543" s="325">
        <f t="shared" si="935"/>
        <v>0</v>
      </c>
      <c r="AY543" s="325">
        <f t="shared" si="936"/>
        <v>0</v>
      </c>
      <c r="AZ543" s="41">
        <f t="shared" si="937"/>
        <v>0</v>
      </c>
      <c r="BA543" s="41">
        <f t="shared" si="938"/>
        <v>0</v>
      </c>
      <c r="BB543" s="41">
        <f t="shared" si="939"/>
        <v>0</v>
      </c>
      <c r="BC543" s="41">
        <f t="shared" si="940"/>
        <v>0</v>
      </c>
      <c r="BD543" s="41">
        <f t="shared" si="941"/>
        <v>0</v>
      </c>
      <c r="BE543" s="41">
        <f t="shared" si="942"/>
        <v>0</v>
      </c>
      <c r="BF543" s="180">
        <f t="shared" si="943"/>
        <v>0</v>
      </c>
      <c r="BG543" s="27">
        <v>0</v>
      </c>
      <c r="BH543" s="27"/>
      <c r="BI543" s="324">
        <f>SUMIF('Rekapitulasi Juni'!$D$214:$D$393,APS!$B543,'Rekapitulasi Juni'!$E$214:$E$393)</f>
        <v>0</v>
      </c>
      <c r="BJ543" s="324">
        <f>SUMIF('Rekapitulasi Juni'!$D$214:$D$393,APS!$B543,'Rekapitulasi Juni'!$F$214:$F$393)</f>
        <v>0</v>
      </c>
      <c r="BK543" s="27"/>
      <c r="BL543" s="325">
        <f t="shared" si="944"/>
        <v>0</v>
      </c>
      <c r="BM543" s="325">
        <f t="shared" si="945"/>
        <v>0</v>
      </c>
      <c r="BN543" s="27"/>
      <c r="BO543" s="324">
        <f>SUMIF('Rekapitulasi Juni'!$U$214:$U$393,APS!$B543,'Rekapitulasi Juni'!$V$214:$V$393)</f>
        <v>0</v>
      </c>
      <c r="BP543" s="324">
        <f>SUMIF('Rekapitulasi Juni'!$U$214:$U$393,APS!$B543,'Rekapitulasi Juni'!$W$214:$W$393)</f>
        <v>0</v>
      </c>
      <c r="BQ543" s="27"/>
      <c r="BR543" s="325">
        <f t="shared" si="946"/>
        <v>0</v>
      </c>
      <c r="BS543" s="325">
        <f t="shared" si="947"/>
        <v>0</v>
      </c>
      <c r="BT543" s="27"/>
      <c r="BU543" s="324">
        <f>SUMIF('Rekapitulasi Juni'!$AL$214:$AL$393,APS!$B543,'Rekapitulasi Juni'!$AM$214:$AM$393)</f>
        <v>0</v>
      </c>
      <c r="BV543" s="324">
        <f>SUMIF('Rekapitulasi Juni'!$AL$214:$AL$393,APS!$B543,'Rekapitulasi Juni'!$AN$214:$AN$393)</f>
        <v>0</v>
      </c>
      <c r="BW543" s="27"/>
      <c r="BX543" s="325">
        <f t="shared" si="948"/>
        <v>0</v>
      </c>
      <c r="BY543" s="325">
        <f t="shared" si="949"/>
        <v>0</v>
      </c>
      <c r="BZ543" s="27"/>
      <c r="CA543" s="324">
        <f>SUMIF('Rekapitulasi Juni'!$BA$214:$BA$393,APS!$B543,'Rekapitulasi Juni'!$BB$214:$BB$393)</f>
        <v>0</v>
      </c>
      <c r="CB543" s="324">
        <f>SUMIF('Rekapitulasi Juni'!$BA$214:$BA$393,APS!$B543,'Rekapitulasi Juni'!$BC$214:$BC$393)</f>
        <v>0</v>
      </c>
      <c r="CC543" s="27"/>
      <c r="CD543" s="325">
        <f t="shared" si="950"/>
        <v>0</v>
      </c>
      <c r="CE543" s="325">
        <f t="shared" si="951"/>
        <v>0</v>
      </c>
      <c r="CF543" s="27"/>
      <c r="CG543" s="324">
        <f>SUMIF('Rekapitulasi Juni'!$BP$214:$BP$393,APS!$B543,'Rekapitulasi Juni'!$BQ$214:$BQ$393)</f>
        <v>0</v>
      </c>
      <c r="CH543" s="324">
        <f>SUMIF('Rekapitulasi Juni'!$BP$214:$BP$393,APS!$B543,'Rekapitulasi Juni'!$BR$214:$BR$393)</f>
        <v>0</v>
      </c>
      <c r="CI543" s="27"/>
      <c r="CJ543" s="325">
        <f t="shared" si="952"/>
        <v>0</v>
      </c>
      <c r="CK543" s="325">
        <f t="shared" si="953"/>
        <v>0</v>
      </c>
      <c r="CL543" s="41">
        <f t="shared" si="954"/>
        <v>0</v>
      </c>
      <c r="CM543" s="41">
        <f t="shared" si="955"/>
        <v>0</v>
      </c>
      <c r="CN543" s="41">
        <f t="shared" si="956"/>
        <v>0</v>
      </c>
      <c r="CO543" s="41">
        <f t="shared" si="957"/>
        <v>0</v>
      </c>
      <c r="CP543" s="41">
        <f t="shared" si="958"/>
        <v>0</v>
      </c>
      <c r="CQ543" s="41">
        <f t="shared" si="959"/>
        <v>0</v>
      </c>
      <c r="CR543" s="180">
        <f t="shared" si="960"/>
        <v>0</v>
      </c>
      <c r="CS543" s="27">
        <v>0</v>
      </c>
      <c r="CT543" s="27"/>
      <c r="CU543" s="324">
        <f>SUMIF('Rekapitulasi Juni'!$D$410:$D$588,APS!$B543,'Rekapitulasi Juni'!$E$410:$E$588)</f>
        <v>0</v>
      </c>
      <c r="CV543" s="324">
        <f>SUMIF('Rekapitulasi Juni'!$D$410:$D$588,APS!$B543,'Rekapitulasi Juni'!$F$410:$F$588)</f>
        <v>0</v>
      </c>
      <c r="CW543" s="27"/>
      <c r="CX543" s="325">
        <f t="shared" si="961"/>
        <v>0</v>
      </c>
      <c r="CY543" s="325">
        <f t="shared" si="962"/>
        <v>0</v>
      </c>
      <c r="CZ543" s="27">
        <v>4</v>
      </c>
      <c r="DA543" s="324">
        <f>SUMIF('Rekapitulasi Juni'!$U$410:$U$588,APS!$B543,'Rekapitulasi Juni'!$V$410:$V$588)</f>
        <v>0</v>
      </c>
      <c r="DB543" s="324">
        <f>SUMIF('Rekapitulasi Juni'!$U$410:$U$588,APS!$B543,'Rekapitulasi Juni'!$W$410:$W$588)</f>
        <v>0</v>
      </c>
      <c r="DC543" s="27"/>
      <c r="DD543" s="325">
        <f t="shared" si="963"/>
        <v>0</v>
      </c>
      <c r="DE543" s="325">
        <f t="shared" si="964"/>
        <v>0</v>
      </c>
      <c r="DF543" s="27"/>
      <c r="DG543" s="324">
        <f>SUMIF('Rekapitulasi Juni'!$AL$410:$AL$588,APS!$B543,'Rekapitulasi Juni'!$AM$410:$AM$588)</f>
        <v>0</v>
      </c>
      <c r="DH543" s="324">
        <f>SUMIF('Rekapitulasi Juni'!$AL$410:$AL$588,APS!$B543,'Rekapitulasi Juni'!$AN$410:$AN$588)</f>
        <v>0</v>
      </c>
      <c r="DI543" s="27"/>
      <c r="DJ543" s="325">
        <f t="shared" si="929"/>
        <v>0</v>
      </c>
      <c r="DK543" s="325">
        <f t="shared" si="930"/>
        <v>0</v>
      </c>
      <c r="DL543" s="27"/>
      <c r="DM543" s="324">
        <f>SUMIF('Rekapitulasi Juni'!$BA$410:$BA$588,APS!$B543,'Rekapitulasi Juni'!$BB$410:$BB$588)</f>
        <v>0</v>
      </c>
      <c r="DN543" s="324">
        <f>SUMIF('Rekapitulasi Juni'!$BA$410:$BA$588,APS!$B543,'Rekapitulasi Juni'!$BC$410:$BC$588)</f>
        <v>0</v>
      </c>
      <c r="DO543" s="324">
        <f>SUMIF('Rekapitulasi Juni'!$BA$410:$BA$588,APS!$B543,'Rekapitulasi Juni'!$BF$410:$BF$588)</f>
        <v>0</v>
      </c>
      <c r="DP543" s="325">
        <f t="shared" si="921"/>
        <v>0</v>
      </c>
      <c r="DQ543" s="325">
        <f t="shared" si="922"/>
        <v>0</v>
      </c>
      <c r="DR543" s="27"/>
      <c r="DS543" s="324">
        <f>SUMIF('Rekapitulasi Juni'!$BP$410:$BP$588,APS!$B543,'Rekapitulasi Juni'!$BQ$410:$BQ$588)</f>
        <v>0</v>
      </c>
      <c r="DT543" s="324">
        <f>SUMIF('Rekapitulasi Juni'!$BP$410:$BP$588,APS!$B543,'Rekapitulasi Juni'!$BR$410:$BR$588)</f>
        <v>0</v>
      </c>
      <c r="DU543" s="27"/>
      <c r="DV543" s="325">
        <f t="shared" si="923"/>
        <v>0</v>
      </c>
      <c r="DW543" s="325">
        <f t="shared" si="924"/>
        <v>0</v>
      </c>
      <c r="DX543" s="41">
        <f t="shared" si="965"/>
        <v>4</v>
      </c>
      <c r="DY543" s="41">
        <f t="shared" si="966"/>
        <v>0</v>
      </c>
      <c r="DZ543" s="41">
        <f t="shared" si="967"/>
        <v>0</v>
      </c>
      <c r="EA543" s="41">
        <f t="shared" si="968"/>
        <v>0</v>
      </c>
      <c r="EB543" s="41">
        <f t="shared" si="969"/>
        <v>0</v>
      </c>
      <c r="EC543" s="41">
        <f t="shared" si="970"/>
        <v>-4</v>
      </c>
      <c r="ED543" s="180">
        <f t="shared" si="971"/>
        <v>0</v>
      </c>
      <c r="EE543" s="27">
        <v>0</v>
      </c>
      <c r="EF543" s="27"/>
      <c r="EG543" s="324">
        <f>SUMIF('Rekapitulasi Juni'!$D$608:$D$786,APS!$B543,'Rekapitulasi Juni'!$E$608:$E$786)</f>
        <v>0</v>
      </c>
      <c r="EH543" s="324">
        <f>SUMIF('Rekapitulasi Juni'!$D$608:$D$786,APS!$B543,'Rekapitulasi Juni'!$F$608:$F$786)</f>
        <v>0</v>
      </c>
      <c r="EI543" s="27"/>
      <c r="EJ543" s="325">
        <f t="shared" si="925"/>
        <v>0</v>
      </c>
      <c r="EK543" s="325">
        <f t="shared" si="926"/>
        <v>0</v>
      </c>
      <c r="EL543" s="27"/>
      <c r="EM543" s="324">
        <f>SUMIF('Rekapitulasi Juni'!$U$608:$U$786,APS!$B543,'Rekapitulasi Juni'!$V$608:$V$786)</f>
        <v>0</v>
      </c>
      <c r="EN543" s="324">
        <f>SUMIF('Rekapitulasi Juni'!$U$608:$U$786,APS!$B543,'Rekapitulasi Juni'!$W$608:$W$786)</f>
        <v>0</v>
      </c>
      <c r="EO543" s="27"/>
      <c r="EP543" s="325">
        <f t="shared" si="927"/>
        <v>0</v>
      </c>
      <c r="EQ543" s="325">
        <f t="shared" si="928"/>
        <v>0</v>
      </c>
      <c r="ER543" s="27"/>
      <c r="ES543" s="324">
        <f>SUMIF('Rekapitulasi Juni'!$AL$608:$AL$786,APS!$B543,'Rekapitulasi Juni'!$AM$608:$AM$786)</f>
        <v>0</v>
      </c>
      <c r="ET543" s="324">
        <f>SUMIF('Rekapitulasi Juni'!$AL$608:$AL$786,APS!$B543,'Rekapitulasi Juni'!$AN$608:$AN$786)</f>
        <v>0</v>
      </c>
      <c r="EU543" s="27"/>
      <c r="EV543" s="325">
        <f t="shared" si="914"/>
        <v>0</v>
      </c>
      <c r="EW543" s="325">
        <f t="shared" si="915"/>
        <v>0</v>
      </c>
      <c r="EX543" s="27"/>
      <c r="EY543" s="324">
        <f>SUMIF('Rekapitulasi Juni'!$BA$608:$BA$786,APS!$B543,'Rekapitulasi Juni'!$BB$608:$BB$786)</f>
        <v>0</v>
      </c>
      <c r="EZ543" s="324">
        <f>SUMIF('Rekapitulasi Juni'!$BA$608:$BA$786,APS!$B543,'Rekapitulasi Juni'!$BC$608:$BC$786)</f>
        <v>0</v>
      </c>
      <c r="FA543" s="324">
        <f>SUMIF('Rekapitulasi Juni'!$BA$608:$BA$786,APS!$B543,'Rekapitulasi Juni'!$BF$608:$BF$786)</f>
        <v>0</v>
      </c>
      <c r="FB543" s="325">
        <f t="shared" si="916"/>
        <v>0</v>
      </c>
      <c r="FC543" s="325">
        <f t="shared" si="917"/>
        <v>0</v>
      </c>
      <c r="FD543" s="27"/>
      <c r="FE543" s="27"/>
      <c r="FF543" s="27"/>
      <c r="FG543" s="27"/>
      <c r="FH543" s="27"/>
      <c r="FI543" s="27"/>
      <c r="FJ543" s="41">
        <f t="shared" si="972"/>
        <v>0</v>
      </c>
      <c r="FK543" s="41">
        <f t="shared" si="973"/>
        <v>0</v>
      </c>
      <c r="FL543" s="41">
        <f t="shared" si="974"/>
        <v>0</v>
      </c>
      <c r="FM543" s="41">
        <f t="shared" si="975"/>
        <v>0</v>
      </c>
      <c r="FN543" s="41">
        <f t="shared" si="976"/>
        <v>0</v>
      </c>
      <c r="FO543" s="41">
        <f t="shared" si="977"/>
        <v>0</v>
      </c>
      <c r="FP543" s="180">
        <f t="shared" si="978"/>
        <v>0</v>
      </c>
      <c r="FQ543" s="27"/>
      <c r="FR543" s="27"/>
      <c r="FS543" s="324">
        <f>SUMIF('Rekapitulasi Juni'!$D$804:$D$984,APS!$B543,'Rekapitulasi Juni'!$E$804:$E$984)</f>
        <v>0</v>
      </c>
      <c r="FT543" s="324">
        <f>SUMIF('Rekapitulasi Juni'!$D$804:$D$984,APS!$B543,'Rekapitulasi Juni'!$F$804:$F$984)</f>
        <v>0</v>
      </c>
      <c r="FU543" s="27"/>
      <c r="FV543" s="325">
        <f t="shared" si="918"/>
        <v>0</v>
      </c>
      <c r="FW543" s="325">
        <f t="shared" si="919"/>
        <v>0</v>
      </c>
      <c r="FX543" s="27"/>
      <c r="FY543" s="324">
        <f>SUMIF('Rekapitulasi Juni'!$U$804:$U$984,APS!$B543,'Rekapitulasi Juni'!$V$804:$V$984)</f>
        <v>0</v>
      </c>
      <c r="FZ543" s="324">
        <f>SUMIF('Rekapitulasi Juni'!$U$804:$U$984,APS!$B543,'Rekapitulasi Juni'!$W$804:$W$984)</f>
        <v>0</v>
      </c>
      <c r="GA543" s="27"/>
      <c r="GB543" s="325">
        <f t="shared" si="912"/>
        <v>0</v>
      </c>
      <c r="GC543" s="325">
        <f t="shared" si="913"/>
        <v>0</v>
      </c>
      <c r="GD543" s="27"/>
      <c r="GE543" s="324">
        <f>SUMIF('Rekapitulasi Juni'!$AL$804:$AL$984,APS!$B543,'Rekapitulasi Juni'!$AM$804:$AM$984)</f>
        <v>0</v>
      </c>
      <c r="GF543" s="324">
        <f>SUMIF('Rekapitulasi Juni'!$AL$804:$AL$984,APS!$B543,'Rekapitulasi Juni'!$AN$804:$AN$984)</f>
        <v>0</v>
      </c>
      <c r="GG543" s="27"/>
      <c r="GH543" s="325">
        <f t="shared" si="902"/>
        <v>0</v>
      </c>
      <c r="GI543" s="325">
        <f t="shared" si="903"/>
        <v>0</v>
      </c>
      <c r="GJ543" s="27"/>
      <c r="GK543" s="27"/>
      <c r="GL543" s="41">
        <f t="shared" si="979"/>
        <v>0</v>
      </c>
      <c r="GM543" s="41">
        <f t="shared" si="980"/>
        <v>0</v>
      </c>
      <c r="GN543" s="41">
        <f t="shared" si="981"/>
        <v>0</v>
      </c>
      <c r="GO543" s="41">
        <f t="shared" si="911"/>
        <v>0</v>
      </c>
      <c r="GP543" s="41">
        <f t="shared" si="982"/>
        <v>0</v>
      </c>
      <c r="GQ543" s="41">
        <f t="shared" si="983"/>
        <v>0</v>
      </c>
      <c r="GR543" s="180">
        <f t="shared" si="984"/>
        <v>0</v>
      </c>
      <c r="GS543" s="41">
        <f t="shared" si="904"/>
        <v>4</v>
      </c>
      <c r="GT543" s="41">
        <f t="shared" si="905"/>
        <v>0</v>
      </c>
      <c r="GU543" s="41">
        <f t="shared" si="906"/>
        <v>0</v>
      </c>
      <c r="GV543" s="41">
        <f t="shared" si="907"/>
        <v>0</v>
      </c>
      <c r="GW543" s="41">
        <f t="shared" si="908"/>
        <v>0</v>
      </c>
      <c r="GX543" s="41">
        <f t="shared" si="909"/>
        <v>-4</v>
      </c>
      <c r="GY543" s="180">
        <f t="shared" si="910"/>
        <v>0</v>
      </c>
      <c r="GZ543" s="41">
        <v>518</v>
      </c>
      <c r="HA543" s="32"/>
      <c r="HB543" s="42">
        <f t="shared" si="794"/>
        <v>4</v>
      </c>
      <c r="HC543" s="59"/>
    </row>
    <row r="544" spans="1:211" ht="15" customHeight="1">
      <c r="A544" s="31" t="s">
        <v>1056</v>
      </c>
      <c r="B544" s="32" t="s">
        <v>1057</v>
      </c>
      <c r="C544" s="31" t="s">
        <v>1035</v>
      </c>
      <c r="D544" s="31" t="s">
        <v>1035</v>
      </c>
      <c r="E544" s="31" t="s">
        <v>1014</v>
      </c>
      <c r="F544" s="31" t="s">
        <v>929</v>
      </c>
      <c r="G544" s="33">
        <v>0</v>
      </c>
      <c r="H544" s="33">
        <v>0</v>
      </c>
      <c r="I544" s="33">
        <v>0</v>
      </c>
      <c r="J544" s="34">
        <f>IFERROR(VLOOKUP(A544,#REF!,3,0),0)</f>
        <v>0</v>
      </c>
      <c r="K544" s="34">
        <f t="shared" si="789"/>
        <v>26</v>
      </c>
      <c r="L544" s="34">
        <v>0</v>
      </c>
      <c r="M544" s="34">
        <v>26</v>
      </c>
      <c r="N544" s="35">
        <f t="shared" si="790"/>
        <v>-26</v>
      </c>
      <c r="O544" s="35">
        <f t="shared" si="791"/>
        <v>0</v>
      </c>
      <c r="P544" s="36"/>
      <c r="Q544" s="36">
        <f t="shared" si="920"/>
        <v>26</v>
      </c>
      <c r="R544" s="80"/>
      <c r="S544" s="37">
        <f ca="1">SUMIF(ROP!$D$6:$H$65536,A544,ROP!$J$6:$J$65536)</f>
        <v>0</v>
      </c>
      <c r="T544" s="37">
        <f>SUMIF(HASIL!$B:$B,APS!$B544&amp;RIGHT(APS!T$9,2),HASIL!$I:$I)</f>
        <v>0</v>
      </c>
      <c r="U544" s="37">
        <f>SUMIF(HASIL!$B:$B,APS!$B544&amp;RIGHT(APS!U$9,2),HASIL!$I:$I)</f>
        <v>0</v>
      </c>
      <c r="V544" s="37">
        <f>SUMIF(HASIL!$B:$B,APS!$B544&amp;RIGHT(APS!V$9,2),HASIL!$I:$I)</f>
        <v>0</v>
      </c>
      <c r="W544" s="37">
        <f>SUMIF(HASIL!$B:$B,APS!$B544&amp;RIGHT(APS!W$9,2),HASIL!$I:$I)</f>
        <v>0</v>
      </c>
      <c r="X544" s="38">
        <f t="shared" si="792"/>
        <v>0</v>
      </c>
      <c r="Y544" s="38">
        <f t="shared" si="793"/>
        <v>-26</v>
      </c>
      <c r="Z544" s="39">
        <f t="shared" si="985"/>
        <v>0</v>
      </c>
      <c r="AA544" s="39">
        <f t="shared" si="901"/>
        <v>26</v>
      </c>
      <c r="AB544" s="40">
        <f t="shared" si="986"/>
        <v>0</v>
      </c>
      <c r="AC544" s="27">
        <v>0</v>
      </c>
      <c r="AD544" s="27"/>
      <c r="AE544" s="27"/>
      <c r="AF544" s="27"/>
      <c r="AG544" s="27"/>
      <c r="AH544" s="27"/>
      <c r="AI544" s="324">
        <f>SUMIF('Rekapitulasi Juni'!$D$9:$D$192,APS!$B544,'Rekapitulasi Juni'!$E$9:$E$192)</f>
        <v>0</v>
      </c>
      <c r="AJ544" s="324">
        <f>SUMIF('Rekapitulasi Juni'!$D$9:$D$192,APS!$B544,'Rekapitulasi Juni'!$F$9:$F$192)</f>
        <v>0</v>
      </c>
      <c r="AK544" s="324">
        <f>SUMIF('Rekapitulasi Juni'!$D$9:$D$192,APS!$B544,'Rekapitulasi Juni'!$K$9:$K$192)</f>
        <v>0</v>
      </c>
      <c r="AL544" s="325">
        <f t="shared" si="931"/>
        <v>0</v>
      </c>
      <c r="AM544" s="325">
        <f t="shared" si="932"/>
        <v>0</v>
      </c>
      <c r="AN544" s="27"/>
      <c r="AO544" s="324">
        <f>SUMIF('Rekapitulasi Juni'!$U$9:$U$192,APS!$B544,'Rekapitulasi Juni'!$V$9:$V$192)</f>
        <v>0</v>
      </c>
      <c r="AP544" s="324">
        <f>SUMIF('Rekapitulasi Juni'!$U$9:$U$192,APS!$B544,'Rekapitulasi Juni'!$W$9:$W$192)</f>
        <v>0</v>
      </c>
      <c r="AQ544" s="27"/>
      <c r="AR544" s="325">
        <f t="shared" si="933"/>
        <v>0</v>
      </c>
      <c r="AS544" s="325">
        <f t="shared" si="934"/>
        <v>0</v>
      </c>
      <c r="AT544" s="27"/>
      <c r="AU544" s="324">
        <f>SUMIF('Rekapitulasi Juni'!$AL$9:$AL$192,APS!$B544,'Rekapitulasi Juni'!$AM$9:$AM$192)</f>
        <v>0</v>
      </c>
      <c r="AV544" s="324">
        <f>SUMIF('Rekapitulasi Juni'!$AL$9:$AL$192,APS!$B544,'Rekapitulasi Juni'!$AN$9:$AN$192)</f>
        <v>0</v>
      </c>
      <c r="AW544" s="27"/>
      <c r="AX544" s="325">
        <f t="shared" si="935"/>
        <v>0</v>
      </c>
      <c r="AY544" s="325">
        <f t="shared" si="936"/>
        <v>0</v>
      </c>
      <c r="AZ544" s="41">
        <f t="shared" si="937"/>
        <v>0</v>
      </c>
      <c r="BA544" s="41">
        <f t="shared" si="938"/>
        <v>0</v>
      </c>
      <c r="BB544" s="41">
        <f t="shared" si="939"/>
        <v>0</v>
      </c>
      <c r="BC544" s="41">
        <f t="shared" si="940"/>
        <v>0</v>
      </c>
      <c r="BD544" s="41">
        <f t="shared" si="941"/>
        <v>0</v>
      </c>
      <c r="BE544" s="41">
        <f t="shared" si="942"/>
        <v>0</v>
      </c>
      <c r="BF544" s="180">
        <f t="shared" si="943"/>
        <v>0</v>
      </c>
      <c r="BG544" s="27">
        <v>0</v>
      </c>
      <c r="BH544" s="27"/>
      <c r="BI544" s="324">
        <f>SUMIF('Rekapitulasi Juni'!$D$214:$D$393,APS!$B544,'Rekapitulasi Juni'!$E$214:$E$393)</f>
        <v>0</v>
      </c>
      <c r="BJ544" s="324">
        <f>SUMIF('Rekapitulasi Juni'!$D$214:$D$393,APS!$B544,'Rekapitulasi Juni'!$F$214:$F$393)</f>
        <v>0</v>
      </c>
      <c r="BK544" s="27"/>
      <c r="BL544" s="325">
        <f t="shared" si="944"/>
        <v>0</v>
      </c>
      <c r="BM544" s="325">
        <f t="shared" si="945"/>
        <v>0</v>
      </c>
      <c r="BN544" s="27"/>
      <c r="BO544" s="324">
        <f>SUMIF('Rekapitulasi Juni'!$U$214:$U$393,APS!$B544,'Rekapitulasi Juni'!$V$214:$V$393)</f>
        <v>0</v>
      </c>
      <c r="BP544" s="324">
        <f>SUMIF('Rekapitulasi Juni'!$U$214:$U$393,APS!$B544,'Rekapitulasi Juni'!$W$214:$W$393)</f>
        <v>0</v>
      </c>
      <c r="BQ544" s="27"/>
      <c r="BR544" s="325">
        <f t="shared" si="946"/>
        <v>0</v>
      </c>
      <c r="BS544" s="325">
        <f t="shared" si="947"/>
        <v>0</v>
      </c>
      <c r="BT544" s="27"/>
      <c r="BU544" s="324">
        <f>SUMIF('Rekapitulasi Juni'!$AL$214:$AL$393,APS!$B544,'Rekapitulasi Juni'!$AM$214:$AM$393)</f>
        <v>0</v>
      </c>
      <c r="BV544" s="324">
        <f>SUMIF('Rekapitulasi Juni'!$AL$214:$AL$393,APS!$B544,'Rekapitulasi Juni'!$AN$214:$AN$393)</f>
        <v>0</v>
      </c>
      <c r="BW544" s="27"/>
      <c r="BX544" s="325">
        <f t="shared" si="948"/>
        <v>0</v>
      </c>
      <c r="BY544" s="325">
        <f t="shared" si="949"/>
        <v>0</v>
      </c>
      <c r="BZ544" s="27"/>
      <c r="CA544" s="324">
        <f>SUMIF('Rekapitulasi Juni'!$BA$214:$BA$393,APS!$B544,'Rekapitulasi Juni'!$BB$214:$BB$393)</f>
        <v>0</v>
      </c>
      <c r="CB544" s="324">
        <f>SUMIF('Rekapitulasi Juni'!$BA$214:$BA$393,APS!$B544,'Rekapitulasi Juni'!$BC$214:$BC$393)</f>
        <v>0</v>
      </c>
      <c r="CC544" s="27"/>
      <c r="CD544" s="325">
        <f t="shared" si="950"/>
        <v>0</v>
      </c>
      <c r="CE544" s="325">
        <f t="shared" si="951"/>
        <v>0</v>
      </c>
      <c r="CF544" s="27"/>
      <c r="CG544" s="324">
        <f>SUMIF('Rekapitulasi Juni'!$BP$214:$BP$393,APS!$B544,'Rekapitulasi Juni'!$BQ$214:$BQ$393)</f>
        <v>0</v>
      </c>
      <c r="CH544" s="324">
        <f>SUMIF('Rekapitulasi Juni'!$BP$214:$BP$393,APS!$B544,'Rekapitulasi Juni'!$BR$214:$BR$393)</f>
        <v>0</v>
      </c>
      <c r="CI544" s="27"/>
      <c r="CJ544" s="325">
        <f t="shared" si="952"/>
        <v>0</v>
      </c>
      <c r="CK544" s="325">
        <f t="shared" si="953"/>
        <v>0</v>
      </c>
      <c r="CL544" s="41">
        <f t="shared" si="954"/>
        <v>0</v>
      </c>
      <c r="CM544" s="41">
        <f t="shared" si="955"/>
        <v>0</v>
      </c>
      <c r="CN544" s="41">
        <f t="shared" si="956"/>
        <v>0</v>
      </c>
      <c r="CO544" s="41">
        <f t="shared" si="957"/>
        <v>0</v>
      </c>
      <c r="CP544" s="41">
        <f t="shared" si="958"/>
        <v>0</v>
      </c>
      <c r="CQ544" s="41">
        <f t="shared" si="959"/>
        <v>0</v>
      </c>
      <c r="CR544" s="180">
        <f t="shared" si="960"/>
        <v>0</v>
      </c>
      <c r="CS544" s="27">
        <v>0</v>
      </c>
      <c r="CT544" s="27"/>
      <c r="CU544" s="324">
        <f>SUMIF('Rekapitulasi Juni'!$D$410:$D$588,APS!$B544,'Rekapitulasi Juni'!$E$410:$E$588)</f>
        <v>0</v>
      </c>
      <c r="CV544" s="324">
        <f>SUMIF('Rekapitulasi Juni'!$D$410:$D$588,APS!$B544,'Rekapitulasi Juni'!$F$410:$F$588)</f>
        <v>0</v>
      </c>
      <c r="CW544" s="27"/>
      <c r="CX544" s="325">
        <f t="shared" si="961"/>
        <v>0</v>
      </c>
      <c r="CY544" s="325">
        <f t="shared" si="962"/>
        <v>0</v>
      </c>
      <c r="CZ544" s="27"/>
      <c r="DA544" s="324">
        <f>SUMIF('Rekapitulasi Juni'!$U$410:$U$588,APS!$B544,'Rekapitulasi Juni'!$V$410:$V$588)</f>
        <v>0</v>
      </c>
      <c r="DB544" s="324">
        <f>SUMIF('Rekapitulasi Juni'!$U$410:$U$588,APS!$B544,'Rekapitulasi Juni'!$W$410:$W$588)</f>
        <v>0</v>
      </c>
      <c r="DC544" s="27"/>
      <c r="DD544" s="325">
        <f t="shared" si="963"/>
        <v>0</v>
      </c>
      <c r="DE544" s="325">
        <f t="shared" si="964"/>
        <v>0</v>
      </c>
      <c r="DF544" s="27"/>
      <c r="DG544" s="324">
        <f>SUMIF('Rekapitulasi Juni'!$AL$410:$AL$588,APS!$B544,'Rekapitulasi Juni'!$AM$410:$AM$588)</f>
        <v>0</v>
      </c>
      <c r="DH544" s="324">
        <f>SUMIF('Rekapitulasi Juni'!$AL$410:$AL$588,APS!$B544,'Rekapitulasi Juni'!$AN$410:$AN$588)</f>
        <v>0</v>
      </c>
      <c r="DI544" s="27"/>
      <c r="DJ544" s="325">
        <f t="shared" si="929"/>
        <v>0</v>
      </c>
      <c r="DK544" s="325">
        <f t="shared" si="930"/>
        <v>0</v>
      </c>
      <c r="DL544" s="27"/>
      <c r="DM544" s="324">
        <f>SUMIF('Rekapitulasi Juni'!$BA$410:$BA$588,APS!$B544,'Rekapitulasi Juni'!$BB$410:$BB$588)</f>
        <v>0</v>
      </c>
      <c r="DN544" s="324">
        <f>SUMIF('Rekapitulasi Juni'!$BA$410:$BA$588,APS!$B544,'Rekapitulasi Juni'!$BC$410:$BC$588)</f>
        <v>0</v>
      </c>
      <c r="DO544" s="324">
        <f>SUMIF('Rekapitulasi Juni'!$BA$410:$BA$588,APS!$B544,'Rekapitulasi Juni'!$BF$410:$BF$588)</f>
        <v>0</v>
      </c>
      <c r="DP544" s="325">
        <f t="shared" si="921"/>
        <v>0</v>
      </c>
      <c r="DQ544" s="325">
        <f t="shared" si="922"/>
        <v>0</v>
      </c>
      <c r="DR544" s="27"/>
      <c r="DS544" s="324">
        <f>SUMIF('Rekapitulasi Juni'!$BP$410:$BP$588,APS!$B544,'Rekapitulasi Juni'!$BQ$410:$BQ$588)</f>
        <v>0</v>
      </c>
      <c r="DT544" s="324">
        <f>SUMIF('Rekapitulasi Juni'!$BP$410:$BP$588,APS!$B544,'Rekapitulasi Juni'!$BR$410:$BR$588)</f>
        <v>0</v>
      </c>
      <c r="DU544" s="27"/>
      <c r="DV544" s="325">
        <f t="shared" si="923"/>
        <v>0</v>
      </c>
      <c r="DW544" s="325">
        <f t="shared" si="924"/>
        <v>0</v>
      </c>
      <c r="DX544" s="41">
        <f t="shared" si="965"/>
        <v>0</v>
      </c>
      <c r="DY544" s="41">
        <f t="shared" si="966"/>
        <v>0</v>
      </c>
      <c r="DZ544" s="41">
        <f t="shared" si="967"/>
        <v>0</v>
      </c>
      <c r="EA544" s="41">
        <f t="shared" si="968"/>
        <v>0</v>
      </c>
      <c r="EB544" s="41">
        <f t="shared" si="969"/>
        <v>0</v>
      </c>
      <c r="EC544" s="41">
        <f t="shared" si="970"/>
        <v>0</v>
      </c>
      <c r="ED544" s="180">
        <f t="shared" si="971"/>
        <v>0</v>
      </c>
      <c r="EE544" s="27">
        <v>0</v>
      </c>
      <c r="EF544" s="27"/>
      <c r="EG544" s="324">
        <f>SUMIF('Rekapitulasi Juni'!$D$608:$D$786,APS!$B544,'Rekapitulasi Juni'!$E$608:$E$786)</f>
        <v>0</v>
      </c>
      <c r="EH544" s="324">
        <f>SUMIF('Rekapitulasi Juni'!$D$608:$D$786,APS!$B544,'Rekapitulasi Juni'!$F$608:$F$786)</f>
        <v>0</v>
      </c>
      <c r="EI544" s="27"/>
      <c r="EJ544" s="325">
        <f t="shared" si="925"/>
        <v>0</v>
      </c>
      <c r="EK544" s="325">
        <f t="shared" si="926"/>
        <v>0</v>
      </c>
      <c r="EL544" s="27"/>
      <c r="EM544" s="324">
        <f>SUMIF('Rekapitulasi Juni'!$U$608:$U$786,APS!$B544,'Rekapitulasi Juni'!$V$608:$V$786)</f>
        <v>0</v>
      </c>
      <c r="EN544" s="324">
        <f>SUMIF('Rekapitulasi Juni'!$U$608:$U$786,APS!$B544,'Rekapitulasi Juni'!$W$608:$W$786)</f>
        <v>0</v>
      </c>
      <c r="EO544" s="27"/>
      <c r="EP544" s="325">
        <f t="shared" si="927"/>
        <v>0</v>
      </c>
      <c r="EQ544" s="325">
        <f t="shared" si="928"/>
        <v>0</v>
      </c>
      <c r="ER544" s="27">
        <v>10</v>
      </c>
      <c r="ES544" s="324">
        <f>SUMIF('Rekapitulasi Juni'!$AL$608:$AL$786,APS!$B544,'Rekapitulasi Juni'!$AM$608:$AM$786)</f>
        <v>0</v>
      </c>
      <c r="ET544" s="324">
        <f>SUMIF('Rekapitulasi Juni'!$AL$608:$AL$786,APS!$B544,'Rekapitulasi Juni'!$AN$608:$AN$786)</f>
        <v>0</v>
      </c>
      <c r="EU544" s="27"/>
      <c r="EV544" s="325">
        <f t="shared" si="914"/>
        <v>0</v>
      </c>
      <c r="EW544" s="325">
        <f t="shared" si="915"/>
        <v>0</v>
      </c>
      <c r="EX544" s="27">
        <v>16</v>
      </c>
      <c r="EY544" s="324">
        <f>SUMIF('Rekapitulasi Juni'!$BA$608:$BA$786,APS!$B544,'Rekapitulasi Juni'!$BB$608:$BB$786)</f>
        <v>0</v>
      </c>
      <c r="EZ544" s="324">
        <f>SUMIF('Rekapitulasi Juni'!$BA$608:$BA$786,APS!$B544,'Rekapitulasi Juni'!$BC$608:$BC$786)</f>
        <v>0</v>
      </c>
      <c r="FA544" s="324">
        <f>SUMIF('Rekapitulasi Juni'!$BA$608:$BA$786,APS!$B544,'Rekapitulasi Juni'!$BF$608:$BF$786)</f>
        <v>0</v>
      </c>
      <c r="FB544" s="325">
        <f t="shared" si="916"/>
        <v>0</v>
      </c>
      <c r="FC544" s="325">
        <f t="shared" si="917"/>
        <v>0</v>
      </c>
      <c r="FD544" s="27"/>
      <c r="FE544" s="27"/>
      <c r="FF544" s="27"/>
      <c r="FG544" s="27"/>
      <c r="FH544" s="27"/>
      <c r="FI544" s="27"/>
      <c r="FJ544" s="41">
        <f t="shared" si="972"/>
        <v>26</v>
      </c>
      <c r="FK544" s="41">
        <f t="shared" si="973"/>
        <v>0</v>
      </c>
      <c r="FL544" s="41">
        <f t="shared" si="974"/>
        <v>0</v>
      </c>
      <c r="FM544" s="41">
        <f t="shared" si="975"/>
        <v>0</v>
      </c>
      <c r="FN544" s="41">
        <f t="shared" si="976"/>
        <v>0</v>
      </c>
      <c r="FO544" s="41">
        <f t="shared" si="977"/>
        <v>-26</v>
      </c>
      <c r="FP544" s="180">
        <f t="shared" si="978"/>
        <v>0</v>
      </c>
      <c r="FQ544" s="27"/>
      <c r="FR544" s="27"/>
      <c r="FS544" s="324">
        <f>SUMIF('Rekapitulasi Juni'!$D$804:$D$984,APS!$B544,'Rekapitulasi Juni'!$E$804:$E$984)</f>
        <v>0</v>
      </c>
      <c r="FT544" s="324">
        <f>SUMIF('Rekapitulasi Juni'!$D$804:$D$984,APS!$B544,'Rekapitulasi Juni'!$F$804:$F$984)</f>
        <v>0</v>
      </c>
      <c r="FU544" s="27"/>
      <c r="FV544" s="325">
        <f t="shared" si="918"/>
        <v>0</v>
      </c>
      <c r="FW544" s="325">
        <f t="shared" si="919"/>
        <v>0</v>
      </c>
      <c r="FX544" s="27"/>
      <c r="FY544" s="324">
        <f>SUMIF('Rekapitulasi Juni'!$U$804:$U$984,APS!$B544,'Rekapitulasi Juni'!$V$804:$V$984)</f>
        <v>0</v>
      </c>
      <c r="FZ544" s="324">
        <f>SUMIF('Rekapitulasi Juni'!$U$804:$U$984,APS!$B544,'Rekapitulasi Juni'!$W$804:$W$984)</f>
        <v>0</v>
      </c>
      <c r="GA544" s="27"/>
      <c r="GB544" s="325">
        <f t="shared" si="912"/>
        <v>0</v>
      </c>
      <c r="GC544" s="325">
        <f t="shared" si="913"/>
        <v>0</v>
      </c>
      <c r="GD544" s="27"/>
      <c r="GE544" s="324">
        <f>SUMIF('Rekapitulasi Juni'!$AL$804:$AL$984,APS!$B544,'Rekapitulasi Juni'!$AM$804:$AM$984)</f>
        <v>0</v>
      </c>
      <c r="GF544" s="324">
        <f>SUMIF('Rekapitulasi Juni'!$AL$804:$AL$984,APS!$B544,'Rekapitulasi Juni'!$AN$804:$AN$984)</f>
        <v>0</v>
      </c>
      <c r="GG544" s="27"/>
      <c r="GH544" s="325">
        <f t="shared" si="902"/>
        <v>0</v>
      </c>
      <c r="GI544" s="325">
        <f t="shared" si="903"/>
        <v>0</v>
      </c>
      <c r="GJ544" s="27"/>
      <c r="GK544" s="27"/>
      <c r="GL544" s="41">
        <f t="shared" si="979"/>
        <v>0</v>
      </c>
      <c r="GM544" s="41">
        <f t="shared" si="980"/>
        <v>0</v>
      </c>
      <c r="GN544" s="41">
        <f t="shared" si="981"/>
        <v>0</v>
      </c>
      <c r="GO544" s="41">
        <f t="shared" si="911"/>
        <v>0</v>
      </c>
      <c r="GP544" s="41">
        <f t="shared" si="982"/>
        <v>0</v>
      </c>
      <c r="GQ544" s="41">
        <f t="shared" si="983"/>
        <v>0</v>
      </c>
      <c r="GR544" s="180">
        <f t="shared" si="984"/>
        <v>0</v>
      </c>
      <c r="GS544" s="41">
        <f t="shared" si="904"/>
        <v>26</v>
      </c>
      <c r="GT544" s="41">
        <f t="shared" si="905"/>
        <v>0</v>
      </c>
      <c r="GU544" s="41">
        <f t="shared" si="906"/>
        <v>0</v>
      </c>
      <c r="GV544" s="41">
        <f t="shared" si="907"/>
        <v>0</v>
      </c>
      <c r="GW544" s="41">
        <f t="shared" si="908"/>
        <v>0</v>
      </c>
      <c r="GX544" s="41">
        <f t="shared" si="909"/>
        <v>-26</v>
      </c>
      <c r="GY544" s="180">
        <f t="shared" si="910"/>
        <v>0</v>
      </c>
      <c r="GZ544" s="41">
        <v>519</v>
      </c>
      <c r="HA544" s="32"/>
      <c r="HB544" s="42">
        <f t="shared" si="794"/>
        <v>26</v>
      </c>
      <c r="HC544" s="59"/>
    </row>
    <row r="545" spans="1:211" ht="15" customHeight="1">
      <c r="A545" s="31" t="s">
        <v>1058</v>
      </c>
      <c r="B545" s="32" t="s">
        <v>1059</v>
      </c>
      <c r="C545" s="31" t="s">
        <v>1035</v>
      </c>
      <c r="D545" s="31" t="s">
        <v>1035</v>
      </c>
      <c r="E545" s="31" t="s">
        <v>1014</v>
      </c>
      <c r="F545" s="31" t="s">
        <v>929</v>
      </c>
      <c r="G545" s="33">
        <v>0</v>
      </c>
      <c r="H545" s="33">
        <v>0</v>
      </c>
      <c r="I545" s="33">
        <v>0</v>
      </c>
      <c r="J545" s="34">
        <f>IFERROR(VLOOKUP(A545,#REF!,3,0),0)</f>
        <v>0</v>
      </c>
      <c r="K545" s="34">
        <f t="shared" si="789"/>
        <v>288</v>
      </c>
      <c r="L545" s="34">
        <v>80</v>
      </c>
      <c r="M545" s="34">
        <v>368</v>
      </c>
      <c r="N545" s="35">
        <f t="shared" si="790"/>
        <v>-288</v>
      </c>
      <c r="O545" s="35">
        <f t="shared" si="791"/>
        <v>0</v>
      </c>
      <c r="P545" s="36">
        <v>80</v>
      </c>
      <c r="Q545" s="36">
        <f t="shared" si="920"/>
        <v>368</v>
      </c>
      <c r="R545" s="80"/>
      <c r="S545" s="37">
        <f ca="1">SUMIF(ROP!$D$6:$H$65536,A545,ROP!$J$6:$J$65536)</f>
        <v>0</v>
      </c>
      <c r="T545" s="37">
        <f>SUMIF(HASIL!$B:$B,APS!$B545&amp;RIGHT(APS!T$9,2),HASIL!$I:$I)</f>
        <v>0</v>
      </c>
      <c r="U545" s="37">
        <f>SUMIF(HASIL!$B:$B,APS!$B545&amp;RIGHT(APS!U$9,2),HASIL!$I:$I)</f>
        <v>0</v>
      </c>
      <c r="V545" s="37">
        <f>SUMIF(HASIL!$B:$B,APS!$B545&amp;RIGHT(APS!V$9,2),HASIL!$I:$I)</f>
        <v>0</v>
      </c>
      <c r="W545" s="37">
        <f>SUMIF(HASIL!$B:$B,APS!$B545&amp;RIGHT(APS!W$9,2),HASIL!$I:$I)</f>
        <v>0</v>
      </c>
      <c r="X545" s="38">
        <f t="shared" si="792"/>
        <v>0</v>
      </c>
      <c r="Y545" s="38">
        <f t="shared" si="793"/>
        <v>-368</v>
      </c>
      <c r="Z545" s="39">
        <f t="shared" si="985"/>
        <v>-80</v>
      </c>
      <c r="AA545" s="39">
        <f t="shared" si="901"/>
        <v>288</v>
      </c>
      <c r="AB545" s="40">
        <f t="shared" si="986"/>
        <v>0</v>
      </c>
      <c r="AC545" s="27">
        <v>0</v>
      </c>
      <c r="AD545" s="27"/>
      <c r="AE545" s="27"/>
      <c r="AF545" s="27"/>
      <c r="AG545" s="27"/>
      <c r="AH545" s="27"/>
      <c r="AI545" s="324">
        <f>SUMIF('Rekapitulasi Juni'!$D$9:$D$192,APS!$B545,'Rekapitulasi Juni'!$E$9:$E$192)</f>
        <v>0</v>
      </c>
      <c r="AJ545" s="324">
        <f>SUMIF('Rekapitulasi Juni'!$D$9:$D$192,APS!$B545,'Rekapitulasi Juni'!$F$9:$F$192)</f>
        <v>0</v>
      </c>
      <c r="AK545" s="324">
        <f>SUMIF('Rekapitulasi Juni'!$D$9:$D$192,APS!$B545,'Rekapitulasi Juni'!$K$9:$K$192)</f>
        <v>0</v>
      </c>
      <c r="AL545" s="325">
        <f t="shared" si="931"/>
        <v>0</v>
      </c>
      <c r="AM545" s="325">
        <f t="shared" si="932"/>
        <v>0</v>
      </c>
      <c r="AN545" s="27"/>
      <c r="AO545" s="324">
        <f>SUMIF('Rekapitulasi Juni'!$U$9:$U$192,APS!$B545,'Rekapitulasi Juni'!$V$9:$V$192)</f>
        <v>0</v>
      </c>
      <c r="AP545" s="324">
        <f>SUMIF('Rekapitulasi Juni'!$U$9:$U$192,APS!$B545,'Rekapitulasi Juni'!$W$9:$W$192)</f>
        <v>0</v>
      </c>
      <c r="AQ545" s="27"/>
      <c r="AR545" s="325">
        <f t="shared" si="933"/>
        <v>0</v>
      </c>
      <c r="AS545" s="325">
        <f t="shared" si="934"/>
        <v>0</v>
      </c>
      <c r="AT545" s="27"/>
      <c r="AU545" s="324">
        <f>SUMIF('Rekapitulasi Juni'!$AL$9:$AL$192,APS!$B545,'Rekapitulasi Juni'!$AM$9:$AM$192)</f>
        <v>0</v>
      </c>
      <c r="AV545" s="324">
        <f>SUMIF('Rekapitulasi Juni'!$AL$9:$AL$192,APS!$B545,'Rekapitulasi Juni'!$AN$9:$AN$192)</f>
        <v>10</v>
      </c>
      <c r="AW545" s="27"/>
      <c r="AX545" s="325">
        <f t="shared" si="935"/>
        <v>0</v>
      </c>
      <c r="AY545" s="325">
        <f t="shared" si="936"/>
        <v>0</v>
      </c>
      <c r="AZ545" s="41">
        <f t="shared" si="937"/>
        <v>0</v>
      </c>
      <c r="BA545" s="41">
        <f t="shared" si="938"/>
        <v>0</v>
      </c>
      <c r="BB545" s="41">
        <f t="shared" si="939"/>
        <v>10</v>
      </c>
      <c r="BC545" s="41">
        <f t="shared" si="940"/>
        <v>0</v>
      </c>
      <c r="BD545" s="41">
        <f t="shared" si="941"/>
        <v>10</v>
      </c>
      <c r="BE545" s="41">
        <f t="shared" si="942"/>
        <v>10</v>
      </c>
      <c r="BF545" s="180">
        <f t="shared" si="943"/>
        <v>0</v>
      </c>
      <c r="BG545" s="27">
        <v>0</v>
      </c>
      <c r="BH545" s="27">
        <v>70</v>
      </c>
      <c r="BI545" s="324">
        <f>SUMIF('Rekapitulasi Juni'!$D$214:$D$393,APS!$B545,'Rekapitulasi Juni'!$E$214:$E$393)</f>
        <v>90</v>
      </c>
      <c r="BJ545" s="324">
        <f>SUMIF('Rekapitulasi Juni'!$D$214:$D$393,APS!$B545,'Rekapitulasi Juni'!$F$214:$F$393)</f>
        <v>10</v>
      </c>
      <c r="BK545" s="27"/>
      <c r="BL545" s="325">
        <f t="shared" si="944"/>
        <v>14.285714285714285</v>
      </c>
      <c r="BM545" s="325">
        <f t="shared" si="945"/>
        <v>11.111111111111111</v>
      </c>
      <c r="BN545" s="27">
        <v>96</v>
      </c>
      <c r="BO545" s="324">
        <f>SUMIF('Rekapitulasi Juni'!$U$214:$U$393,APS!$B545,'Rekapitulasi Juni'!$V$214:$V$393)</f>
        <v>0</v>
      </c>
      <c r="BP545" s="324">
        <f>SUMIF('Rekapitulasi Juni'!$U$214:$U$393,APS!$B545,'Rekapitulasi Juni'!$W$214:$W$393)</f>
        <v>0</v>
      </c>
      <c r="BQ545" s="27"/>
      <c r="BR545" s="325">
        <f t="shared" si="946"/>
        <v>0</v>
      </c>
      <c r="BS545" s="325">
        <f t="shared" si="947"/>
        <v>0</v>
      </c>
      <c r="BT545" s="27">
        <v>60</v>
      </c>
      <c r="BU545" s="324">
        <f>SUMIF('Rekapitulasi Juni'!$AL$214:$AL$393,APS!$B545,'Rekapitulasi Juni'!$AM$214:$AM$393)</f>
        <v>0</v>
      </c>
      <c r="BV545" s="324">
        <f>SUMIF('Rekapitulasi Juni'!$AL$214:$AL$393,APS!$B545,'Rekapitulasi Juni'!$AN$214:$AN$393)</f>
        <v>0</v>
      </c>
      <c r="BW545" s="27"/>
      <c r="BX545" s="325">
        <f t="shared" si="948"/>
        <v>0</v>
      </c>
      <c r="BY545" s="325">
        <f t="shared" si="949"/>
        <v>0</v>
      </c>
      <c r="BZ545" s="27">
        <v>62</v>
      </c>
      <c r="CA545" s="324">
        <f>SUMIF('Rekapitulasi Juni'!$BA$214:$BA$393,APS!$B545,'Rekapitulasi Juni'!$BB$214:$BB$393)</f>
        <v>50</v>
      </c>
      <c r="CB545" s="324">
        <f>SUMIF('Rekapitulasi Juni'!$BA$214:$BA$393,APS!$B545,'Rekapitulasi Juni'!$BC$214:$BC$393)</f>
        <v>80</v>
      </c>
      <c r="CC545" s="27"/>
      <c r="CD545" s="325">
        <f t="shared" si="950"/>
        <v>129.03225806451613</v>
      </c>
      <c r="CE545" s="325">
        <f t="shared" si="951"/>
        <v>160</v>
      </c>
      <c r="CF545" s="27"/>
      <c r="CG545" s="324">
        <f>SUMIF('Rekapitulasi Juni'!$BP$214:$BP$393,APS!$B545,'Rekapitulasi Juni'!$BQ$214:$BQ$393)</f>
        <v>60</v>
      </c>
      <c r="CH545" s="324">
        <f>SUMIF('Rekapitulasi Juni'!$BP$214:$BP$393,APS!$B545,'Rekapitulasi Juni'!$BR$214:$BR$393)</f>
        <v>70</v>
      </c>
      <c r="CI545" s="27"/>
      <c r="CJ545" s="325">
        <f t="shared" si="952"/>
        <v>0</v>
      </c>
      <c r="CK545" s="325">
        <f t="shared" si="953"/>
        <v>116.66666666666667</v>
      </c>
      <c r="CL545" s="41">
        <f t="shared" si="954"/>
        <v>288</v>
      </c>
      <c r="CM545" s="41">
        <f t="shared" si="955"/>
        <v>200</v>
      </c>
      <c r="CN545" s="41">
        <f t="shared" si="956"/>
        <v>160</v>
      </c>
      <c r="CO545" s="41">
        <f t="shared" si="957"/>
        <v>0</v>
      </c>
      <c r="CP545" s="41">
        <f t="shared" si="958"/>
        <v>160</v>
      </c>
      <c r="CQ545" s="41">
        <f t="shared" si="959"/>
        <v>-128</v>
      </c>
      <c r="CR545" s="180">
        <f t="shared" si="960"/>
        <v>55.555555555555557</v>
      </c>
      <c r="CS545" s="27">
        <v>0</v>
      </c>
      <c r="CT545" s="27"/>
      <c r="CU545" s="324">
        <f>SUMIF('Rekapitulasi Juni'!$D$410:$D$588,APS!$B545,'Rekapitulasi Juni'!$E$410:$E$588)</f>
        <v>0</v>
      </c>
      <c r="CV545" s="324">
        <f>SUMIF('Rekapitulasi Juni'!$D$410:$D$588,APS!$B545,'Rekapitulasi Juni'!$F$410:$F$588)</f>
        <v>0</v>
      </c>
      <c r="CW545" s="27"/>
      <c r="CX545" s="325">
        <f t="shared" si="961"/>
        <v>0</v>
      </c>
      <c r="CY545" s="325">
        <f t="shared" si="962"/>
        <v>0</v>
      </c>
      <c r="CZ545" s="27"/>
      <c r="DA545" s="324">
        <f>SUMIF('Rekapitulasi Juni'!$U$410:$U$588,APS!$B545,'Rekapitulasi Juni'!$V$410:$V$588)</f>
        <v>0</v>
      </c>
      <c r="DB545" s="324">
        <f>SUMIF('Rekapitulasi Juni'!$U$410:$U$588,APS!$B545,'Rekapitulasi Juni'!$W$410:$W$588)</f>
        <v>0</v>
      </c>
      <c r="DC545" s="27"/>
      <c r="DD545" s="325">
        <f t="shared" si="963"/>
        <v>0</v>
      </c>
      <c r="DE545" s="325">
        <f t="shared" si="964"/>
        <v>0</v>
      </c>
      <c r="DF545" s="27"/>
      <c r="DG545" s="324">
        <f>SUMIF('Rekapitulasi Juni'!$AL$410:$AL$588,APS!$B545,'Rekapitulasi Juni'!$AM$410:$AM$588)</f>
        <v>0</v>
      </c>
      <c r="DH545" s="324">
        <f>SUMIF('Rekapitulasi Juni'!$AL$410:$AL$588,APS!$B545,'Rekapitulasi Juni'!$AN$410:$AN$588)</f>
        <v>0</v>
      </c>
      <c r="DI545" s="27"/>
      <c r="DJ545" s="325">
        <f t="shared" si="929"/>
        <v>0</v>
      </c>
      <c r="DK545" s="325">
        <f t="shared" si="930"/>
        <v>0</v>
      </c>
      <c r="DL545" s="27"/>
      <c r="DM545" s="324">
        <f>SUMIF('Rekapitulasi Juni'!$BA$410:$BA$588,APS!$B545,'Rekapitulasi Juni'!$BB$410:$BB$588)</f>
        <v>0</v>
      </c>
      <c r="DN545" s="324">
        <f>SUMIF('Rekapitulasi Juni'!$BA$410:$BA$588,APS!$B545,'Rekapitulasi Juni'!$BC$410:$BC$588)</f>
        <v>0</v>
      </c>
      <c r="DO545" s="324">
        <f>SUMIF('Rekapitulasi Juni'!$BA$410:$BA$588,APS!$B545,'Rekapitulasi Juni'!$BF$410:$BF$588)</f>
        <v>0</v>
      </c>
      <c r="DP545" s="325">
        <f t="shared" si="921"/>
        <v>0</v>
      </c>
      <c r="DQ545" s="325">
        <f t="shared" si="922"/>
        <v>0</v>
      </c>
      <c r="DR545" s="27"/>
      <c r="DS545" s="324">
        <f>SUMIF('Rekapitulasi Juni'!$BP$410:$BP$588,APS!$B545,'Rekapitulasi Juni'!$BQ$410:$BQ$588)</f>
        <v>0</v>
      </c>
      <c r="DT545" s="324">
        <f>SUMIF('Rekapitulasi Juni'!$BP$410:$BP$588,APS!$B545,'Rekapitulasi Juni'!$BR$410:$BR$588)</f>
        <v>0</v>
      </c>
      <c r="DU545" s="27"/>
      <c r="DV545" s="325">
        <f t="shared" si="923"/>
        <v>0</v>
      </c>
      <c r="DW545" s="325">
        <f t="shared" si="924"/>
        <v>0</v>
      </c>
      <c r="DX545" s="41">
        <f t="shared" si="965"/>
        <v>0</v>
      </c>
      <c r="DY545" s="41">
        <f t="shared" si="966"/>
        <v>0</v>
      </c>
      <c r="DZ545" s="41">
        <f t="shared" si="967"/>
        <v>0</v>
      </c>
      <c r="EA545" s="41">
        <f t="shared" si="968"/>
        <v>0</v>
      </c>
      <c r="EB545" s="41">
        <f t="shared" si="969"/>
        <v>0</v>
      </c>
      <c r="EC545" s="41">
        <f t="shared" si="970"/>
        <v>0</v>
      </c>
      <c r="ED545" s="180">
        <f t="shared" si="971"/>
        <v>0</v>
      </c>
      <c r="EE545" s="27">
        <v>0</v>
      </c>
      <c r="EF545" s="27"/>
      <c r="EG545" s="324">
        <f>SUMIF('Rekapitulasi Juni'!$D$608:$D$786,APS!$B545,'Rekapitulasi Juni'!$E$608:$E$786)</f>
        <v>0</v>
      </c>
      <c r="EH545" s="324">
        <f>SUMIF('Rekapitulasi Juni'!$D$608:$D$786,APS!$B545,'Rekapitulasi Juni'!$F$608:$F$786)</f>
        <v>0</v>
      </c>
      <c r="EI545" s="27"/>
      <c r="EJ545" s="325">
        <f t="shared" si="925"/>
        <v>0</v>
      </c>
      <c r="EK545" s="325">
        <f t="shared" si="926"/>
        <v>0</v>
      </c>
      <c r="EL545" s="27"/>
      <c r="EM545" s="324">
        <f>SUMIF('Rekapitulasi Juni'!$U$608:$U$786,APS!$B545,'Rekapitulasi Juni'!$V$608:$V$786)</f>
        <v>0</v>
      </c>
      <c r="EN545" s="324">
        <f>SUMIF('Rekapitulasi Juni'!$U$608:$U$786,APS!$B545,'Rekapitulasi Juni'!$W$608:$W$786)</f>
        <v>0</v>
      </c>
      <c r="EO545" s="27"/>
      <c r="EP545" s="325">
        <f t="shared" si="927"/>
        <v>0</v>
      </c>
      <c r="EQ545" s="325">
        <f t="shared" si="928"/>
        <v>0</v>
      </c>
      <c r="ER545" s="27"/>
      <c r="ES545" s="324">
        <f>SUMIF('Rekapitulasi Juni'!$AL$608:$AL$786,APS!$B545,'Rekapitulasi Juni'!$AM$608:$AM$786)</f>
        <v>0</v>
      </c>
      <c r="ET545" s="324">
        <f>SUMIF('Rekapitulasi Juni'!$AL$608:$AL$786,APS!$B545,'Rekapitulasi Juni'!$AN$608:$AN$786)</f>
        <v>0</v>
      </c>
      <c r="EU545" s="27"/>
      <c r="EV545" s="325">
        <f t="shared" si="914"/>
        <v>0</v>
      </c>
      <c r="EW545" s="325">
        <f t="shared" si="915"/>
        <v>0</v>
      </c>
      <c r="EX545" s="27"/>
      <c r="EY545" s="324">
        <f>SUMIF('Rekapitulasi Juni'!$BA$608:$BA$786,APS!$B545,'Rekapitulasi Juni'!$BB$608:$BB$786)</f>
        <v>0</v>
      </c>
      <c r="EZ545" s="324">
        <f>SUMIF('Rekapitulasi Juni'!$BA$608:$BA$786,APS!$B545,'Rekapitulasi Juni'!$BC$608:$BC$786)</f>
        <v>0</v>
      </c>
      <c r="FA545" s="324">
        <f>SUMIF('Rekapitulasi Juni'!$BA$608:$BA$786,APS!$B545,'Rekapitulasi Juni'!$BF$608:$BF$786)</f>
        <v>0</v>
      </c>
      <c r="FB545" s="325">
        <f t="shared" si="916"/>
        <v>0</v>
      </c>
      <c r="FC545" s="325">
        <f t="shared" si="917"/>
        <v>0</v>
      </c>
      <c r="FD545" s="27"/>
      <c r="FE545" s="27"/>
      <c r="FF545" s="27"/>
      <c r="FG545" s="27"/>
      <c r="FH545" s="27"/>
      <c r="FI545" s="27"/>
      <c r="FJ545" s="41">
        <f t="shared" si="972"/>
        <v>0</v>
      </c>
      <c r="FK545" s="41">
        <f t="shared" si="973"/>
        <v>0</v>
      </c>
      <c r="FL545" s="41">
        <f t="shared" si="974"/>
        <v>0</v>
      </c>
      <c r="FM545" s="41">
        <f t="shared" si="975"/>
        <v>0</v>
      </c>
      <c r="FN545" s="41">
        <f t="shared" si="976"/>
        <v>0</v>
      </c>
      <c r="FO545" s="41">
        <f t="shared" si="977"/>
        <v>0</v>
      </c>
      <c r="FP545" s="180">
        <f t="shared" si="978"/>
        <v>0</v>
      </c>
      <c r="FQ545" s="27"/>
      <c r="FR545" s="27"/>
      <c r="FS545" s="324">
        <f>SUMIF('Rekapitulasi Juni'!$D$804:$D$984,APS!$B545,'Rekapitulasi Juni'!$E$804:$E$984)</f>
        <v>0</v>
      </c>
      <c r="FT545" s="324">
        <f>SUMIF('Rekapitulasi Juni'!$D$804:$D$984,APS!$B545,'Rekapitulasi Juni'!$F$804:$F$984)</f>
        <v>0</v>
      </c>
      <c r="FU545" s="27"/>
      <c r="FV545" s="325">
        <f t="shared" si="918"/>
        <v>0</v>
      </c>
      <c r="FW545" s="325">
        <f t="shared" si="919"/>
        <v>0</v>
      </c>
      <c r="FX545" s="27"/>
      <c r="FY545" s="324">
        <f>SUMIF('Rekapitulasi Juni'!$U$804:$U$984,APS!$B545,'Rekapitulasi Juni'!$V$804:$V$984)</f>
        <v>0</v>
      </c>
      <c r="FZ545" s="324">
        <f>SUMIF('Rekapitulasi Juni'!$U$804:$U$984,APS!$B545,'Rekapitulasi Juni'!$W$804:$W$984)</f>
        <v>0</v>
      </c>
      <c r="GA545" s="27"/>
      <c r="GB545" s="325">
        <f t="shared" si="912"/>
        <v>0</v>
      </c>
      <c r="GC545" s="325">
        <f t="shared" si="913"/>
        <v>0</v>
      </c>
      <c r="GD545" s="27"/>
      <c r="GE545" s="324">
        <f>SUMIF('Rekapitulasi Juni'!$AL$804:$AL$984,APS!$B545,'Rekapitulasi Juni'!$AM$804:$AM$984)</f>
        <v>0</v>
      </c>
      <c r="GF545" s="324">
        <f>SUMIF('Rekapitulasi Juni'!$AL$804:$AL$984,APS!$B545,'Rekapitulasi Juni'!$AN$804:$AN$984)</f>
        <v>0</v>
      </c>
      <c r="GG545" s="27"/>
      <c r="GH545" s="325">
        <f t="shared" si="902"/>
        <v>0</v>
      </c>
      <c r="GI545" s="325">
        <f t="shared" si="903"/>
        <v>0</v>
      </c>
      <c r="GJ545" s="27"/>
      <c r="GK545" s="27"/>
      <c r="GL545" s="41">
        <f t="shared" si="979"/>
        <v>0</v>
      </c>
      <c r="GM545" s="41">
        <f t="shared" si="980"/>
        <v>0</v>
      </c>
      <c r="GN545" s="41">
        <f t="shared" si="981"/>
        <v>0</v>
      </c>
      <c r="GO545" s="41">
        <f t="shared" si="911"/>
        <v>0</v>
      </c>
      <c r="GP545" s="41">
        <f t="shared" si="982"/>
        <v>0</v>
      </c>
      <c r="GQ545" s="41">
        <f t="shared" si="983"/>
        <v>0</v>
      </c>
      <c r="GR545" s="180">
        <f t="shared" si="984"/>
        <v>0</v>
      </c>
      <c r="GS545" s="41">
        <f t="shared" si="904"/>
        <v>288</v>
      </c>
      <c r="GT545" s="41">
        <f t="shared" si="905"/>
        <v>200</v>
      </c>
      <c r="GU545" s="41">
        <f t="shared" si="906"/>
        <v>170</v>
      </c>
      <c r="GV545" s="41">
        <f t="shared" si="907"/>
        <v>0</v>
      </c>
      <c r="GW545" s="41">
        <f t="shared" si="908"/>
        <v>170</v>
      </c>
      <c r="GX545" s="41">
        <f t="shared" si="909"/>
        <v>-198</v>
      </c>
      <c r="GY545" s="180">
        <f t="shared" si="910"/>
        <v>46.195652173913047</v>
      </c>
      <c r="GZ545" s="41">
        <v>520</v>
      </c>
      <c r="HA545" s="32"/>
      <c r="HB545" s="42">
        <f t="shared" si="794"/>
        <v>448</v>
      </c>
      <c r="HC545" s="59"/>
    </row>
    <row r="546" spans="1:211" ht="15" customHeight="1">
      <c r="A546" s="31" t="s">
        <v>1060</v>
      </c>
      <c r="B546" s="32" t="s">
        <v>1061</v>
      </c>
      <c r="C546" s="31" t="s">
        <v>1035</v>
      </c>
      <c r="D546" s="31" t="s">
        <v>1035</v>
      </c>
      <c r="E546" s="31" t="s">
        <v>1014</v>
      </c>
      <c r="F546" s="31" t="s">
        <v>929</v>
      </c>
      <c r="G546" s="33">
        <v>0</v>
      </c>
      <c r="H546" s="33">
        <v>0</v>
      </c>
      <c r="I546" s="33">
        <v>0</v>
      </c>
      <c r="J546" s="34">
        <f>IFERROR(VLOOKUP(A546,#REF!,3,0),0)</f>
        <v>0</v>
      </c>
      <c r="K546" s="34">
        <f t="shared" si="789"/>
        <v>175</v>
      </c>
      <c r="L546" s="34">
        <v>64</v>
      </c>
      <c r="M546" s="34">
        <v>239</v>
      </c>
      <c r="N546" s="35">
        <f t="shared" si="790"/>
        <v>-175</v>
      </c>
      <c r="O546" s="35">
        <f t="shared" si="791"/>
        <v>0</v>
      </c>
      <c r="P546" s="36">
        <v>30</v>
      </c>
      <c r="Q546" s="36">
        <f t="shared" si="920"/>
        <v>205</v>
      </c>
      <c r="R546" s="80"/>
      <c r="S546" s="37">
        <f ca="1">SUMIF(ROP!$D$6:$H$65536,A546,ROP!$J$6:$J$65536)</f>
        <v>0</v>
      </c>
      <c r="T546" s="37">
        <f>SUMIF(HASIL!$B:$B,APS!$B546&amp;RIGHT(APS!T$9,2),HASIL!$I:$I)</f>
        <v>0</v>
      </c>
      <c r="U546" s="37">
        <f>SUMIF(HASIL!$B:$B,APS!$B546&amp;RIGHT(APS!U$9,2),HASIL!$I:$I)</f>
        <v>0</v>
      </c>
      <c r="V546" s="37">
        <f>SUMIF(HASIL!$B:$B,APS!$B546&amp;RIGHT(APS!V$9,2),HASIL!$I:$I)</f>
        <v>0</v>
      </c>
      <c r="W546" s="37">
        <f>SUMIF(HASIL!$B:$B,APS!$B546&amp;RIGHT(APS!W$9,2),HASIL!$I:$I)</f>
        <v>0</v>
      </c>
      <c r="X546" s="38">
        <f t="shared" si="792"/>
        <v>0</v>
      </c>
      <c r="Y546" s="38">
        <f t="shared" si="793"/>
        <v>-205</v>
      </c>
      <c r="Z546" s="39">
        <f t="shared" si="985"/>
        <v>0</v>
      </c>
      <c r="AA546" s="39">
        <f t="shared" si="901"/>
        <v>205</v>
      </c>
      <c r="AB546" s="40">
        <f t="shared" si="986"/>
        <v>0</v>
      </c>
      <c r="AC546" s="27">
        <v>0</v>
      </c>
      <c r="AD546" s="27"/>
      <c r="AE546" s="27"/>
      <c r="AF546" s="27"/>
      <c r="AG546" s="27"/>
      <c r="AH546" s="27"/>
      <c r="AI546" s="324">
        <f>SUMIF('Rekapitulasi Juni'!$D$9:$D$192,APS!$B546,'Rekapitulasi Juni'!$E$9:$E$192)</f>
        <v>0</v>
      </c>
      <c r="AJ546" s="324">
        <f>SUMIF('Rekapitulasi Juni'!$D$9:$D$192,APS!$B546,'Rekapitulasi Juni'!$F$9:$F$192)</f>
        <v>0</v>
      </c>
      <c r="AK546" s="324">
        <f>SUMIF('Rekapitulasi Juni'!$D$9:$D$192,APS!$B546,'Rekapitulasi Juni'!$K$9:$K$192)</f>
        <v>0</v>
      </c>
      <c r="AL546" s="325">
        <f t="shared" si="931"/>
        <v>0</v>
      </c>
      <c r="AM546" s="325">
        <f t="shared" si="932"/>
        <v>0</v>
      </c>
      <c r="AN546" s="27"/>
      <c r="AO546" s="324">
        <f>SUMIF('Rekapitulasi Juni'!$U$9:$U$192,APS!$B546,'Rekapitulasi Juni'!$V$9:$V$192)</f>
        <v>0</v>
      </c>
      <c r="AP546" s="324">
        <f>SUMIF('Rekapitulasi Juni'!$U$9:$U$192,APS!$B546,'Rekapitulasi Juni'!$W$9:$W$192)</f>
        <v>0</v>
      </c>
      <c r="AQ546" s="27"/>
      <c r="AR546" s="325">
        <f t="shared" si="933"/>
        <v>0</v>
      </c>
      <c r="AS546" s="325">
        <f t="shared" si="934"/>
        <v>0</v>
      </c>
      <c r="AT546" s="27"/>
      <c r="AU546" s="324">
        <f>SUMIF('Rekapitulasi Juni'!$AL$9:$AL$192,APS!$B546,'Rekapitulasi Juni'!$AM$9:$AM$192)</f>
        <v>0</v>
      </c>
      <c r="AV546" s="324">
        <f>SUMIF('Rekapitulasi Juni'!$AL$9:$AL$192,APS!$B546,'Rekapitulasi Juni'!$AN$9:$AN$192)</f>
        <v>0</v>
      </c>
      <c r="AW546" s="27"/>
      <c r="AX546" s="325">
        <f t="shared" si="935"/>
        <v>0</v>
      </c>
      <c r="AY546" s="325">
        <f t="shared" si="936"/>
        <v>0</v>
      </c>
      <c r="AZ546" s="41">
        <f t="shared" si="937"/>
        <v>0</v>
      </c>
      <c r="BA546" s="41">
        <f t="shared" si="938"/>
        <v>0</v>
      </c>
      <c r="BB546" s="41">
        <f t="shared" si="939"/>
        <v>0</v>
      </c>
      <c r="BC546" s="41">
        <f t="shared" si="940"/>
        <v>0</v>
      </c>
      <c r="BD546" s="41">
        <f t="shared" si="941"/>
        <v>0</v>
      </c>
      <c r="BE546" s="41">
        <f t="shared" si="942"/>
        <v>0</v>
      </c>
      <c r="BF546" s="180">
        <f t="shared" si="943"/>
        <v>0</v>
      </c>
      <c r="BG546" s="27">
        <v>0</v>
      </c>
      <c r="BH546" s="27"/>
      <c r="BI546" s="324">
        <f>SUMIF('Rekapitulasi Juni'!$D$214:$D$393,APS!$B546,'Rekapitulasi Juni'!$E$214:$E$393)</f>
        <v>0</v>
      </c>
      <c r="BJ546" s="324">
        <f>SUMIF('Rekapitulasi Juni'!$D$214:$D$393,APS!$B546,'Rekapitulasi Juni'!$F$214:$F$393)</f>
        <v>0</v>
      </c>
      <c r="BK546" s="27"/>
      <c r="BL546" s="325">
        <f t="shared" si="944"/>
        <v>0</v>
      </c>
      <c r="BM546" s="325">
        <f t="shared" si="945"/>
        <v>0</v>
      </c>
      <c r="BN546" s="27"/>
      <c r="BO546" s="324">
        <f>SUMIF('Rekapitulasi Juni'!$U$214:$U$393,APS!$B546,'Rekapitulasi Juni'!$V$214:$V$393)</f>
        <v>0</v>
      </c>
      <c r="BP546" s="324">
        <f>SUMIF('Rekapitulasi Juni'!$U$214:$U$393,APS!$B546,'Rekapitulasi Juni'!$W$214:$W$393)</f>
        <v>0</v>
      </c>
      <c r="BQ546" s="27"/>
      <c r="BR546" s="325">
        <f t="shared" si="946"/>
        <v>0</v>
      </c>
      <c r="BS546" s="325">
        <f t="shared" si="947"/>
        <v>0</v>
      </c>
      <c r="BT546" s="27"/>
      <c r="BU546" s="324">
        <f>SUMIF('Rekapitulasi Juni'!$AL$214:$AL$393,APS!$B546,'Rekapitulasi Juni'!$AM$214:$AM$393)</f>
        <v>0</v>
      </c>
      <c r="BV546" s="324">
        <f>SUMIF('Rekapitulasi Juni'!$AL$214:$AL$393,APS!$B546,'Rekapitulasi Juni'!$AN$214:$AN$393)</f>
        <v>0</v>
      </c>
      <c r="BW546" s="27"/>
      <c r="BX546" s="325">
        <f t="shared" si="948"/>
        <v>0</v>
      </c>
      <c r="BY546" s="325">
        <f t="shared" si="949"/>
        <v>0</v>
      </c>
      <c r="BZ546" s="27"/>
      <c r="CA546" s="324">
        <f>SUMIF('Rekapitulasi Juni'!$BA$214:$BA$393,APS!$B546,'Rekapitulasi Juni'!$BB$214:$BB$393)</f>
        <v>0</v>
      </c>
      <c r="CB546" s="324">
        <f>SUMIF('Rekapitulasi Juni'!$BA$214:$BA$393,APS!$B546,'Rekapitulasi Juni'!$BC$214:$BC$393)</f>
        <v>0</v>
      </c>
      <c r="CC546" s="27"/>
      <c r="CD546" s="325">
        <f t="shared" si="950"/>
        <v>0</v>
      </c>
      <c r="CE546" s="325">
        <f t="shared" si="951"/>
        <v>0</v>
      </c>
      <c r="CF546" s="27">
        <v>60</v>
      </c>
      <c r="CG546" s="324">
        <f>SUMIF('Rekapitulasi Juni'!$BP$214:$BP$393,APS!$B546,'Rekapitulasi Juni'!$BQ$214:$BQ$393)</f>
        <v>0</v>
      </c>
      <c r="CH546" s="324">
        <f>SUMIF('Rekapitulasi Juni'!$BP$214:$BP$393,APS!$B546,'Rekapitulasi Juni'!$BR$214:$BR$393)</f>
        <v>0</v>
      </c>
      <c r="CI546" s="27"/>
      <c r="CJ546" s="325">
        <f t="shared" si="952"/>
        <v>0</v>
      </c>
      <c r="CK546" s="325">
        <f t="shared" si="953"/>
        <v>0</v>
      </c>
      <c r="CL546" s="41">
        <f t="shared" si="954"/>
        <v>60</v>
      </c>
      <c r="CM546" s="41">
        <f t="shared" si="955"/>
        <v>0</v>
      </c>
      <c r="CN546" s="41">
        <f t="shared" si="956"/>
        <v>0</v>
      </c>
      <c r="CO546" s="41">
        <f t="shared" si="957"/>
        <v>0</v>
      </c>
      <c r="CP546" s="41">
        <f t="shared" si="958"/>
        <v>0</v>
      </c>
      <c r="CQ546" s="41">
        <f t="shared" si="959"/>
        <v>-60</v>
      </c>
      <c r="CR546" s="180">
        <f t="shared" si="960"/>
        <v>0</v>
      </c>
      <c r="CS546" s="27">
        <v>0</v>
      </c>
      <c r="CT546" s="27">
        <v>60</v>
      </c>
      <c r="CU546" s="324">
        <f>SUMIF('Rekapitulasi Juni'!$D$410:$D$588,APS!$B546,'Rekapitulasi Juni'!$E$410:$E$588)</f>
        <v>0</v>
      </c>
      <c r="CV546" s="324">
        <f>SUMIF('Rekapitulasi Juni'!$D$410:$D$588,APS!$B546,'Rekapitulasi Juni'!$F$410:$F$588)</f>
        <v>0</v>
      </c>
      <c r="CW546" s="27"/>
      <c r="CX546" s="325">
        <f t="shared" si="961"/>
        <v>0</v>
      </c>
      <c r="CY546" s="325">
        <f t="shared" si="962"/>
        <v>0</v>
      </c>
      <c r="CZ546" s="27">
        <v>55</v>
      </c>
      <c r="DA546" s="324">
        <f>SUMIF('Rekapitulasi Juni'!$U$410:$U$588,APS!$B546,'Rekapitulasi Juni'!$V$410:$V$588)</f>
        <v>130</v>
      </c>
      <c r="DB546" s="324">
        <f>SUMIF('Rekapitulasi Juni'!$U$410:$U$588,APS!$B546,'Rekapitulasi Juni'!$W$410:$W$588)</f>
        <v>50</v>
      </c>
      <c r="DC546" s="27"/>
      <c r="DD546" s="325">
        <f t="shared" si="963"/>
        <v>90.909090909090907</v>
      </c>
      <c r="DE546" s="325">
        <f t="shared" si="964"/>
        <v>38.461538461538467</v>
      </c>
      <c r="DF546" s="27"/>
      <c r="DG546" s="324">
        <f>SUMIF('Rekapitulasi Juni'!$AL$410:$AL$588,APS!$B546,'Rekapitulasi Juni'!$AM$410:$AM$588)</f>
        <v>0</v>
      </c>
      <c r="DH546" s="324">
        <f>SUMIF('Rekapitulasi Juni'!$AL$410:$AL$588,APS!$B546,'Rekapitulasi Juni'!$AN$410:$AN$588)</f>
        <v>0</v>
      </c>
      <c r="DI546" s="27"/>
      <c r="DJ546" s="325">
        <f t="shared" si="929"/>
        <v>0</v>
      </c>
      <c r="DK546" s="325">
        <f t="shared" si="930"/>
        <v>0</v>
      </c>
      <c r="DL546" s="27"/>
      <c r="DM546" s="324">
        <f>SUMIF('Rekapitulasi Juni'!$BA$410:$BA$588,APS!$B546,'Rekapitulasi Juni'!$BB$410:$BB$588)</f>
        <v>60</v>
      </c>
      <c r="DN546" s="324">
        <f>SUMIF('Rekapitulasi Juni'!$BA$410:$BA$588,APS!$B546,'Rekapitulasi Juni'!$BC$410:$BC$588)</f>
        <v>30</v>
      </c>
      <c r="DO546" s="324">
        <f>SUMIF('Rekapitulasi Juni'!$BA$410:$BA$588,APS!$B546,'Rekapitulasi Juni'!$BF$410:$BF$588)</f>
        <v>0</v>
      </c>
      <c r="DP546" s="325">
        <f t="shared" si="921"/>
        <v>0</v>
      </c>
      <c r="DQ546" s="325">
        <f t="shared" si="922"/>
        <v>50</v>
      </c>
      <c r="DR546" s="27"/>
      <c r="DS546" s="324">
        <f>SUMIF('Rekapitulasi Juni'!$BP$410:$BP$588,APS!$B546,'Rekapitulasi Juni'!$BQ$410:$BQ$588)</f>
        <v>0</v>
      </c>
      <c r="DT546" s="324">
        <f>SUMIF('Rekapitulasi Juni'!$BP$410:$BP$588,APS!$B546,'Rekapitulasi Juni'!$BR$410:$BR$588)</f>
        <v>0</v>
      </c>
      <c r="DU546" s="27"/>
      <c r="DV546" s="325">
        <f t="shared" si="923"/>
        <v>0</v>
      </c>
      <c r="DW546" s="325">
        <f t="shared" si="924"/>
        <v>0</v>
      </c>
      <c r="DX546" s="41">
        <f t="shared" si="965"/>
        <v>115</v>
      </c>
      <c r="DY546" s="41">
        <f t="shared" si="966"/>
        <v>190</v>
      </c>
      <c r="DZ546" s="41">
        <f t="shared" si="967"/>
        <v>80</v>
      </c>
      <c r="EA546" s="41">
        <f t="shared" si="968"/>
        <v>0</v>
      </c>
      <c r="EB546" s="41">
        <f t="shared" si="969"/>
        <v>80</v>
      </c>
      <c r="EC546" s="41">
        <f t="shared" si="970"/>
        <v>-35</v>
      </c>
      <c r="ED546" s="180">
        <f t="shared" si="971"/>
        <v>69.565217391304344</v>
      </c>
      <c r="EE546" s="27">
        <v>0</v>
      </c>
      <c r="EF546" s="27"/>
      <c r="EG546" s="324">
        <f>SUMIF('Rekapitulasi Juni'!$D$608:$D$786,APS!$B546,'Rekapitulasi Juni'!$E$608:$E$786)</f>
        <v>27</v>
      </c>
      <c r="EH546" s="324">
        <f>SUMIF('Rekapitulasi Juni'!$D$608:$D$786,APS!$B546,'Rekapitulasi Juni'!$F$608:$F$786)</f>
        <v>25</v>
      </c>
      <c r="EI546" s="27"/>
      <c r="EJ546" s="325">
        <f t="shared" si="925"/>
        <v>0</v>
      </c>
      <c r="EK546" s="325">
        <f t="shared" si="926"/>
        <v>92.592592592592595</v>
      </c>
      <c r="EL546" s="27"/>
      <c r="EM546" s="324">
        <f>SUMIF('Rekapitulasi Juni'!$U$608:$U$786,APS!$B546,'Rekapitulasi Juni'!$V$608:$V$786)</f>
        <v>0</v>
      </c>
      <c r="EN546" s="324">
        <f>SUMIF('Rekapitulasi Juni'!$U$608:$U$786,APS!$B546,'Rekapitulasi Juni'!$W$608:$W$786)</f>
        <v>0</v>
      </c>
      <c r="EO546" s="27"/>
      <c r="EP546" s="325">
        <f t="shared" si="927"/>
        <v>0</v>
      </c>
      <c r="EQ546" s="325">
        <f t="shared" si="928"/>
        <v>0</v>
      </c>
      <c r="ER546" s="27"/>
      <c r="ES546" s="324">
        <f>SUMIF('Rekapitulasi Juni'!$AL$608:$AL$786,APS!$B546,'Rekapitulasi Juni'!$AM$608:$AM$786)</f>
        <v>0</v>
      </c>
      <c r="ET546" s="324">
        <f>SUMIF('Rekapitulasi Juni'!$AL$608:$AL$786,APS!$B546,'Rekapitulasi Juni'!$AN$608:$AN$786)</f>
        <v>0</v>
      </c>
      <c r="EU546" s="27"/>
      <c r="EV546" s="325">
        <f t="shared" si="914"/>
        <v>0</v>
      </c>
      <c r="EW546" s="325">
        <f t="shared" si="915"/>
        <v>0</v>
      </c>
      <c r="EX546" s="27"/>
      <c r="EY546" s="324">
        <f>SUMIF('Rekapitulasi Juni'!$BA$608:$BA$786,APS!$B546,'Rekapitulasi Juni'!$BB$608:$BB$786)</f>
        <v>0</v>
      </c>
      <c r="EZ546" s="324">
        <f>SUMIF('Rekapitulasi Juni'!$BA$608:$BA$786,APS!$B546,'Rekapitulasi Juni'!$BC$608:$BC$786)</f>
        <v>0</v>
      </c>
      <c r="FA546" s="324">
        <f>SUMIF('Rekapitulasi Juni'!$BA$608:$BA$786,APS!$B546,'Rekapitulasi Juni'!$BF$608:$BF$786)</f>
        <v>0</v>
      </c>
      <c r="FB546" s="325">
        <f t="shared" si="916"/>
        <v>0</v>
      </c>
      <c r="FC546" s="325">
        <f t="shared" si="917"/>
        <v>0</v>
      </c>
      <c r="FD546" s="27">
        <v>30</v>
      </c>
      <c r="FE546" s="27"/>
      <c r="FF546" s="27"/>
      <c r="FG546" s="27"/>
      <c r="FH546" s="27"/>
      <c r="FI546" s="27"/>
      <c r="FJ546" s="41">
        <f t="shared" si="972"/>
        <v>30</v>
      </c>
      <c r="FK546" s="41">
        <f t="shared" si="973"/>
        <v>27</v>
      </c>
      <c r="FL546" s="41">
        <f t="shared" si="974"/>
        <v>25</v>
      </c>
      <c r="FM546" s="41">
        <f t="shared" si="975"/>
        <v>0</v>
      </c>
      <c r="FN546" s="41">
        <f t="shared" si="976"/>
        <v>25</v>
      </c>
      <c r="FO546" s="41">
        <f t="shared" si="977"/>
        <v>-5</v>
      </c>
      <c r="FP546" s="180">
        <f t="shared" si="978"/>
        <v>83.333333333333343</v>
      </c>
      <c r="FQ546" s="27"/>
      <c r="FR546" s="27"/>
      <c r="FS546" s="324">
        <f>SUMIF('Rekapitulasi Juni'!$D$804:$D$984,APS!$B546,'Rekapitulasi Juni'!$E$804:$E$984)</f>
        <v>0</v>
      </c>
      <c r="FT546" s="324">
        <f>SUMIF('Rekapitulasi Juni'!$D$804:$D$984,APS!$B546,'Rekapitulasi Juni'!$F$804:$F$984)</f>
        <v>0</v>
      </c>
      <c r="FU546" s="27"/>
      <c r="FV546" s="325">
        <f t="shared" si="918"/>
        <v>0</v>
      </c>
      <c r="FW546" s="325">
        <f t="shared" si="919"/>
        <v>0</v>
      </c>
      <c r="FX546" s="27"/>
      <c r="FY546" s="324">
        <f>SUMIF('Rekapitulasi Juni'!$U$804:$U$984,APS!$B546,'Rekapitulasi Juni'!$V$804:$V$984)</f>
        <v>0</v>
      </c>
      <c r="FZ546" s="324">
        <f>SUMIF('Rekapitulasi Juni'!$U$804:$U$984,APS!$B546,'Rekapitulasi Juni'!$W$804:$W$984)</f>
        <v>0</v>
      </c>
      <c r="GA546" s="27"/>
      <c r="GB546" s="325">
        <f t="shared" si="912"/>
        <v>0</v>
      </c>
      <c r="GC546" s="325">
        <f t="shared" si="913"/>
        <v>0</v>
      </c>
      <c r="GD546" s="27"/>
      <c r="GE546" s="324">
        <f>SUMIF('Rekapitulasi Juni'!$AL$804:$AL$984,APS!$B546,'Rekapitulasi Juni'!$AM$804:$AM$984)</f>
        <v>0</v>
      </c>
      <c r="GF546" s="324">
        <f>SUMIF('Rekapitulasi Juni'!$AL$804:$AL$984,APS!$B546,'Rekapitulasi Juni'!$AN$804:$AN$984)</f>
        <v>0</v>
      </c>
      <c r="GG546" s="27"/>
      <c r="GH546" s="325">
        <f t="shared" si="902"/>
        <v>0</v>
      </c>
      <c r="GI546" s="325">
        <f t="shared" si="903"/>
        <v>0</v>
      </c>
      <c r="GJ546" s="27"/>
      <c r="GK546" s="27"/>
      <c r="GL546" s="41">
        <f t="shared" si="979"/>
        <v>0</v>
      </c>
      <c r="GM546" s="41">
        <f t="shared" si="980"/>
        <v>0</v>
      </c>
      <c r="GN546" s="41">
        <f t="shared" si="981"/>
        <v>0</v>
      </c>
      <c r="GO546" s="41">
        <f t="shared" si="911"/>
        <v>0</v>
      </c>
      <c r="GP546" s="41">
        <f t="shared" si="982"/>
        <v>0</v>
      </c>
      <c r="GQ546" s="41">
        <f t="shared" si="983"/>
        <v>0</v>
      </c>
      <c r="GR546" s="180">
        <f t="shared" si="984"/>
        <v>0</v>
      </c>
      <c r="GS546" s="41">
        <f t="shared" si="904"/>
        <v>205</v>
      </c>
      <c r="GT546" s="41">
        <f t="shared" si="905"/>
        <v>217</v>
      </c>
      <c r="GU546" s="41">
        <f t="shared" si="906"/>
        <v>105</v>
      </c>
      <c r="GV546" s="41">
        <f t="shared" si="907"/>
        <v>0</v>
      </c>
      <c r="GW546" s="41">
        <f t="shared" si="908"/>
        <v>105</v>
      </c>
      <c r="GX546" s="41">
        <f t="shared" si="909"/>
        <v>-100</v>
      </c>
      <c r="GY546" s="180">
        <f t="shared" si="910"/>
        <v>51.219512195121951</v>
      </c>
      <c r="GZ546" s="41">
        <v>521</v>
      </c>
      <c r="HA546" s="32"/>
      <c r="HB546" s="42">
        <f t="shared" si="794"/>
        <v>269</v>
      </c>
      <c r="HC546" s="59"/>
    </row>
    <row r="547" spans="1:211" ht="15" customHeight="1">
      <c r="A547" s="31" t="s">
        <v>1062</v>
      </c>
      <c r="B547" s="32" t="s">
        <v>1063</v>
      </c>
      <c r="C547" s="31" t="s">
        <v>1035</v>
      </c>
      <c r="D547" s="31" t="s">
        <v>1035</v>
      </c>
      <c r="E547" s="31" t="s">
        <v>1014</v>
      </c>
      <c r="F547" s="31" t="s">
        <v>929</v>
      </c>
      <c r="G547" s="33">
        <v>0</v>
      </c>
      <c r="H547" s="33">
        <v>0</v>
      </c>
      <c r="I547" s="33">
        <v>0</v>
      </c>
      <c r="J547" s="34">
        <f>IFERROR(VLOOKUP(A547,#REF!,3,0),0)</f>
        <v>0</v>
      </c>
      <c r="K547" s="34">
        <f t="shared" si="789"/>
        <v>134</v>
      </c>
      <c r="L547" s="34">
        <v>0</v>
      </c>
      <c r="M547" s="34">
        <v>134</v>
      </c>
      <c r="N547" s="35">
        <f t="shared" si="790"/>
        <v>-134</v>
      </c>
      <c r="O547" s="35">
        <f t="shared" si="791"/>
        <v>0</v>
      </c>
      <c r="P547" s="36"/>
      <c r="Q547" s="36">
        <f t="shared" si="920"/>
        <v>134</v>
      </c>
      <c r="R547" s="80"/>
      <c r="S547" s="37">
        <f ca="1">SUMIF(ROP!$D$6:$H$65536,A547,ROP!$J$6:$J$65536)</f>
        <v>0</v>
      </c>
      <c r="T547" s="37">
        <f>SUMIF(HASIL!$B:$B,APS!$B547&amp;RIGHT(APS!T$9,2),HASIL!$I:$I)</f>
        <v>0</v>
      </c>
      <c r="U547" s="37">
        <f>SUMIF(HASIL!$B:$B,APS!$B547&amp;RIGHT(APS!U$9,2),HASIL!$I:$I)</f>
        <v>0</v>
      </c>
      <c r="V547" s="37">
        <f>SUMIF(HASIL!$B:$B,APS!$B547&amp;RIGHT(APS!V$9,2),HASIL!$I:$I)</f>
        <v>0</v>
      </c>
      <c r="W547" s="37">
        <f>SUMIF(HASIL!$B:$B,APS!$B547&amp;RIGHT(APS!W$9,2),HASIL!$I:$I)</f>
        <v>0</v>
      </c>
      <c r="X547" s="38">
        <f t="shared" si="792"/>
        <v>0</v>
      </c>
      <c r="Y547" s="38">
        <f t="shared" si="793"/>
        <v>-134</v>
      </c>
      <c r="Z547" s="39">
        <f t="shared" si="985"/>
        <v>-134</v>
      </c>
      <c r="AA547" s="39">
        <f t="shared" si="901"/>
        <v>0</v>
      </c>
      <c r="AB547" s="40">
        <f t="shared" si="986"/>
        <v>0</v>
      </c>
      <c r="AC547" s="27">
        <v>0</v>
      </c>
      <c r="AD547" s="27"/>
      <c r="AE547" s="27"/>
      <c r="AF547" s="27"/>
      <c r="AG547" s="27"/>
      <c r="AH547" s="27"/>
      <c r="AI547" s="324">
        <f>SUMIF('Rekapitulasi Juni'!$D$9:$D$192,APS!$B547,'Rekapitulasi Juni'!$E$9:$E$192)</f>
        <v>0</v>
      </c>
      <c r="AJ547" s="324">
        <f>SUMIF('Rekapitulasi Juni'!$D$9:$D$192,APS!$B547,'Rekapitulasi Juni'!$F$9:$F$192)</f>
        <v>0</v>
      </c>
      <c r="AK547" s="324">
        <f>SUMIF('Rekapitulasi Juni'!$D$9:$D$192,APS!$B547,'Rekapitulasi Juni'!$K$9:$K$192)</f>
        <v>0</v>
      </c>
      <c r="AL547" s="325">
        <f t="shared" si="931"/>
        <v>0</v>
      </c>
      <c r="AM547" s="325">
        <f t="shared" si="932"/>
        <v>0</v>
      </c>
      <c r="AN547" s="27"/>
      <c r="AO547" s="324">
        <f>SUMIF('Rekapitulasi Juni'!$U$9:$U$192,APS!$B547,'Rekapitulasi Juni'!$V$9:$V$192)</f>
        <v>0</v>
      </c>
      <c r="AP547" s="324">
        <f>SUMIF('Rekapitulasi Juni'!$U$9:$U$192,APS!$B547,'Rekapitulasi Juni'!$W$9:$W$192)</f>
        <v>0</v>
      </c>
      <c r="AQ547" s="27"/>
      <c r="AR547" s="325">
        <f t="shared" si="933"/>
        <v>0</v>
      </c>
      <c r="AS547" s="325">
        <f t="shared" si="934"/>
        <v>0</v>
      </c>
      <c r="AT547" s="27"/>
      <c r="AU547" s="324">
        <f>SUMIF('Rekapitulasi Juni'!$AL$9:$AL$192,APS!$B547,'Rekapitulasi Juni'!$AM$9:$AM$192)</f>
        <v>0</v>
      </c>
      <c r="AV547" s="324">
        <f>SUMIF('Rekapitulasi Juni'!$AL$9:$AL$192,APS!$B547,'Rekapitulasi Juni'!$AN$9:$AN$192)</f>
        <v>0</v>
      </c>
      <c r="AW547" s="27"/>
      <c r="AX547" s="325">
        <f t="shared" si="935"/>
        <v>0</v>
      </c>
      <c r="AY547" s="325">
        <f t="shared" si="936"/>
        <v>0</v>
      </c>
      <c r="AZ547" s="41">
        <f t="shared" si="937"/>
        <v>0</v>
      </c>
      <c r="BA547" s="41">
        <f t="shared" si="938"/>
        <v>0</v>
      </c>
      <c r="BB547" s="41">
        <f t="shared" si="939"/>
        <v>0</v>
      </c>
      <c r="BC547" s="41">
        <f t="shared" si="940"/>
        <v>0</v>
      </c>
      <c r="BD547" s="41">
        <f t="shared" si="941"/>
        <v>0</v>
      </c>
      <c r="BE547" s="41">
        <f t="shared" si="942"/>
        <v>0</v>
      </c>
      <c r="BF547" s="180">
        <f t="shared" si="943"/>
        <v>0</v>
      </c>
      <c r="BG547" s="27">
        <v>0</v>
      </c>
      <c r="BH547" s="27"/>
      <c r="BI547" s="324">
        <f>SUMIF('Rekapitulasi Juni'!$D$214:$D$393,APS!$B547,'Rekapitulasi Juni'!$E$214:$E$393)</f>
        <v>0</v>
      </c>
      <c r="BJ547" s="324">
        <f>SUMIF('Rekapitulasi Juni'!$D$214:$D$393,APS!$B547,'Rekapitulasi Juni'!$F$214:$F$393)</f>
        <v>0</v>
      </c>
      <c r="BK547" s="27"/>
      <c r="BL547" s="325">
        <f t="shared" si="944"/>
        <v>0</v>
      </c>
      <c r="BM547" s="325">
        <f t="shared" si="945"/>
        <v>0</v>
      </c>
      <c r="BN547" s="27"/>
      <c r="BO547" s="324">
        <f>SUMIF('Rekapitulasi Juni'!$U$214:$U$393,APS!$B547,'Rekapitulasi Juni'!$V$214:$V$393)</f>
        <v>0</v>
      </c>
      <c r="BP547" s="324">
        <f>SUMIF('Rekapitulasi Juni'!$U$214:$U$393,APS!$B547,'Rekapitulasi Juni'!$W$214:$W$393)</f>
        <v>0</v>
      </c>
      <c r="BQ547" s="27"/>
      <c r="BR547" s="325">
        <f t="shared" si="946"/>
        <v>0</v>
      </c>
      <c r="BS547" s="325">
        <f t="shared" si="947"/>
        <v>0</v>
      </c>
      <c r="BT547" s="27"/>
      <c r="BU547" s="324">
        <f>SUMIF('Rekapitulasi Juni'!$AL$214:$AL$393,APS!$B547,'Rekapitulasi Juni'!$AM$214:$AM$393)</f>
        <v>0</v>
      </c>
      <c r="BV547" s="324">
        <f>SUMIF('Rekapitulasi Juni'!$AL$214:$AL$393,APS!$B547,'Rekapitulasi Juni'!$AN$214:$AN$393)</f>
        <v>0</v>
      </c>
      <c r="BW547" s="27"/>
      <c r="BX547" s="325">
        <f t="shared" si="948"/>
        <v>0</v>
      </c>
      <c r="BY547" s="325">
        <f t="shared" si="949"/>
        <v>0</v>
      </c>
      <c r="BZ547" s="27"/>
      <c r="CA547" s="324">
        <f>SUMIF('Rekapitulasi Juni'!$BA$214:$BA$393,APS!$B547,'Rekapitulasi Juni'!$BB$214:$BB$393)</f>
        <v>0</v>
      </c>
      <c r="CB547" s="324">
        <f>SUMIF('Rekapitulasi Juni'!$BA$214:$BA$393,APS!$B547,'Rekapitulasi Juni'!$BC$214:$BC$393)</f>
        <v>0</v>
      </c>
      <c r="CC547" s="27"/>
      <c r="CD547" s="325">
        <f t="shared" si="950"/>
        <v>0</v>
      </c>
      <c r="CE547" s="325">
        <f t="shared" si="951"/>
        <v>0</v>
      </c>
      <c r="CF547" s="27"/>
      <c r="CG547" s="324">
        <f>SUMIF('Rekapitulasi Juni'!$BP$214:$BP$393,APS!$B547,'Rekapitulasi Juni'!$BQ$214:$BQ$393)</f>
        <v>0</v>
      </c>
      <c r="CH547" s="324">
        <f>SUMIF('Rekapitulasi Juni'!$BP$214:$BP$393,APS!$B547,'Rekapitulasi Juni'!$BR$214:$BR$393)</f>
        <v>0</v>
      </c>
      <c r="CI547" s="27"/>
      <c r="CJ547" s="325">
        <f t="shared" si="952"/>
        <v>0</v>
      </c>
      <c r="CK547" s="325">
        <f t="shared" si="953"/>
        <v>0</v>
      </c>
      <c r="CL547" s="41">
        <f t="shared" si="954"/>
        <v>0</v>
      </c>
      <c r="CM547" s="41">
        <f t="shared" si="955"/>
        <v>0</v>
      </c>
      <c r="CN547" s="41">
        <f t="shared" si="956"/>
        <v>0</v>
      </c>
      <c r="CO547" s="41">
        <f t="shared" si="957"/>
        <v>0</v>
      </c>
      <c r="CP547" s="41">
        <f t="shared" si="958"/>
        <v>0</v>
      </c>
      <c r="CQ547" s="41">
        <f t="shared" si="959"/>
        <v>0</v>
      </c>
      <c r="CR547" s="180">
        <f t="shared" si="960"/>
        <v>0</v>
      </c>
      <c r="CS547" s="27">
        <v>0</v>
      </c>
      <c r="CT547" s="27"/>
      <c r="CU547" s="324">
        <f>SUMIF('Rekapitulasi Juni'!$D$410:$D$588,APS!$B547,'Rekapitulasi Juni'!$E$410:$E$588)</f>
        <v>0</v>
      </c>
      <c r="CV547" s="324">
        <f>SUMIF('Rekapitulasi Juni'!$D$410:$D$588,APS!$B547,'Rekapitulasi Juni'!$F$410:$F$588)</f>
        <v>0</v>
      </c>
      <c r="CW547" s="27"/>
      <c r="CX547" s="325">
        <f t="shared" si="961"/>
        <v>0</v>
      </c>
      <c r="CY547" s="325">
        <f t="shared" si="962"/>
        <v>0</v>
      </c>
      <c r="CZ547" s="27"/>
      <c r="DA547" s="324">
        <f>SUMIF('Rekapitulasi Juni'!$U$410:$U$588,APS!$B547,'Rekapitulasi Juni'!$V$410:$V$588)</f>
        <v>0</v>
      </c>
      <c r="DB547" s="324">
        <f>SUMIF('Rekapitulasi Juni'!$U$410:$U$588,APS!$B547,'Rekapitulasi Juni'!$W$410:$W$588)</f>
        <v>0</v>
      </c>
      <c r="DC547" s="27"/>
      <c r="DD547" s="325">
        <f t="shared" si="963"/>
        <v>0</v>
      </c>
      <c r="DE547" s="325">
        <f t="shared" si="964"/>
        <v>0</v>
      </c>
      <c r="DF547" s="27"/>
      <c r="DG547" s="324">
        <f>SUMIF('Rekapitulasi Juni'!$AL$410:$AL$588,APS!$B547,'Rekapitulasi Juni'!$AM$410:$AM$588)</f>
        <v>0</v>
      </c>
      <c r="DH547" s="324">
        <f>SUMIF('Rekapitulasi Juni'!$AL$410:$AL$588,APS!$B547,'Rekapitulasi Juni'!$AN$410:$AN$588)</f>
        <v>0</v>
      </c>
      <c r="DI547" s="27"/>
      <c r="DJ547" s="325">
        <f t="shared" si="929"/>
        <v>0</v>
      </c>
      <c r="DK547" s="325">
        <f t="shared" si="930"/>
        <v>0</v>
      </c>
      <c r="DL547" s="27"/>
      <c r="DM547" s="324">
        <f>SUMIF('Rekapitulasi Juni'!$BA$410:$BA$588,APS!$B547,'Rekapitulasi Juni'!$BB$410:$BB$588)</f>
        <v>0</v>
      </c>
      <c r="DN547" s="324">
        <f>SUMIF('Rekapitulasi Juni'!$BA$410:$BA$588,APS!$B547,'Rekapitulasi Juni'!$BC$410:$BC$588)</f>
        <v>0</v>
      </c>
      <c r="DO547" s="324">
        <f>SUMIF('Rekapitulasi Juni'!$BA$410:$BA$588,APS!$B547,'Rekapitulasi Juni'!$BF$410:$BF$588)</f>
        <v>0</v>
      </c>
      <c r="DP547" s="325">
        <f t="shared" si="921"/>
        <v>0</v>
      </c>
      <c r="DQ547" s="325">
        <f t="shared" si="922"/>
        <v>0</v>
      </c>
      <c r="DR547" s="27"/>
      <c r="DS547" s="324">
        <f>SUMIF('Rekapitulasi Juni'!$BP$410:$BP$588,APS!$B547,'Rekapitulasi Juni'!$BQ$410:$BQ$588)</f>
        <v>0</v>
      </c>
      <c r="DT547" s="324">
        <f>SUMIF('Rekapitulasi Juni'!$BP$410:$BP$588,APS!$B547,'Rekapitulasi Juni'!$BR$410:$BR$588)</f>
        <v>0</v>
      </c>
      <c r="DU547" s="27"/>
      <c r="DV547" s="325">
        <f t="shared" si="923"/>
        <v>0</v>
      </c>
      <c r="DW547" s="325">
        <f t="shared" si="924"/>
        <v>0</v>
      </c>
      <c r="DX547" s="41">
        <f t="shared" si="965"/>
        <v>0</v>
      </c>
      <c r="DY547" s="41">
        <f t="shared" si="966"/>
        <v>0</v>
      </c>
      <c r="DZ547" s="41">
        <f t="shared" si="967"/>
        <v>0</v>
      </c>
      <c r="EA547" s="41">
        <f t="shared" si="968"/>
        <v>0</v>
      </c>
      <c r="EB547" s="41">
        <f t="shared" si="969"/>
        <v>0</v>
      </c>
      <c r="EC547" s="41">
        <f t="shared" si="970"/>
        <v>0</v>
      </c>
      <c r="ED547" s="180">
        <f t="shared" si="971"/>
        <v>0</v>
      </c>
      <c r="EE547" s="27">
        <v>0</v>
      </c>
      <c r="EF547" s="27"/>
      <c r="EG547" s="324">
        <f>SUMIF('Rekapitulasi Juni'!$D$608:$D$786,APS!$B547,'Rekapitulasi Juni'!$E$608:$E$786)</f>
        <v>0</v>
      </c>
      <c r="EH547" s="324">
        <f>SUMIF('Rekapitulasi Juni'!$D$608:$D$786,APS!$B547,'Rekapitulasi Juni'!$F$608:$F$786)</f>
        <v>0</v>
      </c>
      <c r="EI547" s="27"/>
      <c r="EJ547" s="325">
        <f t="shared" si="925"/>
        <v>0</v>
      </c>
      <c r="EK547" s="325">
        <f t="shared" si="926"/>
        <v>0</v>
      </c>
      <c r="EL547" s="27"/>
      <c r="EM547" s="324">
        <f>SUMIF('Rekapitulasi Juni'!$U$608:$U$786,APS!$B547,'Rekapitulasi Juni'!$V$608:$V$786)</f>
        <v>0</v>
      </c>
      <c r="EN547" s="324">
        <f>SUMIF('Rekapitulasi Juni'!$U$608:$U$786,APS!$B547,'Rekapitulasi Juni'!$W$608:$W$786)</f>
        <v>0</v>
      </c>
      <c r="EO547" s="27"/>
      <c r="EP547" s="325">
        <f t="shared" si="927"/>
        <v>0</v>
      </c>
      <c r="EQ547" s="325">
        <f t="shared" si="928"/>
        <v>0</v>
      </c>
      <c r="ER547" s="27"/>
      <c r="ES547" s="324">
        <f>SUMIF('Rekapitulasi Juni'!$AL$608:$AL$786,APS!$B547,'Rekapitulasi Juni'!$AM$608:$AM$786)</f>
        <v>0</v>
      </c>
      <c r="ET547" s="324">
        <f>SUMIF('Rekapitulasi Juni'!$AL$608:$AL$786,APS!$B547,'Rekapitulasi Juni'!$AN$608:$AN$786)</f>
        <v>0</v>
      </c>
      <c r="EU547" s="27"/>
      <c r="EV547" s="325">
        <f t="shared" si="914"/>
        <v>0</v>
      </c>
      <c r="EW547" s="325">
        <f t="shared" si="915"/>
        <v>0</v>
      </c>
      <c r="EX547" s="27"/>
      <c r="EY547" s="324">
        <f>SUMIF('Rekapitulasi Juni'!$BA$608:$BA$786,APS!$B547,'Rekapitulasi Juni'!$BB$608:$BB$786)</f>
        <v>0</v>
      </c>
      <c r="EZ547" s="324">
        <f>SUMIF('Rekapitulasi Juni'!$BA$608:$BA$786,APS!$B547,'Rekapitulasi Juni'!$BC$608:$BC$786)</f>
        <v>0</v>
      </c>
      <c r="FA547" s="324">
        <f>SUMIF('Rekapitulasi Juni'!$BA$608:$BA$786,APS!$B547,'Rekapitulasi Juni'!$BF$608:$BF$786)</f>
        <v>0</v>
      </c>
      <c r="FB547" s="325">
        <f t="shared" si="916"/>
        <v>0</v>
      </c>
      <c r="FC547" s="325">
        <f t="shared" si="917"/>
        <v>0</v>
      </c>
      <c r="FD547" s="27"/>
      <c r="FE547" s="27"/>
      <c r="FF547" s="27"/>
      <c r="FG547" s="27"/>
      <c r="FH547" s="27"/>
      <c r="FI547" s="27"/>
      <c r="FJ547" s="41">
        <f t="shared" si="972"/>
        <v>0</v>
      </c>
      <c r="FK547" s="41">
        <f t="shared" si="973"/>
        <v>0</v>
      </c>
      <c r="FL547" s="41">
        <f t="shared" si="974"/>
        <v>0</v>
      </c>
      <c r="FM547" s="41">
        <f t="shared" si="975"/>
        <v>0</v>
      </c>
      <c r="FN547" s="41">
        <f t="shared" si="976"/>
        <v>0</v>
      </c>
      <c r="FO547" s="41">
        <f t="shared" si="977"/>
        <v>0</v>
      </c>
      <c r="FP547" s="180">
        <f t="shared" si="978"/>
        <v>0</v>
      </c>
      <c r="FQ547" s="27"/>
      <c r="FR547" s="27"/>
      <c r="FS547" s="324">
        <f>SUMIF('Rekapitulasi Juni'!$D$804:$D$984,APS!$B547,'Rekapitulasi Juni'!$E$804:$E$984)</f>
        <v>0</v>
      </c>
      <c r="FT547" s="324">
        <f>SUMIF('Rekapitulasi Juni'!$D$804:$D$984,APS!$B547,'Rekapitulasi Juni'!$F$804:$F$984)</f>
        <v>0</v>
      </c>
      <c r="FU547" s="27"/>
      <c r="FV547" s="325">
        <f t="shared" si="918"/>
        <v>0</v>
      </c>
      <c r="FW547" s="325">
        <f t="shared" si="919"/>
        <v>0</v>
      </c>
      <c r="FX547" s="27"/>
      <c r="FY547" s="324">
        <f>SUMIF('Rekapitulasi Juni'!$U$804:$U$984,APS!$B547,'Rekapitulasi Juni'!$V$804:$V$984)</f>
        <v>0</v>
      </c>
      <c r="FZ547" s="324">
        <f>SUMIF('Rekapitulasi Juni'!$U$804:$U$984,APS!$B547,'Rekapitulasi Juni'!$W$804:$W$984)</f>
        <v>0</v>
      </c>
      <c r="GA547" s="27"/>
      <c r="GB547" s="325">
        <f t="shared" si="912"/>
        <v>0</v>
      </c>
      <c r="GC547" s="325">
        <f t="shared" si="913"/>
        <v>0</v>
      </c>
      <c r="GD547" s="27"/>
      <c r="GE547" s="324">
        <f>SUMIF('Rekapitulasi Juni'!$AL$804:$AL$984,APS!$B547,'Rekapitulasi Juni'!$AM$804:$AM$984)</f>
        <v>0</v>
      </c>
      <c r="GF547" s="324">
        <f>SUMIF('Rekapitulasi Juni'!$AL$804:$AL$984,APS!$B547,'Rekapitulasi Juni'!$AN$804:$AN$984)</f>
        <v>0</v>
      </c>
      <c r="GG547" s="27"/>
      <c r="GH547" s="325">
        <f t="shared" si="902"/>
        <v>0</v>
      </c>
      <c r="GI547" s="325">
        <f t="shared" si="903"/>
        <v>0</v>
      </c>
      <c r="GJ547" s="27"/>
      <c r="GK547" s="27"/>
      <c r="GL547" s="41">
        <f t="shared" si="979"/>
        <v>0</v>
      </c>
      <c r="GM547" s="41">
        <f t="shared" si="980"/>
        <v>0</v>
      </c>
      <c r="GN547" s="41">
        <f t="shared" si="981"/>
        <v>0</v>
      </c>
      <c r="GO547" s="41">
        <f t="shared" si="911"/>
        <v>0</v>
      </c>
      <c r="GP547" s="41">
        <f t="shared" si="982"/>
        <v>0</v>
      </c>
      <c r="GQ547" s="41">
        <f t="shared" si="983"/>
        <v>0</v>
      </c>
      <c r="GR547" s="180">
        <f t="shared" si="984"/>
        <v>0</v>
      </c>
      <c r="GS547" s="41">
        <f t="shared" si="904"/>
        <v>0</v>
      </c>
      <c r="GT547" s="41">
        <f t="shared" si="905"/>
        <v>0</v>
      </c>
      <c r="GU547" s="41">
        <f t="shared" si="906"/>
        <v>0</v>
      </c>
      <c r="GV547" s="41">
        <f t="shared" si="907"/>
        <v>0</v>
      </c>
      <c r="GW547" s="41">
        <f t="shared" si="908"/>
        <v>0</v>
      </c>
      <c r="GX547" s="41">
        <f t="shared" si="909"/>
        <v>-134</v>
      </c>
      <c r="GY547" s="180">
        <f t="shared" si="910"/>
        <v>0</v>
      </c>
      <c r="GZ547" s="41">
        <v>522</v>
      </c>
      <c r="HA547" s="32"/>
      <c r="HB547" s="42">
        <f t="shared" si="794"/>
        <v>134</v>
      </c>
      <c r="HC547" s="59"/>
    </row>
    <row r="548" spans="1:211" ht="15" hidden="1" customHeight="1">
      <c r="A548" s="31" t="s">
        <v>1064</v>
      </c>
      <c r="B548" s="32" t="s">
        <v>1065</v>
      </c>
      <c r="C548" s="31" t="s">
        <v>1066</v>
      </c>
      <c r="D548" s="31" t="s">
        <v>1066</v>
      </c>
      <c r="E548" s="31" t="s">
        <v>43</v>
      </c>
      <c r="F548" s="31" t="s">
        <v>929</v>
      </c>
      <c r="G548" s="33">
        <v>0</v>
      </c>
      <c r="H548" s="33">
        <v>0</v>
      </c>
      <c r="I548" s="33">
        <v>0</v>
      </c>
      <c r="J548" s="34">
        <f>IFERROR(VLOOKUP(A548,#REF!,3,0),0)</f>
        <v>0</v>
      </c>
      <c r="K548" s="34">
        <f t="shared" si="789"/>
        <v>0</v>
      </c>
      <c r="L548" s="34">
        <v>0</v>
      </c>
      <c r="M548" s="34">
        <v>0</v>
      </c>
      <c r="N548" s="35">
        <f t="shared" si="790"/>
        <v>0</v>
      </c>
      <c r="O548" s="35">
        <f t="shared" si="791"/>
        <v>0</v>
      </c>
      <c r="P548" s="36"/>
      <c r="Q548" s="36">
        <f t="shared" si="920"/>
        <v>0</v>
      </c>
      <c r="R548" s="80"/>
      <c r="S548" s="37">
        <f ca="1">SUMIF(ROP!$D$6:$H$65536,A548,ROP!$J$6:$J$65536)</f>
        <v>0</v>
      </c>
      <c r="T548" s="37">
        <f>SUMIF(HASIL!$B:$B,APS!$B548&amp;RIGHT(APS!T$9,2),HASIL!$I:$I)</f>
        <v>0</v>
      </c>
      <c r="U548" s="37">
        <f>SUMIF(HASIL!$B:$B,APS!$B548&amp;RIGHT(APS!U$9,2),HASIL!$I:$I)</f>
        <v>0</v>
      </c>
      <c r="V548" s="37">
        <f>SUMIF(HASIL!$B:$B,APS!$B548&amp;RIGHT(APS!V$9,2),HASIL!$I:$I)</f>
        <v>0</v>
      </c>
      <c r="W548" s="37">
        <f>SUMIF(HASIL!$B:$B,APS!$B548&amp;RIGHT(APS!W$9,2),HASIL!$I:$I)</f>
        <v>0</v>
      </c>
      <c r="X548" s="38">
        <f t="shared" si="792"/>
        <v>0</v>
      </c>
      <c r="Y548" s="38">
        <f t="shared" si="793"/>
        <v>0</v>
      </c>
      <c r="Z548" s="39">
        <f t="shared" si="985"/>
        <v>0</v>
      </c>
      <c r="AA548" s="39">
        <f t="shared" si="901"/>
        <v>0</v>
      </c>
      <c r="AB548" s="40">
        <f t="shared" si="986"/>
        <v>0</v>
      </c>
      <c r="AC548" s="27">
        <v>0</v>
      </c>
      <c r="AD548" s="27"/>
      <c r="AE548" s="27"/>
      <c r="AF548" s="27"/>
      <c r="AG548" s="27"/>
      <c r="AH548" s="27"/>
      <c r="AI548" s="324">
        <f>SUMIF('Rekapitulasi Juni'!$D$9:$D$192,APS!$B548,'Rekapitulasi Juni'!$E$9:$E$192)</f>
        <v>0</v>
      </c>
      <c r="AJ548" s="324">
        <f>SUMIF('Rekapitulasi Juni'!$D$9:$D$192,APS!$B548,'Rekapitulasi Juni'!$F$9:$F$192)</f>
        <v>0</v>
      </c>
      <c r="AK548" s="324">
        <f>SUMIF('Rekapitulasi Juni'!$D$9:$D$192,APS!$B548,'Rekapitulasi Juni'!$K$9:$K$192)</f>
        <v>0</v>
      </c>
      <c r="AL548" s="325">
        <f t="shared" si="931"/>
        <v>0</v>
      </c>
      <c r="AM548" s="325">
        <f t="shared" si="932"/>
        <v>0</v>
      </c>
      <c r="AN548" s="27"/>
      <c r="AO548" s="324">
        <f>SUMIF('Rekapitulasi Juni'!$U$9:$U$192,APS!$B548,'Rekapitulasi Juni'!$V$9:$V$192)</f>
        <v>0</v>
      </c>
      <c r="AP548" s="324">
        <f>SUMIF('Rekapitulasi Juni'!$U$9:$U$192,APS!$B548,'Rekapitulasi Juni'!$W$9:$W$192)</f>
        <v>0</v>
      </c>
      <c r="AQ548" s="27"/>
      <c r="AR548" s="325">
        <f t="shared" si="933"/>
        <v>0</v>
      </c>
      <c r="AS548" s="325">
        <f t="shared" si="934"/>
        <v>0</v>
      </c>
      <c r="AT548" s="27"/>
      <c r="AU548" s="324">
        <f>SUMIF('Rekapitulasi Juni'!$AL$9:$AL$192,APS!$B548,'Rekapitulasi Juni'!$AM$9:$AM$192)</f>
        <v>0</v>
      </c>
      <c r="AV548" s="324">
        <f>SUMIF('Rekapitulasi Juni'!$AL$9:$AL$192,APS!$B548,'Rekapitulasi Juni'!$AN$9:$AN$192)</f>
        <v>0</v>
      </c>
      <c r="AW548" s="27"/>
      <c r="AX548" s="325">
        <f t="shared" si="935"/>
        <v>0</v>
      </c>
      <c r="AY548" s="325">
        <f t="shared" si="936"/>
        <v>0</v>
      </c>
      <c r="AZ548" s="41">
        <f t="shared" si="937"/>
        <v>0</v>
      </c>
      <c r="BA548" s="41">
        <f t="shared" si="938"/>
        <v>0</v>
      </c>
      <c r="BB548" s="41">
        <f t="shared" si="939"/>
        <v>0</v>
      </c>
      <c r="BC548" s="41">
        <f t="shared" si="940"/>
        <v>0</v>
      </c>
      <c r="BD548" s="41">
        <f t="shared" si="941"/>
        <v>0</v>
      </c>
      <c r="BE548" s="41">
        <f t="shared" si="942"/>
        <v>0</v>
      </c>
      <c r="BF548" s="180">
        <f t="shared" si="943"/>
        <v>0</v>
      </c>
      <c r="BG548" s="27">
        <v>0</v>
      </c>
      <c r="BH548" s="27"/>
      <c r="BI548" s="324">
        <f>SUMIF('Rekapitulasi Juni'!$D$214:$D$393,APS!$B548,'Rekapitulasi Juni'!$E$214:$E$393)</f>
        <v>0</v>
      </c>
      <c r="BJ548" s="324">
        <f>SUMIF('Rekapitulasi Juni'!$D$214:$D$393,APS!$B548,'Rekapitulasi Juni'!$F$214:$F$393)</f>
        <v>0</v>
      </c>
      <c r="BK548" s="27"/>
      <c r="BL548" s="325">
        <f t="shared" si="944"/>
        <v>0</v>
      </c>
      <c r="BM548" s="325">
        <f t="shared" si="945"/>
        <v>0</v>
      </c>
      <c r="BN548" s="27"/>
      <c r="BO548" s="324">
        <f>SUMIF('Rekapitulasi Juni'!$U$214:$U$393,APS!$B548,'Rekapitulasi Juni'!$V$214:$V$393)</f>
        <v>0</v>
      </c>
      <c r="BP548" s="324">
        <f>SUMIF('Rekapitulasi Juni'!$U$214:$U$393,APS!$B548,'Rekapitulasi Juni'!$W$214:$W$393)</f>
        <v>0</v>
      </c>
      <c r="BQ548" s="27"/>
      <c r="BR548" s="325">
        <f t="shared" si="946"/>
        <v>0</v>
      </c>
      <c r="BS548" s="325">
        <f t="shared" si="947"/>
        <v>0</v>
      </c>
      <c r="BT548" s="27"/>
      <c r="BU548" s="324">
        <f>SUMIF('Rekapitulasi Juni'!$AL$214:$AL$393,APS!$B548,'Rekapitulasi Juni'!$AM$214:$AM$393)</f>
        <v>0</v>
      </c>
      <c r="BV548" s="324">
        <f>SUMIF('Rekapitulasi Juni'!$AL$214:$AL$393,APS!$B548,'Rekapitulasi Juni'!$AN$214:$AN$393)</f>
        <v>0</v>
      </c>
      <c r="BW548" s="27"/>
      <c r="BX548" s="325">
        <f t="shared" si="948"/>
        <v>0</v>
      </c>
      <c r="BY548" s="325">
        <f t="shared" si="949"/>
        <v>0</v>
      </c>
      <c r="BZ548" s="27"/>
      <c r="CA548" s="324">
        <f>SUMIF('Rekapitulasi Juni'!$BA$214:$BA$393,APS!$B548,'Rekapitulasi Juni'!$BB$214:$BB$393)</f>
        <v>0</v>
      </c>
      <c r="CB548" s="324">
        <f>SUMIF('Rekapitulasi Juni'!$BA$214:$BA$393,APS!$B548,'Rekapitulasi Juni'!$BC$214:$BC$393)</f>
        <v>0</v>
      </c>
      <c r="CC548" s="27"/>
      <c r="CD548" s="325">
        <f t="shared" si="950"/>
        <v>0</v>
      </c>
      <c r="CE548" s="325">
        <f t="shared" si="951"/>
        <v>0</v>
      </c>
      <c r="CF548" s="27"/>
      <c r="CG548" s="324">
        <f>SUMIF('Rekapitulasi Juni'!$BP$214:$BP$393,APS!$B548,'Rekapitulasi Juni'!$BQ$214:$BQ$393)</f>
        <v>0</v>
      </c>
      <c r="CH548" s="324">
        <f>SUMIF('Rekapitulasi Juni'!$BP$214:$BP$393,APS!$B548,'Rekapitulasi Juni'!$BR$214:$BR$393)</f>
        <v>0</v>
      </c>
      <c r="CI548" s="27"/>
      <c r="CJ548" s="325">
        <f t="shared" si="952"/>
        <v>0</v>
      </c>
      <c r="CK548" s="325">
        <f t="shared" si="953"/>
        <v>0</v>
      </c>
      <c r="CL548" s="41">
        <f t="shared" si="954"/>
        <v>0</v>
      </c>
      <c r="CM548" s="41">
        <f t="shared" si="955"/>
        <v>0</v>
      </c>
      <c r="CN548" s="41">
        <f t="shared" si="956"/>
        <v>0</v>
      </c>
      <c r="CO548" s="41">
        <f t="shared" si="957"/>
        <v>0</v>
      </c>
      <c r="CP548" s="41">
        <f t="shared" si="958"/>
        <v>0</v>
      </c>
      <c r="CQ548" s="41">
        <f t="shared" si="959"/>
        <v>0</v>
      </c>
      <c r="CR548" s="180">
        <f t="shared" si="960"/>
        <v>0</v>
      </c>
      <c r="CS548" s="27">
        <v>0</v>
      </c>
      <c r="CT548" s="27"/>
      <c r="CU548" s="324">
        <f>SUMIF('Rekapitulasi Juni'!$D$410:$D$588,APS!$B548,'Rekapitulasi Juni'!$E$410:$E$588)</f>
        <v>0</v>
      </c>
      <c r="CV548" s="324">
        <f>SUMIF('Rekapitulasi Juni'!$D$410:$D$588,APS!$B548,'Rekapitulasi Juni'!$F$410:$F$588)</f>
        <v>0</v>
      </c>
      <c r="CW548" s="27"/>
      <c r="CX548" s="325">
        <f t="shared" si="961"/>
        <v>0</v>
      </c>
      <c r="CY548" s="325">
        <f t="shared" si="962"/>
        <v>0</v>
      </c>
      <c r="CZ548" s="27"/>
      <c r="DA548" s="324">
        <f>SUMIF('Rekapitulasi Juni'!$U$410:$U$588,APS!$B548,'Rekapitulasi Juni'!$V$410:$V$588)</f>
        <v>0</v>
      </c>
      <c r="DB548" s="324">
        <f>SUMIF('Rekapitulasi Juni'!$U$410:$U$588,APS!$B548,'Rekapitulasi Juni'!$W$410:$W$588)</f>
        <v>0</v>
      </c>
      <c r="DC548" s="27"/>
      <c r="DD548" s="325">
        <f t="shared" si="963"/>
        <v>0</v>
      </c>
      <c r="DE548" s="325">
        <f t="shared" si="964"/>
        <v>0</v>
      </c>
      <c r="DF548" s="27"/>
      <c r="DG548" s="324">
        <f>SUMIF('Rekapitulasi Juni'!$AL$410:$AL$588,APS!$B548,'Rekapitulasi Juni'!$AM$410:$AM$588)</f>
        <v>0</v>
      </c>
      <c r="DH548" s="324">
        <f>SUMIF('Rekapitulasi Juni'!$AL$410:$AL$588,APS!$B548,'Rekapitulasi Juni'!$AN$410:$AN$588)</f>
        <v>0</v>
      </c>
      <c r="DI548" s="27"/>
      <c r="DJ548" s="325">
        <f t="shared" si="929"/>
        <v>0</v>
      </c>
      <c r="DK548" s="325">
        <f t="shared" si="930"/>
        <v>0</v>
      </c>
      <c r="DL548" s="27"/>
      <c r="DM548" s="324">
        <f>SUMIF('Rekapitulasi Juni'!$BA$410:$BA$588,APS!$B548,'Rekapitulasi Juni'!$BB$410:$BB$588)</f>
        <v>0</v>
      </c>
      <c r="DN548" s="324">
        <f>SUMIF('Rekapitulasi Juni'!$BA$410:$BA$588,APS!$B548,'Rekapitulasi Juni'!$BC$410:$BC$588)</f>
        <v>0</v>
      </c>
      <c r="DO548" s="324">
        <f>SUMIF('Rekapitulasi Juni'!$BA$410:$BA$588,APS!$B548,'Rekapitulasi Juni'!$BF$410:$BF$588)</f>
        <v>0</v>
      </c>
      <c r="DP548" s="325">
        <f t="shared" si="921"/>
        <v>0</v>
      </c>
      <c r="DQ548" s="325">
        <f t="shared" si="922"/>
        <v>0</v>
      </c>
      <c r="DR548" s="27"/>
      <c r="DS548" s="324">
        <f>SUMIF('Rekapitulasi Juni'!$BP$410:$BP$588,APS!$B548,'Rekapitulasi Juni'!$BQ$410:$BQ$588)</f>
        <v>0</v>
      </c>
      <c r="DT548" s="324">
        <f>SUMIF('Rekapitulasi Juni'!$BP$410:$BP$588,APS!$B548,'Rekapitulasi Juni'!$BR$410:$BR$588)</f>
        <v>0</v>
      </c>
      <c r="DU548" s="27"/>
      <c r="DV548" s="325">
        <f t="shared" si="923"/>
        <v>0</v>
      </c>
      <c r="DW548" s="325">
        <f t="shared" si="924"/>
        <v>0</v>
      </c>
      <c r="DX548" s="41">
        <f t="shared" si="965"/>
        <v>0</v>
      </c>
      <c r="DY548" s="41">
        <f t="shared" si="966"/>
        <v>0</v>
      </c>
      <c r="DZ548" s="41">
        <f t="shared" si="967"/>
        <v>0</v>
      </c>
      <c r="EA548" s="41">
        <f t="shared" si="968"/>
        <v>0</v>
      </c>
      <c r="EB548" s="41">
        <f t="shared" si="969"/>
        <v>0</v>
      </c>
      <c r="EC548" s="41">
        <f t="shared" si="970"/>
        <v>0</v>
      </c>
      <c r="ED548" s="180">
        <f t="shared" si="971"/>
        <v>0</v>
      </c>
      <c r="EE548" s="27">
        <v>0</v>
      </c>
      <c r="EF548" s="27"/>
      <c r="EG548" s="324">
        <f>SUMIF('Rekapitulasi Juni'!$D$608:$D$786,APS!$B548,'Rekapitulasi Juni'!$E$608:$E$786)</f>
        <v>0</v>
      </c>
      <c r="EH548" s="324">
        <f>SUMIF('Rekapitulasi Juni'!$D$608:$D$786,APS!$B548,'Rekapitulasi Juni'!$F$608:$F$786)</f>
        <v>0</v>
      </c>
      <c r="EI548" s="27"/>
      <c r="EJ548" s="325">
        <f t="shared" si="925"/>
        <v>0</v>
      </c>
      <c r="EK548" s="325">
        <f t="shared" si="926"/>
        <v>0</v>
      </c>
      <c r="EL548" s="27"/>
      <c r="EM548" s="324">
        <f>SUMIF('Rekapitulasi Juni'!$U$608:$U$786,APS!$B548,'Rekapitulasi Juni'!$V$608:$V$786)</f>
        <v>0</v>
      </c>
      <c r="EN548" s="324">
        <f>SUMIF('Rekapitulasi Juni'!$U$608:$U$786,APS!$B548,'Rekapitulasi Juni'!$W$608:$W$786)</f>
        <v>0</v>
      </c>
      <c r="EO548" s="27"/>
      <c r="EP548" s="325">
        <f t="shared" si="927"/>
        <v>0</v>
      </c>
      <c r="EQ548" s="325">
        <f t="shared" si="928"/>
        <v>0</v>
      </c>
      <c r="ER548" s="27"/>
      <c r="ES548" s="324">
        <f>SUMIF('Rekapitulasi Juni'!$AL$608:$AL$786,APS!$B548,'Rekapitulasi Juni'!$AM$608:$AM$786)</f>
        <v>0</v>
      </c>
      <c r="ET548" s="324">
        <f>SUMIF('Rekapitulasi Juni'!$AL$608:$AL$786,APS!$B548,'Rekapitulasi Juni'!$AN$608:$AN$786)</f>
        <v>0</v>
      </c>
      <c r="EU548" s="27"/>
      <c r="EV548" s="325">
        <f t="shared" si="914"/>
        <v>0</v>
      </c>
      <c r="EW548" s="325">
        <f t="shared" si="915"/>
        <v>0</v>
      </c>
      <c r="EX548" s="27"/>
      <c r="EY548" s="324">
        <f>SUMIF('Rekapitulasi Juni'!$BA$608:$BA$786,APS!$B548,'Rekapitulasi Juni'!$BB$608:$BB$786)</f>
        <v>0</v>
      </c>
      <c r="EZ548" s="324">
        <f>SUMIF('Rekapitulasi Juni'!$BA$608:$BA$786,APS!$B548,'Rekapitulasi Juni'!$BC$608:$BC$786)</f>
        <v>0</v>
      </c>
      <c r="FA548" s="324">
        <f>SUMIF('Rekapitulasi Juni'!$BA$608:$BA$786,APS!$B548,'Rekapitulasi Juni'!$BF$608:$BF$786)</f>
        <v>0</v>
      </c>
      <c r="FB548" s="325">
        <f t="shared" si="916"/>
        <v>0</v>
      </c>
      <c r="FC548" s="325">
        <f t="shared" si="917"/>
        <v>0</v>
      </c>
      <c r="FD548" s="27"/>
      <c r="FE548" s="27"/>
      <c r="FF548" s="27"/>
      <c r="FG548" s="27"/>
      <c r="FH548" s="27"/>
      <c r="FI548" s="27"/>
      <c r="FJ548" s="41">
        <f t="shared" si="972"/>
        <v>0</v>
      </c>
      <c r="FK548" s="41">
        <f t="shared" si="973"/>
        <v>0</v>
      </c>
      <c r="FL548" s="41">
        <f t="shared" si="974"/>
        <v>0</v>
      </c>
      <c r="FM548" s="41">
        <f t="shared" si="975"/>
        <v>0</v>
      </c>
      <c r="FN548" s="41">
        <f t="shared" si="976"/>
        <v>0</v>
      </c>
      <c r="FO548" s="41">
        <f t="shared" si="977"/>
        <v>0</v>
      </c>
      <c r="FP548" s="180">
        <f t="shared" si="978"/>
        <v>0</v>
      </c>
      <c r="FQ548" s="27"/>
      <c r="FR548" s="27"/>
      <c r="FS548" s="324">
        <f>SUMIF('Rekapitulasi Juni'!$D$804:$D$984,APS!$B548,'Rekapitulasi Juni'!$E$804:$E$984)</f>
        <v>0</v>
      </c>
      <c r="FT548" s="324">
        <f>SUMIF('Rekapitulasi Juni'!$D$804:$D$984,APS!$B548,'Rekapitulasi Juni'!$F$804:$F$984)</f>
        <v>0</v>
      </c>
      <c r="FU548" s="27"/>
      <c r="FV548" s="325">
        <f t="shared" si="918"/>
        <v>0</v>
      </c>
      <c r="FW548" s="325">
        <f t="shared" si="919"/>
        <v>0</v>
      </c>
      <c r="FX548" s="27"/>
      <c r="FY548" s="324">
        <f>SUMIF('Rekapitulasi Juni'!$U$804:$U$984,APS!$B548,'Rekapitulasi Juni'!$V$804:$V$984)</f>
        <v>0</v>
      </c>
      <c r="FZ548" s="324">
        <f>SUMIF('Rekapitulasi Juni'!$U$804:$U$984,APS!$B548,'Rekapitulasi Juni'!$W$804:$W$984)</f>
        <v>0</v>
      </c>
      <c r="GA548" s="27"/>
      <c r="GB548" s="325">
        <f t="shared" si="912"/>
        <v>0</v>
      </c>
      <c r="GC548" s="325">
        <f t="shared" si="913"/>
        <v>0</v>
      </c>
      <c r="GD548" s="27"/>
      <c r="GE548" s="324">
        <f>SUMIF('Rekapitulasi Juni'!$AL$804:$AL$984,APS!$B548,'Rekapitulasi Juni'!$AM$804:$AM$984)</f>
        <v>0</v>
      </c>
      <c r="GF548" s="324">
        <f>SUMIF('Rekapitulasi Juni'!$AL$804:$AL$984,APS!$B548,'Rekapitulasi Juni'!$AN$804:$AN$984)</f>
        <v>0</v>
      </c>
      <c r="GG548" s="27"/>
      <c r="GH548" s="325">
        <f t="shared" si="902"/>
        <v>0</v>
      </c>
      <c r="GI548" s="325">
        <f t="shared" si="903"/>
        <v>0</v>
      </c>
      <c r="GJ548" s="27"/>
      <c r="GK548" s="27"/>
      <c r="GL548" s="41">
        <f t="shared" si="979"/>
        <v>0</v>
      </c>
      <c r="GM548" s="41">
        <f t="shared" si="980"/>
        <v>0</v>
      </c>
      <c r="GN548" s="41">
        <f t="shared" si="981"/>
        <v>0</v>
      </c>
      <c r="GO548" s="41">
        <f t="shared" si="911"/>
        <v>0</v>
      </c>
      <c r="GP548" s="41">
        <f t="shared" si="982"/>
        <v>0</v>
      </c>
      <c r="GQ548" s="41">
        <f t="shared" si="983"/>
        <v>0</v>
      </c>
      <c r="GR548" s="180">
        <f t="shared" si="984"/>
        <v>0</v>
      </c>
      <c r="GS548" s="41">
        <f t="shared" si="904"/>
        <v>0</v>
      </c>
      <c r="GT548" s="41">
        <f t="shared" si="905"/>
        <v>0</v>
      </c>
      <c r="GU548" s="41">
        <f t="shared" si="906"/>
        <v>0</v>
      </c>
      <c r="GV548" s="41">
        <f t="shared" si="907"/>
        <v>0</v>
      </c>
      <c r="GW548" s="41">
        <f t="shared" si="908"/>
        <v>0</v>
      </c>
      <c r="GX548" s="41">
        <f t="shared" si="909"/>
        <v>0</v>
      </c>
      <c r="GY548" s="180">
        <f t="shared" si="910"/>
        <v>0</v>
      </c>
      <c r="GZ548" s="41">
        <v>523</v>
      </c>
      <c r="HA548" s="32"/>
      <c r="HB548" s="42">
        <f t="shared" si="794"/>
        <v>0</v>
      </c>
      <c r="HC548" s="59"/>
    </row>
    <row r="549" spans="1:211" ht="15" hidden="1" customHeight="1">
      <c r="A549" s="31" t="s">
        <v>1067</v>
      </c>
      <c r="B549" s="32" t="s">
        <v>1068</v>
      </c>
      <c r="C549" s="31" t="s">
        <v>1066</v>
      </c>
      <c r="D549" s="31" t="s">
        <v>1066</v>
      </c>
      <c r="E549" s="31" t="s">
        <v>43</v>
      </c>
      <c r="F549" s="31" t="s">
        <v>929</v>
      </c>
      <c r="G549" s="33">
        <v>0</v>
      </c>
      <c r="H549" s="33">
        <v>0</v>
      </c>
      <c r="I549" s="33">
        <v>0</v>
      </c>
      <c r="J549" s="34">
        <f>IFERROR(VLOOKUP(A549,#REF!,3,0),0)</f>
        <v>0</v>
      </c>
      <c r="K549" s="34">
        <f t="shared" si="789"/>
        <v>0</v>
      </c>
      <c r="L549" s="34">
        <v>0</v>
      </c>
      <c r="M549" s="34">
        <v>0</v>
      </c>
      <c r="N549" s="35">
        <f t="shared" si="790"/>
        <v>0</v>
      </c>
      <c r="O549" s="35">
        <f t="shared" si="791"/>
        <v>0</v>
      </c>
      <c r="P549" s="36"/>
      <c r="Q549" s="36">
        <f t="shared" si="920"/>
        <v>0</v>
      </c>
      <c r="R549" s="80"/>
      <c r="S549" s="37">
        <f ca="1">SUMIF(ROP!$D$6:$H$65536,A549,ROP!$J$6:$J$65536)</f>
        <v>0</v>
      </c>
      <c r="T549" s="37">
        <f>SUMIF(HASIL!$B:$B,APS!$B549&amp;RIGHT(APS!T$9,2),HASIL!$I:$I)</f>
        <v>0</v>
      </c>
      <c r="U549" s="37">
        <f>SUMIF(HASIL!$B:$B,APS!$B549&amp;RIGHT(APS!U$9,2),HASIL!$I:$I)</f>
        <v>0</v>
      </c>
      <c r="V549" s="37">
        <f>SUMIF(HASIL!$B:$B,APS!$B549&amp;RIGHT(APS!V$9,2),HASIL!$I:$I)</f>
        <v>0</v>
      </c>
      <c r="W549" s="37">
        <f>SUMIF(HASIL!$B:$B,APS!$B549&amp;RIGHT(APS!W$9,2),HASIL!$I:$I)</f>
        <v>0</v>
      </c>
      <c r="X549" s="38">
        <f t="shared" si="792"/>
        <v>0</v>
      </c>
      <c r="Y549" s="38">
        <f t="shared" si="793"/>
        <v>0</v>
      </c>
      <c r="Z549" s="39">
        <f t="shared" si="985"/>
        <v>0</v>
      </c>
      <c r="AA549" s="39">
        <f t="shared" si="901"/>
        <v>0</v>
      </c>
      <c r="AB549" s="40">
        <f t="shared" si="986"/>
        <v>0</v>
      </c>
      <c r="AC549" s="27">
        <v>0</v>
      </c>
      <c r="AD549" s="27"/>
      <c r="AE549" s="27"/>
      <c r="AF549" s="27"/>
      <c r="AG549" s="27"/>
      <c r="AH549" s="27"/>
      <c r="AI549" s="324">
        <f>SUMIF('Rekapitulasi Juni'!$D$9:$D$192,APS!$B549,'Rekapitulasi Juni'!$E$9:$E$192)</f>
        <v>0</v>
      </c>
      <c r="AJ549" s="324">
        <f>SUMIF('Rekapitulasi Juni'!$D$9:$D$192,APS!$B549,'Rekapitulasi Juni'!$F$9:$F$192)</f>
        <v>0</v>
      </c>
      <c r="AK549" s="324">
        <f>SUMIF('Rekapitulasi Juni'!$D$9:$D$192,APS!$B549,'Rekapitulasi Juni'!$K$9:$K$192)</f>
        <v>0</v>
      </c>
      <c r="AL549" s="325">
        <f t="shared" si="931"/>
        <v>0</v>
      </c>
      <c r="AM549" s="325">
        <f t="shared" si="932"/>
        <v>0</v>
      </c>
      <c r="AN549" s="27"/>
      <c r="AO549" s="324">
        <f>SUMIF('Rekapitulasi Juni'!$U$9:$U$192,APS!$B549,'Rekapitulasi Juni'!$V$9:$V$192)</f>
        <v>0</v>
      </c>
      <c r="AP549" s="324">
        <f>SUMIF('Rekapitulasi Juni'!$U$9:$U$192,APS!$B549,'Rekapitulasi Juni'!$W$9:$W$192)</f>
        <v>0</v>
      </c>
      <c r="AQ549" s="27"/>
      <c r="AR549" s="325">
        <f t="shared" si="933"/>
        <v>0</v>
      </c>
      <c r="AS549" s="325">
        <f t="shared" si="934"/>
        <v>0</v>
      </c>
      <c r="AT549" s="27"/>
      <c r="AU549" s="324">
        <f>SUMIF('Rekapitulasi Juni'!$AL$9:$AL$192,APS!$B549,'Rekapitulasi Juni'!$AM$9:$AM$192)</f>
        <v>0</v>
      </c>
      <c r="AV549" s="324">
        <f>SUMIF('Rekapitulasi Juni'!$AL$9:$AL$192,APS!$B549,'Rekapitulasi Juni'!$AN$9:$AN$192)</f>
        <v>0</v>
      </c>
      <c r="AW549" s="27"/>
      <c r="AX549" s="325">
        <f t="shared" si="935"/>
        <v>0</v>
      </c>
      <c r="AY549" s="325">
        <f t="shared" si="936"/>
        <v>0</v>
      </c>
      <c r="AZ549" s="41">
        <f t="shared" si="937"/>
        <v>0</v>
      </c>
      <c r="BA549" s="41">
        <f t="shared" si="938"/>
        <v>0</v>
      </c>
      <c r="BB549" s="41">
        <f t="shared" si="939"/>
        <v>0</v>
      </c>
      <c r="BC549" s="41">
        <f t="shared" si="940"/>
        <v>0</v>
      </c>
      <c r="BD549" s="41">
        <f t="shared" si="941"/>
        <v>0</v>
      </c>
      <c r="BE549" s="41">
        <f t="shared" si="942"/>
        <v>0</v>
      </c>
      <c r="BF549" s="180">
        <f t="shared" si="943"/>
        <v>0</v>
      </c>
      <c r="BG549" s="27">
        <v>0</v>
      </c>
      <c r="BH549" s="27"/>
      <c r="BI549" s="324">
        <f>SUMIF('Rekapitulasi Juni'!$D$214:$D$393,APS!$B549,'Rekapitulasi Juni'!$E$214:$E$393)</f>
        <v>0</v>
      </c>
      <c r="BJ549" s="324">
        <f>SUMIF('Rekapitulasi Juni'!$D$214:$D$393,APS!$B549,'Rekapitulasi Juni'!$F$214:$F$393)</f>
        <v>0</v>
      </c>
      <c r="BK549" s="27"/>
      <c r="BL549" s="325">
        <f t="shared" si="944"/>
        <v>0</v>
      </c>
      <c r="BM549" s="325">
        <f t="shared" si="945"/>
        <v>0</v>
      </c>
      <c r="BN549" s="27"/>
      <c r="BO549" s="324">
        <f>SUMIF('Rekapitulasi Juni'!$U$214:$U$393,APS!$B549,'Rekapitulasi Juni'!$V$214:$V$393)</f>
        <v>0</v>
      </c>
      <c r="BP549" s="324">
        <f>SUMIF('Rekapitulasi Juni'!$U$214:$U$393,APS!$B549,'Rekapitulasi Juni'!$W$214:$W$393)</f>
        <v>0</v>
      </c>
      <c r="BQ549" s="27"/>
      <c r="BR549" s="325">
        <f t="shared" si="946"/>
        <v>0</v>
      </c>
      <c r="BS549" s="325">
        <f t="shared" si="947"/>
        <v>0</v>
      </c>
      <c r="BT549" s="27"/>
      <c r="BU549" s="324">
        <f>SUMIF('Rekapitulasi Juni'!$AL$214:$AL$393,APS!$B549,'Rekapitulasi Juni'!$AM$214:$AM$393)</f>
        <v>0</v>
      </c>
      <c r="BV549" s="324">
        <f>SUMIF('Rekapitulasi Juni'!$AL$214:$AL$393,APS!$B549,'Rekapitulasi Juni'!$AN$214:$AN$393)</f>
        <v>0</v>
      </c>
      <c r="BW549" s="27"/>
      <c r="BX549" s="325">
        <f t="shared" si="948"/>
        <v>0</v>
      </c>
      <c r="BY549" s="325">
        <f t="shared" si="949"/>
        <v>0</v>
      </c>
      <c r="BZ549" s="27"/>
      <c r="CA549" s="324">
        <f>SUMIF('Rekapitulasi Juni'!$BA$214:$BA$393,APS!$B549,'Rekapitulasi Juni'!$BB$214:$BB$393)</f>
        <v>0</v>
      </c>
      <c r="CB549" s="324">
        <f>SUMIF('Rekapitulasi Juni'!$BA$214:$BA$393,APS!$B549,'Rekapitulasi Juni'!$BC$214:$BC$393)</f>
        <v>0</v>
      </c>
      <c r="CC549" s="27"/>
      <c r="CD549" s="325">
        <f t="shared" si="950"/>
        <v>0</v>
      </c>
      <c r="CE549" s="325">
        <f t="shared" si="951"/>
        <v>0</v>
      </c>
      <c r="CF549" s="27"/>
      <c r="CG549" s="324">
        <f>SUMIF('Rekapitulasi Juni'!$BP$214:$BP$393,APS!$B549,'Rekapitulasi Juni'!$BQ$214:$BQ$393)</f>
        <v>0</v>
      </c>
      <c r="CH549" s="324">
        <f>SUMIF('Rekapitulasi Juni'!$BP$214:$BP$393,APS!$B549,'Rekapitulasi Juni'!$BR$214:$BR$393)</f>
        <v>0</v>
      </c>
      <c r="CI549" s="27"/>
      <c r="CJ549" s="325">
        <f t="shared" si="952"/>
        <v>0</v>
      </c>
      <c r="CK549" s="325">
        <f t="shared" si="953"/>
        <v>0</v>
      </c>
      <c r="CL549" s="41">
        <f t="shared" si="954"/>
        <v>0</v>
      </c>
      <c r="CM549" s="41">
        <f t="shared" si="955"/>
        <v>0</v>
      </c>
      <c r="CN549" s="41">
        <f t="shared" si="956"/>
        <v>0</v>
      </c>
      <c r="CO549" s="41">
        <f t="shared" si="957"/>
        <v>0</v>
      </c>
      <c r="CP549" s="41">
        <f t="shared" si="958"/>
        <v>0</v>
      </c>
      <c r="CQ549" s="41">
        <f t="shared" si="959"/>
        <v>0</v>
      </c>
      <c r="CR549" s="180">
        <f t="shared" si="960"/>
        <v>0</v>
      </c>
      <c r="CS549" s="27">
        <v>0</v>
      </c>
      <c r="CT549" s="27"/>
      <c r="CU549" s="324">
        <f>SUMIF('Rekapitulasi Juni'!$D$410:$D$588,APS!$B549,'Rekapitulasi Juni'!$E$410:$E$588)</f>
        <v>0</v>
      </c>
      <c r="CV549" s="324">
        <f>SUMIF('Rekapitulasi Juni'!$D$410:$D$588,APS!$B549,'Rekapitulasi Juni'!$F$410:$F$588)</f>
        <v>0</v>
      </c>
      <c r="CW549" s="27"/>
      <c r="CX549" s="325">
        <f t="shared" si="961"/>
        <v>0</v>
      </c>
      <c r="CY549" s="325">
        <f t="shared" si="962"/>
        <v>0</v>
      </c>
      <c r="CZ549" s="27"/>
      <c r="DA549" s="324">
        <f>SUMIF('Rekapitulasi Juni'!$U$410:$U$588,APS!$B549,'Rekapitulasi Juni'!$V$410:$V$588)</f>
        <v>0</v>
      </c>
      <c r="DB549" s="324">
        <f>SUMIF('Rekapitulasi Juni'!$U$410:$U$588,APS!$B549,'Rekapitulasi Juni'!$W$410:$W$588)</f>
        <v>0</v>
      </c>
      <c r="DC549" s="27"/>
      <c r="DD549" s="325">
        <f t="shared" si="963"/>
        <v>0</v>
      </c>
      <c r="DE549" s="325">
        <f t="shared" si="964"/>
        <v>0</v>
      </c>
      <c r="DF549" s="27"/>
      <c r="DG549" s="324">
        <f>SUMIF('Rekapitulasi Juni'!$AL$410:$AL$588,APS!$B549,'Rekapitulasi Juni'!$AM$410:$AM$588)</f>
        <v>0</v>
      </c>
      <c r="DH549" s="324">
        <f>SUMIF('Rekapitulasi Juni'!$AL$410:$AL$588,APS!$B549,'Rekapitulasi Juni'!$AN$410:$AN$588)</f>
        <v>0</v>
      </c>
      <c r="DI549" s="27"/>
      <c r="DJ549" s="325">
        <f t="shared" si="929"/>
        <v>0</v>
      </c>
      <c r="DK549" s="325">
        <f t="shared" si="930"/>
        <v>0</v>
      </c>
      <c r="DL549" s="27"/>
      <c r="DM549" s="324">
        <f>SUMIF('Rekapitulasi Juni'!$BA$410:$BA$588,APS!$B549,'Rekapitulasi Juni'!$BB$410:$BB$588)</f>
        <v>0</v>
      </c>
      <c r="DN549" s="324">
        <f>SUMIF('Rekapitulasi Juni'!$BA$410:$BA$588,APS!$B549,'Rekapitulasi Juni'!$BC$410:$BC$588)</f>
        <v>0</v>
      </c>
      <c r="DO549" s="324">
        <f>SUMIF('Rekapitulasi Juni'!$BA$410:$BA$588,APS!$B549,'Rekapitulasi Juni'!$BF$410:$BF$588)</f>
        <v>0</v>
      </c>
      <c r="DP549" s="325">
        <f t="shared" si="921"/>
        <v>0</v>
      </c>
      <c r="DQ549" s="325">
        <f t="shared" si="922"/>
        <v>0</v>
      </c>
      <c r="DR549" s="27"/>
      <c r="DS549" s="324">
        <f>SUMIF('Rekapitulasi Juni'!$BP$410:$BP$588,APS!$B549,'Rekapitulasi Juni'!$BQ$410:$BQ$588)</f>
        <v>0</v>
      </c>
      <c r="DT549" s="324">
        <f>SUMIF('Rekapitulasi Juni'!$BP$410:$BP$588,APS!$B549,'Rekapitulasi Juni'!$BR$410:$BR$588)</f>
        <v>0</v>
      </c>
      <c r="DU549" s="27"/>
      <c r="DV549" s="325">
        <f t="shared" si="923"/>
        <v>0</v>
      </c>
      <c r="DW549" s="325">
        <f t="shared" si="924"/>
        <v>0</v>
      </c>
      <c r="DX549" s="41">
        <f t="shared" si="965"/>
        <v>0</v>
      </c>
      <c r="DY549" s="41">
        <f t="shared" si="966"/>
        <v>0</v>
      </c>
      <c r="DZ549" s="41">
        <f t="shared" si="967"/>
        <v>0</v>
      </c>
      <c r="EA549" s="41">
        <f t="shared" si="968"/>
        <v>0</v>
      </c>
      <c r="EB549" s="41">
        <f t="shared" si="969"/>
        <v>0</v>
      </c>
      <c r="EC549" s="41">
        <f t="shared" si="970"/>
        <v>0</v>
      </c>
      <c r="ED549" s="180">
        <f t="shared" si="971"/>
        <v>0</v>
      </c>
      <c r="EE549" s="27">
        <v>0</v>
      </c>
      <c r="EF549" s="27"/>
      <c r="EG549" s="324">
        <f>SUMIF('Rekapitulasi Juni'!$D$608:$D$786,APS!$B549,'Rekapitulasi Juni'!$E$608:$E$786)</f>
        <v>0</v>
      </c>
      <c r="EH549" s="324">
        <f>SUMIF('Rekapitulasi Juni'!$D$608:$D$786,APS!$B549,'Rekapitulasi Juni'!$F$608:$F$786)</f>
        <v>0</v>
      </c>
      <c r="EI549" s="27"/>
      <c r="EJ549" s="325">
        <f t="shared" si="925"/>
        <v>0</v>
      </c>
      <c r="EK549" s="325">
        <f t="shared" si="926"/>
        <v>0</v>
      </c>
      <c r="EL549" s="27"/>
      <c r="EM549" s="324">
        <f>SUMIF('Rekapitulasi Juni'!$U$608:$U$786,APS!$B549,'Rekapitulasi Juni'!$V$608:$V$786)</f>
        <v>0</v>
      </c>
      <c r="EN549" s="324">
        <f>SUMIF('Rekapitulasi Juni'!$U$608:$U$786,APS!$B549,'Rekapitulasi Juni'!$W$608:$W$786)</f>
        <v>0</v>
      </c>
      <c r="EO549" s="27"/>
      <c r="EP549" s="325">
        <f t="shared" si="927"/>
        <v>0</v>
      </c>
      <c r="EQ549" s="325">
        <f t="shared" si="928"/>
        <v>0</v>
      </c>
      <c r="ER549" s="27"/>
      <c r="ES549" s="324">
        <f>SUMIF('Rekapitulasi Juni'!$AL$608:$AL$786,APS!$B549,'Rekapitulasi Juni'!$AM$608:$AM$786)</f>
        <v>0</v>
      </c>
      <c r="ET549" s="324">
        <f>SUMIF('Rekapitulasi Juni'!$AL$608:$AL$786,APS!$B549,'Rekapitulasi Juni'!$AN$608:$AN$786)</f>
        <v>0</v>
      </c>
      <c r="EU549" s="27"/>
      <c r="EV549" s="325">
        <f t="shared" si="914"/>
        <v>0</v>
      </c>
      <c r="EW549" s="325">
        <f t="shared" si="915"/>
        <v>0</v>
      </c>
      <c r="EX549" s="27"/>
      <c r="EY549" s="324">
        <f>SUMIF('Rekapitulasi Juni'!$BA$608:$BA$786,APS!$B549,'Rekapitulasi Juni'!$BB$608:$BB$786)</f>
        <v>0</v>
      </c>
      <c r="EZ549" s="324">
        <f>SUMIF('Rekapitulasi Juni'!$BA$608:$BA$786,APS!$B549,'Rekapitulasi Juni'!$BC$608:$BC$786)</f>
        <v>0</v>
      </c>
      <c r="FA549" s="324">
        <f>SUMIF('Rekapitulasi Juni'!$BA$608:$BA$786,APS!$B549,'Rekapitulasi Juni'!$BF$608:$BF$786)</f>
        <v>0</v>
      </c>
      <c r="FB549" s="325">
        <f t="shared" si="916"/>
        <v>0</v>
      </c>
      <c r="FC549" s="325">
        <f t="shared" si="917"/>
        <v>0</v>
      </c>
      <c r="FD549" s="27"/>
      <c r="FE549" s="27"/>
      <c r="FF549" s="27"/>
      <c r="FG549" s="27"/>
      <c r="FH549" s="27"/>
      <c r="FI549" s="27"/>
      <c r="FJ549" s="41">
        <f t="shared" si="972"/>
        <v>0</v>
      </c>
      <c r="FK549" s="41">
        <f t="shared" si="973"/>
        <v>0</v>
      </c>
      <c r="FL549" s="41">
        <f t="shared" si="974"/>
        <v>0</v>
      </c>
      <c r="FM549" s="41">
        <f t="shared" si="975"/>
        <v>0</v>
      </c>
      <c r="FN549" s="41">
        <f t="shared" si="976"/>
        <v>0</v>
      </c>
      <c r="FO549" s="41">
        <f t="shared" si="977"/>
        <v>0</v>
      </c>
      <c r="FP549" s="180">
        <f t="shared" si="978"/>
        <v>0</v>
      </c>
      <c r="FQ549" s="27"/>
      <c r="FR549" s="27"/>
      <c r="FS549" s="324">
        <f>SUMIF('Rekapitulasi Juni'!$D$804:$D$984,APS!$B549,'Rekapitulasi Juni'!$E$804:$E$984)</f>
        <v>0</v>
      </c>
      <c r="FT549" s="324">
        <f>SUMIF('Rekapitulasi Juni'!$D$804:$D$984,APS!$B549,'Rekapitulasi Juni'!$F$804:$F$984)</f>
        <v>0</v>
      </c>
      <c r="FU549" s="27"/>
      <c r="FV549" s="325">
        <f t="shared" si="918"/>
        <v>0</v>
      </c>
      <c r="FW549" s="325">
        <f t="shared" si="919"/>
        <v>0</v>
      </c>
      <c r="FX549" s="27"/>
      <c r="FY549" s="324">
        <f>SUMIF('Rekapitulasi Juni'!$U$804:$U$984,APS!$B549,'Rekapitulasi Juni'!$V$804:$V$984)</f>
        <v>0</v>
      </c>
      <c r="FZ549" s="324">
        <f>SUMIF('Rekapitulasi Juni'!$U$804:$U$984,APS!$B549,'Rekapitulasi Juni'!$W$804:$W$984)</f>
        <v>0</v>
      </c>
      <c r="GA549" s="27"/>
      <c r="GB549" s="325">
        <f t="shared" si="912"/>
        <v>0</v>
      </c>
      <c r="GC549" s="325">
        <f t="shared" si="913"/>
        <v>0</v>
      </c>
      <c r="GD549" s="27"/>
      <c r="GE549" s="324">
        <f>SUMIF('Rekapitulasi Juni'!$AL$804:$AL$984,APS!$B549,'Rekapitulasi Juni'!$AM$804:$AM$984)</f>
        <v>0</v>
      </c>
      <c r="GF549" s="324">
        <f>SUMIF('Rekapitulasi Juni'!$AL$804:$AL$984,APS!$B549,'Rekapitulasi Juni'!$AN$804:$AN$984)</f>
        <v>0</v>
      </c>
      <c r="GG549" s="27"/>
      <c r="GH549" s="325">
        <f t="shared" si="902"/>
        <v>0</v>
      </c>
      <c r="GI549" s="325">
        <f t="shared" si="903"/>
        <v>0</v>
      </c>
      <c r="GJ549" s="27"/>
      <c r="GK549" s="27"/>
      <c r="GL549" s="41">
        <f t="shared" si="979"/>
        <v>0</v>
      </c>
      <c r="GM549" s="41">
        <f t="shared" si="980"/>
        <v>0</v>
      </c>
      <c r="GN549" s="41">
        <f t="shared" si="981"/>
        <v>0</v>
      </c>
      <c r="GO549" s="41">
        <f t="shared" si="911"/>
        <v>0</v>
      </c>
      <c r="GP549" s="41">
        <f t="shared" si="982"/>
        <v>0</v>
      </c>
      <c r="GQ549" s="41">
        <f t="shared" si="983"/>
        <v>0</v>
      </c>
      <c r="GR549" s="180">
        <f t="shared" si="984"/>
        <v>0</v>
      </c>
      <c r="GS549" s="41">
        <f t="shared" si="904"/>
        <v>0</v>
      </c>
      <c r="GT549" s="41">
        <f t="shared" si="905"/>
        <v>0</v>
      </c>
      <c r="GU549" s="41">
        <f t="shared" si="906"/>
        <v>0</v>
      </c>
      <c r="GV549" s="41">
        <f t="shared" si="907"/>
        <v>0</v>
      </c>
      <c r="GW549" s="41">
        <f t="shared" si="908"/>
        <v>0</v>
      </c>
      <c r="GX549" s="41">
        <f t="shared" si="909"/>
        <v>0</v>
      </c>
      <c r="GY549" s="180">
        <f t="shared" si="910"/>
        <v>0</v>
      </c>
      <c r="GZ549" s="41">
        <v>524</v>
      </c>
      <c r="HA549" s="32"/>
      <c r="HB549" s="42">
        <f t="shared" si="794"/>
        <v>0</v>
      </c>
      <c r="HC549" s="59"/>
    </row>
    <row r="550" spans="1:211" ht="15" hidden="1" customHeight="1">
      <c r="A550" s="31" t="s">
        <v>1069</v>
      </c>
      <c r="B550" s="32" t="s">
        <v>1070</v>
      </c>
      <c r="C550" s="31" t="s">
        <v>1066</v>
      </c>
      <c r="D550" s="31" t="s">
        <v>1066</v>
      </c>
      <c r="E550" s="31" t="s">
        <v>43</v>
      </c>
      <c r="F550" s="31" t="s">
        <v>929</v>
      </c>
      <c r="G550" s="33">
        <v>0</v>
      </c>
      <c r="H550" s="33">
        <v>0</v>
      </c>
      <c r="I550" s="33">
        <v>0</v>
      </c>
      <c r="J550" s="34">
        <f>IFERROR(VLOOKUP(A550,#REF!,3,0),0)</f>
        <v>0</v>
      </c>
      <c r="K550" s="34">
        <f t="shared" si="789"/>
        <v>0</v>
      </c>
      <c r="L550" s="34">
        <v>0</v>
      </c>
      <c r="M550" s="34">
        <v>0</v>
      </c>
      <c r="N550" s="35">
        <f t="shared" si="790"/>
        <v>0</v>
      </c>
      <c r="O550" s="35">
        <f t="shared" si="791"/>
        <v>0</v>
      </c>
      <c r="P550" s="36"/>
      <c r="Q550" s="36">
        <f t="shared" si="920"/>
        <v>0</v>
      </c>
      <c r="R550" s="80"/>
      <c r="S550" s="37">
        <f ca="1">SUMIF(ROP!$D$6:$H$65536,A550,ROP!$J$6:$J$65536)</f>
        <v>0</v>
      </c>
      <c r="T550" s="37">
        <f>SUMIF(HASIL!$B:$B,APS!$B550&amp;RIGHT(APS!T$9,2),HASIL!$I:$I)</f>
        <v>0</v>
      </c>
      <c r="U550" s="37">
        <f>SUMIF(HASIL!$B:$B,APS!$B550&amp;RIGHT(APS!U$9,2),HASIL!$I:$I)</f>
        <v>0</v>
      </c>
      <c r="V550" s="37">
        <f>SUMIF(HASIL!$B:$B,APS!$B550&amp;RIGHT(APS!V$9,2),HASIL!$I:$I)</f>
        <v>0</v>
      </c>
      <c r="W550" s="37">
        <f>SUMIF(HASIL!$B:$B,APS!$B550&amp;RIGHT(APS!W$9,2),HASIL!$I:$I)</f>
        <v>0</v>
      </c>
      <c r="X550" s="38">
        <f t="shared" si="792"/>
        <v>0</v>
      </c>
      <c r="Y550" s="38">
        <f t="shared" si="793"/>
        <v>0</v>
      </c>
      <c r="Z550" s="39">
        <f t="shared" si="985"/>
        <v>0</v>
      </c>
      <c r="AA550" s="39">
        <f t="shared" ref="AA550:AA581" si="987">AZ550+CL550+DX550+FJ550+GL550</f>
        <v>0</v>
      </c>
      <c r="AB550" s="40">
        <f t="shared" si="986"/>
        <v>0</v>
      </c>
      <c r="AC550" s="27">
        <v>0</v>
      </c>
      <c r="AD550" s="27"/>
      <c r="AE550" s="27"/>
      <c r="AF550" s="27"/>
      <c r="AG550" s="27"/>
      <c r="AH550" s="27"/>
      <c r="AI550" s="324">
        <f>SUMIF('Rekapitulasi Juni'!$D$9:$D$192,APS!$B550,'Rekapitulasi Juni'!$E$9:$E$192)</f>
        <v>0</v>
      </c>
      <c r="AJ550" s="324">
        <f>SUMIF('Rekapitulasi Juni'!$D$9:$D$192,APS!$B550,'Rekapitulasi Juni'!$F$9:$F$192)</f>
        <v>0</v>
      </c>
      <c r="AK550" s="324">
        <f>SUMIF('Rekapitulasi Juni'!$D$9:$D$192,APS!$B550,'Rekapitulasi Juni'!$K$9:$K$192)</f>
        <v>0</v>
      </c>
      <c r="AL550" s="325">
        <f t="shared" si="931"/>
        <v>0</v>
      </c>
      <c r="AM550" s="325">
        <f t="shared" si="932"/>
        <v>0</v>
      </c>
      <c r="AN550" s="27"/>
      <c r="AO550" s="324">
        <f>SUMIF('Rekapitulasi Juni'!$U$9:$U$192,APS!$B550,'Rekapitulasi Juni'!$V$9:$V$192)</f>
        <v>0</v>
      </c>
      <c r="AP550" s="324">
        <f>SUMIF('Rekapitulasi Juni'!$U$9:$U$192,APS!$B550,'Rekapitulasi Juni'!$W$9:$W$192)</f>
        <v>0</v>
      </c>
      <c r="AQ550" s="27"/>
      <c r="AR550" s="325">
        <f t="shared" si="933"/>
        <v>0</v>
      </c>
      <c r="AS550" s="325">
        <f t="shared" si="934"/>
        <v>0</v>
      </c>
      <c r="AT550" s="27"/>
      <c r="AU550" s="324">
        <f>SUMIF('Rekapitulasi Juni'!$AL$9:$AL$192,APS!$B550,'Rekapitulasi Juni'!$AM$9:$AM$192)</f>
        <v>0</v>
      </c>
      <c r="AV550" s="324">
        <f>SUMIF('Rekapitulasi Juni'!$AL$9:$AL$192,APS!$B550,'Rekapitulasi Juni'!$AN$9:$AN$192)</f>
        <v>0</v>
      </c>
      <c r="AW550" s="27"/>
      <c r="AX550" s="325">
        <f t="shared" si="935"/>
        <v>0</v>
      </c>
      <c r="AY550" s="325">
        <f t="shared" si="936"/>
        <v>0</v>
      </c>
      <c r="AZ550" s="41">
        <f t="shared" si="937"/>
        <v>0</v>
      </c>
      <c r="BA550" s="41">
        <f t="shared" si="938"/>
        <v>0</v>
      </c>
      <c r="BB550" s="41">
        <f t="shared" si="939"/>
        <v>0</v>
      </c>
      <c r="BC550" s="41">
        <f t="shared" si="940"/>
        <v>0</v>
      </c>
      <c r="BD550" s="41">
        <f t="shared" si="941"/>
        <v>0</v>
      </c>
      <c r="BE550" s="41">
        <f t="shared" si="942"/>
        <v>0</v>
      </c>
      <c r="BF550" s="180">
        <f t="shared" si="943"/>
        <v>0</v>
      </c>
      <c r="BG550" s="27">
        <v>0</v>
      </c>
      <c r="BH550" s="27"/>
      <c r="BI550" s="324">
        <f>SUMIF('Rekapitulasi Juni'!$D$214:$D$393,APS!$B550,'Rekapitulasi Juni'!$E$214:$E$393)</f>
        <v>0</v>
      </c>
      <c r="BJ550" s="324">
        <f>SUMIF('Rekapitulasi Juni'!$D$214:$D$393,APS!$B550,'Rekapitulasi Juni'!$F$214:$F$393)</f>
        <v>0</v>
      </c>
      <c r="BK550" s="27"/>
      <c r="BL550" s="325">
        <f t="shared" si="944"/>
        <v>0</v>
      </c>
      <c r="BM550" s="325">
        <f t="shared" si="945"/>
        <v>0</v>
      </c>
      <c r="BN550" s="27"/>
      <c r="BO550" s="324">
        <f>SUMIF('Rekapitulasi Juni'!$U$214:$U$393,APS!$B550,'Rekapitulasi Juni'!$V$214:$V$393)</f>
        <v>0</v>
      </c>
      <c r="BP550" s="324">
        <f>SUMIF('Rekapitulasi Juni'!$U$214:$U$393,APS!$B550,'Rekapitulasi Juni'!$W$214:$W$393)</f>
        <v>0</v>
      </c>
      <c r="BQ550" s="27"/>
      <c r="BR550" s="325">
        <f t="shared" si="946"/>
        <v>0</v>
      </c>
      <c r="BS550" s="325">
        <f t="shared" si="947"/>
        <v>0</v>
      </c>
      <c r="BT550" s="27"/>
      <c r="BU550" s="324">
        <f>SUMIF('Rekapitulasi Juni'!$AL$214:$AL$393,APS!$B550,'Rekapitulasi Juni'!$AM$214:$AM$393)</f>
        <v>0</v>
      </c>
      <c r="BV550" s="324">
        <f>SUMIF('Rekapitulasi Juni'!$AL$214:$AL$393,APS!$B550,'Rekapitulasi Juni'!$AN$214:$AN$393)</f>
        <v>0</v>
      </c>
      <c r="BW550" s="27"/>
      <c r="BX550" s="325">
        <f t="shared" si="948"/>
        <v>0</v>
      </c>
      <c r="BY550" s="325">
        <f t="shared" si="949"/>
        <v>0</v>
      </c>
      <c r="BZ550" s="27"/>
      <c r="CA550" s="324">
        <f>SUMIF('Rekapitulasi Juni'!$BA$214:$BA$393,APS!$B550,'Rekapitulasi Juni'!$BB$214:$BB$393)</f>
        <v>0</v>
      </c>
      <c r="CB550" s="324">
        <f>SUMIF('Rekapitulasi Juni'!$BA$214:$BA$393,APS!$B550,'Rekapitulasi Juni'!$BC$214:$BC$393)</f>
        <v>0</v>
      </c>
      <c r="CC550" s="27"/>
      <c r="CD550" s="325">
        <f t="shared" si="950"/>
        <v>0</v>
      </c>
      <c r="CE550" s="325">
        <f t="shared" si="951"/>
        <v>0</v>
      </c>
      <c r="CF550" s="27"/>
      <c r="CG550" s="324">
        <f>SUMIF('Rekapitulasi Juni'!$BP$214:$BP$393,APS!$B550,'Rekapitulasi Juni'!$BQ$214:$BQ$393)</f>
        <v>0</v>
      </c>
      <c r="CH550" s="324">
        <f>SUMIF('Rekapitulasi Juni'!$BP$214:$BP$393,APS!$B550,'Rekapitulasi Juni'!$BR$214:$BR$393)</f>
        <v>0</v>
      </c>
      <c r="CI550" s="27"/>
      <c r="CJ550" s="325">
        <f t="shared" si="952"/>
        <v>0</v>
      </c>
      <c r="CK550" s="325">
        <f t="shared" si="953"/>
        <v>0</v>
      </c>
      <c r="CL550" s="41">
        <f t="shared" si="954"/>
        <v>0</v>
      </c>
      <c r="CM550" s="41">
        <f t="shared" si="955"/>
        <v>0</v>
      </c>
      <c r="CN550" s="41">
        <f t="shared" si="956"/>
        <v>0</v>
      </c>
      <c r="CO550" s="41">
        <f t="shared" si="957"/>
        <v>0</v>
      </c>
      <c r="CP550" s="41">
        <f t="shared" si="958"/>
        <v>0</v>
      </c>
      <c r="CQ550" s="41">
        <f t="shared" si="959"/>
        <v>0</v>
      </c>
      <c r="CR550" s="180">
        <f t="shared" si="960"/>
        <v>0</v>
      </c>
      <c r="CS550" s="27">
        <v>0</v>
      </c>
      <c r="CT550" s="27"/>
      <c r="CU550" s="324">
        <f>SUMIF('Rekapitulasi Juni'!$D$410:$D$588,APS!$B550,'Rekapitulasi Juni'!$E$410:$E$588)</f>
        <v>0</v>
      </c>
      <c r="CV550" s="324">
        <f>SUMIF('Rekapitulasi Juni'!$D$410:$D$588,APS!$B550,'Rekapitulasi Juni'!$F$410:$F$588)</f>
        <v>0</v>
      </c>
      <c r="CW550" s="27"/>
      <c r="CX550" s="325">
        <f t="shared" si="961"/>
        <v>0</v>
      </c>
      <c r="CY550" s="325">
        <f t="shared" si="962"/>
        <v>0</v>
      </c>
      <c r="CZ550" s="27"/>
      <c r="DA550" s="324">
        <f>SUMIF('Rekapitulasi Juni'!$U$410:$U$588,APS!$B550,'Rekapitulasi Juni'!$V$410:$V$588)</f>
        <v>0</v>
      </c>
      <c r="DB550" s="324">
        <f>SUMIF('Rekapitulasi Juni'!$U$410:$U$588,APS!$B550,'Rekapitulasi Juni'!$W$410:$W$588)</f>
        <v>0</v>
      </c>
      <c r="DC550" s="27"/>
      <c r="DD550" s="325">
        <f t="shared" si="963"/>
        <v>0</v>
      </c>
      <c r="DE550" s="325">
        <f t="shared" si="964"/>
        <v>0</v>
      </c>
      <c r="DF550" s="27"/>
      <c r="DG550" s="324">
        <f>SUMIF('Rekapitulasi Juni'!$AL$410:$AL$588,APS!$B550,'Rekapitulasi Juni'!$AM$410:$AM$588)</f>
        <v>0</v>
      </c>
      <c r="DH550" s="324">
        <f>SUMIF('Rekapitulasi Juni'!$AL$410:$AL$588,APS!$B550,'Rekapitulasi Juni'!$AN$410:$AN$588)</f>
        <v>0</v>
      </c>
      <c r="DI550" s="27"/>
      <c r="DJ550" s="325">
        <f t="shared" si="929"/>
        <v>0</v>
      </c>
      <c r="DK550" s="325">
        <f t="shared" si="930"/>
        <v>0</v>
      </c>
      <c r="DL550" s="27"/>
      <c r="DM550" s="324">
        <f>SUMIF('Rekapitulasi Juni'!$BA$410:$BA$588,APS!$B550,'Rekapitulasi Juni'!$BB$410:$BB$588)</f>
        <v>0</v>
      </c>
      <c r="DN550" s="324">
        <f>SUMIF('Rekapitulasi Juni'!$BA$410:$BA$588,APS!$B550,'Rekapitulasi Juni'!$BC$410:$BC$588)</f>
        <v>0</v>
      </c>
      <c r="DO550" s="324">
        <f>SUMIF('Rekapitulasi Juni'!$BA$410:$BA$588,APS!$B550,'Rekapitulasi Juni'!$BF$410:$BF$588)</f>
        <v>0</v>
      </c>
      <c r="DP550" s="325">
        <f t="shared" si="921"/>
        <v>0</v>
      </c>
      <c r="DQ550" s="325">
        <f t="shared" si="922"/>
        <v>0</v>
      </c>
      <c r="DR550" s="27"/>
      <c r="DS550" s="324">
        <f>SUMIF('Rekapitulasi Juni'!$BP$410:$BP$588,APS!$B550,'Rekapitulasi Juni'!$BQ$410:$BQ$588)</f>
        <v>0</v>
      </c>
      <c r="DT550" s="324">
        <f>SUMIF('Rekapitulasi Juni'!$BP$410:$BP$588,APS!$B550,'Rekapitulasi Juni'!$BR$410:$BR$588)</f>
        <v>0</v>
      </c>
      <c r="DU550" s="27"/>
      <c r="DV550" s="325">
        <f t="shared" si="923"/>
        <v>0</v>
      </c>
      <c r="DW550" s="325">
        <f t="shared" si="924"/>
        <v>0</v>
      </c>
      <c r="DX550" s="41">
        <f t="shared" si="965"/>
        <v>0</v>
      </c>
      <c r="DY550" s="41">
        <f t="shared" si="966"/>
        <v>0</v>
      </c>
      <c r="DZ550" s="41">
        <f t="shared" si="967"/>
        <v>0</v>
      </c>
      <c r="EA550" s="41">
        <f t="shared" si="968"/>
        <v>0</v>
      </c>
      <c r="EB550" s="41">
        <f t="shared" si="969"/>
        <v>0</v>
      </c>
      <c r="EC550" s="41">
        <f t="shared" si="970"/>
        <v>0</v>
      </c>
      <c r="ED550" s="180">
        <f t="shared" si="971"/>
        <v>0</v>
      </c>
      <c r="EE550" s="27">
        <v>0</v>
      </c>
      <c r="EF550" s="27"/>
      <c r="EG550" s="324">
        <f>SUMIF('Rekapitulasi Juni'!$D$608:$D$786,APS!$B550,'Rekapitulasi Juni'!$E$608:$E$786)</f>
        <v>0</v>
      </c>
      <c r="EH550" s="324">
        <f>SUMIF('Rekapitulasi Juni'!$D$608:$D$786,APS!$B550,'Rekapitulasi Juni'!$F$608:$F$786)</f>
        <v>0</v>
      </c>
      <c r="EI550" s="27"/>
      <c r="EJ550" s="325">
        <f t="shared" si="925"/>
        <v>0</v>
      </c>
      <c r="EK550" s="325">
        <f t="shared" si="926"/>
        <v>0</v>
      </c>
      <c r="EL550" s="27"/>
      <c r="EM550" s="324">
        <f>SUMIF('Rekapitulasi Juni'!$U$608:$U$786,APS!$B550,'Rekapitulasi Juni'!$V$608:$V$786)</f>
        <v>0</v>
      </c>
      <c r="EN550" s="324">
        <f>SUMIF('Rekapitulasi Juni'!$U$608:$U$786,APS!$B550,'Rekapitulasi Juni'!$W$608:$W$786)</f>
        <v>0</v>
      </c>
      <c r="EO550" s="27"/>
      <c r="EP550" s="325">
        <f t="shared" si="927"/>
        <v>0</v>
      </c>
      <c r="EQ550" s="325">
        <f t="shared" si="928"/>
        <v>0</v>
      </c>
      <c r="ER550" s="27"/>
      <c r="ES550" s="324">
        <f>SUMIF('Rekapitulasi Juni'!$AL$608:$AL$786,APS!$B550,'Rekapitulasi Juni'!$AM$608:$AM$786)</f>
        <v>0</v>
      </c>
      <c r="ET550" s="324">
        <f>SUMIF('Rekapitulasi Juni'!$AL$608:$AL$786,APS!$B550,'Rekapitulasi Juni'!$AN$608:$AN$786)</f>
        <v>0</v>
      </c>
      <c r="EU550" s="27"/>
      <c r="EV550" s="325">
        <f t="shared" si="914"/>
        <v>0</v>
      </c>
      <c r="EW550" s="325">
        <f t="shared" si="915"/>
        <v>0</v>
      </c>
      <c r="EX550" s="27"/>
      <c r="EY550" s="324">
        <f>SUMIF('Rekapitulasi Juni'!$BA$608:$BA$786,APS!$B550,'Rekapitulasi Juni'!$BB$608:$BB$786)</f>
        <v>0</v>
      </c>
      <c r="EZ550" s="324">
        <f>SUMIF('Rekapitulasi Juni'!$BA$608:$BA$786,APS!$B550,'Rekapitulasi Juni'!$BC$608:$BC$786)</f>
        <v>0</v>
      </c>
      <c r="FA550" s="324">
        <f>SUMIF('Rekapitulasi Juni'!$BA$608:$BA$786,APS!$B550,'Rekapitulasi Juni'!$BF$608:$BF$786)</f>
        <v>0</v>
      </c>
      <c r="FB550" s="325">
        <f t="shared" si="916"/>
        <v>0</v>
      </c>
      <c r="FC550" s="325">
        <f t="shared" si="917"/>
        <v>0</v>
      </c>
      <c r="FD550" s="27"/>
      <c r="FE550" s="27"/>
      <c r="FF550" s="27"/>
      <c r="FG550" s="27"/>
      <c r="FH550" s="27"/>
      <c r="FI550" s="27"/>
      <c r="FJ550" s="41">
        <f t="shared" si="972"/>
        <v>0</v>
      </c>
      <c r="FK550" s="41">
        <f t="shared" si="973"/>
        <v>0</v>
      </c>
      <c r="FL550" s="41">
        <f t="shared" si="974"/>
        <v>0</v>
      </c>
      <c r="FM550" s="41">
        <f t="shared" si="975"/>
        <v>0</v>
      </c>
      <c r="FN550" s="41">
        <f t="shared" si="976"/>
        <v>0</v>
      </c>
      <c r="FO550" s="41">
        <f t="shared" si="977"/>
        <v>0</v>
      </c>
      <c r="FP550" s="180">
        <f t="shared" si="978"/>
        <v>0</v>
      </c>
      <c r="FQ550" s="27"/>
      <c r="FR550" s="27"/>
      <c r="FS550" s="324">
        <f>SUMIF('Rekapitulasi Juni'!$D$804:$D$984,APS!$B550,'Rekapitulasi Juni'!$E$804:$E$984)</f>
        <v>0</v>
      </c>
      <c r="FT550" s="324">
        <f>SUMIF('Rekapitulasi Juni'!$D$804:$D$984,APS!$B550,'Rekapitulasi Juni'!$F$804:$F$984)</f>
        <v>0</v>
      </c>
      <c r="FU550" s="27"/>
      <c r="FV550" s="325">
        <f t="shared" si="918"/>
        <v>0</v>
      </c>
      <c r="FW550" s="325">
        <f t="shared" si="919"/>
        <v>0</v>
      </c>
      <c r="FX550" s="27"/>
      <c r="FY550" s="324">
        <f>SUMIF('Rekapitulasi Juni'!$U$804:$U$984,APS!$B550,'Rekapitulasi Juni'!$V$804:$V$984)</f>
        <v>0</v>
      </c>
      <c r="FZ550" s="324">
        <f>SUMIF('Rekapitulasi Juni'!$U$804:$U$984,APS!$B550,'Rekapitulasi Juni'!$W$804:$W$984)</f>
        <v>0</v>
      </c>
      <c r="GA550" s="27"/>
      <c r="GB550" s="325">
        <f t="shared" si="912"/>
        <v>0</v>
      </c>
      <c r="GC550" s="325">
        <f t="shared" si="913"/>
        <v>0</v>
      </c>
      <c r="GD550" s="27"/>
      <c r="GE550" s="324">
        <f>SUMIF('Rekapitulasi Juni'!$AL$804:$AL$984,APS!$B550,'Rekapitulasi Juni'!$AM$804:$AM$984)</f>
        <v>0</v>
      </c>
      <c r="GF550" s="324">
        <f>SUMIF('Rekapitulasi Juni'!$AL$804:$AL$984,APS!$B550,'Rekapitulasi Juni'!$AN$804:$AN$984)</f>
        <v>0</v>
      </c>
      <c r="GG550" s="27"/>
      <c r="GH550" s="325">
        <f t="shared" si="902"/>
        <v>0</v>
      </c>
      <c r="GI550" s="325">
        <f t="shared" si="903"/>
        <v>0</v>
      </c>
      <c r="GJ550" s="27"/>
      <c r="GK550" s="27"/>
      <c r="GL550" s="41">
        <f t="shared" si="979"/>
        <v>0</v>
      </c>
      <c r="GM550" s="41">
        <f t="shared" si="980"/>
        <v>0</v>
      </c>
      <c r="GN550" s="41">
        <f t="shared" si="981"/>
        <v>0</v>
      </c>
      <c r="GO550" s="41">
        <f t="shared" si="911"/>
        <v>0</v>
      </c>
      <c r="GP550" s="41">
        <f t="shared" si="982"/>
        <v>0</v>
      </c>
      <c r="GQ550" s="41">
        <f t="shared" si="983"/>
        <v>0</v>
      </c>
      <c r="GR550" s="180">
        <f t="shared" si="984"/>
        <v>0</v>
      </c>
      <c r="GS550" s="41">
        <f t="shared" si="904"/>
        <v>0</v>
      </c>
      <c r="GT550" s="41">
        <f t="shared" si="905"/>
        <v>0</v>
      </c>
      <c r="GU550" s="41">
        <f t="shared" si="906"/>
        <v>0</v>
      </c>
      <c r="GV550" s="41">
        <f t="shared" si="907"/>
        <v>0</v>
      </c>
      <c r="GW550" s="41">
        <f t="shared" si="908"/>
        <v>0</v>
      </c>
      <c r="GX550" s="41">
        <f t="shared" si="909"/>
        <v>0</v>
      </c>
      <c r="GY550" s="180">
        <f t="shared" si="910"/>
        <v>0</v>
      </c>
      <c r="GZ550" s="41">
        <v>525</v>
      </c>
      <c r="HA550" s="32"/>
      <c r="HB550" s="42">
        <f t="shared" si="794"/>
        <v>0</v>
      </c>
      <c r="HC550" s="59"/>
    </row>
    <row r="551" spans="1:211" ht="15" hidden="1" customHeight="1">
      <c r="A551" s="31" t="s">
        <v>1071</v>
      </c>
      <c r="B551" s="32" t="s">
        <v>1072</v>
      </c>
      <c r="C551" s="31" t="s">
        <v>1066</v>
      </c>
      <c r="D551" s="31" t="s">
        <v>1066</v>
      </c>
      <c r="E551" s="31" t="s">
        <v>43</v>
      </c>
      <c r="F551" s="31" t="s">
        <v>929</v>
      </c>
      <c r="G551" s="33">
        <v>0</v>
      </c>
      <c r="H551" s="33">
        <v>0</v>
      </c>
      <c r="I551" s="33">
        <v>0</v>
      </c>
      <c r="J551" s="34">
        <f>IFERROR(VLOOKUP(A551,#REF!,3,0),0)</f>
        <v>0</v>
      </c>
      <c r="K551" s="34">
        <f t="shared" si="789"/>
        <v>0</v>
      </c>
      <c r="L551" s="34">
        <v>0</v>
      </c>
      <c r="M551" s="34">
        <v>0</v>
      </c>
      <c r="N551" s="35">
        <f t="shared" si="790"/>
        <v>0</v>
      </c>
      <c r="O551" s="35">
        <f t="shared" si="791"/>
        <v>0</v>
      </c>
      <c r="P551" s="36"/>
      <c r="Q551" s="36">
        <f t="shared" si="920"/>
        <v>0</v>
      </c>
      <c r="R551" s="80"/>
      <c r="S551" s="37">
        <f ca="1">SUMIF(ROP!$D$6:$H$65536,A551,ROP!$J$6:$J$65536)</f>
        <v>0</v>
      </c>
      <c r="T551" s="37">
        <f>SUMIF(HASIL!$B:$B,APS!$B551&amp;RIGHT(APS!T$9,2),HASIL!$I:$I)</f>
        <v>0</v>
      </c>
      <c r="U551" s="37">
        <f>SUMIF(HASIL!$B:$B,APS!$B551&amp;RIGHT(APS!U$9,2),HASIL!$I:$I)</f>
        <v>0</v>
      </c>
      <c r="V551" s="37">
        <f>SUMIF(HASIL!$B:$B,APS!$B551&amp;RIGHT(APS!V$9,2),HASIL!$I:$I)</f>
        <v>0</v>
      </c>
      <c r="W551" s="37">
        <f>SUMIF(HASIL!$B:$B,APS!$B551&amp;RIGHT(APS!W$9,2),HASIL!$I:$I)</f>
        <v>0</v>
      </c>
      <c r="X551" s="38">
        <f t="shared" si="792"/>
        <v>0</v>
      </c>
      <c r="Y551" s="38">
        <f t="shared" si="793"/>
        <v>0</v>
      </c>
      <c r="Z551" s="39">
        <f t="shared" si="985"/>
        <v>0</v>
      </c>
      <c r="AA551" s="39">
        <f t="shared" si="987"/>
        <v>0</v>
      </c>
      <c r="AB551" s="40">
        <f t="shared" si="986"/>
        <v>0</v>
      </c>
      <c r="AC551" s="27">
        <v>0</v>
      </c>
      <c r="AD551" s="27"/>
      <c r="AE551" s="27"/>
      <c r="AF551" s="27"/>
      <c r="AG551" s="27"/>
      <c r="AH551" s="27"/>
      <c r="AI551" s="324">
        <f>SUMIF('Rekapitulasi Juni'!$D$9:$D$192,APS!$B551,'Rekapitulasi Juni'!$E$9:$E$192)</f>
        <v>0</v>
      </c>
      <c r="AJ551" s="324">
        <f>SUMIF('Rekapitulasi Juni'!$D$9:$D$192,APS!$B551,'Rekapitulasi Juni'!$F$9:$F$192)</f>
        <v>0</v>
      </c>
      <c r="AK551" s="324">
        <f>SUMIF('Rekapitulasi Juni'!$D$9:$D$192,APS!$B551,'Rekapitulasi Juni'!$K$9:$K$192)</f>
        <v>0</v>
      </c>
      <c r="AL551" s="325">
        <f t="shared" si="931"/>
        <v>0</v>
      </c>
      <c r="AM551" s="325">
        <f t="shared" si="932"/>
        <v>0</v>
      </c>
      <c r="AN551" s="27"/>
      <c r="AO551" s="324">
        <f>SUMIF('Rekapitulasi Juni'!$U$9:$U$192,APS!$B551,'Rekapitulasi Juni'!$V$9:$V$192)</f>
        <v>0</v>
      </c>
      <c r="AP551" s="324">
        <f>SUMIF('Rekapitulasi Juni'!$U$9:$U$192,APS!$B551,'Rekapitulasi Juni'!$W$9:$W$192)</f>
        <v>0</v>
      </c>
      <c r="AQ551" s="27"/>
      <c r="AR551" s="325">
        <f t="shared" si="933"/>
        <v>0</v>
      </c>
      <c r="AS551" s="325">
        <f t="shared" si="934"/>
        <v>0</v>
      </c>
      <c r="AT551" s="27"/>
      <c r="AU551" s="324">
        <f>SUMIF('Rekapitulasi Juni'!$AL$9:$AL$192,APS!$B551,'Rekapitulasi Juni'!$AM$9:$AM$192)</f>
        <v>0</v>
      </c>
      <c r="AV551" s="324">
        <f>SUMIF('Rekapitulasi Juni'!$AL$9:$AL$192,APS!$B551,'Rekapitulasi Juni'!$AN$9:$AN$192)</f>
        <v>0</v>
      </c>
      <c r="AW551" s="27"/>
      <c r="AX551" s="325">
        <f t="shared" si="935"/>
        <v>0</v>
      </c>
      <c r="AY551" s="325">
        <f t="shared" si="936"/>
        <v>0</v>
      </c>
      <c r="AZ551" s="41">
        <f t="shared" si="937"/>
        <v>0</v>
      </c>
      <c r="BA551" s="41">
        <f t="shared" si="938"/>
        <v>0</v>
      </c>
      <c r="BB551" s="41">
        <f t="shared" si="939"/>
        <v>0</v>
      </c>
      <c r="BC551" s="41">
        <f t="shared" si="940"/>
        <v>0</v>
      </c>
      <c r="BD551" s="41">
        <f t="shared" si="941"/>
        <v>0</v>
      </c>
      <c r="BE551" s="41">
        <f t="shared" si="942"/>
        <v>0</v>
      </c>
      <c r="BF551" s="180">
        <f t="shared" si="943"/>
        <v>0</v>
      </c>
      <c r="BG551" s="27">
        <v>0</v>
      </c>
      <c r="BH551" s="27"/>
      <c r="BI551" s="324">
        <f>SUMIF('Rekapitulasi Juni'!$D$214:$D$393,APS!$B551,'Rekapitulasi Juni'!$E$214:$E$393)</f>
        <v>0</v>
      </c>
      <c r="BJ551" s="324">
        <f>SUMIF('Rekapitulasi Juni'!$D$214:$D$393,APS!$B551,'Rekapitulasi Juni'!$F$214:$F$393)</f>
        <v>0</v>
      </c>
      <c r="BK551" s="27"/>
      <c r="BL551" s="325">
        <f t="shared" si="944"/>
        <v>0</v>
      </c>
      <c r="BM551" s="325">
        <f t="shared" si="945"/>
        <v>0</v>
      </c>
      <c r="BN551" s="27"/>
      <c r="BO551" s="324">
        <f>SUMIF('Rekapitulasi Juni'!$U$214:$U$393,APS!$B551,'Rekapitulasi Juni'!$V$214:$V$393)</f>
        <v>0</v>
      </c>
      <c r="BP551" s="324">
        <f>SUMIF('Rekapitulasi Juni'!$U$214:$U$393,APS!$B551,'Rekapitulasi Juni'!$W$214:$W$393)</f>
        <v>0</v>
      </c>
      <c r="BQ551" s="27"/>
      <c r="BR551" s="325">
        <f t="shared" si="946"/>
        <v>0</v>
      </c>
      <c r="BS551" s="325">
        <f t="shared" si="947"/>
        <v>0</v>
      </c>
      <c r="BT551" s="27"/>
      <c r="BU551" s="324">
        <f>SUMIF('Rekapitulasi Juni'!$AL$214:$AL$393,APS!$B551,'Rekapitulasi Juni'!$AM$214:$AM$393)</f>
        <v>0</v>
      </c>
      <c r="BV551" s="324">
        <f>SUMIF('Rekapitulasi Juni'!$AL$214:$AL$393,APS!$B551,'Rekapitulasi Juni'!$AN$214:$AN$393)</f>
        <v>0</v>
      </c>
      <c r="BW551" s="27"/>
      <c r="BX551" s="325">
        <f t="shared" si="948"/>
        <v>0</v>
      </c>
      <c r="BY551" s="325">
        <f t="shared" si="949"/>
        <v>0</v>
      </c>
      <c r="BZ551" s="27"/>
      <c r="CA551" s="324">
        <f>SUMIF('Rekapitulasi Juni'!$BA$214:$BA$393,APS!$B551,'Rekapitulasi Juni'!$BB$214:$BB$393)</f>
        <v>0</v>
      </c>
      <c r="CB551" s="324">
        <f>SUMIF('Rekapitulasi Juni'!$BA$214:$BA$393,APS!$B551,'Rekapitulasi Juni'!$BC$214:$BC$393)</f>
        <v>0</v>
      </c>
      <c r="CC551" s="27"/>
      <c r="CD551" s="325">
        <f t="shared" si="950"/>
        <v>0</v>
      </c>
      <c r="CE551" s="325">
        <f t="shared" si="951"/>
        <v>0</v>
      </c>
      <c r="CF551" s="27"/>
      <c r="CG551" s="324">
        <f>SUMIF('Rekapitulasi Juni'!$BP$214:$BP$393,APS!$B551,'Rekapitulasi Juni'!$BQ$214:$BQ$393)</f>
        <v>0</v>
      </c>
      <c r="CH551" s="324">
        <f>SUMIF('Rekapitulasi Juni'!$BP$214:$BP$393,APS!$B551,'Rekapitulasi Juni'!$BR$214:$BR$393)</f>
        <v>0</v>
      </c>
      <c r="CI551" s="27"/>
      <c r="CJ551" s="325">
        <f t="shared" si="952"/>
        <v>0</v>
      </c>
      <c r="CK551" s="325">
        <f t="shared" si="953"/>
        <v>0</v>
      </c>
      <c r="CL551" s="41">
        <f t="shared" si="954"/>
        <v>0</v>
      </c>
      <c r="CM551" s="41">
        <f t="shared" si="955"/>
        <v>0</v>
      </c>
      <c r="CN551" s="41">
        <f t="shared" si="956"/>
        <v>0</v>
      </c>
      <c r="CO551" s="41">
        <f t="shared" si="957"/>
        <v>0</v>
      </c>
      <c r="CP551" s="41">
        <f t="shared" si="958"/>
        <v>0</v>
      </c>
      <c r="CQ551" s="41">
        <f t="shared" si="959"/>
        <v>0</v>
      </c>
      <c r="CR551" s="180">
        <f t="shared" si="960"/>
        <v>0</v>
      </c>
      <c r="CS551" s="27">
        <v>0</v>
      </c>
      <c r="CT551" s="27"/>
      <c r="CU551" s="324">
        <f>SUMIF('Rekapitulasi Juni'!$D$410:$D$588,APS!$B551,'Rekapitulasi Juni'!$E$410:$E$588)</f>
        <v>0</v>
      </c>
      <c r="CV551" s="324">
        <f>SUMIF('Rekapitulasi Juni'!$D$410:$D$588,APS!$B551,'Rekapitulasi Juni'!$F$410:$F$588)</f>
        <v>0</v>
      </c>
      <c r="CW551" s="27"/>
      <c r="CX551" s="325">
        <f t="shared" si="961"/>
        <v>0</v>
      </c>
      <c r="CY551" s="325">
        <f t="shared" si="962"/>
        <v>0</v>
      </c>
      <c r="CZ551" s="27"/>
      <c r="DA551" s="324">
        <f>SUMIF('Rekapitulasi Juni'!$U$410:$U$588,APS!$B551,'Rekapitulasi Juni'!$V$410:$V$588)</f>
        <v>0</v>
      </c>
      <c r="DB551" s="324">
        <f>SUMIF('Rekapitulasi Juni'!$U$410:$U$588,APS!$B551,'Rekapitulasi Juni'!$W$410:$W$588)</f>
        <v>0</v>
      </c>
      <c r="DC551" s="27"/>
      <c r="DD551" s="325">
        <f t="shared" si="963"/>
        <v>0</v>
      </c>
      <c r="DE551" s="325">
        <f t="shared" si="964"/>
        <v>0</v>
      </c>
      <c r="DF551" s="27"/>
      <c r="DG551" s="324">
        <f>SUMIF('Rekapitulasi Juni'!$AL$410:$AL$588,APS!$B551,'Rekapitulasi Juni'!$AM$410:$AM$588)</f>
        <v>0</v>
      </c>
      <c r="DH551" s="324">
        <f>SUMIF('Rekapitulasi Juni'!$AL$410:$AL$588,APS!$B551,'Rekapitulasi Juni'!$AN$410:$AN$588)</f>
        <v>0</v>
      </c>
      <c r="DI551" s="27"/>
      <c r="DJ551" s="325">
        <f t="shared" si="929"/>
        <v>0</v>
      </c>
      <c r="DK551" s="325">
        <f t="shared" si="930"/>
        <v>0</v>
      </c>
      <c r="DL551" s="27"/>
      <c r="DM551" s="324">
        <f>SUMIF('Rekapitulasi Juni'!$BA$410:$BA$588,APS!$B551,'Rekapitulasi Juni'!$BB$410:$BB$588)</f>
        <v>0</v>
      </c>
      <c r="DN551" s="324">
        <f>SUMIF('Rekapitulasi Juni'!$BA$410:$BA$588,APS!$B551,'Rekapitulasi Juni'!$BC$410:$BC$588)</f>
        <v>0</v>
      </c>
      <c r="DO551" s="324">
        <f>SUMIF('Rekapitulasi Juni'!$BA$410:$BA$588,APS!$B551,'Rekapitulasi Juni'!$BF$410:$BF$588)</f>
        <v>0</v>
      </c>
      <c r="DP551" s="325">
        <f t="shared" si="921"/>
        <v>0</v>
      </c>
      <c r="DQ551" s="325">
        <f t="shared" si="922"/>
        <v>0</v>
      </c>
      <c r="DR551" s="27"/>
      <c r="DS551" s="324">
        <f>SUMIF('Rekapitulasi Juni'!$BP$410:$BP$588,APS!$B551,'Rekapitulasi Juni'!$BQ$410:$BQ$588)</f>
        <v>0</v>
      </c>
      <c r="DT551" s="324">
        <f>SUMIF('Rekapitulasi Juni'!$BP$410:$BP$588,APS!$B551,'Rekapitulasi Juni'!$BR$410:$BR$588)</f>
        <v>0</v>
      </c>
      <c r="DU551" s="27"/>
      <c r="DV551" s="325">
        <f t="shared" si="923"/>
        <v>0</v>
      </c>
      <c r="DW551" s="325">
        <f t="shared" si="924"/>
        <v>0</v>
      </c>
      <c r="DX551" s="41">
        <f t="shared" si="965"/>
        <v>0</v>
      </c>
      <c r="DY551" s="41">
        <f t="shared" si="966"/>
        <v>0</v>
      </c>
      <c r="DZ551" s="41">
        <f t="shared" si="967"/>
        <v>0</v>
      </c>
      <c r="EA551" s="41">
        <f t="shared" si="968"/>
        <v>0</v>
      </c>
      <c r="EB551" s="41">
        <f t="shared" si="969"/>
        <v>0</v>
      </c>
      <c r="EC551" s="41">
        <f t="shared" si="970"/>
        <v>0</v>
      </c>
      <c r="ED551" s="180">
        <f t="shared" si="971"/>
        <v>0</v>
      </c>
      <c r="EE551" s="27">
        <v>0</v>
      </c>
      <c r="EF551" s="27"/>
      <c r="EG551" s="324">
        <f>SUMIF('Rekapitulasi Juni'!$D$608:$D$786,APS!$B551,'Rekapitulasi Juni'!$E$608:$E$786)</f>
        <v>0</v>
      </c>
      <c r="EH551" s="324">
        <f>SUMIF('Rekapitulasi Juni'!$D$608:$D$786,APS!$B551,'Rekapitulasi Juni'!$F$608:$F$786)</f>
        <v>0</v>
      </c>
      <c r="EI551" s="27"/>
      <c r="EJ551" s="325">
        <f t="shared" si="925"/>
        <v>0</v>
      </c>
      <c r="EK551" s="325">
        <f t="shared" si="926"/>
        <v>0</v>
      </c>
      <c r="EL551" s="27"/>
      <c r="EM551" s="324">
        <f>SUMIF('Rekapitulasi Juni'!$U$608:$U$786,APS!$B551,'Rekapitulasi Juni'!$V$608:$V$786)</f>
        <v>0</v>
      </c>
      <c r="EN551" s="324">
        <f>SUMIF('Rekapitulasi Juni'!$U$608:$U$786,APS!$B551,'Rekapitulasi Juni'!$W$608:$W$786)</f>
        <v>0</v>
      </c>
      <c r="EO551" s="27"/>
      <c r="EP551" s="325">
        <f t="shared" si="927"/>
        <v>0</v>
      </c>
      <c r="EQ551" s="325">
        <f t="shared" si="928"/>
        <v>0</v>
      </c>
      <c r="ER551" s="27"/>
      <c r="ES551" s="324">
        <f>SUMIF('Rekapitulasi Juni'!$AL$608:$AL$786,APS!$B551,'Rekapitulasi Juni'!$AM$608:$AM$786)</f>
        <v>0</v>
      </c>
      <c r="ET551" s="324">
        <f>SUMIF('Rekapitulasi Juni'!$AL$608:$AL$786,APS!$B551,'Rekapitulasi Juni'!$AN$608:$AN$786)</f>
        <v>0</v>
      </c>
      <c r="EU551" s="27"/>
      <c r="EV551" s="325">
        <f t="shared" si="914"/>
        <v>0</v>
      </c>
      <c r="EW551" s="325">
        <f t="shared" si="915"/>
        <v>0</v>
      </c>
      <c r="EX551" s="27"/>
      <c r="EY551" s="324">
        <f>SUMIF('Rekapitulasi Juni'!$BA$608:$BA$786,APS!$B551,'Rekapitulasi Juni'!$BB$608:$BB$786)</f>
        <v>0</v>
      </c>
      <c r="EZ551" s="324">
        <f>SUMIF('Rekapitulasi Juni'!$BA$608:$BA$786,APS!$B551,'Rekapitulasi Juni'!$BC$608:$BC$786)</f>
        <v>0</v>
      </c>
      <c r="FA551" s="324">
        <f>SUMIF('Rekapitulasi Juni'!$BA$608:$BA$786,APS!$B551,'Rekapitulasi Juni'!$BF$608:$BF$786)</f>
        <v>0</v>
      </c>
      <c r="FB551" s="325">
        <f t="shared" si="916"/>
        <v>0</v>
      </c>
      <c r="FC551" s="325">
        <f t="shared" si="917"/>
        <v>0</v>
      </c>
      <c r="FD551" s="27"/>
      <c r="FE551" s="27"/>
      <c r="FF551" s="27"/>
      <c r="FG551" s="27"/>
      <c r="FH551" s="27"/>
      <c r="FI551" s="27"/>
      <c r="FJ551" s="41">
        <f t="shared" si="972"/>
        <v>0</v>
      </c>
      <c r="FK551" s="41">
        <f t="shared" si="973"/>
        <v>0</v>
      </c>
      <c r="FL551" s="41">
        <f t="shared" si="974"/>
        <v>0</v>
      </c>
      <c r="FM551" s="41">
        <f t="shared" si="975"/>
        <v>0</v>
      </c>
      <c r="FN551" s="41">
        <f t="shared" si="976"/>
        <v>0</v>
      </c>
      <c r="FO551" s="41">
        <f t="shared" si="977"/>
        <v>0</v>
      </c>
      <c r="FP551" s="180">
        <f t="shared" si="978"/>
        <v>0</v>
      </c>
      <c r="FQ551" s="27"/>
      <c r="FR551" s="27"/>
      <c r="FS551" s="324">
        <f>SUMIF('Rekapitulasi Juni'!$D$804:$D$984,APS!$B551,'Rekapitulasi Juni'!$E$804:$E$984)</f>
        <v>0</v>
      </c>
      <c r="FT551" s="324">
        <f>SUMIF('Rekapitulasi Juni'!$D$804:$D$984,APS!$B551,'Rekapitulasi Juni'!$F$804:$F$984)</f>
        <v>0</v>
      </c>
      <c r="FU551" s="27"/>
      <c r="FV551" s="325">
        <f t="shared" si="918"/>
        <v>0</v>
      </c>
      <c r="FW551" s="325">
        <f t="shared" si="919"/>
        <v>0</v>
      </c>
      <c r="FX551" s="27"/>
      <c r="FY551" s="324">
        <f>SUMIF('Rekapitulasi Juni'!$U$804:$U$984,APS!$B551,'Rekapitulasi Juni'!$V$804:$V$984)</f>
        <v>0</v>
      </c>
      <c r="FZ551" s="324">
        <f>SUMIF('Rekapitulasi Juni'!$U$804:$U$984,APS!$B551,'Rekapitulasi Juni'!$W$804:$W$984)</f>
        <v>0</v>
      </c>
      <c r="GA551" s="27"/>
      <c r="GB551" s="325">
        <f t="shared" si="912"/>
        <v>0</v>
      </c>
      <c r="GC551" s="325">
        <f t="shared" si="913"/>
        <v>0</v>
      </c>
      <c r="GD551" s="27"/>
      <c r="GE551" s="324">
        <f>SUMIF('Rekapitulasi Juni'!$AL$804:$AL$984,APS!$B551,'Rekapitulasi Juni'!$AM$804:$AM$984)</f>
        <v>0</v>
      </c>
      <c r="GF551" s="324">
        <f>SUMIF('Rekapitulasi Juni'!$AL$804:$AL$984,APS!$B551,'Rekapitulasi Juni'!$AN$804:$AN$984)</f>
        <v>0</v>
      </c>
      <c r="GG551" s="27"/>
      <c r="GH551" s="325">
        <f t="shared" si="902"/>
        <v>0</v>
      </c>
      <c r="GI551" s="325">
        <f t="shared" si="903"/>
        <v>0</v>
      </c>
      <c r="GJ551" s="27"/>
      <c r="GK551" s="27"/>
      <c r="GL551" s="41">
        <f t="shared" si="979"/>
        <v>0</v>
      </c>
      <c r="GM551" s="41">
        <f t="shared" si="980"/>
        <v>0</v>
      </c>
      <c r="GN551" s="41">
        <f t="shared" si="981"/>
        <v>0</v>
      </c>
      <c r="GO551" s="41">
        <f t="shared" si="911"/>
        <v>0</v>
      </c>
      <c r="GP551" s="41">
        <f t="shared" si="982"/>
        <v>0</v>
      </c>
      <c r="GQ551" s="41">
        <f t="shared" si="983"/>
        <v>0</v>
      </c>
      <c r="GR551" s="180">
        <f t="shared" si="984"/>
        <v>0</v>
      </c>
      <c r="GS551" s="41">
        <f t="shared" si="904"/>
        <v>0</v>
      </c>
      <c r="GT551" s="41">
        <f t="shared" si="905"/>
        <v>0</v>
      </c>
      <c r="GU551" s="41">
        <f t="shared" si="906"/>
        <v>0</v>
      </c>
      <c r="GV551" s="41">
        <f t="shared" si="907"/>
        <v>0</v>
      </c>
      <c r="GW551" s="41">
        <f t="shared" si="908"/>
        <v>0</v>
      </c>
      <c r="GX551" s="41">
        <f t="shared" si="909"/>
        <v>0</v>
      </c>
      <c r="GY551" s="180">
        <f t="shared" si="910"/>
        <v>0</v>
      </c>
      <c r="GZ551" s="41">
        <v>526</v>
      </c>
      <c r="HA551" s="32"/>
      <c r="HB551" s="42">
        <f t="shared" si="794"/>
        <v>0</v>
      </c>
      <c r="HC551" s="59"/>
    </row>
    <row r="552" spans="1:211" ht="15" hidden="1" customHeight="1">
      <c r="A552" s="31" t="s">
        <v>1073</v>
      </c>
      <c r="B552" s="32" t="s">
        <v>1074</v>
      </c>
      <c r="C552" s="31" t="s">
        <v>1066</v>
      </c>
      <c r="D552" s="31" t="s">
        <v>1066</v>
      </c>
      <c r="E552" s="31" t="s">
        <v>43</v>
      </c>
      <c r="F552" s="31" t="s">
        <v>929</v>
      </c>
      <c r="G552" s="33">
        <v>0</v>
      </c>
      <c r="H552" s="33">
        <v>0</v>
      </c>
      <c r="I552" s="33">
        <v>0</v>
      </c>
      <c r="J552" s="34">
        <f>IFERROR(VLOOKUP(A552,#REF!,3,0),0)</f>
        <v>0</v>
      </c>
      <c r="K552" s="34">
        <f t="shared" si="789"/>
        <v>0</v>
      </c>
      <c r="L552" s="34">
        <v>0</v>
      </c>
      <c r="M552" s="34">
        <v>0</v>
      </c>
      <c r="N552" s="35">
        <f t="shared" si="790"/>
        <v>0</v>
      </c>
      <c r="O552" s="35">
        <f t="shared" si="791"/>
        <v>0</v>
      </c>
      <c r="P552" s="36"/>
      <c r="Q552" s="36">
        <f t="shared" si="920"/>
        <v>0</v>
      </c>
      <c r="R552" s="80"/>
      <c r="S552" s="37">
        <f ca="1">SUMIF(ROP!$D$6:$H$65536,A552,ROP!$J$6:$J$65536)</f>
        <v>0</v>
      </c>
      <c r="T552" s="37">
        <f>SUMIF(HASIL!$B:$B,APS!$B552&amp;RIGHT(APS!T$9,2),HASIL!$I:$I)</f>
        <v>0</v>
      </c>
      <c r="U552" s="37">
        <f>SUMIF(HASIL!$B:$B,APS!$B552&amp;RIGHT(APS!U$9,2),HASIL!$I:$I)</f>
        <v>0</v>
      </c>
      <c r="V552" s="37">
        <f>SUMIF(HASIL!$B:$B,APS!$B552&amp;RIGHT(APS!V$9,2),HASIL!$I:$I)</f>
        <v>0</v>
      </c>
      <c r="W552" s="37">
        <f>SUMIF(HASIL!$B:$B,APS!$B552&amp;RIGHT(APS!W$9,2),HASIL!$I:$I)</f>
        <v>0</v>
      </c>
      <c r="X552" s="38">
        <f t="shared" si="792"/>
        <v>0</v>
      </c>
      <c r="Y552" s="38">
        <f t="shared" si="793"/>
        <v>0</v>
      </c>
      <c r="Z552" s="39">
        <f t="shared" si="985"/>
        <v>0</v>
      </c>
      <c r="AA552" s="39">
        <f t="shared" si="987"/>
        <v>0</v>
      </c>
      <c r="AB552" s="40">
        <f t="shared" si="986"/>
        <v>0</v>
      </c>
      <c r="AC552" s="27">
        <v>0</v>
      </c>
      <c r="AD552" s="27"/>
      <c r="AE552" s="27"/>
      <c r="AF552" s="27"/>
      <c r="AG552" s="27"/>
      <c r="AH552" s="27"/>
      <c r="AI552" s="324">
        <f>SUMIF('Rekapitulasi Juni'!$D$9:$D$192,APS!$B552,'Rekapitulasi Juni'!$E$9:$E$192)</f>
        <v>0</v>
      </c>
      <c r="AJ552" s="324">
        <f>SUMIF('Rekapitulasi Juni'!$D$9:$D$192,APS!$B552,'Rekapitulasi Juni'!$F$9:$F$192)</f>
        <v>0</v>
      </c>
      <c r="AK552" s="324">
        <f>SUMIF('Rekapitulasi Juni'!$D$9:$D$192,APS!$B552,'Rekapitulasi Juni'!$K$9:$K$192)</f>
        <v>0</v>
      </c>
      <c r="AL552" s="325">
        <f t="shared" si="931"/>
        <v>0</v>
      </c>
      <c r="AM552" s="325">
        <f t="shared" si="932"/>
        <v>0</v>
      </c>
      <c r="AN552" s="27"/>
      <c r="AO552" s="324">
        <f>SUMIF('Rekapitulasi Juni'!$U$9:$U$192,APS!$B552,'Rekapitulasi Juni'!$V$9:$V$192)</f>
        <v>0</v>
      </c>
      <c r="AP552" s="324">
        <f>SUMIF('Rekapitulasi Juni'!$U$9:$U$192,APS!$B552,'Rekapitulasi Juni'!$W$9:$W$192)</f>
        <v>0</v>
      </c>
      <c r="AQ552" s="27"/>
      <c r="AR552" s="325">
        <f t="shared" si="933"/>
        <v>0</v>
      </c>
      <c r="AS552" s="325">
        <f t="shared" si="934"/>
        <v>0</v>
      </c>
      <c r="AT552" s="27"/>
      <c r="AU552" s="324">
        <f>SUMIF('Rekapitulasi Juni'!$AL$9:$AL$192,APS!$B552,'Rekapitulasi Juni'!$AM$9:$AM$192)</f>
        <v>0</v>
      </c>
      <c r="AV552" s="324">
        <f>SUMIF('Rekapitulasi Juni'!$AL$9:$AL$192,APS!$B552,'Rekapitulasi Juni'!$AN$9:$AN$192)</f>
        <v>0</v>
      </c>
      <c r="AW552" s="27"/>
      <c r="AX552" s="325">
        <f t="shared" si="935"/>
        <v>0</v>
      </c>
      <c r="AY552" s="325">
        <f t="shared" si="936"/>
        <v>0</v>
      </c>
      <c r="AZ552" s="41">
        <f t="shared" si="937"/>
        <v>0</v>
      </c>
      <c r="BA552" s="41">
        <f t="shared" si="938"/>
        <v>0</v>
      </c>
      <c r="BB552" s="41">
        <f t="shared" si="939"/>
        <v>0</v>
      </c>
      <c r="BC552" s="41">
        <f t="shared" si="940"/>
        <v>0</v>
      </c>
      <c r="BD552" s="41">
        <f t="shared" si="941"/>
        <v>0</v>
      </c>
      <c r="BE552" s="41">
        <f t="shared" si="942"/>
        <v>0</v>
      </c>
      <c r="BF552" s="180">
        <f t="shared" si="943"/>
        <v>0</v>
      </c>
      <c r="BG552" s="27">
        <v>0</v>
      </c>
      <c r="BH552" s="27"/>
      <c r="BI552" s="324">
        <f>SUMIF('Rekapitulasi Juni'!$D$214:$D$393,APS!$B552,'Rekapitulasi Juni'!$E$214:$E$393)</f>
        <v>0</v>
      </c>
      <c r="BJ552" s="324">
        <f>SUMIF('Rekapitulasi Juni'!$D$214:$D$393,APS!$B552,'Rekapitulasi Juni'!$F$214:$F$393)</f>
        <v>0</v>
      </c>
      <c r="BK552" s="27"/>
      <c r="BL552" s="325">
        <f t="shared" si="944"/>
        <v>0</v>
      </c>
      <c r="BM552" s="325">
        <f t="shared" si="945"/>
        <v>0</v>
      </c>
      <c r="BN552" s="27"/>
      <c r="BO552" s="324">
        <f>SUMIF('Rekapitulasi Juni'!$U$214:$U$393,APS!$B552,'Rekapitulasi Juni'!$V$214:$V$393)</f>
        <v>0</v>
      </c>
      <c r="BP552" s="324">
        <f>SUMIF('Rekapitulasi Juni'!$U$214:$U$393,APS!$B552,'Rekapitulasi Juni'!$W$214:$W$393)</f>
        <v>0</v>
      </c>
      <c r="BQ552" s="27"/>
      <c r="BR552" s="325">
        <f t="shared" si="946"/>
        <v>0</v>
      </c>
      <c r="BS552" s="325">
        <f t="shared" si="947"/>
        <v>0</v>
      </c>
      <c r="BT552" s="27"/>
      <c r="BU552" s="324">
        <f>SUMIF('Rekapitulasi Juni'!$AL$214:$AL$393,APS!$B552,'Rekapitulasi Juni'!$AM$214:$AM$393)</f>
        <v>0</v>
      </c>
      <c r="BV552" s="324">
        <f>SUMIF('Rekapitulasi Juni'!$AL$214:$AL$393,APS!$B552,'Rekapitulasi Juni'!$AN$214:$AN$393)</f>
        <v>0</v>
      </c>
      <c r="BW552" s="27"/>
      <c r="BX552" s="325">
        <f t="shared" si="948"/>
        <v>0</v>
      </c>
      <c r="BY552" s="325">
        <f t="shared" si="949"/>
        <v>0</v>
      </c>
      <c r="BZ552" s="27"/>
      <c r="CA552" s="324">
        <f>SUMIF('Rekapitulasi Juni'!$BA$214:$BA$393,APS!$B552,'Rekapitulasi Juni'!$BB$214:$BB$393)</f>
        <v>0</v>
      </c>
      <c r="CB552" s="324">
        <f>SUMIF('Rekapitulasi Juni'!$BA$214:$BA$393,APS!$B552,'Rekapitulasi Juni'!$BC$214:$BC$393)</f>
        <v>0</v>
      </c>
      <c r="CC552" s="27"/>
      <c r="CD552" s="325">
        <f t="shared" si="950"/>
        <v>0</v>
      </c>
      <c r="CE552" s="325">
        <f t="shared" si="951"/>
        <v>0</v>
      </c>
      <c r="CF552" s="27"/>
      <c r="CG552" s="324">
        <f>SUMIF('Rekapitulasi Juni'!$BP$214:$BP$393,APS!$B552,'Rekapitulasi Juni'!$BQ$214:$BQ$393)</f>
        <v>0</v>
      </c>
      <c r="CH552" s="324">
        <f>SUMIF('Rekapitulasi Juni'!$BP$214:$BP$393,APS!$B552,'Rekapitulasi Juni'!$BR$214:$BR$393)</f>
        <v>0</v>
      </c>
      <c r="CI552" s="27"/>
      <c r="CJ552" s="325">
        <f t="shared" si="952"/>
        <v>0</v>
      </c>
      <c r="CK552" s="325">
        <f t="shared" si="953"/>
        <v>0</v>
      </c>
      <c r="CL552" s="41">
        <f t="shared" si="954"/>
        <v>0</v>
      </c>
      <c r="CM552" s="41">
        <f t="shared" si="955"/>
        <v>0</v>
      </c>
      <c r="CN552" s="41">
        <f t="shared" si="956"/>
        <v>0</v>
      </c>
      <c r="CO552" s="41">
        <f t="shared" si="957"/>
        <v>0</v>
      </c>
      <c r="CP552" s="41">
        <f t="shared" si="958"/>
        <v>0</v>
      </c>
      <c r="CQ552" s="41">
        <f t="shared" si="959"/>
        <v>0</v>
      </c>
      <c r="CR552" s="180">
        <f t="shared" si="960"/>
        <v>0</v>
      </c>
      <c r="CS552" s="27">
        <v>0</v>
      </c>
      <c r="CT552" s="27"/>
      <c r="CU552" s="324">
        <f>SUMIF('Rekapitulasi Juni'!$D$410:$D$588,APS!$B552,'Rekapitulasi Juni'!$E$410:$E$588)</f>
        <v>0</v>
      </c>
      <c r="CV552" s="324">
        <f>SUMIF('Rekapitulasi Juni'!$D$410:$D$588,APS!$B552,'Rekapitulasi Juni'!$F$410:$F$588)</f>
        <v>0</v>
      </c>
      <c r="CW552" s="27"/>
      <c r="CX552" s="325">
        <f t="shared" si="961"/>
        <v>0</v>
      </c>
      <c r="CY552" s="325">
        <f t="shared" si="962"/>
        <v>0</v>
      </c>
      <c r="CZ552" s="27"/>
      <c r="DA552" s="324">
        <f>SUMIF('Rekapitulasi Juni'!$U$410:$U$588,APS!$B552,'Rekapitulasi Juni'!$V$410:$V$588)</f>
        <v>0</v>
      </c>
      <c r="DB552" s="324">
        <f>SUMIF('Rekapitulasi Juni'!$U$410:$U$588,APS!$B552,'Rekapitulasi Juni'!$W$410:$W$588)</f>
        <v>0</v>
      </c>
      <c r="DC552" s="27"/>
      <c r="DD552" s="325">
        <f t="shared" si="963"/>
        <v>0</v>
      </c>
      <c r="DE552" s="325">
        <f t="shared" si="964"/>
        <v>0</v>
      </c>
      <c r="DF552" s="27"/>
      <c r="DG552" s="324">
        <f>SUMIF('Rekapitulasi Juni'!$AL$410:$AL$588,APS!$B552,'Rekapitulasi Juni'!$AM$410:$AM$588)</f>
        <v>0</v>
      </c>
      <c r="DH552" s="324">
        <f>SUMIF('Rekapitulasi Juni'!$AL$410:$AL$588,APS!$B552,'Rekapitulasi Juni'!$AN$410:$AN$588)</f>
        <v>0</v>
      </c>
      <c r="DI552" s="27"/>
      <c r="DJ552" s="325">
        <f t="shared" si="929"/>
        <v>0</v>
      </c>
      <c r="DK552" s="325">
        <f t="shared" si="930"/>
        <v>0</v>
      </c>
      <c r="DL552" s="27"/>
      <c r="DM552" s="324">
        <f>SUMIF('Rekapitulasi Juni'!$BA$410:$BA$588,APS!$B552,'Rekapitulasi Juni'!$BB$410:$BB$588)</f>
        <v>0</v>
      </c>
      <c r="DN552" s="324">
        <f>SUMIF('Rekapitulasi Juni'!$BA$410:$BA$588,APS!$B552,'Rekapitulasi Juni'!$BC$410:$BC$588)</f>
        <v>0</v>
      </c>
      <c r="DO552" s="324">
        <f>SUMIF('Rekapitulasi Juni'!$BA$410:$BA$588,APS!$B552,'Rekapitulasi Juni'!$BF$410:$BF$588)</f>
        <v>0</v>
      </c>
      <c r="DP552" s="325">
        <f t="shared" si="921"/>
        <v>0</v>
      </c>
      <c r="DQ552" s="325">
        <f t="shared" si="922"/>
        <v>0</v>
      </c>
      <c r="DR552" s="27"/>
      <c r="DS552" s="324">
        <f>SUMIF('Rekapitulasi Juni'!$BP$410:$BP$588,APS!$B552,'Rekapitulasi Juni'!$BQ$410:$BQ$588)</f>
        <v>0</v>
      </c>
      <c r="DT552" s="324">
        <f>SUMIF('Rekapitulasi Juni'!$BP$410:$BP$588,APS!$B552,'Rekapitulasi Juni'!$BR$410:$BR$588)</f>
        <v>0</v>
      </c>
      <c r="DU552" s="27"/>
      <c r="DV552" s="325">
        <f t="shared" si="923"/>
        <v>0</v>
      </c>
      <c r="DW552" s="325">
        <f t="shared" si="924"/>
        <v>0</v>
      </c>
      <c r="DX552" s="41">
        <f t="shared" si="965"/>
        <v>0</v>
      </c>
      <c r="DY552" s="41">
        <f t="shared" si="966"/>
        <v>0</v>
      </c>
      <c r="DZ552" s="41">
        <f t="shared" si="967"/>
        <v>0</v>
      </c>
      <c r="EA552" s="41">
        <f t="shared" si="968"/>
        <v>0</v>
      </c>
      <c r="EB552" s="41">
        <f t="shared" si="969"/>
        <v>0</v>
      </c>
      <c r="EC552" s="41">
        <f t="shared" si="970"/>
        <v>0</v>
      </c>
      <c r="ED552" s="180">
        <f t="shared" si="971"/>
        <v>0</v>
      </c>
      <c r="EE552" s="27">
        <v>0</v>
      </c>
      <c r="EF552" s="27"/>
      <c r="EG552" s="324">
        <f>SUMIF('Rekapitulasi Juni'!$D$608:$D$786,APS!$B552,'Rekapitulasi Juni'!$E$608:$E$786)</f>
        <v>0</v>
      </c>
      <c r="EH552" s="324">
        <f>SUMIF('Rekapitulasi Juni'!$D$608:$D$786,APS!$B552,'Rekapitulasi Juni'!$F$608:$F$786)</f>
        <v>0</v>
      </c>
      <c r="EI552" s="27"/>
      <c r="EJ552" s="325">
        <f t="shared" si="925"/>
        <v>0</v>
      </c>
      <c r="EK552" s="325">
        <f t="shared" si="926"/>
        <v>0</v>
      </c>
      <c r="EL552" s="27"/>
      <c r="EM552" s="324">
        <f>SUMIF('Rekapitulasi Juni'!$U$608:$U$786,APS!$B552,'Rekapitulasi Juni'!$V$608:$V$786)</f>
        <v>0</v>
      </c>
      <c r="EN552" s="324">
        <f>SUMIF('Rekapitulasi Juni'!$U$608:$U$786,APS!$B552,'Rekapitulasi Juni'!$W$608:$W$786)</f>
        <v>0</v>
      </c>
      <c r="EO552" s="27"/>
      <c r="EP552" s="325">
        <f t="shared" si="927"/>
        <v>0</v>
      </c>
      <c r="EQ552" s="325">
        <f t="shared" si="928"/>
        <v>0</v>
      </c>
      <c r="ER552" s="27"/>
      <c r="ES552" s="324">
        <f>SUMIF('Rekapitulasi Juni'!$AL$608:$AL$786,APS!$B552,'Rekapitulasi Juni'!$AM$608:$AM$786)</f>
        <v>0</v>
      </c>
      <c r="ET552" s="324">
        <f>SUMIF('Rekapitulasi Juni'!$AL$608:$AL$786,APS!$B552,'Rekapitulasi Juni'!$AN$608:$AN$786)</f>
        <v>0</v>
      </c>
      <c r="EU552" s="27"/>
      <c r="EV552" s="325">
        <f t="shared" si="914"/>
        <v>0</v>
      </c>
      <c r="EW552" s="325">
        <f t="shared" si="915"/>
        <v>0</v>
      </c>
      <c r="EX552" s="27"/>
      <c r="EY552" s="324">
        <f>SUMIF('Rekapitulasi Juni'!$BA$608:$BA$786,APS!$B552,'Rekapitulasi Juni'!$BB$608:$BB$786)</f>
        <v>0</v>
      </c>
      <c r="EZ552" s="324">
        <f>SUMIF('Rekapitulasi Juni'!$BA$608:$BA$786,APS!$B552,'Rekapitulasi Juni'!$BC$608:$BC$786)</f>
        <v>0</v>
      </c>
      <c r="FA552" s="324">
        <f>SUMIF('Rekapitulasi Juni'!$BA$608:$BA$786,APS!$B552,'Rekapitulasi Juni'!$BF$608:$BF$786)</f>
        <v>0</v>
      </c>
      <c r="FB552" s="325">
        <f t="shared" si="916"/>
        <v>0</v>
      </c>
      <c r="FC552" s="325">
        <f t="shared" si="917"/>
        <v>0</v>
      </c>
      <c r="FD552" s="27"/>
      <c r="FE552" s="27"/>
      <c r="FF552" s="27"/>
      <c r="FG552" s="27"/>
      <c r="FH552" s="27"/>
      <c r="FI552" s="27"/>
      <c r="FJ552" s="41">
        <f t="shared" si="972"/>
        <v>0</v>
      </c>
      <c r="FK552" s="41">
        <f t="shared" si="973"/>
        <v>0</v>
      </c>
      <c r="FL552" s="41">
        <f t="shared" si="974"/>
        <v>0</v>
      </c>
      <c r="FM552" s="41">
        <f t="shared" si="975"/>
        <v>0</v>
      </c>
      <c r="FN552" s="41">
        <f t="shared" si="976"/>
        <v>0</v>
      </c>
      <c r="FO552" s="41">
        <f t="shared" si="977"/>
        <v>0</v>
      </c>
      <c r="FP552" s="180">
        <f t="shared" si="978"/>
        <v>0</v>
      </c>
      <c r="FQ552" s="27"/>
      <c r="FR552" s="27"/>
      <c r="FS552" s="324">
        <f>SUMIF('Rekapitulasi Juni'!$D$804:$D$984,APS!$B552,'Rekapitulasi Juni'!$E$804:$E$984)</f>
        <v>0</v>
      </c>
      <c r="FT552" s="324">
        <f>SUMIF('Rekapitulasi Juni'!$D$804:$D$984,APS!$B552,'Rekapitulasi Juni'!$F$804:$F$984)</f>
        <v>0</v>
      </c>
      <c r="FU552" s="27"/>
      <c r="FV552" s="325">
        <f t="shared" si="918"/>
        <v>0</v>
      </c>
      <c r="FW552" s="325">
        <f t="shared" si="919"/>
        <v>0</v>
      </c>
      <c r="FX552" s="27"/>
      <c r="FY552" s="324">
        <f>SUMIF('Rekapitulasi Juni'!$U$804:$U$984,APS!$B552,'Rekapitulasi Juni'!$V$804:$V$984)</f>
        <v>0</v>
      </c>
      <c r="FZ552" s="324">
        <f>SUMIF('Rekapitulasi Juni'!$U$804:$U$984,APS!$B552,'Rekapitulasi Juni'!$W$804:$W$984)</f>
        <v>0</v>
      </c>
      <c r="GA552" s="27"/>
      <c r="GB552" s="325">
        <f t="shared" si="912"/>
        <v>0</v>
      </c>
      <c r="GC552" s="325">
        <f t="shared" si="913"/>
        <v>0</v>
      </c>
      <c r="GD552" s="27"/>
      <c r="GE552" s="324">
        <f>SUMIF('Rekapitulasi Juni'!$AL$804:$AL$984,APS!$B552,'Rekapitulasi Juni'!$AM$804:$AM$984)</f>
        <v>0</v>
      </c>
      <c r="GF552" s="324">
        <f>SUMIF('Rekapitulasi Juni'!$AL$804:$AL$984,APS!$B552,'Rekapitulasi Juni'!$AN$804:$AN$984)</f>
        <v>0</v>
      </c>
      <c r="GG552" s="27"/>
      <c r="GH552" s="325">
        <f t="shared" si="902"/>
        <v>0</v>
      </c>
      <c r="GI552" s="325">
        <f t="shared" si="903"/>
        <v>0</v>
      </c>
      <c r="GJ552" s="27"/>
      <c r="GK552" s="27"/>
      <c r="GL552" s="41">
        <f t="shared" si="979"/>
        <v>0</v>
      </c>
      <c r="GM552" s="41">
        <f t="shared" si="980"/>
        <v>0</v>
      </c>
      <c r="GN552" s="41">
        <f t="shared" si="981"/>
        <v>0</v>
      </c>
      <c r="GO552" s="41">
        <f t="shared" si="911"/>
        <v>0</v>
      </c>
      <c r="GP552" s="41">
        <f t="shared" si="982"/>
        <v>0</v>
      </c>
      <c r="GQ552" s="41">
        <f t="shared" si="983"/>
        <v>0</v>
      </c>
      <c r="GR552" s="180">
        <f t="shared" si="984"/>
        <v>0</v>
      </c>
      <c r="GS552" s="41">
        <f t="shared" si="904"/>
        <v>0</v>
      </c>
      <c r="GT552" s="41">
        <f t="shared" si="905"/>
        <v>0</v>
      </c>
      <c r="GU552" s="41">
        <f t="shared" si="906"/>
        <v>0</v>
      </c>
      <c r="GV552" s="41">
        <f t="shared" si="907"/>
        <v>0</v>
      </c>
      <c r="GW552" s="41">
        <f t="shared" si="908"/>
        <v>0</v>
      </c>
      <c r="GX552" s="41">
        <f t="shared" si="909"/>
        <v>0</v>
      </c>
      <c r="GY552" s="180">
        <f t="shared" si="910"/>
        <v>0</v>
      </c>
      <c r="GZ552" s="41">
        <v>527</v>
      </c>
      <c r="HA552" s="32"/>
      <c r="HB552" s="42">
        <f t="shared" si="794"/>
        <v>0</v>
      </c>
      <c r="HC552" s="59"/>
    </row>
    <row r="553" spans="1:211" ht="15" hidden="1" customHeight="1">
      <c r="A553" s="31" t="s">
        <v>1075</v>
      </c>
      <c r="B553" s="32" t="s">
        <v>1076</v>
      </c>
      <c r="C553" s="31" t="s">
        <v>1066</v>
      </c>
      <c r="D553" s="31" t="s">
        <v>1066</v>
      </c>
      <c r="E553" s="31" t="s">
        <v>43</v>
      </c>
      <c r="F553" s="31" t="s">
        <v>929</v>
      </c>
      <c r="G553" s="33">
        <v>0</v>
      </c>
      <c r="H553" s="33">
        <v>0</v>
      </c>
      <c r="I553" s="33">
        <v>0</v>
      </c>
      <c r="J553" s="34">
        <f>IFERROR(VLOOKUP(A553,#REF!,3,0),0)</f>
        <v>0</v>
      </c>
      <c r="K553" s="34">
        <f t="shared" si="789"/>
        <v>0</v>
      </c>
      <c r="L553" s="34">
        <v>0</v>
      </c>
      <c r="M553" s="34">
        <v>0</v>
      </c>
      <c r="N553" s="35">
        <f t="shared" si="790"/>
        <v>0</v>
      </c>
      <c r="O553" s="35">
        <f t="shared" si="791"/>
        <v>0</v>
      </c>
      <c r="P553" s="36"/>
      <c r="Q553" s="36">
        <f t="shared" si="920"/>
        <v>0</v>
      </c>
      <c r="R553" s="80"/>
      <c r="S553" s="37">
        <f ca="1">SUMIF(ROP!$D$6:$H$65536,A553,ROP!$J$6:$J$65536)</f>
        <v>0</v>
      </c>
      <c r="T553" s="37">
        <f>SUMIF(HASIL!$B:$B,APS!$B553&amp;RIGHT(APS!T$9,2),HASIL!$I:$I)</f>
        <v>0</v>
      </c>
      <c r="U553" s="37">
        <f>SUMIF(HASIL!$B:$B,APS!$B553&amp;RIGHT(APS!U$9,2),HASIL!$I:$I)</f>
        <v>0</v>
      </c>
      <c r="V553" s="37">
        <f>SUMIF(HASIL!$B:$B,APS!$B553&amp;RIGHT(APS!V$9,2),HASIL!$I:$I)</f>
        <v>0</v>
      </c>
      <c r="W553" s="37">
        <f>SUMIF(HASIL!$B:$B,APS!$B553&amp;RIGHT(APS!W$9,2),HASIL!$I:$I)</f>
        <v>0</v>
      </c>
      <c r="X553" s="38">
        <f t="shared" si="792"/>
        <v>0</v>
      </c>
      <c r="Y553" s="38">
        <f t="shared" si="793"/>
        <v>0</v>
      </c>
      <c r="Z553" s="39">
        <f t="shared" si="985"/>
        <v>0</v>
      </c>
      <c r="AA553" s="39">
        <f t="shared" si="987"/>
        <v>0</v>
      </c>
      <c r="AB553" s="40">
        <f t="shared" si="986"/>
        <v>0</v>
      </c>
      <c r="AC553" s="27">
        <v>0</v>
      </c>
      <c r="AD553" s="27"/>
      <c r="AE553" s="27"/>
      <c r="AF553" s="27"/>
      <c r="AG553" s="27"/>
      <c r="AH553" s="27"/>
      <c r="AI553" s="324">
        <f>SUMIF('Rekapitulasi Juni'!$D$9:$D$192,APS!$B553,'Rekapitulasi Juni'!$E$9:$E$192)</f>
        <v>0</v>
      </c>
      <c r="AJ553" s="324">
        <f>SUMIF('Rekapitulasi Juni'!$D$9:$D$192,APS!$B553,'Rekapitulasi Juni'!$F$9:$F$192)</f>
        <v>0</v>
      </c>
      <c r="AK553" s="324">
        <f>SUMIF('Rekapitulasi Juni'!$D$9:$D$192,APS!$B553,'Rekapitulasi Juni'!$K$9:$K$192)</f>
        <v>0</v>
      </c>
      <c r="AL553" s="325">
        <f t="shared" si="931"/>
        <v>0</v>
      </c>
      <c r="AM553" s="325">
        <f t="shared" si="932"/>
        <v>0</v>
      </c>
      <c r="AN553" s="27"/>
      <c r="AO553" s="324">
        <f>SUMIF('Rekapitulasi Juni'!$U$9:$U$192,APS!$B553,'Rekapitulasi Juni'!$V$9:$V$192)</f>
        <v>0</v>
      </c>
      <c r="AP553" s="324">
        <f>SUMIF('Rekapitulasi Juni'!$U$9:$U$192,APS!$B553,'Rekapitulasi Juni'!$W$9:$W$192)</f>
        <v>0</v>
      </c>
      <c r="AQ553" s="27"/>
      <c r="AR553" s="325">
        <f t="shared" si="933"/>
        <v>0</v>
      </c>
      <c r="AS553" s="325">
        <f t="shared" si="934"/>
        <v>0</v>
      </c>
      <c r="AT553" s="27"/>
      <c r="AU553" s="324">
        <f>SUMIF('Rekapitulasi Juni'!$AL$9:$AL$192,APS!$B553,'Rekapitulasi Juni'!$AM$9:$AM$192)</f>
        <v>0</v>
      </c>
      <c r="AV553" s="324">
        <f>SUMIF('Rekapitulasi Juni'!$AL$9:$AL$192,APS!$B553,'Rekapitulasi Juni'!$AN$9:$AN$192)</f>
        <v>0</v>
      </c>
      <c r="AW553" s="27"/>
      <c r="AX553" s="325">
        <f t="shared" si="935"/>
        <v>0</v>
      </c>
      <c r="AY553" s="325">
        <f t="shared" si="936"/>
        <v>0</v>
      </c>
      <c r="AZ553" s="41">
        <f t="shared" si="937"/>
        <v>0</v>
      </c>
      <c r="BA553" s="41">
        <f t="shared" si="938"/>
        <v>0</v>
      </c>
      <c r="BB553" s="41">
        <f t="shared" si="939"/>
        <v>0</v>
      </c>
      <c r="BC553" s="41">
        <f t="shared" si="940"/>
        <v>0</v>
      </c>
      <c r="BD553" s="41">
        <f t="shared" si="941"/>
        <v>0</v>
      </c>
      <c r="BE553" s="41">
        <f t="shared" si="942"/>
        <v>0</v>
      </c>
      <c r="BF553" s="180">
        <f t="shared" si="943"/>
        <v>0</v>
      </c>
      <c r="BG553" s="27">
        <v>0</v>
      </c>
      <c r="BH553" s="27"/>
      <c r="BI553" s="324">
        <f>SUMIF('Rekapitulasi Juni'!$D$214:$D$393,APS!$B553,'Rekapitulasi Juni'!$E$214:$E$393)</f>
        <v>0</v>
      </c>
      <c r="BJ553" s="324">
        <f>SUMIF('Rekapitulasi Juni'!$D$214:$D$393,APS!$B553,'Rekapitulasi Juni'!$F$214:$F$393)</f>
        <v>0</v>
      </c>
      <c r="BK553" s="27"/>
      <c r="BL553" s="325">
        <f t="shared" si="944"/>
        <v>0</v>
      </c>
      <c r="BM553" s="325">
        <f t="shared" si="945"/>
        <v>0</v>
      </c>
      <c r="BN553" s="27"/>
      <c r="BO553" s="324">
        <f>SUMIF('Rekapitulasi Juni'!$U$214:$U$393,APS!$B553,'Rekapitulasi Juni'!$V$214:$V$393)</f>
        <v>0</v>
      </c>
      <c r="BP553" s="324">
        <f>SUMIF('Rekapitulasi Juni'!$U$214:$U$393,APS!$B553,'Rekapitulasi Juni'!$W$214:$W$393)</f>
        <v>0</v>
      </c>
      <c r="BQ553" s="27"/>
      <c r="BR553" s="325">
        <f t="shared" si="946"/>
        <v>0</v>
      </c>
      <c r="BS553" s="325">
        <f t="shared" si="947"/>
        <v>0</v>
      </c>
      <c r="BT553" s="27"/>
      <c r="BU553" s="324">
        <f>SUMIF('Rekapitulasi Juni'!$AL$214:$AL$393,APS!$B553,'Rekapitulasi Juni'!$AM$214:$AM$393)</f>
        <v>0</v>
      </c>
      <c r="BV553" s="324">
        <f>SUMIF('Rekapitulasi Juni'!$AL$214:$AL$393,APS!$B553,'Rekapitulasi Juni'!$AN$214:$AN$393)</f>
        <v>0</v>
      </c>
      <c r="BW553" s="27"/>
      <c r="BX553" s="325">
        <f t="shared" si="948"/>
        <v>0</v>
      </c>
      <c r="BY553" s="325">
        <f t="shared" si="949"/>
        <v>0</v>
      </c>
      <c r="BZ553" s="27"/>
      <c r="CA553" s="324">
        <f>SUMIF('Rekapitulasi Juni'!$BA$214:$BA$393,APS!$B553,'Rekapitulasi Juni'!$BB$214:$BB$393)</f>
        <v>0</v>
      </c>
      <c r="CB553" s="324">
        <f>SUMIF('Rekapitulasi Juni'!$BA$214:$BA$393,APS!$B553,'Rekapitulasi Juni'!$BC$214:$BC$393)</f>
        <v>0</v>
      </c>
      <c r="CC553" s="27"/>
      <c r="CD553" s="325">
        <f t="shared" si="950"/>
        <v>0</v>
      </c>
      <c r="CE553" s="325">
        <f t="shared" si="951"/>
        <v>0</v>
      </c>
      <c r="CF553" s="27"/>
      <c r="CG553" s="324">
        <f>SUMIF('Rekapitulasi Juni'!$BP$214:$BP$393,APS!$B553,'Rekapitulasi Juni'!$BQ$214:$BQ$393)</f>
        <v>0</v>
      </c>
      <c r="CH553" s="324">
        <f>SUMIF('Rekapitulasi Juni'!$BP$214:$BP$393,APS!$B553,'Rekapitulasi Juni'!$BR$214:$BR$393)</f>
        <v>0</v>
      </c>
      <c r="CI553" s="27"/>
      <c r="CJ553" s="325">
        <f t="shared" si="952"/>
        <v>0</v>
      </c>
      <c r="CK553" s="325">
        <f t="shared" si="953"/>
        <v>0</v>
      </c>
      <c r="CL553" s="41">
        <f t="shared" si="954"/>
        <v>0</v>
      </c>
      <c r="CM553" s="41">
        <f t="shared" si="955"/>
        <v>0</v>
      </c>
      <c r="CN553" s="41">
        <f t="shared" si="956"/>
        <v>0</v>
      </c>
      <c r="CO553" s="41">
        <f t="shared" si="957"/>
        <v>0</v>
      </c>
      <c r="CP553" s="41">
        <f t="shared" si="958"/>
        <v>0</v>
      </c>
      <c r="CQ553" s="41">
        <f t="shared" si="959"/>
        <v>0</v>
      </c>
      <c r="CR553" s="180">
        <f t="shared" si="960"/>
        <v>0</v>
      </c>
      <c r="CS553" s="27">
        <v>0</v>
      </c>
      <c r="CT553" s="27"/>
      <c r="CU553" s="324">
        <f>SUMIF('Rekapitulasi Juni'!$D$410:$D$588,APS!$B553,'Rekapitulasi Juni'!$E$410:$E$588)</f>
        <v>0</v>
      </c>
      <c r="CV553" s="324">
        <f>SUMIF('Rekapitulasi Juni'!$D$410:$D$588,APS!$B553,'Rekapitulasi Juni'!$F$410:$F$588)</f>
        <v>0</v>
      </c>
      <c r="CW553" s="27"/>
      <c r="CX553" s="325">
        <f t="shared" si="961"/>
        <v>0</v>
      </c>
      <c r="CY553" s="325">
        <f t="shared" si="962"/>
        <v>0</v>
      </c>
      <c r="CZ553" s="27"/>
      <c r="DA553" s="324">
        <f>SUMIF('Rekapitulasi Juni'!$U$410:$U$588,APS!$B553,'Rekapitulasi Juni'!$V$410:$V$588)</f>
        <v>0</v>
      </c>
      <c r="DB553" s="324">
        <f>SUMIF('Rekapitulasi Juni'!$U$410:$U$588,APS!$B553,'Rekapitulasi Juni'!$W$410:$W$588)</f>
        <v>0</v>
      </c>
      <c r="DC553" s="27"/>
      <c r="DD553" s="325">
        <f t="shared" si="963"/>
        <v>0</v>
      </c>
      <c r="DE553" s="325">
        <f t="shared" si="964"/>
        <v>0</v>
      </c>
      <c r="DF553" s="27"/>
      <c r="DG553" s="324">
        <f>SUMIF('Rekapitulasi Juni'!$AL$410:$AL$588,APS!$B553,'Rekapitulasi Juni'!$AM$410:$AM$588)</f>
        <v>0</v>
      </c>
      <c r="DH553" s="324">
        <f>SUMIF('Rekapitulasi Juni'!$AL$410:$AL$588,APS!$B553,'Rekapitulasi Juni'!$AN$410:$AN$588)</f>
        <v>0</v>
      </c>
      <c r="DI553" s="27"/>
      <c r="DJ553" s="325">
        <f t="shared" si="929"/>
        <v>0</v>
      </c>
      <c r="DK553" s="325">
        <f t="shared" si="930"/>
        <v>0</v>
      </c>
      <c r="DL553" s="27"/>
      <c r="DM553" s="324">
        <f>SUMIF('Rekapitulasi Juni'!$BA$410:$BA$588,APS!$B553,'Rekapitulasi Juni'!$BB$410:$BB$588)</f>
        <v>0</v>
      </c>
      <c r="DN553" s="324">
        <f>SUMIF('Rekapitulasi Juni'!$BA$410:$BA$588,APS!$B553,'Rekapitulasi Juni'!$BC$410:$BC$588)</f>
        <v>0</v>
      </c>
      <c r="DO553" s="324">
        <f>SUMIF('Rekapitulasi Juni'!$BA$410:$BA$588,APS!$B553,'Rekapitulasi Juni'!$BF$410:$BF$588)</f>
        <v>0</v>
      </c>
      <c r="DP553" s="325">
        <f t="shared" si="921"/>
        <v>0</v>
      </c>
      <c r="DQ553" s="325">
        <f t="shared" si="922"/>
        <v>0</v>
      </c>
      <c r="DR553" s="27"/>
      <c r="DS553" s="324">
        <f>SUMIF('Rekapitulasi Juni'!$BP$410:$BP$588,APS!$B553,'Rekapitulasi Juni'!$BQ$410:$BQ$588)</f>
        <v>0</v>
      </c>
      <c r="DT553" s="324">
        <f>SUMIF('Rekapitulasi Juni'!$BP$410:$BP$588,APS!$B553,'Rekapitulasi Juni'!$BR$410:$BR$588)</f>
        <v>0</v>
      </c>
      <c r="DU553" s="27"/>
      <c r="DV553" s="325">
        <f t="shared" si="923"/>
        <v>0</v>
      </c>
      <c r="DW553" s="325">
        <f t="shared" si="924"/>
        <v>0</v>
      </c>
      <c r="DX553" s="41">
        <f t="shared" si="965"/>
        <v>0</v>
      </c>
      <c r="DY553" s="41">
        <f t="shared" si="966"/>
        <v>0</v>
      </c>
      <c r="DZ553" s="41">
        <f t="shared" si="967"/>
        <v>0</v>
      </c>
      <c r="EA553" s="41">
        <f t="shared" si="968"/>
        <v>0</v>
      </c>
      <c r="EB553" s="41">
        <f t="shared" si="969"/>
        <v>0</v>
      </c>
      <c r="EC553" s="41">
        <f t="shared" si="970"/>
        <v>0</v>
      </c>
      <c r="ED553" s="180">
        <f t="shared" si="971"/>
        <v>0</v>
      </c>
      <c r="EE553" s="27">
        <v>0</v>
      </c>
      <c r="EF553" s="27"/>
      <c r="EG553" s="324">
        <f>SUMIF('Rekapitulasi Juni'!$D$608:$D$786,APS!$B553,'Rekapitulasi Juni'!$E$608:$E$786)</f>
        <v>0</v>
      </c>
      <c r="EH553" s="324">
        <f>SUMIF('Rekapitulasi Juni'!$D$608:$D$786,APS!$B553,'Rekapitulasi Juni'!$F$608:$F$786)</f>
        <v>0</v>
      </c>
      <c r="EI553" s="27"/>
      <c r="EJ553" s="325">
        <f t="shared" si="925"/>
        <v>0</v>
      </c>
      <c r="EK553" s="325">
        <f t="shared" si="926"/>
        <v>0</v>
      </c>
      <c r="EL553" s="27"/>
      <c r="EM553" s="324">
        <f>SUMIF('Rekapitulasi Juni'!$U$608:$U$786,APS!$B553,'Rekapitulasi Juni'!$V$608:$V$786)</f>
        <v>0</v>
      </c>
      <c r="EN553" s="324">
        <f>SUMIF('Rekapitulasi Juni'!$U$608:$U$786,APS!$B553,'Rekapitulasi Juni'!$W$608:$W$786)</f>
        <v>0</v>
      </c>
      <c r="EO553" s="27"/>
      <c r="EP553" s="325">
        <f t="shared" si="927"/>
        <v>0</v>
      </c>
      <c r="EQ553" s="325">
        <f t="shared" si="928"/>
        <v>0</v>
      </c>
      <c r="ER553" s="27"/>
      <c r="ES553" s="324">
        <f>SUMIF('Rekapitulasi Juni'!$AL$608:$AL$786,APS!$B553,'Rekapitulasi Juni'!$AM$608:$AM$786)</f>
        <v>0</v>
      </c>
      <c r="ET553" s="324">
        <f>SUMIF('Rekapitulasi Juni'!$AL$608:$AL$786,APS!$B553,'Rekapitulasi Juni'!$AN$608:$AN$786)</f>
        <v>0</v>
      </c>
      <c r="EU553" s="27"/>
      <c r="EV553" s="325">
        <f t="shared" si="914"/>
        <v>0</v>
      </c>
      <c r="EW553" s="325">
        <f t="shared" si="915"/>
        <v>0</v>
      </c>
      <c r="EX553" s="27"/>
      <c r="EY553" s="324">
        <f>SUMIF('Rekapitulasi Juni'!$BA$608:$BA$786,APS!$B553,'Rekapitulasi Juni'!$BB$608:$BB$786)</f>
        <v>0</v>
      </c>
      <c r="EZ553" s="324">
        <f>SUMIF('Rekapitulasi Juni'!$BA$608:$BA$786,APS!$B553,'Rekapitulasi Juni'!$BC$608:$BC$786)</f>
        <v>0</v>
      </c>
      <c r="FA553" s="324">
        <f>SUMIF('Rekapitulasi Juni'!$BA$608:$BA$786,APS!$B553,'Rekapitulasi Juni'!$BF$608:$BF$786)</f>
        <v>0</v>
      </c>
      <c r="FB553" s="325">
        <f t="shared" si="916"/>
        <v>0</v>
      </c>
      <c r="FC553" s="325">
        <f t="shared" si="917"/>
        <v>0</v>
      </c>
      <c r="FD553" s="27"/>
      <c r="FE553" s="27"/>
      <c r="FF553" s="27"/>
      <c r="FG553" s="27"/>
      <c r="FH553" s="27"/>
      <c r="FI553" s="27"/>
      <c r="FJ553" s="41">
        <f t="shared" si="972"/>
        <v>0</v>
      </c>
      <c r="FK553" s="41">
        <f t="shared" si="973"/>
        <v>0</v>
      </c>
      <c r="FL553" s="41">
        <f t="shared" si="974"/>
        <v>0</v>
      </c>
      <c r="FM553" s="41">
        <f t="shared" si="975"/>
        <v>0</v>
      </c>
      <c r="FN553" s="41">
        <f t="shared" si="976"/>
        <v>0</v>
      </c>
      <c r="FO553" s="41">
        <f t="shared" si="977"/>
        <v>0</v>
      </c>
      <c r="FP553" s="180">
        <f t="shared" si="978"/>
        <v>0</v>
      </c>
      <c r="FQ553" s="27"/>
      <c r="FR553" s="27"/>
      <c r="FS553" s="324">
        <f>SUMIF('Rekapitulasi Juni'!$D$804:$D$984,APS!$B553,'Rekapitulasi Juni'!$E$804:$E$984)</f>
        <v>0</v>
      </c>
      <c r="FT553" s="324">
        <f>SUMIF('Rekapitulasi Juni'!$D$804:$D$984,APS!$B553,'Rekapitulasi Juni'!$F$804:$F$984)</f>
        <v>0</v>
      </c>
      <c r="FU553" s="27"/>
      <c r="FV553" s="325">
        <f t="shared" si="918"/>
        <v>0</v>
      </c>
      <c r="FW553" s="325">
        <f t="shared" si="919"/>
        <v>0</v>
      </c>
      <c r="FX553" s="27"/>
      <c r="FY553" s="324">
        <f>SUMIF('Rekapitulasi Juni'!$U$804:$U$984,APS!$B553,'Rekapitulasi Juni'!$V$804:$V$984)</f>
        <v>0</v>
      </c>
      <c r="FZ553" s="324">
        <f>SUMIF('Rekapitulasi Juni'!$U$804:$U$984,APS!$B553,'Rekapitulasi Juni'!$W$804:$W$984)</f>
        <v>0</v>
      </c>
      <c r="GA553" s="27"/>
      <c r="GB553" s="325">
        <f t="shared" si="912"/>
        <v>0</v>
      </c>
      <c r="GC553" s="325">
        <f t="shared" si="913"/>
        <v>0</v>
      </c>
      <c r="GD553" s="27"/>
      <c r="GE553" s="324">
        <f>SUMIF('Rekapitulasi Juni'!$AL$804:$AL$984,APS!$B553,'Rekapitulasi Juni'!$AM$804:$AM$984)</f>
        <v>0</v>
      </c>
      <c r="GF553" s="324">
        <f>SUMIF('Rekapitulasi Juni'!$AL$804:$AL$984,APS!$B553,'Rekapitulasi Juni'!$AN$804:$AN$984)</f>
        <v>0</v>
      </c>
      <c r="GG553" s="27"/>
      <c r="GH553" s="325">
        <f t="shared" si="902"/>
        <v>0</v>
      </c>
      <c r="GI553" s="325">
        <f t="shared" si="903"/>
        <v>0</v>
      </c>
      <c r="GJ553" s="27"/>
      <c r="GK553" s="27"/>
      <c r="GL553" s="41">
        <f t="shared" si="979"/>
        <v>0</v>
      </c>
      <c r="GM553" s="41">
        <f t="shared" si="980"/>
        <v>0</v>
      </c>
      <c r="GN553" s="41">
        <f t="shared" si="981"/>
        <v>0</v>
      </c>
      <c r="GO553" s="41">
        <f t="shared" si="911"/>
        <v>0</v>
      </c>
      <c r="GP553" s="41">
        <f t="shared" si="982"/>
        <v>0</v>
      </c>
      <c r="GQ553" s="41">
        <f t="shared" si="983"/>
        <v>0</v>
      </c>
      <c r="GR553" s="180">
        <f t="shared" si="984"/>
        <v>0</v>
      </c>
      <c r="GS553" s="41">
        <f t="shared" si="904"/>
        <v>0</v>
      </c>
      <c r="GT553" s="41">
        <f t="shared" si="905"/>
        <v>0</v>
      </c>
      <c r="GU553" s="41">
        <f t="shared" si="906"/>
        <v>0</v>
      </c>
      <c r="GV553" s="41">
        <f t="shared" si="907"/>
        <v>0</v>
      </c>
      <c r="GW553" s="41">
        <f t="shared" si="908"/>
        <v>0</v>
      </c>
      <c r="GX553" s="41">
        <f t="shared" si="909"/>
        <v>0</v>
      </c>
      <c r="GY553" s="180">
        <f t="shared" si="910"/>
        <v>0</v>
      </c>
      <c r="GZ553" s="41">
        <v>528</v>
      </c>
      <c r="HA553" s="32"/>
      <c r="HB553" s="42">
        <f t="shared" si="794"/>
        <v>0</v>
      </c>
      <c r="HC553" s="59"/>
    </row>
    <row r="554" spans="1:211" ht="15" hidden="1" customHeight="1">
      <c r="A554" s="31" t="s">
        <v>1077</v>
      </c>
      <c r="B554" s="32" t="s">
        <v>1078</v>
      </c>
      <c r="C554" s="31" t="s">
        <v>1066</v>
      </c>
      <c r="D554" s="31" t="s">
        <v>1066</v>
      </c>
      <c r="E554" s="31" t="s">
        <v>43</v>
      </c>
      <c r="F554" s="31" t="s">
        <v>929</v>
      </c>
      <c r="G554" s="33">
        <v>0</v>
      </c>
      <c r="H554" s="33">
        <v>0</v>
      </c>
      <c r="I554" s="33">
        <v>0</v>
      </c>
      <c r="J554" s="34">
        <f>IFERROR(VLOOKUP(A554,#REF!,3,0),0)</f>
        <v>0</v>
      </c>
      <c r="K554" s="34">
        <f t="shared" si="789"/>
        <v>0</v>
      </c>
      <c r="L554" s="34">
        <v>0</v>
      </c>
      <c r="M554" s="34">
        <v>0</v>
      </c>
      <c r="N554" s="35">
        <f t="shared" si="790"/>
        <v>0</v>
      </c>
      <c r="O554" s="35">
        <f t="shared" si="791"/>
        <v>0</v>
      </c>
      <c r="P554" s="36"/>
      <c r="Q554" s="36">
        <f t="shared" si="920"/>
        <v>0</v>
      </c>
      <c r="R554" s="80"/>
      <c r="S554" s="37">
        <f ca="1">SUMIF(ROP!$D$6:$H$65536,A554,ROP!$J$6:$J$65536)</f>
        <v>0</v>
      </c>
      <c r="T554" s="37">
        <f>SUMIF(HASIL!$B:$B,APS!$B554&amp;RIGHT(APS!T$9,2),HASIL!$I:$I)</f>
        <v>0</v>
      </c>
      <c r="U554" s="37">
        <f>SUMIF(HASIL!$B:$B,APS!$B554&amp;RIGHT(APS!U$9,2),HASIL!$I:$I)</f>
        <v>0</v>
      </c>
      <c r="V554" s="37">
        <f>SUMIF(HASIL!$B:$B,APS!$B554&amp;RIGHT(APS!V$9,2),HASIL!$I:$I)</f>
        <v>0</v>
      </c>
      <c r="W554" s="37">
        <f>SUMIF(HASIL!$B:$B,APS!$B554&amp;RIGHT(APS!W$9,2),HASIL!$I:$I)</f>
        <v>0</v>
      </c>
      <c r="X554" s="38">
        <f t="shared" si="792"/>
        <v>0</v>
      </c>
      <c r="Y554" s="38">
        <f t="shared" si="793"/>
        <v>0</v>
      </c>
      <c r="Z554" s="39">
        <f t="shared" si="985"/>
        <v>0</v>
      </c>
      <c r="AA554" s="39">
        <f t="shared" si="987"/>
        <v>0</v>
      </c>
      <c r="AB554" s="40">
        <f t="shared" si="986"/>
        <v>0</v>
      </c>
      <c r="AC554" s="27">
        <v>0</v>
      </c>
      <c r="AD554" s="27"/>
      <c r="AE554" s="27"/>
      <c r="AF554" s="27"/>
      <c r="AG554" s="27"/>
      <c r="AH554" s="27"/>
      <c r="AI554" s="324">
        <f>SUMIF('Rekapitulasi Juni'!$D$9:$D$192,APS!$B554,'Rekapitulasi Juni'!$E$9:$E$192)</f>
        <v>0</v>
      </c>
      <c r="AJ554" s="324">
        <f>SUMIF('Rekapitulasi Juni'!$D$9:$D$192,APS!$B554,'Rekapitulasi Juni'!$F$9:$F$192)</f>
        <v>0</v>
      </c>
      <c r="AK554" s="324">
        <f>SUMIF('Rekapitulasi Juni'!$D$9:$D$192,APS!$B554,'Rekapitulasi Juni'!$K$9:$K$192)</f>
        <v>0</v>
      </c>
      <c r="AL554" s="325">
        <f t="shared" si="931"/>
        <v>0</v>
      </c>
      <c r="AM554" s="325">
        <f t="shared" si="932"/>
        <v>0</v>
      </c>
      <c r="AN554" s="27"/>
      <c r="AO554" s="324">
        <f>SUMIF('Rekapitulasi Juni'!$U$9:$U$192,APS!$B554,'Rekapitulasi Juni'!$V$9:$V$192)</f>
        <v>0</v>
      </c>
      <c r="AP554" s="324">
        <f>SUMIF('Rekapitulasi Juni'!$U$9:$U$192,APS!$B554,'Rekapitulasi Juni'!$W$9:$W$192)</f>
        <v>0</v>
      </c>
      <c r="AQ554" s="27"/>
      <c r="AR554" s="325">
        <f t="shared" si="933"/>
        <v>0</v>
      </c>
      <c r="AS554" s="325">
        <f t="shared" si="934"/>
        <v>0</v>
      </c>
      <c r="AT554" s="27"/>
      <c r="AU554" s="324">
        <f>SUMIF('Rekapitulasi Juni'!$AL$9:$AL$192,APS!$B554,'Rekapitulasi Juni'!$AM$9:$AM$192)</f>
        <v>0</v>
      </c>
      <c r="AV554" s="324">
        <f>SUMIF('Rekapitulasi Juni'!$AL$9:$AL$192,APS!$B554,'Rekapitulasi Juni'!$AN$9:$AN$192)</f>
        <v>0</v>
      </c>
      <c r="AW554" s="27"/>
      <c r="AX554" s="325">
        <f t="shared" si="935"/>
        <v>0</v>
      </c>
      <c r="AY554" s="325">
        <f t="shared" si="936"/>
        <v>0</v>
      </c>
      <c r="AZ554" s="41">
        <f t="shared" si="937"/>
        <v>0</v>
      </c>
      <c r="BA554" s="41">
        <f t="shared" si="938"/>
        <v>0</v>
      </c>
      <c r="BB554" s="41">
        <f t="shared" si="939"/>
        <v>0</v>
      </c>
      <c r="BC554" s="41">
        <f t="shared" si="940"/>
        <v>0</v>
      </c>
      <c r="BD554" s="41">
        <f t="shared" si="941"/>
        <v>0</v>
      </c>
      <c r="BE554" s="41">
        <f t="shared" si="942"/>
        <v>0</v>
      </c>
      <c r="BF554" s="180">
        <f t="shared" si="943"/>
        <v>0</v>
      </c>
      <c r="BG554" s="27">
        <v>0</v>
      </c>
      <c r="BH554" s="27"/>
      <c r="BI554" s="324">
        <f>SUMIF('Rekapitulasi Juni'!$D$214:$D$393,APS!$B554,'Rekapitulasi Juni'!$E$214:$E$393)</f>
        <v>0</v>
      </c>
      <c r="BJ554" s="324">
        <f>SUMIF('Rekapitulasi Juni'!$D$214:$D$393,APS!$B554,'Rekapitulasi Juni'!$F$214:$F$393)</f>
        <v>0</v>
      </c>
      <c r="BK554" s="27"/>
      <c r="BL554" s="325">
        <f t="shared" si="944"/>
        <v>0</v>
      </c>
      <c r="BM554" s="325">
        <f t="shared" si="945"/>
        <v>0</v>
      </c>
      <c r="BN554" s="27"/>
      <c r="BO554" s="324">
        <f>SUMIF('Rekapitulasi Juni'!$U$214:$U$393,APS!$B554,'Rekapitulasi Juni'!$V$214:$V$393)</f>
        <v>0</v>
      </c>
      <c r="BP554" s="324">
        <f>SUMIF('Rekapitulasi Juni'!$U$214:$U$393,APS!$B554,'Rekapitulasi Juni'!$W$214:$W$393)</f>
        <v>0</v>
      </c>
      <c r="BQ554" s="27"/>
      <c r="BR554" s="325">
        <f t="shared" si="946"/>
        <v>0</v>
      </c>
      <c r="BS554" s="325">
        <f t="shared" si="947"/>
        <v>0</v>
      </c>
      <c r="BT554" s="27"/>
      <c r="BU554" s="324">
        <f>SUMIF('Rekapitulasi Juni'!$AL$214:$AL$393,APS!$B554,'Rekapitulasi Juni'!$AM$214:$AM$393)</f>
        <v>0</v>
      </c>
      <c r="BV554" s="324">
        <f>SUMIF('Rekapitulasi Juni'!$AL$214:$AL$393,APS!$B554,'Rekapitulasi Juni'!$AN$214:$AN$393)</f>
        <v>0</v>
      </c>
      <c r="BW554" s="27"/>
      <c r="BX554" s="325">
        <f t="shared" si="948"/>
        <v>0</v>
      </c>
      <c r="BY554" s="325">
        <f t="shared" si="949"/>
        <v>0</v>
      </c>
      <c r="BZ554" s="27"/>
      <c r="CA554" s="324">
        <f>SUMIF('Rekapitulasi Juni'!$BA$214:$BA$393,APS!$B554,'Rekapitulasi Juni'!$BB$214:$BB$393)</f>
        <v>0</v>
      </c>
      <c r="CB554" s="324">
        <f>SUMIF('Rekapitulasi Juni'!$BA$214:$BA$393,APS!$B554,'Rekapitulasi Juni'!$BC$214:$BC$393)</f>
        <v>0</v>
      </c>
      <c r="CC554" s="27"/>
      <c r="CD554" s="325">
        <f t="shared" si="950"/>
        <v>0</v>
      </c>
      <c r="CE554" s="325">
        <f t="shared" si="951"/>
        <v>0</v>
      </c>
      <c r="CF554" s="27"/>
      <c r="CG554" s="324">
        <f>SUMIF('Rekapitulasi Juni'!$BP$214:$BP$393,APS!$B554,'Rekapitulasi Juni'!$BQ$214:$BQ$393)</f>
        <v>0</v>
      </c>
      <c r="CH554" s="324">
        <f>SUMIF('Rekapitulasi Juni'!$BP$214:$BP$393,APS!$B554,'Rekapitulasi Juni'!$BR$214:$BR$393)</f>
        <v>0</v>
      </c>
      <c r="CI554" s="27"/>
      <c r="CJ554" s="325">
        <f t="shared" si="952"/>
        <v>0</v>
      </c>
      <c r="CK554" s="325">
        <f t="shared" si="953"/>
        <v>0</v>
      </c>
      <c r="CL554" s="41">
        <f t="shared" si="954"/>
        <v>0</v>
      </c>
      <c r="CM554" s="41">
        <f t="shared" si="955"/>
        <v>0</v>
      </c>
      <c r="CN554" s="41">
        <f t="shared" si="956"/>
        <v>0</v>
      </c>
      <c r="CO554" s="41">
        <f t="shared" si="957"/>
        <v>0</v>
      </c>
      <c r="CP554" s="41">
        <f t="shared" si="958"/>
        <v>0</v>
      </c>
      <c r="CQ554" s="41">
        <f t="shared" si="959"/>
        <v>0</v>
      </c>
      <c r="CR554" s="180">
        <f t="shared" si="960"/>
        <v>0</v>
      </c>
      <c r="CS554" s="27">
        <v>0</v>
      </c>
      <c r="CT554" s="27"/>
      <c r="CU554" s="324">
        <f>SUMIF('Rekapitulasi Juni'!$D$410:$D$588,APS!$B554,'Rekapitulasi Juni'!$E$410:$E$588)</f>
        <v>0</v>
      </c>
      <c r="CV554" s="324">
        <f>SUMIF('Rekapitulasi Juni'!$D$410:$D$588,APS!$B554,'Rekapitulasi Juni'!$F$410:$F$588)</f>
        <v>0</v>
      </c>
      <c r="CW554" s="27"/>
      <c r="CX554" s="325">
        <f t="shared" si="961"/>
        <v>0</v>
      </c>
      <c r="CY554" s="325">
        <f t="shared" si="962"/>
        <v>0</v>
      </c>
      <c r="CZ554" s="27"/>
      <c r="DA554" s="324">
        <f>SUMIF('Rekapitulasi Juni'!$U$410:$U$588,APS!$B554,'Rekapitulasi Juni'!$V$410:$V$588)</f>
        <v>0</v>
      </c>
      <c r="DB554" s="324">
        <f>SUMIF('Rekapitulasi Juni'!$U$410:$U$588,APS!$B554,'Rekapitulasi Juni'!$W$410:$W$588)</f>
        <v>0</v>
      </c>
      <c r="DC554" s="27"/>
      <c r="DD554" s="325">
        <f t="shared" si="963"/>
        <v>0</v>
      </c>
      <c r="DE554" s="325">
        <f t="shared" si="964"/>
        <v>0</v>
      </c>
      <c r="DF554" s="27"/>
      <c r="DG554" s="324">
        <f>SUMIF('Rekapitulasi Juni'!$AL$410:$AL$588,APS!$B554,'Rekapitulasi Juni'!$AM$410:$AM$588)</f>
        <v>0</v>
      </c>
      <c r="DH554" s="324">
        <f>SUMIF('Rekapitulasi Juni'!$AL$410:$AL$588,APS!$B554,'Rekapitulasi Juni'!$AN$410:$AN$588)</f>
        <v>0</v>
      </c>
      <c r="DI554" s="27"/>
      <c r="DJ554" s="325">
        <f t="shared" si="929"/>
        <v>0</v>
      </c>
      <c r="DK554" s="325">
        <f t="shared" si="930"/>
        <v>0</v>
      </c>
      <c r="DL554" s="27"/>
      <c r="DM554" s="324">
        <f>SUMIF('Rekapitulasi Juni'!$BA$410:$BA$588,APS!$B554,'Rekapitulasi Juni'!$BB$410:$BB$588)</f>
        <v>0</v>
      </c>
      <c r="DN554" s="324">
        <f>SUMIF('Rekapitulasi Juni'!$BA$410:$BA$588,APS!$B554,'Rekapitulasi Juni'!$BC$410:$BC$588)</f>
        <v>0</v>
      </c>
      <c r="DO554" s="324">
        <f>SUMIF('Rekapitulasi Juni'!$BA$410:$BA$588,APS!$B554,'Rekapitulasi Juni'!$BF$410:$BF$588)</f>
        <v>0</v>
      </c>
      <c r="DP554" s="325">
        <f t="shared" si="921"/>
        <v>0</v>
      </c>
      <c r="DQ554" s="325">
        <f t="shared" si="922"/>
        <v>0</v>
      </c>
      <c r="DR554" s="27"/>
      <c r="DS554" s="324">
        <f>SUMIF('Rekapitulasi Juni'!$BP$410:$BP$588,APS!$B554,'Rekapitulasi Juni'!$BQ$410:$BQ$588)</f>
        <v>0</v>
      </c>
      <c r="DT554" s="324">
        <f>SUMIF('Rekapitulasi Juni'!$BP$410:$BP$588,APS!$B554,'Rekapitulasi Juni'!$BR$410:$BR$588)</f>
        <v>0</v>
      </c>
      <c r="DU554" s="27"/>
      <c r="DV554" s="325">
        <f t="shared" si="923"/>
        <v>0</v>
      </c>
      <c r="DW554" s="325">
        <f t="shared" si="924"/>
        <v>0</v>
      </c>
      <c r="DX554" s="41">
        <f t="shared" si="965"/>
        <v>0</v>
      </c>
      <c r="DY554" s="41">
        <f t="shared" si="966"/>
        <v>0</v>
      </c>
      <c r="DZ554" s="41">
        <f t="shared" si="967"/>
        <v>0</v>
      </c>
      <c r="EA554" s="41">
        <f t="shared" si="968"/>
        <v>0</v>
      </c>
      <c r="EB554" s="41">
        <f t="shared" si="969"/>
        <v>0</v>
      </c>
      <c r="EC554" s="41">
        <f t="shared" si="970"/>
        <v>0</v>
      </c>
      <c r="ED554" s="180">
        <f t="shared" si="971"/>
        <v>0</v>
      </c>
      <c r="EE554" s="27">
        <v>0</v>
      </c>
      <c r="EF554" s="27"/>
      <c r="EG554" s="324">
        <f>SUMIF('Rekapitulasi Juni'!$D$608:$D$786,APS!$B554,'Rekapitulasi Juni'!$E$608:$E$786)</f>
        <v>0</v>
      </c>
      <c r="EH554" s="324">
        <f>SUMIF('Rekapitulasi Juni'!$D$608:$D$786,APS!$B554,'Rekapitulasi Juni'!$F$608:$F$786)</f>
        <v>0</v>
      </c>
      <c r="EI554" s="27"/>
      <c r="EJ554" s="325">
        <f t="shared" si="925"/>
        <v>0</v>
      </c>
      <c r="EK554" s="325">
        <f t="shared" si="926"/>
        <v>0</v>
      </c>
      <c r="EL554" s="27"/>
      <c r="EM554" s="324">
        <f>SUMIF('Rekapitulasi Juni'!$U$608:$U$786,APS!$B554,'Rekapitulasi Juni'!$V$608:$V$786)</f>
        <v>0</v>
      </c>
      <c r="EN554" s="324">
        <f>SUMIF('Rekapitulasi Juni'!$U$608:$U$786,APS!$B554,'Rekapitulasi Juni'!$W$608:$W$786)</f>
        <v>0</v>
      </c>
      <c r="EO554" s="27"/>
      <c r="EP554" s="325">
        <f t="shared" si="927"/>
        <v>0</v>
      </c>
      <c r="EQ554" s="325">
        <f t="shared" si="928"/>
        <v>0</v>
      </c>
      <c r="ER554" s="27"/>
      <c r="ES554" s="324">
        <f>SUMIF('Rekapitulasi Juni'!$AL$608:$AL$786,APS!$B554,'Rekapitulasi Juni'!$AM$608:$AM$786)</f>
        <v>0</v>
      </c>
      <c r="ET554" s="324">
        <f>SUMIF('Rekapitulasi Juni'!$AL$608:$AL$786,APS!$B554,'Rekapitulasi Juni'!$AN$608:$AN$786)</f>
        <v>0</v>
      </c>
      <c r="EU554" s="27"/>
      <c r="EV554" s="325">
        <f t="shared" si="914"/>
        <v>0</v>
      </c>
      <c r="EW554" s="325">
        <f t="shared" si="915"/>
        <v>0</v>
      </c>
      <c r="EX554" s="27"/>
      <c r="EY554" s="324">
        <f>SUMIF('Rekapitulasi Juni'!$BA$608:$BA$786,APS!$B554,'Rekapitulasi Juni'!$BB$608:$BB$786)</f>
        <v>0</v>
      </c>
      <c r="EZ554" s="324">
        <f>SUMIF('Rekapitulasi Juni'!$BA$608:$BA$786,APS!$B554,'Rekapitulasi Juni'!$BC$608:$BC$786)</f>
        <v>0</v>
      </c>
      <c r="FA554" s="324">
        <f>SUMIF('Rekapitulasi Juni'!$BA$608:$BA$786,APS!$B554,'Rekapitulasi Juni'!$BF$608:$BF$786)</f>
        <v>0</v>
      </c>
      <c r="FB554" s="325">
        <f t="shared" si="916"/>
        <v>0</v>
      </c>
      <c r="FC554" s="325">
        <f t="shared" si="917"/>
        <v>0</v>
      </c>
      <c r="FD554" s="27"/>
      <c r="FE554" s="27"/>
      <c r="FF554" s="27"/>
      <c r="FG554" s="27"/>
      <c r="FH554" s="27"/>
      <c r="FI554" s="27"/>
      <c r="FJ554" s="41">
        <f t="shared" si="972"/>
        <v>0</v>
      </c>
      <c r="FK554" s="41">
        <f t="shared" si="973"/>
        <v>0</v>
      </c>
      <c r="FL554" s="41">
        <f t="shared" si="974"/>
        <v>0</v>
      </c>
      <c r="FM554" s="41">
        <f t="shared" si="975"/>
        <v>0</v>
      </c>
      <c r="FN554" s="41">
        <f t="shared" si="976"/>
        <v>0</v>
      </c>
      <c r="FO554" s="41">
        <f t="shared" si="977"/>
        <v>0</v>
      </c>
      <c r="FP554" s="180">
        <f t="shared" si="978"/>
        <v>0</v>
      </c>
      <c r="FQ554" s="27"/>
      <c r="FR554" s="27"/>
      <c r="FS554" s="324">
        <f>SUMIF('Rekapitulasi Juni'!$D$804:$D$984,APS!$B554,'Rekapitulasi Juni'!$E$804:$E$984)</f>
        <v>0</v>
      </c>
      <c r="FT554" s="324">
        <f>SUMIF('Rekapitulasi Juni'!$D$804:$D$984,APS!$B554,'Rekapitulasi Juni'!$F$804:$F$984)</f>
        <v>0</v>
      </c>
      <c r="FU554" s="27"/>
      <c r="FV554" s="325">
        <f t="shared" si="918"/>
        <v>0</v>
      </c>
      <c r="FW554" s="325">
        <f t="shared" si="919"/>
        <v>0</v>
      </c>
      <c r="FX554" s="27"/>
      <c r="FY554" s="324">
        <f>SUMIF('Rekapitulasi Juni'!$U$804:$U$984,APS!$B554,'Rekapitulasi Juni'!$V$804:$V$984)</f>
        <v>0</v>
      </c>
      <c r="FZ554" s="324">
        <f>SUMIF('Rekapitulasi Juni'!$U$804:$U$984,APS!$B554,'Rekapitulasi Juni'!$W$804:$W$984)</f>
        <v>0</v>
      </c>
      <c r="GA554" s="27"/>
      <c r="GB554" s="325">
        <f t="shared" si="912"/>
        <v>0</v>
      </c>
      <c r="GC554" s="325">
        <f t="shared" si="913"/>
        <v>0</v>
      </c>
      <c r="GD554" s="27"/>
      <c r="GE554" s="324">
        <f>SUMIF('Rekapitulasi Juni'!$AL$804:$AL$984,APS!$B554,'Rekapitulasi Juni'!$AM$804:$AM$984)</f>
        <v>0</v>
      </c>
      <c r="GF554" s="324">
        <f>SUMIF('Rekapitulasi Juni'!$AL$804:$AL$984,APS!$B554,'Rekapitulasi Juni'!$AN$804:$AN$984)</f>
        <v>0</v>
      </c>
      <c r="GG554" s="27"/>
      <c r="GH554" s="325">
        <f t="shared" si="902"/>
        <v>0</v>
      </c>
      <c r="GI554" s="325">
        <f t="shared" si="903"/>
        <v>0</v>
      </c>
      <c r="GJ554" s="27"/>
      <c r="GK554" s="27"/>
      <c r="GL554" s="41">
        <f t="shared" si="979"/>
        <v>0</v>
      </c>
      <c r="GM554" s="41">
        <f t="shared" si="980"/>
        <v>0</v>
      </c>
      <c r="GN554" s="41">
        <f t="shared" si="981"/>
        <v>0</v>
      </c>
      <c r="GO554" s="41">
        <f t="shared" si="911"/>
        <v>0</v>
      </c>
      <c r="GP554" s="41">
        <f t="shared" si="982"/>
        <v>0</v>
      </c>
      <c r="GQ554" s="41">
        <f t="shared" si="983"/>
        <v>0</v>
      </c>
      <c r="GR554" s="180">
        <f t="shared" si="984"/>
        <v>0</v>
      </c>
      <c r="GS554" s="41">
        <f t="shared" si="904"/>
        <v>0</v>
      </c>
      <c r="GT554" s="41">
        <f t="shared" si="905"/>
        <v>0</v>
      </c>
      <c r="GU554" s="41">
        <f t="shared" si="906"/>
        <v>0</v>
      </c>
      <c r="GV554" s="41">
        <f t="shared" si="907"/>
        <v>0</v>
      </c>
      <c r="GW554" s="41">
        <f t="shared" si="908"/>
        <v>0</v>
      </c>
      <c r="GX554" s="41">
        <f t="shared" si="909"/>
        <v>0</v>
      </c>
      <c r="GY554" s="180">
        <f t="shared" si="910"/>
        <v>0</v>
      </c>
      <c r="GZ554" s="41">
        <v>529</v>
      </c>
      <c r="HA554" s="32"/>
      <c r="HB554" s="42">
        <f t="shared" si="794"/>
        <v>0</v>
      </c>
      <c r="HC554" s="59"/>
    </row>
    <row r="555" spans="1:211" ht="15" hidden="1" customHeight="1">
      <c r="A555" s="31" t="s">
        <v>1079</v>
      </c>
      <c r="B555" s="32" t="s">
        <v>1080</v>
      </c>
      <c r="C555" s="31" t="s">
        <v>1066</v>
      </c>
      <c r="D555" s="31" t="s">
        <v>1066</v>
      </c>
      <c r="E555" s="31" t="s">
        <v>43</v>
      </c>
      <c r="F555" s="31" t="s">
        <v>929</v>
      </c>
      <c r="G555" s="33">
        <v>0</v>
      </c>
      <c r="H555" s="33">
        <v>0</v>
      </c>
      <c r="I555" s="33">
        <v>0</v>
      </c>
      <c r="J555" s="34">
        <f>IFERROR(VLOOKUP(A555,#REF!,3,0),0)</f>
        <v>0</v>
      </c>
      <c r="K555" s="34">
        <f t="shared" si="789"/>
        <v>0</v>
      </c>
      <c r="L555" s="34">
        <v>0</v>
      </c>
      <c r="M555" s="34">
        <v>0</v>
      </c>
      <c r="N555" s="35">
        <f t="shared" si="790"/>
        <v>0</v>
      </c>
      <c r="O555" s="35">
        <f t="shared" si="791"/>
        <v>0</v>
      </c>
      <c r="P555" s="36"/>
      <c r="Q555" s="36">
        <f t="shared" si="920"/>
        <v>0</v>
      </c>
      <c r="R555" s="80"/>
      <c r="S555" s="37">
        <f ca="1">SUMIF(ROP!$D$6:$H$65536,A555,ROP!$J$6:$J$65536)</f>
        <v>0</v>
      </c>
      <c r="T555" s="37">
        <f>SUMIF(HASIL!$B:$B,APS!$B555&amp;RIGHT(APS!T$9,2),HASIL!$I:$I)</f>
        <v>0</v>
      </c>
      <c r="U555" s="37">
        <f>SUMIF(HASIL!$B:$B,APS!$B555&amp;RIGHT(APS!U$9,2),HASIL!$I:$I)</f>
        <v>0</v>
      </c>
      <c r="V555" s="37">
        <f>SUMIF(HASIL!$B:$B,APS!$B555&amp;RIGHT(APS!V$9,2),HASIL!$I:$I)</f>
        <v>0</v>
      </c>
      <c r="W555" s="37">
        <f>SUMIF(HASIL!$B:$B,APS!$B555&amp;RIGHT(APS!W$9,2),HASIL!$I:$I)</f>
        <v>0</v>
      </c>
      <c r="X555" s="38">
        <f t="shared" si="792"/>
        <v>0</v>
      </c>
      <c r="Y555" s="38">
        <f t="shared" si="793"/>
        <v>0</v>
      </c>
      <c r="Z555" s="39">
        <f t="shared" si="985"/>
        <v>0</v>
      </c>
      <c r="AA555" s="39">
        <f t="shared" si="987"/>
        <v>0</v>
      </c>
      <c r="AB555" s="40">
        <f t="shared" si="986"/>
        <v>0</v>
      </c>
      <c r="AC555" s="27">
        <v>0</v>
      </c>
      <c r="AD555" s="27"/>
      <c r="AE555" s="27"/>
      <c r="AF555" s="27"/>
      <c r="AG555" s="27"/>
      <c r="AH555" s="27"/>
      <c r="AI555" s="324">
        <f>SUMIF('Rekapitulasi Juni'!$D$9:$D$192,APS!$B555,'Rekapitulasi Juni'!$E$9:$E$192)</f>
        <v>0</v>
      </c>
      <c r="AJ555" s="324">
        <f>SUMIF('Rekapitulasi Juni'!$D$9:$D$192,APS!$B555,'Rekapitulasi Juni'!$F$9:$F$192)</f>
        <v>0</v>
      </c>
      <c r="AK555" s="324">
        <f>SUMIF('Rekapitulasi Juni'!$D$9:$D$192,APS!$B555,'Rekapitulasi Juni'!$K$9:$K$192)</f>
        <v>0</v>
      </c>
      <c r="AL555" s="325">
        <f t="shared" si="931"/>
        <v>0</v>
      </c>
      <c r="AM555" s="325">
        <f t="shared" si="932"/>
        <v>0</v>
      </c>
      <c r="AN555" s="27"/>
      <c r="AO555" s="324">
        <f>SUMIF('Rekapitulasi Juni'!$U$9:$U$192,APS!$B555,'Rekapitulasi Juni'!$V$9:$V$192)</f>
        <v>0</v>
      </c>
      <c r="AP555" s="324">
        <f>SUMIF('Rekapitulasi Juni'!$U$9:$U$192,APS!$B555,'Rekapitulasi Juni'!$W$9:$W$192)</f>
        <v>0</v>
      </c>
      <c r="AQ555" s="27"/>
      <c r="AR555" s="325">
        <f t="shared" si="933"/>
        <v>0</v>
      </c>
      <c r="AS555" s="325">
        <f t="shared" si="934"/>
        <v>0</v>
      </c>
      <c r="AT555" s="27"/>
      <c r="AU555" s="324">
        <f>SUMIF('Rekapitulasi Juni'!$AL$9:$AL$192,APS!$B555,'Rekapitulasi Juni'!$AM$9:$AM$192)</f>
        <v>0</v>
      </c>
      <c r="AV555" s="324">
        <f>SUMIF('Rekapitulasi Juni'!$AL$9:$AL$192,APS!$B555,'Rekapitulasi Juni'!$AN$9:$AN$192)</f>
        <v>0</v>
      </c>
      <c r="AW555" s="27"/>
      <c r="AX555" s="325">
        <f t="shared" si="935"/>
        <v>0</v>
      </c>
      <c r="AY555" s="325">
        <f t="shared" si="936"/>
        <v>0</v>
      </c>
      <c r="AZ555" s="41">
        <f t="shared" si="937"/>
        <v>0</v>
      </c>
      <c r="BA555" s="41">
        <f t="shared" si="938"/>
        <v>0</v>
      </c>
      <c r="BB555" s="41">
        <f t="shared" si="939"/>
        <v>0</v>
      </c>
      <c r="BC555" s="41">
        <f t="shared" si="940"/>
        <v>0</v>
      </c>
      <c r="BD555" s="41">
        <f t="shared" si="941"/>
        <v>0</v>
      </c>
      <c r="BE555" s="41">
        <f t="shared" si="942"/>
        <v>0</v>
      </c>
      <c r="BF555" s="180">
        <f t="shared" si="943"/>
        <v>0</v>
      </c>
      <c r="BG555" s="27">
        <v>0</v>
      </c>
      <c r="BH555" s="27"/>
      <c r="BI555" s="324">
        <f>SUMIF('Rekapitulasi Juni'!$D$214:$D$393,APS!$B555,'Rekapitulasi Juni'!$E$214:$E$393)</f>
        <v>0</v>
      </c>
      <c r="BJ555" s="324">
        <f>SUMIF('Rekapitulasi Juni'!$D$214:$D$393,APS!$B555,'Rekapitulasi Juni'!$F$214:$F$393)</f>
        <v>0</v>
      </c>
      <c r="BK555" s="27"/>
      <c r="BL555" s="325">
        <f t="shared" si="944"/>
        <v>0</v>
      </c>
      <c r="BM555" s="325">
        <f t="shared" si="945"/>
        <v>0</v>
      </c>
      <c r="BN555" s="27"/>
      <c r="BO555" s="324">
        <f>SUMIF('Rekapitulasi Juni'!$U$214:$U$393,APS!$B555,'Rekapitulasi Juni'!$V$214:$V$393)</f>
        <v>0</v>
      </c>
      <c r="BP555" s="324">
        <f>SUMIF('Rekapitulasi Juni'!$U$214:$U$393,APS!$B555,'Rekapitulasi Juni'!$W$214:$W$393)</f>
        <v>0</v>
      </c>
      <c r="BQ555" s="27"/>
      <c r="BR555" s="325">
        <f t="shared" si="946"/>
        <v>0</v>
      </c>
      <c r="BS555" s="325">
        <f t="shared" si="947"/>
        <v>0</v>
      </c>
      <c r="BT555" s="27"/>
      <c r="BU555" s="324">
        <f>SUMIF('Rekapitulasi Juni'!$AL$214:$AL$393,APS!$B555,'Rekapitulasi Juni'!$AM$214:$AM$393)</f>
        <v>0</v>
      </c>
      <c r="BV555" s="324">
        <f>SUMIF('Rekapitulasi Juni'!$AL$214:$AL$393,APS!$B555,'Rekapitulasi Juni'!$AN$214:$AN$393)</f>
        <v>0</v>
      </c>
      <c r="BW555" s="27"/>
      <c r="BX555" s="325">
        <f t="shared" si="948"/>
        <v>0</v>
      </c>
      <c r="BY555" s="325">
        <f t="shared" si="949"/>
        <v>0</v>
      </c>
      <c r="BZ555" s="27"/>
      <c r="CA555" s="324">
        <f>SUMIF('Rekapitulasi Juni'!$BA$214:$BA$393,APS!$B555,'Rekapitulasi Juni'!$BB$214:$BB$393)</f>
        <v>0</v>
      </c>
      <c r="CB555" s="324">
        <f>SUMIF('Rekapitulasi Juni'!$BA$214:$BA$393,APS!$B555,'Rekapitulasi Juni'!$BC$214:$BC$393)</f>
        <v>0</v>
      </c>
      <c r="CC555" s="27"/>
      <c r="CD555" s="325">
        <f t="shared" si="950"/>
        <v>0</v>
      </c>
      <c r="CE555" s="325">
        <f t="shared" si="951"/>
        <v>0</v>
      </c>
      <c r="CF555" s="27"/>
      <c r="CG555" s="324">
        <f>SUMIF('Rekapitulasi Juni'!$BP$214:$BP$393,APS!$B555,'Rekapitulasi Juni'!$BQ$214:$BQ$393)</f>
        <v>0</v>
      </c>
      <c r="CH555" s="324">
        <f>SUMIF('Rekapitulasi Juni'!$BP$214:$BP$393,APS!$B555,'Rekapitulasi Juni'!$BR$214:$BR$393)</f>
        <v>0</v>
      </c>
      <c r="CI555" s="27"/>
      <c r="CJ555" s="325">
        <f t="shared" si="952"/>
        <v>0</v>
      </c>
      <c r="CK555" s="325">
        <f t="shared" si="953"/>
        <v>0</v>
      </c>
      <c r="CL555" s="41">
        <f t="shared" si="954"/>
        <v>0</v>
      </c>
      <c r="CM555" s="41">
        <f t="shared" si="955"/>
        <v>0</v>
      </c>
      <c r="CN555" s="41">
        <f t="shared" si="956"/>
        <v>0</v>
      </c>
      <c r="CO555" s="41">
        <f t="shared" si="957"/>
        <v>0</v>
      </c>
      <c r="CP555" s="41">
        <f t="shared" si="958"/>
        <v>0</v>
      </c>
      <c r="CQ555" s="41">
        <f t="shared" si="959"/>
        <v>0</v>
      </c>
      <c r="CR555" s="180">
        <f t="shared" si="960"/>
        <v>0</v>
      </c>
      <c r="CS555" s="27">
        <v>0</v>
      </c>
      <c r="CT555" s="27"/>
      <c r="CU555" s="324">
        <f>SUMIF('Rekapitulasi Juni'!$D$410:$D$588,APS!$B555,'Rekapitulasi Juni'!$E$410:$E$588)</f>
        <v>0</v>
      </c>
      <c r="CV555" s="324">
        <f>SUMIF('Rekapitulasi Juni'!$D$410:$D$588,APS!$B555,'Rekapitulasi Juni'!$F$410:$F$588)</f>
        <v>0</v>
      </c>
      <c r="CW555" s="27"/>
      <c r="CX555" s="325">
        <f t="shared" si="961"/>
        <v>0</v>
      </c>
      <c r="CY555" s="325">
        <f t="shared" si="962"/>
        <v>0</v>
      </c>
      <c r="CZ555" s="27"/>
      <c r="DA555" s="324">
        <f>SUMIF('Rekapitulasi Juni'!$U$410:$U$588,APS!$B555,'Rekapitulasi Juni'!$V$410:$V$588)</f>
        <v>0</v>
      </c>
      <c r="DB555" s="324">
        <f>SUMIF('Rekapitulasi Juni'!$U$410:$U$588,APS!$B555,'Rekapitulasi Juni'!$W$410:$W$588)</f>
        <v>0</v>
      </c>
      <c r="DC555" s="27"/>
      <c r="DD555" s="325">
        <f t="shared" si="963"/>
        <v>0</v>
      </c>
      <c r="DE555" s="325">
        <f t="shared" si="964"/>
        <v>0</v>
      </c>
      <c r="DF555" s="27"/>
      <c r="DG555" s="324">
        <f>SUMIF('Rekapitulasi Juni'!$AL$410:$AL$588,APS!$B555,'Rekapitulasi Juni'!$AM$410:$AM$588)</f>
        <v>0</v>
      </c>
      <c r="DH555" s="324">
        <f>SUMIF('Rekapitulasi Juni'!$AL$410:$AL$588,APS!$B555,'Rekapitulasi Juni'!$AN$410:$AN$588)</f>
        <v>0</v>
      </c>
      <c r="DI555" s="27"/>
      <c r="DJ555" s="325">
        <f t="shared" si="929"/>
        <v>0</v>
      </c>
      <c r="DK555" s="325">
        <f t="shared" si="930"/>
        <v>0</v>
      </c>
      <c r="DL555" s="27"/>
      <c r="DM555" s="324">
        <f>SUMIF('Rekapitulasi Juni'!$BA$410:$BA$588,APS!$B555,'Rekapitulasi Juni'!$BB$410:$BB$588)</f>
        <v>0</v>
      </c>
      <c r="DN555" s="324">
        <f>SUMIF('Rekapitulasi Juni'!$BA$410:$BA$588,APS!$B555,'Rekapitulasi Juni'!$BC$410:$BC$588)</f>
        <v>0</v>
      </c>
      <c r="DO555" s="324">
        <f>SUMIF('Rekapitulasi Juni'!$BA$410:$BA$588,APS!$B555,'Rekapitulasi Juni'!$BF$410:$BF$588)</f>
        <v>0</v>
      </c>
      <c r="DP555" s="325">
        <f t="shared" si="921"/>
        <v>0</v>
      </c>
      <c r="DQ555" s="325">
        <f t="shared" si="922"/>
        <v>0</v>
      </c>
      <c r="DR555" s="27"/>
      <c r="DS555" s="324">
        <f>SUMIF('Rekapitulasi Juni'!$BP$410:$BP$588,APS!$B555,'Rekapitulasi Juni'!$BQ$410:$BQ$588)</f>
        <v>0</v>
      </c>
      <c r="DT555" s="324">
        <f>SUMIF('Rekapitulasi Juni'!$BP$410:$BP$588,APS!$B555,'Rekapitulasi Juni'!$BR$410:$BR$588)</f>
        <v>0</v>
      </c>
      <c r="DU555" s="27"/>
      <c r="DV555" s="325">
        <f t="shared" si="923"/>
        <v>0</v>
      </c>
      <c r="DW555" s="325">
        <f t="shared" si="924"/>
        <v>0</v>
      </c>
      <c r="DX555" s="41">
        <f t="shared" si="965"/>
        <v>0</v>
      </c>
      <c r="DY555" s="41">
        <f t="shared" si="966"/>
        <v>0</v>
      </c>
      <c r="DZ555" s="41">
        <f t="shared" si="967"/>
        <v>0</v>
      </c>
      <c r="EA555" s="41">
        <f t="shared" si="968"/>
        <v>0</v>
      </c>
      <c r="EB555" s="41">
        <f t="shared" si="969"/>
        <v>0</v>
      </c>
      <c r="EC555" s="41">
        <f t="shared" si="970"/>
        <v>0</v>
      </c>
      <c r="ED555" s="180">
        <f t="shared" si="971"/>
        <v>0</v>
      </c>
      <c r="EE555" s="27">
        <v>0</v>
      </c>
      <c r="EF555" s="27"/>
      <c r="EG555" s="324">
        <f>SUMIF('Rekapitulasi Juni'!$D$608:$D$786,APS!$B555,'Rekapitulasi Juni'!$E$608:$E$786)</f>
        <v>0</v>
      </c>
      <c r="EH555" s="324">
        <f>SUMIF('Rekapitulasi Juni'!$D$608:$D$786,APS!$B555,'Rekapitulasi Juni'!$F$608:$F$786)</f>
        <v>0</v>
      </c>
      <c r="EI555" s="27"/>
      <c r="EJ555" s="325">
        <f t="shared" si="925"/>
        <v>0</v>
      </c>
      <c r="EK555" s="325">
        <f t="shared" si="926"/>
        <v>0</v>
      </c>
      <c r="EL555" s="27"/>
      <c r="EM555" s="324">
        <f>SUMIF('Rekapitulasi Juni'!$U$608:$U$786,APS!$B555,'Rekapitulasi Juni'!$V$608:$V$786)</f>
        <v>0</v>
      </c>
      <c r="EN555" s="324">
        <f>SUMIF('Rekapitulasi Juni'!$U$608:$U$786,APS!$B555,'Rekapitulasi Juni'!$W$608:$W$786)</f>
        <v>0</v>
      </c>
      <c r="EO555" s="27"/>
      <c r="EP555" s="325">
        <f t="shared" si="927"/>
        <v>0</v>
      </c>
      <c r="EQ555" s="325">
        <f t="shared" si="928"/>
        <v>0</v>
      </c>
      <c r="ER555" s="27"/>
      <c r="ES555" s="324">
        <f>SUMIF('Rekapitulasi Juni'!$AL$608:$AL$786,APS!$B555,'Rekapitulasi Juni'!$AM$608:$AM$786)</f>
        <v>0</v>
      </c>
      <c r="ET555" s="324">
        <f>SUMIF('Rekapitulasi Juni'!$AL$608:$AL$786,APS!$B555,'Rekapitulasi Juni'!$AN$608:$AN$786)</f>
        <v>0</v>
      </c>
      <c r="EU555" s="27"/>
      <c r="EV555" s="325">
        <f t="shared" si="914"/>
        <v>0</v>
      </c>
      <c r="EW555" s="325">
        <f t="shared" si="915"/>
        <v>0</v>
      </c>
      <c r="EX555" s="27"/>
      <c r="EY555" s="324">
        <f>SUMIF('Rekapitulasi Juni'!$BA$608:$BA$786,APS!$B555,'Rekapitulasi Juni'!$BB$608:$BB$786)</f>
        <v>0</v>
      </c>
      <c r="EZ555" s="324">
        <f>SUMIF('Rekapitulasi Juni'!$BA$608:$BA$786,APS!$B555,'Rekapitulasi Juni'!$BC$608:$BC$786)</f>
        <v>0</v>
      </c>
      <c r="FA555" s="324">
        <f>SUMIF('Rekapitulasi Juni'!$BA$608:$BA$786,APS!$B555,'Rekapitulasi Juni'!$BF$608:$BF$786)</f>
        <v>0</v>
      </c>
      <c r="FB555" s="325">
        <f t="shared" si="916"/>
        <v>0</v>
      </c>
      <c r="FC555" s="325">
        <f t="shared" si="917"/>
        <v>0</v>
      </c>
      <c r="FD555" s="27"/>
      <c r="FE555" s="27"/>
      <c r="FF555" s="27"/>
      <c r="FG555" s="27"/>
      <c r="FH555" s="27"/>
      <c r="FI555" s="27"/>
      <c r="FJ555" s="41">
        <f t="shared" si="972"/>
        <v>0</v>
      </c>
      <c r="FK555" s="41">
        <f t="shared" si="973"/>
        <v>0</v>
      </c>
      <c r="FL555" s="41">
        <f t="shared" si="974"/>
        <v>0</v>
      </c>
      <c r="FM555" s="41">
        <f t="shared" si="975"/>
        <v>0</v>
      </c>
      <c r="FN555" s="41">
        <f t="shared" si="976"/>
        <v>0</v>
      </c>
      <c r="FO555" s="41">
        <f t="shared" si="977"/>
        <v>0</v>
      </c>
      <c r="FP555" s="180">
        <f t="shared" si="978"/>
        <v>0</v>
      </c>
      <c r="FQ555" s="27"/>
      <c r="FR555" s="27"/>
      <c r="FS555" s="324">
        <f>SUMIF('Rekapitulasi Juni'!$D$804:$D$984,APS!$B555,'Rekapitulasi Juni'!$E$804:$E$984)</f>
        <v>0</v>
      </c>
      <c r="FT555" s="324">
        <f>SUMIF('Rekapitulasi Juni'!$D$804:$D$984,APS!$B555,'Rekapitulasi Juni'!$F$804:$F$984)</f>
        <v>0</v>
      </c>
      <c r="FU555" s="27"/>
      <c r="FV555" s="325">
        <f t="shared" si="918"/>
        <v>0</v>
      </c>
      <c r="FW555" s="325">
        <f t="shared" si="919"/>
        <v>0</v>
      </c>
      <c r="FX555" s="27"/>
      <c r="FY555" s="324">
        <f>SUMIF('Rekapitulasi Juni'!$U$804:$U$984,APS!$B555,'Rekapitulasi Juni'!$V$804:$V$984)</f>
        <v>0</v>
      </c>
      <c r="FZ555" s="324">
        <f>SUMIF('Rekapitulasi Juni'!$U$804:$U$984,APS!$B555,'Rekapitulasi Juni'!$W$804:$W$984)</f>
        <v>0</v>
      </c>
      <c r="GA555" s="27"/>
      <c r="GB555" s="325">
        <f t="shared" si="912"/>
        <v>0</v>
      </c>
      <c r="GC555" s="325">
        <f t="shared" si="913"/>
        <v>0</v>
      </c>
      <c r="GD555" s="27"/>
      <c r="GE555" s="324">
        <f>SUMIF('Rekapitulasi Juni'!$AL$804:$AL$984,APS!$B555,'Rekapitulasi Juni'!$AM$804:$AM$984)</f>
        <v>0</v>
      </c>
      <c r="GF555" s="324">
        <f>SUMIF('Rekapitulasi Juni'!$AL$804:$AL$984,APS!$B555,'Rekapitulasi Juni'!$AN$804:$AN$984)</f>
        <v>0</v>
      </c>
      <c r="GG555" s="27"/>
      <c r="GH555" s="325">
        <f t="shared" si="902"/>
        <v>0</v>
      </c>
      <c r="GI555" s="325">
        <f t="shared" si="903"/>
        <v>0</v>
      </c>
      <c r="GJ555" s="27"/>
      <c r="GK555" s="27"/>
      <c r="GL555" s="41">
        <f t="shared" si="979"/>
        <v>0</v>
      </c>
      <c r="GM555" s="41">
        <f t="shared" si="980"/>
        <v>0</v>
      </c>
      <c r="GN555" s="41">
        <f t="shared" si="981"/>
        <v>0</v>
      </c>
      <c r="GO555" s="41">
        <f t="shared" si="911"/>
        <v>0</v>
      </c>
      <c r="GP555" s="41">
        <f t="shared" si="982"/>
        <v>0</v>
      </c>
      <c r="GQ555" s="41">
        <f t="shared" si="983"/>
        <v>0</v>
      </c>
      <c r="GR555" s="180">
        <f t="shared" si="984"/>
        <v>0</v>
      </c>
      <c r="GS555" s="41">
        <f t="shared" si="904"/>
        <v>0</v>
      </c>
      <c r="GT555" s="41">
        <f t="shared" si="905"/>
        <v>0</v>
      </c>
      <c r="GU555" s="41">
        <f t="shared" si="906"/>
        <v>0</v>
      </c>
      <c r="GV555" s="41">
        <f t="shared" si="907"/>
        <v>0</v>
      </c>
      <c r="GW555" s="41">
        <f t="shared" si="908"/>
        <v>0</v>
      </c>
      <c r="GX555" s="41">
        <f t="shared" si="909"/>
        <v>0</v>
      </c>
      <c r="GY555" s="180">
        <f t="shared" si="910"/>
        <v>0</v>
      </c>
      <c r="GZ555" s="41">
        <v>530</v>
      </c>
      <c r="HA555" s="32"/>
      <c r="HB555" s="42">
        <f t="shared" si="794"/>
        <v>0</v>
      </c>
      <c r="HC555" s="59"/>
    </row>
    <row r="556" spans="1:211" ht="15" hidden="1" customHeight="1">
      <c r="A556" s="31" t="s">
        <v>1081</v>
      </c>
      <c r="B556" s="32" t="s">
        <v>1082</v>
      </c>
      <c r="C556" s="31" t="s">
        <v>1066</v>
      </c>
      <c r="D556" s="31" t="s">
        <v>1066</v>
      </c>
      <c r="E556" s="31" t="s">
        <v>43</v>
      </c>
      <c r="F556" s="31" t="s">
        <v>929</v>
      </c>
      <c r="G556" s="33">
        <v>0</v>
      </c>
      <c r="H556" s="33">
        <v>0</v>
      </c>
      <c r="I556" s="33">
        <v>0</v>
      </c>
      <c r="J556" s="34">
        <f>IFERROR(VLOOKUP(A556,#REF!,3,0),0)</f>
        <v>0</v>
      </c>
      <c r="K556" s="34">
        <f t="shared" si="789"/>
        <v>0</v>
      </c>
      <c r="L556" s="34">
        <v>0</v>
      </c>
      <c r="M556" s="34">
        <v>0</v>
      </c>
      <c r="N556" s="35">
        <f t="shared" si="790"/>
        <v>0</v>
      </c>
      <c r="O556" s="35">
        <f t="shared" si="791"/>
        <v>0</v>
      </c>
      <c r="P556" s="36"/>
      <c r="Q556" s="36">
        <f t="shared" si="920"/>
        <v>0</v>
      </c>
      <c r="R556" s="80"/>
      <c r="S556" s="37">
        <f ca="1">SUMIF(ROP!$D$6:$H$65536,A556,ROP!$J$6:$J$65536)</f>
        <v>0</v>
      </c>
      <c r="T556" s="37">
        <f>SUMIF(HASIL!$B:$B,APS!$B556&amp;RIGHT(APS!T$9,2),HASIL!$I:$I)</f>
        <v>0</v>
      </c>
      <c r="U556" s="37">
        <f>SUMIF(HASIL!$B:$B,APS!$B556&amp;RIGHT(APS!U$9,2),HASIL!$I:$I)</f>
        <v>0</v>
      </c>
      <c r="V556" s="37">
        <f>SUMIF(HASIL!$B:$B,APS!$B556&amp;RIGHT(APS!V$9,2),HASIL!$I:$I)</f>
        <v>0</v>
      </c>
      <c r="W556" s="37">
        <f>SUMIF(HASIL!$B:$B,APS!$B556&amp;RIGHT(APS!W$9,2),HASIL!$I:$I)</f>
        <v>0</v>
      </c>
      <c r="X556" s="38">
        <f t="shared" si="792"/>
        <v>0</v>
      </c>
      <c r="Y556" s="38">
        <f t="shared" si="793"/>
        <v>0</v>
      </c>
      <c r="Z556" s="39">
        <f t="shared" si="985"/>
        <v>0</v>
      </c>
      <c r="AA556" s="39">
        <f t="shared" si="987"/>
        <v>0</v>
      </c>
      <c r="AB556" s="40">
        <f t="shared" si="986"/>
        <v>0</v>
      </c>
      <c r="AC556" s="27">
        <v>0</v>
      </c>
      <c r="AD556" s="27"/>
      <c r="AE556" s="27"/>
      <c r="AF556" s="27"/>
      <c r="AG556" s="27"/>
      <c r="AH556" s="27"/>
      <c r="AI556" s="324">
        <f>SUMIF('Rekapitulasi Juni'!$D$9:$D$192,APS!$B556,'Rekapitulasi Juni'!$E$9:$E$192)</f>
        <v>0</v>
      </c>
      <c r="AJ556" s="324">
        <f>SUMIF('Rekapitulasi Juni'!$D$9:$D$192,APS!$B556,'Rekapitulasi Juni'!$F$9:$F$192)</f>
        <v>0</v>
      </c>
      <c r="AK556" s="324">
        <f>SUMIF('Rekapitulasi Juni'!$D$9:$D$192,APS!$B556,'Rekapitulasi Juni'!$K$9:$K$192)</f>
        <v>0</v>
      </c>
      <c r="AL556" s="325">
        <f t="shared" si="931"/>
        <v>0</v>
      </c>
      <c r="AM556" s="325">
        <f t="shared" si="932"/>
        <v>0</v>
      </c>
      <c r="AN556" s="27"/>
      <c r="AO556" s="324">
        <f>SUMIF('Rekapitulasi Juni'!$U$9:$U$192,APS!$B556,'Rekapitulasi Juni'!$V$9:$V$192)</f>
        <v>0</v>
      </c>
      <c r="AP556" s="324">
        <f>SUMIF('Rekapitulasi Juni'!$U$9:$U$192,APS!$B556,'Rekapitulasi Juni'!$W$9:$W$192)</f>
        <v>0</v>
      </c>
      <c r="AQ556" s="27"/>
      <c r="AR556" s="325">
        <f t="shared" si="933"/>
        <v>0</v>
      </c>
      <c r="AS556" s="325">
        <f t="shared" si="934"/>
        <v>0</v>
      </c>
      <c r="AT556" s="27"/>
      <c r="AU556" s="324">
        <f>SUMIF('Rekapitulasi Juni'!$AL$9:$AL$192,APS!$B556,'Rekapitulasi Juni'!$AM$9:$AM$192)</f>
        <v>0</v>
      </c>
      <c r="AV556" s="324">
        <f>SUMIF('Rekapitulasi Juni'!$AL$9:$AL$192,APS!$B556,'Rekapitulasi Juni'!$AN$9:$AN$192)</f>
        <v>0</v>
      </c>
      <c r="AW556" s="27"/>
      <c r="AX556" s="325">
        <f t="shared" si="935"/>
        <v>0</v>
      </c>
      <c r="AY556" s="325">
        <f t="shared" si="936"/>
        <v>0</v>
      </c>
      <c r="AZ556" s="41">
        <f t="shared" si="937"/>
        <v>0</v>
      </c>
      <c r="BA556" s="41">
        <f t="shared" si="938"/>
        <v>0</v>
      </c>
      <c r="BB556" s="41">
        <f t="shared" si="939"/>
        <v>0</v>
      </c>
      <c r="BC556" s="41">
        <f t="shared" si="940"/>
        <v>0</v>
      </c>
      <c r="BD556" s="41">
        <f t="shared" si="941"/>
        <v>0</v>
      </c>
      <c r="BE556" s="41">
        <f t="shared" si="942"/>
        <v>0</v>
      </c>
      <c r="BF556" s="180">
        <f t="shared" si="943"/>
        <v>0</v>
      </c>
      <c r="BG556" s="27">
        <v>0</v>
      </c>
      <c r="BH556" s="27"/>
      <c r="BI556" s="324">
        <f>SUMIF('Rekapitulasi Juni'!$D$214:$D$393,APS!$B556,'Rekapitulasi Juni'!$E$214:$E$393)</f>
        <v>0</v>
      </c>
      <c r="BJ556" s="324">
        <f>SUMIF('Rekapitulasi Juni'!$D$214:$D$393,APS!$B556,'Rekapitulasi Juni'!$F$214:$F$393)</f>
        <v>0</v>
      </c>
      <c r="BK556" s="27"/>
      <c r="BL556" s="325">
        <f t="shared" si="944"/>
        <v>0</v>
      </c>
      <c r="BM556" s="325">
        <f t="shared" si="945"/>
        <v>0</v>
      </c>
      <c r="BN556" s="27"/>
      <c r="BO556" s="324">
        <f>SUMIF('Rekapitulasi Juni'!$U$214:$U$393,APS!$B556,'Rekapitulasi Juni'!$V$214:$V$393)</f>
        <v>0</v>
      </c>
      <c r="BP556" s="324">
        <f>SUMIF('Rekapitulasi Juni'!$U$214:$U$393,APS!$B556,'Rekapitulasi Juni'!$W$214:$W$393)</f>
        <v>0</v>
      </c>
      <c r="BQ556" s="27"/>
      <c r="BR556" s="325">
        <f t="shared" si="946"/>
        <v>0</v>
      </c>
      <c r="BS556" s="325">
        <f t="shared" si="947"/>
        <v>0</v>
      </c>
      <c r="BT556" s="27"/>
      <c r="BU556" s="324">
        <f>SUMIF('Rekapitulasi Juni'!$AL$214:$AL$393,APS!$B556,'Rekapitulasi Juni'!$AM$214:$AM$393)</f>
        <v>0</v>
      </c>
      <c r="BV556" s="324">
        <f>SUMIF('Rekapitulasi Juni'!$AL$214:$AL$393,APS!$B556,'Rekapitulasi Juni'!$AN$214:$AN$393)</f>
        <v>0</v>
      </c>
      <c r="BW556" s="27"/>
      <c r="BX556" s="325">
        <f t="shared" si="948"/>
        <v>0</v>
      </c>
      <c r="BY556" s="325">
        <f t="shared" si="949"/>
        <v>0</v>
      </c>
      <c r="BZ556" s="27"/>
      <c r="CA556" s="324">
        <f>SUMIF('Rekapitulasi Juni'!$BA$214:$BA$393,APS!$B556,'Rekapitulasi Juni'!$BB$214:$BB$393)</f>
        <v>0</v>
      </c>
      <c r="CB556" s="324">
        <f>SUMIF('Rekapitulasi Juni'!$BA$214:$BA$393,APS!$B556,'Rekapitulasi Juni'!$BC$214:$BC$393)</f>
        <v>0</v>
      </c>
      <c r="CC556" s="27"/>
      <c r="CD556" s="325">
        <f t="shared" si="950"/>
        <v>0</v>
      </c>
      <c r="CE556" s="325">
        <f t="shared" si="951"/>
        <v>0</v>
      </c>
      <c r="CF556" s="27"/>
      <c r="CG556" s="324">
        <f>SUMIF('Rekapitulasi Juni'!$BP$214:$BP$393,APS!$B556,'Rekapitulasi Juni'!$BQ$214:$BQ$393)</f>
        <v>0</v>
      </c>
      <c r="CH556" s="324">
        <f>SUMIF('Rekapitulasi Juni'!$BP$214:$BP$393,APS!$B556,'Rekapitulasi Juni'!$BR$214:$BR$393)</f>
        <v>0</v>
      </c>
      <c r="CI556" s="27"/>
      <c r="CJ556" s="325">
        <f t="shared" si="952"/>
        <v>0</v>
      </c>
      <c r="CK556" s="325">
        <f t="shared" si="953"/>
        <v>0</v>
      </c>
      <c r="CL556" s="41">
        <f t="shared" si="954"/>
        <v>0</v>
      </c>
      <c r="CM556" s="41">
        <f t="shared" si="955"/>
        <v>0</v>
      </c>
      <c r="CN556" s="41">
        <f t="shared" si="956"/>
        <v>0</v>
      </c>
      <c r="CO556" s="41">
        <f t="shared" si="957"/>
        <v>0</v>
      </c>
      <c r="CP556" s="41">
        <f t="shared" si="958"/>
        <v>0</v>
      </c>
      <c r="CQ556" s="41">
        <f t="shared" si="959"/>
        <v>0</v>
      </c>
      <c r="CR556" s="180">
        <f t="shared" si="960"/>
        <v>0</v>
      </c>
      <c r="CS556" s="27">
        <v>0</v>
      </c>
      <c r="CT556" s="27"/>
      <c r="CU556" s="324">
        <f>SUMIF('Rekapitulasi Juni'!$D$410:$D$588,APS!$B556,'Rekapitulasi Juni'!$E$410:$E$588)</f>
        <v>0</v>
      </c>
      <c r="CV556" s="324">
        <f>SUMIF('Rekapitulasi Juni'!$D$410:$D$588,APS!$B556,'Rekapitulasi Juni'!$F$410:$F$588)</f>
        <v>0</v>
      </c>
      <c r="CW556" s="27"/>
      <c r="CX556" s="325">
        <f t="shared" si="961"/>
        <v>0</v>
      </c>
      <c r="CY556" s="325">
        <f t="shared" si="962"/>
        <v>0</v>
      </c>
      <c r="CZ556" s="27"/>
      <c r="DA556" s="324">
        <f>SUMIF('Rekapitulasi Juni'!$U$410:$U$588,APS!$B556,'Rekapitulasi Juni'!$V$410:$V$588)</f>
        <v>0</v>
      </c>
      <c r="DB556" s="324">
        <f>SUMIF('Rekapitulasi Juni'!$U$410:$U$588,APS!$B556,'Rekapitulasi Juni'!$W$410:$W$588)</f>
        <v>0</v>
      </c>
      <c r="DC556" s="27"/>
      <c r="DD556" s="325">
        <f t="shared" si="963"/>
        <v>0</v>
      </c>
      <c r="DE556" s="325">
        <f t="shared" si="964"/>
        <v>0</v>
      </c>
      <c r="DF556" s="27"/>
      <c r="DG556" s="324">
        <f>SUMIF('Rekapitulasi Juni'!$AL$410:$AL$588,APS!$B556,'Rekapitulasi Juni'!$AM$410:$AM$588)</f>
        <v>0</v>
      </c>
      <c r="DH556" s="324">
        <f>SUMIF('Rekapitulasi Juni'!$AL$410:$AL$588,APS!$B556,'Rekapitulasi Juni'!$AN$410:$AN$588)</f>
        <v>0</v>
      </c>
      <c r="DI556" s="27"/>
      <c r="DJ556" s="325">
        <f t="shared" si="929"/>
        <v>0</v>
      </c>
      <c r="DK556" s="325">
        <f t="shared" si="930"/>
        <v>0</v>
      </c>
      <c r="DL556" s="27"/>
      <c r="DM556" s="324">
        <f>SUMIF('Rekapitulasi Juni'!$BA$410:$BA$588,APS!$B556,'Rekapitulasi Juni'!$BB$410:$BB$588)</f>
        <v>0</v>
      </c>
      <c r="DN556" s="324">
        <f>SUMIF('Rekapitulasi Juni'!$BA$410:$BA$588,APS!$B556,'Rekapitulasi Juni'!$BC$410:$BC$588)</f>
        <v>0</v>
      </c>
      <c r="DO556" s="324">
        <f>SUMIF('Rekapitulasi Juni'!$BA$410:$BA$588,APS!$B556,'Rekapitulasi Juni'!$BF$410:$BF$588)</f>
        <v>0</v>
      </c>
      <c r="DP556" s="325">
        <f t="shared" si="921"/>
        <v>0</v>
      </c>
      <c r="DQ556" s="325">
        <f t="shared" si="922"/>
        <v>0</v>
      </c>
      <c r="DR556" s="27"/>
      <c r="DS556" s="324">
        <f>SUMIF('Rekapitulasi Juni'!$BP$410:$BP$588,APS!$B556,'Rekapitulasi Juni'!$BQ$410:$BQ$588)</f>
        <v>0</v>
      </c>
      <c r="DT556" s="324">
        <f>SUMIF('Rekapitulasi Juni'!$BP$410:$BP$588,APS!$B556,'Rekapitulasi Juni'!$BR$410:$BR$588)</f>
        <v>0</v>
      </c>
      <c r="DU556" s="27"/>
      <c r="DV556" s="325">
        <f t="shared" si="923"/>
        <v>0</v>
      </c>
      <c r="DW556" s="325">
        <f t="shared" si="924"/>
        <v>0</v>
      </c>
      <c r="DX556" s="41">
        <f t="shared" si="965"/>
        <v>0</v>
      </c>
      <c r="DY556" s="41">
        <f t="shared" si="966"/>
        <v>0</v>
      </c>
      <c r="DZ556" s="41">
        <f t="shared" si="967"/>
        <v>0</v>
      </c>
      <c r="EA556" s="41">
        <f t="shared" si="968"/>
        <v>0</v>
      </c>
      <c r="EB556" s="41">
        <f t="shared" si="969"/>
        <v>0</v>
      </c>
      <c r="EC556" s="41">
        <f t="shared" si="970"/>
        <v>0</v>
      </c>
      <c r="ED556" s="180">
        <f t="shared" si="971"/>
        <v>0</v>
      </c>
      <c r="EE556" s="27">
        <v>0</v>
      </c>
      <c r="EF556" s="27"/>
      <c r="EG556" s="324">
        <f>SUMIF('Rekapitulasi Juni'!$D$608:$D$786,APS!$B556,'Rekapitulasi Juni'!$E$608:$E$786)</f>
        <v>0</v>
      </c>
      <c r="EH556" s="324">
        <f>SUMIF('Rekapitulasi Juni'!$D$608:$D$786,APS!$B556,'Rekapitulasi Juni'!$F$608:$F$786)</f>
        <v>0</v>
      </c>
      <c r="EI556" s="27"/>
      <c r="EJ556" s="325">
        <f t="shared" si="925"/>
        <v>0</v>
      </c>
      <c r="EK556" s="325">
        <f t="shared" si="926"/>
        <v>0</v>
      </c>
      <c r="EL556" s="27"/>
      <c r="EM556" s="324">
        <f>SUMIF('Rekapitulasi Juni'!$U$608:$U$786,APS!$B556,'Rekapitulasi Juni'!$V$608:$V$786)</f>
        <v>0</v>
      </c>
      <c r="EN556" s="324">
        <f>SUMIF('Rekapitulasi Juni'!$U$608:$U$786,APS!$B556,'Rekapitulasi Juni'!$W$608:$W$786)</f>
        <v>0</v>
      </c>
      <c r="EO556" s="27"/>
      <c r="EP556" s="325">
        <f t="shared" si="927"/>
        <v>0</v>
      </c>
      <c r="EQ556" s="325">
        <f t="shared" si="928"/>
        <v>0</v>
      </c>
      <c r="ER556" s="27"/>
      <c r="ES556" s="324">
        <f>SUMIF('Rekapitulasi Juni'!$AL$608:$AL$786,APS!$B556,'Rekapitulasi Juni'!$AM$608:$AM$786)</f>
        <v>0</v>
      </c>
      <c r="ET556" s="324">
        <f>SUMIF('Rekapitulasi Juni'!$AL$608:$AL$786,APS!$B556,'Rekapitulasi Juni'!$AN$608:$AN$786)</f>
        <v>0</v>
      </c>
      <c r="EU556" s="27"/>
      <c r="EV556" s="325">
        <f t="shared" si="914"/>
        <v>0</v>
      </c>
      <c r="EW556" s="325">
        <f t="shared" si="915"/>
        <v>0</v>
      </c>
      <c r="EX556" s="27"/>
      <c r="EY556" s="324">
        <f>SUMIF('Rekapitulasi Juni'!$BA$608:$BA$786,APS!$B556,'Rekapitulasi Juni'!$BB$608:$BB$786)</f>
        <v>0</v>
      </c>
      <c r="EZ556" s="324">
        <f>SUMIF('Rekapitulasi Juni'!$BA$608:$BA$786,APS!$B556,'Rekapitulasi Juni'!$BC$608:$BC$786)</f>
        <v>0</v>
      </c>
      <c r="FA556" s="324">
        <f>SUMIF('Rekapitulasi Juni'!$BA$608:$BA$786,APS!$B556,'Rekapitulasi Juni'!$BF$608:$BF$786)</f>
        <v>0</v>
      </c>
      <c r="FB556" s="325">
        <f t="shared" si="916"/>
        <v>0</v>
      </c>
      <c r="FC556" s="325">
        <f t="shared" si="917"/>
        <v>0</v>
      </c>
      <c r="FD556" s="27"/>
      <c r="FE556" s="27"/>
      <c r="FF556" s="27"/>
      <c r="FG556" s="27"/>
      <c r="FH556" s="27"/>
      <c r="FI556" s="27"/>
      <c r="FJ556" s="41">
        <f t="shared" si="972"/>
        <v>0</v>
      </c>
      <c r="FK556" s="41">
        <f t="shared" si="973"/>
        <v>0</v>
      </c>
      <c r="FL556" s="41">
        <f t="shared" si="974"/>
        <v>0</v>
      </c>
      <c r="FM556" s="41">
        <f t="shared" si="975"/>
        <v>0</v>
      </c>
      <c r="FN556" s="41">
        <f t="shared" si="976"/>
        <v>0</v>
      </c>
      <c r="FO556" s="41">
        <f t="shared" si="977"/>
        <v>0</v>
      </c>
      <c r="FP556" s="180">
        <f t="shared" si="978"/>
        <v>0</v>
      </c>
      <c r="FQ556" s="27"/>
      <c r="FR556" s="27"/>
      <c r="FS556" s="324">
        <f>SUMIF('Rekapitulasi Juni'!$D$804:$D$984,APS!$B556,'Rekapitulasi Juni'!$E$804:$E$984)</f>
        <v>0</v>
      </c>
      <c r="FT556" s="324">
        <f>SUMIF('Rekapitulasi Juni'!$D$804:$D$984,APS!$B556,'Rekapitulasi Juni'!$F$804:$F$984)</f>
        <v>0</v>
      </c>
      <c r="FU556" s="27"/>
      <c r="FV556" s="325">
        <f t="shared" si="918"/>
        <v>0</v>
      </c>
      <c r="FW556" s="325">
        <f t="shared" si="919"/>
        <v>0</v>
      </c>
      <c r="FX556" s="27"/>
      <c r="FY556" s="324">
        <f>SUMIF('Rekapitulasi Juni'!$U$804:$U$984,APS!$B556,'Rekapitulasi Juni'!$V$804:$V$984)</f>
        <v>0</v>
      </c>
      <c r="FZ556" s="324">
        <f>SUMIF('Rekapitulasi Juni'!$U$804:$U$984,APS!$B556,'Rekapitulasi Juni'!$W$804:$W$984)</f>
        <v>0</v>
      </c>
      <c r="GA556" s="27"/>
      <c r="GB556" s="325">
        <f t="shared" si="912"/>
        <v>0</v>
      </c>
      <c r="GC556" s="325">
        <f t="shared" si="913"/>
        <v>0</v>
      </c>
      <c r="GD556" s="27"/>
      <c r="GE556" s="324">
        <f>SUMIF('Rekapitulasi Juni'!$AL$804:$AL$984,APS!$B556,'Rekapitulasi Juni'!$AM$804:$AM$984)</f>
        <v>0</v>
      </c>
      <c r="GF556" s="324">
        <f>SUMIF('Rekapitulasi Juni'!$AL$804:$AL$984,APS!$B556,'Rekapitulasi Juni'!$AN$804:$AN$984)</f>
        <v>0</v>
      </c>
      <c r="GG556" s="27"/>
      <c r="GH556" s="325">
        <f t="shared" si="902"/>
        <v>0</v>
      </c>
      <c r="GI556" s="325">
        <f t="shared" si="903"/>
        <v>0</v>
      </c>
      <c r="GJ556" s="27"/>
      <c r="GK556" s="27"/>
      <c r="GL556" s="41">
        <f t="shared" si="979"/>
        <v>0</v>
      </c>
      <c r="GM556" s="41">
        <f t="shared" si="980"/>
        <v>0</v>
      </c>
      <c r="GN556" s="41">
        <f t="shared" si="981"/>
        <v>0</v>
      </c>
      <c r="GO556" s="41">
        <f t="shared" si="911"/>
        <v>0</v>
      </c>
      <c r="GP556" s="41">
        <f t="shared" si="982"/>
        <v>0</v>
      </c>
      <c r="GQ556" s="41">
        <f t="shared" si="983"/>
        <v>0</v>
      </c>
      <c r="GR556" s="180">
        <f t="shared" si="984"/>
        <v>0</v>
      </c>
      <c r="GS556" s="41">
        <f t="shared" si="904"/>
        <v>0</v>
      </c>
      <c r="GT556" s="41">
        <f t="shared" si="905"/>
        <v>0</v>
      </c>
      <c r="GU556" s="41">
        <f t="shared" si="906"/>
        <v>0</v>
      </c>
      <c r="GV556" s="41">
        <f t="shared" si="907"/>
        <v>0</v>
      </c>
      <c r="GW556" s="41">
        <f t="shared" si="908"/>
        <v>0</v>
      </c>
      <c r="GX556" s="41">
        <f t="shared" si="909"/>
        <v>0</v>
      </c>
      <c r="GY556" s="180">
        <f t="shared" si="910"/>
        <v>0</v>
      </c>
      <c r="GZ556" s="41">
        <v>532</v>
      </c>
      <c r="HA556" s="32"/>
      <c r="HB556" s="42">
        <f t="shared" si="794"/>
        <v>0</v>
      </c>
      <c r="HC556" s="59"/>
    </row>
    <row r="557" spans="1:211" ht="15" hidden="1" customHeight="1">
      <c r="A557" s="31" t="s">
        <v>1083</v>
      </c>
      <c r="B557" s="32" t="s">
        <v>1084</v>
      </c>
      <c r="C557" s="31" t="s">
        <v>1066</v>
      </c>
      <c r="D557" s="31" t="s">
        <v>1066</v>
      </c>
      <c r="E557" s="31" t="s">
        <v>43</v>
      </c>
      <c r="F557" s="31" t="s">
        <v>929</v>
      </c>
      <c r="G557" s="33">
        <v>0</v>
      </c>
      <c r="H557" s="33">
        <v>0</v>
      </c>
      <c r="I557" s="33">
        <v>0</v>
      </c>
      <c r="J557" s="34">
        <f>IFERROR(VLOOKUP(A557,#REF!,3,0),0)</f>
        <v>0</v>
      </c>
      <c r="K557" s="34">
        <f t="shared" si="789"/>
        <v>0</v>
      </c>
      <c r="L557" s="34">
        <v>0</v>
      </c>
      <c r="M557" s="34">
        <v>0</v>
      </c>
      <c r="N557" s="35">
        <f t="shared" si="790"/>
        <v>0</v>
      </c>
      <c r="O557" s="35">
        <f t="shared" si="791"/>
        <v>0</v>
      </c>
      <c r="P557" s="36"/>
      <c r="Q557" s="36">
        <f t="shared" si="920"/>
        <v>0</v>
      </c>
      <c r="R557" s="80"/>
      <c r="S557" s="37">
        <f ca="1">SUMIF(ROP!$D$6:$H$65536,A557,ROP!$J$6:$J$65536)</f>
        <v>0</v>
      </c>
      <c r="T557" s="37">
        <f>SUMIF(HASIL!$B:$B,APS!$B557&amp;RIGHT(APS!T$9,2),HASIL!$I:$I)</f>
        <v>0</v>
      </c>
      <c r="U557" s="37">
        <f>SUMIF(HASIL!$B:$B,APS!$B557&amp;RIGHT(APS!U$9,2),HASIL!$I:$I)</f>
        <v>0</v>
      </c>
      <c r="V557" s="37">
        <f>SUMIF(HASIL!$B:$B,APS!$B557&amp;RIGHT(APS!V$9,2),HASIL!$I:$I)</f>
        <v>0</v>
      </c>
      <c r="W557" s="37">
        <f>SUMIF(HASIL!$B:$B,APS!$B557&amp;RIGHT(APS!W$9,2),HASIL!$I:$I)</f>
        <v>0</v>
      </c>
      <c r="X557" s="38">
        <f t="shared" si="792"/>
        <v>0</v>
      </c>
      <c r="Y557" s="38">
        <f t="shared" si="793"/>
        <v>0</v>
      </c>
      <c r="Z557" s="39">
        <f t="shared" si="985"/>
        <v>0</v>
      </c>
      <c r="AA557" s="39">
        <f t="shared" si="987"/>
        <v>0</v>
      </c>
      <c r="AB557" s="40">
        <f t="shared" si="986"/>
        <v>0</v>
      </c>
      <c r="AC557" s="27">
        <v>0</v>
      </c>
      <c r="AD557" s="27"/>
      <c r="AE557" s="27"/>
      <c r="AF557" s="27"/>
      <c r="AG557" s="27"/>
      <c r="AH557" s="27"/>
      <c r="AI557" s="324">
        <f>SUMIF('Rekapitulasi Juni'!$D$9:$D$192,APS!$B557,'Rekapitulasi Juni'!$E$9:$E$192)</f>
        <v>0</v>
      </c>
      <c r="AJ557" s="324">
        <f>SUMIF('Rekapitulasi Juni'!$D$9:$D$192,APS!$B557,'Rekapitulasi Juni'!$F$9:$F$192)</f>
        <v>0</v>
      </c>
      <c r="AK557" s="324">
        <f>SUMIF('Rekapitulasi Juni'!$D$9:$D$192,APS!$B557,'Rekapitulasi Juni'!$K$9:$K$192)</f>
        <v>0</v>
      </c>
      <c r="AL557" s="325">
        <f t="shared" si="931"/>
        <v>0</v>
      </c>
      <c r="AM557" s="325">
        <f t="shared" si="932"/>
        <v>0</v>
      </c>
      <c r="AN557" s="27"/>
      <c r="AO557" s="324">
        <f>SUMIF('Rekapitulasi Juni'!$U$9:$U$192,APS!$B557,'Rekapitulasi Juni'!$V$9:$V$192)</f>
        <v>0</v>
      </c>
      <c r="AP557" s="324">
        <f>SUMIF('Rekapitulasi Juni'!$U$9:$U$192,APS!$B557,'Rekapitulasi Juni'!$W$9:$W$192)</f>
        <v>0</v>
      </c>
      <c r="AQ557" s="27"/>
      <c r="AR557" s="325">
        <f t="shared" si="933"/>
        <v>0</v>
      </c>
      <c r="AS557" s="325">
        <f t="shared" si="934"/>
        <v>0</v>
      </c>
      <c r="AT557" s="27"/>
      <c r="AU557" s="324">
        <f>SUMIF('Rekapitulasi Juni'!$AL$9:$AL$192,APS!$B557,'Rekapitulasi Juni'!$AM$9:$AM$192)</f>
        <v>0</v>
      </c>
      <c r="AV557" s="324">
        <f>SUMIF('Rekapitulasi Juni'!$AL$9:$AL$192,APS!$B557,'Rekapitulasi Juni'!$AN$9:$AN$192)</f>
        <v>0</v>
      </c>
      <c r="AW557" s="27"/>
      <c r="AX557" s="325">
        <f t="shared" si="935"/>
        <v>0</v>
      </c>
      <c r="AY557" s="325">
        <f t="shared" si="936"/>
        <v>0</v>
      </c>
      <c r="AZ557" s="41">
        <f t="shared" si="937"/>
        <v>0</v>
      </c>
      <c r="BA557" s="41">
        <f t="shared" si="938"/>
        <v>0</v>
      </c>
      <c r="BB557" s="41">
        <f t="shared" si="939"/>
        <v>0</v>
      </c>
      <c r="BC557" s="41">
        <f t="shared" si="940"/>
        <v>0</v>
      </c>
      <c r="BD557" s="41">
        <f t="shared" si="941"/>
        <v>0</v>
      </c>
      <c r="BE557" s="41">
        <f t="shared" si="942"/>
        <v>0</v>
      </c>
      <c r="BF557" s="180">
        <f t="shared" si="943"/>
        <v>0</v>
      </c>
      <c r="BG557" s="27">
        <v>0</v>
      </c>
      <c r="BH557" s="27"/>
      <c r="BI557" s="324">
        <f>SUMIF('Rekapitulasi Juni'!$D$214:$D$393,APS!$B557,'Rekapitulasi Juni'!$E$214:$E$393)</f>
        <v>0</v>
      </c>
      <c r="BJ557" s="324">
        <f>SUMIF('Rekapitulasi Juni'!$D$214:$D$393,APS!$B557,'Rekapitulasi Juni'!$F$214:$F$393)</f>
        <v>0</v>
      </c>
      <c r="BK557" s="27"/>
      <c r="BL557" s="325">
        <f t="shared" si="944"/>
        <v>0</v>
      </c>
      <c r="BM557" s="325">
        <f t="shared" si="945"/>
        <v>0</v>
      </c>
      <c r="BN557" s="27"/>
      <c r="BO557" s="324">
        <f>SUMIF('Rekapitulasi Juni'!$U$214:$U$393,APS!$B557,'Rekapitulasi Juni'!$V$214:$V$393)</f>
        <v>0</v>
      </c>
      <c r="BP557" s="324">
        <f>SUMIF('Rekapitulasi Juni'!$U$214:$U$393,APS!$B557,'Rekapitulasi Juni'!$W$214:$W$393)</f>
        <v>0</v>
      </c>
      <c r="BQ557" s="27"/>
      <c r="BR557" s="325">
        <f t="shared" si="946"/>
        <v>0</v>
      </c>
      <c r="BS557" s="325">
        <f t="shared" si="947"/>
        <v>0</v>
      </c>
      <c r="BT557" s="27"/>
      <c r="BU557" s="324">
        <f>SUMIF('Rekapitulasi Juni'!$AL$214:$AL$393,APS!$B557,'Rekapitulasi Juni'!$AM$214:$AM$393)</f>
        <v>0</v>
      </c>
      <c r="BV557" s="324">
        <f>SUMIF('Rekapitulasi Juni'!$AL$214:$AL$393,APS!$B557,'Rekapitulasi Juni'!$AN$214:$AN$393)</f>
        <v>0</v>
      </c>
      <c r="BW557" s="27"/>
      <c r="BX557" s="325">
        <f t="shared" si="948"/>
        <v>0</v>
      </c>
      <c r="BY557" s="325">
        <f t="shared" si="949"/>
        <v>0</v>
      </c>
      <c r="BZ557" s="27"/>
      <c r="CA557" s="324">
        <f>SUMIF('Rekapitulasi Juni'!$BA$214:$BA$393,APS!$B557,'Rekapitulasi Juni'!$BB$214:$BB$393)</f>
        <v>0</v>
      </c>
      <c r="CB557" s="324">
        <f>SUMIF('Rekapitulasi Juni'!$BA$214:$BA$393,APS!$B557,'Rekapitulasi Juni'!$BC$214:$BC$393)</f>
        <v>0</v>
      </c>
      <c r="CC557" s="27"/>
      <c r="CD557" s="325">
        <f t="shared" si="950"/>
        <v>0</v>
      </c>
      <c r="CE557" s="325">
        <f t="shared" si="951"/>
        <v>0</v>
      </c>
      <c r="CF557" s="27"/>
      <c r="CG557" s="324">
        <f>SUMIF('Rekapitulasi Juni'!$BP$214:$BP$393,APS!$B557,'Rekapitulasi Juni'!$BQ$214:$BQ$393)</f>
        <v>0</v>
      </c>
      <c r="CH557" s="324">
        <f>SUMIF('Rekapitulasi Juni'!$BP$214:$BP$393,APS!$B557,'Rekapitulasi Juni'!$BR$214:$BR$393)</f>
        <v>0</v>
      </c>
      <c r="CI557" s="27"/>
      <c r="CJ557" s="325">
        <f t="shared" si="952"/>
        <v>0</v>
      </c>
      <c r="CK557" s="325">
        <f t="shared" si="953"/>
        <v>0</v>
      </c>
      <c r="CL557" s="41">
        <f t="shared" si="954"/>
        <v>0</v>
      </c>
      <c r="CM557" s="41">
        <f t="shared" si="955"/>
        <v>0</v>
      </c>
      <c r="CN557" s="41">
        <f t="shared" si="956"/>
        <v>0</v>
      </c>
      <c r="CO557" s="41">
        <f t="shared" si="957"/>
        <v>0</v>
      </c>
      <c r="CP557" s="41">
        <f t="shared" si="958"/>
        <v>0</v>
      </c>
      <c r="CQ557" s="41">
        <f t="shared" si="959"/>
        <v>0</v>
      </c>
      <c r="CR557" s="180">
        <f t="shared" si="960"/>
        <v>0</v>
      </c>
      <c r="CS557" s="27">
        <v>0</v>
      </c>
      <c r="CT557" s="27"/>
      <c r="CU557" s="324">
        <f>SUMIF('Rekapitulasi Juni'!$D$410:$D$588,APS!$B557,'Rekapitulasi Juni'!$E$410:$E$588)</f>
        <v>0</v>
      </c>
      <c r="CV557" s="324">
        <f>SUMIF('Rekapitulasi Juni'!$D$410:$D$588,APS!$B557,'Rekapitulasi Juni'!$F$410:$F$588)</f>
        <v>0</v>
      </c>
      <c r="CW557" s="27"/>
      <c r="CX557" s="325">
        <f t="shared" si="961"/>
        <v>0</v>
      </c>
      <c r="CY557" s="325">
        <f t="shared" si="962"/>
        <v>0</v>
      </c>
      <c r="CZ557" s="27"/>
      <c r="DA557" s="324">
        <f>SUMIF('Rekapitulasi Juni'!$U$410:$U$588,APS!$B557,'Rekapitulasi Juni'!$V$410:$V$588)</f>
        <v>0</v>
      </c>
      <c r="DB557" s="324">
        <f>SUMIF('Rekapitulasi Juni'!$U$410:$U$588,APS!$B557,'Rekapitulasi Juni'!$W$410:$W$588)</f>
        <v>0</v>
      </c>
      <c r="DC557" s="27"/>
      <c r="DD557" s="325">
        <f t="shared" si="963"/>
        <v>0</v>
      </c>
      <c r="DE557" s="325">
        <f t="shared" si="964"/>
        <v>0</v>
      </c>
      <c r="DF557" s="27"/>
      <c r="DG557" s="324">
        <f>SUMIF('Rekapitulasi Juni'!$AL$410:$AL$588,APS!$B557,'Rekapitulasi Juni'!$AM$410:$AM$588)</f>
        <v>0</v>
      </c>
      <c r="DH557" s="324">
        <f>SUMIF('Rekapitulasi Juni'!$AL$410:$AL$588,APS!$B557,'Rekapitulasi Juni'!$AN$410:$AN$588)</f>
        <v>0</v>
      </c>
      <c r="DI557" s="27"/>
      <c r="DJ557" s="325">
        <f t="shared" si="929"/>
        <v>0</v>
      </c>
      <c r="DK557" s="325">
        <f t="shared" si="930"/>
        <v>0</v>
      </c>
      <c r="DL557" s="27"/>
      <c r="DM557" s="324">
        <f>SUMIF('Rekapitulasi Juni'!$BA$410:$BA$588,APS!$B557,'Rekapitulasi Juni'!$BB$410:$BB$588)</f>
        <v>0</v>
      </c>
      <c r="DN557" s="324">
        <f>SUMIF('Rekapitulasi Juni'!$BA$410:$BA$588,APS!$B557,'Rekapitulasi Juni'!$BC$410:$BC$588)</f>
        <v>0</v>
      </c>
      <c r="DO557" s="324">
        <f>SUMIF('Rekapitulasi Juni'!$BA$410:$BA$588,APS!$B557,'Rekapitulasi Juni'!$BF$410:$BF$588)</f>
        <v>0</v>
      </c>
      <c r="DP557" s="325">
        <f t="shared" si="921"/>
        <v>0</v>
      </c>
      <c r="DQ557" s="325">
        <f t="shared" si="922"/>
        <v>0</v>
      </c>
      <c r="DR557" s="27"/>
      <c r="DS557" s="324">
        <f>SUMIF('Rekapitulasi Juni'!$BP$410:$BP$588,APS!$B557,'Rekapitulasi Juni'!$BQ$410:$BQ$588)</f>
        <v>0</v>
      </c>
      <c r="DT557" s="324">
        <f>SUMIF('Rekapitulasi Juni'!$BP$410:$BP$588,APS!$B557,'Rekapitulasi Juni'!$BR$410:$BR$588)</f>
        <v>0</v>
      </c>
      <c r="DU557" s="27"/>
      <c r="DV557" s="325">
        <f t="shared" si="923"/>
        <v>0</v>
      </c>
      <c r="DW557" s="325">
        <f t="shared" si="924"/>
        <v>0</v>
      </c>
      <c r="DX557" s="41">
        <f t="shared" si="965"/>
        <v>0</v>
      </c>
      <c r="DY557" s="41">
        <f t="shared" si="966"/>
        <v>0</v>
      </c>
      <c r="DZ557" s="41">
        <f t="shared" si="967"/>
        <v>0</v>
      </c>
      <c r="EA557" s="41">
        <f t="shared" si="968"/>
        <v>0</v>
      </c>
      <c r="EB557" s="41">
        <f t="shared" si="969"/>
        <v>0</v>
      </c>
      <c r="EC557" s="41">
        <f t="shared" si="970"/>
        <v>0</v>
      </c>
      <c r="ED557" s="180">
        <f t="shared" si="971"/>
        <v>0</v>
      </c>
      <c r="EE557" s="27">
        <v>0</v>
      </c>
      <c r="EF557" s="27"/>
      <c r="EG557" s="324">
        <f>SUMIF('Rekapitulasi Juni'!$D$608:$D$786,APS!$B557,'Rekapitulasi Juni'!$E$608:$E$786)</f>
        <v>0</v>
      </c>
      <c r="EH557" s="324">
        <f>SUMIF('Rekapitulasi Juni'!$D$608:$D$786,APS!$B557,'Rekapitulasi Juni'!$F$608:$F$786)</f>
        <v>0</v>
      </c>
      <c r="EI557" s="27"/>
      <c r="EJ557" s="325">
        <f t="shared" si="925"/>
        <v>0</v>
      </c>
      <c r="EK557" s="325">
        <f t="shared" si="926"/>
        <v>0</v>
      </c>
      <c r="EL557" s="27"/>
      <c r="EM557" s="324">
        <f>SUMIF('Rekapitulasi Juni'!$U$608:$U$786,APS!$B557,'Rekapitulasi Juni'!$V$608:$V$786)</f>
        <v>0</v>
      </c>
      <c r="EN557" s="324">
        <f>SUMIF('Rekapitulasi Juni'!$U$608:$U$786,APS!$B557,'Rekapitulasi Juni'!$W$608:$W$786)</f>
        <v>0</v>
      </c>
      <c r="EO557" s="27"/>
      <c r="EP557" s="325">
        <f t="shared" si="927"/>
        <v>0</v>
      </c>
      <c r="EQ557" s="325">
        <f t="shared" si="928"/>
        <v>0</v>
      </c>
      <c r="ER557" s="27"/>
      <c r="ES557" s="324">
        <f>SUMIF('Rekapitulasi Juni'!$AL$608:$AL$786,APS!$B557,'Rekapitulasi Juni'!$AM$608:$AM$786)</f>
        <v>0</v>
      </c>
      <c r="ET557" s="324">
        <f>SUMIF('Rekapitulasi Juni'!$AL$608:$AL$786,APS!$B557,'Rekapitulasi Juni'!$AN$608:$AN$786)</f>
        <v>0</v>
      </c>
      <c r="EU557" s="27"/>
      <c r="EV557" s="325">
        <f t="shared" si="914"/>
        <v>0</v>
      </c>
      <c r="EW557" s="325">
        <f t="shared" si="915"/>
        <v>0</v>
      </c>
      <c r="EX557" s="27"/>
      <c r="EY557" s="324">
        <f>SUMIF('Rekapitulasi Juni'!$BA$608:$BA$786,APS!$B557,'Rekapitulasi Juni'!$BB$608:$BB$786)</f>
        <v>0</v>
      </c>
      <c r="EZ557" s="324">
        <f>SUMIF('Rekapitulasi Juni'!$BA$608:$BA$786,APS!$B557,'Rekapitulasi Juni'!$BC$608:$BC$786)</f>
        <v>0</v>
      </c>
      <c r="FA557" s="324">
        <f>SUMIF('Rekapitulasi Juni'!$BA$608:$BA$786,APS!$B557,'Rekapitulasi Juni'!$BF$608:$BF$786)</f>
        <v>0</v>
      </c>
      <c r="FB557" s="325">
        <f t="shared" si="916"/>
        <v>0</v>
      </c>
      <c r="FC557" s="325">
        <f t="shared" si="917"/>
        <v>0</v>
      </c>
      <c r="FD557" s="27"/>
      <c r="FE557" s="27"/>
      <c r="FF557" s="27"/>
      <c r="FG557" s="27"/>
      <c r="FH557" s="27"/>
      <c r="FI557" s="27"/>
      <c r="FJ557" s="41">
        <f t="shared" si="972"/>
        <v>0</v>
      </c>
      <c r="FK557" s="41">
        <f t="shared" si="973"/>
        <v>0</v>
      </c>
      <c r="FL557" s="41">
        <f t="shared" si="974"/>
        <v>0</v>
      </c>
      <c r="FM557" s="41">
        <f t="shared" si="975"/>
        <v>0</v>
      </c>
      <c r="FN557" s="41">
        <f t="shared" si="976"/>
        <v>0</v>
      </c>
      <c r="FO557" s="41">
        <f t="shared" si="977"/>
        <v>0</v>
      </c>
      <c r="FP557" s="180">
        <f t="shared" si="978"/>
        <v>0</v>
      </c>
      <c r="FQ557" s="27"/>
      <c r="FR557" s="27"/>
      <c r="FS557" s="324">
        <f>SUMIF('Rekapitulasi Juni'!$D$804:$D$984,APS!$B557,'Rekapitulasi Juni'!$E$804:$E$984)</f>
        <v>0</v>
      </c>
      <c r="FT557" s="324">
        <f>SUMIF('Rekapitulasi Juni'!$D$804:$D$984,APS!$B557,'Rekapitulasi Juni'!$F$804:$F$984)</f>
        <v>0</v>
      </c>
      <c r="FU557" s="27"/>
      <c r="FV557" s="325">
        <f t="shared" si="918"/>
        <v>0</v>
      </c>
      <c r="FW557" s="325">
        <f t="shared" si="919"/>
        <v>0</v>
      </c>
      <c r="FX557" s="27"/>
      <c r="FY557" s="324">
        <f>SUMIF('Rekapitulasi Juni'!$U$804:$U$984,APS!$B557,'Rekapitulasi Juni'!$V$804:$V$984)</f>
        <v>0</v>
      </c>
      <c r="FZ557" s="324">
        <f>SUMIF('Rekapitulasi Juni'!$U$804:$U$984,APS!$B557,'Rekapitulasi Juni'!$W$804:$W$984)</f>
        <v>0</v>
      </c>
      <c r="GA557" s="27"/>
      <c r="GB557" s="325">
        <f t="shared" si="912"/>
        <v>0</v>
      </c>
      <c r="GC557" s="325">
        <f t="shared" si="913"/>
        <v>0</v>
      </c>
      <c r="GD557" s="27"/>
      <c r="GE557" s="324">
        <f>SUMIF('Rekapitulasi Juni'!$AL$804:$AL$984,APS!$B557,'Rekapitulasi Juni'!$AM$804:$AM$984)</f>
        <v>0</v>
      </c>
      <c r="GF557" s="324">
        <f>SUMIF('Rekapitulasi Juni'!$AL$804:$AL$984,APS!$B557,'Rekapitulasi Juni'!$AN$804:$AN$984)</f>
        <v>0</v>
      </c>
      <c r="GG557" s="27"/>
      <c r="GH557" s="325">
        <f t="shared" si="902"/>
        <v>0</v>
      </c>
      <c r="GI557" s="325">
        <f t="shared" si="903"/>
        <v>0</v>
      </c>
      <c r="GJ557" s="27"/>
      <c r="GK557" s="27"/>
      <c r="GL557" s="41">
        <f t="shared" si="979"/>
        <v>0</v>
      </c>
      <c r="GM557" s="41">
        <f t="shared" si="980"/>
        <v>0</v>
      </c>
      <c r="GN557" s="41">
        <f t="shared" si="981"/>
        <v>0</v>
      </c>
      <c r="GO557" s="41">
        <f t="shared" si="911"/>
        <v>0</v>
      </c>
      <c r="GP557" s="41">
        <f t="shared" si="982"/>
        <v>0</v>
      </c>
      <c r="GQ557" s="41">
        <f t="shared" si="983"/>
        <v>0</v>
      </c>
      <c r="GR557" s="180">
        <f t="shared" si="984"/>
        <v>0</v>
      </c>
      <c r="GS557" s="41">
        <f t="shared" si="904"/>
        <v>0</v>
      </c>
      <c r="GT557" s="41">
        <f t="shared" si="905"/>
        <v>0</v>
      </c>
      <c r="GU557" s="41">
        <f t="shared" si="906"/>
        <v>0</v>
      </c>
      <c r="GV557" s="41">
        <f t="shared" si="907"/>
        <v>0</v>
      </c>
      <c r="GW557" s="41">
        <f t="shared" si="908"/>
        <v>0</v>
      </c>
      <c r="GX557" s="41">
        <f t="shared" si="909"/>
        <v>0</v>
      </c>
      <c r="GY557" s="180">
        <f t="shared" si="910"/>
        <v>0</v>
      </c>
      <c r="GZ557" s="41">
        <v>533</v>
      </c>
      <c r="HA557" s="32"/>
      <c r="HB557" s="42">
        <f t="shared" si="794"/>
        <v>0</v>
      </c>
      <c r="HC557" s="59"/>
    </row>
    <row r="558" spans="1:211" ht="15" customHeight="1">
      <c r="A558" s="51" t="s">
        <v>1085</v>
      </c>
      <c r="B558" s="52" t="s">
        <v>1086</v>
      </c>
      <c r="C558" s="31" t="s">
        <v>1066</v>
      </c>
      <c r="D558" s="31" t="s">
        <v>1066</v>
      </c>
      <c r="E558" s="31" t="s">
        <v>43</v>
      </c>
      <c r="F558" s="31" t="s">
        <v>929</v>
      </c>
      <c r="G558" s="47">
        <v>2</v>
      </c>
      <c r="H558" s="33">
        <v>0</v>
      </c>
      <c r="I558" s="33">
        <v>0</v>
      </c>
      <c r="J558" s="34">
        <f>IFERROR(VLOOKUP(A558,#REF!,3,0),0)</f>
        <v>0</v>
      </c>
      <c r="K558" s="34">
        <f t="shared" si="789"/>
        <v>0</v>
      </c>
      <c r="L558" s="34">
        <v>0</v>
      </c>
      <c r="M558" s="34">
        <v>0</v>
      </c>
      <c r="N558" s="35">
        <f t="shared" si="790"/>
        <v>2</v>
      </c>
      <c r="O558" s="35">
        <f t="shared" si="791"/>
        <v>2</v>
      </c>
      <c r="P558" s="36">
        <v>7</v>
      </c>
      <c r="Q558" s="36">
        <f t="shared" si="920"/>
        <v>7</v>
      </c>
      <c r="R558" s="80"/>
      <c r="S558" s="37">
        <f ca="1">SUMIF(ROP!$D$6:$H$65536,A558,ROP!$J$6:$J$65536)</f>
        <v>0</v>
      </c>
      <c r="T558" s="37">
        <f>SUMIF(HASIL!$B:$B,APS!$B558&amp;RIGHT(APS!T$9,2),HASIL!$I:$I)</f>
        <v>0</v>
      </c>
      <c r="U558" s="37">
        <f>SUMIF(HASIL!$B:$B,APS!$B558&amp;RIGHT(APS!U$9,2),HASIL!$I:$I)</f>
        <v>0</v>
      </c>
      <c r="V558" s="37">
        <f>SUMIF(HASIL!$B:$B,APS!$B558&amp;RIGHT(APS!V$9,2),HASIL!$I:$I)</f>
        <v>0</v>
      </c>
      <c r="W558" s="37">
        <f>SUMIF(HASIL!$B:$B,APS!$B558&amp;RIGHT(APS!W$9,2),HASIL!$I:$I)</f>
        <v>0</v>
      </c>
      <c r="X558" s="38">
        <f t="shared" si="792"/>
        <v>0</v>
      </c>
      <c r="Y558" s="38">
        <f t="shared" si="793"/>
        <v>-7</v>
      </c>
      <c r="Z558" s="39">
        <f>+AA558-Q558</f>
        <v>0</v>
      </c>
      <c r="AA558" s="39">
        <f t="shared" si="987"/>
        <v>7</v>
      </c>
      <c r="AB558" s="40">
        <f t="shared" si="986"/>
        <v>7</v>
      </c>
      <c r="AC558" s="27">
        <v>7</v>
      </c>
      <c r="AD558" s="27"/>
      <c r="AE558" s="27"/>
      <c r="AF558" s="27"/>
      <c r="AG558" s="27"/>
      <c r="AH558" s="27"/>
      <c r="AI558" s="324">
        <f>SUMIF('Rekapitulasi Juni'!$D$9:$D$192,APS!$B558,'Rekapitulasi Juni'!$E$9:$E$192)</f>
        <v>0</v>
      </c>
      <c r="AJ558" s="324">
        <f>SUMIF('Rekapitulasi Juni'!$D$9:$D$192,APS!$B558,'Rekapitulasi Juni'!$F$9:$F$192)</f>
        <v>0</v>
      </c>
      <c r="AK558" s="324">
        <f>SUMIF('Rekapitulasi Juni'!$D$9:$D$192,APS!$B558,'Rekapitulasi Juni'!$K$9:$K$192)</f>
        <v>0</v>
      </c>
      <c r="AL558" s="325">
        <f t="shared" si="931"/>
        <v>0</v>
      </c>
      <c r="AM558" s="325">
        <f t="shared" si="932"/>
        <v>0</v>
      </c>
      <c r="AN558" s="27"/>
      <c r="AO558" s="324">
        <f>SUMIF('Rekapitulasi Juni'!$U$9:$U$192,APS!$B558,'Rekapitulasi Juni'!$V$9:$V$192)</f>
        <v>0</v>
      </c>
      <c r="AP558" s="324">
        <f>SUMIF('Rekapitulasi Juni'!$U$9:$U$192,APS!$B558,'Rekapitulasi Juni'!$W$9:$W$192)</f>
        <v>0</v>
      </c>
      <c r="AQ558" s="27"/>
      <c r="AR558" s="325">
        <f t="shared" si="933"/>
        <v>0</v>
      </c>
      <c r="AS558" s="325">
        <f t="shared" si="934"/>
        <v>0</v>
      </c>
      <c r="AT558" s="27"/>
      <c r="AU558" s="324">
        <f>SUMIF('Rekapitulasi Juni'!$AL$9:$AL$192,APS!$B558,'Rekapitulasi Juni'!$AM$9:$AM$192)</f>
        <v>0</v>
      </c>
      <c r="AV558" s="324">
        <f>SUMIF('Rekapitulasi Juni'!$AL$9:$AL$192,APS!$B558,'Rekapitulasi Juni'!$AN$9:$AN$192)</f>
        <v>0</v>
      </c>
      <c r="AW558" s="27"/>
      <c r="AX558" s="325">
        <f t="shared" si="935"/>
        <v>0</v>
      </c>
      <c r="AY558" s="325">
        <f t="shared" si="936"/>
        <v>0</v>
      </c>
      <c r="AZ558" s="41">
        <f t="shared" si="937"/>
        <v>0</v>
      </c>
      <c r="BA558" s="41">
        <f t="shared" si="938"/>
        <v>0</v>
      </c>
      <c r="BB558" s="41">
        <f t="shared" si="939"/>
        <v>0</v>
      </c>
      <c r="BC558" s="41">
        <f t="shared" si="940"/>
        <v>0</v>
      </c>
      <c r="BD558" s="41">
        <f t="shared" si="941"/>
        <v>0</v>
      </c>
      <c r="BE558" s="41">
        <f t="shared" si="942"/>
        <v>0</v>
      </c>
      <c r="BF558" s="180">
        <f t="shared" si="943"/>
        <v>0</v>
      </c>
      <c r="BG558" s="27">
        <v>0</v>
      </c>
      <c r="BH558" s="27"/>
      <c r="BI558" s="324">
        <f>SUMIF('Rekapitulasi Juni'!$D$214:$D$393,APS!$B558,'Rekapitulasi Juni'!$E$214:$E$393)</f>
        <v>0</v>
      </c>
      <c r="BJ558" s="324">
        <f>SUMIF('Rekapitulasi Juni'!$D$214:$D$393,APS!$B558,'Rekapitulasi Juni'!$F$214:$F$393)</f>
        <v>0</v>
      </c>
      <c r="BK558" s="27"/>
      <c r="BL558" s="325">
        <f t="shared" si="944"/>
        <v>0</v>
      </c>
      <c r="BM558" s="325">
        <f t="shared" si="945"/>
        <v>0</v>
      </c>
      <c r="BN558" s="27"/>
      <c r="BO558" s="324">
        <f>SUMIF('Rekapitulasi Juni'!$U$214:$U$393,APS!$B558,'Rekapitulasi Juni'!$V$214:$V$393)</f>
        <v>0</v>
      </c>
      <c r="BP558" s="324">
        <f>SUMIF('Rekapitulasi Juni'!$U$214:$U$393,APS!$B558,'Rekapitulasi Juni'!$W$214:$W$393)</f>
        <v>0</v>
      </c>
      <c r="BQ558" s="27"/>
      <c r="BR558" s="325">
        <f t="shared" si="946"/>
        <v>0</v>
      </c>
      <c r="BS558" s="325">
        <f t="shared" si="947"/>
        <v>0</v>
      </c>
      <c r="BT558" s="27"/>
      <c r="BU558" s="324">
        <f>SUMIF('Rekapitulasi Juni'!$AL$214:$AL$393,APS!$B558,'Rekapitulasi Juni'!$AM$214:$AM$393)</f>
        <v>0</v>
      </c>
      <c r="BV558" s="324">
        <f>SUMIF('Rekapitulasi Juni'!$AL$214:$AL$393,APS!$B558,'Rekapitulasi Juni'!$AN$214:$AN$393)</f>
        <v>0</v>
      </c>
      <c r="BW558" s="27"/>
      <c r="BX558" s="325">
        <f t="shared" si="948"/>
        <v>0</v>
      </c>
      <c r="BY558" s="325">
        <f t="shared" si="949"/>
        <v>0</v>
      </c>
      <c r="BZ558" s="27">
        <v>7</v>
      </c>
      <c r="CA558" s="324">
        <f>SUMIF('Rekapitulasi Juni'!$BA$214:$BA$393,APS!$B558,'Rekapitulasi Juni'!$BB$214:$BB$393)</f>
        <v>0</v>
      </c>
      <c r="CB558" s="324">
        <f>SUMIF('Rekapitulasi Juni'!$BA$214:$BA$393,APS!$B558,'Rekapitulasi Juni'!$BC$214:$BC$393)</f>
        <v>0</v>
      </c>
      <c r="CC558" s="27"/>
      <c r="CD558" s="325">
        <f t="shared" si="950"/>
        <v>0</v>
      </c>
      <c r="CE558" s="325">
        <f t="shared" si="951"/>
        <v>0</v>
      </c>
      <c r="CF558" s="27"/>
      <c r="CG558" s="324">
        <f>SUMIF('Rekapitulasi Juni'!$BP$214:$BP$393,APS!$B558,'Rekapitulasi Juni'!$BQ$214:$BQ$393)</f>
        <v>0</v>
      </c>
      <c r="CH558" s="324">
        <f>SUMIF('Rekapitulasi Juni'!$BP$214:$BP$393,APS!$B558,'Rekapitulasi Juni'!$BR$214:$BR$393)</f>
        <v>0</v>
      </c>
      <c r="CI558" s="27"/>
      <c r="CJ558" s="325">
        <f t="shared" si="952"/>
        <v>0</v>
      </c>
      <c r="CK558" s="325">
        <f t="shared" si="953"/>
        <v>0</v>
      </c>
      <c r="CL558" s="41">
        <f t="shared" si="954"/>
        <v>7</v>
      </c>
      <c r="CM558" s="41">
        <f t="shared" si="955"/>
        <v>0</v>
      </c>
      <c r="CN558" s="41">
        <f t="shared" si="956"/>
        <v>0</v>
      </c>
      <c r="CO558" s="41">
        <f t="shared" si="957"/>
        <v>0</v>
      </c>
      <c r="CP558" s="41">
        <f t="shared" si="958"/>
        <v>0</v>
      </c>
      <c r="CQ558" s="41">
        <f t="shared" si="959"/>
        <v>-7</v>
      </c>
      <c r="CR558" s="180">
        <f t="shared" si="960"/>
        <v>0</v>
      </c>
      <c r="CS558" s="27">
        <v>0</v>
      </c>
      <c r="CT558" s="27"/>
      <c r="CU558" s="324">
        <f>SUMIF('Rekapitulasi Juni'!$D$410:$D$588,APS!$B558,'Rekapitulasi Juni'!$E$410:$E$588)</f>
        <v>0</v>
      </c>
      <c r="CV558" s="324">
        <f>SUMIF('Rekapitulasi Juni'!$D$410:$D$588,APS!$B558,'Rekapitulasi Juni'!$F$410:$F$588)</f>
        <v>0</v>
      </c>
      <c r="CW558" s="27"/>
      <c r="CX558" s="325">
        <f t="shared" si="961"/>
        <v>0</v>
      </c>
      <c r="CY558" s="325">
        <f t="shared" si="962"/>
        <v>0</v>
      </c>
      <c r="CZ558" s="27"/>
      <c r="DA558" s="324">
        <f>SUMIF('Rekapitulasi Juni'!$U$410:$U$588,APS!$B558,'Rekapitulasi Juni'!$V$410:$V$588)</f>
        <v>0</v>
      </c>
      <c r="DB558" s="324">
        <f>SUMIF('Rekapitulasi Juni'!$U$410:$U$588,APS!$B558,'Rekapitulasi Juni'!$W$410:$W$588)</f>
        <v>0</v>
      </c>
      <c r="DC558" s="27"/>
      <c r="DD558" s="325">
        <f t="shared" si="963"/>
        <v>0</v>
      </c>
      <c r="DE558" s="325">
        <f t="shared" si="964"/>
        <v>0</v>
      </c>
      <c r="DF558" s="27"/>
      <c r="DG558" s="324">
        <f>SUMIF('Rekapitulasi Juni'!$AL$410:$AL$588,APS!$B558,'Rekapitulasi Juni'!$AM$410:$AM$588)</f>
        <v>0</v>
      </c>
      <c r="DH558" s="324">
        <f>SUMIF('Rekapitulasi Juni'!$AL$410:$AL$588,APS!$B558,'Rekapitulasi Juni'!$AN$410:$AN$588)</f>
        <v>0</v>
      </c>
      <c r="DI558" s="27"/>
      <c r="DJ558" s="325">
        <f t="shared" si="929"/>
        <v>0</v>
      </c>
      <c r="DK558" s="325">
        <f t="shared" si="930"/>
        <v>0</v>
      </c>
      <c r="DL558" s="27"/>
      <c r="DM558" s="324">
        <f>SUMIF('Rekapitulasi Juni'!$BA$410:$BA$588,APS!$B558,'Rekapitulasi Juni'!$BB$410:$BB$588)</f>
        <v>0</v>
      </c>
      <c r="DN558" s="324">
        <f>SUMIF('Rekapitulasi Juni'!$BA$410:$BA$588,APS!$B558,'Rekapitulasi Juni'!$BC$410:$BC$588)</f>
        <v>0</v>
      </c>
      <c r="DO558" s="324">
        <f>SUMIF('Rekapitulasi Juni'!$BA$410:$BA$588,APS!$B558,'Rekapitulasi Juni'!$BF$410:$BF$588)</f>
        <v>0</v>
      </c>
      <c r="DP558" s="325">
        <f t="shared" si="921"/>
        <v>0</v>
      </c>
      <c r="DQ558" s="325">
        <f t="shared" si="922"/>
        <v>0</v>
      </c>
      <c r="DR558" s="27"/>
      <c r="DS558" s="324">
        <f>SUMIF('Rekapitulasi Juni'!$BP$410:$BP$588,APS!$B558,'Rekapitulasi Juni'!$BQ$410:$BQ$588)</f>
        <v>0</v>
      </c>
      <c r="DT558" s="324">
        <f>SUMIF('Rekapitulasi Juni'!$BP$410:$BP$588,APS!$B558,'Rekapitulasi Juni'!$BR$410:$BR$588)</f>
        <v>0</v>
      </c>
      <c r="DU558" s="27"/>
      <c r="DV558" s="325">
        <f t="shared" si="923"/>
        <v>0</v>
      </c>
      <c r="DW558" s="325">
        <f t="shared" si="924"/>
        <v>0</v>
      </c>
      <c r="DX558" s="41">
        <f t="shared" si="965"/>
        <v>0</v>
      </c>
      <c r="DY558" s="41">
        <f t="shared" si="966"/>
        <v>0</v>
      </c>
      <c r="DZ558" s="41">
        <f t="shared" si="967"/>
        <v>0</v>
      </c>
      <c r="EA558" s="41">
        <f t="shared" si="968"/>
        <v>0</v>
      </c>
      <c r="EB558" s="41">
        <f t="shared" si="969"/>
        <v>0</v>
      </c>
      <c r="EC558" s="41">
        <f t="shared" si="970"/>
        <v>0</v>
      </c>
      <c r="ED558" s="180">
        <f t="shared" si="971"/>
        <v>0</v>
      </c>
      <c r="EE558" s="27">
        <v>0</v>
      </c>
      <c r="EF558" s="27"/>
      <c r="EG558" s="324">
        <f>SUMIF('Rekapitulasi Juni'!$D$608:$D$786,APS!$B558,'Rekapitulasi Juni'!$E$608:$E$786)</f>
        <v>0</v>
      </c>
      <c r="EH558" s="324">
        <f>SUMIF('Rekapitulasi Juni'!$D$608:$D$786,APS!$B558,'Rekapitulasi Juni'!$F$608:$F$786)</f>
        <v>0</v>
      </c>
      <c r="EI558" s="27"/>
      <c r="EJ558" s="325">
        <f t="shared" si="925"/>
        <v>0</v>
      </c>
      <c r="EK558" s="325">
        <f t="shared" si="926"/>
        <v>0</v>
      </c>
      <c r="EL558" s="27"/>
      <c r="EM558" s="324">
        <f>SUMIF('Rekapitulasi Juni'!$U$608:$U$786,APS!$B558,'Rekapitulasi Juni'!$V$608:$V$786)</f>
        <v>0</v>
      </c>
      <c r="EN558" s="324">
        <f>SUMIF('Rekapitulasi Juni'!$U$608:$U$786,APS!$B558,'Rekapitulasi Juni'!$W$608:$W$786)</f>
        <v>0</v>
      </c>
      <c r="EO558" s="27"/>
      <c r="EP558" s="325">
        <f t="shared" si="927"/>
        <v>0</v>
      </c>
      <c r="EQ558" s="325">
        <f t="shared" si="928"/>
        <v>0</v>
      </c>
      <c r="ER558" s="27"/>
      <c r="ES558" s="324">
        <f>SUMIF('Rekapitulasi Juni'!$AL$608:$AL$786,APS!$B558,'Rekapitulasi Juni'!$AM$608:$AM$786)</f>
        <v>0</v>
      </c>
      <c r="ET558" s="324">
        <f>SUMIF('Rekapitulasi Juni'!$AL$608:$AL$786,APS!$B558,'Rekapitulasi Juni'!$AN$608:$AN$786)</f>
        <v>0</v>
      </c>
      <c r="EU558" s="27"/>
      <c r="EV558" s="325">
        <f t="shared" si="914"/>
        <v>0</v>
      </c>
      <c r="EW558" s="325">
        <f t="shared" si="915"/>
        <v>0</v>
      </c>
      <c r="EX558" s="27"/>
      <c r="EY558" s="324">
        <f>SUMIF('Rekapitulasi Juni'!$BA$608:$BA$786,APS!$B558,'Rekapitulasi Juni'!$BB$608:$BB$786)</f>
        <v>0</v>
      </c>
      <c r="EZ558" s="324">
        <f>SUMIF('Rekapitulasi Juni'!$BA$608:$BA$786,APS!$B558,'Rekapitulasi Juni'!$BC$608:$BC$786)</f>
        <v>0</v>
      </c>
      <c r="FA558" s="324">
        <f>SUMIF('Rekapitulasi Juni'!$BA$608:$BA$786,APS!$B558,'Rekapitulasi Juni'!$BF$608:$BF$786)</f>
        <v>0</v>
      </c>
      <c r="FB558" s="325">
        <f t="shared" si="916"/>
        <v>0</v>
      </c>
      <c r="FC558" s="325">
        <f t="shared" si="917"/>
        <v>0</v>
      </c>
      <c r="FD558" s="27"/>
      <c r="FE558" s="27"/>
      <c r="FF558" s="27"/>
      <c r="FG558" s="27"/>
      <c r="FH558" s="27"/>
      <c r="FI558" s="27"/>
      <c r="FJ558" s="41">
        <f t="shared" si="972"/>
        <v>0</v>
      </c>
      <c r="FK558" s="41">
        <f t="shared" si="973"/>
        <v>0</v>
      </c>
      <c r="FL558" s="41">
        <f t="shared" si="974"/>
        <v>0</v>
      </c>
      <c r="FM558" s="41">
        <f t="shared" si="975"/>
        <v>0</v>
      </c>
      <c r="FN558" s="41">
        <f t="shared" si="976"/>
        <v>0</v>
      </c>
      <c r="FO558" s="41">
        <f t="shared" si="977"/>
        <v>0</v>
      </c>
      <c r="FP558" s="180">
        <f t="shared" si="978"/>
        <v>0</v>
      </c>
      <c r="FQ558" s="27"/>
      <c r="FR558" s="27"/>
      <c r="FS558" s="324">
        <f>SUMIF('Rekapitulasi Juni'!$D$804:$D$984,APS!$B558,'Rekapitulasi Juni'!$E$804:$E$984)</f>
        <v>0</v>
      </c>
      <c r="FT558" s="324">
        <f>SUMIF('Rekapitulasi Juni'!$D$804:$D$984,APS!$B558,'Rekapitulasi Juni'!$F$804:$F$984)</f>
        <v>0</v>
      </c>
      <c r="FU558" s="27"/>
      <c r="FV558" s="325">
        <f t="shared" si="918"/>
        <v>0</v>
      </c>
      <c r="FW558" s="325">
        <f t="shared" si="919"/>
        <v>0</v>
      </c>
      <c r="FX558" s="27"/>
      <c r="FY558" s="324">
        <f>SUMIF('Rekapitulasi Juni'!$U$804:$U$984,APS!$B558,'Rekapitulasi Juni'!$V$804:$V$984)</f>
        <v>0</v>
      </c>
      <c r="FZ558" s="324">
        <f>SUMIF('Rekapitulasi Juni'!$U$804:$U$984,APS!$B558,'Rekapitulasi Juni'!$W$804:$W$984)</f>
        <v>0</v>
      </c>
      <c r="GA558" s="27"/>
      <c r="GB558" s="325">
        <f t="shared" si="912"/>
        <v>0</v>
      </c>
      <c r="GC558" s="325">
        <f t="shared" si="913"/>
        <v>0</v>
      </c>
      <c r="GD558" s="27"/>
      <c r="GE558" s="324">
        <f>SUMIF('Rekapitulasi Juni'!$AL$804:$AL$984,APS!$B558,'Rekapitulasi Juni'!$AM$804:$AM$984)</f>
        <v>0</v>
      </c>
      <c r="GF558" s="324">
        <f>SUMIF('Rekapitulasi Juni'!$AL$804:$AL$984,APS!$B558,'Rekapitulasi Juni'!$AN$804:$AN$984)</f>
        <v>0</v>
      </c>
      <c r="GG558" s="27"/>
      <c r="GH558" s="325">
        <f t="shared" si="902"/>
        <v>0</v>
      </c>
      <c r="GI558" s="325">
        <f t="shared" si="903"/>
        <v>0</v>
      </c>
      <c r="GJ558" s="27"/>
      <c r="GK558" s="27"/>
      <c r="GL558" s="41">
        <f t="shared" si="979"/>
        <v>0</v>
      </c>
      <c r="GM558" s="41">
        <f t="shared" si="980"/>
        <v>0</v>
      </c>
      <c r="GN558" s="41">
        <f t="shared" si="981"/>
        <v>0</v>
      </c>
      <c r="GO558" s="41">
        <f t="shared" si="911"/>
        <v>0</v>
      </c>
      <c r="GP558" s="41">
        <f t="shared" si="982"/>
        <v>0</v>
      </c>
      <c r="GQ558" s="41">
        <f t="shared" si="983"/>
        <v>0</v>
      </c>
      <c r="GR558" s="180">
        <f t="shared" si="984"/>
        <v>0</v>
      </c>
      <c r="GS558" s="41">
        <f t="shared" si="904"/>
        <v>7</v>
      </c>
      <c r="GT558" s="41">
        <f t="shared" si="905"/>
        <v>0</v>
      </c>
      <c r="GU558" s="41">
        <f t="shared" si="906"/>
        <v>0</v>
      </c>
      <c r="GV558" s="41">
        <f t="shared" si="907"/>
        <v>0</v>
      </c>
      <c r="GW558" s="41">
        <f t="shared" si="908"/>
        <v>0</v>
      </c>
      <c r="GX558" s="41">
        <f t="shared" si="909"/>
        <v>-7</v>
      </c>
      <c r="GY558" s="180">
        <f t="shared" si="910"/>
        <v>0</v>
      </c>
      <c r="GZ558" s="41">
        <v>534</v>
      </c>
      <c r="HA558" s="32"/>
      <c r="HB558" s="42">
        <f t="shared" si="794"/>
        <v>5</v>
      </c>
      <c r="HC558" s="59"/>
    </row>
    <row r="559" spans="1:211" ht="15" hidden="1" customHeight="1">
      <c r="A559" s="51" t="s">
        <v>1087</v>
      </c>
      <c r="B559" s="52" t="s">
        <v>1088</v>
      </c>
      <c r="C559" s="31" t="s">
        <v>1066</v>
      </c>
      <c r="D559" s="31" t="s">
        <v>1066</v>
      </c>
      <c r="E559" s="31" t="s">
        <v>43</v>
      </c>
      <c r="F559" s="31" t="s">
        <v>929</v>
      </c>
      <c r="G559" s="33">
        <v>0</v>
      </c>
      <c r="H559" s="33">
        <v>0</v>
      </c>
      <c r="I559" s="33">
        <v>0</v>
      </c>
      <c r="J559" s="34">
        <f>IFERROR(VLOOKUP(A559,#REF!,3,0),0)</f>
        <v>0</v>
      </c>
      <c r="K559" s="34">
        <f t="shared" si="789"/>
        <v>0</v>
      </c>
      <c r="L559" s="34">
        <v>0</v>
      </c>
      <c r="M559" s="34">
        <v>0</v>
      </c>
      <c r="N559" s="35">
        <f t="shared" si="790"/>
        <v>0</v>
      </c>
      <c r="O559" s="35">
        <f t="shared" si="791"/>
        <v>0</v>
      </c>
      <c r="P559" s="36"/>
      <c r="Q559" s="36">
        <f t="shared" si="920"/>
        <v>0</v>
      </c>
      <c r="R559" s="80"/>
      <c r="S559" s="37">
        <f ca="1">SUMIF(ROP!$D$6:$H$65536,A559,ROP!$J$6:$J$65536)</f>
        <v>0</v>
      </c>
      <c r="T559" s="37">
        <f>SUMIF(HASIL!$B:$B,APS!$B559&amp;RIGHT(APS!T$9,2),HASIL!$I:$I)</f>
        <v>0</v>
      </c>
      <c r="U559" s="37">
        <f>SUMIF(HASIL!$B:$B,APS!$B559&amp;RIGHT(APS!U$9,2),HASIL!$I:$I)</f>
        <v>0</v>
      </c>
      <c r="V559" s="37">
        <f>SUMIF(HASIL!$B:$B,APS!$B559&amp;RIGHT(APS!V$9,2),HASIL!$I:$I)</f>
        <v>0</v>
      </c>
      <c r="W559" s="37">
        <f>SUMIF(HASIL!$B:$B,APS!$B559&amp;RIGHT(APS!W$9,2),HASIL!$I:$I)</f>
        <v>0</v>
      </c>
      <c r="X559" s="38">
        <f t="shared" si="792"/>
        <v>0</v>
      </c>
      <c r="Y559" s="38">
        <f t="shared" si="793"/>
        <v>0</v>
      </c>
      <c r="Z559" s="39">
        <f t="shared" si="985"/>
        <v>0</v>
      </c>
      <c r="AA559" s="39">
        <f t="shared" si="987"/>
        <v>0</v>
      </c>
      <c r="AB559" s="40">
        <f t="shared" si="986"/>
        <v>0</v>
      </c>
      <c r="AC559" s="27">
        <v>0</v>
      </c>
      <c r="AD559" s="27"/>
      <c r="AE559" s="27"/>
      <c r="AF559" s="27"/>
      <c r="AG559" s="27"/>
      <c r="AH559" s="27"/>
      <c r="AI559" s="324">
        <f>SUMIF('Rekapitulasi Juni'!$D$9:$D$192,APS!$B559,'Rekapitulasi Juni'!$E$9:$E$192)</f>
        <v>0</v>
      </c>
      <c r="AJ559" s="324">
        <f>SUMIF('Rekapitulasi Juni'!$D$9:$D$192,APS!$B559,'Rekapitulasi Juni'!$F$9:$F$192)</f>
        <v>0</v>
      </c>
      <c r="AK559" s="324">
        <f>SUMIF('Rekapitulasi Juni'!$D$9:$D$192,APS!$B559,'Rekapitulasi Juni'!$K$9:$K$192)</f>
        <v>0</v>
      </c>
      <c r="AL559" s="325">
        <f t="shared" si="931"/>
        <v>0</v>
      </c>
      <c r="AM559" s="325">
        <f t="shared" si="932"/>
        <v>0</v>
      </c>
      <c r="AN559" s="27"/>
      <c r="AO559" s="324">
        <f>SUMIF('Rekapitulasi Juni'!$U$9:$U$192,APS!$B559,'Rekapitulasi Juni'!$V$9:$V$192)</f>
        <v>0</v>
      </c>
      <c r="AP559" s="324">
        <f>SUMIF('Rekapitulasi Juni'!$U$9:$U$192,APS!$B559,'Rekapitulasi Juni'!$W$9:$W$192)</f>
        <v>0</v>
      </c>
      <c r="AQ559" s="27"/>
      <c r="AR559" s="325">
        <f t="shared" si="933"/>
        <v>0</v>
      </c>
      <c r="AS559" s="325">
        <f t="shared" si="934"/>
        <v>0</v>
      </c>
      <c r="AT559" s="27"/>
      <c r="AU559" s="324">
        <f>SUMIF('Rekapitulasi Juni'!$AL$9:$AL$192,APS!$B559,'Rekapitulasi Juni'!$AM$9:$AM$192)</f>
        <v>0</v>
      </c>
      <c r="AV559" s="324">
        <f>SUMIF('Rekapitulasi Juni'!$AL$9:$AL$192,APS!$B559,'Rekapitulasi Juni'!$AN$9:$AN$192)</f>
        <v>0</v>
      </c>
      <c r="AW559" s="27"/>
      <c r="AX559" s="325">
        <f t="shared" si="935"/>
        <v>0</v>
      </c>
      <c r="AY559" s="325">
        <f t="shared" si="936"/>
        <v>0</v>
      </c>
      <c r="AZ559" s="41">
        <f t="shared" si="937"/>
        <v>0</v>
      </c>
      <c r="BA559" s="41">
        <f t="shared" si="938"/>
        <v>0</v>
      </c>
      <c r="BB559" s="41">
        <f t="shared" si="939"/>
        <v>0</v>
      </c>
      <c r="BC559" s="41">
        <f t="shared" si="940"/>
        <v>0</v>
      </c>
      <c r="BD559" s="41">
        <f t="shared" si="941"/>
        <v>0</v>
      </c>
      <c r="BE559" s="41">
        <f t="shared" si="942"/>
        <v>0</v>
      </c>
      <c r="BF559" s="180">
        <f t="shared" si="943"/>
        <v>0</v>
      </c>
      <c r="BG559" s="27">
        <v>0</v>
      </c>
      <c r="BH559" s="27"/>
      <c r="BI559" s="324">
        <f>SUMIF('Rekapitulasi Juni'!$D$214:$D$393,APS!$B559,'Rekapitulasi Juni'!$E$214:$E$393)</f>
        <v>0</v>
      </c>
      <c r="BJ559" s="324">
        <f>SUMIF('Rekapitulasi Juni'!$D$214:$D$393,APS!$B559,'Rekapitulasi Juni'!$F$214:$F$393)</f>
        <v>0</v>
      </c>
      <c r="BK559" s="27"/>
      <c r="BL559" s="325">
        <f t="shared" si="944"/>
        <v>0</v>
      </c>
      <c r="BM559" s="325">
        <f t="shared" si="945"/>
        <v>0</v>
      </c>
      <c r="BN559" s="27"/>
      <c r="BO559" s="324">
        <f>SUMIF('Rekapitulasi Juni'!$U$214:$U$393,APS!$B559,'Rekapitulasi Juni'!$V$214:$V$393)</f>
        <v>0</v>
      </c>
      <c r="BP559" s="324">
        <f>SUMIF('Rekapitulasi Juni'!$U$214:$U$393,APS!$B559,'Rekapitulasi Juni'!$W$214:$W$393)</f>
        <v>0</v>
      </c>
      <c r="BQ559" s="27"/>
      <c r="BR559" s="325">
        <f t="shared" si="946"/>
        <v>0</v>
      </c>
      <c r="BS559" s="325">
        <f t="shared" si="947"/>
        <v>0</v>
      </c>
      <c r="BT559" s="27"/>
      <c r="BU559" s="324">
        <f>SUMIF('Rekapitulasi Juni'!$AL$214:$AL$393,APS!$B559,'Rekapitulasi Juni'!$AM$214:$AM$393)</f>
        <v>0</v>
      </c>
      <c r="BV559" s="324">
        <f>SUMIF('Rekapitulasi Juni'!$AL$214:$AL$393,APS!$B559,'Rekapitulasi Juni'!$AN$214:$AN$393)</f>
        <v>0</v>
      </c>
      <c r="BW559" s="27"/>
      <c r="BX559" s="325">
        <f t="shared" si="948"/>
        <v>0</v>
      </c>
      <c r="BY559" s="325">
        <f t="shared" si="949"/>
        <v>0</v>
      </c>
      <c r="BZ559" s="27"/>
      <c r="CA559" s="324">
        <f>SUMIF('Rekapitulasi Juni'!$BA$214:$BA$393,APS!$B559,'Rekapitulasi Juni'!$BB$214:$BB$393)</f>
        <v>0</v>
      </c>
      <c r="CB559" s="324">
        <f>SUMIF('Rekapitulasi Juni'!$BA$214:$BA$393,APS!$B559,'Rekapitulasi Juni'!$BC$214:$BC$393)</f>
        <v>0</v>
      </c>
      <c r="CC559" s="27"/>
      <c r="CD559" s="325">
        <f t="shared" si="950"/>
        <v>0</v>
      </c>
      <c r="CE559" s="325">
        <f t="shared" si="951"/>
        <v>0</v>
      </c>
      <c r="CF559" s="27"/>
      <c r="CG559" s="324">
        <f>SUMIF('Rekapitulasi Juni'!$BP$214:$BP$393,APS!$B559,'Rekapitulasi Juni'!$BQ$214:$BQ$393)</f>
        <v>0</v>
      </c>
      <c r="CH559" s="324">
        <f>SUMIF('Rekapitulasi Juni'!$BP$214:$BP$393,APS!$B559,'Rekapitulasi Juni'!$BR$214:$BR$393)</f>
        <v>0</v>
      </c>
      <c r="CI559" s="27"/>
      <c r="CJ559" s="325">
        <f t="shared" si="952"/>
        <v>0</v>
      </c>
      <c r="CK559" s="325">
        <f t="shared" si="953"/>
        <v>0</v>
      </c>
      <c r="CL559" s="41">
        <f t="shared" si="954"/>
        <v>0</v>
      </c>
      <c r="CM559" s="41">
        <f t="shared" si="955"/>
        <v>0</v>
      </c>
      <c r="CN559" s="41">
        <f t="shared" si="956"/>
        <v>0</v>
      </c>
      <c r="CO559" s="41">
        <f t="shared" si="957"/>
        <v>0</v>
      </c>
      <c r="CP559" s="41">
        <f t="shared" si="958"/>
        <v>0</v>
      </c>
      <c r="CQ559" s="41">
        <f t="shared" si="959"/>
        <v>0</v>
      </c>
      <c r="CR559" s="180">
        <f t="shared" si="960"/>
        <v>0</v>
      </c>
      <c r="CS559" s="27">
        <v>0</v>
      </c>
      <c r="CT559" s="27"/>
      <c r="CU559" s="324">
        <f>SUMIF('Rekapitulasi Juni'!$D$410:$D$588,APS!$B559,'Rekapitulasi Juni'!$E$410:$E$588)</f>
        <v>0</v>
      </c>
      <c r="CV559" s="324">
        <f>SUMIF('Rekapitulasi Juni'!$D$410:$D$588,APS!$B559,'Rekapitulasi Juni'!$F$410:$F$588)</f>
        <v>0</v>
      </c>
      <c r="CW559" s="27"/>
      <c r="CX559" s="325">
        <f t="shared" si="961"/>
        <v>0</v>
      </c>
      <c r="CY559" s="325">
        <f t="shared" si="962"/>
        <v>0</v>
      </c>
      <c r="CZ559" s="27"/>
      <c r="DA559" s="324">
        <f>SUMIF('Rekapitulasi Juni'!$U$410:$U$588,APS!$B559,'Rekapitulasi Juni'!$V$410:$V$588)</f>
        <v>0</v>
      </c>
      <c r="DB559" s="324">
        <f>SUMIF('Rekapitulasi Juni'!$U$410:$U$588,APS!$B559,'Rekapitulasi Juni'!$W$410:$W$588)</f>
        <v>0</v>
      </c>
      <c r="DC559" s="27"/>
      <c r="DD559" s="325">
        <f t="shared" si="963"/>
        <v>0</v>
      </c>
      <c r="DE559" s="325">
        <f t="shared" si="964"/>
        <v>0</v>
      </c>
      <c r="DF559" s="27"/>
      <c r="DG559" s="324">
        <f>SUMIF('Rekapitulasi Juni'!$AL$410:$AL$588,APS!$B559,'Rekapitulasi Juni'!$AM$410:$AM$588)</f>
        <v>0</v>
      </c>
      <c r="DH559" s="324">
        <f>SUMIF('Rekapitulasi Juni'!$AL$410:$AL$588,APS!$B559,'Rekapitulasi Juni'!$AN$410:$AN$588)</f>
        <v>0</v>
      </c>
      <c r="DI559" s="27"/>
      <c r="DJ559" s="325">
        <f t="shared" si="929"/>
        <v>0</v>
      </c>
      <c r="DK559" s="325">
        <f t="shared" si="930"/>
        <v>0</v>
      </c>
      <c r="DL559" s="27"/>
      <c r="DM559" s="324">
        <f>SUMIF('Rekapitulasi Juni'!$BA$410:$BA$588,APS!$B559,'Rekapitulasi Juni'!$BB$410:$BB$588)</f>
        <v>0</v>
      </c>
      <c r="DN559" s="324">
        <f>SUMIF('Rekapitulasi Juni'!$BA$410:$BA$588,APS!$B559,'Rekapitulasi Juni'!$BC$410:$BC$588)</f>
        <v>0</v>
      </c>
      <c r="DO559" s="324">
        <f>SUMIF('Rekapitulasi Juni'!$BA$410:$BA$588,APS!$B559,'Rekapitulasi Juni'!$BF$410:$BF$588)</f>
        <v>0</v>
      </c>
      <c r="DP559" s="325">
        <f t="shared" si="921"/>
        <v>0</v>
      </c>
      <c r="DQ559" s="325">
        <f t="shared" si="922"/>
        <v>0</v>
      </c>
      <c r="DR559" s="27"/>
      <c r="DS559" s="324">
        <f>SUMIF('Rekapitulasi Juni'!$BP$410:$BP$588,APS!$B559,'Rekapitulasi Juni'!$BQ$410:$BQ$588)</f>
        <v>0</v>
      </c>
      <c r="DT559" s="324">
        <f>SUMIF('Rekapitulasi Juni'!$BP$410:$BP$588,APS!$B559,'Rekapitulasi Juni'!$BR$410:$BR$588)</f>
        <v>0</v>
      </c>
      <c r="DU559" s="27"/>
      <c r="DV559" s="325">
        <f t="shared" si="923"/>
        <v>0</v>
      </c>
      <c r="DW559" s="325">
        <f t="shared" si="924"/>
        <v>0</v>
      </c>
      <c r="DX559" s="41">
        <f t="shared" si="965"/>
        <v>0</v>
      </c>
      <c r="DY559" s="41">
        <f t="shared" si="966"/>
        <v>0</v>
      </c>
      <c r="DZ559" s="41">
        <f t="shared" si="967"/>
        <v>0</v>
      </c>
      <c r="EA559" s="41">
        <f t="shared" si="968"/>
        <v>0</v>
      </c>
      <c r="EB559" s="41">
        <f t="shared" si="969"/>
        <v>0</v>
      </c>
      <c r="EC559" s="41">
        <f t="shared" si="970"/>
        <v>0</v>
      </c>
      <c r="ED559" s="180">
        <f t="shared" si="971"/>
        <v>0</v>
      </c>
      <c r="EE559" s="27">
        <v>0</v>
      </c>
      <c r="EF559" s="27"/>
      <c r="EG559" s="324">
        <f>SUMIF('Rekapitulasi Juni'!$D$608:$D$786,APS!$B559,'Rekapitulasi Juni'!$E$608:$E$786)</f>
        <v>0</v>
      </c>
      <c r="EH559" s="324">
        <f>SUMIF('Rekapitulasi Juni'!$D$608:$D$786,APS!$B559,'Rekapitulasi Juni'!$F$608:$F$786)</f>
        <v>0</v>
      </c>
      <c r="EI559" s="27"/>
      <c r="EJ559" s="325">
        <f t="shared" si="925"/>
        <v>0</v>
      </c>
      <c r="EK559" s="325">
        <f t="shared" si="926"/>
        <v>0</v>
      </c>
      <c r="EL559" s="27"/>
      <c r="EM559" s="324">
        <f>SUMIF('Rekapitulasi Juni'!$U$608:$U$786,APS!$B559,'Rekapitulasi Juni'!$V$608:$V$786)</f>
        <v>0</v>
      </c>
      <c r="EN559" s="324">
        <f>SUMIF('Rekapitulasi Juni'!$U$608:$U$786,APS!$B559,'Rekapitulasi Juni'!$W$608:$W$786)</f>
        <v>0</v>
      </c>
      <c r="EO559" s="27"/>
      <c r="EP559" s="325">
        <f t="shared" si="927"/>
        <v>0</v>
      </c>
      <c r="EQ559" s="325">
        <f t="shared" si="928"/>
        <v>0</v>
      </c>
      <c r="ER559" s="27"/>
      <c r="ES559" s="324">
        <f>SUMIF('Rekapitulasi Juni'!$AL$608:$AL$786,APS!$B559,'Rekapitulasi Juni'!$AM$608:$AM$786)</f>
        <v>0</v>
      </c>
      <c r="ET559" s="324">
        <f>SUMIF('Rekapitulasi Juni'!$AL$608:$AL$786,APS!$B559,'Rekapitulasi Juni'!$AN$608:$AN$786)</f>
        <v>0</v>
      </c>
      <c r="EU559" s="27"/>
      <c r="EV559" s="325">
        <f t="shared" si="914"/>
        <v>0</v>
      </c>
      <c r="EW559" s="325">
        <f t="shared" si="915"/>
        <v>0</v>
      </c>
      <c r="EX559" s="27"/>
      <c r="EY559" s="324">
        <f>SUMIF('Rekapitulasi Juni'!$BA$608:$BA$786,APS!$B559,'Rekapitulasi Juni'!$BB$608:$BB$786)</f>
        <v>0</v>
      </c>
      <c r="EZ559" s="324">
        <f>SUMIF('Rekapitulasi Juni'!$BA$608:$BA$786,APS!$B559,'Rekapitulasi Juni'!$BC$608:$BC$786)</f>
        <v>0</v>
      </c>
      <c r="FA559" s="324">
        <f>SUMIF('Rekapitulasi Juni'!$BA$608:$BA$786,APS!$B559,'Rekapitulasi Juni'!$BF$608:$BF$786)</f>
        <v>0</v>
      </c>
      <c r="FB559" s="325">
        <f t="shared" si="916"/>
        <v>0</v>
      </c>
      <c r="FC559" s="325">
        <f t="shared" si="917"/>
        <v>0</v>
      </c>
      <c r="FD559" s="27"/>
      <c r="FE559" s="27"/>
      <c r="FF559" s="27"/>
      <c r="FG559" s="27"/>
      <c r="FH559" s="27"/>
      <c r="FI559" s="27"/>
      <c r="FJ559" s="41">
        <f t="shared" si="972"/>
        <v>0</v>
      </c>
      <c r="FK559" s="41">
        <f t="shared" si="973"/>
        <v>0</v>
      </c>
      <c r="FL559" s="41">
        <f t="shared" si="974"/>
        <v>0</v>
      </c>
      <c r="FM559" s="41">
        <f t="shared" si="975"/>
        <v>0</v>
      </c>
      <c r="FN559" s="41">
        <f t="shared" si="976"/>
        <v>0</v>
      </c>
      <c r="FO559" s="41">
        <f t="shared" si="977"/>
        <v>0</v>
      </c>
      <c r="FP559" s="180">
        <f t="shared" si="978"/>
        <v>0</v>
      </c>
      <c r="FQ559" s="27"/>
      <c r="FR559" s="27"/>
      <c r="FS559" s="324">
        <f>SUMIF('Rekapitulasi Juni'!$D$804:$D$984,APS!$B559,'Rekapitulasi Juni'!$E$804:$E$984)</f>
        <v>0</v>
      </c>
      <c r="FT559" s="324">
        <f>SUMIF('Rekapitulasi Juni'!$D$804:$D$984,APS!$B559,'Rekapitulasi Juni'!$F$804:$F$984)</f>
        <v>0</v>
      </c>
      <c r="FU559" s="27"/>
      <c r="FV559" s="325">
        <f t="shared" si="918"/>
        <v>0</v>
      </c>
      <c r="FW559" s="325">
        <f t="shared" si="919"/>
        <v>0</v>
      </c>
      <c r="FX559" s="27"/>
      <c r="FY559" s="324">
        <f>SUMIF('Rekapitulasi Juni'!$U$804:$U$984,APS!$B559,'Rekapitulasi Juni'!$V$804:$V$984)</f>
        <v>0</v>
      </c>
      <c r="FZ559" s="324">
        <f>SUMIF('Rekapitulasi Juni'!$U$804:$U$984,APS!$B559,'Rekapitulasi Juni'!$W$804:$W$984)</f>
        <v>0</v>
      </c>
      <c r="GA559" s="27"/>
      <c r="GB559" s="325">
        <f t="shared" si="912"/>
        <v>0</v>
      </c>
      <c r="GC559" s="325">
        <f t="shared" si="913"/>
        <v>0</v>
      </c>
      <c r="GD559" s="27"/>
      <c r="GE559" s="324">
        <f>SUMIF('Rekapitulasi Juni'!$AL$804:$AL$984,APS!$B559,'Rekapitulasi Juni'!$AM$804:$AM$984)</f>
        <v>0</v>
      </c>
      <c r="GF559" s="324">
        <f>SUMIF('Rekapitulasi Juni'!$AL$804:$AL$984,APS!$B559,'Rekapitulasi Juni'!$AN$804:$AN$984)</f>
        <v>0</v>
      </c>
      <c r="GG559" s="27"/>
      <c r="GH559" s="325">
        <f t="shared" si="902"/>
        <v>0</v>
      </c>
      <c r="GI559" s="325">
        <f t="shared" si="903"/>
        <v>0</v>
      </c>
      <c r="GJ559" s="27"/>
      <c r="GK559" s="27"/>
      <c r="GL559" s="41">
        <f t="shared" si="979"/>
        <v>0</v>
      </c>
      <c r="GM559" s="41">
        <f t="shared" si="980"/>
        <v>0</v>
      </c>
      <c r="GN559" s="41">
        <f t="shared" si="981"/>
        <v>0</v>
      </c>
      <c r="GO559" s="41">
        <f t="shared" si="911"/>
        <v>0</v>
      </c>
      <c r="GP559" s="41">
        <f t="shared" si="982"/>
        <v>0</v>
      </c>
      <c r="GQ559" s="41">
        <f t="shared" si="983"/>
        <v>0</v>
      </c>
      <c r="GR559" s="180">
        <f t="shared" si="984"/>
        <v>0</v>
      </c>
      <c r="GS559" s="41">
        <f t="shared" si="904"/>
        <v>0</v>
      </c>
      <c r="GT559" s="41">
        <f t="shared" si="905"/>
        <v>0</v>
      </c>
      <c r="GU559" s="41">
        <f t="shared" si="906"/>
        <v>0</v>
      </c>
      <c r="GV559" s="41">
        <f t="shared" si="907"/>
        <v>0</v>
      </c>
      <c r="GW559" s="41">
        <f t="shared" si="908"/>
        <v>0</v>
      </c>
      <c r="GX559" s="41">
        <f t="shared" si="909"/>
        <v>0</v>
      </c>
      <c r="GY559" s="180">
        <f t="shared" si="910"/>
        <v>0</v>
      </c>
      <c r="GZ559" s="41">
        <v>535</v>
      </c>
      <c r="HA559" s="32"/>
      <c r="HB559" s="42">
        <f t="shared" si="794"/>
        <v>0</v>
      </c>
      <c r="HC559" s="59"/>
    </row>
    <row r="560" spans="1:211" ht="15" hidden="1" customHeight="1">
      <c r="A560" s="31" t="s">
        <v>1089</v>
      </c>
      <c r="B560" s="32" t="s">
        <v>1090</v>
      </c>
      <c r="C560" s="31" t="s">
        <v>1066</v>
      </c>
      <c r="D560" s="31" t="s">
        <v>1066</v>
      </c>
      <c r="E560" s="31" t="s">
        <v>43</v>
      </c>
      <c r="F560" s="31" t="s">
        <v>929</v>
      </c>
      <c r="G560" s="33">
        <v>0</v>
      </c>
      <c r="H560" s="33">
        <v>0</v>
      </c>
      <c r="I560" s="33">
        <v>0</v>
      </c>
      <c r="J560" s="34">
        <f>IFERROR(VLOOKUP(A560,#REF!,3,0),0)</f>
        <v>0</v>
      </c>
      <c r="K560" s="34">
        <f t="shared" si="789"/>
        <v>0</v>
      </c>
      <c r="L560" s="34">
        <v>0</v>
      </c>
      <c r="M560" s="34">
        <v>0</v>
      </c>
      <c r="N560" s="35">
        <f t="shared" si="790"/>
        <v>0</v>
      </c>
      <c r="O560" s="35">
        <f t="shared" si="791"/>
        <v>0</v>
      </c>
      <c r="P560" s="36"/>
      <c r="Q560" s="36">
        <f t="shared" si="920"/>
        <v>0</v>
      </c>
      <c r="R560" s="80"/>
      <c r="S560" s="37">
        <f ca="1">SUMIF(ROP!$D$6:$H$65536,A560,ROP!$J$6:$J$65536)</f>
        <v>0</v>
      </c>
      <c r="T560" s="37">
        <f>SUMIF(HASIL!$B:$B,APS!$B560&amp;RIGHT(APS!T$9,2),HASIL!$I:$I)</f>
        <v>0</v>
      </c>
      <c r="U560" s="37">
        <f>SUMIF(HASIL!$B:$B,APS!$B560&amp;RIGHT(APS!U$9,2),HASIL!$I:$I)</f>
        <v>0</v>
      </c>
      <c r="V560" s="37">
        <f>SUMIF(HASIL!$B:$B,APS!$B560&amp;RIGHT(APS!V$9,2),HASIL!$I:$I)</f>
        <v>0</v>
      </c>
      <c r="W560" s="37">
        <f>SUMIF(HASIL!$B:$B,APS!$B560&amp;RIGHT(APS!W$9,2),HASIL!$I:$I)</f>
        <v>0</v>
      </c>
      <c r="X560" s="38">
        <f t="shared" si="792"/>
        <v>0</v>
      </c>
      <c r="Y560" s="38">
        <f t="shared" si="793"/>
        <v>0</v>
      </c>
      <c r="Z560" s="39">
        <f t="shared" si="985"/>
        <v>0</v>
      </c>
      <c r="AA560" s="39">
        <f t="shared" si="987"/>
        <v>0</v>
      </c>
      <c r="AB560" s="40">
        <f t="shared" si="986"/>
        <v>0</v>
      </c>
      <c r="AC560" s="27">
        <v>0</v>
      </c>
      <c r="AD560" s="27"/>
      <c r="AE560" s="27"/>
      <c r="AF560" s="27"/>
      <c r="AG560" s="27"/>
      <c r="AH560" s="27"/>
      <c r="AI560" s="324">
        <f>SUMIF('Rekapitulasi Juni'!$D$9:$D$192,APS!$B560,'Rekapitulasi Juni'!$E$9:$E$192)</f>
        <v>0</v>
      </c>
      <c r="AJ560" s="324">
        <f>SUMIF('Rekapitulasi Juni'!$D$9:$D$192,APS!$B560,'Rekapitulasi Juni'!$F$9:$F$192)</f>
        <v>0</v>
      </c>
      <c r="AK560" s="324">
        <f>SUMIF('Rekapitulasi Juni'!$D$9:$D$192,APS!$B560,'Rekapitulasi Juni'!$K$9:$K$192)</f>
        <v>0</v>
      </c>
      <c r="AL560" s="325">
        <f t="shared" si="931"/>
        <v>0</v>
      </c>
      <c r="AM560" s="325">
        <f t="shared" si="932"/>
        <v>0</v>
      </c>
      <c r="AN560" s="27"/>
      <c r="AO560" s="324">
        <f>SUMIF('Rekapitulasi Juni'!$U$9:$U$192,APS!$B560,'Rekapitulasi Juni'!$V$9:$V$192)</f>
        <v>0</v>
      </c>
      <c r="AP560" s="324">
        <f>SUMIF('Rekapitulasi Juni'!$U$9:$U$192,APS!$B560,'Rekapitulasi Juni'!$W$9:$W$192)</f>
        <v>0</v>
      </c>
      <c r="AQ560" s="27"/>
      <c r="AR560" s="325">
        <f t="shared" si="933"/>
        <v>0</v>
      </c>
      <c r="AS560" s="325">
        <f t="shared" si="934"/>
        <v>0</v>
      </c>
      <c r="AT560" s="27"/>
      <c r="AU560" s="324">
        <f>SUMIF('Rekapitulasi Juni'!$AL$9:$AL$192,APS!$B560,'Rekapitulasi Juni'!$AM$9:$AM$192)</f>
        <v>0</v>
      </c>
      <c r="AV560" s="324">
        <f>SUMIF('Rekapitulasi Juni'!$AL$9:$AL$192,APS!$B560,'Rekapitulasi Juni'!$AN$9:$AN$192)</f>
        <v>0</v>
      </c>
      <c r="AW560" s="27"/>
      <c r="AX560" s="325">
        <f t="shared" si="935"/>
        <v>0</v>
      </c>
      <c r="AY560" s="325">
        <f t="shared" si="936"/>
        <v>0</v>
      </c>
      <c r="AZ560" s="41">
        <f t="shared" si="937"/>
        <v>0</v>
      </c>
      <c r="BA560" s="41">
        <f t="shared" si="938"/>
        <v>0</v>
      </c>
      <c r="BB560" s="41">
        <f t="shared" si="939"/>
        <v>0</v>
      </c>
      <c r="BC560" s="41">
        <f t="shared" si="940"/>
        <v>0</v>
      </c>
      <c r="BD560" s="41">
        <f t="shared" si="941"/>
        <v>0</v>
      </c>
      <c r="BE560" s="41">
        <f t="shared" si="942"/>
        <v>0</v>
      </c>
      <c r="BF560" s="180">
        <f t="shared" si="943"/>
        <v>0</v>
      </c>
      <c r="BG560" s="27">
        <v>0</v>
      </c>
      <c r="BH560" s="27"/>
      <c r="BI560" s="324">
        <f>SUMIF('Rekapitulasi Juni'!$D$214:$D$393,APS!$B560,'Rekapitulasi Juni'!$E$214:$E$393)</f>
        <v>0</v>
      </c>
      <c r="BJ560" s="324">
        <f>SUMIF('Rekapitulasi Juni'!$D$214:$D$393,APS!$B560,'Rekapitulasi Juni'!$F$214:$F$393)</f>
        <v>0</v>
      </c>
      <c r="BK560" s="27"/>
      <c r="BL560" s="325">
        <f t="shared" si="944"/>
        <v>0</v>
      </c>
      <c r="BM560" s="325">
        <f t="shared" si="945"/>
        <v>0</v>
      </c>
      <c r="BN560" s="27"/>
      <c r="BO560" s="324">
        <f>SUMIF('Rekapitulasi Juni'!$U$214:$U$393,APS!$B560,'Rekapitulasi Juni'!$V$214:$V$393)</f>
        <v>0</v>
      </c>
      <c r="BP560" s="324">
        <f>SUMIF('Rekapitulasi Juni'!$U$214:$U$393,APS!$B560,'Rekapitulasi Juni'!$W$214:$W$393)</f>
        <v>0</v>
      </c>
      <c r="BQ560" s="27"/>
      <c r="BR560" s="325">
        <f t="shared" si="946"/>
        <v>0</v>
      </c>
      <c r="BS560" s="325">
        <f t="shared" si="947"/>
        <v>0</v>
      </c>
      <c r="BT560" s="27"/>
      <c r="BU560" s="324">
        <f>SUMIF('Rekapitulasi Juni'!$AL$214:$AL$393,APS!$B560,'Rekapitulasi Juni'!$AM$214:$AM$393)</f>
        <v>0</v>
      </c>
      <c r="BV560" s="324">
        <f>SUMIF('Rekapitulasi Juni'!$AL$214:$AL$393,APS!$B560,'Rekapitulasi Juni'!$AN$214:$AN$393)</f>
        <v>0</v>
      </c>
      <c r="BW560" s="27"/>
      <c r="BX560" s="325">
        <f t="shared" si="948"/>
        <v>0</v>
      </c>
      <c r="BY560" s="325">
        <f t="shared" si="949"/>
        <v>0</v>
      </c>
      <c r="BZ560" s="27"/>
      <c r="CA560" s="324">
        <f>SUMIF('Rekapitulasi Juni'!$BA$214:$BA$393,APS!$B560,'Rekapitulasi Juni'!$BB$214:$BB$393)</f>
        <v>0</v>
      </c>
      <c r="CB560" s="324">
        <f>SUMIF('Rekapitulasi Juni'!$BA$214:$BA$393,APS!$B560,'Rekapitulasi Juni'!$BC$214:$BC$393)</f>
        <v>0</v>
      </c>
      <c r="CC560" s="27"/>
      <c r="CD560" s="325">
        <f t="shared" si="950"/>
        <v>0</v>
      </c>
      <c r="CE560" s="325">
        <f t="shared" si="951"/>
        <v>0</v>
      </c>
      <c r="CF560" s="27"/>
      <c r="CG560" s="324">
        <f>SUMIF('Rekapitulasi Juni'!$BP$214:$BP$393,APS!$B560,'Rekapitulasi Juni'!$BQ$214:$BQ$393)</f>
        <v>0</v>
      </c>
      <c r="CH560" s="324">
        <f>SUMIF('Rekapitulasi Juni'!$BP$214:$BP$393,APS!$B560,'Rekapitulasi Juni'!$BR$214:$BR$393)</f>
        <v>0</v>
      </c>
      <c r="CI560" s="27"/>
      <c r="CJ560" s="325">
        <f t="shared" si="952"/>
        <v>0</v>
      </c>
      <c r="CK560" s="325">
        <f t="shared" si="953"/>
        <v>0</v>
      </c>
      <c r="CL560" s="41">
        <f t="shared" si="954"/>
        <v>0</v>
      </c>
      <c r="CM560" s="41">
        <f t="shared" si="955"/>
        <v>0</v>
      </c>
      <c r="CN560" s="41">
        <f t="shared" si="956"/>
        <v>0</v>
      </c>
      <c r="CO560" s="41">
        <f t="shared" si="957"/>
        <v>0</v>
      </c>
      <c r="CP560" s="41">
        <f t="shared" si="958"/>
        <v>0</v>
      </c>
      <c r="CQ560" s="41">
        <f t="shared" si="959"/>
        <v>0</v>
      </c>
      <c r="CR560" s="180">
        <f t="shared" si="960"/>
        <v>0</v>
      </c>
      <c r="CS560" s="27">
        <v>0</v>
      </c>
      <c r="CT560" s="27"/>
      <c r="CU560" s="324">
        <f>SUMIF('Rekapitulasi Juni'!$D$410:$D$588,APS!$B560,'Rekapitulasi Juni'!$E$410:$E$588)</f>
        <v>0</v>
      </c>
      <c r="CV560" s="324">
        <f>SUMIF('Rekapitulasi Juni'!$D$410:$D$588,APS!$B560,'Rekapitulasi Juni'!$F$410:$F$588)</f>
        <v>0</v>
      </c>
      <c r="CW560" s="27"/>
      <c r="CX560" s="325">
        <f t="shared" si="961"/>
        <v>0</v>
      </c>
      <c r="CY560" s="325">
        <f t="shared" si="962"/>
        <v>0</v>
      </c>
      <c r="CZ560" s="27"/>
      <c r="DA560" s="324">
        <f>SUMIF('Rekapitulasi Juni'!$U$410:$U$588,APS!$B560,'Rekapitulasi Juni'!$V$410:$V$588)</f>
        <v>0</v>
      </c>
      <c r="DB560" s="324">
        <f>SUMIF('Rekapitulasi Juni'!$U$410:$U$588,APS!$B560,'Rekapitulasi Juni'!$W$410:$W$588)</f>
        <v>0</v>
      </c>
      <c r="DC560" s="27"/>
      <c r="DD560" s="325">
        <f t="shared" si="963"/>
        <v>0</v>
      </c>
      <c r="DE560" s="325">
        <f t="shared" si="964"/>
        <v>0</v>
      </c>
      <c r="DF560" s="27"/>
      <c r="DG560" s="324">
        <f>SUMIF('Rekapitulasi Juni'!$AL$410:$AL$588,APS!$B560,'Rekapitulasi Juni'!$AM$410:$AM$588)</f>
        <v>0</v>
      </c>
      <c r="DH560" s="324">
        <f>SUMIF('Rekapitulasi Juni'!$AL$410:$AL$588,APS!$B560,'Rekapitulasi Juni'!$AN$410:$AN$588)</f>
        <v>0</v>
      </c>
      <c r="DI560" s="27"/>
      <c r="DJ560" s="325">
        <f t="shared" si="929"/>
        <v>0</v>
      </c>
      <c r="DK560" s="325">
        <f t="shared" si="930"/>
        <v>0</v>
      </c>
      <c r="DL560" s="27"/>
      <c r="DM560" s="324">
        <f>SUMIF('Rekapitulasi Juni'!$BA$410:$BA$588,APS!$B560,'Rekapitulasi Juni'!$BB$410:$BB$588)</f>
        <v>0</v>
      </c>
      <c r="DN560" s="324">
        <f>SUMIF('Rekapitulasi Juni'!$BA$410:$BA$588,APS!$B560,'Rekapitulasi Juni'!$BC$410:$BC$588)</f>
        <v>0</v>
      </c>
      <c r="DO560" s="324">
        <f>SUMIF('Rekapitulasi Juni'!$BA$410:$BA$588,APS!$B560,'Rekapitulasi Juni'!$BF$410:$BF$588)</f>
        <v>0</v>
      </c>
      <c r="DP560" s="325">
        <f t="shared" si="921"/>
        <v>0</v>
      </c>
      <c r="DQ560" s="325">
        <f t="shared" si="922"/>
        <v>0</v>
      </c>
      <c r="DR560" s="27"/>
      <c r="DS560" s="324">
        <f>SUMIF('Rekapitulasi Juni'!$BP$410:$BP$588,APS!$B560,'Rekapitulasi Juni'!$BQ$410:$BQ$588)</f>
        <v>0</v>
      </c>
      <c r="DT560" s="324">
        <f>SUMIF('Rekapitulasi Juni'!$BP$410:$BP$588,APS!$B560,'Rekapitulasi Juni'!$BR$410:$BR$588)</f>
        <v>0</v>
      </c>
      <c r="DU560" s="27"/>
      <c r="DV560" s="325">
        <f t="shared" si="923"/>
        <v>0</v>
      </c>
      <c r="DW560" s="325">
        <f t="shared" si="924"/>
        <v>0</v>
      </c>
      <c r="DX560" s="41">
        <f t="shared" si="965"/>
        <v>0</v>
      </c>
      <c r="DY560" s="41">
        <f t="shared" si="966"/>
        <v>0</v>
      </c>
      <c r="DZ560" s="41">
        <f t="shared" si="967"/>
        <v>0</v>
      </c>
      <c r="EA560" s="41">
        <f t="shared" si="968"/>
        <v>0</v>
      </c>
      <c r="EB560" s="41">
        <f t="shared" si="969"/>
        <v>0</v>
      </c>
      <c r="EC560" s="41">
        <f t="shared" si="970"/>
        <v>0</v>
      </c>
      <c r="ED560" s="180">
        <f t="shared" si="971"/>
        <v>0</v>
      </c>
      <c r="EE560" s="27">
        <v>0</v>
      </c>
      <c r="EF560" s="27"/>
      <c r="EG560" s="324">
        <f>SUMIF('Rekapitulasi Juni'!$D$608:$D$786,APS!$B560,'Rekapitulasi Juni'!$E$608:$E$786)</f>
        <v>0</v>
      </c>
      <c r="EH560" s="324">
        <f>SUMIF('Rekapitulasi Juni'!$D$608:$D$786,APS!$B560,'Rekapitulasi Juni'!$F$608:$F$786)</f>
        <v>0</v>
      </c>
      <c r="EI560" s="27"/>
      <c r="EJ560" s="325">
        <f t="shared" si="925"/>
        <v>0</v>
      </c>
      <c r="EK560" s="325">
        <f t="shared" si="926"/>
        <v>0</v>
      </c>
      <c r="EL560" s="27"/>
      <c r="EM560" s="324">
        <f>SUMIF('Rekapitulasi Juni'!$U$608:$U$786,APS!$B560,'Rekapitulasi Juni'!$V$608:$V$786)</f>
        <v>0</v>
      </c>
      <c r="EN560" s="324">
        <f>SUMIF('Rekapitulasi Juni'!$U$608:$U$786,APS!$B560,'Rekapitulasi Juni'!$W$608:$W$786)</f>
        <v>0</v>
      </c>
      <c r="EO560" s="27"/>
      <c r="EP560" s="325">
        <f t="shared" si="927"/>
        <v>0</v>
      </c>
      <c r="EQ560" s="325">
        <f t="shared" si="928"/>
        <v>0</v>
      </c>
      <c r="ER560" s="27"/>
      <c r="ES560" s="324">
        <f>SUMIF('Rekapitulasi Juni'!$AL$608:$AL$786,APS!$B560,'Rekapitulasi Juni'!$AM$608:$AM$786)</f>
        <v>0</v>
      </c>
      <c r="ET560" s="324">
        <f>SUMIF('Rekapitulasi Juni'!$AL$608:$AL$786,APS!$B560,'Rekapitulasi Juni'!$AN$608:$AN$786)</f>
        <v>0</v>
      </c>
      <c r="EU560" s="27"/>
      <c r="EV560" s="325">
        <f t="shared" si="914"/>
        <v>0</v>
      </c>
      <c r="EW560" s="325">
        <f t="shared" si="915"/>
        <v>0</v>
      </c>
      <c r="EX560" s="27"/>
      <c r="EY560" s="324">
        <f>SUMIF('Rekapitulasi Juni'!$BA$608:$BA$786,APS!$B560,'Rekapitulasi Juni'!$BB$608:$BB$786)</f>
        <v>0</v>
      </c>
      <c r="EZ560" s="324">
        <f>SUMIF('Rekapitulasi Juni'!$BA$608:$BA$786,APS!$B560,'Rekapitulasi Juni'!$BC$608:$BC$786)</f>
        <v>0</v>
      </c>
      <c r="FA560" s="324">
        <f>SUMIF('Rekapitulasi Juni'!$BA$608:$BA$786,APS!$B560,'Rekapitulasi Juni'!$BF$608:$BF$786)</f>
        <v>0</v>
      </c>
      <c r="FB560" s="325">
        <f t="shared" si="916"/>
        <v>0</v>
      </c>
      <c r="FC560" s="325">
        <f t="shared" si="917"/>
        <v>0</v>
      </c>
      <c r="FD560" s="27"/>
      <c r="FE560" s="27"/>
      <c r="FF560" s="27"/>
      <c r="FG560" s="27"/>
      <c r="FH560" s="27"/>
      <c r="FI560" s="27"/>
      <c r="FJ560" s="41">
        <f t="shared" si="972"/>
        <v>0</v>
      </c>
      <c r="FK560" s="41">
        <f t="shared" si="973"/>
        <v>0</v>
      </c>
      <c r="FL560" s="41">
        <f t="shared" si="974"/>
        <v>0</v>
      </c>
      <c r="FM560" s="41">
        <f t="shared" si="975"/>
        <v>0</v>
      </c>
      <c r="FN560" s="41">
        <f t="shared" si="976"/>
        <v>0</v>
      </c>
      <c r="FO560" s="41">
        <f t="shared" si="977"/>
        <v>0</v>
      </c>
      <c r="FP560" s="180">
        <f t="shared" si="978"/>
        <v>0</v>
      </c>
      <c r="FQ560" s="27"/>
      <c r="FR560" s="27"/>
      <c r="FS560" s="324">
        <f>SUMIF('Rekapitulasi Juni'!$D$804:$D$984,APS!$B560,'Rekapitulasi Juni'!$E$804:$E$984)</f>
        <v>0</v>
      </c>
      <c r="FT560" s="324">
        <f>SUMIF('Rekapitulasi Juni'!$D$804:$D$984,APS!$B560,'Rekapitulasi Juni'!$F$804:$F$984)</f>
        <v>0</v>
      </c>
      <c r="FU560" s="27"/>
      <c r="FV560" s="325">
        <f t="shared" si="918"/>
        <v>0</v>
      </c>
      <c r="FW560" s="325">
        <f t="shared" si="919"/>
        <v>0</v>
      </c>
      <c r="FX560" s="27"/>
      <c r="FY560" s="324">
        <f>SUMIF('Rekapitulasi Juni'!$U$804:$U$984,APS!$B560,'Rekapitulasi Juni'!$V$804:$V$984)</f>
        <v>0</v>
      </c>
      <c r="FZ560" s="324">
        <f>SUMIF('Rekapitulasi Juni'!$U$804:$U$984,APS!$B560,'Rekapitulasi Juni'!$W$804:$W$984)</f>
        <v>0</v>
      </c>
      <c r="GA560" s="27"/>
      <c r="GB560" s="325">
        <f t="shared" si="912"/>
        <v>0</v>
      </c>
      <c r="GC560" s="325">
        <f t="shared" si="913"/>
        <v>0</v>
      </c>
      <c r="GD560" s="27"/>
      <c r="GE560" s="324">
        <f>SUMIF('Rekapitulasi Juni'!$AL$804:$AL$984,APS!$B560,'Rekapitulasi Juni'!$AM$804:$AM$984)</f>
        <v>0</v>
      </c>
      <c r="GF560" s="324">
        <f>SUMIF('Rekapitulasi Juni'!$AL$804:$AL$984,APS!$B560,'Rekapitulasi Juni'!$AN$804:$AN$984)</f>
        <v>0</v>
      </c>
      <c r="GG560" s="27"/>
      <c r="GH560" s="325">
        <f t="shared" si="902"/>
        <v>0</v>
      </c>
      <c r="GI560" s="325">
        <f t="shared" si="903"/>
        <v>0</v>
      </c>
      <c r="GJ560" s="27"/>
      <c r="GK560" s="27"/>
      <c r="GL560" s="41">
        <f t="shared" si="979"/>
        <v>0</v>
      </c>
      <c r="GM560" s="41">
        <f t="shared" si="980"/>
        <v>0</v>
      </c>
      <c r="GN560" s="41">
        <f t="shared" si="981"/>
        <v>0</v>
      </c>
      <c r="GO560" s="41">
        <f t="shared" si="911"/>
        <v>0</v>
      </c>
      <c r="GP560" s="41">
        <f t="shared" si="982"/>
        <v>0</v>
      </c>
      <c r="GQ560" s="41">
        <f t="shared" si="983"/>
        <v>0</v>
      </c>
      <c r="GR560" s="180">
        <f t="shared" si="984"/>
        <v>0</v>
      </c>
      <c r="GS560" s="41">
        <f t="shared" si="904"/>
        <v>0</v>
      </c>
      <c r="GT560" s="41">
        <f t="shared" si="905"/>
        <v>0</v>
      </c>
      <c r="GU560" s="41">
        <f t="shared" si="906"/>
        <v>0</v>
      </c>
      <c r="GV560" s="41">
        <f t="shared" si="907"/>
        <v>0</v>
      </c>
      <c r="GW560" s="41">
        <f t="shared" si="908"/>
        <v>0</v>
      </c>
      <c r="GX560" s="41">
        <f t="shared" si="909"/>
        <v>0</v>
      </c>
      <c r="GY560" s="180">
        <f t="shared" si="910"/>
        <v>0</v>
      </c>
      <c r="GZ560" s="41">
        <v>536</v>
      </c>
      <c r="HA560" s="32"/>
      <c r="HB560" s="42">
        <f t="shared" si="794"/>
        <v>0</v>
      </c>
      <c r="HC560" s="59"/>
    </row>
    <row r="561" spans="1:211" ht="15" hidden="1" customHeight="1">
      <c r="A561" s="31" t="s">
        <v>1091</v>
      </c>
      <c r="B561" s="32" t="s">
        <v>1092</v>
      </c>
      <c r="C561" s="31" t="s">
        <v>1066</v>
      </c>
      <c r="D561" s="31" t="s">
        <v>1066</v>
      </c>
      <c r="E561" s="31" t="s">
        <v>43</v>
      </c>
      <c r="F561" s="31" t="s">
        <v>929</v>
      </c>
      <c r="G561" s="33">
        <v>0</v>
      </c>
      <c r="H561" s="33">
        <v>0</v>
      </c>
      <c r="I561" s="33">
        <v>0</v>
      </c>
      <c r="J561" s="34">
        <f>IFERROR(VLOOKUP(A561,#REF!,3,0),0)</f>
        <v>0</v>
      </c>
      <c r="K561" s="34">
        <f t="shared" si="789"/>
        <v>0</v>
      </c>
      <c r="L561" s="34">
        <v>0</v>
      </c>
      <c r="M561" s="34">
        <v>0</v>
      </c>
      <c r="N561" s="35">
        <f t="shared" si="790"/>
        <v>0</v>
      </c>
      <c r="O561" s="35">
        <f t="shared" si="791"/>
        <v>0</v>
      </c>
      <c r="P561" s="36"/>
      <c r="Q561" s="36">
        <f t="shared" si="920"/>
        <v>0</v>
      </c>
      <c r="R561" s="80"/>
      <c r="S561" s="37">
        <f ca="1">SUMIF(ROP!$D$6:$H$65536,A561,ROP!$J$6:$J$65536)</f>
        <v>0</v>
      </c>
      <c r="T561" s="37">
        <f>SUMIF(HASIL!$B:$B,APS!$B561&amp;RIGHT(APS!T$9,2),HASIL!$I:$I)</f>
        <v>0</v>
      </c>
      <c r="U561" s="37">
        <f>SUMIF(HASIL!$B:$B,APS!$B561&amp;RIGHT(APS!U$9,2),HASIL!$I:$I)</f>
        <v>0</v>
      </c>
      <c r="V561" s="37">
        <f>SUMIF(HASIL!$B:$B,APS!$B561&amp;RIGHT(APS!V$9,2),HASIL!$I:$I)</f>
        <v>0</v>
      </c>
      <c r="W561" s="37">
        <f>SUMIF(HASIL!$B:$B,APS!$B561&amp;RIGHT(APS!W$9,2),HASIL!$I:$I)</f>
        <v>0</v>
      </c>
      <c r="X561" s="38">
        <f t="shared" si="792"/>
        <v>0</v>
      </c>
      <c r="Y561" s="38">
        <f t="shared" si="793"/>
        <v>0</v>
      </c>
      <c r="Z561" s="39">
        <f t="shared" si="985"/>
        <v>0</v>
      </c>
      <c r="AA561" s="39">
        <f t="shared" si="987"/>
        <v>0</v>
      </c>
      <c r="AB561" s="40">
        <f t="shared" si="986"/>
        <v>0</v>
      </c>
      <c r="AC561" s="27">
        <v>0</v>
      </c>
      <c r="AD561" s="27"/>
      <c r="AE561" s="27"/>
      <c r="AF561" s="27"/>
      <c r="AG561" s="27"/>
      <c r="AH561" s="27"/>
      <c r="AI561" s="324">
        <f>SUMIF('Rekapitulasi Juni'!$D$9:$D$192,APS!$B561,'Rekapitulasi Juni'!$E$9:$E$192)</f>
        <v>0</v>
      </c>
      <c r="AJ561" s="324">
        <f>SUMIF('Rekapitulasi Juni'!$D$9:$D$192,APS!$B561,'Rekapitulasi Juni'!$F$9:$F$192)</f>
        <v>0</v>
      </c>
      <c r="AK561" s="324">
        <f>SUMIF('Rekapitulasi Juni'!$D$9:$D$192,APS!$B561,'Rekapitulasi Juni'!$K$9:$K$192)</f>
        <v>0</v>
      </c>
      <c r="AL561" s="325">
        <f t="shared" si="931"/>
        <v>0</v>
      </c>
      <c r="AM561" s="325">
        <f t="shared" si="932"/>
        <v>0</v>
      </c>
      <c r="AN561" s="27"/>
      <c r="AO561" s="324">
        <f>SUMIF('Rekapitulasi Juni'!$U$9:$U$192,APS!$B561,'Rekapitulasi Juni'!$V$9:$V$192)</f>
        <v>0</v>
      </c>
      <c r="AP561" s="324">
        <f>SUMIF('Rekapitulasi Juni'!$U$9:$U$192,APS!$B561,'Rekapitulasi Juni'!$W$9:$W$192)</f>
        <v>0</v>
      </c>
      <c r="AQ561" s="27"/>
      <c r="AR561" s="325">
        <f t="shared" si="933"/>
        <v>0</v>
      </c>
      <c r="AS561" s="325">
        <f t="shared" si="934"/>
        <v>0</v>
      </c>
      <c r="AT561" s="27"/>
      <c r="AU561" s="324">
        <f>SUMIF('Rekapitulasi Juni'!$AL$9:$AL$192,APS!$B561,'Rekapitulasi Juni'!$AM$9:$AM$192)</f>
        <v>0</v>
      </c>
      <c r="AV561" s="324">
        <f>SUMIF('Rekapitulasi Juni'!$AL$9:$AL$192,APS!$B561,'Rekapitulasi Juni'!$AN$9:$AN$192)</f>
        <v>0</v>
      </c>
      <c r="AW561" s="27"/>
      <c r="AX561" s="325">
        <f t="shared" si="935"/>
        <v>0</v>
      </c>
      <c r="AY561" s="325">
        <f t="shared" si="936"/>
        <v>0</v>
      </c>
      <c r="AZ561" s="41">
        <f t="shared" si="937"/>
        <v>0</v>
      </c>
      <c r="BA561" s="41">
        <f t="shared" si="938"/>
        <v>0</v>
      </c>
      <c r="BB561" s="41">
        <f t="shared" si="939"/>
        <v>0</v>
      </c>
      <c r="BC561" s="41">
        <f t="shared" si="940"/>
        <v>0</v>
      </c>
      <c r="BD561" s="41">
        <f t="shared" si="941"/>
        <v>0</v>
      </c>
      <c r="BE561" s="41">
        <f t="shared" si="942"/>
        <v>0</v>
      </c>
      <c r="BF561" s="180">
        <f t="shared" si="943"/>
        <v>0</v>
      </c>
      <c r="BG561" s="27">
        <v>0</v>
      </c>
      <c r="BH561" s="27"/>
      <c r="BI561" s="324">
        <f>SUMIF('Rekapitulasi Juni'!$D$214:$D$393,APS!$B561,'Rekapitulasi Juni'!$E$214:$E$393)</f>
        <v>0</v>
      </c>
      <c r="BJ561" s="324">
        <f>SUMIF('Rekapitulasi Juni'!$D$214:$D$393,APS!$B561,'Rekapitulasi Juni'!$F$214:$F$393)</f>
        <v>0</v>
      </c>
      <c r="BK561" s="27"/>
      <c r="BL561" s="325">
        <f t="shared" si="944"/>
        <v>0</v>
      </c>
      <c r="BM561" s="325">
        <f t="shared" si="945"/>
        <v>0</v>
      </c>
      <c r="BN561" s="27"/>
      <c r="BO561" s="324">
        <f>SUMIF('Rekapitulasi Juni'!$U$214:$U$393,APS!$B561,'Rekapitulasi Juni'!$V$214:$V$393)</f>
        <v>0</v>
      </c>
      <c r="BP561" s="324">
        <f>SUMIF('Rekapitulasi Juni'!$U$214:$U$393,APS!$B561,'Rekapitulasi Juni'!$W$214:$W$393)</f>
        <v>0</v>
      </c>
      <c r="BQ561" s="27"/>
      <c r="BR561" s="325">
        <f t="shared" si="946"/>
        <v>0</v>
      </c>
      <c r="BS561" s="325">
        <f t="shared" si="947"/>
        <v>0</v>
      </c>
      <c r="BT561" s="27"/>
      <c r="BU561" s="324">
        <f>SUMIF('Rekapitulasi Juni'!$AL$214:$AL$393,APS!$B561,'Rekapitulasi Juni'!$AM$214:$AM$393)</f>
        <v>0</v>
      </c>
      <c r="BV561" s="324">
        <f>SUMIF('Rekapitulasi Juni'!$AL$214:$AL$393,APS!$B561,'Rekapitulasi Juni'!$AN$214:$AN$393)</f>
        <v>0</v>
      </c>
      <c r="BW561" s="27"/>
      <c r="BX561" s="325">
        <f t="shared" si="948"/>
        <v>0</v>
      </c>
      <c r="BY561" s="325">
        <f t="shared" si="949"/>
        <v>0</v>
      </c>
      <c r="BZ561" s="27"/>
      <c r="CA561" s="324">
        <f>SUMIF('Rekapitulasi Juni'!$BA$214:$BA$393,APS!$B561,'Rekapitulasi Juni'!$BB$214:$BB$393)</f>
        <v>0</v>
      </c>
      <c r="CB561" s="324">
        <f>SUMIF('Rekapitulasi Juni'!$BA$214:$BA$393,APS!$B561,'Rekapitulasi Juni'!$BC$214:$BC$393)</f>
        <v>0</v>
      </c>
      <c r="CC561" s="27"/>
      <c r="CD561" s="325">
        <f t="shared" si="950"/>
        <v>0</v>
      </c>
      <c r="CE561" s="325">
        <f t="shared" si="951"/>
        <v>0</v>
      </c>
      <c r="CF561" s="27"/>
      <c r="CG561" s="324">
        <f>SUMIF('Rekapitulasi Juni'!$BP$214:$BP$393,APS!$B561,'Rekapitulasi Juni'!$BQ$214:$BQ$393)</f>
        <v>0</v>
      </c>
      <c r="CH561" s="324">
        <f>SUMIF('Rekapitulasi Juni'!$BP$214:$BP$393,APS!$B561,'Rekapitulasi Juni'!$BR$214:$BR$393)</f>
        <v>0</v>
      </c>
      <c r="CI561" s="27"/>
      <c r="CJ561" s="325">
        <f t="shared" si="952"/>
        <v>0</v>
      </c>
      <c r="CK561" s="325">
        <f t="shared" si="953"/>
        <v>0</v>
      </c>
      <c r="CL561" s="41">
        <f t="shared" si="954"/>
        <v>0</v>
      </c>
      <c r="CM561" s="41">
        <f t="shared" si="955"/>
        <v>0</v>
      </c>
      <c r="CN561" s="41">
        <f t="shared" si="956"/>
        <v>0</v>
      </c>
      <c r="CO561" s="41">
        <f t="shared" si="957"/>
        <v>0</v>
      </c>
      <c r="CP561" s="41">
        <f t="shared" si="958"/>
        <v>0</v>
      </c>
      <c r="CQ561" s="41">
        <f t="shared" si="959"/>
        <v>0</v>
      </c>
      <c r="CR561" s="180">
        <f t="shared" si="960"/>
        <v>0</v>
      </c>
      <c r="CS561" s="27">
        <v>0</v>
      </c>
      <c r="CT561" s="27"/>
      <c r="CU561" s="324">
        <f>SUMIF('Rekapitulasi Juni'!$D$410:$D$588,APS!$B561,'Rekapitulasi Juni'!$E$410:$E$588)</f>
        <v>0</v>
      </c>
      <c r="CV561" s="324">
        <f>SUMIF('Rekapitulasi Juni'!$D$410:$D$588,APS!$B561,'Rekapitulasi Juni'!$F$410:$F$588)</f>
        <v>0</v>
      </c>
      <c r="CW561" s="27"/>
      <c r="CX561" s="325">
        <f t="shared" si="961"/>
        <v>0</v>
      </c>
      <c r="CY561" s="325">
        <f t="shared" si="962"/>
        <v>0</v>
      </c>
      <c r="CZ561" s="27"/>
      <c r="DA561" s="324">
        <f>SUMIF('Rekapitulasi Juni'!$U$410:$U$588,APS!$B561,'Rekapitulasi Juni'!$V$410:$V$588)</f>
        <v>0</v>
      </c>
      <c r="DB561" s="324">
        <f>SUMIF('Rekapitulasi Juni'!$U$410:$U$588,APS!$B561,'Rekapitulasi Juni'!$W$410:$W$588)</f>
        <v>0</v>
      </c>
      <c r="DC561" s="27"/>
      <c r="DD561" s="325">
        <f t="shared" si="963"/>
        <v>0</v>
      </c>
      <c r="DE561" s="325">
        <f t="shared" si="964"/>
        <v>0</v>
      </c>
      <c r="DF561" s="27"/>
      <c r="DG561" s="324">
        <f>SUMIF('Rekapitulasi Juni'!$AL$410:$AL$588,APS!$B561,'Rekapitulasi Juni'!$AM$410:$AM$588)</f>
        <v>0</v>
      </c>
      <c r="DH561" s="324">
        <f>SUMIF('Rekapitulasi Juni'!$AL$410:$AL$588,APS!$B561,'Rekapitulasi Juni'!$AN$410:$AN$588)</f>
        <v>0</v>
      </c>
      <c r="DI561" s="27"/>
      <c r="DJ561" s="325">
        <f t="shared" si="929"/>
        <v>0</v>
      </c>
      <c r="DK561" s="325">
        <f t="shared" si="930"/>
        <v>0</v>
      </c>
      <c r="DL561" s="27"/>
      <c r="DM561" s="324">
        <f>SUMIF('Rekapitulasi Juni'!$BA$410:$BA$588,APS!$B561,'Rekapitulasi Juni'!$BB$410:$BB$588)</f>
        <v>0</v>
      </c>
      <c r="DN561" s="324">
        <f>SUMIF('Rekapitulasi Juni'!$BA$410:$BA$588,APS!$B561,'Rekapitulasi Juni'!$BC$410:$BC$588)</f>
        <v>0</v>
      </c>
      <c r="DO561" s="324">
        <f>SUMIF('Rekapitulasi Juni'!$BA$410:$BA$588,APS!$B561,'Rekapitulasi Juni'!$BF$410:$BF$588)</f>
        <v>0</v>
      </c>
      <c r="DP561" s="325">
        <f t="shared" si="921"/>
        <v>0</v>
      </c>
      <c r="DQ561" s="325">
        <f t="shared" si="922"/>
        <v>0</v>
      </c>
      <c r="DR561" s="27"/>
      <c r="DS561" s="324">
        <f>SUMIF('Rekapitulasi Juni'!$BP$410:$BP$588,APS!$B561,'Rekapitulasi Juni'!$BQ$410:$BQ$588)</f>
        <v>0</v>
      </c>
      <c r="DT561" s="324">
        <f>SUMIF('Rekapitulasi Juni'!$BP$410:$BP$588,APS!$B561,'Rekapitulasi Juni'!$BR$410:$BR$588)</f>
        <v>0</v>
      </c>
      <c r="DU561" s="27"/>
      <c r="DV561" s="325">
        <f t="shared" si="923"/>
        <v>0</v>
      </c>
      <c r="DW561" s="325">
        <f t="shared" si="924"/>
        <v>0</v>
      </c>
      <c r="DX561" s="41">
        <f t="shared" si="965"/>
        <v>0</v>
      </c>
      <c r="DY561" s="41">
        <f t="shared" si="966"/>
        <v>0</v>
      </c>
      <c r="DZ561" s="41">
        <f t="shared" si="967"/>
        <v>0</v>
      </c>
      <c r="EA561" s="41">
        <f t="shared" si="968"/>
        <v>0</v>
      </c>
      <c r="EB561" s="41">
        <f t="shared" si="969"/>
        <v>0</v>
      </c>
      <c r="EC561" s="41">
        <f t="shared" si="970"/>
        <v>0</v>
      </c>
      <c r="ED561" s="180">
        <f t="shared" si="971"/>
        <v>0</v>
      </c>
      <c r="EE561" s="27">
        <v>0</v>
      </c>
      <c r="EF561" s="27"/>
      <c r="EG561" s="324">
        <f>SUMIF('Rekapitulasi Juni'!$D$608:$D$786,APS!$B561,'Rekapitulasi Juni'!$E$608:$E$786)</f>
        <v>0</v>
      </c>
      <c r="EH561" s="324">
        <f>SUMIF('Rekapitulasi Juni'!$D$608:$D$786,APS!$B561,'Rekapitulasi Juni'!$F$608:$F$786)</f>
        <v>0</v>
      </c>
      <c r="EI561" s="27"/>
      <c r="EJ561" s="325">
        <f t="shared" si="925"/>
        <v>0</v>
      </c>
      <c r="EK561" s="325">
        <f t="shared" si="926"/>
        <v>0</v>
      </c>
      <c r="EL561" s="27"/>
      <c r="EM561" s="324">
        <f>SUMIF('Rekapitulasi Juni'!$U$608:$U$786,APS!$B561,'Rekapitulasi Juni'!$V$608:$V$786)</f>
        <v>0</v>
      </c>
      <c r="EN561" s="324">
        <f>SUMIF('Rekapitulasi Juni'!$U$608:$U$786,APS!$B561,'Rekapitulasi Juni'!$W$608:$W$786)</f>
        <v>0</v>
      </c>
      <c r="EO561" s="27"/>
      <c r="EP561" s="325">
        <f t="shared" si="927"/>
        <v>0</v>
      </c>
      <c r="EQ561" s="325">
        <f t="shared" si="928"/>
        <v>0</v>
      </c>
      <c r="ER561" s="27"/>
      <c r="ES561" s="324">
        <f>SUMIF('Rekapitulasi Juni'!$AL$608:$AL$786,APS!$B561,'Rekapitulasi Juni'!$AM$608:$AM$786)</f>
        <v>0</v>
      </c>
      <c r="ET561" s="324">
        <f>SUMIF('Rekapitulasi Juni'!$AL$608:$AL$786,APS!$B561,'Rekapitulasi Juni'!$AN$608:$AN$786)</f>
        <v>0</v>
      </c>
      <c r="EU561" s="27"/>
      <c r="EV561" s="325">
        <f t="shared" si="914"/>
        <v>0</v>
      </c>
      <c r="EW561" s="325">
        <f t="shared" si="915"/>
        <v>0</v>
      </c>
      <c r="EX561" s="27"/>
      <c r="EY561" s="324">
        <f>SUMIF('Rekapitulasi Juni'!$BA$608:$BA$786,APS!$B561,'Rekapitulasi Juni'!$BB$608:$BB$786)</f>
        <v>0</v>
      </c>
      <c r="EZ561" s="324">
        <f>SUMIF('Rekapitulasi Juni'!$BA$608:$BA$786,APS!$B561,'Rekapitulasi Juni'!$BC$608:$BC$786)</f>
        <v>0</v>
      </c>
      <c r="FA561" s="324">
        <f>SUMIF('Rekapitulasi Juni'!$BA$608:$BA$786,APS!$B561,'Rekapitulasi Juni'!$BF$608:$BF$786)</f>
        <v>0</v>
      </c>
      <c r="FB561" s="325">
        <f t="shared" si="916"/>
        <v>0</v>
      </c>
      <c r="FC561" s="325">
        <f t="shared" si="917"/>
        <v>0</v>
      </c>
      <c r="FD561" s="27"/>
      <c r="FE561" s="27"/>
      <c r="FF561" s="27"/>
      <c r="FG561" s="27"/>
      <c r="FH561" s="27"/>
      <c r="FI561" s="27"/>
      <c r="FJ561" s="41">
        <f t="shared" si="972"/>
        <v>0</v>
      </c>
      <c r="FK561" s="41">
        <f t="shared" si="973"/>
        <v>0</v>
      </c>
      <c r="FL561" s="41">
        <f t="shared" si="974"/>
        <v>0</v>
      </c>
      <c r="FM561" s="41">
        <f t="shared" si="975"/>
        <v>0</v>
      </c>
      <c r="FN561" s="41">
        <f t="shared" si="976"/>
        <v>0</v>
      </c>
      <c r="FO561" s="41">
        <f t="shared" si="977"/>
        <v>0</v>
      </c>
      <c r="FP561" s="180">
        <f t="shared" si="978"/>
        <v>0</v>
      </c>
      <c r="FQ561" s="27"/>
      <c r="FR561" s="27"/>
      <c r="FS561" s="324">
        <f>SUMIF('Rekapitulasi Juni'!$D$804:$D$984,APS!$B561,'Rekapitulasi Juni'!$E$804:$E$984)</f>
        <v>0</v>
      </c>
      <c r="FT561" s="324">
        <f>SUMIF('Rekapitulasi Juni'!$D$804:$D$984,APS!$B561,'Rekapitulasi Juni'!$F$804:$F$984)</f>
        <v>0</v>
      </c>
      <c r="FU561" s="27"/>
      <c r="FV561" s="325">
        <f t="shared" si="918"/>
        <v>0</v>
      </c>
      <c r="FW561" s="325">
        <f t="shared" si="919"/>
        <v>0</v>
      </c>
      <c r="FX561" s="27"/>
      <c r="FY561" s="324">
        <f>SUMIF('Rekapitulasi Juni'!$U$804:$U$984,APS!$B561,'Rekapitulasi Juni'!$V$804:$V$984)</f>
        <v>0</v>
      </c>
      <c r="FZ561" s="324">
        <f>SUMIF('Rekapitulasi Juni'!$U$804:$U$984,APS!$B561,'Rekapitulasi Juni'!$W$804:$W$984)</f>
        <v>0</v>
      </c>
      <c r="GA561" s="27"/>
      <c r="GB561" s="325">
        <f t="shared" si="912"/>
        <v>0</v>
      </c>
      <c r="GC561" s="325">
        <f t="shared" si="913"/>
        <v>0</v>
      </c>
      <c r="GD561" s="27"/>
      <c r="GE561" s="324">
        <f>SUMIF('Rekapitulasi Juni'!$AL$804:$AL$984,APS!$B561,'Rekapitulasi Juni'!$AM$804:$AM$984)</f>
        <v>0</v>
      </c>
      <c r="GF561" s="324">
        <f>SUMIF('Rekapitulasi Juni'!$AL$804:$AL$984,APS!$B561,'Rekapitulasi Juni'!$AN$804:$AN$984)</f>
        <v>0</v>
      </c>
      <c r="GG561" s="27"/>
      <c r="GH561" s="325">
        <f t="shared" si="902"/>
        <v>0</v>
      </c>
      <c r="GI561" s="325">
        <f t="shared" si="903"/>
        <v>0</v>
      </c>
      <c r="GJ561" s="27"/>
      <c r="GK561" s="27"/>
      <c r="GL561" s="41">
        <f t="shared" si="979"/>
        <v>0</v>
      </c>
      <c r="GM561" s="41">
        <f t="shared" si="980"/>
        <v>0</v>
      </c>
      <c r="GN561" s="41">
        <f t="shared" si="981"/>
        <v>0</v>
      </c>
      <c r="GO561" s="41">
        <f t="shared" si="911"/>
        <v>0</v>
      </c>
      <c r="GP561" s="41">
        <f t="shared" si="982"/>
        <v>0</v>
      </c>
      <c r="GQ561" s="41">
        <f t="shared" si="983"/>
        <v>0</v>
      </c>
      <c r="GR561" s="180">
        <f t="shared" si="984"/>
        <v>0</v>
      </c>
      <c r="GS561" s="41">
        <f t="shared" si="904"/>
        <v>0</v>
      </c>
      <c r="GT561" s="41">
        <f t="shared" si="905"/>
        <v>0</v>
      </c>
      <c r="GU561" s="41">
        <f t="shared" si="906"/>
        <v>0</v>
      </c>
      <c r="GV561" s="41">
        <f t="shared" si="907"/>
        <v>0</v>
      </c>
      <c r="GW561" s="41">
        <f t="shared" si="908"/>
        <v>0</v>
      </c>
      <c r="GX561" s="41">
        <f t="shared" si="909"/>
        <v>0</v>
      </c>
      <c r="GY561" s="180">
        <f t="shared" si="910"/>
        <v>0</v>
      </c>
      <c r="GZ561" s="41">
        <v>537</v>
      </c>
      <c r="HA561" s="32"/>
      <c r="HB561" s="42">
        <f t="shared" si="794"/>
        <v>0</v>
      </c>
      <c r="HC561" s="59"/>
    </row>
    <row r="562" spans="1:211" ht="15" hidden="1" customHeight="1">
      <c r="A562" s="31" t="s">
        <v>1093</v>
      </c>
      <c r="B562" s="32" t="s">
        <v>1094</v>
      </c>
      <c r="C562" s="31" t="s">
        <v>1066</v>
      </c>
      <c r="D562" s="31" t="s">
        <v>1066</v>
      </c>
      <c r="E562" s="31" t="s">
        <v>43</v>
      </c>
      <c r="F562" s="31" t="s">
        <v>929</v>
      </c>
      <c r="G562" s="33">
        <v>0</v>
      </c>
      <c r="H562" s="33">
        <v>0</v>
      </c>
      <c r="I562" s="33">
        <v>0</v>
      </c>
      <c r="J562" s="34">
        <f>IFERROR(VLOOKUP(A562,#REF!,3,0),0)</f>
        <v>0</v>
      </c>
      <c r="K562" s="34">
        <f t="shared" si="789"/>
        <v>0</v>
      </c>
      <c r="L562" s="34">
        <v>0</v>
      </c>
      <c r="M562" s="34">
        <v>0</v>
      </c>
      <c r="N562" s="35">
        <f t="shared" si="790"/>
        <v>0</v>
      </c>
      <c r="O562" s="35">
        <f t="shared" si="791"/>
        <v>0</v>
      </c>
      <c r="P562" s="36"/>
      <c r="Q562" s="36">
        <f t="shared" si="920"/>
        <v>0</v>
      </c>
      <c r="R562" s="80"/>
      <c r="S562" s="37">
        <f ca="1">SUMIF(ROP!$D$6:$H$65536,A562,ROP!$J$6:$J$65536)</f>
        <v>0</v>
      </c>
      <c r="T562" s="37">
        <f>SUMIF(HASIL!$B:$B,APS!$B562&amp;RIGHT(APS!T$9,2),HASIL!$I:$I)</f>
        <v>0</v>
      </c>
      <c r="U562" s="37">
        <f>SUMIF(HASIL!$B:$B,APS!$B562&amp;RIGHT(APS!U$9,2),HASIL!$I:$I)</f>
        <v>0</v>
      </c>
      <c r="V562" s="37">
        <f>SUMIF(HASIL!$B:$B,APS!$B562&amp;RIGHT(APS!V$9,2),HASIL!$I:$I)</f>
        <v>0</v>
      </c>
      <c r="W562" s="37">
        <f>SUMIF(HASIL!$B:$B,APS!$B562&amp;RIGHT(APS!W$9,2),HASIL!$I:$I)</f>
        <v>0</v>
      </c>
      <c r="X562" s="38">
        <f t="shared" si="792"/>
        <v>0</v>
      </c>
      <c r="Y562" s="38">
        <f t="shared" si="793"/>
        <v>0</v>
      </c>
      <c r="Z562" s="39">
        <f t="shared" si="985"/>
        <v>0</v>
      </c>
      <c r="AA562" s="39">
        <f t="shared" si="987"/>
        <v>0</v>
      </c>
      <c r="AB562" s="40">
        <f t="shared" si="986"/>
        <v>0</v>
      </c>
      <c r="AC562" s="27">
        <v>0</v>
      </c>
      <c r="AD562" s="27"/>
      <c r="AE562" s="27"/>
      <c r="AF562" s="27"/>
      <c r="AG562" s="27"/>
      <c r="AH562" s="27"/>
      <c r="AI562" s="324">
        <f>SUMIF('Rekapitulasi Juni'!$D$9:$D$192,APS!$B562,'Rekapitulasi Juni'!$E$9:$E$192)</f>
        <v>0</v>
      </c>
      <c r="AJ562" s="324">
        <f>SUMIF('Rekapitulasi Juni'!$D$9:$D$192,APS!$B562,'Rekapitulasi Juni'!$F$9:$F$192)</f>
        <v>0</v>
      </c>
      <c r="AK562" s="324">
        <f>SUMIF('Rekapitulasi Juni'!$D$9:$D$192,APS!$B562,'Rekapitulasi Juni'!$K$9:$K$192)</f>
        <v>0</v>
      </c>
      <c r="AL562" s="325">
        <f t="shared" si="931"/>
        <v>0</v>
      </c>
      <c r="AM562" s="325">
        <f t="shared" si="932"/>
        <v>0</v>
      </c>
      <c r="AN562" s="27"/>
      <c r="AO562" s="324">
        <f>SUMIF('Rekapitulasi Juni'!$U$9:$U$192,APS!$B562,'Rekapitulasi Juni'!$V$9:$V$192)</f>
        <v>0</v>
      </c>
      <c r="AP562" s="324">
        <f>SUMIF('Rekapitulasi Juni'!$U$9:$U$192,APS!$B562,'Rekapitulasi Juni'!$W$9:$W$192)</f>
        <v>0</v>
      </c>
      <c r="AQ562" s="27"/>
      <c r="AR562" s="325">
        <f t="shared" si="933"/>
        <v>0</v>
      </c>
      <c r="AS562" s="325">
        <f t="shared" si="934"/>
        <v>0</v>
      </c>
      <c r="AT562" s="27"/>
      <c r="AU562" s="324">
        <f>SUMIF('Rekapitulasi Juni'!$AL$9:$AL$192,APS!$B562,'Rekapitulasi Juni'!$AM$9:$AM$192)</f>
        <v>0</v>
      </c>
      <c r="AV562" s="324">
        <f>SUMIF('Rekapitulasi Juni'!$AL$9:$AL$192,APS!$B562,'Rekapitulasi Juni'!$AN$9:$AN$192)</f>
        <v>0</v>
      </c>
      <c r="AW562" s="27"/>
      <c r="AX562" s="325">
        <f t="shared" si="935"/>
        <v>0</v>
      </c>
      <c r="AY562" s="325">
        <f t="shared" si="936"/>
        <v>0</v>
      </c>
      <c r="AZ562" s="41">
        <f t="shared" si="937"/>
        <v>0</v>
      </c>
      <c r="BA562" s="41">
        <f t="shared" si="938"/>
        <v>0</v>
      </c>
      <c r="BB562" s="41">
        <f t="shared" si="939"/>
        <v>0</v>
      </c>
      <c r="BC562" s="41">
        <f t="shared" si="940"/>
        <v>0</v>
      </c>
      <c r="BD562" s="41">
        <f t="shared" si="941"/>
        <v>0</v>
      </c>
      <c r="BE562" s="41">
        <f t="shared" si="942"/>
        <v>0</v>
      </c>
      <c r="BF562" s="180">
        <f t="shared" si="943"/>
        <v>0</v>
      </c>
      <c r="BG562" s="27">
        <v>0</v>
      </c>
      <c r="BH562" s="27"/>
      <c r="BI562" s="324">
        <f>SUMIF('Rekapitulasi Juni'!$D$214:$D$393,APS!$B562,'Rekapitulasi Juni'!$E$214:$E$393)</f>
        <v>0</v>
      </c>
      <c r="BJ562" s="324">
        <f>SUMIF('Rekapitulasi Juni'!$D$214:$D$393,APS!$B562,'Rekapitulasi Juni'!$F$214:$F$393)</f>
        <v>0</v>
      </c>
      <c r="BK562" s="27"/>
      <c r="BL562" s="325">
        <f t="shared" si="944"/>
        <v>0</v>
      </c>
      <c r="BM562" s="325">
        <f t="shared" si="945"/>
        <v>0</v>
      </c>
      <c r="BN562" s="27"/>
      <c r="BO562" s="324">
        <f>SUMIF('Rekapitulasi Juni'!$U$214:$U$393,APS!$B562,'Rekapitulasi Juni'!$V$214:$V$393)</f>
        <v>0</v>
      </c>
      <c r="BP562" s="324">
        <f>SUMIF('Rekapitulasi Juni'!$U$214:$U$393,APS!$B562,'Rekapitulasi Juni'!$W$214:$W$393)</f>
        <v>0</v>
      </c>
      <c r="BQ562" s="27"/>
      <c r="BR562" s="325">
        <f t="shared" si="946"/>
        <v>0</v>
      </c>
      <c r="BS562" s="325">
        <f t="shared" si="947"/>
        <v>0</v>
      </c>
      <c r="BT562" s="27"/>
      <c r="BU562" s="324">
        <f>SUMIF('Rekapitulasi Juni'!$AL$214:$AL$393,APS!$B562,'Rekapitulasi Juni'!$AM$214:$AM$393)</f>
        <v>0</v>
      </c>
      <c r="BV562" s="324">
        <f>SUMIF('Rekapitulasi Juni'!$AL$214:$AL$393,APS!$B562,'Rekapitulasi Juni'!$AN$214:$AN$393)</f>
        <v>0</v>
      </c>
      <c r="BW562" s="27"/>
      <c r="BX562" s="325">
        <f t="shared" si="948"/>
        <v>0</v>
      </c>
      <c r="BY562" s="325">
        <f t="shared" si="949"/>
        <v>0</v>
      </c>
      <c r="BZ562" s="27"/>
      <c r="CA562" s="324">
        <f>SUMIF('Rekapitulasi Juni'!$BA$214:$BA$393,APS!$B562,'Rekapitulasi Juni'!$BB$214:$BB$393)</f>
        <v>0</v>
      </c>
      <c r="CB562" s="324">
        <f>SUMIF('Rekapitulasi Juni'!$BA$214:$BA$393,APS!$B562,'Rekapitulasi Juni'!$BC$214:$BC$393)</f>
        <v>0</v>
      </c>
      <c r="CC562" s="27"/>
      <c r="CD562" s="325">
        <f t="shared" si="950"/>
        <v>0</v>
      </c>
      <c r="CE562" s="325">
        <f t="shared" si="951"/>
        <v>0</v>
      </c>
      <c r="CF562" s="27"/>
      <c r="CG562" s="324">
        <f>SUMIF('Rekapitulasi Juni'!$BP$214:$BP$393,APS!$B562,'Rekapitulasi Juni'!$BQ$214:$BQ$393)</f>
        <v>0</v>
      </c>
      <c r="CH562" s="324">
        <f>SUMIF('Rekapitulasi Juni'!$BP$214:$BP$393,APS!$B562,'Rekapitulasi Juni'!$BR$214:$BR$393)</f>
        <v>0</v>
      </c>
      <c r="CI562" s="27"/>
      <c r="CJ562" s="325">
        <f t="shared" si="952"/>
        <v>0</v>
      </c>
      <c r="CK562" s="325">
        <f t="shared" si="953"/>
        <v>0</v>
      </c>
      <c r="CL562" s="41">
        <f t="shared" si="954"/>
        <v>0</v>
      </c>
      <c r="CM562" s="41">
        <f t="shared" si="955"/>
        <v>0</v>
      </c>
      <c r="CN562" s="41">
        <f t="shared" si="956"/>
        <v>0</v>
      </c>
      <c r="CO562" s="41">
        <f t="shared" si="957"/>
        <v>0</v>
      </c>
      <c r="CP562" s="41">
        <f t="shared" si="958"/>
        <v>0</v>
      </c>
      <c r="CQ562" s="41">
        <f t="shared" si="959"/>
        <v>0</v>
      </c>
      <c r="CR562" s="180">
        <f t="shared" si="960"/>
        <v>0</v>
      </c>
      <c r="CS562" s="27">
        <v>0</v>
      </c>
      <c r="CT562" s="27"/>
      <c r="CU562" s="324">
        <f>SUMIF('Rekapitulasi Juni'!$D$410:$D$588,APS!$B562,'Rekapitulasi Juni'!$E$410:$E$588)</f>
        <v>0</v>
      </c>
      <c r="CV562" s="324">
        <f>SUMIF('Rekapitulasi Juni'!$D$410:$D$588,APS!$B562,'Rekapitulasi Juni'!$F$410:$F$588)</f>
        <v>0</v>
      </c>
      <c r="CW562" s="27"/>
      <c r="CX562" s="325">
        <f t="shared" si="961"/>
        <v>0</v>
      </c>
      <c r="CY562" s="325">
        <f t="shared" si="962"/>
        <v>0</v>
      </c>
      <c r="CZ562" s="27"/>
      <c r="DA562" s="324">
        <f>SUMIF('Rekapitulasi Juni'!$U$410:$U$588,APS!$B562,'Rekapitulasi Juni'!$V$410:$V$588)</f>
        <v>0</v>
      </c>
      <c r="DB562" s="324">
        <f>SUMIF('Rekapitulasi Juni'!$U$410:$U$588,APS!$B562,'Rekapitulasi Juni'!$W$410:$W$588)</f>
        <v>0</v>
      </c>
      <c r="DC562" s="27"/>
      <c r="DD562" s="325">
        <f t="shared" si="963"/>
        <v>0</v>
      </c>
      <c r="DE562" s="325">
        <f t="shared" si="964"/>
        <v>0</v>
      </c>
      <c r="DF562" s="27"/>
      <c r="DG562" s="324">
        <f>SUMIF('Rekapitulasi Juni'!$AL$410:$AL$588,APS!$B562,'Rekapitulasi Juni'!$AM$410:$AM$588)</f>
        <v>0</v>
      </c>
      <c r="DH562" s="324">
        <f>SUMIF('Rekapitulasi Juni'!$AL$410:$AL$588,APS!$B562,'Rekapitulasi Juni'!$AN$410:$AN$588)</f>
        <v>0</v>
      </c>
      <c r="DI562" s="27"/>
      <c r="DJ562" s="325">
        <f t="shared" si="929"/>
        <v>0</v>
      </c>
      <c r="DK562" s="325">
        <f t="shared" si="930"/>
        <v>0</v>
      </c>
      <c r="DL562" s="27"/>
      <c r="DM562" s="324">
        <f>SUMIF('Rekapitulasi Juni'!$BA$410:$BA$588,APS!$B562,'Rekapitulasi Juni'!$BB$410:$BB$588)</f>
        <v>0</v>
      </c>
      <c r="DN562" s="324">
        <f>SUMIF('Rekapitulasi Juni'!$BA$410:$BA$588,APS!$B562,'Rekapitulasi Juni'!$BC$410:$BC$588)</f>
        <v>0</v>
      </c>
      <c r="DO562" s="324">
        <f>SUMIF('Rekapitulasi Juni'!$BA$410:$BA$588,APS!$B562,'Rekapitulasi Juni'!$BF$410:$BF$588)</f>
        <v>0</v>
      </c>
      <c r="DP562" s="325">
        <f t="shared" si="921"/>
        <v>0</v>
      </c>
      <c r="DQ562" s="325">
        <f t="shared" si="922"/>
        <v>0</v>
      </c>
      <c r="DR562" s="27"/>
      <c r="DS562" s="324">
        <f>SUMIF('Rekapitulasi Juni'!$BP$410:$BP$588,APS!$B562,'Rekapitulasi Juni'!$BQ$410:$BQ$588)</f>
        <v>0</v>
      </c>
      <c r="DT562" s="324">
        <f>SUMIF('Rekapitulasi Juni'!$BP$410:$BP$588,APS!$B562,'Rekapitulasi Juni'!$BR$410:$BR$588)</f>
        <v>0</v>
      </c>
      <c r="DU562" s="27"/>
      <c r="DV562" s="325">
        <f t="shared" si="923"/>
        <v>0</v>
      </c>
      <c r="DW562" s="325">
        <f t="shared" si="924"/>
        <v>0</v>
      </c>
      <c r="DX562" s="41">
        <f t="shared" si="965"/>
        <v>0</v>
      </c>
      <c r="DY562" s="41">
        <f t="shared" si="966"/>
        <v>0</v>
      </c>
      <c r="DZ562" s="41">
        <f t="shared" si="967"/>
        <v>0</v>
      </c>
      <c r="EA562" s="41">
        <f t="shared" si="968"/>
        <v>0</v>
      </c>
      <c r="EB562" s="41">
        <f t="shared" si="969"/>
        <v>0</v>
      </c>
      <c r="EC562" s="41">
        <f t="shared" si="970"/>
        <v>0</v>
      </c>
      <c r="ED562" s="180">
        <f t="shared" si="971"/>
        <v>0</v>
      </c>
      <c r="EE562" s="27">
        <v>0</v>
      </c>
      <c r="EF562" s="27"/>
      <c r="EG562" s="324">
        <f>SUMIF('Rekapitulasi Juni'!$D$608:$D$786,APS!$B562,'Rekapitulasi Juni'!$E$608:$E$786)</f>
        <v>0</v>
      </c>
      <c r="EH562" s="324">
        <f>SUMIF('Rekapitulasi Juni'!$D$608:$D$786,APS!$B562,'Rekapitulasi Juni'!$F$608:$F$786)</f>
        <v>0</v>
      </c>
      <c r="EI562" s="27"/>
      <c r="EJ562" s="325">
        <f t="shared" si="925"/>
        <v>0</v>
      </c>
      <c r="EK562" s="325">
        <f t="shared" si="926"/>
        <v>0</v>
      </c>
      <c r="EL562" s="27"/>
      <c r="EM562" s="324">
        <f>SUMIF('Rekapitulasi Juni'!$U$608:$U$786,APS!$B562,'Rekapitulasi Juni'!$V$608:$V$786)</f>
        <v>0</v>
      </c>
      <c r="EN562" s="324">
        <f>SUMIF('Rekapitulasi Juni'!$U$608:$U$786,APS!$B562,'Rekapitulasi Juni'!$W$608:$W$786)</f>
        <v>0</v>
      </c>
      <c r="EO562" s="27"/>
      <c r="EP562" s="325">
        <f t="shared" si="927"/>
        <v>0</v>
      </c>
      <c r="EQ562" s="325">
        <f t="shared" si="928"/>
        <v>0</v>
      </c>
      <c r="ER562" s="27"/>
      <c r="ES562" s="324">
        <f>SUMIF('Rekapitulasi Juni'!$AL$608:$AL$786,APS!$B562,'Rekapitulasi Juni'!$AM$608:$AM$786)</f>
        <v>0</v>
      </c>
      <c r="ET562" s="324">
        <f>SUMIF('Rekapitulasi Juni'!$AL$608:$AL$786,APS!$B562,'Rekapitulasi Juni'!$AN$608:$AN$786)</f>
        <v>0</v>
      </c>
      <c r="EU562" s="27"/>
      <c r="EV562" s="325">
        <f t="shared" si="914"/>
        <v>0</v>
      </c>
      <c r="EW562" s="325">
        <f t="shared" si="915"/>
        <v>0</v>
      </c>
      <c r="EX562" s="27"/>
      <c r="EY562" s="324">
        <f>SUMIF('Rekapitulasi Juni'!$BA$608:$BA$786,APS!$B562,'Rekapitulasi Juni'!$BB$608:$BB$786)</f>
        <v>0</v>
      </c>
      <c r="EZ562" s="324">
        <f>SUMIF('Rekapitulasi Juni'!$BA$608:$BA$786,APS!$B562,'Rekapitulasi Juni'!$BC$608:$BC$786)</f>
        <v>0</v>
      </c>
      <c r="FA562" s="324">
        <f>SUMIF('Rekapitulasi Juni'!$BA$608:$BA$786,APS!$B562,'Rekapitulasi Juni'!$BF$608:$BF$786)</f>
        <v>0</v>
      </c>
      <c r="FB562" s="325">
        <f t="shared" si="916"/>
        <v>0</v>
      </c>
      <c r="FC562" s="325">
        <f t="shared" si="917"/>
        <v>0</v>
      </c>
      <c r="FD562" s="27"/>
      <c r="FE562" s="27"/>
      <c r="FF562" s="27"/>
      <c r="FG562" s="27"/>
      <c r="FH562" s="27"/>
      <c r="FI562" s="27"/>
      <c r="FJ562" s="41">
        <f t="shared" si="972"/>
        <v>0</v>
      </c>
      <c r="FK562" s="41">
        <f t="shared" si="973"/>
        <v>0</v>
      </c>
      <c r="FL562" s="41">
        <f t="shared" si="974"/>
        <v>0</v>
      </c>
      <c r="FM562" s="41">
        <f t="shared" si="975"/>
        <v>0</v>
      </c>
      <c r="FN562" s="41">
        <f t="shared" si="976"/>
        <v>0</v>
      </c>
      <c r="FO562" s="41">
        <f t="shared" si="977"/>
        <v>0</v>
      </c>
      <c r="FP562" s="180">
        <f t="shared" si="978"/>
        <v>0</v>
      </c>
      <c r="FQ562" s="27"/>
      <c r="FR562" s="27"/>
      <c r="FS562" s="324">
        <f>SUMIF('Rekapitulasi Juni'!$D$804:$D$984,APS!$B562,'Rekapitulasi Juni'!$E$804:$E$984)</f>
        <v>0</v>
      </c>
      <c r="FT562" s="324">
        <f>SUMIF('Rekapitulasi Juni'!$D$804:$D$984,APS!$B562,'Rekapitulasi Juni'!$F$804:$F$984)</f>
        <v>0</v>
      </c>
      <c r="FU562" s="27"/>
      <c r="FV562" s="325">
        <f t="shared" si="918"/>
        <v>0</v>
      </c>
      <c r="FW562" s="325">
        <f t="shared" si="919"/>
        <v>0</v>
      </c>
      <c r="FX562" s="27"/>
      <c r="FY562" s="324">
        <f>SUMIF('Rekapitulasi Juni'!$U$804:$U$984,APS!$B562,'Rekapitulasi Juni'!$V$804:$V$984)</f>
        <v>0</v>
      </c>
      <c r="FZ562" s="324">
        <f>SUMIF('Rekapitulasi Juni'!$U$804:$U$984,APS!$B562,'Rekapitulasi Juni'!$W$804:$W$984)</f>
        <v>0</v>
      </c>
      <c r="GA562" s="27"/>
      <c r="GB562" s="325">
        <f t="shared" si="912"/>
        <v>0</v>
      </c>
      <c r="GC562" s="325">
        <f t="shared" si="913"/>
        <v>0</v>
      </c>
      <c r="GD562" s="27"/>
      <c r="GE562" s="324">
        <f>SUMIF('Rekapitulasi Juni'!$AL$804:$AL$984,APS!$B562,'Rekapitulasi Juni'!$AM$804:$AM$984)</f>
        <v>0</v>
      </c>
      <c r="GF562" s="324">
        <f>SUMIF('Rekapitulasi Juni'!$AL$804:$AL$984,APS!$B562,'Rekapitulasi Juni'!$AN$804:$AN$984)</f>
        <v>0</v>
      </c>
      <c r="GG562" s="27"/>
      <c r="GH562" s="325">
        <f t="shared" si="902"/>
        <v>0</v>
      </c>
      <c r="GI562" s="325">
        <f t="shared" si="903"/>
        <v>0</v>
      </c>
      <c r="GJ562" s="27"/>
      <c r="GK562" s="27"/>
      <c r="GL562" s="41">
        <f t="shared" si="979"/>
        <v>0</v>
      </c>
      <c r="GM562" s="41">
        <f t="shared" si="980"/>
        <v>0</v>
      </c>
      <c r="GN562" s="41">
        <f t="shared" si="981"/>
        <v>0</v>
      </c>
      <c r="GO562" s="41">
        <f t="shared" si="911"/>
        <v>0</v>
      </c>
      <c r="GP562" s="41">
        <f t="shared" si="982"/>
        <v>0</v>
      </c>
      <c r="GQ562" s="41">
        <f t="shared" si="983"/>
        <v>0</v>
      </c>
      <c r="GR562" s="180">
        <f t="shared" si="984"/>
        <v>0</v>
      </c>
      <c r="GS562" s="41">
        <f t="shared" si="904"/>
        <v>0</v>
      </c>
      <c r="GT562" s="41">
        <f t="shared" si="905"/>
        <v>0</v>
      </c>
      <c r="GU562" s="41">
        <f t="shared" si="906"/>
        <v>0</v>
      </c>
      <c r="GV562" s="41">
        <f t="shared" si="907"/>
        <v>0</v>
      </c>
      <c r="GW562" s="41">
        <f t="shared" si="908"/>
        <v>0</v>
      </c>
      <c r="GX562" s="41">
        <f t="shared" si="909"/>
        <v>0</v>
      </c>
      <c r="GY562" s="180">
        <f t="shared" si="910"/>
        <v>0</v>
      </c>
      <c r="GZ562" s="41">
        <v>538</v>
      </c>
      <c r="HA562" s="32"/>
      <c r="HB562" s="42">
        <f t="shared" si="794"/>
        <v>0</v>
      </c>
      <c r="HC562" s="59"/>
    </row>
    <row r="563" spans="1:211" ht="15" customHeight="1">
      <c r="A563" s="31" t="s">
        <v>1095</v>
      </c>
      <c r="B563" s="32" t="s">
        <v>1096</v>
      </c>
      <c r="C563" s="31" t="s">
        <v>1066</v>
      </c>
      <c r="D563" s="31" t="s">
        <v>1066</v>
      </c>
      <c r="E563" s="31" t="s">
        <v>43</v>
      </c>
      <c r="F563" s="31" t="s">
        <v>929</v>
      </c>
      <c r="G563" s="33">
        <v>0</v>
      </c>
      <c r="H563" s="33">
        <v>0</v>
      </c>
      <c r="I563" s="33">
        <v>0</v>
      </c>
      <c r="J563" s="34">
        <f>IFERROR(VLOOKUP(A563,#REF!,3,0),0)</f>
        <v>0</v>
      </c>
      <c r="K563" s="34">
        <f t="shared" si="789"/>
        <v>0</v>
      </c>
      <c r="L563" s="34">
        <v>0</v>
      </c>
      <c r="M563" s="34">
        <v>0</v>
      </c>
      <c r="N563" s="35">
        <f t="shared" si="790"/>
        <v>0</v>
      </c>
      <c r="O563" s="35">
        <f t="shared" si="791"/>
        <v>0</v>
      </c>
      <c r="P563" s="36">
        <v>140</v>
      </c>
      <c r="Q563" s="36">
        <f t="shared" si="920"/>
        <v>140</v>
      </c>
      <c r="R563" s="80"/>
      <c r="S563" s="37">
        <f ca="1">SUMIF(ROP!$D$6:$H$65536,A563,ROP!$J$6:$J$65536)</f>
        <v>0</v>
      </c>
      <c r="T563" s="37">
        <f>SUMIF(HASIL!$B:$B,APS!$B563&amp;RIGHT(APS!T$9,2),HASIL!$I:$I)</f>
        <v>0</v>
      </c>
      <c r="U563" s="37">
        <f>SUMIF(HASIL!$B:$B,APS!$B563&amp;RIGHT(APS!U$9,2),HASIL!$I:$I)</f>
        <v>0</v>
      </c>
      <c r="V563" s="37">
        <f>SUMIF(HASIL!$B:$B,APS!$B563&amp;RIGHT(APS!V$9,2),HASIL!$I:$I)</f>
        <v>0</v>
      </c>
      <c r="W563" s="37">
        <f>SUMIF(HASIL!$B:$B,APS!$B563&amp;RIGHT(APS!W$9,2),HASIL!$I:$I)</f>
        <v>0</v>
      </c>
      <c r="X563" s="38">
        <f t="shared" si="792"/>
        <v>0</v>
      </c>
      <c r="Y563" s="38">
        <f t="shared" si="793"/>
        <v>-140</v>
      </c>
      <c r="Z563" s="39">
        <f t="shared" si="985"/>
        <v>0</v>
      </c>
      <c r="AA563" s="39">
        <f t="shared" si="987"/>
        <v>140</v>
      </c>
      <c r="AB563" s="40">
        <f t="shared" si="986"/>
        <v>140</v>
      </c>
      <c r="AC563" s="27">
        <v>0</v>
      </c>
      <c r="AD563" s="27"/>
      <c r="AE563" s="27"/>
      <c r="AF563" s="27"/>
      <c r="AG563" s="27"/>
      <c r="AH563" s="27"/>
      <c r="AI563" s="324">
        <f>SUMIF('Rekapitulasi Juni'!$D$9:$D$192,APS!$B563,'Rekapitulasi Juni'!$E$9:$E$192)</f>
        <v>0</v>
      </c>
      <c r="AJ563" s="324">
        <f>SUMIF('Rekapitulasi Juni'!$D$9:$D$192,APS!$B563,'Rekapitulasi Juni'!$F$9:$F$192)</f>
        <v>0</v>
      </c>
      <c r="AK563" s="324">
        <f>SUMIF('Rekapitulasi Juni'!$D$9:$D$192,APS!$B563,'Rekapitulasi Juni'!$K$9:$K$192)</f>
        <v>0</v>
      </c>
      <c r="AL563" s="325">
        <f t="shared" si="931"/>
        <v>0</v>
      </c>
      <c r="AM563" s="325">
        <f t="shared" si="932"/>
        <v>0</v>
      </c>
      <c r="AN563" s="27"/>
      <c r="AO563" s="324">
        <f>SUMIF('Rekapitulasi Juni'!$U$9:$U$192,APS!$B563,'Rekapitulasi Juni'!$V$9:$V$192)</f>
        <v>0</v>
      </c>
      <c r="AP563" s="324">
        <f>SUMIF('Rekapitulasi Juni'!$U$9:$U$192,APS!$B563,'Rekapitulasi Juni'!$W$9:$W$192)</f>
        <v>0</v>
      </c>
      <c r="AQ563" s="27"/>
      <c r="AR563" s="325">
        <f t="shared" si="933"/>
        <v>0</v>
      </c>
      <c r="AS563" s="325">
        <f t="shared" si="934"/>
        <v>0</v>
      </c>
      <c r="AT563" s="27"/>
      <c r="AU563" s="324">
        <f>SUMIF('Rekapitulasi Juni'!$AL$9:$AL$192,APS!$B563,'Rekapitulasi Juni'!$AM$9:$AM$192)</f>
        <v>0</v>
      </c>
      <c r="AV563" s="324">
        <f>SUMIF('Rekapitulasi Juni'!$AL$9:$AL$192,APS!$B563,'Rekapitulasi Juni'!$AN$9:$AN$192)</f>
        <v>0</v>
      </c>
      <c r="AW563" s="27"/>
      <c r="AX563" s="325">
        <f t="shared" si="935"/>
        <v>0</v>
      </c>
      <c r="AY563" s="325">
        <f t="shared" si="936"/>
        <v>0</v>
      </c>
      <c r="AZ563" s="41">
        <f t="shared" si="937"/>
        <v>0</v>
      </c>
      <c r="BA563" s="41">
        <f t="shared" si="938"/>
        <v>0</v>
      </c>
      <c r="BB563" s="41">
        <f t="shared" si="939"/>
        <v>0</v>
      </c>
      <c r="BC563" s="41">
        <f t="shared" si="940"/>
        <v>0</v>
      </c>
      <c r="BD563" s="41">
        <f t="shared" si="941"/>
        <v>0</v>
      </c>
      <c r="BE563" s="41">
        <f t="shared" si="942"/>
        <v>0</v>
      </c>
      <c r="BF563" s="180">
        <f t="shared" si="943"/>
        <v>0</v>
      </c>
      <c r="BG563" s="27">
        <v>0</v>
      </c>
      <c r="BH563" s="27"/>
      <c r="BI563" s="324">
        <f>SUMIF('Rekapitulasi Juni'!$D$214:$D$393,APS!$B563,'Rekapitulasi Juni'!$E$214:$E$393)</f>
        <v>0</v>
      </c>
      <c r="BJ563" s="324">
        <f>SUMIF('Rekapitulasi Juni'!$D$214:$D$393,APS!$B563,'Rekapitulasi Juni'!$F$214:$F$393)</f>
        <v>0</v>
      </c>
      <c r="BK563" s="27"/>
      <c r="BL563" s="325">
        <f t="shared" si="944"/>
        <v>0</v>
      </c>
      <c r="BM563" s="325">
        <f t="shared" si="945"/>
        <v>0</v>
      </c>
      <c r="BN563" s="27"/>
      <c r="BO563" s="324">
        <f>SUMIF('Rekapitulasi Juni'!$U$214:$U$393,APS!$B563,'Rekapitulasi Juni'!$V$214:$V$393)</f>
        <v>0</v>
      </c>
      <c r="BP563" s="324">
        <f>SUMIF('Rekapitulasi Juni'!$U$214:$U$393,APS!$B563,'Rekapitulasi Juni'!$W$214:$W$393)</f>
        <v>0</v>
      </c>
      <c r="BQ563" s="27"/>
      <c r="BR563" s="325">
        <f t="shared" si="946"/>
        <v>0</v>
      </c>
      <c r="BS563" s="325">
        <f t="shared" si="947"/>
        <v>0</v>
      </c>
      <c r="BT563" s="27"/>
      <c r="BU563" s="324">
        <f>SUMIF('Rekapitulasi Juni'!$AL$214:$AL$393,APS!$B563,'Rekapitulasi Juni'!$AM$214:$AM$393)</f>
        <v>0</v>
      </c>
      <c r="BV563" s="324">
        <f>SUMIF('Rekapitulasi Juni'!$AL$214:$AL$393,APS!$B563,'Rekapitulasi Juni'!$AN$214:$AN$393)</f>
        <v>0</v>
      </c>
      <c r="BW563" s="27"/>
      <c r="BX563" s="325">
        <f t="shared" si="948"/>
        <v>0</v>
      </c>
      <c r="BY563" s="325">
        <f t="shared" si="949"/>
        <v>0</v>
      </c>
      <c r="BZ563" s="27"/>
      <c r="CA563" s="324">
        <f>SUMIF('Rekapitulasi Juni'!$BA$214:$BA$393,APS!$B563,'Rekapitulasi Juni'!$BB$214:$BB$393)</f>
        <v>0</v>
      </c>
      <c r="CB563" s="324">
        <f>SUMIF('Rekapitulasi Juni'!$BA$214:$BA$393,APS!$B563,'Rekapitulasi Juni'!$BC$214:$BC$393)</f>
        <v>0</v>
      </c>
      <c r="CC563" s="27"/>
      <c r="CD563" s="325">
        <f t="shared" si="950"/>
        <v>0</v>
      </c>
      <c r="CE563" s="325">
        <f t="shared" si="951"/>
        <v>0</v>
      </c>
      <c r="CF563" s="27"/>
      <c r="CG563" s="324">
        <f>SUMIF('Rekapitulasi Juni'!$BP$214:$BP$393,APS!$B563,'Rekapitulasi Juni'!$BQ$214:$BQ$393)</f>
        <v>0</v>
      </c>
      <c r="CH563" s="324">
        <f>SUMIF('Rekapitulasi Juni'!$BP$214:$BP$393,APS!$B563,'Rekapitulasi Juni'!$BR$214:$BR$393)</f>
        <v>0</v>
      </c>
      <c r="CI563" s="27"/>
      <c r="CJ563" s="325">
        <f t="shared" si="952"/>
        <v>0</v>
      </c>
      <c r="CK563" s="325">
        <f t="shared" si="953"/>
        <v>0</v>
      </c>
      <c r="CL563" s="41">
        <f t="shared" si="954"/>
        <v>0</v>
      </c>
      <c r="CM563" s="41">
        <f t="shared" si="955"/>
        <v>0</v>
      </c>
      <c r="CN563" s="41">
        <f t="shared" si="956"/>
        <v>0</v>
      </c>
      <c r="CO563" s="41">
        <f t="shared" si="957"/>
        <v>0</v>
      </c>
      <c r="CP563" s="41">
        <f t="shared" si="958"/>
        <v>0</v>
      </c>
      <c r="CQ563" s="41">
        <f t="shared" si="959"/>
        <v>0</v>
      </c>
      <c r="CR563" s="180">
        <f t="shared" si="960"/>
        <v>0</v>
      </c>
      <c r="CS563" s="27">
        <v>0</v>
      </c>
      <c r="CT563" s="27">
        <v>108</v>
      </c>
      <c r="CU563" s="324">
        <f>SUMIF('Rekapitulasi Juni'!$D$410:$D$588,APS!$B563,'Rekapitulasi Juni'!$E$410:$E$588)</f>
        <v>0</v>
      </c>
      <c r="CV563" s="324">
        <f>SUMIF('Rekapitulasi Juni'!$D$410:$D$588,APS!$B563,'Rekapitulasi Juni'!$F$410:$F$588)</f>
        <v>0</v>
      </c>
      <c r="CW563" s="27"/>
      <c r="CX563" s="325">
        <f t="shared" si="961"/>
        <v>0</v>
      </c>
      <c r="CY563" s="325">
        <f t="shared" si="962"/>
        <v>0</v>
      </c>
      <c r="CZ563" s="27"/>
      <c r="DA563" s="324">
        <f>SUMIF('Rekapitulasi Juni'!$U$410:$U$588,APS!$B563,'Rekapitulasi Juni'!$V$410:$V$588)</f>
        <v>0</v>
      </c>
      <c r="DB563" s="324">
        <f>SUMIF('Rekapitulasi Juni'!$U$410:$U$588,APS!$B563,'Rekapitulasi Juni'!$W$410:$W$588)</f>
        <v>0</v>
      </c>
      <c r="DC563" s="27"/>
      <c r="DD563" s="325">
        <f t="shared" si="963"/>
        <v>0</v>
      </c>
      <c r="DE563" s="325">
        <f t="shared" si="964"/>
        <v>0</v>
      </c>
      <c r="DF563" s="27"/>
      <c r="DG563" s="324">
        <f>SUMIF('Rekapitulasi Juni'!$AL$410:$AL$588,APS!$B563,'Rekapitulasi Juni'!$AM$410:$AM$588)</f>
        <v>0</v>
      </c>
      <c r="DH563" s="324">
        <f>SUMIF('Rekapitulasi Juni'!$AL$410:$AL$588,APS!$B563,'Rekapitulasi Juni'!$AN$410:$AN$588)</f>
        <v>0</v>
      </c>
      <c r="DI563" s="27"/>
      <c r="DJ563" s="325">
        <f t="shared" si="929"/>
        <v>0</v>
      </c>
      <c r="DK563" s="325">
        <f t="shared" si="930"/>
        <v>0</v>
      </c>
      <c r="DL563" s="27"/>
      <c r="DM563" s="324">
        <f>SUMIF('Rekapitulasi Juni'!$BA$410:$BA$588,APS!$B563,'Rekapitulasi Juni'!$BB$410:$BB$588)</f>
        <v>0</v>
      </c>
      <c r="DN563" s="324">
        <f>SUMIF('Rekapitulasi Juni'!$BA$410:$BA$588,APS!$B563,'Rekapitulasi Juni'!$BC$410:$BC$588)</f>
        <v>0</v>
      </c>
      <c r="DO563" s="324">
        <f>SUMIF('Rekapitulasi Juni'!$BA$410:$BA$588,APS!$B563,'Rekapitulasi Juni'!$BF$410:$BF$588)</f>
        <v>0</v>
      </c>
      <c r="DP563" s="325">
        <f t="shared" si="921"/>
        <v>0</v>
      </c>
      <c r="DQ563" s="325">
        <f t="shared" si="922"/>
        <v>0</v>
      </c>
      <c r="DR563" s="27">
        <v>32</v>
      </c>
      <c r="DS563" s="324">
        <f>SUMIF('Rekapitulasi Juni'!$BP$410:$BP$588,APS!$B563,'Rekapitulasi Juni'!$BQ$410:$BQ$588)</f>
        <v>0</v>
      </c>
      <c r="DT563" s="324">
        <f>SUMIF('Rekapitulasi Juni'!$BP$410:$BP$588,APS!$B563,'Rekapitulasi Juni'!$BR$410:$BR$588)</f>
        <v>0</v>
      </c>
      <c r="DU563" s="27"/>
      <c r="DV563" s="325">
        <f t="shared" si="923"/>
        <v>0</v>
      </c>
      <c r="DW563" s="325">
        <f t="shared" si="924"/>
        <v>0</v>
      </c>
      <c r="DX563" s="41">
        <f t="shared" si="965"/>
        <v>140</v>
      </c>
      <c r="DY563" s="41">
        <f t="shared" si="966"/>
        <v>0</v>
      </c>
      <c r="DZ563" s="41">
        <f t="shared" si="967"/>
        <v>0</v>
      </c>
      <c r="EA563" s="41">
        <f t="shared" si="968"/>
        <v>0</v>
      </c>
      <c r="EB563" s="41">
        <f t="shared" si="969"/>
        <v>0</v>
      </c>
      <c r="EC563" s="41">
        <f t="shared" si="970"/>
        <v>-140</v>
      </c>
      <c r="ED563" s="180">
        <f t="shared" si="971"/>
        <v>0</v>
      </c>
      <c r="EE563" s="27">
        <v>140</v>
      </c>
      <c r="EF563" s="27"/>
      <c r="EG563" s="324">
        <f>SUMIF('Rekapitulasi Juni'!$D$608:$D$786,APS!$B563,'Rekapitulasi Juni'!$E$608:$E$786)</f>
        <v>0</v>
      </c>
      <c r="EH563" s="324">
        <f>SUMIF('Rekapitulasi Juni'!$D$608:$D$786,APS!$B563,'Rekapitulasi Juni'!$F$608:$F$786)</f>
        <v>0</v>
      </c>
      <c r="EI563" s="27"/>
      <c r="EJ563" s="325">
        <f t="shared" si="925"/>
        <v>0</v>
      </c>
      <c r="EK563" s="325">
        <f t="shared" si="926"/>
        <v>0</v>
      </c>
      <c r="EL563" s="27"/>
      <c r="EM563" s="324">
        <f>SUMIF('Rekapitulasi Juni'!$U$608:$U$786,APS!$B563,'Rekapitulasi Juni'!$V$608:$V$786)</f>
        <v>0</v>
      </c>
      <c r="EN563" s="324">
        <f>SUMIF('Rekapitulasi Juni'!$U$608:$U$786,APS!$B563,'Rekapitulasi Juni'!$W$608:$W$786)</f>
        <v>0</v>
      </c>
      <c r="EO563" s="27"/>
      <c r="EP563" s="325">
        <f t="shared" si="927"/>
        <v>0</v>
      </c>
      <c r="EQ563" s="325">
        <f t="shared" si="928"/>
        <v>0</v>
      </c>
      <c r="ER563" s="27"/>
      <c r="ES563" s="324">
        <f>SUMIF('Rekapitulasi Juni'!$AL$608:$AL$786,APS!$B563,'Rekapitulasi Juni'!$AM$608:$AM$786)</f>
        <v>0</v>
      </c>
      <c r="ET563" s="324">
        <f>SUMIF('Rekapitulasi Juni'!$AL$608:$AL$786,APS!$B563,'Rekapitulasi Juni'!$AN$608:$AN$786)</f>
        <v>0</v>
      </c>
      <c r="EU563" s="27"/>
      <c r="EV563" s="325">
        <f t="shared" si="914"/>
        <v>0</v>
      </c>
      <c r="EW563" s="325">
        <f t="shared" si="915"/>
        <v>0</v>
      </c>
      <c r="EX563" s="27"/>
      <c r="EY563" s="324">
        <f>SUMIF('Rekapitulasi Juni'!$BA$608:$BA$786,APS!$B563,'Rekapitulasi Juni'!$BB$608:$BB$786)</f>
        <v>0</v>
      </c>
      <c r="EZ563" s="324">
        <f>SUMIF('Rekapitulasi Juni'!$BA$608:$BA$786,APS!$B563,'Rekapitulasi Juni'!$BC$608:$BC$786)</f>
        <v>0</v>
      </c>
      <c r="FA563" s="324">
        <f>SUMIF('Rekapitulasi Juni'!$BA$608:$BA$786,APS!$B563,'Rekapitulasi Juni'!$BF$608:$BF$786)</f>
        <v>0</v>
      </c>
      <c r="FB563" s="325">
        <f t="shared" si="916"/>
        <v>0</v>
      </c>
      <c r="FC563" s="325">
        <f t="shared" si="917"/>
        <v>0</v>
      </c>
      <c r="FD563" s="27"/>
      <c r="FE563" s="27"/>
      <c r="FF563" s="27"/>
      <c r="FG563" s="27"/>
      <c r="FH563" s="27"/>
      <c r="FI563" s="27"/>
      <c r="FJ563" s="41">
        <f t="shared" si="972"/>
        <v>0</v>
      </c>
      <c r="FK563" s="41">
        <f t="shared" si="973"/>
        <v>0</v>
      </c>
      <c r="FL563" s="41">
        <f t="shared" si="974"/>
        <v>0</v>
      </c>
      <c r="FM563" s="41">
        <f t="shared" si="975"/>
        <v>0</v>
      </c>
      <c r="FN563" s="41">
        <f t="shared" si="976"/>
        <v>0</v>
      </c>
      <c r="FO563" s="41">
        <f t="shared" si="977"/>
        <v>0</v>
      </c>
      <c r="FP563" s="180">
        <f t="shared" si="978"/>
        <v>0</v>
      </c>
      <c r="FQ563" s="27"/>
      <c r="FR563" s="27"/>
      <c r="FS563" s="324">
        <f>SUMIF('Rekapitulasi Juni'!$D$804:$D$984,APS!$B563,'Rekapitulasi Juni'!$E$804:$E$984)</f>
        <v>0</v>
      </c>
      <c r="FT563" s="324">
        <f>SUMIF('Rekapitulasi Juni'!$D$804:$D$984,APS!$B563,'Rekapitulasi Juni'!$F$804:$F$984)</f>
        <v>0</v>
      </c>
      <c r="FU563" s="27"/>
      <c r="FV563" s="325">
        <f t="shared" si="918"/>
        <v>0</v>
      </c>
      <c r="FW563" s="325">
        <f t="shared" si="919"/>
        <v>0</v>
      </c>
      <c r="FX563" s="27"/>
      <c r="FY563" s="324">
        <f>SUMIF('Rekapitulasi Juni'!$U$804:$U$984,APS!$B563,'Rekapitulasi Juni'!$V$804:$V$984)</f>
        <v>0</v>
      </c>
      <c r="FZ563" s="324">
        <f>SUMIF('Rekapitulasi Juni'!$U$804:$U$984,APS!$B563,'Rekapitulasi Juni'!$W$804:$W$984)</f>
        <v>0</v>
      </c>
      <c r="GA563" s="27"/>
      <c r="GB563" s="325">
        <f t="shared" si="912"/>
        <v>0</v>
      </c>
      <c r="GC563" s="325">
        <f t="shared" si="913"/>
        <v>0</v>
      </c>
      <c r="GD563" s="27"/>
      <c r="GE563" s="324">
        <f>SUMIF('Rekapitulasi Juni'!$AL$804:$AL$984,APS!$B563,'Rekapitulasi Juni'!$AM$804:$AM$984)</f>
        <v>0</v>
      </c>
      <c r="GF563" s="324">
        <f>SUMIF('Rekapitulasi Juni'!$AL$804:$AL$984,APS!$B563,'Rekapitulasi Juni'!$AN$804:$AN$984)</f>
        <v>0</v>
      </c>
      <c r="GG563" s="27"/>
      <c r="GH563" s="325">
        <f t="shared" si="902"/>
        <v>0</v>
      </c>
      <c r="GI563" s="325">
        <f t="shared" si="903"/>
        <v>0</v>
      </c>
      <c r="GJ563" s="27"/>
      <c r="GK563" s="27"/>
      <c r="GL563" s="41">
        <f t="shared" si="979"/>
        <v>0</v>
      </c>
      <c r="GM563" s="41">
        <f t="shared" si="980"/>
        <v>0</v>
      </c>
      <c r="GN563" s="41">
        <f t="shared" si="981"/>
        <v>0</v>
      </c>
      <c r="GO563" s="41">
        <f t="shared" si="911"/>
        <v>0</v>
      </c>
      <c r="GP563" s="41">
        <f t="shared" si="982"/>
        <v>0</v>
      </c>
      <c r="GQ563" s="41">
        <f t="shared" si="983"/>
        <v>0</v>
      </c>
      <c r="GR563" s="180">
        <f t="shared" si="984"/>
        <v>0</v>
      </c>
      <c r="GS563" s="41">
        <f t="shared" si="904"/>
        <v>140</v>
      </c>
      <c r="GT563" s="41">
        <f t="shared" si="905"/>
        <v>0</v>
      </c>
      <c r="GU563" s="41">
        <f t="shared" si="906"/>
        <v>0</v>
      </c>
      <c r="GV563" s="41">
        <f t="shared" si="907"/>
        <v>0</v>
      </c>
      <c r="GW563" s="41">
        <f t="shared" si="908"/>
        <v>0</v>
      </c>
      <c r="GX563" s="41">
        <f t="shared" si="909"/>
        <v>-140</v>
      </c>
      <c r="GY563" s="180">
        <f t="shared" si="910"/>
        <v>0</v>
      </c>
      <c r="GZ563" s="41">
        <v>539</v>
      </c>
      <c r="HA563" s="32"/>
      <c r="HB563" s="42">
        <f t="shared" si="794"/>
        <v>140</v>
      </c>
      <c r="HC563" s="59"/>
    </row>
    <row r="564" spans="1:211" ht="15" customHeight="1">
      <c r="A564" s="31" t="s">
        <v>1097</v>
      </c>
      <c r="B564" s="32" t="s">
        <v>1098</v>
      </c>
      <c r="C564" s="31" t="s">
        <v>1066</v>
      </c>
      <c r="D564" s="31" t="s">
        <v>1066</v>
      </c>
      <c r="E564" s="31" t="s">
        <v>43</v>
      </c>
      <c r="F564" s="31" t="s">
        <v>929</v>
      </c>
      <c r="G564" s="33">
        <v>0</v>
      </c>
      <c r="H564" s="33">
        <v>0</v>
      </c>
      <c r="I564" s="33">
        <v>0</v>
      </c>
      <c r="J564" s="34">
        <f>IFERROR(VLOOKUP(A564,#REF!,3,0),0)</f>
        <v>0</v>
      </c>
      <c r="K564" s="34">
        <f t="shared" si="789"/>
        <v>0</v>
      </c>
      <c r="L564" s="34">
        <v>0</v>
      </c>
      <c r="M564" s="34">
        <v>0</v>
      </c>
      <c r="N564" s="35">
        <f t="shared" si="790"/>
        <v>0</v>
      </c>
      <c r="O564" s="35">
        <f t="shared" si="791"/>
        <v>0</v>
      </c>
      <c r="P564" s="36"/>
      <c r="Q564" s="36">
        <f t="shared" si="920"/>
        <v>0</v>
      </c>
      <c r="R564" s="80"/>
      <c r="S564" s="37">
        <f ca="1">SUMIF(ROP!$D$6:$H$65536,A564,ROP!$J$6:$J$65536)</f>
        <v>0</v>
      </c>
      <c r="T564" s="37">
        <f>SUMIF(HASIL!$B:$B,APS!$B564&amp;RIGHT(APS!T$9,2),HASIL!$I:$I)</f>
        <v>0</v>
      </c>
      <c r="U564" s="37">
        <f>SUMIF(HASIL!$B:$B,APS!$B564&amp;RIGHT(APS!U$9,2),HASIL!$I:$I)</f>
        <v>0</v>
      </c>
      <c r="V564" s="37">
        <f>SUMIF(HASIL!$B:$B,APS!$B564&amp;RIGHT(APS!V$9,2),HASIL!$I:$I)</f>
        <v>0</v>
      </c>
      <c r="W564" s="37">
        <f>SUMIF(HASIL!$B:$B,APS!$B564&amp;RIGHT(APS!W$9,2),HASIL!$I:$I)</f>
        <v>0</v>
      </c>
      <c r="X564" s="38">
        <f t="shared" si="792"/>
        <v>0</v>
      </c>
      <c r="Y564" s="38">
        <f t="shared" si="793"/>
        <v>0</v>
      </c>
      <c r="Z564" s="39">
        <f t="shared" si="985"/>
        <v>0</v>
      </c>
      <c r="AA564" s="39">
        <f t="shared" si="987"/>
        <v>0</v>
      </c>
      <c r="AB564" s="40">
        <f t="shared" si="986"/>
        <v>0</v>
      </c>
      <c r="AC564" s="27">
        <v>0</v>
      </c>
      <c r="AD564" s="27"/>
      <c r="AE564" s="27"/>
      <c r="AF564" s="27"/>
      <c r="AG564" s="27"/>
      <c r="AH564" s="27"/>
      <c r="AI564" s="324">
        <f>SUMIF('Rekapitulasi Juni'!$D$9:$D$192,APS!$B564,'Rekapitulasi Juni'!$E$9:$E$192)</f>
        <v>0</v>
      </c>
      <c r="AJ564" s="324">
        <f>SUMIF('Rekapitulasi Juni'!$D$9:$D$192,APS!$B564,'Rekapitulasi Juni'!$F$9:$F$192)</f>
        <v>0</v>
      </c>
      <c r="AK564" s="324">
        <f>SUMIF('Rekapitulasi Juni'!$D$9:$D$192,APS!$B564,'Rekapitulasi Juni'!$K$9:$K$192)</f>
        <v>0</v>
      </c>
      <c r="AL564" s="325">
        <f t="shared" si="931"/>
        <v>0</v>
      </c>
      <c r="AM564" s="325">
        <f t="shared" si="932"/>
        <v>0</v>
      </c>
      <c r="AN564" s="27"/>
      <c r="AO564" s="324">
        <f>SUMIF('Rekapitulasi Juni'!$U$9:$U$192,APS!$B564,'Rekapitulasi Juni'!$V$9:$V$192)</f>
        <v>0</v>
      </c>
      <c r="AP564" s="324">
        <f>SUMIF('Rekapitulasi Juni'!$U$9:$U$192,APS!$B564,'Rekapitulasi Juni'!$W$9:$W$192)</f>
        <v>0</v>
      </c>
      <c r="AQ564" s="27"/>
      <c r="AR564" s="325">
        <f t="shared" si="933"/>
        <v>0</v>
      </c>
      <c r="AS564" s="325">
        <f t="shared" si="934"/>
        <v>0</v>
      </c>
      <c r="AT564" s="27"/>
      <c r="AU564" s="324">
        <f>SUMIF('Rekapitulasi Juni'!$AL$9:$AL$192,APS!$B564,'Rekapitulasi Juni'!$AM$9:$AM$192)</f>
        <v>0</v>
      </c>
      <c r="AV564" s="324">
        <f>SUMIF('Rekapitulasi Juni'!$AL$9:$AL$192,APS!$B564,'Rekapitulasi Juni'!$AN$9:$AN$192)</f>
        <v>0</v>
      </c>
      <c r="AW564" s="27"/>
      <c r="AX564" s="325">
        <f t="shared" si="935"/>
        <v>0</v>
      </c>
      <c r="AY564" s="325">
        <f t="shared" si="936"/>
        <v>0</v>
      </c>
      <c r="AZ564" s="41">
        <f t="shared" si="937"/>
        <v>0</v>
      </c>
      <c r="BA564" s="41">
        <f t="shared" si="938"/>
        <v>0</v>
      </c>
      <c r="BB564" s="41">
        <f t="shared" si="939"/>
        <v>0</v>
      </c>
      <c r="BC564" s="41">
        <f t="shared" si="940"/>
        <v>0</v>
      </c>
      <c r="BD564" s="41">
        <f t="shared" si="941"/>
        <v>0</v>
      </c>
      <c r="BE564" s="41">
        <f t="shared" si="942"/>
        <v>0</v>
      </c>
      <c r="BF564" s="180">
        <f t="shared" si="943"/>
        <v>0</v>
      </c>
      <c r="BG564" s="27">
        <v>0</v>
      </c>
      <c r="BH564" s="27"/>
      <c r="BI564" s="324">
        <f>SUMIF('Rekapitulasi Juni'!$D$214:$D$393,APS!$B564,'Rekapitulasi Juni'!$E$214:$E$393)</f>
        <v>0</v>
      </c>
      <c r="BJ564" s="324">
        <f>SUMIF('Rekapitulasi Juni'!$D$214:$D$393,APS!$B564,'Rekapitulasi Juni'!$F$214:$F$393)</f>
        <v>0</v>
      </c>
      <c r="BK564" s="27"/>
      <c r="BL564" s="325">
        <f t="shared" si="944"/>
        <v>0</v>
      </c>
      <c r="BM564" s="325">
        <f t="shared" si="945"/>
        <v>0</v>
      </c>
      <c r="BN564" s="27"/>
      <c r="BO564" s="324">
        <f>SUMIF('Rekapitulasi Juni'!$U$214:$U$393,APS!$B564,'Rekapitulasi Juni'!$V$214:$V$393)</f>
        <v>0</v>
      </c>
      <c r="BP564" s="324">
        <f>SUMIF('Rekapitulasi Juni'!$U$214:$U$393,APS!$B564,'Rekapitulasi Juni'!$W$214:$W$393)</f>
        <v>0</v>
      </c>
      <c r="BQ564" s="27"/>
      <c r="BR564" s="325">
        <f t="shared" si="946"/>
        <v>0</v>
      </c>
      <c r="BS564" s="325">
        <f t="shared" si="947"/>
        <v>0</v>
      </c>
      <c r="BT564" s="27"/>
      <c r="BU564" s="324">
        <f>SUMIF('Rekapitulasi Juni'!$AL$214:$AL$393,APS!$B564,'Rekapitulasi Juni'!$AM$214:$AM$393)</f>
        <v>0</v>
      </c>
      <c r="BV564" s="324">
        <f>SUMIF('Rekapitulasi Juni'!$AL$214:$AL$393,APS!$B564,'Rekapitulasi Juni'!$AN$214:$AN$393)</f>
        <v>0</v>
      </c>
      <c r="BW564" s="27"/>
      <c r="BX564" s="325">
        <f t="shared" si="948"/>
        <v>0</v>
      </c>
      <c r="BY564" s="325">
        <f t="shared" si="949"/>
        <v>0</v>
      </c>
      <c r="BZ564" s="27"/>
      <c r="CA564" s="324">
        <f>SUMIF('Rekapitulasi Juni'!$BA$214:$BA$393,APS!$B564,'Rekapitulasi Juni'!$BB$214:$BB$393)</f>
        <v>0</v>
      </c>
      <c r="CB564" s="324">
        <f>SUMIF('Rekapitulasi Juni'!$BA$214:$BA$393,APS!$B564,'Rekapitulasi Juni'!$BC$214:$BC$393)</f>
        <v>0</v>
      </c>
      <c r="CC564" s="27"/>
      <c r="CD564" s="325">
        <f t="shared" si="950"/>
        <v>0</v>
      </c>
      <c r="CE564" s="325">
        <f t="shared" si="951"/>
        <v>0</v>
      </c>
      <c r="CF564" s="27"/>
      <c r="CG564" s="324">
        <f>SUMIF('Rekapitulasi Juni'!$BP$214:$BP$393,APS!$B564,'Rekapitulasi Juni'!$BQ$214:$BQ$393)</f>
        <v>0</v>
      </c>
      <c r="CH564" s="324">
        <f>SUMIF('Rekapitulasi Juni'!$BP$214:$BP$393,APS!$B564,'Rekapitulasi Juni'!$BR$214:$BR$393)</f>
        <v>0</v>
      </c>
      <c r="CI564" s="27"/>
      <c r="CJ564" s="325">
        <f t="shared" si="952"/>
        <v>0</v>
      </c>
      <c r="CK564" s="325">
        <f t="shared" si="953"/>
        <v>0</v>
      </c>
      <c r="CL564" s="41">
        <f t="shared" si="954"/>
        <v>0</v>
      </c>
      <c r="CM564" s="41">
        <f t="shared" si="955"/>
        <v>0</v>
      </c>
      <c r="CN564" s="41">
        <f t="shared" si="956"/>
        <v>0</v>
      </c>
      <c r="CO564" s="41">
        <f t="shared" si="957"/>
        <v>0</v>
      </c>
      <c r="CP564" s="41">
        <f t="shared" si="958"/>
        <v>0</v>
      </c>
      <c r="CQ564" s="41">
        <f t="shared" si="959"/>
        <v>0</v>
      </c>
      <c r="CR564" s="180">
        <f t="shared" si="960"/>
        <v>0</v>
      </c>
      <c r="CS564" s="27">
        <v>0</v>
      </c>
      <c r="CT564" s="27"/>
      <c r="CU564" s="324">
        <f>SUMIF('Rekapitulasi Juni'!$D$410:$D$588,APS!$B564,'Rekapitulasi Juni'!$E$410:$E$588)</f>
        <v>0</v>
      </c>
      <c r="CV564" s="324">
        <f>SUMIF('Rekapitulasi Juni'!$D$410:$D$588,APS!$B564,'Rekapitulasi Juni'!$F$410:$F$588)</f>
        <v>0</v>
      </c>
      <c r="CW564" s="27"/>
      <c r="CX564" s="325">
        <f t="shared" si="961"/>
        <v>0</v>
      </c>
      <c r="CY564" s="325">
        <f t="shared" si="962"/>
        <v>0</v>
      </c>
      <c r="CZ564" s="27"/>
      <c r="DA564" s="324">
        <f>SUMIF('Rekapitulasi Juni'!$U$410:$U$588,APS!$B564,'Rekapitulasi Juni'!$V$410:$V$588)</f>
        <v>0</v>
      </c>
      <c r="DB564" s="324">
        <f>SUMIF('Rekapitulasi Juni'!$U$410:$U$588,APS!$B564,'Rekapitulasi Juni'!$W$410:$W$588)</f>
        <v>0</v>
      </c>
      <c r="DC564" s="27"/>
      <c r="DD564" s="325">
        <f t="shared" si="963"/>
        <v>0</v>
      </c>
      <c r="DE564" s="325">
        <f t="shared" si="964"/>
        <v>0</v>
      </c>
      <c r="DF564" s="27"/>
      <c r="DG564" s="324">
        <f>SUMIF('Rekapitulasi Juni'!$AL$410:$AL$588,APS!$B564,'Rekapitulasi Juni'!$AM$410:$AM$588)</f>
        <v>0</v>
      </c>
      <c r="DH564" s="324">
        <f>SUMIF('Rekapitulasi Juni'!$AL$410:$AL$588,APS!$B564,'Rekapitulasi Juni'!$AN$410:$AN$588)</f>
        <v>0</v>
      </c>
      <c r="DI564" s="27"/>
      <c r="DJ564" s="325">
        <f t="shared" si="929"/>
        <v>0</v>
      </c>
      <c r="DK564" s="325">
        <f t="shared" si="930"/>
        <v>0</v>
      </c>
      <c r="DL564" s="27"/>
      <c r="DM564" s="324">
        <f>SUMIF('Rekapitulasi Juni'!$BA$410:$BA$588,APS!$B564,'Rekapitulasi Juni'!$BB$410:$BB$588)</f>
        <v>0</v>
      </c>
      <c r="DN564" s="324">
        <f>SUMIF('Rekapitulasi Juni'!$BA$410:$BA$588,APS!$B564,'Rekapitulasi Juni'!$BC$410:$BC$588)</f>
        <v>0</v>
      </c>
      <c r="DO564" s="324">
        <f>SUMIF('Rekapitulasi Juni'!$BA$410:$BA$588,APS!$B564,'Rekapitulasi Juni'!$BF$410:$BF$588)</f>
        <v>0</v>
      </c>
      <c r="DP564" s="325">
        <f t="shared" si="921"/>
        <v>0</v>
      </c>
      <c r="DQ564" s="325">
        <f t="shared" si="922"/>
        <v>0</v>
      </c>
      <c r="DR564" s="27"/>
      <c r="DS564" s="324">
        <f>SUMIF('Rekapitulasi Juni'!$BP$410:$BP$588,APS!$B564,'Rekapitulasi Juni'!$BQ$410:$BQ$588)</f>
        <v>0</v>
      </c>
      <c r="DT564" s="324">
        <f>SUMIF('Rekapitulasi Juni'!$BP$410:$BP$588,APS!$B564,'Rekapitulasi Juni'!$BR$410:$BR$588)</f>
        <v>0</v>
      </c>
      <c r="DU564" s="27"/>
      <c r="DV564" s="325">
        <f t="shared" si="923"/>
        <v>0</v>
      </c>
      <c r="DW564" s="325">
        <f t="shared" si="924"/>
        <v>0</v>
      </c>
      <c r="DX564" s="41">
        <f t="shared" si="965"/>
        <v>0</v>
      </c>
      <c r="DY564" s="41">
        <f t="shared" si="966"/>
        <v>0</v>
      </c>
      <c r="DZ564" s="41">
        <f t="shared" si="967"/>
        <v>0</v>
      </c>
      <c r="EA564" s="41">
        <f t="shared" si="968"/>
        <v>0</v>
      </c>
      <c r="EB564" s="41">
        <f t="shared" si="969"/>
        <v>0</v>
      </c>
      <c r="EC564" s="41">
        <f t="shared" si="970"/>
        <v>0</v>
      </c>
      <c r="ED564" s="180">
        <f t="shared" si="971"/>
        <v>0</v>
      </c>
      <c r="EE564" s="27">
        <v>0</v>
      </c>
      <c r="EF564" s="27"/>
      <c r="EG564" s="324">
        <f>SUMIF('Rekapitulasi Juni'!$D$608:$D$786,APS!$B564,'Rekapitulasi Juni'!$E$608:$E$786)</f>
        <v>0</v>
      </c>
      <c r="EH564" s="324">
        <f>SUMIF('Rekapitulasi Juni'!$D$608:$D$786,APS!$B564,'Rekapitulasi Juni'!$F$608:$F$786)</f>
        <v>0</v>
      </c>
      <c r="EI564" s="27"/>
      <c r="EJ564" s="325">
        <f t="shared" si="925"/>
        <v>0</v>
      </c>
      <c r="EK564" s="325">
        <f t="shared" si="926"/>
        <v>0</v>
      </c>
      <c r="EL564" s="27"/>
      <c r="EM564" s="324">
        <f>SUMIF('Rekapitulasi Juni'!$U$608:$U$786,APS!$B564,'Rekapitulasi Juni'!$V$608:$V$786)</f>
        <v>0</v>
      </c>
      <c r="EN564" s="324">
        <f>SUMIF('Rekapitulasi Juni'!$U$608:$U$786,APS!$B564,'Rekapitulasi Juni'!$W$608:$W$786)</f>
        <v>0</v>
      </c>
      <c r="EO564" s="27"/>
      <c r="EP564" s="325">
        <f t="shared" si="927"/>
        <v>0</v>
      </c>
      <c r="EQ564" s="325">
        <f t="shared" si="928"/>
        <v>0</v>
      </c>
      <c r="ER564" s="27"/>
      <c r="ES564" s="324">
        <f>SUMIF('Rekapitulasi Juni'!$AL$608:$AL$786,APS!$B564,'Rekapitulasi Juni'!$AM$608:$AM$786)</f>
        <v>0</v>
      </c>
      <c r="ET564" s="324">
        <f>SUMIF('Rekapitulasi Juni'!$AL$608:$AL$786,APS!$B564,'Rekapitulasi Juni'!$AN$608:$AN$786)</f>
        <v>0</v>
      </c>
      <c r="EU564" s="27"/>
      <c r="EV564" s="325">
        <f t="shared" si="914"/>
        <v>0</v>
      </c>
      <c r="EW564" s="325">
        <f t="shared" si="915"/>
        <v>0</v>
      </c>
      <c r="EX564" s="27"/>
      <c r="EY564" s="324">
        <f>SUMIF('Rekapitulasi Juni'!$BA$608:$BA$786,APS!$B564,'Rekapitulasi Juni'!$BB$608:$BB$786)</f>
        <v>0</v>
      </c>
      <c r="EZ564" s="324">
        <f>SUMIF('Rekapitulasi Juni'!$BA$608:$BA$786,APS!$B564,'Rekapitulasi Juni'!$BC$608:$BC$786)</f>
        <v>0</v>
      </c>
      <c r="FA564" s="324">
        <f>SUMIF('Rekapitulasi Juni'!$BA$608:$BA$786,APS!$B564,'Rekapitulasi Juni'!$BF$608:$BF$786)</f>
        <v>0</v>
      </c>
      <c r="FB564" s="325">
        <f t="shared" si="916"/>
        <v>0</v>
      </c>
      <c r="FC564" s="325">
        <f t="shared" si="917"/>
        <v>0</v>
      </c>
      <c r="FD564" s="27"/>
      <c r="FE564" s="27"/>
      <c r="FF564" s="27"/>
      <c r="FG564" s="27"/>
      <c r="FH564" s="27"/>
      <c r="FI564" s="27"/>
      <c r="FJ564" s="41">
        <f t="shared" si="972"/>
        <v>0</v>
      </c>
      <c r="FK564" s="41">
        <f t="shared" si="973"/>
        <v>0</v>
      </c>
      <c r="FL564" s="41">
        <f t="shared" si="974"/>
        <v>0</v>
      </c>
      <c r="FM564" s="41">
        <f t="shared" si="975"/>
        <v>0</v>
      </c>
      <c r="FN564" s="41">
        <f t="shared" si="976"/>
        <v>0</v>
      </c>
      <c r="FO564" s="41">
        <f t="shared" si="977"/>
        <v>0</v>
      </c>
      <c r="FP564" s="180">
        <f t="shared" si="978"/>
        <v>0</v>
      </c>
      <c r="FQ564" s="27"/>
      <c r="FR564" s="27"/>
      <c r="FS564" s="324">
        <f>SUMIF('Rekapitulasi Juni'!$D$804:$D$984,APS!$B564,'Rekapitulasi Juni'!$E$804:$E$984)</f>
        <v>0</v>
      </c>
      <c r="FT564" s="324">
        <f>SUMIF('Rekapitulasi Juni'!$D$804:$D$984,APS!$B564,'Rekapitulasi Juni'!$F$804:$F$984)</f>
        <v>0</v>
      </c>
      <c r="FU564" s="27"/>
      <c r="FV564" s="325">
        <f t="shared" si="918"/>
        <v>0</v>
      </c>
      <c r="FW564" s="325">
        <f t="shared" si="919"/>
        <v>0</v>
      </c>
      <c r="FX564" s="27"/>
      <c r="FY564" s="324">
        <f>SUMIF('Rekapitulasi Juni'!$U$804:$U$984,APS!$B564,'Rekapitulasi Juni'!$V$804:$V$984)</f>
        <v>0</v>
      </c>
      <c r="FZ564" s="324">
        <f>SUMIF('Rekapitulasi Juni'!$U$804:$U$984,APS!$B564,'Rekapitulasi Juni'!$W$804:$W$984)</f>
        <v>0</v>
      </c>
      <c r="GA564" s="27"/>
      <c r="GB564" s="325">
        <f t="shared" si="912"/>
        <v>0</v>
      </c>
      <c r="GC564" s="325">
        <f t="shared" si="913"/>
        <v>0</v>
      </c>
      <c r="GD564" s="27"/>
      <c r="GE564" s="324">
        <f>SUMIF('Rekapitulasi Juni'!$AL$804:$AL$984,APS!$B564,'Rekapitulasi Juni'!$AM$804:$AM$984)</f>
        <v>0</v>
      </c>
      <c r="GF564" s="324">
        <f>SUMIF('Rekapitulasi Juni'!$AL$804:$AL$984,APS!$B564,'Rekapitulasi Juni'!$AN$804:$AN$984)</f>
        <v>0</v>
      </c>
      <c r="GG564" s="27"/>
      <c r="GH564" s="325">
        <f t="shared" si="902"/>
        <v>0</v>
      </c>
      <c r="GI564" s="325">
        <f t="shared" si="903"/>
        <v>0</v>
      </c>
      <c r="GJ564" s="27"/>
      <c r="GK564" s="27"/>
      <c r="GL564" s="41">
        <f t="shared" si="979"/>
        <v>0</v>
      </c>
      <c r="GM564" s="41">
        <f t="shared" si="980"/>
        <v>0</v>
      </c>
      <c r="GN564" s="41">
        <f t="shared" si="981"/>
        <v>0</v>
      </c>
      <c r="GO564" s="41">
        <f t="shared" si="911"/>
        <v>0</v>
      </c>
      <c r="GP564" s="41">
        <f t="shared" si="982"/>
        <v>0</v>
      </c>
      <c r="GQ564" s="41">
        <f t="shared" si="983"/>
        <v>0</v>
      </c>
      <c r="GR564" s="180">
        <f t="shared" si="984"/>
        <v>0</v>
      </c>
      <c r="GS564" s="41">
        <f t="shared" si="904"/>
        <v>0</v>
      </c>
      <c r="GT564" s="41">
        <f t="shared" si="905"/>
        <v>0</v>
      </c>
      <c r="GU564" s="41">
        <f t="shared" si="906"/>
        <v>0</v>
      </c>
      <c r="GV564" s="41">
        <f t="shared" si="907"/>
        <v>0</v>
      </c>
      <c r="GW564" s="41">
        <f t="shared" si="908"/>
        <v>0</v>
      </c>
      <c r="GX564" s="41">
        <f t="shared" si="909"/>
        <v>0</v>
      </c>
      <c r="GY564" s="180">
        <f t="shared" si="910"/>
        <v>0</v>
      </c>
      <c r="GZ564" s="41">
        <v>540</v>
      </c>
      <c r="HA564" s="32"/>
      <c r="HB564" s="42">
        <f t="shared" si="794"/>
        <v>0</v>
      </c>
      <c r="HC564" s="59"/>
    </row>
    <row r="565" spans="1:211" ht="15" customHeight="1">
      <c r="A565" s="31" t="s">
        <v>1099</v>
      </c>
      <c r="B565" s="32" t="s">
        <v>1100</v>
      </c>
      <c r="C565" s="31" t="s">
        <v>1066</v>
      </c>
      <c r="D565" s="31" t="s">
        <v>1066</v>
      </c>
      <c r="E565" s="31" t="s">
        <v>43</v>
      </c>
      <c r="F565" s="31" t="s">
        <v>929</v>
      </c>
      <c r="G565" s="47">
        <v>24</v>
      </c>
      <c r="H565" s="33">
        <v>0</v>
      </c>
      <c r="I565" s="33">
        <v>0</v>
      </c>
      <c r="J565" s="34">
        <f>IFERROR(VLOOKUP(A565,#REF!,3,0),0)</f>
        <v>0</v>
      </c>
      <c r="K565" s="34">
        <f t="shared" si="789"/>
        <v>0</v>
      </c>
      <c r="L565" s="34">
        <v>0</v>
      </c>
      <c r="M565" s="34">
        <v>0</v>
      </c>
      <c r="N565" s="35">
        <f t="shared" si="790"/>
        <v>24</v>
      </c>
      <c r="O565" s="35">
        <f t="shared" si="791"/>
        <v>24</v>
      </c>
      <c r="P565" s="36"/>
      <c r="Q565" s="36">
        <f t="shared" si="920"/>
        <v>0</v>
      </c>
      <c r="R565" s="80"/>
      <c r="S565" s="37">
        <f ca="1">SUMIF(ROP!$D$6:$H$65536,A565,ROP!$J$6:$J$65536)</f>
        <v>0</v>
      </c>
      <c r="T565" s="37">
        <f>SUMIF(HASIL!$B:$B,APS!$B565&amp;RIGHT(APS!T$9,2),HASIL!$I:$I)</f>
        <v>0</v>
      </c>
      <c r="U565" s="37">
        <f>SUMIF(HASIL!$B:$B,APS!$B565&amp;RIGHT(APS!U$9,2),HASIL!$I:$I)</f>
        <v>0</v>
      </c>
      <c r="V565" s="37">
        <f>SUMIF(HASIL!$B:$B,APS!$B565&amp;RIGHT(APS!V$9,2),HASIL!$I:$I)</f>
        <v>0</v>
      </c>
      <c r="W565" s="37">
        <f>SUMIF(HASIL!$B:$B,APS!$B565&amp;RIGHT(APS!W$9,2),HASIL!$I:$I)</f>
        <v>0</v>
      </c>
      <c r="X565" s="38">
        <f t="shared" si="792"/>
        <v>0</v>
      </c>
      <c r="Y565" s="38">
        <f t="shared" si="793"/>
        <v>0</v>
      </c>
      <c r="Z565" s="39">
        <f t="shared" si="985"/>
        <v>0</v>
      </c>
      <c r="AA565" s="39">
        <f t="shared" si="987"/>
        <v>0</v>
      </c>
      <c r="AB565" s="40">
        <f t="shared" si="986"/>
        <v>0</v>
      </c>
      <c r="AC565" s="27">
        <v>0</v>
      </c>
      <c r="AD565" s="27"/>
      <c r="AE565" s="27"/>
      <c r="AF565" s="27"/>
      <c r="AG565" s="27"/>
      <c r="AH565" s="27"/>
      <c r="AI565" s="324">
        <f>SUMIF('Rekapitulasi Juni'!$D$9:$D$192,APS!$B565,'Rekapitulasi Juni'!$E$9:$E$192)</f>
        <v>0</v>
      </c>
      <c r="AJ565" s="324">
        <f>SUMIF('Rekapitulasi Juni'!$D$9:$D$192,APS!$B565,'Rekapitulasi Juni'!$F$9:$F$192)</f>
        <v>0</v>
      </c>
      <c r="AK565" s="324">
        <f>SUMIF('Rekapitulasi Juni'!$D$9:$D$192,APS!$B565,'Rekapitulasi Juni'!$K$9:$K$192)</f>
        <v>0</v>
      </c>
      <c r="AL565" s="325">
        <f t="shared" si="931"/>
        <v>0</v>
      </c>
      <c r="AM565" s="325">
        <f t="shared" si="932"/>
        <v>0</v>
      </c>
      <c r="AN565" s="27"/>
      <c r="AO565" s="324">
        <f>SUMIF('Rekapitulasi Juni'!$U$9:$U$192,APS!$B565,'Rekapitulasi Juni'!$V$9:$V$192)</f>
        <v>0</v>
      </c>
      <c r="AP565" s="324">
        <f>SUMIF('Rekapitulasi Juni'!$U$9:$U$192,APS!$B565,'Rekapitulasi Juni'!$W$9:$W$192)</f>
        <v>0</v>
      </c>
      <c r="AQ565" s="27"/>
      <c r="AR565" s="325">
        <f t="shared" si="933"/>
        <v>0</v>
      </c>
      <c r="AS565" s="325">
        <f t="shared" si="934"/>
        <v>0</v>
      </c>
      <c r="AT565" s="27"/>
      <c r="AU565" s="324">
        <f>SUMIF('Rekapitulasi Juni'!$AL$9:$AL$192,APS!$B565,'Rekapitulasi Juni'!$AM$9:$AM$192)</f>
        <v>0</v>
      </c>
      <c r="AV565" s="324">
        <f>SUMIF('Rekapitulasi Juni'!$AL$9:$AL$192,APS!$B565,'Rekapitulasi Juni'!$AN$9:$AN$192)</f>
        <v>0</v>
      </c>
      <c r="AW565" s="27"/>
      <c r="AX565" s="325">
        <f t="shared" si="935"/>
        <v>0</v>
      </c>
      <c r="AY565" s="325">
        <f t="shared" si="936"/>
        <v>0</v>
      </c>
      <c r="AZ565" s="41">
        <f t="shared" si="937"/>
        <v>0</v>
      </c>
      <c r="BA565" s="41">
        <f t="shared" si="938"/>
        <v>0</v>
      </c>
      <c r="BB565" s="41">
        <f t="shared" si="939"/>
        <v>0</v>
      </c>
      <c r="BC565" s="41">
        <f t="shared" si="940"/>
        <v>0</v>
      </c>
      <c r="BD565" s="41">
        <f t="shared" si="941"/>
        <v>0</v>
      </c>
      <c r="BE565" s="41">
        <f t="shared" si="942"/>
        <v>0</v>
      </c>
      <c r="BF565" s="180">
        <f t="shared" si="943"/>
        <v>0</v>
      </c>
      <c r="BG565" s="27">
        <v>0</v>
      </c>
      <c r="BH565" s="27"/>
      <c r="BI565" s="324">
        <f>SUMIF('Rekapitulasi Juni'!$D$214:$D$393,APS!$B565,'Rekapitulasi Juni'!$E$214:$E$393)</f>
        <v>0</v>
      </c>
      <c r="BJ565" s="324">
        <f>SUMIF('Rekapitulasi Juni'!$D$214:$D$393,APS!$B565,'Rekapitulasi Juni'!$F$214:$F$393)</f>
        <v>12</v>
      </c>
      <c r="BK565" s="27"/>
      <c r="BL565" s="325">
        <f t="shared" si="944"/>
        <v>0</v>
      </c>
      <c r="BM565" s="325">
        <f t="shared" si="945"/>
        <v>0</v>
      </c>
      <c r="BN565" s="27"/>
      <c r="BO565" s="324">
        <f>SUMIF('Rekapitulasi Juni'!$U$214:$U$393,APS!$B565,'Rekapitulasi Juni'!$V$214:$V$393)</f>
        <v>0</v>
      </c>
      <c r="BP565" s="324">
        <f>SUMIF('Rekapitulasi Juni'!$U$214:$U$393,APS!$B565,'Rekapitulasi Juni'!$W$214:$W$393)</f>
        <v>0</v>
      </c>
      <c r="BQ565" s="27"/>
      <c r="BR565" s="325">
        <f t="shared" si="946"/>
        <v>0</v>
      </c>
      <c r="BS565" s="325">
        <f t="shared" si="947"/>
        <v>0</v>
      </c>
      <c r="BT565" s="27"/>
      <c r="BU565" s="324">
        <f>SUMIF('Rekapitulasi Juni'!$AL$214:$AL$393,APS!$B565,'Rekapitulasi Juni'!$AM$214:$AM$393)</f>
        <v>0</v>
      </c>
      <c r="BV565" s="324">
        <f>SUMIF('Rekapitulasi Juni'!$AL$214:$AL$393,APS!$B565,'Rekapitulasi Juni'!$AN$214:$AN$393)</f>
        <v>0</v>
      </c>
      <c r="BW565" s="27"/>
      <c r="BX565" s="325">
        <f t="shared" si="948"/>
        <v>0</v>
      </c>
      <c r="BY565" s="325">
        <f t="shared" si="949"/>
        <v>0</v>
      </c>
      <c r="BZ565" s="27"/>
      <c r="CA565" s="324">
        <f>SUMIF('Rekapitulasi Juni'!$BA$214:$BA$393,APS!$B565,'Rekapitulasi Juni'!$BB$214:$BB$393)</f>
        <v>0</v>
      </c>
      <c r="CB565" s="324">
        <f>SUMIF('Rekapitulasi Juni'!$BA$214:$BA$393,APS!$B565,'Rekapitulasi Juni'!$BC$214:$BC$393)</f>
        <v>0</v>
      </c>
      <c r="CC565" s="27"/>
      <c r="CD565" s="325">
        <f t="shared" si="950"/>
        <v>0</v>
      </c>
      <c r="CE565" s="325">
        <f t="shared" si="951"/>
        <v>0</v>
      </c>
      <c r="CF565" s="27"/>
      <c r="CG565" s="324">
        <f>SUMIF('Rekapitulasi Juni'!$BP$214:$BP$393,APS!$B565,'Rekapitulasi Juni'!$BQ$214:$BQ$393)</f>
        <v>0</v>
      </c>
      <c r="CH565" s="324">
        <f>SUMIF('Rekapitulasi Juni'!$BP$214:$BP$393,APS!$B565,'Rekapitulasi Juni'!$BR$214:$BR$393)</f>
        <v>0</v>
      </c>
      <c r="CI565" s="27"/>
      <c r="CJ565" s="325">
        <f t="shared" si="952"/>
        <v>0</v>
      </c>
      <c r="CK565" s="325">
        <f t="shared" si="953"/>
        <v>0</v>
      </c>
      <c r="CL565" s="41">
        <f t="shared" si="954"/>
        <v>0</v>
      </c>
      <c r="CM565" s="41">
        <f t="shared" si="955"/>
        <v>0</v>
      </c>
      <c r="CN565" s="41">
        <f t="shared" si="956"/>
        <v>12</v>
      </c>
      <c r="CO565" s="41">
        <f t="shared" si="957"/>
        <v>0</v>
      </c>
      <c r="CP565" s="41">
        <f t="shared" si="958"/>
        <v>12</v>
      </c>
      <c r="CQ565" s="41">
        <f t="shared" si="959"/>
        <v>12</v>
      </c>
      <c r="CR565" s="180">
        <f t="shared" si="960"/>
        <v>0</v>
      </c>
      <c r="CS565" s="27">
        <v>0</v>
      </c>
      <c r="CT565" s="27"/>
      <c r="CU565" s="324">
        <f>SUMIF('Rekapitulasi Juni'!$D$410:$D$588,APS!$B565,'Rekapitulasi Juni'!$E$410:$E$588)</f>
        <v>0</v>
      </c>
      <c r="CV565" s="324">
        <f>SUMIF('Rekapitulasi Juni'!$D$410:$D$588,APS!$B565,'Rekapitulasi Juni'!$F$410:$F$588)</f>
        <v>0</v>
      </c>
      <c r="CW565" s="27"/>
      <c r="CX565" s="325">
        <f t="shared" si="961"/>
        <v>0</v>
      </c>
      <c r="CY565" s="325">
        <f t="shared" si="962"/>
        <v>0</v>
      </c>
      <c r="CZ565" s="27"/>
      <c r="DA565" s="324">
        <f>SUMIF('Rekapitulasi Juni'!$U$410:$U$588,APS!$B565,'Rekapitulasi Juni'!$V$410:$V$588)</f>
        <v>0</v>
      </c>
      <c r="DB565" s="324">
        <f>SUMIF('Rekapitulasi Juni'!$U$410:$U$588,APS!$B565,'Rekapitulasi Juni'!$W$410:$W$588)</f>
        <v>0</v>
      </c>
      <c r="DC565" s="27"/>
      <c r="DD565" s="325">
        <f t="shared" si="963"/>
        <v>0</v>
      </c>
      <c r="DE565" s="325">
        <f t="shared" si="964"/>
        <v>0</v>
      </c>
      <c r="DF565" s="27"/>
      <c r="DG565" s="324">
        <f>SUMIF('Rekapitulasi Juni'!$AL$410:$AL$588,APS!$B565,'Rekapitulasi Juni'!$AM$410:$AM$588)</f>
        <v>0</v>
      </c>
      <c r="DH565" s="324">
        <f>SUMIF('Rekapitulasi Juni'!$AL$410:$AL$588,APS!$B565,'Rekapitulasi Juni'!$AN$410:$AN$588)</f>
        <v>0</v>
      </c>
      <c r="DI565" s="27"/>
      <c r="DJ565" s="325">
        <f t="shared" si="929"/>
        <v>0</v>
      </c>
      <c r="DK565" s="325">
        <f t="shared" si="930"/>
        <v>0</v>
      </c>
      <c r="DL565" s="27"/>
      <c r="DM565" s="324">
        <f>SUMIF('Rekapitulasi Juni'!$BA$410:$BA$588,APS!$B565,'Rekapitulasi Juni'!$BB$410:$BB$588)</f>
        <v>0</v>
      </c>
      <c r="DN565" s="324">
        <f>SUMIF('Rekapitulasi Juni'!$BA$410:$BA$588,APS!$B565,'Rekapitulasi Juni'!$BC$410:$BC$588)</f>
        <v>0</v>
      </c>
      <c r="DO565" s="324">
        <f>SUMIF('Rekapitulasi Juni'!$BA$410:$BA$588,APS!$B565,'Rekapitulasi Juni'!$BF$410:$BF$588)</f>
        <v>0</v>
      </c>
      <c r="DP565" s="325">
        <f t="shared" si="921"/>
        <v>0</v>
      </c>
      <c r="DQ565" s="325">
        <f t="shared" si="922"/>
        <v>0</v>
      </c>
      <c r="DR565" s="27"/>
      <c r="DS565" s="324">
        <f>SUMIF('Rekapitulasi Juni'!$BP$410:$BP$588,APS!$B565,'Rekapitulasi Juni'!$BQ$410:$BQ$588)</f>
        <v>0</v>
      </c>
      <c r="DT565" s="324">
        <f>SUMIF('Rekapitulasi Juni'!$BP$410:$BP$588,APS!$B565,'Rekapitulasi Juni'!$BR$410:$BR$588)</f>
        <v>0</v>
      </c>
      <c r="DU565" s="27"/>
      <c r="DV565" s="325">
        <f t="shared" si="923"/>
        <v>0</v>
      </c>
      <c r="DW565" s="325">
        <f t="shared" si="924"/>
        <v>0</v>
      </c>
      <c r="DX565" s="41">
        <f t="shared" si="965"/>
        <v>0</v>
      </c>
      <c r="DY565" s="41">
        <f t="shared" si="966"/>
        <v>0</v>
      </c>
      <c r="DZ565" s="41">
        <f t="shared" si="967"/>
        <v>0</v>
      </c>
      <c r="EA565" s="41">
        <f t="shared" si="968"/>
        <v>0</v>
      </c>
      <c r="EB565" s="41">
        <f t="shared" si="969"/>
        <v>0</v>
      </c>
      <c r="EC565" s="41">
        <f t="shared" si="970"/>
        <v>0</v>
      </c>
      <c r="ED565" s="180">
        <f t="shared" si="971"/>
        <v>0</v>
      </c>
      <c r="EE565" s="27">
        <v>0</v>
      </c>
      <c r="EF565" s="27"/>
      <c r="EG565" s="324">
        <f>SUMIF('Rekapitulasi Juni'!$D$608:$D$786,APS!$B565,'Rekapitulasi Juni'!$E$608:$E$786)</f>
        <v>0</v>
      </c>
      <c r="EH565" s="324">
        <f>SUMIF('Rekapitulasi Juni'!$D$608:$D$786,APS!$B565,'Rekapitulasi Juni'!$F$608:$F$786)</f>
        <v>0</v>
      </c>
      <c r="EI565" s="27"/>
      <c r="EJ565" s="325">
        <f t="shared" si="925"/>
        <v>0</v>
      </c>
      <c r="EK565" s="325">
        <f t="shared" si="926"/>
        <v>0</v>
      </c>
      <c r="EL565" s="27"/>
      <c r="EM565" s="324">
        <f>SUMIF('Rekapitulasi Juni'!$U$608:$U$786,APS!$B565,'Rekapitulasi Juni'!$V$608:$V$786)</f>
        <v>0</v>
      </c>
      <c r="EN565" s="324">
        <f>SUMIF('Rekapitulasi Juni'!$U$608:$U$786,APS!$B565,'Rekapitulasi Juni'!$W$608:$W$786)</f>
        <v>0</v>
      </c>
      <c r="EO565" s="27"/>
      <c r="EP565" s="325">
        <f t="shared" si="927"/>
        <v>0</v>
      </c>
      <c r="EQ565" s="325">
        <f t="shared" si="928"/>
        <v>0</v>
      </c>
      <c r="ER565" s="27"/>
      <c r="ES565" s="324">
        <f>SUMIF('Rekapitulasi Juni'!$AL$608:$AL$786,APS!$B565,'Rekapitulasi Juni'!$AM$608:$AM$786)</f>
        <v>0</v>
      </c>
      <c r="ET565" s="324">
        <f>SUMIF('Rekapitulasi Juni'!$AL$608:$AL$786,APS!$B565,'Rekapitulasi Juni'!$AN$608:$AN$786)</f>
        <v>0</v>
      </c>
      <c r="EU565" s="27"/>
      <c r="EV565" s="325">
        <f t="shared" si="914"/>
        <v>0</v>
      </c>
      <c r="EW565" s="325">
        <f t="shared" si="915"/>
        <v>0</v>
      </c>
      <c r="EX565" s="27"/>
      <c r="EY565" s="324">
        <f>SUMIF('Rekapitulasi Juni'!$BA$608:$BA$786,APS!$B565,'Rekapitulasi Juni'!$BB$608:$BB$786)</f>
        <v>0</v>
      </c>
      <c r="EZ565" s="324">
        <f>SUMIF('Rekapitulasi Juni'!$BA$608:$BA$786,APS!$B565,'Rekapitulasi Juni'!$BC$608:$BC$786)</f>
        <v>0</v>
      </c>
      <c r="FA565" s="324">
        <f>SUMIF('Rekapitulasi Juni'!$BA$608:$BA$786,APS!$B565,'Rekapitulasi Juni'!$BF$608:$BF$786)</f>
        <v>0</v>
      </c>
      <c r="FB565" s="325">
        <f t="shared" si="916"/>
        <v>0</v>
      </c>
      <c r="FC565" s="325">
        <f t="shared" si="917"/>
        <v>0</v>
      </c>
      <c r="FD565" s="27"/>
      <c r="FE565" s="27"/>
      <c r="FF565" s="27"/>
      <c r="FG565" s="27"/>
      <c r="FH565" s="27"/>
      <c r="FI565" s="27"/>
      <c r="FJ565" s="41">
        <f t="shared" si="972"/>
        <v>0</v>
      </c>
      <c r="FK565" s="41">
        <f t="shared" si="973"/>
        <v>0</v>
      </c>
      <c r="FL565" s="41">
        <f t="shared" si="974"/>
        <v>0</v>
      </c>
      <c r="FM565" s="41">
        <f t="shared" si="975"/>
        <v>0</v>
      </c>
      <c r="FN565" s="41">
        <f t="shared" si="976"/>
        <v>0</v>
      </c>
      <c r="FO565" s="41">
        <f t="shared" si="977"/>
        <v>0</v>
      </c>
      <c r="FP565" s="180">
        <f t="shared" si="978"/>
        <v>0</v>
      </c>
      <c r="FQ565" s="27"/>
      <c r="FR565" s="27"/>
      <c r="FS565" s="324">
        <f>SUMIF('Rekapitulasi Juni'!$D$804:$D$984,APS!$B565,'Rekapitulasi Juni'!$E$804:$E$984)</f>
        <v>0</v>
      </c>
      <c r="FT565" s="324">
        <f>SUMIF('Rekapitulasi Juni'!$D$804:$D$984,APS!$B565,'Rekapitulasi Juni'!$F$804:$F$984)</f>
        <v>0</v>
      </c>
      <c r="FU565" s="27"/>
      <c r="FV565" s="325">
        <f t="shared" si="918"/>
        <v>0</v>
      </c>
      <c r="FW565" s="325">
        <f t="shared" si="919"/>
        <v>0</v>
      </c>
      <c r="FX565" s="27"/>
      <c r="FY565" s="324">
        <f>SUMIF('Rekapitulasi Juni'!$U$804:$U$984,APS!$B565,'Rekapitulasi Juni'!$V$804:$V$984)</f>
        <v>0</v>
      </c>
      <c r="FZ565" s="324">
        <f>SUMIF('Rekapitulasi Juni'!$U$804:$U$984,APS!$B565,'Rekapitulasi Juni'!$W$804:$W$984)</f>
        <v>0</v>
      </c>
      <c r="GA565" s="27"/>
      <c r="GB565" s="325">
        <f t="shared" si="912"/>
        <v>0</v>
      </c>
      <c r="GC565" s="325">
        <f t="shared" si="913"/>
        <v>0</v>
      </c>
      <c r="GD565" s="27"/>
      <c r="GE565" s="324">
        <f>SUMIF('Rekapitulasi Juni'!$AL$804:$AL$984,APS!$B565,'Rekapitulasi Juni'!$AM$804:$AM$984)</f>
        <v>0</v>
      </c>
      <c r="GF565" s="324">
        <f>SUMIF('Rekapitulasi Juni'!$AL$804:$AL$984,APS!$B565,'Rekapitulasi Juni'!$AN$804:$AN$984)</f>
        <v>24</v>
      </c>
      <c r="GG565" s="27"/>
      <c r="GH565" s="325">
        <f t="shared" si="902"/>
        <v>0</v>
      </c>
      <c r="GI565" s="325">
        <f t="shared" si="903"/>
        <v>0</v>
      </c>
      <c r="GJ565" s="27"/>
      <c r="GK565" s="27"/>
      <c r="GL565" s="41">
        <f t="shared" si="979"/>
        <v>0</v>
      </c>
      <c r="GM565" s="41">
        <f t="shared" si="980"/>
        <v>0</v>
      </c>
      <c r="GN565" s="41">
        <f t="shared" si="981"/>
        <v>24</v>
      </c>
      <c r="GO565" s="41">
        <f t="shared" si="911"/>
        <v>0</v>
      </c>
      <c r="GP565" s="41">
        <f t="shared" si="982"/>
        <v>24</v>
      </c>
      <c r="GQ565" s="41">
        <f t="shared" si="983"/>
        <v>24</v>
      </c>
      <c r="GR565" s="180">
        <f t="shared" si="984"/>
        <v>0</v>
      </c>
      <c r="GS565" s="41">
        <f t="shared" si="904"/>
        <v>0</v>
      </c>
      <c r="GT565" s="41">
        <f t="shared" si="905"/>
        <v>0</v>
      </c>
      <c r="GU565" s="41">
        <f t="shared" si="906"/>
        <v>36</v>
      </c>
      <c r="GV565" s="41">
        <f t="shared" si="907"/>
        <v>0</v>
      </c>
      <c r="GW565" s="41">
        <f t="shared" si="908"/>
        <v>36</v>
      </c>
      <c r="GX565" s="41">
        <f t="shared" si="909"/>
        <v>36</v>
      </c>
      <c r="GY565" s="180">
        <f t="shared" si="910"/>
        <v>0</v>
      </c>
      <c r="GZ565" s="41">
        <v>541</v>
      </c>
      <c r="HA565" s="32"/>
      <c r="HB565" s="42">
        <f t="shared" si="794"/>
        <v>-24</v>
      </c>
      <c r="HC565" s="59"/>
    </row>
    <row r="566" spans="1:211" ht="15" hidden="1" customHeight="1">
      <c r="A566" s="31" t="s">
        <v>1101</v>
      </c>
      <c r="B566" s="32" t="s">
        <v>1102</v>
      </c>
      <c r="C566" s="31" t="s">
        <v>1066</v>
      </c>
      <c r="D566" s="31" t="s">
        <v>1066</v>
      </c>
      <c r="E566" s="31" t="s">
        <v>43</v>
      </c>
      <c r="F566" s="31" t="s">
        <v>929</v>
      </c>
      <c r="G566" s="33">
        <v>0</v>
      </c>
      <c r="H566" s="33">
        <v>0</v>
      </c>
      <c r="I566" s="33">
        <v>0</v>
      </c>
      <c r="J566" s="34">
        <f>IFERROR(VLOOKUP(A566,#REF!,3,0),0)</f>
        <v>0</v>
      </c>
      <c r="K566" s="34">
        <f t="shared" si="789"/>
        <v>0</v>
      </c>
      <c r="L566" s="34">
        <v>0</v>
      </c>
      <c r="M566" s="34">
        <v>0</v>
      </c>
      <c r="N566" s="35">
        <f t="shared" si="790"/>
        <v>0</v>
      </c>
      <c r="O566" s="35">
        <f t="shared" si="791"/>
        <v>0</v>
      </c>
      <c r="P566" s="36"/>
      <c r="Q566" s="36">
        <f t="shared" si="920"/>
        <v>0</v>
      </c>
      <c r="R566" s="80"/>
      <c r="S566" s="37">
        <f ca="1">SUMIF(ROP!$D$6:$H$65536,A566,ROP!$J$6:$J$65536)</f>
        <v>0</v>
      </c>
      <c r="T566" s="37">
        <f>SUMIF(HASIL!$B:$B,APS!$B566&amp;RIGHT(APS!T$9,2),HASIL!$I:$I)</f>
        <v>0</v>
      </c>
      <c r="U566" s="37">
        <f>SUMIF(HASIL!$B:$B,APS!$B566&amp;RIGHT(APS!U$9,2),HASIL!$I:$I)</f>
        <v>0</v>
      </c>
      <c r="V566" s="37">
        <f>SUMIF(HASIL!$B:$B,APS!$B566&amp;RIGHT(APS!V$9,2),HASIL!$I:$I)</f>
        <v>0</v>
      </c>
      <c r="W566" s="37">
        <f>SUMIF(HASIL!$B:$B,APS!$B566&amp;RIGHT(APS!W$9,2),HASIL!$I:$I)</f>
        <v>0</v>
      </c>
      <c r="X566" s="38">
        <f t="shared" si="792"/>
        <v>0</v>
      </c>
      <c r="Y566" s="38">
        <f t="shared" si="793"/>
        <v>0</v>
      </c>
      <c r="Z566" s="39">
        <f t="shared" si="985"/>
        <v>0</v>
      </c>
      <c r="AA566" s="39">
        <f t="shared" si="987"/>
        <v>0</v>
      </c>
      <c r="AB566" s="40">
        <f t="shared" si="986"/>
        <v>0</v>
      </c>
      <c r="AC566" s="27">
        <v>0</v>
      </c>
      <c r="AD566" s="27"/>
      <c r="AE566" s="27"/>
      <c r="AF566" s="27"/>
      <c r="AG566" s="27"/>
      <c r="AH566" s="27"/>
      <c r="AI566" s="324">
        <f>SUMIF('Rekapitulasi Juni'!$D$9:$D$192,APS!$B566,'Rekapitulasi Juni'!$E$9:$E$192)</f>
        <v>0</v>
      </c>
      <c r="AJ566" s="324">
        <f>SUMIF('Rekapitulasi Juni'!$D$9:$D$192,APS!$B566,'Rekapitulasi Juni'!$F$9:$F$192)</f>
        <v>0</v>
      </c>
      <c r="AK566" s="324">
        <f>SUMIF('Rekapitulasi Juni'!$D$9:$D$192,APS!$B566,'Rekapitulasi Juni'!$K$9:$K$192)</f>
        <v>0</v>
      </c>
      <c r="AL566" s="325">
        <f t="shared" si="931"/>
        <v>0</v>
      </c>
      <c r="AM566" s="325">
        <f t="shared" si="932"/>
        <v>0</v>
      </c>
      <c r="AN566" s="27"/>
      <c r="AO566" s="324">
        <f>SUMIF('Rekapitulasi Juni'!$U$9:$U$192,APS!$B566,'Rekapitulasi Juni'!$V$9:$V$192)</f>
        <v>0</v>
      </c>
      <c r="AP566" s="324">
        <f>SUMIF('Rekapitulasi Juni'!$U$9:$U$192,APS!$B566,'Rekapitulasi Juni'!$W$9:$W$192)</f>
        <v>0</v>
      </c>
      <c r="AQ566" s="27"/>
      <c r="AR566" s="325">
        <f t="shared" si="933"/>
        <v>0</v>
      </c>
      <c r="AS566" s="325">
        <f t="shared" si="934"/>
        <v>0</v>
      </c>
      <c r="AT566" s="27"/>
      <c r="AU566" s="324">
        <f>SUMIF('Rekapitulasi Juni'!$AL$9:$AL$192,APS!$B566,'Rekapitulasi Juni'!$AM$9:$AM$192)</f>
        <v>0</v>
      </c>
      <c r="AV566" s="324">
        <f>SUMIF('Rekapitulasi Juni'!$AL$9:$AL$192,APS!$B566,'Rekapitulasi Juni'!$AN$9:$AN$192)</f>
        <v>0</v>
      </c>
      <c r="AW566" s="27"/>
      <c r="AX566" s="325">
        <f t="shared" si="935"/>
        <v>0</v>
      </c>
      <c r="AY566" s="325">
        <f t="shared" si="936"/>
        <v>0</v>
      </c>
      <c r="AZ566" s="41">
        <f t="shared" si="937"/>
        <v>0</v>
      </c>
      <c r="BA566" s="41">
        <f t="shared" si="938"/>
        <v>0</v>
      </c>
      <c r="BB566" s="41">
        <f t="shared" si="939"/>
        <v>0</v>
      </c>
      <c r="BC566" s="41">
        <f t="shared" si="940"/>
        <v>0</v>
      </c>
      <c r="BD566" s="41">
        <f t="shared" si="941"/>
        <v>0</v>
      </c>
      <c r="BE566" s="41">
        <f t="shared" si="942"/>
        <v>0</v>
      </c>
      <c r="BF566" s="180">
        <f t="shared" si="943"/>
        <v>0</v>
      </c>
      <c r="BG566" s="27">
        <v>0</v>
      </c>
      <c r="BH566" s="27"/>
      <c r="BI566" s="324">
        <f>SUMIF('Rekapitulasi Juni'!$D$214:$D$393,APS!$B566,'Rekapitulasi Juni'!$E$214:$E$393)</f>
        <v>0</v>
      </c>
      <c r="BJ566" s="324">
        <f>SUMIF('Rekapitulasi Juni'!$D$214:$D$393,APS!$B566,'Rekapitulasi Juni'!$F$214:$F$393)</f>
        <v>0</v>
      </c>
      <c r="BK566" s="27"/>
      <c r="BL566" s="325">
        <f t="shared" si="944"/>
        <v>0</v>
      </c>
      <c r="BM566" s="325">
        <f t="shared" si="945"/>
        <v>0</v>
      </c>
      <c r="BN566" s="27"/>
      <c r="BO566" s="324">
        <f>SUMIF('Rekapitulasi Juni'!$U$214:$U$393,APS!$B566,'Rekapitulasi Juni'!$V$214:$V$393)</f>
        <v>0</v>
      </c>
      <c r="BP566" s="324">
        <f>SUMIF('Rekapitulasi Juni'!$U$214:$U$393,APS!$B566,'Rekapitulasi Juni'!$W$214:$W$393)</f>
        <v>0</v>
      </c>
      <c r="BQ566" s="27"/>
      <c r="BR566" s="325">
        <f t="shared" si="946"/>
        <v>0</v>
      </c>
      <c r="BS566" s="325">
        <f t="shared" si="947"/>
        <v>0</v>
      </c>
      <c r="BT566" s="27"/>
      <c r="BU566" s="324">
        <f>SUMIF('Rekapitulasi Juni'!$AL$214:$AL$393,APS!$B566,'Rekapitulasi Juni'!$AM$214:$AM$393)</f>
        <v>0</v>
      </c>
      <c r="BV566" s="324">
        <f>SUMIF('Rekapitulasi Juni'!$AL$214:$AL$393,APS!$B566,'Rekapitulasi Juni'!$AN$214:$AN$393)</f>
        <v>0</v>
      </c>
      <c r="BW566" s="27"/>
      <c r="BX566" s="325">
        <f t="shared" si="948"/>
        <v>0</v>
      </c>
      <c r="BY566" s="325">
        <f t="shared" si="949"/>
        <v>0</v>
      </c>
      <c r="BZ566" s="27"/>
      <c r="CA566" s="324">
        <f>SUMIF('Rekapitulasi Juni'!$BA$214:$BA$393,APS!$B566,'Rekapitulasi Juni'!$BB$214:$BB$393)</f>
        <v>0</v>
      </c>
      <c r="CB566" s="324">
        <f>SUMIF('Rekapitulasi Juni'!$BA$214:$BA$393,APS!$B566,'Rekapitulasi Juni'!$BC$214:$BC$393)</f>
        <v>0</v>
      </c>
      <c r="CC566" s="27"/>
      <c r="CD566" s="325">
        <f t="shared" si="950"/>
        <v>0</v>
      </c>
      <c r="CE566" s="325">
        <f t="shared" si="951"/>
        <v>0</v>
      </c>
      <c r="CF566" s="27"/>
      <c r="CG566" s="324">
        <f>SUMIF('Rekapitulasi Juni'!$BP$214:$BP$393,APS!$B566,'Rekapitulasi Juni'!$BQ$214:$BQ$393)</f>
        <v>0</v>
      </c>
      <c r="CH566" s="324">
        <f>SUMIF('Rekapitulasi Juni'!$BP$214:$BP$393,APS!$B566,'Rekapitulasi Juni'!$BR$214:$BR$393)</f>
        <v>0</v>
      </c>
      <c r="CI566" s="27"/>
      <c r="CJ566" s="325">
        <f t="shared" si="952"/>
        <v>0</v>
      </c>
      <c r="CK566" s="325">
        <f t="shared" si="953"/>
        <v>0</v>
      </c>
      <c r="CL566" s="41">
        <f t="shared" si="954"/>
        <v>0</v>
      </c>
      <c r="CM566" s="41">
        <f t="shared" si="955"/>
        <v>0</v>
      </c>
      <c r="CN566" s="41">
        <f t="shared" si="956"/>
        <v>0</v>
      </c>
      <c r="CO566" s="41">
        <f t="shared" si="957"/>
        <v>0</v>
      </c>
      <c r="CP566" s="41">
        <f t="shared" si="958"/>
        <v>0</v>
      </c>
      <c r="CQ566" s="41">
        <f t="shared" si="959"/>
        <v>0</v>
      </c>
      <c r="CR566" s="180">
        <f t="shared" si="960"/>
        <v>0</v>
      </c>
      <c r="CS566" s="27">
        <v>0</v>
      </c>
      <c r="CT566" s="27"/>
      <c r="CU566" s="324">
        <f>SUMIF('Rekapitulasi Juni'!$D$410:$D$588,APS!$B566,'Rekapitulasi Juni'!$E$410:$E$588)</f>
        <v>0</v>
      </c>
      <c r="CV566" s="324">
        <f>SUMIF('Rekapitulasi Juni'!$D$410:$D$588,APS!$B566,'Rekapitulasi Juni'!$F$410:$F$588)</f>
        <v>0</v>
      </c>
      <c r="CW566" s="27"/>
      <c r="CX566" s="325">
        <f t="shared" si="961"/>
        <v>0</v>
      </c>
      <c r="CY566" s="325">
        <f t="shared" si="962"/>
        <v>0</v>
      </c>
      <c r="CZ566" s="27"/>
      <c r="DA566" s="324">
        <f>SUMIF('Rekapitulasi Juni'!$U$410:$U$588,APS!$B566,'Rekapitulasi Juni'!$V$410:$V$588)</f>
        <v>0</v>
      </c>
      <c r="DB566" s="324">
        <f>SUMIF('Rekapitulasi Juni'!$U$410:$U$588,APS!$B566,'Rekapitulasi Juni'!$W$410:$W$588)</f>
        <v>0</v>
      </c>
      <c r="DC566" s="27"/>
      <c r="DD566" s="325">
        <f t="shared" si="963"/>
        <v>0</v>
      </c>
      <c r="DE566" s="325">
        <f t="shared" si="964"/>
        <v>0</v>
      </c>
      <c r="DF566" s="27"/>
      <c r="DG566" s="324">
        <f>SUMIF('Rekapitulasi Juni'!$AL$410:$AL$588,APS!$B566,'Rekapitulasi Juni'!$AM$410:$AM$588)</f>
        <v>0</v>
      </c>
      <c r="DH566" s="324">
        <f>SUMIF('Rekapitulasi Juni'!$AL$410:$AL$588,APS!$B566,'Rekapitulasi Juni'!$AN$410:$AN$588)</f>
        <v>0</v>
      </c>
      <c r="DI566" s="27"/>
      <c r="DJ566" s="325">
        <f t="shared" si="929"/>
        <v>0</v>
      </c>
      <c r="DK566" s="325">
        <f t="shared" si="930"/>
        <v>0</v>
      </c>
      <c r="DL566" s="27"/>
      <c r="DM566" s="324">
        <f>SUMIF('Rekapitulasi Juni'!$BA$410:$BA$588,APS!$B566,'Rekapitulasi Juni'!$BB$410:$BB$588)</f>
        <v>0</v>
      </c>
      <c r="DN566" s="324">
        <f>SUMIF('Rekapitulasi Juni'!$BA$410:$BA$588,APS!$B566,'Rekapitulasi Juni'!$BC$410:$BC$588)</f>
        <v>0</v>
      </c>
      <c r="DO566" s="324">
        <f>SUMIF('Rekapitulasi Juni'!$BA$410:$BA$588,APS!$B566,'Rekapitulasi Juni'!$BF$410:$BF$588)</f>
        <v>0</v>
      </c>
      <c r="DP566" s="325">
        <f t="shared" si="921"/>
        <v>0</v>
      </c>
      <c r="DQ566" s="325">
        <f t="shared" si="922"/>
        <v>0</v>
      </c>
      <c r="DR566" s="27"/>
      <c r="DS566" s="324">
        <f>SUMIF('Rekapitulasi Juni'!$BP$410:$BP$588,APS!$B566,'Rekapitulasi Juni'!$BQ$410:$BQ$588)</f>
        <v>0</v>
      </c>
      <c r="DT566" s="324">
        <f>SUMIF('Rekapitulasi Juni'!$BP$410:$BP$588,APS!$B566,'Rekapitulasi Juni'!$BR$410:$BR$588)</f>
        <v>0</v>
      </c>
      <c r="DU566" s="27"/>
      <c r="DV566" s="325">
        <f t="shared" si="923"/>
        <v>0</v>
      </c>
      <c r="DW566" s="325">
        <f t="shared" si="924"/>
        <v>0</v>
      </c>
      <c r="DX566" s="41">
        <f t="shared" si="965"/>
        <v>0</v>
      </c>
      <c r="DY566" s="41">
        <f t="shared" si="966"/>
        <v>0</v>
      </c>
      <c r="DZ566" s="41">
        <f t="shared" si="967"/>
        <v>0</v>
      </c>
      <c r="EA566" s="41">
        <f t="shared" si="968"/>
        <v>0</v>
      </c>
      <c r="EB566" s="41">
        <f t="shared" si="969"/>
        <v>0</v>
      </c>
      <c r="EC566" s="41">
        <f t="shared" si="970"/>
        <v>0</v>
      </c>
      <c r="ED566" s="180">
        <f t="shared" si="971"/>
        <v>0</v>
      </c>
      <c r="EE566" s="27">
        <v>0</v>
      </c>
      <c r="EF566" s="27"/>
      <c r="EG566" s="324">
        <f>SUMIF('Rekapitulasi Juni'!$D$608:$D$786,APS!$B566,'Rekapitulasi Juni'!$E$608:$E$786)</f>
        <v>0</v>
      </c>
      <c r="EH566" s="324">
        <f>SUMIF('Rekapitulasi Juni'!$D$608:$D$786,APS!$B566,'Rekapitulasi Juni'!$F$608:$F$786)</f>
        <v>0</v>
      </c>
      <c r="EI566" s="27"/>
      <c r="EJ566" s="325">
        <f t="shared" si="925"/>
        <v>0</v>
      </c>
      <c r="EK566" s="325">
        <f t="shared" si="926"/>
        <v>0</v>
      </c>
      <c r="EL566" s="27"/>
      <c r="EM566" s="324">
        <f>SUMIF('Rekapitulasi Juni'!$U$608:$U$786,APS!$B566,'Rekapitulasi Juni'!$V$608:$V$786)</f>
        <v>0</v>
      </c>
      <c r="EN566" s="324">
        <f>SUMIF('Rekapitulasi Juni'!$U$608:$U$786,APS!$B566,'Rekapitulasi Juni'!$W$608:$W$786)</f>
        <v>0</v>
      </c>
      <c r="EO566" s="27"/>
      <c r="EP566" s="325">
        <f t="shared" si="927"/>
        <v>0</v>
      </c>
      <c r="EQ566" s="325">
        <f t="shared" si="928"/>
        <v>0</v>
      </c>
      <c r="ER566" s="27"/>
      <c r="ES566" s="324">
        <f>SUMIF('Rekapitulasi Juni'!$AL$608:$AL$786,APS!$B566,'Rekapitulasi Juni'!$AM$608:$AM$786)</f>
        <v>0</v>
      </c>
      <c r="ET566" s="324">
        <f>SUMIF('Rekapitulasi Juni'!$AL$608:$AL$786,APS!$B566,'Rekapitulasi Juni'!$AN$608:$AN$786)</f>
        <v>0</v>
      </c>
      <c r="EU566" s="27"/>
      <c r="EV566" s="325">
        <f t="shared" si="914"/>
        <v>0</v>
      </c>
      <c r="EW566" s="325">
        <f t="shared" si="915"/>
        <v>0</v>
      </c>
      <c r="EX566" s="27"/>
      <c r="EY566" s="324">
        <f>SUMIF('Rekapitulasi Juni'!$BA$608:$BA$786,APS!$B566,'Rekapitulasi Juni'!$BB$608:$BB$786)</f>
        <v>0</v>
      </c>
      <c r="EZ566" s="324">
        <f>SUMIF('Rekapitulasi Juni'!$BA$608:$BA$786,APS!$B566,'Rekapitulasi Juni'!$BC$608:$BC$786)</f>
        <v>0</v>
      </c>
      <c r="FA566" s="324">
        <f>SUMIF('Rekapitulasi Juni'!$BA$608:$BA$786,APS!$B566,'Rekapitulasi Juni'!$BF$608:$BF$786)</f>
        <v>0</v>
      </c>
      <c r="FB566" s="325">
        <f t="shared" si="916"/>
        <v>0</v>
      </c>
      <c r="FC566" s="325">
        <f t="shared" si="917"/>
        <v>0</v>
      </c>
      <c r="FD566" s="27"/>
      <c r="FE566" s="27"/>
      <c r="FF566" s="27"/>
      <c r="FG566" s="27"/>
      <c r="FH566" s="27"/>
      <c r="FI566" s="27"/>
      <c r="FJ566" s="41">
        <f t="shared" si="972"/>
        <v>0</v>
      </c>
      <c r="FK566" s="41">
        <f t="shared" si="973"/>
        <v>0</v>
      </c>
      <c r="FL566" s="41">
        <f t="shared" si="974"/>
        <v>0</v>
      </c>
      <c r="FM566" s="41">
        <f t="shared" si="975"/>
        <v>0</v>
      </c>
      <c r="FN566" s="41">
        <f t="shared" si="976"/>
        <v>0</v>
      </c>
      <c r="FO566" s="41">
        <f t="shared" si="977"/>
        <v>0</v>
      </c>
      <c r="FP566" s="180">
        <f t="shared" si="978"/>
        <v>0</v>
      </c>
      <c r="FQ566" s="27"/>
      <c r="FR566" s="27"/>
      <c r="FS566" s="324">
        <f>SUMIF('Rekapitulasi Juni'!$D$804:$D$984,APS!$B566,'Rekapitulasi Juni'!$E$804:$E$984)</f>
        <v>0</v>
      </c>
      <c r="FT566" s="324">
        <f>SUMIF('Rekapitulasi Juni'!$D$804:$D$984,APS!$B566,'Rekapitulasi Juni'!$F$804:$F$984)</f>
        <v>0</v>
      </c>
      <c r="FU566" s="27"/>
      <c r="FV566" s="325">
        <f t="shared" si="918"/>
        <v>0</v>
      </c>
      <c r="FW566" s="325">
        <f t="shared" si="919"/>
        <v>0</v>
      </c>
      <c r="FX566" s="27"/>
      <c r="FY566" s="324">
        <f>SUMIF('Rekapitulasi Juni'!$U$804:$U$984,APS!$B566,'Rekapitulasi Juni'!$V$804:$V$984)</f>
        <v>0</v>
      </c>
      <c r="FZ566" s="324">
        <f>SUMIF('Rekapitulasi Juni'!$U$804:$U$984,APS!$B566,'Rekapitulasi Juni'!$W$804:$W$984)</f>
        <v>0</v>
      </c>
      <c r="GA566" s="27"/>
      <c r="GB566" s="325">
        <f t="shared" si="912"/>
        <v>0</v>
      </c>
      <c r="GC566" s="325">
        <f t="shared" si="913"/>
        <v>0</v>
      </c>
      <c r="GD566" s="27"/>
      <c r="GE566" s="324">
        <f>SUMIF('Rekapitulasi Juni'!$AL$804:$AL$984,APS!$B566,'Rekapitulasi Juni'!$AM$804:$AM$984)</f>
        <v>0</v>
      </c>
      <c r="GF566" s="324">
        <f>SUMIF('Rekapitulasi Juni'!$AL$804:$AL$984,APS!$B566,'Rekapitulasi Juni'!$AN$804:$AN$984)</f>
        <v>0</v>
      </c>
      <c r="GG566" s="27"/>
      <c r="GH566" s="325">
        <f t="shared" si="902"/>
        <v>0</v>
      </c>
      <c r="GI566" s="325">
        <f t="shared" si="903"/>
        <v>0</v>
      </c>
      <c r="GJ566" s="27"/>
      <c r="GK566" s="27"/>
      <c r="GL566" s="41">
        <f t="shared" si="979"/>
        <v>0</v>
      </c>
      <c r="GM566" s="41">
        <f t="shared" si="980"/>
        <v>0</v>
      </c>
      <c r="GN566" s="41">
        <f t="shared" si="981"/>
        <v>0</v>
      </c>
      <c r="GO566" s="41">
        <f t="shared" si="911"/>
        <v>0</v>
      </c>
      <c r="GP566" s="41">
        <f t="shared" si="982"/>
        <v>0</v>
      </c>
      <c r="GQ566" s="41">
        <f t="shared" si="983"/>
        <v>0</v>
      </c>
      <c r="GR566" s="180">
        <f t="shared" si="984"/>
        <v>0</v>
      </c>
      <c r="GS566" s="41">
        <f t="shared" si="904"/>
        <v>0</v>
      </c>
      <c r="GT566" s="41">
        <f t="shared" si="905"/>
        <v>0</v>
      </c>
      <c r="GU566" s="41">
        <f t="shared" si="906"/>
        <v>0</v>
      </c>
      <c r="GV566" s="41">
        <f t="shared" si="907"/>
        <v>0</v>
      </c>
      <c r="GW566" s="41">
        <f t="shared" si="908"/>
        <v>0</v>
      </c>
      <c r="GX566" s="41">
        <f t="shared" si="909"/>
        <v>0</v>
      </c>
      <c r="GY566" s="180">
        <f t="shared" si="910"/>
        <v>0</v>
      </c>
      <c r="GZ566" s="41">
        <v>542</v>
      </c>
      <c r="HA566" s="32"/>
      <c r="HB566" s="42">
        <f t="shared" si="794"/>
        <v>0</v>
      </c>
      <c r="HC566" s="59"/>
    </row>
    <row r="567" spans="1:211" ht="15" hidden="1" customHeight="1">
      <c r="A567" s="31" t="s">
        <v>1103</v>
      </c>
      <c r="B567" s="32" t="s">
        <v>1104</v>
      </c>
      <c r="C567" s="31" t="s">
        <v>1066</v>
      </c>
      <c r="D567" s="31" t="s">
        <v>1066</v>
      </c>
      <c r="E567" s="31" t="s">
        <v>43</v>
      </c>
      <c r="F567" s="31" t="s">
        <v>929</v>
      </c>
      <c r="G567" s="33">
        <v>0</v>
      </c>
      <c r="H567" s="33">
        <v>0</v>
      </c>
      <c r="I567" s="33">
        <v>0</v>
      </c>
      <c r="J567" s="34">
        <f>IFERROR(VLOOKUP(A567,#REF!,3,0),0)</f>
        <v>0</v>
      </c>
      <c r="K567" s="34">
        <f t="shared" si="789"/>
        <v>0</v>
      </c>
      <c r="L567" s="34">
        <v>0</v>
      </c>
      <c r="M567" s="34">
        <v>0</v>
      </c>
      <c r="N567" s="35">
        <f t="shared" si="790"/>
        <v>0</v>
      </c>
      <c r="O567" s="35">
        <f t="shared" si="791"/>
        <v>0</v>
      </c>
      <c r="P567" s="36"/>
      <c r="Q567" s="36">
        <f t="shared" si="920"/>
        <v>0</v>
      </c>
      <c r="R567" s="80"/>
      <c r="S567" s="37">
        <f ca="1">SUMIF(ROP!$D$6:$H$65536,A567,ROP!$J$6:$J$65536)</f>
        <v>0</v>
      </c>
      <c r="T567" s="37">
        <f>SUMIF(HASIL!$B:$B,APS!$B567&amp;RIGHT(APS!T$9,2),HASIL!$I:$I)</f>
        <v>0</v>
      </c>
      <c r="U567" s="37">
        <f>SUMIF(HASIL!$B:$B,APS!$B567&amp;RIGHT(APS!U$9,2),HASIL!$I:$I)</f>
        <v>0</v>
      </c>
      <c r="V567" s="37">
        <f>SUMIF(HASIL!$B:$B,APS!$B567&amp;RIGHT(APS!V$9,2),HASIL!$I:$I)</f>
        <v>0</v>
      </c>
      <c r="W567" s="37">
        <f>SUMIF(HASIL!$B:$B,APS!$B567&amp;RIGHT(APS!W$9,2),HASIL!$I:$I)</f>
        <v>0</v>
      </c>
      <c r="X567" s="38">
        <f t="shared" si="792"/>
        <v>0</v>
      </c>
      <c r="Y567" s="38">
        <f t="shared" si="793"/>
        <v>0</v>
      </c>
      <c r="Z567" s="39">
        <f t="shared" si="985"/>
        <v>0</v>
      </c>
      <c r="AA567" s="39">
        <f t="shared" si="987"/>
        <v>0</v>
      </c>
      <c r="AB567" s="40">
        <f t="shared" si="986"/>
        <v>0</v>
      </c>
      <c r="AC567" s="27">
        <v>0</v>
      </c>
      <c r="AD567" s="27"/>
      <c r="AE567" s="27"/>
      <c r="AF567" s="27"/>
      <c r="AG567" s="27"/>
      <c r="AH567" s="27"/>
      <c r="AI567" s="324">
        <f>SUMIF('Rekapitulasi Juni'!$D$9:$D$192,APS!$B567,'Rekapitulasi Juni'!$E$9:$E$192)</f>
        <v>0</v>
      </c>
      <c r="AJ567" s="324">
        <f>SUMIF('Rekapitulasi Juni'!$D$9:$D$192,APS!$B567,'Rekapitulasi Juni'!$F$9:$F$192)</f>
        <v>0</v>
      </c>
      <c r="AK567" s="324">
        <f>SUMIF('Rekapitulasi Juni'!$D$9:$D$192,APS!$B567,'Rekapitulasi Juni'!$K$9:$K$192)</f>
        <v>0</v>
      </c>
      <c r="AL567" s="325">
        <f t="shared" si="931"/>
        <v>0</v>
      </c>
      <c r="AM567" s="325">
        <f t="shared" si="932"/>
        <v>0</v>
      </c>
      <c r="AN567" s="27"/>
      <c r="AO567" s="324">
        <f>SUMIF('Rekapitulasi Juni'!$U$9:$U$192,APS!$B567,'Rekapitulasi Juni'!$V$9:$V$192)</f>
        <v>0</v>
      </c>
      <c r="AP567" s="324">
        <f>SUMIF('Rekapitulasi Juni'!$U$9:$U$192,APS!$B567,'Rekapitulasi Juni'!$W$9:$W$192)</f>
        <v>0</v>
      </c>
      <c r="AQ567" s="27"/>
      <c r="AR567" s="325">
        <f t="shared" si="933"/>
        <v>0</v>
      </c>
      <c r="AS567" s="325">
        <f t="shared" si="934"/>
        <v>0</v>
      </c>
      <c r="AT567" s="27"/>
      <c r="AU567" s="324">
        <f>SUMIF('Rekapitulasi Juni'!$AL$9:$AL$192,APS!$B567,'Rekapitulasi Juni'!$AM$9:$AM$192)</f>
        <v>0</v>
      </c>
      <c r="AV567" s="324">
        <f>SUMIF('Rekapitulasi Juni'!$AL$9:$AL$192,APS!$B567,'Rekapitulasi Juni'!$AN$9:$AN$192)</f>
        <v>0</v>
      </c>
      <c r="AW567" s="27"/>
      <c r="AX567" s="325">
        <f t="shared" si="935"/>
        <v>0</v>
      </c>
      <c r="AY567" s="325">
        <f t="shared" si="936"/>
        <v>0</v>
      </c>
      <c r="AZ567" s="41">
        <f t="shared" si="937"/>
        <v>0</v>
      </c>
      <c r="BA567" s="41">
        <f t="shared" si="938"/>
        <v>0</v>
      </c>
      <c r="BB567" s="41">
        <f t="shared" si="939"/>
        <v>0</v>
      </c>
      <c r="BC567" s="41">
        <f t="shared" si="940"/>
        <v>0</v>
      </c>
      <c r="BD567" s="41">
        <f t="shared" si="941"/>
        <v>0</v>
      </c>
      <c r="BE567" s="41">
        <f t="shared" si="942"/>
        <v>0</v>
      </c>
      <c r="BF567" s="180">
        <f t="shared" si="943"/>
        <v>0</v>
      </c>
      <c r="BG567" s="27">
        <v>0</v>
      </c>
      <c r="BH567" s="27"/>
      <c r="BI567" s="324">
        <f>SUMIF('Rekapitulasi Juni'!$D$214:$D$393,APS!$B567,'Rekapitulasi Juni'!$E$214:$E$393)</f>
        <v>0</v>
      </c>
      <c r="BJ567" s="324">
        <f>SUMIF('Rekapitulasi Juni'!$D$214:$D$393,APS!$B567,'Rekapitulasi Juni'!$F$214:$F$393)</f>
        <v>0</v>
      </c>
      <c r="BK567" s="27"/>
      <c r="BL567" s="325">
        <f t="shared" si="944"/>
        <v>0</v>
      </c>
      <c r="BM567" s="325">
        <f t="shared" si="945"/>
        <v>0</v>
      </c>
      <c r="BN567" s="27"/>
      <c r="BO567" s="324">
        <f>SUMIF('Rekapitulasi Juni'!$U$214:$U$393,APS!$B567,'Rekapitulasi Juni'!$V$214:$V$393)</f>
        <v>0</v>
      </c>
      <c r="BP567" s="324">
        <f>SUMIF('Rekapitulasi Juni'!$U$214:$U$393,APS!$B567,'Rekapitulasi Juni'!$W$214:$W$393)</f>
        <v>0</v>
      </c>
      <c r="BQ567" s="27"/>
      <c r="BR567" s="325">
        <f t="shared" si="946"/>
        <v>0</v>
      </c>
      <c r="BS567" s="325">
        <f t="shared" si="947"/>
        <v>0</v>
      </c>
      <c r="BT567" s="27"/>
      <c r="BU567" s="324">
        <f>SUMIF('Rekapitulasi Juni'!$AL$214:$AL$393,APS!$B567,'Rekapitulasi Juni'!$AM$214:$AM$393)</f>
        <v>0</v>
      </c>
      <c r="BV567" s="324">
        <f>SUMIF('Rekapitulasi Juni'!$AL$214:$AL$393,APS!$B567,'Rekapitulasi Juni'!$AN$214:$AN$393)</f>
        <v>0</v>
      </c>
      <c r="BW567" s="27"/>
      <c r="BX567" s="325">
        <f t="shared" si="948"/>
        <v>0</v>
      </c>
      <c r="BY567" s="325">
        <f t="shared" si="949"/>
        <v>0</v>
      </c>
      <c r="BZ567" s="27"/>
      <c r="CA567" s="324">
        <f>SUMIF('Rekapitulasi Juni'!$BA$214:$BA$393,APS!$B567,'Rekapitulasi Juni'!$BB$214:$BB$393)</f>
        <v>0</v>
      </c>
      <c r="CB567" s="324">
        <f>SUMIF('Rekapitulasi Juni'!$BA$214:$BA$393,APS!$B567,'Rekapitulasi Juni'!$BC$214:$BC$393)</f>
        <v>0</v>
      </c>
      <c r="CC567" s="27"/>
      <c r="CD567" s="325">
        <f t="shared" si="950"/>
        <v>0</v>
      </c>
      <c r="CE567" s="325">
        <f t="shared" si="951"/>
        <v>0</v>
      </c>
      <c r="CF567" s="27"/>
      <c r="CG567" s="324">
        <f>SUMIF('Rekapitulasi Juni'!$BP$214:$BP$393,APS!$B567,'Rekapitulasi Juni'!$BQ$214:$BQ$393)</f>
        <v>0</v>
      </c>
      <c r="CH567" s="324">
        <f>SUMIF('Rekapitulasi Juni'!$BP$214:$BP$393,APS!$B567,'Rekapitulasi Juni'!$BR$214:$BR$393)</f>
        <v>0</v>
      </c>
      <c r="CI567" s="27"/>
      <c r="CJ567" s="325">
        <f t="shared" si="952"/>
        <v>0</v>
      </c>
      <c r="CK567" s="325">
        <f t="shared" si="953"/>
        <v>0</v>
      </c>
      <c r="CL567" s="41">
        <f t="shared" si="954"/>
        <v>0</v>
      </c>
      <c r="CM567" s="41">
        <f t="shared" si="955"/>
        <v>0</v>
      </c>
      <c r="CN567" s="41">
        <f t="shared" si="956"/>
        <v>0</v>
      </c>
      <c r="CO567" s="41">
        <f t="shared" si="957"/>
        <v>0</v>
      </c>
      <c r="CP567" s="41">
        <f t="shared" si="958"/>
        <v>0</v>
      </c>
      <c r="CQ567" s="41">
        <f t="shared" si="959"/>
        <v>0</v>
      </c>
      <c r="CR567" s="180">
        <f t="shared" si="960"/>
        <v>0</v>
      </c>
      <c r="CS567" s="27">
        <v>0</v>
      </c>
      <c r="CT567" s="27"/>
      <c r="CU567" s="324">
        <f>SUMIF('Rekapitulasi Juni'!$D$410:$D$588,APS!$B567,'Rekapitulasi Juni'!$E$410:$E$588)</f>
        <v>0</v>
      </c>
      <c r="CV567" s="324">
        <f>SUMIF('Rekapitulasi Juni'!$D$410:$D$588,APS!$B567,'Rekapitulasi Juni'!$F$410:$F$588)</f>
        <v>0</v>
      </c>
      <c r="CW567" s="27"/>
      <c r="CX567" s="325">
        <f t="shared" si="961"/>
        <v>0</v>
      </c>
      <c r="CY567" s="325">
        <f t="shared" si="962"/>
        <v>0</v>
      </c>
      <c r="CZ567" s="27"/>
      <c r="DA567" s="324">
        <f>SUMIF('Rekapitulasi Juni'!$U$410:$U$588,APS!$B567,'Rekapitulasi Juni'!$V$410:$V$588)</f>
        <v>0</v>
      </c>
      <c r="DB567" s="324">
        <f>SUMIF('Rekapitulasi Juni'!$U$410:$U$588,APS!$B567,'Rekapitulasi Juni'!$W$410:$W$588)</f>
        <v>0</v>
      </c>
      <c r="DC567" s="27"/>
      <c r="DD567" s="325">
        <f t="shared" si="963"/>
        <v>0</v>
      </c>
      <c r="DE567" s="325">
        <f t="shared" si="964"/>
        <v>0</v>
      </c>
      <c r="DF567" s="27"/>
      <c r="DG567" s="324">
        <f>SUMIF('Rekapitulasi Juni'!$AL$410:$AL$588,APS!$B567,'Rekapitulasi Juni'!$AM$410:$AM$588)</f>
        <v>0</v>
      </c>
      <c r="DH567" s="324">
        <f>SUMIF('Rekapitulasi Juni'!$AL$410:$AL$588,APS!$B567,'Rekapitulasi Juni'!$AN$410:$AN$588)</f>
        <v>0</v>
      </c>
      <c r="DI567" s="27"/>
      <c r="DJ567" s="325">
        <f t="shared" si="929"/>
        <v>0</v>
      </c>
      <c r="DK567" s="325">
        <f t="shared" si="930"/>
        <v>0</v>
      </c>
      <c r="DL567" s="27"/>
      <c r="DM567" s="324">
        <f>SUMIF('Rekapitulasi Juni'!$BA$410:$BA$588,APS!$B567,'Rekapitulasi Juni'!$BB$410:$BB$588)</f>
        <v>0</v>
      </c>
      <c r="DN567" s="324">
        <f>SUMIF('Rekapitulasi Juni'!$BA$410:$BA$588,APS!$B567,'Rekapitulasi Juni'!$BC$410:$BC$588)</f>
        <v>0</v>
      </c>
      <c r="DO567" s="324">
        <f>SUMIF('Rekapitulasi Juni'!$BA$410:$BA$588,APS!$B567,'Rekapitulasi Juni'!$BF$410:$BF$588)</f>
        <v>0</v>
      </c>
      <c r="DP567" s="325">
        <f t="shared" si="921"/>
        <v>0</v>
      </c>
      <c r="DQ567" s="325">
        <f t="shared" si="922"/>
        <v>0</v>
      </c>
      <c r="DR567" s="27"/>
      <c r="DS567" s="324">
        <f>SUMIF('Rekapitulasi Juni'!$BP$410:$BP$588,APS!$B567,'Rekapitulasi Juni'!$BQ$410:$BQ$588)</f>
        <v>0</v>
      </c>
      <c r="DT567" s="324">
        <f>SUMIF('Rekapitulasi Juni'!$BP$410:$BP$588,APS!$B567,'Rekapitulasi Juni'!$BR$410:$BR$588)</f>
        <v>0</v>
      </c>
      <c r="DU567" s="27"/>
      <c r="DV567" s="325">
        <f t="shared" si="923"/>
        <v>0</v>
      </c>
      <c r="DW567" s="325">
        <f t="shared" si="924"/>
        <v>0</v>
      </c>
      <c r="DX567" s="41">
        <f t="shared" si="965"/>
        <v>0</v>
      </c>
      <c r="DY567" s="41">
        <f t="shared" si="966"/>
        <v>0</v>
      </c>
      <c r="DZ567" s="41">
        <f t="shared" si="967"/>
        <v>0</v>
      </c>
      <c r="EA567" s="41">
        <f t="shared" si="968"/>
        <v>0</v>
      </c>
      <c r="EB567" s="41">
        <f t="shared" si="969"/>
        <v>0</v>
      </c>
      <c r="EC567" s="41">
        <f t="shared" si="970"/>
        <v>0</v>
      </c>
      <c r="ED567" s="180">
        <f t="shared" si="971"/>
        <v>0</v>
      </c>
      <c r="EE567" s="27">
        <v>0</v>
      </c>
      <c r="EF567" s="27"/>
      <c r="EG567" s="324">
        <f>SUMIF('Rekapitulasi Juni'!$D$608:$D$786,APS!$B567,'Rekapitulasi Juni'!$E$608:$E$786)</f>
        <v>0</v>
      </c>
      <c r="EH567" s="324">
        <f>SUMIF('Rekapitulasi Juni'!$D$608:$D$786,APS!$B567,'Rekapitulasi Juni'!$F$608:$F$786)</f>
        <v>0</v>
      </c>
      <c r="EI567" s="27"/>
      <c r="EJ567" s="325">
        <f t="shared" si="925"/>
        <v>0</v>
      </c>
      <c r="EK567" s="325">
        <f t="shared" si="926"/>
        <v>0</v>
      </c>
      <c r="EL567" s="27"/>
      <c r="EM567" s="324">
        <f>SUMIF('Rekapitulasi Juni'!$U$608:$U$786,APS!$B567,'Rekapitulasi Juni'!$V$608:$V$786)</f>
        <v>0</v>
      </c>
      <c r="EN567" s="324">
        <f>SUMIF('Rekapitulasi Juni'!$U$608:$U$786,APS!$B567,'Rekapitulasi Juni'!$W$608:$W$786)</f>
        <v>0</v>
      </c>
      <c r="EO567" s="27"/>
      <c r="EP567" s="325">
        <f t="shared" si="927"/>
        <v>0</v>
      </c>
      <c r="EQ567" s="325">
        <f t="shared" si="928"/>
        <v>0</v>
      </c>
      <c r="ER567" s="27"/>
      <c r="ES567" s="324">
        <f>SUMIF('Rekapitulasi Juni'!$AL$608:$AL$786,APS!$B567,'Rekapitulasi Juni'!$AM$608:$AM$786)</f>
        <v>0</v>
      </c>
      <c r="ET567" s="324">
        <f>SUMIF('Rekapitulasi Juni'!$AL$608:$AL$786,APS!$B567,'Rekapitulasi Juni'!$AN$608:$AN$786)</f>
        <v>0</v>
      </c>
      <c r="EU567" s="27"/>
      <c r="EV567" s="325">
        <f t="shared" si="914"/>
        <v>0</v>
      </c>
      <c r="EW567" s="325">
        <f t="shared" si="915"/>
        <v>0</v>
      </c>
      <c r="EX567" s="27"/>
      <c r="EY567" s="324">
        <f>SUMIF('Rekapitulasi Juni'!$BA$608:$BA$786,APS!$B567,'Rekapitulasi Juni'!$BB$608:$BB$786)</f>
        <v>0</v>
      </c>
      <c r="EZ567" s="324">
        <f>SUMIF('Rekapitulasi Juni'!$BA$608:$BA$786,APS!$B567,'Rekapitulasi Juni'!$BC$608:$BC$786)</f>
        <v>0</v>
      </c>
      <c r="FA567" s="324">
        <f>SUMIF('Rekapitulasi Juni'!$BA$608:$BA$786,APS!$B567,'Rekapitulasi Juni'!$BF$608:$BF$786)</f>
        <v>0</v>
      </c>
      <c r="FB567" s="325">
        <f t="shared" si="916"/>
        <v>0</v>
      </c>
      <c r="FC567" s="325">
        <f t="shared" si="917"/>
        <v>0</v>
      </c>
      <c r="FD567" s="27"/>
      <c r="FE567" s="27"/>
      <c r="FF567" s="27"/>
      <c r="FG567" s="27"/>
      <c r="FH567" s="27"/>
      <c r="FI567" s="27"/>
      <c r="FJ567" s="41">
        <f t="shared" si="972"/>
        <v>0</v>
      </c>
      <c r="FK567" s="41">
        <f t="shared" si="973"/>
        <v>0</v>
      </c>
      <c r="FL567" s="41">
        <f t="shared" si="974"/>
        <v>0</v>
      </c>
      <c r="FM567" s="41">
        <f t="shared" si="975"/>
        <v>0</v>
      </c>
      <c r="FN567" s="41">
        <f t="shared" si="976"/>
        <v>0</v>
      </c>
      <c r="FO567" s="41">
        <f t="shared" si="977"/>
        <v>0</v>
      </c>
      <c r="FP567" s="180">
        <f t="shared" si="978"/>
        <v>0</v>
      </c>
      <c r="FQ567" s="27"/>
      <c r="FR567" s="27"/>
      <c r="FS567" s="324">
        <f>SUMIF('Rekapitulasi Juni'!$D$804:$D$984,APS!$B567,'Rekapitulasi Juni'!$E$804:$E$984)</f>
        <v>0</v>
      </c>
      <c r="FT567" s="324">
        <f>SUMIF('Rekapitulasi Juni'!$D$804:$D$984,APS!$B567,'Rekapitulasi Juni'!$F$804:$F$984)</f>
        <v>0</v>
      </c>
      <c r="FU567" s="27"/>
      <c r="FV567" s="325">
        <f t="shared" si="918"/>
        <v>0</v>
      </c>
      <c r="FW567" s="325">
        <f t="shared" si="919"/>
        <v>0</v>
      </c>
      <c r="FX567" s="27"/>
      <c r="FY567" s="324">
        <f>SUMIF('Rekapitulasi Juni'!$U$804:$U$984,APS!$B567,'Rekapitulasi Juni'!$V$804:$V$984)</f>
        <v>0</v>
      </c>
      <c r="FZ567" s="324">
        <f>SUMIF('Rekapitulasi Juni'!$U$804:$U$984,APS!$B567,'Rekapitulasi Juni'!$W$804:$W$984)</f>
        <v>0</v>
      </c>
      <c r="GA567" s="27"/>
      <c r="GB567" s="325">
        <f t="shared" si="912"/>
        <v>0</v>
      </c>
      <c r="GC567" s="325">
        <f t="shared" si="913"/>
        <v>0</v>
      </c>
      <c r="GD567" s="27"/>
      <c r="GE567" s="324">
        <f>SUMIF('Rekapitulasi Juni'!$AL$804:$AL$984,APS!$B567,'Rekapitulasi Juni'!$AM$804:$AM$984)</f>
        <v>0</v>
      </c>
      <c r="GF567" s="324">
        <f>SUMIF('Rekapitulasi Juni'!$AL$804:$AL$984,APS!$B567,'Rekapitulasi Juni'!$AN$804:$AN$984)</f>
        <v>0</v>
      </c>
      <c r="GG567" s="27"/>
      <c r="GH567" s="325">
        <f t="shared" si="902"/>
        <v>0</v>
      </c>
      <c r="GI567" s="325">
        <f t="shared" si="903"/>
        <v>0</v>
      </c>
      <c r="GJ567" s="27"/>
      <c r="GK567" s="27"/>
      <c r="GL567" s="41">
        <f t="shared" si="979"/>
        <v>0</v>
      </c>
      <c r="GM567" s="41">
        <f t="shared" si="980"/>
        <v>0</v>
      </c>
      <c r="GN567" s="41">
        <f t="shared" si="981"/>
        <v>0</v>
      </c>
      <c r="GO567" s="41">
        <f t="shared" si="911"/>
        <v>0</v>
      </c>
      <c r="GP567" s="41">
        <f t="shared" si="982"/>
        <v>0</v>
      </c>
      <c r="GQ567" s="41">
        <f t="shared" si="983"/>
        <v>0</v>
      </c>
      <c r="GR567" s="180">
        <f t="shared" si="984"/>
        <v>0</v>
      </c>
      <c r="GS567" s="41">
        <f t="shared" si="904"/>
        <v>0</v>
      </c>
      <c r="GT567" s="41">
        <f t="shared" si="905"/>
        <v>0</v>
      </c>
      <c r="GU567" s="41">
        <f t="shared" si="906"/>
        <v>0</v>
      </c>
      <c r="GV567" s="41">
        <f t="shared" si="907"/>
        <v>0</v>
      </c>
      <c r="GW567" s="41">
        <f t="shared" si="908"/>
        <v>0</v>
      </c>
      <c r="GX567" s="41">
        <f t="shared" si="909"/>
        <v>0</v>
      </c>
      <c r="GY567" s="180">
        <f t="shared" si="910"/>
        <v>0</v>
      </c>
      <c r="GZ567" s="41">
        <v>543</v>
      </c>
      <c r="HA567" s="32"/>
      <c r="HB567" s="42">
        <f t="shared" si="794"/>
        <v>0</v>
      </c>
      <c r="HC567" s="59"/>
    </row>
    <row r="568" spans="1:211" ht="15" customHeight="1">
      <c r="A568" s="31" t="s">
        <v>1105</v>
      </c>
      <c r="B568" s="32" t="s">
        <v>1106</v>
      </c>
      <c r="C568" s="31" t="s">
        <v>1066</v>
      </c>
      <c r="D568" s="31" t="s">
        <v>1066</v>
      </c>
      <c r="E568" s="31" t="s">
        <v>43</v>
      </c>
      <c r="F568" s="31" t="s">
        <v>929</v>
      </c>
      <c r="G568" s="33">
        <v>0</v>
      </c>
      <c r="H568" s="33">
        <v>0</v>
      </c>
      <c r="I568" s="33">
        <v>0</v>
      </c>
      <c r="J568" s="34">
        <f>IFERROR(VLOOKUP(A568,#REF!,3,0),0)</f>
        <v>0</v>
      </c>
      <c r="K568" s="34">
        <f t="shared" si="789"/>
        <v>0</v>
      </c>
      <c r="L568" s="34">
        <v>0</v>
      </c>
      <c r="M568" s="34">
        <v>0</v>
      </c>
      <c r="N568" s="35">
        <f t="shared" si="790"/>
        <v>0</v>
      </c>
      <c r="O568" s="35">
        <f t="shared" si="791"/>
        <v>0</v>
      </c>
      <c r="P568" s="36">
        <v>4</v>
      </c>
      <c r="Q568" s="36">
        <f t="shared" si="920"/>
        <v>4</v>
      </c>
      <c r="R568" s="80"/>
      <c r="S568" s="37">
        <f ca="1">SUMIF(ROP!$D$6:$H$65536,A568,ROP!$J$6:$J$65536)</f>
        <v>0</v>
      </c>
      <c r="T568" s="37">
        <f>SUMIF(HASIL!$B:$B,APS!$B568&amp;RIGHT(APS!T$9,2),HASIL!$I:$I)</f>
        <v>0</v>
      </c>
      <c r="U568" s="37">
        <f>SUMIF(HASIL!$B:$B,APS!$B568&amp;RIGHT(APS!U$9,2),HASIL!$I:$I)</f>
        <v>0</v>
      </c>
      <c r="V568" s="37">
        <f>SUMIF(HASIL!$B:$B,APS!$B568&amp;RIGHT(APS!V$9,2),HASIL!$I:$I)</f>
        <v>0</v>
      </c>
      <c r="W568" s="37">
        <f>SUMIF(HASIL!$B:$B,APS!$B568&amp;RIGHT(APS!W$9,2),HASIL!$I:$I)</f>
        <v>0</v>
      </c>
      <c r="X568" s="38">
        <f t="shared" si="792"/>
        <v>0</v>
      </c>
      <c r="Y568" s="38">
        <f t="shared" si="793"/>
        <v>-4</v>
      </c>
      <c r="Z568" s="39">
        <f t="shared" si="985"/>
        <v>0</v>
      </c>
      <c r="AA568" s="39">
        <f t="shared" si="987"/>
        <v>4</v>
      </c>
      <c r="AB568" s="40">
        <f t="shared" si="986"/>
        <v>4</v>
      </c>
      <c r="AC568" s="27">
        <v>4</v>
      </c>
      <c r="AD568" s="27"/>
      <c r="AE568" s="27"/>
      <c r="AF568" s="27"/>
      <c r="AG568" s="27"/>
      <c r="AH568" s="27"/>
      <c r="AI568" s="324">
        <f>SUMIF('Rekapitulasi Juni'!$D$9:$D$192,APS!$B568,'Rekapitulasi Juni'!$E$9:$E$192)</f>
        <v>0</v>
      </c>
      <c r="AJ568" s="324">
        <f>SUMIF('Rekapitulasi Juni'!$D$9:$D$192,APS!$B568,'Rekapitulasi Juni'!$F$9:$F$192)</f>
        <v>0</v>
      </c>
      <c r="AK568" s="324">
        <f>SUMIF('Rekapitulasi Juni'!$D$9:$D$192,APS!$B568,'Rekapitulasi Juni'!$K$9:$K$192)</f>
        <v>0</v>
      </c>
      <c r="AL568" s="325">
        <f t="shared" si="931"/>
        <v>0</v>
      </c>
      <c r="AM568" s="325">
        <f t="shared" si="932"/>
        <v>0</v>
      </c>
      <c r="AN568" s="27"/>
      <c r="AO568" s="324">
        <f>SUMIF('Rekapitulasi Juni'!$U$9:$U$192,APS!$B568,'Rekapitulasi Juni'!$V$9:$V$192)</f>
        <v>0</v>
      </c>
      <c r="AP568" s="324">
        <f>SUMIF('Rekapitulasi Juni'!$U$9:$U$192,APS!$B568,'Rekapitulasi Juni'!$W$9:$W$192)</f>
        <v>0</v>
      </c>
      <c r="AQ568" s="27"/>
      <c r="AR568" s="325">
        <f t="shared" si="933"/>
        <v>0</v>
      </c>
      <c r="AS568" s="325">
        <f t="shared" si="934"/>
        <v>0</v>
      </c>
      <c r="AT568" s="27"/>
      <c r="AU568" s="324">
        <f>SUMIF('Rekapitulasi Juni'!$AL$9:$AL$192,APS!$B568,'Rekapitulasi Juni'!$AM$9:$AM$192)</f>
        <v>0</v>
      </c>
      <c r="AV568" s="324">
        <f>SUMIF('Rekapitulasi Juni'!$AL$9:$AL$192,APS!$B568,'Rekapitulasi Juni'!$AN$9:$AN$192)</f>
        <v>0</v>
      </c>
      <c r="AW568" s="27"/>
      <c r="AX568" s="325">
        <f t="shared" si="935"/>
        <v>0</v>
      </c>
      <c r="AY568" s="325">
        <f t="shared" si="936"/>
        <v>0</v>
      </c>
      <c r="AZ568" s="41">
        <f t="shared" si="937"/>
        <v>0</v>
      </c>
      <c r="BA568" s="41">
        <f t="shared" si="938"/>
        <v>0</v>
      </c>
      <c r="BB568" s="41">
        <f t="shared" si="939"/>
        <v>0</v>
      </c>
      <c r="BC568" s="41">
        <f t="shared" si="940"/>
        <v>0</v>
      </c>
      <c r="BD568" s="41">
        <f t="shared" si="941"/>
        <v>0</v>
      </c>
      <c r="BE568" s="41">
        <f t="shared" si="942"/>
        <v>0</v>
      </c>
      <c r="BF568" s="180">
        <f t="shared" si="943"/>
        <v>0</v>
      </c>
      <c r="BG568" s="27">
        <v>0</v>
      </c>
      <c r="BH568" s="27"/>
      <c r="BI568" s="324">
        <f>SUMIF('Rekapitulasi Juni'!$D$214:$D$393,APS!$B568,'Rekapitulasi Juni'!$E$214:$E$393)</f>
        <v>0</v>
      </c>
      <c r="BJ568" s="324">
        <f>SUMIF('Rekapitulasi Juni'!$D$214:$D$393,APS!$B568,'Rekapitulasi Juni'!$F$214:$F$393)</f>
        <v>0</v>
      </c>
      <c r="BK568" s="27"/>
      <c r="BL568" s="325">
        <f t="shared" si="944"/>
        <v>0</v>
      </c>
      <c r="BM568" s="325">
        <f t="shared" si="945"/>
        <v>0</v>
      </c>
      <c r="BN568" s="27"/>
      <c r="BO568" s="324">
        <f>SUMIF('Rekapitulasi Juni'!$U$214:$U$393,APS!$B568,'Rekapitulasi Juni'!$V$214:$V$393)</f>
        <v>0</v>
      </c>
      <c r="BP568" s="324">
        <f>SUMIF('Rekapitulasi Juni'!$U$214:$U$393,APS!$B568,'Rekapitulasi Juni'!$W$214:$W$393)</f>
        <v>0</v>
      </c>
      <c r="BQ568" s="27"/>
      <c r="BR568" s="325">
        <f t="shared" si="946"/>
        <v>0</v>
      </c>
      <c r="BS568" s="325">
        <f t="shared" si="947"/>
        <v>0</v>
      </c>
      <c r="BT568" s="27"/>
      <c r="BU568" s="324">
        <f>SUMIF('Rekapitulasi Juni'!$AL$214:$AL$393,APS!$B568,'Rekapitulasi Juni'!$AM$214:$AM$393)</f>
        <v>0</v>
      </c>
      <c r="BV568" s="324">
        <f>SUMIF('Rekapitulasi Juni'!$AL$214:$AL$393,APS!$B568,'Rekapitulasi Juni'!$AN$214:$AN$393)</f>
        <v>0</v>
      </c>
      <c r="BW568" s="27"/>
      <c r="BX568" s="325">
        <f t="shared" si="948"/>
        <v>0</v>
      </c>
      <c r="BY568" s="325">
        <f t="shared" si="949"/>
        <v>0</v>
      </c>
      <c r="BZ568" s="27">
        <v>4</v>
      </c>
      <c r="CA568" s="324">
        <f>SUMIF('Rekapitulasi Juni'!$BA$214:$BA$393,APS!$B568,'Rekapitulasi Juni'!$BB$214:$BB$393)</f>
        <v>0</v>
      </c>
      <c r="CB568" s="324">
        <f>SUMIF('Rekapitulasi Juni'!$BA$214:$BA$393,APS!$B568,'Rekapitulasi Juni'!$BC$214:$BC$393)</f>
        <v>0</v>
      </c>
      <c r="CC568" s="27"/>
      <c r="CD568" s="325">
        <f t="shared" si="950"/>
        <v>0</v>
      </c>
      <c r="CE568" s="325">
        <f t="shared" si="951"/>
        <v>0</v>
      </c>
      <c r="CF568" s="27"/>
      <c r="CG568" s="324">
        <f>SUMIF('Rekapitulasi Juni'!$BP$214:$BP$393,APS!$B568,'Rekapitulasi Juni'!$BQ$214:$BQ$393)</f>
        <v>0</v>
      </c>
      <c r="CH568" s="324">
        <f>SUMIF('Rekapitulasi Juni'!$BP$214:$BP$393,APS!$B568,'Rekapitulasi Juni'!$BR$214:$BR$393)</f>
        <v>0</v>
      </c>
      <c r="CI568" s="27"/>
      <c r="CJ568" s="325">
        <f t="shared" si="952"/>
        <v>0</v>
      </c>
      <c r="CK568" s="325">
        <f t="shared" si="953"/>
        <v>0</v>
      </c>
      <c r="CL568" s="41">
        <f t="shared" si="954"/>
        <v>4</v>
      </c>
      <c r="CM568" s="41">
        <f t="shared" si="955"/>
        <v>0</v>
      </c>
      <c r="CN568" s="41">
        <f t="shared" si="956"/>
        <v>0</v>
      </c>
      <c r="CO568" s="41">
        <f t="shared" si="957"/>
        <v>0</v>
      </c>
      <c r="CP568" s="41">
        <f t="shared" si="958"/>
        <v>0</v>
      </c>
      <c r="CQ568" s="41">
        <f t="shared" si="959"/>
        <v>-4</v>
      </c>
      <c r="CR568" s="180">
        <f t="shared" si="960"/>
        <v>0</v>
      </c>
      <c r="CS568" s="27">
        <v>0</v>
      </c>
      <c r="CT568" s="27"/>
      <c r="CU568" s="324">
        <f>SUMIF('Rekapitulasi Juni'!$D$410:$D$588,APS!$B568,'Rekapitulasi Juni'!$E$410:$E$588)</f>
        <v>0</v>
      </c>
      <c r="CV568" s="324">
        <f>SUMIF('Rekapitulasi Juni'!$D$410:$D$588,APS!$B568,'Rekapitulasi Juni'!$F$410:$F$588)</f>
        <v>0</v>
      </c>
      <c r="CW568" s="27"/>
      <c r="CX568" s="325">
        <f t="shared" si="961"/>
        <v>0</v>
      </c>
      <c r="CY568" s="325">
        <f t="shared" si="962"/>
        <v>0</v>
      </c>
      <c r="CZ568" s="27"/>
      <c r="DA568" s="324">
        <f>SUMIF('Rekapitulasi Juni'!$U$410:$U$588,APS!$B568,'Rekapitulasi Juni'!$V$410:$V$588)</f>
        <v>0</v>
      </c>
      <c r="DB568" s="324">
        <f>SUMIF('Rekapitulasi Juni'!$U$410:$U$588,APS!$B568,'Rekapitulasi Juni'!$W$410:$W$588)</f>
        <v>0</v>
      </c>
      <c r="DC568" s="27"/>
      <c r="DD568" s="325">
        <f t="shared" si="963"/>
        <v>0</v>
      </c>
      <c r="DE568" s="325">
        <f t="shared" si="964"/>
        <v>0</v>
      </c>
      <c r="DF568" s="27"/>
      <c r="DG568" s="324">
        <f>SUMIF('Rekapitulasi Juni'!$AL$410:$AL$588,APS!$B568,'Rekapitulasi Juni'!$AM$410:$AM$588)</f>
        <v>0</v>
      </c>
      <c r="DH568" s="324">
        <f>SUMIF('Rekapitulasi Juni'!$AL$410:$AL$588,APS!$B568,'Rekapitulasi Juni'!$AN$410:$AN$588)</f>
        <v>0</v>
      </c>
      <c r="DI568" s="27"/>
      <c r="DJ568" s="325">
        <f t="shared" si="929"/>
        <v>0</v>
      </c>
      <c r="DK568" s="325">
        <f t="shared" si="930"/>
        <v>0</v>
      </c>
      <c r="DL568" s="27"/>
      <c r="DM568" s="324">
        <f>SUMIF('Rekapitulasi Juni'!$BA$410:$BA$588,APS!$B568,'Rekapitulasi Juni'!$BB$410:$BB$588)</f>
        <v>0</v>
      </c>
      <c r="DN568" s="324">
        <f>SUMIF('Rekapitulasi Juni'!$BA$410:$BA$588,APS!$B568,'Rekapitulasi Juni'!$BC$410:$BC$588)</f>
        <v>0</v>
      </c>
      <c r="DO568" s="324">
        <f>SUMIF('Rekapitulasi Juni'!$BA$410:$BA$588,APS!$B568,'Rekapitulasi Juni'!$BF$410:$BF$588)</f>
        <v>0</v>
      </c>
      <c r="DP568" s="325">
        <f t="shared" si="921"/>
        <v>0</v>
      </c>
      <c r="DQ568" s="325">
        <f t="shared" si="922"/>
        <v>0</v>
      </c>
      <c r="DR568" s="27"/>
      <c r="DS568" s="324">
        <f>SUMIF('Rekapitulasi Juni'!$BP$410:$BP$588,APS!$B568,'Rekapitulasi Juni'!$BQ$410:$BQ$588)</f>
        <v>0</v>
      </c>
      <c r="DT568" s="324">
        <f>SUMIF('Rekapitulasi Juni'!$BP$410:$BP$588,APS!$B568,'Rekapitulasi Juni'!$BR$410:$BR$588)</f>
        <v>0</v>
      </c>
      <c r="DU568" s="27"/>
      <c r="DV568" s="325">
        <f t="shared" si="923"/>
        <v>0</v>
      </c>
      <c r="DW568" s="325">
        <f t="shared" si="924"/>
        <v>0</v>
      </c>
      <c r="DX568" s="41">
        <f t="shared" si="965"/>
        <v>0</v>
      </c>
      <c r="DY568" s="41">
        <f t="shared" si="966"/>
        <v>0</v>
      </c>
      <c r="DZ568" s="41">
        <f t="shared" si="967"/>
        <v>0</v>
      </c>
      <c r="EA568" s="41">
        <f t="shared" si="968"/>
        <v>0</v>
      </c>
      <c r="EB568" s="41">
        <f t="shared" si="969"/>
        <v>0</v>
      </c>
      <c r="EC568" s="41">
        <f t="shared" si="970"/>
        <v>0</v>
      </c>
      <c r="ED568" s="180">
        <f t="shared" si="971"/>
        <v>0</v>
      </c>
      <c r="EE568" s="27">
        <v>0</v>
      </c>
      <c r="EF568" s="27"/>
      <c r="EG568" s="324">
        <f>SUMIF('Rekapitulasi Juni'!$D$608:$D$786,APS!$B568,'Rekapitulasi Juni'!$E$608:$E$786)</f>
        <v>0</v>
      </c>
      <c r="EH568" s="324">
        <f>SUMIF('Rekapitulasi Juni'!$D$608:$D$786,APS!$B568,'Rekapitulasi Juni'!$F$608:$F$786)</f>
        <v>0</v>
      </c>
      <c r="EI568" s="27"/>
      <c r="EJ568" s="325">
        <f t="shared" si="925"/>
        <v>0</v>
      </c>
      <c r="EK568" s="325">
        <f t="shared" si="926"/>
        <v>0</v>
      </c>
      <c r="EL568" s="27"/>
      <c r="EM568" s="324">
        <f>SUMIF('Rekapitulasi Juni'!$U$608:$U$786,APS!$B568,'Rekapitulasi Juni'!$V$608:$V$786)</f>
        <v>0</v>
      </c>
      <c r="EN568" s="324">
        <f>SUMIF('Rekapitulasi Juni'!$U$608:$U$786,APS!$B568,'Rekapitulasi Juni'!$W$608:$W$786)</f>
        <v>0</v>
      </c>
      <c r="EO568" s="27"/>
      <c r="EP568" s="325">
        <f t="shared" si="927"/>
        <v>0</v>
      </c>
      <c r="EQ568" s="325">
        <f t="shared" si="928"/>
        <v>0</v>
      </c>
      <c r="ER568" s="27"/>
      <c r="ES568" s="324">
        <f>SUMIF('Rekapitulasi Juni'!$AL$608:$AL$786,APS!$B568,'Rekapitulasi Juni'!$AM$608:$AM$786)</f>
        <v>0</v>
      </c>
      <c r="ET568" s="324">
        <f>SUMIF('Rekapitulasi Juni'!$AL$608:$AL$786,APS!$B568,'Rekapitulasi Juni'!$AN$608:$AN$786)</f>
        <v>0</v>
      </c>
      <c r="EU568" s="27"/>
      <c r="EV568" s="325">
        <f t="shared" si="914"/>
        <v>0</v>
      </c>
      <c r="EW568" s="325">
        <f t="shared" si="915"/>
        <v>0</v>
      </c>
      <c r="EX568" s="27"/>
      <c r="EY568" s="324">
        <f>SUMIF('Rekapitulasi Juni'!$BA$608:$BA$786,APS!$B568,'Rekapitulasi Juni'!$BB$608:$BB$786)</f>
        <v>0</v>
      </c>
      <c r="EZ568" s="324">
        <f>SUMIF('Rekapitulasi Juni'!$BA$608:$BA$786,APS!$B568,'Rekapitulasi Juni'!$BC$608:$BC$786)</f>
        <v>0</v>
      </c>
      <c r="FA568" s="324">
        <f>SUMIF('Rekapitulasi Juni'!$BA$608:$BA$786,APS!$B568,'Rekapitulasi Juni'!$BF$608:$BF$786)</f>
        <v>0</v>
      </c>
      <c r="FB568" s="325">
        <f t="shared" si="916"/>
        <v>0</v>
      </c>
      <c r="FC568" s="325">
        <f t="shared" si="917"/>
        <v>0</v>
      </c>
      <c r="FD568" s="27"/>
      <c r="FE568" s="27"/>
      <c r="FF568" s="27"/>
      <c r="FG568" s="27"/>
      <c r="FH568" s="27"/>
      <c r="FI568" s="27"/>
      <c r="FJ568" s="41">
        <f t="shared" si="972"/>
        <v>0</v>
      </c>
      <c r="FK568" s="41">
        <f t="shared" si="973"/>
        <v>0</v>
      </c>
      <c r="FL568" s="41">
        <f t="shared" si="974"/>
        <v>0</v>
      </c>
      <c r="FM568" s="41">
        <f t="shared" si="975"/>
        <v>0</v>
      </c>
      <c r="FN568" s="41">
        <f t="shared" si="976"/>
        <v>0</v>
      </c>
      <c r="FO568" s="41">
        <f t="shared" si="977"/>
        <v>0</v>
      </c>
      <c r="FP568" s="180">
        <f t="shared" si="978"/>
        <v>0</v>
      </c>
      <c r="FQ568" s="27"/>
      <c r="FR568" s="27"/>
      <c r="FS568" s="324">
        <f>SUMIF('Rekapitulasi Juni'!$D$804:$D$984,APS!$B568,'Rekapitulasi Juni'!$E$804:$E$984)</f>
        <v>0</v>
      </c>
      <c r="FT568" s="324">
        <f>SUMIF('Rekapitulasi Juni'!$D$804:$D$984,APS!$B568,'Rekapitulasi Juni'!$F$804:$F$984)</f>
        <v>0</v>
      </c>
      <c r="FU568" s="27"/>
      <c r="FV568" s="325">
        <f t="shared" si="918"/>
        <v>0</v>
      </c>
      <c r="FW568" s="325">
        <f t="shared" si="919"/>
        <v>0</v>
      </c>
      <c r="FX568" s="27"/>
      <c r="FY568" s="324">
        <f>SUMIF('Rekapitulasi Juni'!$U$804:$U$984,APS!$B568,'Rekapitulasi Juni'!$V$804:$V$984)</f>
        <v>0</v>
      </c>
      <c r="FZ568" s="324">
        <f>SUMIF('Rekapitulasi Juni'!$U$804:$U$984,APS!$B568,'Rekapitulasi Juni'!$W$804:$W$984)</f>
        <v>0</v>
      </c>
      <c r="GA568" s="27"/>
      <c r="GB568" s="325">
        <f t="shared" si="912"/>
        <v>0</v>
      </c>
      <c r="GC568" s="325">
        <f t="shared" si="913"/>
        <v>0</v>
      </c>
      <c r="GD568" s="27"/>
      <c r="GE568" s="324">
        <f>SUMIF('Rekapitulasi Juni'!$AL$804:$AL$984,APS!$B568,'Rekapitulasi Juni'!$AM$804:$AM$984)</f>
        <v>0</v>
      </c>
      <c r="GF568" s="324">
        <f>SUMIF('Rekapitulasi Juni'!$AL$804:$AL$984,APS!$B568,'Rekapitulasi Juni'!$AN$804:$AN$984)</f>
        <v>0</v>
      </c>
      <c r="GG568" s="27"/>
      <c r="GH568" s="325">
        <f t="shared" si="902"/>
        <v>0</v>
      </c>
      <c r="GI568" s="325">
        <f t="shared" si="903"/>
        <v>0</v>
      </c>
      <c r="GJ568" s="27"/>
      <c r="GK568" s="27"/>
      <c r="GL568" s="41">
        <f t="shared" si="979"/>
        <v>0</v>
      </c>
      <c r="GM568" s="41">
        <f t="shared" si="980"/>
        <v>0</v>
      </c>
      <c r="GN568" s="41">
        <f t="shared" si="981"/>
        <v>0</v>
      </c>
      <c r="GO568" s="41">
        <f t="shared" si="911"/>
        <v>0</v>
      </c>
      <c r="GP568" s="41">
        <f t="shared" si="982"/>
        <v>0</v>
      </c>
      <c r="GQ568" s="41">
        <f t="shared" si="983"/>
        <v>0</v>
      </c>
      <c r="GR568" s="180">
        <f t="shared" si="984"/>
        <v>0</v>
      </c>
      <c r="GS568" s="41">
        <f t="shared" si="904"/>
        <v>4</v>
      </c>
      <c r="GT568" s="41">
        <f t="shared" si="905"/>
        <v>0</v>
      </c>
      <c r="GU568" s="41">
        <f t="shared" si="906"/>
        <v>0</v>
      </c>
      <c r="GV568" s="41">
        <f t="shared" si="907"/>
        <v>0</v>
      </c>
      <c r="GW568" s="41">
        <f t="shared" si="908"/>
        <v>0</v>
      </c>
      <c r="GX568" s="41">
        <f t="shared" si="909"/>
        <v>-4</v>
      </c>
      <c r="GY568" s="180">
        <f t="shared" si="910"/>
        <v>0</v>
      </c>
      <c r="GZ568" s="41">
        <v>544</v>
      </c>
      <c r="HA568" s="32"/>
      <c r="HB568" s="42">
        <f t="shared" si="794"/>
        <v>4</v>
      </c>
      <c r="HC568" s="59"/>
    </row>
    <row r="569" spans="1:211" ht="15" hidden="1" customHeight="1">
      <c r="A569" s="31" t="s">
        <v>1107</v>
      </c>
      <c r="B569" s="32" t="s">
        <v>1108</v>
      </c>
      <c r="C569" s="31" t="s">
        <v>1066</v>
      </c>
      <c r="D569" s="31" t="s">
        <v>1066</v>
      </c>
      <c r="E569" s="31" t="s">
        <v>43</v>
      </c>
      <c r="F569" s="31" t="s">
        <v>929</v>
      </c>
      <c r="G569" s="33">
        <v>0</v>
      </c>
      <c r="H569" s="33">
        <v>0</v>
      </c>
      <c r="I569" s="33">
        <v>0</v>
      </c>
      <c r="J569" s="34">
        <f>IFERROR(VLOOKUP(A569,#REF!,3,0),0)</f>
        <v>0</v>
      </c>
      <c r="K569" s="34">
        <f t="shared" si="789"/>
        <v>0</v>
      </c>
      <c r="L569" s="34">
        <v>0</v>
      </c>
      <c r="M569" s="34">
        <v>0</v>
      </c>
      <c r="N569" s="35">
        <f t="shared" si="790"/>
        <v>0</v>
      </c>
      <c r="O569" s="35">
        <f t="shared" si="791"/>
        <v>0</v>
      </c>
      <c r="P569" s="36"/>
      <c r="Q569" s="36">
        <f t="shared" si="920"/>
        <v>0</v>
      </c>
      <c r="R569" s="80"/>
      <c r="S569" s="37">
        <f ca="1">SUMIF(ROP!$D$6:$H$65536,A569,ROP!$J$6:$J$65536)</f>
        <v>0</v>
      </c>
      <c r="T569" s="37">
        <f>SUMIF(HASIL!$B:$B,APS!$B569&amp;RIGHT(APS!T$9,2),HASIL!$I:$I)</f>
        <v>0</v>
      </c>
      <c r="U569" s="37">
        <f>SUMIF(HASIL!$B:$B,APS!$B569&amp;RIGHT(APS!U$9,2),HASIL!$I:$I)</f>
        <v>0</v>
      </c>
      <c r="V569" s="37">
        <f>SUMIF(HASIL!$B:$B,APS!$B569&amp;RIGHT(APS!V$9,2),HASIL!$I:$I)</f>
        <v>0</v>
      </c>
      <c r="W569" s="37">
        <f>SUMIF(HASIL!$B:$B,APS!$B569&amp;RIGHT(APS!W$9,2),HASIL!$I:$I)</f>
        <v>0</v>
      </c>
      <c r="X569" s="38">
        <f t="shared" si="792"/>
        <v>0</v>
      </c>
      <c r="Y569" s="38">
        <f t="shared" si="793"/>
        <v>0</v>
      </c>
      <c r="Z569" s="39">
        <f t="shared" si="985"/>
        <v>0</v>
      </c>
      <c r="AA569" s="39">
        <f t="shared" si="987"/>
        <v>0</v>
      </c>
      <c r="AB569" s="40">
        <f t="shared" si="986"/>
        <v>0</v>
      </c>
      <c r="AC569" s="27">
        <v>0</v>
      </c>
      <c r="AD569" s="27"/>
      <c r="AE569" s="27"/>
      <c r="AF569" s="27"/>
      <c r="AG569" s="27"/>
      <c r="AH569" s="27"/>
      <c r="AI569" s="324">
        <f>SUMIF('Rekapitulasi Juni'!$D$9:$D$192,APS!$B569,'Rekapitulasi Juni'!$E$9:$E$192)</f>
        <v>0</v>
      </c>
      <c r="AJ569" s="324">
        <f>SUMIF('Rekapitulasi Juni'!$D$9:$D$192,APS!$B569,'Rekapitulasi Juni'!$F$9:$F$192)</f>
        <v>0</v>
      </c>
      <c r="AK569" s="324">
        <f>SUMIF('Rekapitulasi Juni'!$D$9:$D$192,APS!$B569,'Rekapitulasi Juni'!$K$9:$K$192)</f>
        <v>0</v>
      </c>
      <c r="AL569" s="325">
        <f t="shared" si="931"/>
        <v>0</v>
      </c>
      <c r="AM569" s="325">
        <f t="shared" si="932"/>
        <v>0</v>
      </c>
      <c r="AN569" s="27"/>
      <c r="AO569" s="324">
        <f>SUMIF('Rekapitulasi Juni'!$U$9:$U$192,APS!$B569,'Rekapitulasi Juni'!$V$9:$V$192)</f>
        <v>0</v>
      </c>
      <c r="AP569" s="324">
        <f>SUMIF('Rekapitulasi Juni'!$U$9:$U$192,APS!$B569,'Rekapitulasi Juni'!$W$9:$W$192)</f>
        <v>0</v>
      </c>
      <c r="AQ569" s="27"/>
      <c r="AR569" s="325">
        <f t="shared" si="933"/>
        <v>0</v>
      </c>
      <c r="AS569" s="325">
        <f t="shared" si="934"/>
        <v>0</v>
      </c>
      <c r="AT569" s="27"/>
      <c r="AU569" s="324">
        <f>SUMIF('Rekapitulasi Juni'!$AL$9:$AL$192,APS!$B569,'Rekapitulasi Juni'!$AM$9:$AM$192)</f>
        <v>0</v>
      </c>
      <c r="AV569" s="324">
        <f>SUMIF('Rekapitulasi Juni'!$AL$9:$AL$192,APS!$B569,'Rekapitulasi Juni'!$AN$9:$AN$192)</f>
        <v>0</v>
      </c>
      <c r="AW569" s="27"/>
      <c r="AX569" s="325">
        <f t="shared" si="935"/>
        <v>0</v>
      </c>
      <c r="AY569" s="325">
        <f t="shared" si="936"/>
        <v>0</v>
      </c>
      <c r="AZ569" s="41">
        <f t="shared" si="937"/>
        <v>0</v>
      </c>
      <c r="BA569" s="41">
        <f t="shared" si="938"/>
        <v>0</v>
      </c>
      <c r="BB569" s="41">
        <f t="shared" si="939"/>
        <v>0</v>
      </c>
      <c r="BC569" s="41">
        <f t="shared" si="940"/>
        <v>0</v>
      </c>
      <c r="BD569" s="41">
        <f t="shared" si="941"/>
        <v>0</v>
      </c>
      <c r="BE569" s="41">
        <f t="shared" si="942"/>
        <v>0</v>
      </c>
      <c r="BF569" s="180">
        <f t="shared" si="943"/>
        <v>0</v>
      </c>
      <c r="BG569" s="27">
        <v>0</v>
      </c>
      <c r="BH569" s="27"/>
      <c r="BI569" s="324">
        <f>SUMIF('Rekapitulasi Juni'!$D$214:$D$393,APS!$B569,'Rekapitulasi Juni'!$E$214:$E$393)</f>
        <v>0</v>
      </c>
      <c r="BJ569" s="324">
        <f>SUMIF('Rekapitulasi Juni'!$D$214:$D$393,APS!$B569,'Rekapitulasi Juni'!$F$214:$F$393)</f>
        <v>0</v>
      </c>
      <c r="BK569" s="27"/>
      <c r="BL569" s="325">
        <f t="shared" si="944"/>
        <v>0</v>
      </c>
      <c r="BM569" s="325">
        <f t="shared" si="945"/>
        <v>0</v>
      </c>
      <c r="BN569" s="27"/>
      <c r="BO569" s="324">
        <f>SUMIF('Rekapitulasi Juni'!$U$214:$U$393,APS!$B569,'Rekapitulasi Juni'!$V$214:$V$393)</f>
        <v>0</v>
      </c>
      <c r="BP569" s="324">
        <f>SUMIF('Rekapitulasi Juni'!$U$214:$U$393,APS!$B569,'Rekapitulasi Juni'!$W$214:$W$393)</f>
        <v>0</v>
      </c>
      <c r="BQ569" s="27"/>
      <c r="BR569" s="325">
        <f t="shared" si="946"/>
        <v>0</v>
      </c>
      <c r="BS569" s="325">
        <f t="shared" si="947"/>
        <v>0</v>
      </c>
      <c r="BT569" s="27"/>
      <c r="BU569" s="324">
        <f>SUMIF('Rekapitulasi Juni'!$AL$214:$AL$393,APS!$B569,'Rekapitulasi Juni'!$AM$214:$AM$393)</f>
        <v>0</v>
      </c>
      <c r="BV569" s="324">
        <f>SUMIF('Rekapitulasi Juni'!$AL$214:$AL$393,APS!$B569,'Rekapitulasi Juni'!$AN$214:$AN$393)</f>
        <v>0</v>
      </c>
      <c r="BW569" s="27"/>
      <c r="BX569" s="325">
        <f t="shared" si="948"/>
        <v>0</v>
      </c>
      <c r="BY569" s="325">
        <f t="shared" si="949"/>
        <v>0</v>
      </c>
      <c r="BZ569" s="27"/>
      <c r="CA569" s="324">
        <f>SUMIF('Rekapitulasi Juni'!$BA$214:$BA$393,APS!$B569,'Rekapitulasi Juni'!$BB$214:$BB$393)</f>
        <v>0</v>
      </c>
      <c r="CB569" s="324">
        <f>SUMIF('Rekapitulasi Juni'!$BA$214:$BA$393,APS!$B569,'Rekapitulasi Juni'!$BC$214:$BC$393)</f>
        <v>0</v>
      </c>
      <c r="CC569" s="27"/>
      <c r="CD569" s="325">
        <f t="shared" si="950"/>
        <v>0</v>
      </c>
      <c r="CE569" s="325">
        <f t="shared" si="951"/>
        <v>0</v>
      </c>
      <c r="CF569" s="27"/>
      <c r="CG569" s="324">
        <f>SUMIF('Rekapitulasi Juni'!$BP$214:$BP$393,APS!$B569,'Rekapitulasi Juni'!$BQ$214:$BQ$393)</f>
        <v>0</v>
      </c>
      <c r="CH569" s="324">
        <f>SUMIF('Rekapitulasi Juni'!$BP$214:$BP$393,APS!$B569,'Rekapitulasi Juni'!$BR$214:$BR$393)</f>
        <v>0</v>
      </c>
      <c r="CI569" s="27"/>
      <c r="CJ569" s="325">
        <f t="shared" si="952"/>
        <v>0</v>
      </c>
      <c r="CK569" s="325">
        <f t="shared" si="953"/>
        <v>0</v>
      </c>
      <c r="CL569" s="41">
        <f t="shared" si="954"/>
        <v>0</v>
      </c>
      <c r="CM569" s="41">
        <f t="shared" si="955"/>
        <v>0</v>
      </c>
      <c r="CN569" s="41">
        <f t="shared" si="956"/>
        <v>0</v>
      </c>
      <c r="CO569" s="41">
        <f t="shared" si="957"/>
        <v>0</v>
      </c>
      <c r="CP569" s="41">
        <f t="shared" si="958"/>
        <v>0</v>
      </c>
      <c r="CQ569" s="41">
        <f t="shared" si="959"/>
        <v>0</v>
      </c>
      <c r="CR569" s="180">
        <f t="shared" si="960"/>
        <v>0</v>
      </c>
      <c r="CS569" s="27">
        <v>0</v>
      </c>
      <c r="CT569" s="27"/>
      <c r="CU569" s="324">
        <f>SUMIF('Rekapitulasi Juni'!$D$410:$D$588,APS!$B569,'Rekapitulasi Juni'!$E$410:$E$588)</f>
        <v>0</v>
      </c>
      <c r="CV569" s="324">
        <f>SUMIF('Rekapitulasi Juni'!$D$410:$D$588,APS!$B569,'Rekapitulasi Juni'!$F$410:$F$588)</f>
        <v>0</v>
      </c>
      <c r="CW569" s="27"/>
      <c r="CX569" s="325">
        <f t="shared" si="961"/>
        <v>0</v>
      </c>
      <c r="CY569" s="325">
        <f t="shared" si="962"/>
        <v>0</v>
      </c>
      <c r="CZ569" s="27"/>
      <c r="DA569" s="324">
        <f>SUMIF('Rekapitulasi Juni'!$U$410:$U$588,APS!$B569,'Rekapitulasi Juni'!$V$410:$V$588)</f>
        <v>0</v>
      </c>
      <c r="DB569" s="324">
        <f>SUMIF('Rekapitulasi Juni'!$U$410:$U$588,APS!$B569,'Rekapitulasi Juni'!$W$410:$W$588)</f>
        <v>0</v>
      </c>
      <c r="DC569" s="27"/>
      <c r="DD569" s="325">
        <f t="shared" si="963"/>
        <v>0</v>
      </c>
      <c r="DE569" s="325">
        <f t="shared" si="964"/>
        <v>0</v>
      </c>
      <c r="DF569" s="27"/>
      <c r="DG569" s="324">
        <f>SUMIF('Rekapitulasi Juni'!$AL$410:$AL$588,APS!$B569,'Rekapitulasi Juni'!$AM$410:$AM$588)</f>
        <v>0</v>
      </c>
      <c r="DH569" s="324">
        <f>SUMIF('Rekapitulasi Juni'!$AL$410:$AL$588,APS!$B569,'Rekapitulasi Juni'!$AN$410:$AN$588)</f>
        <v>0</v>
      </c>
      <c r="DI569" s="27"/>
      <c r="DJ569" s="325">
        <f t="shared" si="929"/>
        <v>0</v>
      </c>
      <c r="DK569" s="325">
        <f t="shared" si="930"/>
        <v>0</v>
      </c>
      <c r="DL569" s="27"/>
      <c r="DM569" s="324">
        <f>SUMIF('Rekapitulasi Juni'!$BA$410:$BA$588,APS!$B569,'Rekapitulasi Juni'!$BB$410:$BB$588)</f>
        <v>0</v>
      </c>
      <c r="DN569" s="324">
        <f>SUMIF('Rekapitulasi Juni'!$BA$410:$BA$588,APS!$B569,'Rekapitulasi Juni'!$BC$410:$BC$588)</f>
        <v>0</v>
      </c>
      <c r="DO569" s="324">
        <f>SUMIF('Rekapitulasi Juni'!$BA$410:$BA$588,APS!$B569,'Rekapitulasi Juni'!$BF$410:$BF$588)</f>
        <v>0</v>
      </c>
      <c r="DP569" s="325">
        <f t="shared" si="921"/>
        <v>0</v>
      </c>
      <c r="DQ569" s="325">
        <f t="shared" si="922"/>
        <v>0</v>
      </c>
      <c r="DR569" s="27"/>
      <c r="DS569" s="324">
        <f>SUMIF('Rekapitulasi Juni'!$BP$410:$BP$588,APS!$B569,'Rekapitulasi Juni'!$BQ$410:$BQ$588)</f>
        <v>0</v>
      </c>
      <c r="DT569" s="324">
        <f>SUMIF('Rekapitulasi Juni'!$BP$410:$BP$588,APS!$B569,'Rekapitulasi Juni'!$BR$410:$BR$588)</f>
        <v>0</v>
      </c>
      <c r="DU569" s="27"/>
      <c r="DV569" s="325">
        <f t="shared" si="923"/>
        <v>0</v>
      </c>
      <c r="DW569" s="325">
        <f t="shared" si="924"/>
        <v>0</v>
      </c>
      <c r="DX569" s="41">
        <f t="shared" si="965"/>
        <v>0</v>
      </c>
      <c r="DY569" s="41">
        <f t="shared" si="966"/>
        <v>0</v>
      </c>
      <c r="DZ569" s="41">
        <f t="shared" si="967"/>
        <v>0</v>
      </c>
      <c r="EA569" s="41">
        <f t="shared" si="968"/>
        <v>0</v>
      </c>
      <c r="EB569" s="41">
        <f t="shared" si="969"/>
        <v>0</v>
      </c>
      <c r="EC569" s="41">
        <f t="shared" si="970"/>
        <v>0</v>
      </c>
      <c r="ED569" s="180">
        <f t="shared" si="971"/>
        <v>0</v>
      </c>
      <c r="EE569" s="27">
        <v>0</v>
      </c>
      <c r="EF569" s="27"/>
      <c r="EG569" s="324">
        <f>SUMIF('Rekapitulasi Juni'!$D$608:$D$786,APS!$B569,'Rekapitulasi Juni'!$E$608:$E$786)</f>
        <v>0</v>
      </c>
      <c r="EH569" s="324">
        <f>SUMIF('Rekapitulasi Juni'!$D$608:$D$786,APS!$B569,'Rekapitulasi Juni'!$F$608:$F$786)</f>
        <v>0</v>
      </c>
      <c r="EI569" s="27"/>
      <c r="EJ569" s="325">
        <f t="shared" si="925"/>
        <v>0</v>
      </c>
      <c r="EK569" s="325">
        <f t="shared" si="926"/>
        <v>0</v>
      </c>
      <c r="EL569" s="27"/>
      <c r="EM569" s="324">
        <f>SUMIF('Rekapitulasi Juni'!$U$608:$U$786,APS!$B569,'Rekapitulasi Juni'!$V$608:$V$786)</f>
        <v>0</v>
      </c>
      <c r="EN569" s="324">
        <f>SUMIF('Rekapitulasi Juni'!$U$608:$U$786,APS!$B569,'Rekapitulasi Juni'!$W$608:$W$786)</f>
        <v>0</v>
      </c>
      <c r="EO569" s="27"/>
      <c r="EP569" s="325">
        <f t="shared" si="927"/>
        <v>0</v>
      </c>
      <c r="EQ569" s="325">
        <f t="shared" si="928"/>
        <v>0</v>
      </c>
      <c r="ER569" s="27"/>
      <c r="ES569" s="324">
        <f>SUMIF('Rekapitulasi Juni'!$AL$608:$AL$786,APS!$B569,'Rekapitulasi Juni'!$AM$608:$AM$786)</f>
        <v>0</v>
      </c>
      <c r="ET569" s="324">
        <f>SUMIF('Rekapitulasi Juni'!$AL$608:$AL$786,APS!$B569,'Rekapitulasi Juni'!$AN$608:$AN$786)</f>
        <v>0</v>
      </c>
      <c r="EU569" s="27"/>
      <c r="EV569" s="325">
        <f t="shared" si="914"/>
        <v>0</v>
      </c>
      <c r="EW569" s="325">
        <f t="shared" si="915"/>
        <v>0</v>
      </c>
      <c r="EX569" s="27"/>
      <c r="EY569" s="324">
        <f>SUMIF('Rekapitulasi Juni'!$BA$608:$BA$786,APS!$B569,'Rekapitulasi Juni'!$BB$608:$BB$786)</f>
        <v>0</v>
      </c>
      <c r="EZ569" s="324">
        <f>SUMIF('Rekapitulasi Juni'!$BA$608:$BA$786,APS!$B569,'Rekapitulasi Juni'!$BC$608:$BC$786)</f>
        <v>0</v>
      </c>
      <c r="FA569" s="324">
        <f>SUMIF('Rekapitulasi Juni'!$BA$608:$BA$786,APS!$B569,'Rekapitulasi Juni'!$BF$608:$BF$786)</f>
        <v>0</v>
      </c>
      <c r="FB569" s="325">
        <f t="shared" si="916"/>
        <v>0</v>
      </c>
      <c r="FC569" s="325">
        <f t="shared" si="917"/>
        <v>0</v>
      </c>
      <c r="FD569" s="27"/>
      <c r="FE569" s="27"/>
      <c r="FF569" s="27"/>
      <c r="FG569" s="27"/>
      <c r="FH569" s="27"/>
      <c r="FI569" s="27"/>
      <c r="FJ569" s="41">
        <f t="shared" si="972"/>
        <v>0</v>
      </c>
      <c r="FK569" s="41">
        <f t="shared" si="973"/>
        <v>0</v>
      </c>
      <c r="FL569" s="41">
        <f t="shared" si="974"/>
        <v>0</v>
      </c>
      <c r="FM569" s="41">
        <f t="shared" si="975"/>
        <v>0</v>
      </c>
      <c r="FN569" s="41">
        <f t="shared" si="976"/>
        <v>0</v>
      </c>
      <c r="FO569" s="41">
        <f t="shared" si="977"/>
        <v>0</v>
      </c>
      <c r="FP569" s="180">
        <f t="shared" si="978"/>
        <v>0</v>
      </c>
      <c r="FQ569" s="27"/>
      <c r="FR569" s="27"/>
      <c r="FS569" s="324">
        <f>SUMIF('Rekapitulasi Juni'!$D$804:$D$984,APS!$B569,'Rekapitulasi Juni'!$E$804:$E$984)</f>
        <v>0</v>
      </c>
      <c r="FT569" s="324">
        <f>SUMIF('Rekapitulasi Juni'!$D$804:$D$984,APS!$B569,'Rekapitulasi Juni'!$F$804:$F$984)</f>
        <v>0</v>
      </c>
      <c r="FU569" s="27"/>
      <c r="FV569" s="325">
        <f t="shared" si="918"/>
        <v>0</v>
      </c>
      <c r="FW569" s="325">
        <f t="shared" si="919"/>
        <v>0</v>
      </c>
      <c r="FX569" s="27"/>
      <c r="FY569" s="324">
        <f>SUMIF('Rekapitulasi Juni'!$U$804:$U$984,APS!$B569,'Rekapitulasi Juni'!$V$804:$V$984)</f>
        <v>0</v>
      </c>
      <c r="FZ569" s="324">
        <f>SUMIF('Rekapitulasi Juni'!$U$804:$U$984,APS!$B569,'Rekapitulasi Juni'!$W$804:$W$984)</f>
        <v>0</v>
      </c>
      <c r="GA569" s="27"/>
      <c r="GB569" s="325">
        <f t="shared" si="912"/>
        <v>0</v>
      </c>
      <c r="GC569" s="325">
        <f t="shared" si="913"/>
        <v>0</v>
      </c>
      <c r="GD569" s="27"/>
      <c r="GE569" s="324">
        <f>SUMIF('Rekapitulasi Juni'!$AL$804:$AL$984,APS!$B569,'Rekapitulasi Juni'!$AM$804:$AM$984)</f>
        <v>0</v>
      </c>
      <c r="GF569" s="324">
        <f>SUMIF('Rekapitulasi Juni'!$AL$804:$AL$984,APS!$B569,'Rekapitulasi Juni'!$AN$804:$AN$984)</f>
        <v>0</v>
      </c>
      <c r="GG569" s="27"/>
      <c r="GH569" s="325">
        <f t="shared" si="902"/>
        <v>0</v>
      </c>
      <c r="GI569" s="325">
        <f t="shared" si="903"/>
        <v>0</v>
      </c>
      <c r="GJ569" s="27"/>
      <c r="GK569" s="27"/>
      <c r="GL569" s="41">
        <f t="shared" si="979"/>
        <v>0</v>
      </c>
      <c r="GM569" s="41">
        <f t="shared" si="980"/>
        <v>0</v>
      </c>
      <c r="GN569" s="41">
        <f t="shared" si="981"/>
        <v>0</v>
      </c>
      <c r="GO569" s="41">
        <f t="shared" si="911"/>
        <v>0</v>
      </c>
      <c r="GP569" s="41">
        <f t="shared" si="982"/>
        <v>0</v>
      </c>
      <c r="GQ569" s="41">
        <f t="shared" si="983"/>
        <v>0</v>
      </c>
      <c r="GR569" s="180">
        <f t="shared" si="984"/>
        <v>0</v>
      </c>
      <c r="GS569" s="41">
        <f t="shared" si="904"/>
        <v>0</v>
      </c>
      <c r="GT569" s="41">
        <f t="shared" si="905"/>
        <v>0</v>
      </c>
      <c r="GU569" s="41">
        <f t="shared" si="906"/>
        <v>0</v>
      </c>
      <c r="GV569" s="41">
        <f t="shared" si="907"/>
        <v>0</v>
      </c>
      <c r="GW569" s="41">
        <f t="shared" si="908"/>
        <v>0</v>
      </c>
      <c r="GX569" s="41">
        <f t="shared" si="909"/>
        <v>0</v>
      </c>
      <c r="GY569" s="180">
        <f t="shared" si="910"/>
        <v>0</v>
      </c>
      <c r="GZ569" s="41">
        <v>545</v>
      </c>
      <c r="HA569" s="32"/>
      <c r="HB569" s="42">
        <f t="shared" si="794"/>
        <v>0</v>
      </c>
      <c r="HC569" s="59"/>
    </row>
    <row r="570" spans="1:211" ht="15" customHeight="1">
      <c r="A570" s="31" t="s">
        <v>1109</v>
      </c>
      <c r="B570" s="32" t="s">
        <v>1110</v>
      </c>
      <c r="C570" s="31" t="s">
        <v>1066</v>
      </c>
      <c r="D570" s="31" t="s">
        <v>1066</v>
      </c>
      <c r="E570" s="31" t="s">
        <v>43</v>
      </c>
      <c r="F570" s="31" t="s">
        <v>929</v>
      </c>
      <c r="G570" s="33">
        <v>0</v>
      </c>
      <c r="H570" s="33">
        <v>0</v>
      </c>
      <c r="I570" s="33">
        <v>0</v>
      </c>
      <c r="J570" s="34">
        <f>IFERROR(VLOOKUP(A570,#REF!,3,0),0)</f>
        <v>0</v>
      </c>
      <c r="K570" s="34">
        <f t="shared" si="789"/>
        <v>0</v>
      </c>
      <c r="L570" s="34">
        <v>0</v>
      </c>
      <c r="M570" s="34">
        <v>0</v>
      </c>
      <c r="N570" s="35">
        <f t="shared" si="790"/>
        <v>0</v>
      </c>
      <c r="O570" s="35">
        <f t="shared" si="791"/>
        <v>0</v>
      </c>
      <c r="P570" s="36">
        <v>108</v>
      </c>
      <c r="Q570" s="36">
        <f t="shared" si="920"/>
        <v>108</v>
      </c>
      <c r="R570" s="80"/>
      <c r="S570" s="37">
        <f ca="1">SUMIF(ROP!$D$6:$H$65536,A570,ROP!$J$6:$J$65536)</f>
        <v>0</v>
      </c>
      <c r="T570" s="37">
        <f>SUMIF(HASIL!$B:$B,APS!$B570&amp;RIGHT(APS!T$9,2),HASIL!$I:$I)</f>
        <v>0</v>
      </c>
      <c r="U570" s="37">
        <f>SUMIF(HASIL!$B:$B,APS!$B570&amp;RIGHT(APS!U$9,2),HASIL!$I:$I)</f>
        <v>0</v>
      </c>
      <c r="V570" s="37">
        <f>SUMIF(HASIL!$B:$B,APS!$B570&amp;RIGHT(APS!V$9,2),HASIL!$I:$I)</f>
        <v>0</v>
      </c>
      <c r="W570" s="37">
        <f>SUMIF(HASIL!$B:$B,APS!$B570&amp;RIGHT(APS!W$9,2),HASIL!$I:$I)</f>
        <v>0</v>
      </c>
      <c r="X570" s="38">
        <f t="shared" si="792"/>
        <v>0</v>
      </c>
      <c r="Y570" s="38">
        <f t="shared" si="793"/>
        <v>-108</v>
      </c>
      <c r="Z570" s="39">
        <f t="shared" si="985"/>
        <v>0</v>
      </c>
      <c r="AA570" s="39">
        <f t="shared" si="987"/>
        <v>108</v>
      </c>
      <c r="AB570" s="40">
        <f t="shared" si="986"/>
        <v>108</v>
      </c>
      <c r="AC570" s="27">
        <v>0</v>
      </c>
      <c r="AD570" s="27"/>
      <c r="AE570" s="27"/>
      <c r="AF570" s="27"/>
      <c r="AG570" s="27"/>
      <c r="AH570" s="27"/>
      <c r="AI570" s="324">
        <f>SUMIF('Rekapitulasi Juni'!$D$9:$D$192,APS!$B570,'Rekapitulasi Juni'!$E$9:$E$192)</f>
        <v>0</v>
      </c>
      <c r="AJ570" s="324">
        <f>SUMIF('Rekapitulasi Juni'!$D$9:$D$192,APS!$B570,'Rekapitulasi Juni'!$F$9:$F$192)</f>
        <v>0</v>
      </c>
      <c r="AK570" s="324">
        <f>SUMIF('Rekapitulasi Juni'!$D$9:$D$192,APS!$B570,'Rekapitulasi Juni'!$K$9:$K$192)</f>
        <v>0</v>
      </c>
      <c r="AL570" s="325">
        <f t="shared" si="931"/>
        <v>0</v>
      </c>
      <c r="AM570" s="325">
        <f t="shared" si="932"/>
        <v>0</v>
      </c>
      <c r="AN570" s="27"/>
      <c r="AO570" s="324">
        <f>SUMIF('Rekapitulasi Juni'!$U$9:$U$192,APS!$B570,'Rekapitulasi Juni'!$V$9:$V$192)</f>
        <v>0</v>
      </c>
      <c r="AP570" s="324">
        <f>SUMIF('Rekapitulasi Juni'!$U$9:$U$192,APS!$B570,'Rekapitulasi Juni'!$W$9:$W$192)</f>
        <v>0</v>
      </c>
      <c r="AQ570" s="27"/>
      <c r="AR570" s="325">
        <f t="shared" si="933"/>
        <v>0</v>
      </c>
      <c r="AS570" s="325">
        <f t="shared" si="934"/>
        <v>0</v>
      </c>
      <c r="AT570" s="27"/>
      <c r="AU570" s="324">
        <f>SUMIF('Rekapitulasi Juni'!$AL$9:$AL$192,APS!$B570,'Rekapitulasi Juni'!$AM$9:$AM$192)</f>
        <v>0</v>
      </c>
      <c r="AV570" s="324">
        <f>SUMIF('Rekapitulasi Juni'!$AL$9:$AL$192,APS!$B570,'Rekapitulasi Juni'!$AN$9:$AN$192)</f>
        <v>0</v>
      </c>
      <c r="AW570" s="27"/>
      <c r="AX570" s="325">
        <f t="shared" si="935"/>
        <v>0</v>
      </c>
      <c r="AY570" s="325">
        <f t="shared" si="936"/>
        <v>0</v>
      </c>
      <c r="AZ570" s="41">
        <f t="shared" si="937"/>
        <v>0</v>
      </c>
      <c r="BA570" s="41">
        <f t="shared" si="938"/>
        <v>0</v>
      </c>
      <c r="BB570" s="41">
        <f t="shared" si="939"/>
        <v>0</v>
      </c>
      <c r="BC570" s="41">
        <f t="shared" si="940"/>
        <v>0</v>
      </c>
      <c r="BD570" s="41">
        <f t="shared" si="941"/>
        <v>0</v>
      </c>
      <c r="BE570" s="41">
        <f t="shared" si="942"/>
        <v>0</v>
      </c>
      <c r="BF570" s="180">
        <f t="shared" si="943"/>
        <v>0</v>
      </c>
      <c r="BG570" s="27">
        <v>0</v>
      </c>
      <c r="BH570" s="27"/>
      <c r="BI570" s="324">
        <f>SUMIF('Rekapitulasi Juni'!$D$214:$D$393,APS!$B570,'Rekapitulasi Juni'!$E$214:$E$393)</f>
        <v>0</v>
      </c>
      <c r="BJ570" s="324">
        <f>SUMIF('Rekapitulasi Juni'!$D$214:$D$393,APS!$B570,'Rekapitulasi Juni'!$F$214:$F$393)</f>
        <v>0</v>
      </c>
      <c r="BK570" s="27"/>
      <c r="BL570" s="325">
        <f t="shared" si="944"/>
        <v>0</v>
      </c>
      <c r="BM570" s="325">
        <f t="shared" si="945"/>
        <v>0</v>
      </c>
      <c r="BN570" s="27"/>
      <c r="BO570" s="324">
        <f>SUMIF('Rekapitulasi Juni'!$U$214:$U$393,APS!$B570,'Rekapitulasi Juni'!$V$214:$V$393)</f>
        <v>0</v>
      </c>
      <c r="BP570" s="324">
        <f>SUMIF('Rekapitulasi Juni'!$U$214:$U$393,APS!$B570,'Rekapitulasi Juni'!$W$214:$W$393)</f>
        <v>0</v>
      </c>
      <c r="BQ570" s="27"/>
      <c r="BR570" s="325">
        <f t="shared" si="946"/>
        <v>0</v>
      </c>
      <c r="BS570" s="325">
        <f t="shared" si="947"/>
        <v>0</v>
      </c>
      <c r="BT570" s="27"/>
      <c r="BU570" s="324">
        <f>SUMIF('Rekapitulasi Juni'!$AL$214:$AL$393,APS!$B570,'Rekapitulasi Juni'!$AM$214:$AM$393)</f>
        <v>0</v>
      </c>
      <c r="BV570" s="324">
        <f>SUMIF('Rekapitulasi Juni'!$AL$214:$AL$393,APS!$B570,'Rekapitulasi Juni'!$AN$214:$AN$393)</f>
        <v>0</v>
      </c>
      <c r="BW570" s="27"/>
      <c r="BX570" s="325">
        <f t="shared" si="948"/>
        <v>0</v>
      </c>
      <c r="BY570" s="325">
        <f t="shared" si="949"/>
        <v>0</v>
      </c>
      <c r="BZ570" s="27"/>
      <c r="CA570" s="324">
        <f>SUMIF('Rekapitulasi Juni'!$BA$214:$BA$393,APS!$B570,'Rekapitulasi Juni'!$BB$214:$BB$393)</f>
        <v>0</v>
      </c>
      <c r="CB570" s="324">
        <f>SUMIF('Rekapitulasi Juni'!$BA$214:$BA$393,APS!$B570,'Rekapitulasi Juni'!$BC$214:$BC$393)</f>
        <v>0</v>
      </c>
      <c r="CC570" s="27"/>
      <c r="CD570" s="325">
        <f t="shared" si="950"/>
        <v>0</v>
      </c>
      <c r="CE570" s="325">
        <f t="shared" si="951"/>
        <v>0</v>
      </c>
      <c r="CF570" s="27"/>
      <c r="CG570" s="324">
        <f>SUMIF('Rekapitulasi Juni'!$BP$214:$BP$393,APS!$B570,'Rekapitulasi Juni'!$BQ$214:$BQ$393)</f>
        <v>0</v>
      </c>
      <c r="CH570" s="324">
        <f>SUMIF('Rekapitulasi Juni'!$BP$214:$BP$393,APS!$B570,'Rekapitulasi Juni'!$BR$214:$BR$393)</f>
        <v>0</v>
      </c>
      <c r="CI570" s="27"/>
      <c r="CJ570" s="325">
        <f t="shared" si="952"/>
        <v>0</v>
      </c>
      <c r="CK570" s="325">
        <f t="shared" si="953"/>
        <v>0</v>
      </c>
      <c r="CL570" s="41">
        <f t="shared" si="954"/>
        <v>0</v>
      </c>
      <c r="CM570" s="41">
        <f t="shared" si="955"/>
        <v>0</v>
      </c>
      <c r="CN570" s="41">
        <f t="shared" si="956"/>
        <v>0</v>
      </c>
      <c r="CO570" s="41">
        <f t="shared" si="957"/>
        <v>0</v>
      </c>
      <c r="CP570" s="41">
        <f t="shared" si="958"/>
        <v>0</v>
      </c>
      <c r="CQ570" s="41">
        <f t="shared" si="959"/>
        <v>0</v>
      </c>
      <c r="CR570" s="180">
        <f t="shared" si="960"/>
        <v>0</v>
      </c>
      <c r="CS570" s="27">
        <v>108</v>
      </c>
      <c r="CT570" s="27"/>
      <c r="CU570" s="324">
        <f>SUMIF('Rekapitulasi Juni'!$D$410:$D$588,APS!$B570,'Rekapitulasi Juni'!$E$410:$E$588)</f>
        <v>0</v>
      </c>
      <c r="CV570" s="324">
        <f>SUMIF('Rekapitulasi Juni'!$D$410:$D$588,APS!$B570,'Rekapitulasi Juni'!$F$410:$F$588)</f>
        <v>0</v>
      </c>
      <c r="CW570" s="27"/>
      <c r="CX570" s="325">
        <f t="shared" si="961"/>
        <v>0</v>
      </c>
      <c r="CY570" s="325">
        <f t="shared" si="962"/>
        <v>0</v>
      </c>
      <c r="CZ570" s="27"/>
      <c r="DA570" s="324">
        <f>SUMIF('Rekapitulasi Juni'!$U$410:$U$588,APS!$B570,'Rekapitulasi Juni'!$V$410:$V$588)</f>
        <v>0</v>
      </c>
      <c r="DB570" s="324">
        <f>SUMIF('Rekapitulasi Juni'!$U$410:$U$588,APS!$B570,'Rekapitulasi Juni'!$W$410:$W$588)</f>
        <v>0</v>
      </c>
      <c r="DC570" s="27"/>
      <c r="DD570" s="325">
        <f t="shared" si="963"/>
        <v>0</v>
      </c>
      <c r="DE570" s="325">
        <f t="shared" si="964"/>
        <v>0</v>
      </c>
      <c r="DF570" s="27"/>
      <c r="DG570" s="324">
        <f>SUMIF('Rekapitulasi Juni'!$AL$410:$AL$588,APS!$B570,'Rekapitulasi Juni'!$AM$410:$AM$588)</f>
        <v>0</v>
      </c>
      <c r="DH570" s="324">
        <f>SUMIF('Rekapitulasi Juni'!$AL$410:$AL$588,APS!$B570,'Rekapitulasi Juni'!$AN$410:$AN$588)</f>
        <v>0</v>
      </c>
      <c r="DI570" s="27"/>
      <c r="DJ570" s="325">
        <f t="shared" si="929"/>
        <v>0</v>
      </c>
      <c r="DK570" s="325">
        <f t="shared" si="930"/>
        <v>0</v>
      </c>
      <c r="DL570" s="27">
        <v>108</v>
      </c>
      <c r="DM570" s="324">
        <f>SUMIF('Rekapitulasi Juni'!$BA$410:$BA$588,APS!$B570,'Rekapitulasi Juni'!$BB$410:$BB$588)</f>
        <v>0</v>
      </c>
      <c r="DN570" s="324">
        <f>SUMIF('Rekapitulasi Juni'!$BA$410:$BA$588,APS!$B570,'Rekapitulasi Juni'!$BC$410:$BC$588)</f>
        <v>0</v>
      </c>
      <c r="DO570" s="324">
        <f>SUMIF('Rekapitulasi Juni'!$BA$410:$BA$588,APS!$B570,'Rekapitulasi Juni'!$BF$410:$BF$588)</f>
        <v>0</v>
      </c>
      <c r="DP570" s="325">
        <f t="shared" si="921"/>
        <v>0</v>
      </c>
      <c r="DQ570" s="325">
        <f t="shared" si="922"/>
        <v>0</v>
      </c>
      <c r="DR570" s="27"/>
      <c r="DS570" s="324">
        <f>SUMIF('Rekapitulasi Juni'!$BP$410:$BP$588,APS!$B570,'Rekapitulasi Juni'!$BQ$410:$BQ$588)</f>
        <v>0</v>
      </c>
      <c r="DT570" s="324">
        <f>SUMIF('Rekapitulasi Juni'!$BP$410:$BP$588,APS!$B570,'Rekapitulasi Juni'!$BR$410:$BR$588)</f>
        <v>0</v>
      </c>
      <c r="DU570" s="27"/>
      <c r="DV570" s="325">
        <f t="shared" si="923"/>
        <v>0</v>
      </c>
      <c r="DW570" s="325">
        <f t="shared" si="924"/>
        <v>0</v>
      </c>
      <c r="DX570" s="41">
        <f t="shared" si="965"/>
        <v>108</v>
      </c>
      <c r="DY570" s="41">
        <f t="shared" si="966"/>
        <v>0</v>
      </c>
      <c r="DZ570" s="41">
        <f t="shared" si="967"/>
        <v>0</v>
      </c>
      <c r="EA570" s="41">
        <f t="shared" si="968"/>
        <v>0</v>
      </c>
      <c r="EB570" s="41">
        <f t="shared" si="969"/>
        <v>0</v>
      </c>
      <c r="EC570" s="41">
        <f t="shared" si="970"/>
        <v>-108</v>
      </c>
      <c r="ED570" s="180">
        <f t="shared" si="971"/>
        <v>0</v>
      </c>
      <c r="EE570" s="27">
        <v>0</v>
      </c>
      <c r="EF570" s="27"/>
      <c r="EG570" s="324">
        <f>SUMIF('Rekapitulasi Juni'!$D$608:$D$786,APS!$B570,'Rekapitulasi Juni'!$E$608:$E$786)</f>
        <v>0</v>
      </c>
      <c r="EH570" s="324">
        <f>SUMIF('Rekapitulasi Juni'!$D$608:$D$786,APS!$B570,'Rekapitulasi Juni'!$F$608:$F$786)</f>
        <v>0</v>
      </c>
      <c r="EI570" s="27"/>
      <c r="EJ570" s="325">
        <f t="shared" si="925"/>
        <v>0</v>
      </c>
      <c r="EK570" s="325">
        <f t="shared" si="926"/>
        <v>0</v>
      </c>
      <c r="EL570" s="27"/>
      <c r="EM570" s="324">
        <f>SUMIF('Rekapitulasi Juni'!$U$608:$U$786,APS!$B570,'Rekapitulasi Juni'!$V$608:$V$786)</f>
        <v>0</v>
      </c>
      <c r="EN570" s="324">
        <f>SUMIF('Rekapitulasi Juni'!$U$608:$U$786,APS!$B570,'Rekapitulasi Juni'!$W$608:$W$786)</f>
        <v>0</v>
      </c>
      <c r="EO570" s="27"/>
      <c r="EP570" s="325">
        <f t="shared" si="927"/>
        <v>0</v>
      </c>
      <c r="EQ570" s="325">
        <f t="shared" si="928"/>
        <v>0</v>
      </c>
      <c r="ER570" s="27"/>
      <c r="ES570" s="324">
        <f>SUMIF('Rekapitulasi Juni'!$AL$608:$AL$786,APS!$B570,'Rekapitulasi Juni'!$AM$608:$AM$786)</f>
        <v>0</v>
      </c>
      <c r="ET570" s="324">
        <f>SUMIF('Rekapitulasi Juni'!$AL$608:$AL$786,APS!$B570,'Rekapitulasi Juni'!$AN$608:$AN$786)</f>
        <v>0</v>
      </c>
      <c r="EU570" s="27"/>
      <c r="EV570" s="325">
        <f t="shared" si="914"/>
        <v>0</v>
      </c>
      <c r="EW570" s="325">
        <f t="shared" si="915"/>
        <v>0</v>
      </c>
      <c r="EX570" s="27"/>
      <c r="EY570" s="324">
        <f>SUMIF('Rekapitulasi Juni'!$BA$608:$BA$786,APS!$B570,'Rekapitulasi Juni'!$BB$608:$BB$786)</f>
        <v>0</v>
      </c>
      <c r="EZ570" s="324">
        <f>SUMIF('Rekapitulasi Juni'!$BA$608:$BA$786,APS!$B570,'Rekapitulasi Juni'!$BC$608:$BC$786)</f>
        <v>0</v>
      </c>
      <c r="FA570" s="324">
        <f>SUMIF('Rekapitulasi Juni'!$BA$608:$BA$786,APS!$B570,'Rekapitulasi Juni'!$BF$608:$BF$786)</f>
        <v>0</v>
      </c>
      <c r="FB570" s="325">
        <f t="shared" si="916"/>
        <v>0</v>
      </c>
      <c r="FC570" s="325">
        <f t="shared" si="917"/>
        <v>0</v>
      </c>
      <c r="FD570" s="27"/>
      <c r="FE570" s="27"/>
      <c r="FF570" s="27"/>
      <c r="FG570" s="27"/>
      <c r="FH570" s="27"/>
      <c r="FI570" s="27"/>
      <c r="FJ570" s="41">
        <f t="shared" si="972"/>
        <v>0</v>
      </c>
      <c r="FK570" s="41">
        <f t="shared" si="973"/>
        <v>0</v>
      </c>
      <c r="FL570" s="41">
        <f t="shared" si="974"/>
        <v>0</v>
      </c>
      <c r="FM570" s="41">
        <f t="shared" si="975"/>
        <v>0</v>
      </c>
      <c r="FN570" s="41">
        <f t="shared" si="976"/>
        <v>0</v>
      </c>
      <c r="FO570" s="41">
        <f t="shared" si="977"/>
        <v>0</v>
      </c>
      <c r="FP570" s="180">
        <f t="shared" si="978"/>
        <v>0</v>
      </c>
      <c r="FQ570" s="27"/>
      <c r="FR570" s="27"/>
      <c r="FS570" s="324">
        <f>SUMIF('Rekapitulasi Juni'!$D$804:$D$984,APS!$B570,'Rekapitulasi Juni'!$E$804:$E$984)</f>
        <v>0</v>
      </c>
      <c r="FT570" s="324">
        <f>SUMIF('Rekapitulasi Juni'!$D$804:$D$984,APS!$B570,'Rekapitulasi Juni'!$F$804:$F$984)</f>
        <v>0</v>
      </c>
      <c r="FU570" s="27"/>
      <c r="FV570" s="325">
        <f t="shared" si="918"/>
        <v>0</v>
      </c>
      <c r="FW570" s="325">
        <f t="shared" si="919"/>
        <v>0</v>
      </c>
      <c r="FX570" s="27"/>
      <c r="FY570" s="324">
        <f>SUMIF('Rekapitulasi Juni'!$U$804:$U$984,APS!$B570,'Rekapitulasi Juni'!$V$804:$V$984)</f>
        <v>0</v>
      </c>
      <c r="FZ570" s="324">
        <f>SUMIF('Rekapitulasi Juni'!$U$804:$U$984,APS!$B570,'Rekapitulasi Juni'!$W$804:$W$984)</f>
        <v>0</v>
      </c>
      <c r="GA570" s="27"/>
      <c r="GB570" s="325">
        <f t="shared" si="912"/>
        <v>0</v>
      </c>
      <c r="GC570" s="325">
        <f t="shared" si="913"/>
        <v>0</v>
      </c>
      <c r="GD570" s="27"/>
      <c r="GE570" s="324">
        <f>SUMIF('Rekapitulasi Juni'!$AL$804:$AL$984,APS!$B570,'Rekapitulasi Juni'!$AM$804:$AM$984)</f>
        <v>0</v>
      </c>
      <c r="GF570" s="324">
        <f>SUMIF('Rekapitulasi Juni'!$AL$804:$AL$984,APS!$B570,'Rekapitulasi Juni'!$AN$804:$AN$984)</f>
        <v>0</v>
      </c>
      <c r="GG570" s="27"/>
      <c r="GH570" s="325">
        <f t="shared" si="902"/>
        <v>0</v>
      </c>
      <c r="GI570" s="325">
        <f t="shared" si="903"/>
        <v>0</v>
      </c>
      <c r="GJ570" s="27"/>
      <c r="GK570" s="27"/>
      <c r="GL570" s="41">
        <f t="shared" si="979"/>
        <v>0</v>
      </c>
      <c r="GM570" s="41">
        <f t="shared" si="980"/>
        <v>0</v>
      </c>
      <c r="GN570" s="41">
        <f t="shared" si="981"/>
        <v>0</v>
      </c>
      <c r="GO570" s="41">
        <f t="shared" si="911"/>
        <v>0</v>
      </c>
      <c r="GP570" s="41">
        <f t="shared" si="982"/>
        <v>0</v>
      </c>
      <c r="GQ570" s="41">
        <f t="shared" si="983"/>
        <v>0</v>
      </c>
      <c r="GR570" s="180">
        <f t="shared" si="984"/>
        <v>0</v>
      </c>
      <c r="GS570" s="41">
        <f t="shared" si="904"/>
        <v>108</v>
      </c>
      <c r="GT570" s="41">
        <f t="shared" si="905"/>
        <v>0</v>
      </c>
      <c r="GU570" s="41">
        <f t="shared" si="906"/>
        <v>0</v>
      </c>
      <c r="GV570" s="41">
        <f t="shared" si="907"/>
        <v>0</v>
      </c>
      <c r="GW570" s="41">
        <f t="shared" si="908"/>
        <v>0</v>
      </c>
      <c r="GX570" s="41">
        <f t="shared" si="909"/>
        <v>-108</v>
      </c>
      <c r="GY570" s="180">
        <f t="shared" si="910"/>
        <v>0</v>
      </c>
      <c r="GZ570" s="41">
        <v>546</v>
      </c>
      <c r="HA570" s="32"/>
      <c r="HB570" s="42">
        <f t="shared" si="794"/>
        <v>108</v>
      </c>
      <c r="HC570" s="59"/>
    </row>
    <row r="571" spans="1:211" ht="15" hidden="1" customHeight="1">
      <c r="A571" s="31" t="s">
        <v>1111</v>
      </c>
      <c r="B571" s="32" t="s">
        <v>1112</v>
      </c>
      <c r="C571" s="31" t="s">
        <v>1066</v>
      </c>
      <c r="D571" s="31" t="s">
        <v>1066</v>
      </c>
      <c r="E571" s="31" t="s">
        <v>43</v>
      </c>
      <c r="F571" s="31" t="s">
        <v>929</v>
      </c>
      <c r="G571" s="33">
        <v>0</v>
      </c>
      <c r="H571" s="33">
        <v>0</v>
      </c>
      <c r="I571" s="33">
        <v>0</v>
      </c>
      <c r="J571" s="34">
        <f>IFERROR(VLOOKUP(A571,#REF!,3,0),0)</f>
        <v>0</v>
      </c>
      <c r="K571" s="34">
        <f t="shared" si="789"/>
        <v>0</v>
      </c>
      <c r="L571" s="34">
        <v>0</v>
      </c>
      <c r="M571" s="34">
        <v>0</v>
      </c>
      <c r="N571" s="35">
        <f t="shared" si="790"/>
        <v>0</v>
      </c>
      <c r="O571" s="35">
        <f t="shared" si="791"/>
        <v>0</v>
      </c>
      <c r="P571" s="36"/>
      <c r="Q571" s="36">
        <f t="shared" si="920"/>
        <v>0</v>
      </c>
      <c r="R571" s="80"/>
      <c r="S571" s="37">
        <f ca="1">SUMIF(ROP!$D$6:$H$65536,A571,ROP!$J$6:$J$65536)</f>
        <v>0</v>
      </c>
      <c r="T571" s="37">
        <f>SUMIF(HASIL!$B:$B,APS!$B571&amp;RIGHT(APS!T$9,2),HASIL!$I:$I)</f>
        <v>0</v>
      </c>
      <c r="U571" s="37">
        <f>SUMIF(HASIL!$B:$B,APS!$B571&amp;RIGHT(APS!U$9,2),HASIL!$I:$I)</f>
        <v>0</v>
      </c>
      <c r="V571" s="37">
        <f>SUMIF(HASIL!$B:$B,APS!$B571&amp;RIGHT(APS!V$9,2),HASIL!$I:$I)</f>
        <v>0</v>
      </c>
      <c r="W571" s="37">
        <f>SUMIF(HASIL!$B:$B,APS!$B571&amp;RIGHT(APS!W$9,2),HASIL!$I:$I)</f>
        <v>0</v>
      </c>
      <c r="X571" s="38">
        <f t="shared" si="792"/>
        <v>0</v>
      </c>
      <c r="Y571" s="38">
        <f t="shared" si="793"/>
        <v>0</v>
      </c>
      <c r="Z571" s="39">
        <f t="shared" si="985"/>
        <v>0</v>
      </c>
      <c r="AA571" s="39">
        <f t="shared" si="987"/>
        <v>0</v>
      </c>
      <c r="AB571" s="40">
        <f t="shared" si="986"/>
        <v>0</v>
      </c>
      <c r="AC571" s="27">
        <v>0</v>
      </c>
      <c r="AD571" s="27"/>
      <c r="AE571" s="27"/>
      <c r="AF571" s="27"/>
      <c r="AG571" s="27"/>
      <c r="AH571" s="27"/>
      <c r="AI571" s="324">
        <f>SUMIF('Rekapitulasi Juni'!$D$9:$D$192,APS!$B571,'Rekapitulasi Juni'!$E$9:$E$192)</f>
        <v>0</v>
      </c>
      <c r="AJ571" s="324">
        <f>SUMIF('Rekapitulasi Juni'!$D$9:$D$192,APS!$B571,'Rekapitulasi Juni'!$F$9:$F$192)</f>
        <v>0</v>
      </c>
      <c r="AK571" s="324">
        <f>SUMIF('Rekapitulasi Juni'!$D$9:$D$192,APS!$B571,'Rekapitulasi Juni'!$K$9:$K$192)</f>
        <v>0</v>
      </c>
      <c r="AL571" s="325">
        <f t="shared" si="931"/>
        <v>0</v>
      </c>
      <c r="AM571" s="325">
        <f t="shared" si="932"/>
        <v>0</v>
      </c>
      <c r="AN571" s="27"/>
      <c r="AO571" s="324">
        <f>SUMIF('Rekapitulasi Juni'!$U$9:$U$192,APS!$B571,'Rekapitulasi Juni'!$V$9:$V$192)</f>
        <v>0</v>
      </c>
      <c r="AP571" s="324">
        <f>SUMIF('Rekapitulasi Juni'!$U$9:$U$192,APS!$B571,'Rekapitulasi Juni'!$W$9:$W$192)</f>
        <v>0</v>
      </c>
      <c r="AQ571" s="27"/>
      <c r="AR571" s="325">
        <f t="shared" si="933"/>
        <v>0</v>
      </c>
      <c r="AS571" s="325">
        <f t="shared" si="934"/>
        <v>0</v>
      </c>
      <c r="AT571" s="27"/>
      <c r="AU571" s="324">
        <f>SUMIF('Rekapitulasi Juni'!$AL$9:$AL$192,APS!$B571,'Rekapitulasi Juni'!$AM$9:$AM$192)</f>
        <v>0</v>
      </c>
      <c r="AV571" s="324">
        <f>SUMIF('Rekapitulasi Juni'!$AL$9:$AL$192,APS!$B571,'Rekapitulasi Juni'!$AN$9:$AN$192)</f>
        <v>0</v>
      </c>
      <c r="AW571" s="27"/>
      <c r="AX571" s="325">
        <f t="shared" si="935"/>
        <v>0</v>
      </c>
      <c r="AY571" s="325">
        <f t="shared" si="936"/>
        <v>0</v>
      </c>
      <c r="AZ571" s="41">
        <f t="shared" si="937"/>
        <v>0</v>
      </c>
      <c r="BA571" s="41">
        <f t="shared" si="938"/>
        <v>0</v>
      </c>
      <c r="BB571" s="41">
        <f t="shared" si="939"/>
        <v>0</v>
      </c>
      <c r="BC571" s="41">
        <f t="shared" si="940"/>
        <v>0</v>
      </c>
      <c r="BD571" s="41">
        <f t="shared" si="941"/>
        <v>0</v>
      </c>
      <c r="BE571" s="41">
        <f t="shared" si="942"/>
        <v>0</v>
      </c>
      <c r="BF571" s="180">
        <f t="shared" si="943"/>
        <v>0</v>
      </c>
      <c r="BG571" s="27">
        <v>0</v>
      </c>
      <c r="BH571" s="27"/>
      <c r="BI571" s="324">
        <f>SUMIF('Rekapitulasi Juni'!$D$214:$D$393,APS!$B571,'Rekapitulasi Juni'!$E$214:$E$393)</f>
        <v>0</v>
      </c>
      <c r="BJ571" s="324">
        <f>SUMIF('Rekapitulasi Juni'!$D$214:$D$393,APS!$B571,'Rekapitulasi Juni'!$F$214:$F$393)</f>
        <v>0</v>
      </c>
      <c r="BK571" s="27"/>
      <c r="BL571" s="325">
        <f t="shared" si="944"/>
        <v>0</v>
      </c>
      <c r="BM571" s="325">
        <f t="shared" si="945"/>
        <v>0</v>
      </c>
      <c r="BN571" s="27"/>
      <c r="BO571" s="324">
        <f>SUMIF('Rekapitulasi Juni'!$U$214:$U$393,APS!$B571,'Rekapitulasi Juni'!$V$214:$V$393)</f>
        <v>0</v>
      </c>
      <c r="BP571" s="324">
        <f>SUMIF('Rekapitulasi Juni'!$U$214:$U$393,APS!$B571,'Rekapitulasi Juni'!$W$214:$W$393)</f>
        <v>0</v>
      </c>
      <c r="BQ571" s="27"/>
      <c r="BR571" s="325">
        <f t="shared" si="946"/>
        <v>0</v>
      </c>
      <c r="BS571" s="325">
        <f t="shared" si="947"/>
        <v>0</v>
      </c>
      <c r="BT571" s="27"/>
      <c r="BU571" s="324">
        <f>SUMIF('Rekapitulasi Juni'!$AL$214:$AL$393,APS!$B571,'Rekapitulasi Juni'!$AM$214:$AM$393)</f>
        <v>0</v>
      </c>
      <c r="BV571" s="324">
        <f>SUMIF('Rekapitulasi Juni'!$AL$214:$AL$393,APS!$B571,'Rekapitulasi Juni'!$AN$214:$AN$393)</f>
        <v>0</v>
      </c>
      <c r="BW571" s="27"/>
      <c r="BX571" s="325">
        <f t="shared" si="948"/>
        <v>0</v>
      </c>
      <c r="BY571" s="325">
        <f t="shared" si="949"/>
        <v>0</v>
      </c>
      <c r="BZ571" s="27"/>
      <c r="CA571" s="324">
        <f>SUMIF('Rekapitulasi Juni'!$BA$214:$BA$393,APS!$B571,'Rekapitulasi Juni'!$BB$214:$BB$393)</f>
        <v>0</v>
      </c>
      <c r="CB571" s="324">
        <f>SUMIF('Rekapitulasi Juni'!$BA$214:$BA$393,APS!$B571,'Rekapitulasi Juni'!$BC$214:$BC$393)</f>
        <v>0</v>
      </c>
      <c r="CC571" s="27"/>
      <c r="CD571" s="325">
        <f t="shared" si="950"/>
        <v>0</v>
      </c>
      <c r="CE571" s="325">
        <f t="shared" si="951"/>
        <v>0</v>
      </c>
      <c r="CF571" s="27"/>
      <c r="CG571" s="324">
        <f>SUMIF('Rekapitulasi Juni'!$BP$214:$BP$393,APS!$B571,'Rekapitulasi Juni'!$BQ$214:$BQ$393)</f>
        <v>0</v>
      </c>
      <c r="CH571" s="324">
        <f>SUMIF('Rekapitulasi Juni'!$BP$214:$BP$393,APS!$B571,'Rekapitulasi Juni'!$BR$214:$BR$393)</f>
        <v>0</v>
      </c>
      <c r="CI571" s="27"/>
      <c r="CJ571" s="325">
        <f t="shared" si="952"/>
        <v>0</v>
      </c>
      <c r="CK571" s="325">
        <f t="shared" si="953"/>
        <v>0</v>
      </c>
      <c r="CL571" s="41">
        <f t="shared" si="954"/>
        <v>0</v>
      </c>
      <c r="CM571" s="41">
        <f t="shared" si="955"/>
        <v>0</v>
      </c>
      <c r="CN571" s="41">
        <f t="shared" si="956"/>
        <v>0</v>
      </c>
      <c r="CO571" s="41">
        <f t="shared" si="957"/>
        <v>0</v>
      </c>
      <c r="CP571" s="41">
        <f t="shared" si="958"/>
        <v>0</v>
      </c>
      <c r="CQ571" s="41">
        <f t="shared" si="959"/>
        <v>0</v>
      </c>
      <c r="CR571" s="180">
        <f t="shared" si="960"/>
        <v>0</v>
      </c>
      <c r="CS571" s="27">
        <v>0</v>
      </c>
      <c r="CT571" s="27"/>
      <c r="CU571" s="324">
        <f>SUMIF('Rekapitulasi Juni'!$D$410:$D$588,APS!$B571,'Rekapitulasi Juni'!$E$410:$E$588)</f>
        <v>0</v>
      </c>
      <c r="CV571" s="324">
        <f>SUMIF('Rekapitulasi Juni'!$D$410:$D$588,APS!$B571,'Rekapitulasi Juni'!$F$410:$F$588)</f>
        <v>0</v>
      </c>
      <c r="CW571" s="27"/>
      <c r="CX571" s="325">
        <f t="shared" si="961"/>
        <v>0</v>
      </c>
      <c r="CY571" s="325">
        <f t="shared" si="962"/>
        <v>0</v>
      </c>
      <c r="CZ571" s="27"/>
      <c r="DA571" s="324">
        <f>SUMIF('Rekapitulasi Juni'!$U$410:$U$588,APS!$B571,'Rekapitulasi Juni'!$V$410:$V$588)</f>
        <v>0</v>
      </c>
      <c r="DB571" s="324">
        <f>SUMIF('Rekapitulasi Juni'!$U$410:$U$588,APS!$B571,'Rekapitulasi Juni'!$W$410:$W$588)</f>
        <v>0</v>
      </c>
      <c r="DC571" s="27"/>
      <c r="DD571" s="325">
        <f t="shared" si="963"/>
        <v>0</v>
      </c>
      <c r="DE571" s="325">
        <f t="shared" si="964"/>
        <v>0</v>
      </c>
      <c r="DF571" s="27"/>
      <c r="DG571" s="324">
        <f>SUMIF('Rekapitulasi Juni'!$AL$410:$AL$588,APS!$B571,'Rekapitulasi Juni'!$AM$410:$AM$588)</f>
        <v>0</v>
      </c>
      <c r="DH571" s="324">
        <f>SUMIF('Rekapitulasi Juni'!$AL$410:$AL$588,APS!$B571,'Rekapitulasi Juni'!$AN$410:$AN$588)</f>
        <v>0</v>
      </c>
      <c r="DI571" s="27"/>
      <c r="DJ571" s="325">
        <f t="shared" si="929"/>
        <v>0</v>
      </c>
      <c r="DK571" s="325">
        <f t="shared" si="930"/>
        <v>0</v>
      </c>
      <c r="DL571" s="27"/>
      <c r="DM571" s="324">
        <f>SUMIF('Rekapitulasi Juni'!$BA$410:$BA$588,APS!$B571,'Rekapitulasi Juni'!$BB$410:$BB$588)</f>
        <v>0</v>
      </c>
      <c r="DN571" s="324">
        <f>SUMIF('Rekapitulasi Juni'!$BA$410:$BA$588,APS!$B571,'Rekapitulasi Juni'!$BC$410:$BC$588)</f>
        <v>0</v>
      </c>
      <c r="DO571" s="324">
        <f>SUMIF('Rekapitulasi Juni'!$BA$410:$BA$588,APS!$B571,'Rekapitulasi Juni'!$BF$410:$BF$588)</f>
        <v>0</v>
      </c>
      <c r="DP571" s="325">
        <f t="shared" si="921"/>
        <v>0</v>
      </c>
      <c r="DQ571" s="325">
        <f t="shared" si="922"/>
        <v>0</v>
      </c>
      <c r="DR571" s="27"/>
      <c r="DS571" s="324">
        <f>SUMIF('Rekapitulasi Juni'!$BP$410:$BP$588,APS!$B571,'Rekapitulasi Juni'!$BQ$410:$BQ$588)</f>
        <v>0</v>
      </c>
      <c r="DT571" s="324">
        <f>SUMIF('Rekapitulasi Juni'!$BP$410:$BP$588,APS!$B571,'Rekapitulasi Juni'!$BR$410:$BR$588)</f>
        <v>0</v>
      </c>
      <c r="DU571" s="27"/>
      <c r="DV571" s="325">
        <f t="shared" si="923"/>
        <v>0</v>
      </c>
      <c r="DW571" s="325">
        <f t="shared" si="924"/>
        <v>0</v>
      </c>
      <c r="DX571" s="41">
        <f t="shared" si="965"/>
        <v>0</v>
      </c>
      <c r="DY571" s="41">
        <f t="shared" si="966"/>
        <v>0</v>
      </c>
      <c r="DZ571" s="41">
        <f t="shared" si="967"/>
        <v>0</v>
      </c>
      <c r="EA571" s="41">
        <f t="shared" si="968"/>
        <v>0</v>
      </c>
      <c r="EB571" s="41">
        <f t="shared" si="969"/>
        <v>0</v>
      </c>
      <c r="EC571" s="41">
        <f t="shared" si="970"/>
        <v>0</v>
      </c>
      <c r="ED571" s="180">
        <f t="shared" si="971"/>
        <v>0</v>
      </c>
      <c r="EE571" s="27">
        <v>0</v>
      </c>
      <c r="EF571" s="27"/>
      <c r="EG571" s="324">
        <f>SUMIF('Rekapitulasi Juni'!$D$608:$D$786,APS!$B571,'Rekapitulasi Juni'!$E$608:$E$786)</f>
        <v>0</v>
      </c>
      <c r="EH571" s="324">
        <f>SUMIF('Rekapitulasi Juni'!$D$608:$D$786,APS!$B571,'Rekapitulasi Juni'!$F$608:$F$786)</f>
        <v>0</v>
      </c>
      <c r="EI571" s="27"/>
      <c r="EJ571" s="325">
        <f t="shared" si="925"/>
        <v>0</v>
      </c>
      <c r="EK571" s="325">
        <f t="shared" si="926"/>
        <v>0</v>
      </c>
      <c r="EL571" s="27"/>
      <c r="EM571" s="324">
        <f>SUMIF('Rekapitulasi Juni'!$U$608:$U$786,APS!$B571,'Rekapitulasi Juni'!$V$608:$V$786)</f>
        <v>0</v>
      </c>
      <c r="EN571" s="324">
        <f>SUMIF('Rekapitulasi Juni'!$U$608:$U$786,APS!$B571,'Rekapitulasi Juni'!$W$608:$W$786)</f>
        <v>0</v>
      </c>
      <c r="EO571" s="27"/>
      <c r="EP571" s="325">
        <f t="shared" si="927"/>
        <v>0</v>
      </c>
      <c r="EQ571" s="325">
        <f t="shared" si="928"/>
        <v>0</v>
      </c>
      <c r="ER571" s="27"/>
      <c r="ES571" s="324">
        <f>SUMIF('Rekapitulasi Juni'!$AL$608:$AL$786,APS!$B571,'Rekapitulasi Juni'!$AM$608:$AM$786)</f>
        <v>0</v>
      </c>
      <c r="ET571" s="324">
        <f>SUMIF('Rekapitulasi Juni'!$AL$608:$AL$786,APS!$B571,'Rekapitulasi Juni'!$AN$608:$AN$786)</f>
        <v>0</v>
      </c>
      <c r="EU571" s="27"/>
      <c r="EV571" s="325">
        <f t="shared" si="914"/>
        <v>0</v>
      </c>
      <c r="EW571" s="325">
        <f t="shared" si="915"/>
        <v>0</v>
      </c>
      <c r="EX571" s="27"/>
      <c r="EY571" s="324">
        <f>SUMIF('Rekapitulasi Juni'!$BA$608:$BA$786,APS!$B571,'Rekapitulasi Juni'!$BB$608:$BB$786)</f>
        <v>0</v>
      </c>
      <c r="EZ571" s="324">
        <f>SUMIF('Rekapitulasi Juni'!$BA$608:$BA$786,APS!$B571,'Rekapitulasi Juni'!$BC$608:$BC$786)</f>
        <v>0</v>
      </c>
      <c r="FA571" s="324">
        <f>SUMIF('Rekapitulasi Juni'!$BA$608:$BA$786,APS!$B571,'Rekapitulasi Juni'!$BF$608:$BF$786)</f>
        <v>0</v>
      </c>
      <c r="FB571" s="325">
        <f t="shared" si="916"/>
        <v>0</v>
      </c>
      <c r="FC571" s="325">
        <f t="shared" si="917"/>
        <v>0</v>
      </c>
      <c r="FD571" s="27"/>
      <c r="FE571" s="27"/>
      <c r="FF571" s="27"/>
      <c r="FG571" s="27"/>
      <c r="FH571" s="27"/>
      <c r="FI571" s="27"/>
      <c r="FJ571" s="41">
        <f t="shared" si="972"/>
        <v>0</v>
      </c>
      <c r="FK571" s="41">
        <f t="shared" si="973"/>
        <v>0</v>
      </c>
      <c r="FL571" s="41">
        <f t="shared" si="974"/>
        <v>0</v>
      </c>
      <c r="FM571" s="41">
        <f t="shared" si="975"/>
        <v>0</v>
      </c>
      <c r="FN571" s="41">
        <f t="shared" si="976"/>
        <v>0</v>
      </c>
      <c r="FO571" s="41">
        <f t="shared" si="977"/>
        <v>0</v>
      </c>
      <c r="FP571" s="180">
        <f t="shared" si="978"/>
        <v>0</v>
      </c>
      <c r="FQ571" s="27"/>
      <c r="FR571" s="27"/>
      <c r="FS571" s="324">
        <f>SUMIF('Rekapitulasi Juni'!$D$804:$D$984,APS!$B571,'Rekapitulasi Juni'!$E$804:$E$984)</f>
        <v>0</v>
      </c>
      <c r="FT571" s="324">
        <f>SUMIF('Rekapitulasi Juni'!$D$804:$D$984,APS!$B571,'Rekapitulasi Juni'!$F$804:$F$984)</f>
        <v>0</v>
      </c>
      <c r="FU571" s="27"/>
      <c r="FV571" s="325">
        <f t="shared" si="918"/>
        <v>0</v>
      </c>
      <c r="FW571" s="325">
        <f t="shared" si="919"/>
        <v>0</v>
      </c>
      <c r="FX571" s="27"/>
      <c r="FY571" s="324">
        <f>SUMIF('Rekapitulasi Juni'!$U$804:$U$984,APS!$B571,'Rekapitulasi Juni'!$V$804:$V$984)</f>
        <v>0</v>
      </c>
      <c r="FZ571" s="324">
        <f>SUMIF('Rekapitulasi Juni'!$U$804:$U$984,APS!$B571,'Rekapitulasi Juni'!$W$804:$W$984)</f>
        <v>0</v>
      </c>
      <c r="GA571" s="27"/>
      <c r="GB571" s="325">
        <f t="shared" si="912"/>
        <v>0</v>
      </c>
      <c r="GC571" s="325">
        <f t="shared" si="913"/>
        <v>0</v>
      </c>
      <c r="GD571" s="27"/>
      <c r="GE571" s="324">
        <f>SUMIF('Rekapitulasi Juni'!$AL$804:$AL$984,APS!$B571,'Rekapitulasi Juni'!$AM$804:$AM$984)</f>
        <v>0</v>
      </c>
      <c r="GF571" s="324">
        <f>SUMIF('Rekapitulasi Juni'!$AL$804:$AL$984,APS!$B571,'Rekapitulasi Juni'!$AN$804:$AN$984)</f>
        <v>0</v>
      </c>
      <c r="GG571" s="27"/>
      <c r="GH571" s="325">
        <f t="shared" si="902"/>
        <v>0</v>
      </c>
      <c r="GI571" s="325">
        <f t="shared" si="903"/>
        <v>0</v>
      </c>
      <c r="GJ571" s="27"/>
      <c r="GK571" s="27"/>
      <c r="GL571" s="41">
        <f t="shared" si="979"/>
        <v>0</v>
      </c>
      <c r="GM571" s="41">
        <f t="shared" si="980"/>
        <v>0</v>
      </c>
      <c r="GN571" s="41">
        <f t="shared" si="981"/>
        <v>0</v>
      </c>
      <c r="GO571" s="41">
        <f t="shared" si="911"/>
        <v>0</v>
      </c>
      <c r="GP571" s="41">
        <f t="shared" si="982"/>
        <v>0</v>
      </c>
      <c r="GQ571" s="41">
        <f t="shared" si="983"/>
        <v>0</v>
      </c>
      <c r="GR571" s="180">
        <f t="shared" si="984"/>
        <v>0</v>
      </c>
      <c r="GS571" s="41">
        <f t="shared" si="904"/>
        <v>0</v>
      </c>
      <c r="GT571" s="41">
        <f t="shared" si="905"/>
        <v>0</v>
      </c>
      <c r="GU571" s="41">
        <f t="shared" si="906"/>
        <v>0</v>
      </c>
      <c r="GV571" s="41">
        <f t="shared" si="907"/>
        <v>0</v>
      </c>
      <c r="GW571" s="41">
        <f t="shared" si="908"/>
        <v>0</v>
      </c>
      <c r="GX571" s="41">
        <f t="shared" si="909"/>
        <v>0</v>
      </c>
      <c r="GY571" s="180">
        <f t="shared" si="910"/>
        <v>0</v>
      </c>
      <c r="GZ571" s="41">
        <v>547</v>
      </c>
      <c r="HA571" s="32"/>
      <c r="HB571" s="42">
        <f t="shared" si="794"/>
        <v>0</v>
      </c>
      <c r="HC571" s="59"/>
    </row>
    <row r="572" spans="1:211" ht="15" hidden="1" customHeight="1">
      <c r="A572" s="31" t="s">
        <v>1113</v>
      </c>
      <c r="B572" s="32" t="s">
        <v>1114</v>
      </c>
      <c r="C572" s="31" t="s">
        <v>1066</v>
      </c>
      <c r="D572" s="31" t="s">
        <v>1066</v>
      </c>
      <c r="E572" s="31" t="s">
        <v>43</v>
      </c>
      <c r="F572" s="31" t="s">
        <v>929</v>
      </c>
      <c r="G572" s="33">
        <v>0</v>
      </c>
      <c r="H572" s="33">
        <v>0</v>
      </c>
      <c r="I572" s="33">
        <v>0</v>
      </c>
      <c r="J572" s="34">
        <f>IFERROR(VLOOKUP(A572,#REF!,3,0),0)</f>
        <v>0</v>
      </c>
      <c r="K572" s="34">
        <f t="shared" si="789"/>
        <v>0</v>
      </c>
      <c r="L572" s="34">
        <v>0</v>
      </c>
      <c r="M572" s="34">
        <v>0</v>
      </c>
      <c r="N572" s="35">
        <f t="shared" si="790"/>
        <v>0</v>
      </c>
      <c r="O572" s="35">
        <f t="shared" si="791"/>
        <v>0</v>
      </c>
      <c r="P572" s="36"/>
      <c r="Q572" s="36">
        <f t="shared" si="920"/>
        <v>0</v>
      </c>
      <c r="R572" s="80"/>
      <c r="S572" s="37">
        <f ca="1">SUMIF(ROP!$D$6:$H$65536,A572,ROP!$J$6:$J$65536)</f>
        <v>0</v>
      </c>
      <c r="T572" s="37">
        <f>SUMIF(HASIL!$B:$B,APS!$B572&amp;RIGHT(APS!T$9,2),HASIL!$I:$I)</f>
        <v>0</v>
      </c>
      <c r="U572" s="37">
        <f>SUMIF(HASIL!$B:$B,APS!$B572&amp;RIGHT(APS!U$9,2),HASIL!$I:$I)</f>
        <v>0</v>
      </c>
      <c r="V572" s="37">
        <f>SUMIF(HASIL!$B:$B,APS!$B572&amp;RIGHT(APS!V$9,2),HASIL!$I:$I)</f>
        <v>0</v>
      </c>
      <c r="W572" s="37">
        <f>SUMIF(HASIL!$B:$B,APS!$B572&amp;RIGHT(APS!W$9,2),HASIL!$I:$I)</f>
        <v>0</v>
      </c>
      <c r="X572" s="38">
        <f t="shared" si="792"/>
        <v>0</v>
      </c>
      <c r="Y572" s="38">
        <f t="shared" si="793"/>
        <v>0</v>
      </c>
      <c r="Z572" s="39">
        <f t="shared" si="985"/>
        <v>0</v>
      </c>
      <c r="AA572" s="39">
        <f t="shared" si="987"/>
        <v>0</v>
      </c>
      <c r="AB572" s="40">
        <f t="shared" si="986"/>
        <v>0</v>
      </c>
      <c r="AC572" s="27">
        <v>0</v>
      </c>
      <c r="AD572" s="27"/>
      <c r="AE572" s="27"/>
      <c r="AF572" s="27"/>
      <c r="AG572" s="27"/>
      <c r="AH572" s="27"/>
      <c r="AI572" s="324">
        <f>SUMIF('Rekapitulasi Juni'!$D$9:$D$192,APS!$B572,'Rekapitulasi Juni'!$E$9:$E$192)</f>
        <v>0</v>
      </c>
      <c r="AJ572" s="324">
        <f>SUMIF('Rekapitulasi Juni'!$D$9:$D$192,APS!$B572,'Rekapitulasi Juni'!$F$9:$F$192)</f>
        <v>0</v>
      </c>
      <c r="AK572" s="324">
        <f>SUMIF('Rekapitulasi Juni'!$D$9:$D$192,APS!$B572,'Rekapitulasi Juni'!$K$9:$K$192)</f>
        <v>0</v>
      </c>
      <c r="AL572" s="325">
        <f t="shared" si="931"/>
        <v>0</v>
      </c>
      <c r="AM572" s="325">
        <f t="shared" si="932"/>
        <v>0</v>
      </c>
      <c r="AN572" s="27"/>
      <c r="AO572" s="324">
        <f>SUMIF('Rekapitulasi Juni'!$U$9:$U$192,APS!$B572,'Rekapitulasi Juni'!$V$9:$V$192)</f>
        <v>0</v>
      </c>
      <c r="AP572" s="324">
        <f>SUMIF('Rekapitulasi Juni'!$U$9:$U$192,APS!$B572,'Rekapitulasi Juni'!$W$9:$W$192)</f>
        <v>0</v>
      </c>
      <c r="AQ572" s="27"/>
      <c r="AR572" s="325">
        <f t="shared" si="933"/>
        <v>0</v>
      </c>
      <c r="AS572" s="325">
        <f t="shared" si="934"/>
        <v>0</v>
      </c>
      <c r="AT572" s="27"/>
      <c r="AU572" s="324">
        <f>SUMIF('Rekapitulasi Juni'!$AL$9:$AL$192,APS!$B572,'Rekapitulasi Juni'!$AM$9:$AM$192)</f>
        <v>0</v>
      </c>
      <c r="AV572" s="324">
        <f>SUMIF('Rekapitulasi Juni'!$AL$9:$AL$192,APS!$B572,'Rekapitulasi Juni'!$AN$9:$AN$192)</f>
        <v>0</v>
      </c>
      <c r="AW572" s="27"/>
      <c r="AX572" s="325">
        <f t="shared" si="935"/>
        <v>0</v>
      </c>
      <c r="AY572" s="325">
        <f t="shared" si="936"/>
        <v>0</v>
      </c>
      <c r="AZ572" s="41">
        <f t="shared" si="937"/>
        <v>0</v>
      </c>
      <c r="BA572" s="41">
        <f t="shared" si="938"/>
        <v>0</v>
      </c>
      <c r="BB572" s="41">
        <f t="shared" si="939"/>
        <v>0</v>
      </c>
      <c r="BC572" s="41">
        <f t="shared" si="940"/>
        <v>0</v>
      </c>
      <c r="BD572" s="41">
        <f t="shared" si="941"/>
        <v>0</v>
      </c>
      <c r="BE572" s="41">
        <f t="shared" si="942"/>
        <v>0</v>
      </c>
      <c r="BF572" s="180">
        <f t="shared" si="943"/>
        <v>0</v>
      </c>
      <c r="BG572" s="27">
        <v>0</v>
      </c>
      <c r="BH572" s="27"/>
      <c r="BI572" s="324">
        <f>SUMIF('Rekapitulasi Juni'!$D$214:$D$393,APS!$B572,'Rekapitulasi Juni'!$E$214:$E$393)</f>
        <v>0</v>
      </c>
      <c r="BJ572" s="324">
        <f>SUMIF('Rekapitulasi Juni'!$D$214:$D$393,APS!$B572,'Rekapitulasi Juni'!$F$214:$F$393)</f>
        <v>0</v>
      </c>
      <c r="BK572" s="27"/>
      <c r="BL572" s="325">
        <f t="shared" si="944"/>
        <v>0</v>
      </c>
      <c r="BM572" s="325">
        <f t="shared" si="945"/>
        <v>0</v>
      </c>
      <c r="BN572" s="27"/>
      <c r="BO572" s="324">
        <f>SUMIF('Rekapitulasi Juni'!$U$214:$U$393,APS!$B572,'Rekapitulasi Juni'!$V$214:$V$393)</f>
        <v>0</v>
      </c>
      <c r="BP572" s="324">
        <f>SUMIF('Rekapitulasi Juni'!$U$214:$U$393,APS!$B572,'Rekapitulasi Juni'!$W$214:$W$393)</f>
        <v>0</v>
      </c>
      <c r="BQ572" s="27"/>
      <c r="BR572" s="325">
        <f t="shared" si="946"/>
        <v>0</v>
      </c>
      <c r="BS572" s="325">
        <f t="shared" si="947"/>
        <v>0</v>
      </c>
      <c r="BT572" s="27"/>
      <c r="BU572" s="324">
        <f>SUMIF('Rekapitulasi Juni'!$AL$214:$AL$393,APS!$B572,'Rekapitulasi Juni'!$AM$214:$AM$393)</f>
        <v>0</v>
      </c>
      <c r="BV572" s="324">
        <f>SUMIF('Rekapitulasi Juni'!$AL$214:$AL$393,APS!$B572,'Rekapitulasi Juni'!$AN$214:$AN$393)</f>
        <v>0</v>
      </c>
      <c r="BW572" s="27"/>
      <c r="BX572" s="325">
        <f t="shared" si="948"/>
        <v>0</v>
      </c>
      <c r="BY572" s="325">
        <f t="shared" si="949"/>
        <v>0</v>
      </c>
      <c r="BZ572" s="27"/>
      <c r="CA572" s="324">
        <f>SUMIF('Rekapitulasi Juni'!$BA$214:$BA$393,APS!$B572,'Rekapitulasi Juni'!$BB$214:$BB$393)</f>
        <v>0</v>
      </c>
      <c r="CB572" s="324">
        <f>SUMIF('Rekapitulasi Juni'!$BA$214:$BA$393,APS!$B572,'Rekapitulasi Juni'!$BC$214:$BC$393)</f>
        <v>0</v>
      </c>
      <c r="CC572" s="27"/>
      <c r="CD572" s="325">
        <f t="shared" si="950"/>
        <v>0</v>
      </c>
      <c r="CE572" s="325">
        <f t="shared" si="951"/>
        <v>0</v>
      </c>
      <c r="CF572" s="27"/>
      <c r="CG572" s="324">
        <f>SUMIF('Rekapitulasi Juni'!$BP$214:$BP$393,APS!$B572,'Rekapitulasi Juni'!$BQ$214:$BQ$393)</f>
        <v>0</v>
      </c>
      <c r="CH572" s="324">
        <f>SUMIF('Rekapitulasi Juni'!$BP$214:$BP$393,APS!$B572,'Rekapitulasi Juni'!$BR$214:$BR$393)</f>
        <v>0</v>
      </c>
      <c r="CI572" s="27"/>
      <c r="CJ572" s="325">
        <f t="shared" si="952"/>
        <v>0</v>
      </c>
      <c r="CK572" s="325">
        <f t="shared" si="953"/>
        <v>0</v>
      </c>
      <c r="CL572" s="41">
        <f t="shared" si="954"/>
        <v>0</v>
      </c>
      <c r="CM572" s="41">
        <f t="shared" si="955"/>
        <v>0</v>
      </c>
      <c r="CN572" s="41">
        <f t="shared" si="956"/>
        <v>0</v>
      </c>
      <c r="CO572" s="41">
        <f t="shared" si="957"/>
        <v>0</v>
      </c>
      <c r="CP572" s="41">
        <f t="shared" si="958"/>
        <v>0</v>
      </c>
      <c r="CQ572" s="41">
        <f t="shared" si="959"/>
        <v>0</v>
      </c>
      <c r="CR572" s="180">
        <f t="shared" si="960"/>
        <v>0</v>
      </c>
      <c r="CS572" s="27">
        <v>0</v>
      </c>
      <c r="CT572" s="27"/>
      <c r="CU572" s="324">
        <f>SUMIF('Rekapitulasi Juni'!$D$410:$D$588,APS!$B572,'Rekapitulasi Juni'!$E$410:$E$588)</f>
        <v>0</v>
      </c>
      <c r="CV572" s="324">
        <f>SUMIF('Rekapitulasi Juni'!$D$410:$D$588,APS!$B572,'Rekapitulasi Juni'!$F$410:$F$588)</f>
        <v>0</v>
      </c>
      <c r="CW572" s="27"/>
      <c r="CX572" s="325">
        <f t="shared" si="961"/>
        <v>0</v>
      </c>
      <c r="CY572" s="325">
        <f t="shared" si="962"/>
        <v>0</v>
      </c>
      <c r="CZ572" s="27"/>
      <c r="DA572" s="324">
        <f>SUMIF('Rekapitulasi Juni'!$U$410:$U$588,APS!$B572,'Rekapitulasi Juni'!$V$410:$V$588)</f>
        <v>0</v>
      </c>
      <c r="DB572" s="324">
        <f>SUMIF('Rekapitulasi Juni'!$U$410:$U$588,APS!$B572,'Rekapitulasi Juni'!$W$410:$W$588)</f>
        <v>0</v>
      </c>
      <c r="DC572" s="27"/>
      <c r="DD572" s="325">
        <f t="shared" si="963"/>
        <v>0</v>
      </c>
      <c r="DE572" s="325">
        <f t="shared" si="964"/>
        <v>0</v>
      </c>
      <c r="DF572" s="27"/>
      <c r="DG572" s="324">
        <f>SUMIF('Rekapitulasi Juni'!$AL$410:$AL$588,APS!$B572,'Rekapitulasi Juni'!$AM$410:$AM$588)</f>
        <v>0</v>
      </c>
      <c r="DH572" s="324">
        <f>SUMIF('Rekapitulasi Juni'!$AL$410:$AL$588,APS!$B572,'Rekapitulasi Juni'!$AN$410:$AN$588)</f>
        <v>0</v>
      </c>
      <c r="DI572" s="27"/>
      <c r="DJ572" s="325">
        <f t="shared" si="929"/>
        <v>0</v>
      </c>
      <c r="DK572" s="325">
        <f t="shared" si="930"/>
        <v>0</v>
      </c>
      <c r="DL572" s="27"/>
      <c r="DM572" s="324">
        <f>SUMIF('Rekapitulasi Juni'!$BA$410:$BA$588,APS!$B572,'Rekapitulasi Juni'!$BB$410:$BB$588)</f>
        <v>0</v>
      </c>
      <c r="DN572" s="324">
        <f>SUMIF('Rekapitulasi Juni'!$BA$410:$BA$588,APS!$B572,'Rekapitulasi Juni'!$BC$410:$BC$588)</f>
        <v>0</v>
      </c>
      <c r="DO572" s="324">
        <f>SUMIF('Rekapitulasi Juni'!$BA$410:$BA$588,APS!$B572,'Rekapitulasi Juni'!$BF$410:$BF$588)</f>
        <v>0</v>
      </c>
      <c r="DP572" s="325">
        <f t="shared" si="921"/>
        <v>0</v>
      </c>
      <c r="DQ572" s="325">
        <f t="shared" si="922"/>
        <v>0</v>
      </c>
      <c r="DR572" s="27"/>
      <c r="DS572" s="324">
        <f>SUMIF('Rekapitulasi Juni'!$BP$410:$BP$588,APS!$B572,'Rekapitulasi Juni'!$BQ$410:$BQ$588)</f>
        <v>0</v>
      </c>
      <c r="DT572" s="324">
        <f>SUMIF('Rekapitulasi Juni'!$BP$410:$BP$588,APS!$B572,'Rekapitulasi Juni'!$BR$410:$BR$588)</f>
        <v>0</v>
      </c>
      <c r="DU572" s="27"/>
      <c r="DV572" s="325">
        <f t="shared" si="923"/>
        <v>0</v>
      </c>
      <c r="DW572" s="325">
        <f t="shared" si="924"/>
        <v>0</v>
      </c>
      <c r="DX572" s="41">
        <f t="shared" si="965"/>
        <v>0</v>
      </c>
      <c r="DY572" s="41">
        <f t="shared" si="966"/>
        <v>0</v>
      </c>
      <c r="DZ572" s="41">
        <f t="shared" si="967"/>
        <v>0</v>
      </c>
      <c r="EA572" s="41">
        <f t="shared" si="968"/>
        <v>0</v>
      </c>
      <c r="EB572" s="41">
        <f t="shared" si="969"/>
        <v>0</v>
      </c>
      <c r="EC572" s="41">
        <f t="shared" si="970"/>
        <v>0</v>
      </c>
      <c r="ED572" s="180">
        <f t="shared" si="971"/>
        <v>0</v>
      </c>
      <c r="EE572" s="27">
        <v>0</v>
      </c>
      <c r="EF572" s="27"/>
      <c r="EG572" s="324">
        <f>SUMIF('Rekapitulasi Juni'!$D$608:$D$786,APS!$B572,'Rekapitulasi Juni'!$E$608:$E$786)</f>
        <v>0</v>
      </c>
      <c r="EH572" s="324">
        <f>SUMIF('Rekapitulasi Juni'!$D$608:$D$786,APS!$B572,'Rekapitulasi Juni'!$F$608:$F$786)</f>
        <v>0</v>
      </c>
      <c r="EI572" s="27"/>
      <c r="EJ572" s="325">
        <f t="shared" si="925"/>
        <v>0</v>
      </c>
      <c r="EK572" s="325">
        <f t="shared" si="926"/>
        <v>0</v>
      </c>
      <c r="EL572" s="27"/>
      <c r="EM572" s="324">
        <f>SUMIF('Rekapitulasi Juni'!$U$608:$U$786,APS!$B572,'Rekapitulasi Juni'!$V$608:$V$786)</f>
        <v>0</v>
      </c>
      <c r="EN572" s="324">
        <f>SUMIF('Rekapitulasi Juni'!$U$608:$U$786,APS!$B572,'Rekapitulasi Juni'!$W$608:$W$786)</f>
        <v>0</v>
      </c>
      <c r="EO572" s="27"/>
      <c r="EP572" s="325">
        <f t="shared" si="927"/>
        <v>0</v>
      </c>
      <c r="EQ572" s="325">
        <f t="shared" si="928"/>
        <v>0</v>
      </c>
      <c r="ER572" s="27"/>
      <c r="ES572" s="324">
        <f>SUMIF('Rekapitulasi Juni'!$AL$608:$AL$786,APS!$B572,'Rekapitulasi Juni'!$AM$608:$AM$786)</f>
        <v>0</v>
      </c>
      <c r="ET572" s="324">
        <f>SUMIF('Rekapitulasi Juni'!$AL$608:$AL$786,APS!$B572,'Rekapitulasi Juni'!$AN$608:$AN$786)</f>
        <v>0</v>
      </c>
      <c r="EU572" s="27"/>
      <c r="EV572" s="325">
        <f t="shared" si="914"/>
        <v>0</v>
      </c>
      <c r="EW572" s="325">
        <f t="shared" si="915"/>
        <v>0</v>
      </c>
      <c r="EX572" s="27"/>
      <c r="EY572" s="324">
        <f>SUMIF('Rekapitulasi Juni'!$BA$608:$BA$786,APS!$B572,'Rekapitulasi Juni'!$BB$608:$BB$786)</f>
        <v>0</v>
      </c>
      <c r="EZ572" s="324">
        <f>SUMIF('Rekapitulasi Juni'!$BA$608:$BA$786,APS!$B572,'Rekapitulasi Juni'!$BC$608:$BC$786)</f>
        <v>0</v>
      </c>
      <c r="FA572" s="324">
        <f>SUMIF('Rekapitulasi Juni'!$BA$608:$BA$786,APS!$B572,'Rekapitulasi Juni'!$BF$608:$BF$786)</f>
        <v>0</v>
      </c>
      <c r="FB572" s="325">
        <f t="shared" si="916"/>
        <v>0</v>
      </c>
      <c r="FC572" s="325">
        <f t="shared" si="917"/>
        <v>0</v>
      </c>
      <c r="FD572" s="27"/>
      <c r="FE572" s="27"/>
      <c r="FF572" s="27"/>
      <c r="FG572" s="27"/>
      <c r="FH572" s="27"/>
      <c r="FI572" s="27"/>
      <c r="FJ572" s="41">
        <f t="shared" si="972"/>
        <v>0</v>
      </c>
      <c r="FK572" s="41">
        <f t="shared" si="973"/>
        <v>0</v>
      </c>
      <c r="FL572" s="41">
        <f t="shared" si="974"/>
        <v>0</v>
      </c>
      <c r="FM572" s="41">
        <f t="shared" si="975"/>
        <v>0</v>
      </c>
      <c r="FN572" s="41">
        <f t="shared" si="976"/>
        <v>0</v>
      </c>
      <c r="FO572" s="41">
        <f t="shared" si="977"/>
        <v>0</v>
      </c>
      <c r="FP572" s="180">
        <f t="shared" si="978"/>
        <v>0</v>
      </c>
      <c r="FQ572" s="27"/>
      <c r="FR572" s="27"/>
      <c r="FS572" s="324">
        <f>SUMIF('Rekapitulasi Juni'!$D$804:$D$984,APS!$B572,'Rekapitulasi Juni'!$E$804:$E$984)</f>
        <v>0</v>
      </c>
      <c r="FT572" s="324">
        <f>SUMIF('Rekapitulasi Juni'!$D$804:$D$984,APS!$B572,'Rekapitulasi Juni'!$F$804:$F$984)</f>
        <v>0</v>
      </c>
      <c r="FU572" s="27"/>
      <c r="FV572" s="325">
        <f t="shared" si="918"/>
        <v>0</v>
      </c>
      <c r="FW572" s="325">
        <f t="shared" si="919"/>
        <v>0</v>
      </c>
      <c r="FX572" s="27"/>
      <c r="FY572" s="324">
        <f>SUMIF('Rekapitulasi Juni'!$U$804:$U$984,APS!$B572,'Rekapitulasi Juni'!$V$804:$V$984)</f>
        <v>0</v>
      </c>
      <c r="FZ572" s="324">
        <f>SUMIF('Rekapitulasi Juni'!$U$804:$U$984,APS!$B572,'Rekapitulasi Juni'!$W$804:$W$984)</f>
        <v>0</v>
      </c>
      <c r="GA572" s="27"/>
      <c r="GB572" s="325">
        <f t="shared" si="912"/>
        <v>0</v>
      </c>
      <c r="GC572" s="325">
        <f t="shared" si="913"/>
        <v>0</v>
      </c>
      <c r="GD572" s="27"/>
      <c r="GE572" s="324">
        <f>SUMIF('Rekapitulasi Juni'!$AL$804:$AL$984,APS!$B572,'Rekapitulasi Juni'!$AM$804:$AM$984)</f>
        <v>0</v>
      </c>
      <c r="GF572" s="324">
        <f>SUMIF('Rekapitulasi Juni'!$AL$804:$AL$984,APS!$B572,'Rekapitulasi Juni'!$AN$804:$AN$984)</f>
        <v>0</v>
      </c>
      <c r="GG572" s="27"/>
      <c r="GH572" s="325">
        <f t="shared" si="902"/>
        <v>0</v>
      </c>
      <c r="GI572" s="325">
        <f t="shared" si="903"/>
        <v>0</v>
      </c>
      <c r="GJ572" s="27"/>
      <c r="GK572" s="27"/>
      <c r="GL572" s="41">
        <f t="shared" si="979"/>
        <v>0</v>
      </c>
      <c r="GM572" s="41">
        <f t="shared" si="980"/>
        <v>0</v>
      </c>
      <c r="GN572" s="41">
        <f t="shared" si="981"/>
        <v>0</v>
      </c>
      <c r="GO572" s="41">
        <f t="shared" si="911"/>
        <v>0</v>
      </c>
      <c r="GP572" s="41">
        <f t="shared" si="982"/>
        <v>0</v>
      </c>
      <c r="GQ572" s="41">
        <f t="shared" si="983"/>
        <v>0</v>
      </c>
      <c r="GR572" s="180">
        <f t="shared" si="984"/>
        <v>0</v>
      </c>
      <c r="GS572" s="41">
        <f t="shared" si="904"/>
        <v>0</v>
      </c>
      <c r="GT572" s="41">
        <f t="shared" si="905"/>
        <v>0</v>
      </c>
      <c r="GU572" s="41">
        <f t="shared" si="906"/>
        <v>0</v>
      </c>
      <c r="GV572" s="41">
        <f t="shared" si="907"/>
        <v>0</v>
      </c>
      <c r="GW572" s="41">
        <f t="shared" si="908"/>
        <v>0</v>
      </c>
      <c r="GX572" s="41">
        <f t="shared" si="909"/>
        <v>0</v>
      </c>
      <c r="GY572" s="180">
        <f t="shared" si="910"/>
        <v>0</v>
      </c>
      <c r="GZ572" s="41">
        <v>548</v>
      </c>
      <c r="HA572" s="32"/>
      <c r="HB572" s="42">
        <f t="shared" si="794"/>
        <v>0</v>
      </c>
      <c r="HC572" s="59"/>
    </row>
    <row r="573" spans="1:211" ht="15" customHeight="1">
      <c r="A573" s="31" t="s">
        <v>1115</v>
      </c>
      <c r="B573" s="32" t="s">
        <v>1116</v>
      </c>
      <c r="C573" s="31" t="s">
        <v>1066</v>
      </c>
      <c r="D573" s="31" t="s">
        <v>1066</v>
      </c>
      <c r="E573" s="31" t="s">
        <v>43</v>
      </c>
      <c r="F573" s="31" t="s">
        <v>929</v>
      </c>
      <c r="G573" s="33">
        <v>34</v>
      </c>
      <c r="H573" s="33">
        <v>0</v>
      </c>
      <c r="I573" s="33">
        <v>0</v>
      </c>
      <c r="J573" s="34">
        <f>IFERROR(VLOOKUP(A573,#REF!,3,0),0)</f>
        <v>0</v>
      </c>
      <c r="K573" s="34">
        <f t="shared" si="789"/>
        <v>0</v>
      </c>
      <c r="L573" s="34">
        <v>0</v>
      </c>
      <c r="M573" s="34">
        <v>0</v>
      </c>
      <c r="N573" s="35">
        <f t="shared" si="790"/>
        <v>34</v>
      </c>
      <c r="O573" s="35">
        <f t="shared" si="791"/>
        <v>34</v>
      </c>
      <c r="P573" s="36">
        <v>34</v>
      </c>
      <c r="Q573" s="36">
        <f t="shared" si="920"/>
        <v>34</v>
      </c>
      <c r="R573" s="80"/>
      <c r="S573" s="37">
        <f ca="1">SUMIF(ROP!$D$6:$H$65536,A573,ROP!$J$6:$J$65536)</f>
        <v>10</v>
      </c>
      <c r="T573" s="37">
        <f>SUMIF(HASIL!$B:$B,APS!$B573&amp;RIGHT(APS!T$9,2),HASIL!$I:$I)</f>
        <v>0</v>
      </c>
      <c r="U573" s="37">
        <f>SUMIF(HASIL!$B:$B,APS!$B573&amp;RIGHT(APS!U$9,2),HASIL!$I:$I)</f>
        <v>0</v>
      </c>
      <c r="V573" s="37">
        <f>SUMIF(HASIL!$B:$B,APS!$B573&amp;RIGHT(APS!V$9,2),HASIL!$I:$I)</f>
        <v>0</v>
      </c>
      <c r="W573" s="37">
        <f>SUMIF(HASIL!$B:$B,APS!$B573&amp;RIGHT(APS!W$9,2),HASIL!$I:$I)</f>
        <v>0</v>
      </c>
      <c r="X573" s="38">
        <f t="shared" si="792"/>
        <v>0</v>
      </c>
      <c r="Y573" s="38">
        <f t="shared" si="793"/>
        <v>-34</v>
      </c>
      <c r="Z573" s="39">
        <f t="shared" si="985"/>
        <v>0</v>
      </c>
      <c r="AA573" s="39">
        <f t="shared" si="987"/>
        <v>34</v>
      </c>
      <c r="AB573" s="40">
        <f t="shared" si="986"/>
        <v>34</v>
      </c>
      <c r="AC573" s="27">
        <v>34</v>
      </c>
      <c r="AD573" s="27"/>
      <c r="AE573" s="27"/>
      <c r="AF573" s="27"/>
      <c r="AG573" s="27"/>
      <c r="AH573" s="27"/>
      <c r="AI573" s="324">
        <f>SUMIF('Rekapitulasi Juni'!$D$9:$D$192,APS!$B573,'Rekapitulasi Juni'!$E$9:$E$192)</f>
        <v>0</v>
      </c>
      <c r="AJ573" s="324">
        <f>SUMIF('Rekapitulasi Juni'!$D$9:$D$192,APS!$B573,'Rekapitulasi Juni'!$F$9:$F$192)</f>
        <v>0</v>
      </c>
      <c r="AK573" s="324">
        <f>SUMIF('Rekapitulasi Juni'!$D$9:$D$192,APS!$B573,'Rekapitulasi Juni'!$K$9:$K$192)</f>
        <v>0</v>
      </c>
      <c r="AL573" s="325">
        <f t="shared" si="931"/>
        <v>0</v>
      </c>
      <c r="AM573" s="325">
        <f t="shared" si="932"/>
        <v>0</v>
      </c>
      <c r="AN573" s="27"/>
      <c r="AO573" s="324">
        <f>SUMIF('Rekapitulasi Juni'!$U$9:$U$192,APS!$B573,'Rekapitulasi Juni'!$V$9:$V$192)</f>
        <v>0</v>
      </c>
      <c r="AP573" s="324">
        <f>SUMIF('Rekapitulasi Juni'!$U$9:$U$192,APS!$B573,'Rekapitulasi Juni'!$W$9:$W$192)</f>
        <v>0</v>
      </c>
      <c r="AQ573" s="27"/>
      <c r="AR573" s="325">
        <f t="shared" si="933"/>
        <v>0</v>
      </c>
      <c r="AS573" s="325">
        <f t="shared" si="934"/>
        <v>0</v>
      </c>
      <c r="AT573" s="27"/>
      <c r="AU573" s="324">
        <f>SUMIF('Rekapitulasi Juni'!$AL$9:$AL$192,APS!$B573,'Rekapitulasi Juni'!$AM$9:$AM$192)</f>
        <v>0</v>
      </c>
      <c r="AV573" s="324">
        <f>SUMIF('Rekapitulasi Juni'!$AL$9:$AL$192,APS!$B573,'Rekapitulasi Juni'!$AN$9:$AN$192)</f>
        <v>0</v>
      </c>
      <c r="AW573" s="27"/>
      <c r="AX573" s="325">
        <f t="shared" si="935"/>
        <v>0</v>
      </c>
      <c r="AY573" s="325">
        <f t="shared" si="936"/>
        <v>0</v>
      </c>
      <c r="AZ573" s="41">
        <f t="shared" si="937"/>
        <v>0</v>
      </c>
      <c r="BA573" s="41">
        <f t="shared" si="938"/>
        <v>0</v>
      </c>
      <c r="BB573" s="41">
        <f t="shared" si="939"/>
        <v>0</v>
      </c>
      <c r="BC573" s="41">
        <f t="shared" si="940"/>
        <v>0</v>
      </c>
      <c r="BD573" s="41">
        <f t="shared" si="941"/>
        <v>0</v>
      </c>
      <c r="BE573" s="41">
        <f t="shared" si="942"/>
        <v>0</v>
      </c>
      <c r="BF573" s="180">
        <f t="shared" si="943"/>
        <v>0</v>
      </c>
      <c r="BG573" s="27">
        <v>0</v>
      </c>
      <c r="BH573" s="27"/>
      <c r="BI573" s="324">
        <f>SUMIF('Rekapitulasi Juni'!$D$214:$D$393,APS!$B573,'Rekapitulasi Juni'!$E$214:$E$393)</f>
        <v>0</v>
      </c>
      <c r="BJ573" s="324">
        <f>SUMIF('Rekapitulasi Juni'!$D$214:$D$393,APS!$B573,'Rekapitulasi Juni'!$F$214:$F$393)</f>
        <v>0</v>
      </c>
      <c r="BK573" s="27"/>
      <c r="BL573" s="325">
        <f t="shared" si="944"/>
        <v>0</v>
      </c>
      <c r="BM573" s="325">
        <f t="shared" si="945"/>
        <v>0</v>
      </c>
      <c r="BN573" s="27"/>
      <c r="BO573" s="324">
        <f>SUMIF('Rekapitulasi Juni'!$U$214:$U$393,APS!$B573,'Rekapitulasi Juni'!$V$214:$V$393)</f>
        <v>0</v>
      </c>
      <c r="BP573" s="324">
        <f>SUMIF('Rekapitulasi Juni'!$U$214:$U$393,APS!$B573,'Rekapitulasi Juni'!$W$214:$W$393)</f>
        <v>0</v>
      </c>
      <c r="BQ573" s="27"/>
      <c r="BR573" s="325">
        <f t="shared" si="946"/>
        <v>0</v>
      </c>
      <c r="BS573" s="325">
        <f t="shared" si="947"/>
        <v>0</v>
      </c>
      <c r="BT573" s="27"/>
      <c r="BU573" s="324">
        <f>SUMIF('Rekapitulasi Juni'!$AL$214:$AL$393,APS!$B573,'Rekapitulasi Juni'!$AM$214:$AM$393)</f>
        <v>0</v>
      </c>
      <c r="BV573" s="324">
        <f>SUMIF('Rekapitulasi Juni'!$AL$214:$AL$393,APS!$B573,'Rekapitulasi Juni'!$AN$214:$AN$393)</f>
        <v>0</v>
      </c>
      <c r="BW573" s="27"/>
      <c r="BX573" s="325">
        <f t="shared" si="948"/>
        <v>0</v>
      </c>
      <c r="BY573" s="325">
        <f t="shared" si="949"/>
        <v>0</v>
      </c>
      <c r="BZ573" s="27">
        <v>34</v>
      </c>
      <c r="CA573" s="324">
        <f>SUMIF('Rekapitulasi Juni'!$BA$214:$BA$393,APS!$B573,'Rekapitulasi Juni'!$BB$214:$BB$393)</f>
        <v>0</v>
      </c>
      <c r="CB573" s="324">
        <f>SUMIF('Rekapitulasi Juni'!$BA$214:$BA$393,APS!$B573,'Rekapitulasi Juni'!$BC$214:$BC$393)</f>
        <v>0</v>
      </c>
      <c r="CC573" s="27"/>
      <c r="CD573" s="325">
        <f t="shared" si="950"/>
        <v>0</v>
      </c>
      <c r="CE573" s="325">
        <f t="shared" si="951"/>
        <v>0</v>
      </c>
      <c r="CF573" s="27"/>
      <c r="CG573" s="324">
        <f>SUMIF('Rekapitulasi Juni'!$BP$214:$BP$393,APS!$B573,'Rekapitulasi Juni'!$BQ$214:$BQ$393)</f>
        <v>0</v>
      </c>
      <c r="CH573" s="324">
        <f>SUMIF('Rekapitulasi Juni'!$BP$214:$BP$393,APS!$B573,'Rekapitulasi Juni'!$BR$214:$BR$393)</f>
        <v>0</v>
      </c>
      <c r="CI573" s="27"/>
      <c r="CJ573" s="325">
        <f t="shared" si="952"/>
        <v>0</v>
      </c>
      <c r="CK573" s="325">
        <f t="shared" si="953"/>
        <v>0</v>
      </c>
      <c r="CL573" s="41">
        <f t="shared" si="954"/>
        <v>34</v>
      </c>
      <c r="CM573" s="41">
        <f t="shared" si="955"/>
        <v>0</v>
      </c>
      <c r="CN573" s="41">
        <f t="shared" si="956"/>
        <v>0</v>
      </c>
      <c r="CO573" s="41">
        <f t="shared" si="957"/>
        <v>0</v>
      </c>
      <c r="CP573" s="41">
        <f t="shared" si="958"/>
        <v>0</v>
      </c>
      <c r="CQ573" s="41">
        <f t="shared" si="959"/>
        <v>-34</v>
      </c>
      <c r="CR573" s="180">
        <f t="shared" si="960"/>
        <v>0</v>
      </c>
      <c r="CS573" s="27">
        <v>0</v>
      </c>
      <c r="CT573" s="27"/>
      <c r="CU573" s="324">
        <f>SUMIF('Rekapitulasi Juni'!$D$410:$D$588,APS!$B573,'Rekapitulasi Juni'!$E$410:$E$588)</f>
        <v>0</v>
      </c>
      <c r="CV573" s="324">
        <f>SUMIF('Rekapitulasi Juni'!$D$410:$D$588,APS!$B573,'Rekapitulasi Juni'!$F$410:$F$588)</f>
        <v>0</v>
      </c>
      <c r="CW573" s="27"/>
      <c r="CX573" s="325">
        <f t="shared" si="961"/>
        <v>0</v>
      </c>
      <c r="CY573" s="325">
        <f t="shared" si="962"/>
        <v>0</v>
      </c>
      <c r="CZ573" s="27"/>
      <c r="DA573" s="324">
        <f>SUMIF('Rekapitulasi Juni'!$U$410:$U$588,APS!$B573,'Rekapitulasi Juni'!$V$410:$V$588)</f>
        <v>0</v>
      </c>
      <c r="DB573" s="324">
        <f>SUMIF('Rekapitulasi Juni'!$U$410:$U$588,APS!$B573,'Rekapitulasi Juni'!$W$410:$W$588)</f>
        <v>0</v>
      </c>
      <c r="DC573" s="27"/>
      <c r="DD573" s="325">
        <f t="shared" si="963"/>
        <v>0</v>
      </c>
      <c r="DE573" s="325">
        <f t="shared" si="964"/>
        <v>0</v>
      </c>
      <c r="DF573" s="27"/>
      <c r="DG573" s="324">
        <f>SUMIF('Rekapitulasi Juni'!$AL$410:$AL$588,APS!$B573,'Rekapitulasi Juni'!$AM$410:$AM$588)</f>
        <v>0</v>
      </c>
      <c r="DH573" s="324">
        <f>SUMIF('Rekapitulasi Juni'!$AL$410:$AL$588,APS!$B573,'Rekapitulasi Juni'!$AN$410:$AN$588)</f>
        <v>0</v>
      </c>
      <c r="DI573" s="27"/>
      <c r="DJ573" s="325">
        <f t="shared" si="929"/>
        <v>0</v>
      </c>
      <c r="DK573" s="325">
        <f t="shared" si="930"/>
        <v>0</v>
      </c>
      <c r="DL573" s="27"/>
      <c r="DM573" s="324">
        <f>SUMIF('Rekapitulasi Juni'!$BA$410:$BA$588,APS!$B573,'Rekapitulasi Juni'!$BB$410:$BB$588)</f>
        <v>0</v>
      </c>
      <c r="DN573" s="324">
        <f>SUMIF('Rekapitulasi Juni'!$BA$410:$BA$588,APS!$B573,'Rekapitulasi Juni'!$BC$410:$BC$588)</f>
        <v>0</v>
      </c>
      <c r="DO573" s="324">
        <f>SUMIF('Rekapitulasi Juni'!$BA$410:$BA$588,APS!$B573,'Rekapitulasi Juni'!$BF$410:$BF$588)</f>
        <v>0</v>
      </c>
      <c r="DP573" s="325">
        <f t="shared" si="921"/>
        <v>0</v>
      </c>
      <c r="DQ573" s="325">
        <f t="shared" si="922"/>
        <v>0</v>
      </c>
      <c r="DR573" s="27"/>
      <c r="DS573" s="324">
        <f>SUMIF('Rekapitulasi Juni'!$BP$410:$BP$588,APS!$B573,'Rekapitulasi Juni'!$BQ$410:$BQ$588)</f>
        <v>0</v>
      </c>
      <c r="DT573" s="324">
        <f>SUMIF('Rekapitulasi Juni'!$BP$410:$BP$588,APS!$B573,'Rekapitulasi Juni'!$BR$410:$BR$588)</f>
        <v>0</v>
      </c>
      <c r="DU573" s="27"/>
      <c r="DV573" s="325">
        <f t="shared" si="923"/>
        <v>0</v>
      </c>
      <c r="DW573" s="325">
        <f t="shared" si="924"/>
        <v>0</v>
      </c>
      <c r="DX573" s="41">
        <f t="shared" si="965"/>
        <v>0</v>
      </c>
      <c r="DY573" s="41">
        <f t="shared" si="966"/>
        <v>0</v>
      </c>
      <c r="DZ573" s="41">
        <f t="shared" si="967"/>
        <v>0</v>
      </c>
      <c r="EA573" s="41">
        <f t="shared" si="968"/>
        <v>0</v>
      </c>
      <c r="EB573" s="41">
        <f t="shared" si="969"/>
        <v>0</v>
      </c>
      <c r="EC573" s="41">
        <f t="shared" si="970"/>
        <v>0</v>
      </c>
      <c r="ED573" s="180">
        <f t="shared" si="971"/>
        <v>0</v>
      </c>
      <c r="EE573" s="27">
        <v>0</v>
      </c>
      <c r="EF573" s="27"/>
      <c r="EG573" s="324">
        <f>SUMIF('Rekapitulasi Juni'!$D$608:$D$786,APS!$B573,'Rekapitulasi Juni'!$E$608:$E$786)</f>
        <v>0</v>
      </c>
      <c r="EH573" s="324">
        <f>SUMIF('Rekapitulasi Juni'!$D$608:$D$786,APS!$B573,'Rekapitulasi Juni'!$F$608:$F$786)</f>
        <v>0</v>
      </c>
      <c r="EI573" s="27"/>
      <c r="EJ573" s="325">
        <f t="shared" si="925"/>
        <v>0</v>
      </c>
      <c r="EK573" s="325">
        <f t="shared" si="926"/>
        <v>0</v>
      </c>
      <c r="EL573" s="27"/>
      <c r="EM573" s="324">
        <f>SUMIF('Rekapitulasi Juni'!$U$608:$U$786,APS!$B573,'Rekapitulasi Juni'!$V$608:$V$786)</f>
        <v>0</v>
      </c>
      <c r="EN573" s="324">
        <f>SUMIF('Rekapitulasi Juni'!$U$608:$U$786,APS!$B573,'Rekapitulasi Juni'!$W$608:$W$786)</f>
        <v>0</v>
      </c>
      <c r="EO573" s="27"/>
      <c r="EP573" s="325">
        <f t="shared" si="927"/>
        <v>0</v>
      </c>
      <c r="EQ573" s="325">
        <f t="shared" si="928"/>
        <v>0</v>
      </c>
      <c r="ER573" s="27"/>
      <c r="ES573" s="324">
        <f>SUMIF('Rekapitulasi Juni'!$AL$608:$AL$786,APS!$B573,'Rekapitulasi Juni'!$AM$608:$AM$786)</f>
        <v>0</v>
      </c>
      <c r="ET573" s="324">
        <f>SUMIF('Rekapitulasi Juni'!$AL$608:$AL$786,APS!$B573,'Rekapitulasi Juni'!$AN$608:$AN$786)</f>
        <v>0</v>
      </c>
      <c r="EU573" s="27"/>
      <c r="EV573" s="325">
        <f t="shared" si="914"/>
        <v>0</v>
      </c>
      <c r="EW573" s="325">
        <f t="shared" si="915"/>
        <v>0</v>
      </c>
      <c r="EX573" s="27"/>
      <c r="EY573" s="324">
        <f>SUMIF('Rekapitulasi Juni'!$BA$608:$BA$786,APS!$B573,'Rekapitulasi Juni'!$BB$608:$BB$786)</f>
        <v>0</v>
      </c>
      <c r="EZ573" s="324">
        <f>SUMIF('Rekapitulasi Juni'!$BA$608:$BA$786,APS!$B573,'Rekapitulasi Juni'!$BC$608:$BC$786)</f>
        <v>0</v>
      </c>
      <c r="FA573" s="324">
        <f>SUMIF('Rekapitulasi Juni'!$BA$608:$BA$786,APS!$B573,'Rekapitulasi Juni'!$BF$608:$BF$786)</f>
        <v>0</v>
      </c>
      <c r="FB573" s="325">
        <f t="shared" si="916"/>
        <v>0</v>
      </c>
      <c r="FC573" s="325">
        <f t="shared" si="917"/>
        <v>0</v>
      </c>
      <c r="FD573" s="27"/>
      <c r="FE573" s="27"/>
      <c r="FF573" s="27"/>
      <c r="FG573" s="27"/>
      <c r="FH573" s="27"/>
      <c r="FI573" s="27"/>
      <c r="FJ573" s="41">
        <f t="shared" si="972"/>
        <v>0</v>
      </c>
      <c r="FK573" s="41">
        <f t="shared" si="973"/>
        <v>0</v>
      </c>
      <c r="FL573" s="41">
        <f t="shared" si="974"/>
        <v>0</v>
      </c>
      <c r="FM573" s="41">
        <f t="shared" si="975"/>
        <v>0</v>
      </c>
      <c r="FN573" s="41">
        <f t="shared" si="976"/>
        <v>0</v>
      </c>
      <c r="FO573" s="41">
        <f t="shared" si="977"/>
        <v>0</v>
      </c>
      <c r="FP573" s="180">
        <f t="shared" si="978"/>
        <v>0</v>
      </c>
      <c r="FQ573" s="27"/>
      <c r="FR573" s="27"/>
      <c r="FS573" s="324">
        <f>SUMIF('Rekapitulasi Juni'!$D$804:$D$984,APS!$B573,'Rekapitulasi Juni'!$E$804:$E$984)</f>
        <v>0</v>
      </c>
      <c r="FT573" s="324">
        <f>SUMIF('Rekapitulasi Juni'!$D$804:$D$984,APS!$B573,'Rekapitulasi Juni'!$F$804:$F$984)</f>
        <v>0</v>
      </c>
      <c r="FU573" s="27"/>
      <c r="FV573" s="325">
        <f t="shared" si="918"/>
        <v>0</v>
      </c>
      <c r="FW573" s="325">
        <f t="shared" si="919"/>
        <v>0</v>
      </c>
      <c r="FX573" s="27"/>
      <c r="FY573" s="324">
        <f>SUMIF('Rekapitulasi Juni'!$U$804:$U$984,APS!$B573,'Rekapitulasi Juni'!$V$804:$V$984)</f>
        <v>0</v>
      </c>
      <c r="FZ573" s="324">
        <f>SUMIF('Rekapitulasi Juni'!$U$804:$U$984,APS!$B573,'Rekapitulasi Juni'!$W$804:$W$984)</f>
        <v>0</v>
      </c>
      <c r="GA573" s="27"/>
      <c r="GB573" s="325">
        <f t="shared" si="912"/>
        <v>0</v>
      </c>
      <c r="GC573" s="325">
        <f t="shared" si="913"/>
        <v>0</v>
      </c>
      <c r="GD573" s="27"/>
      <c r="GE573" s="324">
        <f>SUMIF('Rekapitulasi Juni'!$AL$804:$AL$984,APS!$B573,'Rekapitulasi Juni'!$AM$804:$AM$984)</f>
        <v>0</v>
      </c>
      <c r="GF573" s="324">
        <f>SUMIF('Rekapitulasi Juni'!$AL$804:$AL$984,APS!$B573,'Rekapitulasi Juni'!$AN$804:$AN$984)</f>
        <v>0</v>
      </c>
      <c r="GG573" s="27"/>
      <c r="GH573" s="325">
        <f t="shared" si="902"/>
        <v>0</v>
      </c>
      <c r="GI573" s="325">
        <f t="shared" si="903"/>
        <v>0</v>
      </c>
      <c r="GJ573" s="27"/>
      <c r="GK573" s="27"/>
      <c r="GL573" s="41">
        <f t="shared" si="979"/>
        <v>0</v>
      </c>
      <c r="GM573" s="41">
        <f t="shared" si="980"/>
        <v>0</v>
      </c>
      <c r="GN573" s="41">
        <f t="shared" si="981"/>
        <v>0</v>
      </c>
      <c r="GO573" s="41">
        <f t="shared" si="911"/>
        <v>0</v>
      </c>
      <c r="GP573" s="41">
        <f t="shared" si="982"/>
        <v>0</v>
      </c>
      <c r="GQ573" s="41">
        <f t="shared" si="983"/>
        <v>0</v>
      </c>
      <c r="GR573" s="180">
        <f t="shared" si="984"/>
        <v>0</v>
      </c>
      <c r="GS573" s="41">
        <f t="shared" si="904"/>
        <v>34</v>
      </c>
      <c r="GT573" s="41">
        <f t="shared" si="905"/>
        <v>0</v>
      </c>
      <c r="GU573" s="41">
        <f t="shared" si="906"/>
        <v>0</v>
      </c>
      <c r="GV573" s="41">
        <f t="shared" si="907"/>
        <v>0</v>
      </c>
      <c r="GW573" s="41">
        <f t="shared" si="908"/>
        <v>0</v>
      </c>
      <c r="GX573" s="41">
        <f t="shared" si="909"/>
        <v>-34</v>
      </c>
      <c r="GY573" s="180">
        <f t="shared" si="910"/>
        <v>0</v>
      </c>
      <c r="GZ573" s="41">
        <v>549</v>
      </c>
      <c r="HA573" s="32"/>
      <c r="HB573" s="42">
        <f t="shared" si="794"/>
        <v>0</v>
      </c>
      <c r="HC573" s="59"/>
    </row>
    <row r="574" spans="1:211" ht="15" hidden="1" customHeight="1">
      <c r="A574" s="31" t="s">
        <v>1117</v>
      </c>
      <c r="B574" s="32" t="s">
        <v>1118</v>
      </c>
      <c r="C574" s="31" t="s">
        <v>1066</v>
      </c>
      <c r="D574" s="31" t="s">
        <v>1066</v>
      </c>
      <c r="E574" s="31" t="s">
        <v>43</v>
      </c>
      <c r="F574" s="31" t="s">
        <v>929</v>
      </c>
      <c r="G574" s="33">
        <v>0</v>
      </c>
      <c r="H574" s="33">
        <v>0</v>
      </c>
      <c r="I574" s="33">
        <v>0</v>
      </c>
      <c r="J574" s="34">
        <f>IFERROR(VLOOKUP(A574,#REF!,3,0),0)</f>
        <v>0</v>
      </c>
      <c r="K574" s="34">
        <f t="shared" si="789"/>
        <v>0</v>
      </c>
      <c r="L574" s="34">
        <v>0</v>
      </c>
      <c r="M574" s="34">
        <v>0</v>
      </c>
      <c r="N574" s="35">
        <f t="shared" si="790"/>
        <v>0</v>
      </c>
      <c r="O574" s="35">
        <f t="shared" si="791"/>
        <v>0</v>
      </c>
      <c r="P574" s="36"/>
      <c r="Q574" s="36">
        <f t="shared" si="920"/>
        <v>0</v>
      </c>
      <c r="R574" s="80"/>
      <c r="S574" s="37">
        <f ca="1">SUMIF(ROP!$D$6:$H$65536,A574,ROP!$J$6:$J$65536)</f>
        <v>0</v>
      </c>
      <c r="T574" s="37">
        <f>SUMIF(HASIL!$B:$B,APS!$B574&amp;RIGHT(APS!T$9,2),HASIL!$I:$I)</f>
        <v>0</v>
      </c>
      <c r="U574" s="37">
        <f>SUMIF(HASIL!$B:$B,APS!$B574&amp;RIGHT(APS!U$9,2),HASIL!$I:$I)</f>
        <v>0</v>
      </c>
      <c r="V574" s="37">
        <f>SUMIF(HASIL!$B:$B,APS!$B574&amp;RIGHT(APS!V$9,2),HASIL!$I:$I)</f>
        <v>0</v>
      </c>
      <c r="W574" s="37">
        <f>SUMIF(HASIL!$B:$B,APS!$B574&amp;RIGHT(APS!W$9,2),HASIL!$I:$I)</f>
        <v>0</v>
      </c>
      <c r="X574" s="38">
        <f t="shared" si="792"/>
        <v>0</v>
      </c>
      <c r="Y574" s="38">
        <f t="shared" si="793"/>
        <v>0</v>
      </c>
      <c r="Z574" s="39">
        <f t="shared" si="985"/>
        <v>0</v>
      </c>
      <c r="AA574" s="39">
        <f t="shared" si="987"/>
        <v>0</v>
      </c>
      <c r="AB574" s="40">
        <f t="shared" si="986"/>
        <v>0</v>
      </c>
      <c r="AC574" s="27">
        <v>0</v>
      </c>
      <c r="AD574" s="27"/>
      <c r="AE574" s="27"/>
      <c r="AF574" s="27"/>
      <c r="AG574" s="27"/>
      <c r="AH574" s="27"/>
      <c r="AI574" s="324">
        <f>SUMIF('Rekapitulasi Juni'!$D$9:$D$192,APS!$B574,'Rekapitulasi Juni'!$E$9:$E$192)</f>
        <v>0</v>
      </c>
      <c r="AJ574" s="324">
        <f>SUMIF('Rekapitulasi Juni'!$D$9:$D$192,APS!$B574,'Rekapitulasi Juni'!$F$9:$F$192)</f>
        <v>0</v>
      </c>
      <c r="AK574" s="324">
        <f>SUMIF('Rekapitulasi Juni'!$D$9:$D$192,APS!$B574,'Rekapitulasi Juni'!$K$9:$K$192)</f>
        <v>0</v>
      </c>
      <c r="AL574" s="325">
        <f t="shared" si="931"/>
        <v>0</v>
      </c>
      <c r="AM574" s="325">
        <f t="shared" si="932"/>
        <v>0</v>
      </c>
      <c r="AN574" s="27"/>
      <c r="AO574" s="324">
        <f>SUMIF('Rekapitulasi Juni'!$U$9:$U$192,APS!$B574,'Rekapitulasi Juni'!$V$9:$V$192)</f>
        <v>0</v>
      </c>
      <c r="AP574" s="324">
        <f>SUMIF('Rekapitulasi Juni'!$U$9:$U$192,APS!$B574,'Rekapitulasi Juni'!$W$9:$W$192)</f>
        <v>0</v>
      </c>
      <c r="AQ574" s="27"/>
      <c r="AR574" s="325">
        <f t="shared" si="933"/>
        <v>0</v>
      </c>
      <c r="AS574" s="325">
        <f t="shared" si="934"/>
        <v>0</v>
      </c>
      <c r="AT574" s="27"/>
      <c r="AU574" s="324">
        <f>SUMIF('Rekapitulasi Juni'!$AL$9:$AL$192,APS!$B574,'Rekapitulasi Juni'!$AM$9:$AM$192)</f>
        <v>0</v>
      </c>
      <c r="AV574" s="324">
        <f>SUMIF('Rekapitulasi Juni'!$AL$9:$AL$192,APS!$B574,'Rekapitulasi Juni'!$AN$9:$AN$192)</f>
        <v>0</v>
      </c>
      <c r="AW574" s="27"/>
      <c r="AX574" s="325">
        <f t="shared" si="935"/>
        <v>0</v>
      </c>
      <c r="AY574" s="325">
        <f t="shared" si="936"/>
        <v>0</v>
      </c>
      <c r="AZ574" s="41">
        <f t="shared" si="937"/>
        <v>0</v>
      </c>
      <c r="BA574" s="41">
        <f t="shared" si="938"/>
        <v>0</v>
      </c>
      <c r="BB574" s="41">
        <f t="shared" si="939"/>
        <v>0</v>
      </c>
      <c r="BC574" s="41">
        <f t="shared" si="940"/>
        <v>0</v>
      </c>
      <c r="BD574" s="41">
        <f t="shared" si="941"/>
        <v>0</v>
      </c>
      <c r="BE574" s="41">
        <f t="shared" si="942"/>
        <v>0</v>
      </c>
      <c r="BF574" s="180">
        <f t="shared" si="943"/>
        <v>0</v>
      </c>
      <c r="BG574" s="27">
        <v>0</v>
      </c>
      <c r="BH574" s="27"/>
      <c r="BI574" s="324">
        <f>SUMIF('Rekapitulasi Juni'!$D$214:$D$393,APS!$B574,'Rekapitulasi Juni'!$E$214:$E$393)</f>
        <v>0</v>
      </c>
      <c r="BJ574" s="324">
        <f>SUMIF('Rekapitulasi Juni'!$D$214:$D$393,APS!$B574,'Rekapitulasi Juni'!$F$214:$F$393)</f>
        <v>0</v>
      </c>
      <c r="BK574" s="27"/>
      <c r="BL574" s="325">
        <f t="shared" si="944"/>
        <v>0</v>
      </c>
      <c r="BM574" s="325">
        <f t="shared" si="945"/>
        <v>0</v>
      </c>
      <c r="BN574" s="27"/>
      <c r="BO574" s="324">
        <f>SUMIF('Rekapitulasi Juni'!$U$214:$U$393,APS!$B574,'Rekapitulasi Juni'!$V$214:$V$393)</f>
        <v>0</v>
      </c>
      <c r="BP574" s="324">
        <f>SUMIF('Rekapitulasi Juni'!$U$214:$U$393,APS!$B574,'Rekapitulasi Juni'!$W$214:$W$393)</f>
        <v>0</v>
      </c>
      <c r="BQ574" s="27"/>
      <c r="BR574" s="325">
        <f t="shared" si="946"/>
        <v>0</v>
      </c>
      <c r="BS574" s="325">
        <f t="shared" si="947"/>
        <v>0</v>
      </c>
      <c r="BT574" s="27"/>
      <c r="BU574" s="324">
        <f>SUMIF('Rekapitulasi Juni'!$AL$214:$AL$393,APS!$B574,'Rekapitulasi Juni'!$AM$214:$AM$393)</f>
        <v>0</v>
      </c>
      <c r="BV574" s="324">
        <f>SUMIF('Rekapitulasi Juni'!$AL$214:$AL$393,APS!$B574,'Rekapitulasi Juni'!$AN$214:$AN$393)</f>
        <v>0</v>
      </c>
      <c r="BW574" s="27"/>
      <c r="BX574" s="325">
        <f t="shared" si="948"/>
        <v>0</v>
      </c>
      <c r="BY574" s="325">
        <f t="shared" si="949"/>
        <v>0</v>
      </c>
      <c r="BZ574" s="27"/>
      <c r="CA574" s="324">
        <f>SUMIF('Rekapitulasi Juni'!$BA$214:$BA$393,APS!$B574,'Rekapitulasi Juni'!$BB$214:$BB$393)</f>
        <v>0</v>
      </c>
      <c r="CB574" s="324">
        <f>SUMIF('Rekapitulasi Juni'!$BA$214:$BA$393,APS!$B574,'Rekapitulasi Juni'!$BC$214:$BC$393)</f>
        <v>0</v>
      </c>
      <c r="CC574" s="27"/>
      <c r="CD574" s="325">
        <f t="shared" si="950"/>
        <v>0</v>
      </c>
      <c r="CE574" s="325">
        <f t="shared" si="951"/>
        <v>0</v>
      </c>
      <c r="CF574" s="27"/>
      <c r="CG574" s="324">
        <f>SUMIF('Rekapitulasi Juni'!$BP$214:$BP$393,APS!$B574,'Rekapitulasi Juni'!$BQ$214:$BQ$393)</f>
        <v>0</v>
      </c>
      <c r="CH574" s="324">
        <f>SUMIF('Rekapitulasi Juni'!$BP$214:$BP$393,APS!$B574,'Rekapitulasi Juni'!$BR$214:$BR$393)</f>
        <v>0</v>
      </c>
      <c r="CI574" s="27"/>
      <c r="CJ574" s="325">
        <f t="shared" si="952"/>
        <v>0</v>
      </c>
      <c r="CK574" s="325">
        <f t="shared" si="953"/>
        <v>0</v>
      </c>
      <c r="CL574" s="41">
        <f t="shared" si="954"/>
        <v>0</v>
      </c>
      <c r="CM574" s="41">
        <f t="shared" si="955"/>
        <v>0</v>
      </c>
      <c r="CN574" s="41">
        <f t="shared" si="956"/>
        <v>0</v>
      </c>
      <c r="CO574" s="41">
        <f t="shared" si="957"/>
        <v>0</v>
      </c>
      <c r="CP574" s="41">
        <f t="shared" si="958"/>
        <v>0</v>
      </c>
      <c r="CQ574" s="41">
        <f t="shared" si="959"/>
        <v>0</v>
      </c>
      <c r="CR574" s="180">
        <f t="shared" si="960"/>
        <v>0</v>
      </c>
      <c r="CS574" s="27">
        <v>0</v>
      </c>
      <c r="CT574" s="27"/>
      <c r="CU574" s="324">
        <f>SUMIF('Rekapitulasi Juni'!$D$410:$D$588,APS!$B574,'Rekapitulasi Juni'!$E$410:$E$588)</f>
        <v>0</v>
      </c>
      <c r="CV574" s="324">
        <f>SUMIF('Rekapitulasi Juni'!$D$410:$D$588,APS!$B574,'Rekapitulasi Juni'!$F$410:$F$588)</f>
        <v>0</v>
      </c>
      <c r="CW574" s="27"/>
      <c r="CX574" s="325">
        <f t="shared" si="961"/>
        <v>0</v>
      </c>
      <c r="CY574" s="325">
        <f t="shared" si="962"/>
        <v>0</v>
      </c>
      <c r="CZ574" s="27"/>
      <c r="DA574" s="324">
        <f>SUMIF('Rekapitulasi Juni'!$U$410:$U$588,APS!$B574,'Rekapitulasi Juni'!$V$410:$V$588)</f>
        <v>0</v>
      </c>
      <c r="DB574" s="324">
        <f>SUMIF('Rekapitulasi Juni'!$U$410:$U$588,APS!$B574,'Rekapitulasi Juni'!$W$410:$W$588)</f>
        <v>0</v>
      </c>
      <c r="DC574" s="27"/>
      <c r="DD574" s="325">
        <f t="shared" si="963"/>
        <v>0</v>
      </c>
      <c r="DE574" s="325">
        <f t="shared" si="964"/>
        <v>0</v>
      </c>
      <c r="DF574" s="27"/>
      <c r="DG574" s="324">
        <f>SUMIF('Rekapitulasi Juni'!$AL$410:$AL$588,APS!$B574,'Rekapitulasi Juni'!$AM$410:$AM$588)</f>
        <v>0</v>
      </c>
      <c r="DH574" s="324">
        <f>SUMIF('Rekapitulasi Juni'!$AL$410:$AL$588,APS!$B574,'Rekapitulasi Juni'!$AN$410:$AN$588)</f>
        <v>0</v>
      </c>
      <c r="DI574" s="27"/>
      <c r="DJ574" s="325">
        <f t="shared" si="929"/>
        <v>0</v>
      </c>
      <c r="DK574" s="325">
        <f t="shared" si="930"/>
        <v>0</v>
      </c>
      <c r="DL574" s="27"/>
      <c r="DM574" s="324">
        <f>SUMIF('Rekapitulasi Juni'!$BA$410:$BA$588,APS!$B574,'Rekapitulasi Juni'!$BB$410:$BB$588)</f>
        <v>0</v>
      </c>
      <c r="DN574" s="324">
        <f>SUMIF('Rekapitulasi Juni'!$BA$410:$BA$588,APS!$B574,'Rekapitulasi Juni'!$BC$410:$BC$588)</f>
        <v>0</v>
      </c>
      <c r="DO574" s="324">
        <f>SUMIF('Rekapitulasi Juni'!$BA$410:$BA$588,APS!$B574,'Rekapitulasi Juni'!$BF$410:$BF$588)</f>
        <v>0</v>
      </c>
      <c r="DP574" s="325">
        <f t="shared" si="921"/>
        <v>0</v>
      </c>
      <c r="DQ574" s="325">
        <f t="shared" si="922"/>
        <v>0</v>
      </c>
      <c r="DR574" s="27"/>
      <c r="DS574" s="324">
        <f>SUMIF('Rekapitulasi Juni'!$BP$410:$BP$588,APS!$B574,'Rekapitulasi Juni'!$BQ$410:$BQ$588)</f>
        <v>0</v>
      </c>
      <c r="DT574" s="324">
        <f>SUMIF('Rekapitulasi Juni'!$BP$410:$BP$588,APS!$B574,'Rekapitulasi Juni'!$BR$410:$BR$588)</f>
        <v>0</v>
      </c>
      <c r="DU574" s="27"/>
      <c r="DV574" s="325">
        <f t="shared" si="923"/>
        <v>0</v>
      </c>
      <c r="DW574" s="325">
        <f t="shared" si="924"/>
        <v>0</v>
      </c>
      <c r="DX574" s="41">
        <f t="shared" si="965"/>
        <v>0</v>
      </c>
      <c r="DY574" s="41">
        <f t="shared" si="966"/>
        <v>0</v>
      </c>
      <c r="DZ574" s="41">
        <f t="shared" si="967"/>
        <v>0</v>
      </c>
      <c r="EA574" s="41">
        <f t="shared" si="968"/>
        <v>0</v>
      </c>
      <c r="EB574" s="41">
        <f t="shared" si="969"/>
        <v>0</v>
      </c>
      <c r="EC574" s="41">
        <f t="shared" si="970"/>
        <v>0</v>
      </c>
      <c r="ED574" s="180">
        <f t="shared" si="971"/>
        <v>0</v>
      </c>
      <c r="EE574" s="27">
        <v>0</v>
      </c>
      <c r="EF574" s="27"/>
      <c r="EG574" s="324">
        <f>SUMIF('Rekapitulasi Juni'!$D$608:$D$786,APS!$B574,'Rekapitulasi Juni'!$E$608:$E$786)</f>
        <v>0</v>
      </c>
      <c r="EH574" s="324">
        <f>SUMIF('Rekapitulasi Juni'!$D$608:$D$786,APS!$B574,'Rekapitulasi Juni'!$F$608:$F$786)</f>
        <v>0</v>
      </c>
      <c r="EI574" s="27"/>
      <c r="EJ574" s="325">
        <f t="shared" si="925"/>
        <v>0</v>
      </c>
      <c r="EK574" s="325">
        <f t="shared" si="926"/>
        <v>0</v>
      </c>
      <c r="EL574" s="27"/>
      <c r="EM574" s="324">
        <f>SUMIF('Rekapitulasi Juni'!$U$608:$U$786,APS!$B574,'Rekapitulasi Juni'!$V$608:$V$786)</f>
        <v>0</v>
      </c>
      <c r="EN574" s="324">
        <f>SUMIF('Rekapitulasi Juni'!$U$608:$U$786,APS!$B574,'Rekapitulasi Juni'!$W$608:$W$786)</f>
        <v>0</v>
      </c>
      <c r="EO574" s="27"/>
      <c r="EP574" s="325">
        <f t="shared" si="927"/>
        <v>0</v>
      </c>
      <c r="EQ574" s="325">
        <f t="shared" si="928"/>
        <v>0</v>
      </c>
      <c r="ER574" s="27"/>
      <c r="ES574" s="324">
        <f>SUMIF('Rekapitulasi Juni'!$AL$608:$AL$786,APS!$B574,'Rekapitulasi Juni'!$AM$608:$AM$786)</f>
        <v>0</v>
      </c>
      <c r="ET574" s="324">
        <f>SUMIF('Rekapitulasi Juni'!$AL$608:$AL$786,APS!$B574,'Rekapitulasi Juni'!$AN$608:$AN$786)</f>
        <v>0</v>
      </c>
      <c r="EU574" s="27"/>
      <c r="EV574" s="325">
        <f t="shared" si="914"/>
        <v>0</v>
      </c>
      <c r="EW574" s="325">
        <f t="shared" si="915"/>
        <v>0</v>
      </c>
      <c r="EX574" s="27"/>
      <c r="EY574" s="324">
        <f>SUMIF('Rekapitulasi Juni'!$BA$608:$BA$786,APS!$B574,'Rekapitulasi Juni'!$BB$608:$BB$786)</f>
        <v>0</v>
      </c>
      <c r="EZ574" s="324">
        <f>SUMIF('Rekapitulasi Juni'!$BA$608:$BA$786,APS!$B574,'Rekapitulasi Juni'!$BC$608:$BC$786)</f>
        <v>0</v>
      </c>
      <c r="FA574" s="324">
        <f>SUMIF('Rekapitulasi Juni'!$BA$608:$BA$786,APS!$B574,'Rekapitulasi Juni'!$BF$608:$BF$786)</f>
        <v>0</v>
      </c>
      <c r="FB574" s="325">
        <f t="shared" si="916"/>
        <v>0</v>
      </c>
      <c r="FC574" s="325">
        <f t="shared" si="917"/>
        <v>0</v>
      </c>
      <c r="FD574" s="27"/>
      <c r="FE574" s="27"/>
      <c r="FF574" s="27"/>
      <c r="FG574" s="27"/>
      <c r="FH574" s="27"/>
      <c r="FI574" s="27"/>
      <c r="FJ574" s="41">
        <f t="shared" si="972"/>
        <v>0</v>
      </c>
      <c r="FK574" s="41">
        <f t="shared" si="973"/>
        <v>0</v>
      </c>
      <c r="FL574" s="41">
        <f t="shared" si="974"/>
        <v>0</v>
      </c>
      <c r="FM574" s="41">
        <f t="shared" si="975"/>
        <v>0</v>
      </c>
      <c r="FN574" s="41">
        <f t="shared" si="976"/>
        <v>0</v>
      </c>
      <c r="FO574" s="41">
        <f t="shared" si="977"/>
        <v>0</v>
      </c>
      <c r="FP574" s="180">
        <f t="shared" si="978"/>
        <v>0</v>
      </c>
      <c r="FQ574" s="27"/>
      <c r="FR574" s="27"/>
      <c r="FS574" s="324">
        <f>SUMIF('Rekapitulasi Juni'!$D$804:$D$984,APS!$B574,'Rekapitulasi Juni'!$E$804:$E$984)</f>
        <v>0</v>
      </c>
      <c r="FT574" s="324">
        <f>SUMIF('Rekapitulasi Juni'!$D$804:$D$984,APS!$B574,'Rekapitulasi Juni'!$F$804:$F$984)</f>
        <v>0</v>
      </c>
      <c r="FU574" s="27"/>
      <c r="FV574" s="325">
        <f t="shared" si="918"/>
        <v>0</v>
      </c>
      <c r="FW574" s="325">
        <f t="shared" si="919"/>
        <v>0</v>
      </c>
      <c r="FX574" s="27"/>
      <c r="FY574" s="324">
        <f>SUMIF('Rekapitulasi Juni'!$U$804:$U$984,APS!$B574,'Rekapitulasi Juni'!$V$804:$V$984)</f>
        <v>0</v>
      </c>
      <c r="FZ574" s="324">
        <f>SUMIF('Rekapitulasi Juni'!$U$804:$U$984,APS!$B574,'Rekapitulasi Juni'!$W$804:$W$984)</f>
        <v>0</v>
      </c>
      <c r="GA574" s="27"/>
      <c r="GB574" s="325">
        <f t="shared" si="912"/>
        <v>0</v>
      </c>
      <c r="GC574" s="325">
        <f t="shared" si="913"/>
        <v>0</v>
      </c>
      <c r="GD574" s="27"/>
      <c r="GE574" s="324">
        <f>SUMIF('Rekapitulasi Juni'!$AL$804:$AL$984,APS!$B574,'Rekapitulasi Juni'!$AM$804:$AM$984)</f>
        <v>0</v>
      </c>
      <c r="GF574" s="324">
        <f>SUMIF('Rekapitulasi Juni'!$AL$804:$AL$984,APS!$B574,'Rekapitulasi Juni'!$AN$804:$AN$984)</f>
        <v>0</v>
      </c>
      <c r="GG574" s="27"/>
      <c r="GH574" s="325">
        <f t="shared" si="902"/>
        <v>0</v>
      </c>
      <c r="GI574" s="325">
        <f t="shared" si="903"/>
        <v>0</v>
      </c>
      <c r="GJ574" s="27"/>
      <c r="GK574" s="27"/>
      <c r="GL574" s="41">
        <f t="shared" si="979"/>
        <v>0</v>
      </c>
      <c r="GM574" s="41">
        <f t="shared" si="980"/>
        <v>0</v>
      </c>
      <c r="GN574" s="41">
        <f t="shared" si="981"/>
        <v>0</v>
      </c>
      <c r="GO574" s="41">
        <f t="shared" si="911"/>
        <v>0</v>
      </c>
      <c r="GP574" s="41">
        <f t="shared" si="982"/>
        <v>0</v>
      </c>
      <c r="GQ574" s="41">
        <f t="shared" si="983"/>
        <v>0</v>
      </c>
      <c r="GR574" s="180">
        <f t="shared" si="984"/>
        <v>0</v>
      </c>
      <c r="GS574" s="41">
        <f t="shared" si="904"/>
        <v>0</v>
      </c>
      <c r="GT574" s="41">
        <f t="shared" si="905"/>
        <v>0</v>
      </c>
      <c r="GU574" s="41">
        <f t="shared" si="906"/>
        <v>0</v>
      </c>
      <c r="GV574" s="41">
        <f t="shared" si="907"/>
        <v>0</v>
      </c>
      <c r="GW574" s="41">
        <f t="shared" si="908"/>
        <v>0</v>
      </c>
      <c r="GX574" s="41">
        <f t="shared" si="909"/>
        <v>0</v>
      </c>
      <c r="GY574" s="180">
        <f t="shared" si="910"/>
        <v>0</v>
      </c>
      <c r="GZ574" s="41">
        <v>550</v>
      </c>
      <c r="HA574" s="32"/>
      <c r="HB574" s="42">
        <f t="shared" si="794"/>
        <v>0</v>
      </c>
      <c r="HC574" s="59"/>
    </row>
    <row r="575" spans="1:211" ht="15" hidden="1" customHeight="1">
      <c r="A575" s="31" t="s">
        <v>1119</v>
      </c>
      <c r="B575" s="32" t="s">
        <v>1120</v>
      </c>
      <c r="C575" s="31" t="s">
        <v>1066</v>
      </c>
      <c r="D575" s="31" t="s">
        <v>1066</v>
      </c>
      <c r="E575" s="31" t="s">
        <v>43</v>
      </c>
      <c r="F575" s="31" t="s">
        <v>929</v>
      </c>
      <c r="G575" s="33">
        <v>0</v>
      </c>
      <c r="H575" s="33">
        <v>0</v>
      </c>
      <c r="I575" s="33">
        <v>0</v>
      </c>
      <c r="J575" s="34">
        <f>IFERROR(VLOOKUP(A575,#REF!,3,0),0)</f>
        <v>0</v>
      </c>
      <c r="K575" s="34">
        <f t="shared" si="789"/>
        <v>0</v>
      </c>
      <c r="L575" s="34">
        <v>0</v>
      </c>
      <c r="M575" s="34">
        <v>0</v>
      </c>
      <c r="N575" s="35">
        <f t="shared" si="790"/>
        <v>0</v>
      </c>
      <c r="O575" s="35">
        <f t="shared" si="791"/>
        <v>0</v>
      </c>
      <c r="P575" s="36"/>
      <c r="Q575" s="36">
        <f t="shared" si="920"/>
        <v>0</v>
      </c>
      <c r="R575" s="80"/>
      <c r="S575" s="37">
        <f ca="1">SUMIF(ROP!$D$6:$H$65536,A575,ROP!$J$6:$J$65536)</f>
        <v>0</v>
      </c>
      <c r="T575" s="37">
        <f>SUMIF(HASIL!$B:$B,APS!$B575&amp;RIGHT(APS!T$9,2),HASIL!$I:$I)</f>
        <v>0</v>
      </c>
      <c r="U575" s="37">
        <f>SUMIF(HASIL!$B:$B,APS!$B575&amp;RIGHT(APS!U$9,2),HASIL!$I:$I)</f>
        <v>0</v>
      </c>
      <c r="V575" s="37">
        <f>SUMIF(HASIL!$B:$B,APS!$B575&amp;RIGHT(APS!V$9,2),HASIL!$I:$I)</f>
        <v>0</v>
      </c>
      <c r="W575" s="37">
        <f>SUMIF(HASIL!$B:$B,APS!$B575&amp;RIGHT(APS!W$9,2),HASIL!$I:$I)</f>
        <v>0</v>
      </c>
      <c r="X575" s="38">
        <f t="shared" si="792"/>
        <v>0</v>
      </c>
      <c r="Y575" s="38">
        <f t="shared" si="793"/>
        <v>0</v>
      </c>
      <c r="Z575" s="39">
        <f t="shared" si="985"/>
        <v>0</v>
      </c>
      <c r="AA575" s="39">
        <f t="shared" si="987"/>
        <v>0</v>
      </c>
      <c r="AB575" s="40">
        <f t="shared" si="986"/>
        <v>0</v>
      </c>
      <c r="AC575" s="27">
        <v>0</v>
      </c>
      <c r="AD575" s="27"/>
      <c r="AE575" s="27"/>
      <c r="AF575" s="27"/>
      <c r="AG575" s="27"/>
      <c r="AH575" s="27"/>
      <c r="AI575" s="324">
        <f>SUMIF('Rekapitulasi Juni'!$D$9:$D$192,APS!$B575,'Rekapitulasi Juni'!$E$9:$E$192)</f>
        <v>0</v>
      </c>
      <c r="AJ575" s="324">
        <f>SUMIF('Rekapitulasi Juni'!$D$9:$D$192,APS!$B575,'Rekapitulasi Juni'!$F$9:$F$192)</f>
        <v>0</v>
      </c>
      <c r="AK575" s="324">
        <f>SUMIF('Rekapitulasi Juni'!$D$9:$D$192,APS!$B575,'Rekapitulasi Juni'!$K$9:$K$192)</f>
        <v>0</v>
      </c>
      <c r="AL575" s="325">
        <f t="shared" si="931"/>
        <v>0</v>
      </c>
      <c r="AM575" s="325">
        <f t="shared" si="932"/>
        <v>0</v>
      </c>
      <c r="AN575" s="27"/>
      <c r="AO575" s="324">
        <f>SUMIF('Rekapitulasi Juni'!$U$9:$U$192,APS!$B575,'Rekapitulasi Juni'!$V$9:$V$192)</f>
        <v>0</v>
      </c>
      <c r="AP575" s="324">
        <f>SUMIF('Rekapitulasi Juni'!$U$9:$U$192,APS!$B575,'Rekapitulasi Juni'!$W$9:$W$192)</f>
        <v>0</v>
      </c>
      <c r="AQ575" s="27"/>
      <c r="AR575" s="325">
        <f t="shared" si="933"/>
        <v>0</v>
      </c>
      <c r="AS575" s="325">
        <f t="shared" si="934"/>
        <v>0</v>
      </c>
      <c r="AT575" s="27"/>
      <c r="AU575" s="324">
        <f>SUMIF('Rekapitulasi Juni'!$AL$9:$AL$192,APS!$B575,'Rekapitulasi Juni'!$AM$9:$AM$192)</f>
        <v>0</v>
      </c>
      <c r="AV575" s="324">
        <f>SUMIF('Rekapitulasi Juni'!$AL$9:$AL$192,APS!$B575,'Rekapitulasi Juni'!$AN$9:$AN$192)</f>
        <v>0</v>
      </c>
      <c r="AW575" s="27"/>
      <c r="AX575" s="325">
        <f t="shared" si="935"/>
        <v>0</v>
      </c>
      <c r="AY575" s="325">
        <f t="shared" si="936"/>
        <v>0</v>
      </c>
      <c r="AZ575" s="41">
        <f t="shared" si="937"/>
        <v>0</v>
      </c>
      <c r="BA575" s="41">
        <f t="shared" si="938"/>
        <v>0</v>
      </c>
      <c r="BB575" s="41">
        <f t="shared" si="939"/>
        <v>0</v>
      </c>
      <c r="BC575" s="41">
        <f t="shared" si="940"/>
        <v>0</v>
      </c>
      <c r="BD575" s="41">
        <f t="shared" si="941"/>
        <v>0</v>
      </c>
      <c r="BE575" s="41">
        <f t="shared" si="942"/>
        <v>0</v>
      </c>
      <c r="BF575" s="180">
        <f t="shared" si="943"/>
        <v>0</v>
      </c>
      <c r="BG575" s="27">
        <v>0</v>
      </c>
      <c r="BH575" s="27"/>
      <c r="BI575" s="324">
        <f>SUMIF('Rekapitulasi Juni'!$D$214:$D$393,APS!$B575,'Rekapitulasi Juni'!$E$214:$E$393)</f>
        <v>0</v>
      </c>
      <c r="BJ575" s="324">
        <f>SUMIF('Rekapitulasi Juni'!$D$214:$D$393,APS!$B575,'Rekapitulasi Juni'!$F$214:$F$393)</f>
        <v>0</v>
      </c>
      <c r="BK575" s="27"/>
      <c r="BL575" s="325">
        <f t="shared" si="944"/>
        <v>0</v>
      </c>
      <c r="BM575" s="325">
        <f t="shared" si="945"/>
        <v>0</v>
      </c>
      <c r="BN575" s="27"/>
      <c r="BO575" s="324">
        <f>SUMIF('Rekapitulasi Juni'!$U$214:$U$393,APS!$B575,'Rekapitulasi Juni'!$V$214:$V$393)</f>
        <v>0</v>
      </c>
      <c r="BP575" s="324">
        <f>SUMIF('Rekapitulasi Juni'!$U$214:$U$393,APS!$B575,'Rekapitulasi Juni'!$W$214:$W$393)</f>
        <v>0</v>
      </c>
      <c r="BQ575" s="27"/>
      <c r="BR575" s="325">
        <f t="shared" si="946"/>
        <v>0</v>
      </c>
      <c r="BS575" s="325">
        <f t="shared" si="947"/>
        <v>0</v>
      </c>
      <c r="BT575" s="27"/>
      <c r="BU575" s="324">
        <f>SUMIF('Rekapitulasi Juni'!$AL$214:$AL$393,APS!$B575,'Rekapitulasi Juni'!$AM$214:$AM$393)</f>
        <v>0</v>
      </c>
      <c r="BV575" s="324">
        <f>SUMIF('Rekapitulasi Juni'!$AL$214:$AL$393,APS!$B575,'Rekapitulasi Juni'!$AN$214:$AN$393)</f>
        <v>0</v>
      </c>
      <c r="BW575" s="27"/>
      <c r="BX575" s="325">
        <f t="shared" si="948"/>
        <v>0</v>
      </c>
      <c r="BY575" s="325">
        <f t="shared" si="949"/>
        <v>0</v>
      </c>
      <c r="BZ575" s="27"/>
      <c r="CA575" s="324">
        <f>SUMIF('Rekapitulasi Juni'!$BA$214:$BA$393,APS!$B575,'Rekapitulasi Juni'!$BB$214:$BB$393)</f>
        <v>0</v>
      </c>
      <c r="CB575" s="324">
        <f>SUMIF('Rekapitulasi Juni'!$BA$214:$BA$393,APS!$B575,'Rekapitulasi Juni'!$BC$214:$BC$393)</f>
        <v>0</v>
      </c>
      <c r="CC575" s="27"/>
      <c r="CD575" s="325">
        <f t="shared" si="950"/>
        <v>0</v>
      </c>
      <c r="CE575" s="325">
        <f t="shared" si="951"/>
        <v>0</v>
      </c>
      <c r="CF575" s="27"/>
      <c r="CG575" s="324">
        <f>SUMIF('Rekapitulasi Juni'!$BP$214:$BP$393,APS!$B575,'Rekapitulasi Juni'!$BQ$214:$BQ$393)</f>
        <v>0</v>
      </c>
      <c r="CH575" s="324">
        <f>SUMIF('Rekapitulasi Juni'!$BP$214:$BP$393,APS!$B575,'Rekapitulasi Juni'!$BR$214:$BR$393)</f>
        <v>0</v>
      </c>
      <c r="CI575" s="27"/>
      <c r="CJ575" s="325">
        <f t="shared" si="952"/>
        <v>0</v>
      </c>
      <c r="CK575" s="325">
        <f t="shared" si="953"/>
        <v>0</v>
      </c>
      <c r="CL575" s="41">
        <f t="shared" si="954"/>
        <v>0</v>
      </c>
      <c r="CM575" s="41">
        <f t="shared" si="955"/>
        <v>0</v>
      </c>
      <c r="CN575" s="41">
        <f t="shared" si="956"/>
        <v>0</v>
      </c>
      <c r="CO575" s="41">
        <f t="shared" si="957"/>
        <v>0</v>
      </c>
      <c r="CP575" s="41">
        <f t="shared" si="958"/>
        <v>0</v>
      </c>
      <c r="CQ575" s="41">
        <f t="shared" si="959"/>
        <v>0</v>
      </c>
      <c r="CR575" s="180">
        <f t="shared" si="960"/>
        <v>0</v>
      </c>
      <c r="CS575" s="27">
        <v>0</v>
      </c>
      <c r="CT575" s="27"/>
      <c r="CU575" s="324">
        <f>SUMIF('Rekapitulasi Juni'!$D$410:$D$588,APS!$B575,'Rekapitulasi Juni'!$E$410:$E$588)</f>
        <v>0</v>
      </c>
      <c r="CV575" s="324">
        <f>SUMIF('Rekapitulasi Juni'!$D$410:$D$588,APS!$B575,'Rekapitulasi Juni'!$F$410:$F$588)</f>
        <v>0</v>
      </c>
      <c r="CW575" s="27"/>
      <c r="CX575" s="325">
        <f t="shared" si="961"/>
        <v>0</v>
      </c>
      <c r="CY575" s="325">
        <f t="shared" si="962"/>
        <v>0</v>
      </c>
      <c r="CZ575" s="27"/>
      <c r="DA575" s="324">
        <f>SUMIF('Rekapitulasi Juni'!$U$410:$U$588,APS!$B575,'Rekapitulasi Juni'!$V$410:$V$588)</f>
        <v>0</v>
      </c>
      <c r="DB575" s="324">
        <f>SUMIF('Rekapitulasi Juni'!$U$410:$U$588,APS!$B575,'Rekapitulasi Juni'!$W$410:$W$588)</f>
        <v>0</v>
      </c>
      <c r="DC575" s="27"/>
      <c r="DD575" s="325">
        <f t="shared" si="963"/>
        <v>0</v>
      </c>
      <c r="DE575" s="325">
        <f t="shared" si="964"/>
        <v>0</v>
      </c>
      <c r="DF575" s="27"/>
      <c r="DG575" s="324">
        <f>SUMIF('Rekapitulasi Juni'!$AL$410:$AL$588,APS!$B575,'Rekapitulasi Juni'!$AM$410:$AM$588)</f>
        <v>0</v>
      </c>
      <c r="DH575" s="324">
        <f>SUMIF('Rekapitulasi Juni'!$AL$410:$AL$588,APS!$B575,'Rekapitulasi Juni'!$AN$410:$AN$588)</f>
        <v>0</v>
      </c>
      <c r="DI575" s="27"/>
      <c r="DJ575" s="325">
        <f t="shared" si="929"/>
        <v>0</v>
      </c>
      <c r="DK575" s="325">
        <f t="shared" si="930"/>
        <v>0</v>
      </c>
      <c r="DL575" s="27"/>
      <c r="DM575" s="324">
        <f>SUMIF('Rekapitulasi Juni'!$BA$410:$BA$588,APS!$B575,'Rekapitulasi Juni'!$BB$410:$BB$588)</f>
        <v>0</v>
      </c>
      <c r="DN575" s="324">
        <f>SUMIF('Rekapitulasi Juni'!$BA$410:$BA$588,APS!$B575,'Rekapitulasi Juni'!$BC$410:$BC$588)</f>
        <v>0</v>
      </c>
      <c r="DO575" s="324">
        <f>SUMIF('Rekapitulasi Juni'!$BA$410:$BA$588,APS!$B575,'Rekapitulasi Juni'!$BF$410:$BF$588)</f>
        <v>0</v>
      </c>
      <c r="DP575" s="325">
        <f t="shared" si="921"/>
        <v>0</v>
      </c>
      <c r="DQ575" s="325">
        <f t="shared" si="922"/>
        <v>0</v>
      </c>
      <c r="DR575" s="27"/>
      <c r="DS575" s="324">
        <f>SUMIF('Rekapitulasi Juni'!$BP$410:$BP$588,APS!$B575,'Rekapitulasi Juni'!$BQ$410:$BQ$588)</f>
        <v>0</v>
      </c>
      <c r="DT575" s="324">
        <f>SUMIF('Rekapitulasi Juni'!$BP$410:$BP$588,APS!$B575,'Rekapitulasi Juni'!$BR$410:$BR$588)</f>
        <v>0</v>
      </c>
      <c r="DU575" s="27"/>
      <c r="DV575" s="325">
        <f t="shared" si="923"/>
        <v>0</v>
      </c>
      <c r="DW575" s="325">
        <f t="shared" si="924"/>
        <v>0</v>
      </c>
      <c r="DX575" s="41">
        <f t="shared" si="965"/>
        <v>0</v>
      </c>
      <c r="DY575" s="41">
        <f t="shared" si="966"/>
        <v>0</v>
      </c>
      <c r="DZ575" s="41">
        <f t="shared" si="967"/>
        <v>0</v>
      </c>
      <c r="EA575" s="41">
        <f t="shared" si="968"/>
        <v>0</v>
      </c>
      <c r="EB575" s="41">
        <f t="shared" si="969"/>
        <v>0</v>
      </c>
      <c r="EC575" s="41">
        <f t="shared" si="970"/>
        <v>0</v>
      </c>
      <c r="ED575" s="180">
        <f t="shared" si="971"/>
        <v>0</v>
      </c>
      <c r="EE575" s="27">
        <v>0</v>
      </c>
      <c r="EF575" s="27"/>
      <c r="EG575" s="324">
        <f>SUMIF('Rekapitulasi Juni'!$D$608:$D$786,APS!$B575,'Rekapitulasi Juni'!$E$608:$E$786)</f>
        <v>0</v>
      </c>
      <c r="EH575" s="324">
        <f>SUMIF('Rekapitulasi Juni'!$D$608:$D$786,APS!$B575,'Rekapitulasi Juni'!$F$608:$F$786)</f>
        <v>0</v>
      </c>
      <c r="EI575" s="27"/>
      <c r="EJ575" s="325">
        <f t="shared" si="925"/>
        <v>0</v>
      </c>
      <c r="EK575" s="325">
        <f t="shared" si="926"/>
        <v>0</v>
      </c>
      <c r="EL575" s="27"/>
      <c r="EM575" s="324">
        <f>SUMIF('Rekapitulasi Juni'!$U$608:$U$786,APS!$B575,'Rekapitulasi Juni'!$V$608:$V$786)</f>
        <v>0</v>
      </c>
      <c r="EN575" s="324">
        <f>SUMIF('Rekapitulasi Juni'!$U$608:$U$786,APS!$B575,'Rekapitulasi Juni'!$W$608:$W$786)</f>
        <v>0</v>
      </c>
      <c r="EO575" s="27"/>
      <c r="EP575" s="325">
        <f t="shared" si="927"/>
        <v>0</v>
      </c>
      <c r="EQ575" s="325">
        <f t="shared" si="928"/>
        <v>0</v>
      </c>
      <c r="ER575" s="27"/>
      <c r="ES575" s="324">
        <f>SUMIF('Rekapitulasi Juni'!$AL$608:$AL$786,APS!$B575,'Rekapitulasi Juni'!$AM$608:$AM$786)</f>
        <v>0</v>
      </c>
      <c r="ET575" s="324">
        <f>SUMIF('Rekapitulasi Juni'!$AL$608:$AL$786,APS!$B575,'Rekapitulasi Juni'!$AN$608:$AN$786)</f>
        <v>0</v>
      </c>
      <c r="EU575" s="27"/>
      <c r="EV575" s="325">
        <f t="shared" si="914"/>
        <v>0</v>
      </c>
      <c r="EW575" s="325">
        <f t="shared" si="915"/>
        <v>0</v>
      </c>
      <c r="EX575" s="27"/>
      <c r="EY575" s="324">
        <f>SUMIF('Rekapitulasi Juni'!$BA$608:$BA$786,APS!$B575,'Rekapitulasi Juni'!$BB$608:$BB$786)</f>
        <v>0</v>
      </c>
      <c r="EZ575" s="324">
        <f>SUMIF('Rekapitulasi Juni'!$BA$608:$BA$786,APS!$B575,'Rekapitulasi Juni'!$BC$608:$BC$786)</f>
        <v>0</v>
      </c>
      <c r="FA575" s="324">
        <f>SUMIF('Rekapitulasi Juni'!$BA$608:$BA$786,APS!$B575,'Rekapitulasi Juni'!$BF$608:$BF$786)</f>
        <v>0</v>
      </c>
      <c r="FB575" s="325">
        <f t="shared" si="916"/>
        <v>0</v>
      </c>
      <c r="FC575" s="325">
        <f t="shared" si="917"/>
        <v>0</v>
      </c>
      <c r="FD575" s="27"/>
      <c r="FE575" s="27"/>
      <c r="FF575" s="27"/>
      <c r="FG575" s="27"/>
      <c r="FH575" s="27"/>
      <c r="FI575" s="27"/>
      <c r="FJ575" s="41">
        <f t="shared" si="972"/>
        <v>0</v>
      </c>
      <c r="FK575" s="41">
        <f t="shared" si="973"/>
        <v>0</v>
      </c>
      <c r="FL575" s="41">
        <f t="shared" si="974"/>
        <v>0</v>
      </c>
      <c r="FM575" s="41">
        <f t="shared" si="975"/>
        <v>0</v>
      </c>
      <c r="FN575" s="41">
        <f t="shared" si="976"/>
        <v>0</v>
      </c>
      <c r="FO575" s="41">
        <f t="shared" si="977"/>
        <v>0</v>
      </c>
      <c r="FP575" s="180">
        <f t="shared" si="978"/>
        <v>0</v>
      </c>
      <c r="FQ575" s="27"/>
      <c r="FR575" s="27"/>
      <c r="FS575" s="324">
        <f>SUMIF('Rekapitulasi Juni'!$D$804:$D$984,APS!$B575,'Rekapitulasi Juni'!$E$804:$E$984)</f>
        <v>0</v>
      </c>
      <c r="FT575" s="324">
        <f>SUMIF('Rekapitulasi Juni'!$D$804:$D$984,APS!$B575,'Rekapitulasi Juni'!$F$804:$F$984)</f>
        <v>0</v>
      </c>
      <c r="FU575" s="27"/>
      <c r="FV575" s="325">
        <f t="shared" si="918"/>
        <v>0</v>
      </c>
      <c r="FW575" s="325">
        <f t="shared" si="919"/>
        <v>0</v>
      </c>
      <c r="FX575" s="27"/>
      <c r="FY575" s="324">
        <f>SUMIF('Rekapitulasi Juni'!$U$804:$U$984,APS!$B575,'Rekapitulasi Juni'!$V$804:$V$984)</f>
        <v>0</v>
      </c>
      <c r="FZ575" s="324">
        <f>SUMIF('Rekapitulasi Juni'!$U$804:$U$984,APS!$B575,'Rekapitulasi Juni'!$W$804:$W$984)</f>
        <v>0</v>
      </c>
      <c r="GA575" s="27"/>
      <c r="GB575" s="325">
        <f t="shared" si="912"/>
        <v>0</v>
      </c>
      <c r="GC575" s="325">
        <f t="shared" si="913"/>
        <v>0</v>
      </c>
      <c r="GD575" s="27"/>
      <c r="GE575" s="324">
        <f>SUMIF('Rekapitulasi Juni'!$AL$804:$AL$984,APS!$B575,'Rekapitulasi Juni'!$AM$804:$AM$984)</f>
        <v>0</v>
      </c>
      <c r="GF575" s="324">
        <f>SUMIF('Rekapitulasi Juni'!$AL$804:$AL$984,APS!$B575,'Rekapitulasi Juni'!$AN$804:$AN$984)</f>
        <v>0</v>
      </c>
      <c r="GG575" s="27"/>
      <c r="GH575" s="325">
        <f t="shared" si="902"/>
        <v>0</v>
      </c>
      <c r="GI575" s="325">
        <f t="shared" si="903"/>
        <v>0</v>
      </c>
      <c r="GJ575" s="27"/>
      <c r="GK575" s="27"/>
      <c r="GL575" s="41">
        <f t="shared" si="979"/>
        <v>0</v>
      </c>
      <c r="GM575" s="41">
        <f t="shared" si="980"/>
        <v>0</v>
      </c>
      <c r="GN575" s="41">
        <f t="shared" si="981"/>
        <v>0</v>
      </c>
      <c r="GO575" s="41">
        <f t="shared" si="911"/>
        <v>0</v>
      </c>
      <c r="GP575" s="41">
        <f t="shared" si="982"/>
        <v>0</v>
      </c>
      <c r="GQ575" s="41">
        <f t="shared" si="983"/>
        <v>0</v>
      </c>
      <c r="GR575" s="180">
        <f t="shared" si="984"/>
        <v>0</v>
      </c>
      <c r="GS575" s="41">
        <f t="shared" si="904"/>
        <v>0</v>
      </c>
      <c r="GT575" s="41">
        <f t="shared" si="905"/>
        <v>0</v>
      </c>
      <c r="GU575" s="41">
        <f t="shared" si="906"/>
        <v>0</v>
      </c>
      <c r="GV575" s="41">
        <f t="shared" si="907"/>
        <v>0</v>
      </c>
      <c r="GW575" s="41">
        <f t="shared" si="908"/>
        <v>0</v>
      </c>
      <c r="GX575" s="41">
        <f t="shared" si="909"/>
        <v>0</v>
      </c>
      <c r="GY575" s="180">
        <f t="shared" si="910"/>
        <v>0</v>
      </c>
      <c r="GZ575" s="41">
        <v>551</v>
      </c>
      <c r="HA575" s="32"/>
      <c r="HB575" s="42">
        <f t="shared" si="794"/>
        <v>0</v>
      </c>
      <c r="HC575" s="59"/>
    </row>
    <row r="576" spans="1:211" ht="15" customHeight="1">
      <c r="A576" s="31" t="s">
        <v>1121</v>
      </c>
      <c r="B576" s="32" t="s">
        <v>1122</v>
      </c>
      <c r="C576" s="31" t="s">
        <v>1066</v>
      </c>
      <c r="D576" s="31" t="s">
        <v>1066</v>
      </c>
      <c r="E576" s="31" t="s">
        <v>43</v>
      </c>
      <c r="F576" s="31" t="s">
        <v>929</v>
      </c>
      <c r="G576" s="33">
        <v>0</v>
      </c>
      <c r="H576" s="33">
        <v>0</v>
      </c>
      <c r="I576" s="33">
        <v>0</v>
      </c>
      <c r="J576" s="34">
        <f>IFERROR(VLOOKUP(A576,#REF!,3,0),0)</f>
        <v>0</v>
      </c>
      <c r="K576" s="34">
        <f t="shared" si="789"/>
        <v>0</v>
      </c>
      <c r="L576" s="34">
        <v>0</v>
      </c>
      <c r="M576" s="34">
        <v>0</v>
      </c>
      <c r="N576" s="35">
        <f t="shared" si="790"/>
        <v>0</v>
      </c>
      <c r="O576" s="35">
        <f t="shared" si="791"/>
        <v>0</v>
      </c>
      <c r="P576" s="36">
        <v>10</v>
      </c>
      <c r="Q576" s="36">
        <f t="shared" si="920"/>
        <v>10</v>
      </c>
      <c r="R576" s="80"/>
      <c r="S576" s="37">
        <f ca="1">SUMIF(ROP!$D$6:$H$65536,A576,ROP!$J$6:$J$65536)</f>
        <v>0</v>
      </c>
      <c r="T576" s="37">
        <f>SUMIF(HASIL!$B:$B,APS!$B576&amp;RIGHT(APS!T$9,2),HASIL!$I:$I)</f>
        <v>0</v>
      </c>
      <c r="U576" s="37">
        <f>SUMIF(HASIL!$B:$B,APS!$B576&amp;RIGHT(APS!U$9,2),HASIL!$I:$I)</f>
        <v>0</v>
      </c>
      <c r="V576" s="37">
        <f>SUMIF(HASIL!$B:$B,APS!$B576&amp;RIGHT(APS!V$9,2),HASIL!$I:$I)</f>
        <v>0</v>
      </c>
      <c r="W576" s="37">
        <f>SUMIF(HASIL!$B:$B,APS!$B576&amp;RIGHT(APS!W$9,2),HASIL!$I:$I)</f>
        <v>0</v>
      </c>
      <c r="X576" s="38">
        <f t="shared" si="792"/>
        <v>0</v>
      </c>
      <c r="Y576" s="38">
        <f t="shared" si="793"/>
        <v>-10</v>
      </c>
      <c r="Z576" s="39">
        <f t="shared" si="985"/>
        <v>0</v>
      </c>
      <c r="AA576" s="39">
        <f t="shared" si="987"/>
        <v>10</v>
      </c>
      <c r="AB576" s="40">
        <f t="shared" si="986"/>
        <v>10</v>
      </c>
      <c r="AC576" s="27">
        <v>10</v>
      </c>
      <c r="AD576" s="27"/>
      <c r="AE576" s="27"/>
      <c r="AF576" s="27"/>
      <c r="AG576" s="27"/>
      <c r="AH576" s="27"/>
      <c r="AI576" s="324">
        <f>SUMIF('Rekapitulasi Juni'!$D$9:$D$192,APS!$B576,'Rekapitulasi Juni'!$E$9:$E$192)</f>
        <v>0</v>
      </c>
      <c r="AJ576" s="324">
        <f>SUMIF('Rekapitulasi Juni'!$D$9:$D$192,APS!$B576,'Rekapitulasi Juni'!$F$9:$F$192)</f>
        <v>0</v>
      </c>
      <c r="AK576" s="324">
        <f>SUMIF('Rekapitulasi Juni'!$D$9:$D$192,APS!$B576,'Rekapitulasi Juni'!$K$9:$K$192)</f>
        <v>0</v>
      </c>
      <c r="AL576" s="325">
        <f t="shared" si="931"/>
        <v>0</v>
      </c>
      <c r="AM576" s="325">
        <f t="shared" si="932"/>
        <v>0</v>
      </c>
      <c r="AN576" s="27"/>
      <c r="AO576" s="324">
        <f>SUMIF('Rekapitulasi Juni'!$U$9:$U$192,APS!$B576,'Rekapitulasi Juni'!$V$9:$V$192)</f>
        <v>0</v>
      </c>
      <c r="AP576" s="324">
        <f>SUMIF('Rekapitulasi Juni'!$U$9:$U$192,APS!$B576,'Rekapitulasi Juni'!$W$9:$W$192)</f>
        <v>0</v>
      </c>
      <c r="AQ576" s="27"/>
      <c r="AR576" s="325">
        <f t="shared" si="933"/>
        <v>0</v>
      </c>
      <c r="AS576" s="325">
        <f t="shared" si="934"/>
        <v>0</v>
      </c>
      <c r="AT576" s="27"/>
      <c r="AU576" s="324">
        <f>SUMIF('Rekapitulasi Juni'!$AL$9:$AL$192,APS!$B576,'Rekapitulasi Juni'!$AM$9:$AM$192)</f>
        <v>0</v>
      </c>
      <c r="AV576" s="324">
        <f>SUMIF('Rekapitulasi Juni'!$AL$9:$AL$192,APS!$B576,'Rekapitulasi Juni'!$AN$9:$AN$192)</f>
        <v>0</v>
      </c>
      <c r="AW576" s="27"/>
      <c r="AX576" s="325">
        <f t="shared" si="935"/>
        <v>0</v>
      </c>
      <c r="AY576" s="325">
        <f t="shared" si="936"/>
        <v>0</v>
      </c>
      <c r="AZ576" s="41">
        <f t="shared" si="937"/>
        <v>0</v>
      </c>
      <c r="BA576" s="41">
        <f t="shared" si="938"/>
        <v>0</v>
      </c>
      <c r="BB576" s="41">
        <f t="shared" si="939"/>
        <v>0</v>
      </c>
      <c r="BC576" s="41">
        <f t="shared" si="940"/>
        <v>0</v>
      </c>
      <c r="BD576" s="41">
        <f t="shared" si="941"/>
        <v>0</v>
      </c>
      <c r="BE576" s="41">
        <f t="shared" si="942"/>
        <v>0</v>
      </c>
      <c r="BF576" s="180">
        <f t="shared" si="943"/>
        <v>0</v>
      </c>
      <c r="BG576" s="27">
        <v>0</v>
      </c>
      <c r="BH576" s="27"/>
      <c r="BI576" s="324">
        <f>SUMIF('Rekapitulasi Juni'!$D$214:$D$393,APS!$B576,'Rekapitulasi Juni'!$E$214:$E$393)</f>
        <v>0</v>
      </c>
      <c r="BJ576" s="324">
        <f>SUMIF('Rekapitulasi Juni'!$D$214:$D$393,APS!$B576,'Rekapitulasi Juni'!$F$214:$F$393)</f>
        <v>0</v>
      </c>
      <c r="BK576" s="27"/>
      <c r="BL576" s="325">
        <f t="shared" si="944"/>
        <v>0</v>
      </c>
      <c r="BM576" s="325">
        <f t="shared" si="945"/>
        <v>0</v>
      </c>
      <c r="BN576" s="27"/>
      <c r="BO576" s="324">
        <f>SUMIF('Rekapitulasi Juni'!$U$214:$U$393,APS!$B576,'Rekapitulasi Juni'!$V$214:$V$393)</f>
        <v>0</v>
      </c>
      <c r="BP576" s="324">
        <f>SUMIF('Rekapitulasi Juni'!$U$214:$U$393,APS!$B576,'Rekapitulasi Juni'!$W$214:$W$393)</f>
        <v>0</v>
      </c>
      <c r="BQ576" s="27"/>
      <c r="BR576" s="325">
        <f t="shared" si="946"/>
        <v>0</v>
      </c>
      <c r="BS576" s="325">
        <f t="shared" si="947"/>
        <v>0</v>
      </c>
      <c r="BT576" s="27"/>
      <c r="BU576" s="324">
        <f>SUMIF('Rekapitulasi Juni'!$AL$214:$AL$393,APS!$B576,'Rekapitulasi Juni'!$AM$214:$AM$393)</f>
        <v>0</v>
      </c>
      <c r="BV576" s="324">
        <f>SUMIF('Rekapitulasi Juni'!$AL$214:$AL$393,APS!$B576,'Rekapitulasi Juni'!$AN$214:$AN$393)</f>
        <v>0</v>
      </c>
      <c r="BW576" s="27"/>
      <c r="BX576" s="325">
        <f t="shared" si="948"/>
        <v>0</v>
      </c>
      <c r="BY576" s="325">
        <f t="shared" si="949"/>
        <v>0</v>
      </c>
      <c r="BZ576" s="27">
        <v>10</v>
      </c>
      <c r="CA576" s="324">
        <f>SUMIF('Rekapitulasi Juni'!$BA$214:$BA$393,APS!$B576,'Rekapitulasi Juni'!$BB$214:$BB$393)</f>
        <v>0</v>
      </c>
      <c r="CB576" s="324">
        <f>SUMIF('Rekapitulasi Juni'!$BA$214:$BA$393,APS!$B576,'Rekapitulasi Juni'!$BC$214:$BC$393)</f>
        <v>0</v>
      </c>
      <c r="CC576" s="27"/>
      <c r="CD576" s="325">
        <f t="shared" si="950"/>
        <v>0</v>
      </c>
      <c r="CE576" s="325">
        <f t="shared" si="951"/>
        <v>0</v>
      </c>
      <c r="CF576" s="27"/>
      <c r="CG576" s="324">
        <f>SUMIF('Rekapitulasi Juni'!$BP$214:$BP$393,APS!$B576,'Rekapitulasi Juni'!$BQ$214:$BQ$393)</f>
        <v>0</v>
      </c>
      <c r="CH576" s="324">
        <f>SUMIF('Rekapitulasi Juni'!$BP$214:$BP$393,APS!$B576,'Rekapitulasi Juni'!$BR$214:$BR$393)</f>
        <v>0</v>
      </c>
      <c r="CI576" s="27"/>
      <c r="CJ576" s="325">
        <f t="shared" si="952"/>
        <v>0</v>
      </c>
      <c r="CK576" s="325">
        <f t="shared" si="953"/>
        <v>0</v>
      </c>
      <c r="CL576" s="41">
        <f t="shared" si="954"/>
        <v>10</v>
      </c>
      <c r="CM576" s="41">
        <f t="shared" si="955"/>
        <v>0</v>
      </c>
      <c r="CN576" s="41">
        <f t="shared" si="956"/>
        <v>0</v>
      </c>
      <c r="CO576" s="41">
        <f t="shared" si="957"/>
        <v>0</v>
      </c>
      <c r="CP576" s="41">
        <f t="shared" si="958"/>
        <v>0</v>
      </c>
      <c r="CQ576" s="41">
        <f t="shared" si="959"/>
        <v>-10</v>
      </c>
      <c r="CR576" s="180">
        <f t="shared" si="960"/>
        <v>0</v>
      </c>
      <c r="CS576" s="27">
        <v>0</v>
      </c>
      <c r="CT576" s="27"/>
      <c r="CU576" s="324">
        <f>SUMIF('Rekapitulasi Juni'!$D$410:$D$588,APS!$B576,'Rekapitulasi Juni'!$E$410:$E$588)</f>
        <v>0</v>
      </c>
      <c r="CV576" s="324">
        <f>SUMIF('Rekapitulasi Juni'!$D$410:$D$588,APS!$B576,'Rekapitulasi Juni'!$F$410:$F$588)</f>
        <v>0</v>
      </c>
      <c r="CW576" s="27"/>
      <c r="CX576" s="325">
        <f t="shared" si="961"/>
        <v>0</v>
      </c>
      <c r="CY576" s="325">
        <f t="shared" si="962"/>
        <v>0</v>
      </c>
      <c r="CZ576" s="27"/>
      <c r="DA576" s="324">
        <f>SUMIF('Rekapitulasi Juni'!$U$410:$U$588,APS!$B576,'Rekapitulasi Juni'!$V$410:$V$588)</f>
        <v>0</v>
      </c>
      <c r="DB576" s="324">
        <f>SUMIF('Rekapitulasi Juni'!$U$410:$U$588,APS!$B576,'Rekapitulasi Juni'!$W$410:$W$588)</f>
        <v>0</v>
      </c>
      <c r="DC576" s="27"/>
      <c r="DD576" s="325">
        <f t="shared" si="963"/>
        <v>0</v>
      </c>
      <c r="DE576" s="325">
        <f t="shared" si="964"/>
        <v>0</v>
      </c>
      <c r="DF576" s="27"/>
      <c r="DG576" s="324">
        <f>SUMIF('Rekapitulasi Juni'!$AL$410:$AL$588,APS!$B576,'Rekapitulasi Juni'!$AM$410:$AM$588)</f>
        <v>0</v>
      </c>
      <c r="DH576" s="324">
        <f>SUMIF('Rekapitulasi Juni'!$AL$410:$AL$588,APS!$B576,'Rekapitulasi Juni'!$AN$410:$AN$588)</f>
        <v>0</v>
      </c>
      <c r="DI576" s="27"/>
      <c r="DJ576" s="325">
        <f t="shared" si="929"/>
        <v>0</v>
      </c>
      <c r="DK576" s="325">
        <f t="shared" si="930"/>
        <v>0</v>
      </c>
      <c r="DL576" s="27"/>
      <c r="DM576" s="324">
        <f>SUMIF('Rekapitulasi Juni'!$BA$410:$BA$588,APS!$B576,'Rekapitulasi Juni'!$BB$410:$BB$588)</f>
        <v>0</v>
      </c>
      <c r="DN576" s="324">
        <f>SUMIF('Rekapitulasi Juni'!$BA$410:$BA$588,APS!$B576,'Rekapitulasi Juni'!$BC$410:$BC$588)</f>
        <v>0</v>
      </c>
      <c r="DO576" s="324">
        <f>SUMIF('Rekapitulasi Juni'!$BA$410:$BA$588,APS!$B576,'Rekapitulasi Juni'!$BF$410:$BF$588)</f>
        <v>0</v>
      </c>
      <c r="DP576" s="325">
        <f t="shared" si="921"/>
        <v>0</v>
      </c>
      <c r="DQ576" s="325">
        <f t="shared" si="922"/>
        <v>0</v>
      </c>
      <c r="DR576" s="27"/>
      <c r="DS576" s="324">
        <f>SUMIF('Rekapitulasi Juni'!$BP$410:$BP$588,APS!$B576,'Rekapitulasi Juni'!$BQ$410:$BQ$588)</f>
        <v>0</v>
      </c>
      <c r="DT576" s="324">
        <f>SUMIF('Rekapitulasi Juni'!$BP$410:$BP$588,APS!$B576,'Rekapitulasi Juni'!$BR$410:$BR$588)</f>
        <v>0</v>
      </c>
      <c r="DU576" s="27"/>
      <c r="DV576" s="325">
        <f t="shared" si="923"/>
        <v>0</v>
      </c>
      <c r="DW576" s="325">
        <f t="shared" si="924"/>
        <v>0</v>
      </c>
      <c r="DX576" s="41">
        <f t="shared" si="965"/>
        <v>0</v>
      </c>
      <c r="DY576" s="41">
        <f t="shared" si="966"/>
        <v>0</v>
      </c>
      <c r="DZ576" s="41">
        <f t="shared" si="967"/>
        <v>0</v>
      </c>
      <c r="EA576" s="41">
        <f t="shared" si="968"/>
        <v>0</v>
      </c>
      <c r="EB576" s="41">
        <f t="shared" si="969"/>
        <v>0</v>
      </c>
      <c r="EC576" s="41">
        <f t="shared" si="970"/>
        <v>0</v>
      </c>
      <c r="ED576" s="180">
        <f t="shared" si="971"/>
        <v>0</v>
      </c>
      <c r="EE576" s="27">
        <v>0</v>
      </c>
      <c r="EF576" s="27"/>
      <c r="EG576" s="324">
        <f>SUMIF('Rekapitulasi Juni'!$D$608:$D$786,APS!$B576,'Rekapitulasi Juni'!$E$608:$E$786)</f>
        <v>0</v>
      </c>
      <c r="EH576" s="324">
        <f>SUMIF('Rekapitulasi Juni'!$D$608:$D$786,APS!$B576,'Rekapitulasi Juni'!$F$608:$F$786)</f>
        <v>0</v>
      </c>
      <c r="EI576" s="27"/>
      <c r="EJ576" s="325">
        <f t="shared" si="925"/>
        <v>0</v>
      </c>
      <c r="EK576" s="325">
        <f t="shared" si="926"/>
        <v>0</v>
      </c>
      <c r="EL576" s="27"/>
      <c r="EM576" s="324">
        <f>SUMIF('Rekapitulasi Juni'!$U$608:$U$786,APS!$B576,'Rekapitulasi Juni'!$V$608:$V$786)</f>
        <v>0</v>
      </c>
      <c r="EN576" s="324">
        <f>SUMIF('Rekapitulasi Juni'!$U$608:$U$786,APS!$B576,'Rekapitulasi Juni'!$W$608:$W$786)</f>
        <v>0</v>
      </c>
      <c r="EO576" s="27"/>
      <c r="EP576" s="325">
        <f t="shared" si="927"/>
        <v>0</v>
      </c>
      <c r="EQ576" s="325">
        <f t="shared" si="928"/>
        <v>0</v>
      </c>
      <c r="ER576" s="27"/>
      <c r="ES576" s="324">
        <f>SUMIF('Rekapitulasi Juni'!$AL$608:$AL$786,APS!$B576,'Rekapitulasi Juni'!$AM$608:$AM$786)</f>
        <v>0</v>
      </c>
      <c r="ET576" s="324">
        <f>SUMIF('Rekapitulasi Juni'!$AL$608:$AL$786,APS!$B576,'Rekapitulasi Juni'!$AN$608:$AN$786)</f>
        <v>0</v>
      </c>
      <c r="EU576" s="27"/>
      <c r="EV576" s="325">
        <f t="shared" si="914"/>
        <v>0</v>
      </c>
      <c r="EW576" s="325">
        <f t="shared" si="915"/>
        <v>0</v>
      </c>
      <c r="EX576" s="27"/>
      <c r="EY576" s="324">
        <f>SUMIF('Rekapitulasi Juni'!$BA$608:$BA$786,APS!$B576,'Rekapitulasi Juni'!$BB$608:$BB$786)</f>
        <v>0</v>
      </c>
      <c r="EZ576" s="324">
        <f>SUMIF('Rekapitulasi Juni'!$BA$608:$BA$786,APS!$B576,'Rekapitulasi Juni'!$BC$608:$BC$786)</f>
        <v>0</v>
      </c>
      <c r="FA576" s="324">
        <f>SUMIF('Rekapitulasi Juni'!$BA$608:$BA$786,APS!$B576,'Rekapitulasi Juni'!$BF$608:$BF$786)</f>
        <v>0</v>
      </c>
      <c r="FB576" s="325">
        <f t="shared" si="916"/>
        <v>0</v>
      </c>
      <c r="FC576" s="325">
        <f t="shared" si="917"/>
        <v>0</v>
      </c>
      <c r="FD576" s="27"/>
      <c r="FE576" s="27"/>
      <c r="FF576" s="27"/>
      <c r="FG576" s="27"/>
      <c r="FH576" s="27"/>
      <c r="FI576" s="27"/>
      <c r="FJ576" s="41">
        <f t="shared" si="972"/>
        <v>0</v>
      </c>
      <c r="FK576" s="41">
        <f t="shared" si="973"/>
        <v>0</v>
      </c>
      <c r="FL576" s="41">
        <f t="shared" si="974"/>
        <v>0</v>
      </c>
      <c r="FM576" s="41">
        <f t="shared" si="975"/>
        <v>0</v>
      </c>
      <c r="FN576" s="41">
        <f t="shared" si="976"/>
        <v>0</v>
      </c>
      <c r="FO576" s="41">
        <f t="shared" si="977"/>
        <v>0</v>
      </c>
      <c r="FP576" s="180">
        <f t="shared" si="978"/>
        <v>0</v>
      </c>
      <c r="FQ576" s="27"/>
      <c r="FR576" s="27"/>
      <c r="FS576" s="324">
        <f>SUMIF('Rekapitulasi Juni'!$D$804:$D$984,APS!$B576,'Rekapitulasi Juni'!$E$804:$E$984)</f>
        <v>0</v>
      </c>
      <c r="FT576" s="324">
        <f>SUMIF('Rekapitulasi Juni'!$D$804:$D$984,APS!$B576,'Rekapitulasi Juni'!$F$804:$F$984)</f>
        <v>0</v>
      </c>
      <c r="FU576" s="27"/>
      <c r="FV576" s="325">
        <f t="shared" si="918"/>
        <v>0</v>
      </c>
      <c r="FW576" s="325">
        <f t="shared" si="919"/>
        <v>0</v>
      </c>
      <c r="FX576" s="27"/>
      <c r="FY576" s="324">
        <f>SUMIF('Rekapitulasi Juni'!$U$804:$U$984,APS!$B576,'Rekapitulasi Juni'!$V$804:$V$984)</f>
        <v>0</v>
      </c>
      <c r="FZ576" s="324">
        <f>SUMIF('Rekapitulasi Juni'!$U$804:$U$984,APS!$B576,'Rekapitulasi Juni'!$W$804:$W$984)</f>
        <v>0</v>
      </c>
      <c r="GA576" s="27"/>
      <c r="GB576" s="325">
        <f t="shared" si="912"/>
        <v>0</v>
      </c>
      <c r="GC576" s="325">
        <f t="shared" si="913"/>
        <v>0</v>
      </c>
      <c r="GD576" s="27"/>
      <c r="GE576" s="324">
        <f>SUMIF('Rekapitulasi Juni'!$AL$804:$AL$984,APS!$B576,'Rekapitulasi Juni'!$AM$804:$AM$984)</f>
        <v>0</v>
      </c>
      <c r="GF576" s="324">
        <f>SUMIF('Rekapitulasi Juni'!$AL$804:$AL$984,APS!$B576,'Rekapitulasi Juni'!$AN$804:$AN$984)</f>
        <v>0</v>
      </c>
      <c r="GG576" s="27"/>
      <c r="GH576" s="325">
        <f t="shared" si="902"/>
        <v>0</v>
      </c>
      <c r="GI576" s="325">
        <f t="shared" si="903"/>
        <v>0</v>
      </c>
      <c r="GJ576" s="27"/>
      <c r="GK576" s="27"/>
      <c r="GL576" s="41">
        <f t="shared" si="979"/>
        <v>0</v>
      </c>
      <c r="GM576" s="41">
        <f t="shared" si="980"/>
        <v>0</v>
      </c>
      <c r="GN576" s="41">
        <f t="shared" si="981"/>
        <v>0</v>
      </c>
      <c r="GO576" s="41">
        <f t="shared" si="911"/>
        <v>0</v>
      </c>
      <c r="GP576" s="41">
        <f t="shared" si="982"/>
        <v>0</v>
      </c>
      <c r="GQ576" s="41">
        <f t="shared" si="983"/>
        <v>0</v>
      </c>
      <c r="GR576" s="180">
        <f t="shared" si="984"/>
        <v>0</v>
      </c>
      <c r="GS576" s="41">
        <f t="shared" si="904"/>
        <v>10</v>
      </c>
      <c r="GT576" s="41">
        <f t="shared" si="905"/>
        <v>0</v>
      </c>
      <c r="GU576" s="41">
        <f t="shared" si="906"/>
        <v>0</v>
      </c>
      <c r="GV576" s="41">
        <f t="shared" si="907"/>
        <v>0</v>
      </c>
      <c r="GW576" s="41">
        <f t="shared" si="908"/>
        <v>0</v>
      </c>
      <c r="GX576" s="41">
        <f t="shared" si="909"/>
        <v>-10</v>
      </c>
      <c r="GY576" s="180">
        <f t="shared" si="910"/>
        <v>0</v>
      </c>
      <c r="GZ576" s="41">
        <v>552</v>
      </c>
      <c r="HA576" s="32"/>
      <c r="HB576" s="42">
        <f t="shared" si="794"/>
        <v>10</v>
      </c>
      <c r="HC576" s="59"/>
    </row>
    <row r="577" spans="1:211" ht="15" hidden="1" customHeight="1">
      <c r="A577" s="31" t="s">
        <v>1123</v>
      </c>
      <c r="B577" s="32" t="s">
        <v>1124</v>
      </c>
      <c r="C577" s="31" t="s">
        <v>1066</v>
      </c>
      <c r="D577" s="31" t="s">
        <v>1066</v>
      </c>
      <c r="E577" s="31" t="s">
        <v>43</v>
      </c>
      <c r="F577" s="31" t="s">
        <v>929</v>
      </c>
      <c r="G577" s="33">
        <v>0</v>
      </c>
      <c r="H577" s="33">
        <v>0</v>
      </c>
      <c r="I577" s="33">
        <v>0</v>
      </c>
      <c r="J577" s="34">
        <f>IFERROR(VLOOKUP(A577,#REF!,3,0),0)</f>
        <v>0</v>
      </c>
      <c r="K577" s="34">
        <f t="shared" si="789"/>
        <v>0</v>
      </c>
      <c r="L577" s="34">
        <v>0</v>
      </c>
      <c r="M577" s="34">
        <v>0</v>
      </c>
      <c r="N577" s="35">
        <f t="shared" si="790"/>
        <v>0</v>
      </c>
      <c r="O577" s="35">
        <f t="shared" si="791"/>
        <v>0</v>
      </c>
      <c r="P577" s="36"/>
      <c r="Q577" s="36">
        <f t="shared" si="920"/>
        <v>0</v>
      </c>
      <c r="R577" s="80"/>
      <c r="S577" s="37">
        <f ca="1">SUMIF(ROP!$D$6:$H$65536,A577,ROP!$J$6:$J$65536)</f>
        <v>0</v>
      </c>
      <c r="T577" s="37">
        <f>SUMIF(HASIL!$B:$B,APS!$B577&amp;RIGHT(APS!T$9,2),HASIL!$I:$I)</f>
        <v>0</v>
      </c>
      <c r="U577" s="37">
        <f>SUMIF(HASIL!$B:$B,APS!$B577&amp;RIGHT(APS!U$9,2),HASIL!$I:$I)</f>
        <v>0</v>
      </c>
      <c r="V577" s="37">
        <f>SUMIF(HASIL!$B:$B,APS!$B577&amp;RIGHT(APS!V$9,2),HASIL!$I:$I)</f>
        <v>0</v>
      </c>
      <c r="W577" s="37">
        <f>SUMIF(HASIL!$B:$B,APS!$B577&amp;RIGHT(APS!W$9,2),HASIL!$I:$I)</f>
        <v>0</v>
      </c>
      <c r="X577" s="38">
        <f t="shared" si="792"/>
        <v>0</v>
      </c>
      <c r="Y577" s="38">
        <f t="shared" si="793"/>
        <v>0</v>
      </c>
      <c r="Z577" s="39">
        <f t="shared" si="985"/>
        <v>0</v>
      </c>
      <c r="AA577" s="39">
        <f t="shared" si="987"/>
        <v>0</v>
      </c>
      <c r="AB577" s="40">
        <f t="shared" si="986"/>
        <v>0</v>
      </c>
      <c r="AC577" s="27">
        <v>0</v>
      </c>
      <c r="AD577" s="27"/>
      <c r="AE577" s="27"/>
      <c r="AF577" s="27"/>
      <c r="AG577" s="27"/>
      <c r="AH577" s="27"/>
      <c r="AI577" s="324">
        <f>SUMIF('Rekapitulasi Juni'!$D$9:$D$192,APS!$B577,'Rekapitulasi Juni'!$E$9:$E$192)</f>
        <v>0</v>
      </c>
      <c r="AJ577" s="324">
        <f>SUMIF('Rekapitulasi Juni'!$D$9:$D$192,APS!$B577,'Rekapitulasi Juni'!$F$9:$F$192)</f>
        <v>0</v>
      </c>
      <c r="AK577" s="324">
        <f>SUMIF('Rekapitulasi Juni'!$D$9:$D$192,APS!$B577,'Rekapitulasi Juni'!$K$9:$K$192)</f>
        <v>0</v>
      </c>
      <c r="AL577" s="325">
        <f t="shared" si="931"/>
        <v>0</v>
      </c>
      <c r="AM577" s="325">
        <f t="shared" si="932"/>
        <v>0</v>
      </c>
      <c r="AN577" s="27"/>
      <c r="AO577" s="324">
        <f>SUMIF('Rekapitulasi Juni'!$U$9:$U$192,APS!$B577,'Rekapitulasi Juni'!$V$9:$V$192)</f>
        <v>0</v>
      </c>
      <c r="AP577" s="324">
        <f>SUMIF('Rekapitulasi Juni'!$U$9:$U$192,APS!$B577,'Rekapitulasi Juni'!$W$9:$W$192)</f>
        <v>0</v>
      </c>
      <c r="AQ577" s="27"/>
      <c r="AR577" s="325">
        <f t="shared" si="933"/>
        <v>0</v>
      </c>
      <c r="AS577" s="325">
        <f t="shared" si="934"/>
        <v>0</v>
      </c>
      <c r="AT577" s="27"/>
      <c r="AU577" s="324">
        <f>SUMIF('Rekapitulasi Juni'!$AL$9:$AL$192,APS!$B577,'Rekapitulasi Juni'!$AM$9:$AM$192)</f>
        <v>0</v>
      </c>
      <c r="AV577" s="324">
        <f>SUMIF('Rekapitulasi Juni'!$AL$9:$AL$192,APS!$B577,'Rekapitulasi Juni'!$AN$9:$AN$192)</f>
        <v>0</v>
      </c>
      <c r="AW577" s="27"/>
      <c r="AX577" s="325">
        <f t="shared" si="935"/>
        <v>0</v>
      </c>
      <c r="AY577" s="325">
        <f t="shared" si="936"/>
        <v>0</v>
      </c>
      <c r="AZ577" s="41">
        <f t="shared" si="937"/>
        <v>0</v>
      </c>
      <c r="BA577" s="41">
        <f t="shared" si="938"/>
        <v>0</v>
      </c>
      <c r="BB577" s="41">
        <f t="shared" si="939"/>
        <v>0</v>
      </c>
      <c r="BC577" s="41">
        <f t="shared" si="940"/>
        <v>0</v>
      </c>
      <c r="BD577" s="41">
        <f t="shared" si="941"/>
        <v>0</v>
      </c>
      <c r="BE577" s="41">
        <f t="shared" si="942"/>
        <v>0</v>
      </c>
      <c r="BF577" s="180">
        <f t="shared" si="943"/>
        <v>0</v>
      </c>
      <c r="BG577" s="27">
        <v>0</v>
      </c>
      <c r="BH577" s="27"/>
      <c r="BI577" s="324">
        <f>SUMIF('Rekapitulasi Juni'!$D$214:$D$393,APS!$B577,'Rekapitulasi Juni'!$E$214:$E$393)</f>
        <v>0</v>
      </c>
      <c r="BJ577" s="324">
        <f>SUMIF('Rekapitulasi Juni'!$D$214:$D$393,APS!$B577,'Rekapitulasi Juni'!$F$214:$F$393)</f>
        <v>0</v>
      </c>
      <c r="BK577" s="27"/>
      <c r="BL577" s="325">
        <f t="shared" si="944"/>
        <v>0</v>
      </c>
      <c r="BM577" s="325">
        <f t="shared" si="945"/>
        <v>0</v>
      </c>
      <c r="BN577" s="27"/>
      <c r="BO577" s="324">
        <f>SUMIF('Rekapitulasi Juni'!$U$214:$U$393,APS!$B577,'Rekapitulasi Juni'!$V$214:$V$393)</f>
        <v>0</v>
      </c>
      <c r="BP577" s="324">
        <f>SUMIF('Rekapitulasi Juni'!$U$214:$U$393,APS!$B577,'Rekapitulasi Juni'!$W$214:$W$393)</f>
        <v>0</v>
      </c>
      <c r="BQ577" s="27"/>
      <c r="BR577" s="325">
        <f t="shared" si="946"/>
        <v>0</v>
      </c>
      <c r="BS577" s="325">
        <f t="shared" si="947"/>
        <v>0</v>
      </c>
      <c r="BT577" s="27"/>
      <c r="BU577" s="324">
        <f>SUMIF('Rekapitulasi Juni'!$AL$214:$AL$393,APS!$B577,'Rekapitulasi Juni'!$AM$214:$AM$393)</f>
        <v>0</v>
      </c>
      <c r="BV577" s="324">
        <f>SUMIF('Rekapitulasi Juni'!$AL$214:$AL$393,APS!$B577,'Rekapitulasi Juni'!$AN$214:$AN$393)</f>
        <v>0</v>
      </c>
      <c r="BW577" s="27"/>
      <c r="BX577" s="325">
        <f t="shared" si="948"/>
        <v>0</v>
      </c>
      <c r="BY577" s="325">
        <f t="shared" si="949"/>
        <v>0</v>
      </c>
      <c r="BZ577" s="27"/>
      <c r="CA577" s="324">
        <f>SUMIF('Rekapitulasi Juni'!$BA$214:$BA$393,APS!$B577,'Rekapitulasi Juni'!$BB$214:$BB$393)</f>
        <v>0</v>
      </c>
      <c r="CB577" s="324">
        <f>SUMIF('Rekapitulasi Juni'!$BA$214:$BA$393,APS!$B577,'Rekapitulasi Juni'!$BC$214:$BC$393)</f>
        <v>0</v>
      </c>
      <c r="CC577" s="27"/>
      <c r="CD577" s="325">
        <f t="shared" si="950"/>
        <v>0</v>
      </c>
      <c r="CE577" s="325">
        <f t="shared" si="951"/>
        <v>0</v>
      </c>
      <c r="CF577" s="27"/>
      <c r="CG577" s="324">
        <f>SUMIF('Rekapitulasi Juni'!$BP$214:$BP$393,APS!$B577,'Rekapitulasi Juni'!$BQ$214:$BQ$393)</f>
        <v>0</v>
      </c>
      <c r="CH577" s="324">
        <f>SUMIF('Rekapitulasi Juni'!$BP$214:$BP$393,APS!$B577,'Rekapitulasi Juni'!$BR$214:$BR$393)</f>
        <v>0</v>
      </c>
      <c r="CI577" s="27"/>
      <c r="CJ577" s="325">
        <f t="shared" si="952"/>
        <v>0</v>
      </c>
      <c r="CK577" s="325">
        <f t="shared" si="953"/>
        <v>0</v>
      </c>
      <c r="CL577" s="41">
        <f t="shared" si="954"/>
        <v>0</v>
      </c>
      <c r="CM577" s="41">
        <f t="shared" si="955"/>
        <v>0</v>
      </c>
      <c r="CN577" s="41">
        <f t="shared" si="956"/>
        <v>0</v>
      </c>
      <c r="CO577" s="41">
        <f t="shared" si="957"/>
        <v>0</v>
      </c>
      <c r="CP577" s="41">
        <f t="shared" si="958"/>
        <v>0</v>
      </c>
      <c r="CQ577" s="41">
        <f t="shared" si="959"/>
        <v>0</v>
      </c>
      <c r="CR577" s="180">
        <f t="shared" si="960"/>
        <v>0</v>
      </c>
      <c r="CS577" s="27">
        <v>0</v>
      </c>
      <c r="CT577" s="27"/>
      <c r="CU577" s="324">
        <f>SUMIF('Rekapitulasi Juni'!$D$410:$D$588,APS!$B577,'Rekapitulasi Juni'!$E$410:$E$588)</f>
        <v>0</v>
      </c>
      <c r="CV577" s="324">
        <f>SUMIF('Rekapitulasi Juni'!$D$410:$D$588,APS!$B577,'Rekapitulasi Juni'!$F$410:$F$588)</f>
        <v>0</v>
      </c>
      <c r="CW577" s="27"/>
      <c r="CX577" s="325">
        <f t="shared" si="961"/>
        <v>0</v>
      </c>
      <c r="CY577" s="325">
        <f t="shared" si="962"/>
        <v>0</v>
      </c>
      <c r="CZ577" s="27"/>
      <c r="DA577" s="324">
        <f>SUMIF('Rekapitulasi Juni'!$U$410:$U$588,APS!$B577,'Rekapitulasi Juni'!$V$410:$V$588)</f>
        <v>0</v>
      </c>
      <c r="DB577" s="324">
        <f>SUMIF('Rekapitulasi Juni'!$U$410:$U$588,APS!$B577,'Rekapitulasi Juni'!$W$410:$W$588)</f>
        <v>0</v>
      </c>
      <c r="DC577" s="27"/>
      <c r="DD577" s="325">
        <f t="shared" si="963"/>
        <v>0</v>
      </c>
      <c r="DE577" s="325">
        <f t="shared" si="964"/>
        <v>0</v>
      </c>
      <c r="DF577" s="27"/>
      <c r="DG577" s="324">
        <f>SUMIF('Rekapitulasi Juni'!$AL$410:$AL$588,APS!$B577,'Rekapitulasi Juni'!$AM$410:$AM$588)</f>
        <v>0</v>
      </c>
      <c r="DH577" s="324">
        <f>SUMIF('Rekapitulasi Juni'!$AL$410:$AL$588,APS!$B577,'Rekapitulasi Juni'!$AN$410:$AN$588)</f>
        <v>0</v>
      </c>
      <c r="DI577" s="27"/>
      <c r="DJ577" s="325">
        <f t="shared" si="929"/>
        <v>0</v>
      </c>
      <c r="DK577" s="325">
        <f t="shared" si="930"/>
        <v>0</v>
      </c>
      <c r="DL577" s="27"/>
      <c r="DM577" s="324">
        <f>SUMIF('Rekapitulasi Juni'!$BA$410:$BA$588,APS!$B577,'Rekapitulasi Juni'!$BB$410:$BB$588)</f>
        <v>0</v>
      </c>
      <c r="DN577" s="324">
        <f>SUMIF('Rekapitulasi Juni'!$BA$410:$BA$588,APS!$B577,'Rekapitulasi Juni'!$BC$410:$BC$588)</f>
        <v>0</v>
      </c>
      <c r="DO577" s="324">
        <f>SUMIF('Rekapitulasi Juni'!$BA$410:$BA$588,APS!$B577,'Rekapitulasi Juni'!$BF$410:$BF$588)</f>
        <v>0</v>
      </c>
      <c r="DP577" s="325">
        <f t="shared" si="921"/>
        <v>0</v>
      </c>
      <c r="DQ577" s="325">
        <f t="shared" si="922"/>
        <v>0</v>
      </c>
      <c r="DR577" s="27"/>
      <c r="DS577" s="324">
        <f>SUMIF('Rekapitulasi Juni'!$BP$410:$BP$588,APS!$B577,'Rekapitulasi Juni'!$BQ$410:$BQ$588)</f>
        <v>0</v>
      </c>
      <c r="DT577" s="324">
        <f>SUMIF('Rekapitulasi Juni'!$BP$410:$BP$588,APS!$B577,'Rekapitulasi Juni'!$BR$410:$BR$588)</f>
        <v>0</v>
      </c>
      <c r="DU577" s="27"/>
      <c r="DV577" s="325">
        <f t="shared" si="923"/>
        <v>0</v>
      </c>
      <c r="DW577" s="325">
        <f t="shared" si="924"/>
        <v>0</v>
      </c>
      <c r="DX577" s="41">
        <f t="shared" si="965"/>
        <v>0</v>
      </c>
      <c r="DY577" s="41">
        <f t="shared" si="966"/>
        <v>0</v>
      </c>
      <c r="DZ577" s="41">
        <f t="shared" si="967"/>
        <v>0</v>
      </c>
      <c r="EA577" s="41">
        <f t="shared" si="968"/>
        <v>0</v>
      </c>
      <c r="EB577" s="41">
        <f t="shared" si="969"/>
        <v>0</v>
      </c>
      <c r="EC577" s="41">
        <f t="shared" si="970"/>
        <v>0</v>
      </c>
      <c r="ED577" s="180">
        <f t="shared" si="971"/>
        <v>0</v>
      </c>
      <c r="EE577" s="27">
        <v>0</v>
      </c>
      <c r="EF577" s="27"/>
      <c r="EG577" s="324">
        <f>SUMIF('Rekapitulasi Juni'!$D$608:$D$786,APS!$B577,'Rekapitulasi Juni'!$E$608:$E$786)</f>
        <v>0</v>
      </c>
      <c r="EH577" s="324">
        <f>SUMIF('Rekapitulasi Juni'!$D$608:$D$786,APS!$B577,'Rekapitulasi Juni'!$F$608:$F$786)</f>
        <v>0</v>
      </c>
      <c r="EI577" s="27"/>
      <c r="EJ577" s="325">
        <f t="shared" si="925"/>
        <v>0</v>
      </c>
      <c r="EK577" s="325">
        <f t="shared" si="926"/>
        <v>0</v>
      </c>
      <c r="EL577" s="27"/>
      <c r="EM577" s="324">
        <f>SUMIF('Rekapitulasi Juni'!$U$608:$U$786,APS!$B577,'Rekapitulasi Juni'!$V$608:$V$786)</f>
        <v>0</v>
      </c>
      <c r="EN577" s="324">
        <f>SUMIF('Rekapitulasi Juni'!$U$608:$U$786,APS!$B577,'Rekapitulasi Juni'!$W$608:$W$786)</f>
        <v>0</v>
      </c>
      <c r="EO577" s="27"/>
      <c r="EP577" s="325">
        <f t="shared" si="927"/>
        <v>0</v>
      </c>
      <c r="EQ577" s="325">
        <f t="shared" si="928"/>
        <v>0</v>
      </c>
      <c r="ER577" s="27"/>
      <c r="ES577" s="324">
        <f>SUMIF('Rekapitulasi Juni'!$AL$608:$AL$786,APS!$B577,'Rekapitulasi Juni'!$AM$608:$AM$786)</f>
        <v>0</v>
      </c>
      <c r="ET577" s="324">
        <f>SUMIF('Rekapitulasi Juni'!$AL$608:$AL$786,APS!$B577,'Rekapitulasi Juni'!$AN$608:$AN$786)</f>
        <v>0</v>
      </c>
      <c r="EU577" s="27"/>
      <c r="EV577" s="325">
        <f t="shared" si="914"/>
        <v>0</v>
      </c>
      <c r="EW577" s="325">
        <f t="shared" si="915"/>
        <v>0</v>
      </c>
      <c r="EX577" s="27"/>
      <c r="EY577" s="324">
        <f>SUMIF('Rekapitulasi Juni'!$BA$608:$BA$786,APS!$B577,'Rekapitulasi Juni'!$BB$608:$BB$786)</f>
        <v>0</v>
      </c>
      <c r="EZ577" s="324">
        <f>SUMIF('Rekapitulasi Juni'!$BA$608:$BA$786,APS!$B577,'Rekapitulasi Juni'!$BC$608:$BC$786)</f>
        <v>0</v>
      </c>
      <c r="FA577" s="324">
        <f>SUMIF('Rekapitulasi Juni'!$BA$608:$BA$786,APS!$B577,'Rekapitulasi Juni'!$BF$608:$BF$786)</f>
        <v>0</v>
      </c>
      <c r="FB577" s="325">
        <f t="shared" si="916"/>
        <v>0</v>
      </c>
      <c r="FC577" s="325">
        <f t="shared" si="917"/>
        <v>0</v>
      </c>
      <c r="FD577" s="27"/>
      <c r="FE577" s="27"/>
      <c r="FF577" s="27"/>
      <c r="FG577" s="27"/>
      <c r="FH577" s="27"/>
      <c r="FI577" s="27"/>
      <c r="FJ577" s="41">
        <f t="shared" si="972"/>
        <v>0</v>
      </c>
      <c r="FK577" s="41">
        <f t="shared" si="973"/>
        <v>0</v>
      </c>
      <c r="FL577" s="41">
        <f t="shared" si="974"/>
        <v>0</v>
      </c>
      <c r="FM577" s="41">
        <f t="shared" si="975"/>
        <v>0</v>
      </c>
      <c r="FN577" s="41">
        <f t="shared" si="976"/>
        <v>0</v>
      </c>
      <c r="FO577" s="41">
        <f t="shared" si="977"/>
        <v>0</v>
      </c>
      <c r="FP577" s="180">
        <f t="shared" si="978"/>
        <v>0</v>
      </c>
      <c r="FQ577" s="27"/>
      <c r="FR577" s="27"/>
      <c r="FS577" s="324">
        <f>SUMIF('Rekapitulasi Juni'!$D$804:$D$984,APS!$B577,'Rekapitulasi Juni'!$E$804:$E$984)</f>
        <v>0</v>
      </c>
      <c r="FT577" s="324">
        <f>SUMIF('Rekapitulasi Juni'!$D$804:$D$984,APS!$B577,'Rekapitulasi Juni'!$F$804:$F$984)</f>
        <v>0</v>
      </c>
      <c r="FU577" s="27"/>
      <c r="FV577" s="325">
        <f t="shared" si="918"/>
        <v>0</v>
      </c>
      <c r="FW577" s="325">
        <f t="shared" si="919"/>
        <v>0</v>
      </c>
      <c r="FX577" s="27"/>
      <c r="FY577" s="324">
        <f>SUMIF('Rekapitulasi Juni'!$U$804:$U$984,APS!$B577,'Rekapitulasi Juni'!$V$804:$V$984)</f>
        <v>0</v>
      </c>
      <c r="FZ577" s="324">
        <f>SUMIF('Rekapitulasi Juni'!$U$804:$U$984,APS!$B577,'Rekapitulasi Juni'!$W$804:$W$984)</f>
        <v>0</v>
      </c>
      <c r="GA577" s="27"/>
      <c r="GB577" s="325">
        <f t="shared" si="912"/>
        <v>0</v>
      </c>
      <c r="GC577" s="325">
        <f t="shared" si="913"/>
        <v>0</v>
      </c>
      <c r="GD577" s="27"/>
      <c r="GE577" s="324">
        <f>SUMIF('Rekapitulasi Juni'!$AL$804:$AL$984,APS!$B577,'Rekapitulasi Juni'!$AM$804:$AM$984)</f>
        <v>0</v>
      </c>
      <c r="GF577" s="324">
        <f>SUMIF('Rekapitulasi Juni'!$AL$804:$AL$984,APS!$B577,'Rekapitulasi Juni'!$AN$804:$AN$984)</f>
        <v>0</v>
      </c>
      <c r="GG577" s="27"/>
      <c r="GH577" s="325">
        <f t="shared" si="902"/>
        <v>0</v>
      </c>
      <c r="GI577" s="325">
        <f t="shared" si="903"/>
        <v>0</v>
      </c>
      <c r="GJ577" s="27"/>
      <c r="GK577" s="27"/>
      <c r="GL577" s="41">
        <f t="shared" si="979"/>
        <v>0</v>
      </c>
      <c r="GM577" s="41">
        <f t="shared" si="980"/>
        <v>0</v>
      </c>
      <c r="GN577" s="41">
        <f t="shared" si="981"/>
        <v>0</v>
      </c>
      <c r="GO577" s="41">
        <f t="shared" si="911"/>
        <v>0</v>
      </c>
      <c r="GP577" s="41">
        <f t="shared" si="982"/>
        <v>0</v>
      </c>
      <c r="GQ577" s="41">
        <f t="shared" si="983"/>
        <v>0</v>
      </c>
      <c r="GR577" s="180">
        <f t="shared" si="984"/>
        <v>0</v>
      </c>
      <c r="GS577" s="41">
        <f t="shared" si="904"/>
        <v>0</v>
      </c>
      <c r="GT577" s="41">
        <f t="shared" si="905"/>
        <v>0</v>
      </c>
      <c r="GU577" s="41">
        <f t="shared" si="906"/>
        <v>0</v>
      </c>
      <c r="GV577" s="41">
        <f t="shared" si="907"/>
        <v>0</v>
      </c>
      <c r="GW577" s="41">
        <f t="shared" si="908"/>
        <v>0</v>
      </c>
      <c r="GX577" s="41">
        <f t="shared" si="909"/>
        <v>0</v>
      </c>
      <c r="GY577" s="180">
        <f t="shared" si="910"/>
        <v>0</v>
      </c>
      <c r="GZ577" s="41">
        <v>553</v>
      </c>
      <c r="HA577" s="32"/>
      <c r="HB577" s="42">
        <f t="shared" si="794"/>
        <v>0</v>
      </c>
      <c r="HC577" s="59"/>
    </row>
    <row r="578" spans="1:211" ht="15" hidden="1" customHeight="1">
      <c r="A578" s="31" t="s">
        <v>1125</v>
      </c>
      <c r="B578" s="32" t="s">
        <v>1126</v>
      </c>
      <c r="C578" s="31" t="s">
        <v>1066</v>
      </c>
      <c r="D578" s="31" t="s">
        <v>1066</v>
      </c>
      <c r="E578" s="31" t="s">
        <v>43</v>
      </c>
      <c r="F578" s="31" t="s">
        <v>929</v>
      </c>
      <c r="G578" s="33">
        <v>0</v>
      </c>
      <c r="H578" s="33">
        <v>0</v>
      </c>
      <c r="I578" s="33">
        <v>0</v>
      </c>
      <c r="J578" s="34">
        <f>IFERROR(VLOOKUP(A578,#REF!,3,0),0)</f>
        <v>0</v>
      </c>
      <c r="K578" s="34">
        <f t="shared" si="789"/>
        <v>0</v>
      </c>
      <c r="L578" s="34">
        <v>0</v>
      </c>
      <c r="M578" s="34">
        <v>0</v>
      </c>
      <c r="N578" s="35">
        <f t="shared" si="790"/>
        <v>0</v>
      </c>
      <c r="O578" s="35">
        <f t="shared" si="791"/>
        <v>0</v>
      </c>
      <c r="P578" s="36"/>
      <c r="Q578" s="36">
        <f t="shared" si="920"/>
        <v>0</v>
      </c>
      <c r="R578" s="80"/>
      <c r="S578" s="37">
        <f ca="1">SUMIF(ROP!$D$6:$H$65536,A578,ROP!$J$6:$J$65536)</f>
        <v>0</v>
      </c>
      <c r="T578" s="37">
        <f>SUMIF(HASIL!$B:$B,APS!$B578&amp;RIGHT(APS!T$9,2),HASIL!$I:$I)</f>
        <v>0</v>
      </c>
      <c r="U578" s="37">
        <f>SUMIF(HASIL!$B:$B,APS!$B578&amp;RIGHT(APS!U$9,2),HASIL!$I:$I)</f>
        <v>0</v>
      </c>
      <c r="V578" s="37">
        <f>SUMIF(HASIL!$B:$B,APS!$B578&amp;RIGHT(APS!V$9,2),HASIL!$I:$I)</f>
        <v>0</v>
      </c>
      <c r="W578" s="37">
        <f>SUMIF(HASIL!$B:$B,APS!$B578&amp;RIGHT(APS!W$9,2),HASIL!$I:$I)</f>
        <v>0</v>
      </c>
      <c r="X578" s="38">
        <f t="shared" si="792"/>
        <v>0</v>
      </c>
      <c r="Y578" s="38">
        <f t="shared" si="793"/>
        <v>0</v>
      </c>
      <c r="Z578" s="39">
        <f t="shared" si="985"/>
        <v>0</v>
      </c>
      <c r="AA578" s="39">
        <f t="shared" si="987"/>
        <v>0</v>
      </c>
      <c r="AB578" s="40">
        <f t="shared" si="986"/>
        <v>0</v>
      </c>
      <c r="AC578" s="27">
        <v>0</v>
      </c>
      <c r="AD578" s="27"/>
      <c r="AE578" s="27"/>
      <c r="AF578" s="27"/>
      <c r="AG578" s="27"/>
      <c r="AH578" s="27"/>
      <c r="AI578" s="324">
        <f>SUMIF('Rekapitulasi Juni'!$D$9:$D$192,APS!$B578,'Rekapitulasi Juni'!$E$9:$E$192)</f>
        <v>0</v>
      </c>
      <c r="AJ578" s="324">
        <f>SUMIF('Rekapitulasi Juni'!$D$9:$D$192,APS!$B578,'Rekapitulasi Juni'!$F$9:$F$192)</f>
        <v>0</v>
      </c>
      <c r="AK578" s="324">
        <f>SUMIF('Rekapitulasi Juni'!$D$9:$D$192,APS!$B578,'Rekapitulasi Juni'!$K$9:$K$192)</f>
        <v>0</v>
      </c>
      <c r="AL578" s="325">
        <f t="shared" si="931"/>
        <v>0</v>
      </c>
      <c r="AM578" s="325">
        <f t="shared" si="932"/>
        <v>0</v>
      </c>
      <c r="AN578" s="27"/>
      <c r="AO578" s="324">
        <f>SUMIF('Rekapitulasi Juni'!$U$9:$U$192,APS!$B578,'Rekapitulasi Juni'!$V$9:$V$192)</f>
        <v>0</v>
      </c>
      <c r="AP578" s="324">
        <f>SUMIF('Rekapitulasi Juni'!$U$9:$U$192,APS!$B578,'Rekapitulasi Juni'!$W$9:$W$192)</f>
        <v>0</v>
      </c>
      <c r="AQ578" s="27"/>
      <c r="AR578" s="325">
        <f t="shared" si="933"/>
        <v>0</v>
      </c>
      <c r="AS578" s="325">
        <f t="shared" si="934"/>
        <v>0</v>
      </c>
      <c r="AT578" s="27"/>
      <c r="AU578" s="324">
        <f>SUMIF('Rekapitulasi Juni'!$AL$9:$AL$192,APS!$B578,'Rekapitulasi Juni'!$AM$9:$AM$192)</f>
        <v>0</v>
      </c>
      <c r="AV578" s="324">
        <f>SUMIF('Rekapitulasi Juni'!$AL$9:$AL$192,APS!$B578,'Rekapitulasi Juni'!$AN$9:$AN$192)</f>
        <v>0</v>
      </c>
      <c r="AW578" s="27"/>
      <c r="AX578" s="325">
        <f t="shared" si="935"/>
        <v>0</v>
      </c>
      <c r="AY578" s="325">
        <f t="shared" si="936"/>
        <v>0</v>
      </c>
      <c r="AZ578" s="41">
        <f t="shared" si="937"/>
        <v>0</v>
      </c>
      <c r="BA578" s="41">
        <f t="shared" si="938"/>
        <v>0</v>
      </c>
      <c r="BB578" s="41">
        <f t="shared" si="939"/>
        <v>0</v>
      </c>
      <c r="BC578" s="41">
        <f t="shared" si="940"/>
        <v>0</v>
      </c>
      <c r="BD578" s="41">
        <f t="shared" si="941"/>
        <v>0</v>
      </c>
      <c r="BE578" s="41">
        <f t="shared" si="942"/>
        <v>0</v>
      </c>
      <c r="BF578" s="180">
        <f t="shared" si="943"/>
        <v>0</v>
      </c>
      <c r="BG578" s="27">
        <v>0</v>
      </c>
      <c r="BH578" s="27"/>
      <c r="BI578" s="324">
        <f>SUMIF('Rekapitulasi Juni'!$D$214:$D$393,APS!$B578,'Rekapitulasi Juni'!$E$214:$E$393)</f>
        <v>0</v>
      </c>
      <c r="BJ578" s="324">
        <f>SUMIF('Rekapitulasi Juni'!$D$214:$D$393,APS!$B578,'Rekapitulasi Juni'!$F$214:$F$393)</f>
        <v>0</v>
      </c>
      <c r="BK578" s="27"/>
      <c r="BL578" s="325">
        <f t="shared" si="944"/>
        <v>0</v>
      </c>
      <c r="BM578" s="325">
        <f t="shared" si="945"/>
        <v>0</v>
      </c>
      <c r="BN578" s="27"/>
      <c r="BO578" s="324">
        <f>SUMIF('Rekapitulasi Juni'!$U$214:$U$393,APS!$B578,'Rekapitulasi Juni'!$V$214:$V$393)</f>
        <v>0</v>
      </c>
      <c r="BP578" s="324">
        <f>SUMIF('Rekapitulasi Juni'!$U$214:$U$393,APS!$B578,'Rekapitulasi Juni'!$W$214:$W$393)</f>
        <v>0</v>
      </c>
      <c r="BQ578" s="27"/>
      <c r="BR578" s="325">
        <f t="shared" si="946"/>
        <v>0</v>
      </c>
      <c r="BS578" s="325">
        <f t="shared" si="947"/>
        <v>0</v>
      </c>
      <c r="BT578" s="27"/>
      <c r="BU578" s="324">
        <f>SUMIF('Rekapitulasi Juni'!$AL$214:$AL$393,APS!$B578,'Rekapitulasi Juni'!$AM$214:$AM$393)</f>
        <v>0</v>
      </c>
      <c r="BV578" s="324">
        <f>SUMIF('Rekapitulasi Juni'!$AL$214:$AL$393,APS!$B578,'Rekapitulasi Juni'!$AN$214:$AN$393)</f>
        <v>0</v>
      </c>
      <c r="BW578" s="27"/>
      <c r="BX578" s="325">
        <f t="shared" si="948"/>
        <v>0</v>
      </c>
      <c r="BY578" s="325">
        <f t="shared" si="949"/>
        <v>0</v>
      </c>
      <c r="BZ578" s="27"/>
      <c r="CA578" s="324">
        <f>SUMIF('Rekapitulasi Juni'!$BA$214:$BA$393,APS!$B578,'Rekapitulasi Juni'!$BB$214:$BB$393)</f>
        <v>0</v>
      </c>
      <c r="CB578" s="324">
        <f>SUMIF('Rekapitulasi Juni'!$BA$214:$BA$393,APS!$B578,'Rekapitulasi Juni'!$BC$214:$BC$393)</f>
        <v>0</v>
      </c>
      <c r="CC578" s="27"/>
      <c r="CD578" s="325">
        <f t="shared" si="950"/>
        <v>0</v>
      </c>
      <c r="CE578" s="325">
        <f t="shared" si="951"/>
        <v>0</v>
      </c>
      <c r="CF578" s="27"/>
      <c r="CG578" s="324">
        <f>SUMIF('Rekapitulasi Juni'!$BP$214:$BP$393,APS!$B578,'Rekapitulasi Juni'!$BQ$214:$BQ$393)</f>
        <v>0</v>
      </c>
      <c r="CH578" s="324">
        <f>SUMIF('Rekapitulasi Juni'!$BP$214:$BP$393,APS!$B578,'Rekapitulasi Juni'!$BR$214:$BR$393)</f>
        <v>0</v>
      </c>
      <c r="CI578" s="27"/>
      <c r="CJ578" s="325">
        <f t="shared" si="952"/>
        <v>0</v>
      </c>
      <c r="CK578" s="325">
        <f t="shared" si="953"/>
        <v>0</v>
      </c>
      <c r="CL578" s="41">
        <f t="shared" si="954"/>
        <v>0</v>
      </c>
      <c r="CM578" s="41">
        <f t="shared" si="955"/>
        <v>0</v>
      </c>
      <c r="CN578" s="41">
        <f t="shared" si="956"/>
        <v>0</v>
      </c>
      <c r="CO578" s="41">
        <f t="shared" si="957"/>
        <v>0</v>
      </c>
      <c r="CP578" s="41">
        <f t="shared" si="958"/>
        <v>0</v>
      </c>
      <c r="CQ578" s="41">
        <f t="shared" si="959"/>
        <v>0</v>
      </c>
      <c r="CR578" s="180">
        <f t="shared" si="960"/>
        <v>0</v>
      </c>
      <c r="CS578" s="27">
        <v>0</v>
      </c>
      <c r="CT578" s="27"/>
      <c r="CU578" s="324">
        <f>SUMIF('Rekapitulasi Juni'!$D$410:$D$588,APS!$B578,'Rekapitulasi Juni'!$E$410:$E$588)</f>
        <v>0</v>
      </c>
      <c r="CV578" s="324">
        <f>SUMIF('Rekapitulasi Juni'!$D$410:$D$588,APS!$B578,'Rekapitulasi Juni'!$F$410:$F$588)</f>
        <v>0</v>
      </c>
      <c r="CW578" s="27"/>
      <c r="CX578" s="325">
        <f t="shared" si="961"/>
        <v>0</v>
      </c>
      <c r="CY578" s="325">
        <f t="shared" si="962"/>
        <v>0</v>
      </c>
      <c r="CZ578" s="27"/>
      <c r="DA578" s="324">
        <f>SUMIF('Rekapitulasi Juni'!$U$410:$U$588,APS!$B578,'Rekapitulasi Juni'!$V$410:$V$588)</f>
        <v>0</v>
      </c>
      <c r="DB578" s="324">
        <f>SUMIF('Rekapitulasi Juni'!$U$410:$U$588,APS!$B578,'Rekapitulasi Juni'!$W$410:$W$588)</f>
        <v>0</v>
      </c>
      <c r="DC578" s="27"/>
      <c r="DD578" s="325">
        <f t="shared" si="963"/>
        <v>0</v>
      </c>
      <c r="DE578" s="325">
        <f t="shared" si="964"/>
        <v>0</v>
      </c>
      <c r="DF578" s="27"/>
      <c r="DG578" s="324">
        <f>SUMIF('Rekapitulasi Juni'!$AL$410:$AL$588,APS!$B578,'Rekapitulasi Juni'!$AM$410:$AM$588)</f>
        <v>0</v>
      </c>
      <c r="DH578" s="324">
        <f>SUMIF('Rekapitulasi Juni'!$AL$410:$AL$588,APS!$B578,'Rekapitulasi Juni'!$AN$410:$AN$588)</f>
        <v>0</v>
      </c>
      <c r="DI578" s="27"/>
      <c r="DJ578" s="325">
        <f t="shared" si="929"/>
        <v>0</v>
      </c>
      <c r="DK578" s="325">
        <f t="shared" si="930"/>
        <v>0</v>
      </c>
      <c r="DL578" s="27"/>
      <c r="DM578" s="324">
        <f>SUMIF('Rekapitulasi Juni'!$BA$410:$BA$588,APS!$B578,'Rekapitulasi Juni'!$BB$410:$BB$588)</f>
        <v>0</v>
      </c>
      <c r="DN578" s="324">
        <f>SUMIF('Rekapitulasi Juni'!$BA$410:$BA$588,APS!$B578,'Rekapitulasi Juni'!$BC$410:$BC$588)</f>
        <v>0</v>
      </c>
      <c r="DO578" s="324">
        <f>SUMIF('Rekapitulasi Juni'!$BA$410:$BA$588,APS!$B578,'Rekapitulasi Juni'!$BF$410:$BF$588)</f>
        <v>0</v>
      </c>
      <c r="DP578" s="325">
        <f t="shared" si="921"/>
        <v>0</v>
      </c>
      <c r="DQ578" s="325">
        <f t="shared" si="922"/>
        <v>0</v>
      </c>
      <c r="DR578" s="27"/>
      <c r="DS578" s="324">
        <f>SUMIF('Rekapitulasi Juni'!$BP$410:$BP$588,APS!$B578,'Rekapitulasi Juni'!$BQ$410:$BQ$588)</f>
        <v>0</v>
      </c>
      <c r="DT578" s="324">
        <f>SUMIF('Rekapitulasi Juni'!$BP$410:$BP$588,APS!$B578,'Rekapitulasi Juni'!$BR$410:$BR$588)</f>
        <v>0</v>
      </c>
      <c r="DU578" s="27"/>
      <c r="DV578" s="325">
        <f t="shared" si="923"/>
        <v>0</v>
      </c>
      <c r="DW578" s="325">
        <f t="shared" si="924"/>
        <v>0</v>
      </c>
      <c r="DX578" s="41">
        <f t="shared" si="965"/>
        <v>0</v>
      </c>
      <c r="DY578" s="41">
        <f t="shared" si="966"/>
        <v>0</v>
      </c>
      <c r="DZ578" s="41">
        <f t="shared" si="967"/>
        <v>0</v>
      </c>
      <c r="EA578" s="41">
        <f t="shared" si="968"/>
        <v>0</v>
      </c>
      <c r="EB578" s="41">
        <f t="shared" si="969"/>
        <v>0</v>
      </c>
      <c r="EC578" s="41">
        <f t="shared" si="970"/>
        <v>0</v>
      </c>
      <c r="ED578" s="180">
        <f t="shared" si="971"/>
        <v>0</v>
      </c>
      <c r="EE578" s="27">
        <v>0</v>
      </c>
      <c r="EF578" s="27"/>
      <c r="EG578" s="324">
        <f>SUMIF('Rekapitulasi Juni'!$D$608:$D$786,APS!$B578,'Rekapitulasi Juni'!$E$608:$E$786)</f>
        <v>0</v>
      </c>
      <c r="EH578" s="324">
        <f>SUMIF('Rekapitulasi Juni'!$D$608:$D$786,APS!$B578,'Rekapitulasi Juni'!$F$608:$F$786)</f>
        <v>0</v>
      </c>
      <c r="EI578" s="27"/>
      <c r="EJ578" s="325">
        <f t="shared" si="925"/>
        <v>0</v>
      </c>
      <c r="EK578" s="325">
        <f t="shared" si="926"/>
        <v>0</v>
      </c>
      <c r="EL578" s="27"/>
      <c r="EM578" s="324">
        <f>SUMIF('Rekapitulasi Juni'!$U$608:$U$786,APS!$B578,'Rekapitulasi Juni'!$V$608:$V$786)</f>
        <v>0</v>
      </c>
      <c r="EN578" s="324">
        <f>SUMIF('Rekapitulasi Juni'!$U$608:$U$786,APS!$B578,'Rekapitulasi Juni'!$W$608:$W$786)</f>
        <v>0</v>
      </c>
      <c r="EO578" s="27"/>
      <c r="EP578" s="325">
        <f t="shared" si="927"/>
        <v>0</v>
      </c>
      <c r="EQ578" s="325">
        <f t="shared" si="928"/>
        <v>0</v>
      </c>
      <c r="ER578" s="27"/>
      <c r="ES578" s="324">
        <f>SUMIF('Rekapitulasi Juni'!$AL$608:$AL$786,APS!$B578,'Rekapitulasi Juni'!$AM$608:$AM$786)</f>
        <v>0</v>
      </c>
      <c r="ET578" s="324">
        <f>SUMIF('Rekapitulasi Juni'!$AL$608:$AL$786,APS!$B578,'Rekapitulasi Juni'!$AN$608:$AN$786)</f>
        <v>0</v>
      </c>
      <c r="EU578" s="27"/>
      <c r="EV578" s="325">
        <f t="shared" si="914"/>
        <v>0</v>
      </c>
      <c r="EW578" s="325">
        <f t="shared" si="915"/>
        <v>0</v>
      </c>
      <c r="EX578" s="27"/>
      <c r="EY578" s="324">
        <f>SUMIF('Rekapitulasi Juni'!$BA$608:$BA$786,APS!$B578,'Rekapitulasi Juni'!$BB$608:$BB$786)</f>
        <v>0</v>
      </c>
      <c r="EZ578" s="324">
        <f>SUMIF('Rekapitulasi Juni'!$BA$608:$BA$786,APS!$B578,'Rekapitulasi Juni'!$BC$608:$BC$786)</f>
        <v>0</v>
      </c>
      <c r="FA578" s="324">
        <f>SUMIF('Rekapitulasi Juni'!$BA$608:$BA$786,APS!$B578,'Rekapitulasi Juni'!$BF$608:$BF$786)</f>
        <v>0</v>
      </c>
      <c r="FB578" s="325">
        <f t="shared" si="916"/>
        <v>0</v>
      </c>
      <c r="FC578" s="325">
        <f t="shared" si="917"/>
        <v>0</v>
      </c>
      <c r="FD578" s="27"/>
      <c r="FE578" s="27"/>
      <c r="FF578" s="27"/>
      <c r="FG578" s="27"/>
      <c r="FH578" s="27"/>
      <c r="FI578" s="27"/>
      <c r="FJ578" s="41">
        <f t="shared" si="972"/>
        <v>0</v>
      </c>
      <c r="FK578" s="41">
        <f t="shared" si="973"/>
        <v>0</v>
      </c>
      <c r="FL578" s="41">
        <f t="shared" si="974"/>
        <v>0</v>
      </c>
      <c r="FM578" s="41">
        <f t="shared" si="975"/>
        <v>0</v>
      </c>
      <c r="FN578" s="41">
        <f t="shared" si="976"/>
        <v>0</v>
      </c>
      <c r="FO578" s="41">
        <f t="shared" si="977"/>
        <v>0</v>
      </c>
      <c r="FP578" s="180">
        <f t="shared" si="978"/>
        <v>0</v>
      </c>
      <c r="FQ578" s="27"/>
      <c r="FR578" s="27"/>
      <c r="FS578" s="324">
        <f>SUMIF('Rekapitulasi Juni'!$D$804:$D$984,APS!$B578,'Rekapitulasi Juni'!$E$804:$E$984)</f>
        <v>0</v>
      </c>
      <c r="FT578" s="324">
        <f>SUMIF('Rekapitulasi Juni'!$D$804:$D$984,APS!$B578,'Rekapitulasi Juni'!$F$804:$F$984)</f>
        <v>0</v>
      </c>
      <c r="FU578" s="27"/>
      <c r="FV578" s="325">
        <f t="shared" si="918"/>
        <v>0</v>
      </c>
      <c r="FW578" s="325">
        <f t="shared" si="919"/>
        <v>0</v>
      </c>
      <c r="FX578" s="27"/>
      <c r="FY578" s="324">
        <f>SUMIF('Rekapitulasi Juni'!$U$804:$U$984,APS!$B578,'Rekapitulasi Juni'!$V$804:$V$984)</f>
        <v>0</v>
      </c>
      <c r="FZ578" s="324">
        <f>SUMIF('Rekapitulasi Juni'!$U$804:$U$984,APS!$B578,'Rekapitulasi Juni'!$W$804:$W$984)</f>
        <v>0</v>
      </c>
      <c r="GA578" s="27"/>
      <c r="GB578" s="325">
        <f t="shared" si="912"/>
        <v>0</v>
      </c>
      <c r="GC578" s="325">
        <f t="shared" si="913"/>
        <v>0</v>
      </c>
      <c r="GD578" s="27"/>
      <c r="GE578" s="324">
        <f>SUMIF('Rekapitulasi Juni'!$AL$804:$AL$984,APS!$B578,'Rekapitulasi Juni'!$AM$804:$AM$984)</f>
        <v>0</v>
      </c>
      <c r="GF578" s="324">
        <f>SUMIF('Rekapitulasi Juni'!$AL$804:$AL$984,APS!$B578,'Rekapitulasi Juni'!$AN$804:$AN$984)</f>
        <v>0</v>
      </c>
      <c r="GG578" s="27"/>
      <c r="GH578" s="325">
        <f t="shared" si="902"/>
        <v>0</v>
      </c>
      <c r="GI578" s="325">
        <f t="shared" si="903"/>
        <v>0</v>
      </c>
      <c r="GJ578" s="27"/>
      <c r="GK578" s="27"/>
      <c r="GL578" s="41">
        <f t="shared" si="979"/>
        <v>0</v>
      </c>
      <c r="GM578" s="41">
        <f t="shared" si="980"/>
        <v>0</v>
      </c>
      <c r="GN578" s="41">
        <f t="shared" si="981"/>
        <v>0</v>
      </c>
      <c r="GO578" s="41">
        <f t="shared" si="911"/>
        <v>0</v>
      </c>
      <c r="GP578" s="41">
        <f t="shared" si="982"/>
        <v>0</v>
      </c>
      <c r="GQ578" s="41">
        <f t="shared" si="983"/>
        <v>0</v>
      </c>
      <c r="GR578" s="180">
        <f t="shared" si="984"/>
        <v>0</v>
      </c>
      <c r="GS578" s="41">
        <f t="shared" si="904"/>
        <v>0</v>
      </c>
      <c r="GT578" s="41">
        <f t="shared" si="905"/>
        <v>0</v>
      </c>
      <c r="GU578" s="41">
        <f t="shared" si="906"/>
        <v>0</v>
      </c>
      <c r="GV578" s="41">
        <f t="shared" si="907"/>
        <v>0</v>
      </c>
      <c r="GW578" s="41">
        <f t="shared" si="908"/>
        <v>0</v>
      </c>
      <c r="GX578" s="41">
        <f t="shared" si="909"/>
        <v>0</v>
      </c>
      <c r="GY578" s="180">
        <f t="shared" si="910"/>
        <v>0</v>
      </c>
      <c r="GZ578" s="41">
        <v>554</v>
      </c>
      <c r="HA578" s="32"/>
      <c r="HB578" s="42">
        <f t="shared" si="794"/>
        <v>0</v>
      </c>
      <c r="HC578" s="59"/>
    </row>
    <row r="579" spans="1:211" ht="15" hidden="1" customHeight="1">
      <c r="A579" s="31" t="s">
        <v>1127</v>
      </c>
      <c r="B579" s="32" t="s">
        <v>1128</v>
      </c>
      <c r="C579" s="31" t="s">
        <v>1066</v>
      </c>
      <c r="D579" s="31" t="s">
        <v>1066</v>
      </c>
      <c r="E579" s="31" t="s">
        <v>43</v>
      </c>
      <c r="F579" s="31" t="s">
        <v>929</v>
      </c>
      <c r="G579" s="33">
        <v>0</v>
      </c>
      <c r="H579" s="33">
        <v>0</v>
      </c>
      <c r="I579" s="33">
        <v>0</v>
      </c>
      <c r="J579" s="34">
        <f>IFERROR(VLOOKUP(A579,#REF!,3,0),0)</f>
        <v>0</v>
      </c>
      <c r="K579" s="34">
        <f t="shared" si="789"/>
        <v>0</v>
      </c>
      <c r="L579" s="34">
        <v>0</v>
      </c>
      <c r="M579" s="34">
        <v>0</v>
      </c>
      <c r="N579" s="35">
        <f t="shared" si="790"/>
        <v>0</v>
      </c>
      <c r="O579" s="35">
        <f t="shared" si="791"/>
        <v>0</v>
      </c>
      <c r="P579" s="36"/>
      <c r="Q579" s="36">
        <f t="shared" si="920"/>
        <v>0</v>
      </c>
      <c r="R579" s="80"/>
      <c r="S579" s="37">
        <f ca="1">SUMIF(ROP!$D$6:$H$65536,A579,ROP!$J$6:$J$65536)</f>
        <v>0</v>
      </c>
      <c r="T579" s="37">
        <f>SUMIF(HASIL!$B:$B,APS!$B579&amp;RIGHT(APS!T$9,2),HASIL!$I:$I)</f>
        <v>0</v>
      </c>
      <c r="U579" s="37">
        <f>SUMIF(HASIL!$B:$B,APS!$B579&amp;RIGHT(APS!U$9,2),HASIL!$I:$I)</f>
        <v>0</v>
      </c>
      <c r="V579" s="37">
        <f>SUMIF(HASIL!$B:$B,APS!$B579&amp;RIGHT(APS!V$9,2),HASIL!$I:$I)</f>
        <v>0</v>
      </c>
      <c r="W579" s="37">
        <f>SUMIF(HASIL!$B:$B,APS!$B579&amp;RIGHT(APS!W$9,2),HASIL!$I:$I)</f>
        <v>0</v>
      </c>
      <c r="X579" s="38">
        <f t="shared" si="792"/>
        <v>0</v>
      </c>
      <c r="Y579" s="38">
        <f t="shared" si="793"/>
        <v>0</v>
      </c>
      <c r="Z579" s="39">
        <f t="shared" si="985"/>
        <v>0</v>
      </c>
      <c r="AA579" s="39">
        <f t="shared" si="987"/>
        <v>0</v>
      </c>
      <c r="AB579" s="40">
        <f t="shared" si="986"/>
        <v>0</v>
      </c>
      <c r="AC579" s="27">
        <v>0</v>
      </c>
      <c r="AD579" s="27"/>
      <c r="AE579" s="27"/>
      <c r="AF579" s="27"/>
      <c r="AG579" s="27"/>
      <c r="AH579" s="27"/>
      <c r="AI579" s="324">
        <f>SUMIF('Rekapitulasi Juni'!$D$9:$D$192,APS!$B579,'Rekapitulasi Juni'!$E$9:$E$192)</f>
        <v>0</v>
      </c>
      <c r="AJ579" s="324">
        <f>SUMIF('Rekapitulasi Juni'!$D$9:$D$192,APS!$B579,'Rekapitulasi Juni'!$F$9:$F$192)</f>
        <v>0</v>
      </c>
      <c r="AK579" s="324">
        <f>SUMIF('Rekapitulasi Juni'!$D$9:$D$192,APS!$B579,'Rekapitulasi Juni'!$K$9:$K$192)</f>
        <v>0</v>
      </c>
      <c r="AL579" s="325">
        <f t="shared" si="931"/>
        <v>0</v>
      </c>
      <c r="AM579" s="325">
        <f t="shared" si="932"/>
        <v>0</v>
      </c>
      <c r="AN579" s="27"/>
      <c r="AO579" s="324">
        <f>SUMIF('Rekapitulasi Juni'!$U$9:$U$192,APS!$B579,'Rekapitulasi Juni'!$V$9:$V$192)</f>
        <v>0</v>
      </c>
      <c r="AP579" s="324">
        <f>SUMIF('Rekapitulasi Juni'!$U$9:$U$192,APS!$B579,'Rekapitulasi Juni'!$W$9:$W$192)</f>
        <v>0</v>
      </c>
      <c r="AQ579" s="27"/>
      <c r="AR579" s="325">
        <f t="shared" si="933"/>
        <v>0</v>
      </c>
      <c r="AS579" s="325">
        <f t="shared" si="934"/>
        <v>0</v>
      </c>
      <c r="AT579" s="27"/>
      <c r="AU579" s="324">
        <f>SUMIF('Rekapitulasi Juni'!$AL$9:$AL$192,APS!$B579,'Rekapitulasi Juni'!$AM$9:$AM$192)</f>
        <v>0</v>
      </c>
      <c r="AV579" s="324">
        <f>SUMIF('Rekapitulasi Juni'!$AL$9:$AL$192,APS!$B579,'Rekapitulasi Juni'!$AN$9:$AN$192)</f>
        <v>0</v>
      </c>
      <c r="AW579" s="27"/>
      <c r="AX579" s="325">
        <f t="shared" si="935"/>
        <v>0</v>
      </c>
      <c r="AY579" s="325">
        <f t="shared" si="936"/>
        <v>0</v>
      </c>
      <c r="AZ579" s="41">
        <f t="shared" si="937"/>
        <v>0</v>
      </c>
      <c r="BA579" s="41">
        <f t="shared" si="938"/>
        <v>0</v>
      </c>
      <c r="BB579" s="41">
        <f t="shared" si="939"/>
        <v>0</v>
      </c>
      <c r="BC579" s="41">
        <f t="shared" si="940"/>
        <v>0</v>
      </c>
      <c r="BD579" s="41">
        <f t="shared" si="941"/>
        <v>0</v>
      </c>
      <c r="BE579" s="41">
        <f t="shared" si="942"/>
        <v>0</v>
      </c>
      <c r="BF579" s="180">
        <f t="shared" si="943"/>
        <v>0</v>
      </c>
      <c r="BG579" s="27">
        <v>0</v>
      </c>
      <c r="BH579" s="27"/>
      <c r="BI579" s="324">
        <f>SUMIF('Rekapitulasi Juni'!$D$214:$D$393,APS!$B579,'Rekapitulasi Juni'!$E$214:$E$393)</f>
        <v>0</v>
      </c>
      <c r="BJ579" s="324">
        <f>SUMIF('Rekapitulasi Juni'!$D$214:$D$393,APS!$B579,'Rekapitulasi Juni'!$F$214:$F$393)</f>
        <v>0</v>
      </c>
      <c r="BK579" s="27"/>
      <c r="BL579" s="325">
        <f t="shared" si="944"/>
        <v>0</v>
      </c>
      <c r="BM579" s="325">
        <f t="shared" si="945"/>
        <v>0</v>
      </c>
      <c r="BN579" s="27"/>
      <c r="BO579" s="324">
        <f>SUMIF('Rekapitulasi Juni'!$U$214:$U$393,APS!$B579,'Rekapitulasi Juni'!$V$214:$V$393)</f>
        <v>0</v>
      </c>
      <c r="BP579" s="324">
        <f>SUMIF('Rekapitulasi Juni'!$U$214:$U$393,APS!$B579,'Rekapitulasi Juni'!$W$214:$W$393)</f>
        <v>0</v>
      </c>
      <c r="BQ579" s="27"/>
      <c r="BR579" s="325">
        <f t="shared" si="946"/>
        <v>0</v>
      </c>
      <c r="BS579" s="325">
        <f t="shared" si="947"/>
        <v>0</v>
      </c>
      <c r="BT579" s="27"/>
      <c r="BU579" s="324">
        <f>SUMIF('Rekapitulasi Juni'!$AL$214:$AL$393,APS!$B579,'Rekapitulasi Juni'!$AM$214:$AM$393)</f>
        <v>0</v>
      </c>
      <c r="BV579" s="324">
        <f>SUMIF('Rekapitulasi Juni'!$AL$214:$AL$393,APS!$B579,'Rekapitulasi Juni'!$AN$214:$AN$393)</f>
        <v>0</v>
      </c>
      <c r="BW579" s="27"/>
      <c r="BX579" s="325">
        <f t="shared" si="948"/>
        <v>0</v>
      </c>
      <c r="BY579" s="325">
        <f t="shared" si="949"/>
        <v>0</v>
      </c>
      <c r="BZ579" s="27"/>
      <c r="CA579" s="324">
        <f>SUMIF('Rekapitulasi Juni'!$BA$214:$BA$393,APS!$B579,'Rekapitulasi Juni'!$BB$214:$BB$393)</f>
        <v>0</v>
      </c>
      <c r="CB579" s="324">
        <f>SUMIF('Rekapitulasi Juni'!$BA$214:$BA$393,APS!$B579,'Rekapitulasi Juni'!$BC$214:$BC$393)</f>
        <v>0</v>
      </c>
      <c r="CC579" s="27"/>
      <c r="CD579" s="325">
        <f t="shared" si="950"/>
        <v>0</v>
      </c>
      <c r="CE579" s="325">
        <f t="shared" si="951"/>
        <v>0</v>
      </c>
      <c r="CF579" s="27"/>
      <c r="CG579" s="324">
        <f>SUMIF('Rekapitulasi Juni'!$BP$214:$BP$393,APS!$B579,'Rekapitulasi Juni'!$BQ$214:$BQ$393)</f>
        <v>0</v>
      </c>
      <c r="CH579" s="324">
        <f>SUMIF('Rekapitulasi Juni'!$BP$214:$BP$393,APS!$B579,'Rekapitulasi Juni'!$BR$214:$BR$393)</f>
        <v>0</v>
      </c>
      <c r="CI579" s="27"/>
      <c r="CJ579" s="325">
        <f t="shared" si="952"/>
        <v>0</v>
      </c>
      <c r="CK579" s="325">
        <f t="shared" si="953"/>
        <v>0</v>
      </c>
      <c r="CL579" s="41">
        <f t="shared" si="954"/>
        <v>0</v>
      </c>
      <c r="CM579" s="41">
        <f t="shared" si="955"/>
        <v>0</v>
      </c>
      <c r="CN579" s="41">
        <f t="shared" si="956"/>
        <v>0</v>
      </c>
      <c r="CO579" s="41">
        <f t="shared" si="957"/>
        <v>0</v>
      </c>
      <c r="CP579" s="41">
        <f t="shared" si="958"/>
        <v>0</v>
      </c>
      <c r="CQ579" s="41">
        <f t="shared" si="959"/>
        <v>0</v>
      </c>
      <c r="CR579" s="180">
        <f t="shared" si="960"/>
        <v>0</v>
      </c>
      <c r="CS579" s="27">
        <v>0</v>
      </c>
      <c r="CT579" s="27"/>
      <c r="CU579" s="324">
        <f>SUMIF('Rekapitulasi Juni'!$D$410:$D$588,APS!$B579,'Rekapitulasi Juni'!$E$410:$E$588)</f>
        <v>0</v>
      </c>
      <c r="CV579" s="324">
        <f>SUMIF('Rekapitulasi Juni'!$D$410:$D$588,APS!$B579,'Rekapitulasi Juni'!$F$410:$F$588)</f>
        <v>0</v>
      </c>
      <c r="CW579" s="27"/>
      <c r="CX579" s="325">
        <f t="shared" si="961"/>
        <v>0</v>
      </c>
      <c r="CY579" s="325">
        <f t="shared" si="962"/>
        <v>0</v>
      </c>
      <c r="CZ579" s="27"/>
      <c r="DA579" s="324">
        <f>SUMIF('Rekapitulasi Juni'!$U$410:$U$588,APS!$B579,'Rekapitulasi Juni'!$V$410:$V$588)</f>
        <v>0</v>
      </c>
      <c r="DB579" s="324">
        <f>SUMIF('Rekapitulasi Juni'!$U$410:$U$588,APS!$B579,'Rekapitulasi Juni'!$W$410:$W$588)</f>
        <v>0</v>
      </c>
      <c r="DC579" s="27"/>
      <c r="DD579" s="325">
        <f t="shared" si="963"/>
        <v>0</v>
      </c>
      <c r="DE579" s="325">
        <f t="shared" si="964"/>
        <v>0</v>
      </c>
      <c r="DF579" s="27"/>
      <c r="DG579" s="324">
        <f>SUMIF('Rekapitulasi Juni'!$AL$410:$AL$588,APS!$B579,'Rekapitulasi Juni'!$AM$410:$AM$588)</f>
        <v>0</v>
      </c>
      <c r="DH579" s="324">
        <f>SUMIF('Rekapitulasi Juni'!$AL$410:$AL$588,APS!$B579,'Rekapitulasi Juni'!$AN$410:$AN$588)</f>
        <v>0</v>
      </c>
      <c r="DI579" s="27"/>
      <c r="DJ579" s="325">
        <f t="shared" si="929"/>
        <v>0</v>
      </c>
      <c r="DK579" s="325">
        <f t="shared" si="930"/>
        <v>0</v>
      </c>
      <c r="DL579" s="27"/>
      <c r="DM579" s="324">
        <f>SUMIF('Rekapitulasi Juni'!$BA$410:$BA$588,APS!$B579,'Rekapitulasi Juni'!$BB$410:$BB$588)</f>
        <v>0</v>
      </c>
      <c r="DN579" s="324">
        <f>SUMIF('Rekapitulasi Juni'!$BA$410:$BA$588,APS!$B579,'Rekapitulasi Juni'!$BC$410:$BC$588)</f>
        <v>0</v>
      </c>
      <c r="DO579" s="324">
        <f>SUMIF('Rekapitulasi Juni'!$BA$410:$BA$588,APS!$B579,'Rekapitulasi Juni'!$BF$410:$BF$588)</f>
        <v>0</v>
      </c>
      <c r="DP579" s="325">
        <f t="shared" si="921"/>
        <v>0</v>
      </c>
      <c r="DQ579" s="325">
        <f t="shared" si="922"/>
        <v>0</v>
      </c>
      <c r="DR579" s="27"/>
      <c r="DS579" s="324">
        <f>SUMIF('Rekapitulasi Juni'!$BP$410:$BP$588,APS!$B579,'Rekapitulasi Juni'!$BQ$410:$BQ$588)</f>
        <v>0</v>
      </c>
      <c r="DT579" s="324">
        <f>SUMIF('Rekapitulasi Juni'!$BP$410:$BP$588,APS!$B579,'Rekapitulasi Juni'!$BR$410:$BR$588)</f>
        <v>0</v>
      </c>
      <c r="DU579" s="27"/>
      <c r="DV579" s="325">
        <f t="shared" si="923"/>
        <v>0</v>
      </c>
      <c r="DW579" s="325">
        <f t="shared" si="924"/>
        <v>0</v>
      </c>
      <c r="DX579" s="41">
        <f t="shared" si="965"/>
        <v>0</v>
      </c>
      <c r="DY579" s="41">
        <f t="shared" si="966"/>
        <v>0</v>
      </c>
      <c r="DZ579" s="41">
        <f t="shared" si="967"/>
        <v>0</v>
      </c>
      <c r="EA579" s="41">
        <f t="shared" si="968"/>
        <v>0</v>
      </c>
      <c r="EB579" s="41">
        <f t="shared" si="969"/>
        <v>0</v>
      </c>
      <c r="EC579" s="41">
        <f t="shared" si="970"/>
        <v>0</v>
      </c>
      <c r="ED579" s="180">
        <f t="shared" si="971"/>
        <v>0</v>
      </c>
      <c r="EE579" s="27">
        <v>0</v>
      </c>
      <c r="EF579" s="27"/>
      <c r="EG579" s="324">
        <f>SUMIF('Rekapitulasi Juni'!$D$608:$D$786,APS!$B579,'Rekapitulasi Juni'!$E$608:$E$786)</f>
        <v>0</v>
      </c>
      <c r="EH579" s="324">
        <f>SUMIF('Rekapitulasi Juni'!$D$608:$D$786,APS!$B579,'Rekapitulasi Juni'!$F$608:$F$786)</f>
        <v>0</v>
      </c>
      <c r="EI579" s="27"/>
      <c r="EJ579" s="325">
        <f t="shared" si="925"/>
        <v>0</v>
      </c>
      <c r="EK579" s="325">
        <f t="shared" si="926"/>
        <v>0</v>
      </c>
      <c r="EL579" s="27"/>
      <c r="EM579" s="324">
        <f>SUMIF('Rekapitulasi Juni'!$U$608:$U$786,APS!$B579,'Rekapitulasi Juni'!$V$608:$V$786)</f>
        <v>0</v>
      </c>
      <c r="EN579" s="324">
        <f>SUMIF('Rekapitulasi Juni'!$U$608:$U$786,APS!$B579,'Rekapitulasi Juni'!$W$608:$W$786)</f>
        <v>0</v>
      </c>
      <c r="EO579" s="27"/>
      <c r="EP579" s="325">
        <f t="shared" si="927"/>
        <v>0</v>
      </c>
      <c r="EQ579" s="325">
        <f t="shared" si="928"/>
        <v>0</v>
      </c>
      <c r="ER579" s="27"/>
      <c r="ES579" s="324">
        <f>SUMIF('Rekapitulasi Juni'!$AL$608:$AL$786,APS!$B579,'Rekapitulasi Juni'!$AM$608:$AM$786)</f>
        <v>0</v>
      </c>
      <c r="ET579" s="324">
        <f>SUMIF('Rekapitulasi Juni'!$AL$608:$AL$786,APS!$B579,'Rekapitulasi Juni'!$AN$608:$AN$786)</f>
        <v>0</v>
      </c>
      <c r="EU579" s="27"/>
      <c r="EV579" s="325">
        <f t="shared" si="914"/>
        <v>0</v>
      </c>
      <c r="EW579" s="325">
        <f t="shared" si="915"/>
        <v>0</v>
      </c>
      <c r="EX579" s="27"/>
      <c r="EY579" s="324">
        <f>SUMIF('Rekapitulasi Juni'!$BA$608:$BA$786,APS!$B579,'Rekapitulasi Juni'!$BB$608:$BB$786)</f>
        <v>0</v>
      </c>
      <c r="EZ579" s="324">
        <f>SUMIF('Rekapitulasi Juni'!$BA$608:$BA$786,APS!$B579,'Rekapitulasi Juni'!$BC$608:$BC$786)</f>
        <v>0</v>
      </c>
      <c r="FA579" s="324">
        <f>SUMIF('Rekapitulasi Juni'!$BA$608:$BA$786,APS!$B579,'Rekapitulasi Juni'!$BF$608:$BF$786)</f>
        <v>0</v>
      </c>
      <c r="FB579" s="325">
        <f t="shared" si="916"/>
        <v>0</v>
      </c>
      <c r="FC579" s="325">
        <f t="shared" si="917"/>
        <v>0</v>
      </c>
      <c r="FD579" s="27"/>
      <c r="FE579" s="27"/>
      <c r="FF579" s="27"/>
      <c r="FG579" s="27"/>
      <c r="FH579" s="27"/>
      <c r="FI579" s="27"/>
      <c r="FJ579" s="41">
        <f t="shared" si="972"/>
        <v>0</v>
      </c>
      <c r="FK579" s="41">
        <f t="shared" si="973"/>
        <v>0</v>
      </c>
      <c r="FL579" s="41">
        <f t="shared" si="974"/>
        <v>0</v>
      </c>
      <c r="FM579" s="41">
        <f t="shared" si="975"/>
        <v>0</v>
      </c>
      <c r="FN579" s="41">
        <f t="shared" si="976"/>
        <v>0</v>
      </c>
      <c r="FO579" s="41">
        <f t="shared" si="977"/>
        <v>0</v>
      </c>
      <c r="FP579" s="180">
        <f t="shared" si="978"/>
        <v>0</v>
      </c>
      <c r="FQ579" s="27"/>
      <c r="FR579" s="27"/>
      <c r="FS579" s="324">
        <f>SUMIF('Rekapitulasi Juni'!$D$804:$D$984,APS!$B579,'Rekapitulasi Juni'!$E$804:$E$984)</f>
        <v>0</v>
      </c>
      <c r="FT579" s="324">
        <f>SUMIF('Rekapitulasi Juni'!$D$804:$D$984,APS!$B579,'Rekapitulasi Juni'!$F$804:$F$984)</f>
        <v>0</v>
      </c>
      <c r="FU579" s="27"/>
      <c r="FV579" s="325">
        <f t="shared" si="918"/>
        <v>0</v>
      </c>
      <c r="FW579" s="325">
        <f t="shared" si="919"/>
        <v>0</v>
      </c>
      <c r="FX579" s="27"/>
      <c r="FY579" s="324">
        <f>SUMIF('Rekapitulasi Juni'!$U$804:$U$984,APS!$B579,'Rekapitulasi Juni'!$V$804:$V$984)</f>
        <v>0</v>
      </c>
      <c r="FZ579" s="324">
        <f>SUMIF('Rekapitulasi Juni'!$U$804:$U$984,APS!$B579,'Rekapitulasi Juni'!$W$804:$W$984)</f>
        <v>0</v>
      </c>
      <c r="GA579" s="27"/>
      <c r="GB579" s="325">
        <f t="shared" si="912"/>
        <v>0</v>
      </c>
      <c r="GC579" s="325">
        <f t="shared" si="913"/>
        <v>0</v>
      </c>
      <c r="GD579" s="27"/>
      <c r="GE579" s="324">
        <f>SUMIF('Rekapitulasi Juni'!$AL$804:$AL$984,APS!$B579,'Rekapitulasi Juni'!$AM$804:$AM$984)</f>
        <v>0</v>
      </c>
      <c r="GF579" s="324">
        <f>SUMIF('Rekapitulasi Juni'!$AL$804:$AL$984,APS!$B579,'Rekapitulasi Juni'!$AN$804:$AN$984)</f>
        <v>0</v>
      </c>
      <c r="GG579" s="27"/>
      <c r="GH579" s="325">
        <f t="shared" si="902"/>
        <v>0</v>
      </c>
      <c r="GI579" s="325">
        <f t="shared" si="903"/>
        <v>0</v>
      </c>
      <c r="GJ579" s="27"/>
      <c r="GK579" s="27"/>
      <c r="GL579" s="41">
        <f t="shared" si="979"/>
        <v>0</v>
      </c>
      <c r="GM579" s="41">
        <f t="shared" si="980"/>
        <v>0</v>
      </c>
      <c r="GN579" s="41">
        <f t="shared" si="981"/>
        <v>0</v>
      </c>
      <c r="GO579" s="41">
        <f t="shared" si="911"/>
        <v>0</v>
      </c>
      <c r="GP579" s="41">
        <f t="shared" si="982"/>
        <v>0</v>
      </c>
      <c r="GQ579" s="41">
        <f t="shared" si="983"/>
        <v>0</v>
      </c>
      <c r="GR579" s="180">
        <f t="shared" si="984"/>
        <v>0</v>
      </c>
      <c r="GS579" s="41">
        <f t="shared" si="904"/>
        <v>0</v>
      </c>
      <c r="GT579" s="41">
        <f t="shared" si="905"/>
        <v>0</v>
      </c>
      <c r="GU579" s="41">
        <f t="shared" si="906"/>
        <v>0</v>
      </c>
      <c r="GV579" s="41">
        <f t="shared" si="907"/>
        <v>0</v>
      </c>
      <c r="GW579" s="41">
        <f t="shared" si="908"/>
        <v>0</v>
      </c>
      <c r="GX579" s="41">
        <f t="shared" si="909"/>
        <v>0</v>
      </c>
      <c r="GY579" s="180">
        <f t="shared" si="910"/>
        <v>0</v>
      </c>
      <c r="GZ579" s="41">
        <v>556</v>
      </c>
      <c r="HA579" s="32"/>
      <c r="HB579" s="42">
        <f t="shared" si="794"/>
        <v>0</v>
      </c>
      <c r="HC579" s="59"/>
    </row>
    <row r="580" spans="1:211" ht="15" hidden="1" customHeight="1">
      <c r="A580" s="31" t="s">
        <v>1129</v>
      </c>
      <c r="B580" s="32" t="s">
        <v>1130</v>
      </c>
      <c r="C580" s="31" t="s">
        <v>1066</v>
      </c>
      <c r="D580" s="31" t="s">
        <v>1066</v>
      </c>
      <c r="E580" s="31" t="s">
        <v>43</v>
      </c>
      <c r="F580" s="31" t="s">
        <v>929</v>
      </c>
      <c r="G580" s="33">
        <v>0</v>
      </c>
      <c r="H580" s="33">
        <v>0</v>
      </c>
      <c r="I580" s="33">
        <v>0</v>
      </c>
      <c r="J580" s="34">
        <f>IFERROR(VLOOKUP(A580,#REF!,3,0),0)</f>
        <v>0</v>
      </c>
      <c r="K580" s="34">
        <f t="shared" si="789"/>
        <v>0</v>
      </c>
      <c r="L580" s="34">
        <v>0</v>
      </c>
      <c r="M580" s="34">
        <v>0</v>
      </c>
      <c r="N580" s="35">
        <f t="shared" si="790"/>
        <v>0</v>
      </c>
      <c r="O580" s="35">
        <f t="shared" si="791"/>
        <v>0</v>
      </c>
      <c r="P580" s="36"/>
      <c r="Q580" s="36">
        <f t="shared" si="920"/>
        <v>0</v>
      </c>
      <c r="R580" s="80"/>
      <c r="S580" s="37">
        <f ca="1">SUMIF(ROP!$D$6:$H$65536,A580,ROP!$J$6:$J$65536)</f>
        <v>0</v>
      </c>
      <c r="T580" s="37">
        <f>SUMIF(HASIL!$B:$B,APS!$B580&amp;RIGHT(APS!T$9,2),HASIL!$I:$I)</f>
        <v>0</v>
      </c>
      <c r="U580" s="37">
        <f>SUMIF(HASIL!$B:$B,APS!$B580&amp;RIGHT(APS!U$9,2),HASIL!$I:$I)</f>
        <v>0</v>
      </c>
      <c r="V580" s="37">
        <f>SUMIF(HASIL!$B:$B,APS!$B580&amp;RIGHT(APS!V$9,2),HASIL!$I:$I)</f>
        <v>0</v>
      </c>
      <c r="W580" s="37">
        <f>SUMIF(HASIL!$B:$B,APS!$B580&amp;RIGHT(APS!W$9,2),HASIL!$I:$I)</f>
        <v>0</v>
      </c>
      <c r="X580" s="38">
        <f t="shared" si="792"/>
        <v>0</v>
      </c>
      <c r="Y580" s="38">
        <f t="shared" si="793"/>
        <v>0</v>
      </c>
      <c r="Z580" s="39">
        <f t="shared" si="985"/>
        <v>0</v>
      </c>
      <c r="AA580" s="39">
        <f t="shared" si="987"/>
        <v>0</v>
      </c>
      <c r="AB580" s="40">
        <f t="shared" si="986"/>
        <v>0</v>
      </c>
      <c r="AC580" s="27">
        <v>0</v>
      </c>
      <c r="AD580" s="27"/>
      <c r="AE580" s="27"/>
      <c r="AF580" s="27"/>
      <c r="AG580" s="27"/>
      <c r="AH580" s="27"/>
      <c r="AI580" s="324">
        <f>SUMIF('Rekapitulasi Juni'!$D$9:$D$192,APS!$B580,'Rekapitulasi Juni'!$E$9:$E$192)</f>
        <v>0</v>
      </c>
      <c r="AJ580" s="324">
        <f>SUMIF('Rekapitulasi Juni'!$D$9:$D$192,APS!$B580,'Rekapitulasi Juni'!$F$9:$F$192)</f>
        <v>0</v>
      </c>
      <c r="AK580" s="324">
        <f>SUMIF('Rekapitulasi Juni'!$D$9:$D$192,APS!$B580,'Rekapitulasi Juni'!$K$9:$K$192)</f>
        <v>0</v>
      </c>
      <c r="AL580" s="325">
        <f t="shared" si="931"/>
        <v>0</v>
      </c>
      <c r="AM580" s="325">
        <f t="shared" si="932"/>
        <v>0</v>
      </c>
      <c r="AN580" s="27"/>
      <c r="AO580" s="324">
        <f>SUMIF('Rekapitulasi Juni'!$U$9:$U$192,APS!$B580,'Rekapitulasi Juni'!$V$9:$V$192)</f>
        <v>0</v>
      </c>
      <c r="AP580" s="324">
        <f>SUMIF('Rekapitulasi Juni'!$U$9:$U$192,APS!$B580,'Rekapitulasi Juni'!$W$9:$W$192)</f>
        <v>0</v>
      </c>
      <c r="AQ580" s="27"/>
      <c r="AR580" s="325">
        <f t="shared" si="933"/>
        <v>0</v>
      </c>
      <c r="AS580" s="325">
        <f t="shared" si="934"/>
        <v>0</v>
      </c>
      <c r="AT580" s="27"/>
      <c r="AU580" s="324">
        <f>SUMIF('Rekapitulasi Juni'!$AL$9:$AL$192,APS!$B580,'Rekapitulasi Juni'!$AM$9:$AM$192)</f>
        <v>0</v>
      </c>
      <c r="AV580" s="324">
        <f>SUMIF('Rekapitulasi Juni'!$AL$9:$AL$192,APS!$B580,'Rekapitulasi Juni'!$AN$9:$AN$192)</f>
        <v>0</v>
      </c>
      <c r="AW580" s="27"/>
      <c r="AX580" s="325">
        <f t="shared" si="935"/>
        <v>0</v>
      </c>
      <c r="AY580" s="325">
        <f t="shared" si="936"/>
        <v>0</v>
      </c>
      <c r="AZ580" s="41">
        <f t="shared" si="937"/>
        <v>0</v>
      </c>
      <c r="BA580" s="41">
        <f t="shared" si="938"/>
        <v>0</v>
      </c>
      <c r="BB580" s="41">
        <f t="shared" si="939"/>
        <v>0</v>
      </c>
      <c r="BC580" s="41">
        <f t="shared" si="940"/>
        <v>0</v>
      </c>
      <c r="BD580" s="41">
        <f t="shared" si="941"/>
        <v>0</v>
      </c>
      <c r="BE580" s="41">
        <f t="shared" si="942"/>
        <v>0</v>
      </c>
      <c r="BF580" s="180">
        <f t="shared" si="943"/>
        <v>0</v>
      </c>
      <c r="BG580" s="27">
        <v>0</v>
      </c>
      <c r="BH580" s="27"/>
      <c r="BI580" s="324">
        <f>SUMIF('Rekapitulasi Juni'!$D$214:$D$393,APS!$B580,'Rekapitulasi Juni'!$E$214:$E$393)</f>
        <v>0</v>
      </c>
      <c r="BJ580" s="324">
        <f>SUMIF('Rekapitulasi Juni'!$D$214:$D$393,APS!$B580,'Rekapitulasi Juni'!$F$214:$F$393)</f>
        <v>0</v>
      </c>
      <c r="BK580" s="27"/>
      <c r="BL580" s="325">
        <f t="shared" si="944"/>
        <v>0</v>
      </c>
      <c r="BM580" s="325">
        <f t="shared" si="945"/>
        <v>0</v>
      </c>
      <c r="BN580" s="27"/>
      <c r="BO580" s="324">
        <f>SUMIF('Rekapitulasi Juni'!$U$214:$U$393,APS!$B580,'Rekapitulasi Juni'!$V$214:$V$393)</f>
        <v>0</v>
      </c>
      <c r="BP580" s="324">
        <f>SUMIF('Rekapitulasi Juni'!$U$214:$U$393,APS!$B580,'Rekapitulasi Juni'!$W$214:$W$393)</f>
        <v>0</v>
      </c>
      <c r="BQ580" s="27"/>
      <c r="BR580" s="325">
        <f t="shared" si="946"/>
        <v>0</v>
      </c>
      <c r="BS580" s="325">
        <f t="shared" si="947"/>
        <v>0</v>
      </c>
      <c r="BT580" s="27"/>
      <c r="BU580" s="324">
        <f>SUMIF('Rekapitulasi Juni'!$AL$214:$AL$393,APS!$B580,'Rekapitulasi Juni'!$AM$214:$AM$393)</f>
        <v>0</v>
      </c>
      <c r="BV580" s="324">
        <f>SUMIF('Rekapitulasi Juni'!$AL$214:$AL$393,APS!$B580,'Rekapitulasi Juni'!$AN$214:$AN$393)</f>
        <v>0</v>
      </c>
      <c r="BW580" s="27"/>
      <c r="BX580" s="325">
        <f t="shared" si="948"/>
        <v>0</v>
      </c>
      <c r="BY580" s="325">
        <f t="shared" si="949"/>
        <v>0</v>
      </c>
      <c r="BZ580" s="27"/>
      <c r="CA580" s="324">
        <f>SUMIF('Rekapitulasi Juni'!$BA$214:$BA$393,APS!$B580,'Rekapitulasi Juni'!$BB$214:$BB$393)</f>
        <v>0</v>
      </c>
      <c r="CB580" s="324">
        <f>SUMIF('Rekapitulasi Juni'!$BA$214:$BA$393,APS!$B580,'Rekapitulasi Juni'!$BC$214:$BC$393)</f>
        <v>0</v>
      </c>
      <c r="CC580" s="27"/>
      <c r="CD580" s="325">
        <f t="shared" si="950"/>
        <v>0</v>
      </c>
      <c r="CE580" s="325">
        <f t="shared" si="951"/>
        <v>0</v>
      </c>
      <c r="CF580" s="27"/>
      <c r="CG580" s="324">
        <f>SUMIF('Rekapitulasi Juni'!$BP$214:$BP$393,APS!$B580,'Rekapitulasi Juni'!$BQ$214:$BQ$393)</f>
        <v>0</v>
      </c>
      <c r="CH580" s="324">
        <f>SUMIF('Rekapitulasi Juni'!$BP$214:$BP$393,APS!$B580,'Rekapitulasi Juni'!$BR$214:$BR$393)</f>
        <v>0</v>
      </c>
      <c r="CI580" s="27"/>
      <c r="CJ580" s="325">
        <f t="shared" si="952"/>
        <v>0</v>
      </c>
      <c r="CK580" s="325">
        <f t="shared" si="953"/>
        <v>0</v>
      </c>
      <c r="CL580" s="41">
        <f t="shared" si="954"/>
        <v>0</v>
      </c>
      <c r="CM580" s="41">
        <f t="shared" si="955"/>
        <v>0</v>
      </c>
      <c r="CN580" s="41">
        <f t="shared" si="956"/>
        <v>0</v>
      </c>
      <c r="CO580" s="41">
        <f t="shared" si="957"/>
        <v>0</v>
      </c>
      <c r="CP580" s="41">
        <f t="shared" si="958"/>
        <v>0</v>
      </c>
      <c r="CQ580" s="41">
        <f t="shared" si="959"/>
        <v>0</v>
      </c>
      <c r="CR580" s="180">
        <f t="shared" si="960"/>
        <v>0</v>
      </c>
      <c r="CS580" s="27">
        <v>0</v>
      </c>
      <c r="CT580" s="27"/>
      <c r="CU580" s="324">
        <f>SUMIF('Rekapitulasi Juni'!$D$410:$D$588,APS!$B580,'Rekapitulasi Juni'!$E$410:$E$588)</f>
        <v>0</v>
      </c>
      <c r="CV580" s="324">
        <f>SUMIF('Rekapitulasi Juni'!$D$410:$D$588,APS!$B580,'Rekapitulasi Juni'!$F$410:$F$588)</f>
        <v>0</v>
      </c>
      <c r="CW580" s="27"/>
      <c r="CX580" s="325">
        <f t="shared" si="961"/>
        <v>0</v>
      </c>
      <c r="CY580" s="325">
        <f t="shared" si="962"/>
        <v>0</v>
      </c>
      <c r="CZ580" s="27"/>
      <c r="DA580" s="324">
        <f>SUMIF('Rekapitulasi Juni'!$U$410:$U$588,APS!$B580,'Rekapitulasi Juni'!$V$410:$V$588)</f>
        <v>0</v>
      </c>
      <c r="DB580" s="324">
        <f>SUMIF('Rekapitulasi Juni'!$U$410:$U$588,APS!$B580,'Rekapitulasi Juni'!$W$410:$W$588)</f>
        <v>0</v>
      </c>
      <c r="DC580" s="27"/>
      <c r="DD580" s="325">
        <f t="shared" si="963"/>
        <v>0</v>
      </c>
      <c r="DE580" s="325">
        <f t="shared" si="964"/>
        <v>0</v>
      </c>
      <c r="DF580" s="27"/>
      <c r="DG580" s="324">
        <f>SUMIF('Rekapitulasi Juni'!$AL$410:$AL$588,APS!$B580,'Rekapitulasi Juni'!$AM$410:$AM$588)</f>
        <v>0</v>
      </c>
      <c r="DH580" s="324">
        <f>SUMIF('Rekapitulasi Juni'!$AL$410:$AL$588,APS!$B580,'Rekapitulasi Juni'!$AN$410:$AN$588)</f>
        <v>0</v>
      </c>
      <c r="DI580" s="27"/>
      <c r="DJ580" s="325">
        <f t="shared" si="929"/>
        <v>0</v>
      </c>
      <c r="DK580" s="325">
        <f t="shared" si="930"/>
        <v>0</v>
      </c>
      <c r="DL580" s="27"/>
      <c r="DM580" s="324">
        <f>SUMIF('Rekapitulasi Juni'!$BA$410:$BA$588,APS!$B580,'Rekapitulasi Juni'!$BB$410:$BB$588)</f>
        <v>0</v>
      </c>
      <c r="DN580" s="324">
        <f>SUMIF('Rekapitulasi Juni'!$BA$410:$BA$588,APS!$B580,'Rekapitulasi Juni'!$BC$410:$BC$588)</f>
        <v>0</v>
      </c>
      <c r="DO580" s="324">
        <f>SUMIF('Rekapitulasi Juni'!$BA$410:$BA$588,APS!$B580,'Rekapitulasi Juni'!$BF$410:$BF$588)</f>
        <v>0</v>
      </c>
      <c r="DP580" s="325">
        <f t="shared" si="921"/>
        <v>0</v>
      </c>
      <c r="DQ580" s="325">
        <f t="shared" si="922"/>
        <v>0</v>
      </c>
      <c r="DR580" s="27"/>
      <c r="DS580" s="324">
        <f>SUMIF('Rekapitulasi Juni'!$BP$410:$BP$588,APS!$B580,'Rekapitulasi Juni'!$BQ$410:$BQ$588)</f>
        <v>0</v>
      </c>
      <c r="DT580" s="324">
        <f>SUMIF('Rekapitulasi Juni'!$BP$410:$BP$588,APS!$B580,'Rekapitulasi Juni'!$BR$410:$BR$588)</f>
        <v>0</v>
      </c>
      <c r="DU580" s="27"/>
      <c r="DV580" s="325">
        <f t="shared" si="923"/>
        <v>0</v>
      </c>
      <c r="DW580" s="325">
        <f t="shared" si="924"/>
        <v>0</v>
      </c>
      <c r="DX580" s="41">
        <f t="shared" si="965"/>
        <v>0</v>
      </c>
      <c r="DY580" s="41">
        <f t="shared" si="966"/>
        <v>0</v>
      </c>
      <c r="DZ580" s="41">
        <f t="shared" si="967"/>
        <v>0</v>
      </c>
      <c r="EA580" s="41">
        <f t="shared" si="968"/>
        <v>0</v>
      </c>
      <c r="EB580" s="41">
        <f t="shared" si="969"/>
        <v>0</v>
      </c>
      <c r="EC580" s="41">
        <f t="shared" si="970"/>
        <v>0</v>
      </c>
      <c r="ED580" s="180">
        <f t="shared" si="971"/>
        <v>0</v>
      </c>
      <c r="EE580" s="27">
        <v>0</v>
      </c>
      <c r="EF580" s="27"/>
      <c r="EG580" s="324">
        <f>SUMIF('Rekapitulasi Juni'!$D$608:$D$786,APS!$B580,'Rekapitulasi Juni'!$E$608:$E$786)</f>
        <v>0</v>
      </c>
      <c r="EH580" s="324">
        <f>SUMIF('Rekapitulasi Juni'!$D$608:$D$786,APS!$B580,'Rekapitulasi Juni'!$F$608:$F$786)</f>
        <v>0</v>
      </c>
      <c r="EI580" s="27"/>
      <c r="EJ580" s="325">
        <f t="shared" si="925"/>
        <v>0</v>
      </c>
      <c r="EK580" s="325">
        <f t="shared" si="926"/>
        <v>0</v>
      </c>
      <c r="EL580" s="27"/>
      <c r="EM580" s="324">
        <f>SUMIF('Rekapitulasi Juni'!$U$608:$U$786,APS!$B580,'Rekapitulasi Juni'!$V$608:$V$786)</f>
        <v>0</v>
      </c>
      <c r="EN580" s="324">
        <f>SUMIF('Rekapitulasi Juni'!$U$608:$U$786,APS!$B580,'Rekapitulasi Juni'!$W$608:$W$786)</f>
        <v>0</v>
      </c>
      <c r="EO580" s="27"/>
      <c r="EP580" s="325">
        <f t="shared" si="927"/>
        <v>0</v>
      </c>
      <c r="EQ580" s="325">
        <f t="shared" si="928"/>
        <v>0</v>
      </c>
      <c r="ER580" s="27"/>
      <c r="ES580" s="324">
        <f>SUMIF('Rekapitulasi Juni'!$AL$608:$AL$786,APS!$B580,'Rekapitulasi Juni'!$AM$608:$AM$786)</f>
        <v>0</v>
      </c>
      <c r="ET580" s="324">
        <f>SUMIF('Rekapitulasi Juni'!$AL$608:$AL$786,APS!$B580,'Rekapitulasi Juni'!$AN$608:$AN$786)</f>
        <v>0</v>
      </c>
      <c r="EU580" s="27"/>
      <c r="EV580" s="325">
        <f t="shared" si="914"/>
        <v>0</v>
      </c>
      <c r="EW580" s="325">
        <f t="shared" si="915"/>
        <v>0</v>
      </c>
      <c r="EX580" s="27"/>
      <c r="EY580" s="324">
        <f>SUMIF('Rekapitulasi Juni'!$BA$608:$BA$786,APS!$B580,'Rekapitulasi Juni'!$BB$608:$BB$786)</f>
        <v>0</v>
      </c>
      <c r="EZ580" s="324">
        <f>SUMIF('Rekapitulasi Juni'!$BA$608:$BA$786,APS!$B580,'Rekapitulasi Juni'!$BC$608:$BC$786)</f>
        <v>0</v>
      </c>
      <c r="FA580" s="324">
        <f>SUMIF('Rekapitulasi Juni'!$BA$608:$BA$786,APS!$B580,'Rekapitulasi Juni'!$BF$608:$BF$786)</f>
        <v>0</v>
      </c>
      <c r="FB580" s="325">
        <f t="shared" si="916"/>
        <v>0</v>
      </c>
      <c r="FC580" s="325">
        <f t="shared" si="917"/>
        <v>0</v>
      </c>
      <c r="FD580" s="27"/>
      <c r="FE580" s="27"/>
      <c r="FF580" s="27"/>
      <c r="FG580" s="27"/>
      <c r="FH580" s="27"/>
      <c r="FI580" s="27"/>
      <c r="FJ580" s="41">
        <f t="shared" si="972"/>
        <v>0</v>
      </c>
      <c r="FK580" s="41">
        <f t="shared" si="973"/>
        <v>0</v>
      </c>
      <c r="FL580" s="41">
        <f t="shared" si="974"/>
        <v>0</v>
      </c>
      <c r="FM580" s="41">
        <f t="shared" si="975"/>
        <v>0</v>
      </c>
      <c r="FN580" s="41">
        <f t="shared" si="976"/>
        <v>0</v>
      </c>
      <c r="FO580" s="41">
        <f t="shared" si="977"/>
        <v>0</v>
      </c>
      <c r="FP580" s="180">
        <f t="shared" si="978"/>
        <v>0</v>
      </c>
      <c r="FQ580" s="27"/>
      <c r="FR580" s="27"/>
      <c r="FS580" s="324">
        <f>SUMIF('Rekapitulasi Juni'!$D$804:$D$984,APS!$B580,'Rekapitulasi Juni'!$E$804:$E$984)</f>
        <v>0</v>
      </c>
      <c r="FT580" s="324">
        <f>SUMIF('Rekapitulasi Juni'!$D$804:$D$984,APS!$B580,'Rekapitulasi Juni'!$F$804:$F$984)</f>
        <v>0</v>
      </c>
      <c r="FU580" s="27"/>
      <c r="FV580" s="325">
        <f t="shared" si="918"/>
        <v>0</v>
      </c>
      <c r="FW580" s="325">
        <f t="shared" si="919"/>
        <v>0</v>
      </c>
      <c r="FX580" s="27"/>
      <c r="FY580" s="324">
        <f>SUMIF('Rekapitulasi Juni'!$U$804:$U$984,APS!$B580,'Rekapitulasi Juni'!$V$804:$V$984)</f>
        <v>0</v>
      </c>
      <c r="FZ580" s="324">
        <f>SUMIF('Rekapitulasi Juni'!$U$804:$U$984,APS!$B580,'Rekapitulasi Juni'!$W$804:$W$984)</f>
        <v>0</v>
      </c>
      <c r="GA580" s="27"/>
      <c r="GB580" s="325">
        <f t="shared" si="912"/>
        <v>0</v>
      </c>
      <c r="GC580" s="325">
        <f t="shared" si="913"/>
        <v>0</v>
      </c>
      <c r="GD580" s="27"/>
      <c r="GE580" s="324">
        <f>SUMIF('Rekapitulasi Juni'!$AL$804:$AL$984,APS!$B580,'Rekapitulasi Juni'!$AM$804:$AM$984)</f>
        <v>0</v>
      </c>
      <c r="GF580" s="324">
        <f>SUMIF('Rekapitulasi Juni'!$AL$804:$AL$984,APS!$B580,'Rekapitulasi Juni'!$AN$804:$AN$984)</f>
        <v>0</v>
      </c>
      <c r="GG580" s="27"/>
      <c r="GH580" s="325">
        <f t="shared" si="902"/>
        <v>0</v>
      </c>
      <c r="GI580" s="325">
        <f t="shared" si="903"/>
        <v>0</v>
      </c>
      <c r="GJ580" s="27"/>
      <c r="GK580" s="27"/>
      <c r="GL580" s="41">
        <f t="shared" si="979"/>
        <v>0</v>
      </c>
      <c r="GM580" s="41">
        <f t="shared" si="980"/>
        <v>0</v>
      </c>
      <c r="GN580" s="41">
        <f t="shared" si="981"/>
        <v>0</v>
      </c>
      <c r="GO580" s="41">
        <f t="shared" si="911"/>
        <v>0</v>
      </c>
      <c r="GP580" s="41">
        <f t="shared" si="982"/>
        <v>0</v>
      </c>
      <c r="GQ580" s="41">
        <f t="shared" si="983"/>
        <v>0</v>
      </c>
      <c r="GR580" s="180">
        <f t="shared" si="984"/>
        <v>0</v>
      </c>
      <c r="GS580" s="41">
        <f t="shared" si="904"/>
        <v>0</v>
      </c>
      <c r="GT580" s="41">
        <f t="shared" si="905"/>
        <v>0</v>
      </c>
      <c r="GU580" s="41">
        <f t="shared" si="906"/>
        <v>0</v>
      </c>
      <c r="GV580" s="41">
        <f t="shared" si="907"/>
        <v>0</v>
      </c>
      <c r="GW580" s="41">
        <f t="shared" si="908"/>
        <v>0</v>
      </c>
      <c r="GX580" s="41">
        <f t="shared" si="909"/>
        <v>0</v>
      </c>
      <c r="GY580" s="180">
        <f t="shared" si="910"/>
        <v>0</v>
      </c>
      <c r="GZ580" s="41">
        <v>557</v>
      </c>
      <c r="HA580" s="32"/>
      <c r="HB580" s="42">
        <f t="shared" si="794"/>
        <v>0</v>
      </c>
      <c r="HC580" s="59"/>
    </row>
    <row r="581" spans="1:211" ht="15" customHeight="1">
      <c r="A581" s="31" t="s">
        <v>1131</v>
      </c>
      <c r="B581" s="32" t="s">
        <v>1132</v>
      </c>
      <c r="C581" s="31" t="s">
        <v>1066</v>
      </c>
      <c r="D581" s="31" t="s">
        <v>1066</v>
      </c>
      <c r="E581" s="31" t="s">
        <v>43</v>
      </c>
      <c r="F581" s="31" t="s">
        <v>929</v>
      </c>
      <c r="G581" s="33">
        <v>0</v>
      </c>
      <c r="H581" s="33">
        <v>0</v>
      </c>
      <c r="I581" s="33">
        <v>0</v>
      </c>
      <c r="J581" s="34">
        <f>IFERROR(VLOOKUP(A581,#REF!,3,0),0)</f>
        <v>0</v>
      </c>
      <c r="K581" s="34">
        <f t="shared" si="789"/>
        <v>0</v>
      </c>
      <c r="L581" s="34">
        <v>0</v>
      </c>
      <c r="M581" s="34">
        <v>0</v>
      </c>
      <c r="N581" s="35">
        <f t="shared" si="790"/>
        <v>0</v>
      </c>
      <c r="O581" s="35">
        <f t="shared" si="791"/>
        <v>0</v>
      </c>
      <c r="P581" s="36">
        <v>25</v>
      </c>
      <c r="Q581" s="36">
        <f t="shared" si="920"/>
        <v>25</v>
      </c>
      <c r="R581" s="80"/>
      <c r="S581" s="37">
        <f ca="1">SUMIF(ROP!$D$6:$H$65536,A581,ROP!$J$6:$J$65536)</f>
        <v>0</v>
      </c>
      <c r="T581" s="37">
        <f>SUMIF(HASIL!$B:$B,APS!$B581&amp;RIGHT(APS!T$9,2),HASIL!$I:$I)</f>
        <v>0</v>
      </c>
      <c r="U581" s="37">
        <f>SUMIF(HASIL!$B:$B,APS!$B581&amp;RIGHT(APS!U$9,2),HASIL!$I:$I)</f>
        <v>0</v>
      </c>
      <c r="V581" s="37">
        <f>SUMIF(HASIL!$B:$B,APS!$B581&amp;RIGHT(APS!V$9,2),HASIL!$I:$I)</f>
        <v>0</v>
      </c>
      <c r="W581" s="37">
        <f>SUMIF(HASIL!$B:$B,APS!$B581&amp;RIGHT(APS!W$9,2),HASIL!$I:$I)</f>
        <v>0</v>
      </c>
      <c r="X581" s="38">
        <f t="shared" si="792"/>
        <v>0</v>
      </c>
      <c r="Y581" s="38">
        <f t="shared" si="793"/>
        <v>-25</v>
      </c>
      <c r="Z581" s="39">
        <f t="shared" si="985"/>
        <v>0</v>
      </c>
      <c r="AA581" s="39">
        <f t="shared" si="987"/>
        <v>25</v>
      </c>
      <c r="AB581" s="40">
        <f t="shared" si="986"/>
        <v>25</v>
      </c>
      <c r="AC581" s="27">
        <v>25</v>
      </c>
      <c r="AD581" s="27"/>
      <c r="AE581" s="27"/>
      <c r="AF581" s="27"/>
      <c r="AG581" s="27"/>
      <c r="AH581" s="27"/>
      <c r="AI581" s="324">
        <f>SUMIF('Rekapitulasi Juni'!$D$9:$D$192,APS!$B581,'Rekapitulasi Juni'!$E$9:$E$192)</f>
        <v>0</v>
      </c>
      <c r="AJ581" s="324">
        <f>SUMIF('Rekapitulasi Juni'!$D$9:$D$192,APS!$B581,'Rekapitulasi Juni'!$F$9:$F$192)</f>
        <v>0</v>
      </c>
      <c r="AK581" s="324">
        <f>SUMIF('Rekapitulasi Juni'!$D$9:$D$192,APS!$B581,'Rekapitulasi Juni'!$K$9:$K$192)</f>
        <v>0</v>
      </c>
      <c r="AL581" s="325">
        <f t="shared" si="931"/>
        <v>0</v>
      </c>
      <c r="AM581" s="325">
        <f t="shared" si="932"/>
        <v>0</v>
      </c>
      <c r="AN581" s="27"/>
      <c r="AO581" s="324">
        <f>SUMIF('Rekapitulasi Juni'!$U$9:$U$192,APS!$B581,'Rekapitulasi Juni'!$V$9:$V$192)</f>
        <v>0</v>
      </c>
      <c r="AP581" s="324">
        <f>SUMIF('Rekapitulasi Juni'!$U$9:$U$192,APS!$B581,'Rekapitulasi Juni'!$W$9:$W$192)</f>
        <v>0</v>
      </c>
      <c r="AQ581" s="27"/>
      <c r="AR581" s="325">
        <f t="shared" si="933"/>
        <v>0</v>
      </c>
      <c r="AS581" s="325">
        <f t="shared" si="934"/>
        <v>0</v>
      </c>
      <c r="AT581" s="27"/>
      <c r="AU581" s="324">
        <f>SUMIF('Rekapitulasi Juni'!$AL$9:$AL$192,APS!$B581,'Rekapitulasi Juni'!$AM$9:$AM$192)</f>
        <v>0</v>
      </c>
      <c r="AV581" s="324">
        <f>SUMIF('Rekapitulasi Juni'!$AL$9:$AL$192,APS!$B581,'Rekapitulasi Juni'!$AN$9:$AN$192)</f>
        <v>0</v>
      </c>
      <c r="AW581" s="27"/>
      <c r="AX581" s="325">
        <f t="shared" si="935"/>
        <v>0</v>
      </c>
      <c r="AY581" s="325">
        <f t="shared" si="936"/>
        <v>0</v>
      </c>
      <c r="AZ581" s="41">
        <f t="shared" si="937"/>
        <v>0</v>
      </c>
      <c r="BA581" s="41">
        <f t="shared" si="938"/>
        <v>0</v>
      </c>
      <c r="BB581" s="41">
        <f t="shared" si="939"/>
        <v>0</v>
      </c>
      <c r="BC581" s="41">
        <f t="shared" si="940"/>
        <v>0</v>
      </c>
      <c r="BD581" s="41">
        <f t="shared" si="941"/>
        <v>0</v>
      </c>
      <c r="BE581" s="41">
        <f t="shared" si="942"/>
        <v>0</v>
      </c>
      <c r="BF581" s="180">
        <f t="shared" si="943"/>
        <v>0</v>
      </c>
      <c r="BG581" s="27">
        <v>0</v>
      </c>
      <c r="BH581" s="27"/>
      <c r="BI581" s="324">
        <f>SUMIF('Rekapitulasi Juni'!$D$214:$D$393,APS!$B581,'Rekapitulasi Juni'!$E$214:$E$393)</f>
        <v>0</v>
      </c>
      <c r="BJ581" s="324">
        <f>SUMIF('Rekapitulasi Juni'!$D$214:$D$393,APS!$B581,'Rekapitulasi Juni'!$F$214:$F$393)</f>
        <v>0</v>
      </c>
      <c r="BK581" s="27"/>
      <c r="BL581" s="325">
        <f t="shared" si="944"/>
        <v>0</v>
      </c>
      <c r="BM581" s="325">
        <f t="shared" si="945"/>
        <v>0</v>
      </c>
      <c r="BN581" s="27"/>
      <c r="BO581" s="324">
        <f>SUMIF('Rekapitulasi Juni'!$U$214:$U$393,APS!$B581,'Rekapitulasi Juni'!$V$214:$V$393)</f>
        <v>0</v>
      </c>
      <c r="BP581" s="324">
        <f>SUMIF('Rekapitulasi Juni'!$U$214:$U$393,APS!$B581,'Rekapitulasi Juni'!$W$214:$W$393)</f>
        <v>0</v>
      </c>
      <c r="BQ581" s="27"/>
      <c r="BR581" s="325">
        <f t="shared" si="946"/>
        <v>0</v>
      </c>
      <c r="BS581" s="325">
        <f t="shared" si="947"/>
        <v>0</v>
      </c>
      <c r="BT581" s="27"/>
      <c r="BU581" s="324">
        <f>SUMIF('Rekapitulasi Juni'!$AL$214:$AL$393,APS!$B581,'Rekapitulasi Juni'!$AM$214:$AM$393)</f>
        <v>0</v>
      </c>
      <c r="BV581" s="324">
        <f>SUMIF('Rekapitulasi Juni'!$AL$214:$AL$393,APS!$B581,'Rekapitulasi Juni'!$AN$214:$AN$393)</f>
        <v>0</v>
      </c>
      <c r="BW581" s="27"/>
      <c r="BX581" s="325">
        <f t="shared" si="948"/>
        <v>0</v>
      </c>
      <c r="BY581" s="325">
        <f t="shared" si="949"/>
        <v>0</v>
      </c>
      <c r="BZ581" s="27">
        <v>25</v>
      </c>
      <c r="CA581" s="324">
        <f>SUMIF('Rekapitulasi Juni'!$BA$214:$BA$393,APS!$B581,'Rekapitulasi Juni'!$BB$214:$BB$393)</f>
        <v>0</v>
      </c>
      <c r="CB581" s="324">
        <f>SUMIF('Rekapitulasi Juni'!$BA$214:$BA$393,APS!$B581,'Rekapitulasi Juni'!$BC$214:$BC$393)</f>
        <v>0</v>
      </c>
      <c r="CC581" s="27"/>
      <c r="CD581" s="325">
        <f t="shared" si="950"/>
        <v>0</v>
      </c>
      <c r="CE581" s="325">
        <f t="shared" si="951"/>
        <v>0</v>
      </c>
      <c r="CF581" s="27"/>
      <c r="CG581" s="324">
        <f>SUMIF('Rekapitulasi Juni'!$BP$214:$BP$393,APS!$B581,'Rekapitulasi Juni'!$BQ$214:$BQ$393)</f>
        <v>0</v>
      </c>
      <c r="CH581" s="324">
        <f>SUMIF('Rekapitulasi Juni'!$BP$214:$BP$393,APS!$B581,'Rekapitulasi Juni'!$BR$214:$BR$393)</f>
        <v>0</v>
      </c>
      <c r="CI581" s="27"/>
      <c r="CJ581" s="325">
        <f t="shared" si="952"/>
        <v>0</v>
      </c>
      <c r="CK581" s="325">
        <f t="shared" si="953"/>
        <v>0</v>
      </c>
      <c r="CL581" s="41">
        <f t="shared" si="954"/>
        <v>25</v>
      </c>
      <c r="CM581" s="41">
        <f t="shared" si="955"/>
        <v>0</v>
      </c>
      <c r="CN581" s="41">
        <f t="shared" si="956"/>
        <v>0</v>
      </c>
      <c r="CO581" s="41">
        <f t="shared" si="957"/>
        <v>0</v>
      </c>
      <c r="CP581" s="41">
        <f t="shared" si="958"/>
        <v>0</v>
      </c>
      <c r="CQ581" s="41">
        <f t="shared" si="959"/>
        <v>-25</v>
      </c>
      <c r="CR581" s="180">
        <f t="shared" si="960"/>
        <v>0</v>
      </c>
      <c r="CS581" s="27">
        <v>0</v>
      </c>
      <c r="CT581" s="27"/>
      <c r="CU581" s="324">
        <f>SUMIF('Rekapitulasi Juni'!$D$410:$D$588,APS!$B581,'Rekapitulasi Juni'!$E$410:$E$588)</f>
        <v>0</v>
      </c>
      <c r="CV581" s="324">
        <f>SUMIF('Rekapitulasi Juni'!$D$410:$D$588,APS!$B581,'Rekapitulasi Juni'!$F$410:$F$588)</f>
        <v>0</v>
      </c>
      <c r="CW581" s="27"/>
      <c r="CX581" s="325">
        <f t="shared" si="961"/>
        <v>0</v>
      </c>
      <c r="CY581" s="325">
        <f t="shared" si="962"/>
        <v>0</v>
      </c>
      <c r="CZ581" s="27"/>
      <c r="DA581" s="324">
        <f>SUMIF('Rekapitulasi Juni'!$U$410:$U$588,APS!$B581,'Rekapitulasi Juni'!$V$410:$V$588)</f>
        <v>0</v>
      </c>
      <c r="DB581" s="324">
        <f>SUMIF('Rekapitulasi Juni'!$U$410:$U$588,APS!$B581,'Rekapitulasi Juni'!$W$410:$W$588)</f>
        <v>0</v>
      </c>
      <c r="DC581" s="27"/>
      <c r="DD581" s="325">
        <f t="shared" si="963"/>
        <v>0</v>
      </c>
      <c r="DE581" s="325">
        <f t="shared" si="964"/>
        <v>0</v>
      </c>
      <c r="DF581" s="27"/>
      <c r="DG581" s="324">
        <f>SUMIF('Rekapitulasi Juni'!$AL$410:$AL$588,APS!$B581,'Rekapitulasi Juni'!$AM$410:$AM$588)</f>
        <v>0</v>
      </c>
      <c r="DH581" s="324">
        <f>SUMIF('Rekapitulasi Juni'!$AL$410:$AL$588,APS!$B581,'Rekapitulasi Juni'!$AN$410:$AN$588)</f>
        <v>0</v>
      </c>
      <c r="DI581" s="27"/>
      <c r="DJ581" s="325">
        <f t="shared" si="929"/>
        <v>0</v>
      </c>
      <c r="DK581" s="325">
        <f t="shared" si="930"/>
        <v>0</v>
      </c>
      <c r="DL581" s="27"/>
      <c r="DM581" s="324">
        <f>SUMIF('Rekapitulasi Juni'!$BA$410:$BA$588,APS!$B581,'Rekapitulasi Juni'!$BB$410:$BB$588)</f>
        <v>0</v>
      </c>
      <c r="DN581" s="324">
        <f>SUMIF('Rekapitulasi Juni'!$BA$410:$BA$588,APS!$B581,'Rekapitulasi Juni'!$BC$410:$BC$588)</f>
        <v>0</v>
      </c>
      <c r="DO581" s="324">
        <f>SUMIF('Rekapitulasi Juni'!$BA$410:$BA$588,APS!$B581,'Rekapitulasi Juni'!$BF$410:$BF$588)</f>
        <v>0</v>
      </c>
      <c r="DP581" s="325">
        <f t="shared" si="921"/>
        <v>0</v>
      </c>
      <c r="DQ581" s="325">
        <f t="shared" si="922"/>
        <v>0</v>
      </c>
      <c r="DR581" s="27"/>
      <c r="DS581" s="324">
        <f>SUMIF('Rekapitulasi Juni'!$BP$410:$BP$588,APS!$B581,'Rekapitulasi Juni'!$BQ$410:$BQ$588)</f>
        <v>0</v>
      </c>
      <c r="DT581" s="324">
        <f>SUMIF('Rekapitulasi Juni'!$BP$410:$BP$588,APS!$B581,'Rekapitulasi Juni'!$BR$410:$BR$588)</f>
        <v>0</v>
      </c>
      <c r="DU581" s="27"/>
      <c r="DV581" s="325">
        <f t="shared" si="923"/>
        <v>0</v>
      </c>
      <c r="DW581" s="325">
        <f t="shared" si="924"/>
        <v>0</v>
      </c>
      <c r="DX581" s="41">
        <f t="shared" si="965"/>
        <v>0</v>
      </c>
      <c r="DY581" s="41">
        <f t="shared" si="966"/>
        <v>0</v>
      </c>
      <c r="DZ581" s="41">
        <f t="shared" si="967"/>
        <v>0</v>
      </c>
      <c r="EA581" s="41">
        <f t="shared" si="968"/>
        <v>0</v>
      </c>
      <c r="EB581" s="41">
        <f t="shared" si="969"/>
        <v>0</v>
      </c>
      <c r="EC581" s="41">
        <f t="shared" si="970"/>
        <v>0</v>
      </c>
      <c r="ED581" s="180">
        <f t="shared" si="971"/>
        <v>0</v>
      </c>
      <c r="EE581" s="27">
        <v>0</v>
      </c>
      <c r="EF581" s="27"/>
      <c r="EG581" s="324">
        <f>SUMIF('Rekapitulasi Juni'!$D$608:$D$786,APS!$B581,'Rekapitulasi Juni'!$E$608:$E$786)</f>
        <v>0</v>
      </c>
      <c r="EH581" s="324">
        <f>SUMIF('Rekapitulasi Juni'!$D$608:$D$786,APS!$B581,'Rekapitulasi Juni'!$F$608:$F$786)</f>
        <v>0</v>
      </c>
      <c r="EI581" s="27"/>
      <c r="EJ581" s="325">
        <f t="shared" si="925"/>
        <v>0</v>
      </c>
      <c r="EK581" s="325">
        <f t="shared" si="926"/>
        <v>0</v>
      </c>
      <c r="EL581" s="27"/>
      <c r="EM581" s="324">
        <f>SUMIF('Rekapitulasi Juni'!$U$608:$U$786,APS!$B581,'Rekapitulasi Juni'!$V$608:$V$786)</f>
        <v>0</v>
      </c>
      <c r="EN581" s="324">
        <f>SUMIF('Rekapitulasi Juni'!$U$608:$U$786,APS!$B581,'Rekapitulasi Juni'!$W$608:$W$786)</f>
        <v>0</v>
      </c>
      <c r="EO581" s="27"/>
      <c r="EP581" s="325">
        <f t="shared" si="927"/>
        <v>0</v>
      </c>
      <c r="EQ581" s="325">
        <f t="shared" si="928"/>
        <v>0</v>
      </c>
      <c r="ER581" s="27"/>
      <c r="ES581" s="324">
        <f>SUMIF('Rekapitulasi Juni'!$AL$608:$AL$786,APS!$B581,'Rekapitulasi Juni'!$AM$608:$AM$786)</f>
        <v>0</v>
      </c>
      <c r="ET581" s="324">
        <f>SUMIF('Rekapitulasi Juni'!$AL$608:$AL$786,APS!$B581,'Rekapitulasi Juni'!$AN$608:$AN$786)</f>
        <v>0</v>
      </c>
      <c r="EU581" s="27"/>
      <c r="EV581" s="325">
        <f t="shared" si="914"/>
        <v>0</v>
      </c>
      <c r="EW581" s="325">
        <f t="shared" si="915"/>
        <v>0</v>
      </c>
      <c r="EX581" s="27"/>
      <c r="EY581" s="324">
        <f>SUMIF('Rekapitulasi Juni'!$BA$608:$BA$786,APS!$B581,'Rekapitulasi Juni'!$BB$608:$BB$786)</f>
        <v>0</v>
      </c>
      <c r="EZ581" s="324">
        <f>SUMIF('Rekapitulasi Juni'!$BA$608:$BA$786,APS!$B581,'Rekapitulasi Juni'!$BC$608:$BC$786)</f>
        <v>0</v>
      </c>
      <c r="FA581" s="324">
        <f>SUMIF('Rekapitulasi Juni'!$BA$608:$BA$786,APS!$B581,'Rekapitulasi Juni'!$BF$608:$BF$786)</f>
        <v>0</v>
      </c>
      <c r="FB581" s="325">
        <f t="shared" si="916"/>
        <v>0</v>
      </c>
      <c r="FC581" s="325">
        <f t="shared" si="917"/>
        <v>0</v>
      </c>
      <c r="FD581" s="27"/>
      <c r="FE581" s="27"/>
      <c r="FF581" s="27"/>
      <c r="FG581" s="27"/>
      <c r="FH581" s="27"/>
      <c r="FI581" s="27"/>
      <c r="FJ581" s="41">
        <f t="shared" si="972"/>
        <v>0</v>
      </c>
      <c r="FK581" s="41">
        <f t="shared" si="973"/>
        <v>0</v>
      </c>
      <c r="FL581" s="41">
        <f t="shared" si="974"/>
        <v>0</v>
      </c>
      <c r="FM581" s="41">
        <f t="shared" si="975"/>
        <v>0</v>
      </c>
      <c r="FN581" s="41">
        <f t="shared" si="976"/>
        <v>0</v>
      </c>
      <c r="FO581" s="41">
        <f t="shared" si="977"/>
        <v>0</v>
      </c>
      <c r="FP581" s="180">
        <f t="shared" si="978"/>
        <v>0</v>
      </c>
      <c r="FQ581" s="27"/>
      <c r="FR581" s="27"/>
      <c r="FS581" s="324">
        <f>SUMIF('Rekapitulasi Juni'!$D$804:$D$984,APS!$B581,'Rekapitulasi Juni'!$E$804:$E$984)</f>
        <v>0</v>
      </c>
      <c r="FT581" s="324">
        <f>SUMIF('Rekapitulasi Juni'!$D$804:$D$984,APS!$B581,'Rekapitulasi Juni'!$F$804:$F$984)</f>
        <v>0</v>
      </c>
      <c r="FU581" s="27"/>
      <c r="FV581" s="325">
        <f t="shared" si="918"/>
        <v>0</v>
      </c>
      <c r="FW581" s="325">
        <f t="shared" si="919"/>
        <v>0</v>
      </c>
      <c r="FX581" s="27"/>
      <c r="FY581" s="324">
        <f>SUMIF('Rekapitulasi Juni'!$U$804:$U$984,APS!$B581,'Rekapitulasi Juni'!$V$804:$V$984)</f>
        <v>0</v>
      </c>
      <c r="FZ581" s="324">
        <f>SUMIF('Rekapitulasi Juni'!$U$804:$U$984,APS!$B581,'Rekapitulasi Juni'!$W$804:$W$984)</f>
        <v>0</v>
      </c>
      <c r="GA581" s="27"/>
      <c r="GB581" s="325">
        <f t="shared" si="912"/>
        <v>0</v>
      </c>
      <c r="GC581" s="325">
        <f t="shared" si="913"/>
        <v>0</v>
      </c>
      <c r="GD581" s="27"/>
      <c r="GE581" s="324">
        <f>SUMIF('Rekapitulasi Juni'!$AL$804:$AL$984,APS!$B581,'Rekapitulasi Juni'!$AM$804:$AM$984)</f>
        <v>0</v>
      </c>
      <c r="GF581" s="324">
        <f>SUMIF('Rekapitulasi Juni'!$AL$804:$AL$984,APS!$B581,'Rekapitulasi Juni'!$AN$804:$AN$984)</f>
        <v>0</v>
      </c>
      <c r="GG581" s="27"/>
      <c r="GH581" s="325">
        <f t="shared" si="902"/>
        <v>0</v>
      </c>
      <c r="GI581" s="325">
        <f t="shared" si="903"/>
        <v>0</v>
      </c>
      <c r="GJ581" s="27"/>
      <c r="GK581" s="27"/>
      <c r="GL581" s="41">
        <f t="shared" si="979"/>
        <v>0</v>
      </c>
      <c r="GM581" s="41">
        <f t="shared" si="980"/>
        <v>0</v>
      </c>
      <c r="GN581" s="41">
        <f t="shared" si="981"/>
        <v>0</v>
      </c>
      <c r="GO581" s="41">
        <f t="shared" si="911"/>
        <v>0</v>
      </c>
      <c r="GP581" s="41">
        <f t="shared" si="982"/>
        <v>0</v>
      </c>
      <c r="GQ581" s="41">
        <f t="shared" si="983"/>
        <v>0</v>
      </c>
      <c r="GR581" s="180">
        <f t="shared" si="984"/>
        <v>0</v>
      </c>
      <c r="GS581" s="41">
        <f t="shared" si="904"/>
        <v>25</v>
      </c>
      <c r="GT581" s="41">
        <f t="shared" si="905"/>
        <v>0</v>
      </c>
      <c r="GU581" s="41">
        <f t="shared" si="906"/>
        <v>0</v>
      </c>
      <c r="GV581" s="41">
        <f t="shared" si="907"/>
        <v>0</v>
      </c>
      <c r="GW581" s="41">
        <f t="shared" si="908"/>
        <v>0</v>
      </c>
      <c r="GX581" s="41">
        <f t="shared" si="909"/>
        <v>-25</v>
      </c>
      <c r="GY581" s="180">
        <f t="shared" si="910"/>
        <v>0</v>
      </c>
      <c r="GZ581" s="41">
        <v>558</v>
      </c>
      <c r="HA581" s="32"/>
      <c r="HB581" s="42">
        <f t="shared" si="794"/>
        <v>25</v>
      </c>
      <c r="HC581" s="59"/>
    </row>
    <row r="582" spans="1:211" ht="15" customHeight="1">
      <c r="A582" s="31" t="s">
        <v>1133</v>
      </c>
      <c r="B582" s="32" t="s">
        <v>1134</v>
      </c>
      <c r="C582" s="31" t="s">
        <v>1066</v>
      </c>
      <c r="D582" s="31" t="s">
        <v>1066</v>
      </c>
      <c r="E582" s="31" t="s">
        <v>43</v>
      </c>
      <c r="F582" s="31" t="s">
        <v>929</v>
      </c>
      <c r="G582" s="33">
        <v>0</v>
      </c>
      <c r="H582" s="33">
        <v>0</v>
      </c>
      <c r="I582" s="33">
        <v>0</v>
      </c>
      <c r="J582" s="34">
        <f>IFERROR(VLOOKUP(A582,#REF!,3,0),0)</f>
        <v>0</v>
      </c>
      <c r="K582" s="34">
        <f t="shared" si="789"/>
        <v>0</v>
      </c>
      <c r="L582" s="34">
        <v>0</v>
      </c>
      <c r="M582" s="34">
        <v>0</v>
      </c>
      <c r="N582" s="35">
        <f t="shared" si="790"/>
        <v>0</v>
      </c>
      <c r="O582" s="35">
        <f t="shared" si="791"/>
        <v>0</v>
      </c>
      <c r="P582" s="36">
        <v>30</v>
      </c>
      <c r="Q582" s="36">
        <f t="shared" si="920"/>
        <v>30</v>
      </c>
      <c r="R582" s="80"/>
      <c r="S582" s="37">
        <f ca="1">SUMIF(ROP!$D$6:$H$65536,A582,ROP!$J$6:$J$65536)</f>
        <v>0</v>
      </c>
      <c r="T582" s="37">
        <f>SUMIF(HASIL!$B:$B,APS!$B582&amp;RIGHT(APS!T$9,2),HASIL!$I:$I)</f>
        <v>0</v>
      </c>
      <c r="U582" s="37">
        <f>SUMIF(HASIL!$B:$B,APS!$B582&amp;RIGHT(APS!U$9,2),HASIL!$I:$I)</f>
        <v>0</v>
      </c>
      <c r="V582" s="37">
        <f>SUMIF(HASIL!$B:$B,APS!$B582&amp;RIGHT(APS!V$9,2),HASIL!$I:$I)</f>
        <v>0</v>
      </c>
      <c r="W582" s="37">
        <f>SUMIF(HASIL!$B:$B,APS!$B582&amp;RIGHT(APS!W$9,2),HASIL!$I:$I)</f>
        <v>0</v>
      </c>
      <c r="X582" s="38">
        <f t="shared" si="792"/>
        <v>0</v>
      </c>
      <c r="Y582" s="38">
        <f t="shared" si="793"/>
        <v>-30</v>
      </c>
      <c r="Z582" s="39">
        <f t="shared" si="985"/>
        <v>0</v>
      </c>
      <c r="AA582" s="39">
        <f t="shared" ref="AA582:AA590" si="988">AZ582+CL582+DX582+FJ582+GL582</f>
        <v>30</v>
      </c>
      <c r="AB582" s="40">
        <f t="shared" si="986"/>
        <v>30</v>
      </c>
      <c r="AC582" s="27">
        <v>30</v>
      </c>
      <c r="AD582" s="27"/>
      <c r="AE582" s="27"/>
      <c r="AF582" s="27"/>
      <c r="AG582" s="27"/>
      <c r="AH582" s="27"/>
      <c r="AI582" s="324">
        <f>SUMIF('Rekapitulasi Juni'!$D$9:$D$192,APS!$B582,'Rekapitulasi Juni'!$E$9:$E$192)</f>
        <v>0</v>
      </c>
      <c r="AJ582" s="324">
        <f>SUMIF('Rekapitulasi Juni'!$D$9:$D$192,APS!$B582,'Rekapitulasi Juni'!$F$9:$F$192)</f>
        <v>0</v>
      </c>
      <c r="AK582" s="324">
        <f>SUMIF('Rekapitulasi Juni'!$D$9:$D$192,APS!$B582,'Rekapitulasi Juni'!$K$9:$K$192)</f>
        <v>0</v>
      </c>
      <c r="AL582" s="325">
        <f t="shared" si="931"/>
        <v>0</v>
      </c>
      <c r="AM582" s="325">
        <f t="shared" si="932"/>
        <v>0</v>
      </c>
      <c r="AN582" s="27"/>
      <c r="AO582" s="324">
        <f>SUMIF('Rekapitulasi Juni'!$U$9:$U$192,APS!$B582,'Rekapitulasi Juni'!$V$9:$V$192)</f>
        <v>0</v>
      </c>
      <c r="AP582" s="324">
        <f>SUMIF('Rekapitulasi Juni'!$U$9:$U$192,APS!$B582,'Rekapitulasi Juni'!$W$9:$W$192)</f>
        <v>0</v>
      </c>
      <c r="AQ582" s="27"/>
      <c r="AR582" s="325">
        <f t="shared" si="933"/>
        <v>0</v>
      </c>
      <c r="AS582" s="325">
        <f t="shared" si="934"/>
        <v>0</v>
      </c>
      <c r="AT582" s="27"/>
      <c r="AU582" s="324">
        <f>SUMIF('Rekapitulasi Juni'!$AL$9:$AL$192,APS!$B582,'Rekapitulasi Juni'!$AM$9:$AM$192)</f>
        <v>0</v>
      </c>
      <c r="AV582" s="324">
        <f>SUMIF('Rekapitulasi Juni'!$AL$9:$AL$192,APS!$B582,'Rekapitulasi Juni'!$AN$9:$AN$192)</f>
        <v>0</v>
      </c>
      <c r="AW582" s="27"/>
      <c r="AX582" s="325">
        <f t="shared" si="935"/>
        <v>0</v>
      </c>
      <c r="AY582" s="325">
        <f t="shared" si="936"/>
        <v>0</v>
      </c>
      <c r="AZ582" s="41">
        <f t="shared" si="937"/>
        <v>0</v>
      </c>
      <c r="BA582" s="41">
        <f t="shared" si="938"/>
        <v>0</v>
      </c>
      <c r="BB582" s="41">
        <f t="shared" si="939"/>
        <v>0</v>
      </c>
      <c r="BC582" s="41">
        <f t="shared" si="940"/>
        <v>0</v>
      </c>
      <c r="BD582" s="41">
        <f t="shared" si="941"/>
        <v>0</v>
      </c>
      <c r="BE582" s="41">
        <f t="shared" si="942"/>
        <v>0</v>
      </c>
      <c r="BF582" s="180">
        <f t="shared" si="943"/>
        <v>0</v>
      </c>
      <c r="BG582" s="27">
        <v>0</v>
      </c>
      <c r="BH582" s="27"/>
      <c r="BI582" s="324">
        <f>SUMIF('Rekapitulasi Juni'!$D$214:$D$393,APS!$B582,'Rekapitulasi Juni'!$E$214:$E$393)</f>
        <v>0</v>
      </c>
      <c r="BJ582" s="324">
        <f>SUMIF('Rekapitulasi Juni'!$D$214:$D$393,APS!$B582,'Rekapitulasi Juni'!$F$214:$F$393)</f>
        <v>0</v>
      </c>
      <c r="BK582" s="27"/>
      <c r="BL582" s="325">
        <f t="shared" si="944"/>
        <v>0</v>
      </c>
      <c r="BM582" s="325">
        <f t="shared" si="945"/>
        <v>0</v>
      </c>
      <c r="BN582" s="27"/>
      <c r="BO582" s="324">
        <f>SUMIF('Rekapitulasi Juni'!$U$214:$U$393,APS!$B582,'Rekapitulasi Juni'!$V$214:$V$393)</f>
        <v>0</v>
      </c>
      <c r="BP582" s="324">
        <f>SUMIF('Rekapitulasi Juni'!$U$214:$U$393,APS!$B582,'Rekapitulasi Juni'!$W$214:$W$393)</f>
        <v>0</v>
      </c>
      <c r="BQ582" s="27"/>
      <c r="BR582" s="325">
        <f t="shared" si="946"/>
        <v>0</v>
      </c>
      <c r="BS582" s="325">
        <f t="shared" si="947"/>
        <v>0</v>
      </c>
      <c r="BT582" s="27"/>
      <c r="BU582" s="324">
        <f>SUMIF('Rekapitulasi Juni'!$AL$214:$AL$393,APS!$B582,'Rekapitulasi Juni'!$AM$214:$AM$393)</f>
        <v>0</v>
      </c>
      <c r="BV582" s="324">
        <f>SUMIF('Rekapitulasi Juni'!$AL$214:$AL$393,APS!$B582,'Rekapitulasi Juni'!$AN$214:$AN$393)</f>
        <v>0</v>
      </c>
      <c r="BW582" s="27"/>
      <c r="BX582" s="325">
        <f t="shared" si="948"/>
        <v>0</v>
      </c>
      <c r="BY582" s="325">
        <f t="shared" si="949"/>
        <v>0</v>
      </c>
      <c r="BZ582" s="27">
        <v>30</v>
      </c>
      <c r="CA582" s="324">
        <f>SUMIF('Rekapitulasi Juni'!$BA$214:$BA$393,APS!$B582,'Rekapitulasi Juni'!$BB$214:$BB$393)</f>
        <v>0</v>
      </c>
      <c r="CB582" s="324">
        <f>SUMIF('Rekapitulasi Juni'!$BA$214:$BA$393,APS!$B582,'Rekapitulasi Juni'!$BC$214:$BC$393)</f>
        <v>0</v>
      </c>
      <c r="CC582" s="27"/>
      <c r="CD582" s="325">
        <f t="shared" si="950"/>
        <v>0</v>
      </c>
      <c r="CE582" s="325">
        <f t="shared" si="951"/>
        <v>0</v>
      </c>
      <c r="CF582" s="27"/>
      <c r="CG582" s="324">
        <f>SUMIF('Rekapitulasi Juni'!$BP$214:$BP$393,APS!$B582,'Rekapitulasi Juni'!$BQ$214:$BQ$393)</f>
        <v>0</v>
      </c>
      <c r="CH582" s="324">
        <f>SUMIF('Rekapitulasi Juni'!$BP$214:$BP$393,APS!$B582,'Rekapitulasi Juni'!$BR$214:$BR$393)</f>
        <v>0</v>
      </c>
      <c r="CI582" s="27"/>
      <c r="CJ582" s="325">
        <f t="shared" si="952"/>
        <v>0</v>
      </c>
      <c r="CK582" s="325">
        <f t="shared" si="953"/>
        <v>0</v>
      </c>
      <c r="CL582" s="41">
        <f t="shared" si="954"/>
        <v>30</v>
      </c>
      <c r="CM582" s="41">
        <f t="shared" si="955"/>
        <v>0</v>
      </c>
      <c r="CN582" s="41">
        <f t="shared" si="956"/>
        <v>0</v>
      </c>
      <c r="CO582" s="41">
        <f t="shared" si="957"/>
        <v>0</v>
      </c>
      <c r="CP582" s="41">
        <f t="shared" si="958"/>
        <v>0</v>
      </c>
      <c r="CQ582" s="41">
        <f t="shared" si="959"/>
        <v>-30</v>
      </c>
      <c r="CR582" s="180">
        <f t="shared" si="960"/>
        <v>0</v>
      </c>
      <c r="CS582" s="27">
        <v>0</v>
      </c>
      <c r="CT582" s="27"/>
      <c r="CU582" s="324">
        <f>SUMIF('Rekapitulasi Juni'!$D$410:$D$588,APS!$B582,'Rekapitulasi Juni'!$E$410:$E$588)</f>
        <v>0</v>
      </c>
      <c r="CV582" s="324">
        <f>SUMIF('Rekapitulasi Juni'!$D$410:$D$588,APS!$B582,'Rekapitulasi Juni'!$F$410:$F$588)</f>
        <v>0</v>
      </c>
      <c r="CW582" s="27"/>
      <c r="CX582" s="325">
        <f t="shared" si="961"/>
        <v>0</v>
      </c>
      <c r="CY582" s="325">
        <f t="shared" si="962"/>
        <v>0</v>
      </c>
      <c r="CZ582" s="27"/>
      <c r="DA582" s="324">
        <f>SUMIF('Rekapitulasi Juni'!$U$410:$U$588,APS!$B582,'Rekapitulasi Juni'!$V$410:$V$588)</f>
        <v>0</v>
      </c>
      <c r="DB582" s="324">
        <f>SUMIF('Rekapitulasi Juni'!$U$410:$U$588,APS!$B582,'Rekapitulasi Juni'!$W$410:$W$588)</f>
        <v>0</v>
      </c>
      <c r="DC582" s="27"/>
      <c r="DD582" s="325">
        <f t="shared" si="963"/>
        <v>0</v>
      </c>
      <c r="DE582" s="325">
        <f t="shared" si="964"/>
        <v>0</v>
      </c>
      <c r="DF582" s="27"/>
      <c r="DG582" s="324">
        <f>SUMIF('Rekapitulasi Juni'!$AL$410:$AL$588,APS!$B582,'Rekapitulasi Juni'!$AM$410:$AM$588)</f>
        <v>0</v>
      </c>
      <c r="DH582" s="324">
        <f>SUMIF('Rekapitulasi Juni'!$AL$410:$AL$588,APS!$B582,'Rekapitulasi Juni'!$AN$410:$AN$588)</f>
        <v>0</v>
      </c>
      <c r="DI582" s="27"/>
      <c r="DJ582" s="325">
        <f t="shared" si="929"/>
        <v>0</v>
      </c>
      <c r="DK582" s="325">
        <f t="shared" si="930"/>
        <v>0</v>
      </c>
      <c r="DL582" s="27"/>
      <c r="DM582" s="324">
        <f>SUMIF('Rekapitulasi Juni'!$BA$410:$BA$588,APS!$B582,'Rekapitulasi Juni'!$BB$410:$BB$588)</f>
        <v>0</v>
      </c>
      <c r="DN582" s="324">
        <f>SUMIF('Rekapitulasi Juni'!$BA$410:$BA$588,APS!$B582,'Rekapitulasi Juni'!$BC$410:$BC$588)</f>
        <v>0</v>
      </c>
      <c r="DO582" s="324">
        <f>SUMIF('Rekapitulasi Juni'!$BA$410:$BA$588,APS!$B582,'Rekapitulasi Juni'!$BF$410:$BF$588)</f>
        <v>0</v>
      </c>
      <c r="DP582" s="325">
        <f t="shared" si="921"/>
        <v>0</v>
      </c>
      <c r="DQ582" s="325">
        <f t="shared" si="922"/>
        <v>0</v>
      </c>
      <c r="DR582" s="27"/>
      <c r="DS582" s="324">
        <f>SUMIF('Rekapitulasi Juni'!$BP$410:$BP$588,APS!$B582,'Rekapitulasi Juni'!$BQ$410:$BQ$588)</f>
        <v>0</v>
      </c>
      <c r="DT582" s="324">
        <f>SUMIF('Rekapitulasi Juni'!$BP$410:$BP$588,APS!$B582,'Rekapitulasi Juni'!$BR$410:$BR$588)</f>
        <v>0</v>
      </c>
      <c r="DU582" s="27"/>
      <c r="DV582" s="325">
        <f t="shared" si="923"/>
        <v>0</v>
      </c>
      <c r="DW582" s="325">
        <f t="shared" si="924"/>
        <v>0</v>
      </c>
      <c r="DX582" s="41">
        <f t="shared" si="965"/>
        <v>0</v>
      </c>
      <c r="DY582" s="41">
        <f t="shared" si="966"/>
        <v>0</v>
      </c>
      <c r="DZ582" s="41">
        <f t="shared" si="967"/>
        <v>0</v>
      </c>
      <c r="EA582" s="41">
        <f t="shared" si="968"/>
        <v>0</v>
      </c>
      <c r="EB582" s="41">
        <f t="shared" si="969"/>
        <v>0</v>
      </c>
      <c r="EC582" s="41">
        <f t="shared" si="970"/>
        <v>0</v>
      </c>
      <c r="ED582" s="180">
        <f t="shared" si="971"/>
        <v>0</v>
      </c>
      <c r="EE582" s="27">
        <v>0</v>
      </c>
      <c r="EF582" s="27"/>
      <c r="EG582" s="324">
        <f>SUMIF('Rekapitulasi Juni'!$D$608:$D$786,APS!$B582,'Rekapitulasi Juni'!$E$608:$E$786)</f>
        <v>0</v>
      </c>
      <c r="EH582" s="324">
        <f>SUMIF('Rekapitulasi Juni'!$D$608:$D$786,APS!$B582,'Rekapitulasi Juni'!$F$608:$F$786)</f>
        <v>0</v>
      </c>
      <c r="EI582" s="27"/>
      <c r="EJ582" s="325">
        <f t="shared" si="925"/>
        <v>0</v>
      </c>
      <c r="EK582" s="325">
        <f t="shared" si="926"/>
        <v>0</v>
      </c>
      <c r="EL582" s="27"/>
      <c r="EM582" s="324">
        <f>SUMIF('Rekapitulasi Juni'!$U$608:$U$786,APS!$B582,'Rekapitulasi Juni'!$V$608:$V$786)</f>
        <v>0</v>
      </c>
      <c r="EN582" s="324">
        <f>SUMIF('Rekapitulasi Juni'!$U$608:$U$786,APS!$B582,'Rekapitulasi Juni'!$W$608:$W$786)</f>
        <v>0</v>
      </c>
      <c r="EO582" s="27"/>
      <c r="EP582" s="325">
        <f t="shared" si="927"/>
        <v>0</v>
      </c>
      <c r="EQ582" s="325">
        <f t="shared" si="928"/>
        <v>0</v>
      </c>
      <c r="ER582" s="27"/>
      <c r="ES582" s="324">
        <f>SUMIF('Rekapitulasi Juni'!$AL$608:$AL$786,APS!$B582,'Rekapitulasi Juni'!$AM$608:$AM$786)</f>
        <v>0</v>
      </c>
      <c r="ET582" s="324">
        <f>SUMIF('Rekapitulasi Juni'!$AL$608:$AL$786,APS!$B582,'Rekapitulasi Juni'!$AN$608:$AN$786)</f>
        <v>0</v>
      </c>
      <c r="EU582" s="27"/>
      <c r="EV582" s="325">
        <f t="shared" si="914"/>
        <v>0</v>
      </c>
      <c r="EW582" s="325">
        <f t="shared" si="915"/>
        <v>0</v>
      </c>
      <c r="EX582" s="27"/>
      <c r="EY582" s="324">
        <f>SUMIF('Rekapitulasi Juni'!$BA$608:$BA$786,APS!$B582,'Rekapitulasi Juni'!$BB$608:$BB$786)</f>
        <v>0</v>
      </c>
      <c r="EZ582" s="324">
        <f>SUMIF('Rekapitulasi Juni'!$BA$608:$BA$786,APS!$B582,'Rekapitulasi Juni'!$BC$608:$BC$786)</f>
        <v>0</v>
      </c>
      <c r="FA582" s="324">
        <f>SUMIF('Rekapitulasi Juni'!$BA$608:$BA$786,APS!$B582,'Rekapitulasi Juni'!$BF$608:$BF$786)</f>
        <v>0</v>
      </c>
      <c r="FB582" s="325">
        <f t="shared" si="916"/>
        <v>0</v>
      </c>
      <c r="FC582" s="325">
        <f t="shared" si="917"/>
        <v>0</v>
      </c>
      <c r="FD582" s="27"/>
      <c r="FE582" s="27"/>
      <c r="FF582" s="27"/>
      <c r="FG582" s="27"/>
      <c r="FH582" s="27"/>
      <c r="FI582" s="27"/>
      <c r="FJ582" s="41">
        <f t="shared" si="972"/>
        <v>0</v>
      </c>
      <c r="FK582" s="41">
        <f t="shared" si="973"/>
        <v>0</v>
      </c>
      <c r="FL582" s="41">
        <f t="shared" si="974"/>
        <v>0</v>
      </c>
      <c r="FM582" s="41">
        <f t="shared" si="975"/>
        <v>0</v>
      </c>
      <c r="FN582" s="41">
        <f t="shared" si="976"/>
        <v>0</v>
      </c>
      <c r="FO582" s="41">
        <f t="shared" si="977"/>
        <v>0</v>
      </c>
      <c r="FP582" s="180">
        <f t="shared" si="978"/>
        <v>0</v>
      </c>
      <c r="FQ582" s="27"/>
      <c r="FR582" s="27"/>
      <c r="FS582" s="324">
        <f>SUMIF('Rekapitulasi Juni'!$D$804:$D$984,APS!$B582,'Rekapitulasi Juni'!$E$804:$E$984)</f>
        <v>0</v>
      </c>
      <c r="FT582" s="324">
        <f>SUMIF('Rekapitulasi Juni'!$D$804:$D$984,APS!$B582,'Rekapitulasi Juni'!$F$804:$F$984)</f>
        <v>0</v>
      </c>
      <c r="FU582" s="27"/>
      <c r="FV582" s="325">
        <f t="shared" si="918"/>
        <v>0</v>
      </c>
      <c r="FW582" s="325">
        <f t="shared" si="919"/>
        <v>0</v>
      </c>
      <c r="FX582" s="27"/>
      <c r="FY582" s="324">
        <f>SUMIF('Rekapitulasi Juni'!$U$804:$U$984,APS!$B582,'Rekapitulasi Juni'!$V$804:$V$984)</f>
        <v>0</v>
      </c>
      <c r="FZ582" s="324">
        <f>SUMIF('Rekapitulasi Juni'!$U$804:$U$984,APS!$B582,'Rekapitulasi Juni'!$W$804:$W$984)</f>
        <v>0</v>
      </c>
      <c r="GA582" s="27"/>
      <c r="GB582" s="325">
        <f t="shared" si="912"/>
        <v>0</v>
      </c>
      <c r="GC582" s="325">
        <f t="shared" si="913"/>
        <v>0</v>
      </c>
      <c r="GD582" s="27"/>
      <c r="GE582" s="324">
        <f>SUMIF('Rekapitulasi Juni'!$AL$804:$AL$984,APS!$B582,'Rekapitulasi Juni'!$AM$804:$AM$984)</f>
        <v>0</v>
      </c>
      <c r="GF582" s="324">
        <f>SUMIF('Rekapitulasi Juni'!$AL$804:$AL$984,APS!$B582,'Rekapitulasi Juni'!$AN$804:$AN$984)</f>
        <v>0</v>
      </c>
      <c r="GG582" s="27"/>
      <c r="GH582" s="325">
        <f t="shared" si="902"/>
        <v>0</v>
      </c>
      <c r="GI582" s="325">
        <f t="shared" si="903"/>
        <v>0</v>
      </c>
      <c r="GJ582" s="27"/>
      <c r="GK582" s="27"/>
      <c r="GL582" s="41">
        <f t="shared" si="979"/>
        <v>0</v>
      </c>
      <c r="GM582" s="41">
        <f t="shared" si="980"/>
        <v>0</v>
      </c>
      <c r="GN582" s="41">
        <f t="shared" si="981"/>
        <v>0</v>
      </c>
      <c r="GO582" s="41">
        <f t="shared" si="911"/>
        <v>0</v>
      </c>
      <c r="GP582" s="41">
        <f t="shared" si="982"/>
        <v>0</v>
      </c>
      <c r="GQ582" s="41">
        <f t="shared" si="983"/>
        <v>0</v>
      </c>
      <c r="GR582" s="180">
        <f t="shared" si="984"/>
        <v>0</v>
      </c>
      <c r="GS582" s="41">
        <f t="shared" si="904"/>
        <v>30</v>
      </c>
      <c r="GT582" s="41">
        <f t="shared" si="905"/>
        <v>0</v>
      </c>
      <c r="GU582" s="41">
        <f t="shared" si="906"/>
        <v>0</v>
      </c>
      <c r="GV582" s="41">
        <f t="shared" si="907"/>
        <v>0</v>
      </c>
      <c r="GW582" s="41">
        <f t="shared" si="908"/>
        <v>0</v>
      </c>
      <c r="GX582" s="41">
        <f t="shared" si="909"/>
        <v>-30</v>
      </c>
      <c r="GY582" s="180">
        <f t="shared" si="910"/>
        <v>0</v>
      </c>
      <c r="GZ582" s="41">
        <v>559</v>
      </c>
      <c r="HA582" s="32"/>
      <c r="HB582" s="42">
        <f t="shared" si="794"/>
        <v>30</v>
      </c>
      <c r="HC582" s="59"/>
    </row>
    <row r="583" spans="1:211" ht="15" hidden="1" customHeight="1">
      <c r="A583" s="31" t="s">
        <v>1135</v>
      </c>
      <c r="B583" s="32" t="s">
        <v>1136</v>
      </c>
      <c r="C583" s="31" t="s">
        <v>333</v>
      </c>
      <c r="D583" s="31" t="s">
        <v>1259</v>
      </c>
      <c r="E583" s="31" t="s">
        <v>43</v>
      </c>
      <c r="F583" s="31" t="s">
        <v>1137</v>
      </c>
      <c r="G583" s="33">
        <v>5</v>
      </c>
      <c r="H583" s="33">
        <v>0</v>
      </c>
      <c r="I583" s="33">
        <v>0</v>
      </c>
      <c r="J583" s="34">
        <f>IFERROR(VLOOKUP(A583,#REF!,3,0),0)</f>
        <v>0</v>
      </c>
      <c r="K583" s="34">
        <f t="shared" si="789"/>
        <v>0</v>
      </c>
      <c r="L583" s="34">
        <v>6</v>
      </c>
      <c r="M583" s="34">
        <v>6</v>
      </c>
      <c r="N583" s="35">
        <f t="shared" si="790"/>
        <v>5</v>
      </c>
      <c r="O583" s="35">
        <f t="shared" si="791"/>
        <v>5</v>
      </c>
      <c r="P583" s="36"/>
      <c r="Q583" s="36">
        <f t="shared" si="920"/>
        <v>0</v>
      </c>
      <c r="R583" s="80"/>
      <c r="S583" s="37">
        <f ca="1">SUMIF(ROP!$D$6:$H$65536,A583,ROP!$J$6:$J$65536)</f>
        <v>0</v>
      </c>
      <c r="T583" s="37">
        <f>SUMIF(HASIL!$B:$B,APS!$B583&amp;RIGHT(APS!T$9,2),HASIL!$I:$I)</f>
        <v>0</v>
      </c>
      <c r="U583" s="37">
        <f>SUMIF(HASIL!$B:$B,APS!$B583&amp;RIGHT(APS!U$9,2),HASIL!$I:$I)</f>
        <v>0</v>
      </c>
      <c r="V583" s="37">
        <f>SUMIF(HASIL!$B:$B,APS!$B583&amp;RIGHT(APS!V$9,2),HASIL!$I:$I)</f>
        <v>0</v>
      </c>
      <c r="W583" s="37">
        <f>SUMIF(HASIL!$B:$B,APS!$B583&amp;RIGHT(APS!W$9,2),HASIL!$I:$I)</f>
        <v>0</v>
      </c>
      <c r="X583" s="38">
        <f t="shared" si="792"/>
        <v>0</v>
      </c>
      <c r="Y583" s="38">
        <f t="shared" si="793"/>
        <v>0</v>
      </c>
      <c r="Z583" s="39">
        <f t="shared" si="985"/>
        <v>0</v>
      </c>
      <c r="AA583" s="39">
        <f t="shared" si="988"/>
        <v>0</v>
      </c>
      <c r="AB583" s="40">
        <f t="shared" si="986"/>
        <v>0</v>
      </c>
      <c r="AC583" s="27">
        <v>0</v>
      </c>
      <c r="AD583" s="27"/>
      <c r="AE583" s="27"/>
      <c r="AF583" s="27"/>
      <c r="AG583" s="27"/>
      <c r="AH583" s="27"/>
      <c r="AI583" s="324">
        <f>SUMIF('Rekapitulasi Juni'!$D$9:$D$192,APS!$B583,'Rekapitulasi Juni'!$E$9:$E$192)</f>
        <v>0</v>
      </c>
      <c r="AJ583" s="324">
        <f>SUMIF('Rekapitulasi Juni'!$D$9:$D$192,APS!$B583,'Rekapitulasi Juni'!$F$9:$F$192)</f>
        <v>0</v>
      </c>
      <c r="AK583" s="324">
        <f>SUMIF('Rekapitulasi Juni'!$D$9:$D$192,APS!$B583,'Rekapitulasi Juni'!$K$9:$K$192)</f>
        <v>0</v>
      </c>
      <c r="AL583" s="325">
        <f t="shared" si="931"/>
        <v>0</v>
      </c>
      <c r="AM583" s="325">
        <f t="shared" si="932"/>
        <v>0</v>
      </c>
      <c r="AN583" s="27"/>
      <c r="AO583" s="324">
        <f>SUMIF('Rekapitulasi Juni'!$U$9:$U$192,APS!$B583,'Rekapitulasi Juni'!$V$9:$V$192)</f>
        <v>0</v>
      </c>
      <c r="AP583" s="324">
        <f>SUMIF('Rekapitulasi Juni'!$U$9:$U$192,APS!$B583,'Rekapitulasi Juni'!$W$9:$W$192)</f>
        <v>0</v>
      </c>
      <c r="AQ583" s="27"/>
      <c r="AR583" s="325">
        <f t="shared" si="933"/>
        <v>0</v>
      </c>
      <c r="AS583" s="325">
        <f t="shared" si="934"/>
        <v>0</v>
      </c>
      <c r="AT583" s="27"/>
      <c r="AU583" s="324">
        <f>SUMIF('Rekapitulasi Juni'!$AL$9:$AL$192,APS!$B583,'Rekapitulasi Juni'!$AM$9:$AM$192)</f>
        <v>0</v>
      </c>
      <c r="AV583" s="324">
        <f>SUMIF('Rekapitulasi Juni'!$AL$9:$AL$192,APS!$B583,'Rekapitulasi Juni'!$AN$9:$AN$192)</f>
        <v>0</v>
      </c>
      <c r="AW583" s="27"/>
      <c r="AX583" s="325">
        <f t="shared" si="935"/>
        <v>0</v>
      </c>
      <c r="AY583" s="325">
        <f t="shared" si="936"/>
        <v>0</v>
      </c>
      <c r="AZ583" s="41">
        <f t="shared" si="937"/>
        <v>0</v>
      </c>
      <c r="BA583" s="41">
        <f t="shared" si="938"/>
        <v>0</v>
      </c>
      <c r="BB583" s="41">
        <f t="shared" si="939"/>
        <v>0</v>
      </c>
      <c r="BC583" s="41">
        <f t="shared" si="940"/>
        <v>0</v>
      </c>
      <c r="BD583" s="41">
        <f t="shared" si="941"/>
        <v>0</v>
      </c>
      <c r="BE583" s="41">
        <f t="shared" si="942"/>
        <v>0</v>
      </c>
      <c r="BF583" s="180">
        <f t="shared" si="943"/>
        <v>0</v>
      </c>
      <c r="BG583" s="27">
        <v>0</v>
      </c>
      <c r="BH583" s="27"/>
      <c r="BI583" s="324">
        <f>SUMIF('Rekapitulasi Juni'!$D$214:$D$393,APS!$B583,'Rekapitulasi Juni'!$E$214:$E$393)</f>
        <v>0</v>
      </c>
      <c r="BJ583" s="324">
        <f>SUMIF('Rekapitulasi Juni'!$D$214:$D$393,APS!$B583,'Rekapitulasi Juni'!$F$214:$F$393)</f>
        <v>0</v>
      </c>
      <c r="BK583" s="27"/>
      <c r="BL583" s="325">
        <f t="shared" si="944"/>
        <v>0</v>
      </c>
      <c r="BM583" s="325">
        <f t="shared" si="945"/>
        <v>0</v>
      </c>
      <c r="BN583" s="27"/>
      <c r="BO583" s="324">
        <f>SUMIF('Rekapitulasi Juni'!$U$214:$U$393,APS!$B583,'Rekapitulasi Juni'!$V$214:$V$393)</f>
        <v>0</v>
      </c>
      <c r="BP583" s="324">
        <f>SUMIF('Rekapitulasi Juni'!$U$214:$U$393,APS!$B583,'Rekapitulasi Juni'!$W$214:$W$393)</f>
        <v>0</v>
      </c>
      <c r="BQ583" s="27"/>
      <c r="BR583" s="325">
        <f t="shared" si="946"/>
        <v>0</v>
      </c>
      <c r="BS583" s="325">
        <f t="shared" si="947"/>
        <v>0</v>
      </c>
      <c r="BT583" s="27"/>
      <c r="BU583" s="324">
        <f>SUMIF('Rekapitulasi Juni'!$AL$214:$AL$393,APS!$B583,'Rekapitulasi Juni'!$AM$214:$AM$393)</f>
        <v>0</v>
      </c>
      <c r="BV583" s="324">
        <f>SUMIF('Rekapitulasi Juni'!$AL$214:$AL$393,APS!$B583,'Rekapitulasi Juni'!$AN$214:$AN$393)</f>
        <v>0</v>
      </c>
      <c r="BW583" s="27"/>
      <c r="BX583" s="325">
        <f t="shared" si="948"/>
        <v>0</v>
      </c>
      <c r="BY583" s="325">
        <f t="shared" si="949"/>
        <v>0</v>
      </c>
      <c r="BZ583" s="27"/>
      <c r="CA583" s="324">
        <f>SUMIF('Rekapitulasi Juni'!$BA$214:$BA$393,APS!$B583,'Rekapitulasi Juni'!$BB$214:$BB$393)</f>
        <v>0</v>
      </c>
      <c r="CB583" s="324">
        <f>SUMIF('Rekapitulasi Juni'!$BA$214:$BA$393,APS!$B583,'Rekapitulasi Juni'!$BC$214:$BC$393)</f>
        <v>0</v>
      </c>
      <c r="CC583" s="27"/>
      <c r="CD583" s="325">
        <f t="shared" si="950"/>
        <v>0</v>
      </c>
      <c r="CE583" s="325">
        <f t="shared" si="951"/>
        <v>0</v>
      </c>
      <c r="CF583" s="27"/>
      <c r="CG583" s="324">
        <f>SUMIF('Rekapitulasi Juni'!$BP$214:$BP$393,APS!$B583,'Rekapitulasi Juni'!$BQ$214:$BQ$393)</f>
        <v>0</v>
      </c>
      <c r="CH583" s="324">
        <f>SUMIF('Rekapitulasi Juni'!$BP$214:$BP$393,APS!$B583,'Rekapitulasi Juni'!$BR$214:$BR$393)</f>
        <v>0</v>
      </c>
      <c r="CI583" s="27"/>
      <c r="CJ583" s="325">
        <f t="shared" si="952"/>
        <v>0</v>
      </c>
      <c r="CK583" s="325">
        <f t="shared" si="953"/>
        <v>0</v>
      </c>
      <c r="CL583" s="41">
        <f t="shared" si="954"/>
        <v>0</v>
      </c>
      <c r="CM583" s="41">
        <f t="shared" si="955"/>
        <v>0</v>
      </c>
      <c r="CN583" s="41">
        <f t="shared" si="956"/>
        <v>0</v>
      </c>
      <c r="CO583" s="41">
        <f t="shared" si="957"/>
        <v>0</v>
      </c>
      <c r="CP583" s="41">
        <f t="shared" si="958"/>
        <v>0</v>
      </c>
      <c r="CQ583" s="41">
        <f t="shared" si="959"/>
        <v>0</v>
      </c>
      <c r="CR583" s="180">
        <f t="shared" si="960"/>
        <v>0</v>
      </c>
      <c r="CS583" s="27">
        <v>0</v>
      </c>
      <c r="CT583" s="27"/>
      <c r="CU583" s="324">
        <f>SUMIF('Rekapitulasi Juni'!$D$410:$D$588,APS!$B583,'Rekapitulasi Juni'!$E$410:$E$588)</f>
        <v>0</v>
      </c>
      <c r="CV583" s="324">
        <f>SUMIF('Rekapitulasi Juni'!$D$410:$D$588,APS!$B583,'Rekapitulasi Juni'!$F$410:$F$588)</f>
        <v>0</v>
      </c>
      <c r="CW583" s="27"/>
      <c r="CX583" s="325">
        <f t="shared" si="961"/>
        <v>0</v>
      </c>
      <c r="CY583" s="325">
        <f t="shared" si="962"/>
        <v>0</v>
      </c>
      <c r="CZ583" s="27"/>
      <c r="DA583" s="324">
        <f>SUMIF('Rekapitulasi Juni'!$U$410:$U$588,APS!$B583,'Rekapitulasi Juni'!$V$410:$V$588)</f>
        <v>0</v>
      </c>
      <c r="DB583" s="324">
        <f>SUMIF('Rekapitulasi Juni'!$U$410:$U$588,APS!$B583,'Rekapitulasi Juni'!$W$410:$W$588)</f>
        <v>0</v>
      </c>
      <c r="DC583" s="27"/>
      <c r="DD583" s="325">
        <f t="shared" si="963"/>
        <v>0</v>
      </c>
      <c r="DE583" s="325">
        <f t="shared" si="964"/>
        <v>0</v>
      </c>
      <c r="DF583" s="27"/>
      <c r="DG583" s="324">
        <f>SUMIF('Rekapitulasi Juni'!$AL$410:$AL$588,APS!$B583,'Rekapitulasi Juni'!$AM$410:$AM$588)</f>
        <v>0</v>
      </c>
      <c r="DH583" s="324">
        <f>SUMIF('Rekapitulasi Juni'!$AL$410:$AL$588,APS!$B583,'Rekapitulasi Juni'!$AN$410:$AN$588)</f>
        <v>0</v>
      </c>
      <c r="DI583" s="27"/>
      <c r="DJ583" s="325">
        <f t="shared" si="929"/>
        <v>0</v>
      </c>
      <c r="DK583" s="325">
        <f t="shared" si="930"/>
        <v>0</v>
      </c>
      <c r="DL583" s="27"/>
      <c r="DM583" s="324">
        <f>SUMIF('Rekapitulasi Juni'!$BA$410:$BA$588,APS!$B583,'Rekapitulasi Juni'!$BB$410:$BB$588)</f>
        <v>0</v>
      </c>
      <c r="DN583" s="324">
        <f>SUMIF('Rekapitulasi Juni'!$BA$410:$BA$588,APS!$B583,'Rekapitulasi Juni'!$BC$410:$BC$588)</f>
        <v>0</v>
      </c>
      <c r="DO583" s="324">
        <f>SUMIF('Rekapitulasi Juni'!$BA$410:$BA$588,APS!$B583,'Rekapitulasi Juni'!$BF$410:$BF$588)</f>
        <v>0</v>
      </c>
      <c r="DP583" s="325">
        <f t="shared" si="921"/>
        <v>0</v>
      </c>
      <c r="DQ583" s="325">
        <f t="shared" si="922"/>
        <v>0</v>
      </c>
      <c r="DR583" s="27"/>
      <c r="DS583" s="324">
        <f>SUMIF('Rekapitulasi Juni'!$BP$410:$BP$588,APS!$B583,'Rekapitulasi Juni'!$BQ$410:$BQ$588)</f>
        <v>0</v>
      </c>
      <c r="DT583" s="324">
        <f>SUMIF('Rekapitulasi Juni'!$BP$410:$BP$588,APS!$B583,'Rekapitulasi Juni'!$BR$410:$BR$588)</f>
        <v>0</v>
      </c>
      <c r="DU583" s="27"/>
      <c r="DV583" s="325">
        <f t="shared" si="923"/>
        <v>0</v>
      </c>
      <c r="DW583" s="325">
        <f t="shared" si="924"/>
        <v>0</v>
      </c>
      <c r="DX583" s="41">
        <f t="shared" si="965"/>
        <v>0</v>
      </c>
      <c r="DY583" s="41">
        <f t="shared" si="966"/>
        <v>0</v>
      </c>
      <c r="DZ583" s="41">
        <f t="shared" si="967"/>
        <v>0</v>
      </c>
      <c r="EA583" s="41">
        <f t="shared" si="968"/>
        <v>0</v>
      </c>
      <c r="EB583" s="41">
        <f t="shared" si="969"/>
        <v>0</v>
      </c>
      <c r="EC583" s="41">
        <f t="shared" si="970"/>
        <v>0</v>
      </c>
      <c r="ED583" s="180">
        <f t="shared" si="971"/>
        <v>0</v>
      </c>
      <c r="EE583" s="27">
        <v>0</v>
      </c>
      <c r="EF583" s="27"/>
      <c r="EG583" s="324">
        <f>SUMIF('Rekapitulasi Juni'!$D$608:$D$786,APS!$B583,'Rekapitulasi Juni'!$E$608:$E$786)</f>
        <v>0</v>
      </c>
      <c r="EH583" s="324">
        <f>SUMIF('Rekapitulasi Juni'!$D$608:$D$786,APS!$B583,'Rekapitulasi Juni'!$F$608:$F$786)</f>
        <v>0</v>
      </c>
      <c r="EI583" s="27"/>
      <c r="EJ583" s="325">
        <f t="shared" si="925"/>
        <v>0</v>
      </c>
      <c r="EK583" s="325">
        <f t="shared" si="926"/>
        <v>0</v>
      </c>
      <c r="EL583" s="27"/>
      <c r="EM583" s="324">
        <f>SUMIF('Rekapitulasi Juni'!$U$608:$U$786,APS!$B583,'Rekapitulasi Juni'!$V$608:$V$786)</f>
        <v>0</v>
      </c>
      <c r="EN583" s="324">
        <f>SUMIF('Rekapitulasi Juni'!$U$608:$U$786,APS!$B583,'Rekapitulasi Juni'!$W$608:$W$786)</f>
        <v>0</v>
      </c>
      <c r="EO583" s="27"/>
      <c r="EP583" s="325">
        <f t="shared" si="927"/>
        <v>0</v>
      </c>
      <c r="EQ583" s="325">
        <f t="shared" si="928"/>
        <v>0</v>
      </c>
      <c r="ER583" s="27"/>
      <c r="ES583" s="324">
        <f>SUMIF('Rekapitulasi Juni'!$AL$608:$AL$786,APS!$B583,'Rekapitulasi Juni'!$AM$608:$AM$786)</f>
        <v>0</v>
      </c>
      <c r="ET583" s="324">
        <f>SUMIF('Rekapitulasi Juni'!$AL$608:$AL$786,APS!$B583,'Rekapitulasi Juni'!$AN$608:$AN$786)</f>
        <v>0</v>
      </c>
      <c r="EU583" s="27"/>
      <c r="EV583" s="325">
        <f t="shared" si="914"/>
        <v>0</v>
      </c>
      <c r="EW583" s="325">
        <f t="shared" si="915"/>
        <v>0</v>
      </c>
      <c r="EX583" s="27"/>
      <c r="EY583" s="324">
        <f>SUMIF('Rekapitulasi Juni'!$BA$608:$BA$786,APS!$B583,'Rekapitulasi Juni'!$BB$608:$BB$786)</f>
        <v>0</v>
      </c>
      <c r="EZ583" s="324">
        <f>SUMIF('Rekapitulasi Juni'!$BA$608:$BA$786,APS!$B583,'Rekapitulasi Juni'!$BC$608:$BC$786)</f>
        <v>0</v>
      </c>
      <c r="FA583" s="324">
        <f>SUMIF('Rekapitulasi Juni'!$BA$608:$BA$786,APS!$B583,'Rekapitulasi Juni'!$BF$608:$BF$786)</f>
        <v>0</v>
      </c>
      <c r="FB583" s="325">
        <f t="shared" si="916"/>
        <v>0</v>
      </c>
      <c r="FC583" s="325">
        <f t="shared" si="917"/>
        <v>0</v>
      </c>
      <c r="FD583" s="27"/>
      <c r="FE583" s="27"/>
      <c r="FF583" s="27"/>
      <c r="FG583" s="27"/>
      <c r="FH583" s="27"/>
      <c r="FI583" s="27"/>
      <c r="FJ583" s="41">
        <f t="shared" si="972"/>
        <v>0</v>
      </c>
      <c r="FK583" s="41">
        <f t="shared" si="973"/>
        <v>0</v>
      </c>
      <c r="FL583" s="41">
        <f t="shared" si="974"/>
        <v>0</v>
      </c>
      <c r="FM583" s="41">
        <f t="shared" si="975"/>
        <v>0</v>
      </c>
      <c r="FN583" s="41">
        <f t="shared" si="976"/>
        <v>0</v>
      </c>
      <c r="FO583" s="41">
        <f t="shared" si="977"/>
        <v>0</v>
      </c>
      <c r="FP583" s="180">
        <f t="shared" si="978"/>
        <v>0</v>
      </c>
      <c r="FQ583" s="27"/>
      <c r="FR583" s="27"/>
      <c r="FS583" s="324">
        <f>SUMIF('Rekapitulasi Juni'!$D$804:$D$984,APS!$B583,'Rekapitulasi Juni'!$E$804:$E$984)</f>
        <v>0</v>
      </c>
      <c r="FT583" s="324">
        <f>SUMIF('Rekapitulasi Juni'!$D$804:$D$984,APS!$B583,'Rekapitulasi Juni'!$F$804:$F$984)</f>
        <v>0</v>
      </c>
      <c r="FU583" s="27"/>
      <c r="FV583" s="325">
        <f t="shared" si="918"/>
        <v>0</v>
      </c>
      <c r="FW583" s="325">
        <f t="shared" si="919"/>
        <v>0</v>
      </c>
      <c r="FX583" s="27"/>
      <c r="FY583" s="324">
        <f>SUMIF('Rekapitulasi Juni'!$U$804:$U$984,APS!$B583,'Rekapitulasi Juni'!$V$804:$V$984)</f>
        <v>0</v>
      </c>
      <c r="FZ583" s="324">
        <f>SUMIF('Rekapitulasi Juni'!$U$804:$U$984,APS!$B583,'Rekapitulasi Juni'!$W$804:$W$984)</f>
        <v>0</v>
      </c>
      <c r="GA583" s="27"/>
      <c r="GB583" s="325">
        <f t="shared" si="912"/>
        <v>0</v>
      </c>
      <c r="GC583" s="325">
        <f t="shared" si="913"/>
        <v>0</v>
      </c>
      <c r="GD583" s="27"/>
      <c r="GE583" s="324">
        <f>SUMIF('Rekapitulasi Juni'!$AL$804:$AL$984,APS!$B583,'Rekapitulasi Juni'!$AM$804:$AM$984)</f>
        <v>0</v>
      </c>
      <c r="GF583" s="324">
        <f>SUMIF('Rekapitulasi Juni'!$AL$804:$AL$984,APS!$B583,'Rekapitulasi Juni'!$AN$804:$AN$984)</f>
        <v>0</v>
      </c>
      <c r="GG583" s="27"/>
      <c r="GH583" s="325">
        <f t="shared" si="902"/>
        <v>0</v>
      </c>
      <c r="GI583" s="325">
        <f t="shared" si="903"/>
        <v>0</v>
      </c>
      <c r="GJ583" s="27"/>
      <c r="GK583" s="27"/>
      <c r="GL583" s="41">
        <f t="shared" si="979"/>
        <v>0</v>
      </c>
      <c r="GM583" s="41">
        <f t="shared" si="980"/>
        <v>0</v>
      </c>
      <c r="GN583" s="41">
        <f t="shared" si="981"/>
        <v>0</v>
      </c>
      <c r="GO583" s="41">
        <f t="shared" si="911"/>
        <v>0</v>
      </c>
      <c r="GP583" s="41">
        <f t="shared" si="982"/>
        <v>0</v>
      </c>
      <c r="GQ583" s="41">
        <f t="shared" si="983"/>
        <v>0</v>
      </c>
      <c r="GR583" s="180">
        <f t="shared" si="984"/>
        <v>0</v>
      </c>
      <c r="GS583" s="41">
        <f t="shared" si="904"/>
        <v>0</v>
      </c>
      <c r="GT583" s="41">
        <f t="shared" si="905"/>
        <v>0</v>
      </c>
      <c r="GU583" s="41">
        <f t="shared" si="906"/>
        <v>0</v>
      </c>
      <c r="GV583" s="41">
        <f t="shared" si="907"/>
        <v>0</v>
      </c>
      <c r="GW583" s="41">
        <f t="shared" si="908"/>
        <v>0</v>
      </c>
      <c r="GX583" s="41">
        <f t="shared" si="909"/>
        <v>0</v>
      </c>
      <c r="GY583" s="180">
        <f t="shared" si="910"/>
        <v>0</v>
      </c>
      <c r="GZ583" s="41">
        <v>560</v>
      </c>
      <c r="HA583" s="32"/>
      <c r="HB583" s="42">
        <f t="shared" si="794"/>
        <v>1</v>
      </c>
      <c r="HC583" s="59"/>
    </row>
    <row r="584" spans="1:211" ht="14.25" hidden="1" customHeight="1">
      <c r="A584" s="31" t="s">
        <v>1138</v>
      </c>
      <c r="B584" s="32" t="s">
        <v>1139</v>
      </c>
      <c r="C584" s="31" t="s">
        <v>318</v>
      </c>
      <c r="D584" s="31" t="s">
        <v>1259</v>
      </c>
      <c r="E584" s="31" t="s">
        <v>43</v>
      </c>
      <c r="F584" s="31" t="s">
        <v>1137</v>
      </c>
      <c r="G584" s="33">
        <v>0</v>
      </c>
      <c r="H584" s="33">
        <v>0</v>
      </c>
      <c r="I584" s="33">
        <v>0</v>
      </c>
      <c r="J584" s="34">
        <f>IFERROR(VLOOKUP(A584,#REF!,3,0),0)</f>
        <v>0</v>
      </c>
      <c r="K584" s="34">
        <f t="shared" si="789"/>
        <v>0</v>
      </c>
      <c r="L584" s="34">
        <v>0</v>
      </c>
      <c r="M584" s="34">
        <v>0</v>
      </c>
      <c r="N584" s="35">
        <f t="shared" si="790"/>
        <v>0</v>
      </c>
      <c r="O584" s="35">
        <f t="shared" si="791"/>
        <v>0</v>
      </c>
      <c r="P584" s="36"/>
      <c r="Q584" s="36">
        <f t="shared" si="920"/>
        <v>0</v>
      </c>
      <c r="R584" s="80"/>
      <c r="S584" s="37">
        <f ca="1">SUMIF(ROP!$D$6:$H$65536,A584,ROP!$J$6:$J$65536)</f>
        <v>0</v>
      </c>
      <c r="T584" s="37">
        <f>SUMIF(HASIL!$B:$B,APS!$B584&amp;RIGHT(APS!T$9,2),HASIL!$I:$I)</f>
        <v>0</v>
      </c>
      <c r="U584" s="37">
        <f>SUMIF(HASIL!$B:$B,APS!$B584&amp;RIGHT(APS!U$9,2),HASIL!$I:$I)</f>
        <v>0</v>
      </c>
      <c r="V584" s="37">
        <f>SUMIF(HASIL!$B:$B,APS!$B584&amp;RIGHT(APS!V$9,2),HASIL!$I:$I)</f>
        <v>0</v>
      </c>
      <c r="W584" s="37">
        <f>SUMIF(HASIL!$B:$B,APS!$B584&amp;RIGHT(APS!W$9,2),HASIL!$I:$I)</f>
        <v>0</v>
      </c>
      <c r="X584" s="38">
        <f t="shared" si="792"/>
        <v>0</v>
      </c>
      <c r="Y584" s="38">
        <f t="shared" si="793"/>
        <v>0</v>
      </c>
      <c r="Z584" s="39">
        <f t="shared" si="985"/>
        <v>0</v>
      </c>
      <c r="AA584" s="39">
        <f t="shared" si="988"/>
        <v>0</v>
      </c>
      <c r="AB584" s="40">
        <f t="shared" si="986"/>
        <v>0</v>
      </c>
      <c r="AC584" s="27">
        <v>0</v>
      </c>
      <c r="AD584" s="27"/>
      <c r="AE584" s="27"/>
      <c r="AF584" s="27"/>
      <c r="AG584" s="27"/>
      <c r="AH584" s="27"/>
      <c r="AI584" s="324">
        <f>SUMIF('Rekapitulasi Juni'!$D$9:$D$192,APS!$B584,'Rekapitulasi Juni'!$E$9:$E$192)</f>
        <v>0</v>
      </c>
      <c r="AJ584" s="324">
        <f>SUMIF('Rekapitulasi Juni'!$D$9:$D$192,APS!$B584,'Rekapitulasi Juni'!$F$9:$F$192)</f>
        <v>0</v>
      </c>
      <c r="AK584" s="324">
        <f>SUMIF('Rekapitulasi Juni'!$D$9:$D$192,APS!$B584,'Rekapitulasi Juni'!$K$9:$K$192)</f>
        <v>0</v>
      </c>
      <c r="AL584" s="325">
        <f t="shared" si="931"/>
        <v>0</v>
      </c>
      <c r="AM584" s="325">
        <f t="shared" si="932"/>
        <v>0</v>
      </c>
      <c r="AN584" s="27"/>
      <c r="AO584" s="324">
        <f>SUMIF('Rekapitulasi Juni'!$U$9:$U$192,APS!$B584,'Rekapitulasi Juni'!$V$9:$V$192)</f>
        <v>0</v>
      </c>
      <c r="AP584" s="324">
        <f>SUMIF('Rekapitulasi Juni'!$U$9:$U$192,APS!$B584,'Rekapitulasi Juni'!$W$9:$W$192)</f>
        <v>0</v>
      </c>
      <c r="AQ584" s="27"/>
      <c r="AR584" s="325">
        <f t="shared" si="933"/>
        <v>0</v>
      </c>
      <c r="AS584" s="325">
        <f t="shared" si="934"/>
        <v>0</v>
      </c>
      <c r="AT584" s="27"/>
      <c r="AU584" s="324">
        <f>SUMIF('Rekapitulasi Juni'!$AL$9:$AL$192,APS!$B584,'Rekapitulasi Juni'!$AM$9:$AM$192)</f>
        <v>0</v>
      </c>
      <c r="AV584" s="324">
        <f>SUMIF('Rekapitulasi Juni'!$AL$9:$AL$192,APS!$B584,'Rekapitulasi Juni'!$AN$9:$AN$192)</f>
        <v>0</v>
      </c>
      <c r="AW584" s="27"/>
      <c r="AX584" s="325">
        <f t="shared" si="935"/>
        <v>0</v>
      </c>
      <c r="AY584" s="325">
        <f t="shared" si="936"/>
        <v>0</v>
      </c>
      <c r="AZ584" s="41">
        <f t="shared" si="937"/>
        <v>0</v>
      </c>
      <c r="BA584" s="41">
        <f t="shared" si="938"/>
        <v>0</v>
      </c>
      <c r="BB584" s="41">
        <f t="shared" si="939"/>
        <v>0</v>
      </c>
      <c r="BC584" s="41">
        <f t="shared" si="940"/>
        <v>0</v>
      </c>
      <c r="BD584" s="41">
        <f t="shared" si="941"/>
        <v>0</v>
      </c>
      <c r="BE584" s="41">
        <f t="shared" si="942"/>
        <v>0</v>
      </c>
      <c r="BF584" s="180">
        <f t="shared" si="943"/>
        <v>0</v>
      </c>
      <c r="BG584" s="27">
        <v>0</v>
      </c>
      <c r="BH584" s="27"/>
      <c r="BI584" s="324">
        <f>SUMIF('Rekapitulasi Juni'!$D$214:$D$393,APS!$B584,'Rekapitulasi Juni'!$E$214:$E$393)</f>
        <v>0</v>
      </c>
      <c r="BJ584" s="324">
        <f>SUMIF('Rekapitulasi Juni'!$D$214:$D$393,APS!$B584,'Rekapitulasi Juni'!$F$214:$F$393)</f>
        <v>0</v>
      </c>
      <c r="BK584" s="27"/>
      <c r="BL584" s="325">
        <f t="shared" si="944"/>
        <v>0</v>
      </c>
      <c r="BM584" s="325">
        <f t="shared" si="945"/>
        <v>0</v>
      </c>
      <c r="BN584" s="27"/>
      <c r="BO584" s="324">
        <f>SUMIF('Rekapitulasi Juni'!$U$214:$U$393,APS!$B584,'Rekapitulasi Juni'!$V$214:$V$393)</f>
        <v>0</v>
      </c>
      <c r="BP584" s="324">
        <f>SUMIF('Rekapitulasi Juni'!$U$214:$U$393,APS!$B584,'Rekapitulasi Juni'!$W$214:$W$393)</f>
        <v>0</v>
      </c>
      <c r="BQ584" s="27"/>
      <c r="BR584" s="325">
        <f t="shared" si="946"/>
        <v>0</v>
      </c>
      <c r="BS584" s="325">
        <f t="shared" si="947"/>
        <v>0</v>
      </c>
      <c r="BT584" s="27"/>
      <c r="BU584" s="324">
        <f>SUMIF('Rekapitulasi Juni'!$AL$214:$AL$393,APS!$B584,'Rekapitulasi Juni'!$AM$214:$AM$393)</f>
        <v>0</v>
      </c>
      <c r="BV584" s="324">
        <f>SUMIF('Rekapitulasi Juni'!$AL$214:$AL$393,APS!$B584,'Rekapitulasi Juni'!$AN$214:$AN$393)</f>
        <v>0</v>
      </c>
      <c r="BW584" s="27"/>
      <c r="BX584" s="325">
        <f t="shared" si="948"/>
        <v>0</v>
      </c>
      <c r="BY584" s="325">
        <f t="shared" si="949"/>
        <v>0</v>
      </c>
      <c r="BZ584" s="27"/>
      <c r="CA584" s="324">
        <f>SUMIF('Rekapitulasi Juni'!$BA$214:$BA$393,APS!$B584,'Rekapitulasi Juni'!$BB$214:$BB$393)</f>
        <v>0</v>
      </c>
      <c r="CB584" s="324">
        <f>SUMIF('Rekapitulasi Juni'!$BA$214:$BA$393,APS!$B584,'Rekapitulasi Juni'!$BC$214:$BC$393)</f>
        <v>0</v>
      </c>
      <c r="CC584" s="27"/>
      <c r="CD584" s="325">
        <f t="shared" si="950"/>
        <v>0</v>
      </c>
      <c r="CE584" s="325">
        <f t="shared" si="951"/>
        <v>0</v>
      </c>
      <c r="CF584" s="27"/>
      <c r="CG584" s="324">
        <f>SUMIF('Rekapitulasi Juni'!$BP$214:$BP$393,APS!$B584,'Rekapitulasi Juni'!$BQ$214:$BQ$393)</f>
        <v>0</v>
      </c>
      <c r="CH584" s="324">
        <f>SUMIF('Rekapitulasi Juni'!$BP$214:$BP$393,APS!$B584,'Rekapitulasi Juni'!$BR$214:$BR$393)</f>
        <v>0</v>
      </c>
      <c r="CI584" s="27"/>
      <c r="CJ584" s="325">
        <f t="shared" si="952"/>
        <v>0</v>
      </c>
      <c r="CK584" s="325">
        <f t="shared" si="953"/>
        <v>0</v>
      </c>
      <c r="CL584" s="41">
        <f t="shared" si="954"/>
        <v>0</v>
      </c>
      <c r="CM584" s="41">
        <f t="shared" si="955"/>
        <v>0</v>
      </c>
      <c r="CN584" s="41">
        <f t="shared" si="956"/>
        <v>0</v>
      </c>
      <c r="CO584" s="41">
        <f t="shared" si="957"/>
        <v>0</v>
      </c>
      <c r="CP584" s="41">
        <f t="shared" si="958"/>
        <v>0</v>
      </c>
      <c r="CQ584" s="41">
        <f t="shared" si="959"/>
        <v>0</v>
      </c>
      <c r="CR584" s="180">
        <f t="shared" si="960"/>
        <v>0</v>
      </c>
      <c r="CS584" s="27">
        <v>0</v>
      </c>
      <c r="CT584" s="27"/>
      <c r="CU584" s="324">
        <f>SUMIF('Rekapitulasi Juni'!$D$410:$D$588,APS!$B584,'Rekapitulasi Juni'!$E$410:$E$588)</f>
        <v>0</v>
      </c>
      <c r="CV584" s="324">
        <f>SUMIF('Rekapitulasi Juni'!$D$410:$D$588,APS!$B584,'Rekapitulasi Juni'!$F$410:$F$588)</f>
        <v>0</v>
      </c>
      <c r="CW584" s="27"/>
      <c r="CX584" s="325">
        <f t="shared" si="961"/>
        <v>0</v>
      </c>
      <c r="CY584" s="325">
        <f t="shared" si="962"/>
        <v>0</v>
      </c>
      <c r="CZ584" s="27"/>
      <c r="DA584" s="324">
        <f>SUMIF('Rekapitulasi Juni'!$U$410:$U$588,APS!$B584,'Rekapitulasi Juni'!$V$410:$V$588)</f>
        <v>0</v>
      </c>
      <c r="DB584" s="324">
        <f>SUMIF('Rekapitulasi Juni'!$U$410:$U$588,APS!$B584,'Rekapitulasi Juni'!$W$410:$W$588)</f>
        <v>0</v>
      </c>
      <c r="DC584" s="27"/>
      <c r="DD584" s="325">
        <f t="shared" si="963"/>
        <v>0</v>
      </c>
      <c r="DE584" s="325">
        <f t="shared" si="964"/>
        <v>0</v>
      </c>
      <c r="DF584" s="27"/>
      <c r="DG584" s="324">
        <f>SUMIF('Rekapitulasi Juni'!$AL$410:$AL$588,APS!$B584,'Rekapitulasi Juni'!$AM$410:$AM$588)</f>
        <v>0</v>
      </c>
      <c r="DH584" s="324">
        <f>SUMIF('Rekapitulasi Juni'!$AL$410:$AL$588,APS!$B584,'Rekapitulasi Juni'!$AN$410:$AN$588)</f>
        <v>0</v>
      </c>
      <c r="DI584" s="27"/>
      <c r="DJ584" s="325">
        <f t="shared" si="929"/>
        <v>0</v>
      </c>
      <c r="DK584" s="325">
        <f t="shared" si="930"/>
        <v>0</v>
      </c>
      <c r="DL584" s="27"/>
      <c r="DM584" s="324">
        <f>SUMIF('Rekapitulasi Juni'!$BA$410:$BA$588,APS!$B584,'Rekapitulasi Juni'!$BB$410:$BB$588)</f>
        <v>0</v>
      </c>
      <c r="DN584" s="324">
        <f>SUMIF('Rekapitulasi Juni'!$BA$410:$BA$588,APS!$B584,'Rekapitulasi Juni'!$BC$410:$BC$588)</f>
        <v>0</v>
      </c>
      <c r="DO584" s="324">
        <f>SUMIF('Rekapitulasi Juni'!$BA$410:$BA$588,APS!$B584,'Rekapitulasi Juni'!$BF$410:$BF$588)</f>
        <v>0</v>
      </c>
      <c r="DP584" s="325">
        <f t="shared" si="921"/>
        <v>0</v>
      </c>
      <c r="DQ584" s="325">
        <f t="shared" si="922"/>
        <v>0</v>
      </c>
      <c r="DR584" s="27"/>
      <c r="DS584" s="324">
        <f>SUMIF('Rekapitulasi Juni'!$BP$410:$BP$588,APS!$B584,'Rekapitulasi Juni'!$BQ$410:$BQ$588)</f>
        <v>0</v>
      </c>
      <c r="DT584" s="324">
        <f>SUMIF('Rekapitulasi Juni'!$BP$410:$BP$588,APS!$B584,'Rekapitulasi Juni'!$BR$410:$BR$588)</f>
        <v>0</v>
      </c>
      <c r="DU584" s="27"/>
      <c r="DV584" s="325">
        <f t="shared" si="923"/>
        <v>0</v>
      </c>
      <c r="DW584" s="325">
        <f t="shared" si="924"/>
        <v>0</v>
      </c>
      <c r="DX584" s="41">
        <f t="shared" si="965"/>
        <v>0</v>
      </c>
      <c r="DY584" s="41">
        <f t="shared" si="966"/>
        <v>0</v>
      </c>
      <c r="DZ584" s="41">
        <f t="shared" si="967"/>
        <v>0</v>
      </c>
      <c r="EA584" s="41">
        <f t="shared" si="968"/>
        <v>0</v>
      </c>
      <c r="EB584" s="41">
        <f t="shared" si="969"/>
        <v>0</v>
      </c>
      <c r="EC584" s="41">
        <f t="shared" si="970"/>
        <v>0</v>
      </c>
      <c r="ED584" s="180">
        <f t="shared" si="971"/>
        <v>0</v>
      </c>
      <c r="EE584" s="27">
        <v>0</v>
      </c>
      <c r="EF584" s="27"/>
      <c r="EG584" s="324">
        <f>SUMIF('Rekapitulasi Juni'!$D$608:$D$786,APS!$B584,'Rekapitulasi Juni'!$E$608:$E$786)</f>
        <v>0</v>
      </c>
      <c r="EH584" s="324">
        <f>SUMIF('Rekapitulasi Juni'!$D$608:$D$786,APS!$B584,'Rekapitulasi Juni'!$F$608:$F$786)</f>
        <v>0</v>
      </c>
      <c r="EI584" s="27"/>
      <c r="EJ584" s="325">
        <f t="shared" si="925"/>
        <v>0</v>
      </c>
      <c r="EK584" s="325">
        <f t="shared" si="926"/>
        <v>0</v>
      </c>
      <c r="EL584" s="27"/>
      <c r="EM584" s="324">
        <f>SUMIF('Rekapitulasi Juni'!$U$608:$U$786,APS!$B584,'Rekapitulasi Juni'!$V$608:$V$786)</f>
        <v>0</v>
      </c>
      <c r="EN584" s="324">
        <f>SUMIF('Rekapitulasi Juni'!$U$608:$U$786,APS!$B584,'Rekapitulasi Juni'!$W$608:$W$786)</f>
        <v>0</v>
      </c>
      <c r="EO584" s="27"/>
      <c r="EP584" s="325">
        <f t="shared" si="927"/>
        <v>0</v>
      </c>
      <c r="EQ584" s="325">
        <f t="shared" si="928"/>
        <v>0</v>
      </c>
      <c r="ER584" s="27"/>
      <c r="ES584" s="324">
        <f>SUMIF('Rekapitulasi Juni'!$AL$608:$AL$786,APS!$B584,'Rekapitulasi Juni'!$AM$608:$AM$786)</f>
        <v>0</v>
      </c>
      <c r="ET584" s="324">
        <f>SUMIF('Rekapitulasi Juni'!$AL$608:$AL$786,APS!$B584,'Rekapitulasi Juni'!$AN$608:$AN$786)</f>
        <v>0</v>
      </c>
      <c r="EU584" s="27"/>
      <c r="EV584" s="325">
        <f t="shared" si="914"/>
        <v>0</v>
      </c>
      <c r="EW584" s="325">
        <f t="shared" si="915"/>
        <v>0</v>
      </c>
      <c r="EX584" s="27"/>
      <c r="EY584" s="324">
        <f>SUMIF('Rekapitulasi Juni'!$BA$608:$BA$786,APS!$B584,'Rekapitulasi Juni'!$BB$608:$BB$786)</f>
        <v>0</v>
      </c>
      <c r="EZ584" s="324">
        <f>SUMIF('Rekapitulasi Juni'!$BA$608:$BA$786,APS!$B584,'Rekapitulasi Juni'!$BC$608:$BC$786)</f>
        <v>0</v>
      </c>
      <c r="FA584" s="324">
        <f>SUMIF('Rekapitulasi Juni'!$BA$608:$BA$786,APS!$B584,'Rekapitulasi Juni'!$BF$608:$BF$786)</f>
        <v>0</v>
      </c>
      <c r="FB584" s="325">
        <f t="shared" si="916"/>
        <v>0</v>
      </c>
      <c r="FC584" s="325">
        <f t="shared" si="917"/>
        <v>0</v>
      </c>
      <c r="FD584" s="27"/>
      <c r="FE584" s="27"/>
      <c r="FF584" s="27"/>
      <c r="FG584" s="27"/>
      <c r="FH584" s="27"/>
      <c r="FI584" s="27"/>
      <c r="FJ584" s="41">
        <f t="shared" si="972"/>
        <v>0</v>
      </c>
      <c r="FK584" s="41">
        <f t="shared" si="973"/>
        <v>0</v>
      </c>
      <c r="FL584" s="41">
        <f t="shared" si="974"/>
        <v>0</v>
      </c>
      <c r="FM584" s="41">
        <f t="shared" si="975"/>
        <v>0</v>
      </c>
      <c r="FN584" s="41">
        <f t="shared" si="976"/>
        <v>0</v>
      </c>
      <c r="FO584" s="41">
        <f t="shared" si="977"/>
        <v>0</v>
      </c>
      <c r="FP584" s="180">
        <f t="shared" si="978"/>
        <v>0</v>
      </c>
      <c r="FQ584" s="27"/>
      <c r="FR584" s="27"/>
      <c r="FS584" s="324">
        <f>SUMIF('Rekapitulasi Juni'!$D$804:$D$984,APS!$B584,'Rekapitulasi Juni'!$E$804:$E$984)</f>
        <v>0</v>
      </c>
      <c r="FT584" s="324">
        <f>SUMIF('Rekapitulasi Juni'!$D$804:$D$984,APS!$B584,'Rekapitulasi Juni'!$F$804:$F$984)</f>
        <v>0</v>
      </c>
      <c r="FU584" s="27"/>
      <c r="FV584" s="325">
        <f t="shared" si="918"/>
        <v>0</v>
      </c>
      <c r="FW584" s="325">
        <f t="shared" si="919"/>
        <v>0</v>
      </c>
      <c r="FX584" s="27"/>
      <c r="FY584" s="324">
        <f>SUMIF('Rekapitulasi Juni'!$U$804:$U$984,APS!$B584,'Rekapitulasi Juni'!$V$804:$V$984)</f>
        <v>0</v>
      </c>
      <c r="FZ584" s="324">
        <f>SUMIF('Rekapitulasi Juni'!$U$804:$U$984,APS!$B584,'Rekapitulasi Juni'!$W$804:$W$984)</f>
        <v>0</v>
      </c>
      <c r="GA584" s="27"/>
      <c r="GB584" s="325">
        <f t="shared" si="912"/>
        <v>0</v>
      </c>
      <c r="GC584" s="325">
        <f t="shared" si="913"/>
        <v>0</v>
      </c>
      <c r="GD584" s="27"/>
      <c r="GE584" s="324">
        <f>SUMIF('Rekapitulasi Juni'!$AL$804:$AL$984,APS!$B584,'Rekapitulasi Juni'!$AM$804:$AM$984)</f>
        <v>0</v>
      </c>
      <c r="GF584" s="324">
        <f>SUMIF('Rekapitulasi Juni'!$AL$804:$AL$984,APS!$B584,'Rekapitulasi Juni'!$AN$804:$AN$984)</f>
        <v>0</v>
      </c>
      <c r="GG584" s="27"/>
      <c r="GH584" s="325">
        <f t="shared" si="902"/>
        <v>0</v>
      </c>
      <c r="GI584" s="325">
        <f t="shared" si="903"/>
        <v>0</v>
      </c>
      <c r="GJ584" s="27"/>
      <c r="GK584" s="27"/>
      <c r="GL584" s="41">
        <f t="shared" si="979"/>
        <v>0</v>
      </c>
      <c r="GM584" s="41">
        <f t="shared" si="980"/>
        <v>0</v>
      </c>
      <c r="GN584" s="41">
        <f t="shared" si="981"/>
        <v>0</v>
      </c>
      <c r="GO584" s="41">
        <f t="shared" si="911"/>
        <v>0</v>
      </c>
      <c r="GP584" s="41">
        <f t="shared" si="982"/>
        <v>0</v>
      </c>
      <c r="GQ584" s="41">
        <f t="shared" si="983"/>
        <v>0</v>
      </c>
      <c r="GR584" s="180">
        <f t="shared" si="984"/>
        <v>0</v>
      </c>
      <c r="GS584" s="41">
        <f t="shared" si="904"/>
        <v>0</v>
      </c>
      <c r="GT584" s="41">
        <f t="shared" si="905"/>
        <v>0</v>
      </c>
      <c r="GU584" s="41">
        <f t="shared" si="906"/>
        <v>0</v>
      </c>
      <c r="GV584" s="41">
        <f t="shared" si="907"/>
        <v>0</v>
      </c>
      <c r="GW584" s="41">
        <f t="shared" si="908"/>
        <v>0</v>
      </c>
      <c r="GX584" s="41">
        <f t="shared" si="909"/>
        <v>0</v>
      </c>
      <c r="GY584" s="180">
        <f t="shared" si="910"/>
        <v>0</v>
      </c>
      <c r="GZ584" s="41">
        <v>561</v>
      </c>
      <c r="HA584" s="32"/>
      <c r="HB584" s="42">
        <f t="shared" si="794"/>
        <v>0</v>
      </c>
      <c r="HC584" s="59"/>
    </row>
    <row r="585" spans="1:211" ht="14.25" hidden="1" customHeight="1">
      <c r="A585" s="31" t="s">
        <v>1140</v>
      </c>
      <c r="B585" s="32" t="s">
        <v>1141</v>
      </c>
      <c r="C585" s="31" t="s">
        <v>318</v>
      </c>
      <c r="D585" s="31" t="s">
        <v>1259</v>
      </c>
      <c r="E585" s="31" t="s">
        <v>43</v>
      </c>
      <c r="F585" s="31" t="s">
        <v>1137</v>
      </c>
      <c r="G585" s="33">
        <v>0</v>
      </c>
      <c r="H585" s="33">
        <v>0</v>
      </c>
      <c r="I585" s="33">
        <v>0</v>
      </c>
      <c r="J585" s="34">
        <f>IFERROR(VLOOKUP(A585,#REF!,3,0),0)</f>
        <v>0</v>
      </c>
      <c r="K585" s="34">
        <f t="shared" si="789"/>
        <v>0</v>
      </c>
      <c r="L585" s="34">
        <v>0</v>
      </c>
      <c r="M585" s="34">
        <v>0</v>
      </c>
      <c r="N585" s="35">
        <f t="shared" si="790"/>
        <v>0</v>
      </c>
      <c r="O585" s="35">
        <f t="shared" si="791"/>
        <v>0</v>
      </c>
      <c r="P585" s="36"/>
      <c r="Q585" s="36">
        <f t="shared" si="920"/>
        <v>0</v>
      </c>
      <c r="R585" s="80"/>
      <c r="S585" s="37">
        <f ca="1">SUMIF(ROP!$D$6:$H$65536,A585,ROP!$J$6:$J$65536)</f>
        <v>0</v>
      </c>
      <c r="T585" s="37">
        <f>SUMIF(HASIL!$B:$B,APS!$B585&amp;RIGHT(APS!T$9,2),HASIL!$I:$I)</f>
        <v>0</v>
      </c>
      <c r="U585" s="37">
        <f>SUMIF(HASIL!$B:$B,APS!$B585&amp;RIGHT(APS!U$9,2),HASIL!$I:$I)</f>
        <v>0</v>
      </c>
      <c r="V585" s="37">
        <f>SUMIF(HASIL!$B:$B,APS!$B585&amp;RIGHT(APS!V$9,2),HASIL!$I:$I)</f>
        <v>0</v>
      </c>
      <c r="W585" s="37">
        <f>SUMIF(HASIL!$B:$B,APS!$B585&amp;RIGHT(APS!W$9,2),HASIL!$I:$I)</f>
        <v>0</v>
      </c>
      <c r="X585" s="38">
        <f t="shared" si="792"/>
        <v>0</v>
      </c>
      <c r="Y585" s="38">
        <f t="shared" si="793"/>
        <v>0</v>
      </c>
      <c r="Z585" s="39">
        <f t="shared" si="985"/>
        <v>0</v>
      </c>
      <c r="AA585" s="39">
        <f t="shared" si="988"/>
        <v>0</v>
      </c>
      <c r="AB585" s="40">
        <f t="shared" si="986"/>
        <v>0</v>
      </c>
      <c r="AC585" s="27">
        <v>0</v>
      </c>
      <c r="AD585" s="27"/>
      <c r="AE585" s="27"/>
      <c r="AF585" s="27"/>
      <c r="AG585" s="27"/>
      <c r="AH585" s="27"/>
      <c r="AI585" s="324">
        <f>SUMIF('Rekapitulasi Juni'!$D$9:$D$192,APS!$B585,'Rekapitulasi Juni'!$E$9:$E$192)</f>
        <v>0</v>
      </c>
      <c r="AJ585" s="324">
        <f>SUMIF('Rekapitulasi Juni'!$D$9:$D$192,APS!$B585,'Rekapitulasi Juni'!$F$9:$F$192)</f>
        <v>0</v>
      </c>
      <c r="AK585" s="324">
        <f>SUMIF('Rekapitulasi Juni'!$D$9:$D$192,APS!$B585,'Rekapitulasi Juni'!$K$9:$K$192)</f>
        <v>0</v>
      </c>
      <c r="AL585" s="325">
        <f t="shared" si="931"/>
        <v>0</v>
      </c>
      <c r="AM585" s="325">
        <f t="shared" si="932"/>
        <v>0</v>
      </c>
      <c r="AN585" s="27"/>
      <c r="AO585" s="324">
        <f>SUMIF('Rekapitulasi Juni'!$U$9:$U$192,APS!$B585,'Rekapitulasi Juni'!$V$9:$V$192)</f>
        <v>0</v>
      </c>
      <c r="AP585" s="324">
        <f>SUMIF('Rekapitulasi Juni'!$U$9:$U$192,APS!$B585,'Rekapitulasi Juni'!$W$9:$W$192)</f>
        <v>0</v>
      </c>
      <c r="AQ585" s="27"/>
      <c r="AR585" s="325">
        <f t="shared" si="933"/>
        <v>0</v>
      </c>
      <c r="AS585" s="325">
        <f t="shared" si="934"/>
        <v>0</v>
      </c>
      <c r="AT585" s="27"/>
      <c r="AU585" s="324">
        <f>SUMIF('Rekapitulasi Juni'!$AL$9:$AL$192,APS!$B585,'Rekapitulasi Juni'!$AM$9:$AM$192)</f>
        <v>0</v>
      </c>
      <c r="AV585" s="324">
        <f>SUMIF('Rekapitulasi Juni'!$AL$9:$AL$192,APS!$B585,'Rekapitulasi Juni'!$AN$9:$AN$192)</f>
        <v>0</v>
      </c>
      <c r="AW585" s="27"/>
      <c r="AX585" s="325">
        <f t="shared" si="935"/>
        <v>0</v>
      </c>
      <c r="AY585" s="325">
        <f t="shared" si="936"/>
        <v>0</v>
      </c>
      <c r="AZ585" s="41">
        <f t="shared" si="937"/>
        <v>0</v>
      </c>
      <c r="BA585" s="41">
        <f t="shared" si="938"/>
        <v>0</v>
      </c>
      <c r="BB585" s="41">
        <f t="shared" si="939"/>
        <v>0</v>
      </c>
      <c r="BC585" s="41">
        <f t="shared" si="940"/>
        <v>0</v>
      </c>
      <c r="BD585" s="41">
        <f t="shared" si="941"/>
        <v>0</v>
      </c>
      <c r="BE585" s="41">
        <f t="shared" si="942"/>
        <v>0</v>
      </c>
      <c r="BF585" s="180">
        <f t="shared" si="943"/>
        <v>0</v>
      </c>
      <c r="BG585" s="27">
        <v>0</v>
      </c>
      <c r="BH585" s="27"/>
      <c r="BI585" s="324">
        <f>SUMIF('Rekapitulasi Juni'!$D$214:$D$393,APS!$B585,'Rekapitulasi Juni'!$E$214:$E$393)</f>
        <v>0</v>
      </c>
      <c r="BJ585" s="324">
        <f>SUMIF('Rekapitulasi Juni'!$D$214:$D$393,APS!$B585,'Rekapitulasi Juni'!$F$214:$F$393)</f>
        <v>0</v>
      </c>
      <c r="BK585" s="27"/>
      <c r="BL585" s="325">
        <f t="shared" si="944"/>
        <v>0</v>
      </c>
      <c r="BM585" s="325">
        <f t="shared" si="945"/>
        <v>0</v>
      </c>
      <c r="BN585" s="27"/>
      <c r="BO585" s="324">
        <f>SUMIF('Rekapitulasi Juni'!$U$214:$U$393,APS!$B585,'Rekapitulasi Juni'!$V$214:$V$393)</f>
        <v>0</v>
      </c>
      <c r="BP585" s="324">
        <f>SUMIF('Rekapitulasi Juni'!$U$214:$U$393,APS!$B585,'Rekapitulasi Juni'!$W$214:$W$393)</f>
        <v>0</v>
      </c>
      <c r="BQ585" s="27"/>
      <c r="BR585" s="325">
        <f t="shared" si="946"/>
        <v>0</v>
      </c>
      <c r="BS585" s="325">
        <f t="shared" si="947"/>
        <v>0</v>
      </c>
      <c r="BT585" s="27"/>
      <c r="BU585" s="324">
        <f>SUMIF('Rekapitulasi Juni'!$AL$214:$AL$393,APS!$B585,'Rekapitulasi Juni'!$AM$214:$AM$393)</f>
        <v>0</v>
      </c>
      <c r="BV585" s="324">
        <f>SUMIF('Rekapitulasi Juni'!$AL$214:$AL$393,APS!$B585,'Rekapitulasi Juni'!$AN$214:$AN$393)</f>
        <v>0</v>
      </c>
      <c r="BW585" s="27"/>
      <c r="BX585" s="325">
        <f t="shared" si="948"/>
        <v>0</v>
      </c>
      <c r="BY585" s="325">
        <f t="shared" si="949"/>
        <v>0</v>
      </c>
      <c r="BZ585" s="27"/>
      <c r="CA585" s="324">
        <f>SUMIF('Rekapitulasi Juni'!$BA$214:$BA$393,APS!$B585,'Rekapitulasi Juni'!$BB$214:$BB$393)</f>
        <v>0</v>
      </c>
      <c r="CB585" s="324">
        <f>SUMIF('Rekapitulasi Juni'!$BA$214:$BA$393,APS!$B585,'Rekapitulasi Juni'!$BC$214:$BC$393)</f>
        <v>0</v>
      </c>
      <c r="CC585" s="27"/>
      <c r="CD585" s="325">
        <f t="shared" si="950"/>
        <v>0</v>
      </c>
      <c r="CE585" s="325">
        <f t="shared" si="951"/>
        <v>0</v>
      </c>
      <c r="CF585" s="27"/>
      <c r="CG585" s="324">
        <f>SUMIF('Rekapitulasi Juni'!$BP$214:$BP$393,APS!$B585,'Rekapitulasi Juni'!$BQ$214:$BQ$393)</f>
        <v>0</v>
      </c>
      <c r="CH585" s="324">
        <f>SUMIF('Rekapitulasi Juni'!$BP$214:$BP$393,APS!$B585,'Rekapitulasi Juni'!$BR$214:$BR$393)</f>
        <v>0</v>
      </c>
      <c r="CI585" s="27"/>
      <c r="CJ585" s="325">
        <f t="shared" si="952"/>
        <v>0</v>
      </c>
      <c r="CK585" s="325">
        <f t="shared" si="953"/>
        <v>0</v>
      </c>
      <c r="CL585" s="41">
        <f t="shared" si="954"/>
        <v>0</v>
      </c>
      <c r="CM585" s="41">
        <f t="shared" si="955"/>
        <v>0</v>
      </c>
      <c r="CN585" s="41">
        <f t="shared" si="956"/>
        <v>0</v>
      </c>
      <c r="CO585" s="41">
        <f t="shared" si="957"/>
        <v>0</v>
      </c>
      <c r="CP585" s="41">
        <f t="shared" si="958"/>
        <v>0</v>
      </c>
      <c r="CQ585" s="41">
        <f t="shared" si="959"/>
        <v>0</v>
      </c>
      <c r="CR585" s="180">
        <f t="shared" si="960"/>
        <v>0</v>
      </c>
      <c r="CS585" s="27">
        <v>0</v>
      </c>
      <c r="CT585" s="27"/>
      <c r="CU585" s="324">
        <f>SUMIF('Rekapitulasi Juni'!$D$410:$D$588,APS!$B585,'Rekapitulasi Juni'!$E$410:$E$588)</f>
        <v>0</v>
      </c>
      <c r="CV585" s="324">
        <f>SUMIF('Rekapitulasi Juni'!$D$410:$D$588,APS!$B585,'Rekapitulasi Juni'!$F$410:$F$588)</f>
        <v>0</v>
      </c>
      <c r="CW585" s="27"/>
      <c r="CX585" s="325">
        <f t="shared" si="961"/>
        <v>0</v>
      </c>
      <c r="CY585" s="325">
        <f t="shared" si="962"/>
        <v>0</v>
      </c>
      <c r="CZ585" s="27"/>
      <c r="DA585" s="324">
        <f>SUMIF('Rekapitulasi Juni'!$U$410:$U$588,APS!$B585,'Rekapitulasi Juni'!$V$410:$V$588)</f>
        <v>0</v>
      </c>
      <c r="DB585" s="324">
        <f>SUMIF('Rekapitulasi Juni'!$U$410:$U$588,APS!$B585,'Rekapitulasi Juni'!$W$410:$W$588)</f>
        <v>0</v>
      </c>
      <c r="DC585" s="27"/>
      <c r="DD585" s="325">
        <f t="shared" si="963"/>
        <v>0</v>
      </c>
      <c r="DE585" s="325">
        <f t="shared" si="964"/>
        <v>0</v>
      </c>
      <c r="DF585" s="27"/>
      <c r="DG585" s="324">
        <f>SUMIF('Rekapitulasi Juni'!$AL$410:$AL$588,APS!$B585,'Rekapitulasi Juni'!$AM$410:$AM$588)</f>
        <v>0</v>
      </c>
      <c r="DH585" s="324">
        <f>SUMIF('Rekapitulasi Juni'!$AL$410:$AL$588,APS!$B585,'Rekapitulasi Juni'!$AN$410:$AN$588)</f>
        <v>0</v>
      </c>
      <c r="DI585" s="27"/>
      <c r="DJ585" s="325">
        <f t="shared" si="929"/>
        <v>0</v>
      </c>
      <c r="DK585" s="325">
        <f t="shared" si="930"/>
        <v>0</v>
      </c>
      <c r="DL585" s="27"/>
      <c r="DM585" s="324">
        <f>SUMIF('Rekapitulasi Juni'!$BA$410:$BA$588,APS!$B585,'Rekapitulasi Juni'!$BB$410:$BB$588)</f>
        <v>0</v>
      </c>
      <c r="DN585" s="324">
        <f>SUMIF('Rekapitulasi Juni'!$BA$410:$BA$588,APS!$B585,'Rekapitulasi Juni'!$BC$410:$BC$588)</f>
        <v>0</v>
      </c>
      <c r="DO585" s="324">
        <f>SUMIF('Rekapitulasi Juni'!$BA$410:$BA$588,APS!$B585,'Rekapitulasi Juni'!$BF$410:$BF$588)</f>
        <v>0</v>
      </c>
      <c r="DP585" s="325">
        <f t="shared" si="921"/>
        <v>0</v>
      </c>
      <c r="DQ585" s="325">
        <f t="shared" si="922"/>
        <v>0</v>
      </c>
      <c r="DR585" s="27"/>
      <c r="DS585" s="324">
        <f>SUMIF('Rekapitulasi Juni'!$BP$410:$BP$588,APS!$B585,'Rekapitulasi Juni'!$BQ$410:$BQ$588)</f>
        <v>0</v>
      </c>
      <c r="DT585" s="324">
        <f>SUMIF('Rekapitulasi Juni'!$BP$410:$BP$588,APS!$B585,'Rekapitulasi Juni'!$BR$410:$BR$588)</f>
        <v>0</v>
      </c>
      <c r="DU585" s="27"/>
      <c r="DV585" s="325">
        <f t="shared" si="923"/>
        <v>0</v>
      </c>
      <c r="DW585" s="325">
        <f t="shared" si="924"/>
        <v>0</v>
      </c>
      <c r="DX585" s="41">
        <f t="shared" si="965"/>
        <v>0</v>
      </c>
      <c r="DY585" s="41">
        <f t="shared" si="966"/>
        <v>0</v>
      </c>
      <c r="DZ585" s="41">
        <f t="shared" si="967"/>
        <v>0</v>
      </c>
      <c r="EA585" s="41">
        <f t="shared" si="968"/>
        <v>0</v>
      </c>
      <c r="EB585" s="41">
        <f t="shared" si="969"/>
        <v>0</v>
      </c>
      <c r="EC585" s="41">
        <f t="shared" si="970"/>
        <v>0</v>
      </c>
      <c r="ED585" s="180">
        <f t="shared" si="971"/>
        <v>0</v>
      </c>
      <c r="EE585" s="27">
        <v>0</v>
      </c>
      <c r="EF585" s="27"/>
      <c r="EG585" s="324">
        <f>SUMIF('Rekapitulasi Juni'!$D$608:$D$786,APS!$B585,'Rekapitulasi Juni'!$E$608:$E$786)</f>
        <v>0</v>
      </c>
      <c r="EH585" s="324">
        <f>SUMIF('Rekapitulasi Juni'!$D$608:$D$786,APS!$B585,'Rekapitulasi Juni'!$F$608:$F$786)</f>
        <v>0</v>
      </c>
      <c r="EI585" s="27"/>
      <c r="EJ585" s="325">
        <f t="shared" si="925"/>
        <v>0</v>
      </c>
      <c r="EK585" s="325">
        <f t="shared" si="926"/>
        <v>0</v>
      </c>
      <c r="EL585" s="27"/>
      <c r="EM585" s="324">
        <f>SUMIF('Rekapitulasi Juni'!$U$608:$U$786,APS!$B585,'Rekapitulasi Juni'!$V$608:$V$786)</f>
        <v>0</v>
      </c>
      <c r="EN585" s="324">
        <f>SUMIF('Rekapitulasi Juni'!$U$608:$U$786,APS!$B585,'Rekapitulasi Juni'!$W$608:$W$786)</f>
        <v>0</v>
      </c>
      <c r="EO585" s="27"/>
      <c r="EP585" s="325">
        <f t="shared" si="927"/>
        <v>0</v>
      </c>
      <c r="EQ585" s="325">
        <f t="shared" si="928"/>
        <v>0</v>
      </c>
      <c r="ER585" s="27"/>
      <c r="ES585" s="324">
        <f>SUMIF('Rekapitulasi Juni'!$AL$608:$AL$786,APS!$B585,'Rekapitulasi Juni'!$AM$608:$AM$786)</f>
        <v>0</v>
      </c>
      <c r="ET585" s="324">
        <f>SUMIF('Rekapitulasi Juni'!$AL$608:$AL$786,APS!$B585,'Rekapitulasi Juni'!$AN$608:$AN$786)</f>
        <v>0</v>
      </c>
      <c r="EU585" s="27"/>
      <c r="EV585" s="325">
        <f t="shared" si="914"/>
        <v>0</v>
      </c>
      <c r="EW585" s="325">
        <f t="shared" si="915"/>
        <v>0</v>
      </c>
      <c r="EX585" s="27"/>
      <c r="EY585" s="324">
        <f>SUMIF('Rekapitulasi Juni'!$BA$608:$BA$786,APS!$B585,'Rekapitulasi Juni'!$BB$608:$BB$786)</f>
        <v>0</v>
      </c>
      <c r="EZ585" s="324">
        <f>SUMIF('Rekapitulasi Juni'!$BA$608:$BA$786,APS!$B585,'Rekapitulasi Juni'!$BC$608:$BC$786)</f>
        <v>0</v>
      </c>
      <c r="FA585" s="324">
        <f>SUMIF('Rekapitulasi Juni'!$BA$608:$BA$786,APS!$B585,'Rekapitulasi Juni'!$BF$608:$BF$786)</f>
        <v>0</v>
      </c>
      <c r="FB585" s="325">
        <f t="shared" si="916"/>
        <v>0</v>
      </c>
      <c r="FC585" s="325">
        <f t="shared" si="917"/>
        <v>0</v>
      </c>
      <c r="FD585" s="27"/>
      <c r="FE585" s="27"/>
      <c r="FF585" s="27"/>
      <c r="FG585" s="27"/>
      <c r="FH585" s="27"/>
      <c r="FI585" s="27"/>
      <c r="FJ585" s="41">
        <f t="shared" si="972"/>
        <v>0</v>
      </c>
      <c r="FK585" s="41">
        <f t="shared" si="973"/>
        <v>0</v>
      </c>
      <c r="FL585" s="41">
        <f t="shared" si="974"/>
        <v>0</v>
      </c>
      <c r="FM585" s="41">
        <f t="shared" si="975"/>
        <v>0</v>
      </c>
      <c r="FN585" s="41">
        <f t="shared" si="976"/>
        <v>0</v>
      </c>
      <c r="FO585" s="41">
        <f t="shared" si="977"/>
        <v>0</v>
      </c>
      <c r="FP585" s="180">
        <f t="shared" si="978"/>
        <v>0</v>
      </c>
      <c r="FQ585" s="27"/>
      <c r="FR585" s="27"/>
      <c r="FS585" s="324">
        <f>SUMIF('Rekapitulasi Juni'!$D$804:$D$984,APS!$B585,'Rekapitulasi Juni'!$E$804:$E$984)</f>
        <v>0</v>
      </c>
      <c r="FT585" s="324">
        <f>SUMIF('Rekapitulasi Juni'!$D$804:$D$984,APS!$B585,'Rekapitulasi Juni'!$F$804:$F$984)</f>
        <v>0</v>
      </c>
      <c r="FU585" s="27"/>
      <c r="FV585" s="325">
        <f t="shared" si="918"/>
        <v>0</v>
      </c>
      <c r="FW585" s="325">
        <f t="shared" si="919"/>
        <v>0</v>
      </c>
      <c r="FX585" s="27"/>
      <c r="FY585" s="324">
        <f>SUMIF('Rekapitulasi Juni'!$U$804:$U$984,APS!$B585,'Rekapitulasi Juni'!$V$804:$V$984)</f>
        <v>0</v>
      </c>
      <c r="FZ585" s="324">
        <f>SUMIF('Rekapitulasi Juni'!$U$804:$U$984,APS!$B585,'Rekapitulasi Juni'!$W$804:$W$984)</f>
        <v>0</v>
      </c>
      <c r="GA585" s="27"/>
      <c r="GB585" s="325">
        <f t="shared" si="912"/>
        <v>0</v>
      </c>
      <c r="GC585" s="325">
        <f t="shared" si="913"/>
        <v>0</v>
      </c>
      <c r="GD585" s="27"/>
      <c r="GE585" s="324">
        <f>SUMIF('Rekapitulasi Juni'!$AL$804:$AL$984,APS!$B585,'Rekapitulasi Juni'!$AM$804:$AM$984)</f>
        <v>0</v>
      </c>
      <c r="GF585" s="324">
        <f>SUMIF('Rekapitulasi Juni'!$AL$804:$AL$984,APS!$B585,'Rekapitulasi Juni'!$AN$804:$AN$984)</f>
        <v>0</v>
      </c>
      <c r="GG585" s="27"/>
      <c r="GH585" s="325">
        <f t="shared" si="902"/>
        <v>0</v>
      </c>
      <c r="GI585" s="325">
        <f t="shared" si="903"/>
        <v>0</v>
      </c>
      <c r="GJ585" s="27"/>
      <c r="GK585" s="27"/>
      <c r="GL585" s="41">
        <f t="shared" si="979"/>
        <v>0</v>
      </c>
      <c r="GM585" s="41">
        <f t="shared" si="980"/>
        <v>0</v>
      </c>
      <c r="GN585" s="41">
        <f t="shared" si="981"/>
        <v>0</v>
      </c>
      <c r="GO585" s="41">
        <f t="shared" si="911"/>
        <v>0</v>
      </c>
      <c r="GP585" s="41">
        <f t="shared" si="982"/>
        <v>0</v>
      </c>
      <c r="GQ585" s="41">
        <f t="shared" si="983"/>
        <v>0</v>
      </c>
      <c r="GR585" s="180">
        <f t="shared" si="984"/>
        <v>0</v>
      </c>
      <c r="GS585" s="41">
        <f t="shared" si="904"/>
        <v>0</v>
      </c>
      <c r="GT585" s="41">
        <f t="shared" si="905"/>
        <v>0</v>
      </c>
      <c r="GU585" s="41">
        <f t="shared" si="906"/>
        <v>0</v>
      </c>
      <c r="GV585" s="41">
        <f t="shared" si="907"/>
        <v>0</v>
      </c>
      <c r="GW585" s="41">
        <f t="shared" si="908"/>
        <v>0</v>
      </c>
      <c r="GX585" s="41">
        <f t="shared" si="909"/>
        <v>0</v>
      </c>
      <c r="GY585" s="180">
        <f t="shared" si="910"/>
        <v>0</v>
      </c>
      <c r="GZ585" s="41">
        <v>562</v>
      </c>
      <c r="HA585" s="32"/>
      <c r="HB585" s="42">
        <f t="shared" si="794"/>
        <v>0</v>
      </c>
      <c r="HC585" s="59"/>
    </row>
    <row r="586" spans="1:211" ht="14.25" hidden="1" customHeight="1">
      <c r="A586" s="31" t="s">
        <v>1142</v>
      </c>
      <c r="B586" s="32" t="s">
        <v>1143</v>
      </c>
      <c r="C586" s="31" t="s">
        <v>184</v>
      </c>
      <c r="D586" s="31" t="s">
        <v>1259</v>
      </c>
      <c r="E586" s="31" t="s">
        <v>43</v>
      </c>
      <c r="F586" s="31" t="s">
        <v>1144</v>
      </c>
      <c r="G586" s="33">
        <v>0</v>
      </c>
      <c r="H586" s="33">
        <v>0</v>
      </c>
      <c r="I586" s="33">
        <v>0</v>
      </c>
      <c r="J586" s="34">
        <f>IFERROR(VLOOKUP(A586,#REF!,3,0),0)</f>
        <v>0</v>
      </c>
      <c r="K586" s="34">
        <f t="shared" si="789"/>
        <v>0</v>
      </c>
      <c r="L586" s="34">
        <v>0</v>
      </c>
      <c r="M586" s="53">
        <f>50-50</f>
        <v>0</v>
      </c>
      <c r="N586" s="35">
        <f t="shared" si="790"/>
        <v>0</v>
      </c>
      <c r="O586" s="35">
        <f t="shared" si="791"/>
        <v>0</v>
      </c>
      <c r="P586" s="36"/>
      <c r="Q586" s="36">
        <f t="shared" si="920"/>
        <v>0</v>
      </c>
      <c r="R586" s="80"/>
      <c r="S586" s="37">
        <f ca="1">SUMIF(ROP!$D$6:$H$65536,A586,ROP!$J$6:$J$65536)</f>
        <v>0</v>
      </c>
      <c r="T586" s="37">
        <f>SUMIF(HASIL!$B:$B,APS!$B586&amp;RIGHT(APS!T$9,2),HASIL!$I:$I)</f>
        <v>0</v>
      </c>
      <c r="U586" s="37">
        <f>SUMIF(HASIL!$B:$B,APS!$B586&amp;RIGHT(APS!U$9,2),HASIL!$I:$I)</f>
        <v>0</v>
      </c>
      <c r="V586" s="37">
        <f>SUMIF(HASIL!$B:$B,APS!$B586&amp;RIGHT(APS!V$9,2),HASIL!$I:$I)</f>
        <v>0</v>
      </c>
      <c r="W586" s="37">
        <f>SUMIF(HASIL!$B:$B,APS!$B586&amp;RIGHT(APS!W$9,2),HASIL!$I:$I)</f>
        <v>0</v>
      </c>
      <c r="X586" s="38">
        <f t="shared" si="792"/>
        <v>0</v>
      </c>
      <c r="Y586" s="38">
        <f t="shared" si="793"/>
        <v>0</v>
      </c>
      <c r="Z586" s="39">
        <f t="shared" si="985"/>
        <v>0</v>
      </c>
      <c r="AA586" s="39">
        <f t="shared" si="988"/>
        <v>0</v>
      </c>
      <c r="AB586" s="40">
        <f t="shared" si="986"/>
        <v>0</v>
      </c>
      <c r="AC586" s="27">
        <v>0</v>
      </c>
      <c r="AD586" s="27"/>
      <c r="AE586" s="27"/>
      <c r="AF586" s="27"/>
      <c r="AG586" s="27"/>
      <c r="AH586" s="27"/>
      <c r="AI586" s="324">
        <f>SUMIF('Rekapitulasi Juni'!$D$9:$D$192,APS!$B586,'Rekapitulasi Juni'!$E$9:$E$192)</f>
        <v>0</v>
      </c>
      <c r="AJ586" s="324">
        <f>SUMIF('Rekapitulasi Juni'!$D$9:$D$192,APS!$B586,'Rekapitulasi Juni'!$F$9:$F$192)</f>
        <v>0</v>
      </c>
      <c r="AK586" s="324">
        <f>SUMIF('Rekapitulasi Juni'!$D$9:$D$192,APS!$B586,'Rekapitulasi Juni'!$K$9:$K$192)</f>
        <v>0</v>
      </c>
      <c r="AL586" s="325">
        <f t="shared" si="931"/>
        <v>0</v>
      </c>
      <c r="AM586" s="325">
        <f t="shared" si="932"/>
        <v>0</v>
      </c>
      <c r="AN586" s="27"/>
      <c r="AO586" s="324">
        <f>SUMIF('Rekapitulasi Juni'!$U$9:$U$192,APS!$B586,'Rekapitulasi Juni'!$V$9:$V$192)</f>
        <v>0</v>
      </c>
      <c r="AP586" s="324">
        <f>SUMIF('Rekapitulasi Juni'!$U$9:$U$192,APS!$B586,'Rekapitulasi Juni'!$W$9:$W$192)</f>
        <v>0</v>
      </c>
      <c r="AQ586" s="27"/>
      <c r="AR586" s="325">
        <f t="shared" si="933"/>
        <v>0</v>
      </c>
      <c r="AS586" s="325">
        <f t="shared" si="934"/>
        <v>0</v>
      </c>
      <c r="AT586" s="27"/>
      <c r="AU586" s="324">
        <f>SUMIF('Rekapitulasi Juni'!$AL$9:$AL$192,APS!$B586,'Rekapitulasi Juni'!$AM$9:$AM$192)</f>
        <v>0</v>
      </c>
      <c r="AV586" s="324">
        <f>SUMIF('Rekapitulasi Juni'!$AL$9:$AL$192,APS!$B586,'Rekapitulasi Juni'!$AN$9:$AN$192)</f>
        <v>0</v>
      </c>
      <c r="AW586" s="27"/>
      <c r="AX586" s="325">
        <f t="shared" si="935"/>
        <v>0</v>
      </c>
      <c r="AY586" s="325">
        <f t="shared" si="936"/>
        <v>0</v>
      </c>
      <c r="AZ586" s="41">
        <f t="shared" si="937"/>
        <v>0</v>
      </c>
      <c r="BA586" s="41">
        <f t="shared" si="938"/>
        <v>0</v>
      </c>
      <c r="BB586" s="41">
        <f t="shared" si="939"/>
        <v>0</v>
      </c>
      <c r="BC586" s="41">
        <f t="shared" si="940"/>
        <v>0</v>
      </c>
      <c r="BD586" s="41">
        <f t="shared" si="941"/>
        <v>0</v>
      </c>
      <c r="BE586" s="41">
        <f t="shared" si="942"/>
        <v>0</v>
      </c>
      <c r="BF586" s="180">
        <f t="shared" si="943"/>
        <v>0</v>
      </c>
      <c r="BG586" s="27">
        <v>0</v>
      </c>
      <c r="BH586" s="27"/>
      <c r="BI586" s="324">
        <f>SUMIF('Rekapitulasi Juni'!$D$214:$D$393,APS!$B586,'Rekapitulasi Juni'!$E$214:$E$393)</f>
        <v>0</v>
      </c>
      <c r="BJ586" s="324">
        <f>SUMIF('Rekapitulasi Juni'!$D$214:$D$393,APS!$B586,'Rekapitulasi Juni'!$F$214:$F$393)</f>
        <v>0</v>
      </c>
      <c r="BK586" s="27"/>
      <c r="BL586" s="325">
        <f t="shared" si="944"/>
        <v>0</v>
      </c>
      <c r="BM586" s="325">
        <f t="shared" si="945"/>
        <v>0</v>
      </c>
      <c r="BN586" s="27"/>
      <c r="BO586" s="324">
        <f>SUMIF('Rekapitulasi Juni'!$U$214:$U$393,APS!$B586,'Rekapitulasi Juni'!$V$214:$V$393)</f>
        <v>0</v>
      </c>
      <c r="BP586" s="324">
        <f>SUMIF('Rekapitulasi Juni'!$U$214:$U$393,APS!$B586,'Rekapitulasi Juni'!$W$214:$W$393)</f>
        <v>0</v>
      </c>
      <c r="BQ586" s="27"/>
      <c r="BR586" s="325">
        <f t="shared" si="946"/>
        <v>0</v>
      </c>
      <c r="BS586" s="325">
        <f t="shared" si="947"/>
        <v>0</v>
      </c>
      <c r="BT586" s="27"/>
      <c r="BU586" s="324">
        <f>SUMIF('Rekapitulasi Juni'!$AL$214:$AL$393,APS!$B586,'Rekapitulasi Juni'!$AM$214:$AM$393)</f>
        <v>0</v>
      </c>
      <c r="BV586" s="324">
        <f>SUMIF('Rekapitulasi Juni'!$AL$214:$AL$393,APS!$B586,'Rekapitulasi Juni'!$AN$214:$AN$393)</f>
        <v>0</v>
      </c>
      <c r="BW586" s="27"/>
      <c r="BX586" s="325">
        <f t="shared" si="948"/>
        <v>0</v>
      </c>
      <c r="BY586" s="325">
        <f t="shared" si="949"/>
        <v>0</v>
      </c>
      <c r="BZ586" s="27"/>
      <c r="CA586" s="324">
        <f>SUMIF('Rekapitulasi Juni'!$BA$214:$BA$393,APS!$B586,'Rekapitulasi Juni'!$BB$214:$BB$393)</f>
        <v>0</v>
      </c>
      <c r="CB586" s="324">
        <f>SUMIF('Rekapitulasi Juni'!$BA$214:$BA$393,APS!$B586,'Rekapitulasi Juni'!$BC$214:$BC$393)</f>
        <v>0</v>
      </c>
      <c r="CC586" s="27"/>
      <c r="CD586" s="325">
        <f t="shared" si="950"/>
        <v>0</v>
      </c>
      <c r="CE586" s="325">
        <f t="shared" si="951"/>
        <v>0</v>
      </c>
      <c r="CF586" s="27"/>
      <c r="CG586" s="324">
        <f>SUMIF('Rekapitulasi Juni'!$BP$214:$BP$393,APS!$B586,'Rekapitulasi Juni'!$BQ$214:$BQ$393)</f>
        <v>0</v>
      </c>
      <c r="CH586" s="324">
        <f>SUMIF('Rekapitulasi Juni'!$BP$214:$BP$393,APS!$B586,'Rekapitulasi Juni'!$BR$214:$BR$393)</f>
        <v>0</v>
      </c>
      <c r="CI586" s="27"/>
      <c r="CJ586" s="325">
        <f t="shared" si="952"/>
        <v>0</v>
      </c>
      <c r="CK586" s="325">
        <f t="shared" si="953"/>
        <v>0</v>
      </c>
      <c r="CL586" s="41">
        <f t="shared" si="954"/>
        <v>0</v>
      </c>
      <c r="CM586" s="41">
        <f t="shared" si="955"/>
        <v>0</v>
      </c>
      <c r="CN586" s="41">
        <f t="shared" si="956"/>
        <v>0</v>
      </c>
      <c r="CO586" s="41">
        <f t="shared" si="957"/>
        <v>0</v>
      </c>
      <c r="CP586" s="41">
        <f t="shared" si="958"/>
        <v>0</v>
      </c>
      <c r="CQ586" s="41">
        <f t="shared" si="959"/>
        <v>0</v>
      </c>
      <c r="CR586" s="180">
        <f t="shared" si="960"/>
        <v>0</v>
      </c>
      <c r="CS586" s="27">
        <v>0</v>
      </c>
      <c r="CT586" s="27"/>
      <c r="CU586" s="324">
        <f>SUMIF('Rekapitulasi Juni'!$D$410:$D$588,APS!$B586,'Rekapitulasi Juni'!$E$410:$E$588)</f>
        <v>0</v>
      </c>
      <c r="CV586" s="324">
        <f>SUMIF('Rekapitulasi Juni'!$D$410:$D$588,APS!$B586,'Rekapitulasi Juni'!$F$410:$F$588)</f>
        <v>0</v>
      </c>
      <c r="CW586" s="27"/>
      <c r="CX586" s="325">
        <f t="shared" si="961"/>
        <v>0</v>
      </c>
      <c r="CY586" s="325">
        <f t="shared" si="962"/>
        <v>0</v>
      </c>
      <c r="CZ586" s="27"/>
      <c r="DA586" s="324">
        <f>SUMIF('Rekapitulasi Juni'!$U$410:$U$588,APS!$B586,'Rekapitulasi Juni'!$V$410:$V$588)</f>
        <v>0</v>
      </c>
      <c r="DB586" s="324">
        <f>SUMIF('Rekapitulasi Juni'!$U$410:$U$588,APS!$B586,'Rekapitulasi Juni'!$W$410:$W$588)</f>
        <v>0</v>
      </c>
      <c r="DC586" s="27"/>
      <c r="DD586" s="325">
        <f t="shared" si="963"/>
        <v>0</v>
      </c>
      <c r="DE586" s="325">
        <f t="shared" si="964"/>
        <v>0</v>
      </c>
      <c r="DF586" s="27"/>
      <c r="DG586" s="324">
        <f>SUMIF('Rekapitulasi Juni'!$AL$410:$AL$588,APS!$B586,'Rekapitulasi Juni'!$AM$410:$AM$588)</f>
        <v>0</v>
      </c>
      <c r="DH586" s="324">
        <f>SUMIF('Rekapitulasi Juni'!$AL$410:$AL$588,APS!$B586,'Rekapitulasi Juni'!$AN$410:$AN$588)</f>
        <v>0</v>
      </c>
      <c r="DI586" s="27"/>
      <c r="DJ586" s="325">
        <f t="shared" si="929"/>
        <v>0</v>
      </c>
      <c r="DK586" s="325">
        <f t="shared" si="930"/>
        <v>0</v>
      </c>
      <c r="DL586" s="27"/>
      <c r="DM586" s="324">
        <f>SUMIF('Rekapitulasi Juni'!$BA$410:$BA$588,APS!$B586,'Rekapitulasi Juni'!$BB$410:$BB$588)</f>
        <v>0</v>
      </c>
      <c r="DN586" s="324">
        <f>SUMIF('Rekapitulasi Juni'!$BA$410:$BA$588,APS!$B586,'Rekapitulasi Juni'!$BC$410:$BC$588)</f>
        <v>0</v>
      </c>
      <c r="DO586" s="324">
        <f>SUMIF('Rekapitulasi Juni'!$BA$410:$BA$588,APS!$B586,'Rekapitulasi Juni'!$BF$410:$BF$588)</f>
        <v>0</v>
      </c>
      <c r="DP586" s="325">
        <f t="shared" si="921"/>
        <v>0</v>
      </c>
      <c r="DQ586" s="325">
        <f t="shared" si="922"/>
        <v>0</v>
      </c>
      <c r="DR586" s="27"/>
      <c r="DS586" s="324">
        <f>SUMIF('Rekapitulasi Juni'!$BP$410:$BP$588,APS!$B586,'Rekapitulasi Juni'!$BQ$410:$BQ$588)</f>
        <v>0</v>
      </c>
      <c r="DT586" s="324">
        <f>SUMIF('Rekapitulasi Juni'!$BP$410:$BP$588,APS!$B586,'Rekapitulasi Juni'!$BR$410:$BR$588)</f>
        <v>0</v>
      </c>
      <c r="DU586" s="27"/>
      <c r="DV586" s="325">
        <f t="shared" si="923"/>
        <v>0</v>
      </c>
      <c r="DW586" s="325">
        <f t="shared" si="924"/>
        <v>0</v>
      </c>
      <c r="DX586" s="41">
        <f t="shared" si="965"/>
        <v>0</v>
      </c>
      <c r="DY586" s="41">
        <f t="shared" si="966"/>
        <v>0</v>
      </c>
      <c r="DZ586" s="41">
        <f t="shared" si="967"/>
        <v>0</v>
      </c>
      <c r="EA586" s="41">
        <f t="shared" si="968"/>
        <v>0</v>
      </c>
      <c r="EB586" s="41">
        <f t="shared" si="969"/>
        <v>0</v>
      </c>
      <c r="EC586" s="41">
        <f t="shared" si="970"/>
        <v>0</v>
      </c>
      <c r="ED586" s="180">
        <f t="shared" si="971"/>
        <v>0</v>
      </c>
      <c r="EE586" s="27">
        <v>0</v>
      </c>
      <c r="EF586" s="27"/>
      <c r="EG586" s="324">
        <f>SUMIF('Rekapitulasi Juni'!$D$608:$D$786,APS!$B586,'Rekapitulasi Juni'!$E$608:$E$786)</f>
        <v>0</v>
      </c>
      <c r="EH586" s="324">
        <f>SUMIF('Rekapitulasi Juni'!$D$608:$D$786,APS!$B586,'Rekapitulasi Juni'!$F$608:$F$786)</f>
        <v>0</v>
      </c>
      <c r="EI586" s="27"/>
      <c r="EJ586" s="325">
        <f t="shared" si="925"/>
        <v>0</v>
      </c>
      <c r="EK586" s="325">
        <f t="shared" si="926"/>
        <v>0</v>
      </c>
      <c r="EL586" s="27"/>
      <c r="EM586" s="324">
        <f>SUMIF('Rekapitulasi Juni'!$U$608:$U$786,APS!$B586,'Rekapitulasi Juni'!$V$608:$V$786)</f>
        <v>0</v>
      </c>
      <c r="EN586" s="324">
        <f>SUMIF('Rekapitulasi Juni'!$U$608:$U$786,APS!$B586,'Rekapitulasi Juni'!$W$608:$W$786)</f>
        <v>0</v>
      </c>
      <c r="EO586" s="27"/>
      <c r="EP586" s="325">
        <f t="shared" si="927"/>
        <v>0</v>
      </c>
      <c r="EQ586" s="325">
        <f t="shared" si="928"/>
        <v>0</v>
      </c>
      <c r="ER586" s="27"/>
      <c r="ES586" s="324">
        <f>SUMIF('Rekapitulasi Juni'!$AL$608:$AL$786,APS!$B586,'Rekapitulasi Juni'!$AM$608:$AM$786)</f>
        <v>0</v>
      </c>
      <c r="ET586" s="324">
        <f>SUMIF('Rekapitulasi Juni'!$AL$608:$AL$786,APS!$B586,'Rekapitulasi Juni'!$AN$608:$AN$786)</f>
        <v>0</v>
      </c>
      <c r="EU586" s="27"/>
      <c r="EV586" s="325">
        <f t="shared" si="914"/>
        <v>0</v>
      </c>
      <c r="EW586" s="325">
        <f t="shared" si="915"/>
        <v>0</v>
      </c>
      <c r="EX586" s="27"/>
      <c r="EY586" s="324">
        <f>SUMIF('Rekapitulasi Juni'!$BA$608:$BA$786,APS!$B586,'Rekapitulasi Juni'!$BB$608:$BB$786)</f>
        <v>0</v>
      </c>
      <c r="EZ586" s="324">
        <f>SUMIF('Rekapitulasi Juni'!$BA$608:$BA$786,APS!$B586,'Rekapitulasi Juni'!$BC$608:$BC$786)</f>
        <v>0</v>
      </c>
      <c r="FA586" s="324">
        <f>SUMIF('Rekapitulasi Juni'!$BA$608:$BA$786,APS!$B586,'Rekapitulasi Juni'!$BF$608:$BF$786)</f>
        <v>0</v>
      </c>
      <c r="FB586" s="325">
        <f t="shared" si="916"/>
        <v>0</v>
      </c>
      <c r="FC586" s="325">
        <f t="shared" si="917"/>
        <v>0</v>
      </c>
      <c r="FD586" s="27"/>
      <c r="FE586" s="27"/>
      <c r="FF586" s="27"/>
      <c r="FG586" s="27"/>
      <c r="FH586" s="27"/>
      <c r="FI586" s="27"/>
      <c r="FJ586" s="41">
        <f t="shared" si="972"/>
        <v>0</v>
      </c>
      <c r="FK586" s="41">
        <f t="shared" si="973"/>
        <v>0</v>
      </c>
      <c r="FL586" s="41">
        <f t="shared" si="974"/>
        <v>0</v>
      </c>
      <c r="FM586" s="41">
        <f t="shared" si="975"/>
        <v>0</v>
      </c>
      <c r="FN586" s="41">
        <f t="shared" si="976"/>
        <v>0</v>
      </c>
      <c r="FO586" s="41">
        <f t="shared" si="977"/>
        <v>0</v>
      </c>
      <c r="FP586" s="180">
        <f t="shared" si="978"/>
        <v>0</v>
      </c>
      <c r="FQ586" s="27"/>
      <c r="FR586" s="27"/>
      <c r="FS586" s="324">
        <f>SUMIF('Rekapitulasi Juni'!$D$804:$D$984,APS!$B586,'Rekapitulasi Juni'!$E$804:$E$984)</f>
        <v>0</v>
      </c>
      <c r="FT586" s="324">
        <f>SUMIF('Rekapitulasi Juni'!$D$804:$D$984,APS!$B586,'Rekapitulasi Juni'!$F$804:$F$984)</f>
        <v>0</v>
      </c>
      <c r="FU586" s="27"/>
      <c r="FV586" s="325">
        <f t="shared" si="918"/>
        <v>0</v>
      </c>
      <c r="FW586" s="325">
        <f t="shared" si="919"/>
        <v>0</v>
      </c>
      <c r="FX586" s="27"/>
      <c r="FY586" s="324">
        <f>SUMIF('Rekapitulasi Juni'!$U$804:$U$984,APS!$B586,'Rekapitulasi Juni'!$V$804:$V$984)</f>
        <v>0</v>
      </c>
      <c r="FZ586" s="324">
        <f>SUMIF('Rekapitulasi Juni'!$U$804:$U$984,APS!$B586,'Rekapitulasi Juni'!$W$804:$W$984)</f>
        <v>0</v>
      </c>
      <c r="GA586" s="27"/>
      <c r="GB586" s="325">
        <f t="shared" si="912"/>
        <v>0</v>
      </c>
      <c r="GC586" s="325">
        <f t="shared" si="913"/>
        <v>0</v>
      </c>
      <c r="GD586" s="27"/>
      <c r="GE586" s="324">
        <f>SUMIF('Rekapitulasi Juni'!$AL$804:$AL$984,APS!$B586,'Rekapitulasi Juni'!$AM$804:$AM$984)</f>
        <v>0</v>
      </c>
      <c r="GF586" s="324">
        <f>SUMIF('Rekapitulasi Juni'!$AL$804:$AL$984,APS!$B586,'Rekapitulasi Juni'!$AN$804:$AN$984)</f>
        <v>0</v>
      </c>
      <c r="GG586" s="27"/>
      <c r="GH586" s="325">
        <f t="shared" si="902"/>
        <v>0</v>
      </c>
      <c r="GI586" s="325">
        <f t="shared" si="903"/>
        <v>0</v>
      </c>
      <c r="GJ586" s="27"/>
      <c r="GK586" s="27"/>
      <c r="GL586" s="41">
        <f t="shared" si="979"/>
        <v>0</v>
      </c>
      <c r="GM586" s="41">
        <f t="shared" si="980"/>
        <v>0</v>
      </c>
      <c r="GN586" s="41">
        <f t="shared" si="981"/>
        <v>0</v>
      </c>
      <c r="GO586" s="41">
        <f t="shared" si="911"/>
        <v>0</v>
      </c>
      <c r="GP586" s="41">
        <f t="shared" si="982"/>
        <v>0</v>
      </c>
      <c r="GQ586" s="41">
        <f t="shared" si="983"/>
        <v>0</v>
      </c>
      <c r="GR586" s="180">
        <f t="shared" si="984"/>
        <v>0</v>
      </c>
      <c r="GS586" s="41">
        <f t="shared" si="904"/>
        <v>0</v>
      </c>
      <c r="GT586" s="41">
        <f t="shared" si="905"/>
        <v>0</v>
      </c>
      <c r="GU586" s="41">
        <f t="shared" si="906"/>
        <v>0</v>
      </c>
      <c r="GV586" s="41">
        <f t="shared" si="907"/>
        <v>0</v>
      </c>
      <c r="GW586" s="41">
        <f t="shared" si="908"/>
        <v>0</v>
      </c>
      <c r="GX586" s="41">
        <f t="shared" si="909"/>
        <v>0</v>
      </c>
      <c r="GY586" s="180">
        <f t="shared" si="910"/>
        <v>0</v>
      </c>
      <c r="GZ586" s="41">
        <v>563</v>
      </c>
      <c r="HA586" s="32"/>
      <c r="HB586" s="42">
        <f t="shared" si="794"/>
        <v>0</v>
      </c>
      <c r="HC586" s="59"/>
    </row>
    <row r="587" spans="1:211" ht="15" hidden="1" customHeight="1">
      <c r="A587" s="51"/>
      <c r="B587" s="52" t="s">
        <v>1145</v>
      </c>
      <c r="C587" s="31"/>
      <c r="D587" s="31" t="s">
        <v>1259</v>
      </c>
      <c r="E587" s="31" t="s">
        <v>43</v>
      </c>
      <c r="F587" s="31" t="s">
        <v>1144</v>
      </c>
      <c r="G587" s="33">
        <v>2</v>
      </c>
      <c r="H587" s="33">
        <v>0</v>
      </c>
      <c r="I587" s="33">
        <v>0</v>
      </c>
      <c r="J587" s="34">
        <f>IFERROR(VLOOKUP(A587,#REF!,3,0),0)</f>
        <v>0</v>
      </c>
      <c r="K587" s="34">
        <f t="shared" si="789"/>
        <v>0</v>
      </c>
      <c r="L587" s="34">
        <v>0</v>
      </c>
      <c r="M587" s="34">
        <v>0</v>
      </c>
      <c r="N587" s="35">
        <f t="shared" si="790"/>
        <v>2</v>
      </c>
      <c r="O587" s="35">
        <f t="shared" si="791"/>
        <v>2</v>
      </c>
      <c r="P587" s="36"/>
      <c r="Q587" s="36">
        <f t="shared" si="920"/>
        <v>0</v>
      </c>
      <c r="R587" s="80"/>
      <c r="S587" s="37">
        <f ca="1">SUMIF(ROP!$D$6:$H$65536,A587,ROP!$J$6:$J$65536)</f>
        <v>0</v>
      </c>
      <c r="T587" s="37">
        <f>SUMIF(HASIL!$B:$B,APS!$B587&amp;RIGHT(APS!T$9,2),HASIL!$I:$I)</f>
        <v>0</v>
      </c>
      <c r="U587" s="37">
        <f>SUMIF(HASIL!$B:$B,APS!$B587&amp;RIGHT(APS!U$9,2),HASIL!$I:$I)</f>
        <v>0</v>
      </c>
      <c r="V587" s="37">
        <f>SUMIF(HASIL!$B:$B,APS!$B587&amp;RIGHT(APS!V$9,2),HASIL!$I:$I)</f>
        <v>0</v>
      </c>
      <c r="W587" s="37">
        <f>SUMIF(HASIL!$B:$B,APS!$B587&amp;RIGHT(APS!W$9,2),HASIL!$I:$I)</f>
        <v>0</v>
      </c>
      <c r="X587" s="38">
        <f t="shared" si="792"/>
        <v>0</v>
      </c>
      <c r="Y587" s="38">
        <f t="shared" si="793"/>
        <v>0</v>
      </c>
      <c r="Z587" s="39">
        <f t="shared" si="985"/>
        <v>0</v>
      </c>
      <c r="AA587" s="39">
        <f t="shared" si="988"/>
        <v>0</v>
      </c>
      <c r="AB587" s="40">
        <f t="shared" si="986"/>
        <v>0</v>
      </c>
      <c r="AC587" s="27">
        <v>0</v>
      </c>
      <c r="AD587" s="27"/>
      <c r="AE587" s="27"/>
      <c r="AF587" s="27"/>
      <c r="AG587" s="27"/>
      <c r="AH587" s="27"/>
      <c r="AI587" s="324">
        <f>SUMIF('Rekapitulasi Juni'!$D$9:$D$192,APS!$B587,'Rekapitulasi Juni'!$E$9:$E$192)</f>
        <v>0</v>
      </c>
      <c r="AJ587" s="324">
        <f>SUMIF('Rekapitulasi Juni'!$D$9:$D$192,APS!$B587,'Rekapitulasi Juni'!$F$9:$F$192)</f>
        <v>0</v>
      </c>
      <c r="AK587" s="324">
        <f>SUMIF('Rekapitulasi Juni'!$D$9:$D$192,APS!$B587,'Rekapitulasi Juni'!$K$9:$K$192)</f>
        <v>0</v>
      </c>
      <c r="AL587" s="325">
        <f t="shared" si="931"/>
        <v>0</v>
      </c>
      <c r="AM587" s="325">
        <f t="shared" si="932"/>
        <v>0</v>
      </c>
      <c r="AN587" s="27"/>
      <c r="AO587" s="324">
        <f>SUMIF('Rekapitulasi Juni'!$U$9:$U$192,APS!$B587,'Rekapitulasi Juni'!$V$9:$V$192)</f>
        <v>0</v>
      </c>
      <c r="AP587" s="324">
        <f>SUMIF('Rekapitulasi Juni'!$U$9:$U$192,APS!$B587,'Rekapitulasi Juni'!$W$9:$W$192)</f>
        <v>0</v>
      </c>
      <c r="AQ587" s="27"/>
      <c r="AR587" s="325">
        <f t="shared" si="933"/>
        <v>0</v>
      </c>
      <c r="AS587" s="325">
        <f t="shared" si="934"/>
        <v>0</v>
      </c>
      <c r="AT587" s="27"/>
      <c r="AU587" s="324">
        <f>SUMIF('Rekapitulasi Juni'!$AL$9:$AL$192,APS!$B587,'Rekapitulasi Juni'!$AM$9:$AM$192)</f>
        <v>0</v>
      </c>
      <c r="AV587" s="324">
        <f>SUMIF('Rekapitulasi Juni'!$AL$9:$AL$192,APS!$B587,'Rekapitulasi Juni'!$AN$9:$AN$192)</f>
        <v>0</v>
      </c>
      <c r="AW587" s="27"/>
      <c r="AX587" s="325">
        <f t="shared" si="935"/>
        <v>0</v>
      </c>
      <c r="AY587" s="325">
        <f t="shared" si="936"/>
        <v>0</v>
      </c>
      <c r="AZ587" s="41">
        <f t="shared" si="937"/>
        <v>0</v>
      </c>
      <c r="BA587" s="41">
        <f t="shared" si="938"/>
        <v>0</v>
      </c>
      <c r="BB587" s="41">
        <f t="shared" si="939"/>
        <v>0</v>
      </c>
      <c r="BC587" s="41">
        <f t="shared" si="940"/>
        <v>0</v>
      </c>
      <c r="BD587" s="41">
        <f t="shared" si="941"/>
        <v>0</v>
      </c>
      <c r="BE587" s="41">
        <f t="shared" si="942"/>
        <v>0</v>
      </c>
      <c r="BF587" s="180">
        <f t="shared" si="943"/>
        <v>0</v>
      </c>
      <c r="BG587" s="27">
        <v>0</v>
      </c>
      <c r="BH587" s="27"/>
      <c r="BI587" s="324">
        <f>SUMIF('Rekapitulasi Juni'!$D$214:$D$393,APS!$B587,'Rekapitulasi Juni'!$E$214:$E$393)</f>
        <v>0</v>
      </c>
      <c r="BJ587" s="324">
        <f>SUMIF('Rekapitulasi Juni'!$D$214:$D$393,APS!$B587,'Rekapitulasi Juni'!$F$214:$F$393)</f>
        <v>0</v>
      </c>
      <c r="BK587" s="27"/>
      <c r="BL587" s="325">
        <f t="shared" si="944"/>
        <v>0</v>
      </c>
      <c r="BM587" s="325">
        <f t="shared" si="945"/>
        <v>0</v>
      </c>
      <c r="BN587" s="27"/>
      <c r="BO587" s="324">
        <f>SUMIF('Rekapitulasi Juni'!$U$214:$U$393,APS!$B587,'Rekapitulasi Juni'!$V$214:$V$393)</f>
        <v>0</v>
      </c>
      <c r="BP587" s="324">
        <f>SUMIF('Rekapitulasi Juni'!$U$214:$U$393,APS!$B587,'Rekapitulasi Juni'!$W$214:$W$393)</f>
        <v>0</v>
      </c>
      <c r="BQ587" s="27"/>
      <c r="BR587" s="325">
        <f t="shared" si="946"/>
        <v>0</v>
      </c>
      <c r="BS587" s="325">
        <f t="shared" si="947"/>
        <v>0</v>
      </c>
      <c r="BT587" s="27"/>
      <c r="BU587" s="324">
        <f>SUMIF('Rekapitulasi Juni'!$AL$214:$AL$393,APS!$B587,'Rekapitulasi Juni'!$AM$214:$AM$393)</f>
        <v>0</v>
      </c>
      <c r="BV587" s="324">
        <f>SUMIF('Rekapitulasi Juni'!$AL$214:$AL$393,APS!$B587,'Rekapitulasi Juni'!$AN$214:$AN$393)</f>
        <v>0</v>
      </c>
      <c r="BW587" s="27"/>
      <c r="BX587" s="325">
        <f t="shared" si="948"/>
        <v>0</v>
      </c>
      <c r="BY587" s="325">
        <f t="shared" si="949"/>
        <v>0</v>
      </c>
      <c r="BZ587" s="27"/>
      <c r="CA587" s="324">
        <f>SUMIF('Rekapitulasi Juni'!$BA$214:$BA$393,APS!$B587,'Rekapitulasi Juni'!$BB$214:$BB$393)</f>
        <v>0</v>
      </c>
      <c r="CB587" s="324">
        <f>SUMIF('Rekapitulasi Juni'!$BA$214:$BA$393,APS!$B587,'Rekapitulasi Juni'!$BC$214:$BC$393)</f>
        <v>0</v>
      </c>
      <c r="CC587" s="27"/>
      <c r="CD587" s="325">
        <f t="shared" si="950"/>
        <v>0</v>
      </c>
      <c r="CE587" s="325">
        <f t="shared" si="951"/>
        <v>0</v>
      </c>
      <c r="CF587" s="27"/>
      <c r="CG587" s="324">
        <f>SUMIF('Rekapitulasi Juni'!$BP$214:$BP$393,APS!$B587,'Rekapitulasi Juni'!$BQ$214:$BQ$393)</f>
        <v>0</v>
      </c>
      <c r="CH587" s="324">
        <f>SUMIF('Rekapitulasi Juni'!$BP$214:$BP$393,APS!$B587,'Rekapitulasi Juni'!$BR$214:$BR$393)</f>
        <v>0</v>
      </c>
      <c r="CI587" s="27"/>
      <c r="CJ587" s="325">
        <f t="shared" si="952"/>
        <v>0</v>
      </c>
      <c r="CK587" s="325">
        <f t="shared" si="953"/>
        <v>0</v>
      </c>
      <c r="CL587" s="41">
        <f t="shared" si="954"/>
        <v>0</v>
      </c>
      <c r="CM587" s="41">
        <f t="shared" si="955"/>
        <v>0</v>
      </c>
      <c r="CN587" s="41">
        <f t="shared" si="956"/>
        <v>0</v>
      </c>
      <c r="CO587" s="41">
        <f t="shared" si="957"/>
        <v>0</v>
      </c>
      <c r="CP587" s="41">
        <f t="shared" si="958"/>
        <v>0</v>
      </c>
      <c r="CQ587" s="41">
        <f t="shared" si="959"/>
        <v>0</v>
      </c>
      <c r="CR587" s="180">
        <f t="shared" si="960"/>
        <v>0</v>
      </c>
      <c r="CS587" s="27">
        <v>0</v>
      </c>
      <c r="CT587" s="27"/>
      <c r="CU587" s="324">
        <f>SUMIF('Rekapitulasi Juni'!$D$410:$D$588,APS!$B587,'Rekapitulasi Juni'!$E$410:$E$588)</f>
        <v>0</v>
      </c>
      <c r="CV587" s="324">
        <f>SUMIF('Rekapitulasi Juni'!$D$410:$D$588,APS!$B587,'Rekapitulasi Juni'!$F$410:$F$588)</f>
        <v>0</v>
      </c>
      <c r="CW587" s="27"/>
      <c r="CX587" s="325">
        <f t="shared" si="961"/>
        <v>0</v>
      </c>
      <c r="CY587" s="325">
        <f t="shared" si="962"/>
        <v>0</v>
      </c>
      <c r="CZ587" s="27"/>
      <c r="DA587" s="324">
        <f>SUMIF('Rekapitulasi Juni'!$U$410:$U$588,APS!$B587,'Rekapitulasi Juni'!$V$410:$V$588)</f>
        <v>0</v>
      </c>
      <c r="DB587" s="324">
        <f>SUMIF('Rekapitulasi Juni'!$U$410:$U$588,APS!$B587,'Rekapitulasi Juni'!$W$410:$W$588)</f>
        <v>0</v>
      </c>
      <c r="DC587" s="27"/>
      <c r="DD587" s="325">
        <f t="shared" si="963"/>
        <v>0</v>
      </c>
      <c r="DE587" s="325">
        <f t="shared" si="964"/>
        <v>0</v>
      </c>
      <c r="DF587" s="27"/>
      <c r="DG587" s="324">
        <f>SUMIF('Rekapitulasi Juni'!$AL$410:$AL$588,APS!$B587,'Rekapitulasi Juni'!$AM$410:$AM$588)</f>
        <v>0</v>
      </c>
      <c r="DH587" s="324">
        <f>SUMIF('Rekapitulasi Juni'!$AL$410:$AL$588,APS!$B587,'Rekapitulasi Juni'!$AN$410:$AN$588)</f>
        <v>0</v>
      </c>
      <c r="DI587" s="27"/>
      <c r="DJ587" s="325">
        <f t="shared" si="929"/>
        <v>0</v>
      </c>
      <c r="DK587" s="325">
        <f t="shared" si="930"/>
        <v>0</v>
      </c>
      <c r="DL587" s="27"/>
      <c r="DM587" s="324">
        <f>SUMIF('Rekapitulasi Juni'!$BA$410:$BA$588,APS!$B587,'Rekapitulasi Juni'!$BB$410:$BB$588)</f>
        <v>0</v>
      </c>
      <c r="DN587" s="324">
        <f>SUMIF('Rekapitulasi Juni'!$BA$410:$BA$588,APS!$B587,'Rekapitulasi Juni'!$BC$410:$BC$588)</f>
        <v>0</v>
      </c>
      <c r="DO587" s="324">
        <f>SUMIF('Rekapitulasi Juni'!$BA$410:$BA$588,APS!$B587,'Rekapitulasi Juni'!$BF$410:$BF$588)</f>
        <v>0</v>
      </c>
      <c r="DP587" s="325">
        <f t="shared" si="921"/>
        <v>0</v>
      </c>
      <c r="DQ587" s="325">
        <f t="shared" si="922"/>
        <v>0</v>
      </c>
      <c r="DR587" s="27"/>
      <c r="DS587" s="324">
        <f>SUMIF('Rekapitulasi Juni'!$BP$410:$BP$588,APS!$B587,'Rekapitulasi Juni'!$BQ$410:$BQ$588)</f>
        <v>0</v>
      </c>
      <c r="DT587" s="324">
        <f>SUMIF('Rekapitulasi Juni'!$BP$410:$BP$588,APS!$B587,'Rekapitulasi Juni'!$BR$410:$BR$588)</f>
        <v>0</v>
      </c>
      <c r="DU587" s="27"/>
      <c r="DV587" s="325">
        <f t="shared" si="923"/>
        <v>0</v>
      </c>
      <c r="DW587" s="325">
        <f t="shared" si="924"/>
        <v>0</v>
      </c>
      <c r="DX587" s="41">
        <f t="shared" si="965"/>
        <v>0</v>
      </c>
      <c r="DY587" s="41">
        <f t="shared" si="966"/>
        <v>0</v>
      </c>
      <c r="DZ587" s="41">
        <f t="shared" si="967"/>
        <v>0</v>
      </c>
      <c r="EA587" s="41">
        <f t="shared" si="968"/>
        <v>0</v>
      </c>
      <c r="EB587" s="41">
        <f t="shared" si="969"/>
        <v>0</v>
      </c>
      <c r="EC587" s="41">
        <f t="shared" si="970"/>
        <v>0</v>
      </c>
      <c r="ED587" s="180">
        <f t="shared" si="971"/>
        <v>0</v>
      </c>
      <c r="EE587" s="27">
        <v>0</v>
      </c>
      <c r="EF587" s="27"/>
      <c r="EG587" s="324">
        <f>SUMIF('Rekapitulasi Juni'!$D$608:$D$786,APS!$B587,'Rekapitulasi Juni'!$E$608:$E$786)</f>
        <v>0</v>
      </c>
      <c r="EH587" s="324">
        <f>SUMIF('Rekapitulasi Juni'!$D$608:$D$786,APS!$B587,'Rekapitulasi Juni'!$F$608:$F$786)</f>
        <v>0</v>
      </c>
      <c r="EI587" s="27"/>
      <c r="EJ587" s="325">
        <f t="shared" si="925"/>
        <v>0</v>
      </c>
      <c r="EK587" s="325">
        <f t="shared" si="926"/>
        <v>0</v>
      </c>
      <c r="EL587" s="27"/>
      <c r="EM587" s="324">
        <f>SUMIF('Rekapitulasi Juni'!$U$608:$U$786,APS!$B587,'Rekapitulasi Juni'!$V$608:$V$786)</f>
        <v>0</v>
      </c>
      <c r="EN587" s="324">
        <f>SUMIF('Rekapitulasi Juni'!$U$608:$U$786,APS!$B587,'Rekapitulasi Juni'!$W$608:$W$786)</f>
        <v>0</v>
      </c>
      <c r="EO587" s="27"/>
      <c r="EP587" s="325">
        <f t="shared" si="927"/>
        <v>0</v>
      </c>
      <c r="EQ587" s="325">
        <f t="shared" si="928"/>
        <v>0</v>
      </c>
      <c r="ER587" s="27"/>
      <c r="ES587" s="324">
        <f>SUMIF('Rekapitulasi Juni'!$AL$608:$AL$786,APS!$B587,'Rekapitulasi Juni'!$AM$608:$AM$786)</f>
        <v>0</v>
      </c>
      <c r="ET587" s="324">
        <f>SUMIF('Rekapitulasi Juni'!$AL$608:$AL$786,APS!$B587,'Rekapitulasi Juni'!$AN$608:$AN$786)</f>
        <v>0</v>
      </c>
      <c r="EU587" s="27"/>
      <c r="EV587" s="325">
        <f t="shared" si="914"/>
        <v>0</v>
      </c>
      <c r="EW587" s="325">
        <f t="shared" si="915"/>
        <v>0</v>
      </c>
      <c r="EX587" s="27"/>
      <c r="EY587" s="324">
        <f>SUMIF('Rekapitulasi Juni'!$BA$608:$BA$786,APS!$B587,'Rekapitulasi Juni'!$BB$608:$BB$786)</f>
        <v>0</v>
      </c>
      <c r="EZ587" s="324">
        <f>SUMIF('Rekapitulasi Juni'!$BA$608:$BA$786,APS!$B587,'Rekapitulasi Juni'!$BC$608:$BC$786)</f>
        <v>0</v>
      </c>
      <c r="FA587" s="324">
        <f>SUMIF('Rekapitulasi Juni'!$BA$608:$BA$786,APS!$B587,'Rekapitulasi Juni'!$BF$608:$BF$786)</f>
        <v>0</v>
      </c>
      <c r="FB587" s="325">
        <f t="shared" si="916"/>
        <v>0</v>
      </c>
      <c r="FC587" s="325">
        <f t="shared" si="917"/>
        <v>0</v>
      </c>
      <c r="FD587" s="27"/>
      <c r="FE587" s="27"/>
      <c r="FF587" s="27"/>
      <c r="FG587" s="27"/>
      <c r="FH587" s="27"/>
      <c r="FI587" s="27"/>
      <c r="FJ587" s="41">
        <f t="shared" si="972"/>
        <v>0</v>
      </c>
      <c r="FK587" s="41">
        <f t="shared" si="973"/>
        <v>0</v>
      </c>
      <c r="FL587" s="41">
        <f t="shared" si="974"/>
        <v>0</v>
      </c>
      <c r="FM587" s="41">
        <f t="shared" si="975"/>
        <v>0</v>
      </c>
      <c r="FN587" s="41">
        <f t="shared" si="976"/>
        <v>0</v>
      </c>
      <c r="FO587" s="41">
        <f t="shared" si="977"/>
        <v>0</v>
      </c>
      <c r="FP587" s="180">
        <f t="shared" si="978"/>
        <v>0</v>
      </c>
      <c r="FQ587" s="27"/>
      <c r="FR587" s="27"/>
      <c r="FS587" s="324">
        <f>SUMIF('Rekapitulasi Juni'!$D$804:$D$984,APS!$B587,'Rekapitulasi Juni'!$E$804:$E$984)</f>
        <v>0</v>
      </c>
      <c r="FT587" s="324">
        <f>SUMIF('Rekapitulasi Juni'!$D$804:$D$984,APS!$B587,'Rekapitulasi Juni'!$F$804:$F$984)</f>
        <v>0</v>
      </c>
      <c r="FU587" s="27"/>
      <c r="FV587" s="325">
        <f t="shared" si="918"/>
        <v>0</v>
      </c>
      <c r="FW587" s="325">
        <f t="shared" si="919"/>
        <v>0</v>
      </c>
      <c r="FX587" s="27"/>
      <c r="FY587" s="324">
        <f>SUMIF('Rekapitulasi Juni'!$U$804:$U$984,APS!$B587,'Rekapitulasi Juni'!$V$804:$V$984)</f>
        <v>0</v>
      </c>
      <c r="FZ587" s="324">
        <f>SUMIF('Rekapitulasi Juni'!$U$804:$U$984,APS!$B587,'Rekapitulasi Juni'!$W$804:$W$984)</f>
        <v>0</v>
      </c>
      <c r="GA587" s="27"/>
      <c r="GB587" s="325">
        <f t="shared" si="912"/>
        <v>0</v>
      </c>
      <c r="GC587" s="325">
        <f t="shared" si="913"/>
        <v>0</v>
      </c>
      <c r="GD587" s="27"/>
      <c r="GE587" s="324">
        <f>SUMIF('Rekapitulasi Juni'!$AL$804:$AL$984,APS!$B587,'Rekapitulasi Juni'!$AM$804:$AM$984)</f>
        <v>0</v>
      </c>
      <c r="GF587" s="324">
        <f>SUMIF('Rekapitulasi Juni'!$AL$804:$AL$984,APS!$B587,'Rekapitulasi Juni'!$AN$804:$AN$984)</f>
        <v>0</v>
      </c>
      <c r="GG587" s="27"/>
      <c r="GH587" s="325">
        <f t="shared" si="902"/>
        <v>0</v>
      </c>
      <c r="GI587" s="325">
        <f t="shared" si="903"/>
        <v>0</v>
      </c>
      <c r="GJ587" s="27"/>
      <c r="GK587" s="27"/>
      <c r="GL587" s="41">
        <f t="shared" si="979"/>
        <v>0</v>
      </c>
      <c r="GM587" s="41">
        <f t="shared" si="980"/>
        <v>0</v>
      </c>
      <c r="GN587" s="41">
        <f t="shared" si="981"/>
        <v>0</v>
      </c>
      <c r="GO587" s="41">
        <f t="shared" si="911"/>
        <v>0</v>
      </c>
      <c r="GP587" s="41">
        <f t="shared" si="982"/>
        <v>0</v>
      </c>
      <c r="GQ587" s="41">
        <f t="shared" si="983"/>
        <v>0</v>
      </c>
      <c r="GR587" s="180">
        <f t="shared" si="984"/>
        <v>0</v>
      </c>
      <c r="GS587" s="41">
        <f t="shared" si="904"/>
        <v>0</v>
      </c>
      <c r="GT587" s="41">
        <f t="shared" si="905"/>
        <v>0</v>
      </c>
      <c r="GU587" s="41">
        <f t="shared" si="906"/>
        <v>0</v>
      </c>
      <c r="GV587" s="41">
        <f t="shared" si="907"/>
        <v>0</v>
      </c>
      <c r="GW587" s="41">
        <f t="shared" si="908"/>
        <v>0</v>
      </c>
      <c r="GX587" s="41">
        <f t="shared" si="909"/>
        <v>0</v>
      </c>
      <c r="GY587" s="180">
        <f t="shared" si="910"/>
        <v>0</v>
      </c>
      <c r="GZ587" s="41">
        <v>564</v>
      </c>
      <c r="HA587" s="32"/>
      <c r="HB587" s="42">
        <f t="shared" si="794"/>
        <v>-2</v>
      </c>
      <c r="HC587" s="59"/>
    </row>
    <row r="588" spans="1:211" ht="15" customHeight="1">
      <c r="A588" s="51"/>
      <c r="B588" s="52" t="s">
        <v>1146</v>
      </c>
      <c r="C588" s="31" t="s">
        <v>490</v>
      </c>
      <c r="D588" s="31" t="s">
        <v>1259</v>
      </c>
      <c r="E588" s="31" t="s">
        <v>43</v>
      </c>
      <c r="F588" s="31" t="s">
        <v>1144</v>
      </c>
      <c r="G588" s="33">
        <v>1</v>
      </c>
      <c r="H588" s="33">
        <v>0</v>
      </c>
      <c r="I588" s="33">
        <v>0</v>
      </c>
      <c r="J588" s="34">
        <f>IFERROR(VLOOKUP(A588,#REF!,3,0),0)</f>
        <v>0</v>
      </c>
      <c r="K588" s="34">
        <f t="shared" si="789"/>
        <v>1</v>
      </c>
      <c r="L588" s="34">
        <v>0</v>
      </c>
      <c r="M588" s="53">
        <v>1</v>
      </c>
      <c r="N588" s="35">
        <f t="shared" si="790"/>
        <v>0</v>
      </c>
      <c r="O588" s="35">
        <f t="shared" si="791"/>
        <v>0</v>
      </c>
      <c r="P588" s="36"/>
      <c r="Q588" s="36">
        <f t="shared" si="920"/>
        <v>1</v>
      </c>
      <c r="R588" s="80"/>
      <c r="S588" s="37">
        <f ca="1">SUMIF(ROP!$D$6:$H$65536,A588,ROP!$J$6:$J$65536)</f>
        <v>0</v>
      </c>
      <c r="T588" s="37">
        <f>SUMIF(HASIL!$B:$B,APS!$B588&amp;RIGHT(APS!T$9,2),HASIL!$I:$I)</f>
        <v>0</v>
      </c>
      <c r="U588" s="37">
        <f>SUMIF(HASIL!$B:$B,APS!$B588&amp;RIGHT(APS!U$9,2),HASIL!$I:$I)</f>
        <v>0</v>
      </c>
      <c r="V588" s="37">
        <f>SUMIF(HASIL!$B:$B,APS!$B588&amp;RIGHT(APS!V$9,2),HASIL!$I:$I)</f>
        <v>0</v>
      </c>
      <c r="W588" s="37">
        <f>SUMIF(HASIL!$B:$B,APS!$B588&amp;RIGHT(APS!W$9,2),HASIL!$I:$I)</f>
        <v>0</v>
      </c>
      <c r="X588" s="38">
        <f t="shared" si="792"/>
        <v>0</v>
      </c>
      <c r="Y588" s="38">
        <f t="shared" si="793"/>
        <v>-1</v>
      </c>
      <c r="Z588" s="39">
        <f t="shared" si="985"/>
        <v>0</v>
      </c>
      <c r="AA588" s="39">
        <f t="shared" si="988"/>
        <v>1</v>
      </c>
      <c r="AB588" s="40">
        <f t="shared" si="986"/>
        <v>0</v>
      </c>
      <c r="AC588" s="27">
        <v>0</v>
      </c>
      <c r="AD588" s="27"/>
      <c r="AE588" s="27"/>
      <c r="AF588" s="27"/>
      <c r="AG588" s="27"/>
      <c r="AH588" s="27"/>
      <c r="AI588" s="324">
        <f>SUMIF('Rekapitulasi Juni'!$D$9:$D$192,APS!$B588,'Rekapitulasi Juni'!$E$9:$E$192)</f>
        <v>0</v>
      </c>
      <c r="AJ588" s="324">
        <f>SUMIF('Rekapitulasi Juni'!$D$9:$D$192,APS!$B588,'Rekapitulasi Juni'!$F$9:$F$192)</f>
        <v>0</v>
      </c>
      <c r="AK588" s="324">
        <f>SUMIF('Rekapitulasi Juni'!$D$9:$D$192,APS!$B588,'Rekapitulasi Juni'!$K$9:$K$192)</f>
        <v>0</v>
      </c>
      <c r="AL588" s="325">
        <f t="shared" si="931"/>
        <v>0</v>
      </c>
      <c r="AM588" s="325">
        <f t="shared" si="932"/>
        <v>0</v>
      </c>
      <c r="AN588" s="27"/>
      <c r="AO588" s="324">
        <f>SUMIF('Rekapitulasi Juni'!$U$9:$U$192,APS!$B588,'Rekapitulasi Juni'!$V$9:$V$192)</f>
        <v>0</v>
      </c>
      <c r="AP588" s="324">
        <f>SUMIF('Rekapitulasi Juni'!$U$9:$U$192,APS!$B588,'Rekapitulasi Juni'!$W$9:$W$192)</f>
        <v>0</v>
      </c>
      <c r="AQ588" s="27"/>
      <c r="AR588" s="325">
        <f t="shared" si="933"/>
        <v>0</v>
      </c>
      <c r="AS588" s="325">
        <f t="shared" si="934"/>
        <v>0</v>
      </c>
      <c r="AT588" s="27"/>
      <c r="AU588" s="324">
        <f>SUMIF('Rekapitulasi Juni'!$AL$9:$AL$192,APS!$B588,'Rekapitulasi Juni'!$AM$9:$AM$192)</f>
        <v>0</v>
      </c>
      <c r="AV588" s="324">
        <f>SUMIF('Rekapitulasi Juni'!$AL$9:$AL$192,APS!$B588,'Rekapitulasi Juni'!$AN$9:$AN$192)</f>
        <v>0</v>
      </c>
      <c r="AW588" s="27"/>
      <c r="AX588" s="325">
        <f t="shared" si="935"/>
        <v>0</v>
      </c>
      <c r="AY588" s="325">
        <f t="shared" si="936"/>
        <v>0</v>
      </c>
      <c r="AZ588" s="41">
        <f t="shared" si="937"/>
        <v>0</v>
      </c>
      <c r="BA588" s="41">
        <f t="shared" si="938"/>
        <v>0</v>
      </c>
      <c r="BB588" s="41">
        <f t="shared" si="939"/>
        <v>0</v>
      </c>
      <c r="BC588" s="41">
        <f t="shared" si="940"/>
        <v>0</v>
      </c>
      <c r="BD588" s="41">
        <f t="shared" si="941"/>
        <v>0</v>
      </c>
      <c r="BE588" s="41">
        <f t="shared" si="942"/>
        <v>0</v>
      </c>
      <c r="BF588" s="180">
        <f t="shared" si="943"/>
        <v>0</v>
      </c>
      <c r="BG588" s="27">
        <v>0</v>
      </c>
      <c r="BH588" s="27"/>
      <c r="BI588" s="324">
        <f>SUMIF('Rekapitulasi Juni'!$D$214:$D$393,APS!$B588,'Rekapitulasi Juni'!$E$214:$E$393)</f>
        <v>0</v>
      </c>
      <c r="BJ588" s="324">
        <f>SUMIF('Rekapitulasi Juni'!$D$214:$D$393,APS!$B588,'Rekapitulasi Juni'!$F$214:$F$393)</f>
        <v>0</v>
      </c>
      <c r="BK588" s="27"/>
      <c r="BL588" s="325">
        <f t="shared" si="944"/>
        <v>0</v>
      </c>
      <c r="BM588" s="325">
        <f t="shared" si="945"/>
        <v>0</v>
      </c>
      <c r="BN588" s="27"/>
      <c r="BO588" s="324">
        <f>SUMIF('Rekapitulasi Juni'!$U$214:$U$393,APS!$B588,'Rekapitulasi Juni'!$V$214:$V$393)</f>
        <v>0</v>
      </c>
      <c r="BP588" s="324">
        <f>SUMIF('Rekapitulasi Juni'!$U$214:$U$393,APS!$B588,'Rekapitulasi Juni'!$W$214:$W$393)</f>
        <v>0</v>
      </c>
      <c r="BQ588" s="27"/>
      <c r="BR588" s="325">
        <f t="shared" si="946"/>
        <v>0</v>
      </c>
      <c r="BS588" s="325">
        <f t="shared" si="947"/>
        <v>0</v>
      </c>
      <c r="BT588" s="27"/>
      <c r="BU588" s="324">
        <f>SUMIF('Rekapitulasi Juni'!$AL$214:$AL$393,APS!$B588,'Rekapitulasi Juni'!$AM$214:$AM$393)</f>
        <v>0</v>
      </c>
      <c r="BV588" s="324">
        <f>SUMIF('Rekapitulasi Juni'!$AL$214:$AL$393,APS!$B588,'Rekapitulasi Juni'!$AN$214:$AN$393)</f>
        <v>0</v>
      </c>
      <c r="BW588" s="27"/>
      <c r="BX588" s="325">
        <f t="shared" si="948"/>
        <v>0</v>
      </c>
      <c r="BY588" s="325">
        <f t="shared" si="949"/>
        <v>0</v>
      </c>
      <c r="BZ588" s="27"/>
      <c r="CA588" s="324">
        <f>SUMIF('Rekapitulasi Juni'!$BA$214:$BA$393,APS!$B588,'Rekapitulasi Juni'!$BB$214:$BB$393)</f>
        <v>0</v>
      </c>
      <c r="CB588" s="324">
        <f>SUMIF('Rekapitulasi Juni'!$BA$214:$BA$393,APS!$B588,'Rekapitulasi Juni'!$BC$214:$BC$393)</f>
        <v>0</v>
      </c>
      <c r="CC588" s="27"/>
      <c r="CD588" s="325">
        <f t="shared" si="950"/>
        <v>0</v>
      </c>
      <c r="CE588" s="325">
        <f t="shared" si="951"/>
        <v>0</v>
      </c>
      <c r="CF588" s="27"/>
      <c r="CG588" s="324">
        <f>SUMIF('Rekapitulasi Juni'!$BP$214:$BP$393,APS!$B588,'Rekapitulasi Juni'!$BQ$214:$BQ$393)</f>
        <v>0</v>
      </c>
      <c r="CH588" s="324">
        <f>SUMIF('Rekapitulasi Juni'!$BP$214:$BP$393,APS!$B588,'Rekapitulasi Juni'!$BR$214:$BR$393)</f>
        <v>0</v>
      </c>
      <c r="CI588" s="27"/>
      <c r="CJ588" s="325">
        <f t="shared" si="952"/>
        <v>0</v>
      </c>
      <c r="CK588" s="325">
        <f t="shared" si="953"/>
        <v>0</v>
      </c>
      <c r="CL588" s="41">
        <f t="shared" si="954"/>
        <v>0</v>
      </c>
      <c r="CM588" s="41">
        <f t="shared" si="955"/>
        <v>0</v>
      </c>
      <c r="CN588" s="41">
        <f t="shared" si="956"/>
        <v>0</v>
      </c>
      <c r="CO588" s="41">
        <f t="shared" si="957"/>
        <v>0</v>
      </c>
      <c r="CP588" s="41">
        <f t="shared" si="958"/>
        <v>0</v>
      </c>
      <c r="CQ588" s="41">
        <f t="shared" si="959"/>
        <v>0</v>
      </c>
      <c r="CR588" s="180">
        <f t="shared" si="960"/>
        <v>0</v>
      </c>
      <c r="CS588" s="27">
        <v>0</v>
      </c>
      <c r="CT588" s="27">
        <v>1</v>
      </c>
      <c r="CU588" s="324">
        <f>SUMIF('Rekapitulasi Juni'!$D$410:$D$588,APS!$B588,'Rekapitulasi Juni'!$E$410:$E$588)</f>
        <v>0</v>
      </c>
      <c r="CV588" s="324">
        <f>SUMIF('Rekapitulasi Juni'!$D$410:$D$588,APS!$B588,'Rekapitulasi Juni'!$F$410:$F$588)</f>
        <v>0</v>
      </c>
      <c r="CW588" s="27"/>
      <c r="CX588" s="325">
        <f t="shared" si="961"/>
        <v>0</v>
      </c>
      <c r="CY588" s="325">
        <f t="shared" si="962"/>
        <v>0</v>
      </c>
      <c r="CZ588" s="27"/>
      <c r="DA588" s="324">
        <f>SUMIF('Rekapitulasi Juni'!$U$410:$U$588,APS!$B588,'Rekapitulasi Juni'!$V$410:$V$588)</f>
        <v>0</v>
      </c>
      <c r="DB588" s="324">
        <f>SUMIF('Rekapitulasi Juni'!$U$410:$U$588,APS!$B588,'Rekapitulasi Juni'!$W$410:$W$588)</f>
        <v>0</v>
      </c>
      <c r="DC588" s="27"/>
      <c r="DD588" s="325">
        <f t="shared" si="963"/>
        <v>0</v>
      </c>
      <c r="DE588" s="325">
        <f t="shared" si="964"/>
        <v>0</v>
      </c>
      <c r="DF588" s="27"/>
      <c r="DG588" s="324">
        <f>SUMIF('Rekapitulasi Juni'!$AL$410:$AL$588,APS!$B588,'Rekapitulasi Juni'!$AM$410:$AM$588)</f>
        <v>0</v>
      </c>
      <c r="DH588" s="324">
        <f>SUMIF('Rekapitulasi Juni'!$AL$410:$AL$588,APS!$B588,'Rekapitulasi Juni'!$AN$410:$AN$588)</f>
        <v>0</v>
      </c>
      <c r="DI588" s="27"/>
      <c r="DJ588" s="325">
        <f t="shared" si="929"/>
        <v>0</v>
      </c>
      <c r="DK588" s="325">
        <f t="shared" si="930"/>
        <v>0</v>
      </c>
      <c r="DL588" s="27"/>
      <c r="DM588" s="324">
        <f>SUMIF('Rekapitulasi Juni'!$BA$410:$BA$588,APS!$B588,'Rekapitulasi Juni'!$BB$410:$BB$588)</f>
        <v>0</v>
      </c>
      <c r="DN588" s="324">
        <f>SUMIF('Rekapitulasi Juni'!$BA$410:$BA$588,APS!$B588,'Rekapitulasi Juni'!$BC$410:$BC$588)</f>
        <v>0</v>
      </c>
      <c r="DO588" s="324">
        <f>SUMIF('Rekapitulasi Juni'!$BA$410:$BA$588,APS!$B588,'Rekapitulasi Juni'!$BF$410:$BF$588)</f>
        <v>0</v>
      </c>
      <c r="DP588" s="325">
        <f t="shared" si="921"/>
        <v>0</v>
      </c>
      <c r="DQ588" s="325">
        <f t="shared" si="922"/>
        <v>0</v>
      </c>
      <c r="DR588" s="27"/>
      <c r="DS588" s="324">
        <f>SUMIF('Rekapitulasi Juni'!$BP$410:$BP$588,APS!$B588,'Rekapitulasi Juni'!$BQ$410:$BQ$588)</f>
        <v>0</v>
      </c>
      <c r="DT588" s="324">
        <f>SUMIF('Rekapitulasi Juni'!$BP$410:$BP$588,APS!$B588,'Rekapitulasi Juni'!$BR$410:$BR$588)</f>
        <v>0</v>
      </c>
      <c r="DU588" s="27"/>
      <c r="DV588" s="325">
        <f t="shared" si="923"/>
        <v>0</v>
      </c>
      <c r="DW588" s="325">
        <f t="shared" si="924"/>
        <v>0</v>
      </c>
      <c r="DX588" s="41">
        <f t="shared" si="965"/>
        <v>1</v>
      </c>
      <c r="DY588" s="41">
        <f t="shared" si="966"/>
        <v>0</v>
      </c>
      <c r="DZ588" s="41">
        <f t="shared" si="967"/>
        <v>0</v>
      </c>
      <c r="EA588" s="41">
        <f t="shared" si="968"/>
        <v>0</v>
      </c>
      <c r="EB588" s="41">
        <f t="shared" si="969"/>
        <v>0</v>
      </c>
      <c r="EC588" s="41">
        <f t="shared" si="970"/>
        <v>-1</v>
      </c>
      <c r="ED588" s="180">
        <f t="shared" si="971"/>
        <v>0</v>
      </c>
      <c r="EE588" s="27">
        <v>0</v>
      </c>
      <c r="EF588" s="27"/>
      <c r="EG588" s="324">
        <f>SUMIF('Rekapitulasi Juni'!$D$608:$D$786,APS!$B588,'Rekapitulasi Juni'!$E$608:$E$786)</f>
        <v>0</v>
      </c>
      <c r="EH588" s="324">
        <f>SUMIF('Rekapitulasi Juni'!$D$608:$D$786,APS!$B588,'Rekapitulasi Juni'!$F$608:$F$786)</f>
        <v>0</v>
      </c>
      <c r="EI588" s="27"/>
      <c r="EJ588" s="325">
        <f t="shared" si="925"/>
        <v>0</v>
      </c>
      <c r="EK588" s="325">
        <f t="shared" si="926"/>
        <v>0</v>
      </c>
      <c r="EL588" s="27"/>
      <c r="EM588" s="324">
        <f>SUMIF('Rekapitulasi Juni'!$U$608:$U$786,APS!$B588,'Rekapitulasi Juni'!$V$608:$V$786)</f>
        <v>0</v>
      </c>
      <c r="EN588" s="324">
        <f>SUMIF('Rekapitulasi Juni'!$U$608:$U$786,APS!$B588,'Rekapitulasi Juni'!$W$608:$W$786)</f>
        <v>0</v>
      </c>
      <c r="EO588" s="27"/>
      <c r="EP588" s="325">
        <f t="shared" si="927"/>
        <v>0</v>
      </c>
      <c r="EQ588" s="325">
        <f t="shared" si="928"/>
        <v>0</v>
      </c>
      <c r="ER588" s="27"/>
      <c r="ES588" s="324">
        <f>SUMIF('Rekapitulasi Juni'!$AL$608:$AL$786,APS!$B588,'Rekapitulasi Juni'!$AM$608:$AM$786)</f>
        <v>0</v>
      </c>
      <c r="ET588" s="324">
        <f>SUMIF('Rekapitulasi Juni'!$AL$608:$AL$786,APS!$B588,'Rekapitulasi Juni'!$AN$608:$AN$786)</f>
        <v>0</v>
      </c>
      <c r="EU588" s="27"/>
      <c r="EV588" s="325">
        <f t="shared" si="914"/>
        <v>0</v>
      </c>
      <c r="EW588" s="325">
        <f t="shared" si="915"/>
        <v>0</v>
      </c>
      <c r="EX588" s="27"/>
      <c r="EY588" s="324">
        <f>SUMIF('Rekapitulasi Juni'!$BA$608:$BA$786,APS!$B588,'Rekapitulasi Juni'!$BB$608:$BB$786)</f>
        <v>0</v>
      </c>
      <c r="EZ588" s="324">
        <f>SUMIF('Rekapitulasi Juni'!$BA$608:$BA$786,APS!$B588,'Rekapitulasi Juni'!$BC$608:$BC$786)</f>
        <v>0</v>
      </c>
      <c r="FA588" s="324">
        <f>SUMIF('Rekapitulasi Juni'!$BA$608:$BA$786,APS!$B588,'Rekapitulasi Juni'!$BF$608:$BF$786)</f>
        <v>0</v>
      </c>
      <c r="FB588" s="325">
        <f t="shared" si="916"/>
        <v>0</v>
      </c>
      <c r="FC588" s="325">
        <f t="shared" si="917"/>
        <v>0</v>
      </c>
      <c r="FD588" s="27"/>
      <c r="FE588" s="27"/>
      <c r="FF588" s="27"/>
      <c r="FG588" s="27"/>
      <c r="FH588" s="27"/>
      <c r="FI588" s="27"/>
      <c r="FJ588" s="41">
        <f t="shared" si="972"/>
        <v>0</v>
      </c>
      <c r="FK588" s="41">
        <f t="shared" si="973"/>
        <v>0</v>
      </c>
      <c r="FL588" s="41">
        <f t="shared" si="974"/>
        <v>0</v>
      </c>
      <c r="FM588" s="41">
        <f t="shared" si="975"/>
        <v>0</v>
      </c>
      <c r="FN588" s="41">
        <f t="shared" si="976"/>
        <v>0</v>
      </c>
      <c r="FO588" s="41">
        <f t="shared" si="977"/>
        <v>0</v>
      </c>
      <c r="FP588" s="180">
        <f t="shared" si="978"/>
        <v>0</v>
      </c>
      <c r="FQ588" s="27"/>
      <c r="FR588" s="27"/>
      <c r="FS588" s="324">
        <f>SUMIF('Rekapitulasi Juni'!$D$804:$D$984,APS!$B588,'Rekapitulasi Juni'!$E$804:$E$984)</f>
        <v>0</v>
      </c>
      <c r="FT588" s="324">
        <f>SUMIF('Rekapitulasi Juni'!$D$804:$D$984,APS!$B588,'Rekapitulasi Juni'!$F$804:$F$984)</f>
        <v>0</v>
      </c>
      <c r="FU588" s="27"/>
      <c r="FV588" s="325">
        <f t="shared" si="918"/>
        <v>0</v>
      </c>
      <c r="FW588" s="325">
        <f t="shared" si="919"/>
        <v>0</v>
      </c>
      <c r="FX588" s="27"/>
      <c r="FY588" s="324">
        <f>SUMIF('Rekapitulasi Juni'!$U$804:$U$984,APS!$B588,'Rekapitulasi Juni'!$V$804:$V$984)</f>
        <v>0</v>
      </c>
      <c r="FZ588" s="324">
        <f>SUMIF('Rekapitulasi Juni'!$U$804:$U$984,APS!$B588,'Rekapitulasi Juni'!$W$804:$W$984)</f>
        <v>0</v>
      </c>
      <c r="GA588" s="27"/>
      <c r="GB588" s="325">
        <f t="shared" si="912"/>
        <v>0</v>
      </c>
      <c r="GC588" s="325">
        <f t="shared" si="913"/>
        <v>0</v>
      </c>
      <c r="GD588" s="27"/>
      <c r="GE588" s="324">
        <f>SUMIF('Rekapitulasi Juni'!$AL$804:$AL$984,APS!$B588,'Rekapitulasi Juni'!$AM$804:$AM$984)</f>
        <v>0</v>
      </c>
      <c r="GF588" s="324">
        <f>SUMIF('Rekapitulasi Juni'!$AL$804:$AL$984,APS!$B588,'Rekapitulasi Juni'!$AN$804:$AN$984)</f>
        <v>0</v>
      </c>
      <c r="GG588" s="27"/>
      <c r="GH588" s="325">
        <f t="shared" ref="GH588:GH651" si="989">IF(GD588=0,0,((GF588+GG588)/GD588)*100)</f>
        <v>0</v>
      </c>
      <c r="GI588" s="325">
        <f t="shared" si="903"/>
        <v>0</v>
      </c>
      <c r="GJ588" s="27"/>
      <c r="GK588" s="27"/>
      <c r="GL588" s="41">
        <f t="shared" si="979"/>
        <v>0</v>
      </c>
      <c r="GM588" s="41">
        <f t="shared" si="980"/>
        <v>0</v>
      </c>
      <c r="GN588" s="41">
        <f t="shared" si="981"/>
        <v>0</v>
      </c>
      <c r="GO588" s="41">
        <f t="shared" si="911"/>
        <v>0</v>
      </c>
      <c r="GP588" s="41">
        <f t="shared" si="982"/>
        <v>0</v>
      </c>
      <c r="GQ588" s="41">
        <f t="shared" si="983"/>
        <v>0</v>
      </c>
      <c r="GR588" s="180">
        <f t="shared" si="984"/>
        <v>0</v>
      </c>
      <c r="GS588" s="41">
        <f t="shared" si="904"/>
        <v>1</v>
      </c>
      <c r="GT588" s="41">
        <f t="shared" si="905"/>
        <v>0</v>
      </c>
      <c r="GU588" s="41">
        <f t="shared" si="906"/>
        <v>0</v>
      </c>
      <c r="GV588" s="41">
        <f t="shared" si="907"/>
        <v>0</v>
      </c>
      <c r="GW588" s="41">
        <f t="shared" si="908"/>
        <v>0</v>
      </c>
      <c r="GX588" s="41">
        <f t="shared" ref="GX588:GX651" si="990">GW588-Q588</f>
        <v>-1</v>
      </c>
      <c r="GY588" s="180">
        <f t="shared" si="910"/>
        <v>0</v>
      </c>
      <c r="GZ588" s="41">
        <v>565</v>
      </c>
      <c r="HA588" s="32"/>
      <c r="HB588" s="42">
        <f t="shared" si="794"/>
        <v>0</v>
      </c>
      <c r="HC588" s="59"/>
    </row>
    <row r="589" spans="1:211" ht="15" hidden="1" customHeight="1">
      <c r="A589" s="51"/>
      <c r="B589" s="52" t="s">
        <v>1147</v>
      </c>
      <c r="C589" s="31" t="s">
        <v>333</v>
      </c>
      <c r="D589" s="31" t="s">
        <v>1259</v>
      </c>
      <c r="E589" s="31" t="s">
        <v>43</v>
      </c>
      <c r="F589" s="31" t="s">
        <v>1144</v>
      </c>
      <c r="G589" s="33">
        <v>0</v>
      </c>
      <c r="H589" s="33">
        <v>0</v>
      </c>
      <c r="I589" s="33">
        <v>0</v>
      </c>
      <c r="J589" s="34">
        <f>IFERROR(VLOOKUP(A589,#REF!,3,0),0)</f>
        <v>0</v>
      </c>
      <c r="K589" s="34">
        <f t="shared" si="789"/>
        <v>0</v>
      </c>
      <c r="L589" s="34">
        <v>1</v>
      </c>
      <c r="M589" s="34">
        <v>1</v>
      </c>
      <c r="N589" s="35">
        <f t="shared" si="790"/>
        <v>0</v>
      </c>
      <c r="O589" s="35">
        <f t="shared" si="791"/>
        <v>0</v>
      </c>
      <c r="P589" s="36"/>
      <c r="Q589" s="36">
        <f t="shared" si="920"/>
        <v>0</v>
      </c>
      <c r="R589" s="80"/>
      <c r="S589" s="37">
        <f ca="1">SUMIF(ROP!$D$6:$H$65536,A589,ROP!$J$6:$J$65536)</f>
        <v>0</v>
      </c>
      <c r="T589" s="37">
        <f>SUMIF(HASIL!$B:$B,APS!$B589&amp;RIGHT(APS!T$9,2),HASIL!$I:$I)</f>
        <v>0</v>
      </c>
      <c r="U589" s="37">
        <f>SUMIF(HASIL!$B:$B,APS!$B589&amp;RIGHT(APS!U$9,2),HASIL!$I:$I)</f>
        <v>0</v>
      </c>
      <c r="V589" s="37">
        <f>SUMIF(HASIL!$B:$B,APS!$B589&amp;RIGHT(APS!V$9,2),HASIL!$I:$I)</f>
        <v>0</v>
      </c>
      <c r="W589" s="37">
        <f>SUMIF(HASIL!$B:$B,APS!$B589&amp;RIGHT(APS!W$9,2),HASIL!$I:$I)</f>
        <v>0</v>
      </c>
      <c r="X589" s="38">
        <f t="shared" si="792"/>
        <v>0</v>
      </c>
      <c r="Y589" s="38">
        <f t="shared" si="793"/>
        <v>0</v>
      </c>
      <c r="Z589" s="39">
        <f t="shared" si="985"/>
        <v>0</v>
      </c>
      <c r="AA589" s="39">
        <f t="shared" si="988"/>
        <v>0</v>
      </c>
      <c r="AB589" s="40">
        <f t="shared" si="986"/>
        <v>0</v>
      </c>
      <c r="AC589" s="27">
        <v>0</v>
      </c>
      <c r="AD589" s="27"/>
      <c r="AE589" s="27"/>
      <c r="AF589" s="27"/>
      <c r="AG589" s="27"/>
      <c r="AH589" s="27"/>
      <c r="AI589" s="324">
        <f>SUMIF('Rekapitulasi Juni'!$D$9:$D$192,APS!$B589,'Rekapitulasi Juni'!$E$9:$E$192)</f>
        <v>0</v>
      </c>
      <c r="AJ589" s="324">
        <f>SUMIF('Rekapitulasi Juni'!$D$9:$D$192,APS!$B589,'Rekapitulasi Juni'!$F$9:$F$192)</f>
        <v>0</v>
      </c>
      <c r="AK589" s="324">
        <f>SUMIF('Rekapitulasi Juni'!$D$9:$D$192,APS!$B589,'Rekapitulasi Juni'!$K$9:$K$192)</f>
        <v>0</v>
      </c>
      <c r="AL589" s="325">
        <f t="shared" si="931"/>
        <v>0</v>
      </c>
      <c r="AM589" s="325">
        <f t="shared" si="932"/>
        <v>0</v>
      </c>
      <c r="AN589" s="27"/>
      <c r="AO589" s="324">
        <f>SUMIF('Rekapitulasi Juni'!$U$9:$U$192,APS!$B589,'Rekapitulasi Juni'!$V$9:$V$192)</f>
        <v>0</v>
      </c>
      <c r="AP589" s="324">
        <f>SUMIF('Rekapitulasi Juni'!$U$9:$U$192,APS!$B589,'Rekapitulasi Juni'!$W$9:$W$192)</f>
        <v>0</v>
      </c>
      <c r="AQ589" s="27"/>
      <c r="AR589" s="325">
        <f t="shared" si="933"/>
        <v>0</v>
      </c>
      <c r="AS589" s="325">
        <f t="shared" si="934"/>
        <v>0</v>
      </c>
      <c r="AT589" s="27"/>
      <c r="AU589" s="324">
        <f>SUMIF('Rekapitulasi Juni'!$AL$9:$AL$192,APS!$B589,'Rekapitulasi Juni'!$AM$9:$AM$192)</f>
        <v>0</v>
      </c>
      <c r="AV589" s="324">
        <f>SUMIF('Rekapitulasi Juni'!$AL$9:$AL$192,APS!$B589,'Rekapitulasi Juni'!$AN$9:$AN$192)</f>
        <v>0</v>
      </c>
      <c r="AW589" s="27"/>
      <c r="AX589" s="325">
        <f t="shared" si="935"/>
        <v>0</v>
      </c>
      <c r="AY589" s="325">
        <f t="shared" si="936"/>
        <v>0</v>
      </c>
      <c r="AZ589" s="41">
        <f t="shared" si="937"/>
        <v>0</v>
      </c>
      <c r="BA589" s="41">
        <f t="shared" si="938"/>
        <v>0</v>
      </c>
      <c r="BB589" s="41">
        <f t="shared" si="939"/>
        <v>0</v>
      </c>
      <c r="BC589" s="41">
        <f t="shared" si="940"/>
        <v>0</v>
      </c>
      <c r="BD589" s="41">
        <f t="shared" si="941"/>
        <v>0</v>
      </c>
      <c r="BE589" s="41">
        <f t="shared" si="942"/>
        <v>0</v>
      </c>
      <c r="BF589" s="180">
        <f t="shared" si="943"/>
        <v>0</v>
      </c>
      <c r="BG589" s="27">
        <v>0</v>
      </c>
      <c r="BH589" s="27"/>
      <c r="BI589" s="324">
        <f>SUMIF('Rekapitulasi Juni'!$D$214:$D$393,APS!$B589,'Rekapitulasi Juni'!$E$214:$E$393)</f>
        <v>0</v>
      </c>
      <c r="BJ589" s="324">
        <f>SUMIF('Rekapitulasi Juni'!$D$214:$D$393,APS!$B589,'Rekapitulasi Juni'!$F$214:$F$393)</f>
        <v>0</v>
      </c>
      <c r="BK589" s="27"/>
      <c r="BL589" s="325">
        <f t="shared" si="944"/>
        <v>0</v>
      </c>
      <c r="BM589" s="325">
        <f t="shared" si="945"/>
        <v>0</v>
      </c>
      <c r="BN589" s="27"/>
      <c r="BO589" s="324">
        <f>SUMIF('Rekapitulasi Juni'!$U$214:$U$393,APS!$B589,'Rekapitulasi Juni'!$V$214:$V$393)</f>
        <v>0</v>
      </c>
      <c r="BP589" s="324">
        <f>SUMIF('Rekapitulasi Juni'!$U$214:$U$393,APS!$B589,'Rekapitulasi Juni'!$W$214:$W$393)</f>
        <v>0</v>
      </c>
      <c r="BQ589" s="27"/>
      <c r="BR589" s="325">
        <f t="shared" si="946"/>
        <v>0</v>
      </c>
      <c r="BS589" s="325">
        <f t="shared" si="947"/>
        <v>0</v>
      </c>
      <c r="BT589" s="27"/>
      <c r="BU589" s="324">
        <f>SUMIF('Rekapitulasi Juni'!$AL$214:$AL$393,APS!$B589,'Rekapitulasi Juni'!$AM$214:$AM$393)</f>
        <v>0</v>
      </c>
      <c r="BV589" s="324">
        <f>SUMIF('Rekapitulasi Juni'!$AL$214:$AL$393,APS!$B589,'Rekapitulasi Juni'!$AN$214:$AN$393)</f>
        <v>0</v>
      </c>
      <c r="BW589" s="27"/>
      <c r="BX589" s="325">
        <f t="shared" si="948"/>
        <v>0</v>
      </c>
      <c r="BY589" s="325">
        <f t="shared" si="949"/>
        <v>0</v>
      </c>
      <c r="BZ589" s="27"/>
      <c r="CA589" s="324">
        <f>SUMIF('Rekapitulasi Juni'!$BA$214:$BA$393,APS!$B589,'Rekapitulasi Juni'!$BB$214:$BB$393)</f>
        <v>0</v>
      </c>
      <c r="CB589" s="324">
        <f>SUMIF('Rekapitulasi Juni'!$BA$214:$BA$393,APS!$B589,'Rekapitulasi Juni'!$BC$214:$BC$393)</f>
        <v>0</v>
      </c>
      <c r="CC589" s="27"/>
      <c r="CD589" s="325">
        <f t="shared" si="950"/>
        <v>0</v>
      </c>
      <c r="CE589" s="325">
        <f t="shared" si="951"/>
        <v>0</v>
      </c>
      <c r="CF589" s="27"/>
      <c r="CG589" s="324">
        <f>SUMIF('Rekapitulasi Juni'!$BP$214:$BP$393,APS!$B589,'Rekapitulasi Juni'!$BQ$214:$BQ$393)</f>
        <v>0</v>
      </c>
      <c r="CH589" s="324">
        <f>SUMIF('Rekapitulasi Juni'!$BP$214:$BP$393,APS!$B589,'Rekapitulasi Juni'!$BR$214:$BR$393)</f>
        <v>0</v>
      </c>
      <c r="CI589" s="27"/>
      <c r="CJ589" s="325">
        <f t="shared" si="952"/>
        <v>0</v>
      </c>
      <c r="CK589" s="325">
        <f t="shared" si="953"/>
        <v>0</v>
      </c>
      <c r="CL589" s="41">
        <f t="shared" si="954"/>
        <v>0</v>
      </c>
      <c r="CM589" s="41">
        <f t="shared" si="955"/>
        <v>0</v>
      </c>
      <c r="CN589" s="41">
        <f t="shared" si="956"/>
        <v>0</v>
      </c>
      <c r="CO589" s="41">
        <f t="shared" si="957"/>
        <v>0</v>
      </c>
      <c r="CP589" s="41">
        <f t="shared" si="958"/>
        <v>0</v>
      </c>
      <c r="CQ589" s="41">
        <f t="shared" si="959"/>
        <v>0</v>
      </c>
      <c r="CR589" s="180">
        <f t="shared" si="960"/>
        <v>0</v>
      </c>
      <c r="CS589" s="27">
        <v>0</v>
      </c>
      <c r="CT589" s="27"/>
      <c r="CU589" s="324">
        <f>SUMIF('Rekapitulasi Juni'!$D$410:$D$588,APS!$B589,'Rekapitulasi Juni'!$E$410:$E$588)</f>
        <v>0</v>
      </c>
      <c r="CV589" s="324">
        <f>SUMIF('Rekapitulasi Juni'!$D$410:$D$588,APS!$B589,'Rekapitulasi Juni'!$F$410:$F$588)</f>
        <v>0</v>
      </c>
      <c r="CW589" s="27"/>
      <c r="CX589" s="325">
        <f t="shared" si="961"/>
        <v>0</v>
      </c>
      <c r="CY589" s="325">
        <f t="shared" si="962"/>
        <v>0</v>
      </c>
      <c r="CZ589" s="27"/>
      <c r="DA589" s="324">
        <f>SUMIF('Rekapitulasi Juni'!$U$410:$U$588,APS!$B589,'Rekapitulasi Juni'!$V$410:$V$588)</f>
        <v>0</v>
      </c>
      <c r="DB589" s="324">
        <f>SUMIF('Rekapitulasi Juni'!$U$410:$U$588,APS!$B589,'Rekapitulasi Juni'!$W$410:$W$588)</f>
        <v>0</v>
      </c>
      <c r="DC589" s="27"/>
      <c r="DD589" s="325">
        <f t="shared" si="963"/>
        <v>0</v>
      </c>
      <c r="DE589" s="325">
        <f t="shared" si="964"/>
        <v>0</v>
      </c>
      <c r="DF589" s="27"/>
      <c r="DG589" s="324">
        <f>SUMIF('Rekapitulasi Juni'!$AL$410:$AL$588,APS!$B589,'Rekapitulasi Juni'!$AM$410:$AM$588)</f>
        <v>0</v>
      </c>
      <c r="DH589" s="324">
        <f>SUMIF('Rekapitulasi Juni'!$AL$410:$AL$588,APS!$B589,'Rekapitulasi Juni'!$AN$410:$AN$588)</f>
        <v>0</v>
      </c>
      <c r="DI589" s="27"/>
      <c r="DJ589" s="325">
        <f t="shared" si="929"/>
        <v>0</v>
      </c>
      <c r="DK589" s="325">
        <f t="shared" si="930"/>
        <v>0</v>
      </c>
      <c r="DL589" s="27"/>
      <c r="DM589" s="324">
        <f>SUMIF('Rekapitulasi Juni'!$BA$410:$BA$588,APS!$B589,'Rekapitulasi Juni'!$BB$410:$BB$588)</f>
        <v>0</v>
      </c>
      <c r="DN589" s="324">
        <f>SUMIF('Rekapitulasi Juni'!$BA$410:$BA$588,APS!$B589,'Rekapitulasi Juni'!$BC$410:$BC$588)</f>
        <v>0</v>
      </c>
      <c r="DO589" s="324">
        <f>SUMIF('Rekapitulasi Juni'!$BA$410:$BA$588,APS!$B589,'Rekapitulasi Juni'!$BF$410:$BF$588)</f>
        <v>0</v>
      </c>
      <c r="DP589" s="325">
        <f t="shared" si="921"/>
        <v>0</v>
      </c>
      <c r="DQ589" s="325">
        <f t="shared" si="922"/>
        <v>0</v>
      </c>
      <c r="DR589" s="27"/>
      <c r="DS589" s="324">
        <f>SUMIF('Rekapitulasi Juni'!$BP$410:$BP$588,APS!$B589,'Rekapitulasi Juni'!$BQ$410:$BQ$588)</f>
        <v>0</v>
      </c>
      <c r="DT589" s="324">
        <f>SUMIF('Rekapitulasi Juni'!$BP$410:$BP$588,APS!$B589,'Rekapitulasi Juni'!$BR$410:$BR$588)</f>
        <v>0</v>
      </c>
      <c r="DU589" s="27"/>
      <c r="DV589" s="325">
        <f t="shared" si="923"/>
        <v>0</v>
      </c>
      <c r="DW589" s="325">
        <f t="shared" si="924"/>
        <v>0</v>
      </c>
      <c r="DX589" s="41">
        <f t="shared" si="965"/>
        <v>0</v>
      </c>
      <c r="DY589" s="41">
        <f t="shared" si="966"/>
        <v>0</v>
      </c>
      <c r="DZ589" s="41">
        <f t="shared" si="967"/>
        <v>0</v>
      </c>
      <c r="EA589" s="41">
        <f t="shared" si="968"/>
        <v>0</v>
      </c>
      <c r="EB589" s="41">
        <f t="shared" si="969"/>
        <v>0</v>
      </c>
      <c r="EC589" s="41">
        <f t="shared" si="970"/>
        <v>0</v>
      </c>
      <c r="ED589" s="180">
        <f t="shared" si="971"/>
        <v>0</v>
      </c>
      <c r="EE589" s="27">
        <v>0</v>
      </c>
      <c r="EF589" s="27"/>
      <c r="EG589" s="324">
        <f>SUMIF('Rekapitulasi Juni'!$D$608:$D$786,APS!$B589,'Rekapitulasi Juni'!$E$608:$E$786)</f>
        <v>0</v>
      </c>
      <c r="EH589" s="324">
        <f>SUMIF('Rekapitulasi Juni'!$D$608:$D$786,APS!$B589,'Rekapitulasi Juni'!$F$608:$F$786)</f>
        <v>0</v>
      </c>
      <c r="EI589" s="27"/>
      <c r="EJ589" s="325">
        <f t="shared" si="925"/>
        <v>0</v>
      </c>
      <c r="EK589" s="325">
        <f t="shared" si="926"/>
        <v>0</v>
      </c>
      <c r="EL589" s="27"/>
      <c r="EM589" s="324">
        <f>SUMIF('Rekapitulasi Juni'!$U$608:$U$786,APS!$B589,'Rekapitulasi Juni'!$V$608:$V$786)</f>
        <v>0</v>
      </c>
      <c r="EN589" s="324">
        <f>SUMIF('Rekapitulasi Juni'!$U$608:$U$786,APS!$B589,'Rekapitulasi Juni'!$W$608:$W$786)</f>
        <v>0</v>
      </c>
      <c r="EO589" s="27"/>
      <c r="EP589" s="325">
        <f t="shared" si="927"/>
        <v>0</v>
      </c>
      <c r="EQ589" s="325">
        <f t="shared" si="928"/>
        <v>0</v>
      </c>
      <c r="ER589" s="27"/>
      <c r="ES589" s="324">
        <f>SUMIF('Rekapitulasi Juni'!$AL$608:$AL$786,APS!$B589,'Rekapitulasi Juni'!$AM$608:$AM$786)</f>
        <v>0</v>
      </c>
      <c r="ET589" s="324">
        <f>SUMIF('Rekapitulasi Juni'!$AL$608:$AL$786,APS!$B589,'Rekapitulasi Juni'!$AN$608:$AN$786)</f>
        <v>0</v>
      </c>
      <c r="EU589" s="27"/>
      <c r="EV589" s="325">
        <f t="shared" si="914"/>
        <v>0</v>
      </c>
      <c r="EW589" s="325">
        <f t="shared" si="915"/>
        <v>0</v>
      </c>
      <c r="EX589" s="27"/>
      <c r="EY589" s="324">
        <f>SUMIF('Rekapitulasi Juni'!$BA$608:$BA$786,APS!$B589,'Rekapitulasi Juni'!$BB$608:$BB$786)</f>
        <v>0</v>
      </c>
      <c r="EZ589" s="324">
        <f>SUMIF('Rekapitulasi Juni'!$BA$608:$BA$786,APS!$B589,'Rekapitulasi Juni'!$BC$608:$BC$786)</f>
        <v>0</v>
      </c>
      <c r="FA589" s="324">
        <f>SUMIF('Rekapitulasi Juni'!$BA$608:$BA$786,APS!$B589,'Rekapitulasi Juni'!$BF$608:$BF$786)</f>
        <v>0</v>
      </c>
      <c r="FB589" s="325">
        <f t="shared" si="916"/>
        <v>0</v>
      </c>
      <c r="FC589" s="325">
        <f t="shared" si="917"/>
        <v>0</v>
      </c>
      <c r="FD589" s="27"/>
      <c r="FE589" s="27"/>
      <c r="FF589" s="27"/>
      <c r="FG589" s="27"/>
      <c r="FH589" s="27"/>
      <c r="FI589" s="27"/>
      <c r="FJ589" s="41">
        <f t="shared" si="972"/>
        <v>0</v>
      </c>
      <c r="FK589" s="41">
        <f t="shared" si="973"/>
        <v>0</v>
      </c>
      <c r="FL589" s="41">
        <f t="shared" si="974"/>
        <v>0</v>
      </c>
      <c r="FM589" s="41">
        <f t="shared" si="975"/>
        <v>0</v>
      </c>
      <c r="FN589" s="41">
        <f t="shared" si="976"/>
        <v>0</v>
      </c>
      <c r="FO589" s="41">
        <f t="shared" si="977"/>
        <v>0</v>
      </c>
      <c r="FP589" s="180">
        <f t="shared" si="978"/>
        <v>0</v>
      </c>
      <c r="FQ589" s="27"/>
      <c r="FR589" s="27"/>
      <c r="FS589" s="324">
        <f>SUMIF('Rekapitulasi Juni'!$D$804:$D$984,APS!$B589,'Rekapitulasi Juni'!$E$804:$E$984)</f>
        <v>0</v>
      </c>
      <c r="FT589" s="324">
        <f>SUMIF('Rekapitulasi Juni'!$D$804:$D$984,APS!$B589,'Rekapitulasi Juni'!$F$804:$F$984)</f>
        <v>0</v>
      </c>
      <c r="FU589" s="27"/>
      <c r="FV589" s="325">
        <f t="shared" si="918"/>
        <v>0</v>
      </c>
      <c r="FW589" s="325">
        <f t="shared" si="919"/>
        <v>0</v>
      </c>
      <c r="FX589" s="27"/>
      <c r="FY589" s="324">
        <f>SUMIF('Rekapitulasi Juni'!$U$804:$U$984,APS!$B589,'Rekapitulasi Juni'!$V$804:$V$984)</f>
        <v>0</v>
      </c>
      <c r="FZ589" s="324">
        <f>SUMIF('Rekapitulasi Juni'!$U$804:$U$984,APS!$B589,'Rekapitulasi Juni'!$W$804:$W$984)</f>
        <v>0</v>
      </c>
      <c r="GA589" s="27"/>
      <c r="GB589" s="325">
        <f t="shared" si="912"/>
        <v>0</v>
      </c>
      <c r="GC589" s="325">
        <f t="shared" si="913"/>
        <v>0</v>
      </c>
      <c r="GD589" s="27"/>
      <c r="GE589" s="324">
        <f>SUMIF('Rekapitulasi Juni'!$AL$804:$AL$984,APS!$B589,'Rekapitulasi Juni'!$AM$804:$AM$984)</f>
        <v>0</v>
      </c>
      <c r="GF589" s="324">
        <f>SUMIF('Rekapitulasi Juni'!$AL$804:$AL$984,APS!$B589,'Rekapitulasi Juni'!$AN$804:$AN$984)</f>
        <v>0</v>
      </c>
      <c r="GG589" s="27"/>
      <c r="GH589" s="325">
        <f t="shared" si="989"/>
        <v>0</v>
      </c>
      <c r="GI589" s="325">
        <f t="shared" si="903"/>
        <v>0</v>
      </c>
      <c r="GJ589" s="27"/>
      <c r="GK589" s="27"/>
      <c r="GL589" s="41">
        <f t="shared" si="979"/>
        <v>0</v>
      </c>
      <c r="GM589" s="41">
        <f t="shared" si="980"/>
        <v>0</v>
      </c>
      <c r="GN589" s="41">
        <f t="shared" si="981"/>
        <v>0</v>
      </c>
      <c r="GO589" s="41">
        <f t="shared" si="911"/>
        <v>0</v>
      </c>
      <c r="GP589" s="41">
        <f t="shared" si="982"/>
        <v>0</v>
      </c>
      <c r="GQ589" s="41">
        <f t="shared" si="983"/>
        <v>0</v>
      </c>
      <c r="GR589" s="180">
        <f t="shared" si="984"/>
        <v>0</v>
      </c>
      <c r="GS589" s="41">
        <f t="shared" si="904"/>
        <v>0</v>
      </c>
      <c r="GT589" s="41">
        <f t="shared" si="905"/>
        <v>0</v>
      </c>
      <c r="GU589" s="41">
        <f t="shared" si="906"/>
        <v>0</v>
      </c>
      <c r="GV589" s="41">
        <f t="shared" si="907"/>
        <v>0</v>
      </c>
      <c r="GW589" s="41">
        <f t="shared" si="908"/>
        <v>0</v>
      </c>
      <c r="GX589" s="41">
        <f t="shared" si="990"/>
        <v>0</v>
      </c>
      <c r="GY589" s="180">
        <f t="shared" si="910"/>
        <v>0</v>
      </c>
      <c r="GZ589" s="41">
        <v>566</v>
      </c>
      <c r="HA589" s="32"/>
      <c r="HB589" s="42">
        <f t="shared" si="794"/>
        <v>1</v>
      </c>
      <c r="HC589" s="59"/>
    </row>
    <row r="590" spans="1:211" ht="30" customHeight="1">
      <c r="A590" s="51" t="s">
        <v>1148</v>
      </c>
      <c r="B590" s="52" t="s">
        <v>1149</v>
      </c>
      <c r="C590" s="31" t="s">
        <v>333</v>
      </c>
      <c r="D590" s="31" t="s">
        <v>1259</v>
      </c>
      <c r="E590" s="31" t="s">
        <v>43</v>
      </c>
      <c r="F590" s="31" t="s">
        <v>1144</v>
      </c>
      <c r="G590" s="33">
        <v>0</v>
      </c>
      <c r="H590" s="33">
        <v>0</v>
      </c>
      <c r="I590" s="33">
        <v>0</v>
      </c>
      <c r="J590" s="34">
        <f>IFERROR(VLOOKUP(A590,#REF!,3,0),0)</f>
        <v>0</v>
      </c>
      <c r="K590" s="34">
        <f t="shared" si="789"/>
        <v>100</v>
      </c>
      <c r="L590" s="34">
        <v>0</v>
      </c>
      <c r="M590" s="34">
        <v>100</v>
      </c>
      <c r="N590" s="35">
        <f t="shared" si="790"/>
        <v>-100</v>
      </c>
      <c r="O590" s="35">
        <f t="shared" si="791"/>
        <v>0</v>
      </c>
      <c r="P590" s="36"/>
      <c r="Q590" s="36">
        <f>IF(P590+K590&lt;0,0,P590+K590)+R590</f>
        <v>100</v>
      </c>
      <c r="R590" s="80"/>
      <c r="S590" s="37">
        <f ca="1">SUMIF(ROP!$D$6:$H$65536,A590,ROP!$J$6:$J$65536)</f>
        <v>0</v>
      </c>
      <c r="T590" s="37">
        <f>SUMIF(HASIL!$B:$B,APS!$B590&amp;RIGHT(APS!T$9,2),HASIL!$I:$I)</f>
        <v>0</v>
      </c>
      <c r="U590" s="37">
        <f>SUMIF(HASIL!$B:$B,APS!$B590&amp;RIGHT(APS!U$9,2),HASIL!$I:$I)</f>
        <v>0</v>
      </c>
      <c r="V590" s="37">
        <f>SUMIF(HASIL!$B:$B,APS!$B590&amp;RIGHT(APS!V$9,2),HASIL!$I:$I)</f>
        <v>0</v>
      </c>
      <c r="W590" s="37">
        <f>SUMIF(HASIL!$B:$B,APS!$B590&amp;RIGHT(APS!W$9,2),HASIL!$I:$I)</f>
        <v>0</v>
      </c>
      <c r="X590" s="38">
        <f t="shared" si="792"/>
        <v>0</v>
      </c>
      <c r="Y590" s="38">
        <f t="shared" si="793"/>
        <v>-100</v>
      </c>
      <c r="Z590" s="39">
        <f t="shared" si="985"/>
        <v>0</v>
      </c>
      <c r="AA590" s="39">
        <f t="shared" si="988"/>
        <v>100</v>
      </c>
      <c r="AB590" s="40">
        <f t="shared" si="986"/>
        <v>0</v>
      </c>
      <c r="AC590" s="27">
        <v>0</v>
      </c>
      <c r="AD590" s="27"/>
      <c r="AE590" s="27"/>
      <c r="AF590" s="27"/>
      <c r="AG590" s="27"/>
      <c r="AH590" s="27"/>
      <c r="AI590" s="324">
        <f>SUMIF('Rekapitulasi Juni'!$D$9:$D$192,APS!$B590,'Rekapitulasi Juni'!$E$9:$E$192)</f>
        <v>0</v>
      </c>
      <c r="AJ590" s="324">
        <f>SUMIF('Rekapitulasi Juni'!$D$9:$D$192,APS!$B590,'Rekapitulasi Juni'!$F$9:$F$192)</f>
        <v>0</v>
      </c>
      <c r="AK590" s="324">
        <f>SUMIF('Rekapitulasi Juni'!$D$9:$D$192,APS!$B590,'Rekapitulasi Juni'!$K$9:$K$192)</f>
        <v>0</v>
      </c>
      <c r="AL590" s="325">
        <f t="shared" si="931"/>
        <v>0</v>
      </c>
      <c r="AM590" s="325">
        <f t="shared" si="932"/>
        <v>0</v>
      </c>
      <c r="AN590" s="27"/>
      <c r="AO590" s="324">
        <f>SUMIF('Rekapitulasi Juni'!$U$9:$U$192,APS!$B590,'Rekapitulasi Juni'!$V$9:$V$192)</f>
        <v>0</v>
      </c>
      <c r="AP590" s="324">
        <f>SUMIF('Rekapitulasi Juni'!$U$9:$U$192,APS!$B590,'Rekapitulasi Juni'!$W$9:$W$192)</f>
        <v>0</v>
      </c>
      <c r="AQ590" s="27"/>
      <c r="AR590" s="325">
        <f t="shared" si="933"/>
        <v>0</v>
      </c>
      <c r="AS590" s="325">
        <f t="shared" si="934"/>
        <v>0</v>
      </c>
      <c r="AT590" s="27"/>
      <c r="AU590" s="324">
        <f>SUMIF('Rekapitulasi Juni'!$AL$9:$AL$192,APS!$B590,'Rekapitulasi Juni'!$AM$9:$AM$192)</f>
        <v>0</v>
      </c>
      <c r="AV590" s="324">
        <f>SUMIF('Rekapitulasi Juni'!$AL$9:$AL$192,APS!$B590,'Rekapitulasi Juni'!$AN$9:$AN$192)</f>
        <v>0</v>
      </c>
      <c r="AW590" s="27"/>
      <c r="AX590" s="325">
        <f t="shared" si="935"/>
        <v>0</v>
      </c>
      <c r="AY590" s="325">
        <f t="shared" si="936"/>
        <v>0</v>
      </c>
      <c r="AZ590" s="41">
        <f t="shared" si="937"/>
        <v>0</v>
      </c>
      <c r="BA590" s="41">
        <f t="shared" si="938"/>
        <v>0</v>
      </c>
      <c r="BB590" s="41">
        <f t="shared" si="939"/>
        <v>0</v>
      </c>
      <c r="BC590" s="41">
        <f t="shared" si="940"/>
        <v>0</v>
      </c>
      <c r="BD590" s="41">
        <f t="shared" si="941"/>
        <v>0</v>
      </c>
      <c r="BE590" s="41">
        <f t="shared" si="942"/>
        <v>0</v>
      </c>
      <c r="BF590" s="180">
        <f t="shared" si="943"/>
        <v>0</v>
      </c>
      <c r="BG590" s="27">
        <v>0</v>
      </c>
      <c r="BH590" s="27"/>
      <c r="BI590" s="324">
        <f>SUMIF('Rekapitulasi Juni'!$D$214:$D$393,APS!$B590,'Rekapitulasi Juni'!$E$214:$E$393)</f>
        <v>0</v>
      </c>
      <c r="BJ590" s="324">
        <f>SUMIF('Rekapitulasi Juni'!$D$214:$D$393,APS!$B590,'Rekapitulasi Juni'!$F$214:$F$393)</f>
        <v>0</v>
      </c>
      <c r="BK590" s="27"/>
      <c r="BL590" s="325">
        <f t="shared" si="944"/>
        <v>0</v>
      </c>
      <c r="BM590" s="325">
        <f t="shared" si="945"/>
        <v>0</v>
      </c>
      <c r="BN590" s="27"/>
      <c r="BO590" s="324">
        <f>SUMIF('Rekapitulasi Juni'!$U$214:$U$393,APS!$B590,'Rekapitulasi Juni'!$V$214:$V$393)</f>
        <v>0</v>
      </c>
      <c r="BP590" s="324">
        <f>SUMIF('Rekapitulasi Juni'!$U$214:$U$393,APS!$B590,'Rekapitulasi Juni'!$W$214:$W$393)</f>
        <v>0</v>
      </c>
      <c r="BQ590" s="27"/>
      <c r="BR590" s="325">
        <f t="shared" si="946"/>
        <v>0</v>
      </c>
      <c r="BS590" s="325">
        <f t="shared" si="947"/>
        <v>0</v>
      </c>
      <c r="BT590" s="27"/>
      <c r="BU590" s="324">
        <f>SUMIF('Rekapitulasi Juni'!$AL$214:$AL$393,APS!$B590,'Rekapitulasi Juni'!$AM$214:$AM$393)</f>
        <v>0</v>
      </c>
      <c r="BV590" s="324">
        <f>SUMIF('Rekapitulasi Juni'!$AL$214:$AL$393,APS!$B590,'Rekapitulasi Juni'!$AN$214:$AN$393)</f>
        <v>0</v>
      </c>
      <c r="BW590" s="27"/>
      <c r="BX590" s="325">
        <f t="shared" si="948"/>
        <v>0</v>
      </c>
      <c r="BY590" s="325">
        <f t="shared" si="949"/>
        <v>0</v>
      </c>
      <c r="BZ590" s="27"/>
      <c r="CA590" s="324">
        <f>SUMIF('Rekapitulasi Juni'!$BA$214:$BA$393,APS!$B590,'Rekapitulasi Juni'!$BB$214:$BB$393)</f>
        <v>0</v>
      </c>
      <c r="CB590" s="324">
        <f>SUMIF('Rekapitulasi Juni'!$BA$214:$BA$393,APS!$B590,'Rekapitulasi Juni'!$BC$214:$BC$393)</f>
        <v>0</v>
      </c>
      <c r="CC590" s="27"/>
      <c r="CD590" s="325">
        <f t="shared" si="950"/>
        <v>0</v>
      </c>
      <c r="CE590" s="325">
        <f t="shared" si="951"/>
        <v>0</v>
      </c>
      <c r="CF590" s="27"/>
      <c r="CG590" s="324">
        <f>SUMIF('Rekapitulasi Juni'!$BP$214:$BP$393,APS!$B590,'Rekapitulasi Juni'!$BQ$214:$BQ$393)</f>
        <v>0</v>
      </c>
      <c r="CH590" s="324">
        <f>SUMIF('Rekapitulasi Juni'!$BP$214:$BP$393,APS!$B590,'Rekapitulasi Juni'!$BR$214:$BR$393)</f>
        <v>0</v>
      </c>
      <c r="CI590" s="27"/>
      <c r="CJ590" s="325">
        <f t="shared" si="952"/>
        <v>0</v>
      </c>
      <c r="CK590" s="325">
        <f t="shared" si="953"/>
        <v>0</v>
      </c>
      <c r="CL590" s="41">
        <f t="shared" si="954"/>
        <v>0</v>
      </c>
      <c r="CM590" s="41">
        <f t="shared" si="955"/>
        <v>0</v>
      </c>
      <c r="CN590" s="41">
        <f t="shared" si="956"/>
        <v>0</v>
      </c>
      <c r="CO590" s="41">
        <f t="shared" si="957"/>
        <v>0</v>
      </c>
      <c r="CP590" s="41">
        <f t="shared" si="958"/>
        <v>0</v>
      </c>
      <c r="CQ590" s="41">
        <f t="shared" si="959"/>
        <v>0</v>
      </c>
      <c r="CR590" s="180">
        <f t="shared" si="960"/>
        <v>0</v>
      </c>
      <c r="CS590" s="27">
        <v>0</v>
      </c>
      <c r="CT590" s="27"/>
      <c r="CU590" s="324">
        <f>SUMIF('Rekapitulasi Juni'!$D$410:$D$588,APS!$B590,'Rekapitulasi Juni'!$E$410:$E$588)</f>
        <v>0</v>
      </c>
      <c r="CV590" s="324">
        <f>SUMIF('Rekapitulasi Juni'!$D$410:$D$588,APS!$B590,'Rekapitulasi Juni'!$F$410:$F$588)</f>
        <v>0</v>
      </c>
      <c r="CW590" s="27"/>
      <c r="CX590" s="325">
        <f t="shared" si="961"/>
        <v>0</v>
      </c>
      <c r="CY590" s="325">
        <f t="shared" si="962"/>
        <v>0</v>
      </c>
      <c r="CZ590" s="27"/>
      <c r="DA590" s="324">
        <f>SUMIF('Rekapitulasi Juni'!$U$410:$U$588,APS!$B590,'Rekapitulasi Juni'!$V$410:$V$588)</f>
        <v>0</v>
      </c>
      <c r="DB590" s="324">
        <f>SUMIF('Rekapitulasi Juni'!$U$410:$U$588,APS!$B590,'Rekapitulasi Juni'!$W$410:$W$588)</f>
        <v>0</v>
      </c>
      <c r="DC590" s="27"/>
      <c r="DD590" s="325">
        <f t="shared" si="963"/>
        <v>0</v>
      </c>
      <c r="DE590" s="325">
        <f t="shared" si="964"/>
        <v>0</v>
      </c>
      <c r="DF590" s="27"/>
      <c r="DG590" s="324">
        <f>SUMIF('Rekapitulasi Juni'!$AL$410:$AL$588,APS!$B590,'Rekapitulasi Juni'!$AM$410:$AM$588)</f>
        <v>0</v>
      </c>
      <c r="DH590" s="324">
        <f>SUMIF('Rekapitulasi Juni'!$AL$410:$AL$588,APS!$B590,'Rekapitulasi Juni'!$AN$410:$AN$588)</f>
        <v>0</v>
      </c>
      <c r="DI590" s="27"/>
      <c r="DJ590" s="325">
        <f t="shared" si="929"/>
        <v>0</v>
      </c>
      <c r="DK590" s="325">
        <f t="shared" si="930"/>
        <v>0</v>
      </c>
      <c r="DL590" s="27"/>
      <c r="DM590" s="324">
        <f>SUMIF('Rekapitulasi Juni'!$BA$410:$BA$588,APS!$B590,'Rekapitulasi Juni'!$BB$410:$BB$588)</f>
        <v>0</v>
      </c>
      <c r="DN590" s="324">
        <f>SUMIF('Rekapitulasi Juni'!$BA$410:$BA$588,APS!$B590,'Rekapitulasi Juni'!$BC$410:$BC$588)</f>
        <v>0</v>
      </c>
      <c r="DO590" s="324">
        <f>SUMIF('Rekapitulasi Juni'!$BA$410:$BA$588,APS!$B590,'Rekapitulasi Juni'!$BF$410:$BF$588)</f>
        <v>0</v>
      </c>
      <c r="DP590" s="325">
        <f t="shared" si="921"/>
        <v>0</v>
      </c>
      <c r="DQ590" s="325">
        <f t="shared" si="922"/>
        <v>0</v>
      </c>
      <c r="DR590" s="27">
        <v>100</v>
      </c>
      <c r="DS590" s="324">
        <f>SUMIF('Rekapitulasi Juni'!$BP$410:$BP$588,APS!$B590,'Rekapitulasi Juni'!$BQ$410:$BQ$588)</f>
        <v>0</v>
      </c>
      <c r="DT590" s="324">
        <f>SUMIF('Rekapitulasi Juni'!$BP$410:$BP$588,APS!$B590,'Rekapitulasi Juni'!$BR$410:$BR$588)</f>
        <v>0</v>
      </c>
      <c r="DU590" s="27"/>
      <c r="DV590" s="325">
        <f t="shared" si="923"/>
        <v>0</v>
      </c>
      <c r="DW590" s="325">
        <f t="shared" si="924"/>
        <v>0</v>
      </c>
      <c r="DX590" s="41">
        <f t="shared" si="965"/>
        <v>100</v>
      </c>
      <c r="DY590" s="41">
        <f t="shared" si="966"/>
        <v>0</v>
      </c>
      <c r="DZ590" s="41">
        <f t="shared" si="967"/>
        <v>0</v>
      </c>
      <c r="EA590" s="41">
        <f t="shared" si="968"/>
        <v>0</v>
      </c>
      <c r="EB590" s="41">
        <f t="shared" si="969"/>
        <v>0</v>
      </c>
      <c r="EC590" s="41">
        <f t="shared" si="970"/>
        <v>-100</v>
      </c>
      <c r="ED590" s="180">
        <f t="shared" si="971"/>
        <v>0</v>
      </c>
      <c r="EE590" s="27">
        <v>0</v>
      </c>
      <c r="EF590" s="27"/>
      <c r="EG590" s="324">
        <f>SUMIF('Rekapitulasi Juni'!$D$608:$D$786,APS!$B590,'Rekapitulasi Juni'!$E$608:$E$786)</f>
        <v>0</v>
      </c>
      <c r="EH590" s="324">
        <f>SUMIF('Rekapitulasi Juni'!$D$608:$D$786,APS!$B590,'Rekapitulasi Juni'!$F$608:$F$786)</f>
        <v>0</v>
      </c>
      <c r="EI590" s="27"/>
      <c r="EJ590" s="325">
        <f t="shared" si="925"/>
        <v>0</v>
      </c>
      <c r="EK590" s="325">
        <f t="shared" si="926"/>
        <v>0</v>
      </c>
      <c r="EL590" s="27"/>
      <c r="EM590" s="324">
        <f>SUMIF('Rekapitulasi Juni'!$U$608:$U$786,APS!$B590,'Rekapitulasi Juni'!$V$608:$V$786)</f>
        <v>0</v>
      </c>
      <c r="EN590" s="324">
        <f>SUMIF('Rekapitulasi Juni'!$U$608:$U$786,APS!$B590,'Rekapitulasi Juni'!$W$608:$W$786)</f>
        <v>0</v>
      </c>
      <c r="EO590" s="27"/>
      <c r="EP590" s="325">
        <f t="shared" si="927"/>
        <v>0</v>
      </c>
      <c r="EQ590" s="325">
        <f t="shared" si="928"/>
        <v>0</v>
      </c>
      <c r="ER590" s="27"/>
      <c r="ES590" s="324">
        <f>SUMIF('Rekapitulasi Juni'!$AL$608:$AL$786,APS!$B590,'Rekapitulasi Juni'!$AM$608:$AM$786)</f>
        <v>0</v>
      </c>
      <c r="ET590" s="324">
        <f>SUMIF('Rekapitulasi Juni'!$AL$608:$AL$786,APS!$B590,'Rekapitulasi Juni'!$AN$608:$AN$786)</f>
        <v>0</v>
      </c>
      <c r="EU590" s="27"/>
      <c r="EV590" s="325">
        <f t="shared" si="914"/>
        <v>0</v>
      </c>
      <c r="EW590" s="325">
        <f t="shared" si="915"/>
        <v>0</v>
      </c>
      <c r="EX590" s="27"/>
      <c r="EY590" s="324">
        <f>SUMIF('Rekapitulasi Juni'!$BA$608:$BA$786,APS!$B590,'Rekapitulasi Juni'!$BB$608:$BB$786)</f>
        <v>0</v>
      </c>
      <c r="EZ590" s="324">
        <f>SUMIF('Rekapitulasi Juni'!$BA$608:$BA$786,APS!$B590,'Rekapitulasi Juni'!$BC$608:$BC$786)</f>
        <v>0</v>
      </c>
      <c r="FA590" s="324">
        <f>SUMIF('Rekapitulasi Juni'!$BA$608:$BA$786,APS!$B590,'Rekapitulasi Juni'!$BF$608:$BF$786)</f>
        <v>0</v>
      </c>
      <c r="FB590" s="325">
        <f t="shared" si="916"/>
        <v>0</v>
      </c>
      <c r="FC590" s="325">
        <f t="shared" si="917"/>
        <v>0</v>
      </c>
      <c r="FD590" s="27"/>
      <c r="FE590" s="27"/>
      <c r="FF590" s="27"/>
      <c r="FG590" s="27"/>
      <c r="FH590" s="27"/>
      <c r="FI590" s="27"/>
      <c r="FJ590" s="41">
        <f t="shared" si="972"/>
        <v>0</v>
      </c>
      <c r="FK590" s="41">
        <f t="shared" si="973"/>
        <v>0</v>
      </c>
      <c r="FL590" s="41">
        <f t="shared" si="974"/>
        <v>0</v>
      </c>
      <c r="FM590" s="41">
        <f t="shared" si="975"/>
        <v>0</v>
      </c>
      <c r="FN590" s="41">
        <f t="shared" si="976"/>
        <v>0</v>
      </c>
      <c r="FO590" s="41">
        <f t="shared" si="977"/>
        <v>0</v>
      </c>
      <c r="FP590" s="180">
        <f t="shared" si="978"/>
        <v>0</v>
      </c>
      <c r="FQ590" s="27"/>
      <c r="FR590" s="27"/>
      <c r="FS590" s="324">
        <f>SUMIF('Rekapitulasi Juni'!$D$804:$D$984,APS!$B590,'Rekapitulasi Juni'!$E$804:$E$984)</f>
        <v>0</v>
      </c>
      <c r="FT590" s="324">
        <f>SUMIF('Rekapitulasi Juni'!$D$804:$D$984,APS!$B590,'Rekapitulasi Juni'!$F$804:$F$984)</f>
        <v>0</v>
      </c>
      <c r="FU590" s="27"/>
      <c r="FV590" s="325">
        <f t="shared" si="918"/>
        <v>0</v>
      </c>
      <c r="FW590" s="325">
        <f t="shared" si="919"/>
        <v>0</v>
      </c>
      <c r="FX590" s="27"/>
      <c r="FY590" s="324">
        <f>SUMIF('Rekapitulasi Juni'!$U$804:$U$984,APS!$B590,'Rekapitulasi Juni'!$V$804:$V$984)</f>
        <v>0</v>
      </c>
      <c r="FZ590" s="324">
        <f>SUMIF('Rekapitulasi Juni'!$U$804:$U$984,APS!$B590,'Rekapitulasi Juni'!$W$804:$W$984)</f>
        <v>0</v>
      </c>
      <c r="GA590" s="27"/>
      <c r="GB590" s="325">
        <f t="shared" ref="GB590" si="991">IF(FX590=0,0,((FZ590+GA590)/FX590)*100)</f>
        <v>0</v>
      </c>
      <c r="GC590" s="325">
        <f t="shared" ref="GC590" si="992">IF(FY590=0,0,((FZ590+GA590)/FY590)*100)</f>
        <v>0</v>
      </c>
      <c r="GD590" s="27"/>
      <c r="GE590" s="324">
        <f>SUMIF('Rekapitulasi Juni'!$AL$804:$AL$984,APS!$B590,'Rekapitulasi Juni'!$AM$804:$AM$984)</f>
        <v>0</v>
      </c>
      <c r="GF590" s="324">
        <f>SUMIF('Rekapitulasi Juni'!$AL$804:$AL$984,APS!$B590,'Rekapitulasi Juni'!$AN$804:$AN$984)</f>
        <v>0</v>
      </c>
      <c r="GG590" s="27"/>
      <c r="GH590" s="325">
        <f t="shared" si="989"/>
        <v>0</v>
      </c>
      <c r="GI590" s="325">
        <f t="shared" si="903"/>
        <v>0</v>
      </c>
      <c r="GJ590" s="27"/>
      <c r="GK590" s="27"/>
      <c r="GL590" s="41">
        <f t="shared" si="979"/>
        <v>0</v>
      </c>
      <c r="GM590" s="41">
        <f t="shared" si="980"/>
        <v>0</v>
      </c>
      <c r="GN590" s="41">
        <f t="shared" si="981"/>
        <v>0</v>
      </c>
      <c r="GO590" s="41">
        <f t="shared" si="911"/>
        <v>0</v>
      </c>
      <c r="GP590" s="41">
        <f t="shared" si="982"/>
        <v>0</v>
      </c>
      <c r="GQ590" s="41">
        <f t="shared" si="983"/>
        <v>0</v>
      </c>
      <c r="GR590" s="180">
        <f t="shared" si="984"/>
        <v>0</v>
      </c>
      <c r="GS590" s="41">
        <f t="shared" si="904"/>
        <v>100</v>
      </c>
      <c r="GT590" s="41">
        <f t="shared" si="905"/>
        <v>0</v>
      </c>
      <c r="GU590" s="41">
        <f t="shared" si="906"/>
        <v>0</v>
      </c>
      <c r="GV590" s="41">
        <f t="shared" si="907"/>
        <v>0</v>
      </c>
      <c r="GW590" s="41">
        <f t="shared" si="908"/>
        <v>0</v>
      </c>
      <c r="GX590" s="41">
        <f t="shared" si="990"/>
        <v>-100</v>
      </c>
      <c r="GY590" s="180">
        <f t="shared" si="910"/>
        <v>0</v>
      </c>
      <c r="GZ590" s="41">
        <v>567</v>
      </c>
      <c r="HA590" s="32"/>
      <c r="HB590" s="42">
        <f t="shared" si="794"/>
        <v>100</v>
      </c>
      <c r="HC590" s="59"/>
    </row>
    <row r="591" spans="1:211">
      <c r="A591" s="189">
        <f ca="1">NOW()</f>
        <v>44383.312488425923</v>
      </c>
      <c r="B591" s="190" t="s">
        <v>1353</v>
      </c>
      <c r="C591" s="196">
        <f>GU10/B4</f>
        <v>1585.1</v>
      </c>
      <c r="K591" s="68"/>
      <c r="P591" s="82"/>
    </row>
    <row r="592" spans="1:211" ht="20.25">
      <c r="A592" s="191"/>
      <c r="B592" s="192" t="s">
        <v>1354</v>
      </c>
      <c r="C592" s="334">
        <f>GX10/D4</f>
        <v>-11627</v>
      </c>
    </row>
    <row r="593" spans="1:3">
      <c r="A593" s="193" t="s">
        <v>1355</v>
      </c>
      <c r="B593" s="193" t="s">
        <v>1356</v>
      </c>
      <c r="C593" s="193" t="s">
        <v>1357</v>
      </c>
    </row>
    <row r="594" spans="1:3">
      <c r="A594" s="193"/>
      <c r="B594" s="193"/>
      <c r="C594" s="193"/>
    </row>
    <row r="595" spans="1:3">
      <c r="A595" s="193"/>
      <c r="B595" s="193"/>
      <c r="C595" s="193"/>
    </row>
    <row r="596" spans="1:3">
      <c r="A596" s="193"/>
      <c r="B596" s="193"/>
      <c r="C596" s="193"/>
    </row>
    <row r="597" spans="1:3">
      <c r="A597" s="193"/>
      <c r="B597" s="193"/>
      <c r="C597" s="193"/>
    </row>
    <row r="598" spans="1:3">
      <c r="A598" s="194" t="s">
        <v>1358</v>
      </c>
      <c r="B598" s="194" t="s">
        <v>1359</v>
      </c>
      <c r="C598" s="194" t="s">
        <v>1360</v>
      </c>
    </row>
    <row r="599" spans="1:3">
      <c r="A599" s="195" t="s">
        <v>1361</v>
      </c>
      <c r="B599" s="195" t="s">
        <v>1362</v>
      </c>
      <c r="C599" s="195" t="s">
        <v>1363</v>
      </c>
    </row>
    <row r="600" spans="1:3">
      <c r="B600" s="190" t="s">
        <v>1364</v>
      </c>
      <c r="C600" s="202">
        <f>GV10/IB630</f>
        <v>68.333333333333329</v>
      </c>
    </row>
    <row r="618" spans="34:236" ht="18">
      <c r="AH618" s="197">
        <v>0</v>
      </c>
      <c r="AI618" s="197"/>
      <c r="AJ618" s="197"/>
      <c r="AK618" s="197"/>
      <c r="AL618" s="197"/>
      <c r="AM618" s="197"/>
      <c r="AN618" s="197"/>
      <c r="AO618" s="197"/>
      <c r="AP618" s="197"/>
      <c r="AQ618" s="197"/>
      <c r="AR618" s="197"/>
      <c r="AS618" s="197"/>
      <c r="AT618" s="197"/>
      <c r="AU618" s="197"/>
      <c r="AV618" s="197"/>
      <c r="AW618" s="197"/>
      <c r="AX618" s="197"/>
      <c r="AY618" s="198">
        <v>0</v>
      </c>
      <c r="AZ618" s="198"/>
      <c r="BA618" s="198"/>
      <c r="BB618" s="198"/>
      <c r="BC618" s="198">
        <v>0</v>
      </c>
      <c r="BD618" s="198"/>
      <c r="BE618" s="198"/>
      <c r="BF618" s="198"/>
      <c r="BG618" s="198">
        <v>0</v>
      </c>
      <c r="BH618" s="198"/>
      <c r="BI618" s="198"/>
      <c r="BJ618" s="198">
        <v>0</v>
      </c>
      <c r="BK618" s="198"/>
      <c r="BL618" s="198"/>
      <c r="BM618" s="198"/>
      <c r="BN618" s="198"/>
      <c r="BO618" s="198"/>
      <c r="BP618" s="198"/>
      <c r="BQ618" s="198"/>
      <c r="BR618" s="198"/>
      <c r="BS618" s="198"/>
      <c r="BT618" s="198"/>
      <c r="BU618" s="198">
        <v>0</v>
      </c>
      <c r="BV618" s="198">
        <v>0</v>
      </c>
      <c r="BW618" s="198"/>
      <c r="BX618" s="198"/>
      <c r="BY618" s="198"/>
      <c r="BZ618" s="198"/>
      <c r="CA618" s="198"/>
      <c r="CB618" s="198"/>
      <c r="CC618" s="198">
        <v>0</v>
      </c>
      <c r="CD618" s="198"/>
      <c r="CE618" s="198">
        <v>0</v>
      </c>
      <c r="CF618" s="198"/>
      <c r="CG618" s="198"/>
      <c r="CH618" s="198"/>
      <c r="CI618" s="198"/>
      <c r="CJ618" s="198"/>
      <c r="CK618" s="198"/>
      <c r="CL618" s="198"/>
      <c r="CM618" s="198"/>
      <c r="CN618" s="198"/>
      <c r="CO618" s="198"/>
      <c r="CP618" s="198"/>
      <c r="CQ618" s="198"/>
      <c r="CR618" s="198"/>
      <c r="CS618" s="198"/>
      <c r="CT618" s="198"/>
      <c r="CU618" s="198"/>
      <c r="CV618" s="198">
        <v>0</v>
      </c>
      <c r="CW618" s="198">
        <v>0</v>
      </c>
      <c r="CX618" s="198"/>
      <c r="CY618" s="198"/>
      <c r="CZ618" s="198"/>
      <c r="DA618" s="198"/>
      <c r="DB618" s="198"/>
      <c r="DC618" s="198"/>
      <c r="DD618" s="198">
        <v>0</v>
      </c>
      <c r="DE618" s="198">
        <v>0</v>
      </c>
      <c r="DF618" s="198"/>
      <c r="DG618" s="198">
        <v>0</v>
      </c>
      <c r="DH618" s="198"/>
      <c r="DI618" s="198">
        <v>0</v>
      </c>
      <c r="DJ618" s="198">
        <v>0</v>
      </c>
      <c r="DK618" s="198">
        <v>0</v>
      </c>
      <c r="DL618" s="198"/>
      <c r="DM618" s="198"/>
      <c r="DN618" s="198"/>
      <c r="DO618" s="198"/>
      <c r="DP618" s="198">
        <v>0</v>
      </c>
      <c r="DQ618" s="198"/>
      <c r="DR618" s="198"/>
      <c r="DS618" s="198"/>
      <c r="DT618" s="198"/>
      <c r="DU618" s="198"/>
      <c r="DV618" s="198"/>
      <c r="DW618" s="198">
        <v>0</v>
      </c>
      <c r="DX618" s="198">
        <v>0</v>
      </c>
      <c r="DY618" s="198"/>
      <c r="DZ618" s="198"/>
      <c r="EA618" s="198"/>
      <c r="EB618" s="198"/>
      <c r="EC618" s="198">
        <v>0</v>
      </c>
      <c r="ED618" s="198"/>
      <c r="EE618" s="198"/>
      <c r="EF618" s="198"/>
      <c r="EG618" s="198"/>
      <c r="EH618" s="198"/>
      <c r="EI618" s="198"/>
      <c r="EJ618" s="198"/>
      <c r="EK618" s="198"/>
      <c r="EL618" s="198"/>
      <c r="EM618" s="198"/>
      <c r="EN618" s="198"/>
      <c r="EO618" s="198"/>
      <c r="EP618" s="198"/>
      <c r="EQ618" s="198"/>
      <c r="ER618" s="198"/>
      <c r="ES618" s="198"/>
      <c r="ET618" s="198"/>
      <c r="EU618" s="198"/>
      <c r="EV618" s="198"/>
      <c r="EW618" s="198"/>
      <c r="EX618" s="198"/>
      <c r="EY618" s="198"/>
      <c r="EZ618" s="198"/>
      <c r="FA618" s="198"/>
      <c r="FB618" s="198">
        <v>0</v>
      </c>
      <c r="FC618" s="198"/>
      <c r="FD618" s="198"/>
      <c r="FE618" s="198"/>
      <c r="FF618" s="198">
        <v>0</v>
      </c>
      <c r="FG618" s="198"/>
      <c r="FH618" s="198"/>
      <c r="FI618" s="198"/>
      <c r="FJ618" s="198">
        <v>0</v>
      </c>
      <c r="FK618" s="198"/>
      <c r="FL618" s="198"/>
      <c r="FM618" s="198"/>
      <c r="FN618" s="198">
        <v>0</v>
      </c>
      <c r="FO618" s="198"/>
      <c r="FP618" s="198">
        <v>0</v>
      </c>
      <c r="FQ618" s="198"/>
      <c r="FR618" s="198"/>
      <c r="FS618" s="198"/>
      <c r="FT618" s="198">
        <v>0</v>
      </c>
      <c r="FU618" s="198">
        <v>0</v>
      </c>
      <c r="FV618" s="198">
        <v>0</v>
      </c>
      <c r="FW618" s="198"/>
      <c r="FX618" s="198"/>
      <c r="FY618" s="198">
        <v>0</v>
      </c>
      <c r="FZ618" s="198"/>
      <c r="GA618" s="198"/>
      <c r="GB618" s="198"/>
      <c r="GC618" s="198"/>
      <c r="GD618" s="198"/>
      <c r="GE618" s="198"/>
      <c r="GF618" s="198"/>
      <c r="GG618" s="198">
        <v>0</v>
      </c>
      <c r="GH618" s="198"/>
      <c r="GI618" s="198"/>
      <c r="GJ618" s="198"/>
      <c r="GK618" s="198"/>
      <c r="GL618" s="198"/>
      <c r="GM618" s="198"/>
      <c r="GN618" s="198"/>
      <c r="GO618" s="198"/>
      <c r="GP618" s="198"/>
      <c r="GQ618" s="198"/>
      <c r="GR618" s="198"/>
      <c r="GS618" s="198"/>
      <c r="GT618" s="198"/>
      <c r="GU618" s="198"/>
      <c r="GV618" s="198"/>
      <c r="GW618" s="198"/>
      <c r="GX618" s="198"/>
      <c r="GY618" s="198"/>
      <c r="GZ618" s="198"/>
      <c r="HA618" s="198"/>
      <c r="HB618" s="198"/>
      <c r="HC618" s="198"/>
      <c r="HD618" s="198"/>
      <c r="HE618" s="198"/>
      <c r="HF618" s="198"/>
      <c r="HG618" s="198"/>
      <c r="HH618" s="198"/>
      <c r="HI618" s="198"/>
      <c r="HJ618" s="198"/>
      <c r="HK618" s="198"/>
      <c r="HL618" s="198"/>
      <c r="HM618" s="198"/>
      <c r="HN618" s="198"/>
      <c r="HO618" s="198"/>
      <c r="HP618" s="198"/>
      <c r="HQ618" s="198"/>
      <c r="HR618" s="198"/>
      <c r="HS618" s="198"/>
      <c r="HT618" s="198"/>
      <c r="HU618" s="198"/>
      <c r="HV618" s="198"/>
      <c r="HW618" s="198"/>
      <c r="HX618" s="198"/>
      <c r="HY618" s="198"/>
      <c r="HZ618" s="198"/>
      <c r="IA618" s="198"/>
      <c r="IB618" s="198"/>
    </row>
    <row r="619" spans="34:236" ht="18">
      <c r="AH619" s="197">
        <f>AH617</f>
        <v>0</v>
      </c>
      <c r="AI619" s="197"/>
      <c r="AJ619" s="197"/>
      <c r="AK619" s="197"/>
      <c r="AL619" s="197"/>
      <c r="AM619" s="197"/>
      <c r="AN619" s="197"/>
      <c r="AO619" s="197"/>
      <c r="AP619" s="197"/>
      <c r="AQ619" s="197"/>
      <c r="AR619" s="197"/>
      <c r="AS619" s="197"/>
      <c r="AT619" s="197"/>
      <c r="AU619" s="197"/>
      <c r="AV619" s="197"/>
      <c r="AW619" s="197"/>
      <c r="AX619" s="197"/>
      <c r="AY619" s="199">
        <f>AJ10</f>
        <v>336</v>
      </c>
      <c r="AZ619" s="198"/>
      <c r="BA619" s="198"/>
      <c r="BB619" s="198"/>
      <c r="BC619" s="199">
        <f>AP10</f>
        <v>1630</v>
      </c>
      <c r="BD619" s="198"/>
      <c r="BE619" s="198"/>
      <c r="BF619" s="198"/>
      <c r="BG619" s="199">
        <f>AV10</f>
        <v>1524</v>
      </c>
      <c r="BH619" s="199"/>
      <c r="BI619" s="198"/>
      <c r="BJ619" s="199">
        <f>BJ617</f>
        <v>0</v>
      </c>
      <c r="BK619" s="199"/>
      <c r="BL619" s="198"/>
      <c r="BM619" s="198"/>
      <c r="BN619" s="198"/>
      <c r="BO619" s="198"/>
      <c r="BP619" s="198"/>
      <c r="BQ619" s="198"/>
      <c r="BR619" s="198"/>
      <c r="BS619" s="198"/>
      <c r="BT619" s="198"/>
      <c r="BU619" s="199">
        <f>BU617</f>
        <v>0</v>
      </c>
      <c r="BV619" s="199">
        <f>BJ10</f>
        <v>2078</v>
      </c>
      <c r="BW619" s="198"/>
      <c r="BX619" s="198"/>
      <c r="BY619" s="198"/>
      <c r="BZ619" s="198"/>
      <c r="CA619" s="198"/>
      <c r="CB619" s="198"/>
      <c r="CC619" s="199">
        <f>BP10</f>
        <v>1600</v>
      </c>
      <c r="CD619" s="198"/>
      <c r="CE619" s="199">
        <f>BV10</f>
        <v>1971</v>
      </c>
      <c r="CF619" s="198"/>
      <c r="CG619" s="198"/>
      <c r="CH619" s="198"/>
      <c r="CI619" s="198"/>
      <c r="CJ619" s="198"/>
      <c r="CK619" s="198"/>
      <c r="CL619" s="198"/>
      <c r="CM619" s="198"/>
      <c r="CN619" s="198"/>
      <c r="CO619" s="198"/>
      <c r="CP619" s="198"/>
      <c r="CQ619" s="198"/>
      <c r="CR619" s="198"/>
      <c r="CS619" s="198"/>
      <c r="CT619" s="198"/>
      <c r="CU619" s="198"/>
      <c r="CV619" s="199">
        <f>CB10</f>
        <v>1987</v>
      </c>
      <c r="CW619" s="199">
        <f>CH10</f>
        <v>2011</v>
      </c>
      <c r="CX619" s="198"/>
      <c r="CY619" s="198"/>
      <c r="CZ619" s="198"/>
      <c r="DA619" s="198"/>
      <c r="DB619" s="198"/>
      <c r="DC619" s="198"/>
      <c r="DD619" s="199">
        <f>DD617</f>
        <v>0</v>
      </c>
      <c r="DE619" s="199">
        <f>DE617</f>
        <v>0</v>
      </c>
      <c r="DF619" s="199"/>
      <c r="DG619" s="199">
        <f>CV10</f>
        <v>2114</v>
      </c>
      <c r="DH619" s="198"/>
      <c r="DI619" s="199">
        <f>DB10</f>
        <v>1954</v>
      </c>
      <c r="DJ619" s="199">
        <f>DH10</f>
        <v>1850</v>
      </c>
      <c r="DK619" s="199">
        <f>DN10</f>
        <v>1809</v>
      </c>
      <c r="DL619" s="198"/>
      <c r="DM619" s="198"/>
      <c r="DN619" s="198"/>
      <c r="DO619" s="198"/>
      <c r="DP619" s="199">
        <f>DT10</f>
        <v>492</v>
      </c>
      <c r="DQ619" s="198"/>
      <c r="DR619" s="198"/>
      <c r="DS619" s="198"/>
      <c r="DT619" s="198"/>
      <c r="DU619" s="198"/>
      <c r="DV619" s="198"/>
      <c r="DW619" s="199">
        <f>DW617</f>
        <v>0</v>
      </c>
      <c r="DX619" s="199">
        <f>DX617</f>
        <v>0</v>
      </c>
      <c r="DY619" s="198"/>
      <c r="DZ619" s="198"/>
      <c r="EA619" s="198"/>
      <c r="EB619" s="198"/>
      <c r="EC619" s="199">
        <f>EH10</f>
        <v>1349</v>
      </c>
      <c r="ED619" s="198"/>
      <c r="EE619" s="198"/>
      <c r="EF619" s="198"/>
      <c r="EG619" s="198"/>
      <c r="EH619" s="198"/>
      <c r="EI619" s="198"/>
      <c r="EJ619" s="198"/>
      <c r="EK619" s="198"/>
      <c r="EL619" s="198"/>
      <c r="EM619" s="198"/>
      <c r="EN619" s="198"/>
      <c r="EO619" s="198"/>
      <c r="EP619" s="198"/>
      <c r="EQ619" s="198"/>
      <c r="ER619" s="198"/>
      <c r="ES619" s="198"/>
      <c r="ET619" s="198"/>
      <c r="EU619" s="198"/>
      <c r="EV619" s="198"/>
      <c r="EW619" s="198"/>
      <c r="EX619" s="198"/>
      <c r="EY619" s="198"/>
      <c r="EZ619" s="198"/>
      <c r="FA619" s="198"/>
      <c r="FB619" s="199">
        <f>EN10</f>
        <v>1787</v>
      </c>
      <c r="FC619" s="198"/>
      <c r="FD619" s="198"/>
      <c r="FE619" s="198"/>
      <c r="FF619" s="199">
        <f>ET10</f>
        <v>871</v>
      </c>
      <c r="FG619" s="198"/>
      <c r="FH619" s="199"/>
      <c r="FI619" s="198"/>
      <c r="FJ619" s="199">
        <f>EZ10</f>
        <v>1626</v>
      </c>
      <c r="FK619" s="198"/>
      <c r="FL619" s="198"/>
      <c r="FM619" s="198"/>
      <c r="FN619" s="199">
        <f>FF10</f>
        <v>0</v>
      </c>
      <c r="FO619" s="198"/>
      <c r="FP619" s="199">
        <f>FP617</f>
        <v>0</v>
      </c>
      <c r="FQ619" s="198"/>
      <c r="FR619" s="198"/>
      <c r="FS619" s="198"/>
      <c r="FT619" s="199">
        <f>FT617</f>
        <v>0</v>
      </c>
      <c r="FU619" s="199">
        <f>FT10</f>
        <v>1480</v>
      </c>
      <c r="FV619" s="199">
        <f>FZ10</f>
        <v>1682</v>
      </c>
      <c r="FW619" s="198"/>
      <c r="FX619" s="198"/>
      <c r="FY619" s="199">
        <f>GF10</f>
        <v>1551</v>
      </c>
      <c r="FZ619" s="199"/>
      <c r="GA619" s="198"/>
      <c r="GB619" s="198"/>
      <c r="GC619" s="198"/>
      <c r="GD619" s="198"/>
      <c r="GE619" s="198"/>
      <c r="GF619" s="198"/>
      <c r="GG619" s="199">
        <f>GG617</f>
        <v>0</v>
      </c>
      <c r="GH619" s="198"/>
      <c r="GI619" s="198"/>
      <c r="GJ619" s="198"/>
      <c r="GK619" s="198"/>
      <c r="GL619" s="198"/>
      <c r="GM619" s="198"/>
      <c r="GN619" s="198"/>
      <c r="GO619" s="198"/>
      <c r="GP619" s="198"/>
      <c r="GQ619" s="198"/>
      <c r="GR619" s="198"/>
      <c r="GS619" s="198"/>
      <c r="GT619" s="198"/>
      <c r="GU619" s="198"/>
      <c r="GV619" s="198"/>
      <c r="GW619" s="198"/>
      <c r="GX619" s="198"/>
      <c r="GY619" s="198"/>
      <c r="GZ619" s="198"/>
      <c r="HA619" s="198"/>
      <c r="HB619" s="198"/>
      <c r="HC619" s="198"/>
      <c r="HD619" s="198"/>
      <c r="HE619" s="198"/>
      <c r="HF619" s="198"/>
      <c r="HG619" s="198"/>
      <c r="HH619" s="198"/>
      <c r="HI619" s="198"/>
      <c r="HJ619" s="198"/>
      <c r="HK619" s="198"/>
      <c r="HL619" s="198"/>
      <c r="HM619" s="198"/>
      <c r="HN619" s="198"/>
      <c r="HO619" s="198"/>
      <c r="HP619" s="198"/>
      <c r="HQ619" s="198"/>
      <c r="HR619" s="198"/>
      <c r="HS619" s="198"/>
      <c r="HT619" s="198"/>
      <c r="HU619" s="198"/>
      <c r="HV619" s="198"/>
      <c r="HW619" s="198"/>
      <c r="HX619" s="198"/>
      <c r="HY619" s="198"/>
      <c r="HZ619" s="198"/>
      <c r="IA619" s="198"/>
      <c r="IB619" s="198"/>
    </row>
    <row r="620" spans="34:236">
      <c r="AH620" s="200">
        <v>1</v>
      </c>
      <c r="AI620" s="200"/>
      <c r="AJ620" s="200"/>
      <c r="AK620" s="200"/>
      <c r="AL620" s="200"/>
      <c r="AM620" s="200"/>
      <c r="AN620" s="200"/>
      <c r="AO620" s="200"/>
      <c r="AP620" s="200"/>
      <c r="AQ620" s="200"/>
      <c r="AR620" s="200"/>
      <c r="AS620" s="200"/>
      <c r="AT620" s="200"/>
      <c r="AU620" s="200"/>
      <c r="AV620" s="200"/>
      <c r="AW620" s="200"/>
      <c r="AX620" s="200"/>
      <c r="AY620" s="200">
        <v>2</v>
      </c>
      <c r="AZ620" s="200"/>
      <c r="BA620" s="200"/>
      <c r="BB620" s="200"/>
      <c r="BC620" s="200">
        <v>3</v>
      </c>
      <c r="BD620" s="200"/>
      <c r="BE620" s="200"/>
      <c r="BF620" s="200"/>
      <c r="BG620" s="200">
        <v>4</v>
      </c>
      <c r="BH620" s="200"/>
      <c r="BI620" s="200"/>
      <c r="BJ620" s="200">
        <v>5</v>
      </c>
      <c r="BK620" s="200"/>
      <c r="BL620" s="200"/>
      <c r="BM620" s="200"/>
      <c r="BN620" s="200"/>
      <c r="BO620" s="200"/>
      <c r="BP620" s="200"/>
      <c r="BQ620" s="200"/>
      <c r="BR620" s="200"/>
      <c r="BS620" s="200"/>
      <c r="BT620" s="200"/>
      <c r="BU620" s="200">
        <v>6</v>
      </c>
      <c r="BV620" s="200">
        <v>7</v>
      </c>
      <c r="BW620" s="200"/>
      <c r="BX620" s="200"/>
      <c r="BY620" s="200"/>
      <c r="BZ620" s="200"/>
      <c r="CA620" s="200"/>
      <c r="CB620" s="200"/>
      <c r="CC620" s="200">
        <v>8</v>
      </c>
      <c r="CD620" s="200"/>
      <c r="CE620" s="200">
        <v>9</v>
      </c>
      <c r="CF620" s="200"/>
      <c r="CG620" s="200"/>
      <c r="CH620" s="200"/>
      <c r="CI620" s="200"/>
      <c r="CJ620" s="200"/>
      <c r="CK620" s="200"/>
      <c r="CL620" s="200"/>
      <c r="CM620" s="200"/>
      <c r="CN620" s="200"/>
      <c r="CO620" s="200"/>
      <c r="CP620" s="200"/>
      <c r="CQ620" s="200"/>
      <c r="CR620" s="200"/>
      <c r="CS620" s="200"/>
      <c r="CT620" s="200"/>
      <c r="CU620" s="200"/>
      <c r="CV620" s="200">
        <v>10</v>
      </c>
      <c r="CW620" s="200">
        <v>11</v>
      </c>
      <c r="CX620" s="200"/>
      <c r="CY620" s="200"/>
      <c r="CZ620" s="200"/>
      <c r="DA620" s="200"/>
      <c r="DB620" s="200"/>
      <c r="DC620" s="200"/>
      <c r="DD620" s="200">
        <v>12</v>
      </c>
      <c r="DE620" s="200">
        <v>13</v>
      </c>
      <c r="DF620" s="200"/>
      <c r="DG620" s="200">
        <v>14</v>
      </c>
      <c r="DH620" s="200"/>
      <c r="DI620" s="200">
        <v>15</v>
      </c>
      <c r="DJ620" s="200">
        <v>16</v>
      </c>
      <c r="DK620" s="200">
        <v>17</v>
      </c>
      <c r="DL620" s="200"/>
      <c r="DM620" s="200"/>
      <c r="DN620" s="200"/>
      <c r="DO620" s="200"/>
      <c r="DP620" s="200">
        <v>18</v>
      </c>
      <c r="DQ620" s="200"/>
      <c r="DR620" s="200"/>
      <c r="DS620" s="200"/>
      <c r="DT620" s="200"/>
      <c r="DU620" s="200"/>
      <c r="DV620" s="200"/>
      <c r="DW620" s="200">
        <v>19</v>
      </c>
      <c r="DX620" s="200">
        <v>20</v>
      </c>
      <c r="DY620" s="200"/>
      <c r="DZ620" s="200"/>
      <c r="EA620" s="200"/>
      <c r="EB620" s="200"/>
      <c r="EC620" s="200">
        <v>21</v>
      </c>
      <c r="ED620" s="200"/>
      <c r="EE620" s="200"/>
      <c r="EF620" s="200"/>
      <c r="EG620" s="200"/>
      <c r="EH620" s="200"/>
      <c r="EI620" s="200"/>
      <c r="EJ620" s="200"/>
      <c r="EK620" s="200"/>
      <c r="EL620" s="200"/>
      <c r="EM620" s="200"/>
      <c r="EN620" s="200"/>
      <c r="EO620" s="200"/>
      <c r="EP620" s="200"/>
      <c r="EQ620" s="200"/>
      <c r="ER620" s="200"/>
      <c r="ES620" s="200"/>
      <c r="ET620" s="200"/>
      <c r="EU620" s="200"/>
      <c r="EV620" s="200"/>
      <c r="EW620" s="200"/>
      <c r="EX620" s="200"/>
      <c r="EY620" s="200"/>
      <c r="EZ620" s="200"/>
      <c r="FA620" s="200"/>
      <c r="FB620" s="200">
        <v>22</v>
      </c>
      <c r="FC620" s="200"/>
      <c r="FD620" s="200"/>
      <c r="FE620" s="200"/>
      <c r="FF620" s="200">
        <v>23</v>
      </c>
      <c r="FG620" s="200"/>
      <c r="FH620" s="200"/>
      <c r="FI620" s="200"/>
      <c r="FJ620" s="200">
        <v>24</v>
      </c>
      <c r="FK620" s="200"/>
      <c r="FL620" s="200"/>
      <c r="FM620" s="200"/>
      <c r="FN620" s="200">
        <v>25</v>
      </c>
      <c r="FO620" s="200"/>
      <c r="FP620" s="200">
        <v>26</v>
      </c>
      <c r="FQ620" s="200"/>
      <c r="FR620" s="200"/>
      <c r="FS620" s="200"/>
      <c r="FT620" s="200">
        <v>27</v>
      </c>
      <c r="FU620" s="200">
        <v>28</v>
      </c>
      <c r="FV620" s="200">
        <v>29</v>
      </c>
      <c r="FW620" s="200"/>
      <c r="FX620" s="200"/>
      <c r="FY620" s="200">
        <v>30</v>
      </c>
      <c r="FZ620" s="200"/>
      <c r="GA620" s="200"/>
      <c r="GB620" s="200"/>
      <c r="GC620" s="200"/>
      <c r="GD620" s="200"/>
      <c r="GE620" s="200"/>
      <c r="GF620" s="200"/>
      <c r="GG620" s="200">
        <v>31</v>
      </c>
      <c r="GH620" s="200"/>
      <c r="GI620" s="200"/>
      <c r="GJ620" s="200"/>
      <c r="GK620" s="200"/>
      <c r="GL620" s="200"/>
      <c r="GM620" s="200"/>
      <c r="GN620" s="200"/>
      <c r="GO620" s="200"/>
      <c r="GP620" s="200"/>
      <c r="GQ620" s="200"/>
      <c r="GR620" s="200"/>
      <c r="GS620" s="200"/>
      <c r="GT620" s="200"/>
      <c r="GU620" s="200"/>
      <c r="GV620" s="200"/>
      <c r="GW620" s="200"/>
      <c r="GX620" s="200"/>
      <c r="GY620" s="200"/>
      <c r="GZ620" s="200"/>
      <c r="HA620" s="200"/>
      <c r="HB620" s="200"/>
      <c r="HC620" s="200"/>
      <c r="HD620" s="200"/>
      <c r="HE620" s="200"/>
      <c r="HF620" s="200"/>
      <c r="HG620" s="200"/>
      <c r="HH620" s="200"/>
      <c r="HI620" s="200"/>
      <c r="HJ620" s="200"/>
      <c r="HK620" s="200"/>
      <c r="HL620" s="200"/>
      <c r="HM620" s="200"/>
      <c r="HN620" s="200"/>
      <c r="HO620" s="200"/>
      <c r="HP620" s="200"/>
      <c r="HQ620" s="200"/>
      <c r="HR620" s="200"/>
      <c r="HS620" s="200"/>
      <c r="HT620" s="200"/>
      <c r="HU620" s="200"/>
      <c r="HV620" s="200"/>
      <c r="HW620" s="200"/>
      <c r="HX620" s="200"/>
      <c r="HY620" s="200"/>
      <c r="HZ620" s="200"/>
      <c r="IA620" s="200"/>
      <c r="IB620" s="200"/>
    </row>
    <row r="621" spans="34:236">
      <c r="AH621" s="201">
        <f>IF(AH619&gt;0,1,0)</f>
        <v>0</v>
      </c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>
        <f>IF(AY619&gt;0,1,0)</f>
        <v>1</v>
      </c>
      <c r="AZ621" s="201"/>
      <c r="BA621" s="201"/>
      <c r="BB621" s="201"/>
      <c r="BC621" s="201">
        <f>IF(BC619&gt;0,1,0)</f>
        <v>1</v>
      </c>
      <c r="BD621" s="201"/>
      <c r="BE621" s="201"/>
      <c r="BF621" s="201"/>
      <c r="BG621" s="201">
        <f>IF(BG619&gt;0,1,0)</f>
        <v>1</v>
      </c>
      <c r="BH621" s="201"/>
      <c r="BI621" s="201"/>
      <c r="BJ621" s="201">
        <f>IF(BJ619&gt;0,1,0)</f>
        <v>0</v>
      </c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  <c r="BU621" s="201">
        <f>IF(BU619&gt;0,1,0)</f>
        <v>0</v>
      </c>
      <c r="BV621" s="201">
        <f>IF(BV619&gt;0,1,0)</f>
        <v>1</v>
      </c>
      <c r="BW621" s="201"/>
      <c r="BX621" s="201"/>
      <c r="BY621" s="201"/>
      <c r="BZ621" s="201"/>
      <c r="CA621" s="201"/>
      <c r="CB621" s="201"/>
      <c r="CC621" s="201">
        <f>IF(CC619&gt;0,1,0)</f>
        <v>1</v>
      </c>
      <c r="CD621" s="201"/>
      <c r="CE621" s="201">
        <f>IF(CE619&gt;0,1,0)</f>
        <v>1</v>
      </c>
      <c r="CF621" s="201"/>
      <c r="CG621" s="201"/>
      <c r="CH621" s="201"/>
      <c r="CI621" s="201"/>
      <c r="CJ621" s="201"/>
      <c r="CK621" s="201"/>
      <c r="CL621" s="201"/>
      <c r="CM621" s="201"/>
      <c r="CN621" s="201"/>
      <c r="CO621" s="201"/>
      <c r="CP621" s="201"/>
      <c r="CQ621" s="201"/>
      <c r="CR621" s="201"/>
      <c r="CS621" s="201"/>
      <c r="CT621" s="201"/>
      <c r="CU621" s="201"/>
      <c r="CV621" s="201">
        <f>IF(CV619&gt;0,1,0)</f>
        <v>1</v>
      </c>
      <c r="CW621" s="201">
        <f>IF(CW619&gt;0,1,0)</f>
        <v>1</v>
      </c>
      <c r="CX621" s="201"/>
      <c r="CY621" s="201"/>
      <c r="CZ621" s="201"/>
      <c r="DA621" s="201"/>
      <c r="DB621" s="201"/>
      <c r="DC621" s="201"/>
      <c r="DD621" s="201">
        <f>IF(DD619&gt;0,1,0)</f>
        <v>0</v>
      </c>
      <c r="DE621" s="201">
        <f>IF(DE619&gt;0,1,0)</f>
        <v>0</v>
      </c>
      <c r="DF621" s="201"/>
      <c r="DG621" s="201">
        <f>IF(DG619&gt;0,1,0)</f>
        <v>1</v>
      </c>
      <c r="DH621" s="201"/>
      <c r="DI621" s="201">
        <f>IF(DI619&gt;0,1,0)</f>
        <v>1</v>
      </c>
      <c r="DJ621" s="201">
        <f>IF(DJ619&gt;0,1,0)</f>
        <v>1</v>
      </c>
      <c r="DK621" s="201">
        <f>IF(DK619&gt;0,1,0)</f>
        <v>1</v>
      </c>
      <c r="DL621" s="201"/>
      <c r="DM621" s="201"/>
      <c r="DN621" s="201"/>
      <c r="DO621" s="201"/>
      <c r="DP621" s="201">
        <f>IF(DP619&gt;0,1,0)</f>
        <v>1</v>
      </c>
      <c r="DQ621" s="201"/>
      <c r="DR621" s="201"/>
      <c r="DS621" s="201"/>
      <c r="DT621" s="201"/>
      <c r="DU621" s="201"/>
      <c r="DV621" s="201"/>
      <c r="DW621" s="201">
        <f>IF(DW619&gt;0,1,0)</f>
        <v>0</v>
      </c>
      <c r="DX621" s="201">
        <f>IF(DX619&gt;0,1,0)</f>
        <v>0</v>
      </c>
      <c r="DY621" s="201"/>
      <c r="DZ621" s="201"/>
      <c r="EA621" s="201"/>
      <c r="EB621" s="201"/>
      <c r="EC621" s="201">
        <f>IF(EC619&gt;0,1,0)</f>
        <v>1</v>
      </c>
      <c r="ED621" s="201"/>
      <c r="EE621" s="201"/>
      <c r="EF621" s="201"/>
      <c r="EG621" s="201"/>
      <c r="EH621" s="201"/>
      <c r="EI621" s="201"/>
      <c r="EJ621" s="201"/>
      <c r="EK621" s="201"/>
      <c r="EL621" s="201"/>
      <c r="EM621" s="201"/>
      <c r="EN621" s="201"/>
      <c r="EO621" s="201"/>
      <c r="EP621" s="201"/>
      <c r="EQ621" s="201"/>
      <c r="ER621" s="201"/>
      <c r="ES621" s="201"/>
      <c r="ET621" s="201"/>
      <c r="EU621" s="201"/>
      <c r="EV621" s="201"/>
      <c r="EW621" s="201"/>
      <c r="EX621" s="201"/>
      <c r="EY621" s="201"/>
      <c r="EZ621" s="201"/>
      <c r="FA621" s="201"/>
      <c r="FB621" s="201">
        <f>IF(FB619&gt;0,1,0)</f>
        <v>1</v>
      </c>
      <c r="FC621" s="201"/>
      <c r="FD621" s="201"/>
      <c r="FE621" s="201"/>
      <c r="FF621" s="201">
        <f>IF(FF619&gt;0,1,0)</f>
        <v>1</v>
      </c>
      <c r="FG621" s="201"/>
      <c r="FH621" s="201"/>
      <c r="FI621" s="201"/>
      <c r="FJ621" s="201">
        <f>IF(FJ619&gt;0,1,0)</f>
        <v>1</v>
      </c>
      <c r="FK621" s="201"/>
      <c r="FL621" s="201"/>
      <c r="FM621" s="201"/>
      <c r="FN621" s="201">
        <f>IF(FN619&gt;0,1,0)</f>
        <v>0</v>
      </c>
      <c r="FO621" s="201"/>
      <c r="FP621" s="201">
        <f>IF(FP619&gt;0,1,0)</f>
        <v>0</v>
      </c>
      <c r="FQ621" s="201"/>
      <c r="FR621" s="201"/>
      <c r="FS621" s="201"/>
      <c r="FT621" s="201">
        <f>IF(FT619&gt;0,1,0)</f>
        <v>0</v>
      </c>
      <c r="FU621" s="201">
        <f>IF(FU619&gt;0,1,0)</f>
        <v>1</v>
      </c>
      <c r="FV621" s="201">
        <f>IF(FV619&gt;0,1,0)</f>
        <v>1</v>
      </c>
      <c r="FW621" s="201"/>
      <c r="FX621" s="201"/>
      <c r="FY621" s="201">
        <f>IF(FY619&gt;0,1,0)</f>
        <v>1</v>
      </c>
      <c r="FZ621" s="201"/>
      <c r="GA621" s="201"/>
      <c r="GB621" s="201"/>
      <c r="GC621" s="201"/>
      <c r="GD621" s="201"/>
      <c r="GE621" s="201"/>
      <c r="GF621" s="201"/>
      <c r="GG621" s="201">
        <f>IF(GG619&gt;0,1,0)</f>
        <v>0</v>
      </c>
      <c r="GH621" s="201"/>
      <c r="GI621" s="201"/>
      <c r="GJ621" s="201"/>
      <c r="GK621" s="201"/>
      <c r="GL621" s="201"/>
      <c r="GM621" s="201"/>
      <c r="GN621" s="201"/>
      <c r="GO621" s="201"/>
      <c r="GP621" s="201"/>
      <c r="GQ621" s="201"/>
      <c r="GR621" s="201"/>
      <c r="GS621" s="201"/>
      <c r="GT621" s="201"/>
      <c r="GU621" s="201"/>
      <c r="GV621" s="201"/>
      <c r="GW621" s="201"/>
      <c r="GX621" s="201"/>
      <c r="GY621" s="201"/>
      <c r="GZ621" s="201"/>
      <c r="HA621" s="201"/>
      <c r="HB621" s="201"/>
      <c r="HC621" s="201"/>
      <c r="HD621" s="201"/>
      <c r="HE621" s="201"/>
      <c r="HF621" s="201"/>
      <c r="HG621" s="201"/>
      <c r="HH621" s="201"/>
      <c r="HI621" s="201"/>
      <c r="HJ621" s="201"/>
      <c r="HK621" s="201"/>
      <c r="HL621" s="201"/>
      <c r="HM621" s="201"/>
      <c r="HN621" s="201"/>
      <c r="HO621" s="201"/>
      <c r="HP621" s="201"/>
      <c r="HQ621" s="201"/>
      <c r="HR621" s="201"/>
      <c r="HS621" s="201"/>
      <c r="HT621" s="201"/>
      <c r="HU621" s="201"/>
      <c r="HV621" s="201"/>
      <c r="HW621" s="201"/>
      <c r="HX621" s="201"/>
      <c r="HY621" s="201">
        <f>IF(HY619&gt;0,1,0)</f>
        <v>0</v>
      </c>
      <c r="HZ621" s="201"/>
      <c r="IA621" s="201"/>
      <c r="IB621" s="201">
        <f>SUM(AH621:HY621)</f>
        <v>20</v>
      </c>
    </row>
    <row r="622" spans="34:236">
      <c r="AH622" s="202">
        <f>SUM(AH621:GG621)</f>
        <v>20</v>
      </c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>
        <f>SUM(AY621:GG621)</f>
        <v>20</v>
      </c>
      <c r="AZ622" s="202"/>
      <c r="BA622" s="202"/>
      <c r="BB622" s="202"/>
      <c r="BC622" s="202">
        <f>SUM(BC621:GG621)</f>
        <v>19</v>
      </c>
      <c r="BD622" s="202"/>
      <c r="BE622" s="202"/>
      <c r="BF622" s="202"/>
      <c r="BG622" s="202">
        <f>SUM(BG621:GG621)</f>
        <v>18</v>
      </c>
      <c r="BH622" s="202"/>
      <c r="BI622" s="202"/>
      <c r="BJ622" s="202">
        <f>SUM(BJ621:GG621)</f>
        <v>17</v>
      </c>
      <c r="BK622" s="202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>
        <f>SUM(BU621:GG621)</f>
        <v>17</v>
      </c>
      <c r="BV622" s="202">
        <f>SUM(BV621:GG621)</f>
        <v>17</v>
      </c>
      <c r="BW622" s="202"/>
      <c r="BX622" s="202"/>
      <c r="BY622" s="202"/>
      <c r="BZ622" s="202"/>
      <c r="CA622" s="202"/>
      <c r="CB622" s="202"/>
      <c r="CC622" s="202">
        <f>SUM(CC621:GG621)</f>
        <v>16</v>
      </c>
      <c r="CD622" s="202"/>
      <c r="CE622" s="202">
        <f>SUM(CE621:GG621)</f>
        <v>15</v>
      </c>
      <c r="CF622" s="202"/>
      <c r="CG622" s="202"/>
      <c r="CH622" s="202"/>
      <c r="CI622" s="202"/>
      <c r="CJ622" s="202"/>
      <c r="CK622" s="202"/>
      <c r="CL622" s="202"/>
      <c r="CM622" s="202"/>
      <c r="CN622" s="202"/>
      <c r="CO622" s="202"/>
      <c r="CP622" s="202"/>
      <c r="CQ622" s="202"/>
      <c r="CR622" s="202"/>
      <c r="CS622" s="202"/>
      <c r="CT622" s="202"/>
      <c r="CU622" s="202"/>
      <c r="CV622" s="202">
        <f>SUM(CV621:GG621)</f>
        <v>14</v>
      </c>
      <c r="CW622" s="202">
        <f>SUM(CW621:GG621)</f>
        <v>13</v>
      </c>
      <c r="CX622" s="202"/>
      <c r="CY622" s="202"/>
      <c r="CZ622" s="202"/>
      <c r="DA622" s="202"/>
      <c r="DB622" s="202"/>
      <c r="DC622" s="202"/>
      <c r="DD622" s="202">
        <f>SUM(DD621:GG621)</f>
        <v>12</v>
      </c>
      <c r="DE622" s="202">
        <f>SUM(DE621:GG621)</f>
        <v>12</v>
      </c>
      <c r="DF622" s="202"/>
      <c r="DG622" s="202">
        <f>SUM(DG621:GC621)</f>
        <v>12</v>
      </c>
      <c r="DH622" s="202"/>
      <c r="DI622" s="202">
        <f>SUM(DI621:GE621)</f>
        <v>11</v>
      </c>
      <c r="DJ622" s="202">
        <f>SUM(DJ621:GF621)</f>
        <v>10</v>
      </c>
      <c r="DK622" s="202">
        <f>SUM(DK621:GG621)</f>
        <v>9</v>
      </c>
      <c r="DL622" s="202"/>
      <c r="DM622" s="202"/>
      <c r="DN622" s="202"/>
      <c r="DO622" s="202"/>
      <c r="DP622" s="202">
        <f>SUM(DP621:GG621)</f>
        <v>8</v>
      </c>
      <c r="DQ622" s="202"/>
      <c r="DR622" s="202"/>
      <c r="DS622" s="202"/>
      <c r="DT622" s="202"/>
      <c r="DU622" s="202"/>
      <c r="DV622" s="202"/>
      <c r="DW622" s="202">
        <f>SUM(DW621:GG621)</f>
        <v>7</v>
      </c>
      <c r="DX622" s="202">
        <f>SUM(DX621:GG621)</f>
        <v>7</v>
      </c>
      <c r="DY622" s="202"/>
      <c r="DZ622" s="202"/>
      <c r="EA622" s="202"/>
      <c r="EB622" s="202"/>
      <c r="EC622" s="202">
        <f>SUM(EC621:GG621)</f>
        <v>7</v>
      </c>
      <c r="ED622" s="202"/>
      <c r="EE622" s="202"/>
      <c r="EF622" s="202"/>
      <c r="EG622" s="202"/>
      <c r="EH622" s="202"/>
      <c r="EI622" s="202"/>
      <c r="EJ622" s="202"/>
      <c r="EK622" s="202"/>
      <c r="EL622" s="202"/>
      <c r="EM622" s="202"/>
      <c r="EN622" s="202"/>
      <c r="EO622" s="202"/>
      <c r="EP622" s="202"/>
      <c r="EQ622" s="202"/>
      <c r="ER622" s="202"/>
      <c r="ES622" s="202"/>
      <c r="ET622" s="202"/>
      <c r="EU622" s="202"/>
      <c r="EV622" s="202"/>
      <c r="EW622" s="202"/>
      <c r="EX622" s="202"/>
      <c r="EY622" s="202"/>
      <c r="EZ622" s="202"/>
      <c r="FA622" s="202"/>
      <c r="FB622" s="202">
        <f>SUM(FB621:GG621)</f>
        <v>6</v>
      </c>
      <c r="FC622" s="202"/>
      <c r="FD622" s="202"/>
      <c r="FE622" s="202"/>
      <c r="FF622" s="202">
        <f>SUM(FF621:GC621)</f>
        <v>5</v>
      </c>
      <c r="FG622" s="202"/>
      <c r="FH622" s="202"/>
      <c r="FI622" s="202"/>
      <c r="FJ622" s="202">
        <f>SUM(FJ621:GG621)</f>
        <v>4</v>
      </c>
      <c r="FK622" s="202"/>
      <c r="FL622" s="202"/>
      <c r="FM622" s="202"/>
      <c r="FN622" s="202">
        <f>SUM(FN621:GG621)</f>
        <v>3</v>
      </c>
      <c r="FO622" s="202"/>
      <c r="FP622" s="202">
        <f>SUM(FP621:GG621)</f>
        <v>3</v>
      </c>
      <c r="FQ622" s="202"/>
      <c r="FR622" s="202"/>
      <c r="FS622" s="202"/>
      <c r="FT622" s="202">
        <f>SUM(FT621:GG621)</f>
        <v>3</v>
      </c>
      <c r="FU622" s="202">
        <f>SUM(FU621:GG621)</f>
        <v>3</v>
      </c>
      <c r="FV622" s="202">
        <f>SUM(FV621:GG621)</f>
        <v>2</v>
      </c>
      <c r="FW622" s="202"/>
      <c r="FX622" s="202"/>
      <c r="FY622" s="202">
        <f>SUM(FY621:GG621)</f>
        <v>1</v>
      </c>
      <c r="FZ622" s="202"/>
      <c r="GA622" s="202"/>
      <c r="GB622" s="202"/>
      <c r="GC622" s="202"/>
      <c r="GD622" s="202"/>
      <c r="GE622" s="202"/>
      <c r="GF622" s="202"/>
      <c r="GG622" s="202">
        <f>SUM(GG621)</f>
        <v>0</v>
      </c>
      <c r="GH622" s="202"/>
      <c r="GI622" s="202"/>
      <c r="GJ622" s="202"/>
      <c r="GK622" s="202"/>
      <c r="GL622" s="202"/>
      <c r="GM622" s="202"/>
      <c r="GN622" s="202"/>
      <c r="GO622" s="202"/>
      <c r="GP622" s="202"/>
      <c r="GQ622" s="202"/>
      <c r="GR622" s="202"/>
      <c r="GS622" s="202"/>
      <c r="GT622" s="202"/>
      <c r="GU622" s="202"/>
      <c r="GV622" s="202"/>
      <c r="GW622" s="202"/>
      <c r="GX622" s="202"/>
      <c r="GY622" s="202"/>
      <c r="GZ622" s="202"/>
      <c r="HA622" s="202"/>
      <c r="HB622" s="202"/>
      <c r="HC622" s="202"/>
      <c r="HD622" s="202"/>
      <c r="HE622" s="202"/>
      <c r="HF622" s="202"/>
      <c r="HG622" s="202"/>
      <c r="HH622" s="202"/>
      <c r="HI622" s="202"/>
      <c r="HJ622" s="202"/>
      <c r="HK622" s="202"/>
      <c r="HL622" s="202"/>
      <c r="HM622" s="202"/>
      <c r="HN622" s="202"/>
      <c r="HO622" s="202"/>
      <c r="HP622" s="202"/>
      <c r="HQ622" s="202"/>
      <c r="HR622" s="202"/>
      <c r="HS622" s="202"/>
      <c r="HT622" s="202"/>
      <c r="HU622" s="202"/>
      <c r="HV622" s="202"/>
      <c r="HW622" s="202"/>
      <c r="HX622" s="202"/>
      <c r="HY622" s="202">
        <f>SUM(HY621:HY621)</f>
        <v>0</v>
      </c>
      <c r="HZ622" s="202"/>
      <c r="IA622" s="202"/>
      <c r="IB622" s="203"/>
    </row>
    <row r="623" spans="34:236">
      <c r="AH623" s="202">
        <f>IF(AH622&gt;0,1,0)</f>
        <v>1</v>
      </c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>
        <f>IF(AY622&gt;0,1,0)</f>
        <v>1</v>
      </c>
      <c r="AZ623" s="202"/>
      <c r="BA623" s="202"/>
      <c r="BB623" s="202"/>
      <c r="BC623" s="202">
        <f>IF(BC622&gt;0,1,0)</f>
        <v>1</v>
      </c>
      <c r="BD623" s="202"/>
      <c r="BE623" s="202"/>
      <c r="BF623" s="202"/>
      <c r="BG623" s="202">
        <f>IF(BG622&gt;0,1,0)</f>
        <v>1</v>
      </c>
      <c r="BH623" s="202"/>
      <c r="BI623" s="202"/>
      <c r="BJ623" s="202">
        <f>IF(BJ622&gt;0,1,0)</f>
        <v>1</v>
      </c>
      <c r="BK623" s="202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>
        <f>IF(BU622&gt;0,1,0)</f>
        <v>1</v>
      </c>
      <c r="BV623" s="202">
        <f>IF(BV622&gt;0,1,0)</f>
        <v>1</v>
      </c>
      <c r="BW623" s="202"/>
      <c r="BX623" s="202"/>
      <c r="BY623" s="202"/>
      <c r="BZ623" s="202"/>
      <c r="CA623" s="202"/>
      <c r="CB623" s="202"/>
      <c r="CC623" s="202">
        <f>IF(CC622&gt;0,1,0)</f>
        <v>1</v>
      </c>
      <c r="CD623" s="202"/>
      <c r="CE623" s="202">
        <f>IF(CE622&gt;0,1,0)</f>
        <v>1</v>
      </c>
      <c r="CF623" s="202"/>
      <c r="CG623" s="202"/>
      <c r="CH623" s="202"/>
      <c r="CI623" s="202"/>
      <c r="CJ623" s="202"/>
      <c r="CK623" s="202"/>
      <c r="CL623" s="202"/>
      <c r="CM623" s="202"/>
      <c r="CN623" s="202"/>
      <c r="CO623" s="202"/>
      <c r="CP623" s="202"/>
      <c r="CQ623" s="202"/>
      <c r="CR623" s="202"/>
      <c r="CS623" s="202"/>
      <c r="CT623" s="202"/>
      <c r="CU623" s="202"/>
      <c r="CV623" s="202">
        <f>IF(CV622&gt;0,1,0)</f>
        <v>1</v>
      </c>
      <c r="CW623" s="202">
        <f>IF(CW622&gt;0,1,0)</f>
        <v>1</v>
      </c>
      <c r="CX623" s="202"/>
      <c r="CY623" s="202"/>
      <c r="CZ623" s="202"/>
      <c r="DA623" s="202"/>
      <c r="DB623" s="202"/>
      <c r="DC623" s="202"/>
      <c r="DD623" s="202">
        <f>IF(DD622&gt;0,1,0)</f>
        <v>1</v>
      </c>
      <c r="DE623" s="202">
        <f>IF(DE622&gt;0,1,0)</f>
        <v>1</v>
      </c>
      <c r="DF623" s="202"/>
      <c r="DG623" s="202">
        <f>IF(DG622&gt;0,1,0)</f>
        <v>1</v>
      </c>
      <c r="DH623" s="202"/>
      <c r="DI623" s="202">
        <f>IF(DI622&gt;0,1,0)</f>
        <v>1</v>
      </c>
      <c r="DJ623" s="202">
        <f>IF(DJ622&gt;0,1,0)</f>
        <v>1</v>
      </c>
      <c r="DK623" s="202">
        <f>IF(DK622&gt;0,1,0)</f>
        <v>1</v>
      </c>
      <c r="DL623" s="202"/>
      <c r="DM623" s="202"/>
      <c r="DN623" s="202"/>
      <c r="DO623" s="202"/>
      <c r="DP623" s="202">
        <f>IF(DP622&gt;0,1,0)</f>
        <v>1</v>
      </c>
      <c r="DQ623" s="202"/>
      <c r="DR623" s="202"/>
      <c r="DS623" s="202"/>
      <c r="DT623" s="202"/>
      <c r="DU623" s="202"/>
      <c r="DV623" s="202"/>
      <c r="DW623" s="202">
        <f>IF(DW622&gt;0,1,0)</f>
        <v>1</v>
      </c>
      <c r="DX623" s="202">
        <f>IF(DX622&gt;0,1,0)</f>
        <v>1</v>
      </c>
      <c r="DY623" s="202"/>
      <c r="DZ623" s="202"/>
      <c r="EA623" s="202"/>
      <c r="EB623" s="202"/>
      <c r="EC623" s="202">
        <f>IF(EC622&gt;0,1,0)</f>
        <v>1</v>
      </c>
      <c r="ED623" s="202"/>
      <c r="EE623" s="202"/>
      <c r="EF623" s="202"/>
      <c r="EG623" s="202"/>
      <c r="EH623" s="202"/>
      <c r="EI623" s="202"/>
      <c r="EJ623" s="202"/>
      <c r="EK623" s="202"/>
      <c r="EL623" s="202"/>
      <c r="EM623" s="202"/>
      <c r="EN623" s="202"/>
      <c r="EO623" s="202"/>
      <c r="EP623" s="202"/>
      <c r="EQ623" s="202"/>
      <c r="ER623" s="202"/>
      <c r="ES623" s="202"/>
      <c r="ET623" s="202"/>
      <c r="EU623" s="202"/>
      <c r="EV623" s="202"/>
      <c r="EW623" s="202"/>
      <c r="EX623" s="202"/>
      <c r="EY623" s="202"/>
      <c r="EZ623" s="202"/>
      <c r="FA623" s="202"/>
      <c r="FB623" s="202">
        <f>IF(FB622&gt;0,1,0)</f>
        <v>1</v>
      </c>
      <c r="FC623" s="202"/>
      <c r="FD623" s="202"/>
      <c r="FE623" s="202"/>
      <c r="FF623" s="202">
        <f>IF(FF622&gt;0,1,0)</f>
        <v>1</v>
      </c>
      <c r="FG623" s="202"/>
      <c r="FH623" s="202"/>
      <c r="FI623" s="202"/>
      <c r="FJ623" s="202">
        <f>IF(FJ622&gt;0,1,0)</f>
        <v>1</v>
      </c>
      <c r="FK623" s="202"/>
      <c r="FL623" s="202"/>
      <c r="FM623" s="202"/>
      <c r="FN623" s="202">
        <f>IF(FN622&gt;0,1,0)</f>
        <v>1</v>
      </c>
      <c r="FO623" s="202"/>
      <c r="FP623" s="202">
        <f>IF(FP622&gt;0,1,0)</f>
        <v>1</v>
      </c>
      <c r="FQ623" s="202"/>
      <c r="FR623" s="202"/>
      <c r="FS623" s="202"/>
      <c r="FT623" s="202">
        <f>IF(FT622&gt;0,1,0)</f>
        <v>1</v>
      </c>
      <c r="FU623" s="202">
        <f>IF(FU622&gt;0,1,0)</f>
        <v>1</v>
      </c>
      <c r="FV623" s="202">
        <f>IF(FV622&gt;0,1,0)</f>
        <v>1</v>
      </c>
      <c r="FW623" s="202"/>
      <c r="FX623" s="202"/>
      <c r="FY623" s="202">
        <f>IF(FY622&gt;0,1,0)</f>
        <v>1</v>
      </c>
      <c r="FZ623" s="202"/>
      <c r="GA623" s="202"/>
      <c r="GB623" s="202"/>
      <c r="GC623" s="202"/>
      <c r="GD623" s="202"/>
      <c r="GE623" s="202"/>
      <c r="GF623" s="202"/>
      <c r="GG623" s="202">
        <f>IF(GG622&gt;0,1,0)</f>
        <v>0</v>
      </c>
      <c r="GH623" s="202"/>
      <c r="GI623" s="202"/>
      <c r="GJ623" s="202"/>
      <c r="GK623" s="202"/>
      <c r="GL623" s="202"/>
      <c r="GM623" s="202"/>
      <c r="GN623" s="202"/>
      <c r="GO623" s="202"/>
      <c r="GP623" s="202"/>
      <c r="GQ623" s="202"/>
      <c r="GR623" s="202"/>
      <c r="GS623" s="202"/>
      <c r="GT623" s="202"/>
      <c r="GU623" s="202"/>
      <c r="GV623" s="202"/>
      <c r="GW623" s="202"/>
      <c r="GX623" s="202"/>
      <c r="GY623" s="202"/>
      <c r="GZ623" s="202"/>
      <c r="HA623" s="202"/>
      <c r="HB623" s="202"/>
      <c r="HC623" s="202"/>
      <c r="HD623" s="202"/>
      <c r="HE623" s="202"/>
      <c r="HF623" s="202"/>
      <c r="HG623" s="202"/>
      <c r="HH623" s="202"/>
      <c r="HI623" s="202"/>
      <c r="HJ623" s="202"/>
      <c r="HK623" s="202"/>
      <c r="HL623" s="202"/>
      <c r="HM623" s="202"/>
      <c r="HN623" s="202"/>
      <c r="HO623" s="202"/>
      <c r="HP623" s="202"/>
      <c r="HQ623" s="202"/>
      <c r="HR623" s="202"/>
      <c r="HS623" s="202"/>
      <c r="HT623" s="202"/>
      <c r="HU623" s="202"/>
      <c r="HV623" s="202"/>
      <c r="HW623" s="202"/>
      <c r="HX623" s="202"/>
      <c r="HY623" s="202">
        <f>IF(HY622&gt;0,1,0)</f>
        <v>0</v>
      </c>
      <c r="HZ623" s="202"/>
      <c r="IA623" s="202"/>
      <c r="IB623" s="203">
        <f>SUM(AH623:HY623)</f>
        <v>30</v>
      </c>
    </row>
    <row r="624" spans="34:236">
      <c r="AH624" s="204"/>
      <c r="AI624" s="204"/>
      <c r="AJ624" s="204"/>
      <c r="AK624" s="204"/>
      <c r="AL624" s="204"/>
      <c r="AM624" s="204"/>
      <c r="AN624" s="204"/>
      <c r="AO624" s="204"/>
      <c r="AP624" s="204"/>
      <c r="AQ624" s="204"/>
      <c r="AR624" s="204"/>
      <c r="AS624" s="204"/>
      <c r="AT624" s="204"/>
      <c r="AU624" s="204"/>
      <c r="AV624" s="204"/>
      <c r="AW624" s="204"/>
      <c r="AX624" s="204"/>
      <c r="AY624" s="204"/>
      <c r="AZ624" s="204"/>
      <c r="BA624" s="204"/>
      <c r="BB624" s="204"/>
      <c r="BC624" s="204"/>
      <c r="BD624" s="204"/>
      <c r="BE624" s="204"/>
      <c r="BF624" s="204"/>
      <c r="BG624" s="204"/>
      <c r="BH624" s="204"/>
      <c r="BI624" s="204"/>
      <c r="BJ624" s="204"/>
      <c r="BK624" s="204"/>
      <c r="BL624" s="204"/>
      <c r="BM624" s="204"/>
      <c r="BN624" s="204"/>
      <c r="BO624" s="204"/>
      <c r="BP624" s="204"/>
      <c r="BQ624" s="204"/>
      <c r="BR624" s="204"/>
      <c r="BS624" s="204"/>
      <c r="BT624" s="204"/>
      <c r="BU624" s="204"/>
      <c r="BV624" s="204"/>
      <c r="BW624" s="204"/>
      <c r="BX624" s="204"/>
      <c r="BY624" s="204"/>
      <c r="BZ624" s="204"/>
      <c r="CA624" s="204"/>
      <c r="CB624" s="204"/>
      <c r="CC624" s="204"/>
      <c r="CD624" s="204"/>
      <c r="CE624" s="204"/>
      <c r="CF624" s="204"/>
      <c r="CG624" s="204"/>
      <c r="CH624" s="204"/>
      <c r="CI624" s="204"/>
      <c r="CJ624" s="204"/>
      <c r="CK624" s="204"/>
      <c r="CL624" s="204"/>
      <c r="CM624" s="204"/>
      <c r="CN624" s="204"/>
      <c r="CO624" s="204"/>
      <c r="CP624" s="204"/>
      <c r="CQ624" s="204"/>
      <c r="CR624" s="204"/>
      <c r="CS624" s="204"/>
      <c r="CT624" s="204"/>
      <c r="CU624" s="204"/>
      <c r="CV624" s="204"/>
      <c r="CW624" s="204"/>
      <c r="CX624" s="204"/>
      <c r="CY624" s="204"/>
      <c r="CZ624" s="204"/>
      <c r="DA624" s="204"/>
      <c r="DB624" s="204"/>
      <c r="DC624" s="204"/>
      <c r="DD624" s="204"/>
      <c r="DE624" s="204"/>
      <c r="DF624" s="204"/>
      <c r="DG624" s="204"/>
      <c r="DH624" s="204"/>
      <c r="DI624" s="204"/>
      <c r="DJ624" s="204"/>
      <c r="DK624" s="204"/>
      <c r="DL624" s="204"/>
      <c r="DM624" s="204"/>
      <c r="DN624" s="204"/>
      <c r="DO624" s="204"/>
      <c r="DP624" s="204"/>
      <c r="DQ624" s="204"/>
      <c r="DR624" s="204"/>
      <c r="DS624" s="204"/>
      <c r="DT624" s="204"/>
      <c r="DU624" s="204"/>
      <c r="DV624" s="204"/>
      <c r="DW624" s="204"/>
      <c r="DX624" s="204"/>
      <c r="DY624" s="204"/>
      <c r="DZ624" s="204"/>
      <c r="EA624" s="204"/>
      <c r="EB624" s="204"/>
      <c r="EC624" s="204"/>
      <c r="ED624" s="204"/>
      <c r="EE624" s="204"/>
      <c r="EF624" s="204"/>
      <c r="EG624" s="204"/>
      <c r="EH624" s="204"/>
      <c r="EI624" s="204"/>
      <c r="EJ624" s="204"/>
      <c r="EK624" s="204"/>
      <c r="EL624" s="204"/>
      <c r="EM624" s="204"/>
      <c r="EN624" s="204"/>
      <c r="EO624" s="204"/>
      <c r="EP624" s="204"/>
      <c r="EQ624" s="204"/>
      <c r="ER624" s="204"/>
      <c r="ES624" s="204"/>
      <c r="ET624" s="204"/>
      <c r="EU624" s="204"/>
      <c r="EV624" s="204"/>
      <c r="EW624" s="204"/>
      <c r="EX624" s="204"/>
      <c r="EY624" s="204"/>
      <c r="EZ624" s="204"/>
      <c r="FA624" s="204"/>
      <c r="FB624" s="204"/>
      <c r="FC624" s="204"/>
      <c r="FD624" s="204"/>
      <c r="FE624" s="204"/>
      <c r="FF624" s="204"/>
      <c r="FG624" s="204"/>
      <c r="FH624" s="204"/>
      <c r="FI624" s="204"/>
      <c r="FJ624" s="204"/>
      <c r="FK624" s="204"/>
      <c r="FL624" s="204"/>
      <c r="FM624" s="205"/>
      <c r="FN624" s="205"/>
      <c r="FO624" s="205"/>
      <c r="FP624" s="204"/>
      <c r="FQ624" s="204"/>
      <c r="FR624" s="204"/>
      <c r="FS624" s="204"/>
      <c r="FT624" s="204"/>
      <c r="FU624" s="204"/>
      <c r="FV624" s="204"/>
      <c r="FW624" s="204"/>
      <c r="FX624" s="204"/>
      <c r="FY624" s="204"/>
      <c r="FZ624" s="204"/>
      <c r="GA624" s="204"/>
      <c r="GB624" s="204"/>
      <c r="GC624" s="204"/>
      <c r="GD624" s="204"/>
      <c r="GE624" s="204"/>
      <c r="GF624" s="204"/>
      <c r="GG624" s="204"/>
      <c r="GH624" s="204"/>
      <c r="GI624" s="204"/>
      <c r="GJ624" s="204"/>
      <c r="GK624" s="204"/>
      <c r="GL624" s="204"/>
      <c r="GM624" s="204"/>
      <c r="GN624" s="204"/>
      <c r="GO624" s="204"/>
      <c r="GP624" s="204"/>
      <c r="GQ624" s="204"/>
      <c r="GR624" s="204"/>
      <c r="GS624" s="204"/>
      <c r="GT624" s="204"/>
      <c r="GU624" s="204"/>
      <c r="GV624" s="204"/>
      <c r="GW624" s="204"/>
      <c r="GX624" s="204"/>
      <c r="GY624" s="204"/>
      <c r="GZ624" s="204"/>
      <c r="HA624" s="204"/>
      <c r="HB624" s="204"/>
      <c r="HC624" s="204"/>
      <c r="HD624" s="204"/>
      <c r="HE624" s="204"/>
      <c r="HF624" s="204"/>
      <c r="HG624" s="204"/>
      <c r="HH624" s="204"/>
      <c r="HI624" s="204"/>
      <c r="HJ624" s="204"/>
      <c r="HK624" s="204"/>
      <c r="HL624" s="204"/>
      <c r="HM624" s="204"/>
      <c r="HN624" s="204"/>
      <c r="HO624" s="204"/>
      <c r="HP624" s="204"/>
      <c r="HQ624" s="204"/>
      <c r="HR624" s="204"/>
      <c r="HS624" s="204"/>
      <c r="HT624" s="204"/>
      <c r="HU624" s="204"/>
      <c r="HV624" s="204"/>
      <c r="HW624" s="204"/>
      <c r="HX624" s="204"/>
      <c r="HY624" s="204"/>
      <c r="HZ624" s="204"/>
      <c r="IA624" s="204"/>
      <c r="IB624" s="204"/>
    </row>
    <row r="625" spans="34:236">
      <c r="AH625" s="204"/>
      <c r="AI625" s="204"/>
      <c r="AJ625" s="204"/>
      <c r="AK625" s="204"/>
      <c r="AL625" s="204"/>
      <c r="AM625" s="204"/>
      <c r="AN625" s="204"/>
      <c r="AO625" s="204"/>
      <c r="AP625" s="204"/>
      <c r="AQ625" s="204"/>
      <c r="AR625" s="204"/>
      <c r="AS625" s="204"/>
      <c r="AT625" s="204"/>
      <c r="AU625" s="204"/>
      <c r="AV625" s="204"/>
      <c r="AW625" s="204"/>
      <c r="AX625" s="204"/>
      <c r="AY625" s="204"/>
      <c r="AZ625" s="204"/>
      <c r="BA625" s="204"/>
      <c r="BB625" s="204"/>
      <c r="BC625" s="204"/>
      <c r="BD625" s="204"/>
      <c r="BE625" s="204"/>
      <c r="BF625" s="204"/>
      <c r="BG625" s="204"/>
      <c r="BH625" s="204"/>
      <c r="BI625" s="204"/>
      <c r="BJ625" s="204"/>
      <c r="BK625" s="204"/>
      <c r="BL625" s="204"/>
      <c r="BM625" s="204"/>
      <c r="BN625" s="204"/>
      <c r="BO625" s="204"/>
      <c r="BP625" s="204"/>
      <c r="BQ625" s="204"/>
      <c r="BR625" s="204"/>
      <c r="BS625" s="204"/>
      <c r="BT625" s="204"/>
      <c r="BU625" s="204"/>
      <c r="BV625" s="204"/>
      <c r="BW625" s="204"/>
      <c r="BX625" s="204"/>
      <c r="BY625" s="204"/>
      <c r="BZ625" s="204"/>
      <c r="CA625" s="204"/>
      <c r="CB625" s="204"/>
      <c r="CC625" s="204"/>
      <c r="CD625" s="204"/>
      <c r="CE625" s="204"/>
      <c r="CF625" s="204"/>
      <c r="CG625" s="204"/>
      <c r="CH625" s="204"/>
      <c r="CI625" s="204"/>
      <c r="CJ625" s="204"/>
      <c r="CK625" s="204"/>
      <c r="CL625" s="204"/>
      <c r="CM625" s="204"/>
      <c r="CN625" s="204"/>
      <c r="CO625" s="204"/>
      <c r="CP625" s="204"/>
      <c r="CQ625" s="204"/>
      <c r="CR625" s="204"/>
      <c r="CS625" s="204"/>
      <c r="CT625" s="204"/>
      <c r="CU625" s="204"/>
      <c r="CV625" s="204"/>
      <c r="CW625" s="204"/>
      <c r="CX625" s="204"/>
      <c r="CY625" s="204"/>
      <c r="CZ625" s="204"/>
      <c r="DA625" s="204"/>
      <c r="DB625" s="204"/>
      <c r="DC625" s="204"/>
      <c r="DD625" s="204"/>
      <c r="DE625" s="204"/>
      <c r="DF625" s="204"/>
      <c r="DG625" s="204"/>
      <c r="DH625" s="204"/>
      <c r="DI625" s="204"/>
      <c r="DJ625" s="204"/>
      <c r="DK625" s="204"/>
      <c r="DL625" s="204"/>
      <c r="DM625" s="204"/>
      <c r="DN625" s="204"/>
      <c r="DO625" s="204"/>
      <c r="DP625" s="204"/>
      <c r="DQ625" s="204"/>
      <c r="DR625" s="204"/>
      <c r="DS625" s="204"/>
      <c r="DT625" s="204"/>
      <c r="DU625" s="204"/>
      <c r="DV625" s="204"/>
      <c r="DW625" s="204"/>
      <c r="DX625" s="204"/>
      <c r="DY625" s="204"/>
      <c r="DZ625" s="204"/>
      <c r="EA625" s="204"/>
      <c r="EB625" s="204"/>
      <c r="EC625" s="204"/>
      <c r="ED625" s="204"/>
      <c r="EE625" s="204"/>
      <c r="EF625" s="204"/>
      <c r="EG625" s="204"/>
      <c r="EH625" s="204"/>
      <c r="EI625" s="204"/>
      <c r="EJ625" s="204"/>
      <c r="EK625" s="204"/>
      <c r="EL625" s="204"/>
      <c r="EM625" s="204"/>
      <c r="EN625" s="204"/>
      <c r="EO625" s="204"/>
      <c r="EP625" s="204"/>
      <c r="EQ625" s="204"/>
      <c r="ER625" s="204"/>
      <c r="ES625" s="204"/>
      <c r="ET625" s="204"/>
      <c r="EU625" s="204"/>
      <c r="EV625" s="204"/>
      <c r="EW625" s="204"/>
      <c r="EX625" s="204"/>
      <c r="EY625" s="204"/>
      <c r="EZ625" s="204"/>
      <c r="FA625" s="204"/>
      <c r="FB625" s="204"/>
      <c r="FC625" s="204"/>
      <c r="FD625" s="204"/>
      <c r="FE625" s="204"/>
      <c r="FF625" s="204"/>
      <c r="FG625" s="204"/>
      <c r="FH625" s="204"/>
      <c r="FI625" s="204"/>
      <c r="FJ625" s="204"/>
      <c r="FK625" s="204"/>
      <c r="FL625" s="204"/>
      <c r="FM625" s="205"/>
      <c r="FN625" s="205"/>
      <c r="FO625" s="205"/>
      <c r="FP625" s="204"/>
      <c r="FQ625" s="204"/>
      <c r="FR625" s="204"/>
      <c r="FS625" s="204"/>
      <c r="FT625" s="204"/>
      <c r="FU625" s="204"/>
      <c r="FV625" s="204"/>
      <c r="FW625" s="204"/>
      <c r="FX625" s="204"/>
      <c r="FY625" s="204"/>
      <c r="FZ625" s="204"/>
      <c r="GA625" s="204"/>
      <c r="GB625" s="204"/>
      <c r="GC625" s="204"/>
      <c r="GD625" s="204"/>
      <c r="GE625" s="204"/>
      <c r="GF625" s="204"/>
      <c r="GG625" s="204"/>
      <c r="GH625" s="204"/>
      <c r="GI625" s="204"/>
      <c r="GJ625" s="204"/>
      <c r="GK625" s="204"/>
      <c r="GL625" s="204"/>
      <c r="GM625" s="204"/>
      <c r="GN625" s="204"/>
      <c r="GO625" s="204"/>
      <c r="GP625" s="204"/>
      <c r="GQ625" s="204"/>
      <c r="GR625" s="204"/>
      <c r="GS625" s="204"/>
      <c r="GT625" s="204"/>
      <c r="GU625" s="204"/>
      <c r="GV625" s="204"/>
      <c r="GW625" s="204"/>
      <c r="GX625" s="204"/>
      <c r="GY625" s="204"/>
      <c r="GZ625" s="204"/>
      <c r="HA625" s="204"/>
      <c r="HB625" s="204"/>
      <c r="HC625" s="204"/>
      <c r="HD625" s="204"/>
      <c r="HE625" s="204"/>
      <c r="HF625" s="204"/>
      <c r="HG625" s="204"/>
      <c r="HH625" s="204"/>
      <c r="HI625" s="204"/>
      <c r="HJ625" s="204"/>
      <c r="HK625" s="204"/>
      <c r="HL625" s="204"/>
      <c r="HM625" s="204"/>
      <c r="HN625" s="204"/>
      <c r="HO625" s="204"/>
      <c r="HP625" s="204"/>
      <c r="HQ625" s="204"/>
      <c r="HR625" s="204"/>
      <c r="HS625" s="204"/>
      <c r="HT625" s="204"/>
      <c r="HU625" s="204"/>
      <c r="HV625" s="204"/>
      <c r="HW625" s="204"/>
      <c r="HX625" s="204"/>
      <c r="HY625" s="204"/>
      <c r="HZ625" s="204"/>
      <c r="IA625" s="204"/>
      <c r="IB625" s="204"/>
    </row>
    <row r="626" spans="34:236">
      <c r="AH626" s="204"/>
      <c r="AI626" s="204"/>
      <c r="AJ626" s="204"/>
      <c r="AK626" s="204"/>
      <c r="AL626" s="204"/>
      <c r="AM626" s="204"/>
      <c r="AN626" s="204"/>
      <c r="AO626" s="204"/>
      <c r="AP626" s="204"/>
      <c r="AQ626" s="204"/>
      <c r="AR626" s="204"/>
      <c r="AS626" s="204"/>
      <c r="AT626" s="204"/>
      <c r="AU626" s="204"/>
      <c r="AV626" s="204"/>
      <c r="AW626" s="204"/>
      <c r="AX626" s="204"/>
      <c r="AY626" s="204"/>
      <c r="AZ626" s="204"/>
      <c r="BA626" s="204"/>
      <c r="BB626" s="204"/>
      <c r="BC626" s="204"/>
      <c r="BD626" s="204"/>
      <c r="BE626" s="204"/>
      <c r="BF626" s="204"/>
      <c r="BG626" s="204"/>
      <c r="BH626" s="204"/>
      <c r="BI626" s="204"/>
      <c r="BJ626" s="204"/>
      <c r="BK626" s="204"/>
      <c r="BL626" s="204"/>
      <c r="BM626" s="204"/>
      <c r="BN626" s="204"/>
      <c r="BO626" s="204"/>
      <c r="BP626" s="204"/>
      <c r="BQ626" s="204"/>
      <c r="BR626" s="204"/>
      <c r="BS626" s="204"/>
      <c r="BT626" s="204"/>
      <c r="BU626" s="204"/>
      <c r="BV626" s="204"/>
      <c r="BW626" s="204"/>
      <c r="BX626" s="204"/>
      <c r="BY626" s="204"/>
      <c r="BZ626" s="204"/>
      <c r="CA626" s="204"/>
      <c r="CB626" s="204"/>
      <c r="CC626" s="204"/>
      <c r="CD626" s="204"/>
      <c r="CE626" s="204"/>
      <c r="CF626" s="204"/>
      <c r="CG626" s="204"/>
      <c r="CH626" s="204"/>
      <c r="CI626" s="204"/>
      <c r="CJ626" s="204"/>
      <c r="CK626" s="204"/>
      <c r="CL626" s="204"/>
      <c r="CM626" s="204"/>
      <c r="CN626" s="204"/>
      <c r="CO626" s="204"/>
      <c r="CP626" s="204"/>
      <c r="CQ626" s="204"/>
      <c r="CR626" s="204"/>
      <c r="CS626" s="204"/>
      <c r="CT626" s="204"/>
      <c r="CU626" s="204"/>
      <c r="CV626" s="204"/>
      <c r="CW626" s="204"/>
      <c r="CX626" s="204"/>
      <c r="CY626" s="204"/>
      <c r="CZ626" s="204"/>
      <c r="DA626" s="204"/>
      <c r="DB626" s="204"/>
      <c r="DC626" s="204"/>
      <c r="DD626" s="204"/>
      <c r="DE626" s="204"/>
      <c r="DF626" s="204"/>
      <c r="DG626" s="204"/>
      <c r="DH626" s="204"/>
      <c r="DI626" s="204"/>
      <c r="DJ626" s="204"/>
      <c r="DK626" s="204"/>
      <c r="DL626" s="204"/>
      <c r="DM626" s="204"/>
      <c r="DN626" s="204"/>
      <c r="DO626" s="204"/>
      <c r="DP626" s="204"/>
      <c r="DQ626" s="204"/>
      <c r="DR626" s="204"/>
      <c r="DS626" s="204"/>
      <c r="DT626" s="204"/>
      <c r="DU626" s="204"/>
      <c r="DV626" s="204"/>
      <c r="DW626" s="204"/>
      <c r="DX626" s="204"/>
      <c r="DY626" s="204"/>
      <c r="DZ626" s="204"/>
      <c r="EA626" s="204"/>
      <c r="EB626" s="204"/>
      <c r="EC626" s="204"/>
      <c r="ED626" s="204"/>
      <c r="EE626" s="204"/>
      <c r="EF626" s="204"/>
      <c r="EG626" s="204"/>
      <c r="EH626" s="204"/>
      <c r="EI626" s="204"/>
      <c r="EJ626" s="204"/>
      <c r="EK626" s="204"/>
      <c r="EL626" s="204"/>
      <c r="EM626" s="204"/>
      <c r="EN626" s="204"/>
      <c r="EO626" s="204"/>
      <c r="EP626" s="204"/>
      <c r="EQ626" s="204"/>
      <c r="ER626" s="204"/>
      <c r="ES626" s="204"/>
      <c r="ET626" s="204"/>
      <c r="EU626" s="204"/>
      <c r="EV626" s="204"/>
      <c r="EW626" s="204"/>
      <c r="EX626" s="204"/>
      <c r="EY626" s="204"/>
      <c r="EZ626" s="204"/>
      <c r="FA626" s="204"/>
      <c r="FB626" s="204"/>
      <c r="FC626" s="204"/>
      <c r="FD626" s="204"/>
      <c r="FE626" s="204"/>
      <c r="FF626" s="204"/>
      <c r="FG626" s="204"/>
      <c r="FH626" s="204"/>
      <c r="FI626" s="204"/>
      <c r="FJ626" s="204"/>
      <c r="FK626" s="204"/>
      <c r="FL626" s="204"/>
      <c r="FM626" s="205"/>
      <c r="FN626" s="205"/>
      <c r="FO626" s="205"/>
      <c r="FP626" s="204"/>
      <c r="FQ626" s="204"/>
      <c r="FR626" s="204"/>
      <c r="FS626" s="204"/>
      <c r="FT626" s="204"/>
      <c r="FU626" s="204"/>
      <c r="FV626" s="204"/>
      <c r="FW626" s="204"/>
      <c r="FX626" s="204"/>
      <c r="FY626" s="204"/>
      <c r="FZ626" s="204"/>
      <c r="GA626" s="204"/>
      <c r="GB626" s="204"/>
      <c r="GC626" s="204"/>
      <c r="GD626" s="204"/>
      <c r="GE626" s="204"/>
      <c r="GF626" s="204"/>
      <c r="GG626" s="204"/>
      <c r="GH626" s="204"/>
      <c r="GI626" s="204"/>
      <c r="GJ626" s="204"/>
      <c r="GK626" s="204"/>
      <c r="GL626" s="204"/>
      <c r="GM626" s="204"/>
      <c r="GN626" s="204"/>
      <c r="GO626" s="204"/>
      <c r="GP626" s="204"/>
      <c r="GQ626" s="204"/>
      <c r="GR626" s="204"/>
      <c r="GS626" s="204"/>
      <c r="GT626" s="204"/>
      <c r="GU626" s="204"/>
      <c r="GV626" s="204"/>
      <c r="GW626" s="204"/>
      <c r="GX626" s="204"/>
      <c r="GY626" s="204"/>
      <c r="GZ626" s="204"/>
      <c r="HA626" s="204"/>
      <c r="HB626" s="204"/>
      <c r="HC626" s="204"/>
      <c r="HD626" s="204"/>
      <c r="HE626" s="204"/>
      <c r="HF626" s="204"/>
      <c r="HG626" s="204"/>
      <c r="HH626" s="204"/>
      <c r="HI626" s="204"/>
      <c r="HJ626" s="204"/>
      <c r="HK626" s="204"/>
      <c r="HL626" s="204"/>
      <c r="HM626" s="204"/>
      <c r="HN626" s="204"/>
      <c r="HO626" s="204"/>
      <c r="HP626" s="204"/>
      <c r="HQ626" s="204"/>
      <c r="HR626" s="204"/>
      <c r="HS626" s="204"/>
      <c r="HT626" s="204"/>
      <c r="HU626" s="204"/>
      <c r="HV626" s="204"/>
      <c r="HW626" s="204"/>
      <c r="HX626" s="204"/>
      <c r="HY626" s="204"/>
      <c r="HZ626" s="204"/>
      <c r="IA626" s="204"/>
      <c r="IB626" s="204"/>
    </row>
    <row r="627" spans="34:236" ht="18">
      <c r="AH627" s="197">
        <v>0</v>
      </c>
      <c r="AI627" s="197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8">
        <v>0</v>
      </c>
      <c r="AZ627" s="198"/>
      <c r="BA627" s="198"/>
      <c r="BB627" s="198"/>
      <c r="BC627" s="198">
        <v>0</v>
      </c>
      <c r="BD627" s="198"/>
      <c r="BE627" s="198"/>
      <c r="BF627" s="198"/>
      <c r="BG627" s="198">
        <v>0</v>
      </c>
      <c r="BH627" s="198"/>
      <c r="BI627" s="198"/>
      <c r="BJ627" s="198">
        <v>0</v>
      </c>
      <c r="BK627" s="198"/>
      <c r="BL627" s="198"/>
      <c r="BM627" s="198"/>
      <c r="BN627" s="198"/>
      <c r="BO627" s="198"/>
      <c r="BP627" s="198"/>
      <c r="BQ627" s="198"/>
      <c r="BR627" s="198"/>
      <c r="BS627" s="198"/>
      <c r="BT627" s="198"/>
      <c r="BU627" s="198">
        <v>0</v>
      </c>
      <c r="BV627" s="198">
        <v>0</v>
      </c>
      <c r="BW627" s="198"/>
      <c r="BX627" s="198"/>
      <c r="BY627" s="198"/>
      <c r="BZ627" s="198"/>
      <c r="CA627" s="198"/>
      <c r="CB627" s="198"/>
      <c r="CC627" s="198">
        <v>0</v>
      </c>
      <c r="CD627" s="198"/>
      <c r="CE627" s="198">
        <v>0</v>
      </c>
      <c r="CF627" s="198"/>
      <c r="CG627" s="198"/>
      <c r="CH627" s="198"/>
      <c r="CI627" s="198"/>
      <c r="CJ627" s="198"/>
      <c r="CK627" s="198"/>
      <c r="CL627" s="198"/>
      <c r="CM627" s="198"/>
      <c r="CN627" s="198"/>
      <c r="CO627" s="198"/>
      <c r="CP627" s="198"/>
      <c r="CQ627" s="198"/>
      <c r="CR627" s="198"/>
      <c r="CS627" s="198"/>
      <c r="CT627" s="198"/>
      <c r="CU627" s="198"/>
      <c r="CV627" s="198">
        <v>0</v>
      </c>
      <c r="CW627" s="198">
        <v>0</v>
      </c>
      <c r="CX627" s="198"/>
      <c r="CY627" s="198"/>
      <c r="CZ627" s="198"/>
      <c r="DA627" s="198"/>
      <c r="DB627" s="198"/>
      <c r="DC627" s="198"/>
      <c r="DD627" s="198">
        <v>0</v>
      </c>
      <c r="DE627" s="198">
        <v>0</v>
      </c>
      <c r="DF627" s="198"/>
      <c r="DG627" s="198">
        <v>0</v>
      </c>
      <c r="DH627" s="198"/>
      <c r="DI627" s="198">
        <v>0</v>
      </c>
      <c r="DJ627" s="198">
        <v>0</v>
      </c>
      <c r="DK627" s="198">
        <v>0</v>
      </c>
      <c r="DL627" s="198"/>
      <c r="DM627" s="198"/>
      <c r="DN627" s="198"/>
      <c r="DO627" s="198"/>
      <c r="DP627" s="198">
        <v>0</v>
      </c>
      <c r="DQ627" s="198"/>
      <c r="DR627" s="198"/>
      <c r="DS627" s="198"/>
      <c r="DT627" s="198"/>
      <c r="DU627" s="198"/>
      <c r="DV627" s="198"/>
      <c r="DW627" s="198">
        <v>0</v>
      </c>
      <c r="DX627" s="198">
        <v>0</v>
      </c>
      <c r="DY627" s="198"/>
      <c r="DZ627" s="198"/>
      <c r="EA627" s="198"/>
      <c r="EB627" s="198"/>
      <c r="EC627" s="198">
        <v>0</v>
      </c>
      <c r="ED627" s="198"/>
      <c r="EE627" s="198"/>
      <c r="EF627" s="198"/>
      <c r="EG627" s="198"/>
      <c r="EH627" s="198"/>
      <c r="EI627" s="198"/>
      <c r="EJ627" s="198"/>
      <c r="EK627" s="198"/>
      <c r="EL627" s="198"/>
      <c r="EM627" s="198"/>
      <c r="EN627" s="198"/>
      <c r="EO627" s="198"/>
      <c r="EP627" s="198"/>
      <c r="EQ627" s="198"/>
      <c r="ER627" s="198"/>
      <c r="ES627" s="198"/>
      <c r="ET627" s="198"/>
      <c r="EU627" s="198"/>
      <c r="EV627" s="198"/>
      <c r="EW627" s="198"/>
      <c r="EX627" s="198"/>
      <c r="EY627" s="198"/>
      <c r="EZ627" s="198"/>
      <c r="FA627" s="198"/>
      <c r="FB627" s="198">
        <v>0</v>
      </c>
      <c r="FC627" s="198"/>
      <c r="FD627" s="198"/>
      <c r="FE627" s="198"/>
      <c r="FF627" s="198">
        <v>0</v>
      </c>
      <c r="FG627" s="198"/>
      <c r="FH627" s="198"/>
      <c r="FI627" s="198"/>
      <c r="FJ627" s="198">
        <v>0</v>
      </c>
      <c r="FK627" s="198"/>
      <c r="FL627" s="198"/>
      <c r="FM627" s="198"/>
      <c r="FN627" s="198">
        <v>0</v>
      </c>
      <c r="FO627" s="198"/>
      <c r="FP627" s="198">
        <v>0</v>
      </c>
      <c r="FQ627" s="198"/>
      <c r="FR627" s="198"/>
      <c r="FS627" s="198"/>
      <c r="FT627" s="198">
        <v>0</v>
      </c>
      <c r="FU627" s="198">
        <v>0</v>
      </c>
      <c r="FV627" s="198">
        <v>0</v>
      </c>
      <c r="FW627" s="198"/>
      <c r="FX627" s="198"/>
      <c r="FY627" s="198">
        <v>0</v>
      </c>
      <c r="FZ627" s="198"/>
      <c r="GA627" s="198"/>
      <c r="GB627" s="198"/>
      <c r="GC627" s="198"/>
      <c r="GD627" s="198"/>
      <c r="GE627" s="198"/>
      <c r="GF627" s="198"/>
      <c r="GG627" s="198">
        <v>0</v>
      </c>
      <c r="GH627" s="198"/>
      <c r="GI627" s="198"/>
      <c r="GJ627" s="198"/>
      <c r="GK627" s="198"/>
      <c r="GL627" s="198"/>
      <c r="GM627" s="198"/>
      <c r="GN627" s="198"/>
      <c r="GO627" s="198"/>
      <c r="GP627" s="198"/>
      <c r="GQ627" s="198"/>
      <c r="GR627" s="198"/>
      <c r="GS627" s="198"/>
      <c r="GT627" s="198"/>
      <c r="GU627" s="198"/>
      <c r="GV627" s="198"/>
      <c r="GW627" s="198"/>
      <c r="GX627" s="198"/>
      <c r="GY627" s="198"/>
      <c r="GZ627" s="198"/>
      <c r="HA627" s="198"/>
      <c r="HB627" s="198"/>
      <c r="HC627" s="198"/>
      <c r="HD627" s="198"/>
      <c r="HE627" s="198"/>
      <c r="HF627" s="198"/>
      <c r="HG627" s="198"/>
      <c r="HH627" s="198"/>
      <c r="HI627" s="198"/>
      <c r="HJ627" s="198"/>
      <c r="HK627" s="198"/>
      <c r="HL627" s="198"/>
      <c r="HM627" s="198"/>
      <c r="HN627" s="198"/>
      <c r="HO627" s="198"/>
      <c r="HP627" s="198"/>
      <c r="HQ627" s="198"/>
      <c r="HR627" s="198"/>
      <c r="HS627" s="198"/>
      <c r="HT627" s="198"/>
      <c r="HU627" s="198"/>
      <c r="HV627" s="198"/>
      <c r="HW627" s="198"/>
      <c r="HX627" s="198"/>
      <c r="HY627" s="198"/>
      <c r="HZ627" s="198"/>
      <c r="IA627" s="198"/>
      <c r="IB627" s="198"/>
    </row>
    <row r="628" spans="34:236" ht="18">
      <c r="AH628" s="197">
        <f>AH626</f>
        <v>0</v>
      </c>
      <c r="AI628" s="197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9">
        <f>AK10</f>
        <v>100</v>
      </c>
      <c r="AZ628" s="198"/>
      <c r="BA628" s="198"/>
      <c r="BB628" s="198"/>
      <c r="BC628" s="199">
        <f>AQ10</f>
        <v>0</v>
      </c>
      <c r="BD628" s="198"/>
      <c r="BE628" s="198"/>
      <c r="BF628" s="198"/>
      <c r="BG628" s="199">
        <f>AW10</f>
        <v>0</v>
      </c>
      <c r="BH628" s="199"/>
      <c r="BI628" s="198"/>
      <c r="BJ628" s="199">
        <f>BJ626</f>
        <v>0</v>
      </c>
      <c r="BK628" s="199"/>
      <c r="BL628" s="198"/>
      <c r="BM628" s="198"/>
      <c r="BN628" s="198"/>
      <c r="BO628" s="198"/>
      <c r="BP628" s="198"/>
      <c r="BQ628" s="198"/>
      <c r="BR628" s="198"/>
      <c r="BS628" s="198"/>
      <c r="BT628" s="198"/>
      <c r="BU628" s="199">
        <f>BU626</f>
        <v>0</v>
      </c>
      <c r="BV628" s="199">
        <f>BK10</f>
        <v>0</v>
      </c>
      <c r="BW628" s="198"/>
      <c r="BX628" s="198"/>
      <c r="BY628" s="198"/>
      <c r="BZ628" s="198"/>
      <c r="CA628" s="198"/>
      <c r="CB628" s="198"/>
      <c r="CC628" s="199">
        <f>BQ10</f>
        <v>0</v>
      </c>
      <c r="CD628" s="198"/>
      <c r="CE628" s="199">
        <f>BW10</f>
        <v>0</v>
      </c>
      <c r="CF628" s="198"/>
      <c r="CG628" s="198"/>
      <c r="CH628" s="198"/>
      <c r="CI628" s="198"/>
      <c r="CJ628" s="198"/>
      <c r="CK628" s="198"/>
      <c r="CL628" s="198"/>
      <c r="CM628" s="198"/>
      <c r="CN628" s="198"/>
      <c r="CO628" s="198"/>
      <c r="CP628" s="198"/>
      <c r="CQ628" s="198"/>
      <c r="CR628" s="198"/>
      <c r="CS628" s="198"/>
      <c r="CT628" s="198"/>
      <c r="CU628" s="198"/>
      <c r="CV628" s="199">
        <f>CC10</f>
        <v>0</v>
      </c>
      <c r="CW628" s="199">
        <f>CI10</f>
        <v>0</v>
      </c>
      <c r="CX628" s="198"/>
      <c r="CY628" s="198"/>
      <c r="CZ628" s="198"/>
      <c r="DA628" s="198"/>
      <c r="DB628" s="198"/>
      <c r="DC628" s="198"/>
      <c r="DD628" s="199">
        <f>DD626</f>
        <v>0</v>
      </c>
      <c r="DE628" s="199">
        <f>DE626</f>
        <v>0</v>
      </c>
      <c r="DF628" s="199"/>
      <c r="DG628" s="199">
        <f>CW10</f>
        <v>0</v>
      </c>
      <c r="DH628" s="198"/>
      <c r="DI628" s="199">
        <f>DC10</f>
        <v>0</v>
      </c>
      <c r="DJ628" s="199">
        <f>DI10</f>
        <v>0</v>
      </c>
      <c r="DK628" s="199">
        <f>DO10</f>
        <v>60</v>
      </c>
      <c r="DL628" s="198"/>
      <c r="DM628" s="198"/>
      <c r="DN628" s="198"/>
      <c r="DO628" s="198"/>
      <c r="DP628" s="199">
        <f>DU10</f>
        <v>0</v>
      </c>
      <c r="DQ628" s="198"/>
      <c r="DR628" s="198"/>
      <c r="DS628" s="198"/>
      <c r="DT628" s="198"/>
      <c r="DU628" s="198"/>
      <c r="DV628" s="198"/>
      <c r="DW628" s="199">
        <f>DW626</f>
        <v>0</v>
      </c>
      <c r="DX628" s="199">
        <f>DX626</f>
        <v>0</v>
      </c>
      <c r="DY628" s="198"/>
      <c r="DZ628" s="198"/>
      <c r="EA628" s="198"/>
      <c r="EB628" s="198"/>
      <c r="EC628" s="199">
        <f>EI10</f>
        <v>0</v>
      </c>
      <c r="ED628" s="198"/>
      <c r="EE628" s="198"/>
      <c r="EF628" s="198"/>
      <c r="EG628" s="198"/>
      <c r="EH628" s="198"/>
      <c r="EI628" s="198"/>
      <c r="EJ628" s="198"/>
      <c r="EK628" s="198"/>
      <c r="EL628" s="198"/>
      <c r="EM628" s="198"/>
      <c r="EN628" s="198"/>
      <c r="EO628" s="198"/>
      <c r="EP628" s="198"/>
      <c r="EQ628" s="198"/>
      <c r="ER628" s="198"/>
      <c r="ES628" s="198"/>
      <c r="ET628" s="198"/>
      <c r="EU628" s="198"/>
      <c r="EV628" s="198"/>
      <c r="EW628" s="198"/>
      <c r="EX628" s="198"/>
      <c r="EY628" s="198"/>
      <c r="EZ628" s="198"/>
      <c r="FA628" s="198"/>
      <c r="FB628" s="199">
        <f>EO10</f>
        <v>0</v>
      </c>
      <c r="FC628" s="198"/>
      <c r="FD628" s="198"/>
      <c r="FE628" s="198"/>
      <c r="FF628" s="199">
        <f>EU10</f>
        <v>0</v>
      </c>
      <c r="FG628" s="198"/>
      <c r="FH628" s="199"/>
      <c r="FI628" s="198"/>
      <c r="FJ628" s="199">
        <f>FA10</f>
        <v>45</v>
      </c>
      <c r="FK628" s="198"/>
      <c r="FL628" s="198"/>
      <c r="FM628" s="198"/>
      <c r="FN628" s="199">
        <f>FG10</f>
        <v>0</v>
      </c>
      <c r="FO628" s="198"/>
      <c r="FP628" s="199">
        <f>FP626</f>
        <v>0</v>
      </c>
      <c r="FQ628" s="198"/>
      <c r="FR628" s="198"/>
      <c r="FS628" s="198"/>
      <c r="FT628" s="199">
        <f>FT626</f>
        <v>0</v>
      </c>
      <c r="FU628" s="199">
        <f>FU10</f>
        <v>0</v>
      </c>
      <c r="FV628" s="199">
        <f>GA10</f>
        <v>0</v>
      </c>
      <c r="FW628" s="198"/>
      <c r="FX628" s="198"/>
      <c r="FY628" s="199">
        <f>GG10</f>
        <v>0</v>
      </c>
      <c r="FZ628" s="199"/>
      <c r="GA628" s="198"/>
      <c r="GB628" s="198"/>
      <c r="GC628" s="198"/>
      <c r="GD628" s="198"/>
      <c r="GE628" s="198"/>
      <c r="GF628" s="198"/>
      <c r="GG628" s="199">
        <f>GG626</f>
        <v>0</v>
      </c>
      <c r="GH628" s="198"/>
      <c r="GI628" s="198"/>
      <c r="GJ628" s="198"/>
      <c r="GK628" s="198"/>
      <c r="GL628" s="198"/>
      <c r="GM628" s="198"/>
      <c r="GN628" s="198"/>
      <c r="GO628" s="198"/>
      <c r="GP628" s="198"/>
      <c r="GQ628" s="198"/>
      <c r="GR628" s="198"/>
      <c r="GS628" s="198"/>
      <c r="GT628" s="198"/>
      <c r="GU628" s="198"/>
      <c r="GV628" s="198"/>
      <c r="GW628" s="198"/>
      <c r="GX628" s="198"/>
      <c r="GY628" s="198"/>
      <c r="GZ628" s="198"/>
      <c r="HA628" s="198"/>
      <c r="HB628" s="198"/>
      <c r="HC628" s="198"/>
      <c r="HD628" s="198"/>
      <c r="HE628" s="198"/>
      <c r="HF628" s="198"/>
      <c r="HG628" s="198"/>
      <c r="HH628" s="198"/>
      <c r="HI628" s="198"/>
      <c r="HJ628" s="198"/>
      <c r="HK628" s="198"/>
      <c r="HL628" s="198"/>
      <c r="HM628" s="198"/>
      <c r="HN628" s="198"/>
      <c r="HO628" s="198"/>
      <c r="HP628" s="198"/>
      <c r="HQ628" s="198"/>
      <c r="HR628" s="198"/>
      <c r="HS628" s="198"/>
      <c r="HT628" s="198"/>
      <c r="HU628" s="198"/>
      <c r="HV628" s="198"/>
      <c r="HW628" s="198"/>
      <c r="HX628" s="198"/>
      <c r="HY628" s="198"/>
      <c r="HZ628" s="198"/>
      <c r="IA628" s="198"/>
      <c r="IB628" s="198"/>
    </row>
    <row r="629" spans="34:236">
      <c r="AH629" s="200">
        <v>1</v>
      </c>
      <c r="AI629" s="200"/>
      <c r="AJ629" s="200"/>
      <c r="AK629" s="200"/>
      <c r="AL629" s="200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>
        <v>2</v>
      </c>
      <c r="AZ629" s="200"/>
      <c r="BA629" s="200"/>
      <c r="BB629" s="200"/>
      <c r="BC629" s="200">
        <v>3</v>
      </c>
      <c r="BD629" s="200"/>
      <c r="BE629" s="200"/>
      <c r="BF629" s="200"/>
      <c r="BG629" s="200">
        <v>4</v>
      </c>
      <c r="BH629" s="200"/>
      <c r="BI629" s="200"/>
      <c r="BJ629" s="200">
        <v>5</v>
      </c>
      <c r="BK629" s="200"/>
      <c r="BL629" s="200"/>
      <c r="BM629" s="200"/>
      <c r="BN629" s="200"/>
      <c r="BO629" s="200"/>
      <c r="BP629" s="200"/>
      <c r="BQ629" s="200"/>
      <c r="BR629" s="200"/>
      <c r="BS629" s="200"/>
      <c r="BT629" s="200"/>
      <c r="BU629" s="200">
        <v>6</v>
      </c>
      <c r="BV629" s="200">
        <v>7</v>
      </c>
      <c r="BW629" s="200"/>
      <c r="BX629" s="200"/>
      <c r="BY629" s="200"/>
      <c r="BZ629" s="200"/>
      <c r="CA629" s="200"/>
      <c r="CB629" s="200"/>
      <c r="CC629" s="200">
        <v>8</v>
      </c>
      <c r="CD629" s="200"/>
      <c r="CE629" s="200">
        <v>9</v>
      </c>
      <c r="CF629" s="200"/>
      <c r="CG629" s="200"/>
      <c r="CH629" s="200"/>
      <c r="CI629" s="200"/>
      <c r="CJ629" s="200"/>
      <c r="CK629" s="200"/>
      <c r="CL629" s="200"/>
      <c r="CM629" s="200"/>
      <c r="CN629" s="200"/>
      <c r="CO629" s="200"/>
      <c r="CP629" s="200"/>
      <c r="CQ629" s="200"/>
      <c r="CR629" s="200"/>
      <c r="CS629" s="200"/>
      <c r="CT629" s="200"/>
      <c r="CU629" s="200"/>
      <c r="CV629" s="200">
        <v>10</v>
      </c>
      <c r="CW629" s="200">
        <v>11</v>
      </c>
      <c r="CX629" s="200"/>
      <c r="CY629" s="200"/>
      <c r="CZ629" s="200"/>
      <c r="DA629" s="200"/>
      <c r="DB629" s="200"/>
      <c r="DC629" s="200"/>
      <c r="DD629" s="200">
        <v>12</v>
      </c>
      <c r="DE629" s="200">
        <v>13</v>
      </c>
      <c r="DF629" s="200"/>
      <c r="DG629" s="200">
        <v>14</v>
      </c>
      <c r="DH629" s="200"/>
      <c r="DI629" s="200">
        <v>15</v>
      </c>
      <c r="DJ629" s="200">
        <v>16</v>
      </c>
      <c r="DK629" s="200">
        <v>17</v>
      </c>
      <c r="DL629" s="200"/>
      <c r="DM629" s="200"/>
      <c r="DN629" s="200"/>
      <c r="DO629" s="200"/>
      <c r="DP629" s="200">
        <v>18</v>
      </c>
      <c r="DQ629" s="200"/>
      <c r="DR629" s="200"/>
      <c r="DS629" s="200"/>
      <c r="DT629" s="200"/>
      <c r="DU629" s="200"/>
      <c r="DV629" s="200"/>
      <c r="DW629" s="200">
        <v>19</v>
      </c>
      <c r="DX629" s="200">
        <v>20</v>
      </c>
      <c r="DY629" s="200"/>
      <c r="DZ629" s="200"/>
      <c r="EA629" s="200"/>
      <c r="EB629" s="200"/>
      <c r="EC629" s="200">
        <v>21</v>
      </c>
      <c r="ED629" s="200"/>
      <c r="EE629" s="200"/>
      <c r="EF629" s="200"/>
      <c r="EG629" s="200"/>
      <c r="EH629" s="200"/>
      <c r="EI629" s="200"/>
      <c r="EJ629" s="200"/>
      <c r="EK629" s="200"/>
      <c r="EL629" s="200"/>
      <c r="EM629" s="200"/>
      <c r="EN629" s="200"/>
      <c r="EO629" s="200"/>
      <c r="EP629" s="200"/>
      <c r="EQ629" s="200"/>
      <c r="ER629" s="200"/>
      <c r="ES629" s="200"/>
      <c r="ET629" s="200"/>
      <c r="EU629" s="200"/>
      <c r="EV629" s="200"/>
      <c r="EW629" s="200"/>
      <c r="EX629" s="200"/>
      <c r="EY629" s="200"/>
      <c r="EZ629" s="200"/>
      <c r="FA629" s="200"/>
      <c r="FB629" s="200">
        <v>22</v>
      </c>
      <c r="FC629" s="200"/>
      <c r="FD629" s="200"/>
      <c r="FE629" s="200"/>
      <c r="FF629" s="200">
        <v>23</v>
      </c>
      <c r="FG629" s="200"/>
      <c r="FH629" s="200"/>
      <c r="FI629" s="200"/>
      <c r="FJ629" s="200">
        <v>24</v>
      </c>
      <c r="FK629" s="200"/>
      <c r="FL629" s="200"/>
      <c r="FM629" s="200"/>
      <c r="FN629" s="200">
        <v>25</v>
      </c>
      <c r="FO629" s="200"/>
      <c r="FP629" s="200">
        <v>26</v>
      </c>
      <c r="FQ629" s="200"/>
      <c r="FR629" s="200"/>
      <c r="FS629" s="200"/>
      <c r="FT629" s="200">
        <v>27</v>
      </c>
      <c r="FU629" s="200">
        <v>28</v>
      </c>
      <c r="FV629" s="200">
        <v>29</v>
      </c>
      <c r="FW629" s="200"/>
      <c r="FX629" s="200"/>
      <c r="FY629" s="200">
        <v>30</v>
      </c>
      <c r="FZ629" s="200"/>
      <c r="GA629" s="200"/>
      <c r="GB629" s="200"/>
      <c r="GC629" s="200"/>
      <c r="GD629" s="200"/>
      <c r="GE629" s="200"/>
      <c r="GF629" s="200"/>
      <c r="GG629" s="200">
        <v>31</v>
      </c>
      <c r="GH629" s="200"/>
      <c r="GI629" s="200"/>
      <c r="GJ629" s="200"/>
      <c r="GK629" s="200"/>
      <c r="GL629" s="200"/>
      <c r="GM629" s="200"/>
      <c r="GN629" s="200"/>
      <c r="GO629" s="200"/>
      <c r="GP629" s="200"/>
      <c r="GQ629" s="200"/>
      <c r="GR629" s="200"/>
      <c r="GS629" s="200"/>
      <c r="GT629" s="200"/>
      <c r="GU629" s="200"/>
      <c r="GV629" s="200"/>
      <c r="GW629" s="200"/>
      <c r="GX629" s="200"/>
      <c r="GY629" s="200"/>
      <c r="GZ629" s="200"/>
      <c r="HA629" s="200"/>
      <c r="HB629" s="200"/>
      <c r="HC629" s="200"/>
      <c r="HD629" s="200"/>
      <c r="HE629" s="200"/>
      <c r="HF629" s="200"/>
      <c r="HG629" s="200"/>
      <c r="HH629" s="200"/>
      <c r="HI629" s="200"/>
      <c r="HJ629" s="200"/>
      <c r="HK629" s="200"/>
      <c r="HL629" s="200"/>
      <c r="HM629" s="200"/>
      <c r="HN629" s="200"/>
      <c r="HO629" s="200"/>
      <c r="HP629" s="200"/>
      <c r="HQ629" s="200"/>
      <c r="HR629" s="200"/>
      <c r="HS629" s="200"/>
      <c r="HT629" s="200"/>
      <c r="HU629" s="200"/>
      <c r="HV629" s="200"/>
      <c r="HW629" s="200"/>
      <c r="HX629" s="200"/>
      <c r="HY629" s="200"/>
      <c r="HZ629" s="200"/>
      <c r="IA629" s="200"/>
      <c r="IB629" s="200"/>
    </row>
    <row r="630" spans="34:236">
      <c r="AH630" s="201">
        <f>IF(AH628&gt;0,1,0)</f>
        <v>0</v>
      </c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>
        <f>IF(AY628&gt;0,1,0)</f>
        <v>1</v>
      </c>
      <c r="AZ630" s="201"/>
      <c r="BA630" s="201"/>
      <c r="BB630" s="201"/>
      <c r="BC630" s="201">
        <f>IF(BC628&gt;0,1,0)</f>
        <v>0</v>
      </c>
      <c r="BD630" s="201"/>
      <c r="BE630" s="201"/>
      <c r="BF630" s="201"/>
      <c r="BG630" s="201">
        <f>IF(BG628&gt;0,1,0)</f>
        <v>0</v>
      </c>
      <c r="BH630" s="201"/>
      <c r="BI630" s="201"/>
      <c r="BJ630" s="201">
        <f>IF(BJ628&gt;0,1,0)</f>
        <v>0</v>
      </c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  <c r="BU630" s="201">
        <f>IF(BU628&gt;0,1,0)</f>
        <v>0</v>
      </c>
      <c r="BV630" s="201">
        <f>IF(BV628&gt;0,1,0)</f>
        <v>0</v>
      </c>
      <c r="BW630" s="201"/>
      <c r="BX630" s="201"/>
      <c r="BY630" s="201"/>
      <c r="BZ630" s="201"/>
      <c r="CA630" s="201"/>
      <c r="CB630" s="201"/>
      <c r="CC630" s="201">
        <f>IF(CC628&gt;0,1,0)</f>
        <v>0</v>
      </c>
      <c r="CD630" s="201"/>
      <c r="CE630" s="201">
        <f>IF(CE628&gt;0,1,0)</f>
        <v>0</v>
      </c>
      <c r="CF630" s="201"/>
      <c r="CG630" s="201"/>
      <c r="CH630" s="201"/>
      <c r="CI630" s="201"/>
      <c r="CJ630" s="201"/>
      <c r="CK630" s="201"/>
      <c r="CL630" s="201"/>
      <c r="CM630" s="201"/>
      <c r="CN630" s="201"/>
      <c r="CO630" s="201"/>
      <c r="CP630" s="201"/>
      <c r="CQ630" s="201"/>
      <c r="CR630" s="201"/>
      <c r="CS630" s="201"/>
      <c r="CT630" s="201"/>
      <c r="CU630" s="201"/>
      <c r="CV630" s="201">
        <f>IF(CV628&gt;0,1,0)</f>
        <v>0</v>
      </c>
      <c r="CW630" s="201">
        <f>IF(CW628&gt;0,1,0)</f>
        <v>0</v>
      </c>
      <c r="CX630" s="201"/>
      <c r="CY630" s="201"/>
      <c r="CZ630" s="201"/>
      <c r="DA630" s="201"/>
      <c r="DB630" s="201"/>
      <c r="DC630" s="201"/>
      <c r="DD630" s="201">
        <f>IF(DD628&gt;0,1,0)</f>
        <v>0</v>
      </c>
      <c r="DE630" s="201">
        <f>IF(DE628&gt;0,1,0)</f>
        <v>0</v>
      </c>
      <c r="DF630" s="201"/>
      <c r="DG630" s="201">
        <f>IF(DG628&gt;0,1,0)</f>
        <v>0</v>
      </c>
      <c r="DH630" s="201"/>
      <c r="DI630" s="201">
        <f>IF(DI628&gt;0,1,0)</f>
        <v>0</v>
      </c>
      <c r="DJ630" s="201">
        <f>IF(DJ628&gt;0,1,0)</f>
        <v>0</v>
      </c>
      <c r="DK630" s="201">
        <f>IF(DK628&gt;0,1,0)</f>
        <v>1</v>
      </c>
      <c r="DL630" s="201"/>
      <c r="DM630" s="201"/>
      <c r="DN630" s="201"/>
      <c r="DO630" s="201"/>
      <c r="DP630" s="201">
        <f>IF(DP628&gt;0,1,0)</f>
        <v>0</v>
      </c>
      <c r="DQ630" s="201"/>
      <c r="DR630" s="201"/>
      <c r="DS630" s="201"/>
      <c r="DT630" s="201"/>
      <c r="DU630" s="201"/>
      <c r="DV630" s="201"/>
      <c r="DW630" s="201">
        <f>IF(DW628&gt;0,1,0)</f>
        <v>0</v>
      </c>
      <c r="DX630" s="201">
        <f>IF(DX628&gt;0,1,0)</f>
        <v>0</v>
      </c>
      <c r="DY630" s="201"/>
      <c r="DZ630" s="201"/>
      <c r="EA630" s="201"/>
      <c r="EB630" s="201"/>
      <c r="EC630" s="201">
        <f>IF(EC628&gt;0,1,0)</f>
        <v>0</v>
      </c>
      <c r="ED630" s="201"/>
      <c r="EE630" s="201"/>
      <c r="EF630" s="201"/>
      <c r="EG630" s="201"/>
      <c r="EH630" s="201"/>
      <c r="EI630" s="201"/>
      <c r="EJ630" s="201"/>
      <c r="EK630" s="201"/>
      <c r="EL630" s="201"/>
      <c r="EM630" s="201"/>
      <c r="EN630" s="201"/>
      <c r="EO630" s="201"/>
      <c r="EP630" s="201"/>
      <c r="EQ630" s="201"/>
      <c r="ER630" s="201"/>
      <c r="ES630" s="201"/>
      <c r="ET630" s="201"/>
      <c r="EU630" s="201"/>
      <c r="EV630" s="201"/>
      <c r="EW630" s="201"/>
      <c r="EX630" s="201"/>
      <c r="EY630" s="201"/>
      <c r="EZ630" s="201"/>
      <c r="FA630" s="201"/>
      <c r="FB630" s="201">
        <f>IF(FB628&gt;0,1,0)</f>
        <v>0</v>
      </c>
      <c r="FC630" s="201"/>
      <c r="FD630" s="201"/>
      <c r="FE630" s="201"/>
      <c r="FF630" s="201">
        <f>IF(FF628&gt;0,1,0)</f>
        <v>0</v>
      </c>
      <c r="FG630" s="201"/>
      <c r="FH630" s="201"/>
      <c r="FI630" s="201"/>
      <c r="FJ630" s="201">
        <f>IF(FJ628&gt;0,1,0)</f>
        <v>1</v>
      </c>
      <c r="FK630" s="201"/>
      <c r="FL630" s="201"/>
      <c r="FM630" s="201"/>
      <c r="FN630" s="201">
        <f>IF(FN628&gt;0,1,0)</f>
        <v>0</v>
      </c>
      <c r="FO630" s="201"/>
      <c r="FP630" s="201">
        <f>IF(FP628&gt;0,1,0)</f>
        <v>0</v>
      </c>
      <c r="FQ630" s="201"/>
      <c r="FR630" s="201"/>
      <c r="FS630" s="201"/>
      <c r="FT630" s="201">
        <f>IF(FT628&gt;0,1,0)</f>
        <v>0</v>
      </c>
      <c r="FU630" s="201">
        <f>IF(FU628&gt;0,1,0)</f>
        <v>0</v>
      </c>
      <c r="FV630" s="201">
        <f>IF(FV628&gt;0,1,0)</f>
        <v>0</v>
      </c>
      <c r="FW630" s="201"/>
      <c r="FX630" s="201"/>
      <c r="FY630" s="201">
        <f>IF(FY628&gt;0,1,0)</f>
        <v>0</v>
      </c>
      <c r="FZ630" s="201"/>
      <c r="GA630" s="201"/>
      <c r="GB630" s="201"/>
      <c r="GC630" s="201"/>
      <c r="GD630" s="201"/>
      <c r="GE630" s="201"/>
      <c r="GF630" s="201"/>
      <c r="GG630" s="201">
        <f>IF(GG628&gt;0,1,0)</f>
        <v>0</v>
      </c>
      <c r="GH630" s="201"/>
      <c r="GI630" s="201"/>
      <c r="GJ630" s="201"/>
      <c r="GK630" s="201"/>
      <c r="GL630" s="201"/>
      <c r="GM630" s="201"/>
      <c r="GN630" s="201"/>
      <c r="GO630" s="201"/>
      <c r="GP630" s="201"/>
      <c r="GQ630" s="201"/>
      <c r="GR630" s="201"/>
      <c r="GS630" s="201"/>
      <c r="GT630" s="201"/>
      <c r="GU630" s="201"/>
      <c r="GV630" s="201"/>
      <c r="GW630" s="201"/>
      <c r="GX630" s="201"/>
      <c r="GY630" s="201"/>
      <c r="GZ630" s="201"/>
      <c r="HA630" s="201"/>
      <c r="HB630" s="201"/>
      <c r="HC630" s="201"/>
      <c r="HD630" s="201"/>
      <c r="HE630" s="201"/>
      <c r="HF630" s="201"/>
      <c r="HG630" s="201"/>
      <c r="HH630" s="201"/>
      <c r="HI630" s="201"/>
      <c r="HJ630" s="201"/>
      <c r="HK630" s="201"/>
      <c r="HL630" s="201"/>
      <c r="HM630" s="201"/>
      <c r="HN630" s="201"/>
      <c r="HO630" s="201"/>
      <c r="HP630" s="201"/>
      <c r="HQ630" s="201"/>
      <c r="HR630" s="201"/>
      <c r="HS630" s="201"/>
      <c r="HT630" s="201"/>
      <c r="HU630" s="201"/>
      <c r="HV630" s="201"/>
      <c r="HW630" s="201"/>
      <c r="HX630" s="201"/>
      <c r="HY630" s="201">
        <f>IF(HY628&gt;0,1,0)</f>
        <v>0</v>
      </c>
      <c r="HZ630" s="201"/>
      <c r="IA630" s="201"/>
      <c r="IB630" s="201">
        <f>SUM(AH630:HY630)</f>
        <v>3</v>
      </c>
    </row>
    <row r="631" spans="34:236">
      <c r="AH631" s="202">
        <f>SUM(AH630:GG630)</f>
        <v>3</v>
      </c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>
        <f>SUM(AY630:GG630)</f>
        <v>3</v>
      </c>
      <c r="AZ631" s="202"/>
      <c r="BA631" s="202"/>
      <c r="BB631" s="202"/>
      <c r="BC631" s="202">
        <f>SUM(BC630:GG630)</f>
        <v>2</v>
      </c>
      <c r="BD631" s="202"/>
      <c r="BE631" s="202"/>
      <c r="BF631" s="202"/>
      <c r="BG631" s="202">
        <f>SUM(BG630:GG630)</f>
        <v>2</v>
      </c>
      <c r="BH631" s="202"/>
      <c r="BI631" s="202"/>
      <c r="BJ631" s="202">
        <f>SUM(BJ630:GG630)</f>
        <v>2</v>
      </c>
      <c r="BK631" s="202"/>
      <c r="BL631" s="202"/>
      <c r="BM631" s="202"/>
      <c r="BN631" s="202"/>
      <c r="BO631" s="202"/>
      <c r="BP631" s="202"/>
      <c r="BQ631" s="202"/>
      <c r="BR631" s="202"/>
      <c r="BS631" s="202"/>
      <c r="BT631" s="202"/>
      <c r="BU631" s="202">
        <f>SUM(BU630:GG630)</f>
        <v>2</v>
      </c>
      <c r="BV631" s="202">
        <f>SUM(BV630:GG630)</f>
        <v>2</v>
      </c>
      <c r="BW631" s="202"/>
      <c r="BX631" s="202"/>
      <c r="BY631" s="202"/>
      <c r="BZ631" s="202"/>
      <c r="CA631" s="202"/>
      <c r="CB631" s="202"/>
      <c r="CC631" s="202">
        <f>SUM(CC630:GG630)</f>
        <v>2</v>
      </c>
      <c r="CD631" s="202"/>
      <c r="CE631" s="202">
        <f>SUM(CE630:GG630)</f>
        <v>2</v>
      </c>
      <c r="CF631" s="202"/>
      <c r="CG631" s="202"/>
      <c r="CH631" s="202"/>
      <c r="CI631" s="202"/>
      <c r="CJ631" s="202"/>
      <c r="CK631" s="202"/>
      <c r="CL631" s="202"/>
      <c r="CM631" s="202"/>
      <c r="CN631" s="202"/>
      <c r="CO631" s="202"/>
      <c r="CP631" s="202"/>
      <c r="CQ631" s="202"/>
      <c r="CR631" s="202"/>
      <c r="CS631" s="202"/>
      <c r="CT631" s="202"/>
      <c r="CU631" s="202"/>
      <c r="CV631" s="202">
        <f>SUM(CV630:GG630)</f>
        <v>2</v>
      </c>
      <c r="CW631" s="202">
        <f>SUM(CW630:GG630)</f>
        <v>2</v>
      </c>
      <c r="CX631" s="202"/>
      <c r="CY631" s="202"/>
      <c r="CZ631" s="202"/>
      <c r="DA631" s="202"/>
      <c r="DB631" s="202"/>
      <c r="DC631" s="202"/>
      <c r="DD631" s="202">
        <f>SUM(DD630:GG630)</f>
        <v>2</v>
      </c>
      <c r="DE631" s="202">
        <f>SUM(DE630:GG630)</f>
        <v>2</v>
      </c>
      <c r="DF631" s="202"/>
      <c r="DG631" s="202">
        <f>SUM(DG630:GC630)</f>
        <v>2</v>
      </c>
      <c r="DH631" s="202"/>
      <c r="DI631" s="202">
        <f>SUM(DI630:GE630)</f>
        <v>2</v>
      </c>
      <c r="DJ631" s="202">
        <f>SUM(DJ630:GF630)</f>
        <v>2</v>
      </c>
      <c r="DK631" s="202">
        <f>SUM(DK630:GG630)</f>
        <v>2</v>
      </c>
      <c r="DL631" s="202"/>
      <c r="DM631" s="202"/>
      <c r="DN631" s="202"/>
      <c r="DO631" s="202"/>
      <c r="DP631" s="202">
        <f>SUM(DP630:GG630)</f>
        <v>1</v>
      </c>
      <c r="DQ631" s="202"/>
      <c r="DR631" s="202"/>
      <c r="DS631" s="202"/>
      <c r="DT631" s="202"/>
      <c r="DU631" s="202"/>
      <c r="DV631" s="202"/>
      <c r="DW631" s="202">
        <f>SUM(DW630:GG630)</f>
        <v>1</v>
      </c>
      <c r="DX631" s="202">
        <f>SUM(DX630:GG630)</f>
        <v>1</v>
      </c>
      <c r="DY631" s="202"/>
      <c r="DZ631" s="202"/>
      <c r="EA631" s="202"/>
      <c r="EB631" s="202"/>
      <c r="EC631" s="202">
        <f>SUM(EC630:GG630)</f>
        <v>1</v>
      </c>
      <c r="ED631" s="202"/>
      <c r="EE631" s="202"/>
      <c r="EF631" s="202"/>
      <c r="EG631" s="202"/>
      <c r="EH631" s="202"/>
      <c r="EI631" s="202"/>
      <c r="EJ631" s="202"/>
      <c r="EK631" s="202"/>
      <c r="EL631" s="202"/>
      <c r="EM631" s="202"/>
      <c r="EN631" s="202"/>
      <c r="EO631" s="202"/>
      <c r="EP631" s="202"/>
      <c r="EQ631" s="202"/>
      <c r="ER631" s="202"/>
      <c r="ES631" s="202"/>
      <c r="ET631" s="202"/>
      <c r="EU631" s="202"/>
      <c r="EV631" s="202"/>
      <c r="EW631" s="202"/>
      <c r="EX631" s="202"/>
      <c r="EY631" s="202"/>
      <c r="EZ631" s="202"/>
      <c r="FA631" s="202"/>
      <c r="FB631" s="202">
        <f>SUM(FB630:GG630)</f>
        <v>1</v>
      </c>
      <c r="FC631" s="202"/>
      <c r="FD631" s="202"/>
      <c r="FE631" s="202"/>
      <c r="FF631" s="202">
        <f>SUM(FF630:GC630)</f>
        <v>1</v>
      </c>
      <c r="FG631" s="202"/>
      <c r="FH631" s="202"/>
      <c r="FI631" s="202"/>
      <c r="FJ631" s="202">
        <f>SUM(FJ630:GG630)</f>
        <v>1</v>
      </c>
      <c r="FK631" s="202"/>
      <c r="FL631" s="202"/>
      <c r="FM631" s="202"/>
      <c r="FN631" s="202">
        <f>SUM(FN630:GG630)</f>
        <v>0</v>
      </c>
      <c r="FO631" s="202"/>
      <c r="FP631" s="202">
        <f>SUM(FP630:GG630)</f>
        <v>0</v>
      </c>
      <c r="FQ631" s="202"/>
      <c r="FR631" s="202"/>
      <c r="FS631" s="202"/>
      <c r="FT631" s="202">
        <f>SUM(FT630:GG630)</f>
        <v>0</v>
      </c>
      <c r="FU631" s="202">
        <f>SUM(FU630:GG630)</f>
        <v>0</v>
      </c>
      <c r="FV631" s="202">
        <f>SUM(FV630:GG630)</f>
        <v>0</v>
      </c>
      <c r="FW631" s="202"/>
      <c r="FX631" s="202"/>
      <c r="FY631" s="202">
        <f>SUM(FY630:GG630)</f>
        <v>0</v>
      </c>
      <c r="FZ631" s="202"/>
      <c r="GA631" s="202"/>
      <c r="GB631" s="202"/>
      <c r="GC631" s="202"/>
      <c r="GD631" s="202"/>
      <c r="GE631" s="202"/>
      <c r="GF631" s="202"/>
      <c r="GG631" s="202">
        <f>SUM(GG630)</f>
        <v>0</v>
      </c>
      <c r="GH631" s="202"/>
      <c r="GI631" s="202"/>
      <c r="GJ631" s="202"/>
      <c r="GK631" s="202"/>
      <c r="GL631" s="202"/>
      <c r="GM631" s="202"/>
      <c r="GN631" s="202"/>
      <c r="GO631" s="202"/>
      <c r="GP631" s="202"/>
      <c r="GQ631" s="202"/>
      <c r="GR631" s="202"/>
      <c r="GS631" s="202"/>
      <c r="GT631" s="202"/>
      <c r="GU631" s="202"/>
      <c r="GV631" s="202"/>
      <c r="GW631" s="202"/>
      <c r="GX631" s="202"/>
      <c r="GY631" s="202"/>
      <c r="GZ631" s="202"/>
      <c r="HA631" s="202"/>
      <c r="HB631" s="202"/>
      <c r="HC631" s="202"/>
      <c r="HD631" s="202"/>
      <c r="HE631" s="202"/>
      <c r="HF631" s="202"/>
      <c r="HG631" s="202"/>
      <c r="HH631" s="202"/>
      <c r="HI631" s="202"/>
      <c r="HJ631" s="202"/>
      <c r="HK631" s="202"/>
      <c r="HL631" s="202"/>
      <c r="HM631" s="202"/>
      <c r="HN631" s="202"/>
      <c r="HO631" s="202"/>
      <c r="HP631" s="202"/>
      <c r="HQ631" s="202"/>
      <c r="HR631" s="202"/>
      <c r="HS631" s="202"/>
      <c r="HT631" s="202"/>
      <c r="HU631" s="202"/>
      <c r="HV631" s="202"/>
      <c r="HW631" s="202"/>
      <c r="HX631" s="202"/>
      <c r="HY631" s="202">
        <f>SUM(HY630:HY630)</f>
        <v>0</v>
      </c>
      <c r="HZ631" s="202"/>
      <c r="IA631" s="202"/>
      <c r="IB631" s="203"/>
    </row>
    <row r="632" spans="34:236">
      <c r="AH632" s="202">
        <f>IF(AH631&gt;0,1,0)</f>
        <v>1</v>
      </c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>
        <f>IF(AY631&gt;0,1,0)</f>
        <v>1</v>
      </c>
      <c r="AZ632" s="202"/>
      <c r="BA632" s="202"/>
      <c r="BB632" s="202"/>
      <c r="BC632" s="202">
        <f>IF(BC631&gt;0,1,0)</f>
        <v>1</v>
      </c>
      <c r="BD632" s="202"/>
      <c r="BE632" s="202"/>
      <c r="BF632" s="202"/>
      <c r="BG632" s="202">
        <f>IF(BG631&gt;0,1,0)</f>
        <v>1</v>
      </c>
      <c r="BH632" s="202"/>
      <c r="BI632" s="202"/>
      <c r="BJ632" s="202">
        <f>IF(BJ631&gt;0,1,0)</f>
        <v>1</v>
      </c>
      <c r="BK632" s="202"/>
      <c r="BL632" s="202"/>
      <c r="BM632" s="202"/>
      <c r="BN632" s="202"/>
      <c r="BO632" s="202"/>
      <c r="BP632" s="202"/>
      <c r="BQ632" s="202"/>
      <c r="BR632" s="202"/>
      <c r="BS632" s="202"/>
      <c r="BT632" s="202"/>
      <c r="BU632" s="202">
        <f>IF(BU631&gt;0,1,0)</f>
        <v>1</v>
      </c>
      <c r="BV632" s="202">
        <f>IF(BV631&gt;0,1,0)</f>
        <v>1</v>
      </c>
      <c r="BW632" s="202"/>
      <c r="BX632" s="202"/>
      <c r="BY632" s="202"/>
      <c r="BZ632" s="202"/>
      <c r="CA632" s="202"/>
      <c r="CB632" s="202"/>
      <c r="CC632" s="202">
        <f>IF(CC631&gt;0,1,0)</f>
        <v>1</v>
      </c>
      <c r="CD632" s="202"/>
      <c r="CE632" s="202">
        <f>IF(CE631&gt;0,1,0)</f>
        <v>1</v>
      </c>
      <c r="CF632" s="202"/>
      <c r="CG632" s="202"/>
      <c r="CH632" s="202"/>
      <c r="CI632" s="202"/>
      <c r="CJ632" s="202"/>
      <c r="CK632" s="202"/>
      <c r="CL632" s="202"/>
      <c r="CM632" s="202"/>
      <c r="CN632" s="202"/>
      <c r="CO632" s="202"/>
      <c r="CP632" s="202"/>
      <c r="CQ632" s="202"/>
      <c r="CR632" s="202"/>
      <c r="CS632" s="202"/>
      <c r="CT632" s="202"/>
      <c r="CU632" s="202"/>
      <c r="CV632" s="202">
        <f>IF(CV631&gt;0,1,0)</f>
        <v>1</v>
      </c>
      <c r="CW632" s="202">
        <f>IF(CW631&gt;0,1,0)</f>
        <v>1</v>
      </c>
      <c r="CX632" s="202"/>
      <c r="CY632" s="202"/>
      <c r="CZ632" s="202"/>
      <c r="DA632" s="202"/>
      <c r="DB632" s="202"/>
      <c r="DC632" s="202"/>
      <c r="DD632" s="202">
        <f>IF(DD631&gt;0,1,0)</f>
        <v>1</v>
      </c>
      <c r="DE632" s="202">
        <f>IF(DE631&gt;0,1,0)</f>
        <v>1</v>
      </c>
      <c r="DF632" s="202"/>
      <c r="DG632" s="202">
        <f>IF(DG631&gt;0,1,0)</f>
        <v>1</v>
      </c>
      <c r="DH632" s="202"/>
      <c r="DI632" s="202">
        <f>IF(DI631&gt;0,1,0)</f>
        <v>1</v>
      </c>
      <c r="DJ632" s="202">
        <f>IF(DJ631&gt;0,1,0)</f>
        <v>1</v>
      </c>
      <c r="DK632" s="202">
        <f>IF(DK631&gt;0,1,0)</f>
        <v>1</v>
      </c>
      <c r="DL632" s="202"/>
      <c r="DM632" s="202"/>
      <c r="DN632" s="202"/>
      <c r="DO632" s="202"/>
      <c r="DP632" s="202">
        <f>IF(DP631&gt;0,1,0)</f>
        <v>1</v>
      </c>
      <c r="DQ632" s="202"/>
      <c r="DR632" s="202"/>
      <c r="DS632" s="202"/>
      <c r="DT632" s="202"/>
      <c r="DU632" s="202"/>
      <c r="DV632" s="202"/>
      <c r="DW632" s="202">
        <f>IF(DW631&gt;0,1,0)</f>
        <v>1</v>
      </c>
      <c r="DX632" s="202">
        <f>IF(DX631&gt;0,1,0)</f>
        <v>1</v>
      </c>
      <c r="DY632" s="202"/>
      <c r="DZ632" s="202"/>
      <c r="EA632" s="202"/>
      <c r="EB632" s="202"/>
      <c r="EC632" s="202">
        <f>IF(EC631&gt;0,1,0)</f>
        <v>1</v>
      </c>
      <c r="ED632" s="202"/>
      <c r="EE632" s="202"/>
      <c r="EF632" s="202"/>
      <c r="EG632" s="202"/>
      <c r="EH632" s="202"/>
      <c r="EI632" s="202"/>
      <c r="EJ632" s="202"/>
      <c r="EK632" s="202"/>
      <c r="EL632" s="202"/>
      <c r="EM632" s="202"/>
      <c r="EN632" s="202"/>
      <c r="EO632" s="202"/>
      <c r="EP632" s="202"/>
      <c r="EQ632" s="202"/>
      <c r="ER632" s="202"/>
      <c r="ES632" s="202"/>
      <c r="ET632" s="202"/>
      <c r="EU632" s="202"/>
      <c r="EV632" s="202"/>
      <c r="EW632" s="202"/>
      <c r="EX632" s="202"/>
      <c r="EY632" s="202"/>
      <c r="EZ632" s="202"/>
      <c r="FA632" s="202"/>
      <c r="FB632" s="202">
        <f>IF(FB631&gt;0,1,0)</f>
        <v>1</v>
      </c>
      <c r="FC632" s="202"/>
      <c r="FD632" s="202"/>
      <c r="FE632" s="202"/>
      <c r="FF632" s="202">
        <f>IF(FF631&gt;0,1,0)</f>
        <v>1</v>
      </c>
      <c r="FG632" s="202"/>
      <c r="FH632" s="202"/>
      <c r="FI632" s="202"/>
      <c r="FJ632" s="202">
        <f>IF(FJ631&gt;0,1,0)</f>
        <v>1</v>
      </c>
      <c r="FK632" s="202"/>
      <c r="FL632" s="202"/>
      <c r="FM632" s="202"/>
      <c r="FN632" s="202">
        <f>IF(FN631&gt;0,1,0)</f>
        <v>0</v>
      </c>
      <c r="FO632" s="202"/>
      <c r="FP632" s="202">
        <f>IF(FP631&gt;0,1,0)</f>
        <v>0</v>
      </c>
      <c r="FQ632" s="202"/>
      <c r="FR632" s="202"/>
      <c r="FS632" s="202"/>
      <c r="FT632" s="202">
        <f>IF(FT631&gt;0,1,0)</f>
        <v>0</v>
      </c>
      <c r="FU632" s="202">
        <f>IF(FU631&gt;0,1,0)</f>
        <v>0</v>
      </c>
      <c r="FV632" s="202">
        <f>IF(FV631&gt;0,1,0)</f>
        <v>0</v>
      </c>
      <c r="FW632" s="202"/>
      <c r="FX632" s="202"/>
      <c r="FY632" s="202">
        <f>IF(FY631&gt;0,1,0)</f>
        <v>0</v>
      </c>
      <c r="FZ632" s="202"/>
      <c r="GA632" s="202"/>
      <c r="GB632" s="202"/>
      <c r="GC632" s="202"/>
      <c r="GD632" s="202"/>
      <c r="GE632" s="202"/>
      <c r="GF632" s="202"/>
      <c r="GG632" s="202">
        <f>IF(GG631&gt;0,1,0)</f>
        <v>0</v>
      </c>
      <c r="GH632" s="202"/>
      <c r="GI632" s="202"/>
      <c r="GJ632" s="202"/>
      <c r="GK632" s="202"/>
      <c r="GL632" s="202"/>
      <c r="GM632" s="202"/>
      <c r="GN632" s="202"/>
      <c r="GO632" s="202"/>
      <c r="GP632" s="202"/>
      <c r="GQ632" s="202"/>
      <c r="GR632" s="202"/>
      <c r="GS632" s="202"/>
      <c r="GT632" s="202"/>
      <c r="GU632" s="202"/>
      <c r="GV632" s="202"/>
      <c r="GW632" s="202"/>
      <c r="GX632" s="202"/>
      <c r="GY632" s="202"/>
      <c r="GZ632" s="202"/>
      <c r="HA632" s="202"/>
      <c r="HB632" s="202"/>
      <c r="HC632" s="202"/>
      <c r="HD632" s="202"/>
      <c r="HE632" s="202"/>
      <c r="HF632" s="202"/>
      <c r="HG632" s="202"/>
      <c r="HH632" s="202"/>
      <c r="HI632" s="202"/>
      <c r="HJ632" s="202"/>
      <c r="HK632" s="202"/>
      <c r="HL632" s="202"/>
      <c r="HM632" s="202"/>
      <c r="HN632" s="202"/>
      <c r="HO632" s="202"/>
      <c r="HP632" s="202"/>
      <c r="HQ632" s="202"/>
      <c r="HR632" s="202"/>
      <c r="HS632" s="202"/>
      <c r="HT632" s="202"/>
      <c r="HU632" s="202"/>
      <c r="HV632" s="202"/>
      <c r="HW632" s="202"/>
      <c r="HX632" s="202"/>
      <c r="HY632" s="202">
        <f>IF(HY631&gt;0,1,0)</f>
        <v>0</v>
      </c>
      <c r="HZ632" s="202"/>
      <c r="IA632" s="202"/>
      <c r="IB632" s="203">
        <f>SUM(AH632:HY632)</f>
        <v>24</v>
      </c>
    </row>
  </sheetData>
  <sheetProtection selectLockedCells="1" selectUnlockedCells="1"/>
  <autoFilter ref="A11:HD590"/>
  <mergeCells count="2">
    <mergeCell ref="HA432:HA438"/>
    <mergeCell ref="A5:D5"/>
  </mergeCells>
  <pageMargins left="0.39370078740157483" right="0.43307086614173229" top="0.59055118110236227" bottom="0.47244094488188981" header="0.43307086614173229" footer="0.31496062992125984"/>
  <pageSetup paperSize="9" scale="52" firstPageNumber="0" orientation="landscape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240"/>
  <sheetViews>
    <sheetView workbookViewId="0">
      <selection activeCell="E27" sqref="E27"/>
    </sheetView>
  </sheetViews>
  <sheetFormatPr defaultRowHeight="15"/>
  <cols>
    <col min="4" max="4" width="10.7109375" customWidth="1"/>
    <col min="5" max="5" width="12.5703125" customWidth="1"/>
    <col min="6" max="6" width="74" customWidth="1"/>
    <col min="7" max="7" width="8.42578125" customWidth="1"/>
    <col min="8" max="8" width="8.7109375" customWidth="1"/>
    <col min="9" max="9" width="13.7109375" customWidth="1"/>
  </cols>
  <sheetData>
    <row r="1" spans="1:10">
      <c r="I1" s="68">
        <f>SUM(I3:I159)</f>
        <v>2066</v>
      </c>
    </row>
    <row r="2" spans="1:10">
      <c r="A2" s="77" t="s">
        <v>1150</v>
      </c>
      <c r="B2" s="77" t="s">
        <v>1151</v>
      </c>
      <c r="C2" s="77" t="s">
        <v>1152</v>
      </c>
      <c r="D2" s="77" t="s">
        <v>1153</v>
      </c>
      <c r="E2" s="77" t="s">
        <v>1154</v>
      </c>
      <c r="F2" s="77" t="s">
        <v>1155</v>
      </c>
      <c r="G2" s="77" t="s">
        <v>1156</v>
      </c>
      <c r="H2" s="77" t="s">
        <v>1157</v>
      </c>
      <c r="I2" s="77" t="s">
        <v>1158</v>
      </c>
    </row>
    <row r="3" spans="1:10" ht="15.75">
      <c r="A3" t="s">
        <v>1239</v>
      </c>
      <c r="B3" t="str">
        <f t="shared" ref="B3:B66" si="0">F3&amp;A3</f>
        <v>PF-Z2010 STUDENT TABLE WITH CHAIR SM1</v>
      </c>
      <c r="C3" t="str">
        <f t="shared" ref="C3:C66" si="1">F3&amp;G3</f>
        <v>PF-Z2010 STUDENT TABLE WITH CHAIR S44349</v>
      </c>
      <c r="F3" s="78" t="s">
        <v>332</v>
      </c>
      <c r="G3" s="71">
        <v>44349</v>
      </c>
      <c r="H3" s="79">
        <v>281</v>
      </c>
      <c r="I3" s="79">
        <v>350</v>
      </c>
      <c r="J3" t="str">
        <f>VLOOKUP(F3,APS!$B:$C,2,0)</f>
        <v>PROJECT</v>
      </c>
    </row>
    <row r="4" spans="1:10" ht="15.75">
      <c r="A4" t="s">
        <v>1239</v>
      </c>
      <c r="B4" t="str">
        <f t="shared" si="0"/>
        <v>MANABU AH DESK-01M1</v>
      </c>
      <c r="C4" t="str">
        <f t="shared" si="1"/>
        <v>MANABU AH DESK-0144349</v>
      </c>
      <c r="F4" s="78" t="s">
        <v>458</v>
      </c>
      <c r="G4" s="71">
        <v>44349</v>
      </c>
      <c r="H4" s="78">
        <v>200</v>
      </c>
      <c r="I4" s="78">
        <v>200</v>
      </c>
      <c r="J4" t="str">
        <f>VLOOKUP(F4,APS!$B:$C,2,0)</f>
        <v>SCHOOL</v>
      </c>
    </row>
    <row r="5" spans="1:10" ht="15.75">
      <c r="A5" t="s">
        <v>1239</v>
      </c>
      <c r="B5" t="str">
        <f t="shared" si="0"/>
        <v>AYUMI CHAIR P IVORY NO. 6M1</v>
      </c>
      <c r="C5" t="str">
        <f t="shared" si="1"/>
        <v>AYUMI CHAIR P IVORY NO. 644349</v>
      </c>
      <c r="F5" s="78" t="s">
        <v>377</v>
      </c>
      <c r="G5" s="71">
        <v>44349</v>
      </c>
      <c r="H5" s="79">
        <v>100</v>
      </c>
      <c r="I5" s="79">
        <v>100</v>
      </c>
      <c r="J5" t="str">
        <f>VLOOKUP(F5,APS!$B:$C,2,0)</f>
        <v>SCHOOL</v>
      </c>
    </row>
    <row r="6" spans="1:10" ht="15.75">
      <c r="A6" t="s">
        <v>1239</v>
      </c>
      <c r="B6" t="str">
        <f t="shared" si="0"/>
        <v>AYUMI DESK P IVORY NO. 6M1</v>
      </c>
      <c r="C6" t="str">
        <f t="shared" si="1"/>
        <v>AYUMI DESK P IVORY NO. 644349</v>
      </c>
      <c r="F6" s="78" t="s">
        <v>379</v>
      </c>
      <c r="G6" s="71">
        <v>44349</v>
      </c>
      <c r="H6" s="79">
        <v>100</v>
      </c>
      <c r="I6" s="79">
        <v>100</v>
      </c>
      <c r="J6" t="str">
        <f>VLOOKUP(F6,APS!$B:$C,2,0)</f>
        <v>SCHOOL</v>
      </c>
    </row>
    <row r="7" spans="1:10" ht="15.75">
      <c r="A7" t="s">
        <v>1239</v>
      </c>
      <c r="B7" t="str">
        <f t="shared" si="0"/>
        <v>ECHOOL DESK NO 6 JP P IVORYM1</v>
      </c>
      <c r="C7" t="str">
        <f t="shared" si="1"/>
        <v>ECHOOL DESK NO 6 JP P IVORY44349</v>
      </c>
      <c r="F7" s="78" t="s">
        <v>414</v>
      </c>
      <c r="G7" s="71">
        <v>44349</v>
      </c>
      <c r="H7" s="79">
        <v>112</v>
      </c>
      <c r="I7" s="79">
        <v>76</v>
      </c>
      <c r="J7" t="str">
        <f>VLOOKUP(F7,APS!$B:$C,2,0)</f>
        <v>SCHOOL</v>
      </c>
    </row>
    <row r="8" spans="1:10" ht="15.75">
      <c r="A8" t="s">
        <v>1239</v>
      </c>
      <c r="B8" t="str">
        <f t="shared" si="0"/>
        <v>CAESAR N BLUE L1M1</v>
      </c>
      <c r="C8" t="str">
        <f t="shared" si="1"/>
        <v>CAESAR N BLUE L144349</v>
      </c>
      <c r="F8" s="78" t="s">
        <v>943</v>
      </c>
      <c r="G8" s="71">
        <v>44349</v>
      </c>
      <c r="H8" s="79">
        <v>100</v>
      </c>
      <c r="I8" s="79">
        <v>200</v>
      </c>
      <c r="J8" t="str">
        <f>VLOOKUP(F8,APS!$B:$C,2,0)</f>
        <v>HBRD-Caesar</v>
      </c>
    </row>
    <row r="9" spans="1:10" ht="15.75">
      <c r="A9" t="s">
        <v>1239</v>
      </c>
      <c r="B9" t="str">
        <f t="shared" si="0"/>
        <v>CAESAR N RED AL11M1</v>
      </c>
      <c r="C9" t="str">
        <f t="shared" si="1"/>
        <v>CAESAR N RED AL1144349</v>
      </c>
      <c r="F9" s="78" t="s">
        <v>931</v>
      </c>
      <c r="G9" s="71">
        <v>44349</v>
      </c>
      <c r="H9" s="79">
        <v>0</v>
      </c>
      <c r="I9" s="79">
        <v>56</v>
      </c>
      <c r="J9" t="str">
        <f>VLOOKUP(F9,APS!$B:$C,2,0)</f>
        <v>HBRD-Caesar</v>
      </c>
    </row>
    <row r="10" spans="1:10" ht="15.75">
      <c r="A10" t="s">
        <v>1239</v>
      </c>
      <c r="B10" t="str">
        <f t="shared" si="0"/>
        <v>CAESAR N RED N3M1</v>
      </c>
      <c r="C10" t="str">
        <f t="shared" si="1"/>
        <v>CAESAR N RED N344349</v>
      </c>
      <c r="F10" s="78" t="s">
        <v>949</v>
      </c>
      <c r="G10" s="71">
        <v>44349</v>
      </c>
      <c r="H10" s="79">
        <v>0</v>
      </c>
      <c r="I10" s="79">
        <v>100</v>
      </c>
      <c r="J10" t="str">
        <f>VLOOKUP(F10,APS!$B:$C,2,0)</f>
        <v>HBRD-Caesar</v>
      </c>
    </row>
    <row r="11" spans="1:10" ht="15.75">
      <c r="A11" t="s">
        <v>1239</v>
      </c>
      <c r="B11" t="str">
        <f t="shared" si="0"/>
        <v>PF-Z2110 STUDENT TABLE WITH CHAIR MM1</v>
      </c>
      <c r="C11" t="str">
        <f t="shared" si="1"/>
        <v>PF-Z2110 STUDENT TABLE WITH CHAIR M44349</v>
      </c>
      <c r="F11" s="78" t="s">
        <v>335</v>
      </c>
      <c r="G11" s="71">
        <v>44349</v>
      </c>
      <c r="H11" s="79">
        <v>0</v>
      </c>
      <c r="I11" s="79">
        <v>124</v>
      </c>
      <c r="J11" t="str">
        <f>VLOOKUP(F11,APS!$B:$C,2,0)</f>
        <v>PROJECT</v>
      </c>
    </row>
    <row r="12" spans="1:10" ht="15.75">
      <c r="A12" t="s">
        <v>1239</v>
      </c>
      <c r="B12" t="str">
        <f t="shared" si="0"/>
        <v>COZY N GREY Y2M1</v>
      </c>
      <c r="C12" t="str">
        <f t="shared" si="1"/>
        <v>COZY N GREY Y244349</v>
      </c>
      <c r="F12" s="78" t="s">
        <v>545</v>
      </c>
      <c r="G12" s="71">
        <v>44349</v>
      </c>
      <c r="H12" s="79">
        <v>0</v>
      </c>
      <c r="I12" s="79">
        <v>200</v>
      </c>
      <c r="J12" t="str">
        <f>VLOOKUP(F12,APS!$B:$C,2,0)</f>
        <v>WORKING &amp; MEETING</v>
      </c>
    </row>
    <row r="13" spans="1:10" ht="15.75">
      <c r="A13" t="s">
        <v>1239</v>
      </c>
      <c r="B13" t="str">
        <f t="shared" si="0"/>
        <v>COZY KAGUKURO OSCAR BLACKM1</v>
      </c>
      <c r="C13" t="str">
        <f t="shared" si="1"/>
        <v>COZY KAGUKURO OSCAR BLACK44349</v>
      </c>
      <c r="F13" s="78" t="s">
        <v>158</v>
      </c>
      <c r="G13" s="71">
        <v>44349</v>
      </c>
      <c r="H13" s="79">
        <v>0</v>
      </c>
      <c r="I13" s="79">
        <v>12</v>
      </c>
      <c r="J13" t="str">
        <f>VLOOKUP(F13,APS!$B:$C,2,0)</f>
        <v>EXPORT</v>
      </c>
    </row>
    <row r="14" spans="1:10" ht="15.75">
      <c r="A14" t="s">
        <v>1239</v>
      </c>
      <c r="B14" t="str">
        <f t="shared" si="0"/>
        <v>COZY N GREY Y2M1</v>
      </c>
      <c r="C14" t="str">
        <f t="shared" si="1"/>
        <v>COZY N GREY Y244349</v>
      </c>
      <c r="F14" s="78" t="s">
        <v>545</v>
      </c>
      <c r="G14" s="71">
        <v>44349</v>
      </c>
      <c r="H14" s="79">
        <v>0</v>
      </c>
      <c r="I14" s="79">
        <v>100</v>
      </c>
      <c r="J14" t="str">
        <f>VLOOKUP(F14,APS!$B:$C,2,0)</f>
        <v>WORKING &amp; MEETING</v>
      </c>
    </row>
    <row r="15" spans="1:10" ht="15.75">
      <c r="A15" t="s">
        <v>1239</v>
      </c>
      <c r="B15" t="str">
        <f t="shared" si="0"/>
        <v>KUMI MD WHITE PASTEL OAK ( PSO ) - MB 008 D N 74M1</v>
      </c>
      <c r="C15" t="str">
        <f t="shared" si="1"/>
        <v>KUMI MD WHITE PASTEL OAK ( PSO ) - MB 008 D N 7444349</v>
      </c>
      <c r="F15" s="78" t="s">
        <v>828</v>
      </c>
      <c r="G15" s="71">
        <v>44349</v>
      </c>
      <c r="H15" s="79">
        <v>0</v>
      </c>
      <c r="I15" s="79">
        <v>11</v>
      </c>
      <c r="J15" t="str">
        <f>VLOOKUP(F15,APS!$B:$C,2,0)</f>
        <v>WORKING &amp; MEETING</v>
      </c>
    </row>
    <row r="16" spans="1:10" ht="15.75">
      <c r="A16" t="s">
        <v>1239</v>
      </c>
      <c r="B16" t="str">
        <f t="shared" si="0"/>
        <v>HTU 6014 P SILVER MAPLEM1</v>
      </c>
      <c r="C16" t="str">
        <f t="shared" si="1"/>
        <v>HTU 6014 P SILVER MAPLE44349</v>
      </c>
      <c r="F16" s="78" t="s">
        <v>654</v>
      </c>
      <c r="G16" s="71">
        <v>44349</v>
      </c>
      <c r="H16" s="79">
        <v>0</v>
      </c>
      <c r="I16" s="79">
        <v>1</v>
      </c>
      <c r="J16" t="str">
        <f>VLOOKUP(F16,APS!$B:$C,2,0)</f>
        <v>WORKING &amp; MEETING</v>
      </c>
    </row>
    <row r="17" spans="1:10" ht="15.75">
      <c r="A17" t="s">
        <v>1239</v>
      </c>
      <c r="B17" t="str">
        <f t="shared" si="0"/>
        <v>HTU 6014 P SILVER GREYM1</v>
      </c>
      <c r="C17" t="str">
        <f t="shared" si="1"/>
        <v>HTU 6014 P SILVER GREY44349</v>
      </c>
      <c r="F17" s="78" t="s">
        <v>658</v>
      </c>
      <c r="G17" s="71">
        <v>44349</v>
      </c>
      <c r="H17" s="79">
        <v>0</v>
      </c>
      <c r="I17" s="79">
        <v>3</v>
      </c>
      <c r="J17" t="str">
        <f>VLOOKUP(F17,APS!$B:$C,2,0)</f>
        <v>WORKING &amp; MEETING</v>
      </c>
    </row>
    <row r="18" spans="1:10" ht="15.75">
      <c r="A18" t="s">
        <v>1239</v>
      </c>
      <c r="B18" t="str">
        <f t="shared" si="0"/>
        <v>ROLAND BNC-05-IV BROKEN WHITE (JP)M1</v>
      </c>
      <c r="C18" t="str">
        <f t="shared" si="1"/>
        <v>ROLAND BNC-05-IV BROKEN WHITE (JP)44349</v>
      </c>
      <c r="F18" s="78" t="s">
        <v>1024</v>
      </c>
      <c r="G18" s="71">
        <v>44349</v>
      </c>
      <c r="H18" s="78">
        <v>154</v>
      </c>
      <c r="I18" s="79">
        <v>102</v>
      </c>
      <c r="J18" t="str">
        <f>VLOOKUP(F18,APS!$B:$C,2,0)</f>
        <v>ROLLAND</v>
      </c>
    </row>
    <row r="19" spans="1:10" ht="15.75">
      <c r="A19" t="s">
        <v>1239</v>
      </c>
      <c r="B19" t="str">
        <f t="shared" si="0"/>
        <v>ROLLAND BNC-05-WH WHITE (JP)M1</v>
      </c>
      <c r="C19" t="str">
        <f t="shared" si="1"/>
        <v>ROLLAND BNC-05-WH WHITE (JP)44349</v>
      </c>
      <c r="F19" s="78" t="s">
        <v>1020</v>
      </c>
      <c r="G19" s="71">
        <v>44349</v>
      </c>
      <c r="H19" s="78">
        <v>0</v>
      </c>
      <c r="I19" s="79">
        <v>23</v>
      </c>
      <c r="J19" t="str">
        <f>VLOOKUP(F19,APS!$B:$C,2,0)</f>
        <v>ROLLAND</v>
      </c>
    </row>
    <row r="20" spans="1:10" ht="15.75">
      <c r="A20" t="s">
        <v>1239</v>
      </c>
      <c r="B20" t="str">
        <f t="shared" si="0"/>
        <v>CAESAR P BLACK L2M1</v>
      </c>
      <c r="C20" t="str">
        <f t="shared" si="1"/>
        <v>CAESAR P BLACK L244349</v>
      </c>
      <c r="F20" s="78" t="s">
        <v>1000</v>
      </c>
      <c r="G20" s="71">
        <v>44349</v>
      </c>
      <c r="H20" s="78">
        <v>0</v>
      </c>
      <c r="I20" s="79">
        <v>18</v>
      </c>
      <c r="J20" t="str">
        <f>VLOOKUP(F20,APS!$B:$C,2,0)</f>
        <v>HBRD-Caesar</v>
      </c>
    </row>
    <row r="21" spans="1:10" ht="15.75">
      <c r="A21" t="s">
        <v>1239</v>
      </c>
      <c r="B21" t="str">
        <f t="shared" si="0"/>
        <v>BENCH WB-35 B (PART.NO : 954024)M1</v>
      </c>
      <c r="C21" t="str">
        <f t="shared" si="1"/>
        <v>BENCH WB-35 B (PART.NO : 954024)44349</v>
      </c>
      <c r="F21" s="78" t="s">
        <v>1037</v>
      </c>
      <c r="G21" s="71">
        <v>44349</v>
      </c>
      <c r="H21" s="78">
        <v>100</v>
      </c>
      <c r="I21" s="78">
        <v>125</v>
      </c>
      <c r="J21" t="str">
        <f>VLOOKUP(F21,APS!$B:$C,2,0)</f>
        <v>KAWAI</v>
      </c>
    </row>
    <row r="22" spans="1:10" ht="15.75">
      <c r="A22" t="s">
        <v>1239</v>
      </c>
      <c r="B22" t="str">
        <f t="shared" si="0"/>
        <v>BENCH KAWAI WB-10B US (PART.NO : 817894)M1</v>
      </c>
      <c r="C22" t="str">
        <f t="shared" si="1"/>
        <v>BENCH KAWAI WB-10B US (PART.NO : 817894)44349</v>
      </c>
      <c r="F22" s="78" t="s">
        <v>1049</v>
      </c>
      <c r="G22" s="71">
        <v>44349</v>
      </c>
      <c r="H22" s="78">
        <v>0</v>
      </c>
      <c r="I22" s="78">
        <v>40</v>
      </c>
      <c r="J22" t="str">
        <f>VLOOKUP(F22,APS!$B:$C,2,0)</f>
        <v>KAWAI</v>
      </c>
    </row>
    <row r="23" spans="1:10" ht="15.75">
      <c r="A23" t="s">
        <v>1239</v>
      </c>
      <c r="B23" t="str">
        <f t="shared" si="0"/>
        <v>BENCH WB-35 A (PART.NO : 954418)M1</v>
      </c>
      <c r="C23" t="str">
        <f t="shared" si="1"/>
        <v>BENCH WB-35 A (PART.NO : 954418)44349</v>
      </c>
      <c r="F23" s="78" t="s">
        <v>1034</v>
      </c>
      <c r="G23" s="71">
        <v>44349</v>
      </c>
      <c r="H23" s="78">
        <v>0</v>
      </c>
      <c r="I23" s="78">
        <v>74</v>
      </c>
      <c r="J23" t="str">
        <f>VLOOKUP(F23,APS!$B:$C,2,0)</f>
        <v>KAWAI</v>
      </c>
    </row>
    <row r="24" spans="1:10" ht="15.75">
      <c r="A24" t="s">
        <v>1239</v>
      </c>
      <c r="B24" t="str">
        <f t="shared" si="0"/>
        <v>BENCH WB-35 W (PART.NO : 954856)M1</v>
      </c>
      <c r="C24" t="str">
        <f t="shared" si="1"/>
        <v>BENCH WB-35 W (PART.NO : 954856)44349</v>
      </c>
      <c r="F24" s="78" t="s">
        <v>1041</v>
      </c>
      <c r="G24" s="71">
        <v>44349</v>
      </c>
      <c r="H24" s="78">
        <v>0</v>
      </c>
      <c r="I24" s="78">
        <v>51</v>
      </c>
      <c r="J24" t="str">
        <f>VLOOKUP(F24,APS!$B:$C,2,0)</f>
        <v>KAWAI</v>
      </c>
    </row>
    <row r="25" spans="1:10" ht="15.75">
      <c r="B25" t="str">
        <f t="shared" si="0"/>
        <v/>
      </c>
      <c r="C25" t="str">
        <f t="shared" si="1"/>
        <v/>
      </c>
      <c r="F25" s="78"/>
      <c r="G25" s="71"/>
      <c r="H25" s="79"/>
      <c r="I25" s="79"/>
      <c r="J25" t="e">
        <f>VLOOKUP(F25,APS!$B:$C,2,0)</f>
        <v>#N/A</v>
      </c>
    </row>
    <row r="26" spans="1:10" ht="15.75">
      <c r="B26" t="str">
        <f t="shared" si="0"/>
        <v/>
      </c>
      <c r="C26" t="str">
        <f t="shared" si="1"/>
        <v/>
      </c>
      <c r="F26" s="78"/>
      <c r="G26" s="71"/>
      <c r="H26" s="79"/>
      <c r="I26" s="79"/>
      <c r="J26" t="e">
        <f>VLOOKUP(F26,APS!$B:$C,2,0)</f>
        <v>#N/A</v>
      </c>
    </row>
    <row r="27" spans="1:10" ht="15.75">
      <c r="B27" t="str">
        <f t="shared" si="0"/>
        <v/>
      </c>
      <c r="C27" t="str">
        <f t="shared" si="1"/>
        <v/>
      </c>
      <c r="F27" s="78"/>
      <c r="G27" s="71"/>
      <c r="H27" s="79"/>
      <c r="I27" s="79"/>
      <c r="J27" t="e">
        <f>VLOOKUP(F27,APS!$B:$C,2,0)</f>
        <v>#N/A</v>
      </c>
    </row>
    <row r="28" spans="1:10" ht="15.75">
      <c r="B28" t="str">
        <f t="shared" si="0"/>
        <v/>
      </c>
      <c r="C28" t="str">
        <f t="shared" si="1"/>
        <v/>
      </c>
      <c r="F28" s="78"/>
      <c r="G28" s="71"/>
      <c r="H28" s="79"/>
      <c r="I28" s="79"/>
      <c r="J28" t="e">
        <f>VLOOKUP(F28,APS!$B:$C,2,0)</f>
        <v>#N/A</v>
      </c>
    </row>
    <row r="29" spans="1:10" ht="15.75">
      <c r="B29" t="str">
        <f t="shared" si="0"/>
        <v/>
      </c>
      <c r="C29" t="str">
        <f t="shared" si="1"/>
        <v/>
      </c>
      <c r="F29" s="78"/>
      <c r="G29" s="71"/>
      <c r="H29" s="79"/>
      <c r="I29" s="79"/>
      <c r="J29" t="e">
        <f>VLOOKUP(F29,APS!$B:$C,2,0)</f>
        <v>#N/A</v>
      </c>
    </row>
    <row r="30" spans="1:10" ht="15.75">
      <c r="B30" t="str">
        <f t="shared" si="0"/>
        <v/>
      </c>
      <c r="C30" t="str">
        <f t="shared" si="1"/>
        <v/>
      </c>
      <c r="F30" s="78"/>
      <c r="G30" s="71"/>
      <c r="H30" s="79"/>
      <c r="I30" s="79"/>
      <c r="J30" t="e">
        <f>VLOOKUP(F30,APS!$B:$C,2,0)</f>
        <v>#N/A</v>
      </c>
    </row>
    <row r="31" spans="1:10" ht="15.75">
      <c r="B31" t="str">
        <f t="shared" si="0"/>
        <v/>
      </c>
      <c r="C31" t="str">
        <f t="shared" si="1"/>
        <v/>
      </c>
      <c r="F31" s="78"/>
      <c r="G31" s="71"/>
      <c r="H31" s="79"/>
      <c r="I31" s="79"/>
      <c r="J31" t="e">
        <f>VLOOKUP(F31,APS!$B:$C,2,0)</f>
        <v>#N/A</v>
      </c>
    </row>
    <row r="32" spans="1:10" ht="15.75">
      <c r="B32" t="str">
        <f t="shared" si="0"/>
        <v/>
      </c>
      <c r="C32" t="str">
        <f t="shared" si="1"/>
        <v/>
      </c>
      <c r="F32" s="78"/>
      <c r="G32" s="71"/>
      <c r="H32" s="79"/>
      <c r="I32" s="79"/>
      <c r="J32" t="e">
        <f>VLOOKUP(F32,APS!$B:$C,2,0)</f>
        <v>#N/A</v>
      </c>
    </row>
    <row r="33" spans="2:10" ht="15.75">
      <c r="B33" t="str">
        <f t="shared" si="0"/>
        <v/>
      </c>
      <c r="C33" t="str">
        <f t="shared" si="1"/>
        <v/>
      </c>
      <c r="F33" s="78"/>
      <c r="G33" s="71"/>
      <c r="H33" s="79"/>
      <c r="I33" s="79"/>
      <c r="J33" t="e">
        <f>VLOOKUP(F33,APS!$B:$C,2,0)</f>
        <v>#N/A</v>
      </c>
    </row>
    <row r="34" spans="2:10" ht="15.75">
      <c r="B34" t="str">
        <f t="shared" si="0"/>
        <v/>
      </c>
      <c r="C34" t="str">
        <f t="shared" si="1"/>
        <v/>
      </c>
      <c r="F34" s="78"/>
      <c r="G34" s="71"/>
      <c r="H34" s="79"/>
      <c r="I34" s="79"/>
      <c r="J34" t="e">
        <f>VLOOKUP(F34,APS!$B:$C,2,0)</f>
        <v>#N/A</v>
      </c>
    </row>
    <row r="35" spans="2:10" ht="15.75">
      <c r="B35" t="str">
        <f t="shared" si="0"/>
        <v/>
      </c>
      <c r="C35" t="str">
        <f t="shared" si="1"/>
        <v/>
      </c>
      <c r="F35" s="78"/>
      <c r="G35" s="71"/>
      <c r="H35" s="79"/>
      <c r="I35" s="79"/>
      <c r="J35" t="e">
        <f>VLOOKUP(F35,APS!$B:$C,2,0)</f>
        <v>#N/A</v>
      </c>
    </row>
    <row r="36" spans="2:10" ht="15.75">
      <c r="B36" t="str">
        <f t="shared" si="0"/>
        <v/>
      </c>
      <c r="C36" t="str">
        <f t="shared" si="1"/>
        <v/>
      </c>
      <c r="F36" s="78"/>
      <c r="G36" s="71"/>
      <c r="H36" s="79"/>
      <c r="I36" s="79"/>
      <c r="J36" t="e">
        <f>VLOOKUP(F36,APS!$B:$C,2,0)</f>
        <v>#N/A</v>
      </c>
    </row>
    <row r="37" spans="2:10" ht="15.75">
      <c r="B37" t="str">
        <f t="shared" si="0"/>
        <v/>
      </c>
      <c r="C37" t="str">
        <f t="shared" si="1"/>
        <v/>
      </c>
      <c r="F37" s="78"/>
      <c r="G37" s="71"/>
      <c r="H37" s="79"/>
      <c r="I37" s="79"/>
      <c r="J37" t="e">
        <f>VLOOKUP(F37,APS!$B:$C,2,0)</f>
        <v>#N/A</v>
      </c>
    </row>
    <row r="38" spans="2:10" ht="15.75">
      <c r="B38" t="str">
        <f t="shared" si="0"/>
        <v/>
      </c>
      <c r="C38" t="str">
        <f t="shared" si="1"/>
        <v/>
      </c>
      <c r="F38" s="78"/>
      <c r="G38" s="71"/>
      <c r="H38" s="79"/>
      <c r="I38" s="79"/>
      <c r="J38" t="e">
        <f>VLOOKUP(F38,APS!$B:$C,2,0)</f>
        <v>#N/A</v>
      </c>
    </row>
    <row r="39" spans="2:10" ht="15.75">
      <c r="B39" t="str">
        <f t="shared" si="0"/>
        <v/>
      </c>
      <c r="C39" t="str">
        <f t="shared" si="1"/>
        <v/>
      </c>
      <c r="F39" s="78"/>
      <c r="G39" s="71"/>
      <c r="H39" s="79"/>
      <c r="I39" s="79"/>
      <c r="J39" t="e">
        <f>VLOOKUP(F39,APS!$B:$C,2,0)</f>
        <v>#N/A</v>
      </c>
    </row>
    <row r="40" spans="2:10" ht="15.75">
      <c r="B40" t="str">
        <f t="shared" si="0"/>
        <v/>
      </c>
      <c r="C40" t="str">
        <f t="shared" si="1"/>
        <v/>
      </c>
      <c r="F40" s="78"/>
      <c r="G40" s="71"/>
      <c r="H40" s="79"/>
      <c r="I40" s="79"/>
      <c r="J40" t="e">
        <f>VLOOKUP(F40,APS!$B:$C,2,0)</f>
        <v>#N/A</v>
      </c>
    </row>
    <row r="41" spans="2:10" ht="15.75">
      <c r="B41" t="str">
        <f t="shared" si="0"/>
        <v/>
      </c>
      <c r="C41" t="str">
        <f t="shared" si="1"/>
        <v/>
      </c>
      <c r="F41" s="78"/>
      <c r="G41" s="71"/>
      <c r="H41" s="79"/>
      <c r="I41" s="79"/>
      <c r="J41" t="e">
        <f>VLOOKUP(F41,APS!$B:$C,2,0)</f>
        <v>#N/A</v>
      </c>
    </row>
    <row r="42" spans="2:10" ht="15.75">
      <c r="B42" t="str">
        <f t="shared" si="0"/>
        <v/>
      </c>
      <c r="C42" t="str">
        <f t="shared" si="1"/>
        <v/>
      </c>
      <c r="F42" s="78"/>
      <c r="G42" s="71"/>
      <c r="H42" s="79"/>
      <c r="I42" s="79"/>
      <c r="J42" t="e">
        <f>VLOOKUP(F42,APS!$B:$C,2,0)</f>
        <v>#N/A</v>
      </c>
    </row>
    <row r="43" spans="2:10" ht="15.75">
      <c r="B43" t="str">
        <f t="shared" si="0"/>
        <v/>
      </c>
      <c r="C43" t="str">
        <f t="shared" si="1"/>
        <v/>
      </c>
      <c r="F43" s="78"/>
      <c r="G43" s="71"/>
      <c r="H43" s="79"/>
      <c r="I43" s="79"/>
      <c r="J43" t="e">
        <f>VLOOKUP(F43,APS!$B:$C,2,0)</f>
        <v>#N/A</v>
      </c>
    </row>
    <row r="44" spans="2:10" ht="15.75">
      <c r="B44" t="str">
        <f t="shared" si="0"/>
        <v/>
      </c>
      <c r="C44" t="str">
        <f t="shared" si="1"/>
        <v/>
      </c>
      <c r="F44" s="78"/>
      <c r="G44" s="71"/>
      <c r="H44" s="79"/>
      <c r="I44" s="79"/>
      <c r="J44" t="e">
        <f>VLOOKUP(F44,APS!$B:$C,2,0)</f>
        <v>#N/A</v>
      </c>
    </row>
    <row r="45" spans="2:10" ht="15.75">
      <c r="B45" t="str">
        <f t="shared" si="0"/>
        <v/>
      </c>
      <c r="C45" t="str">
        <f t="shared" si="1"/>
        <v/>
      </c>
      <c r="F45" s="78"/>
      <c r="G45" s="71"/>
      <c r="H45" s="79"/>
      <c r="I45" s="79"/>
      <c r="J45" t="e">
        <f>VLOOKUP(F45,APS!$B:$C,2,0)</f>
        <v>#N/A</v>
      </c>
    </row>
    <row r="46" spans="2:10" ht="15.75">
      <c r="B46" t="str">
        <f t="shared" si="0"/>
        <v/>
      </c>
      <c r="C46" t="str">
        <f t="shared" si="1"/>
        <v/>
      </c>
      <c r="F46" s="78"/>
      <c r="G46" s="71"/>
      <c r="H46" s="79"/>
      <c r="I46" s="79"/>
      <c r="J46" t="e">
        <f>VLOOKUP(F46,APS!$B:$C,2,0)</f>
        <v>#N/A</v>
      </c>
    </row>
    <row r="47" spans="2:10" ht="15.75">
      <c r="B47" t="str">
        <f t="shared" si="0"/>
        <v/>
      </c>
      <c r="C47" t="str">
        <f t="shared" si="1"/>
        <v/>
      </c>
      <c r="F47" s="78"/>
      <c r="G47" s="71"/>
      <c r="H47" s="79"/>
      <c r="I47" s="79"/>
      <c r="J47" t="e">
        <f>VLOOKUP(F47,APS!$B:$C,2,0)</f>
        <v>#N/A</v>
      </c>
    </row>
    <row r="48" spans="2:10" ht="15.75">
      <c r="B48" t="str">
        <f t="shared" si="0"/>
        <v/>
      </c>
      <c r="C48" t="str">
        <f t="shared" si="1"/>
        <v/>
      </c>
      <c r="F48" s="78"/>
      <c r="G48" s="71"/>
      <c r="H48" s="79"/>
      <c r="I48" s="79"/>
      <c r="J48" t="e">
        <f>VLOOKUP(F48,APS!$B:$C,2,0)</f>
        <v>#N/A</v>
      </c>
    </row>
    <row r="49" spans="2:10" ht="15.75">
      <c r="B49" t="str">
        <f t="shared" si="0"/>
        <v/>
      </c>
      <c r="C49" t="str">
        <f t="shared" si="1"/>
        <v/>
      </c>
      <c r="F49" s="78"/>
      <c r="G49" s="71"/>
      <c r="H49" s="79"/>
      <c r="I49" s="79"/>
      <c r="J49" t="e">
        <f>VLOOKUP(F49,APS!$B:$C,2,0)</f>
        <v>#N/A</v>
      </c>
    </row>
    <row r="50" spans="2:10" ht="15.75">
      <c r="B50" t="str">
        <f t="shared" si="0"/>
        <v/>
      </c>
      <c r="C50" t="str">
        <f t="shared" si="1"/>
        <v/>
      </c>
      <c r="F50" s="78"/>
      <c r="G50" s="71"/>
      <c r="H50" s="79"/>
      <c r="I50" s="79"/>
      <c r="J50" t="e">
        <f>VLOOKUP(F50,APS!$B:$C,2,0)</f>
        <v>#N/A</v>
      </c>
    </row>
    <row r="51" spans="2:10" ht="15.75">
      <c r="B51" t="str">
        <f t="shared" si="0"/>
        <v/>
      </c>
      <c r="C51" t="str">
        <f t="shared" si="1"/>
        <v/>
      </c>
      <c r="F51" s="78"/>
      <c r="G51" s="71"/>
      <c r="H51" s="79"/>
      <c r="I51" s="79"/>
      <c r="J51" t="e">
        <f>VLOOKUP(F51,APS!$B:$C,2,0)</f>
        <v>#N/A</v>
      </c>
    </row>
    <row r="52" spans="2:10" ht="15.75">
      <c r="B52" t="str">
        <f t="shared" si="0"/>
        <v/>
      </c>
      <c r="C52" t="str">
        <f t="shared" si="1"/>
        <v/>
      </c>
      <c r="F52" s="78"/>
      <c r="G52" s="71"/>
      <c r="H52" s="79"/>
      <c r="I52" s="79"/>
      <c r="J52" t="e">
        <f>VLOOKUP(F52,APS!$B:$C,2,0)</f>
        <v>#N/A</v>
      </c>
    </row>
    <row r="53" spans="2:10" ht="15.75">
      <c r="B53" t="str">
        <f t="shared" si="0"/>
        <v/>
      </c>
      <c r="C53" t="str">
        <f t="shared" si="1"/>
        <v/>
      </c>
      <c r="F53" s="78"/>
      <c r="G53" s="71"/>
      <c r="H53" s="79"/>
      <c r="I53" s="79"/>
      <c r="J53" t="e">
        <f>VLOOKUP(F53,APS!$B:$C,2,0)</f>
        <v>#N/A</v>
      </c>
    </row>
    <row r="54" spans="2:10" ht="15.75">
      <c r="B54" t="str">
        <f t="shared" si="0"/>
        <v/>
      </c>
      <c r="C54" t="str">
        <f t="shared" si="1"/>
        <v/>
      </c>
      <c r="F54" s="78"/>
      <c r="G54" s="71"/>
      <c r="H54" s="79"/>
      <c r="I54" s="79"/>
      <c r="J54" t="e">
        <f>VLOOKUP(F54,APS!$B:$C,2,0)</f>
        <v>#N/A</v>
      </c>
    </row>
    <row r="55" spans="2:10" ht="15.75">
      <c r="B55" t="str">
        <f t="shared" si="0"/>
        <v/>
      </c>
      <c r="C55" t="str">
        <f t="shared" si="1"/>
        <v/>
      </c>
      <c r="F55" s="78"/>
      <c r="G55" s="71"/>
      <c r="H55" s="79"/>
      <c r="I55" s="79"/>
      <c r="J55" t="e">
        <f>VLOOKUP(F55,APS!$B:$C,2,0)</f>
        <v>#N/A</v>
      </c>
    </row>
    <row r="56" spans="2:10" ht="15.75">
      <c r="B56" t="str">
        <f t="shared" si="0"/>
        <v/>
      </c>
      <c r="C56" t="str">
        <f t="shared" si="1"/>
        <v/>
      </c>
      <c r="F56" s="78"/>
      <c r="G56" s="71"/>
      <c r="H56" s="79"/>
      <c r="I56" s="79"/>
      <c r="J56" t="e">
        <f>VLOOKUP(F56,APS!$B:$C,2,0)</f>
        <v>#N/A</v>
      </c>
    </row>
    <row r="57" spans="2:10" ht="15.75">
      <c r="B57" t="str">
        <f t="shared" si="0"/>
        <v/>
      </c>
      <c r="C57" t="str">
        <f t="shared" si="1"/>
        <v/>
      </c>
      <c r="F57" s="78"/>
      <c r="G57" s="71"/>
      <c r="H57" s="79"/>
      <c r="I57" s="79"/>
      <c r="J57" t="e">
        <f>VLOOKUP(F57,APS!$B:$C,2,0)</f>
        <v>#N/A</v>
      </c>
    </row>
    <row r="58" spans="2:10" ht="15.75">
      <c r="B58" t="str">
        <f t="shared" si="0"/>
        <v/>
      </c>
      <c r="C58" t="str">
        <f t="shared" si="1"/>
        <v/>
      </c>
      <c r="F58" s="78"/>
      <c r="G58" s="71"/>
      <c r="H58" s="79"/>
      <c r="I58" s="79"/>
      <c r="J58" t="e">
        <f>VLOOKUP(F58,APS!$B:$C,2,0)</f>
        <v>#N/A</v>
      </c>
    </row>
    <row r="59" spans="2:10" ht="15.75">
      <c r="B59" t="str">
        <f t="shared" si="0"/>
        <v/>
      </c>
      <c r="C59" t="str">
        <f t="shared" si="1"/>
        <v/>
      </c>
      <c r="F59" s="78"/>
      <c r="G59" s="71"/>
      <c r="H59" s="79"/>
      <c r="I59" s="79"/>
      <c r="J59" t="e">
        <f>VLOOKUP(F59,APS!$B:$C,2,0)</f>
        <v>#N/A</v>
      </c>
    </row>
    <row r="60" spans="2:10" ht="15.75">
      <c r="B60" t="str">
        <f t="shared" si="0"/>
        <v/>
      </c>
      <c r="C60" t="str">
        <f t="shared" si="1"/>
        <v/>
      </c>
      <c r="F60" s="78"/>
      <c r="G60" s="71"/>
      <c r="H60" s="79"/>
      <c r="I60" s="79"/>
      <c r="J60" t="e">
        <f>VLOOKUP(F60,APS!$B:$C,2,0)</f>
        <v>#N/A</v>
      </c>
    </row>
    <row r="61" spans="2:10" ht="15.75">
      <c r="B61" t="str">
        <f t="shared" si="0"/>
        <v/>
      </c>
      <c r="C61" t="str">
        <f t="shared" si="1"/>
        <v/>
      </c>
      <c r="F61" s="78"/>
      <c r="G61" s="71"/>
      <c r="H61" s="79"/>
      <c r="I61" s="79"/>
      <c r="J61" t="e">
        <f>VLOOKUP(F61,APS!$B:$C,2,0)</f>
        <v>#N/A</v>
      </c>
    </row>
    <row r="62" spans="2:10" ht="15.75">
      <c r="B62" t="str">
        <f t="shared" si="0"/>
        <v/>
      </c>
      <c r="C62" t="str">
        <f t="shared" si="1"/>
        <v/>
      </c>
      <c r="F62" s="78"/>
      <c r="G62" s="71"/>
      <c r="H62" s="79"/>
      <c r="I62" s="79"/>
      <c r="J62" t="e">
        <f>VLOOKUP(F62,APS!$B:$C,2,0)</f>
        <v>#N/A</v>
      </c>
    </row>
    <row r="63" spans="2:10" ht="15.75">
      <c r="B63" t="str">
        <f t="shared" si="0"/>
        <v/>
      </c>
      <c r="C63" t="str">
        <f t="shared" si="1"/>
        <v/>
      </c>
      <c r="F63" s="78"/>
      <c r="G63" s="71"/>
      <c r="H63" s="79"/>
      <c r="I63" s="79"/>
      <c r="J63" t="e">
        <f>VLOOKUP(F63,APS!$B:$C,2,0)</f>
        <v>#N/A</v>
      </c>
    </row>
    <row r="64" spans="2:10" ht="15.75">
      <c r="B64" t="str">
        <f t="shared" si="0"/>
        <v/>
      </c>
      <c r="C64" t="str">
        <f t="shared" si="1"/>
        <v/>
      </c>
      <c r="F64" s="78"/>
      <c r="G64" s="71"/>
      <c r="H64" s="79"/>
      <c r="I64" s="79"/>
      <c r="J64" t="e">
        <f>VLOOKUP(F64,APS!$B:$C,2,0)</f>
        <v>#N/A</v>
      </c>
    </row>
    <row r="65" spans="2:10" ht="15.75">
      <c r="B65" t="str">
        <f t="shared" si="0"/>
        <v/>
      </c>
      <c r="C65" t="str">
        <f t="shared" si="1"/>
        <v/>
      </c>
      <c r="F65" s="78"/>
      <c r="G65" s="71"/>
      <c r="H65" s="79"/>
      <c r="I65" s="79"/>
      <c r="J65" t="e">
        <f>VLOOKUP(F65,APS!$B:$C,2,0)</f>
        <v>#N/A</v>
      </c>
    </row>
    <row r="66" spans="2:10" ht="15.75">
      <c r="B66" t="str">
        <f t="shared" si="0"/>
        <v/>
      </c>
      <c r="C66" t="str">
        <f t="shared" si="1"/>
        <v/>
      </c>
      <c r="F66" s="78"/>
      <c r="G66" s="71"/>
      <c r="H66" s="79"/>
      <c r="I66" s="79"/>
      <c r="J66" t="e">
        <f>VLOOKUP(F66,APS!$B:$C,2,0)</f>
        <v>#N/A</v>
      </c>
    </row>
    <row r="67" spans="2:10" ht="15.75">
      <c r="B67" t="str">
        <f t="shared" ref="B67:B116" si="2">F67&amp;A67</f>
        <v/>
      </c>
      <c r="C67" t="str">
        <f t="shared" ref="C67:C116" si="3">F67&amp;G67</f>
        <v/>
      </c>
      <c r="F67" s="78"/>
      <c r="G67" s="71"/>
      <c r="H67" s="79"/>
      <c r="I67" s="79"/>
      <c r="J67" t="e">
        <f>VLOOKUP(F67,APS!$B:$C,2,0)</f>
        <v>#N/A</v>
      </c>
    </row>
    <row r="68" spans="2:10" ht="15.75">
      <c r="B68" t="str">
        <f t="shared" si="2"/>
        <v/>
      </c>
      <c r="C68" t="str">
        <f t="shared" si="3"/>
        <v/>
      </c>
      <c r="E68" s="70"/>
      <c r="F68" s="78"/>
      <c r="G68" s="71"/>
      <c r="H68" s="79"/>
      <c r="I68" s="79"/>
      <c r="J68" t="e">
        <f>VLOOKUP(F68,APS!$B:$C,2,0)</f>
        <v>#N/A</v>
      </c>
    </row>
    <row r="69" spans="2:10" ht="15.75">
      <c r="B69" t="str">
        <f t="shared" si="2"/>
        <v/>
      </c>
      <c r="C69" t="str">
        <f t="shared" si="3"/>
        <v/>
      </c>
      <c r="F69" s="78"/>
      <c r="G69" s="71"/>
      <c r="H69" s="79"/>
      <c r="I69" s="79"/>
      <c r="J69" t="e">
        <f>VLOOKUP(F69,APS!$B:$C,2,0)</f>
        <v>#N/A</v>
      </c>
    </row>
    <row r="70" spans="2:10" ht="15.75">
      <c r="B70" t="str">
        <f t="shared" si="2"/>
        <v/>
      </c>
      <c r="C70" t="str">
        <f t="shared" si="3"/>
        <v/>
      </c>
      <c r="F70" s="78"/>
      <c r="G70" s="71"/>
      <c r="H70" s="79"/>
      <c r="I70" s="79"/>
      <c r="J70" t="e">
        <f>VLOOKUP(F70,APS!$B:$C,2,0)</f>
        <v>#N/A</v>
      </c>
    </row>
    <row r="71" spans="2:10" ht="15.75">
      <c r="B71" t="str">
        <f t="shared" si="2"/>
        <v/>
      </c>
      <c r="C71" t="str">
        <f t="shared" si="3"/>
        <v/>
      </c>
      <c r="F71" s="78"/>
      <c r="G71" s="71"/>
      <c r="H71" s="79"/>
      <c r="I71" s="79"/>
      <c r="J71" t="e">
        <f>VLOOKUP(F71,APS!$B:$C,2,0)</f>
        <v>#N/A</v>
      </c>
    </row>
    <row r="72" spans="2:10" ht="15.75">
      <c r="B72" t="str">
        <f t="shared" si="2"/>
        <v/>
      </c>
      <c r="C72" t="str">
        <f t="shared" si="3"/>
        <v/>
      </c>
      <c r="F72" s="78"/>
      <c r="G72" s="71"/>
      <c r="H72" s="79"/>
      <c r="I72" s="79"/>
      <c r="J72" t="e">
        <f>VLOOKUP(F72,APS!$B:$C,2,0)</f>
        <v>#N/A</v>
      </c>
    </row>
    <row r="73" spans="2:10" ht="15.75">
      <c r="B73" t="str">
        <f t="shared" si="2"/>
        <v/>
      </c>
      <c r="C73" t="str">
        <f t="shared" si="3"/>
        <v/>
      </c>
      <c r="F73" s="78"/>
      <c r="G73" s="71"/>
      <c r="H73" s="79"/>
      <c r="I73" s="79"/>
      <c r="J73" t="e">
        <f>VLOOKUP(F73,APS!$B:$C,2,0)</f>
        <v>#N/A</v>
      </c>
    </row>
    <row r="74" spans="2:10" ht="15.75">
      <c r="B74" t="str">
        <f t="shared" si="2"/>
        <v/>
      </c>
      <c r="C74" t="str">
        <f t="shared" si="3"/>
        <v/>
      </c>
      <c r="F74" s="78"/>
      <c r="G74" s="71"/>
      <c r="H74" s="79"/>
      <c r="I74" s="79"/>
      <c r="J74" t="e">
        <f>VLOOKUP(F74,APS!$B:$C,2,0)</f>
        <v>#N/A</v>
      </c>
    </row>
    <row r="75" spans="2:10" ht="15.75">
      <c r="B75" t="str">
        <f t="shared" si="2"/>
        <v/>
      </c>
      <c r="C75" t="str">
        <f t="shared" si="3"/>
        <v/>
      </c>
      <c r="F75" s="78"/>
      <c r="G75" s="71"/>
      <c r="H75" s="79"/>
      <c r="I75" s="79"/>
      <c r="J75" t="e">
        <f>VLOOKUP(F75,APS!$B:$C,2,0)</f>
        <v>#N/A</v>
      </c>
    </row>
    <row r="76" spans="2:10" ht="15.75">
      <c r="B76" t="str">
        <f t="shared" si="2"/>
        <v/>
      </c>
      <c r="C76" t="str">
        <f t="shared" si="3"/>
        <v/>
      </c>
      <c r="F76" s="78"/>
      <c r="G76" s="71"/>
      <c r="H76" s="79"/>
      <c r="I76" s="79"/>
      <c r="J76" t="e">
        <f>VLOOKUP(F76,APS!$B:$C,2,0)</f>
        <v>#N/A</v>
      </c>
    </row>
    <row r="77" spans="2:10" ht="15.75">
      <c r="B77" t="str">
        <f t="shared" si="2"/>
        <v/>
      </c>
      <c r="C77" t="str">
        <f t="shared" si="3"/>
        <v/>
      </c>
      <c r="F77" s="78"/>
      <c r="G77" s="71"/>
      <c r="H77" s="79"/>
      <c r="I77" s="79"/>
      <c r="J77" t="e">
        <f>VLOOKUP(F77,APS!$B:$C,2,0)</f>
        <v>#N/A</v>
      </c>
    </row>
    <row r="78" spans="2:10" ht="15.75">
      <c r="B78" t="str">
        <f t="shared" si="2"/>
        <v/>
      </c>
      <c r="C78" t="str">
        <f t="shared" si="3"/>
        <v/>
      </c>
      <c r="F78" s="78"/>
      <c r="G78" s="71"/>
      <c r="H78" s="79"/>
      <c r="I78" s="79"/>
      <c r="J78" t="e">
        <f>VLOOKUP(F78,APS!$B:$C,2,0)</f>
        <v>#N/A</v>
      </c>
    </row>
    <row r="79" spans="2:10" ht="15.75">
      <c r="B79" t="str">
        <f t="shared" si="2"/>
        <v/>
      </c>
      <c r="C79" t="str">
        <f t="shared" si="3"/>
        <v/>
      </c>
      <c r="F79" s="78"/>
      <c r="G79" s="71"/>
      <c r="H79" s="79"/>
      <c r="I79" s="79"/>
      <c r="J79" t="e">
        <f>VLOOKUP(F79,APS!$B:$C,2,0)</f>
        <v>#N/A</v>
      </c>
    </row>
    <row r="80" spans="2:10" ht="15.75">
      <c r="B80" t="str">
        <f t="shared" si="2"/>
        <v/>
      </c>
      <c r="C80" t="str">
        <f t="shared" si="3"/>
        <v/>
      </c>
      <c r="F80" s="78"/>
      <c r="G80" s="71"/>
      <c r="H80" s="79"/>
      <c r="I80" s="79"/>
      <c r="J80" t="e">
        <f>VLOOKUP(F80,APS!$B:$C,2,0)</f>
        <v>#N/A</v>
      </c>
    </row>
    <row r="81" spans="2:10" ht="15.75">
      <c r="B81" t="str">
        <f t="shared" si="2"/>
        <v/>
      </c>
      <c r="C81" t="str">
        <f t="shared" si="3"/>
        <v/>
      </c>
      <c r="F81" s="78"/>
      <c r="G81" s="71"/>
      <c r="H81" s="79"/>
      <c r="I81" s="79"/>
      <c r="J81" t="e">
        <f>VLOOKUP(F81,APS!$B:$C,2,0)</f>
        <v>#N/A</v>
      </c>
    </row>
    <row r="82" spans="2:10" ht="15.75">
      <c r="B82" t="str">
        <f t="shared" si="2"/>
        <v/>
      </c>
      <c r="C82" t="str">
        <f t="shared" si="3"/>
        <v/>
      </c>
      <c r="F82" s="78"/>
      <c r="G82" s="71"/>
      <c r="H82" s="79"/>
      <c r="I82" s="79"/>
      <c r="J82" t="e">
        <f>VLOOKUP(F82,APS!$B:$C,2,0)</f>
        <v>#N/A</v>
      </c>
    </row>
    <row r="83" spans="2:10" ht="15.75">
      <c r="B83" t="str">
        <f t="shared" si="2"/>
        <v/>
      </c>
      <c r="C83" t="str">
        <f t="shared" si="3"/>
        <v/>
      </c>
      <c r="F83" s="78"/>
      <c r="G83" s="71"/>
      <c r="H83" s="79"/>
      <c r="I83" s="79"/>
      <c r="J83" t="e">
        <f>VLOOKUP(F83,APS!$B:$C,2,0)</f>
        <v>#N/A</v>
      </c>
    </row>
    <row r="84" spans="2:10" ht="15.75">
      <c r="B84" t="str">
        <f t="shared" si="2"/>
        <v/>
      </c>
      <c r="C84" t="str">
        <f t="shared" si="3"/>
        <v/>
      </c>
      <c r="F84" s="78"/>
      <c r="G84" s="71"/>
      <c r="H84" s="79"/>
      <c r="I84" s="79"/>
      <c r="J84" t="e">
        <f>VLOOKUP(F84,APS!$B:$C,2,0)</f>
        <v>#N/A</v>
      </c>
    </row>
    <row r="85" spans="2:10" ht="15.75">
      <c r="B85" t="str">
        <f t="shared" si="2"/>
        <v/>
      </c>
      <c r="C85" t="str">
        <f t="shared" si="3"/>
        <v/>
      </c>
      <c r="F85" s="78"/>
      <c r="G85" s="71"/>
      <c r="H85" s="79"/>
      <c r="I85" s="79"/>
      <c r="J85" t="e">
        <f>VLOOKUP(F85,APS!$B:$C,2,0)</f>
        <v>#N/A</v>
      </c>
    </row>
    <row r="86" spans="2:10" ht="15.75">
      <c r="B86" t="str">
        <f t="shared" si="2"/>
        <v/>
      </c>
      <c r="C86" t="str">
        <f t="shared" si="3"/>
        <v/>
      </c>
      <c r="F86" s="78"/>
      <c r="G86" s="71"/>
      <c r="H86" s="79"/>
      <c r="I86" s="79"/>
      <c r="J86" t="e">
        <f>VLOOKUP(F86,APS!$B:$C,2,0)</f>
        <v>#N/A</v>
      </c>
    </row>
    <row r="87" spans="2:10" ht="15.75">
      <c r="B87" t="str">
        <f t="shared" si="2"/>
        <v/>
      </c>
      <c r="C87" t="str">
        <f t="shared" si="3"/>
        <v/>
      </c>
      <c r="F87" s="78"/>
      <c r="G87" s="71"/>
      <c r="H87" s="79"/>
      <c r="I87" s="79"/>
      <c r="J87" t="e">
        <f>VLOOKUP(F87,APS!$B:$C,2,0)</f>
        <v>#N/A</v>
      </c>
    </row>
    <row r="88" spans="2:10" ht="15.75">
      <c r="B88" t="str">
        <f t="shared" si="2"/>
        <v/>
      </c>
      <c r="C88" t="str">
        <f t="shared" si="3"/>
        <v/>
      </c>
      <c r="F88" s="78"/>
      <c r="G88" s="71"/>
      <c r="H88" s="79"/>
      <c r="I88" s="79"/>
      <c r="J88" t="e">
        <f>VLOOKUP(F88,APS!$B:$C,2,0)</f>
        <v>#N/A</v>
      </c>
    </row>
    <row r="89" spans="2:10" ht="15.75">
      <c r="B89" t="str">
        <f t="shared" si="2"/>
        <v/>
      </c>
      <c r="C89" t="str">
        <f t="shared" si="3"/>
        <v/>
      </c>
      <c r="F89" s="78"/>
      <c r="G89" s="71"/>
      <c r="H89" s="79"/>
      <c r="I89" s="79"/>
      <c r="J89" t="e">
        <f>VLOOKUP(F89,APS!$B:$C,2,0)</f>
        <v>#N/A</v>
      </c>
    </row>
    <row r="90" spans="2:10" ht="15.75">
      <c r="B90" t="str">
        <f t="shared" si="2"/>
        <v/>
      </c>
      <c r="C90" t="str">
        <f t="shared" si="3"/>
        <v/>
      </c>
      <c r="F90" s="78"/>
      <c r="G90" s="71"/>
      <c r="H90" s="79"/>
      <c r="I90" s="79"/>
      <c r="J90" t="e">
        <f>VLOOKUP(F90,APS!$B:$C,2,0)</f>
        <v>#N/A</v>
      </c>
    </row>
    <row r="91" spans="2:10" ht="15.75">
      <c r="B91" t="str">
        <f t="shared" si="2"/>
        <v/>
      </c>
      <c r="C91" t="str">
        <f t="shared" si="3"/>
        <v/>
      </c>
      <c r="F91" s="78"/>
      <c r="G91" s="71"/>
      <c r="H91" s="79"/>
      <c r="I91" s="79"/>
      <c r="J91" t="e">
        <f>VLOOKUP(F91,APS!$B:$C,2,0)</f>
        <v>#N/A</v>
      </c>
    </row>
    <row r="92" spans="2:10" ht="15.75">
      <c r="B92" t="str">
        <f t="shared" si="2"/>
        <v/>
      </c>
      <c r="C92" t="str">
        <f t="shared" si="3"/>
        <v/>
      </c>
      <c r="F92" s="78"/>
      <c r="G92" s="71"/>
      <c r="H92" s="79"/>
      <c r="I92" s="79"/>
      <c r="J92" t="e">
        <f>VLOOKUP(F92,APS!$B:$C,2,0)</f>
        <v>#N/A</v>
      </c>
    </row>
    <row r="93" spans="2:10" ht="15.75">
      <c r="B93" t="str">
        <f t="shared" si="2"/>
        <v/>
      </c>
      <c r="C93" t="str">
        <f t="shared" si="3"/>
        <v/>
      </c>
      <c r="F93" s="78"/>
      <c r="G93" s="71"/>
      <c r="H93" s="79"/>
      <c r="I93" s="79"/>
      <c r="J93" t="e">
        <f>VLOOKUP(F93,APS!$B:$C,2,0)</f>
        <v>#N/A</v>
      </c>
    </row>
    <row r="94" spans="2:10" ht="15.75">
      <c r="B94" t="str">
        <f t="shared" si="2"/>
        <v/>
      </c>
      <c r="C94" t="str">
        <f t="shared" si="3"/>
        <v/>
      </c>
      <c r="F94" s="78"/>
      <c r="G94" s="71"/>
      <c r="H94" s="79"/>
      <c r="I94" s="79"/>
      <c r="J94" t="e">
        <f>VLOOKUP(F94,APS!$B:$C,2,0)</f>
        <v>#N/A</v>
      </c>
    </row>
    <row r="95" spans="2:10" ht="15.75">
      <c r="B95" t="str">
        <f t="shared" si="2"/>
        <v/>
      </c>
      <c r="C95" t="str">
        <f t="shared" si="3"/>
        <v/>
      </c>
      <c r="F95" s="78"/>
      <c r="G95" s="71"/>
      <c r="H95" s="79"/>
      <c r="I95" s="79"/>
      <c r="J95" t="e">
        <f>VLOOKUP(F95,APS!$B:$C,2,0)</f>
        <v>#N/A</v>
      </c>
    </row>
    <row r="96" spans="2:10" ht="15.75">
      <c r="B96" t="str">
        <f t="shared" si="2"/>
        <v/>
      </c>
      <c r="C96" t="str">
        <f t="shared" si="3"/>
        <v/>
      </c>
      <c r="F96" s="78"/>
      <c r="G96" s="71"/>
      <c r="H96" s="79"/>
      <c r="I96" s="79"/>
      <c r="J96" t="e">
        <f>VLOOKUP(F96,APS!$B:$C,2,0)</f>
        <v>#N/A</v>
      </c>
    </row>
    <row r="97" spans="2:10" ht="15.75">
      <c r="B97" t="str">
        <f t="shared" si="2"/>
        <v/>
      </c>
      <c r="C97" t="str">
        <f t="shared" si="3"/>
        <v/>
      </c>
      <c r="F97" s="78"/>
      <c r="G97" s="71"/>
      <c r="H97" s="79"/>
      <c r="I97" s="79"/>
      <c r="J97" t="e">
        <f>VLOOKUP(F97,APS!$B:$C,2,0)</f>
        <v>#N/A</v>
      </c>
    </row>
    <row r="98" spans="2:10" ht="15.75">
      <c r="B98" t="str">
        <f t="shared" si="2"/>
        <v/>
      </c>
      <c r="C98" t="str">
        <f t="shared" si="3"/>
        <v/>
      </c>
      <c r="F98" s="78"/>
      <c r="G98" s="71"/>
      <c r="H98" s="79"/>
      <c r="I98" s="79"/>
      <c r="J98" t="e">
        <f>VLOOKUP(F98,APS!$B:$C,2,0)</f>
        <v>#N/A</v>
      </c>
    </row>
    <row r="99" spans="2:10" ht="15.75">
      <c r="B99" t="str">
        <f t="shared" si="2"/>
        <v/>
      </c>
      <c r="C99" t="str">
        <f t="shared" si="3"/>
        <v/>
      </c>
      <c r="F99" s="78"/>
      <c r="G99" s="71"/>
      <c r="H99" s="79"/>
      <c r="I99" s="79"/>
      <c r="J99" t="e">
        <f>VLOOKUP(F99,APS!$B:$C,2,0)</f>
        <v>#N/A</v>
      </c>
    </row>
    <row r="100" spans="2:10" ht="15.75">
      <c r="B100" t="str">
        <f t="shared" si="2"/>
        <v/>
      </c>
      <c r="C100" t="str">
        <f t="shared" si="3"/>
        <v/>
      </c>
      <c r="F100" s="78"/>
      <c r="G100" s="71"/>
      <c r="H100" s="79"/>
      <c r="I100" s="79"/>
      <c r="J100" t="e">
        <f>VLOOKUP(F100,APS!$B:$C,2,0)</f>
        <v>#N/A</v>
      </c>
    </row>
    <row r="101" spans="2:10" ht="15.75">
      <c r="B101" t="str">
        <f t="shared" si="2"/>
        <v/>
      </c>
      <c r="C101" t="str">
        <f t="shared" si="3"/>
        <v/>
      </c>
      <c r="F101" s="78"/>
      <c r="G101" s="71"/>
      <c r="H101" s="79"/>
      <c r="I101" s="79"/>
      <c r="J101" t="e">
        <f>VLOOKUP(F101,APS!$B:$C,2,0)</f>
        <v>#N/A</v>
      </c>
    </row>
    <row r="102" spans="2:10" ht="15.75">
      <c r="B102" t="str">
        <f t="shared" si="2"/>
        <v/>
      </c>
      <c r="C102" t="str">
        <f t="shared" si="3"/>
        <v/>
      </c>
      <c r="F102" s="78"/>
      <c r="G102" s="71"/>
      <c r="H102" s="79"/>
      <c r="I102" s="79"/>
      <c r="J102" t="e">
        <f>VLOOKUP(F102,APS!$B:$C,2,0)</f>
        <v>#N/A</v>
      </c>
    </row>
    <row r="103" spans="2:10" ht="15.75">
      <c r="B103" t="str">
        <f t="shared" si="2"/>
        <v/>
      </c>
      <c r="C103" t="str">
        <f t="shared" si="3"/>
        <v/>
      </c>
      <c r="F103" s="78"/>
      <c r="G103" s="71"/>
      <c r="H103" s="79"/>
      <c r="I103" s="79"/>
      <c r="J103" t="e">
        <f>VLOOKUP(F103,APS!$B:$C,2,0)</f>
        <v>#N/A</v>
      </c>
    </row>
    <row r="104" spans="2:10" ht="15.75">
      <c r="B104" t="str">
        <f t="shared" si="2"/>
        <v/>
      </c>
      <c r="C104" t="str">
        <f t="shared" si="3"/>
        <v/>
      </c>
      <c r="F104" s="78"/>
      <c r="G104" s="71"/>
      <c r="H104" s="79"/>
      <c r="I104" s="79"/>
      <c r="J104" t="e">
        <f>VLOOKUP(F104,APS!$B:$C,2,0)</f>
        <v>#N/A</v>
      </c>
    </row>
    <row r="105" spans="2:10" ht="15.75">
      <c r="B105" t="str">
        <f t="shared" si="2"/>
        <v/>
      </c>
      <c r="C105" t="str">
        <f t="shared" si="3"/>
        <v/>
      </c>
      <c r="F105" s="78"/>
      <c r="G105" s="71"/>
      <c r="H105" s="79"/>
      <c r="I105" s="79"/>
      <c r="J105" t="e">
        <f>VLOOKUP(F105,APS!$B:$C,2,0)</f>
        <v>#N/A</v>
      </c>
    </row>
    <row r="106" spans="2:10" ht="15.75">
      <c r="B106" t="str">
        <f t="shared" si="2"/>
        <v/>
      </c>
      <c r="C106" t="str">
        <f t="shared" si="3"/>
        <v/>
      </c>
      <c r="F106" s="78"/>
      <c r="G106" s="71"/>
      <c r="H106" s="79"/>
      <c r="I106" s="79"/>
      <c r="J106" t="e">
        <f>VLOOKUP(F106,APS!$B:$C,2,0)</f>
        <v>#N/A</v>
      </c>
    </row>
    <row r="107" spans="2:10" ht="15.75">
      <c r="B107" t="str">
        <f t="shared" si="2"/>
        <v/>
      </c>
      <c r="C107" t="str">
        <f t="shared" si="3"/>
        <v/>
      </c>
      <c r="F107" s="78"/>
      <c r="G107" s="71"/>
      <c r="H107" s="79"/>
      <c r="I107" s="79"/>
      <c r="J107" t="e">
        <f>VLOOKUP(F107,APS!$B:$C,2,0)</f>
        <v>#N/A</v>
      </c>
    </row>
    <row r="108" spans="2:10" ht="15.75">
      <c r="B108" t="str">
        <f t="shared" si="2"/>
        <v/>
      </c>
      <c r="C108" t="str">
        <f t="shared" si="3"/>
        <v/>
      </c>
      <c r="F108" s="78"/>
      <c r="G108" s="71"/>
      <c r="H108" s="79"/>
      <c r="I108" s="79"/>
      <c r="J108" t="e">
        <f>VLOOKUP(F108,APS!$B:$C,2,0)</f>
        <v>#N/A</v>
      </c>
    </row>
    <row r="109" spans="2:10" ht="15.75">
      <c r="B109" t="str">
        <f t="shared" si="2"/>
        <v/>
      </c>
      <c r="C109" t="str">
        <f t="shared" si="3"/>
        <v/>
      </c>
      <c r="F109" s="78"/>
      <c r="G109" s="71"/>
      <c r="H109" s="79"/>
      <c r="I109" s="79"/>
      <c r="J109" t="e">
        <f>VLOOKUP(F109,APS!$B:$C,2,0)</f>
        <v>#N/A</v>
      </c>
    </row>
    <row r="110" spans="2:10" ht="15.75">
      <c r="B110" t="str">
        <f t="shared" si="2"/>
        <v/>
      </c>
      <c r="C110" t="str">
        <f t="shared" si="3"/>
        <v/>
      </c>
      <c r="F110" s="78"/>
      <c r="G110" s="71"/>
      <c r="H110" s="79"/>
      <c r="I110" s="79"/>
      <c r="J110" t="e">
        <f>VLOOKUP(F110,APS!$B:$C,2,0)</f>
        <v>#N/A</v>
      </c>
    </row>
    <row r="111" spans="2:10" ht="15.75">
      <c r="B111" t="str">
        <f t="shared" si="2"/>
        <v/>
      </c>
      <c r="C111" t="str">
        <f t="shared" si="3"/>
        <v/>
      </c>
      <c r="F111" s="78"/>
      <c r="G111" s="71"/>
      <c r="H111" s="79"/>
      <c r="I111" s="79"/>
      <c r="J111" t="e">
        <f>VLOOKUP(F111,APS!$B:$C,2,0)</f>
        <v>#N/A</v>
      </c>
    </row>
    <row r="112" spans="2:10" ht="15.75">
      <c r="B112" t="str">
        <f t="shared" si="2"/>
        <v/>
      </c>
      <c r="C112" t="str">
        <f t="shared" si="3"/>
        <v/>
      </c>
      <c r="F112" s="78"/>
      <c r="G112" s="71"/>
      <c r="H112" s="79"/>
      <c r="I112" s="79"/>
      <c r="J112" t="e">
        <f>VLOOKUP(F112,APS!$B:$C,2,0)</f>
        <v>#N/A</v>
      </c>
    </row>
    <row r="113" spans="2:10" ht="15.75">
      <c r="B113" t="str">
        <f t="shared" si="2"/>
        <v/>
      </c>
      <c r="C113" t="str">
        <f t="shared" si="3"/>
        <v/>
      </c>
      <c r="F113" s="138"/>
      <c r="G113" s="71"/>
      <c r="H113" s="79"/>
      <c r="I113" s="79"/>
      <c r="J113" t="e">
        <f>VLOOKUP(F113,APS!$B:$C,2,0)</f>
        <v>#N/A</v>
      </c>
    </row>
    <row r="114" spans="2:10" ht="15.75">
      <c r="B114" t="str">
        <f t="shared" si="2"/>
        <v/>
      </c>
      <c r="C114" t="str">
        <f t="shared" si="3"/>
        <v/>
      </c>
      <c r="F114" s="78"/>
      <c r="G114" s="71"/>
      <c r="H114" s="79"/>
      <c r="I114" s="79"/>
      <c r="J114" t="e">
        <f>VLOOKUP(F114,APS!$B:$C,2,0)</f>
        <v>#N/A</v>
      </c>
    </row>
    <row r="115" spans="2:10">
      <c r="B115" t="str">
        <f t="shared" si="2"/>
        <v/>
      </c>
      <c r="C115" t="str">
        <f t="shared" si="3"/>
        <v/>
      </c>
      <c r="G115" s="71"/>
      <c r="J115" t="e">
        <f>VLOOKUP(F115,APS!$B:$C,2,0)</f>
        <v>#N/A</v>
      </c>
    </row>
    <row r="116" spans="2:10">
      <c r="B116" t="str">
        <f t="shared" si="2"/>
        <v/>
      </c>
      <c r="C116" t="str">
        <f t="shared" si="3"/>
        <v/>
      </c>
      <c r="G116" s="71"/>
      <c r="J116" t="e">
        <f>VLOOKUP(F116,APS!$B:$C,2,0)</f>
        <v>#N/A</v>
      </c>
    </row>
    <row r="117" spans="2:10" ht="15.75">
      <c r="B117" t="str">
        <f t="shared" ref="B117:B240" si="4">F117&amp;A117</f>
        <v/>
      </c>
      <c r="C117" t="str">
        <f t="shared" ref="C117:C240" si="5">F117&amp;G117</f>
        <v/>
      </c>
      <c r="F117" s="78"/>
      <c r="G117" s="71"/>
      <c r="H117" s="79"/>
      <c r="I117" s="79"/>
      <c r="J117" t="e">
        <f>VLOOKUP(F117,APS!$B:$C,2,0)</f>
        <v>#N/A</v>
      </c>
    </row>
    <row r="118" spans="2:10">
      <c r="B118" t="str">
        <f t="shared" si="4"/>
        <v/>
      </c>
      <c r="C118" t="str">
        <f t="shared" si="5"/>
        <v/>
      </c>
      <c r="G118" s="71"/>
      <c r="J118" t="e">
        <f>VLOOKUP(F118,APS!$B:$C,2,0)</f>
        <v>#N/A</v>
      </c>
    </row>
    <row r="119" spans="2:10">
      <c r="B119" t="str">
        <f t="shared" si="4"/>
        <v/>
      </c>
      <c r="C119" t="str">
        <f t="shared" si="5"/>
        <v/>
      </c>
      <c r="G119" s="71"/>
      <c r="J119" t="e">
        <f>VLOOKUP(F119,APS!$B:$C,2,0)</f>
        <v>#N/A</v>
      </c>
    </row>
    <row r="120" spans="2:10">
      <c r="B120" t="str">
        <f t="shared" si="4"/>
        <v/>
      </c>
      <c r="C120" t="str">
        <f t="shared" si="5"/>
        <v/>
      </c>
      <c r="G120" s="71"/>
      <c r="J120" t="e">
        <f>VLOOKUP(F120,APS!$B:$C,2,0)</f>
        <v>#N/A</v>
      </c>
    </row>
    <row r="121" spans="2:10">
      <c r="B121" t="str">
        <f t="shared" si="4"/>
        <v/>
      </c>
      <c r="C121" t="str">
        <f t="shared" si="5"/>
        <v/>
      </c>
      <c r="G121" s="71"/>
      <c r="J121" t="e">
        <f>VLOOKUP(F121,APS!$B:$C,2,0)</f>
        <v>#N/A</v>
      </c>
    </row>
    <row r="122" spans="2:10">
      <c r="B122" t="str">
        <f t="shared" si="4"/>
        <v/>
      </c>
      <c r="C122" t="str">
        <f t="shared" si="5"/>
        <v/>
      </c>
      <c r="G122" s="71"/>
      <c r="J122" t="e">
        <f>VLOOKUP(F122,APS!$B:$C,2,0)</f>
        <v>#N/A</v>
      </c>
    </row>
    <row r="123" spans="2:10">
      <c r="B123" t="str">
        <f t="shared" si="4"/>
        <v/>
      </c>
      <c r="C123" t="str">
        <f t="shared" si="5"/>
        <v/>
      </c>
      <c r="G123" s="71"/>
      <c r="J123" t="e">
        <f>VLOOKUP(F123,APS!$B:$C,2,0)</f>
        <v>#N/A</v>
      </c>
    </row>
    <row r="124" spans="2:10">
      <c r="B124" t="str">
        <f t="shared" si="4"/>
        <v/>
      </c>
      <c r="C124" t="str">
        <f t="shared" si="5"/>
        <v/>
      </c>
      <c r="G124" s="71"/>
      <c r="J124" t="e">
        <f>VLOOKUP(F124,APS!$B:$C,2,0)</f>
        <v>#N/A</v>
      </c>
    </row>
    <row r="125" spans="2:10">
      <c r="B125" t="str">
        <f t="shared" si="4"/>
        <v/>
      </c>
      <c r="C125" t="str">
        <f t="shared" si="5"/>
        <v/>
      </c>
      <c r="G125" s="71"/>
      <c r="J125" t="e">
        <f>VLOOKUP(F125,APS!$B:$C,2,0)</f>
        <v>#N/A</v>
      </c>
    </row>
    <row r="126" spans="2:10">
      <c r="B126" t="str">
        <f t="shared" si="4"/>
        <v/>
      </c>
      <c r="C126" t="str">
        <f t="shared" si="5"/>
        <v/>
      </c>
      <c r="G126" s="71"/>
      <c r="J126" t="e">
        <f>VLOOKUP(F126,APS!$B:$C,2,0)</f>
        <v>#N/A</v>
      </c>
    </row>
    <row r="127" spans="2:10">
      <c r="B127" t="str">
        <f t="shared" si="4"/>
        <v/>
      </c>
      <c r="C127" t="str">
        <f t="shared" si="5"/>
        <v/>
      </c>
      <c r="G127" s="71"/>
      <c r="J127" t="e">
        <f>VLOOKUP(F127,APS!$B:$C,2,0)</f>
        <v>#N/A</v>
      </c>
    </row>
    <row r="128" spans="2:10">
      <c r="B128" t="str">
        <f t="shared" si="4"/>
        <v/>
      </c>
      <c r="C128" t="str">
        <f t="shared" si="5"/>
        <v/>
      </c>
      <c r="G128" s="71"/>
      <c r="J128" t="e">
        <f>VLOOKUP(F128,APS!$B:$C,2,0)</f>
        <v>#N/A</v>
      </c>
    </row>
    <row r="129" spans="2:10">
      <c r="B129" t="str">
        <f t="shared" si="4"/>
        <v/>
      </c>
      <c r="C129" t="str">
        <f t="shared" si="5"/>
        <v/>
      </c>
      <c r="G129" s="71"/>
      <c r="J129" t="e">
        <f>VLOOKUP(F129,APS!$B:$C,2,0)</f>
        <v>#N/A</v>
      </c>
    </row>
    <row r="130" spans="2:10">
      <c r="B130" t="str">
        <f t="shared" si="4"/>
        <v/>
      </c>
      <c r="C130" t="str">
        <f t="shared" si="5"/>
        <v/>
      </c>
      <c r="G130" s="71"/>
      <c r="J130" t="e">
        <f>VLOOKUP(F130,APS!$B:$C,2,0)</f>
        <v>#N/A</v>
      </c>
    </row>
    <row r="131" spans="2:10">
      <c r="B131" t="str">
        <f t="shared" si="4"/>
        <v/>
      </c>
      <c r="C131" t="str">
        <f t="shared" si="5"/>
        <v/>
      </c>
      <c r="G131" s="71"/>
      <c r="J131" t="e">
        <f>VLOOKUP(F131,APS!$B:$C,2,0)</f>
        <v>#N/A</v>
      </c>
    </row>
    <row r="132" spans="2:10">
      <c r="B132" t="str">
        <f t="shared" si="4"/>
        <v/>
      </c>
      <c r="C132" t="str">
        <f t="shared" si="5"/>
        <v/>
      </c>
      <c r="G132" s="71"/>
      <c r="J132" t="e">
        <f>VLOOKUP(F132,APS!$B:$C,2,0)</f>
        <v>#N/A</v>
      </c>
    </row>
    <row r="133" spans="2:10">
      <c r="B133" t="str">
        <f t="shared" si="4"/>
        <v/>
      </c>
      <c r="C133" t="str">
        <f t="shared" si="5"/>
        <v/>
      </c>
      <c r="G133" s="71"/>
      <c r="J133" t="e">
        <f>VLOOKUP(F133,APS!$B:$C,2,0)</f>
        <v>#N/A</v>
      </c>
    </row>
    <row r="134" spans="2:10">
      <c r="B134" t="str">
        <f t="shared" si="4"/>
        <v/>
      </c>
      <c r="C134" t="str">
        <f t="shared" si="5"/>
        <v/>
      </c>
      <c r="G134" s="71"/>
      <c r="J134" t="e">
        <f>VLOOKUP(F134,APS!$B:$C,2,0)</f>
        <v>#N/A</v>
      </c>
    </row>
    <row r="135" spans="2:10">
      <c r="B135" t="str">
        <f t="shared" si="4"/>
        <v/>
      </c>
      <c r="C135" t="str">
        <f t="shared" si="5"/>
        <v/>
      </c>
      <c r="G135" s="71"/>
      <c r="J135" t="e">
        <f>VLOOKUP(F135,APS!$B:$C,2,0)</f>
        <v>#N/A</v>
      </c>
    </row>
    <row r="136" spans="2:10">
      <c r="B136" t="str">
        <f t="shared" si="4"/>
        <v/>
      </c>
      <c r="C136" t="str">
        <f t="shared" si="5"/>
        <v/>
      </c>
      <c r="G136" s="71"/>
      <c r="J136" t="e">
        <f>VLOOKUP(F136,APS!$B:$C,2,0)</f>
        <v>#N/A</v>
      </c>
    </row>
    <row r="137" spans="2:10">
      <c r="B137" t="str">
        <f t="shared" si="4"/>
        <v/>
      </c>
      <c r="C137" t="str">
        <f t="shared" si="5"/>
        <v/>
      </c>
      <c r="G137" s="71"/>
      <c r="J137" t="e">
        <f>VLOOKUP(F137,APS!$B:$C,2,0)</f>
        <v>#N/A</v>
      </c>
    </row>
    <row r="138" spans="2:10">
      <c r="B138" t="str">
        <f t="shared" si="4"/>
        <v/>
      </c>
      <c r="C138" t="str">
        <f t="shared" si="5"/>
        <v/>
      </c>
      <c r="G138" s="71"/>
      <c r="J138" t="e">
        <f>VLOOKUP(F138,APS!$B:$C,2,0)</f>
        <v>#N/A</v>
      </c>
    </row>
    <row r="139" spans="2:10">
      <c r="B139" t="str">
        <f t="shared" si="4"/>
        <v/>
      </c>
      <c r="C139" t="str">
        <f t="shared" si="5"/>
        <v/>
      </c>
      <c r="G139" s="71"/>
      <c r="J139" t="e">
        <f>VLOOKUP(F139,APS!$B:$C,2,0)</f>
        <v>#N/A</v>
      </c>
    </row>
    <row r="140" spans="2:10">
      <c r="B140" t="str">
        <f t="shared" si="4"/>
        <v/>
      </c>
      <c r="C140" t="str">
        <f t="shared" si="5"/>
        <v/>
      </c>
      <c r="G140" s="71"/>
      <c r="J140" t="e">
        <f>VLOOKUP(F140,APS!$B:$C,2,0)</f>
        <v>#N/A</v>
      </c>
    </row>
    <row r="141" spans="2:10">
      <c r="B141" t="str">
        <f t="shared" si="4"/>
        <v/>
      </c>
      <c r="C141" t="str">
        <f t="shared" si="5"/>
        <v/>
      </c>
      <c r="G141" s="71"/>
      <c r="J141" t="e">
        <f>VLOOKUP(F141,APS!$B:$C,2,0)</f>
        <v>#N/A</v>
      </c>
    </row>
    <row r="142" spans="2:10">
      <c r="B142" t="str">
        <f t="shared" si="4"/>
        <v/>
      </c>
      <c r="C142" t="str">
        <f t="shared" si="5"/>
        <v/>
      </c>
      <c r="G142" s="71"/>
      <c r="J142" t="e">
        <f>VLOOKUP(F142,APS!$B:$C,2,0)</f>
        <v>#N/A</v>
      </c>
    </row>
    <row r="143" spans="2:10">
      <c r="B143" t="str">
        <f t="shared" si="4"/>
        <v/>
      </c>
      <c r="C143" t="str">
        <f t="shared" si="5"/>
        <v/>
      </c>
      <c r="G143" s="71"/>
      <c r="J143" t="e">
        <f>VLOOKUP(F143,APS!$B:$C,2,0)</f>
        <v>#N/A</v>
      </c>
    </row>
    <row r="144" spans="2:10">
      <c r="B144" t="str">
        <f t="shared" si="4"/>
        <v/>
      </c>
      <c r="C144" t="str">
        <f t="shared" si="5"/>
        <v/>
      </c>
      <c r="G144" s="71"/>
      <c r="J144" t="e">
        <f>VLOOKUP(F144,APS!$B:$C,2,0)</f>
        <v>#N/A</v>
      </c>
    </row>
    <row r="145" spans="2:10">
      <c r="B145" t="str">
        <f t="shared" si="4"/>
        <v/>
      </c>
      <c r="C145" t="str">
        <f t="shared" si="5"/>
        <v/>
      </c>
      <c r="G145" s="71"/>
      <c r="J145" t="e">
        <f>VLOOKUP(F145,APS!$B:$C,2,0)</f>
        <v>#N/A</v>
      </c>
    </row>
    <row r="146" spans="2:10" ht="15.75">
      <c r="B146" t="str">
        <f t="shared" si="4"/>
        <v/>
      </c>
      <c r="C146" t="str">
        <f t="shared" si="5"/>
        <v/>
      </c>
      <c r="G146" s="71"/>
      <c r="H146" s="79"/>
      <c r="I146" s="79"/>
      <c r="J146" t="e">
        <f>VLOOKUP(F146,APS!$B:$C,2,0)</f>
        <v>#N/A</v>
      </c>
    </row>
    <row r="147" spans="2:10" ht="15.75">
      <c r="B147" t="str">
        <f t="shared" si="4"/>
        <v/>
      </c>
      <c r="C147" t="str">
        <f t="shared" si="5"/>
        <v/>
      </c>
      <c r="G147" s="71"/>
      <c r="H147" s="79"/>
      <c r="I147" s="79"/>
      <c r="J147" t="e">
        <f>VLOOKUP(F147,APS!$B:$C,2,0)</f>
        <v>#N/A</v>
      </c>
    </row>
    <row r="148" spans="2:10" ht="15.75">
      <c r="B148" t="str">
        <f t="shared" si="4"/>
        <v/>
      </c>
      <c r="C148" t="str">
        <f t="shared" si="5"/>
        <v/>
      </c>
      <c r="G148" s="71"/>
      <c r="H148" s="79"/>
      <c r="I148" s="79"/>
      <c r="J148" t="e">
        <f>VLOOKUP(F148,APS!$B:$C,2,0)</f>
        <v>#N/A</v>
      </c>
    </row>
    <row r="149" spans="2:10" ht="15.75">
      <c r="B149" t="str">
        <f t="shared" si="4"/>
        <v/>
      </c>
      <c r="C149" t="str">
        <f t="shared" si="5"/>
        <v/>
      </c>
      <c r="G149" s="71"/>
      <c r="H149" s="79"/>
      <c r="I149" s="79"/>
      <c r="J149" t="e">
        <f>VLOOKUP(F149,APS!$B:$C,2,0)</f>
        <v>#N/A</v>
      </c>
    </row>
    <row r="150" spans="2:10" ht="15.75">
      <c r="B150" t="str">
        <f t="shared" si="4"/>
        <v/>
      </c>
      <c r="C150" t="str">
        <f t="shared" si="5"/>
        <v/>
      </c>
      <c r="G150" s="71"/>
      <c r="H150" s="79"/>
      <c r="I150" s="79"/>
      <c r="J150" t="e">
        <f>VLOOKUP(F150,APS!$B:$C,2,0)</f>
        <v>#N/A</v>
      </c>
    </row>
    <row r="151" spans="2:10" ht="15.75">
      <c r="B151" t="str">
        <f t="shared" si="4"/>
        <v/>
      </c>
      <c r="C151" t="str">
        <f t="shared" si="5"/>
        <v/>
      </c>
      <c r="G151" s="71"/>
      <c r="H151" s="79"/>
      <c r="I151" s="79"/>
      <c r="J151" t="e">
        <f>VLOOKUP(F151,APS!$B:$C,2,0)</f>
        <v>#N/A</v>
      </c>
    </row>
    <row r="152" spans="2:10" ht="15.75">
      <c r="B152" t="str">
        <f t="shared" si="4"/>
        <v/>
      </c>
      <c r="C152" t="str">
        <f t="shared" si="5"/>
        <v/>
      </c>
      <c r="G152" s="71"/>
      <c r="H152" s="79"/>
      <c r="I152" s="79"/>
      <c r="J152" t="e">
        <f>VLOOKUP(F152,APS!$B:$C,2,0)</f>
        <v>#N/A</v>
      </c>
    </row>
    <row r="153" spans="2:10" ht="15.75">
      <c r="B153" t="str">
        <f t="shared" si="4"/>
        <v/>
      </c>
      <c r="C153" t="str">
        <f t="shared" si="5"/>
        <v/>
      </c>
      <c r="G153" s="71"/>
      <c r="H153" s="79"/>
      <c r="I153" s="79"/>
      <c r="J153" t="e">
        <f>VLOOKUP(F153,APS!$B:$C,2,0)</f>
        <v>#N/A</v>
      </c>
    </row>
    <row r="154" spans="2:10" ht="15.75">
      <c r="B154" t="str">
        <f t="shared" si="4"/>
        <v/>
      </c>
      <c r="C154" t="str">
        <f t="shared" si="5"/>
        <v/>
      </c>
      <c r="G154" s="71"/>
      <c r="H154" s="78"/>
      <c r="I154" s="79"/>
      <c r="J154" t="e">
        <f>VLOOKUP(F154,APS!$B:$C,2,0)</f>
        <v>#N/A</v>
      </c>
    </row>
    <row r="155" spans="2:10" ht="15.75">
      <c r="B155" t="str">
        <f t="shared" si="4"/>
        <v/>
      </c>
      <c r="C155" t="str">
        <f t="shared" si="5"/>
        <v/>
      </c>
      <c r="G155" s="71"/>
      <c r="H155" s="78"/>
      <c r="I155" s="79"/>
      <c r="J155" t="e">
        <f>VLOOKUP(F155,APS!$B:$C,2,0)</f>
        <v>#N/A</v>
      </c>
    </row>
    <row r="156" spans="2:10" ht="15.75">
      <c r="B156" t="str">
        <f t="shared" si="4"/>
        <v/>
      </c>
      <c r="C156" t="str">
        <f t="shared" si="5"/>
        <v/>
      </c>
      <c r="G156" s="71"/>
      <c r="H156" s="78"/>
      <c r="I156" s="79"/>
      <c r="J156" t="e">
        <f>VLOOKUP(F156,APS!$B:$C,2,0)</f>
        <v>#N/A</v>
      </c>
    </row>
    <row r="157" spans="2:10" ht="15.75">
      <c r="B157" t="str">
        <f t="shared" si="4"/>
        <v/>
      </c>
      <c r="C157" t="str">
        <f t="shared" si="5"/>
        <v/>
      </c>
      <c r="G157" s="71"/>
      <c r="H157" s="78"/>
      <c r="I157" s="78"/>
      <c r="J157" t="e">
        <f>VLOOKUP(F157,APS!$B:$C,2,0)</f>
        <v>#N/A</v>
      </c>
    </row>
    <row r="158" spans="2:10" ht="15.75">
      <c r="B158" t="str">
        <f t="shared" si="4"/>
        <v/>
      </c>
      <c r="C158" t="str">
        <f t="shared" si="5"/>
        <v/>
      </c>
      <c r="G158" s="71"/>
      <c r="H158" s="78"/>
      <c r="I158" s="78"/>
      <c r="J158" t="e">
        <f>VLOOKUP(F158,APS!$B:$C,2,0)</f>
        <v>#N/A</v>
      </c>
    </row>
    <row r="159" spans="2:10" ht="15.75">
      <c r="B159" t="str">
        <f t="shared" si="4"/>
        <v/>
      </c>
      <c r="C159" t="str">
        <f t="shared" si="5"/>
        <v/>
      </c>
      <c r="G159" s="71"/>
      <c r="H159" s="78"/>
      <c r="I159" s="78"/>
      <c r="J159" t="e">
        <f>VLOOKUP(F159,APS!$B:$C,2,0)</f>
        <v>#N/A</v>
      </c>
    </row>
    <row r="160" spans="2:10" ht="19.5">
      <c r="B160" t="str">
        <f t="shared" si="4"/>
        <v/>
      </c>
      <c r="C160" t="str">
        <f t="shared" si="5"/>
        <v/>
      </c>
      <c r="F160" s="139"/>
      <c r="G160" s="71"/>
      <c r="I160" s="140"/>
      <c r="J160" t="e">
        <f>VLOOKUP(F160,APS!$B:$C,2,0)</f>
        <v>#N/A</v>
      </c>
    </row>
    <row r="161" spans="2:10" ht="15.75">
      <c r="B161" t="str">
        <f t="shared" si="4"/>
        <v/>
      </c>
      <c r="C161" t="str">
        <f t="shared" si="5"/>
        <v/>
      </c>
      <c r="G161" s="71"/>
      <c r="I161" s="140"/>
      <c r="J161" t="e">
        <f>VLOOKUP(F161,APS!$B:$C,2,0)</f>
        <v>#N/A</v>
      </c>
    </row>
    <row r="162" spans="2:10" ht="15.75">
      <c r="B162" t="str">
        <f t="shared" si="4"/>
        <v/>
      </c>
      <c r="C162" t="str">
        <f t="shared" si="5"/>
        <v/>
      </c>
      <c r="F162" s="136"/>
      <c r="G162" s="71"/>
      <c r="I162" s="140"/>
      <c r="J162" t="e">
        <f>VLOOKUP(F162,APS!$B:$C,2,0)</f>
        <v>#N/A</v>
      </c>
    </row>
    <row r="163" spans="2:10" ht="15.75">
      <c r="B163" t="str">
        <f t="shared" si="4"/>
        <v/>
      </c>
      <c r="C163" t="str">
        <f t="shared" si="5"/>
        <v/>
      </c>
      <c r="F163" s="32"/>
      <c r="G163" s="71"/>
      <c r="I163" s="140"/>
      <c r="J163" t="e">
        <f>VLOOKUP(F163,APS!$B:$C,2,0)</f>
        <v>#N/A</v>
      </c>
    </row>
    <row r="164" spans="2:10" ht="15.75">
      <c r="B164" t="str">
        <f t="shared" si="4"/>
        <v/>
      </c>
      <c r="C164" t="str">
        <f t="shared" si="5"/>
        <v/>
      </c>
      <c r="G164" s="71"/>
      <c r="I164" s="140"/>
      <c r="J164" t="e">
        <f>VLOOKUP(F164,APS!$B:$C,2,0)</f>
        <v>#N/A</v>
      </c>
    </row>
    <row r="165" spans="2:10" ht="15.75">
      <c r="B165" t="str">
        <f t="shared" si="4"/>
        <v/>
      </c>
      <c r="C165" t="str">
        <f t="shared" si="5"/>
        <v/>
      </c>
      <c r="F165" s="32"/>
      <c r="G165" s="71"/>
      <c r="I165" s="140"/>
      <c r="J165" t="e">
        <f>VLOOKUP(F165,APS!$B:$C,2,0)</f>
        <v>#N/A</v>
      </c>
    </row>
    <row r="166" spans="2:10">
      <c r="B166" t="str">
        <f t="shared" si="4"/>
        <v/>
      </c>
      <c r="C166" t="str">
        <f t="shared" si="5"/>
        <v/>
      </c>
      <c r="J166" t="e">
        <f>VLOOKUP(F166,APS!$B:$C,2,0)</f>
        <v>#N/A</v>
      </c>
    </row>
    <row r="167" spans="2:10">
      <c r="B167" t="str">
        <f t="shared" si="4"/>
        <v/>
      </c>
      <c r="C167" t="str">
        <f t="shared" si="5"/>
        <v/>
      </c>
      <c r="J167" t="e">
        <f>VLOOKUP(F167,APS!$B:$C,2,0)</f>
        <v>#N/A</v>
      </c>
    </row>
    <row r="168" spans="2:10">
      <c r="B168" t="str">
        <f t="shared" si="4"/>
        <v/>
      </c>
      <c r="C168" t="str">
        <f t="shared" si="5"/>
        <v/>
      </c>
      <c r="J168" t="e">
        <f>VLOOKUP(F168,APS!$B:$C,2,0)</f>
        <v>#N/A</v>
      </c>
    </row>
    <row r="169" spans="2:10">
      <c r="B169" t="str">
        <f t="shared" si="4"/>
        <v/>
      </c>
      <c r="C169" t="str">
        <f t="shared" si="5"/>
        <v/>
      </c>
      <c r="J169" t="e">
        <f>VLOOKUP(F169,APS!$B:$C,2,0)</f>
        <v>#N/A</v>
      </c>
    </row>
    <row r="170" spans="2:10">
      <c r="B170" t="str">
        <f t="shared" si="4"/>
        <v/>
      </c>
      <c r="C170" t="str">
        <f t="shared" si="5"/>
        <v/>
      </c>
      <c r="J170" t="e">
        <f>VLOOKUP(F170,APS!$B:$C,2,0)</f>
        <v>#N/A</v>
      </c>
    </row>
    <row r="171" spans="2:10">
      <c r="B171" t="str">
        <f t="shared" si="4"/>
        <v/>
      </c>
      <c r="C171" t="str">
        <f t="shared" si="5"/>
        <v/>
      </c>
      <c r="J171" t="e">
        <f>VLOOKUP(F171,APS!$B:$C,2,0)</f>
        <v>#N/A</v>
      </c>
    </row>
    <row r="172" spans="2:10">
      <c r="B172" t="str">
        <f t="shared" si="4"/>
        <v/>
      </c>
      <c r="C172" t="str">
        <f t="shared" si="5"/>
        <v/>
      </c>
      <c r="J172" t="e">
        <f>VLOOKUP(F172,APS!$B:$C,2,0)</f>
        <v>#N/A</v>
      </c>
    </row>
    <row r="173" spans="2:10">
      <c r="B173" t="str">
        <f t="shared" si="4"/>
        <v/>
      </c>
      <c r="C173" t="str">
        <f t="shared" si="5"/>
        <v/>
      </c>
      <c r="J173" t="e">
        <f>VLOOKUP(F173,APS!$B:$C,2,0)</f>
        <v>#N/A</v>
      </c>
    </row>
    <row r="174" spans="2:10">
      <c r="B174" t="str">
        <f t="shared" si="4"/>
        <v/>
      </c>
      <c r="C174" t="str">
        <f t="shared" si="5"/>
        <v/>
      </c>
      <c r="J174" t="e">
        <f>VLOOKUP(F174,APS!$B:$C,2,0)</f>
        <v>#N/A</v>
      </c>
    </row>
    <row r="175" spans="2:10">
      <c r="B175" t="str">
        <f t="shared" si="4"/>
        <v/>
      </c>
      <c r="C175" t="str">
        <f t="shared" si="5"/>
        <v/>
      </c>
      <c r="J175" t="e">
        <f>VLOOKUP(F175,APS!$B:$C,2,0)</f>
        <v>#N/A</v>
      </c>
    </row>
    <row r="176" spans="2:10">
      <c r="B176" t="str">
        <f t="shared" si="4"/>
        <v/>
      </c>
      <c r="C176" t="str">
        <f t="shared" si="5"/>
        <v/>
      </c>
      <c r="J176" t="e">
        <f>VLOOKUP(F176,APS!$B:$C,2,0)</f>
        <v>#N/A</v>
      </c>
    </row>
    <row r="177" spans="2:10">
      <c r="B177" t="str">
        <f t="shared" si="4"/>
        <v/>
      </c>
      <c r="C177" t="str">
        <f t="shared" si="5"/>
        <v/>
      </c>
      <c r="J177" t="e">
        <f>VLOOKUP(F177,APS!$B:$C,2,0)</f>
        <v>#N/A</v>
      </c>
    </row>
    <row r="178" spans="2:10">
      <c r="B178" t="str">
        <f t="shared" si="4"/>
        <v/>
      </c>
      <c r="C178" t="str">
        <f t="shared" si="5"/>
        <v/>
      </c>
      <c r="J178" t="e">
        <f>VLOOKUP(F178,APS!$B:$C,2,0)</f>
        <v>#N/A</v>
      </c>
    </row>
    <row r="179" spans="2:10">
      <c r="B179" t="str">
        <f t="shared" si="4"/>
        <v/>
      </c>
      <c r="C179" t="str">
        <f t="shared" si="5"/>
        <v/>
      </c>
      <c r="J179" t="e">
        <f>VLOOKUP(F179,APS!$B:$C,2,0)</f>
        <v>#N/A</v>
      </c>
    </row>
    <row r="180" spans="2:10">
      <c r="B180" t="str">
        <f t="shared" si="4"/>
        <v/>
      </c>
      <c r="C180" t="str">
        <f t="shared" si="5"/>
        <v/>
      </c>
      <c r="J180" t="e">
        <f>VLOOKUP(F180,APS!$B:$C,2,0)</f>
        <v>#N/A</v>
      </c>
    </row>
    <row r="181" spans="2:10">
      <c r="B181" t="str">
        <f t="shared" si="4"/>
        <v/>
      </c>
      <c r="C181" t="str">
        <f t="shared" si="5"/>
        <v/>
      </c>
      <c r="J181" t="e">
        <f>VLOOKUP(F181,APS!$B:$C,2,0)</f>
        <v>#N/A</v>
      </c>
    </row>
    <row r="182" spans="2:10">
      <c r="B182" t="str">
        <f t="shared" si="4"/>
        <v/>
      </c>
      <c r="C182" t="str">
        <f t="shared" si="5"/>
        <v/>
      </c>
      <c r="J182" t="e">
        <f>VLOOKUP(F182,APS!$B:$C,2,0)</f>
        <v>#N/A</v>
      </c>
    </row>
    <row r="183" spans="2:10">
      <c r="B183" t="str">
        <f t="shared" si="4"/>
        <v/>
      </c>
      <c r="C183" t="str">
        <f t="shared" si="5"/>
        <v/>
      </c>
      <c r="J183" t="e">
        <f>VLOOKUP(F183,APS!$B:$C,2,0)</f>
        <v>#N/A</v>
      </c>
    </row>
    <row r="184" spans="2:10">
      <c r="B184" t="str">
        <f t="shared" si="4"/>
        <v/>
      </c>
      <c r="C184" t="str">
        <f t="shared" si="5"/>
        <v/>
      </c>
      <c r="J184" t="e">
        <f>VLOOKUP(F184,APS!$B:$C,2,0)</f>
        <v>#N/A</v>
      </c>
    </row>
    <row r="185" spans="2:10">
      <c r="B185" t="str">
        <f t="shared" si="4"/>
        <v/>
      </c>
      <c r="C185" t="str">
        <f t="shared" si="5"/>
        <v/>
      </c>
      <c r="J185" t="e">
        <f>VLOOKUP(F185,APS!$B:$C,2,0)</f>
        <v>#N/A</v>
      </c>
    </row>
    <row r="186" spans="2:10">
      <c r="B186" t="str">
        <f t="shared" si="4"/>
        <v/>
      </c>
      <c r="C186" t="str">
        <f t="shared" si="5"/>
        <v/>
      </c>
      <c r="J186" t="e">
        <f>VLOOKUP(F186,APS!$B:$C,2,0)</f>
        <v>#N/A</v>
      </c>
    </row>
    <row r="187" spans="2:10">
      <c r="B187" t="str">
        <f t="shared" si="4"/>
        <v/>
      </c>
      <c r="C187" t="str">
        <f t="shared" si="5"/>
        <v/>
      </c>
      <c r="J187" t="e">
        <f>VLOOKUP(F187,APS!$B:$C,2,0)</f>
        <v>#N/A</v>
      </c>
    </row>
    <row r="188" spans="2:10">
      <c r="B188" t="str">
        <f t="shared" si="4"/>
        <v/>
      </c>
      <c r="C188" t="str">
        <f t="shared" si="5"/>
        <v/>
      </c>
      <c r="J188" t="e">
        <f>VLOOKUP(F188,APS!$B:$C,2,0)</f>
        <v>#N/A</v>
      </c>
    </row>
    <row r="189" spans="2:10">
      <c r="B189" t="str">
        <f t="shared" si="4"/>
        <v/>
      </c>
      <c r="C189" t="str">
        <f t="shared" si="5"/>
        <v/>
      </c>
      <c r="J189" t="e">
        <f>VLOOKUP(F189,APS!$B:$C,2,0)</f>
        <v>#N/A</v>
      </c>
    </row>
    <row r="190" spans="2:10">
      <c r="B190" t="str">
        <f t="shared" si="4"/>
        <v/>
      </c>
      <c r="C190" t="str">
        <f t="shared" si="5"/>
        <v/>
      </c>
      <c r="J190" t="e">
        <f>VLOOKUP(F190,APS!$B:$C,2,0)</f>
        <v>#N/A</v>
      </c>
    </row>
    <row r="191" spans="2:10">
      <c r="B191" t="str">
        <f t="shared" si="4"/>
        <v/>
      </c>
      <c r="C191" t="str">
        <f t="shared" si="5"/>
        <v/>
      </c>
      <c r="J191" t="e">
        <f>VLOOKUP(F191,APS!$B:$C,2,0)</f>
        <v>#N/A</v>
      </c>
    </row>
    <row r="192" spans="2:10">
      <c r="B192" t="str">
        <f t="shared" si="4"/>
        <v/>
      </c>
      <c r="C192" t="str">
        <f t="shared" si="5"/>
        <v/>
      </c>
      <c r="J192" t="e">
        <f>VLOOKUP(F192,APS!$B:$C,2,0)</f>
        <v>#N/A</v>
      </c>
    </row>
    <row r="193" spans="2:10">
      <c r="B193" t="str">
        <f t="shared" si="4"/>
        <v/>
      </c>
      <c r="C193" t="str">
        <f t="shared" si="5"/>
        <v/>
      </c>
      <c r="J193" t="e">
        <f>VLOOKUP(F193,APS!$B:$C,2,0)</f>
        <v>#N/A</v>
      </c>
    </row>
    <row r="194" spans="2:10">
      <c r="B194" t="str">
        <f t="shared" si="4"/>
        <v/>
      </c>
      <c r="C194" t="str">
        <f t="shared" si="5"/>
        <v/>
      </c>
      <c r="J194" t="e">
        <f>VLOOKUP(F194,APS!$B:$C,2,0)</f>
        <v>#N/A</v>
      </c>
    </row>
    <row r="195" spans="2:10">
      <c r="B195" t="str">
        <f t="shared" si="4"/>
        <v/>
      </c>
      <c r="C195" t="str">
        <f t="shared" si="5"/>
        <v/>
      </c>
      <c r="J195" t="e">
        <f>VLOOKUP(F195,APS!$B:$C,2,0)</f>
        <v>#N/A</v>
      </c>
    </row>
    <row r="196" spans="2:10">
      <c r="B196" t="str">
        <f t="shared" si="4"/>
        <v/>
      </c>
      <c r="C196" t="str">
        <f t="shared" si="5"/>
        <v/>
      </c>
      <c r="J196" t="e">
        <f>VLOOKUP(F196,APS!$B:$C,2,0)</f>
        <v>#N/A</v>
      </c>
    </row>
    <row r="197" spans="2:10">
      <c r="B197" t="str">
        <f t="shared" si="4"/>
        <v/>
      </c>
      <c r="C197" t="str">
        <f t="shared" si="5"/>
        <v/>
      </c>
      <c r="J197" t="e">
        <f>VLOOKUP(F197,APS!$B:$C,2,0)</f>
        <v>#N/A</v>
      </c>
    </row>
    <row r="198" spans="2:10">
      <c r="B198" t="str">
        <f t="shared" si="4"/>
        <v/>
      </c>
      <c r="C198" t="str">
        <f t="shared" si="5"/>
        <v/>
      </c>
      <c r="J198" t="e">
        <f>VLOOKUP(F198,APS!$B:$C,2,0)</f>
        <v>#N/A</v>
      </c>
    </row>
    <row r="199" spans="2:10">
      <c r="B199" t="str">
        <f t="shared" si="4"/>
        <v/>
      </c>
      <c r="C199" t="str">
        <f t="shared" si="5"/>
        <v/>
      </c>
      <c r="J199" t="e">
        <f>VLOOKUP(F199,APS!$B:$C,2,0)</f>
        <v>#N/A</v>
      </c>
    </row>
    <row r="200" spans="2:10">
      <c r="B200" t="str">
        <f t="shared" si="4"/>
        <v/>
      </c>
      <c r="C200" t="str">
        <f t="shared" si="5"/>
        <v/>
      </c>
      <c r="J200" t="e">
        <f>VLOOKUP(F200,APS!$B:$C,2,0)</f>
        <v>#N/A</v>
      </c>
    </row>
    <row r="201" spans="2:10">
      <c r="B201" t="str">
        <f t="shared" si="4"/>
        <v/>
      </c>
      <c r="C201" t="str">
        <f t="shared" si="5"/>
        <v/>
      </c>
      <c r="J201" t="e">
        <f>VLOOKUP(F201,APS!$B:$C,2,0)</f>
        <v>#N/A</v>
      </c>
    </row>
    <row r="202" spans="2:10">
      <c r="B202" t="str">
        <f t="shared" si="4"/>
        <v/>
      </c>
      <c r="C202" t="str">
        <f t="shared" si="5"/>
        <v/>
      </c>
      <c r="J202" t="e">
        <f>VLOOKUP(F202,APS!$B:$C,2,0)</f>
        <v>#N/A</v>
      </c>
    </row>
    <row r="203" spans="2:10">
      <c r="B203" t="str">
        <f t="shared" si="4"/>
        <v/>
      </c>
      <c r="C203" t="str">
        <f t="shared" si="5"/>
        <v/>
      </c>
      <c r="J203" t="e">
        <f>VLOOKUP(F203,APS!$B:$C,2,0)</f>
        <v>#N/A</v>
      </c>
    </row>
    <row r="204" spans="2:10">
      <c r="B204" t="str">
        <f t="shared" si="4"/>
        <v/>
      </c>
      <c r="C204" t="str">
        <f t="shared" si="5"/>
        <v/>
      </c>
      <c r="J204" t="e">
        <f>VLOOKUP(F204,APS!$B:$C,2,0)</f>
        <v>#N/A</v>
      </c>
    </row>
    <row r="205" spans="2:10">
      <c r="B205" t="str">
        <f t="shared" si="4"/>
        <v/>
      </c>
      <c r="C205" t="str">
        <f t="shared" si="5"/>
        <v/>
      </c>
      <c r="J205" t="e">
        <f>VLOOKUP(F205,APS!$B:$C,2,0)</f>
        <v>#N/A</v>
      </c>
    </row>
    <row r="206" spans="2:10">
      <c r="B206" t="str">
        <f t="shared" si="4"/>
        <v/>
      </c>
      <c r="C206" t="str">
        <f t="shared" si="5"/>
        <v/>
      </c>
      <c r="J206" t="e">
        <f>VLOOKUP(F206,APS!$B:$C,2,0)</f>
        <v>#N/A</v>
      </c>
    </row>
    <row r="207" spans="2:10">
      <c r="B207" t="str">
        <f t="shared" si="4"/>
        <v/>
      </c>
      <c r="C207" t="str">
        <f t="shared" si="5"/>
        <v/>
      </c>
      <c r="J207" t="e">
        <f>VLOOKUP(F207,APS!$B:$C,2,0)</f>
        <v>#N/A</v>
      </c>
    </row>
    <row r="208" spans="2:10">
      <c r="B208" t="str">
        <f t="shared" si="4"/>
        <v/>
      </c>
      <c r="C208" t="str">
        <f t="shared" si="5"/>
        <v/>
      </c>
      <c r="J208" t="e">
        <f>VLOOKUP(F208,APS!$B:$C,2,0)</f>
        <v>#N/A</v>
      </c>
    </row>
    <row r="209" spans="2:10">
      <c r="B209" t="str">
        <f t="shared" si="4"/>
        <v/>
      </c>
      <c r="C209" t="str">
        <f t="shared" si="5"/>
        <v/>
      </c>
      <c r="J209" t="e">
        <f>VLOOKUP(F209,APS!$B:$C,2,0)</f>
        <v>#N/A</v>
      </c>
    </row>
    <row r="210" spans="2:10">
      <c r="B210" t="str">
        <f t="shared" si="4"/>
        <v/>
      </c>
      <c r="C210" t="str">
        <f t="shared" si="5"/>
        <v/>
      </c>
      <c r="J210" t="e">
        <f>VLOOKUP(F210,APS!$B:$C,2,0)</f>
        <v>#N/A</v>
      </c>
    </row>
    <row r="211" spans="2:10">
      <c r="B211" t="str">
        <f t="shared" si="4"/>
        <v/>
      </c>
      <c r="C211" t="str">
        <f t="shared" si="5"/>
        <v/>
      </c>
      <c r="J211" t="e">
        <f>VLOOKUP(F211,APS!$B:$C,2,0)</f>
        <v>#N/A</v>
      </c>
    </row>
    <row r="212" spans="2:10">
      <c r="B212" t="str">
        <f t="shared" si="4"/>
        <v/>
      </c>
      <c r="C212" t="str">
        <f t="shared" si="5"/>
        <v/>
      </c>
      <c r="J212" t="e">
        <f>VLOOKUP(F212,APS!$B:$C,2,0)</f>
        <v>#N/A</v>
      </c>
    </row>
    <row r="213" spans="2:10">
      <c r="B213" t="str">
        <f t="shared" si="4"/>
        <v/>
      </c>
      <c r="C213" t="str">
        <f t="shared" si="5"/>
        <v/>
      </c>
      <c r="J213" t="e">
        <f>VLOOKUP(F213,APS!$B:$C,2,0)</f>
        <v>#N/A</v>
      </c>
    </row>
    <row r="214" spans="2:10">
      <c r="B214" t="str">
        <f t="shared" si="4"/>
        <v/>
      </c>
      <c r="C214" t="str">
        <f t="shared" si="5"/>
        <v/>
      </c>
      <c r="J214" t="e">
        <f>VLOOKUP(F214,APS!$B:$C,2,0)</f>
        <v>#N/A</v>
      </c>
    </row>
    <row r="215" spans="2:10">
      <c r="B215" t="str">
        <f t="shared" si="4"/>
        <v/>
      </c>
      <c r="C215" t="str">
        <f t="shared" si="5"/>
        <v/>
      </c>
      <c r="J215" t="e">
        <f>VLOOKUP(F215,APS!$B:$C,2,0)</f>
        <v>#N/A</v>
      </c>
    </row>
    <row r="216" spans="2:10">
      <c r="B216" t="str">
        <f t="shared" si="4"/>
        <v/>
      </c>
      <c r="C216" t="str">
        <f t="shared" si="5"/>
        <v/>
      </c>
      <c r="J216" t="e">
        <f>VLOOKUP(F216,APS!$B:$C,2,0)</f>
        <v>#N/A</v>
      </c>
    </row>
    <row r="217" spans="2:10">
      <c r="B217" t="str">
        <f t="shared" si="4"/>
        <v/>
      </c>
      <c r="C217" t="str">
        <f t="shared" si="5"/>
        <v/>
      </c>
      <c r="J217" t="e">
        <f>VLOOKUP(F217,APS!$B:$C,2,0)</f>
        <v>#N/A</v>
      </c>
    </row>
    <row r="218" spans="2:10">
      <c r="B218" t="str">
        <f t="shared" si="4"/>
        <v/>
      </c>
      <c r="C218" t="str">
        <f t="shared" si="5"/>
        <v/>
      </c>
      <c r="J218" t="e">
        <f>VLOOKUP(F218,APS!$B:$C,2,0)</f>
        <v>#N/A</v>
      </c>
    </row>
    <row r="219" spans="2:10">
      <c r="B219" t="str">
        <f t="shared" si="4"/>
        <v/>
      </c>
      <c r="C219" t="str">
        <f t="shared" si="5"/>
        <v/>
      </c>
      <c r="J219" t="e">
        <f>VLOOKUP(F219,APS!$B:$C,2,0)</f>
        <v>#N/A</v>
      </c>
    </row>
    <row r="220" spans="2:10">
      <c r="B220" t="str">
        <f t="shared" si="4"/>
        <v/>
      </c>
      <c r="C220" t="str">
        <f t="shared" si="5"/>
        <v/>
      </c>
      <c r="J220" t="e">
        <f>VLOOKUP(F220,APS!$B:$C,2,0)</f>
        <v>#N/A</v>
      </c>
    </row>
    <row r="221" spans="2:10">
      <c r="B221" t="str">
        <f t="shared" si="4"/>
        <v/>
      </c>
      <c r="C221" t="str">
        <f t="shared" si="5"/>
        <v/>
      </c>
      <c r="J221" t="e">
        <f>VLOOKUP(F221,APS!$B:$C,2,0)</f>
        <v>#N/A</v>
      </c>
    </row>
    <row r="222" spans="2:10">
      <c r="B222" t="str">
        <f t="shared" si="4"/>
        <v/>
      </c>
      <c r="C222" t="str">
        <f t="shared" si="5"/>
        <v/>
      </c>
      <c r="J222" t="e">
        <f>VLOOKUP(F222,APS!$B:$C,2,0)</f>
        <v>#N/A</v>
      </c>
    </row>
    <row r="223" spans="2:10">
      <c r="B223" t="str">
        <f t="shared" si="4"/>
        <v/>
      </c>
      <c r="C223" t="str">
        <f t="shared" si="5"/>
        <v/>
      </c>
      <c r="J223" t="e">
        <f>VLOOKUP(F223,APS!$B:$C,2,0)</f>
        <v>#N/A</v>
      </c>
    </row>
    <row r="224" spans="2:10">
      <c r="B224" t="str">
        <f t="shared" si="4"/>
        <v/>
      </c>
      <c r="C224" t="str">
        <f t="shared" si="5"/>
        <v/>
      </c>
      <c r="J224" t="e">
        <f>VLOOKUP(F224,APS!$B:$C,2,0)</f>
        <v>#N/A</v>
      </c>
    </row>
    <row r="225" spans="2:10">
      <c r="B225" t="str">
        <f t="shared" si="4"/>
        <v/>
      </c>
      <c r="C225" t="str">
        <f t="shared" si="5"/>
        <v/>
      </c>
      <c r="J225" t="e">
        <f>VLOOKUP(F225,APS!$B:$C,2,0)</f>
        <v>#N/A</v>
      </c>
    </row>
    <row r="226" spans="2:10">
      <c r="B226" t="str">
        <f t="shared" si="4"/>
        <v/>
      </c>
      <c r="C226" t="str">
        <f t="shared" si="5"/>
        <v/>
      </c>
      <c r="J226" t="e">
        <f>VLOOKUP(F226,APS!$B:$C,2,0)</f>
        <v>#N/A</v>
      </c>
    </row>
    <row r="227" spans="2:10">
      <c r="B227" t="str">
        <f t="shared" si="4"/>
        <v/>
      </c>
      <c r="C227" t="str">
        <f t="shared" si="5"/>
        <v/>
      </c>
      <c r="J227" t="e">
        <f>VLOOKUP(F227,APS!$B:$C,2,0)</f>
        <v>#N/A</v>
      </c>
    </row>
    <row r="228" spans="2:10">
      <c r="B228" t="str">
        <f t="shared" si="4"/>
        <v/>
      </c>
      <c r="C228" t="str">
        <f t="shared" si="5"/>
        <v/>
      </c>
      <c r="J228" t="e">
        <f>VLOOKUP(F228,APS!$B:$C,2,0)</f>
        <v>#N/A</v>
      </c>
    </row>
    <row r="229" spans="2:10">
      <c r="B229" t="str">
        <f t="shared" si="4"/>
        <v/>
      </c>
      <c r="C229" t="str">
        <f t="shared" si="5"/>
        <v/>
      </c>
      <c r="J229" t="e">
        <f>VLOOKUP(F229,APS!$B:$C,2,0)</f>
        <v>#N/A</v>
      </c>
    </row>
    <row r="230" spans="2:10">
      <c r="B230" t="str">
        <f t="shared" si="4"/>
        <v/>
      </c>
      <c r="C230" t="str">
        <f t="shared" si="5"/>
        <v/>
      </c>
      <c r="J230" t="e">
        <f>VLOOKUP(F230,APS!$B:$C,2,0)</f>
        <v>#N/A</v>
      </c>
    </row>
    <row r="231" spans="2:10">
      <c r="B231" t="str">
        <f t="shared" si="4"/>
        <v/>
      </c>
      <c r="C231" t="str">
        <f t="shared" si="5"/>
        <v/>
      </c>
      <c r="J231" t="e">
        <f>VLOOKUP(F231,APS!$B:$C,2,0)</f>
        <v>#N/A</v>
      </c>
    </row>
    <row r="232" spans="2:10">
      <c r="B232" t="str">
        <f t="shared" si="4"/>
        <v/>
      </c>
      <c r="C232" t="str">
        <f t="shared" si="5"/>
        <v/>
      </c>
      <c r="J232" t="e">
        <f>VLOOKUP(F232,APS!$B:$C,2,0)</f>
        <v>#N/A</v>
      </c>
    </row>
    <row r="233" spans="2:10">
      <c r="B233" t="str">
        <f t="shared" si="4"/>
        <v/>
      </c>
      <c r="C233" t="str">
        <f t="shared" si="5"/>
        <v/>
      </c>
      <c r="J233" t="e">
        <f>VLOOKUP(F233,APS!$B:$C,2,0)</f>
        <v>#N/A</v>
      </c>
    </row>
    <row r="234" spans="2:10">
      <c r="B234" t="str">
        <f t="shared" si="4"/>
        <v/>
      </c>
      <c r="C234" t="str">
        <f t="shared" si="5"/>
        <v/>
      </c>
      <c r="J234" t="e">
        <f>VLOOKUP(F234,APS!$B:$C,2,0)</f>
        <v>#N/A</v>
      </c>
    </row>
    <row r="235" spans="2:10">
      <c r="B235" t="str">
        <f t="shared" si="4"/>
        <v/>
      </c>
      <c r="C235" t="str">
        <f t="shared" si="5"/>
        <v/>
      </c>
      <c r="J235" t="e">
        <f>VLOOKUP(F235,APS!$B:$C,2,0)</f>
        <v>#N/A</v>
      </c>
    </row>
    <row r="236" spans="2:10">
      <c r="B236" t="str">
        <f t="shared" si="4"/>
        <v/>
      </c>
      <c r="C236" t="str">
        <f t="shared" si="5"/>
        <v/>
      </c>
      <c r="J236" t="e">
        <f>VLOOKUP(F236,APS!$B:$C,2,0)</f>
        <v>#N/A</v>
      </c>
    </row>
    <row r="237" spans="2:10">
      <c r="B237" t="str">
        <f t="shared" si="4"/>
        <v/>
      </c>
      <c r="C237" t="str">
        <f t="shared" si="5"/>
        <v/>
      </c>
      <c r="J237" t="e">
        <f>VLOOKUP(F237,APS!$B:$C,2,0)</f>
        <v>#N/A</v>
      </c>
    </row>
    <row r="238" spans="2:10">
      <c r="B238" t="str">
        <f t="shared" si="4"/>
        <v/>
      </c>
      <c r="C238" t="str">
        <f t="shared" si="5"/>
        <v/>
      </c>
      <c r="J238" t="e">
        <f>VLOOKUP(F238,APS!$B:$C,2,0)</f>
        <v>#N/A</v>
      </c>
    </row>
    <row r="239" spans="2:10">
      <c r="B239" t="str">
        <f t="shared" si="4"/>
        <v/>
      </c>
      <c r="C239" t="str">
        <f t="shared" si="5"/>
        <v/>
      </c>
      <c r="J239" t="e">
        <f>VLOOKUP(F239,APS!$B:$C,2,0)</f>
        <v>#N/A</v>
      </c>
    </row>
    <row r="240" spans="2:10">
      <c r="B240" t="str">
        <f t="shared" si="4"/>
        <v/>
      </c>
      <c r="C240" t="str">
        <f t="shared" si="5"/>
        <v/>
      </c>
      <c r="J240" t="e">
        <f>VLOOKUP(F240,APS!$B:$C,2,0)</f>
        <v>#N/A</v>
      </c>
    </row>
  </sheetData>
  <sheetProtection selectLockedCells="1" selectUnlockedCells="1"/>
  <autoFilter ref="A2:J240"/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S147"/>
  <sheetViews>
    <sheetView workbookViewId="0">
      <pane ySplit="6" topLeftCell="A7" activePane="bottomLeft" state="frozen"/>
      <selection activeCell="B1" sqref="B1"/>
      <selection pane="bottomLeft" activeCell="I30" sqref="I30"/>
    </sheetView>
  </sheetViews>
  <sheetFormatPr defaultRowHeight="15"/>
  <cols>
    <col min="3" max="3" width="15.85546875" customWidth="1"/>
    <col min="4" max="4" width="14" customWidth="1"/>
    <col min="5" max="5" width="30.5703125" customWidth="1"/>
    <col min="14" max="16" width="11.5703125" customWidth="1"/>
    <col min="17" max="17" width="11" customWidth="1"/>
    <col min="18" max="18" width="24.42578125" style="72" customWidth="1"/>
  </cols>
  <sheetData>
    <row r="1" spans="1:19" ht="18.75">
      <c r="A1" s="73" t="s">
        <v>1159</v>
      </c>
      <c r="B1" s="73"/>
      <c r="C1" s="73"/>
      <c r="D1" s="73"/>
      <c r="E1" s="73"/>
      <c r="F1" s="73"/>
      <c r="G1" s="73"/>
      <c r="H1" s="74"/>
      <c r="I1" s="75"/>
      <c r="J1" s="75"/>
      <c r="K1" s="75"/>
      <c r="L1" s="74"/>
      <c r="M1" s="69"/>
      <c r="N1" s="75"/>
      <c r="O1" s="75"/>
      <c r="P1" s="75"/>
      <c r="Q1" s="74"/>
      <c r="R1" s="74"/>
      <c r="S1" s="75"/>
    </row>
    <row r="2" spans="1:19" ht="18.75">
      <c r="A2" s="73"/>
      <c r="B2" s="73"/>
      <c r="C2" s="73"/>
      <c r="D2" s="73"/>
      <c r="E2" s="73"/>
      <c r="F2" s="73"/>
      <c r="G2" s="73"/>
      <c r="H2" s="74"/>
      <c r="I2" s="75"/>
      <c r="J2" s="75"/>
      <c r="K2" s="75"/>
      <c r="L2" s="74"/>
      <c r="M2" s="69"/>
      <c r="N2" s="75"/>
      <c r="O2" s="75"/>
      <c r="P2" s="75"/>
      <c r="Q2" s="74"/>
      <c r="R2" s="74"/>
      <c r="S2" s="75"/>
    </row>
    <row r="3" spans="1:19" ht="18.75">
      <c r="A3" s="141" t="s">
        <v>2</v>
      </c>
      <c r="B3" s="141"/>
      <c r="C3" s="142"/>
      <c r="D3" s="75"/>
      <c r="E3" s="75"/>
      <c r="F3" s="143"/>
      <c r="G3" s="75"/>
      <c r="H3" s="144">
        <f>SUM(H7:H807)</f>
        <v>2286</v>
      </c>
      <c r="I3" s="144"/>
      <c r="J3" s="144">
        <f>SUM(J7:J807)</f>
        <v>1954</v>
      </c>
      <c r="K3" s="144">
        <f>SUM(K7:K807)</f>
        <v>0</v>
      </c>
      <c r="L3" s="144">
        <f>SUM(L7:L807)</f>
        <v>0</v>
      </c>
      <c r="M3" s="144"/>
      <c r="N3" s="144"/>
      <c r="O3" s="144"/>
      <c r="P3" s="144"/>
      <c r="Q3" s="144"/>
      <c r="R3" s="75"/>
      <c r="S3" s="75"/>
    </row>
    <row r="4" spans="1:19" ht="15.75" customHeight="1">
      <c r="A4" s="145" t="s">
        <v>1160</v>
      </c>
      <c r="B4" s="145" t="s">
        <v>1161</v>
      </c>
      <c r="C4" s="146" t="s">
        <v>1162</v>
      </c>
      <c r="D4" s="145" t="s">
        <v>1163</v>
      </c>
      <c r="E4" s="145" t="s">
        <v>1164</v>
      </c>
      <c r="F4" s="145" t="s">
        <v>1165</v>
      </c>
      <c r="G4" s="145" t="s">
        <v>1166</v>
      </c>
      <c r="H4" s="145" t="s">
        <v>1167</v>
      </c>
      <c r="I4" s="145" t="s">
        <v>1168</v>
      </c>
      <c r="J4" s="145" t="s">
        <v>1169</v>
      </c>
      <c r="K4" s="145"/>
      <c r="L4" s="145" t="s">
        <v>15</v>
      </c>
      <c r="M4" s="147" t="s">
        <v>1170</v>
      </c>
      <c r="N4" s="148" t="s">
        <v>1171</v>
      </c>
      <c r="O4" s="148"/>
      <c r="P4" s="148"/>
      <c r="Q4" s="147" t="s">
        <v>1172</v>
      </c>
      <c r="R4" s="145" t="s">
        <v>1173</v>
      </c>
      <c r="S4" s="75"/>
    </row>
    <row r="5" spans="1:19" ht="15.75">
      <c r="A5" s="149"/>
      <c r="B5" s="149"/>
      <c r="C5" s="150"/>
      <c r="D5" s="149"/>
      <c r="E5" s="149"/>
      <c r="F5" s="149"/>
      <c r="G5" s="149"/>
      <c r="H5" s="149"/>
      <c r="I5" s="149"/>
      <c r="J5" s="151" t="s">
        <v>1174</v>
      </c>
      <c r="K5" s="151" t="s">
        <v>1175</v>
      </c>
      <c r="L5" s="149"/>
      <c r="M5" s="152"/>
      <c r="N5" s="153" t="s">
        <v>1176</v>
      </c>
      <c r="O5" s="153" t="s">
        <v>1177</v>
      </c>
      <c r="P5" s="153" t="s">
        <v>1178</v>
      </c>
      <c r="Q5" s="147"/>
      <c r="R5" s="149"/>
      <c r="S5" s="75"/>
    </row>
    <row r="6" spans="1:19">
      <c r="A6" s="154">
        <v>1</v>
      </c>
      <c r="B6" s="154">
        <f>A6+1</f>
        <v>2</v>
      </c>
      <c r="C6" s="154">
        <f t="shared" ref="C6:S6" si="0">B6+1</f>
        <v>3</v>
      </c>
      <c r="D6" s="154">
        <f t="shared" si="0"/>
        <v>4</v>
      </c>
      <c r="E6" s="154">
        <f t="shared" si="0"/>
        <v>5</v>
      </c>
      <c r="F6" s="154">
        <f t="shared" si="0"/>
        <v>6</v>
      </c>
      <c r="G6" s="154">
        <f t="shared" si="0"/>
        <v>7</v>
      </c>
      <c r="H6" s="154">
        <f t="shared" si="0"/>
        <v>8</v>
      </c>
      <c r="I6" s="154">
        <f t="shared" si="0"/>
        <v>9</v>
      </c>
      <c r="J6" s="154">
        <f t="shared" si="0"/>
        <v>10</v>
      </c>
      <c r="K6" s="154">
        <f t="shared" si="0"/>
        <v>11</v>
      </c>
      <c r="L6" s="154">
        <f t="shared" si="0"/>
        <v>12</v>
      </c>
      <c r="M6" s="154">
        <f t="shared" si="0"/>
        <v>13</v>
      </c>
      <c r="N6" s="154">
        <f t="shared" si="0"/>
        <v>14</v>
      </c>
      <c r="O6" s="154">
        <f>M6+1</f>
        <v>14</v>
      </c>
      <c r="P6" s="154">
        <f>N6+1</f>
        <v>15</v>
      </c>
      <c r="Q6" s="154">
        <f t="shared" si="0"/>
        <v>16</v>
      </c>
      <c r="R6" s="154">
        <f t="shared" si="0"/>
        <v>17</v>
      </c>
      <c r="S6" s="154">
        <f t="shared" si="0"/>
        <v>18</v>
      </c>
    </row>
    <row r="7" spans="1:19" ht="30">
      <c r="A7" s="155" t="s">
        <v>1179</v>
      </c>
      <c r="B7" s="156" t="s">
        <v>1180</v>
      </c>
      <c r="C7" s="157">
        <v>44319</v>
      </c>
      <c r="D7" s="158" t="s">
        <v>956</v>
      </c>
      <c r="E7" s="159" t="str">
        <f>VLOOKUP(D7,[1]Sheet1!$A$2:$B$54840,2,0)</f>
        <v>CAESAR N CREAM N5 BUSA                      </v>
      </c>
      <c r="F7" s="159" t="s">
        <v>1181</v>
      </c>
      <c r="G7" s="159" t="s">
        <v>1182</v>
      </c>
      <c r="H7" s="160">
        <v>100</v>
      </c>
      <c r="I7" s="161">
        <v>44333</v>
      </c>
      <c r="J7" s="160">
        <v>100</v>
      </c>
      <c r="K7" s="162"/>
      <c r="L7" s="160"/>
      <c r="M7" s="163"/>
      <c r="N7" s="158"/>
      <c r="O7" s="158"/>
      <c r="P7" s="158"/>
      <c r="Q7" s="161"/>
      <c r="R7" s="159"/>
      <c r="S7" s="76" t="str">
        <f>IF(J7&gt;0,VLOOKUP(D7,APS!$A:$C,3,0),"")</f>
        <v>HBRD-Caesar</v>
      </c>
    </row>
    <row r="8" spans="1:19" ht="30">
      <c r="A8" s="155" t="s">
        <v>1179</v>
      </c>
      <c r="B8" s="156" t="s">
        <v>1180</v>
      </c>
      <c r="C8" s="157">
        <v>44319</v>
      </c>
      <c r="D8" s="158" t="s">
        <v>68</v>
      </c>
      <c r="E8" s="159" t="str">
        <f>VLOOKUP(D8,[1]Sheet1!$A$2:$B$54840,2,0)</f>
        <v>DAISHOGUN UP-P-SILVER-BLACK O7</v>
      </c>
      <c r="F8" s="159" t="s">
        <v>1183</v>
      </c>
      <c r="G8" s="159" t="s">
        <v>1184</v>
      </c>
      <c r="H8" s="160">
        <v>50</v>
      </c>
      <c r="I8" s="161">
        <v>44336</v>
      </c>
      <c r="J8" s="160">
        <v>50</v>
      </c>
      <c r="K8" s="162"/>
      <c r="L8" s="160"/>
      <c r="M8" s="163"/>
      <c r="N8" s="158"/>
      <c r="O8" s="158"/>
      <c r="P8" s="158"/>
      <c r="Q8" s="161"/>
      <c r="R8" s="159"/>
      <c r="S8" s="76" t="str">
        <f>IF(J8&gt;0,VLOOKUP(D8,APS!$A:$C,3,0),"")</f>
        <v>FOLDING</v>
      </c>
    </row>
    <row r="9" spans="1:19">
      <c r="A9" s="155" t="s">
        <v>1179</v>
      </c>
      <c r="B9" s="156" t="s">
        <v>1180</v>
      </c>
      <c r="C9" s="157">
        <v>44319</v>
      </c>
      <c r="D9" s="158" t="s">
        <v>800</v>
      </c>
      <c r="E9" s="159" t="str">
        <f>VLOOKUP(D9,[1]Sheet1!$A$2:$B$54840,2,0)</f>
        <v>UNIDESK HIGH-P-IVORY</v>
      </c>
      <c r="F9" s="159" t="s">
        <v>1183</v>
      </c>
      <c r="G9" s="159" t="s">
        <v>1183</v>
      </c>
      <c r="H9" s="160">
        <v>14</v>
      </c>
      <c r="I9" s="161">
        <v>44340</v>
      </c>
      <c r="J9" s="160"/>
      <c r="K9" s="162"/>
      <c r="L9" s="160"/>
      <c r="M9" s="163"/>
      <c r="N9" s="158"/>
      <c r="O9" s="158"/>
      <c r="P9" s="158"/>
      <c r="Q9" s="161"/>
      <c r="R9" s="159"/>
      <c r="S9" s="76" t="str">
        <f>IF(J9&gt;0,VLOOKUP(D9,[2]APS!$A$1:$C$65536,2,0),"")</f>
        <v/>
      </c>
    </row>
    <row r="10" spans="1:19" ht="30">
      <c r="A10" s="155" t="s">
        <v>1179</v>
      </c>
      <c r="B10" s="156" t="s">
        <v>1180</v>
      </c>
      <c r="C10" s="157">
        <v>44319</v>
      </c>
      <c r="D10" s="158" t="s">
        <v>72</v>
      </c>
      <c r="E10" s="159" t="str">
        <f>VLOOKUP(D10,[1]Sheet1!$A$2:$B$54840,2,0)</f>
        <v>DAISHOGUN PLUS-P-SILVER-RED O3</v>
      </c>
      <c r="F10" s="159" t="s">
        <v>1183</v>
      </c>
      <c r="G10" s="159" t="s">
        <v>1185</v>
      </c>
      <c r="H10" s="160">
        <v>4</v>
      </c>
      <c r="I10" s="161">
        <v>44336</v>
      </c>
      <c r="J10" s="160">
        <v>4</v>
      </c>
      <c r="K10" s="162"/>
      <c r="L10" s="160"/>
      <c r="M10" s="163"/>
      <c r="N10" s="158"/>
      <c r="O10" s="158"/>
      <c r="P10" s="158"/>
      <c r="Q10" s="161"/>
      <c r="R10" s="159"/>
      <c r="S10" s="76" t="str">
        <f>IF(J10&gt;0,VLOOKUP(D10,APS!$A:$C,3,0),"")</f>
        <v>FOLDING</v>
      </c>
    </row>
    <row r="11" spans="1:19" ht="30">
      <c r="A11" s="155" t="s">
        <v>1179</v>
      </c>
      <c r="B11" s="156" t="s">
        <v>1180</v>
      </c>
      <c r="C11" s="157">
        <v>44319</v>
      </c>
      <c r="D11" s="158" t="s">
        <v>468</v>
      </c>
      <c r="E11" s="159" t="str">
        <f>VLOOKUP(D11,[1]Sheet1!$A$2:$B$54840,2,0)</f>
        <v>MANABU P DESK NO.6 P IVORY JP</v>
      </c>
      <c r="F11" s="159" t="s">
        <v>1183</v>
      </c>
      <c r="G11" s="159" t="s">
        <v>1183</v>
      </c>
      <c r="H11" s="160">
        <v>8</v>
      </c>
      <c r="I11" s="161">
        <v>44336</v>
      </c>
      <c r="J11" s="160">
        <v>8</v>
      </c>
      <c r="K11" s="162"/>
      <c r="L11" s="160"/>
      <c r="M11" s="163"/>
      <c r="N11" s="158"/>
      <c r="O11" s="158"/>
      <c r="P11" s="158"/>
      <c r="Q11" s="163"/>
      <c r="R11" s="159"/>
      <c r="S11" s="76" t="str">
        <f>IF(J11&gt;0,VLOOKUP(D11,APS!$A:$C,3,0),"")</f>
        <v>SCHOOL</v>
      </c>
    </row>
    <row r="12" spans="1:19">
      <c r="A12" s="155" t="s">
        <v>1186</v>
      </c>
      <c r="B12" s="156" t="s">
        <v>1187</v>
      </c>
      <c r="C12" s="157">
        <v>44320</v>
      </c>
      <c r="D12" s="158" t="s">
        <v>252</v>
      </c>
      <c r="E12" s="159" t="str">
        <f>VLOOKUP(D12,[1]Sheet1!$A$2:$B$54840,2,0)</f>
        <v>GLORY P SILVER BLUE</v>
      </c>
      <c r="F12" s="159" t="s">
        <v>1183</v>
      </c>
      <c r="G12" s="159" t="s">
        <v>1188</v>
      </c>
      <c r="H12" s="160">
        <v>30</v>
      </c>
      <c r="I12" s="161">
        <v>44336</v>
      </c>
      <c r="J12" s="160">
        <v>30</v>
      </c>
      <c r="K12" s="162"/>
      <c r="L12" s="160"/>
      <c r="M12" s="163"/>
      <c r="N12" s="158"/>
      <c r="O12" s="158"/>
      <c r="P12" s="158"/>
      <c r="Q12" s="161"/>
      <c r="R12" s="159"/>
      <c r="S12" s="76" t="str">
        <f>IF(J12&gt;0,VLOOKUP(D12,APS!$A:$C,3,0),"")</f>
        <v>HBRD</v>
      </c>
    </row>
    <row r="13" spans="1:19" ht="45">
      <c r="A13" s="155" t="s">
        <v>1186</v>
      </c>
      <c r="B13" s="156" t="s">
        <v>1187</v>
      </c>
      <c r="C13" s="157">
        <v>44320</v>
      </c>
      <c r="D13" s="158" t="s">
        <v>671</v>
      </c>
      <c r="E13" s="159" t="str">
        <f>VLOOKUP(D13,[1]Sheet1!$A$2:$B$54840,2,0)</f>
        <v>KOGU PC-04 GREEN - HITAM O7</v>
      </c>
      <c r="F13" s="159" t="s">
        <v>1183</v>
      </c>
      <c r="G13" s="159" t="s">
        <v>1189</v>
      </c>
      <c r="H13" s="160">
        <v>12</v>
      </c>
      <c r="I13" s="161">
        <v>44340</v>
      </c>
      <c r="J13" s="160">
        <v>12</v>
      </c>
      <c r="K13" s="162"/>
      <c r="L13" s="160"/>
      <c r="M13" s="163"/>
      <c r="N13" s="158"/>
      <c r="O13" s="158"/>
      <c r="P13" s="158"/>
      <c r="Q13" s="161"/>
      <c r="R13" s="159"/>
      <c r="S13" s="76" t="str">
        <f>IF(J13&gt;0,VLOOKUP(D13,APS!$A:$C,3,0),"")</f>
        <v>WORKING &amp; MEETING</v>
      </c>
    </row>
    <row r="14" spans="1:19" ht="45" customHeight="1">
      <c r="A14" s="155" t="s">
        <v>1186</v>
      </c>
      <c r="B14" s="156" t="s">
        <v>1187</v>
      </c>
      <c r="C14" s="157">
        <v>44320</v>
      </c>
      <c r="D14" s="158" t="s">
        <v>1190</v>
      </c>
      <c r="E14" s="159" t="s">
        <v>1191</v>
      </c>
      <c r="F14" s="159" t="s">
        <v>1183</v>
      </c>
      <c r="G14" s="159" t="s">
        <v>1183</v>
      </c>
      <c r="H14" s="160">
        <v>1</v>
      </c>
      <c r="I14" s="161">
        <v>44340</v>
      </c>
      <c r="J14" s="160"/>
      <c r="K14" s="162"/>
      <c r="L14" s="160"/>
      <c r="M14" s="163"/>
      <c r="N14" s="158"/>
      <c r="O14" s="158"/>
      <c r="P14" s="158"/>
      <c r="Q14" s="161"/>
      <c r="R14" s="159"/>
      <c r="S14" s="76" t="str">
        <f>IF(J14&gt;0,VLOOKUP(D14,[2]APS!$A$1:$C$65536,2,0),"")</f>
        <v/>
      </c>
    </row>
    <row r="15" spans="1:19" ht="30" customHeight="1">
      <c r="A15" s="155" t="s">
        <v>1186</v>
      </c>
      <c r="B15" s="156" t="s">
        <v>1187</v>
      </c>
      <c r="C15" s="157">
        <v>44320</v>
      </c>
      <c r="D15" s="164" t="s">
        <v>932</v>
      </c>
      <c r="E15" s="159" t="s">
        <v>1192</v>
      </c>
      <c r="F15" s="159" t="s">
        <v>1181</v>
      </c>
      <c r="G15" s="159" t="s">
        <v>1193</v>
      </c>
      <c r="H15" s="160">
        <v>10</v>
      </c>
      <c r="I15" s="161">
        <v>44336</v>
      </c>
      <c r="J15" s="160">
        <v>10</v>
      </c>
      <c r="K15" s="162"/>
      <c r="L15" s="160"/>
      <c r="M15" s="163"/>
      <c r="N15" s="158"/>
      <c r="O15" s="158"/>
      <c r="P15" s="158"/>
      <c r="Q15" s="161"/>
      <c r="R15" s="159"/>
      <c r="S15" s="76" t="str">
        <f>IF(J15&gt;0,VLOOKUP(D15,APS!$A:$C,3,0),"")</f>
        <v>HBRD-Caesar</v>
      </c>
    </row>
    <row r="16" spans="1:19">
      <c r="A16" s="155" t="s">
        <v>1186</v>
      </c>
      <c r="B16" s="156" t="s">
        <v>1187</v>
      </c>
      <c r="C16" s="157">
        <v>44320</v>
      </c>
      <c r="D16" s="158" t="s">
        <v>791</v>
      </c>
      <c r="E16" s="159" t="s">
        <v>792</v>
      </c>
      <c r="F16" s="159" t="s">
        <v>1181</v>
      </c>
      <c r="G16" s="159" t="s">
        <v>1193</v>
      </c>
      <c r="H16" s="160">
        <v>5</v>
      </c>
      <c r="I16" s="161">
        <v>44336</v>
      </c>
      <c r="J16" s="160">
        <v>5</v>
      </c>
      <c r="K16" s="162"/>
      <c r="L16" s="160"/>
      <c r="M16" s="163"/>
      <c r="N16" s="158"/>
      <c r="O16" s="158"/>
      <c r="P16" s="158"/>
      <c r="Q16" s="161"/>
      <c r="R16" s="159"/>
      <c r="S16" s="76" t="str">
        <f>IF(J16&gt;0,VLOOKUP(D16,APS!$A:$C,3,0),"")</f>
        <v>WORKING &amp; MEETING</v>
      </c>
    </row>
    <row r="17" spans="1:19" ht="30">
      <c r="A17" s="155" t="s">
        <v>1194</v>
      </c>
      <c r="B17" s="156" t="s">
        <v>1195</v>
      </c>
      <c r="C17" s="157">
        <v>44322</v>
      </c>
      <c r="D17" s="158" t="s">
        <v>1115</v>
      </c>
      <c r="E17" s="159" t="s">
        <v>1116</v>
      </c>
      <c r="F17" s="159" t="s">
        <v>1196</v>
      </c>
      <c r="G17" s="159" t="s">
        <v>1197</v>
      </c>
      <c r="H17" s="160">
        <v>10</v>
      </c>
      <c r="I17" s="161">
        <v>44340</v>
      </c>
      <c r="J17" s="160">
        <v>10</v>
      </c>
      <c r="K17" s="162"/>
      <c r="L17" s="160"/>
      <c r="M17" s="163"/>
      <c r="N17" s="158"/>
      <c r="O17" s="158"/>
      <c r="P17" s="158"/>
      <c r="Q17" s="161"/>
      <c r="R17" s="159"/>
      <c r="S17" s="76" t="str">
        <f>IF(J17&gt;0,VLOOKUP(D17,APS!$A:$C,3,0),"")</f>
        <v>ZAO</v>
      </c>
    </row>
    <row r="18" spans="1:19">
      <c r="A18" s="155" t="s">
        <v>1194</v>
      </c>
      <c r="B18" s="156" t="s">
        <v>1195</v>
      </c>
      <c r="C18" s="157">
        <v>44322</v>
      </c>
      <c r="D18" s="158" t="s">
        <v>597</v>
      </c>
      <c r="E18" s="159" t="str">
        <f>VLOOKUP(D18,[1]Sheet1!$A$2:$B$54840,2,0)</f>
        <v>ET170 P GREY BLUE L1</v>
      </c>
      <c r="F18" s="159" t="s">
        <v>1183</v>
      </c>
      <c r="G18" s="159" t="s">
        <v>1198</v>
      </c>
      <c r="H18" s="160">
        <v>5</v>
      </c>
      <c r="I18" s="161">
        <v>44343</v>
      </c>
      <c r="J18" s="160">
        <v>5</v>
      </c>
      <c r="K18" s="162"/>
      <c r="L18" s="160"/>
      <c r="M18" s="163"/>
      <c r="N18" s="158"/>
      <c r="O18" s="158"/>
      <c r="P18" s="158"/>
      <c r="Q18" s="161"/>
      <c r="R18" s="159"/>
      <c r="S18" s="76" t="str">
        <f>IF(J18&gt;0,VLOOKUP(D18,APS!$A:$C,3,0),"")</f>
        <v>WORKING &amp; MEETING</v>
      </c>
    </row>
    <row r="19" spans="1:19">
      <c r="A19" s="155" t="s">
        <v>1194</v>
      </c>
      <c r="B19" s="156" t="s">
        <v>1195</v>
      </c>
      <c r="C19" s="157">
        <v>44322</v>
      </c>
      <c r="D19" s="158" t="s">
        <v>607</v>
      </c>
      <c r="E19" s="159" t="str">
        <f>VLOOKUP(D19,[1]Sheet1!$A$2:$B$54840,2,0)</f>
        <v>ET171 P GREY CREAM N5</v>
      </c>
      <c r="F19" s="159" t="s">
        <v>1183</v>
      </c>
      <c r="G19" s="159" t="s">
        <v>1182</v>
      </c>
      <c r="H19" s="160">
        <v>4</v>
      </c>
      <c r="I19" s="161">
        <v>44343</v>
      </c>
      <c r="J19" s="160">
        <v>4</v>
      </c>
      <c r="K19" s="162"/>
      <c r="L19" s="160"/>
      <c r="M19" s="163"/>
      <c r="N19" s="158"/>
      <c r="O19" s="158"/>
      <c r="P19" s="158"/>
      <c r="Q19" s="161"/>
      <c r="R19" s="159"/>
      <c r="S19" s="76" t="str">
        <f>IF(J19&gt;0,VLOOKUP(D19,APS!$A:$C,3,0),"")</f>
        <v>WORKING &amp; MEETING</v>
      </c>
    </row>
    <row r="20" spans="1:19" ht="30">
      <c r="A20" s="155" t="s">
        <v>1194</v>
      </c>
      <c r="B20" s="156" t="s">
        <v>1195</v>
      </c>
      <c r="C20" s="157">
        <v>44322</v>
      </c>
      <c r="D20" s="158" t="s">
        <v>242</v>
      </c>
      <c r="E20" s="159" t="s">
        <v>243</v>
      </c>
      <c r="F20" s="159" t="s">
        <v>1183</v>
      </c>
      <c r="G20" s="159" t="s">
        <v>1199</v>
      </c>
      <c r="H20" s="160">
        <v>30</v>
      </c>
      <c r="I20" s="161">
        <v>44343</v>
      </c>
      <c r="J20" s="160">
        <v>30</v>
      </c>
      <c r="K20" s="162"/>
      <c r="L20" s="160"/>
      <c r="M20" s="163"/>
      <c r="N20" s="158"/>
      <c r="O20" s="158"/>
      <c r="P20" s="158"/>
      <c r="Q20" s="161"/>
      <c r="R20" s="159"/>
      <c r="S20" s="76" t="str">
        <f>IF(J20&gt;0,VLOOKUP(D20,APS!$A:$C,3,0),"")</f>
        <v>HBRD</v>
      </c>
    </row>
    <row r="21" spans="1:19" ht="30" customHeight="1">
      <c r="A21" s="155" t="s">
        <v>1194</v>
      </c>
      <c r="B21" s="156" t="s">
        <v>1195</v>
      </c>
      <c r="C21" s="157">
        <v>44322</v>
      </c>
      <c r="D21" s="158" t="s">
        <v>1200</v>
      </c>
      <c r="E21" s="159" t="s">
        <v>1201</v>
      </c>
      <c r="F21" s="159" t="s">
        <v>1196</v>
      </c>
      <c r="G21" s="159" t="s">
        <v>1202</v>
      </c>
      <c r="H21" s="160">
        <v>4</v>
      </c>
      <c r="I21" s="161">
        <v>44333</v>
      </c>
      <c r="J21" s="160"/>
      <c r="K21" s="162"/>
      <c r="L21" s="160"/>
      <c r="M21" s="163"/>
      <c r="N21" s="158"/>
      <c r="O21" s="158"/>
      <c r="P21" s="158"/>
      <c r="Q21" s="161"/>
      <c r="R21" s="159"/>
      <c r="S21" s="76" t="str">
        <f>IF(J21&gt;0,VLOOKUP(D21,[2]APS!$A$1:$C$65536,2,0),"")</f>
        <v/>
      </c>
    </row>
    <row r="22" spans="1:19" ht="30">
      <c r="A22" s="155" t="s">
        <v>1203</v>
      </c>
      <c r="B22" s="156" t="s">
        <v>1204</v>
      </c>
      <c r="C22" s="157">
        <v>44322</v>
      </c>
      <c r="D22" s="158" t="s">
        <v>316</v>
      </c>
      <c r="E22" s="159" t="str">
        <f>VLOOKUP(D22,[1]Sheet1!$A$2:$B$54840,2,0)</f>
        <v>DRAGON FL RED 3124</v>
      </c>
      <c r="F22" s="159" t="s">
        <v>1205</v>
      </c>
      <c r="G22" s="159" t="s">
        <v>1206</v>
      </c>
      <c r="H22" s="160">
        <v>120</v>
      </c>
      <c r="I22" s="161">
        <v>44343</v>
      </c>
      <c r="J22" s="160">
        <v>120</v>
      </c>
      <c r="K22" s="162"/>
      <c r="L22" s="160"/>
      <c r="M22" s="163"/>
      <c r="N22" s="158"/>
      <c r="O22" s="158"/>
      <c r="P22" s="158"/>
      <c r="Q22" s="161"/>
      <c r="R22" s="159" t="s">
        <v>1207</v>
      </c>
      <c r="S22" s="76" t="str">
        <f>IF(J22&gt;0,VLOOKUP(D22,APS!$A:$C,3,0),"")</f>
        <v>PANEL</v>
      </c>
    </row>
    <row r="23" spans="1:19" ht="30" customHeight="1">
      <c r="A23" s="155" t="s">
        <v>1203</v>
      </c>
      <c r="B23" s="156" t="s">
        <v>1204</v>
      </c>
      <c r="C23" s="157">
        <v>44322</v>
      </c>
      <c r="D23" s="158" t="s">
        <v>319</v>
      </c>
      <c r="E23" s="159" t="str">
        <f>VLOOKUP(D23,[1]Sheet1!$A$2:$B$54840,2,0)</f>
        <v>DRAGON FLH RED 3124</v>
      </c>
      <c r="F23" s="159" t="s">
        <v>1205</v>
      </c>
      <c r="G23" s="159" t="s">
        <v>1206</v>
      </c>
      <c r="H23" s="160">
        <v>160</v>
      </c>
      <c r="I23" s="161">
        <v>44343</v>
      </c>
      <c r="J23" s="160">
        <v>160</v>
      </c>
      <c r="K23" s="162"/>
      <c r="L23" s="160"/>
      <c r="M23" s="163"/>
      <c r="N23" s="158"/>
      <c r="O23" s="158"/>
      <c r="P23" s="158"/>
      <c r="Q23" s="161"/>
      <c r="R23" s="159" t="s">
        <v>1207</v>
      </c>
      <c r="S23" s="76" t="str">
        <f>IF(J23&gt;0,VLOOKUP(D23,APS!$A:$C,3,0),"")</f>
        <v>PANEL</v>
      </c>
    </row>
    <row r="24" spans="1:19" ht="30" customHeight="1">
      <c r="A24" s="155" t="s">
        <v>1208</v>
      </c>
      <c r="B24" s="156" t="s">
        <v>1209</v>
      </c>
      <c r="C24" s="157">
        <v>44322</v>
      </c>
      <c r="D24" s="158" t="s">
        <v>895</v>
      </c>
      <c r="E24" s="159" t="str">
        <f>VLOOKUP(D24,[1]Sheet1!$A$2:$B$54840,2,0)</f>
        <v>BED OPTIMUS 3E D (3 ELECTRIC)</v>
      </c>
      <c r="F24" s="159" t="s">
        <v>1183</v>
      </c>
      <c r="G24" s="159" t="s">
        <v>1183</v>
      </c>
      <c r="H24" s="160">
        <v>12</v>
      </c>
      <c r="I24" s="161">
        <v>44341</v>
      </c>
      <c r="J24" s="160">
        <v>12</v>
      </c>
      <c r="K24" s="162"/>
      <c r="L24" s="160"/>
      <c r="M24" s="163"/>
      <c r="N24" s="158"/>
      <c r="O24" s="158"/>
      <c r="P24" s="158"/>
      <c r="Q24" s="161"/>
      <c r="R24" s="159"/>
      <c r="S24" s="76" t="str">
        <f>IF(J24&gt;0,VLOOKUP(D24,APS!$A:$C,3,0),"")</f>
        <v>NURSING BED</v>
      </c>
    </row>
    <row r="25" spans="1:19">
      <c r="A25" s="155" t="s">
        <v>1208</v>
      </c>
      <c r="B25" s="156" t="s">
        <v>1209</v>
      </c>
      <c r="C25" s="157">
        <v>44322</v>
      </c>
      <c r="D25" s="158" t="s">
        <v>918</v>
      </c>
      <c r="E25" s="159" t="str">
        <f>VLOOKUP(D25,[1]Sheet1!$A$2:$B$54840,2,0)</f>
        <v>HR 001-N (IRRIGATOR BAR)</v>
      </c>
      <c r="F25" s="159" t="s">
        <v>1183</v>
      </c>
      <c r="G25" s="159" t="s">
        <v>1183</v>
      </c>
      <c r="H25" s="160">
        <v>12</v>
      </c>
      <c r="I25" s="161">
        <v>44341</v>
      </c>
      <c r="J25" s="160">
        <v>12</v>
      </c>
      <c r="K25" s="162"/>
      <c r="L25" s="160"/>
      <c r="M25" s="163"/>
      <c r="N25" s="158"/>
      <c r="O25" s="158"/>
      <c r="P25" s="158"/>
      <c r="Q25" s="161"/>
      <c r="R25" s="159"/>
      <c r="S25" s="76" t="str">
        <f>IF(J25&gt;0,VLOOKUP(D25,APS!$A:$C,3,0),"")</f>
        <v>NURSING BED</v>
      </c>
    </row>
    <row r="26" spans="1:19">
      <c r="A26" s="155" t="s">
        <v>1208</v>
      </c>
      <c r="B26" s="156" t="s">
        <v>1209</v>
      </c>
      <c r="C26" s="157">
        <v>44322</v>
      </c>
      <c r="D26" s="158" t="s">
        <v>913</v>
      </c>
      <c r="E26" s="159" t="str">
        <f>VLOOKUP(D26,[1]Sheet1!$A$2:$B$54840,2,0)</f>
        <v>MATRASS OPTIMUS (URETHANE)</v>
      </c>
      <c r="F26" s="159" t="s">
        <v>1183</v>
      </c>
      <c r="G26" s="159" t="s">
        <v>1183</v>
      </c>
      <c r="H26" s="160">
        <v>12</v>
      </c>
      <c r="I26" s="161">
        <v>44341</v>
      </c>
      <c r="J26" s="160">
        <v>12</v>
      </c>
      <c r="K26" s="162"/>
      <c r="L26" s="160"/>
      <c r="M26" s="163"/>
      <c r="N26" s="158"/>
      <c r="O26" s="158"/>
      <c r="P26" s="158"/>
      <c r="Q26" s="161"/>
      <c r="R26" s="159"/>
      <c r="S26" s="76" t="str">
        <f>IF(J26&gt;0,VLOOKUP(D26,APS!$A:$C,3,0),"")</f>
        <v>NURSING BED</v>
      </c>
    </row>
    <row r="27" spans="1:19">
      <c r="A27" s="155" t="s">
        <v>1208</v>
      </c>
      <c r="B27" s="156" t="s">
        <v>1209</v>
      </c>
      <c r="C27" s="157">
        <v>44322</v>
      </c>
      <c r="D27" s="158" t="s">
        <v>901</v>
      </c>
      <c r="E27" s="159" t="str">
        <f>VLOOKUP(D27,[1]Sheet1!$A$2:$B$54840,2,0)</f>
        <v>OPTIMUS C (BED SIDE CABINET)</v>
      </c>
      <c r="F27" s="159" t="s">
        <v>1183</v>
      </c>
      <c r="G27" s="159" t="s">
        <v>1183</v>
      </c>
      <c r="H27" s="160">
        <v>12</v>
      </c>
      <c r="I27" s="161">
        <v>44341</v>
      </c>
      <c r="J27" s="160">
        <v>12</v>
      </c>
      <c r="K27" s="162"/>
      <c r="L27" s="160"/>
      <c r="M27" s="163"/>
      <c r="N27" s="158"/>
      <c r="O27" s="158"/>
      <c r="P27" s="158"/>
      <c r="Q27" s="165"/>
      <c r="R27" s="159"/>
      <c r="S27" s="76" t="str">
        <f>IF(J27&gt;0,VLOOKUP(D27,APS!$A:$C,3,0),"")</f>
        <v>NURSING BED</v>
      </c>
    </row>
    <row r="28" spans="1:19">
      <c r="A28" s="155" t="s">
        <v>1208</v>
      </c>
      <c r="B28" s="156" t="s">
        <v>1209</v>
      </c>
      <c r="C28" s="157">
        <v>44322</v>
      </c>
      <c r="D28" s="158" t="s">
        <v>920</v>
      </c>
      <c r="E28" s="159" t="str">
        <f>VLOOKUP(D28,[1]Sheet1!$A$2:$B$54840,2,0)</f>
        <v>OPTIMUS F (FOLDING SIDE RAIL)</v>
      </c>
      <c r="F28" s="159" t="s">
        <v>1183</v>
      </c>
      <c r="G28" s="159" t="s">
        <v>1183</v>
      </c>
      <c r="H28" s="160">
        <v>12</v>
      </c>
      <c r="I28" s="161">
        <v>44341</v>
      </c>
      <c r="J28" s="160">
        <v>12</v>
      </c>
      <c r="K28" s="162"/>
      <c r="L28" s="160"/>
      <c r="M28" s="163"/>
      <c r="N28" s="158"/>
      <c r="O28" s="158"/>
      <c r="P28" s="158"/>
      <c r="Q28" s="161"/>
      <c r="R28" s="159"/>
      <c r="S28" s="76" t="str">
        <f>IF(J28&gt;0,VLOOKUP(D28,APS!$A:$C,3,0),"")</f>
        <v>NURSING BED</v>
      </c>
    </row>
    <row r="29" spans="1:19">
      <c r="A29" s="155" t="s">
        <v>1208</v>
      </c>
      <c r="B29" s="156" t="s">
        <v>1209</v>
      </c>
      <c r="C29" s="157">
        <v>44322</v>
      </c>
      <c r="D29" s="158" t="s">
        <v>898</v>
      </c>
      <c r="E29" s="159" t="str">
        <f>VLOOKUP(D29,[1]Sheet1!$A$2:$B$54840,2,0)</f>
        <v>OPTIMUS O (OVER BED TABLE)</v>
      </c>
      <c r="F29" s="159" t="s">
        <v>1183</v>
      </c>
      <c r="G29" s="159" t="s">
        <v>1183</v>
      </c>
      <c r="H29" s="160">
        <v>12</v>
      </c>
      <c r="I29" s="161">
        <v>44341</v>
      </c>
      <c r="J29" s="160">
        <v>12</v>
      </c>
      <c r="K29" s="162"/>
      <c r="L29" s="160"/>
      <c r="M29" s="163"/>
      <c r="N29" s="158"/>
      <c r="O29" s="158"/>
      <c r="P29" s="158"/>
      <c r="Q29" s="161"/>
      <c r="R29" s="159"/>
      <c r="S29" s="76" t="str">
        <f>IF(J29&gt;0,VLOOKUP(D29,APS!$A:$C,3,0),"")</f>
        <v>NURSING BED</v>
      </c>
    </row>
    <row r="30" spans="1:19" ht="45">
      <c r="A30" s="155" t="s">
        <v>1210</v>
      </c>
      <c r="B30" s="156" t="s">
        <v>1211</v>
      </c>
      <c r="C30" s="157">
        <v>44322</v>
      </c>
      <c r="D30" s="158" t="s">
        <v>922</v>
      </c>
      <c r="E30" s="159" t="s">
        <v>923</v>
      </c>
      <c r="F30" s="159" t="s">
        <v>1196</v>
      </c>
      <c r="G30" s="159" t="s">
        <v>1212</v>
      </c>
      <c r="H30" s="160">
        <v>2</v>
      </c>
      <c r="I30" s="161">
        <v>44343</v>
      </c>
      <c r="J30" s="160">
        <v>2</v>
      </c>
      <c r="K30" s="162"/>
      <c r="L30" s="160"/>
      <c r="M30" s="163"/>
      <c r="N30" s="158"/>
      <c r="O30" s="158"/>
      <c r="P30" s="158"/>
      <c r="Q30" s="161"/>
      <c r="R30" s="159"/>
      <c r="S30" s="76" t="str">
        <f>IF(J30&gt;0,VLOOKUP(D30,APS!$A:$C,3,0),"")</f>
        <v>NURSING BED</v>
      </c>
    </row>
    <row r="31" spans="1:19" ht="30" customHeight="1">
      <c r="A31" s="155" t="s">
        <v>1210</v>
      </c>
      <c r="B31" s="156" t="s">
        <v>1211</v>
      </c>
      <c r="C31" s="157">
        <v>44322</v>
      </c>
      <c r="D31" s="158" t="s">
        <v>924</v>
      </c>
      <c r="E31" s="159" t="s">
        <v>925</v>
      </c>
      <c r="F31" s="159" t="s">
        <v>1196</v>
      </c>
      <c r="G31" s="159" t="s">
        <v>1212</v>
      </c>
      <c r="H31" s="160">
        <v>2</v>
      </c>
      <c r="I31" s="161">
        <v>44343</v>
      </c>
      <c r="J31" s="160">
        <v>2</v>
      </c>
      <c r="K31" s="162"/>
      <c r="L31" s="160"/>
      <c r="M31" s="163"/>
      <c r="N31" s="158"/>
      <c r="O31" s="158"/>
      <c r="P31" s="158"/>
      <c r="Q31" s="165"/>
      <c r="R31" s="159"/>
      <c r="S31" s="76" t="str">
        <f>IF(J31&gt;0,VLOOKUP(D31,APS!$A:$C,3,0),"")</f>
        <v>NURSING BED</v>
      </c>
    </row>
    <row r="32" spans="1:19" ht="30" customHeight="1">
      <c r="A32" s="155" t="s">
        <v>1213</v>
      </c>
      <c r="B32" s="156" t="s">
        <v>1180</v>
      </c>
      <c r="C32" s="157">
        <v>44334</v>
      </c>
      <c r="D32" s="158" t="s">
        <v>723</v>
      </c>
      <c r="E32" s="159" t="s">
        <v>1214</v>
      </c>
      <c r="F32" s="159" t="s">
        <v>1215</v>
      </c>
      <c r="G32" s="159" t="s">
        <v>1216</v>
      </c>
      <c r="H32" s="160">
        <v>650</v>
      </c>
      <c r="I32" s="161">
        <v>44361</v>
      </c>
      <c r="J32" s="160">
        <v>650</v>
      </c>
      <c r="K32" s="162"/>
      <c r="L32" s="160"/>
      <c r="M32" s="163"/>
      <c r="N32" s="158"/>
      <c r="O32" s="158"/>
      <c r="P32" s="158"/>
      <c r="Q32" s="165"/>
      <c r="R32" s="159"/>
      <c r="S32" s="76" t="str">
        <f>IF(J32&gt;0,VLOOKUP(D32,APS!$A:$C,3,0),"")</f>
        <v>WORKING &amp; MEETING</v>
      </c>
    </row>
    <row r="33" spans="1:19" ht="45">
      <c r="A33" s="155" t="s">
        <v>1213</v>
      </c>
      <c r="B33" s="156" t="s">
        <v>1180</v>
      </c>
      <c r="C33" s="157">
        <v>44334</v>
      </c>
      <c r="D33" s="158" t="s">
        <v>496</v>
      </c>
      <c r="E33" s="159" t="s">
        <v>1217</v>
      </c>
      <c r="F33" s="159" t="s">
        <v>1215</v>
      </c>
      <c r="G33" s="159" t="s">
        <v>1216</v>
      </c>
      <c r="H33" s="160">
        <v>154</v>
      </c>
      <c r="I33" s="161">
        <v>44361</v>
      </c>
      <c r="J33" s="160">
        <v>154</v>
      </c>
      <c r="K33" s="162"/>
      <c r="L33" s="160"/>
      <c r="M33" s="163"/>
      <c r="N33" s="158"/>
      <c r="O33" s="158"/>
      <c r="P33" s="158"/>
      <c r="Q33" s="161"/>
      <c r="R33" s="159"/>
      <c r="S33" s="76" t="str">
        <f>IF(J33&gt;0,VLOOKUP(D33,APS!$A:$C,3,0),"")</f>
        <v>WORKING &amp; MEETING</v>
      </c>
    </row>
    <row r="34" spans="1:19">
      <c r="A34" s="155" t="s">
        <v>1213</v>
      </c>
      <c r="B34" s="156" t="s">
        <v>1180</v>
      </c>
      <c r="C34" s="157">
        <v>44334</v>
      </c>
      <c r="D34" s="158" t="s">
        <v>84</v>
      </c>
      <c r="E34" s="159" t="str">
        <f>VLOOKUP(D34,[1]Sheet1!$A$2:$B$54840,2,0)</f>
        <v>YAMATO AA-N-RED PVC</v>
      </c>
      <c r="F34" s="159" t="s">
        <v>1181</v>
      </c>
      <c r="G34" s="159" t="s">
        <v>1205</v>
      </c>
      <c r="H34" s="160">
        <v>10</v>
      </c>
      <c r="I34" s="161">
        <v>44336</v>
      </c>
      <c r="J34" s="160">
        <v>10</v>
      </c>
      <c r="K34" s="162"/>
      <c r="L34" s="160"/>
      <c r="M34" s="163"/>
      <c r="N34" s="158"/>
      <c r="O34" s="158"/>
      <c r="P34" s="158"/>
      <c r="Q34" s="161"/>
      <c r="R34" s="159"/>
      <c r="S34" s="76" t="str">
        <f>IF(J34&gt;0,VLOOKUP(D34,APS!$A:$C,3,0),"")</f>
        <v>FOLDING</v>
      </c>
    </row>
    <row r="35" spans="1:19">
      <c r="A35" s="155" t="s">
        <v>1218</v>
      </c>
      <c r="B35" s="156" t="s">
        <v>1219</v>
      </c>
      <c r="C35" s="157">
        <v>44334</v>
      </c>
      <c r="D35" s="166" t="s">
        <v>905</v>
      </c>
      <c r="E35" s="159" t="str">
        <f>VLOOKUP(D35,[1]Sheet1!$A$2:$B$54840,2,0)</f>
        <v>CB 3012 D-ST</v>
      </c>
      <c r="F35" s="159" t="s">
        <v>1183</v>
      </c>
      <c r="G35" s="159" t="s">
        <v>1183</v>
      </c>
      <c r="H35" s="160">
        <v>24</v>
      </c>
      <c r="I35" s="161">
        <v>44354</v>
      </c>
      <c r="J35" s="160">
        <v>24</v>
      </c>
      <c r="K35" s="162"/>
      <c r="L35" s="160"/>
      <c r="M35" s="163"/>
      <c r="N35" s="158"/>
      <c r="O35" s="158"/>
      <c r="P35" s="158"/>
      <c r="Q35" s="161"/>
      <c r="R35" s="159"/>
      <c r="S35" s="76" t="str">
        <f>IF(J35&gt;0,VLOOKUP(D35,APS!$A:$C,3,0),"")</f>
        <v>NURSING BED</v>
      </c>
    </row>
    <row r="36" spans="1:19" ht="30" customHeight="1">
      <c r="A36" s="155" t="s">
        <v>1218</v>
      </c>
      <c r="B36" s="156" t="s">
        <v>1219</v>
      </c>
      <c r="C36" s="157">
        <v>44334</v>
      </c>
      <c r="D36" s="158" t="s">
        <v>903</v>
      </c>
      <c r="E36" s="159" t="str">
        <f>VLOOKUP(D36,[1]Sheet1!$A$2:$B$54840,2,0)</f>
        <v>CB-0733T DX</v>
      </c>
      <c r="F36" s="159" t="s">
        <v>1183</v>
      </c>
      <c r="G36" s="159" t="s">
        <v>1183</v>
      </c>
      <c r="H36" s="160">
        <v>2</v>
      </c>
      <c r="I36" s="161">
        <v>44354</v>
      </c>
      <c r="J36" s="160">
        <v>2</v>
      </c>
      <c r="K36" s="162"/>
      <c r="L36" s="160"/>
      <c r="M36" s="163"/>
      <c r="N36" s="158"/>
      <c r="O36" s="158"/>
      <c r="P36" s="158"/>
      <c r="Q36" s="161"/>
      <c r="R36" s="159"/>
      <c r="S36" s="76" t="str">
        <f>IF(J36&gt;0,VLOOKUP(D36,APS!$A:$C,3,0),"")</f>
        <v>NURSING BED</v>
      </c>
    </row>
    <row r="37" spans="1:19">
      <c r="A37" s="155" t="s">
        <v>1218</v>
      </c>
      <c r="B37" s="156" t="s">
        <v>1219</v>
      </c>
      <c r="C37" s="157">
        <v>44334</v>
      </c>
      <c r="D37" s="159" t="s">
        <v>907</v>
      </c>
      <c r="E37" s="159" t="str">
        <f>VLOOKUP(D37,[1]Sheet1!$A$2:$B$54840,2,0)</f>
        <v>CBC-002-P-IVORY</v>
      </c>
      <c r="F37" s="159" t="s">
        <v>1183</v>
      </c>
      <c r="G37" s="159" t="s">
        <v>1183</v>
      </c>
      <c r="H37" s="160">
        <v>26</v>
      </c>
      <c r="I37" s="161">
        <v>44354</v>
      </c>
      <c r="J37" s="160">
        <v>26</v>
      </c>
      <c r="K37" s="162"/>
      <c r="L37" s="160"/>
      <c r="M37" s="163"/>
      <c r="N37" s="158"/>
      <c r="O37" s="158"/>
      <c r="P37" s="158"/>
      <c r="Q37" s="161"/>
      <c r="R37" s="159"/>
      <c r="S37" s="76" t="str">
        <f>IF(J37&gt;0,VLOOKUP(D37,APS!$A:$C,3,0),"")</f>
        <v>NURSING BED</v>
      </c>
    </row>
    <row r="38" spans="1:19">
      <c r="A38" s="155" t="s">
        <v>1218</v>
      </c>
      <c r="B38" s="156" t="s">
        <v>1219</v>
      </c>
      <c r="C38" s="157">
        <v>44334</v>
      </c>
      <c r="D38" s="158" t="s">
        <v>909</v>
      </c>
      <c r="E38" s="159" t="str">
        <f>VLOOKUP(D38,[1]Sheet1!$A$2:$B$54840,2,0)</f>
        <v>TB-002-P-IVORY</v>
      </c>
      <c r="F38" s="159" t="s">
        <v>1183</v>
      </c>
      <c r="G38" s="159" t="s">
        <v>1183</v>
      </c>
      <c r="H38" s="160">
        <v>26</v>
      </c>
      <c r="I38" s="161">
        <v>44354</v>
      </c>
      <c r="J38" s="160">
        <v>26</v>
      </c>
      <c r="K38" s="162"/>
      <c r="L38" s="160"/>
      <c r="M38" s="163"/>
      <c r="N38" s="158"/>
      <c r="O38" s="158"/>
      <c r="P38" s="158"/>
      <c r="Q38" s="161"/>
      <c r="R38" s="159"/>
      <c r="S38" s="76" t="str">
        <f>IF(J38&gt;0,VLOOKUP(D38,APS!$A:$C,3,0),"")</f>
        <v>NURSING BED</v>
      </c>
    </row>
    <row r="39" spans="1:19">
      <c r="A39" s="155" t="s">
        <v>1218</v>
      </c>
      <c r="B39" s="156" t="s">
        <v>1219</v>
      </c>
      <c r="C39" s="157">
        <v>44334</v>
      </c>
      <c r="D39" s="166" t="s">
        <v>915</v>
      </c>
      <c r="E39" s="159" t="str">
        <f>VLOOKUP(D39,[1]Sheet1!$A$2:$B$54840,2,0)</f>
        <v>MATTRESS MT-003 S (OSCAR)</v>
      </c>
      <c r="F39" s="159" t="s">
        <v>1183</v>
      </c>
      <c r="G39" s="159" t="s">
        <v>1183</v>
      </c>
      <c r="H39" s="160">
        <v>26</v>
      </c>
      <c r="I39" s="161">
        <v>44354</v>
      </c>
      <c r="J39" s="160">
        <v>26</v>
      </c>
      <c r="K39" s="162"/>
      <c r="L39" s="160"/>
      <c r="M39" s="163"/>
      <c r="N39" s="158"/>
      <c r="O39" s="158"/>
      <c r="P39" s="158"/>
      <c r="Q39" s="161"/>
      <c r="R39" s="159"/>
      <c r="S39" s="76" t="str">
        <f>IF(J39&gt;0,VLOOKUP(D39,APS!$A:$C,3,0),"")</f>
        <v>NURSING BED</v>
      </c>
    </row>
    <row r="40" spans="1:19" ht="30" customHeight="1">
      <c r="A40" s="155" t="s">
        <v>1218</v>
      </c>
      <c r="B40" s="156" t="s">
        <v>1219</v>
      </c>
      <c r="C40" s="157">
        <v>44334</v>
      </c>
      <c r="D40" s="158" t="s">
        <v>911</v>
      </c>
      <c r="E40" s="159" t="str">
        <f>VLOOKUP(D40,[1]Sheet1!$A$2:$B$54840,2,0)</f>
        <v>FSR 001 (SET)-P-IVORY</v>
      </c>
      <c r="F40" s="159" t="s">
        <v>1183</v>
      </c>
      <c r="G40" s="159" t="s">
        <v>1183</v>
      </c>
      <c r="H40" s="160">
        <v>26</v>
      </c>
      <c r="I40" s="161">
        <v>44354</v>
      </c>
      <c r="J40" s="160">
        <v>26</v>
      </c>
      <c r="K40" s="162"/>
      <c r="L40" s="160"/>
      <c r="M40" s="163"/>
      <c r="N40" s="158"/>
      <c r="O40" s="158"/>
      <c r="P40" s="158"/>
      <c r="Q40" s="161"/>
      <c r="R40" s="159"/>
      <c r="S40" s="76" t="str">
        <f>IF(J40&gt;0,VLOOKUP(D40,APS!$A:$C,3,0),"")</f>
        <v>NURSING BED</v>
      </c>
    </row>
    <row r="41" spans="1:19" ht="30" customHeight="1">
      <c r="A41" s="155" t="s">
        <v>1218</v>
      </c>
      <c r="B41" s="156" t="s">
        <v>1219</v>
      </c>
      <c r="C41" s="157">
        <v>44334</v>
      </c>
      <c r="D41" s="158" t="s">
        <v>918</v>
      </c>
      <c r="E41" s="159" t="str">
        <f>VLOOKUP(D41,[1]Sheet1!$A$2:$B$54840,2,0)</f>
        <v>HR 001-N (IRRIGATOR BAR)</v>
      </c>
      <c r="F41" s="159" t="s">
        <v>1183</v>
      </c>
      <c r="G41" s="159" t="s">
        <v>1183</v>
      </c>
      <c r="H41" s="160">
        <v>26</v>
      </c>
      <c r="I41" s="161">
        <v>44354</v>
      </c>
      <c r="J41" s="160">
        <v>26</v>
      </c>
      <c r="K41" s="162"/>
      <c r="L41" s="160"/>
      <c r="M41" s="163"/>
      <c r="N41" s="158"/>
      <c r="O41" s="158"/>
      <c r="P41" s="158"/>
      <c r="Q41" s="161"/>
      <c r="R41" s="159"/>
      <c r="S41" s="76" t="str">
        <f>IF(J41&gt;0,VLOOKUP(D41,APS!$A:$C,3,0),"")</f>
        <v>NURSING BED</v>
      </c>
    </row>
    <row r="42" spans="1:19" ht="30" customHeight="1">
      <c r="A42" s="155" t="s">
        <v>1220</v>
      </c>
      <c r="B42" s="156" t="s">
        <v>1221</v>
      </c>
      <c r="C42" s="157">
        <v>44336</v>
      </c>
      <c r="D42" s="158" t="s">
        <v>1222</v>
      </c>
      <c r="E42" s="159" t="s">
        <v>1223</v>
      </c>
      <c r="F42" s="159" t="s">
        <v>1196</v>
      </c>
      <c r="G42" s="159" t="s">
        <v>1196</v>
      </c>
      <c r="H42" s="160">
        <v>100</v>
      </c>
      <c r="I42" s="161">
        <v>44340</v>
      </c>
      <c r="J42" s="160"/>
      <c r="K42" s="162"/>
      <c r="L42" s="160"/>
      <c r="M42" s="163"/>
      <c r="N42" s="158"/>
      <c r="O42" s="158"/>
      <c r="P42" s="158"/>
      <c r="Q42" s="161"/>
      <c r="R42" s="159"/>
      <c r="S42" s="76" t="str">
        <f>IF(J42&gt;0,VLOOKUP(D42,[2]APS!$A$1:$C$65536,2,0),"")</f>
        <v/>
      </c>
    </row>
    <row r="43" spans="1:19">
      <c r="A43" s="155" t="s">
        <v>1220</v>
      </c>
      <c r="B43" s="156" t="s">
        <v>1221</v>
      </c>
      <c r="C43" s="157">
        <v>44336</v>
      </c>
      <c r="D43" s="158" t="s">
        <v>1073</v>
      </c>
      <c r="E43" s="159" t="s">
        <v>1224</v>
      </c>
      <c r="F43" s="159" t="s">
        <v>1183</v>
      </c>
      <c r="G43" s="159" t="s">
        <v>1183</v>
      </c>
      <c r="H43" s="160">
        <v>1</v>
      </c>
      <c r="I43" s="161">
        <v>44361</v>
      </c>
      <c r="J43" s="160"/>
      <c r="K43" s="162"/>
      <c r="L43" s="160"/>
      <c r="M43" s="163"/>
      <c r="N43" s="158"/>
      <c r="O43" s="158"/>
      <c r="P43" s="158"/>
      <c r="Q43" s="161"/>
      <c r="R43" s="159"/>
      <c r="S43" s="76" t="str">
        <f>IF(J43&gt;0,VLOOKUP(D43,[2]APS!$A$1:$C$65536,2,0),"")</f>
        <v/>
      </c>
    </row>
    <row r="44" spans="1:19" ht="60">
      <c r="A44" s="155" t="s">
        <v>1266</v>
      </c>
      <c r="B44" s="156" t="s">
        <v>1267</v>
      </c>
      <c r="C44" s="157">
        <v>44341</v>
      </c>
      <c r="D44" s="158"/>
      <c r="E44" s="159" t="s">
        <v>1268</v>
      </c>
      <c r="F44" s="159" t="s">
        <v>1196</v>
      </c>
      <c r="G44" s="159" t="s">
        <v>1269</v>
      </c>
      <c r="H44" s="160">
        <v>50</v>
      </c>
      <c r="I44" s="161">
        <v>44367</v>
      </c>
      <c r="J44" s="160"/>
      <c r="K44" s="162"/>
      <c r="L44" s="160"/>
      <c r="M44" s="163"/>
      <c r="N44" s="158"/>
      <c r="O44" s="158"/>
      <c r="P44" s="158"/>
      <c r="Q44" s="161"/>
      <c r="R44" s="159"/>
      <c r="S44" s="76" t="str">
        <f>IF(J44&gt;0,VLOOKUP(D44,[2]APS!$A$1:$C$65536,2,0),"")</f>
        <v/>
      </c>
    </row>
    <row r="45" spans="1:19" ht="30">
      <c r="A45" s="155" t="s">
        <v>1270</v>
      </c>
      <c r="B45" s="156" t="s">
        <v>1271</v>
      </c>
      <c r="C45" s="157">
        <v>44341</v>
      </c>
      <c r="D45" s="158" t="s">
        <v>1272</v>
      </c>
      <c r="E45" s="159" t="str">
        <f>VLOOKUP(D45,[1]Sheet1!$A$2:$B$54840,2,0)</f>
        <v>CHIBA SD-G-206 + GANTUNGAN JAS</v>
      </c>
      <c r="F45" s="159" t="s">
        <v>1183</v>
      </c>
      <c r="G45" s="159" t="s">
        <v>1183</v>
      </c>
      <c r="H45" s="160">
        <v>1</v>
      </c>
      <c r="I45" s="161">
        <v>44368</v>
      </c>
      <c r="J45" s="160"/>
      <c r="K45" s="162"/>
      <c r="L45" s="160"/>
      <c r="M45" s="163"/>
      <c r="N45" s="158"/>
      <c r="O45" s="158"/>
      <c r="P45" s="158"/>
      <c r="Q45" s="161"/>
      <c r="R45" s="159"/>
      <c r="S45" s="76" t="str">
        <f>IF(J45&gt;0,VLOOKUP(D45,[2]APS!$A$1:$C$65536,2,0),"")</f>
        <v/>
      </c>
    </row>
    <row r="46" spans="1:19" ht="30" customHeight="1">
      <c r="A46" s="155" t="s">
        <v>1270</v>
      </c>
      <c r="B46" s="156" t="s">
        <v>1271</v>
      </c>
      <c r="C46" s="157">
        <v>44341</v>
      </c>
      <c r="D46" s="158" t="s">
        <v>1081</v>
      </c>
      <c r="E46" s="159" t="str">
        <f>VLOOKUP(D46,[1]Sheet1!$A$2:$B$54840,2,0)</f>
        <v>CHIBA SD-G-206</v>
      </c>
      <c r="F46" s="159" t="s">
        <v>1183</v>
      </c>
      <c r="G46" s="159" t="s">
        <v>1183</v>
      </c>
      <c r="H46" s="167">
        <v>117</v>
      </c>
      <c r="I46" s="161">
        <v>44368</v>
      </c>
      <c r="J46" s="167"/>
      <c r="K46" s="168"/>
      <c r="L46" s="167"/>
      <c r="M46" s="163"/>
      <c r="N46" s="158"/>
      <c r="O46" s="158"/>
      <c r="P46" s="158"/>
      <c r="Q46" s="161"/>
      <c r="R46" s="159"/>
      <c r="S46" s="76" t="str">
        <f>IF(J46&gt;0,VLOOKUP(D46,[2]APS!$A$1:$C$65536,2,0),"")</f>
        <v/>
      </c>
    </row>
    <row r="47" spans="1:19" ht="30">
      <c r="A47" s="155" t="s">
        <v>1270</v>
      </c>
      <c r="B47" s="156" t="s">
        <v>1271</v>
      </c>
      <c r="C47" s="157">
        <v>44341</v>
      </c>
      <c r="D47" s="158" t="s">
        <v>1273</v>
      </c>
      <c r="E47" s="159" t="str">
        <f>VLOOKUP(D47,[1]Sheet1!$A$2:$B$54840,2,0)</f>
        <v>TKM7014 P LIGHT GREY LIGHT GREY</v>
      </c>
      <c r="F47" s="159" t="s">
        <v>1183</v>
      </c>
      <c r="G47" s="159" t="s">
        <v>1183</v>
      </c>
      <c r="H47" s="167">
        <v>44</v>
      </c>
      <c r="I47" s="161">
        <v>44368</v>
      </c>
      <c r="J47" s="167"/>
      <c r="K47" s="168"/>
      <c r="L47" s="167"/>
      <c r="M47" s="163"/>
      <c r="N47" s="158"/>
      <c r="O47" s="158"/>
      <c r="P47" s="158"/>
      <c r="Q47" s="161"/>
      <c r="R47" s="159"/>
      <c r="S47" s="76" t="str">
        <f>IF(J47&gt;0,VLOOKUP(D47,[2]APS!$A$1:$C$65536,2,0),"")</f>
        <v/>
      </c>
    </row>
    <row r="48" spans="1:19">
      <c r="A48" s="155" t="s">
        <v>1270</v>
      </c>
      <c r="B48" s="156" t="s">
        <v>1271</v>
      </c>
      <c r="C48" s="157">
        <v>44341</v>
      </c>
      <c r="D48" s="166" t="s">
        <v>858</v>
      </c>
      <c r="E48" s="159" t="str">
        <f>VLOOKUP(D48,[1]Sheet1!$A$2:$B$54840,2,0)</f>
        <v>NBK P HAMMERTONE BLACK PVC</v>
      </c>
      <c r="F48" s="159" t="s">
        <v>1183</v>
      </c>
      <c r="G48" s="159" t="s">
        <v>1184</v>
      </c>
      <c r="H48" s="167">
        <v>21</v>
      </c>
      <c r="I48" s="161">
        <v>44368</v>
      </c>
      <c r="J48" s="167">
        <v>21</v>
      </c>
      <c r="K48" s="168"/>
      <c r="L48" s="167"/>
      <c r="M48" s="163"/>
      <c r="N48" s="158"/>
      <c r="O48" s="158"/>
      <c r="P48" s="158"/>
      <c r="Q48" s="161"/>
      <c r="R48" s="159"/>
      <c r="S48" s="76" t="str">
        <f>IF(J48&gt;0,VLOOKUP(D48,APS!$A:$C,3,0),"")</f>
        <v>WORKING &amp; MEETING</v>
      </c>
    </row>
    <row r="49" spans="1:19" ht="30" customHeight="1">
      <c r="A49" s="155" t="s">
        <v>1274</v>
      </c>
      <c r="B49" s="156" t="s">
        <v>1180</v>
      </c>
      <c r="C49" s="157">
        <v>44341</v>
      </c>
      <c r="D49" s="158" t="s">
        <v>1228</v>
      </c>
      <c r="E49" s="159" t="str">
        <f>VLOOKUP(D49,[1]Sheet1!$A$2:$B$54840,2,0)</f>
        <v>SOFA ASO DS BLACK SO7</v>
      </c>
      <c r="F49" s="159" t="s">
        <v>1183</v>
      </c>
      <c r="G49" s="159" t="s">
        <v>1184</v>
      </c>
      <c r="H49" s="167">
        <v>30</v>
      </c>
      <c r="I49" s="161">
        <v>44365</v>
      </c>
      <c r="J49" s="167">
        <v>30</v>
      </c>
      <c r="K49" s="168"/>
      <c r="L49" s="167"/>
      <c r="M49" s="163"/>
      <c r="N49" s="158"/>
      <c r="O49" s="158"/>
      <c r="P49" s="158"/>
      <c r="Q49" s="161"/>
      <c r="R49" s="159"/>
      <c r="S49" s="76" t="str">
        <f>IF(J49&gt;0,VLOOKUP(D49,APS!$A:$C,3,0),"")</f>
        <v>WORKING &amp; MEETING</v>
      </c>
    </row>
    <row r="50" spans="1:19" ht="30">
      <c r="A50" s="155" t="s">
        <v>1274</v>
      </c>
      <c r="B50" s="156" t="s">
        <v>1180</v>
      </c>
      <c r="C50" s="157">
        <v>44341</v>
      </c>
      <c r="D50" s="158" t="s">
        <v>1275</v>
      </c>
      <c r="E50" s="159" t="s">
        <v>1276</v>
      </c>
      <c r="F50" s="159" t="s">
        <v>1183</v>
      </c>
      <c r="G50" s="159" t="s">
        <v>1277</v>
      </c>
      <c r="H50" s="167">
        <v>12</v>
      </c>
      <c r="I50" s="161">
        <v>44368</v>
      </c>
      <c r="J50" s="167">
        <v>12</v>
      </c>
      <c r="K50" s="168"/>
      <c r="L50" s="167"/>
      <c r="M50" s="163"/>
      <c r="N50" s="158"/>
      <c r="O50" s="158"/>
      <c r="P50" s="158"/>
      <c r="Q50" s="161"/>
      <c r="R50" s="159"/>
      <c r="S50" s="76" t="str">
        <f>IF(J50&gt;0,VLOOKUP(D50,APS!$A:$C,3,0),"")</f>
        <v>WORKING &amp; MEETING</v>
      </c>
    </row>
    <row r="51" spans="1:19" ht="30" customHeight="1">
      <c r="A51" s="155" t="s">
        <v>1274</v>
      </c>
      <c r="B51" s="156" t="s">
        <v>1180</v>
      </c>
      <c r="C51" s="157">
        <v>44341</v>
      </c>
      <c r="D51" s="158" t="s">
        <v>1278</v>
      </c>
      <c r="E51" s="159" t="s">
        <v>1279</v>
      </c>
      <c r="F51" s="159" t="s">
        <v>1183</v>
      </c>
      <c r="G51" s="159" t="s">
        <v>1277</v>
      </c>
      <c r="H51" s="167">
        <v>16</v>
      </c>
      <c r="I51" s="161">
        <v>44368</v>
      </c>
      <c r="J51" s="167">
        <v>16</v>
      </c>
      <c r="K51" s="168"/>
      <c r="L51" s="167"/>
      <c r="M51" s="163"/>
      <c r="N51" s="158"/>
      <c r="O51" s="158"/>
      <c r="P51" s="158"/>
      <c r="Q51" s="161"/>
      <c r="R51" s="159"/>
      <c r="S51" s="76" t="str">
        <f>IF(J51&gt;0,VLOOKUP(D51,APS!$A:$C,3,0),"")</f>
        <v>WORKING &amp; MEETING</v>
      </c>
    </row>
    <row r="52" spans="1:19" ht="45" customHeight="1">
      <c r="A52" s="155" t="s">
        <v>1280</v>
      </c>
      <c r="B52" s="156" t="s">
        <v>1187</v>
      </c>
      <c r="C52" s="157">
        <v>44343</v>
      </c>
      <c r="D52" s="158" t="s">
        <v>940</v>
      </c>
      <c r="E52" s="159" t="str">
        <f>VLOOKUP(D52,[1]Sheet1!$A$2:$B$54840,2,0)</f>
        <v>CAESAR N BLACK O7</v>
      </c>
      <c r="F52" s="159" t="s">
        <v>1181</v>
      </c>
      <c r="G52" s="159" t="s">
        <v>1202</v>
      </c>
      <c r="H52" s="167">
        <v>150</v>
      </c>
      <c r="I52" s="161">
        <v>44354</v>
      </c>
      <c r="J52" s="167">
        <v>150</v>
      </c>
      <c r="K52" s="168"/>
      <c r="L52" s="167"/>
      <c r="M52" s="163"/>
      <c r="N52" s="158"/>
      <c r="O52" s="158"/>
      <c r="P52" s="158"/>
      <c r="Q52" s="161"/>
      <c r="R52" s="159"/>
      <c r="S52" s="76" t="str">
        <f>IF(J52&gt;0,VLOOKUP(D52,APS!$A:$C,3,0),"")</f>
        <v>HBRD-Caesar</v>
      </c>
    </row>
    <row r="53" spans="1:19" ht="75" customHeight="1">
      <c r="A53" s="155" t="s">
        <v>1280</v>
      </c>
      <c r="B53" s="156" t="s">
        <v>1187</v>
      </c>
      <c r="C53" s="157">
        <v>44343</v>
      </c>
      <c r="D53" s="158" t="s">
        <v>1281</v>
      </c>
      <c r="E53" s="159" t="str">
        <f>VLOOKUP(D53,[1]Sheet1!$A$2:$B$54840,2,0)</f>
        <v>SANKEI C-350 P GREY BLUE O1</v>
      </c>
      <c r="F53" s="159" t="s">
        <v>1183</v>
      </c>
      <c r="G53" s="159" t="s">
        <v>1282</v>
      </c>
      <c r="H53" s="167">
        <v>4</v>
      </c>
      <c r="I53" s="161">
        <v>44364</v>
      </c>
      <c r="J53" s="167">
        <v>4</v>
      </c>
      <c r="K53" s="168"/>
      <c r="L53" s="167"/>
      <c r="M53" s="163"/>
      <c r="N53" s="158"/>
      <c r="O53" s="158"/>
      <c r="P53" s="158"/>
      <c r="Q53" s="161"/>
      <c r="R53" s="159"/>
      <c r="S53" s="76" t="str">
        <f>IF(J53&gt;0,VLOOKUP(D53,APS!$A:$C,3,0),"")</f>
        <v>WORKING &amp; MEETING</v>
      </c>
    </row>
    <row r="54" spans="1:19" ht="60" customHeight="1">
      <c r="A54" s="155" t="s">
        <v>1280</v>
      </c>
      <c r="B54" s="156" t="s">
        <v>1187</v>
      </c>
      <c r="C54" s="157">
        <v>44343</v>
      </c>
      <c r="D54" s="158" t="s">
        <v>639</v>
      </c>
      <c r="E54" s="159" t="str">
        <f>VLOOKUP(D54,[1]Sheet1!$A$2:$B$54840,2,0)</f>
        <v>FITTO ST ORANGE</v>
      </c>
      <c r="F54" s="159" t="s">
        <v>1183</v>
      </c>
      <c r="G54" s="159" t="s">
        <v>1283</v>
      </c>
      <c r="H54" s="167">
        <v>25</v>
      </c>
      <c r="I54" s="161">
        <v>44364</v>
      </c>
      <c r="J54" s="167">
        <v>25</v>
      </c>
      <c r="K54" s="168"/>
      <c r="L54" s="167"/>
      <c r="M54" s="163"/>
      <c r="N54" s="158"/>
      <c r="O54" s="158"/>
      <c r="P54" s="158"/>
      <c r="Q54" s="161"/>
      <c r="R54" s="159"/>
      <c r="S54" s="76" t="str">
        <f>IF(J54&gt;0,VLOOKUP(D54,APS!$A:$C,3,0),"")</f>
        <v>WORKING &amp; MEETING</v>
      </c>
    </row>
    <row r="55" spans="1:19" ht="45" customHeight="1">
      <c r="A55" s="155" t="s">
        <v>1280</v>
      </c>
      <c r="B55" s="156" t="s">
        <v>1187</v>
      </c>
      <c r="C55" s="157">
        <v>44343</v>
      </c>
      <c r="D55" s="158" t="s">
        <v>686</v>
      </c>
      <c r="E55" s="159" t="str">
        <f>VLOOKUP(D55,[1]Sheet1!$A$2:$B$54840,2,0)</f>
        <v>KT - 03 KOGU 4 - BLUE</v>
      </c>
      <c r="F55" s="159" t="s">
        <v>1183</v>
      </c>
      <c r="G55" s="159" t="s">
        <v>1188</v>
      </c>
      <c r="H55" s="167">
        <v>20</v>
      </c>
      <c r="I55" s="161">
        <v>44368</v>
      </c>
      <c r="J55" s="167">
        <v>20</v>
      </c>
      <c r="K55" s="168"/>
      <c r="L55" s="167"/>
      <c r="M55" s="163"/>
      <c r="N55" s="158"/>
      <c r="O55" s="158"/>
      <c r="P55" s="158"/>
      <c r="Q55" s="161"/>
      <c r="R55" s="159"/>
      <c r="S55" s="76" t="str">
        <f>IF(J55&gt;0,VLOOKUP(D55,APS!$A:$C,3,0),"")</f>
        <v>WORKING &amp; MEETING</v>
      </c>
    </row>
    <row r="56" spans="1:19" ht="30">
      <c r="A56" s="155" t="s">
        <v>1284</v>
      </c>
      <c r="B56" s="156" t="s">
        <v>1187</v>
      </c>
      <c r="C56" s="157">
        <v>44343</v>
      </c>
      <c r="D56" s="158" t="s">
        <v>891</v>
      </c>
      <c r="E56" s="159" t="str">
        <f>VLOOKUP(D56,[1]Sheet1!$A$2:$B$54840,2,0)</f>
        <v>KUMI WAGON 3D DARK BROWN OAK ( DBO ) - MB 041 D N 74</v>
      </c>
      <c r="F56" s="159" t="s">
        <v>1183</v>
      </c>
      <c r="G56" s="159" t="s">
        <v>1285</v>
      </c>
      <c r="H56" s="160">
        <v>24</v>
      </c>
      <c r="I56" s="161">
        <v>44368</v>
      </c>
      <c r="J56" s="160">
        <v>24</v>
      </c>
      <c r="K56" s="162"/>
      <c r="L56" s="160"/>
      <c r="M56" s="163"/>
      <c r="N56" s="158"/>
      <c r="O56" s="158"/>
      <c r="P56" s="158"/>
      <c r="Q56" s="161"/>
      <c r="R56" s="159"/>
      <c r="S56" s="76" t="str">
        <f>IF(J56&gt;0,VLOOKUP(D56,APS!$A:$C,3,0),"")</f>
        <v>WORKING &amp; MEETING</v>
      </c>
    </row>
    <row r="57" spans="1:19">
      <c r="A57" s="155" t="s">
        <v>1284</v>
      </c>
      <c r="B57" s="156" t="s">
        <v>1187</v>
      </c>
      <c r="C57" s="157">
        <v>44343</v>
      </c>
      <c r="D57" s="158" t="s">
        <v>1286</v>
      </c>
      <c r="E57" s="159" t="str">
        <f>VLOOKUP(D57,[1]Sheet1!$A$2:$B$54840,2,0)</f>
        <v>CALLISTO GREY - RED VELVET</v>
      </c>
      <c r="F57" s="159" t="s">
        <v>1287</v>
      </c>
      <c r="G57" s="159" t="s">
        <v>1205</v>
      </c>
      <c r="H57" s="160">
        <v>22</v>
      </c>
      <c r="I57" s="161">
        <v>44368</v>
      </c>
      <c r="J57" s="160">
        <v>22</v>
      </c>
      <c r="K57" s="162"/>
      <c r="L57" s="160"/>
      <c r="M57" s="163"/>
      <c r="N57" s="158"/>
      <c r="O57" s="158"/>
      <c r="P57" s="158"/>
      <c r="Q57" s="161"/>
      <c r="R57" s="159"/>
      <c r="S57" s="76" t="e">
        <f ca="1">IF(J57&gt;0,VLOOKUP(D57,APS!$A:$C,3,0),"")</f>
        <v>#N/A</v>
      </c>
    </row>
    <row r="58" spans="1:19">
      <c r="A58" s="155" t="s">
        <v>1284</v>
      </c>
      <c r="B58" s="156" t="s">
        <v>1187</v>
      </c>
      <c r="C58" s="157">
        <v>44343</v>
      </c>
      <c r="D58" s="158" t="s">
        <v>189</v>
      </c>
      <c r="E58" s="159" t="s">
        <v>1288</v>
      </c>
      <c r="F58" s="159" t="s">
        <v>1287</v>
      </c>
      <c r="G58" s="159" t="s">
        <v>1188</v>
      </c>
      <c r="H58" s="160">
        <v>16</v>
      </c>
      <c r="I58" s="161">
        <v>44368</v>
      </c>
      <c r="J58" s="160">
        <v>16</v>
      </c>
      <c r="K58" s="162"/>
      <c r="L58" s="160"/>
      <c r="M58" s="163"/>
      <c r="N58" s="158"/>
      <c r="O58" s="158"/>
      <c r="P58" s="158"/>
      <c r="Q58" s="161"/>
      <c r="R58" s="159"/>
      <c r="S58" s="76" t="e">
        <f ca="1">IF(J58&gt;0,VLOOKUP(D58,APS!$A:$C,3,0),"")</f>
        <v>#N/A</v>
      </c>
    </row>
    <row r="59" spans="1:19" ht="30">
      <c r="A59" s="155" t="s">
        <v>1284</v>
      </c>
      <c r="B59" s="156" t="s">
        <v>1187</v>
      </c>
      <c r="C59" s="157">
        <v>44343</v>
      </c>
      <c r="D59" s="158" t="s">
        <v>130</v>
      </c>
      <c r="E59" s="159" t="str">
        <f>VLOOKUP(D59,[1]Sheet1!$A$2:$B$54840,2,0)</f>
        <v>DAISHOGUN LMUP-P-GREY-BLACK O7</v>
      </c>
      <c r="F59" s="159" t="s">
        <v>1183</v>
      </c>
      <c r="G59" s="159" t="s">
        <v>1184</v>
      </c>
      <c r="H59" s="160">
        <v>20</v>
      </c>
      <c r="I59" s="161">
        <v>44361</v>
      </c>
      <c r="J59" s="160">
        <v>20</v>
      </c>
      <c r="K59" s="162"/>
      <c r="L59" s="160"/>
      <c r="M59" s="163"/>
      <c r="N59" s="158"/>
      <c r="O59" s="158"/>
      <c r="P59" s="158"/>
      <c r="Q59" s="161"/>
      <c r="R59" s="159"/>
      <c r="S59" s="76" t="str">
        <f>IF(J59&gt;0,VLOOKUP(D59,APS!$A:$C,3,0),"")</f>
        <v>FOLDING MEMO</v>
      </c>
    </row>
    <row r="60" spans="1:19">
      <c r="A60" s="155"/>
      <c r="B60" s="156"/>
      <c r="C60" s="157"/>
      <c r="D60" s="158"/>
      <c r="E60" s="159"/>
      <c r="F60" s="159"/>
      <c r="G60" s="159"/>
      <c r="H60" s="160"/>
      <c r="I60" s="161"/>
      <c r="J60" s="160"/>
      <c r="K60" s="162"/>
      <c r="L60" s="160"/>
      <c r="M60" s="163"/>
      <c r="N60" s="158"/>
      <c r="O60" s="158"/>
      <c r="P60" s="158"/>
      <c r="Q60" s="161"/>
      <c r="R60" s="159"/>
      <c r="S60" s="76" t="str">
        <f>IF(J60&gt;0,VLOOKUP(D60,[2]APS!$A$1:$C$65536,2,0),"")</f>
        <v/>
      </c>
    </row>
    <row r="61" spans="1:19" ht="45" customHeight="1">
      <c r="A61" s="155"/>
      <c r="B61" s="156"/>
      <c r="C61" s="157"/>
      <c r="D61" s="158"/>
      <c r="E61" s="159"/>
      <c r="F61" s="159"/>
      <c r="G61" s="159"/>
      <c r="H61" s="160"/>
      <c r="I61" s="161"/>
      <c r="J61" s="160"/>
      <c r="K61" s="162"/>
      <c r="L61" s="160"/>
      <c r="M61" s="163"/>
      <c r="N61" s="158"/>
      <c r="O61" s="158"/>
      <c r="P61" s="158"/>
      <c r="Q61" s="161"/>
      <c r="R61" s="159"/>
      <c r="S61" s="76" t="str">
        <f>IF(J61&gt;0,VLOOKUP(D61,[2]APS!$A$1:$C$65536,2,0),"")</f>
        <v/>
      </c>
    </row>
    <row r="62" spans="1:19">
      <c r="A62" s="155"/>
      <c r="B62" s="156"/>
      <c r="C62" s="157"/>
      <c r="D62" s="158"/>
      <c r="E62" s="159"/>
      <c r="F62" s="159"/>
      <c r="G62" s="159"/>
      <c r="H62" s="160"/>
      <c r="I62" s="161"/>
      <c r="J62" s="160"/>
      <c r="K62" s="162"/>
      <c r="L62" s="160"/>
      <c r="M62" s="163"/>
      <c r="N62" s="158"/>
      <c r="O62" s="158"/>
      <c r="P62" s="158"/>
      <c r="Q62" s="161"/>
      <c r="R62" s="159"/>
      <c r="S62" s="76" t="str">
        <f>IF(J62&gt;0,VLOOKUP(D62,[2]APS!$A$1:$C$65536,2,0),"")</f>
        <v/>
      </c>
    </row>
    <row r="63" spans="1:19">
      <c r="A63" s="155"/>
      <c r="B63" s="156"/>
      <c r="C63" s="157"/>
      <c r="D63" s="158"/>
      <c r="E63" s="159"/>
      <c r="F63" s="159"/>
      <c r="G63" s="159"/>
      <c r="H63" s="160"/>
      <c r="I63" s="161"/>
      <c r="J63" s="160"/>
      <c r="K63" s="162"/>
      <c r="L63" s="160"/>
      <c r="M63" s="163"/>
      <c r="N63" s="158"/>
      <c r="O63" s="158"/>
      <c r="P63" s="158"/>
      <c r="Q63" s="161"/>
      <c r="R63" s="159"/>
      <c r="S63" s="76" t="str">
        <f>IF(J63&gt;0,VLOOKUP(D63,[2]APS!$A$1:$C$65536,2,0),"")</f>
        <v/>
      </c>
    </row>
    <row r="64" spans="1:19">
      <c r="A64" s="155"/>
      <c r="B64" s="156"/>
      <c r="C64" s="157"/>
      <c r="D64" s="158"/>
      <c r="E64" s="159"/>
      <c r="F64" s="159"/>
      <c r="G64" s="159"/>
      <c r="H64" s="160"/>
      <c r="I64" s="161"/>
      <c r="J64" s="160"/>
      <c r="K64" s="162"/>
      <c r="L64" s="160"/>
      <c r="M64" s="163"/>
      <c r="N64" s="158"/>
      <c r="O64" s="158"/>
      <c r="P64" s="158"/>
      <c r="Q64" s="161"/>
      <c r="R64" s="159"/>
      <c r="S64" s="76" t="str">
        <f>IF(J64&gt;0,VLOOKUP(D64,[2]APS!$A$1:$C$65536,2,0),"")</f>
        <v/>
      </c>
    </row>
    <row r="65" spans="1:19">
      <c r="A65" s="155"/>
      <c r="B65" s="156"/>
      <c r="C65" s="157"/>
      <c r="D65" s="158"/>
      <c r="E65" s="159"/>
      <c r="F65" s="159"/>
      <c r="G65" s="159"/>
      <c r="H65" s="160"/>
      <c r="I65" s="161"/>
      <c r="J65" s="160"/>
      <c r="K65" s="162"/>
      <c r="L65" s="160"/>
      <c r="M65" s="163"/>
      <c r="N65" s="158"/>
      <c r="O65" s="158"/>
      <c r="P65" s="158"/>
      <c r="Q65" s="161"/>
      <c r="R65" s="159"/>
      <c r="S65" s="76" t="str">
        <f>IF(J65&gt;0,VLOOKUP(D65,[2]APS!$A$1:$C$65536,2,0),"")</f>
        <v/>
      </c>
    </row>
    <row r="66" spans="1:19">
      <c r="A66" s="155"/>
      <c r="B66" s="156"/>
      <c r="C66" s="157"/>
      <c r="D66" s="158"/>
      <c r="E66" s="159"/>
      <c r="F66" s="159"/>
      <c r="G66" s="159"/>
      <c r="H66" s="160"/>
      <c r="I66" s="161"/>
      <c r="J66" s="160"/>
      <c r="K66" s="162"/>
      <c r="L66" s="160"/>
      <c r="M66" s="163"/>
      <c r="N66" s="158"/>
      <c r="O66" s="158"/>
      <c r="P66" s="158"/>
      <c r="Q66" s="161"/>
      <c r="R66" s="159"/>
      <c r="S66" s="76" t="str">
        <f>IF(J66&gt;0,VLOOKUP(D66,[2]APS!$A$1:$C$65536,2,0),"")</f>
        <v/>
      </c>
    </row>
    <row r="67" spans="1:19">
      <c r="A67" s="155"/>
      <c r="B67" s="156"/>
      <c r="C67" s="157"/>
      <c r="D67" s="158"/>
      <c r="E67" s="159"/>
      <c r="F67" s="159"/>
      <c r="G67" s="159"/>
      <c r="H67" s="160"/>
      <c r="I67" s="161"/>
      <c r="J67" s="160"/>
      <c r="K67" s="162"/>
      <c r="L67" s="160"/>
      <c r="M67" s="163"/>
      <c r="N67" s="158"/>
      <c r="O67" s="158"/>
      <c r="P67" s="158"/>
      <c r="Q67" s="161"/>
      <c r="R67" s="159"/>
      <c r="S67" s="76" t="str">
        <f>IF(J67&gt;0,VLOOKUP(D67,[2]APS!$A$1:$C$65536,2,0),"")</f>
        <v/>
      </c>
    </row>
    <row r="68" spans="1:19">
      <c r="A68" s="155"/>
      <c r="B68" s="156"/>
      <c r="C68" s="157"/>
      <c r="D68" s="158"/>
      <c r="E68" s="159"/>
      <c r="F68" s="159"/>
      <c r="G68" s="159"/>
      <c r="H68" s="160"/>
      <c r="I68" s="161"/>
      <c r="J68" s="160"/>
      <c r="K68" s="162"/>
      <c r="L68" s="160"/>
      <c r="M68" s="163"/>
      <c r="N68" s="158"/>
      <c r="O68" s="158"/>
      <c r="P68" s="158"/>
      <c r="Q68" s="161"/>
      <c r="R68" s="159"/>
      <c r="S68" s="76" t="str">
        <f>IF(J68&gt;0,VLOOKUP(D68,[2]APS!$A$1:$C$65536,2,0),"")</f>
        <v/>
      </c>
    </row>
    <row r="69" spans="1:19" ht="30" customHeight="1">
      <c r="A69" s="155"/>
      <c r="B69" s="156"/>
      <c r="C69" s="157"/>
      <c r="D69" s="158"/>
      <c r="E69" s="159"/>
      <c r="F69" s="159"/>
      <c r="G69" s="159"/>
      <c r="H69" s="160"/>
      <c r="I69" s="161"/>
      <c r="J69" s="160"/>
      <c r="K69" s="162"/>
      <c r="L69" s="160"/>
      <c r="M69" s="163"/>
      <c r="N69" s="158"/>
      <c r="O69" s="158"/>
      <c r="P69" s="158"/>
      <c r="Q69" s="161"/>
      <c r="R69" s="159"/>
      <c r="S69" s="76" t="str">
        <f>IF(J69&gt;0,VLOOKUP(D69,[2]APS!$A$1:$C$65536,2,0),"")</f>
        <v/>
      </c>
    </row>
    <row r="70" spans="1:19">
      <c r="A70" s="155"/>
      <c r="B70" s="156"/>
      <c r="C70" s="157"/>
      <c r="D70" s="158"/>
      <c r="E70" s="159"/>
      <c r="F70" s="159"/>
      <c r="G70" s="159"/>
      <c r="H70" s="160"/>
      <c r="I70" s="161"/>
      <c r="J70" s="160"/>
      <c r="K70" s="162"/>
      <c r="L70" s="160"/>
      <c r="M70" s="163"/>
      <c r="N70" s="158"/>
      <c r="O70" s="158"/>
      <c r="P70" s="158"/>
      <c r="Q70" s="161"/>
      <c r="R70" s="159"/>
      <c r="S70" s="76" t="str">
        <f>IF(J70&gt;0,VLOOKUP(D70,[2]APS!$A$1:$C$65536,2,0),"")</f>
        <v/>
      </c>
    </row>
    <row r="71" spans="1:19">
      <c r="A71" s="155"/>
      <c r="B71" s="156"/>
      <c r="C71" s="157"/>
      <c r="D71" s="166"/>
      <c r="E71" s="159"/>
      <c r="F71" s="159"/>
      <c r="G71" s="159"/>
      <c r="H71" s="160"/>
      <c r="I71" s="161"/>
      <c r="J71" s="160"/>
      <c r="K71" s="162"/>
      <c r="L71" s="160"/>
      <c r="M71" s="163"/>
      <c r="N71" s="158"/>
      <c r="O71" s="158"/>
      <c r="P71" s="158"/>
      <c r="Q71" s="161"/>
      <c r="R71" s="159"/>
      <c r="S71" s="76" t="str">
        <f>IF(J71&gt;0,VLOOKUP(D71,[2]APS!$A$1:$C$65536,2,0),"")</f>
        <v/>
      </c>
    </row>
    <row r="72" spans="1:19" ht="30" customHeight="1">
      <c r="A72" s="155"/>
      <c r="B72" s="156"/>
      <c r="C72" s="157"/>
      <c r="D72" s="158"/>
      <c r="E72" s="159"/>
      <c r="F72" s="159"/>
      <c r="G72" s="159"/>
      <c r="H72" s="160"/>
      <c r="I72" s="161"/>
      <c r="J72" s="160"/>
      <c r="K72" s="162"/>
      <c r="L72" s="160"/>
      <c r="M72" s="163"/>
      <c r="N72" s="158"/>
      <c r="O72" s="158"/>
      <c r="P72" s="158"/>
      <c r="Q72" s="161"/>
      <c r="R72" s="159"/>
      <c r="S72" s="76" t="str">
        <f>IF(J72&gt;0,VLOOKUP(D72,[2]APS!$A$1:$C$65536,2,0),"")</f>
        <v/>
      </c>
    </row>
    <row r="73" spans="1:19">
      <c r="A73" s="155"/>
      <c r="B73" s="156"/>
      <c r="C73" s="157"/>
      <c r="D73" s="166"/>
      <c r="E73" s="159"/>
      <c r="F73" s="159"/>
      <c r="G73" s="159"/>
      <c r="H73" s="160"/>
      <c r="I73" s="161"/>
      <c r="J73" s="160"/>
      <c r="K73" s="162"/>
      <c r="L73" s="160"/>
      <c r="M73" s="163"/>
      <c r="N73" s="158"/>
      <c r="O73" s="158"/>
      <c r="P73" s="158"/>
      <c r="Q73" s="161"/>
      <c r="R73" s="159"/>
      <c r="S73" s="76" t="str">
        <f>IF(J73&gt;0,VLOOKUP(D73,[2]APS!$A$1:$C$65536,2,0),"")</f>
        <v/>
      </c>
    </row>
    <row r="74" spans="1:19" ht="30" customHeight="1">
      <c r="A74" s="155"/>
      <c r="B74" s="156"/>
      <c r="C74" s="157"/>
      <c r="D74" s="158"/>
      <c r="E74" s="159"/>
      <c r="F74" s="159"/>
      <c r="G74" s="159"/>
      <c r="H74" s="160"/>
      <c r="I74" s="161"/>
      <c r="J74" s="160"/>
      <c r="K74" s="162"/>
      <c r="L74" s="160"/>
      <c r="M74" s="163"/>
      <c r="N74" s="158"/>
      <c r="O74" s="158"/>
      <c r="P74" s="158"/>
      <c r="Q74" s="161"/>
      <c r="R74" s="159"/>
      <c r="S74" s="76" t="str">
        <f>IF(J74&gt;0,VLOOKUP(D74,[2]APS!$A$1:$C$65536,2,0),"")</f>
        <v/>
      </c>
    </row>
    <row r="75" spans="1:19">
      <c r="A75" s="155"/>
      <c r="B75" s="156"/>
      <c r="C75" s="157"/>
      <c r="D75" s="158"/>
      <c r="E75" s="159"/>
      <c r="F75" s="159"/>
      <c r="G75" s="159"/>
      <c r="H75" s="160"/>
      <c r="I75" s="161"/>
      <c r="J75" s="160"/>
      <c r="K75" s="162"/>
      <c r="L75" s="160"/>
      <c r="M75" s="163"/>
      <c r="N75" s="158"/>
      <c r="O75" s="158"/>
      <c r="P75" s="158"/>
      <c r="Q75" s="161"/>
      <c r="R75" s="159"/>
      <c r="S75" s="76" t="str">
        <f>IF(J75&gt;0,VLOOKUP(D75,[2]APS!$A$1:$C$65536,2,0),"")</f>
        <v/>
      </c>
    </row>
    <row r="76" spans="1:19">
      <c r="A76" s="155"/>
      <c r="B76" s="156"/>
      <c r="C76" s="157"/>
      <c r="D76" s="158"/>
      <c r="E76" s="159"/>
      <c r="F76" s="159"/>
      <c r="G76" s="159"/>
      <c r="H76" s="160"/>
      <c r="I76" s="161"/>
      <c r="J76" s="160"/>
      <c r="K76" s="162"/>
      <c r="L76" s="160"/>
      <c r="M76" s="163"/>
      <c r="N76" s="158"/>
      <c r="O76" s="158"/>
      <c r="P76" s="158"/>
      <c r="Q76" s="161"/>
      <c r="R76" s="159"/>
      <c r="S76" s="76" t="str">
        <f>IF(J76&gt;0,VLOOKUP(D76,[2]APS!$A$1:$C$65536,2,0),"")</f>
        <v/>
      </c>
    </row>
    <row r="77" spans="1:19">
      <c r="A77" s="155"/>
      <c r="B77" s="156"/>
      <c r="C77" s="157"/>
      <c r="D77" s="158"/>
      <c r="E77" s="159"/>
      <c r="F77" s="159"/>
      <c r="G77" s="159"/>
      <c r="H77" s="160"/>
      <c r="I77" s="161"/>
      <c r="J77" s="160"/>
      <c r="K77" s="162"/>
      <c r="L77" s="160"/>
      <c r="M77" s="163"/>
      <c r="N77" s="158"/>
      <c r="O77" s="158"/>
      <c r="P77" s="158"/>
      <c r="Q77" s="161"/>
      <c r="R77" s="159"/>
      <c r="S77" s="76" t="str">
        <f>IF(J77&gt;0,VLOOKUP(D77,[2]APS!$A$1:$C$65536,2,0),"")</f>
        <v/>
      </c>
    </row>
    <row r="78" spans="1:19">
      <c r="A78" s="155"/>
      <c r="B78" s="156"/>
      <c r="C78" s="157"/>
      <c r="D78" s="158"/>
      <c r="E78" s="159"/>
      <c r="F78" s="159"/>
      <c r="G78" s="159"/>
      <c r="H78" s="160"/>
      <c r="I78" s="161"/>
      <c r="J78" s="160"/>
      <c r="K78" s="162"/>
      <c r="L78" s="160"/>
      <c r="M78" s="163"/>
      <c r="N78" s="158"/>
      <c r="O78" s="158"/>
      <c r="P78" s="158"/>
      <c r="Q78" s="161"/>
      <c r="R78" s="159"/>
      <c r="S78" s="76" t="str">
        <f>IF(J78&gt;0,VLOOKUP(D78,[2]APS!$A$1:$C$65536,2,0),"")</f>
        <v/>
      </c>
    </row>
    <row r="79" spans="1:19">
      <c r="A79" s="155"/>
      <c r="B79" s="156"/>
      <c r="C79" s="157"/>
      <c r="D79" s="158"/>
      <c r="E79" s="159"/>
      <c r="F79" s="159"/>
      <c r="G79" s="159"/>
      <c r="H79" s="160"/>
      <c r="I79" s="161"/>
      <c r="J79" s="160"/>
      <c r="K79" s="162"/>
      <c r="L79" s="160"/>
      <c r="M79" s="163"/>
      <c r="N79" s="158"/>
      <c r="O79" s="158"/>
      <c r="P79" s="158"/>
      <c r="Q79" s="161"/>
      <c r="R79" s="159"/>
      <c r="S79" s="76" t="str">
        <f>IF(J79&gt;0,VLOOKUP(D79,[2]APS!$A$1:$C$65536,2,0),"")</f>
        <v/>
      </c>
    </row>
    <row r="80" spans="1:19">
      <c r="A80" s="155"/>
      <c r="B80" s="156"/>
      <c r="C80" s="157"/>
      <c r="D80" s="158"/>
      <c r="E80" s="159"/>
      <c r="F80" s="159"/>
      <c r="G80" s="159"/>
      <c r="H80" s="160"/>
      <c r="I80" s="161"/>
      <c r="J80" s="160"/>
      <c r="K80" s="162"/>
      <c r="L80" s="160"/>
      <c r="M80" s="163"/>
      <c r="N80" s="158"/>
      <c r="O80" s="158"/>
      <c r="P80" s="158"/>
      <c r="Q80" s="161"/>
      <c r="R80" s="159"/>
      <c r="S80" s="76" t="str">
        <f>IF(J80&gt;0,VLOOKUP(D80,[2]APS!$A$1:$C$65536,2,0),"")</f>
        <v/>
      </c>
    </row>
    <row r="81" spans="1:19">
      <c r="A81" s="155"/>
      <c r="B81" s="156"/>
      <c r="C81" s="157"/>
      <c r="D81" s="158"/>
      <c r="E81" s="159"/>
      <c r="F81" s="159"/>
      <c r="G81" s="159"/>
      <c r="H81" s="160"/>
      <c r="I81" s="161"/>
      <c r="J81" s="160"/>
      <c r="K81" s="162"/>
      <c r="L81" s="160"/>
      <c r="M81" s="163"/>
      <c r="N81" s="158"/>
      <c r="O81" s="158"/>
      <c r="P81" s="158"/>
      <c r="Q81" s="161"/>
      <c r="R81" s="159"/>
      <c r="S81" s="76" t="str">
        <f>IF(J81&gt;0,VLOOKUP(D81,[2]APS!$A$1:$C$65536,2,0),"")</f>
        <v/>
      </c>
    </row>
    <row r="82" spans="1:19" ht="45" customHeight="1">
      <c r="A82" s="155"/>
      <c r="B82" s="156"/>
      <c r="C82" s="157"/>
      <c r="D82" s="169"/>
      <c r="E82" s="170"/>
      <c r="F82" s="159"/>
      <c r="G82" s="159"/>
      <c r="H82" s="160"/>
      <c r="I82" s="161"/>
      <c r="J82" s="160"/>
      <c r="K82" s="162"/>
      <c r="L82" s="160"/>
      <c r="M82" s="163"/>
      <c r="N82" s="158"/>
      <c r="O82" s="158"/>
      <c r="P82" s="158"/>
      <c r="Q82" s="161"/>
      <c r="R82" s="159"/>
      <c r="S82" s="76" t="str">
        <f>IF(J82&gt;0,VLOOKUP(D82,[2]APS!$A$1:$C$65536,2,0),"")</f>
        <v/>
      </c>
    </row>
    <row r="83" spans="1:19" ht="30" customHeight="1">
      <c r="A83" s="155"/>
      <c r="B83" s="156"/>
      <c r="C83" s="157"/>
      <c r="D83" s="158"/>
      <c r="E83" s="159"/>
      <c r="F83" s="159"/>
      <c r="G83" s="159"/>
      <c r="H83" s="160"/>
      <c r="I83" s="161"/>
      <c r="J83" s="160"/>
      <c r="K83" s="162"/>
      <c r="L83" s="160"/>
      <c r="M83" s="163"/>
      <c r="N83" s="158"/>
      <c r="O83" s="158"/>
      <c r="P83" s="158"/>
      <c r="Q83" s="161"/>
      <c r="R83" s="159"/>
      <c r="S83" s="76" t="str">
        <f>IF(J83&gt;0,VLOOKUP(D83,[2]APS!$A$1:$C$65536,2,0),"")</f>
        <v/>
      </c>
    </row>
    <row r="84" spans="1:19">
      <c r="A84" s="155"/>
      <c r="B84" s="156"/>
      <c r="C84" s="157"/>
      <c r="D84" s="158"/>
      <c r="E84" s="159"/>
      <c r="F84" s="159"/>
      <c r="G84" s="159"/>
      <c r="H84" s="160"/>
      <c r="I84" s="161"/>
      <c r="J84" s="160"/>
      <c r="K84" s="162"/>
      <c r="L84" s="160"/>
      <c r="M84" s="163"/>
      <c r="N84" s="158"/>
      <c r="O84" s="158"/>
      <c r="P84" s="158"/>
      <c r="Q84" s="161"/>
      <c r="R84" s="159"/>
      <c r="S84" s="76" t="str">
        <f>IF(J84&gt;0,VLOOKUP(D84,[2]APS!$A$1:$C$65536,2,0),"")</f>
        <v/>
      </c>
    </row>
    <row r="85" spans="1:19">
      <c r="A85" s="155"/>
      <c r="B85" s="156"/>
      <c r="C85" s="157"/>
      <c r="D85" s="158"/>
      <c r="E85" s="159"/>
      <c r="F85" s="159"/>
      <c r="G85" s="159"/>
      <c r="H85" s="160"/>
      <c r="I85" s="161"/>
      <c r="J85" s="160"/>
      <c r="K85" s="162"/>
      <c r="L85" s="160"/>
      <c r="M85" s="163"/>
      <c r="N85" s="158"/>
      <c r="O85" s="158"/>
      <c r="P85" s="158"/>
      <c r="Q85" s="161"/>
      <c r="R85" s="159"/>
      <c r="S85" s="76" t="str">
        <f>IF(J85&gt;0,VLOOKUP(D85,[2]APS!$A$1:$C$65536,2,0),"")</f>
        <v/>
      </c>
    </row>
    <row r="86" spans="1:19">
      <c r="A86" s="155"/>
      <c r="B86" s="156"/>
      <c r="C86" s="157"/>
      <c r="D86" s="158"/>
      <c r="E86" s="159"/>
      <c r="F86" s="159"/>
      <c r="G86" s="159"/>
      <c r="H86" s="160"/>
      <c r="I86" s="161"/>
      <c r="J86" s="160"/>
      <c r="K86" s="162"/>
      <c r="L86" s="160"/>
      <c r="M86" s="163"/>
      <c r="N86" s="158"/>
      <c r="O86" s="158"/>
      <c r="P86" s="158"/>
      <c r="Q86" s="161"/>
      <c r="R86" s="159"/>
      <c r="S86" s="76" t="str">
        <f>IF(J86&gt;0,VLOOKUP(D86,[2]APS!$A$1:$C$65536,2,0),"")</f>
        <v/>
      </c>
    </row>
    <row r="87" spans="1:19">
      <c r="A87" s="155"/>
      <c r="B87" s="156"/>
      <c r="C87" s="157"/>
      <c r="D87" s="158"/>
      <c r="E87" s="159"/>
      <c r="F87" s="159"/>
      <c r="G87" s="159"/>
      <c r="H87" s="160"/>
      <c r="I87" s="161"/>
      <c r="J87" s="160"/>
      <c r="K87" s="162"/>
      <c r="L87" s="160"/>
      <c r="M87" s="163"/>
      <c r="N87" s="158"/>
      <c r="O87" s="158"/>
      <c r="P87" s="158"/>
      <c r="Q87" s="161"/>
      <c r="R87" s="159"/>
      <c r="S87" s="76" t="str">
        <f>IF(J87&gt;0,VLOOKUP(D87,[2]APS!$A$1:$C$65536,2,0),"")</f>
        <v/>
      </c>
    </row>
    <row r="88" spans="1:19" ht="30" customHeight="1">
      <c r="A88" s="155"/>
      <c r="B88" s="156"/>
      <c r="C88" s="157"/>
      <c r="D88" s="158"/>
      <c r="E88" s="159"/>
      <c r="F88" s="159"/>
      <c r="G88" s="159"/>
      <c r="H88" s="160"/>
      <c r="I88" s="161"/>
      <c r="J88" s="160"/>
      <c r="K88" s="162"/>
      <c r="L88" s="160"/>
      <c r="M88" s="163"/>
      <c r="N88" s="158"/>
      <c r="O88" s="158"/>
      <c r="P88" s="158"/>
      <c r="Q88" s="161"/>
      <c r="R88" s="159"/>
      <c r="S88" s="76" t="str">
        <f>IF(J88&gt;0,VLOOKUP(D88,[2]APS!$A$1:$C$65536,2,0),"")</f>
        <v/>
      </c>
    </row>
    <row r="89" spans="1:19" ht="30" customHeight="1">
      <c r="A89" s="155"/>
      <c r="B89" s="156"/>
      <c r="C89" s="157"/>
      <c r="D89" s="158"/>
      <c r="E89" s="159"/>
      <c r="F89" s="159"/>
      <c r="G89" s="159"/>
      <c r="H89" s="160"/>
      <c r="I89" s="161"/>
      <c r="J89" s="160"/>
      <c r="K89" s="162"/>
      <c r="L89" s="160"/>
      <c r="M89" s="163"/>
      <c r="N89" s="158"/>
      <c r="O89" s="158"/>
      <c r="P89" s="158"/>
      <c r="Q89" s="161"/>
      <c r="R89" s="159"/>
      <c r="S89" s="76" t="str">
        <f>IF(J89&gt;0,VLOOKUP(D89,[2]APS!$A$1:$C$65536,2,0),"")</f>
        <v/>
      </c>
    </row>
    <row r="90" spans="1:19">
      <c r="A90" s="155"/>
      <c r="B90" s="156"/>
      <c r="C90" s="157"/>
      <c r="D90" s="158"/>
      <c r="E90" s="159"/>
      <c r="F90" s="159"/>
      <c r="G90" s="159"/>
      <c r="H90" s="160"/>
      <c r="I90" s="161"/>
      <c r="J90" s="160"/>
      <c r="K90" s="162"/>
      <c r="L90" s="160"/>
      <c r="M90" s="163"/>
      <c r="N90" s="158"/>
      <c r="O90" s="158"/>
      <c r="P90" s="158"/>
      <c r="Q90" s="161"/>
      <c r="R90" s="159"/>
      <c r="S90" s="76" t="str">
        <f>IF(J90&gt;0,VLOOKUP(D90,[2]APS!$A$1:$C$65536,2,0),"")</f>
        <v/>
      </c>
    </row>
    <row r="91" spans="1:19">
      <c r="A91" s="155"/>
      <c r="B91" s="156"/>
      <c r="C91" s="157"/>
      <c r="D91" s="166"/>
      <c r="E91" s="159"/>
      <c r="F91" s="159"/>
      <c r="G91" s="159"/>
      <c r="H91" s="160"/>
      <c r="I91" s="161"/>
      <c r="J91" s="160"/>
      <c r="K91" s="162"/>
      <c r="L91" s="160"/>
      <c r="M91" s="163"/>
      <c r="N91" s="158"/>
      <c r="O91" s="158"/>
      <c r="P91" s="158"/>
      <c r="Q91" s="161"/>
      <c r="R91" s="159"/>
      <c r="S91" s="76" t="str">
        <f>IF(J91&gt;0,VLOOKUP(D91,[2]APS!$A$1:$C$65536,2,0),"")</f>
        <v/>
      </c>
    </row>
    <row r="92" spans="1:19" ht="30" customHeight="1">
      <c r="A92" s="155"/>
      <c r="B92" s="156"/>
      <c r="C92" s="157"/>
      <c r="D92" s="158"/>
      <c r="E92" s="159"/>
      <c r="F92" s="159"/>
      <c r="G92" s="159"/>
      <c r="H92" s="160"/>
      <c r="I92" s="161"/>
      <c r="J92" s="160"/>
      <c r="K92" s="162"/>
      <c r="L92" s="160"/>
      <c r="M92" s="163"/>
      <c r="N92" s="158"/>
      <c r="O92" s="158"/>
      <c r="P92" s="158"/>
      <c r="Q92" s="161"/>
      <c r="R92" s="159"/>
      <c r="S92" s="76" t="str">
        <f>IF(J92&gt;0,VLOOKUP(D92,[2]APS!$A$1:$C$65536,2,0),"")</f>
        <v/>
      </c>
    </row>
    <row r="93" spans="1:19">
      <c r="A93" s="155"/>
      <c r="B93" s="156"/>
      <c r="C93" s="157"/>
      <c r="D93" s="166"/>
      <c r="E93" s="159"/>
      <c r="F93" s="159"/>
      <c r="G93" s="159"/>
      <c r="H93" s="160"/>
      <c r="I93" s="161"/>
      <c r="J93" s="160"/>
      <c r="K93" s="162"/>
      <c r="L93" s="160"/>
      <c r="M93" s="163"/>
      <c r="N93" s="158"/>
      <c r="O93" s="158"/>
      <c r="P93" s="158"/>
      <c r="Q93" s="161"/>
      <c r="R93" s="159"/>
      <c r="S93" s="76" t="str">
        <f>IF(J93&gt;0,VLOOKUP(D93,[2]APS!$A$1:$C$65536,2,0),"")</f>
        <v/>
      </c>
    </row>
    <row r="94" spans="1:19" ht="30" customHeight="1">
      <c r="A94" s="155"/>
      <c r="B94" s="156"/>
      <c r="C94" s="157"/>
      <c r="D94" s="158"/>
      <c r="E94" s="159"/>
      <c r="F94" s="159"/>
      <c r="G94" s="159"/>
      <c r="H94" s="160"/>
      <c r="I94" s="161"/>
      <c r="J94" s="160"/>
      <c r="K94" s="162"/>
      <c r="L94" s="160"/>
      <c r="M94" s="163"/>
      <c r="N94" s="158"/>
      <c r="O94" s="158"/>
      <c r="P94" s="158"/>
      <c r="Q94" s="161"/>
      <c r="R94" s="159"/>
      <c r="S94" s="76" t="str">
        <f>IF(J94&gt;0,VLOOKUP(D94,[2]APS!$A$1:$C$65536,2,0),"")</f>
        <v/>
      </c>
    </row>
    <row r="95" spans="1:19">
      <c r="A95" s="155"/>
      <c r="B95" s="156"/>
      <c r="C95" s="157"/>
      <c r="D95" s="158"/>
      <c r="E95" s="159"/>
      <c r="F95" s="159"/>
      <c r="G95" s="159"/>
      <c r="H95" s="160"/>
      <c r="I95" s="161"/>
      <c r="J95" s="160"/>
      <c r="K95" s="162"/>
      <c r="L95" s="160"/>
      <c r="M95" s="163"/>
      <c r="N95" s="158"/>
      <c r="O95" s="158"/>
      <c r="P95" s="158"/>
      <c r="Q95" s="161"/>
      <c r="R95" s="159"/>
      <c r="S95" s="76" t="str">
        <f>IF(J95&gt;0,VLOOKUP(D95,[2]APS!$A$1:$C$65536,2,0),"")</f>
        <v/>
      </c>
    </row>
    <row r="96" spans="1:19">
      <c r="A96" s="155"/>
      <c r="B96" s="156"/>
      <c r="C96" s="157"/>
      <c r="D96" s="158"/>
      <c r="E96" s="159"/>
      <c r="F96" s="159"/>
      <c r="G96" s="159"/>
      <c r="H96" s="160"/>
      <c r="I96" s="161"/>
      <c r="J96" s="160"/>
      <c r="K96" s="162"/>
      <c r="L96" s="160"/>
      <c r="M96" s="163"/>
      <c r="N96" s="158"/>
      <c r="O96" s="158"/>
      <c r="P96" s="158"/>
      <c r="Q96" s="161"/>
      <c r="R96" s="159"/>
      <c r="S96" s="76" t="str">
        <f>IF(J96&gt;0,VLOOKUP(D96,[2]APS!$A$1:$C$65536,2,0),"")</f>
        <v/>
      </c>
    </row>
    <row r="97" spans="1:19">
      <c r="A97" s="155"/>
      <c r="B97" s="156"/>
      <c r="C97" s="157"/>
      <c r="D97" s="166"/>
      <c r="E97" s="159"/>
      <c r="F97" s="159"/>
      <c r="G97" s="159"/>
      <c r="H97" s="160"/>
      <c r="I97" s="161"/>
      <c r="J97" s="160"/>
      <c r="K97" s="162"/>
      <c r="L97" s="160"/>
      <c r="M97" s="163"/>
      <c r="N97" s="158"/>
      <c r="O97" s="158"/>
      <c r="P97" s="158"/>
      <c r="Q97" s="161"/>
      <c r="R97" s="159"/>
      <c r="S97" s="76" t="str">
        <f>IF(J97&gt;0,VLOOKUP(D97,[2]APS!$A$1:$C$65536,2,0),"")</f>
        <v/>
      </c>
    </row>
    <row r="98" spans="1:19">
      <c r="A98" s="155"/>
      <c r="B98" s="156"/>
      <c r="C98" s="157"/>
      <c r="D98" s="166"/>
      <c r="E98" s="159"/>
      <c r="F98" s="159"/>
      <c r="G98" s="159"/>
      <c r="H98" s="160"/>
      <c r="I98" s="161"/>
      <c r="J98" s="160"/>
      <c r="K98" s="162"/>
      <c r="L98" s="160"/>
      <c r="M98" s="163"/>
      <c r="N98" s="158"/>
      <c r="O98" s="158"/>
      <c r="P98" s="158"/>
      <c r="Q98" s="161"/>
      <c r="R98" s="159"/>
      <c r="S98" s="76" t="str">
        <f>IF(J98&gt;0,VLOOKUP(D98,[2]APS!$A$1:$C$65536,2,0),"")</f>
        <v/>
      </c>
    </row>
    <row r="99" spans="1:19" ht="30" customHeight="1">
      <c r="A99" s="155"/>
      <c r="B99" s="156"/>
      <c r="C99" s="157"/>
      <c r="D99" s="158"/>
      <c r="E99" s="159"/>
      <c r="F99" s="159"/>
      <c r="G99" s="159"/>
      <c r="H99" s="160"/>
      <c r="I99" s="161"/>
      <c r="J99" s="160"/>
      <c r="K99" s="162"/>
      <c r="L99" s="160"/>
      <c r="M99" s="163"/>
      <c r="N99" s="158"/>
      <c r="O99" s="158"/>
      <c r="P99" s="158"/>
      <c r="Q99" s="161"/>
      <c r="R99" s="159"/>
      <c r="S99" s="76" t="str">
        <f>IF(J99&gt;0,VLOOKUP(D99,[2]APS!$A$1:$C$65536,2,0),"")</f>
        <v/>
      </c>
    </row>
    <row r="100" spans="1:19">
      <c r="A100" s="155"/>
      <c r="B100" s="156"/>
      <c r="C100" s="157"/>
      <c r="D100" s="158"/>
      <c r="E100" s="159"/>
      <c r="F100" s="159"/>
      <c r="G100" s="159"/>
      <c r="H100" s="160"/>
      <c r="I100" s="161"/>
      <c r="J100" s="160"/>
      <c r="K100" s="162"/>
      <c r="L100" s="160"/>
      <c r="M100" s="163"/>
      <c r="N100" s="158"/>
      <c r="O100" s="158"/>
      <c r="P100" s="158"/>
      <c r="Q100" s="161"/>
      <c r="R100" s="159"/>
      <c r="S100" s="76" t="str">
        <f>IF(J100&gt;0,VLOOKUP(D100,[2]APS!$A$1:$C$65536,2,0),"")</f>
        <v/>
      </c>
    </row>
    <row r="101" spans="1:19" ht="30" customHeight="1">
      <c r="A101" s="155"/>
      <c r="B101" s="156"/>
      <c r="C101" s="157"/>
      <c r="D101" s="158"/>
      <c r="E101" s="159"/>
      <c r="F101" s="159"/>
      <c r="G101" s="159"/>
      <c r="H101" s="160"/>
      <c r="I101" s="161"/>
      <c r="J101" s="160"/>
      <c r="K101" s="162"/>
      <c r="L101" s="160"/>
      <c r="M101" s="163"/>
      <c r="N101" s="158"/>
      <c r="O101" s="158"/>
      <c r="P101" s="158"/>
      <c r="Q101" s="161"/>
      <c r="R101" s="159"/>
      <c r="S101" s="76" t="str">
        <f>IF(J101&gt;0,VLOOKUP(D101,[2]APS!$A$1:$C$65536,2,0),"")</f>
        <v/>
      </c>
    </row>
    <row r="102" spans="1:19">
      <c r="A102" s="155"/>
      <c r="B102" s="156"/>
      <c r="C102" s="157"/>
      <c r="D102" s="158"/>
      <c r="E102" s="159"/>
      <c r="F102" s="159"/>
      <c r="G102" s="159"/>
      <c r="H102" s="160"/>
      <c r="I102" s="161"/>
      <c r="J102" s="160"/>
      <c r="K102" s="162"/>
      <c r="L102" s="160"/>
      <c r="M102" s="163"/>
      <c r="N102" s="158"/>
      <c r="O102" s="158"/>
      <c r="P102" s="158"/>
      <c r="Q102" s="161"/>
      <c r="R102" s="159"/>
      <c r="S102" s="76" t="str">
        <f>IF(J102&gt;0,VLOOKUP(D102,[2]APS!$A$1:$C$65536,2,0),"")</f>
        <v/>
      </c>
    </row>
    <row r="103" spans="1:19">
      <c r="A103" s="155"/>
      <c r="B103" s="156"/>
      <c r="C103" s="157"/>
      <c r="D103" s="158"/>
      <c r="E103" s="159"/>
      <c r="F103" s="159"/>
      <c r="G103" s="159"/>
      <c r="H103" s="160"/>
      <c r="I103" s="161"/>
      <c r="J103" s="160"/>
      <c r="K103" s="162"/>
      <c r="L103" s="160"/>
      <c r="M103" s="163"/>
      <c r="N103" s="158"/>
      <c r="O103" s="158"/>
      <c r="P103" s="158"/>
      <c r="Q103" s="161"/>
      <c r="R103" s="159"/>
      <c r="S103" s="76" t="str">
        <f>IF(J103&gt;0,VLOOKUP(D103,[2]APS!$A$1:$C$65536,2,0),"")</f>
        <v/>
      </c>
    </row>
    <row r="104" spans="1:19">
      <c r="A104" s="155"/>
      <c r="B104" s="156"/>
      <c r="C104" s="157"/>
      <c r="D104" s="158"/>
      <c r="E104" s="159"/>
      <c r="F104" s="159"/>
      <c r="G104" s="159"/>
      <c r="H104" s="160"/>
      <c r="I104" s="161"/>
      <c r="J104" s="160"/>
      <c r="K104" s="162"/>
      <c r="L104" s="160"/>
      <c r="M104" s="163"/>
      <c r="N104" s="158"/>
      <c r="O104" s="158"/>
      <c r="P104" s="158"/>
      <c r="Q104" s="161"/>
      <c r="R104" s="159"/>
      <c r="S104" s="76" t="str">
        <f>IF(J104&gt;0,VLOOKUP(D104,[2]APS!$A$1:$C$65536,2,0),"")</f>
        <v/>
      </c>
    </row>
    <row r="105" spans="1:19" ht="30" customHeight="1">
      <c r="A105" s="155"/>
      <c r="B105" s="156"/>
      <c r="C105" s="157"/>
      <c r="D105" s="158"/>
      <c r="E105" s="159"/>
      <c r="F105" s="159"/>
      <c r="G105" s="159"/>
      <c r="H105" s="160"/>
      <c r="I105" s="161"/>
      <c r="J105" s="160"/>
      <c r="K105" s="162"/>
      <c r="L105" s="160"/>
      <c r="M105" s="163"/>
      <c r="N105" s="158"/>
      <c r="O105" s="158"/>
      <c r="P105" s="158"/>
      <c r="Q105" s="161"/>
      <c r="R105" s="159"/>
      <c r="S105" s="76" t="str">
        <f>IF(J105&gt;0,VLOOKUP(D105,[2]APS!$A$1:$C$65536,2,0),"")</f>
        <v/>
      </c>
    </row>
    <row r="106" spans="1:19">
      <c r="A106" s="155"/>
      <c r="B106" s="156"/>
      <c r="C106" s="157"/>
      <c r="D106" s="158"/>
      <c r="E106" s="159"/>
      <c r="F106" s="159"/>
      <c r="G106" s="159"/>
      <c r="H106" s="160"/>
      <c r="I106" s="161"/>
      <c r="J106" s="160"/>
      <c r="K106" s="162"/>
      <c r="L106" s="160"/>
      <c r="M106" s="163"/>
      <c r="N106" s="158"/>
      <c r="O106" s="158"/>
      <c r="P106" s="158"/>
      <c r="Q106" s="161"/>
      <c r="R106" s="159"/>
      <c r="S106" s="76" t="str">
        <f>IF(J106&gt;0,VLOOKUP(D106,[2]APS!$A$1:$C$65536,2,0),"")</f>
        <v/>
      </c>
    </row>
    <row r="107" spans="1:19">
      <c r="A107" s="155"/>
      <c r="B107" s="156"/>
      <c r="C107" s="157"/>
      <c r="D107" s="158"/>
      <c r="E107" s="159"/>
      <c r="F107" s="159"/>
      <c r="G107" s="159"/>
      <c r="H107" s="160"/>
      <c r="I107" s="161"/>
      <c r="J107" s="160"/>
      <c r="K107" s="162"/>
      <c r="L107" s="160"/>
      <c r="M107" s="163"/>
      <c r="N107" s="158"/>
      <c r="O107" s="158"/>
      <c r="P107" s="158"/>
      <c r="Q107" s="161"/>
      <c r="R107" s="159"/>
      <c r="S107" s="76" t="str">
        <f>IF(J107&gt;0,VLOOKUP(D107,[2]APS!$A$1:$C$65536,2,0),"")</f>
        <v/>
      </c>
    </row>
    <row r="108" spans="1:19">
      <c r="A108" s="155"/>
      <c r="B108" s="156"/>
      <c r="C108" s="157"/>
      <c r="D108" s="158"/>
      <c r="E108" s="159"/>
      <c r="F108" s="159"/>
      <c r="G108" s="159"/>
      <c r="H108" s="160"/>
      <c r="I108" s="161"/>
      <c r="J108" s="160"/>
      <c r="K108" s="162"/>
      <c r="L108" s="160"/>
      <c r="M108" s="163"/>
      <c r="N108" s="158"/>
      <c r="O108" s="158"/>
      <c r="P108" s="158"/>
      <c r="Q108" s="161"/>
      <c r="R108" s="159"/>
      <c r="S108" s="76" t="str">
        <f>IF(J108&gt;0,VLOOKUP(D108,[2]APS!$A$1:$C$65536,2,0),"")</f>
        <v/>
      </c>
    </row>
    <row r="109" spans="1:19">
      <c r="A109" s="155"/>
      <c r="B109" s="156"/>
      <c r="C109" s="157"/>
      <c r="D109" s="158"/>
      <c r="E109" s="159"/>
      <c r="F109" s="159"/>
      <c r="G109" s="159"/>
      <c r="H109" s="160"/>
      <c r="I109" s="161"/>
      <c r="J109" s="160"/>
      <c r="K109" s="162"/>
      <c r="L109" s="160"/>
      <c r="M109" s="163"/>
      <c r="N109" s="158"/>
      <c r="O109" s="158"/>
      <c r="P109" s="158"/>
      <c r="Q109" s="161"/>
      <c r="R109" s="159"/>
      <c r="S109" s="76" t="str">
        <f>IF(J109&gt;0,VLOOKUP(D109,[2]APS!$A$1:$C$65536,2,0),"")</f>
        <v/>
      </c>
    </row>
    <row r="110" spans="1:19">
      <c r="A110" s="155"/>
      <c r="B110" s="156"/>
      <c r="C110" s="157"/>
      <c r="D110" s="158"/>
      <c r="E110" s="159"/>
      <c r="F110" s="159"/>
      <c r="G110" s="159"/>
      <c r="H110" s="160"/>
      <c r="I110" s="161"/>
      <c r="J110" s="160"/>
      <c r="K110" s="162"/>
      <c r="L110" s="160"/>
      <c r="M110" s="163"/>
      <c r="N110" s="158"/>
      <c r="O110" s="158"/>
      <c r="P110" s="158"/>
      <c r="Q110" s="161"/>
      <c r="R110" s="159"/>
      <c r="S110" s="76" t="str">
        <f>IF(J110&gt;0,VLOOKUP(D110,[2]APS!$A$1:$C$65536,2,0),"")</f>
        <v/>
      </c>
    </row>
    <row r="111" spans="1:19">
      <c r="A111" s="155"/>
      <c r="B111" s="156"/>
      <c r="C111" s="157"/>
      <c r="D111" s="158"/>
      <c r="E111" s="159"/>
      <c r="F111" s="159"/>
      <c r="G111" s="159"/>
      <c r="H111" s="160"/>
      <c r="I111" s="161"/>
      <c r="J111" s="160"/>
      <c r="K111" s="162"/>
      <c r="L111" s="160"/>
      <c r="M111" s="163"/>
      <c r="N111" s="158"/>
      <c r="O111" s="158"/>
      <c r="P111" s="158"/>
      <c r="Q111" s="161"/>
      <c r="R111" s="159"/>
      <c r="S111" s="76" t="str">
        <f>IF(J111&gt;0,VLOOKUP(D111,[2]APS!$A$1:$C$65536,2,0),"")</f>
        <v/>
      </c>
    </row>
    <row r="112" spans="1:19">
      <c r="A112" s="155"/>
      <c r="B112" s="156"/>
      <c r="C112" s="157"/>
      <c r="D112" s="158"/>
      <c r="E112" s="159"/>
      <c r="F112" s="159"/>
      <c r="G112" s="159"/>
      <c r="H112" s="160"/>
      <c r="I112" s="161"/>
      <c r="J112" s="160"/>
      <c r="K112" s="162"/>
      <c r="L112" s="160"/>
      <c r="M112" s="163"/>
      <c r="N112" s="158"/>
      <c r="O112" s="158"/>
      <c r="P112" s="158"/>
      <c r="Q112" s="161"/>
      <c r="R112" s="159"/>
      <c r="S112" s="76" t="str">
        <f>IF(J112&gt;0,VLOOKUP(D112,[2]APS!$A$1:$C$65536,2,0),"")</f>
        <v/>
      </c>
    </row>
    <row r="113" spans="1:19">
      <c r="A113" s="155"/>
      <c r="B113" s="156"/>
      <c r="C113" s="157"/>
      <c r="D113" s="158"/>
      <c r="E113" s="159"/>
      <c r="F113" s="159"/>
      <c r="G113" s="159"/>
      <c r="H113" s="160"/>
      <c r="I113" s="161"/>
      <c r="J113" s="160"/>
      <c r="K113" s="162"/>
      <c r="L113" s="160"/>
      <c r="M113" s="163"/>
      <c r="N113" s="158"/>
      <c r="O113" s="158"/>
      <c r="P113" s="158"/>
      <c r="Q113" s="161"/>
      <c r="R113" s="159"/>
      <c r="S113" s="76" t="str">
        <f>IF(J113&gt;0,VLOOKUP(D113,[2]APS!$A$1:$C$65536,2,0),"")</f>
        <v/>
      </c>
    </row>
    <row r="114" spans="1:19">
      <c r="A114" s="155"/>
      <c r="B114" s="156"/>
      <c r="C114" s="157"/>
      <c r="D114" s="158"/>
      <c r="E114" s="159"/>
      <c r="F114" s="159"/>
      <c r="G114" s="159"/>
      <c r="H114" s="160"/>
      <c r="I114" s="161"/>
      <c r="J114" s="160"/>
      <c r="K114" s="162"/>
      <c r="L114" s="160"/>
      <c r="M114" s="163"/>
      <c r="N114" s="158"/>
      <c r="O114" s="158"/>
      <c r="P114" s="158"/>
      <c r="Q114" s="161"/>
      <c r="R114" s="159"/>
      <c r="S114" s="76" t="str">
        <f>IF(J114&gt;0,VLOOKUP(D114,[2]APS!$A$1:$C$65536,2,0),"")</f>
        <v/>
      </c>
    </row>
    <row r="115" spans="1:19">
      <c r="A115" s="155"/>
      <c r="B115" s="156"/>
      <c r="C115" s="157"/>
      <c r="D115" s="158"/>
      <c r="E115" s="159"/>
      <c r="F115" s="159"/>
      <c r="G115" s="159"/>
      <c r="H115" s="160"/>
      <c r="I115" s="161"/>
      <c r="J115" s="160"/>
      <c r="K115" s="162"/>
      <c r="L115" s="160"/>
      <c r="M115" s="163"/>
      <c r="N115" s="158"/>
      <c r="O115" s="158"/>
      <c r="P115" s="158"/>
      <c r="Q115" s="161"/>
      <c r="R115" s="159"/>
      <c r="S115" s="76" t="str">
        <f>IF(J115&gt;0,VLOOKUP(D115,[2]APS!$A$1:$C$65536,2,0),"")</f>
        <v/>
      </c>
    </row>
    <row r="116" spans="1:19">
      <c r="A116" s="155"/>
      <c r="B116" s="156"/>
      <c r="C116" s="157"/>
      <c r="D116" s="158"/>
      <c r="E116" s="159"/>
      <c r="F116" s="159"/>
      <c r="G116" s="159"/>
      <c r="H116" s="160"/>
      <c r="I116" s="161"/>
      <c r="J116" s="160"/>
      <c r="K116" s="162"/>
      <c r="L116" s="160"/>
      <c r="M116" s="163"/>
      <c r="N116" s="158"/>
      <c r="O116" s="158"/>
      <c r="P116" s="158"/>
      <c r="Q116" s="161"/>
      <c r="R116" s="159"/>
      <c r="S116" s="76" t="str">
        <f>IF(J116&gt;0,VLOOKUP(D116,[2]APS!$A$1:$C$65536,2,0),"")</f>
        <v/>
      </c>
    </row>
    <row r="117" spans="1:19">
      <c r="A117" s="155"/>
      <c r="B117" s="156"/>
      <c r="C117" s="157"/>
      <c r="D117" s="158"/>
      <c r="E117" s="159"/>
      <c r="F117" s="159"/>
      <c r="G117" s="159"/>
      <c r="H117" s="160"/>
      <c r="I117" s="161"/>
      <c r="J117" s="160"/>
      <c r="K117" s="162"/>
      <c r="L117" s="160"/>
      <c r="M117" s="163"/>
      <c r="N117" s="158"/>
      <c r="O117" s="158"/>
      <c r="P117" s="158"/>
      <c r="Q117" s="161"/>
      <c r="R117" s="159"/>
      <c r="S117" s="76" t="str">
        <f>IF(J117&gt;0,VLOOKUP(D117,[2]APS!$A$1:$C$65536,2,0),"")</f>
        <v/>
      </c>
    </row>
    <row r="118" spans="1:19">
      <c r="A118" s="155"/>
      <c r="B118" s="156"/>
      <c r="C118" s="157"/>
      <c r="D118" s="158"/>
      <c r="E118" s="159"/>
      <c r="F118" s="159"/>
      <c r="G118" s="159"/>
      <c r="H118" s="160"/>
      <c r="I118" s="161"/>
      <c r="J118" s="160"/>
      <c r="K118" s="162"/>
      <c r="L118" s="160"/>
      <c r="M118" s="163"/>
      <c r="N118" s="158"/>
      <c r="O118" s="158"/>
      <c r="P118" s="158"/>
      <c r="Q118" s="161"/>
      <c r="R118" s="159"/>
      <c r="S118" s="76" t="str">
        <f>IF(J118&gt;0,VLOOKUP(D118,[2]APS!$A$1:$C$65536,2,0),"")</f>
        <v/>
      </c>
    </row>
    <row r="119" spans="1:19">
      <c r="A119" s="155"/>
      <c r="B119" s="156"/>
      <c r="C119" s="157"/>
      <c r="D119" s="158"/>
      <c r="E119" s="159"/>
      <c r="F119" s="159"/>
      <c r="G119" s="159"/>
      <c r="H119" s="160"/>
      <c r="I119" s="161"/>
      <c r="J119" s="160"/>
      <c r="K119" s="162"/>
      <c r="L119" s="160"/>
      <c r="M119" s="163"/>
      <c r="N119" s="158"/>
      <c r="O119" s="158"/>
      <c r="P119" s="158"/>
      <c r="Q119" s="161"/>
      <c r="R119" s="159"/>
      <c r="S119" s="76" t="str">
        <f>IF(J119&gt;0,VLOOKUP(D119,[2]APS!$A$1:$C$65536,2,0),"")</f>
        <v/>
      </c>
    </row>
    <row r="120" spans="1:19">
      <c r="A120" s="155"/>
      <c r="B120" s="156"/>
      <c r="C120" s="157"/>
      <c r="D120" s="158"/>
      <c r="E120" s="159"/>
      <c r="F120" s="159"/>
      <c r="G120" s="159"/>
      <c r="H120" s="160"/>
      <c r="I120" s="161"/>
      <c r="J120" s="160"/>
      <c r="K120" s="162"/>
      <c r="L120" s="160"/>
      <c r="M120" s="163"/>
      <c r="N120" s="158"/>
      <c r="O120" s="158"/>
      <c r="P120" s="158"/>
      <c r="Q120" s="161"/>
      <c r="R120" s="159"/>
      <c r="S120" s="76" t="str">
        <f>IF(J120&gt;0,VLOOKUP(D120,[2]APS!$A$1:$C$65536,2,0),"")</f>
        <v/>
      </c>
    </row>
    <row r="121" spans="1:19">
      <c r="A121" s="155"/>
      <c r="B121" s="156"/>
      <c r="C121" s="157"/>
      <c r="D121" s="158"/>
      <c r="E121" s="159"/>
      <c r="F121" s="159"/>
      <c r="G121" s="159"/>
      <c r="H121" s="160"/>
      <c r="I121" s="161"/>
      <c r="J121" s="160"/>
      <c r="K121" s="162"/>
      <c r="L121" s="160"/>
      <c r="M121" s="163"/>
      <c r="N121" s="158"/>
      <c r="O121" s="158"/>
      <c r="P121" s="158"/>
      <c r="Q121" s="161"/>
      <c r="R121" s="159"/>
      <c r="S121" s="76" t="str">
        <f>IF(J121&gt;0,VLOOKUP(D121,[2]APS!$A$1:$C$65536,2,0),"")</f>
        <v/>
      </c>
    </row>
    <row r="122" spans="1:19">
      <c r="A122" s="155"/>
      <c r="B122" s="156"/>
      <c r="C122" s="157"/>
      <c r="D122" s="158"/>
      <c r="E122" s="159"/>
      <c r="F122" s="159"/>
      <c r="G122" s="159"/>
      <c r="H122" s="160"/>
      <c r="I122" s="161"/>
      <c r="J122" s="160"/>
      <c r="K122" s="162"/>
      <c r="L122" s="160"/>
      <c r="M122" s="163"/>
      <c r="N122" s="158"/>
      <c r="O122" s="158"/>
      <c r="P122" s="158"/>
      <c r="Q122" s="161"/>
      <c r="R122" s="159"/>
      <c r="S122" s="76" t="str">
        <f>IF(J122&gt;0,VLOOKUP(D122,[2]APS!$A$1:$C$65536,2,0),"")</f>
        <v/>
      </c>
    </row>
    <row r="123" spans="1:19">
      <c r="A123" s="155"/>
      <c r="B123" s="156"/>
      <c r="C123" s="157"/>
      <c r="D123" s="158"/>
      <c r="E123" s="159"/>
      <c r="F123" s="159"/>
      <c r="G123" s="159"/>
      <c r="H123" s="160"/>
      <c r="I123" s="161"/>
      <c r="J123" s="160"/>
      <c r="K123" s="162"/>
      <c r="L123" s="160"/>
      <c r="M123" s="163"/>
      <c r="N123" s="158"/>
      <c r="O123" s="158"/>
      <c r="P123" s="158"/>
      <c r="Q123" s="161"/>
      <c r="R123" s="159"/>
      <c r="S123" s="76" t="str">
        <f>IF(J123&gt;0,VLOOKUP(D123,[2]APS!$A$1:$C$65536,2,0),"")</f>
        <v/>
      </c>
    </row>
    <row r="124" spans="1:19">
      <c r="A124" s="155"/>
      <c r="B124" s="156"/>
      <c r="C124" s="157"/>
      <c r="D124" s="158"/>
      <c r="E124" s="159"/>
      <c r="F124" s="159"/>
      <c r="G124" s="159"/>
      <c r="H124" s="160"/>
      <c r="I124" s="161"/>
      <c r="J124" s="160"/>
      <c r="K124" s="162"/>
      <c r="L124" s="160"/>
      <c r="M124" s="163"/>
      <c r="N124" s="158"/>
      <c r="O124" s="158"/>
      <c r="P124" s="158"/>
      <c r="Q124" s="161"/>
      <c r="R124" s="159"/>
      <c r="S124" s="76" t="str">
        <f>IF(J124&gt;0,VLOOKUP(D124,[2]APS!$A$1:$C$65536,2,0),"")</f>
        <v/>
      </c>
    </row>
    <row r="125" spans="1:19">
      <c r="A125" s="155"/>
      <c r="B125" s="156"/>
      <c r="C125" s="157"/>
      <c r="D125" s="158"/>
      <c r="E125" s="159"/>
      <c r="F125" s="159"/>
      <c r="G125" s="159"/>
      <c r="H125" s="160"/>
      <c r="I125" s="161"/>
      <c r="J125" s="160"/>
      <c r="K125" s="162"/>
      <c r="L125" s="160"/>
      <c r="M125" s="163"/>
      <c r="N125" s="158"/>
      <c r="O125" s="158"/>
      <c r="P125" s="158"/>
      <c r="Q125" s="161"/>
      <c r="R125" s="159"/>
      <c r="S125" s="76" t="str">
        <f>IF(J125&gt;0,VLOOKUP(D125,[2]APS!$A$1:$C$65536,2,0),"")</f>
        <v/>
      </c>
    </row>
    <row r="126" spans="1:19">
      <c r="A126" s="155"/>
      <c r="B126" s="156"/>
      <c r="C126" s="157"/>
      <c r="D126" s="158"/>
      <c r="E126" s="159"/>
      <c r="F126" s="159"/>
      <c r="G126" s="159"/>
      <c r="H126" s="160"/>
      <c r="I126" s="161"/>
      <c r="J126" s="160"/>
      <c r="K126" s="162"/>
      <c r="L126" s="160"/>
      <c r="M126" s="163"/>
      <c r="N126" s="158"/>
      <c r="O126" s="158"/>
      <c r="P126" s="158"/>
      <c r="Q126" s="161"/>
      <c r="R126" s="159"/>
      <c r="S126" s="76" t="str">
        <f>IF(J126&gt;0,VLOOKUP(D126,[2]APS!$A$1:$C$65536,2,0),"")</f>
        <v/>
      </c>
    </row>
    <row r="127" spans="1:19">
      <c r="A127" s="155"/>
      <c r="B127" s="156"/>
      <c r="C127" s="157"/>
      <c r="D127" s="158"/>
      <c r="E127" s="159"/>
      <c r="F127" s="159"/>
      <c r="G127" s="159"/>
      <c r="H127" s="160"/>
      <c r="I127" s="161"/>
      <c r="J127" s="160"/>
      <c r="K127" s="162"/>
      <c r="L127" s="160"/>
      <c r="M127" s="163"/>
      <c r="N127" s="158"/>
      <c r="O127" s="158"/>
      <c r="P127" s="158"/>
      <c r="Q127" s="161"/>
      <c r="R127" s="159"/>
      <c r="S127" s="76" t="str">
        <f>IF(J127&gt;0,VLOOKUP(D127,[2]APS!$A$1:$C$65536,2,0),"")</f>
        <v/>
      </c>
    </row>
    <row r="128" spans="1:19">
      <c r="A128" s="155"/>
      <c r="B128" s="156"/>
      <c r="C128" s="157"/>
      <c r="D128" s="158"/>
      <c r="E128" s="159"/>
      <c r="F128" s="159"/>
      <c r="G128" s="159"/>
      <c r="H128" s="160"/>
      <c r="I128" s="161"/>
      <c r="J128" s="160"/>
      <c r="K128" s="162"/>
      <c r="L128" s="160"/>
      <c r="M128" s="163"/>
      <c r="N128" s="158"/>
      <c r="O128" s="158"/>
      <c r="P128" s="158"/>
      <c r="Q128" s="161"/>
      <c r="R128" s="159"/>
      <c r="S128" s="76" t="str">
        <f>IF(J128&gt;0,VLOOKUP(D128,[2]APS!$A$1:$C$65536,2,0),"")</f>
        <v/>
      </c>
    </row>
    <row r="129" spans="1:19">
      <c r="A129" s="155"/>
      <c r="B129" s="156"/>
      <c r="C129" s="157"/>
      <c r="D129" s="158"/>
      <c r="E129" s="159"/>
      <c r="F129" s="159"/>
      <c r="G129" s="159"/>
      <c r="H129" s="160"/>
      <c r="I129" s="161"/>
      <c r="J129" s="160"/>
      <c r="K129" s="162"/>
      <c r="L129" s="160"/>
      <c r="M129" s="163"/>
      <c r="N129" s="158"/>
      <c r="O129" s="158"/>
      <c r="P129" s="158"/>
      <c r="Q129" s="161"/>
      <c r="R129" s="159"/>
      <c r="S129" s="76" t="str">
        <f>IF(J129&gt;0,VLOOKUP(D129,[2]APS!$A$1:$C$65536,2,0),"")</f>
        <v/>
      </c>
    </row>
    <row r="130" spans="1:19">
      <c r="A130" s="155"/>
      <c r="B130" s="156"/>
      <c r="C130" s="157"/>
      <c r="D130" s="158"/>
      <c r="E130" s="159"/>
      <c r="F130" s="159"/>
      <c r="G130" s="159"/>
      <c r="H130" s="160"/>
      <c r="I130" s="161"/>
      <c r="J130" s="160"/>
      <c r="K130" s="162"/>
      <c r="L130" s="160"/>
      <c r="M130" s="163"/>
      <c r="N130" s="158"/>
      <c r="O130" s="158"/>
      <c r="P130" s="158"/>
      <c r="Q130" s="161"/>
      <c r="R130" s="159"/>
      <c r="S130" s="76" t="str">
        <f>IF(J130&gt;0,VLOOKUP(D130,[2]APS!$A$1:$C$65536,2,0),"")</f>
        <v/>
      </c>
    </row>
    <row r="131" spans="1:19">
      <c r="A131" s="155"/>
      <c r="B131" s="156"/>
      <c r="C131" s="157"/>
      <c r="D131" s="158"/>
      <c r="E131" s="159"/>
      <c r="F131" s="159"/>
      <c r="G131" s="159"/>
      <c r="H131" s="160"/>
      <c r="I131" s="161"/>
      <c r="J131" s="160"/>
      <c r="K131" s="162"/>
      <c r="L131" s="160"/>
      <c r="M131" s="163"/>
      <c r="N131" s="158"/>
      <c r="O131" s="158"/>
      <c r="P131" s="158"/>
      <c r="Q131" s="161"/>
      <c r="R131" s="159"/>
      <c r="S131" s="76" t="str">
        <f>IF(J131&gt;0,VLOOKUP(D131,[2]APS!$A$1:$C$65536,2,0),"")</f>
        <v/>
      </c>
    </row>
    <row r="132" spans="1:19">
      <c r="A132" s="155"/>
      <c r="B132" s="156"/>
      <c r="C132" s="157"/>
      <c r="D132" s="158"/>
      <c r="E132" s="159"/>
      <c r="F132" s="159"/>
      <c r="G132" s="159"/>
      <c r="H132" s="160"/>
      <c r="I132" s="161"/>
      <c r="J132" s="160"/>
      <c r="K132" s="162"/>
      <c r="L132" s="160"/>
      <c r="M132" s="163"/>
      <c r="N132" s="158"/>
      <c r="O132" s="158"/>
      <c r="P132" s="158"/>
      <c r="Q132" s="161"/>
      <c r="R132" s="159"/>
      <c r="S132" s="76" t="str">
        <f>IF(J132&gt;0,VLOOKUP(D132,[2]APS!$A$1:$C$65536,2,0),"")</f>
        <v/>
      </c>
    </row>
    <row r="133" spans="1:19">
      <c r="A133" s="155"/>
      <c r="B133" s="156"/>
      <c r="C133" s="157"/>
      <c r="D133" s="158"/>
      <c r="E133" s="159"/>
      <c r="F133" s="159"/>
      <c r="G133" s="159"/>
      <c r="H133" s="160"/>
      <c r="I133" s="161"/>
      <c r="J133" s="160"/>
      <c r="K133" s="162"/>
      <c r="L133" s="160"/>
      <c r="M133" s="163"/>
      <c r="N133" s="158"/>
      <c r="O133" s="158"/>
      <c r="P133" s="158"/>
      <c r="Q133" s="161"/>
      <c r="R133" s="159"/>
      <c r="S133" s="76" t="str">
        <f>IF(J133&gt;0,VLOOKUP(D133,[2]APS!$A$1:$C$65536,2,0),"")</f>
        <v/>
      </c>
    </row>
    <row r="134" spans="1:19">
      <c r="A134" s="155"/>
      <c r="B134" s="156"/>
      <c r="C134" s="157"/>
      <c r="D134" s="158"/>
      <c r="E134" s="159"/>
      <c r="F134" s="159"/>
      <c r="G134" s="159"/>
      <c r="H134" s="160"/>
      <c r="I134" s="161"/>
      <c r="J134" s="160"/>
      <c r="K134" s="162"/>
      <c r="L134" s="160"/>
      <c r="M134" s="163"/>
      <c r="N134" s="158"/>
      <c r="O134" s="158"/>
      <c r="P134" s="158"/>
      <c r="Q134" s="161"/>
      <c r="R134" s="159"/>
      <c r="S134" s="76" t="str">
        <f>IF(J134&gt;0,VLOOKUP(D134,[2]APS!$A$1:$C$65536,2,0),"")</f>
        <v/>
      </c>
    </row>
    <row r="135" spans="1:19">
      <c r="A135" s="155"/>
      <c r="B135" s="156"/>
      <c r="C135" s="157"/>
      <c r="D135" s="158"/>
      <c r="E135" s="159"/>
      <c r="F135" s="159"/>
      <c r="G135" s="159"/>
      <c r="H135" s="160"/>
      <c r="I135" s="161"/>
      <c r="J135" s="160"/>
      <c r="K135" s="162"/>
      <c r="L135" s="160"/>
      <c r="M135" s="163"/>
      <c r="N135" s="158"/>
      <c r="O135" s="158"/>
      <c r="P135" s="158"/>
      <c r="Q135" s="161"/>
      <c r="R135" s="159"/>
      <c r="S135" s="76" t="str">
        <f>IF(J135&gt;0,VLOOKUP(D135,[2]APS!$A$1:$C$65536,2,0),"")</f>
        <v/>
      </c>
    </row>
    <row r="136" spans="1:19">
      <c r="A136" s="155"/>
      <c r="B136" s="156"/>
      <c r="C136" s="157"/>
      <c r="D136" s="158"/>
      <c r="E136" s="159"/>
      <c r="F136" s="159"/>
      <c r="G136" s="159"/>
      <c r="H136" s="160"/>
      <c r="I136" s="161"/>
      <c r="J136" s="160"/>
      <c r="K136" s="162"/>
      <c r="L136" s="160"/>
      <c r="M136" s="163"/>
      <c r="N136" s="158"/>
      <c r="O136" s="158"/>
      <c r="P136" s="158"/>
      <c r="Q136" s="161"/>
      <c r="R136" s="159"/>
      <c r="S136" s="76" t="str">
        <f>IF(J136&gt;0,VLOOKUP(D136,[2]APS!$A$1:$C$65536,2,0),"")</f>
        <v/>
      </c>
    </row>
    <row r="137" spans="1:19">
      <c r="A137" s="156"/>
      <c r="B137" s="156"/>
      <c r="C137" s="157"/>
      <c r="D137" s="158"/>
      <c r="E137" s="159"/>
      <c r="F137" s="159"/>
      <c r="G137" s="159"/>
      <c r="H137" s="160"/>
      <c r="I137" s="161"/>
      <c r="J137" s="162"/>
      <c r="K137" s="162"/>
      <c r="L137" s="160"/>
      <c r="M137" s="163"/>
      <c r="N137" s="158"/>
      <c r="O137" s="158"/>
      <c r="P137" s="158"/>
      <c r="Q137" s="161"/>
      <c r="R137" s="159"/>
      <c r="S137" s="76" t="str">
        <f>IF(J137&gt;0,VLOOKUP(D137,[2]APS!$A$1:$C$65536,2,0),"")</f>
        <v/>
      </c>
    </row>
    <row r="138" spans="1:19">
      <c r="A138" s="156"/>
      <c r="B138" s="156"/>
      <c r="C138" s="157"/>
      <c r="D138" s="158"/>
      <c r="E138" s="159"/>
      <c r="F138" s="159"/>
      <c r="G138" s="159"/>
      <c r="H138" s="160"/>
      <c r="I138" s="161"/>
      <c r="J138" s="162"/>
      <c r="K138" s="162"/>
      <c r="L138" s="160"/>
      <c r="M138" s="163"/>
      <c r="N138" s="158"/>
      <c r="O138" s="158"/>
      <c r="P138" s="158"/>
      <c r="Q138" s="161"/>
      <c r="R138" s="159"/>
      <c r="S138" s="76" t="str">
        <f>IF(J138&gt;0,VLOOKUP(D138,[2]APS!$A$1:$C$65536,2,0),"")</f>
        <v/>
      </c>
    </row>
    <row r="139" spans="1:19">
      <c r="A139" s="156"/>
      <c r="B139" s="156"/>
      <c r="C139" s="157"/>
      <c r="D139" s="158"/>
      <c r="E139" s="159"/>
      <c r="F139" s="159"/>
      <c r="G139" s="159"/>
      <c r="H139" s="160"/>
      <c r="I139" s="161"/>
      <c r="J139" s="162"/>
      <c r="K139" s="162"/>
      <c r="L139" s="160"/>
      <c r="M139" s="163"/>
      <c r="N139" s="158"/>
      <c r="O139" s="158"/>
      <c r="P139" s="158"/>
      <c r="Q139" s="161"/>
      <c r="R139" s="159"/>
      <c r="S139" s="76" t="str">
        <f>IF(J139&gt;0,VLOOKUP(D139,[2]APS!$A$1:$C$65536,2,0),"")</f>
        <v/>
      </c>
    </row>
    <row r="140" spans="1:19">
      <c r="A140" s="156"/>
      <c r="B140" s="156"/>
      <c r="C140" s="157"/>
      <c r="D140" s="158"/>
      <c r="E140" s="159"/>
      <c r="F140" s="159"/>
      <c r="G140" s="159"/>
      <c r="H140" s="160"/>
      <c r="I140" s="161"/>
      <c r="J140" s="162"/>
      <c r="K140" s="162"/>
      <c r="L140" s="160"/>
      <c r="M140" s="163"/>
      <c r="N140" s="158"/>
      <c r="O140" s="158"/>
      <c r="P140" s="158"/>
      <c r="Q140" s="161"/>
      <c r="R140" s="159"/>
      <c r="S140" s="76" t="str">
        <f>IF(J140&gt;0,VLOOKUP(D140,[2]APS!$A$1:$C$65536,2,0),"")</f>
        <v/>
      </c>
    </row>
    <row r="141" spans="1:19">
      <c r="A141" s="156"/>
      <c r="B141" s="156"/>
      <c r="C141" s="157"/>
      <c r="D141" s="158"/>
      <c r="E141" s="159"/>
      <c r="F141" s="159"/>
      <c r="G141" s="159"/>
      <c r="H141" s="160"/>
      <c r="I141" s="161"/>
      <c r="J141" s="162"/>
      <c r="K141" s="162"/>
      <c r="L141" s="160"/>
      <c r="M141" s="163"/>
      <c r="N141" s="158"/>
      <c r="O141" s="158"/>
      <c r="P141" s="158"/>
      <c r="Q141" s="161"/>
      <c r="R141" s="159"/>
      <c r="S141" s="76" t="str">
        <f>IF(J141&gt;0,VLOOKUP(D141,[2]APS!$A$1:$C$65536,2,0),"")</f>
        <v/>
      </c>
    </row>
    <row r="142" spans="1:19">
      <c r="A142" s="156"/>
      <c r="B142" s="156"/>
      <c r="C142" s="157"/>
      <c r="D142" s="158"/>
      <c r="E142" s="159"/>
      <c r="F142" s="159"/>
      <c r="G142" s="159"/>
      <c r="H142" s="160"/>
      <c r="I142" s="161"/>
      <c r="J142" s="162"/>
      <c r="K142" s="162"/>
      <c r="L142" s="160"/>
      <c r="M142" s="163"/>
      <c r="N142" s="158"/>
      <c r="O142" s="158"/>
      <c r="P142" s="158"/>
      <c r="Q142" s="161"/>
      <c r="R142" s="159"/>
      <c r="S142" s="76" t="str">
        <f>IF(J142&gt;0,VLOOKUP(D142,[2]APS!$A$1:$C$65536,2,0),"")</f>
        <v/>
      </c>
    </row>
    <row r="143" spans="1:19">
      <c r="A143" s="156"/>
      <c r="B143" s="156"/>
      <c r="C143" s="157"/>
      <c r="D143" s="158"/>
      <c r="E143" s="159"/>
      <c r="F143" s="159"/>
      <c r="G143" s="159"/>
      <c r="H143" s="160"/>
      <c r="I143" s="161"/>
      <c r="J143" s="162"/>
      <c r="K143" s="162"/>
      <c r="L143" s="160"/>
      <c r="M143" s="163"/>
      <c r="N143" s="158"/>
      <c r="O143" s="158"/>
      <c r="P143" s="158"/>
      <c r="Q143" s="161"/>
      <c r="R143" s="159"/>
      <c r="S143" s="76" t="str">
        <f>IF(J143&gt;0,VLOOKUP(D143,[2]APS!$A$1:$C$65536,2,0),"")</f>
        <v/>
      </c>
    </row>
    <row r="144" spans="1:19">
      <c r="A144" s="156"/>
      <c r="B144" s="156"/>
      <c r="C144" s="157"/>
      <c r="D144" s="158"/>
      <c r="E144" s="159"/>
      <c r="F144" s="159"/>
      <c r="G144" s="159"/>
      <c r="H144" s="160"/>
      <c r="I144" s="161"/>
      <c r="J144" s="162"/>
      <c r="K144" s="162"/>
      <c r="L144" s="160"/>
      <c r="M144" s="163"/>
      <c r="N144" s="158"/>
      <c r="O144" s="158"/>
      <c r="P144" s="158"/>
      <c r="Q144" s="161"/>
      <c r="R144" s="159"/>
      <c r="S144" s="76" t="str">
        <f>IF(J144&gt;0,VLOOKUP(D144,[2]APS!$A$1:$C$65536,2,0),"")</f>
        <v/>
      </c>
    </row>
    <row r="145" spans="1:19">
      <c r="A145" s="156"/>
      <c r="B145" s="156"/>
      <c r="C145" s="157"/>
      <c r="D145" s="158"/>
      <c r="E145" s="159"/>
      <c r="F145" s="159"/>
      <c r="G145" s="159"/>
      <c r="H145" s="160"/>
      <c r="I145" s="161"/>
      <c r="J145" s="162"/>
      <c r="K145" s="162"/>
      <c r="L145" s="160"/>
      <c r="M145" s="163"/>
      <c r="N145" s="158"/>
      <c r="O145" s="158"/>
      <c r="P145" s="158"/>
      <c r="Q145" s="161"/>
      <c r="R145" s="159"/>
      <c r="S145" s="76" t="str">
        <f>IF(J145&gt;0,VLOOKUP(D145,[2]APS!$A$1:$C$65536,2,0),"")</f>
        <v/>
      </c>
    </row>
    <row r="146" spans="1:19">
      <c r="A146" s="156"/>
      <c r="B146" s="156"/>
      <c r="C146" s="157"/>
      <c r="D146" s="158"/>
      <c r="E146" s="159"/>
      <c r="F146" s="159"/>
      <c r="G146" s="159"/>
      <c r="H146" s="160"/>
      <c r="I146" s="161"/>
      <c r="J146" s="162"/>
      <c r="K146" s="162"/>
      <c r="L146" s="160"/>
      <c r="M146" s="163"/>
      <c r="N146" s="158"/>
      <c r="O146" s="158"/>
      <c r="P146" s="158"/>
      <c r="Q146" s="161"/>
      <c r="R146" s="159"/>
      <c r="S146" s="76" t="str">
        <f>IF(J146&gt;0,VLOOKUP(D146,[2]APS!$A$1:$C$65536,2,0),"")</f>
        <v/>
      </c>
    </row>
    <row r="147" spans="1:19">
      <c r="A147" s="156"/>
      <c r="B147" s="156"/>
      <c r="C147" s="157"/>
      <c r="D147" s="158"/>
      <c r="E147" s="159"/>
      <c r="F147" s="159"/>
      <c r="G147" s="159"/>
      <c r="H147" s="160"/>
      <c r="I147" s="161"/>
      <c r="J147" s="162"/>
      <c r="K147" s="162"/>
      <c r="L147" s="160"/>
      <c r="M147" s="163"/>
      <c r="N147" s="158"/>
      <c r="O147" s="158"/>
      <c r="P147" s="158"/>
      <c r="Q147" s="161"/>
      <c r="R147" s="159"/>
      <c r="S147" s="76" t="str">
        <f>IF(J147&gt;0,VLOOKUP(D147,[2]APS!$A$1:$C$65536,2,0),"")</f>
        <v/>
      </c>
    </row>
  </sheetData>
  <sheetProtection selectLockedCells="1" selectUnlockedCells="1"/>
  <autoFilter ref="A6:S142"/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V991"/>
  <sheetViews>
    <sheetView workbookViewId="0">
      <selection activeCell="D1" sqref="A1:XFD1048576"/>
    </sheetView>
  </sheetViews>
  <sheetFormatPr defaultRowHeight="15"/>
  <cols>
    <col min="1" max="1" width="3.85546875" customWidth="1"/>
    <col min="2" max="2" width="13.5703125" customWidth="1"/>
    <col min="3" max="3" width="15.140625" customWidth="1"/>
    <col min="4" max="4" width="26.140625" customWidth="1"/>
    <col min="5" max="6" width="8.7109375" customWidth="1"/>
    <col min="7" max="8" width="7.5703125" hidden="1" customWidth="1"/>
    <col min="9" max="9" width="2" customWidth="1"/>
    <col min="10" max="11" width="9.28515625" customWidth="1"/>
    <col min="12" max="12" width="9.42578125" customWidth="1"/>
    <col min="13" max="15" width="7.5703125" customWidth="1"/>
    <col min="16" max="16" width="28.85546875" customWidth="1"/>
    <col min="17" max="17" width="3.7109375" customWidth="1"/>
    <col min="18" max="18" width="4.140625" customWidth="1"/>
    <col min="19" max="19" width="12.140625" customWidth="1"/>
    <col min="20" max="20" width="11.5703125" customWidth="1"/>
    <col min="21" max="21" width="29" customWidth="1"/>
    <col min="24" max="25" width="0" hidden="1" customWidth="1"/>
    <col min="26" max="26" width="2.42578125" customWidth="1"/>
    <col min="31" max="32" width="6.42578125" customWidth="1"/>
    <col min="33" max="33" width="24.28515625" customWidth="1"/>
    <col min="35" max="35" width="5.85546875" customWidth="1"/>
    <col min="36" max="36" width="13.42578125" customWidth="1"/>
    <col min="37" max="37" width="20.42578125" customWidth="1"/>
    <col min="38" max="38" width="23.140625" customWidth="1"/>
    <col min="41" max="41" width="1.140625" customWidth="1"/>
    <col min="46" max="47" width="7.28515625" customWidth="1"/>
    <col min="48" max="48" width="26" customWidth="1"/>
    <col min="50" max="50" width="4.5703125" customWidth="1"/>
    <col min="51" max="51" width="11.42578125" customWidth="1"/>
    <col min="52" max="52" width="15.42578125" customWidth="1"/>
    <col min="53" max="53" width="26.140625" customWidth="1"/>
    <col min="56" max="56" width="1.7109375" customWidth="1"/>
    <col min="63" max="63" width="24.42578125" customWidth="1"/>
    <col min="65" max="65" width="4.5703125" customWidth="1"/>
    <col min="66" max="66" width="12.140625" customWidth="1"/>
    <col min="67" max="67" width="17" customWidth="1"/>
    <col min="68" max="68" width="21.85546875" customWidth="1"/>
    <col min="71" max="71" width="2" customWidth="1"/>
    <col min="76" max="77" width="6.42578125" customWidth="1"/>
    <col min="78" max="78" width="21.28515625" customWidth="1"/>
    <col min="80" max="80" width="4.7109375" customWidth="1"/>
    <col min="81" max="81" width="14.42578125" customWidth="1"/>
    <col min="82" max="82" width="16" customWidth="1"/>
    <col min="83" max="83" width="17" customWidth="1"/>
    <col min="86" max="86" width="2.140625" customWidth="1"/>
    <col min="93" max="93" width="23.5703125" customWidth="1"/>
  </cols>
  <sheetData>
    <row r="1" spans="1:93" ht="15.75">
      <c r="A1" s="206" t="s">
        <v>1365</v>
      </c>
      <c r="R1" s="206" t="s">
        <v>1365</v>
      </c>
      <c r="AI1" s="206" t="s">
        <v>1365</v>
      </c>
      <c r="AX1" s="206" t="s">
        <v>1365</v>
      </c>
      <c r="BM1" s="206" t="s">
        <v>1365</v>
      </c>
      <c r="CB1" s="206" t="s">
        <v>1365</v>
      </c>
    </row>
    <row r="2" spans="1:93" ht="15.75">
      <c r="A2" s="206" t="s">
        <v>1366</v>
      </c>
      <c r="R2" s="206" t="s">
        <v>1366</v>
      </c>
      <c r="AI2" s="206" t="s">
        <v>1366</v>
      </c>
      <c r="AX2" s="206" t="s">
        <v>1366</v>
      </c>
      <c r="BM2" s="206" t="s">
        <v>1366</v>
      </c>
      <c r="CB2" s="206" t="s">
        <v>1366</v>
      </c>
    </row>
    <row r="3" spans="1:93" ht="15.75" thickBot="1"/>
    <row r="4" spans="1:93" ht="16.5" thickTop="1">
      <c r="C4" s="207" t="s">
        <v>1367</v>
      </c>
      <c r="D4" s="208"/>
      <c r="E4" s="208">
        <v>1</v>
      </c>
      <c r="F4" s="209"/>
      <c r="G4" s="209"/>
      <c r="H4" s="209"/>
      <c r="I4" s="208"/>
      <c r="J4" s="210"/>
      <c r="K4" s="211"/>
      <c r="L4" s="211"/>
      <c r="M4" s="211"/>
      <c r="N4" s="212"/>
      <c r="T4" s="207" t="s">
        <v>1367</v>
      </c>
      <c r="U4" s="208"/>
      <c r="V4" s="208">
        <v>2</v>
      </c>
      <c r="W4" s="209"/>
      <c r="X4" s="209"/>
      <c r="Y4" s="209"/>
      <c r="Z4" s="208"/>
      <c r="AA4" s="210"/>
      <c r="AB4" s="211"/>
      <c r="AC4" s="211"/>
      <c r="AD4" s="211"/>
      <c r="AE4" s="212"/>
      <c r="AK4" s="207" t="s">
        <v>1367</v>
      </c>
      <c r="AL4" s="208"/>
      <c r="AM4" s="208">
        <v>3</v>
      </c>
      <c r="AN4" s="209"/>
      <c r="AO4" s="208"/>
      <c r="AP4" s="210"/>
      <c r="AQ4" s="211"/>
      <c r="AR4" s="211"/>
      <c r="AS4" s="211"/>
      <c r="AT4" s="212"/>
      <c r="AZ4" s="207" t="s">
        <v>1367</v>
      </c>
      <c r="BA4" s="208"/>
      <c r="BB4" s="208">
        <v>3</v>
      </c>
      <c r="BC4" s="209"/>
      <c r="BD4" s="208"/>
      <c r="BE4" s="210"/>
      <c r="BF4" s="211"/>
      <c r="BG4" s="211"/>
      <c r="BH4" s="211"/>
      <c r="BI4" s="212"/>
      <c r="BO4" s="207" t="s">
        <v>1367</v>
      </c>
      <c r="BP4" s="208"/>
      <c r="BQ4" s="208">
        <v>4</v>
      </c>
      <c r="BR4" s="209"/>
      <c r="BS4" s="208"/>
      <c r="BT4" s="210"/>
      <c r="BU4" s="211"/>
      <c r="BV4" s="211"/>
      <c r="BW4" s="211"/>
      <c r="BX4" s="212"/>
      <c r="CD4" s="207" t="s">
        <v>1367</v>
      </c>
      <c r="CE4" s="208"/>
      <c r="CF4" s="208">
        <v>5</v>
      </c>
      <c r="CG4" s="209"/>
      <c r="CH4" s="208"/>
      <c r="CI4" s="210"/>
      <c r="CJ4" s="211"/>
      <c r="CK4" s="211"/>
      <c r="CL4" s="211"/>
      <c r="CM4" s="212"/>
    </row>
    <row r="5" spans="1:93" ht="16.5" thickBot="1">
      <c r="C5" s="213" t="s">
        <v>1368</v>
      </c>
      <c r="D5" s="214"/>
      <c r="E5" s="214" t="s">
        <v>1369</v>
      </c>
      <c r="F5" s="215"/>
      <c r="G5" s="215"/>
      <c r="H5" s="215"/>
      <c r="I5" s="214"/>
      <c r="J5" s="216"/>
      <c r="K5" s="217"/>
      <c r="L5" s="217"/>
      <c r="M5" s="217"/>
      <c r="N5" s="218"/>
      <c r="T5" s="213" t="s">
        <v>1368</v>
      </c>
      <c r="U5" s="214"/>
      <c r="V5" s="214" t="s">
        <v>1370</v>
      </c>
      <c r="W5" s="215"/>
      <c r="X5" s="215"/>
      <c r="Y5" s="215"/>
      <c r="Z5" s="214"/>
      <c r="AA5" s="216"/>
      <c r="AB5" s="217"/>
      <c r="AC5" s="217"/>
      <c r="AD5" s="217"/>
      <c r="AE5" s="218"/>
      <c r="AK5" s="213" t="s">
        <v>1368</v>
      </c>
      <c r="AL5" s="214"/>
      <c r="AM5" s="214" t="s">
        <v>1399</v>
      </c>
      <c r="AN5" s="215"/>
      <c r="AO5" s="214"/>
      <c r="AP5" s="216"/>
      <c r="AQ5" s="217"/>
      <c r="AR5" s="217"/>
      <c r="AS5" s="217"/>
      <c r="AT5" s="218"/>
      <c r="AZ5" s="213" t="s">
        <v>1368</v>
      </c>
      <c r="BA5" s="214"/>
      <c r="BB5" s="214" t="s">
        <v>1371</v>
      </c>
      <c r="BC5" s="215"/>
      <c r="BD5" s="214"/>
      <c r="BE5" s="216"/>
      <c r="BF5" s="217"/>
      <c r="BG5" s="217"/>
      <c r="BH5" s="217"/>
      <c r="BI5" s="218"/>
      <c r="BO5" s="213" t="s">
        <v>1368</v>
      </c>
      <c r="BP5" s="214"/>
      <c r="BQ5" s="214" t="s">
        <v>1372</v>
      </c>
      <c r="BR5" s="215"/>
      <c r="BS5" s="214"/>
      <c r="BT5" s="216"/>
      <c r="BU5" s="217"/>
      <c r="BV5" s="217"/>
      <c r="BW5" s="217"/>
      <c r="BX5" s="218"/>
      <c r="CD5" s="213" t="s">
        <v>1368</v>
      </c>
      <c r="CE5" s="214"/>
      <c r="CF5" s="214" t="s">
        <v>1373</v>
      </c>
      <c r="CG5" s="215"/>
      <c r="CH5" s="214"/>
      <c r="CI5" s="216"/>
      <c r="CJ5" s="217"/>
      <c r="CK5" s="217"/>
      <c r="CL5" s="217"/>
      <c r="CM5" s="218"/>
    </row>
    <row r="6" spans="1:93" ht="15.75" thickTop="1">
      <c r="C6" s="358" t="s">
        <v>1374</v>
      </c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T6" s="358" t="s">
        <v>1374</v>
      </c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K6" s="358" t="s">
        <v>1374</v>
      </c>
      <c r="AL6" s="358"/>
      <c r="AM6" s="358"/>
      <c r="AN6" s="358"/>
      <c r="AO6" s="358"/>
      <c r="AP6" s="358"/>
      <c r="AQ6" s="358"/>
      <c r="AR6" s="358"/>
      <c r="AS6" s="358"/>
      <c r="AT6" s="358"/>
      <c r="AZ6" s="358" t="s">
        <v>1375</v>
      </c>
      <c r="BA6" s="358"/>
      <c r="BB6" s="358"/>
      <c r="BC6" s="358"/>
      <c r="BD6" s="358"/>
      <c r="BE6" s="358"/>
      <c r="BF6" s="358"/>
      <c r="BG6" s="358"/>
      <c r="BH6" s="358"/>
      <c r="BI6" s="358"/>
      <c r="BO6" s="358" t="s">
        <v>1375</v>
      </c>
      <c r="BP6" s="358"/>
      <c r="BQ6" s="358"/>
      <c r="BR6" s="358"/>
      <c r="BS6" s="358"/>
      <c r="BT6" s="358"/>
      <c r="BU6" s="358"/>
      <c r="BV6" s="358"/>
      <c r="BW6" s="358"/>
      <c r="BX6" s="358"/>
      <c r="CD6" s="358" t="s">
        <v>1375</v>
      </c>
      <c r="CE6" s="358"/>
      <c r="CF6" s="358"/>
      <c r="CG6" s="358"/>
      <c r="CH6" s="358"/>
      <c r="CI6" s="358"/>
      <c r="CJ6" s="358"/>
      <c r="CK6" s="358"/>
      <c r="CL6" s="358"/>
      <c r="CM6" s="358"/>
    </row>
    <row r="7" spans="1:93">
      <c r="A7" s="359" t="s">
        <v>36</v>
      </c>
      <c r="B7" s="359" t="s">
        <v>1376</v>
      </c>
      <c r="C7" s="361" t="s">
        <v>6</v>
      </c>
      <c r="D7" s="361" t="s">
        <v>7</v>
      </c>
      <c r="E7" s="363" t="s">
        <v>1340</v>
      </c>
      <c r="F7" s="363"/>
      <c r="G7" s="219"/>
      <c r="H7" s="219"/>
      <c r="I7" s="219"/>
      <c r="J7" s="363" t="s">
        <v>1341</v>
      </c>
      <c r="K7" s="363"/>
      <c r="L7" s="363" t="s">
        <v>1244</v>
      </c>
      <c r="M7" s="363"/>
      <c r="N7" s="363" t="s">
        <v>1377</v>
      </c>
      <c r="O7" s="363"/>
      <c r="P7" s="359" t="s">
        <v>37</v>
      </c>
      <c r="R7" s="364" t="s">
        <v>36</v>
      </c>
      <c r="S7" s="364" t="s">
        <v>1376</v>
      </c>
      <c r="T7" s="366" t="s">
        <v>6</v>
      </c>
      <c r="U7" s="366" t="s">
        <v>7</v>
      </c>
      <c r="V7" s="363" t="s">
        <v>1340</v>
      </c>
      <c r="W7" s="363"/>
      <c r="X7" s="219"/>
      <c r="Y7" s="219"/>
      <c r="Z7" s="219"/>
      <c r="AA7" s="363" t="s">
        <v>1341</v>
      </c>
      <c r="AB7" s="363"/>
      <c r="AC7" s="363" t="s">
        <v>1244</v>
      </c>
      <c r="AD7" s="363"/>
      <c r="AE7" s="363" t="s">
        <v>1377</v>
      </c>
      <c r="AF7" s="363"/>
      <c r="AG7" s="359" t="s">
        <v>37</v>
      </c>
      <c r="AI7" s="364" t="s">
        <v>36</v>
      </c>
      <c r="AJ7" s="364" t="s">
        <v>1376</v>
      </c>
      <c r="AK7" s="366" t="s">
        <v>6</v>
      </c>
      <c r="AL7" s="361" t="s">
        <v>7</v>
      </c>
      <c r="AM7" s="363" t="s">
        <v>1340</v>
      </c>
      <c r="AN7" s="363"/>
      <c r="AO7" s="219"/>
      <c r="AP7" s="363" t="s">
        <v>1341</v>
      </c>
      <c r="AQ7" s="363"/>
      <c r="AR7" s="363" t="s">
        <v>1244</v>
      </c>
      <c r="AS7" s="363"/>
      <c r="AT7" s="363" t="s">
        <v>1377</v>
      </c>
      <c r="AU7" s="363"/>
      <c r="AV7" s="364" t="s">
        <v>37</v>
      </c>
      <c r="AX7" s="220"/>
      <c r="AY7" s="220"/>
      <c r="AZ7" s="220"/>
      <c r="BA7" s="220"/>
      <c r="BB7" s="363" t="s">
        <v>1340</v>
      </c>
      <c r="BC7" s="363"/>
      <c r="BD7" s="219"/>
      <c r="BE7" s="363" t="s">
        <v>1341</v>
      </c>
      <c r="BF7" s="363"/>
      <c r="BG7" s="363" t="s">
        <v>1244</v>
      </c>
      <c r="BH7" s="363"/>
      <c r="BI7" s="363" t="s">
        <v>1377</v>
      </c>
      <c r="BJ7" s="363"/>
      <c r="BK7" s="220" t="s">
        <v>37</v>
      </c>
      <c r="BM7" s="220"/>
      <c r="BN7" s="220"/>
      <c r="BO7" s="220"/>
      <c r="BP7" s="220"/>
      <c r="BQ7" s="363" t="s">
        <v>1340</v>
      </c>
      <c r="BR7" s="363"/>
      <c r="BS7" s="219"/>
      <c r="BT7" s="363" t="s">
        <v>1341</v>
      </c>
      <c r="BU7" s="363"/>
      <c r="BV7" s="363" t="s">
        <v>1244</v>
      </c>
      <c r="BW7" s="363"/>
      <c r="BX7" s="363" t="s">
        <v>1377</v>
      </c>
      <c r="BY7" s="363"/>
      <c r="BZ7" s="220" t="s">
        <v>37</v>
      </c>
      <c r="CB7" s="220"/>
      <c r="CC7" s="220"/>
      <c r="CD7" s="220"/>
      <c r="CE7" s="220"/>
      <c r="CF7" s="363" t="s">
        <v>1340</v>
      </c>
      <c r="CG7" s="363"/>
      <c r="CH7" s="219"/>
      <c r="CI7" s="363" t="s">
        <v>1341</v>
      </c>
      <c r="CJ7" s="363"/>
      <c r="CK7" s="363" t="s">
        <v>1244</v>
      </c>
      <c r="CL7" s="363"/>
      <c r="CM7" s="363" t="s">
        <v>1377</v>
      </c>
      <c r="CN7" s="363"/>
      <c r="CO7" s="220" t="s">
        <v>37</v>
      </c>
    </row>
    <row r="8" spans="1:93" ht="45">
      <c r="A8" s="360"/>
      <c r="B8" s="360"/>
      <c r="C8" s="362"/>
      <c r="D8" s="362"/>
      <c r="E8" s="220" t="s">
        <v>1339</v>
      </c>
      <c r="F8" s="220" t="s">
        <v>15</v>
      </c>
      <c r="G8" s="220"/>
      <c r="H8" s="220"/>
      <c r="I8" s="220"/>
      <c r="J8" s="220" t="s">
        <v>1339</v>
      </c>
      <c r="K8" s="220" t="s">
        <v>15</v>
      </c>
      <c r="L8" s="220" t="s">
        <v>1340</v>
      </c>
      <c r="M8" s="220" t="s">
        <v>1341</v>
      </c>
      <c r="N8" s="220" t="s">
        <v>1378</v>
      </c>
      <c r="O8" s="221" t="s">
        <v>1379</v>
      </c>
      <c r="P8" s="360"/>
      <c r="R8" s="365"/>
      <c r="S8" s="365"/>
      <c r="T8" s="367"/>
      <c r="U8" s="367"/>
      <c r="V8" s="220" t="s">
        <v>1339</v>
      </c>
      <c r="W8" s="220" t="s">
        <v>15</v>
      </c>
      <c r="X8" s="220"/>
      <c r="Y8" s="220"/>
      <c r="Z8" s="220"/>
      <c r="AA8" s="220" t="s">
        <v>1339</v>
      </c>
      <c r="AB8" s="220" t="s">
        <v>15</v>
      </c>
      <c r="AC8" s="220" t="s">
        <v>1340</v>
      </c>
      <c r="AD8" s="220" t="s">
        <v>1341</v>
      </c>
      <c r="AE8" s="220" t="s">
        <v>1378</v>
      </c>
      <c r="AF8" s="221" t="s">
        <v>1379</v>
      </c>
      <c r="AG8" s="360"/>
      <c r="AI8" s="365"/>
      <c r="AJ8" s="365"/>
      <c r="AK8" s="367"/>
      <c r="AL8" s="362"/>
      <c r="AM8" s="220" t="s">
        <v>1339</v>
      </c>
      <c r="AN8" s="220" t="s">
        <v>15</v>
      </c>
      <c r="AO8" s="220"/>
      <c r="AP8" s="220" t="s">
        <v>1339</v>
      </c>
      <c r="AQ8" s="220" t="s">
        <v>15</v>
      </c>
      <c r="AR8" s="220" t="s">
        <v>1340</v>
      </c>
      <c r="AS8" s="220" t="s">
        <v>1341</v>
      </c>
      <c r="AT8" s="220" t="s">
        <v>1378</v>
      </c>
      <c r="AU8" s="221" t="s">
        <v>1379</v>
      </c>
      <c r="AV8" s="365"/>
      <c r="AX8" s="220" t="s">
        <v>36</v>
      </c>
      <c r="AY8" s="220" t="s">
        <v>1376</v>
      </c>
      <c r="AZ8" s="222" t="s">
        <v>6</v>
      </c>
      <c r="BA8" s="222" t="s">
        <v>7</v>
      </c>
      <c r="BB8" s="220" t="s">
        <v>1339</v>
      </c>
      <c r="BC8" s="220" t="s">
        <v>15</v>
      </c>
      <c r="BD8" s="220"/>
      <c r="BE8" s="220" t="s">
        <v>1339</v>
      </c>
      <c r="BF8" s="220" t="s">
        <v>15</v>
      </c>
      <c r="BG8" s="220" t="s">
        <v>1340</v>
      </c>
      <c r="BH8" s="220" t="s">
        <v>1341</v>
      </c>
      <c r="BI8" s="220" t="s">
        <v>1378</v>
      </c>
      <c r="BJ8" s="221" t="s">
        <v>1379</v>
      </c>
      <c r="BK8" s="220"/>
      <c r="BM8" s="220" t="s">
        <v>36</v>
      </c>
      <c r="BN8" s="220" t="s">
        <v>1376</v>
      </c>
      <c r="BO8" s="222" t="s">
        <v>6</v>
      </c>
      <c r="BP8" s="222" t="s">
        <v>7</v>
      </c>
      <c r="BQ8" s="220" t="s">
        <v>1339</v>
      </c>
      <c r="BR8" s="220" t="s">
        <v>15</v>
      </c>
      <c r="BS8" s="220"/>
      <c r="BT8" s="220" t="s">
        <v>1339</v>
      </c>
      <c r="BU8" s="220" t="s">
        <v>15</v>
      </c>
      <c r="BV8" s="220" t="s">
        <v>1340</v>
      </c>
      <c r="BW8" s="220" t="s">
        <v>1341</v>
      </c>
      <c r="BX8" s="220" t="s">
        <v>1378</v>
      </c>
      <c r="BY8" s="221" t="s">
        <v>1379</v>
      </c>
      <c r="BZ8" s="220"/>
      <c r="CB8" s="220" t="s">
        <v>36</v>
      </c>
      <c r="CC8" s="220" t="s">
        <v>1376</v>
      </c>
      <c r="CD8" s="222" t="s">
        <v>6</v>
      </c>
      <c r="CE8" s="222" t="s">
        <v>7</v>
      </c>
      <c r="CF8" s="220" t="s">
        <v>1339</v>
      </c>
      <c r="CG8" s="220" t="s">
        <v>15</v>
      </c>
      <c r="CH8" s="220"/>
      <c r="CI8" s="220" t="s">
        <v>1339</v>
      </c>
      <c r="CJ8" s="220" t="s">
        <v>15</v>
      </c>
      <c r="CK8" s="220" t="s">
        <v>1340</v>
      </c>
      <c r="CL8" s="220" t="s">
        <v>1341</v>
      </c>
      <c r="CM8" s="220" t="s">
        <v>1378</v>
      </c>
      <c r="CN8" s="221" t="s">
        <v>1379</v>
      </c>
      <c r="CO8" s="220"/>
    </row>
    <row r="9" spans="1:93" hidden="1">
      <c r="A9" s="124">
        <v>1</v>
      </c>
      <c r="B9" s="368" t="s">
        <v>1380</v>
      </c>
      <c r="C9" s="31"/>
      <c r="D9" s="32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369"/>
      <c r="R9" s="124">
        <v>1</v>
      </c>
      <c r="S9" s="368" t="s">
        <v>1380</v>
      </c>
      <c r="T9" s="31"/>
      <c r="U9" s="32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370"/>
      <c r="AI9" s="124">
        <v>1</v>
      </c>
      <c r="AJ9" s="373" t="s">
        <v>1380</v>
      </c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374"/>
      <c r="AX9" s="124">
        <v>1</v>
      </c>
      <c r="AY9" s="373" t="s">
        <v>1380</v>
      </c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374"/>
      <c r="BM9" s="124">
        <v>1</v>
      </c>
      <c r="BN9" s="373" t="s">
        <v>1380</v>
      </c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374"/>
      <c r="CB9" s="124">
        <v>1</v>
      </c>
      <c r="CC9" s="373" t="s">
        <v>1380</v>
      </c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377"/>
    </row>
    <row r="10" spans="1:93" hidden="1">
      <c r="A10" s="124">
        <v>2</v>
      </c>
      <c r="B10" s="368"/>
      <c r="C10" s="31"/>
      <c r="D10" s="32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369"/>
      <c r="R10" s="124">
        <v>2</v>
      </c>
      <c r="S10" s="368"/>
      <c r="T10" s="31"/>
      <c r="U10" s="32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371"/>
      <c r="AI10" s="124">
        <v>2</v>
      </c>
      <c r="AJ10" s="373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375"/>
      <c r="AX10" s="124">
        <v>2</v>
      </c>
      <c r="AY10" s="373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375"/>
      <c r="BM10" s="124">
        <v>2</v>
      </c>
      <c r="BN10" s="373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375"/>
      <c r="CB10" s="124">
        <v>2</v>
      </c>
      <c r="CC10" s="373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377"/>
    </row>
    <row r="11" spans="1:93" hidden="1">
      <c r="A11" s="124">
        <v>3</v>
      </c>
      <c r="B11" s="368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369"/>
      <c r="R11" s="124">
        <v>3</v>
      </c>
      <c r="S11" s="368"/>
      <c r="T11" s="31"/>
      <c r="U11" s="32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371"/>
      <c r="AI11" s="124">
        <v>3</v>
      </c>
      <c r="AJ11" s="373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375"/>
      <c r="AX11" s="124">
        <v>3</v>
      </c>
      <c r="AY11" s="373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375"/>
      <c r="BM11" s="124">
        <v>3</v>
      </c>
      <c r="BN11" s="373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375"/>
      <c r="CB11" s="124">
        <v>3</v>
      </c>
      <c r="CC11" s="373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377"/>
    </row>
    <row r="12" spans="1:93" hidden="1">
      <c r="A12" s="124">
        <v>4</v>
      </c>
      <c r="B12" s="368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369"/>
      <c r="R12" s="124">
        <v>4</v>
      </c>
      <c r="S12" s="368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371"/>
      <c r="AI12" s="124">
        <v>4</v>
      </c>
      <c r="AJ12" s="373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375"/>
      <c r="AX12" s="124">
        <v>4</v>
      </c>
      <c r="AY12" s="373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375"/>
      <c r="BM12" s="124">
        <v>4</v>
      </c>
      <c r="BN12" s="373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375"/>
      <c r="CB12" s="124">
        <v>4</v>
      </c>
      <c r="CC12" s="373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377"/>
    </row>
    <row r="13" spans="1:93" hidden="1">
      <c r="A13" s="124">
        <v>5</v>
      </c>
      <c r="B13" s="368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369"/>
      <c r="R13" s="124">
        <v>5</v>
      </c>
      <c r="S13" s="368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371"/>
      <c r="AI13" s="124">
        <v>5</v>
      </c>
      <c r="AJ13" s="373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375"/>
      <c r="AX13" s="124">
        <v>5</v>
      </c>
      <c r="AY13" s="373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375"/>
      <c r="BM13" s="124">
        <v>5</v>
      </c>
      <c r="BN13" s="373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375"/>
      <c r="CB13" s="124">
        <v>5</v>
      </c>
      <c r="CC13" s="373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377"/>
    </row>
    <row r="14" spans="1:93" hidden="1">
      <c r="A14" s="124">
        <v>6</v>
      </c>
      <c r="B14" s="368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369"/>
      <c r="R14" s="124">
        <v>6</v>
      </c>
      <c r="S14" s="368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371"/>
      <c r="AI14" s="124">
        <v>6</v>
      </c>
      <c r="AJ14" s="373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375"/>
      <c r="AX14" s="124">
        <v>6</v>
      </c>
      <c r="AY14" s="373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375"/>
      <c r="BM14" s="124">
        <v>6</v>
      </c>
      <c r="BN14" s="373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375"/>
      <c r="CB14" s="124">
        <v>6</v>
      </c>
      <c r="CC14" s="373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377"/>
    </row>
    <row r="15" spans="1:93" hidden="1">
      <c r="A15" s="124">
        <v>7</v>
      </c>
      <c r="B15" s="368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369"/>
      <c r="R15" s="124">
        <v>7</v>
      </c>
      <c r="S15" s="368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371"/>
      <c r="AI15" s="124">
        <v>7</v>
      </c>
      <c r="AJ15" s="373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375"/>
      <c r="AX15" s="124">
        <v>7</v>
      </c>
      <c r="AY15" s="373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375"/>
      <c r="BM15" s="124">
        <v>7</v>
      </c>
      <c r="BN15" s="373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375"/>
      <c r="CB15" s="124">
        <v>7</v>
      </c>
      <c r="CC15" s="373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377"/>
    </row>
    <row r="16" spans="1:93" hidden="1">
      <c r="A16" s="124">
        <v>8</v>
      </c>
      <c r="B16" s="368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369"/>
      <c r="R16" s="124">
        <v>8</v>
      </c>
      <c r="S16" s="368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371"/>
      <c r="AI16" s="124">
        <v>8</v>
      </c>
      <c r="AJ16" s="373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375"/>
      <c r="AX16" s="124">
        <v>8</v>
      </c>
      <c r="AY16" s="373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375"/>
      <c r="BM16" s="124">
        <v>8</v>
      </c>
      <c r="BN16" s="373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375"/>
      <c r="CB16" s="124">
        <v>8</v>
      </c>
      <c r="CC16" s="373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377"/>
    </row>
    <row r="17" spans="1:93" hidden="1">
      <c r="A17" s="124">
        <v>9</v>
      </c>
      <c r="B17" s="368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369"/>
      <c r="R17" s="124">
        <v>9</v>
      </c>
      <c r="S17" s="368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371"/>
      <c r="AI17" s="124">
        <v>9</v>
      </c>
      <c r="AJ17" s="373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375"/>
      <c r="AX17" s="124">
        <v>9</v>
      </c>
      <c r="AY17" s="373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375"/>
      <c r="BM17" s="124">
        <v>9</v>
      </c>
      <c r="BN17" s="373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375"/>
      <c r="CB17" s="124">
        <v>9</v>
      </c>
      <c r="CC17" s="373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377"/>
    </row>
    <row r="18" spans="1:93" hidden="1">
      <c r="A18" s="124">
        <v>10</v>
      </c>
      <c r="B18" s="368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369"/>
      <c r="R18" s="124">
        <v>10</v>
      </c>
      <c r="S18" s="368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371"/>
      <c r="AI18" s="124">
        <v>10</v>
      </c>
      <c r="AJ18" s="373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375"/>
      <c r="AX18" s="124">
        <v>10</v>
      </c>
      <c r="AY18" s="373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375"/>
      <c r="BM18" s="124">
        <v>10</v>
      </c>
      <c r="BN18" s="373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375"/>
      <c r="CB18" s="124">
        <v>10</v>
      </c>
      <c r="CC18" s="373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377"/>
    </row>
    <row r="19" spans="1:93" hidden="1">
      <c r="A19" s="124">
        <v>11</v>
      </c>
      <c r="B19" s="368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369"/>
      <c r="R19" s="124">
        <v>11</v>
      </c>
      <c r="S19" s="368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371"/>
      <c r="AI19" s="124">
        <v>11</v>
      </c>
      <c r="AJ19" s="373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375"/>
      <c r="AX19" s="124">
        <v>11</v>
      </c>
      <c r="AY19" s="373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375"/>
      <c r="BM19" s="124">
        <v>11</v>
      </c>
      <c r="BN19" s="373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375"/>
      <c r="CB19" s="124">
        <v>11</v>
      </c>
      <c r="CC19" s="373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377"/>
    </row>
    <row r="20" spans="1:93" hidden="1">
      <c r="A20" s="124">
        <v>12</v>
      </c>
      <c r="B20" s="368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369"/>
      <c r="R20" s="124">
        <v>12</v>
      </c>
      <c r="S20" s="368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371"/>
      <c r="AI20" s="124">
        <v>12</v>
      </c>
      <c r="AJ20" s="373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375"/>
      <c r="AX20" s="124">
        <v>12</v>
      </c>
      <c r="AY20" s="373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375"/>
      <c r="BM20" s="124">
        <v>12</v>
      </c>
      <c r="BN20" s="373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375"/>
      <c r="CB20" s="124">
        <v>12</v>
      </c>
      <c r="CC20" s="373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377"/>
    </row>
    <row r="21" spans="1:93" hidden="1">
      <c r="A21" s="124">
        <v>13</v>
      </c>
      <c r="B21" s="368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369"/>
      <c r="R21" s="124">
        <v>13</v>
      </c>
      <c r="S21" s="368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371"/>
      <c r="AI21" s="124">
        <v>13</v>
      </c>
      <c r="AJ21" s="373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375"/>
      <c r="AX21" s="124">
        <v>13</v>
      </c>
      <c r="AY21" s="373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375"/>
      <c r="BM21" s="124">
        <v>13</v>
      </c>
      <c r="BN21" s="373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375"/>
      <c r="CB21" s="124">
        <v>13</v>
      </c>
      <c r="CC21" s="373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377"/>
    </row>
    <row r="22" spans="1:93" hidden="1">
      <c r="A22" s="124">
        <v>14</v>
      </c>
      <c r="B22" s="368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369"/>
      <c r="R22" s="124">
        <v>14</v>
      </c>
      <c r="S22" s="368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371"/>
      <c r="AI22" s="124">
        <v>14</v>
      </c>
      <c r="AJ22" s="373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375"/>
      <c r="AX22" s="124">
        <v>14</v>
      </c>
      <c r="AY22" s="373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375"/>
      <c r="BM22" s="124">
        <v>14</v>
      </c>
      <c r="BN22" s="373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375"/>
      <c r="CB22" s="124">
        <v>14</v>
      </c>
      <c r="CC22" s="373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377"/>
    </row>
    <row r="23" spans="1:93" hidden="1">
      <c r="A23" s="124">
        <v>15</v>
      </c>
      <c r="B23" s="368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369"/>
      <c r="R23" s="124">
        <v>15</v>
      </c>
      <c r="S23" s="368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372"/>
      <c r="AI23" s="124">
        <v>15</v>
      </c>
      <c r="AJ23" s="373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376"/>
      <c r="AX23" s="124">
        <v>15</v>
      </c>
      <c r="AY23" s="373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376"/>
      <c r="BM23" s="124">
        <v>15</v>
      </c>
      <c r="BN23" s="373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376"/>
      <c r="CB23" s="124">
        <v>15</v>
      </c>
      <c r="CC23" s="373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377"/>
    </row>
    <row r="24" spans="1:93" ht="15.75" hidden="1">
      <c r="A24" s="363" t="s">
        <v>1381</v>
      </c>
      <c r="B24" s="363"/>
      <c r="C24" s="124"/>
      <c r="D24" s="124"/>
      <c r="E24" s="224">
        <f>SUM(E9:E23)</f>
        <v>0</v>
      </c>
      <c r="F24" s="224">
        <f>SUM(F9:F23)</f>
        <v>0</v>
      </c>
      <c r="G24" s="220"/>
      <c r="H24" s="220"/>
      <c r="I24" s="124"/>
      <c r="J24" s="124">
        <f>SUM(J9:J23)</f>
        <v>0</v>
      </c>
      <c r="K24" s="124">
        <f>SUM(K9:K23)</f>
        <v>0</v>
      </c>
      <c r="L24" s="225">
        <f>IF(F24=0,0,(F24/E24*100))</f>
        <v>0</v>
      </c>
      <c r="M24" s="225">
        <f>IF(K24=0,0,(K24/J24*100))</f>
        <v>0</v>
      </c>
      <c r="N24" s="124"/>
      <c r="O24" s="124"/>
      <c r="P24" s="124"/>
      <c r="R24" s="363" t="s">
        <v>1260</v>
      </c>
      <c r="S24" s="363"/>
      <c r="T24" s="220"/>
      <c r="U24" s="220"/>
      <c r="V24" s="220">
        <f>SUM(V9:V23)</f>
        <v>0</v>
      </c>
      <c r="W24" s="220">
        <f>SUM(W9:W23)</f>
        <v>0</v>
      </c>
      <c r="X24" s="220"/>
      <c r="Y24" s="220"/>
      <c r="Z24" s="220"/>
      <c r="AA24" s="220">
        <f>SUM(AA9:AA23)</f>
        <v>0</v>
      </c>
      <c r="AB24" s="220">
        <f>SUM(AB9:AB23)</f>
        <v>0</v>
      </c>
      <c r="AC24" s="225">
        <f>IF(W24=0,0,(W24/V24*100))</f>
        <v>0</v>
      </c>
      <c r="AD24" s="225">
        <f>IF(AB24=0,0,(AB24/AA24*100))</f>
        <v>0</v>
      </c>
      <c r="AE24" s="220"/>
      <c r="AF24" s="220"/>
      <c r="AG24" s="124"/>
      <c r="AI24" s="377" t="s">
        <v>1260</v>
      </c>
      <c r="AJ24" s="377"/>
      <c r="AK24" s="124" t="s">
        <v>1382</v>
      </c>
      <c r="AL24" s="226" t="e">
        <f>AN24/AT24</f>
        <v>#DIV/0!</v>
      </c>
      <c r="AM24" s="227">
        <f>SUM(AM9:AM23)</f>
        <v>0</v>
      </c>
      <c r="AN24" s="227">
        <f>SUM(AN9:AN23)</f>
        <v>0</v>
      </c>
      <c r="AO24" s="124"/>
      <c r="AP24" s="124">
        <f>SUM(AP9:AP23)</f>
        <v>0</v>
      </c>
      <c r="AQ24" s="124">
        <f>SUM(AQ9:AQ23)</f>
        <v>0</v>
      </c>
      <c r="AR24" s="225">
        <f>IF(AN24=0,0,(AN24/AM24*100))</f>
        <v>0</v>
      </c>
      <c r="AS24" s="225">
        <f>IF(AQ24=0,0,(AQ24/AP24*100))</f>
        <v>0</v>
      </c>
      <c r="AT24" s="124"/>
      <c r="AU24" s="124"/>
      <c r="AV24" s="124"/>
      <c r="AX24" s="377" t="s">
        <v>1260</v>
      </c>
      <c r="AY24" s="377"/>
      <c r="AZ24" s="124" t="s">
        <v>1382</v>
      </c>
      <c r="BA24" s="228" t="e">
        <f>BC24/BI24</f>
        <v>#DIV/0!</v>
      </c>
      <c r="BB24" s="124">
        <f>SUM(BB9:BB23)</f>
        <v>0</v>
      </c>
      <c r="BC24" s="124">
        <f>SUM(BC9:BC23)</f>
        <v>0</v>
      </c>
      <c r="BD24" s="124"/>
      <c r="BE24" s="124">
        <f>SUM(BE9:BE23)</f>
        <v>0</v>
      </c>
      <c r="BF24" s="124">
        <f>SUM(BF9:BF23)</f>
        <v>0</v>
      </c>
      <c r="BG24" s="225">
        <f>IF(BC24=0,0,(BC24/BB24*100))</f>
        <v>0</v>
      </c>
      <c r="BH24" s="225">
        <f>IF(BF24=0,0,(BF24/BE24*100))</f>
        <v>0</v>
      </c>
      <c r="BI24" s="124"/>
      <c r="BJ24" s="124"/>
      <c r="BK24" s="124"/>
      <c r="BM24" s="377" t="s">
        <v>1260</v>
      </c>
      <c r="BN24" s="377"/>
      <c r="BO24" s="124" t="s">
        <v>1382</v>
      </c>
      <c r="BP24" s="227">
        <f>BR24/BX24</f>
        <v>0</v>
      </c>
      <c r="BQ24" s="124">
        <f>SUM(BQ9:BQ23)</f>
        <v>0</v>
      </c>
      <c r="BR24" s="124">
        <f>SUM(BR9:BR23)</f>
        <v>0</v>
      </c>
      <c r="BS24" s="124"/>
      <c r="BT24" s="124">
        <f>SUM(BT9:BT23)</f>
        <v>0</v>
      </c>
      <c r="BU24" s="124">
        <f>SUM(BU9:BU23)</f>
        <v>0</v>
      </c>
      <c r="BV24" s="225">
        <f>IF(BR24=0,0,(BR24/BQ24*100))</f>
        <v>0</v>
      </c>
      <c r="BW24" s="225">
        <f>IF(BU24=0,0,(BU24/BT24*100))</f>
        <v>0</v>
      </c>
      <c r="BX24" s="124">
        <v>10</v>
      </c>
      <c r="BY24" s="124">
        <v>1</v>
      </c>
      <c r="BZ24" s="124"/>
      <c r="CB24" s="377" t="s">
        <v>1260</v>
      </c>
      <c r="CC24" s="377"/>
      <c r="CD24" s="124"/>
      <c r="CE24" s="124"/>
      <c r="CF24" s="124">
        <f>SUM(CF9:CF23)</f>
        <v>0</v>
      </c>
      <c r="CG24" s="124">
        <f>SUM(CG9:CG23)</f>
        <v>0</v>
      </c>
      <c r="CH24" s="124"/>
      <c r="CI24" s="124">
        <f>SUM(CI9:CI23)</f>
        <v>0</v>
      </c>
      <c r="CJ24" s="124">
        <f>SUM(CJ9:CJ23)</f>
        <v>0</v>
      </c>
      <c r="CK24" s="225">
        <f>IF(CG24=0,0,(CG24/CF24*100))</f>
        <v>0</v>
      </c>
      <c r="CL24" s="225">
        <f>IF(CJ24=0,0,(CJ24/CI24*100))</f>
        <v>0</v>
      </c>
      <c r="CM24" s="124"/>
      <c r="CN24" s="124"/>
      <c r="CO24" s="124"/>
    </row>
    <row r="25" spans="1:93" ht="30">
      <c r="A25" s="124">
        <v>1</v>
      </c>
      <c r="B25" s="368" t="s">
        <v>1383</v>
      </c>
      <c r="C25" s="31" t="s">
        <v>334</v>
      </c>
      <c r="D25" s="32" t="s">
        <v>335</v>
      </c>
      <c r="E25" s="227"/>
      <c r="F25" s="227">
        <v>124</v>
      </c>
      <c r="G25" s="124"/>
      <c r="H25" s="124"/>
      <c r="I25" s="124"/>
      <c r="J25" s="124"/>
      <c r="K25" s="124"/>
      <c r="L25" s="124"/>
      <c r="M25" s="124"/>
      <c r="N25" s="124"/>
      <c r="O25" s="124"/>
      <c r="P25" s="373"/>
      <c r="R25" s="124">
        <v>1</v>
      </c>
      <c r="S25" s="368" t="s">
        <v>1383</v>
      </c>
      <c r="T25" s="31" t="s">
        <v>331</v>
      </c>
      <c r="U25" s="32" t="s">
        <v>332</v>
      </c>
      <c r="V25" s="124">
        <v>281</v>
      </c>
      <c r="W25" s="124">
        <v>350</v>
      </c>
      <c r="X25" s="124"/>
      <c r="Y25" s="124"/>
      <c r="Z25" s="124"/>
      <c r="AA25" s="124"/>
      <c r="AB25" s="124"/>
      <c r="AC25" s="124"/>
      <c r="AD25" s="124"/>
      <c r="AE25" s="124"/>
      <c r="AF25" s="124"/>
      <c r="AG25" s="374"/>
      <c r="AI25" s="124">
        <v>1</v>
      </c>
      <c r="AJ25" s="373" t="s">
        <v>1383</v>
      </c>
      <c r="AK25" s="31" t="s">
        <v>331</v>
      </c>
      <c r="AL25" s="32" t="s">
        <v>332</v>
      </c>
      <c r="AM25" s="124">
        <v>400</v>
      </c>
      <c r="AN25" s="124">
        <v>170</v>
      </c>
      <c r="AO25" s="124"/>
      <c r="AP25" s="124"/>
      <c r="AQ25" s="124"/>
      <c r="AR25" s="124"/>
      <c r="AS25" s="124"/>
      <c r="AT25" s="124"/>
      <c r="AU25" s="124"/>
      <c r="AV25" s="374" t="s">
        <v>1424</v>
      </c>
      <c r="AX25" s="124">
        <v>1</v>
      </c>
      <c r="AY25" s="373" t="s">
        <v>1383</v>
      </c>
      <c r="AZ25" s="31"/>
      <c r="BA25" s="32"/>
      <c r="BB25" s="124"/>
      <c r="BC25" s="124"/>
      <c r="BD25" s="124"/>
      <c r="BE25" s="124"/>
      <c r="BF25" s="124"/>
      <c r="BG25" s="124"/>
      <c r="BH25" s="124"/>
      <c r="BI25" s="124"/>
      <c r="BJ25" s="124"/>
      <c r="BK25" s="374"/>
      <c r="BM25" s="124">
        <v>1</v>
      </c>
      <c r="BN25" s="373" t="s">
        <v>1383</v>
      </c>
      <c r="BO25" s="31"/>
      <c r="BP25" s="32"/>
      <c r="BQ25" s="124"/>
      <c r="BR25" s="124"/>
      <c r="BS25" s="124"/>
      <c r="BT25" s="124"/>
      <c r="BU25" s="124"/>
      <c r="BV25" s="124"/>
      <c r="BW25" s="124"/>
      <c r="BX25" s="124"/>
      <c r="BY25" s="124"/>
      <c r="BZ25" s="374"/>
      <c r="CB25" s="124">
        <v>1</v>
      </c>
      <c r="CC25" s="373" t="s">
        <v>1383</v>
      </c>
      <c r="CD25" s="31"/>
      <c r="CE25" s="32"/>
      <c r="CF25" s="124"/>
      <c r="CG25" s="124"/>
      <c r="CH25" s="124"/>
      <c r="CI25" s="124"/>
      <c r="CJ25" s="124"/>
      <c r="CK25" s="124"/>
      <c r="CL25" s="124"/>
      <c r="CM25" s="124"/>
      <c r="CN25" s="124"/>
      <c r="CO25" s="374"/>
    </row>
    <row r="26" spans="1:93" ht="30">
      <c r="A26" s="124">
        <v>2</v>
      </c>
      <c r="B26" s="368"/>
      <c r="C26" s="31"/>
      <c r="D26" s="32"/>
      <c r="E26" s="227"/>
      <c r="F26" s="227"/>
      <c r="G26" s="124"/>
      <c r="H26" s="124"/>
      <c r="I26" s="124"/>
      <c r="J26" s="124"/>
      <c r="K26" s="124"/>
      <c r="L26" s="124"/>
      <c r="M26" s="124"/>
      <c r="N26" s="124"/>
      <c r="O26" s="124"/>
      <c r="P26" s="373"/>
      <c r="R26" s="124">
        <v>2</v>
      </c>
      <c r="S26" s="368"/>
      <c r="T26" s="31" t="s">
        <v>334</v>
      </c>
      <c r="U26" s="32" t="s">
        <v>335</v>
      </c>
      <c r="V26" s="124">
        <v>125</v>
      </c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375"/>
      <c r="AI26" s="124">
        <v>2</v>
      </c>
      <c r="AJ26" s="373"/>
      <c r="AK26" s="31" t="s">
        <v>334</v>
      </c>
      <c r="AL26" s="32" t="s">
        <v>335</v>
      </c>
      <c r="AM26" s="124"/>
      <c r="AN26" s="124">
        <v>180</v>
      </c>
      <c r="AO26" s="124"/>
      <c r="AP26" s="124"/>
      <c r="AQ26" s="124"/>
      <c r="AR26" s="124"/>
      <c r="AS26" s="124"/>
      <c r="AT26" s="124"/>
      <c r="AU26" s="124"/>
      <c r="AV26" s="375"/>
      <c r="AX26" s="124">
        <v>2</v>
      </c>
      <c r="AY26" s="373"/>
      <c r="AZ26" s="31"/>
      <c r="BA26" s="32"/>
      <c r="BB26" s="124"/>
      <c r="BC26" s="124"/>
      <c r="BD26" s="124"/>
      <c r="BE26" s="124"/>
      <c r="BF26" s="124"/>
      <c r="BG26" s="124"/>
      <c r="BH26" s="124"/>
      <c r="BI26" s="124"/>
      <c r="BJ26" s="124"/>
      <c r="BK26" s="375"/>
      <c r="BM26" s="124">
        <v>2</v>
      </c>
      <c r="BN26" s="373"/>
      <c r="BO26" s="31"/>
      <c r="BP26" s="32"/>
      <c r="BQ26" s="124"/>
      <c r="BR26" s="124"/>
      <c r="BS26" s="124"/>
      <c r="BT26" s="124"/>
      <c r="BU26" s="124"/>
      <c r="BV26" s="124"/>
      <c r="BW26" s="124"/>
      <c r="BX26" s="124"/>
      <c r="BY26" s="124"/>
      <c r="BZ26" s="375"/>
      <c r="CB26" s="124">
        <v>2</v>
      </c>
      <c r="CC26" s="373"/>
      <c r="CD26" s="31"/>
      <c r="CE26" s="32"/>
      <c r="CF26" s="124"/>
      <c r="CG26" s="124"/>
      <c r="CH26" s="124"/>
      <c r="CI26" s="124"/>
      <c r="CJ26" s="124"/>
      <c r="CK26" s="124"/>
      <c r="CL26" s="124"/>
      <c r="CM26" s="124"/>
      <c r="CN26" s="124"/>
      <c r="CO26" s="375"/>
    </row>
    <row r="27" spans="1:93" ht="30">
      <c r="A27" s="124">
        <v>3</v>
      </c>
      <c r="B27" s="368"/>
      <c r="C27" s="31"/>
      <c r="D27" s="32"/>
      <c r="E27" s="227"/>
      <c r="F27" s="227"/>
      <c r="G27" s="124"/>
      <c r="H27" s="124"/>
      <c r="I27" s="124"/>
      <c r="J27" s="124"/>
      <c r="K27" s="124"/>
      <c r="L27" s="124"/>
      <c r="M27" s="124"/>
      <c r="N27" s="124"/>
      <c r="O27" s="124"/>
      <c r="P27" s="373"/>
      <c r="R27" s="124">
        <v>3</v>
      </c>
      <c r="S27" s="368"/>
      <c r="T27" s="31" t="s">
        <v>457</v>
      </c>
      <c r="U27" s="32" t="s">
        <v>458</v>
      </c>
      <c r="V27" s="124">
        <v>100</v>
      </c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375"/>
      <c r="AI27" s="124">
        <v>3</v>
      </c>
      <c r="AJ27" s="373"/>
      <c r="AK27" s="31" t="s">
        <v>90</v>
      </c>
      <c r="AL27" s="32" t="s">
        <v>91</v>
      </c>
      <c r="AM27" s="124"/>
      <c r="AN27" s="124">
        <v>25</v>
      </c>
      <c r="AO27" s="124"/>
      <c r="AP27" s="124"/>
      <c r="AQ27" s="124"/>
      <c r="AR27" s="124"/>
      <c r="AS27" s="124"/>
      <c r="AT27" s="124"/>
      <c r="AU27" s="124"/>
      <c r="AV27" s="375"/>
      <c r="AX27" s="124">
        <v>3</v>
      </c>
      <c r="AY27" s="373"/>
      <c r="AZ27" s="31"/>
      <c r="BA27" s="32"/>
      <c r="BB27" s="124"/>
      <c r="BC27" s="124"/>
      <c r="BD27" s="124"/>
      <c r="BE27" s="124"/>
      <c r="BF27" s="124"/>
      <c r="BG27" s="124"/>
      <c r="BH27" s="124"/>
      <c r="BI27" s="124"/>
      <c r="BJ27" s="124"/>
      <c r="BK27" s="375"/>
      <c r="BM27" s="124">
        <v>3</v>
      </c>
      <c r="BN27" s="373"/>
      <c r="BO27" s="31"/>
      <c r="BP27" s="32"/>
      <c r="BQ27" s="124"/>
      <c r="BR27" s="124"/>
      <c r="BS27" s="124"/>
      <c r="BT27" s="124"/>
      <c r="BU27" s="124"/>
      <c r="BV27" s="124"/>
      <c r="BW27" s="124"/>
      <c r="BX27" s="124"/>
      <c r="BY27" s="124"/>
      <c r="BZ27" s="375"/>
      <c r="CB27" s="124">
        <v>3</v>
      </c>
      <c r="CC27" s="373"/>
      <c r="CD27" s="31"/>
      <c r="CE27" s="32"/>
      <c r="CF27" s="124"/>
      <c r="CG27" s="124"/>
      <c r="CH27" s="124"/>
      <c r="CI27" s="124"/>
      <c r="CJ27" s="124"/>
      <c r="CK27" s="124"/>
      <c r="CL27" s="124"/>
      <c r="CM27" s="124"/>
      <c r="CN27" s="124"/>
      <c r="CO27" s="375"/>
    </row>
    <row r="28" spans="1:93">
      <c r="A28" s="124">
        <v>4</v>
      </c>
      <c r="B28" s="368"/>
      <c r="C28" s="31"/>
      <c r="D28" s="32"/>
      <c r="E28" s="227"/>
      <c r="F28" s="227"/>
      <c r="G28" s="124"/>
      <c r="H28" s="124"/>
      <c r="I28" s="124"/>
      <c r="J28" s="124"/>
      <c r="K28" s="124"/>
      <c r="L28" s="124"/>
      <c r="M28" s="124"/>
      <c r="N28" s="124"/>
      <c r="O28" s="124"/>
      <c r="P28" s="373"/>
      <c r="R28" s="124">
        <v>4</v>
      </c>
      <c r="S28" s="368"/>
      <c r="T28" s="31"/>
      <c r="U28" s="32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375"/>
      <c r="AI28" s="124">
        <v>4</v>
      </c>
      <c r="AJ28" s="373"/>
      <c r="AK28" s="31" t="s">
        <v>108</v>
      </c>
      <c r="AL28" s="32" t="s">
        <v>109</v>
      </c>
      <c r="AM28" s="124"/>
      <c r="AN28" s="124">
        <v>5</v>
      </c>
      <c r="AO28" s="124"/>
      <c r="AP28" s="124"/>
      <c r="AQ28" s="124"/>
      <c r="AR28" s="124"/>
      <c r="AS28" s="124"/>
      <c r="AT28" s="124"/>
      <c r="AU28" s="124"/>
      <c r="AV28" s="375"/>
      <c r="AX28" s="124">
        <v>4</v>
      </c>
      <c r="AY28" s="373"/>
      <c r="AZ28" s="31"/>
      <c r="BA28" s="32"/>
      <c r="BB28" s="124"/>
      <c r="BC28" s="124"/>
      <c r="BD28" s="124"/>
      <c r="BE28" s="124"/>
      <c r="BF28" s="124"/>
      <c r="BG28" s="124"/>
      <c r="BH28" s="124"/>
      <c r="BI28" s="124"/>
      <c r="BJ28" s="124"/>
      <c r="BK28" s="375"/>
      <c r="BM28" s="124">
        <v>4</v>
      </c>
      <c r="BN28" s="373"/>
      <c r="BO28" s="31"/>
      <c r="BP28" s="32"/>
      <c r="BQ28" s="124"/>
      <c r="BR28" s="124"/>
      <c r="BS28" s="124"/>
      <c r="BT28" s="124"/>
      <c r="BU28" s="124"/>
      <c r="BV28" s="124"/>
      <c r="BW28" s="124"/>
      <c r="BX28" s="124"/>
      <c r="BY28" s="124"/>
      <c r="BZ28" s="375"/>
      <c r="CB28" s="124">
        <v>4</v>
      </c>
      <c r="CC28" s="373"/>
      <c r="CD28" s="31"/>
      <c r="CE28" s="32"/>
      <c r="CF28" s="124"/>
      <c r="CG28" s="124"/>
      <c r="CH28" s="124"/>
      <c r="CI28" s="124"/>
      <c r="CJ28" s="124"/>
      <c r="CK28" s="124"/>
      <c r="CL28" s="124"/>
      <c r="CM28" s="124"/>
      <c r="CN28" s="124"/>
      <c r="CO28" s="375"/>
    </row>
    <row r="29" spans="1:93" hidden="1">
      <c r="A29" s="124">
        <v>5</v>
      </c>
      <c r="B29" s="368"/>
      <c r="C29" s="124"/>
      <c r="D29" s="124"/>
      <c r="E29" s="227"/>
      <c r="F29" s="227"/>
      <c r="G29" s="124"/>
      <c r="H29" s="124"/>
      <c r="I29" s="124"/>
      <c r="J29" s="124"/>
      <c r="K29" s="124"/>
      <c r="L29" s="124"/>
      <c r="M29" s="124"/>
      <c r="N29" s="124"/>
      <c r="O29" s="124"/>
      <c r="P29" s="373"/>
      <c r="R29" s="124">
        <v>5</v>
      </c>
      <c r="S29" s="368"/>
      <c r="T29" s="31"/>
      <c r="U29" s="32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375"/>
      <c r="AI29" s="124">
        <v>5</v>
      </c>
      <c r="AJ29" s="373"/>
      <c r="AK29" s="31"/>
      <c r="AL29" s="32"/>
      <c r="AM29" s="124"/>
      <c r="AN29" s="124"/>
      <c r="AO29" s="124"/>
      <c r="AP29" s="124"/>
      <c r="AQ29" s="124"/>
      <c r="AR29" s="124"/>
      <c r="AS29" s="124"/>
      <c r="AT29" s="124"/>
      <c r="AU29" s="124"/>
      <c r="AV29" s="375"/>
      <c r="AX29" s="124">
        <v>5</v>
      </c>
      <c r="AY29" s="373"/>
      <c r="AZ29" s="31"/>
      <c r="BA29" s="32"/>
      <c r="BB29" s="124"/>
      <c r="BC29" s="124"/>
      <c r="BD29" s="124"/>
      <c r="BE29" s="124"/>
      <c r="BF29" s="124"/>
      <c r="BG29" s="124"/>
      <c r="BH29" s="124"/>
      <c r="BI29" s="124"/>
      <c r="BJ29" s="124"/>
      <c r="BK29" s="375"/>
      <c r="BM29" s="124">
        <v>5</v>
      </c>
      <c r="BN29" s="373"/>
      <c r="BO29" s="31"/>
      <c r="BP29" s="32"/>
      <c r="BQ29" s="124"/>
      <c r="BR29" s="124"/>
      <c r="BS29" s="124"/>
      <c r="BT29" s="124"/>
      <c r="BU29" s="124"/>
      <c r="BV29" s="124"/>
      <c r="BW29" s="124"/>
      <c r="BX29" s="124"/>
      <c r="BY29" s="124"/>
      <c r="BZ29" s="375"/>
      <c r="CB29" s="124">
        <v>5</v>
      </c>
      <c r="CC29" s="373"/>
      <c r="CD29" s="31"/>
      <c r="CE29" s="32"/>
      <c r="CF29" s="124"/>
      <c r="CG29" s="124"/>
      <c r="CH29" s="124"/>
      <c r="CI29" s="124"/>
      <c r="CJ29" s="124"/>
      <c r="CK29" s="124"/>
      <c r="CL29" s="124"/>
      <c r="CM29" s="124"/>
      <c r="CN29" s="124"/>
      <c r="CO29" s="375"/>
    </row>
    <row r="30" spans="1:93" hidden="1">
      <c r="A30" s="124">
        <v>6</v>
      </c>
      <c r="B30" s="368"/>
      <c r="C30" s="124"/>
      <c r="D30" s="124"/>
      <c r="E30" s="227"/>
      <c r="F30" s="227"/>
      <c r="G30" s="124"/>
      <c r="H30" s="124"/>
      <c r="I30" s="124"/>
      <c r="J30" s="124"/>
      <c r="K30" s="124"/>
      <c r="L30" s="124"/>
      <c r="M30" s="124"/>
      <c r="N30" s="124"/>
      <c r="O30" s="124"/>
      <c r="P30" s="373"/>
      <c r="R30" s="124">
        <v>6</v>
      </c>
      <c r="S30" s="368"/>
      <c r="T30" s="31"/>
      <c r="U30" s="32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375"/>
      <c r="AI30" s="124">
        <v>6</v>
      </c>
      <c r="AJ30" s="373"/>
      <c r="AK30" s="31"/>
      <c r="AL30" s="32"/>
      <c r="AM30" s="124"/>
      <c r="AN30" s="124"/>
      <c r="AO30" s="124"/>
      <c r="AP30" s="124"/>
      <c r="AQ30" s="124"/>
      <c r="AR30" s="124"/>
      <c r="AS30" s="124"/>
      <c r="AT30" s="124"/>
      <c r="AU30" s="124"/>
      <c r="AV30" s="375"/>
      <c r="AX30" s="124">
        <v>6</v>
      </c>
      <c r="AY30" s="373"/>
      <c r="AZ30" s="31"/>
      <c r="BA30" s="32"/>
      <c r="BB30" s="124"/>
      <c r="BC30" s="124"/>
      <c r="BD30" s="124"/>
      <c r="BE30" s="124"/>
      <c r="BF30" s="124"/>
      <c r="BG30" s="124"/>
      <c r="BH30" s="124"/>
      <c r="BI30" s="124"/>
      <c r="BJ30" s="124"/>
      <c r="BK30" s="375"/>
      <c r="BM30" s="124">
        <v>6</v>
      </c>
      <c r="BN30" s="373"/>
      <c r="BO30" s="31"/>
      <c r="BP30" s="32"/>
      <c r="BQ30" s="124"/>
      <c r="BR30" s="124"/>
      <c r="BS30" s="124"/>
      <c r="BT30" s="124"/>
      <c r="BU30" s="124"/>
      <c r="BV30" s="124"/>
      <c r="BW30" s="124"/>
      <c r="BX30" s="124"/>
      <c r="BY30" s="124"/>
      <c r="BZ30" s="375"/>
      <c r="CB30" s="124">
        <v>6</v>
      </c>
      <c r="CC30" s="373"/>
      <c r="CD30" s="31"/>
      <c r="CE30" s="32"/>
      <c r="CF30" s="124"/>
      <c r="CG30" s="124"/>
      <c r="CH30" s="124"/>
      <c r="CI30" s="124"/>
      <c r="CJ30" s="124"/>
      <c r="CK30" s="124"/>
      <c r="CL30" s="124"/>
      <c r="CM30" s="124"/>
      <c r="CN30" s="124"/>
      <c r="CO30" s="375"/>
    </row>
    <row r="31" spans="1:93" hidden="1">
      <c r="A31" s="124">
        <v>7</v>
      </c>
      <c r="B31" s="368"/>
      <c r="C31" s="124"/>
      <c r="D31" s="124"/>
      <c r="E31" s="227"/>
      <c r="F31" s="227"/>
      <c r="G31" s="124"/>
      <c r="H31" s="124"/>
      <c r="I31" s="124"/>
      <c r="J31" s="124"/>
      <c r="K31" s="124"/>
      <c r="L31" s="124"/>
      <c r="M31" s="124"/>
      <c r="N31" s="124"/>
      <c r="O31" s="124"/>
      <c r="P31" s="373"/>
      <c r="R31" s="124">
        <v>7</v>
      </c>
      <c r="S31" s="368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375"/>
      <c r="AI31" s="124">
        <v>7</v>
      </c>
      <c r="AJ31" s="373"/>
      <c r="AK31" s="31"/>
      <c r="AL31" s="32"/>
      <c r="AM31" s="124"/>
      <c r="AN31" s="124"/>
      <c r="AO31" s="124"/>
      <c r="AP31" s="124"/>
      <c r="AQ31" s="124"/>
      <c r="AR31" s="124"/>
      <c r="AS31" s="124"/>
      <c r="AT31" s="124"/>
      <c r="AU31" s="124"/>
      <c r="AV31" s="375"/>
      <c r="AX31" s="124">
        <v>7</v>
      </c>
      <c r="AY31" s="373"/>
      <c r="AZ31" s="31"/>
      <c r="BA31" s="32"/>
      <c r="BB31" s="124"/>
      <c r="BC31" s="124"/>
      <c r="BD31" s="124"/>
      <c r="BE31" s="124"/>
      <c r="BF31" s="124"/>
      <c r="BG31" s="124"/>
      <c r="BH31" s="124"/>
      <c r="BI31" s="124"/>
      <c r="BJ31" s="124"/>
      <c r="BK31" s="375"/>
      <c r="BM31" s="124">
        <v>7</v>
      </c>
      <c r="BN31" s="373"/>
      <c r="BO31" s="31"/>
      <c r="BP31" s="32"/>
      <c r="BQ31" s="124"/>
      <c r="BR31" s="124"/>
      <c r="BS31" s="124"/>
      <c r="BT31" s="124"/>
      <c r="BU31" s="124"/>
      <c r="BV31" s="124"/>
      <c r="BW31" s="124"/>
      <c r="BX31" s="124"/>
      <c r="BY31" s="124"/>
      <c r="BZ31" s="375"/>
      <c r="CB31" s="124">
        <v>7</v>
      </c>
      <c r="CC31" s="373"/>
      <c r="CD31" s="229"/>
      <c r="CE31" s="229"/>
      <c r="CF31" s="124"/>
      <c r="CG31" s="124"/>
      <c r="CH31" s="124"/>
      <c r="CI31" s="124"/>
      <c r="CJ31" s="124"/>
      <c r="CK31" s="124"/>
      <c r="CL31" s="124"/>
      <c r="CM31" s="124"/>
      <c r="CN31" s="124"/>
      <c r="CO31" s="375"/>
    </row>
    <row r="32" spans="1:93" hidden="1">
      <c r="A32" s="124">
        <v>8</v>
      </c>
      <c r="B32" s="368"/>
      <c r="C32" s="124"/>
      <c r="D32" s="124"/>
      <c r="E32" s="227"/>
      <c r="F32" s="227"/>
      <c r="G32" s="124"/>
      <c r="H32" s="124"/>
      <c r="I32" s="124"/>
      <c r="J32" s="124"/>
      <c r="K32" s="124"/>
      <c r="L32" s="124"/>
      <c r="M32" s="124"/>
      <c r="N32" s="124"/>
      <c r="O32" s="124"/>
      <c r="P32" s="373"/>
      <c r="R32" s="124">
        <v>8</v>
      </c>
      <c r="S32" s="368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375"/>
      <c r="AI32" s="124">
        <v>8</v>
      </c>
      <c r="AJ32" s="373"/>
      <c r="AK32" s="31"/>
      <c r="AL32" s="32"/>
      <c r="AM32" s="124"/>
      <c r="AN32" s="124"/>
      <c r="AO32" s="124"/>
      <c r="AP32" s="124"/>
      <c r="AQ32" s="124"/>
      <c r="AR32" s="124"/>
      <c r="AS32" s="124"/>
      <c r="AT32" s="124"/>
      <c r="AU32" s="124"/>
      <c r="AV32" s="375"/>
      <c r="AX32" s="124">
        <v>8</v>
      </c>
      <c r="AY32" s="373"/>
      <c r="AZ32" s="31"/>
      <c r="BA32" s="32"/>
      <c r="BB32" s="124"/>
      <c r="BC32" s="124"/>
      <c r="BD32" s="124"/>
      <c r="BE32" s="124"/>
      <c r="BF32" s="124"/>
      <c r="BG32" s="124"/>
      <c r="BH32" s="124"/>
      <c r="BI32" s="124"/>
      <c r="BJ32" s="124"/>
      <c r="BK32" s="375"/>
      <c r="BM32" s="124">
        <v>8</v>
      </c>
      <c r="BN32" s="373"/>
      <c r="BO32" s="31"/>
      <c r="BP32" s="32"/>
      <c r="BQ32" s="124"/>
      <c r="BR32" s="124"/>
      <c r="BS32" s="124"/>
      <c r="BT32" s="124"/>
      <c r="BU32" s="124"/>
      <c r="BV32" s="124"/>
      <c r="BW32" s="124"/>
      <c r="BX32" s="124"/>
      <c r="BY32" s="124"/>
      <c r="BZ32" s="375"/>
      <c r="CB32" s="124">
        <v>8</v>
      </c>
      <c r="CC32" s="373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375"/>
    </row>
    <row r="33" spans="1:93" hidden="1">
      <c r="A33" s="124">
        <v>9</v>
      </c>
      <c r="B33" s="368"/>
      <c r="C33" s="124"/>
      <c r="D33" s="124"/>
      <c r="E33" s="227"/>
      <c r="F33" s="227"/>
      <c r="G33" s="124"/>
      <c r="H33" s="124"/>
      <c r="I33" s="124"/>
      <c r="J33" s="124"/>
      <c r="K33" s="124"/>
      <c r="L33" s="124"/>
      <c r="M33" s="124"/>
      <c r="N33" s="124"/>
      <c r="O33" s="124"/>
      <c r="P33" s="373"/>
      <c r="R33" s="124">
        <v>9</v>
      </c>
      <c r="S33" s="368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375"/>
      <c r="AI33" s="124">
        <v>9</v>
      </c>
      <c r="AJ33" s="373"/>
      <c r="AK33" s="31"/>
      <c r="AL33" s="32"/>
      <c r="AM33" s="124"/>
      <c r="AN33" s="124"/>
      <c r="AO33" s="124"/>
      <c r="AP33" s="124"/>
      <c r="AQ33" s="124"/>
      <c r="AR33" s="124"/>
      <c r="AS33" s="124"/>
      <c r="AT33" s="124"/>
      <c r="AU33" s="124"/>
      <c r="AV33" s="375"/>
      <c r="AX33" s="124">
        <v>9</v>
      </c>
      <c r="AY33" s="373"/>
      <c r="AZ33" s="31"/>
      <c r="BA33" s="32"/>
      <c r="BB33" s="124"/>
      <c r="BC33" s="124"/>
      <c r="BD33" s="124"/>
      <c r="BE33" s="124"/>
      <c r="BF33" s="124"/>
      <c r="BG33" s="124"/>
      <c r="BH33" s="124"/>
      <c r="BI33" s="124"/>
      <c r="BJ33" s="124"/>
      <c r="BK33" s="375"/>
      <c r="BM33" s="124">
        <v>9</v>
      </c>
      <c r="BN33" s="373"/>
      <c r="BO33" s="31"/>
      <c r="BP33" s="32"/>
      <c r="BQ33" s="124"/>
      <c r="BR33" s="124"/>
      <c r="BS33" s="124"/>
      <c r="BT33" s="124"/>
      <c r="BU33" s="124"/>
      <c r="BV33" s="124"/>
      <c r="BW33" s="124"/>
      <c r="BX33" s="124"/>
      <c r="BY33" s="124"/>
      <c r="BZ33" s="375"/>
      <c r="CB33" s="124">
        <v>9</v>
      </c>
      <c r="CC33" s="373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375"/>
    </row>
    <row r="34" spans="1:93" hidden="1">
      <c r="A34" s="124">
        <v>10</v>
      </c>
      <c r="B34" s="368"/>
      <c r="C34" s="124"/>
      <c r="D34" s="124"/>
      <c r="E34" s="227"/>
      <c r="F34" s="227"/>
      <c r="G34" s="124"/>
      <c r="H34" s="124"/>
      <c r="I34" s="124"/>
      <c r="J34" s="124"/>
      <c r="K34" s="124"/>
      <c r="L34" s="124"/>
      <c r="M34" s="124"/>
      <c r="N34" s="124"/>
      <c r="O34" s="124"/>
      <c r="P34" s="373"/>
      <c r="R34" s="124">
        <v>10</v>
      </c>
      <c r="S34" s="368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375"/>
      <c r="AI34" s="124">
        <v>10</v>
      </c>
      <c r="AJ34" s="373"/>
      <c r="AK34" s="31"/>
      <c r="AL34" s="32"/>
      <c r="AM34" s="124"/>
      <c r="AN34" s="124"/>
      <c r="AO34" s="124"/>
      <c r="AP34" s="124"/>
      <c r="AQ34" s="124"/>
      <c r="AR34" s="124"/>
      <c r="AS34" s="124"/>
      <c r="AT34" s="124"/>
      <c r="AU34" s="124"/>
      <c r="AV34" s="375"/>
      <c r="AX34" s="124">
        <v>10</v>
      </c>
      <c r="AY34" s="373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375"/>
      <c r="BM34" s="124">
        <v>10</v>
      </c>
      <c r="BN34" s="373"/>
      <c r="BO34" s="31"/>
      <c r="BP34" s="32"/>
      <c r="BQ34" s="124"/>
      <c r="BR34" s="124"/>
      <c r="BS34" s="124"/>
      <c r="BT34" s="124"/>
      <c r="BU34" s="124"/>
      <c r="BV34" s="124"/>
      <c r="BW34" s="124"/>
      <c r="BX34" s="124"/>
      <c r="BY34" s="124"/>
      <c r="BZ34" s="375"/>
      <c r="CB34" s="124">
        <v>10</v>
      </c>
      <c r="CC34" s="373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375"/>
    </row>
    <row r="35" spans="1:93" hidden="1">
      <c r="A35" s="124">
        <v>11</v>
      </c>
      <c r="B35" s="368"/>
      <c r="C35" s="124"/>
      <c r="D35" s="124"/>
      <c r="E35" s="227"/>
      <c r="F35" s="227"/>
      <c r="G35" s="124"/>
      <c r="H35" s="124"/>
      <c r="I35" s="124"/>
      <c r="J35" s="124"/>
      <c r="K35" s="124"/>
      <c r="L35" s="124"/>
      <c r="M35" s="124"/>
      <c r="N35" s="124"/>
      <c r="O35" s="124"/>
      <c r="P35" s="373"/>
      <c r="R35" s="124">
        <v>11</v>
      </c>
      <c r="S35" s="368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375"/>
      <c r="AI35" s="124">
        <v>11</v>
      </c>
      <c r="AJ35" s="373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375"/>
      <c r="AX35" s="124">
        <v>11</v>
      </c>
      <c r="AY35" s="373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375"/>
      <c r="BM35" s="124">
        <v>11</v>
      </c>
      <c r="BN35" s="373"/>
      <c r="BO35" s="31"/>
      <c r="BP35" s="32"/>
      <c r="BQ35" s="124"/>
      <c r="BR35" s="124"/>
      <c r="BS35" s="124"/>
      <c r="BT35" s="124"/>
      <c r="BU35" s="124"/>
      <c r="BV35" s="124"/>
      <c r="BW35" s="124"/>
      <c r="BX35" s="124"/>
      <c r="BY35" s="124"/>
      <c r="BZ35" s="375"/>
      <c r="CB35" s="124">
        <v>11</v>
      </c>
      <c r="CC35" s="373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375"/>
    </row>
    <row r="36" spans="1:93" hidden="1">
      <c r="A36" s="124">
        <v>12</v>
      </c>
      <c r="B36" s="368"/>
      <c r="C36" s="124"/>
      <c r="D36" s="124"/>
      <c r="E36" s="227"/>
      <c r="F36" s="227"/>
      <c r="G36" s="124"/>
      <c r="H36" s="124"/>
      <c r="I36" s="124"/>
      <c r="J36" s="124"/>
      <c r="K36" s="124"/>
      <c r="L36" s="124"/>
      <c r="M36" s="124"/>
      <c r="N36" s="124"/>
      <c r="O36" s="124"/>
      <c r="P36" s="373"/>
      <c r="R36" s="124">
        <v>12</v>
      </c>
      <c r="S36" s="368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375"/>
      <c r="AI36" s="124">
        <v>12</v>
      </c>
      <c r="AJ36" s="373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375"/>
      <c r="AX36" s="124">
        <v>12</v>
      </c>
      <c r="AY36" s="373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375"/>
      <c r="BM36" s="124">
        <v>12</v>
      </c>
      <c r="BN36" s="373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375"/>
      <c r="CB36" s="124">
        <v>12</v>
      </c>
      <c r="CC36" s="373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375"/>
    </row>
    <row r="37" spans="1:93" hidden="1">
      <c r="A37" s="124">
        <v>13</v>
      </c>
      <c r="B37" s="368"/>
      <c r="C37" s="124"/>
      <c r="D37" s="124"/>
      <c r="E37" s="227"/>
      <c r="F37" s="227"/>
      <c r="G37" s="124"/>
      <c r="H37" s="124"/>
      <c r="I37" s="124"/>
      <c r="J37" s="124"/>
      <c r="K37" s="124"/>
      <c r="L37" s="124"/>
      <c r="M37" s="124"/>
      <c r="N37" s="124"/>
      <c r="O37" s="124"/>
      <c r="P37" s="373"/>
      <c r="R37" s="124">
        <v>13</v>
      </c>
      <c r="S37" s="368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375"/>
      <c r="AI37" s="124">
        <v>13</v>
      </c>
      <c r="AJ37" s="373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375"/>
      <c r="AX37" s="124">
        <v>13</v>
      </c>
      <c r="AY37" s="373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375"/>
      <c r="BM37" s="124">
        <v>13</v>
      </c>
      <c r="BN37" s="373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375"/>
      <c r="CB37" s="124">
        <v>13</v>
      </c>
      <c r="CC37" s="373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375"/>
    </row>
    <row r="38" spans="1:93" hidden="1">
      <c r="A38" s="124">
        <v>14</v>
      </c>
      <c r="B38" s="368"/>
      <c r="C38" s="124"/>
      <c r="D38" s="124"/>
      <c r="E38" s="227"/>
      <c r="F38" s="227"/>
      <c r="G38" s="124"/>
      <c r="H38" s="124"/>
      <c r="I38" s="124"/>
      <c r="J38" s="124"/>
      <c r="K38" s="124"/>
      <c r="L38" s="124"/>
      <c r="M38" s="124"/>
      <c r="N38" s="124"/>
      <c r="O38" s="124"/>
      <c r="P38" s="373"/>
      <c r="R38" s="124">
        <v>14</v>
      </c>
      <c r="S38" s="368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375"/>
      <c r="AI38" s="124">
        <v>14</v>
      </c>
      <c r="AJ38" s="373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375"/>
      <c r="AX38" s="124">
        <v>14</v>
      </c>
      <c r="AY38" s="373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375"/>
      <c r="BM38" s="124">
        <v>14</v>
      </c>
      <c r="BN38" s="373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375"/>
      <c r="CB38" s="124">
        <v>14</v>
      </c>
      <c r="CC38" s="373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375"/>
    </row>
    <row r="39" spans="1:93" hidden="1">
      <c r="A39" s="124">
        <v>15</v>
      </c>
      <c r="B39" s="368"/>
      <c r="C39" s="124"/>
      <c r="D39" s="124"/>
      <c r="E39" s="227"/>
      <c r="F39" s="227"/>
      <c r="G39" s="124"/>
      <c r="H39" s="124"/>
      <c r="I39" s="124"/>
      <c r="J39" s="124"/>
      <c r="K39" s="124"/>
      <c r="L39" s="124"/>
      <c r="M39" s="124"/>
      <c r="N39" s="124"/>
      <c r="O39" s="124"/>
      <c r="P39" s="373"/>
      <c r="R39" s="124">
        <v>15</v>
      </c>
      <c r="S39" s="368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376"/>
      <c r="AI39" s="124">
        <v>15</v>
      </c>
      <c r="AJ39" s="373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376"/>
      <c r="AX39" s="124">
        <v>15</v>
      </c>
      <c r="AY39" s="373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376"/>
      <c r="BM39" s="124">
        <v>15</v>
      </c>
      <c r="BN39" s="373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376"/>
      <c r="CB39" s="124">
        <v>15</v>
      </c>
      <c r="CC39" s="373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376"/>
    </row>
    <row r="40" spans="1:93" ht="15.75">
      <c r="A40" s="363" t="s">
        <v>1381</v>
      </c>
      <c r="B40" s="363"/>
      <c r="C40" s="124"/>
      <c r="D40" s="124"/>
      <c r="E40" s="224">
        <f>SUM(E25:E39)</f>
        <v>0</v>
      </c>
      <c r="F40" s="224">
        <f>SUM(F25:F39)</f>
        <v>124</v>
      </c>
      <c r="G40" s="220"/>
      <c r="H40" s="220"/>
      <c r="I40" s="124"/>
      <c r="J40" s="124">
        <f>SUM(J25:J39)</f>
        <v>0</v>
      </c>
      <c r="K40" s="124">
        <f>SUM(K25:K39)</f>
        <v>0</v>
      </c>
      <c r="L40" s="225" t="e">
        <f>IF(F40=0,0,(F40/E40*100))</f>
        <v>#DIV/0!</v>
      </c>
      <c r="M40" s="225">
        <f>IF(K40=0,0,(K40/J40*100))</f>
        <v>0</v>
      </c>
      <c r="N40" s="124"/>
      <c r="O40" s="124"/>
      <c r="P40" s="124"/>
      <c r="R40" s="363" t="s">
        <v>1381</v>
      </c>
      <c r="S40" s="363"/>
      <c r="T40" s="220"/>
      <c r="U40" s="220"/>
      <c r="V40" s="220">
        <f>SUM(V25:V39)</f>
        <v>506</v>
      </c>
      <c r="W40" s="220">
        <f>SUM(W25:W39)</f>
        <v>350</v>
      </c>
      <c r="X40" s="220"/>
      <c r="Y40" s="220"/>
      <c r="Z40" s="220"/>
      <c r="AA40" s="220">
        <f>SUM(AA25:AA39)</f>
        <v>0</v>
      </c>
      <c r="AB40" s="220">
        <f>SUM(AB25:AB39)</f>
        <v>0</v>
      </c>
      <c r="AC40" s="225">
        <f>IF(W40=0,0,(W40/V40*100))</f>
        <v>69.169960474308297</v>
      </c>
      <c r="AD40" s="225">
        <f>IF(AB40=0,0,(AB40/AA40*100))</f>
        <v>0</v>
      </c>
      <c r="AE40" s="220">
        <v>20</v>
      </c>
      <c r="AF40" s="220">
        <v>0</v>
      </c>
      <c r="AG40" s="124"/>
      <c r="AI40" s="377" t="s">
        <v>1381</v>
      </c>
      <c r="AJ40" s="377"/>
      <c r="AK40" s="124" t="s">
        <v>1382</v>
      </c>
      <c r="AL40" s="230">
        <f>AN40/AT40</f>
        <v>19</v>
      </c>
      <c r="AM40" s="227">
        <f>SUM(AM25:AM39)</f>
        <v>400</v>
      </c>
      <c r="AN40" s="227">
        <f>SUM(AN25:AN39)</f>
        <v>380</v>
      </c>
      <c r="AO40" s="124"/>
      <c r="AP40" s="124">
        <f>SUM(AP25:AP39)</f>
        <v>0</v>
      </c>
      <c r="AQ40" s="124">
        <f>SUM(AQ25:AQ39)</f>
        <v>0</v>
      </c>
      <c r="AR40" s="225">
        <f>IF(AN40=0,0,(AN40/AM40*100))</f>
        <v>95</v>
      </c>
      <c r="AS40" s="225">
        <f>IF(AQ40=0,0,(AQ40/AP40*100))</f>
        <v>0</v>
      </c>
      <c r="AT40" s="124">
        <v>20</v>
      </c>
      <c r="AU40" s="124">
        <v>0</v>
      </c>
      <c r="AV40" s="124"/>
      <c r="AX40" s="377" t="s">
        <v>1381</v>
      </c>
      <c r="AY40" s="377"/>
      <c r="AZ40" s="124" t="s">
        <v>1382</v>
      </c>
      <c r="BA40" s="228" t="e">
        <f>BC40/BI40</f>
        <v>#DIV/0!</v>
      </c>
      <c r="BB40" s="124">
        <f>SUM(BB25:BB39)</f>
        <v>0</v>
      </c>
      <c r="BC40" s="124">
        <f>SUM(BC25:BC39)</f>
        <v>0</v>
      </c>
      <c r="BD40" s="124"/>
      <c r="BE40" s="124">
        <f>SUM(BE25:BE39)</f>
        <v>0</v>
      </c>
      <c r="BF40" s="124">
        <f>SUM(BF25:BF39)</f>
        <v>0</v>
      </c>
      <c r="BG40" s="225">
        <f>IF(BC40=0,0,(BC40/BB40*100))</f>
        <v>0</v>
      </c>
      <c r="BH40" s="225">
        <f>IF(BF40=0,0,(BF40/BE40*100))</f>
        <v>0</v>
      </c>
      <c r="BI40" s="124"/>
      <c r="BJ40" s="124"/>
      <c r="BK40" s="124"/>
      <c r="BM40" s="377" t="s">
        <v>1381</v>
      </c>
      <c r="BN40" s="377"/>
      <c r="BO40" s="124" t="s">
        <v>1382</v>
      </c>
      <c r="BP40" s="227" t="e">
        <f>BR40/BX40</f>
        <v>#DIV/0!</v>
      </c>
      <c r="BQ40" s="124">
        <f>SUM(BQ25:BQ39)</f>
        <v>0</v>
      </c>
      <c r="BR40" s="124">
        <f>SUM(BR25:BR39)</f>
        <v>0</v>
      </c>
      <c r="BS40" s="124"/>
      <c r="BT40" s="124">
        <f>SUM(BT25:BT39)</f>
        <v>0</v>
      </c>
      <c r="BU40" s="124">
        <f>SUM(BU25:BU39)</f>
        <v>0</v>
      </c>
      <c r="BV40" s="225">
        <f>IF(BR40=0,0,(BR40/BQ40*100))</f>
        <v>0</v>
      </c>
      <c r="BW40" s="225">
        <f>IF(BU40=0,0,(BU40/BT40*100))</f>
        <v>0</v>
      </c>
      <c r="BX40" s="124"/>
      <c r="BY40" s="124"/>
      <c r="BZ40" s="124"/>
      <c r="CB40" s="377" t="s">
        <v>1381</v>
      </c>
      <c r="CC40" s="377"/>
      <c r="CD40" s="124"/>
      <c r="CE40" s="124"/>
      <c r="CF40" s="124">
        <f>SUM(CF25:CF39)</f>
        <v>0</v>
      </c>
      <c r="CG40" s="124">
        <f>SUM(CG25:CG39)</f>
        <v>0</v>
      </c>
      <c r="CH40" s="124"/>
      <c r="CI40" s="124">
        <f>SUM(CI25:CI39)</f>
        <v>0</v>
      </c>
      <c r="CJ40" s="124">
        <f>SUM(CJ25:CJ39)</f>
        <v>0</v>
      </c>
      <c r="CK40" s="225">
        <f>IF(CG40=0,0,(CG40/CF40*100))</f>
        <v>0</v>
      </c>
      <c r="CL40" s="225">
        <f>IF(CJ40=0,0,(CJ40/CI40*100))</f>
        <v>0</v>
      </c>
      <c r="CM40" s="124"/>
      <c r="CN40" s="124"/>
      <c r="CO40" s="124"/>
    </row>
    <row r="41" spans="1:93" ht="30">
      <c r="A41" s="124">
        <v>1</v>
      </c>
      <c r="B41" s="368" t="s">
        <v>1384</v>
      </c>
      <c r="C41" s="31" t="s">
        <v>157</v>
      </c>
      <c r="D41" s="32" t="s">
        <v>158</v>
      </c>
      <c r="E41" s="124">
        <v>200</v>
      </c>
      <c r="F41" s="124">
        <v>12</v>
      </c>
      <c r="G41" s="124"/>
      <c r="H41" s="124"/>
      <c r="I41" s="124"/>
      <c r="J41" s="124"/>
      <c r="K41" s="124"/>
      <c r="L41" s="124"/>
      <c r="M41" s="124"/>
      <c r="N41" s="124"/>
      <c r="O41" s="124"/>
      <c r="P41" s="374"/>
      <c r="R41" s="124">
        <v>1</v>
      </c>
      <c r="S41" s="368" t="s">
        <v>1384</v>
      </c>
      <c r="T41" s="31" t="s">
        <v>455</v>
      </c>
      <c r="U41" s="32" t="s">
        <v>456</v>
      </c>
      <c r="V41" s="124">
        <v>175</v>
      </c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378"/>
      <c r="AI41" s="124">
        <v>1</v>
      </c>
      <c r="AJ41" s="373" t="s">
        <v>1384</v>
      </c>
      <c r="AK41" s="31" t="s">
        <v>457</v>
      </c>
      <c r="AL41" s="32" t="s">
        <v>458</v>
      </c>
      <c r="AM41" s="124">
        <v>300</v>
      </c>
      <c r="AN41" s="124">
        <v>200</v>
      </c>
      <c r="AO41" s="124"/>
      <c r="AP41" s="124"/>
      <c r="AQ41" s="124"/>
      <c r="AR41" s="124"/>
      <c r="AS41" s="124"/>
      <c r="AT41" s="124"/>
      <c r="AU41" s="124"/>
      <c r="AV41" s="374"/>
      <c r="AX41" s="124">
        <v>1</v>
      </c>
      <c r="AY41" s="373" t="s">
        <v>1384</v>
      </c>
      <c r="AZ41" s="31"/>
      <c r="BA41" s="32"/>
      <c r="BB41" s="124"/>
      <c r="BC41" s="124"/>
      <c r="BD41" s="124"/>
      <c r="BE41" s="124"/>
      <c r="BF41" s="124"/>
      <c r="BG41" s="124"/>
      <c r="BH41" s="124"/>
      <c r="BI41" s="124"/>
      <c r="BJ41" s="124"/>
      <c r="BK41" s="374"/>
      <c r="BM41" s="124">
        <v>1</v>
      </c>
      <c r="BN41" s="373" t="s">
        <v>1384</v>
      </c>
      <c r="BO41" s="31"/>
      <c r="BP41" s="32"/>
      <c r="BQ41" s="124"/>
      <c r="BR41" s="124"/>
      <c r="BS41" s="124"/>
      <c r="BT41" s="124"/>
      <c r="BU41" s="124"/>
      <c r="BV41" s="124"/>
      <c r="BW41" s="124"/>
      <c r="BX41" s="124"/>
      <c r="BY41" s="124"/>
      <c r="BZ41" s="374"/>
      <c r="CB41" s="124">
        <v>1</v>
      </c>
      <c r="CC41" s="373" t="s">
        <v>1384</v>
      </c>
      <c r="CD41" s="31"/>
      <c r="CE41" s="32"/>
      <c r="CF41" s="124"/>
      <c r="CG41" s="124"/>
      <c r="CH41" s="124"/>
      <c r="CI41" s="124"/>
      <c r="CJ41" s="124"/>
      <c r="CK41" s="124"/>
      <c r="CL41" s="124"/>
      <c r="CM41" s="124"/>
      <c r="CN41" s="124"/>
      <c r="CO41" s="374"/>
    </row>
    <row r="42" spans="1:93" ht="30">
      <c r="A42" s="124">
        <v>2</v>
      </c>
      <c r="B42" s="368"/>
      <c r="C42" s="31" t="s">
        <v>544</v>
      </c>
      <c r="D42" s="32" t="s">
        <v>545</v>
      </c>
      <c r="E42" s="124">
        <v>300</v>
      </c>
      <c r="F42" s="124">
        <v>200</v>
      </c>
      <c r="G42" s="124"/>
      <c r="H42" s="124"/>
      <c r="I42" s="124"/>
      <c r="J42" s="124"/>
      <c r="K42" s="124">
        <v>100</v>
      </c>
      <c r="L42" s="124"/>
      <c r="M42" s="124"/>
      <c r="N42" s="124"/>
      <c r="O42" s="124"/>
      <c r="P42" s="375"/>
      <c r="R42" s="124">
        <v>2</v>
      </c>
      <c r="S42" s="368"/>
      <c r="T42" s="31" t="s">
        <v>457</v>
      </c>
      <c r="U42" s="32" t="s">
        <v>458</v>
      </c>
      <c r="V42" s="124">
        <v>200</v>
      </c>
      <c r="W42" s="124">
        <v>200</v>
      </c>
      <c r="X42" s="124"/>
      <c r="Y42" s="124"/>
      <c r="Z42" s="124"/>
      <c r="AA42" s="124"/>
      <c r="AB42" s="124"/>
      <c r="AC42" s="124"/>
      <c r="AD42" s="124"/>
      <c r="AE42" s="124"/>
      <c r="AF42" s="124"/>
      <c r="AG42" s="379"/>
      <c r="AI42" s="124">
        <v>2</v>
      </c>
      <c r="AJ42" s="373"/>
      <c r="AK42" s="31" t="s">
        <v>769</v>
      </c>
      <c r="AL42" s="32" t="s">
        <v>770</v>
      </c>
      <c r="AM42" s="124">
        <v>3</v>
      </c>
      <c r="AN42" s="124"/>
      <c r="AO42" s="124"/>
      <c r="AP42" s="124"/>
      <c r="AQ42" s="124"/>
      <c r="AR42" s="124"/>
      <c r="AS42" s="124"/>
      <c r="AT42" s="124"/>
      <c r="AU42" s="124"/>
      <c r="AV42" s="375"/>
      <c r="AX42" s="124">
        <v>2</v>
      </c>
      <c r="AY42" s="373"/>
      <c r="AZ42" s="31"/>
      <c r="BA42" s="32"/>
      <c r="BB42" s="124"/>
      <c r="BC42" s="124"/>
      <c r="BD42" s="124"/>
      <c r="BE42" s="124"/>
      <c r="BF42" s="124"/>
      <c r="BG42" s="124"/>
      <c r="BH42" s="124"/>
      <c r="BI42" s="124"/>
      <c r="BJ42" s="124"/>
      <c r="BK42" s="375"/>
      <c r="BM42" s="124">
        <v>2</v>
      </c>
      <c r="BN42" s="373"/>
      <c r="BO42" s="31"/>
      <c r="BP42" s="32"/>
      <c r="BQ42" s="124"/>
      <c r="BR42" s="124"/>
      <c r="BS42" s="124"/>
      <c r="BT42" s="124"/>
      <c r="BU42" s="124"/>
      <c r="BV42" s="124"/>
      <c r="BW42" s="124"/>
      <c r="BX42" s="124"/>
      <c r="BY42" s="124"/>
      <c r="BZ42" s="375"/>
      <c r="CB42" s="124">
        <v>2</v>
      </c>
      <c r="CC42" s="373"/>
      <c r="CD42" s="31"/>
      <c r="CE42" s="32"/>
      <c r="CF42" s="124"/>
      <c r="CG42" s="124"/>
      <c r="CH42" s="124"/>
      <c r="CI42" s="124"/>
      <c r="CJ42" s="124"/>
      <c r="CK42" s="124"/>
      <c r="CL42" s="124"/>
      <c r="CM42" s="124"/>
      <c r="CN42" s="124"/>
      <c r="CO42" s="375"/>
    </row>
    <row r="43" spans="1:93" hidden="1">
      <c r="A43" s="124">
        <v>3</v>
      </c>
      <c r="B43" s="368"/>
      <c r="C43" s="31"/>
      <c r="D43" s="32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375"/>
      <c r="R43" s="124">
        <v>3</v>
      </c>
      <c r="S43" s="368"/>
      <c r="T43" s="124"/>
      <c r="U43" s="52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379"/>
      <c r="AI43" s="124">
        <v>3</v>
      </c>
      <c r="AJ43" s="373"/>
      <c r="AK43" s="31"/>
      <c r="AL43" s="32"/>
      <c r="AM43" s="124"/>
      <c r="AN43" s="124"/>
      <c r="AO43" s="124"/>
      <c r="AP43" s="124"/>
      <c r="AQ43" s="124"/>
      <c r="AR43" s="124"/>
      <c r="AS43" s="124"/>
      <c r="AT43" s="124"/>
      <c r="AU43" s="124"/>
      <c r="AV43" s="375"/>
      <c r="AX43" s="124">
        <v>3</v>
      </c>
      <c r="AY43" s="373"/>
      <c r="AZ43" s="31"/>
      <c r="BA43" s="32"/>
      <c r="BB43" s="124"/>
      <c r="BC43" s="124"/>
      <c r="BD43" s="124"/>
      <c r="BE43" s="124"/>
      <c r="BF43" s="124"/>
      <c r="BG43" s="124"/>
      <c r="BH43" s="124"/>
      <c r="BI43" s="124"/>
      <c r="BJ43" s="124"/>
      <c r="BK43" s="375"/>
      <c r="BM43" s="124">
        <v>3</v>
      </c>
      <c r="BN43" s="373"/>
      <c r="BO43" s="31"/>
      <c r="BP43" s="52"/>
      <c r="BQ43" s="124"/>
      <c r="BR43" s="124"/>
      <c r="BS43" s="124"/>
      <c r="BT43" s="124"/>
      <c r="BU43" s="124"/>
      <c r="BV43" s="124"/>
      <c r="BW43" s="124"/>
      <c r="BX43" s="124"/>
      <c r="BY43" s="124"/>
      <c r="BZ43" s="375"/>
      <c r="CB43" s="124">
        <v>3</v>
      </c>
      <c r="CC43" s="373"/>
      <c r="CD43" s="31"/>
      <c r="CE43" s="32"/>
      <c r="CF43" s="124"/>
      <c r="CG43" s="124"/>
      <c r="CH43" s="124"/>
      <c r="CI43" s="124"/>
      <c r="CJ43" s="124"/>
      <c r="CK43" s="124"/>
      <c r="CL43" s="124"/>
      <c r="CM43" s="124"/>
      <c r="CN43" s="124"/>
      <c r="CO43" s="375"/>
    </row>
    <row r="44" spans="1:93" hidden="1">
      <c r="A44" s="124">
        <v>4</v>
      </c>
      <c r="B44" s="368"/>
      <c r="C44" s="31"/>
      <c r="D44" s="32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375"/>
      <c r="R44" s="124">
        <v>4</v>
      </c>
      <c r="S44" s="368"/>
      <c r="T44" s="174"/>
      <c r="U44" s="52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379"/>
      <c r="AI44" s="124">
        <v>4</v>
      </c>
      <c r="AJ44" s="373"/>
      <c r="AK44" s="31"/>
      <c r="AL44" s="32"/>
      <c r="AM44" s="124"/>
      <c r="AN44" s="124"/>
      <c r="AO44" s="124"/>
      <c r="AP44" s="124"/>
      <c r="AQ44" s="124"/>
      <c r="AR44" s="124"/>
      <c r="AS44" s="124"/>
      <c r="AT44" s="124"/>
      <c r="AU44" s="124"/>
      <c r="AV44" s="375"/>
      <c r="AX44" s="124">
        <v>4</v>
      </c>
      <c r="AY44" s="373"/>
      <c r="AZ44" s="31"/>
      <c r="BA44" s="32"/>
      <c r="BB44" s="124"/>
      <c r="BC44" s="124"/>
      <c r="BD44" s="124"/>
      <c r="BE44" s="124"/>
      <c r="BF44" s="124"/>
      <c r="BG44" s="124"/>
      <c r="BH44" s="124"/>
      <c r="BI44" s="124"/>
      <c r="BJ44" s="124"/>
      <c r="BK44" s="375"/>
      <c r="BM44" s="124">
        <v>4</v>
      </c>
      <c r="BN44" s="373"/>
      <c r="BO44" s="31"/>
      <c r="BP44" s="52"/>
      <c r="BQ44" s="124"/>
      <c r="BR44" s="124"/>
      <c r="BS44" s="124"/>
      <c r="BT44" s="124"/>
      <c r="BU44" s="124"/>
      <c r="BV44" s="124"/>
      <c r="BW44" s="124"/>
      <c r="BX44" s="124"/>
      <c r="BY44" s="124"/>
      <c r="BZ44" s="375"/>
      <c r="CB44" s="124">
        <v>4</v>
      </c>
      <c r="CC44" s="373"/>
      <c r="CD44" s="31"/>
      <c r="CE44" s="32"/>
      <c r="CF44" s="124"/>
      <c r="CG44" s="124"/>
      <c r="CH44" s="124"/>
      <c r="CI44" s="124"/>
      <c r="CJ44" s="124"/>
      <c r="CK44" s="124"/>
      <c r="CL44" s="124"/>
      <c r="CM44" s="124"/>
      <c r="CN44" s="124"/>
      <c r="CO44" s="375"/>
    </row>
    <row r="45" spans="1:93" hidden="1">
      <c r="A45" s="124">
        <v>5</v>
      </c>
      <c r="B45" s="368"/>
      <c r="C45" s="31"/>
      <c r="D45" s="32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375"/>
      <c r="R45" s="124">
        <v>5</v>
      </c>
      <c r="S45" s="368"/>
      <c r="T45" s="31"/>
      <c r="U45" s="52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379"/>
      <c r="AI45" s="124">
        <v>5</v>
      </c>
      <c r="AJ45" s="373"/>
      <c r="AK45" s="31"/>
      <c r="AL45" s="32"/>
      <c r="AM45" s="124"/>
      <c r="AN45" s="124"/>
      <c r="AO45" s="124"/>
      <c r="AP45" s="124"/>
      <c r="AQ45" s="124"/>
      <c r="AR45" s="124"/>
      <c r="AS45" s="124"/>
      <c r="AT45" s="124"/>
      <c r="AU45" s="124"/>
      <c r="AV45" s="375"/>
      <c r="AX45" s="124">
        <v>5</v>
      </c>
      <c r="AY45" s="373"/>
      <c r="AZ45" s="31"/>
      <c r="BA45" s="32"/>
      <c r="BB45" s="124"/>
      <c r="BC45" s="124"/>
      <c r="BD45" s="124"/>
      <c r="BE45" s="124"/>
      <c r="BF45" s="124"/>
      <c r="BG45" s="124"/>
      <c r="BH45" s="124"/>
      <c r="BI45" s="124"/>
      <c r="BJ45" s="124"/>
      <c r="BK45" s="375"/>
      <c r="BM45" s="124">
        <v>5</v>
      </c>
      <c r="BN45" s="373"/>
      <c r="BO45" s="31"/>
      <c r="BP45" s="52"/>
      <c r="BQ45" s="124"/>
      <c r="BR45" s="124"/>
      <c r="BS45" s="124"/>
      <c r="BT45" s="124"/>
      <c r="BU45" s="124"/>
      <c r="BV45" s="124"/>
      <c r="BW45" s="124"/>
      <c r="BX45" s="124"/>
      <c r="BY45" s="124"/>
      <c r="BZ45" s="375"/>
      <c r="CB45" s="124">
        <v>5</v>
      </c>
      <c r="CC45" s="373"/>
      <c r="CD45" s="31"/>
      <c r="CE45" s="32"/>
      <c r="CF45" s="124"/>
      <c r="CG45" s="124"/>
      <c r="CH45" s="124"/>
      <c r="CI45" s="124"/>
      <c r="CJ45" s="124"/>
      <c r="CK45" s="124"/>
      <c r="CL45" s="124"/>
      <c r="CM45" s="124"/>
      <c r="CN45" s="124"/>
      <c r="CO45" s="375"/>
    </row>
    <row r="46" spans="1:93" hidden="1">
      <c r="A46" s="124">
        <v>6</v>
      </c>
      <c r="B46" s="368"/>
      <c r="C46" s="31"/>
      <c r="D46" s="32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375"/>
      <c r="R46" s="124">
        <v>6</v>
      </c>
      <c r="S46" s="368"/>
      <c r="T46" s="31"/>
      <c r="U46" s="32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379"/>
      <c r="AI46" s="124">
        <v>6</v>
      </c>
      <c r="AJ46" s="373"/>
      <c r="AK46" s="31"/>
      <c r="AL46" s="32"/>
      <c r="AM46" s="124"/>
      <c r="AN46" s="124"/>
      <c r="AO46" s="124"/>
      <c r="AP46" s="124"/>
      <c r="AQ46" s="124"/>
      <c r="AR46" s="124"/>
      <c r="AS46" s="124"/>
      <c r="AT46" s="124"/>
      <c r="AU46" s="124"/>
      <c r="AV46" s="375"/>
      <c r="AX46" s="124">
        <v>6</v>
      </c>
      <c r="AY46" s="373"/>
      <c r="AZ46" s="31"/>
      <c r="BA46" s="32"/>
      <c r="BB46" s="124"/>
      <c r="BC46" s="124"/>
      <c r="BD46" s="124"/>
      <c r="BE46" s="124"/>
      <c r="BF46" s="124"/>
      <c r="BG46" s="124"/>
      <c r="BH46" s="124"/>
      <c r="BI46" s="124"/>
      <c r="BJ46" s="124"/>
      <c r="BK46" s="375"/>
      <c r="BM46" s="124">
        <v>6</v>
      </c>
      <c r="BN46" s="373"/>
      <c r="BO46" s="31"/>
      <c r="BP46" s="32"/>
      <c r="BQ46" s="124"/>
      <c r="BR46" s="124"/>
      <c r="BS46" s="124"/>
      <c r="BT46" s="124"/>
      <c r="BU46" s="124"/>
      <c r="BV46" s="124"/>
      <c r="BW46" s="124"/>
      <c r="BX46" s="124"/>
      <c r="BY46" s="124"/>
      <c r="BZ46" s="375"/>
      <c r="CB46" s="124">
        <v>6</v>
      </c>
      <c r="CC46" s="373"/>
      <c r="CD46" s="231"/>
      <c r="CE46" s="231"/>
      <c r="CF46" s="124"/>
      <c r="CG46" s="124"/>
      <c r="CH46" s="124"/>
      <c r="CI46" s="124"/>
      <c r="CJ46" s="124"/>
      <c r="CK46" s="124"/>
      <c r="CL46" s="124"/>
      <c r="CM46" s="124"/>
      <c r="CN46" s="124"/>
      <c r="CO46" s="375"/>
    </row>
    <row r="47" spans="1:93" hidden="1">
      <c r="A47" s="124">
        <v>7</v>
      </c>
      <c r="B47" s="368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375"/>
      <c r="R47" s="124">
        <v>7</v>
      </c>
      <c r="S47" s="368"/>
      <c r="T47" s="31"/>
      <c r="U47" s="32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379"/>
      <c r="AI47" s="124">
        <v>7</v>
      </c>
      <c r="AJ47" s="373"/>
      <c r="AK47" s="124"/>
      <c r="AL47" s="32"/>
      <c r="AM47" s="124"/>
      <c r="AN47" s="124"/>
      <c r="AO47" s="124"/>
      <c r="AP47" s="124"/>
      <c r="AQ47" s="124"/>
      <c r="AR47" s="124"/>
      <c r="AS47" s="124"/>
      <c r="AT47" s="124"/>
      <c r="AU47" s="124"/>
      <c r="AV47" s="375"/>
      <c r="AX47" s="124">
        <v>7</v>
      </c>
      <c r="AY47" s="373"/>
      <c r="AZ47" s="31"/>
      <c r="BA47" s="32"/>
      <c r="BB47" s="124"/>
      <c r="BC47" s="124"/>
      <c r="BD47" s="124"/>
      <c r="BE47" s="124"/>
      <c r="BF47" s="124"/>
      <c r="BG47" s="124"/>
      <c r="BH47" s="124"/>
      <c r="BI47" s="124"/>
      <c r="BJ47" s="124"/>
      <c r="BK47" s="375"/>
      <c r="BM47" s="124">
        <v>7</v>
      </c>
      <c r="BN47" s="373"/>
      <c r="BO47" s="60"/>
      <c r="BP47" s="32"/>
      <c r="BQ47" s="124"/>
      <c r="BR47" s="124"/>
      <c r="BS47" s="124"/>
      <c r="BT47" s="124"/>
      <c r="BU47" s="124"/>
      <c r="BV47" s="124"/>
      <c r="BW47" s="124"/>
      <c r="BX47" s="124"/>
      <c r="BY47" s="124"/>
      <c r="BZ47" s="375"/>
      <c r="CB47" s="124">
        <v>7</v>
      </c>
      <c r="CC47" s="373"/>
      <c r="CD47" s="229"/>
      <c r="CE47" s="232"/>
      <c r="CF47" s="124"/>
      <c r="CG47" s="124"/>
      <c r="CH47" s="124"/>
      <c r="CI47" s="124"/>
      <c r="CJ47" s="124"/>
      <c r="CK47" s="124"/>
      <c r="CL47" s="124"/>
      <c r="CM47" s="124"/>
      <c r="CN47" s="124"/>
      <c r="CO47" s="375"/>
    </row>
    <row r="48" spans="1:93" hidden="1">
      <c r="A48" s="124">
        <v>8</v>
      </c>
      <c r="B48" s="368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375"/>
      <c r="R48" s="124">
        <v>8</v>
      </c>
      <c r="S48" s="368"/>
      <c r="T48" s="31"/>
      <c r="U48" s="32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379"/>
      <c r="AI48" s="124">
        <v>8</v>
      </c>
      <c r="AJ48" s="373"/>
      <c r="AK48" s="31"/>
      <c r="AL48" s="32"/>
      <c r="AM48" s="124"/>
      <c r="AN48" s="124"/>
      <c r="AO48" s="124"/>
      <c r="AP48" s="124"/>
      <c r="AQ48" s="124"/>
      <c r="AR48" s="124"/>
      <c r="AS48" s="124"/>
      <c r="AT48" s="124"/>
      <c r="AU48" s="124"/>
      <c r="AV48" s="375"/>
      <c r="AX48" s="124">
        <v>8</v>
      </c>
      <c r="AY48" s="373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375"/>
      <c r="BM48" s="124">
        <v>8</v>
      </c>
      <c r="BN48" s="373"/>
      <c r="BO48" s="31"/>
      <c r="BP48" s="32"/>
      <c r="BQ48" s="124"/>
      <c r="BR48" s="124"/>
      <c r="BS48" s="124"/>
      <c r="BT48" s="124"/>
      <c r="BU48" s="124"/>
      <c r="BV48" s="124"/>
      <c r="BW48" s="124"/>
      <c r="BX48" s="124"/>
      <c r="BY48" s="124"/>
      <c r="BZ48" s="375"/>
      <c r="CB48" s="124">
        <v>8</v>
      </c>
      <c r="CC48" s="373"/>
      <c r="CD48" s="233"/>
      <c r="CE48" s="232"/>
      <c r="CF48" s="124"/>
      <c r="CG48" s="124"/>
      <c r="CH48" s="124"/>
      <c r="CI48" s="124"/>
      <c r="CJ48" s="124"/>
      <c r="CK48" s="124"/>
      <c r="CL48" s="124"/>
      <c r="CM48" s="124"/>
      <c r="CN48" s="124"/>
      <c r="CO48" s="375"/>
    </row>
    <row r="49" spans="1:93" hidden="1">
      <c r="A49" s="124">
        <v>9</v>
      </c>
      <c r="B49" s="368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375"/>
      <c r="R49" s="124">
        <v>9</v>
      </c>
      <c r="S49" s="368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379"/>
      <c r="AI49" s="124">
        <v>9</v>
      </c>
      <c r="AJ49" s="373"/>
      <c r="AK49" s="31"/>
      <c r="AL49" s="32"/>
      <c r="AM49" s="124"/>
      <c r="AN49" s="124"/>
      <c r="AO49" s="124"/>
      <c r="AP49" s="124"/>
      <c r="AQ49" s="124"/>
      <c r="AR49" s="124"/>
      <c r="AS49" s="124"/>
      <c r="AT49" s="124"/>
      <c r="AU49" s="124"/>
      <c r="AV49" s="375"/>
      <c r="AX49" s="124">
        <v>9</v>
      </c>
      <c r="AY49" s="373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375"/>
      <c r="BM49" s="124">
        <v>9</v>
      </c>
      <c r="BN49" s="373"/>
      <c r="BO49" s="31"/>
      <c r="BP49" s="32"/>
      <c r="BQ49" s="124"/>
      <c r="BR49" s="124"/>
      <c r="BS49" s="124"/>
      <c r="BT49" s="124"/>
      <c r="BU49" s="124"/>
      <c r="BV49" s="124"/>
      <c r="BW49" s="124"/>
      <c r="BX49" s="124"/>
      <c r="BY49" s="124"/>
      <c r="BZ49" s="375"/>
      <c r="CB49" s="124">
        <v>9</v>
      </c>
      <c r="CC49" s="373"/>
      <c r="CD49" s="229"/>
      <c r="CE49" s="229"/>
      <c r="CF49" s="124"/>
      <c r="CG49" s="124"/>
      <c r="CH49" s="124"/>
      <c r="CI49" s="124"/>
      <c r="CJ49" s="124"/>
      <c r="CK49" s="124"/>
      <c r="CL49" s="124"/>
      <c r="CM49" s="124"/>
      <c r="CN49" s="124"/>
      <c r="CO49" s="375"/>
    </row>
    <row r="50" spans="1:93" hidden="1">
      <c r="A50" s="124">
        <v>10</v>
      </c>
      <c r="B50" s="368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375"/>
      <c r="R50" s="124">
        <v>10</v>
      </c>
      <c r="S50" s="368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379"/>
      <c r="AI50" s="124">
        <v>10</v>
      </c>
      <c r="AJ50" s="373"/>
      <c r="AK50" s="31"/>
      <c r="AL50" s="32"/>
      <c r="AM50" s="124"/>
      <c r="AN50" s="124"/>
      <c r="AO50" s="124"/>
      <c r="AP50" s="124"/>
      <c r="AQ50" s="124"/>
      <c r="AR50" s="124"/>
      <c r="AS50" s="124"/>
      <c r="AT50" s="124"/>
      <c r="AU50" s="124"/>
      <c r="AV50" s="375"/>
      <c r="AX50" s="124">
        <v>10</v>
      </c>
      <c r="AY50" s="373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375"/>
      <c r="BM50" s="124">
        <v>10</v>
      </c>
      <c r="BN50" s="373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375"/>
      <c r="CB50" s="124">
        <v>10</v>
      </c>
      <c r="CC50" s="373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375"/>
    </row>
    <row r="51" spans="1:93" hidden="1">
      <c r="A51" s="124">
        <v>11</v>
      </c>
      <c r="B51" s="368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375"/>
      <c r="R51" s="124">
        <v>11</v>
      </c>
      <c r="S51" s="368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379"/>
      <c r="AI51" s="124">
        <v>11</v>
      </c>
      <c r="AJ51" s="373"/>
      <c r="AK51" s="31"/>
      <c r="AL51" s="32"/>
      <c r="AM51" s="124"/>
      <c r="AN51" s="124"/>
      <c r="AO51" s="124"/>
      <c r="AP51" s="124"/>
      <c r="AQ51" s="124"/>
      <c r="AR51" s="124"/>
      <c r="AS51" s="124"/>
      <c r="AT51" s="124"/>
      <c r="AU51" s="124"/>
      <c r="AV51" s="375"/>
      <c r="AX51" s="124">
        <v>11</v>
      </c>
      <c r="AY51" s="373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375"/>
      <c r="BM51" s="124">
        <v>11</v>
      </c>
      <c r="BN51" s="373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375"/>
      <c r="CB51" s="124">
        <v>11</v>
      </c>
      <c r="CC51" s="373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375"/>
    </row>
    <row r="52" spans="1:93" hidden="1">
      <c r="A52" s="124">
        <v>12</v>
      </c>
      <c r="B52" s="368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375"/>
      <c r="R52" s="124">
        <v>12</v>
      </c>
      <c r="S52" s="368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379"/>
      <c r="AI52" s="124">
        <v>12</v>
      </c>
      <c r="AJ52" s="373"/>
      <c r="AK52" s="31"/>
      <c r="AL52" s="32"/>
      <c r="AM52" s="124"/>
      <c r="AN52" s="124"/>
      <c r="AO52" s="124"/>
      <c r="AP52" s="124"/>
      <c r="AQ52" s="124"/>
      <c r="AR52" s="124"/>
      <c r="AS52" s="124"/>
      <c r="AT52" s="124"/>
      <c r="AU52" s="124"/>
      <c r="AV52" s="375"/>
      <c r="AX52" s="124">
        <v>12</v>
      </c>
      <c r="AY52" s="373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375"/>
      <c r="BM52" s="124">
        <v>12</v>
      </c>
      <c r="BN52" s="373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375"/>
      <c r="CB52" s="124">
        <v>12</v>
      </c>
      <c r="CC52" s="373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375"/>
    </row>
    <row r="53" spans="1:93" hidden="1">
      <c r="A53" s="124"/>
      <c r="B53" s="368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375"/>
      <c r="R53" s="124"/>
      <c r="S53" s="368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379"/>
      <c r="AI53" s="124">
        <v>13</v>
      </c>
      <c r="AJ53" s="373"/>
      <c r="AK53" s="31"/>
      <c r="AL53" s="32"/>
      <c r="AM53" s="124"/>
      <c r="AN53" s="124"/>
      <c r="AO53" s="124"/>
      <c r="AP53" s="124"/>
      <c r="AQ53" s="124"/>
      <c r="AR53" s="124"/>
      <c r="AS53" s="124"/>
      <c r="AT53" s="124"/>
      <c r="AU53" s="124"/>
      <c r="AV53" s="375"/>
      <c r="AX53" s="124"/>
      <c r="AY53" s="373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375"/>
      <c r="BM53" s="124"/>
      <c r="BN53" s="373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375"/>
      <c r="CB53" s="124"/>
      <c r="CC53" s="373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375"/>
    </row>
    <row r="54" spans="1:93" hidden="1">
      <c r="A54" s="124"/>
      <c r="B54" s="368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375"/>
      <c r="R54" s="124"/>
      <c r="S54" s="368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379"/>
      <c r="AI54" s="124">
        <v>14</v>
      </c>
      <c r="AJ54" s="373"/>
      <c r="AK54" s="31"/>
      <c r="AL54" s="32"/>
      <c r="AM54" s="124"/>
      <c r="AN54" s="124"/>
      <c r="AO54" s="124"/>
      <c r="AP54" s="124"/>
      <c r="AQ54" s="124"/>
      <c r="AR54" s="124"/>
      <c r="AS54" s="124"/>
      <c r="AT54" s="124"/>
      <c r="AU54" s="124"/>
      <c r="AV54" s="375"/>
      <c r="AX54" s="124"/>
      <c r="AY54" s="373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375"/>
      <c r="BM54" s="124"/>
      <c r="BN54" s="373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375"/>
      <c r="CB54" s="124"/>
      <c r="CC54" s="373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375"/>
    </row>
    <row r="55" spans="1:93" hidden="1">
      <c r="A55" s="124"/>
      <c r="B55" s="368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375"/>
      <c r="R55" s="124"/>
      <c r="S55" s="368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379"/>
      <c r="AI55" s="124">
        <v>15</v>
      </c>
      <c r="AJ55" s="373"/>
      <c r="AK55" s="31"/>
      <c r="AL55" s="32"/>
      <c r="AM55" s="124"/>
      <c r="AN55" s="124"/>
      <c r="AO55" s="124"/>
      <c r="AP55" s="124"/>
      <c r="AQ55" s="124"/>
      <c r="AR55" s="124"/>
      <c r="AS55" s="124"/>
      <c r="AT55" s="124"/>
      <c r="AU55" s="124"/>
      <c r="AV55" s="375"/>
      <c r="AX55" s="124"/>
      <c r="AY55" s="373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375"/>
      <c r="BM55" s="124"/>
      <c r="BN55" s="373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375"/>
      <c r="CB55" s="124"/>
      <c r="CC55" s="373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375"/>
    </row>
    <row r="56" spans="1:93" hidden="1">
      <c r="A56" s="124"/>
      <c r="B56" s="368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375"/>
      <c r="R56" s="124"/>
      <c r="S56" s="368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379"/>
      <c r="AI56" s="124">
        <v>16</v>
      </c>
      <c r="AJ56" s="373"/>
      <c r="AK56" s="31"/>
      <c r="AL56" s="32"/>
      <c r="AM56" s="124"/>
      <c r="AN56" s="124"/>
      <c r="AO56" s="124"/>
      <c r="AP56" s="124"/>
      <c r="AQ56" s="124"/>
      <c r="AR56" s="124"/>
      <c r="AS56" s="124"/>
      <c r="AT56" s="124"/>
      <c r="AU56" s="124"/>
      <c r="AV56" s="375"/>
      <c r="AX56" s="124"/>
      <c r="AY56" s="373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375"/>
      <c r="BM56" s="124"/>
      <c r="BN56" s="373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375"/>
      <c r="CB56" s="124"/>
      <c r="CC56" s="373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375"/>
    </row>
    <row r="57" spans="1:93" hidden="1">
      <c r="A57" s="124">
        <v>13</v>
      </c>
      <c r="B57" s="368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375"/>
      <c r="R57" s="124">
        <v>13</v>
      </c>
      <c r="S57" s="368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379"/>
      <c r="AI57" s="124">
        <v>17</v>
      </c>
      <c r="AJ57" s="373"/>
      <c r="AK57" s="31"/>
      <c r="AL57" s="32"/>
      <c r="AM57" s="124"/>
      <c r="AN57" s="124"/>
      <c r="AO57" s="124"/>
      <c r="AP57" s="124"/>
      <c r="AQ57" s="124"/>
      <c r="AR57" s="124"/>
      <c r="AS57" s="124"/>
      <c r="AT57" s="124"/>
      <c r="AU57" s="124"/>
      <c r="AV57" s="375"/>
      <c r="AX57" s="124">
        <v>13</v>
      </c>
      <c r="AY57" s="373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375"/>
      <c r="BM57" s="124">
        <v>13</v>
      </c>
      <c r="BN57" s="373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375"/>
      <c r="CB57" s="124">
        <v>13</v>
      </c>
      <c r="CC57" s="373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375"/>
    </row>
    <row r="58" spans="1:93" hidden="1">
      <c r="A58" s="124">
        <v>14</v>
      </c>
      <c r="B58" s="368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375"/>
      <c r="R58" s="124">
        <v>14</v>
      </c>
      <c r="S58" s="368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379"/>
      <c r="AI58" s="124">
        <v>18</v>
      </c>
      <c r="AJ58" s="373"/>
      <c r="AK58" s="31"/>
      <c r="AL58" s="32"/>
      <c r="AM58" s="124"/>
      <c r="AN58" s="124"/>
      <c r="AO58" s="124"/>
      <c r="AP58" s="124"/>
      <c r="AQ58" s="124"/>
      <c r="AR58" s="124"/>
      <c r="AS58" s="124"/>
      <c r="AT58" s="124"/>
      <c r="AU58" s="124"/>
      <c r="AV58" s="375"/>
      <c r="AX58" s="124">
        <v>14</v>
      </c>
      <c r="AY58" s="373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375"/>
      <c r="BM58" s="124">
        <v>14</v>
      </c>
      <c r="BN58" s="373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375"/>
      <c r="CB58" s="124">
        <v>14</v>
      </c>
      <c r="CC58" s="373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375"/>
    </row>
    <row r="59" spans="1:93" hidden="1">
      <c r="A59" s="124">
        <v>15</v>
      </c>
      <c r="B59" s="368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376"/>
      <c r="R59" s="124">
        <v>15</v>
      </c>
      <c r="S59" s="368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380"/>
      <c r="AI59" s="124">
        <v>19</v>
      </c>
      <c r="AJ59" s="373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376"/>
      <c r="AX59" s="124">
        <v>15</v>
      </c>
      <c r="AY59" s="373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376"/>
      <c r="BM59" s="124">
        <v>15</v>
      </c>
      <c r="BN59" s="373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376"/>
      <c r="CB59" s="124">
        <v>15</v>
      </c>
      <c r="CC59" s="373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376"/>
    </row>
    <row r="60" spans="1:93" ht="15.75">
      <c r="A60" s="363" t="s">
        <v>1381</v>
      </c>
      <c r="B60" s="363"/>
      <c r="C60" s="124"/>
      <c r="D60" s="124"/>
      <c r="E60" s="220">
        <f>SUM(E41:E59)</f>
        <v>500</v>
      </c>
      <c r="F60" s="220">
        <f>SUM(F41:F59)</f>
        <v>212</v>
      </c>
      <c r="G60" s="220"/>
      <c r="H60" s="220"/>
      <c r="I60" s="124"/>
      <c r="J60" s="124">
        <f>SUM(J41:J59)</f>
        <v>0</v>
      </c>
      <c r="K60" s="124">
        <f>SUM(K41:K59)</f>
        <v>100</v>
      </c>
      <c r="L60" s="225">
        <f>IF(F60=0,0,(F60/E60*100))</f>
        <v>42.4</v>
      </c>
      <c r="M60" s="225" t="e">
        <f>IF(K60=0,0,(K60/J60*100))</f>
        <v>#DIV/0!</v>
      </c>
      <c r="N60" s="124"/>
      <c r="O60" s="124"/>
      <c r="P60" s="124"/>
      <c r="R60" s="363" t="s">
        <v>1381</v>
      </c>
      <c r="S60" s="363"/>
      <c r="T60" s="220"/>
      <c r="U60" s="220"/>
      <c r="V60" s="220">
        <f>SUM(V41:V59)</f>
        <v>375</v>
      </c>
      <c r="W60" s="220">
        <f>SUM(W41:W59)</f>
        <v>200</v>
      </c>
      <c r="X60" s="220"/>
      <c r="Y60" s="220"/>
      <c r="Z60" s="220"/>
      <c r="AA60" s="220">
        <f>SUM(AA41:AA59)</f>
        <v>0</v>
      </c>
      <c r="AB60" s="220">
        <f>SUM(AB41:AB59)</f>
        <v>0</v>
      </c>
      <c r="AC60" s="225">
        <f>IF(W60=0,0,(W60/V60*100))</f>
        <v>53.333333333333336</v>
      </c>
      <c r="AD60" s="225">
        <f>IF(AB60=0,0,(AB60/AA60*100))</f>
        <v>0</v>
      </c>
      <c r="AE60" s="220">
        <v>6</v>
      </c>
      <c r="AF60" s="220">
        <v>0</v>
      </c>
      <c r="AG60" s="220"/>
      <c r="AI60" s="377" t="s">
        <v>1381</v>
      </c>
      <c r="AJ60" s="377"/>
      <c r="AK60" s="124" t="s">
        <v>1382</v>
      </c>
      <c r="AL60" s="230">
        <f>AN60/AT60</f>
        <v>33.333333333333336</v>
      </c>
      <c r="AM60" s="124">
        <f>SUM(AM41:AM59)</f>
        <v>303</v>
      </c>
      <c r="AN60" s="124">
        <f>SUM(AN41:AN59)</f>
        <v>200</v>
      </c>
      <c r="AO60" s="124"/>
      <c r="AP60" s="124">
        <f>SUM(AP41:AP59)</f>
        <v>0</v>
      </c>
      <c r="AQ60" s="124">
        <f>SUM(AQ41:AQ59)</f>
        <v>0</v>
      </c>
      <c r="AR60" s="225">
        <f>IF(AN60=0,0,(AN60/AM60*100))</f>
        <v>66.006600660065999</v>
      </c>
      <c r="AS60" s="225">
        <f>IF(AQ60=0,0,(AQ60/AP60*100))</f>
        <v>0</v>
      </c>
      <c r="AT60" s="124">
        <v>6</v>
      </c>
      <c r="AU60" s="124">
        <v>0</v>
      </c>
      <c r="AV60" s="124"/>
      <c r="AX60" s="377" t="s">
        <v>1381</v>
      </c>
      <c r="AY60" s="377"/>
      <c r="AZ60" s="124" t="s">
        <v>1382</v>
      </c>
      <c r="BA60" s="226" t="e">
        <f>BC60/BI60</f>
        <v>#DIV/0!</v>
      </c>
      <c r="BB60" s="124">
        <f>SUM(BB41:BB59)</f>
        <v>0</v>
      </c>
      <c r="BC60" s="124">
        <f>SUM(BC41:BC59)</f>
        <v>0</v>
      </c>
      <c r="BD60" s="124"/>
      <c r="BE60" s="124">
        <f>SUM(BE41:BE59)</f>
        <v>0</v>
      </c>
      <c r="BF60" s="124">
        <f>SUM(BF41:BF59)</f>
        <v>0</v>
      </c>
      <c r="BG60" s="225">
        <f>IF(BC60=0,0,(BC60/BB60*100))</f>
        <v>0</v>
      </c>
      <c r="BH60" s="225">
        <f>IF(BF60=0,0,(BF60/BE60*100))</f>
        <v>0</v>
      </c>
      <c r="BI60" s="124"/>
      <c r="BJ60" s="124"/>
      <c r="BK60" s="124"/>
      <c r="BM60" s="377" t="s">
        <v>1381</v>
      </c>
      <c r="BN60" s="377"/>
      <c r="BO60" s="124" t="s">
        <v>1382</v>
      </c>
      <c r="BP60" s="227" t="e">
        <f>BR60/BX60</f>
        <v>#DIV/0!</v>
      </c>
      <c r="BQ60" s="124">
        <f>SUM(BQ41:BQ59)</f>
        <v>0</v>
      </c>
      <c r="BR60" s="124">
        <f>SUM(BR41:BR59)</f>
        <v>0</v>
      </c>
      <c r="BS60" s="124"/>
      <c r="BT60" s="124">
        <f>SUM(BT41:BT59)</f>
        <v>0</v>
      </c>
      <c r="BU60" s="124">
        <f>SUM(BU41:BU59)</f>
        <v>0</v>
      </c>
      <c r="BV60" s="225">
        <f>IF(BR60=0,0,(BR60/BQ60*100))</f>
        <v>0</v>
      </c>
      <c r="BW60" s="225">
        <f>IF(BU60=0,0,(BU60/BT60*100))</f>
        <v>0</v>
      </c>
      <c r="BX60" s="124"/>
      <c r="BY60" s="124"/>
      <c r="BZ60" s="124"/>
      <c r="CB60" s="377" t="s">
        <v>1381</v>
      </c>
      <c r="CC60" s="377"/>
      <c r="CD60" s="124"/>
      <c r="CE60" s="124"/>
      <c r="CF60" s="124">
        <f>SUM(CF41:CF59)</f>
        <v>0</v>
      </c>
      <c r="CG60" s="124">
        <f>SUM(CG41:CG59)</f>
        <v>0</v>
      </c>
      <c r="CH60" s="124"/>
      <c r="CI60" s="124">
        <f>SUM(CI41:CI59)</f>
        <v>0</v>
      </c>
      <c r="CJ60" s="124">
        <f>SUM(CJ41:CJ59)</f>
        <v>0</v>
      </c>
      <c r="CK60" s="225">
        <f>IF(CG60=0,0,(CG60/CF60*100))</f>
        <v>0</v>
      </c>
      <c r="CL60" s="225">
        <f>IF(CJ60=0,0,(CJ60/CI60*100))</f>
        <v>0</v>
      </c>
      <c r="CM60" s="124"/>
      <c r="CN60" s="124"/>
      <c r="CO60" s="124"/>
    </row>
    <row r="61" spans="1:93" ht="30">
      <c r="A61" s="124">
        <v>1</v>
      </c>
      <c r="B61" s="368" t="s">
        <v>1385</v>
      </c>
      <c r="C61" s="31"/>
      <c r="D61" s="32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373"/>
      <c r="R61" s="124">
        <v>1</v>
      </c>
      <c r="S61" s="368" t="s">
        <v>1385</v>
      </c>
      <c r="T61" s="31" t="s">
        <v>1226</v>
      </c>
      <c r="U61" s="32" t="s">
        <v>1230</v>
      </c>
      <c r="V61" s="124">
        <v>100</v>
      </c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374" t="s">
        <v>1386</v>
      </c>
      <c r="AI61" s="124">
        <v>1</v>
      </c>
      <c r="AJ61" s="373" t="s">
        <v>1385</v>
      </c>
      <c r="AK61" s="31" t="s">
        <v>1226</v>
      </c>
      <c r="AL61" s="32" t="s">
        <v>1230</v>
      </c>
      <c r="AM61" s="124">
        <v>100</v>
      </c>
      <c r="AN61" s="124"/>
      <c r="AO61" s="124"/>
      <c r="AP61" s="124"/>
      <c r="AQ61" s="124"/>
      <c r="AR61" s="124"/>
      <c r="AS61" s="124"/>
      <c r="AT61" s="124"/>
      <c r="AU61" s="124"/>
      <c r="AV61" s="374"/>
      <c r="AX61" s="124">
        <v>1</v>
      </c>
      <c r="AY61" s="373" t="s">
        <v>1385</v>
      </c>
      <c r="AZ61" s="31"/>
      <c r="BA61" s="32"/>
      <c r="BB61" s="124"/>
      <c r="BC61" s="124"/>
      <c r="BD61" s="124"/>
      <c r="BE61" s="124"/>
      <c r="BF61" s="124"/>
      <c r="BG61" s="124"/>
      <c r="BH61" s="124"/>
      <c r="BI61" s="124"/>
      <c r="BJ61" s="124"/>
      <c r="BK61" s="374"/>
      <c r="BM61" s="124">
        <v>1</v>
      </c>
      <c r="BN61" s="373" t="s">
        <v>1385</v>
      </c>
      <c r="BO61" s="31"/>
      <c r="BP61" s="32"/>
      <c r="BQ61" s="124"/>
      <c r="BR61" s="124"/>
      <c r="BS61" s="124"/>
      <c r="BT61" s="124"/>
      <c r="BU61" s="124"/>
      <c r="BV61" s="124"/>
      <c r="BW61" s="124"/>
      <c r="BX61" s="124"/>
      <c r="BY61" s="124"/>
      <c r="BZ61" s="374"/>
      <c r="CB61" s="124">
        <v>1</v>
      </c>
      <c r="CC61" s="373" t="s">
        <v>1385</v>
      </c>
      <c r="CD61" s="31"/>
      <c r="CE61" s="32"/>
      <c r="CF61" s="124"/>
      <c r="CG61" s="124"/>
      <c r="CH61" s="124"/>
      <c r="CI61" s="124"/>
      <c r="CJ61" s="124"/>
      <c r="CK61" s="124"/>
      <c r="CL61" s="124"/>
      <c r="CM61" s="124"/>
      <c r="CN61" s="124"/>
      <c r="CO61" s="374"/>
    </row>
    <row r="62" spans="1:93" ht="30">
      <c r="A62" s="124">
        <v>2</v>
      </c>
      <c r="B62" s="368"/>
      <c r="C62" s="31"/>
      <c r="D62" s="32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373"/>
      <c r="R62" s="124">
        <v>2</v>
      </c>
      <c r="S62" s="368"/>
      <c r="T62" s="31" t="s">
        <v>376</v>
      </c>
      <c r="U62" s="32" t="s">
        <v>377</v>
      </c>
      <c r="V62" s="124">
        <v>100</v>
      </c>
      <c r="W62" s="124">
        <v>100</v>
      </c>
      <c r="X62" s="124"/>
      <c r="Y62" s="124"/>
      <c r="Z62" s="124"/>
      <c r="AA62" s="124"/>
      <c r="AB62" s="124"/>
      <c r="AC62" s="124"/>
      <c r="AD62" s="124"/>
      <c r="AE62" s="124"/>
      <c r="AF62" s="124"/>
      <c r="AG62" s="375"/>
      <c r="AI62" s="124">
        <v>2</v>
      </c>
      <c r="AJ62" s="373"/>
      <c r="AK62" s="31" t="s">
        <v>413</v>
      </c>
      <c r="AL62" s="32" t="s">
        <v>414</v>
      </c>
      <c r="AM62" s="124">
        <v>288</v>
      </c>
      <c r="AN62" s="124"/>
      <c r="AO62" s="124"/>
      <c r="AP62" s="124"/>
      <c r="AQ62" s="124"/>
      <c r="AR62" s="124"/>
      <c r="AS62" s="124"/>
      <c r="AT62" s="124"/>
      <c r="AU62" s="124"/>
      <c r="AV62" s="375"/>
      <c r="AX62" s="124">
        <v>2</v>
      </c>
      <c r="AY62" s="373"/>
      <c r="AZ62" s="31"/>
      <c r="BA62" s="32"/>
      <c r="BB62" s="124"/>
      <c r="BC62" s="124"/>
      <c r="BD62" s="124"/>
      <c r="BE62" s="124"/>
      <c r="BF62" s="124"/>
      <c r="BG62" s="124"/>
      <c r="BH62" s="124"/>
      <c r="BI62" s="124"/>
      <c r="BJ62" s="124"/>
      <c r="BK62" s="375"/>
      <c r="BM62" s="124">
        <v>2</v>
      </c>
      <c r="BN62" s="373"/>
      <c r="BO62" s="31"/>
      <c r="BP62" s="32"/>
      <c r="BQ62" s="124"/>
      <c r="BR62" s="124"/>
      <c r="BS62" s="124"/>
      <c r="BT62" s="124"/>
      <c r="BU62" s="124"/>
      <c r="BV62" s="124"/>
      <c r="BW62" s="124"/>
      <c r="BX62" s="124"/>
      <c r="BY62" s="124"/>
      <c r="BZ62" s="375"/>
      <c r="CB62" s="124">
        <v>2</v>
      </c>
      <c r="CC62" s="373"/>
      <c r="CD62" s="31"/>
      <c r="CE62" s="32"/>
      <c r="CF62" s="124"/>
      <c r="CG62" s="124"/>
      <c r="CH62" s="124"/>
      <c r="CI62" s="124"/>
      <c r="CJ62" s="124"/>
      <c r="CK62" s="124"/>
      <c r="CL62" s="124"/>
      <c r="CM62" s="124"/>
      <c r="CN62" s="124"/>
      <c r="CO62" s="375"/>
    </row>
    <row r="63" spans="1:93">
      <c r="A63" s="124">
        <v>3</v>
      </c>
      <c r="B63" s="368"/>
      <c r="C63" s="31"/>
      <c r="D63" s="32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373"/>
      <c r="R63" s="124">
        <v>3</v>
      </c>
      <c r="S63" s="368"/>
      <c r="T63" s="31" t="s">
        <v>378</v>
      </c>
      <c r="U63" s="32" t="s">
        <v>379</v>
      </c>
      <c r="V63" s="124">
        <v>100</v>
      </c>
      <c r="W63" s="124">
        <v>100</v>
      </c>
      <c r="X63" s="124"/>
      <c r="Y63" s="124"/>
      <c r="Z63" s="124"/>
      <c r="AA63" s="124"/>
      <c r="AB63" s="124"/>
      <c r="AC63" s="124"/>
      <c r="AD63" s="124"/>
      <c r="AE63" s="124"/>
      <c r="AF63" s="124"/>
      <c r="AG63" s="375"/>
      <c r="AI63" s="124">
        <v>3</v>
      </c>
      <c r="AJ63" s="373"/>
      <c r="AK63" s="31" t="s">
        <v>455</v>
      </c>
      <c r="AL63" s="32" t="s">
        <v>456</v>
      </c>
      <c r="AM63" s="124"/>
      <c r="AN63" s="124">
        <v>200</v>
      </c>
      <c r="AO63" s="124"/>
      <c r="AP63" s="124"/>
      <c r="AQ63" s="124"/>
      <c r="AR63" s="124"/>
      <c r="AS63" s="124"/>
      <c r="AT63" s="124"/>
      <c r="AU63" s="124"/>
      <c r="AV63" s="375"/>
      <c r="AX63" s="124">
        <v>3</v>
      </c>
      <c r="AY63" s="373"/>
      <c r="AZ63" s="31"/>
      <c r="BA63" s="32"/>
      <c r="BB63" s="124"/>
      <c r="BC63" s="124"/>
      <c r="BD63" s="124"/>
      <c r="BE63" s="124"/>
      <c r="BF63" s="124"/>
      <c r="BG63" s="124"/>
      <c r="BH63" s="124"/>
      <c r="BI63" s="124"/>
      <c r="BJ63" s="124"/>
      <c r="BK63" s="375"/>
      <c r="BM63" s="124">
        <v>3</v>
      </c>
      <c r="BN63" s="373"/>
      <c r="BO63" s="31"/>
      <c r="BP63" s="32"/>
      <c r="BQ63" s="124"/>
      <c r="BR63" s="124"/>
      <c r="BS63" s="124"/>
      <c r="BT63" s="124"/>
      <c r="BU63" s="124"/>
      <c r="BV63" s="124"/>
      <c r="BW63" s="124"/>
      <c r="BX63" s="124"/>
      <c r="BY63" s="124"/>
      <c r="BZ63" s="375"/>
      <c r="CB63" s="124">
        <v>3</v>
      </c>
      <c r="CC63" s="373"/>
      <c r="CD63" s="31"/>
      <c r="CE63" s="32"/>
      <c r="CF63" s="124"/>
      <c r="CG63" s="124"/>
      <c r="CH63" s="124"/>
      <c r="CI63" s="124"/>
      <c r="CJ63" s="124"/>
      <c r="CK63" s="124"/>
      <c r="CL63" s="124"/>
      <c r="CM63" s="124"/>
      <c r="CN63" s="124"/>
      <c r="CO63" s="375"/>
    </row>
    <row r="64" spans="1:93" hidden="1">
      <c r="A64" s="124">
        <v>4</v>
      </c>
      <c r="B64" s="368"/>
      <c r="C64" s="229"/>
      <c r="D64" s="232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373"/>
      <c r="R64" s="124">
        <v>4</v>
      </c>
      <c r="S64" s="368"/>
      <c r="T64" s="31" t="s">
        <v>413</v>
      </c>
      <c r="U64" s="32" t="s">
        <v>414</v>
      </c>
      <c r="V64" s="124"/>
      <c r="W64" s="124">
        <v>76</v>
      </c>
      <c r="X64" s="124"/>
      <c r="Y64" s="124"/>
      <c r="Z64" s="124"/>
      <c r="AA64" s="124"/>
      <c r="AB64" s="124"/>
      <c r="AC64" s="124"/>
      <c r="AD64" s="124"/>
      <c r="AE64" s="124"/>
      <c r="AF64" s="124"/>
      <c r="AG64" s="375"/>
      <c r="AI64" s="124">
        <v>4</v>
      </c>
      <c r="AJ64" s="373"/>
      <c r="AK64" s="31"/>
      <c r="AL64" s="32"/>
      <c r="AM64" s="124"/>
      <c r="AN64" s="124"/>
      <c r="AO64" s="124"/>
      <c r="AP64" s="124"/>
      <c r="AQ64" s="124"/>
      <c r="AR64" s="124"/>
      <c r="AS64" s="124"/>
      <c r="AT64" s="124"/>
      <c r="AU64" s="124"/>
      <c r="AV64" s="375"/>
      <c r="AX64" s="124">
        <v>4</v>
      </c>
      <c r="AY64" s="373"/>
      <c r="AZ64" s="31"/>
      <c r="BA64" s="32"/>
      <c r="BB64" s="124"/>
      <c r="BC64" s="124"/>
      <c r="BD64" s="124"/>
      <c r="BE64" s="124"/>
      <c r="BF64" s="124"/>
      <c r="BG64" s="124"/>
      <c r="BH64" s="124"/>
      <c r="BI64" s="124"/>
      <c r="BJ64" s="124"/>
      <c r="BK64" s="375"/>
      <c r="BM64" s="124">
        <v>4</v>
      </c>
      <c r="BN64" s="373"/>
      <c r="BO64" s="31"/>
      <c r="BP64" s="32"/>
      <c r="BQ64" s="124"/>
      <c r="BR64" s="124"/>
      <c r="BS64" s="124"/>
      <c r="BT64" s="124"/>
      <c r="BU64" s="124"/>
      <c r="BV64" s="124"/>
      <c r="BW64" s="124"/>
      <c r="BX64" s="124"/>
      <c r="BY64" s="124"/>
      <c r="BZ64" s="375"/>
      <c r="CB64" s="124">
        <v>4</v>
      </c>
      <c r="CC64" s="373"/>
      <c r="CD64" s="31"/>
      <c r="CE64" s="32"/>
      <c r="CF64" s="124"/>
      <c r="CG64" s="124"/>
      <c r="CH64" s="124"/>
      <c r="CI64" s="124"/>
      <c r="CJ64" s="124"/>
      <c r="CK64" s="124"/>
      <c r="CL64" s="124"/>
      <c r="CM64" s="124"/>
      <c r="CN64" s="124"/>
      <c r="CO64" s="375"/>
    </row>
    <row r="65" spans="1:93" hidden="1">
      <c r="A65" s="124">
        <v>5</v>
      </c>
      <c r="B65" s="368"/>
      <c r="C65" s="23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373"/>
      <c r="R65" s="124">
        <v>5</v>
      </c>
      <c r="S65" s="368"/>
      <c r="T65" s="31"/>
      <c r="U65" s="32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375"/>
      <c r="AI65" s="124">
        <v>5</v>
      </c>
      <c r="AJ65" s="373"/>
      <c r="AK65" s="31"/>
      <c r="AL65" s="32"/>
      <c r="AM65" s="124"/>
      <c r="AN65" s="124"/>
      <c r="AO65" s="124"/>
      <c r="AP65" s="124"/>
      <c r="AQ65" s="124"/>
      <c r="AR65" s="124"/>
      <c r="AS65" s="124"/>
      <c r="AT65" s="124"/>
      <c r="AU65" s="124"/>
      <c r="AV65" s="375"/>
      <c r="AX65" s="124">
        <v>5</v>
      </c>
      <c r="AY65" s="373"/>
      <c r="AZ65" s="124"/>
      <c r="BA65" s="32"/>
      <c r="BB65" s="124"/>
      <c r="BC65" s="124"/>
      <c r="BD65" s="124"/>
      <c r="BE65" s="124"/>
      <c r="BF65" s="124"/>
      <c r="BG65" s="124"/>
      <c r="BH65" s="124"/>
      <c r="BI65" s="124"/>
      <c r="BJ65" s="124"/>
      <c r="BK65" s="375"/>
      <c r="BM65" s="124">
        <v>5</v>
      </c>
      <c r="BN65" s="373"/>
      <c r="BO65" s="31"/>
      <c r="BP65" s="32"/>
      <c r="BQ65" s="124"/>
      <c r="BR65" s="124"/>
      <c r="BS65" s="124"/>
      <c r="BT65" s="124"/>
      <c r="BU65" s="124"/>
      <c r="BV65" s="124"/>
      <c r="BW65" s="124"/>
      <c r="BX65" s="124"/>
      <c r="BY65" s="124"/>
      <c r="BZ65" s="375"/>
      <c r="CB65" s="124">
        <v>5</v>
      </c>
      <c r="CC65" s="373"/>
      <c r="CD65" s="31"/>
      <c r="CE65" s="32"/>
      <c r="CF65" s="124"/>
      <c r="CG65" s="124"/>
      <c r="CH65" s="124"/>
      <c r="CI65" s="124"/>
      <c r="CJ65" s="124"/>
      <c r="CK65" s="124"/>
      <c r="CL65" s="124"/>
      <c r="CM65" s="124"/>
      <c r="CN65" s="124"/>
      <c r="CO65" s="375"/>
    </row>
    <row r="66" spans="1:93" hidden="1">
      <c r="A66" s="124">
        <v>6</v>
      </c>
      <c r="B66" s="368"/>
      <c r="C66" s="229"/>
      <c r="D66" s="229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373"/>
      <c r="R66" s="124">
        <v>6</v>
      </c>
      <c r="S66" s="368"/>
      <c r="T66" s="31"/>
      <c r="U66" s="32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375"/>
      <c r="AI66" s="124">
        <v>6</v>
      </c>
      <c r="AJ66" s="373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375"/>
      <c r="AX66" s="124">
        <v>6</v>
      </c>
      <c r="AY66" s="373"/>
      <c r="AZ66" s="124"/>
      <c r="BA66" s="32"/>
      <c r="BB66" s="124"/>
      <c r="BC66" s="124"/>
      <c r="BD66" s="124"/>
      <c r="BE66" s="124"/>
      <c r="BF66" s="124"/>
      <c r="BG66" s="124"/>
      <c r="BH66" s="124"/>
      <c r="BI66" s="124"/>
      <c r="BJ66" s="124"/>
      <c r="BK66" s="375"/>
      <c r="BM66" s="124">
        <v>6</v>
      </c>
      <c r="BN66" s="373"/>
      <c r="BO66" s="31"/>
      <c r="BP66" s="32"/>
      <c r="BQ66" s="124"/>
      <c r="BR66" s="124"/>
      <c r="BS66" s="124"/>
      <c r="BT66" s="124"/>
      <c r="BU66" s="124"/>
      <c r="BV66" s="124"/>
      <c r="BW66" s="124"/>
      <c r="BX66" s="124"/>
      <c r="BY66" s="124"/>
      <c r="BZ66" s="375"/>
      <c r="CB66" s="124">
        <v>6</v>
      </c>
      <c r="CC66" s="373"/>
      <c r="CD66" s="31"/>
      <c r="CE66" s="32"/>
      <c r="CF66" s="124"/>
      <c r="CG66" s="124"/>
      <c r="CH66" s="124"/>
      <c r="CI66" s="124"/>
      <c r="CJ66" s="124"/>
      <c r="CK66" s="124"/>
      <c r="CL66" s="124"/>
      <c r="CM66" s="124"/>
      <c r="CN66" s="124"/>
      <c r="CO66" s="375"/>
    </row>
    <row r="67" spans="1:93" hidden="1">
      <c r="A67" s="124">
        <v>7</v>
      </c>
      <c r="B67" s="368"/>
      <c r="C67" s="23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373"/>
      <c r="R67" s="124">
        <v>7</v>
      </c>
      <c r="S67" s="368"/>
      <c r="T67" s="31"/>
      <c r="U67" s="32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375"/>
      <c r="AI67" s="124">
        <v>7</v>
      </c>
      <c r="AJ67" s="373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375"/>
      <c r="AX67" s="124">
        <v>7</v>
      </c>
      <c r="AY67" s="373"/>
      <c r="AZ67" s="31"/>
      <c r="BA67" s="32"/>
      <c r="BB67" s="124"/>
      <c r="BC67" s="124"/>
      <c r="BD67" s="124"/>
      <c r="BE67" s="124"/>
      <c r="BF67" s="124"/>
      <c r="BG67" s="124"/>
      <c r="BH67" s="124"/>
      <c r="BI67" s="124"/>
      <c r="BJ67" s="124"/>
      <c r="BK67" s="375"/>
      <c r="BM67" s="124">
        <v>7</v>
      </c>
      <c r="BN67" s="373"/>
      <c r="BO67" s="31"/>
      <c r="BP67" s="32"/>
      <c r="BQ67" s="124"/>
      <c r="BR67" s="124"/>
      <c r="BS67" s="124"/>
      <c r="BT67" s="124"/>
      <c r="BU67" s="124"/>
      <c r="BV67" s="124"/>
      <c r="BW67" s="124"/>
      <c r="BX67" s="124"/>
      <c r="BY67" s="124"/>
      <c r="BZ67" s="375"/>
      <c r="CB67" s="124">
        <v>7</v>
      </c>
      <c r="CC67" s="373"/>
      <c r="CD67" s="31"/>
      <c r="CE67" s="32"/>
      <c r="CF67" s="124"/>
      <c r="CG67" s="124"/>
      <c r="CH67" s="124"/>
      <c r="CI67" s="124"/>
      <c r="CJ67" s="124"/>
      <c r="CK67" s="124"/>
      <c r="CL67" s="124"/>
      <c r="CM67" s="124"/>
      <c r="CN67" s="124"/>
      <c r="CO67" s="375"/>
    </row>
    <row r="68" spans="1:93" hidden="1">
      <c r="A68" s="124">
        <v>8</v>
      </c>
      <c r="B68" s="368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373"/>
      <c r="R68" s="124">
        <v>8</v>
      </c>
      <c r="S68" s="368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375"/>
      <c r="AI68" s="124">
        <v>8</v>
      </c>
      <c r="AJ68" s="373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375"/>
      <c r="AX68" s="124">
        <v>8</v>
      </c>
      <c r="AY68" s="373"/>
      <c r="AZ68" s="31"/>
      <c r="BA68" s="32"/>
      <c r="BB68" s="124"/>
      <c r="BC68" s="124"/>
      <c r="BD68" s="124"/>
      <c r="BE68" s="124"/>
      <c r="BF68" s="124"/>
      <c r="BG68" s="124"/>
      <c r="BH68" s="124"/>
      <c r="BI68" s="124"/>
      <c r="BJ68" s="124"/>
      <c r="BK68" s="375"/>
      <c r="BM68" s="124">
        <v>8</v>
      </c>
      <c r="BN68" s="373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375"/>
      <c r="CB68" s="124">
        <v>8</v>
      </c>
      <c r="CC68" s="373"/>
      <c r="CD68" s="31"/>
      <c r="CE68" s="32"/>
      <c r="CF68" s="124"/>
      <c r="CG68" s="124"/>
      <c r="CH68" s="124"/>
      <c r="CI68" s="124"/>
      <c r="CJ68" s="124"/>
      <c r="CK68" s="124"/>
      <c r="CL68" s="124"/>
      <c r="CM68" s="124"/>
      <c r="CN68" s="124"/>
      <c r="CO68" s="375"/>
    </row>
    <row r="69" spans="1:93" hidden="1">
      <c r="A69" s="124">
        <v>9</v>
      </c>
      <c r="B69" s="368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373"/>
      <c r="R69" s="124">
        <v>9</v>
      </c>
      <c r="S69" s="368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375"/>
      <c r="AI69" s="124">
        <v>9</v>
      </c>
      <c r="AJ69" s="373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375"/>
      <c r="AX69" s="124">
        <v>9</v>
      </c>
      <c r="AY69" s="373"/>
      <c r="AZ69" s="229"/>
      <c r="BA69" s="235"/>
      <c r="BB69" s="124"/>
      <c r="BC69" s="124"/>
      <c r="BD69" s="124"/>
      <c r="BE69" s="124"/>
      <c r="BF69" s="124"/>
      <c r="BG69" s="124"/>
      <c r="BH69" s="124"/>
      <c r="BI69" s="124"/>
      <c r="BJ69" s="124"/>
      <c r="BK69" s="375"/>
      <c r="BM69" s="124">
        <v>9</v>
      </c>
      <c r="BN69" s="373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375"/>
      <c r="CB69" s="124">
        <v>9</v>
      </c>
      <c r="CC69" s="373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375"/>
    </row>
    <row r="70" spans="1:93" hidden="1">
      <c r="A70" s="124">
        <v>10</v>
      </c>
      <c r="B70" s="368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373"/>
      <c r="R70" s="124">
        <v>10</v>
      </c>
      <c r="S70" s="368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375"/>
      <c r="AI70" s="124">
        <v>10</v>
      </c>
      <c r="AJ70" s="373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375"/>
      <c r="AX70" s="124">
        <v>10</v>
      </c>
      <c r="AY70" s="373"/>
      <c r="AZ70" s="229"/>
      <c r="BA70" s="229"/>
      <c r="BB70" s="124"/>
      <c r="BC70" s="124"/>
      <c r="BD70" s="124"/>
      <c r="BE70" s="124"/>
      <c r="BF70" s="124"/>
      <c r="BG70" s="124"/>
      <c r="BH70" s="124"/>
      <c r="BI70" s="124"/>
      <c r="BJ70" s="124"/>
      <c r="BK70" s="375"/>
      <c r="BM70" s="124">
        <v>10</v>
      </c>
      <c r="BN70" s="373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375"/>
      <c r="CB70" s="124">
        <v>10</v>
      </c>
      <c r="CC70" s="373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375"/>
    </row>
    <row r="71" spans="1:93" hidden="1">
      <c r="A71" s="124">
        <v>11</v>
      </c>
      <c r="B71" s="368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373"/>
      <c r="R71" s="124">
        <v>11</v>
      </c>
      <c r="S71" s="368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375"/>
      <c r="AI71" s="124">
        <v>11</v>
      </c>
      <c r="AJ71" s="373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375"/>
      <c r="AX71" s="124">
        <v>11</v>
      </c>
      <c r="AY71" s="373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375"/>
      <c r="BM71" s="124">
        <v>11</v>
      </c>
      <c r="BN71" s="373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375"/>
      <c r="CB71" s="124">
        <v>11</v>
      </c>
      <c r="CC71" s="373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375"/>
    </row>
    <row r="72" spans="1:93" hidden="1">
      <c r="A72" s="124">
        <v>12</v>
      </c>
      <c r="B72" s="368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373"/>
      <c r="R72" s="124">
        <v>12</v>
      </c>
      <c r="S72" s="368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375"/>
      <c r="AI72" s="124">
        <v>12</v>
      </c>
      <c r="AJ72" s="373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375"/>
      <c r="AX72" s="124">
        <v>12</v>
      </c>
      <c r="AY72" s="373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375"/>
      <c r="BM72" s="124">
        <v>12</v>
      </c>
      <c r="BN72" s="373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375"/>
      <c r="CB72" s="124">
        <v>12</v>
      </c>
      <c r="CC72" s="373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375"/>
    </row>
    <row r="73" spans="1:93" hidden="1">
      <c r="A73" s="124">
        <v>13</v>
      </c>
      <c r="B73" s="368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373"/>
      <c r="R73" s="124">
        <v>13</v>
      </c>
      <c r="S73" s="368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375"/>
      <c r="AI73" s="124">
        <v>13</v>
      </c>
      <c r="AJ73" s="373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375"/>
      <c r="AX73" s="124">
        <v>13</v>
      </c>
      <c r="AY73" s="373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375"/>
      <c r="BM73" s="124">
        <v>13</v>
      </c>
      <c r="BN73" s="373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375"/>
      <c r="CB73" s="124">
        <v>13</v>
      </c>
      <c r="CC73" s="373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375"/>
    </row>
    <row r="74" spans="1:93" hidden="1">
      <c r="A74" s="124">
        <v>14</v>
      </c>
      <c r="B74" s="368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373"/>
      <c r="R74" s="124">
        <v>14</v>
      </c>
      <c r="S74" s="368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375"/>
      <c r="AI74" s="124">
        <v>14</v>
      </c>
      <c r="AJ74" s="373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375"/>
      <c r="AX74" s="124">
        <v>14</v>
      </c>
      <c r="AY74" s="373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375"/>
      <c r="BM74" s="124">
        <v>14</v>
      </c>
      <c r="BN74" s="373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375"/>
      <c r="CB74" s="124">
        <v>14</v>
      </c>
      <c r="CC74" s="373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375"/>
    </row>
    <row r="75" spans="1:93" hidden="1">
      <c r="A75" s="124">
        <v>15</v>
      </c>
      <c r="B75" s="368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373"/>
      <c r="R75" s="124">
        <v>15</v>
      </c>
      <c r="S75" s="368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376"/>
      <c r="AI75" s="124">
        <v>15</v>
      </c>
      <c r="AJ75" s="373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376"/>
      <c r="AX75" s="124">
        <v>15</v>
      </c>
      <c r="AY75" s="373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376"/>
      <c r="BM75" s="124">
        <v>15</v>
      </c>
      <c r="BN75" s="373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376"/>
      <c r="CB75" s="124">
        <v>15</v>
      </c>
      <c r="CC75" s="373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376"/>
    </row>
    <row r="76" spans="1:93" ht="15.75">
      <c r="A76" s="363" t="s">
        <v>1381</v>
      </c>
      <c r="B76" s="363"/>
      <c r="C76" s="124"/>
      <c r="D76" s="124"/>
      <c r="E76" s="220">
        <f>SUM(E61:E75)</f>
        <v>0</v>
      </c>
      <c r="F76" s="220">
        <f>SUM(F61:F75)</f>
        <v>0</v>
      </c>
      <c r="G76" s="220"/>
      <c r="H76" s="220"/>
      <c r="I76" s="124"/>
      <c r="J76" s="124">
        <f>SUM(J61:J75)</f>
        <v>0</v>
      </c>
      <c r="K76" s="124">
        <f>SUM(K61:K75)</f>
        <v>0</v>
      </c>
      <c r="L76" s="225">
        <f>IF(F76=0,0,(F76/E76*100))</f>
        <v>0</v>
      </c>
      <c r="M76" s="225">
        <f>IF(K76=0,0,(K76/J76*100))</f>
        <v>0</v>
      </c>
      <c r="N76" s="124"/>
      <c r="O76" s="124"/>
      <c r="P76" s="124"/>
      <c r="R76" s="363" t="s">
        <v>1381</v>
      </c>
      <c r="S76" s="363"/>
      <c r="T76" s="220"/>
      <c r="U76" s="220"/>
      <c r="V76" s="220">
        <f>SUM(V61:V75)</f>
        <v>300</v>
      </c>
      <c r="W76" s="220">
        <f>SUM(W61:W75)</f>
        <v>276</v>
      </c>
      <c r="X76" s="220"/>
      <c r="Y76" s="220"/>
      <c r="Z76" s="220"/>
      <c r="AA76" s="220">
        <f>SUM(AA61:AA75)</f>
        <v>0</v>
      </c>
      <c r="AB76" s="220">
        <f>SUM(AB61:AB75)</f>
        <v>0</v>
      </c>
      <c r="AC76" s="225">
        <f>IF(W76=0,0,(W76/V76*100))</f>
        <v>92</v>
      </c>
      <c r="AD76" s="225">
        <f>IF(AB76=0,0,(AB76/AA76*100))</f>
        <v>0</v>
      </c>
      <c r="AE76" s="220"/>
      <c r="AF76" s="220"/>
      <c r="AG76" s="124"/>
      <c r="AI76" s="377" t="s">
        <v>1381</v>
      </c>
      <c r="AJ76" s="377"/>
      <c r="AK76" s="124" t="s">
        <v>1382</v>
      </c>
      <c r="AL76" s="230">
        <f>AN76/AT76</f>
        <v>33.333333333333336</v>
      </c>
      <c r="AM76" s="124">
        <f>SUM(AM61:AM75)</f>
        <v>388</v>
      </c>
      <c r="AN76" s="124">
        <f>SUM(AN61:AN75)</f>
        <v>200</v>
      </c>
      <c r="AO76" s="124"/>
      <c r="AP76" s="124">
        <f>SUM(AP61:AP75)</f>
        <v>0</v>
      </c>
      <c r="AQ76" s="124">
        <f>SUM(AQ61:AQ75)</f>
        <v>0</v>
      </c>
      <c r="AR76" s="225">
        <f>IF(AN76=0,0,(AN76/AM76*100))</f>
        <v>51.546391752577314</v>
      </c>
      <c r="AS76" s="225">
        <f>IF(AQ76=0,0,(AQ76/AP76*100))</f>
        <v>0</v>
      </c>
      <c r="AT76" s="124">
        <v>6</v>
      </c>
      <c r="AU76" s="124">
        <v>0</v>
      </c>
      <c r="AV76" s="124"/>
      <c r="AX76" s="377" t="s">
        <v>1381</v>
      </c>
      <c r="AY76" s="377"/>
      <c r="AZ76" s="124" t="s">
        <v>1382</v>
      </c>
      <c r="BA76" s="228" t="e">
        <f>BC76/BI76</f>
        <v>#DIV/0!</v>
      </c>
      <c r="BB76" s="124">
        <f>SUM(BB61:BB75)</f>
        <v>0</v>
      </c>
      <c r="BC76" s="124">
        <f>SUM(BC61:BC75)</f>
        <v>0</v>
      </c>
      <c r="BD76" s="124"/>
      <c r="BE76" s="124">
        <f>SUM(BE61:BE75)</f>
        <v>0</v>
      </c>
      <c r="BF76" s="124">
        <f>SUM(BF61:BF75)</f>
        <v>0</v>
      </c>
      <c r="BG76" s="225">
        <f>IF(BC76=0,0,(BC76/BB76*100))</f>
        <v>0</v>
      </c>
      <c r="BH76" s="225">
        <f>IF(BF76=0,0,(BF76/BE76*100))</f>
        <v>0</v>
      </c>
      <c r="BI76" s="124"/>
      <c r="BJ76" s="124"/>
      <c r="BK76" s="124"/>
      <c r="BM76" s="377" t="s">
        <v>1381</v>
      </c>
      <c r="BN76" s="377"/>
      <c r="BO76" s="124" t="s">
        <v>1382</v>
      </c>
      <c r="BP76" s="227" t="e">
        <f>BR76/BX76</f>
        <v>#DIV/0!</v>
      </c>
      <c r="BQ76" s="124">
        <f>SUM(BQ61:BQ75)</f>
        <v>0</v>
      </c>
      <c r="BR76" s="124">
        <f>SUM(BR61:BR75)</f>
        <v>0</v>
      </c>
      <c r="BS76" s="124"/>
      <c r="BT76" s="124">
        <f>SUM(BT61:BT75)</f>
        <v>0</v>
      </c>
      <c r="BU76" s="124">
        <f>SUM(BU61:BU75)</f>
        <v>0</v>
      </c>
      <c r="BV76" s="225">
        <f>IF(BR76=0,0,(BR76/BQ76*100))</f>
        <v>0</v>
      </c>
      <c r="BW76" s="225">
        <f>IF(BU76=0,0,(BU76/BT76*100))</f>
        <v>0</v>
      </c>
      <c r="BX76" s="124"/>
      <c r="BY76" s="124"/>
      <c r="BZ76" s="124"/>
      <c r="CB76" s="377" t="s">
        <v>1381</v>
      </c>
      <c r="CC76" s="377"/>
      <c r="CD76" s="124"/>
      <c r="CE76" s="124"/>
      <c r="CF76" s="124">
        <f>SUM(CF61:CF75)</f>
        <v>0</v>
      </c>
      <c r="CG76" s="124">
        <f>SUM(CG61:CG75)</f>
        <v>0</v>
      </c>
      <c r="CH76" s="124"/>
      <c r="CI76" s="124">
        <f>SUM(CI61:CI75)</f>
        <v>0</v>
      </c>
      <c r="CJ76" s="124">
        <f>SUM(CJ61:CJ75)</f>
        <v>0</v>
      </c>
      <c r="CK76" s="225">
        <f>IF(CG76=0,0,(CG76/CF76*100))</f>
        <v>0</v>
      </c>
      <c r="CL76" s="225">
        <f>IF(CJ76=0,0,(CJ76/CI76*100))</f>
        <v>0</v>
      </c>
      <c r="CM76" s="124"/>
      <c r="CN76" s="124"/>
      <c r="CO76" s="124"/>
    </row>
    <row r="77" spans="1:93">
      <c r="A77" s="124">
        <v>1</v>
      </c>
      <c r="B77" s="373" t="s">
        <v>1387</v>
      </c>
      <c r="C77" s="31"/>
      <c r="D77" s="32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374"/>
      <c r="R77" s="124">
        <v>1</v>
      </c>
      <c r="S77" s="368" t="s">
        <v>1387</v>
      </c>
      <c r="T77" s="31" t="s">
        <v>413</v>
      </c>
      <c r="U77" s="32" t="s">
        <v>414</v>
      </c>
      <c r="V77" s="124">
        <v>112</v>
      </c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374"/>
      <c r="AI77" s="124">
        <v>1</v>
      </c>
      <c r="AJ77" s="373" t="s">
        <v>1387</v>
      </c>
      <c r="AK77" s="64" t="s">
        <v>930</v>
      </c>
      <c r="AL77" s="65" t="s">
        <v>931</v>
      </c>
      <c r="AM77" s="124">
        <v>400</v>
      </c>
      <c r="AN77" s="124">
        <v>54</v>
      </c>
      <c r="AO77" s="124"/>
      <c r="AP77" s="124"/>
      <c r="AQ77" s="124"/>
      <c r="AR77" s="124"/>
      <c r="AS77" s="124"/>
      <c r="AT77" s="124"/>
      <c r="AU77" s="124"/>
      <c r="AV77" s="374" t="s">
        <v>1425</v>
      </c>
      <c r="AX77" s="124">
        <v>1</v>
      </c>
      <c r="AY77" s="373" t="s">
        <v>1387</v>
      </c>
      <c r="AZ77" s="31"/>
      <c r="BA77" s="32"/>
      <c r="BB77" s="124"/>
      <c r="BC77" s="124"/>
      <c r="BD77" s="124"/>
      <c r="BE77" s="124"/>
      <c r="BF77" s="124"/>
      <c r="BG77" s="124"/>
      <c r="BH77" s="124"/>
      <c r="BI77" s="124"/>
      <c r="BJ77" s="124"/>
      <c r="BK77" s="374"/>
      <c r="BM77" s="124">
        <v>1</v>
      </c>
      <c r="BN77" s="373" t="s">
        <v>1387</v>
      </c>
      <c r="BO77" s="31"/>
      <c r="BP77" s="32"/>
      <c r="BQ77" s="124"/>
      <c r="BR77" s="124"/>
      <c r="BS77" s="124"/>
      <c r="BT77" s="124"/>
      <c r="BU77" s="124"/>
      <c r="BV77" s="124"/>
      <c r="BW77" s="124"/>
      <c r="BX77" s="124"/>
      <c r="BY77" s="124"/>
      <c r="BZ77" s="374"/>
      <c r="CB77" s="124">
        <v>1</v>
      </c>
      <c r="CC77" s="373" t="s">
        <v>1387</v>
      </c>
      <c r="CD77" s="31"/>
      <c r="CE77" s="32"/>
      <c r="CF77" s="124"/>
      <c r="CG77" s="124"/>
      <c r="CH77" s="124"/>
      <c r="CI77" s="124"/>
      <c r="CJ77" s="124"/>
      <c r="CK77" s="124"/>
      <c r="CL77" s="124"/>
      <c r="CM77" s="124"/>
      <c r="CN77" s="124"/>
      <c r="CO77" s="377"/>
    </row>
    <row r="78" spans="1:93" ht="30">
      <c r="A78" s="124">
        <v>2</v>
      </c>
      <c r="B78" s="373"/>
      <c r="C78" s="31"/>
      <c r="D78" s="32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375"/>
      <c r="R78" s="124">
        <v>2</v>
      </c>
      <c r="S78" s="368"/>
      <c r="T78" s="31" t="s">
        <v>940</v>
      </c>
      <c r="U78" s="32" t="s">
        <v>941</v>
      </c>
      <c r="V78" s="124">
        <v>254</v>
      </c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375"/>
      <c r="AI78" s="124">
        <v>2</v>
      </c>
      <c r="AJ78" s="373"/>
      <c r="AK78" s="31" t="s">
        <v>956</v>
      </c>
      <c r="AL78" s="32" t="s">
        <v>957</v>
      </c>
      <c r="AM78" s="124"/>
      <c r="AN78" s="124">
        <v>100</v>
      </c>
      <c r="AO78" s="124"/>
      <c r="AP78" s="124"/>
      <c r="AQ78" s="124"/>
      <c r="AR78" s="124"/>
      <c r="AS78" s="124"/>
      <c r="AT78" s="124"/>
      <c r="AU78" s="124"/>
      <c r="AV78" s="375"/>
      <c r="AX78" s="124">
        <v>2</v>
      </c>
      <c r="AY78" s="373"/>
      <c r="AZ78" s="31"/>
      <c r="BA78" s="32"/>
      <c r="BB78" s="124"/>
      <c r="BC78" s="124"/>
      <c r="BD78" s="124"/>
      <c r="BE78" s="124"/>
      <c r="BF78" s="124"/>
      <c r="BG78" s="124"/>
      <c r="BH78" s="124"/>
      <c r="BI78" s="124"/>
      <c r="BJ78" s="124"/>
      <c r="BK78" s="375"/>
      <c r="BM78" s="124">
        <v>2</v>
      </c>
      <c r="BN78" s="373"/>
      <c r="BO78" s="31"/>
      <c r="BP78" s="32"/>
      <c r="BQ78" s="124"/>
      <c r="BR78" s="124"/>
      <c r="BS78" s="124"/>
      <c r="BT78" s="124"/>
      <c r="BU78" s="124"/>
      <c r="BV78" s="124"/>
      <c r="BW78" s="124"/>
      <c r="BX78" s="124"/>
      <c r="BY78" s="124"/>
      <c r="BZ78" s="375"/>
      <c r="CB78" s="124">
        <v>2</v>
      </c>
      <c r="CC78" s="373"/>
      <c r="CD78" s="31"/>
      <c r="CE78" s="32"/>
      <c r="CF78" s="124"/>
      <c r="CG78" s="124"/>
      <c r="CH78" s="124"/>
      <c r="CI78" s="124"/>
      <c r="CJ78" s="124"/>
      <c r="CK78" s="124"/>
      <c r="CL78" s="124"/>
      <c r="CM78" s="124"/>
      <c r="CN78" s="124"/>
      <c r="CO78" s="377"/>
    </row>
    <row r="79" spans="1:93">
      <c r="A79" s="124">
        <v>3</v>
      </c>
      <c r="B79" s="373"/>
      <c r="C79" s="31"/>
      <c r="D79" s="32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375"/>
      <c r="R79" s="124">
        <v>3</v>
      </c>
      <c r="S79" s="368"/>
      <c r="T79" s="64" t="s">
        <v>942</v>
      </c>
      <c r="U79" s="65" t="s">
        <v>943</v>
      </c>
      <c r="V79" s="124">
        <v>100</v>
      </c>
      <c r="W79" s="124">
        <v>200</v>
      </c>
      <c r="X79" s="124"/>
      <c r="Y79" s="124"/>
      <c r="Z79" s="124"/>
      <c r="AA79" s="124"/>
      <c r="AB79" s="124"/>
      <c r="AC79" s="124"/>
      <c r="AD79" s="124"/>
      <c r="AE79" s="124"/>
      <c r="AF79" s="124"/>
      <c r="AG79" s="375"/>
      <c r="AI79" s="124">
        <v>3</v>
      </c>
      <c r="AJ79" s="373"/>
      <c r="AK79" s="31" t="s">
        <v>940</v>
      </c>
      <c r="AL79" s="32" t="s">
        <v>941</v>
      </c>
      <c r="AM79" s="124"/>
      <c r="AN79" s="124">
        <v>152</v>
      </c>
      <c r="AO79" s="124"/>
      <c r="AP79" s="124"/>
      <c r="AQ79" s="124"/>
      <c r="AR79" s="124"/>
      <c r="AS79" s="124"/>
      <c r="AT79" s="124"/>
      <c r="AU79" s="124"/>
      <c r="AV79" s="375"/>
      <c r="AX79" s="124">
        <v>3</v>
      </c>
      <c r="AY79" s="373"/>
      <c r="AZ79" s="31"/>
      <c r="BA79" s="32"/>
      <c r="BB79" s="124"/>
      <c r="BC79" s="124"/>
      <c r="BD79" s="124"/>
      <c r="BE79" s="124"/>
      <c r="BF79" s="124"/>
      <c r="BG79" s="124"/>
      <c r="BH79" s="124"/>
      <c r="BI79" s="124"/>
      <c r="BJ79" s="124"/>
      <c r="BK79" s="375"/>
      <c r="BM79" s="124">
        <v>3</v>
      </c>
      <c r="BN79" s="373"/>
      <c r="BO79" s="31"/>
      <c r="BP79" s="32"/>
      <c r="BQ79" s="124"/>
      <c r="BR79" s="124"/>
      <c r="BS79" s="124"/>
      <c r="BT79" s="124"/>
      <c r="BU79" s="124"/>
      <c r="BV79" s="124"/>
      <c r="BW79" s="124"/>
      <c r="BX79" s="124"/>
      <c r="BY79" s="124"/>
      <c r="BZ79" s="375"/>
      <c r="CB79" s="124">
        <v>3</v>
      </c>
      <c r="CC79" s="373"/>
      <c r="CD79" s="31"/>
      <c r="CE79" s="32"/>
      <c r="CF79" s="124"/>
      <c r="CG79" s="124"/>
      <c r="CH79" s="124"/>
      <c r="CI79" s="124"/>
      <c r="CJ79" s="124"/>
      <c r="CK79" s="124"/>
      <c r="CL79" s="124"/>
      <c r="CM79" s="124"/>
      <c r="CN79" s="124"/>
      <c r="CO79" s="377"/>
    </row>
    <row r="80" spans="1:93" ht="30">
      <c r="A80" s="124">
        <v>4</v>
      </c>
      <c r="B80" s="373"/>
      <c r="C80" s="124"/>
      <c r="D80" s="236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375"/>
      <c r="R80" s="124">
        <v>4</v>
      </c>
      <c r="S80" s="368"/>
      <c r="T80" s="64" t="s">
        <v>948</v>
      </c>
      <c r="U80" s="65" t="s">
        <v>949</v>
      </c>
      <c r="V80" s="124"/>
      <c r="W80" s="124">
        <v>100</v>
      </c>
      <c r="X80" s="124"/>
      <c r="Y80" s="124"/>
      <c r="Z80" s="124"/>
      <c r="AA80" s="124"/>
      <c r="AB80" s="124"/>
      <c r="AC80" s="124"/>
      <c r="AD80" s="124"/>
      <c r="AE80" s="124"/>
      <c r="AF80" s="124"/>
      <c r="AG80" s="375"/>
      <c r="AI80" s="124">
        <v>4</v>
      </c>
      <c r="AJ80" s="373"/>
      <c r="AK80" s="31" t="s">
        <v>769</v>
      </c>
      <c r="AL80" s="32" t="s">
        <v>770</v>
      </c>
      <c r="AM80" s="124"/>
      <c r="AN80" s="124">
        <v>3</v>
      </c>
      <c r="AO80" s="124"/>
      <c r="AP80" s="124"/>
      <c r="AQ80" s="124"/>
      <c r="AR80" s="124"/>
      <c r="AS80" s="124"/>
      <c r="AT80" s="124"/>
      <c r="AU80" s="124"/>
      <c r="AV80" s="375"/>
      <c r="AX80" s="124">
        <v>4</v>
      </c>
      <c r="AY80" s="373"/>
      <c r="AZ80" s="31"/>
      <c r="BA80" s="32"/>
      <c r="BB80" s="124"/>
      <c r="BC80" s="124"/>
      <c r="BD80" s="124"/>
      <c r="BE80" s="124"/>
      <c r="BF80" s="124"/>
      <c r="BG80" s="124"/>
      <c r="BH80" s="124"/>
      <c r="BI80" s="124"/>
      <c r="BJ80" s="124"/>
      <c r="BK80" s="375"/>
      <c r="BM80" s="124">
        <v>4</v>
      </c>
      <c r="BN80" s="373"/>
      <c r="BO80" s="31"/>
      <c r="BP80" s="32"/>
      <c r="BQ80" s="124"/>
      <c r="BR80" s="124"/>
      <c r="BS80" s="124"/>
      <c r="BT80" s="124"/>
      <c r="BU80" s="124"/>
      <c r="BV80" s="124"/>
      <c r="BW80" s="124"/>
      <c r="BX80" s="124"/>
      <c r="BY80" s="124"/>
      <c r="BZ80" s="375"/>
      <c r="CB80" s="124">
        <v>4</v>
      </c>
      <c r="CC80" s="373"/>
      <c r="CD80" s="229"/>
      <c r="CE80" s="229"/>
      <c r="CF80" s="124"/>
      <c r="CG80" s="124"/>
      <c r="CH80" s="124"/>
      <c r="CI80" s="124"/>
      <c r="CJ80" s="124"/>
      <c r="CK80" s="124"/>
      <c r="CL80" s="124"/>
      <c r="CM80" s="124"/>
      <c r="CN80" s="124"/>
      <c r="CO80" s="377"/>
    </row>
    <row r="81" spans="1:93" hidden="1">
      <c r="A81" s="124">
        <v>5</v>
      </c>
      <c r="B81" s="373"/>
      <c r="C81" s="31"/>
      <c r="D81" s="32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375"/>
      <c r="R81" s="124">
        <v>5</v>
      </c>
      <c r="S81" s="368"/>
      <c r="T81" s="64" t="s">
        <v>930</v>
      </c>
      <c r="U81" s="65" t="s">
        <v>931</v>
      </c>
      <c r="V81" s="124"/>
      <c r="W81" s="124">
        <v>56</v>
      </c>
      <c r="X81" s="124"/>
      <c r="Y81" s="124"/>
      <c r="Z81" s="124"/>
      <c r="AA81" s="124"/>
      <c r="AB81" s="124"/>
      <c r="AC81" s="124"/>
      <c r="AD81" s="124"/>
      <c r="AE81" s="124"/>
      <c r="AF81" s="124"/>
      <c r="AG81" s="375"/>
      <c r="AI81" s="124">
        <v>5</v>
      </c>
      <c r="AJ81" s="373"/>
      <c r="AK81" s="31"/>
      <c r="AL81" s="32"/>
      <c r="AM81" s="124"/>
      <c r="AN81" s="124"/>
      <c r="AO81" s="124"/>
      <c r="AP81" s="124"/>
      <c r="AQ81" s="124"/>
      <c r="AR81" s="124"/>
      <c r="AS81" s="124"/>
      <c r="AT81" s="124"/>
      <c r="AU81" s="124"/>
      <c r="AV81" s="375"/>
      <c r="AX81" s="124">
        <v>5</v>
      </c>
      <c r="AY81" s="373"/>
      <c r="AZ81" s="31"/>
      <c r="BA81" s="32"/>
      <c r="BB81" s="124"/>
      <c r="BC81" s="124"/>
      <c r="BD81" s="124"/>
      <c r="BE81" s="124"/>
      <c r="BF81" s="124"/>
      <c r="BG81" s="124"/>
      <c r="BH81" s="124"/>
      <c r="BI81" s="124"/>
      <c r="BJ81" s="124"/>
      <c r="BK81" s="375"/>
      <c r="BM81" s="124">
        <v>5</v>
      </c>
      <c r="BN81" s="373"/>
      <c r="BO81" s="31"/>
      <c r="BP81" s="32"/>
      <c r="BQ81" s="124"/>
      <c r="BR81" s="124"/>
      <c r="BS81" s="124"/>
      <c r="BT81" s="124"/>
      <c r="BU81" s="124"/>
      <c r="BV81" s="124"/>
      <c r="BW81" s="124"/>
      <c r="BX81" s="124"/>
      <c r="BY81" s="124"/>
      <c r="BZ81" s="375"/>
      <c r="CB81" s="124">
        <v>5</v>
      </c>
      <c r="CC81" s="373"/>
      <c r="CD81" s="233"/>
      <c r="CE81" s="233"/>
      <c r="CF81" s="124"/>
      <c r="CG81" s="124"/>
      <c r="CH81" s="124"/>
      <c r="CI81" s="124"/>
      <c r="CJ81" s="124"/>
      <c r="CK81" s="124"/>
      <c r="CL81" s="124"/>
      <c r="CM81" s="124"/>
      <c r="CN81" s="124"/>
      <c r="CO81" s="377"/>
    </row>
    <row r="82" spans="1:93" hidden="1">
      <c r="A82" s="124">
        <v>6</v>
      </c>
      <c r="B82" s="373"/>
      <c r="C82" s="31"/>
      <c r="D82" s="32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375"/>
      <c r="R82" s="124">
        <v>6</v>
      </c>
      <c r="S82" s="368"/>
      <c r="T82" s="31"/>
      <c r="U82" s="32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375"/>
      <c r="AI82" s="124">
        <v>6</v>
      </c>
      <c r="AJ82" s="373"/>
      <c r="AK82" s="31"/>
      <c r="AL82" s="32"/>
      <c r="AM82" s="124"/>
      <c r="AN82" s="124"/>
      <c r="AO82" s="124"/>
      <c r="AP82" s="124"/>
      <c r="AQ82" s="124"/>
      <c r="AR82" s="124"/>
      <c r="AS82" s="124"/>
      <c r="AT82" s="124"/>
      <c r="AU82" s="124"/>
      <c r="AV82" s="375"/>
      <c r="AX82" s="124">
        <v>6</v>
      </c>
      <c r="AY82" s="373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375"/>
      <c r="BM82" s="124">
        <v>6</v>
      </c>
      <c r="BN82" s="373"/>
      <c r="BO82" s="31"/>
      <c r="BP82" s="32"/>
      <c r="BQ82" s="124"/>
      <c r="BR82" s="124"/>
      <c r="BS82" s="124"/>
      <c r="BT82" s="124"/>
      <c r="BU82" s="124"/>
      <c r="BV82" s="124"/>
      <c r="BW82" s="124"/>
      <c r="BX82" s="124"/>
      <c r="BY82" s="124"/>
      <c r="BZ82" s="375"/>
      <c r="CB82" s="124">
        <v>6</v>
      </c>
      <c r="CC82" s="373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377"/>
    </row>
    <row r="83" spans="1:93" hidden="1">
      <c r="A83" s="124">
        <v>7</v>
      </c>
      <c r="B83" s="373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375"/>
      <c r="R83" s="124">
        <v>7</v>
      </c>
      <c r="S83" s="368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375"/>
      <c r="AI83" s="124">
        <v>7</v>
      </c>
      <c r="AJ83" s="373"/>
      <c r="AK83" s="31"/>
      <c r="AL83" s="32"/>
      <c r="AM83" s="124"/>
      <c r="AN83" s="124"/>
      <c r="AO83" s="124"/>
      <c r="AP83" s="124"/>
      <c r="AQ83" s="124"/>
      <c r="AR83" s="124"/>
      <c r="AS83" s="124"/>
      <c r="AT83" s="124"/>
      <c r="AU83" s="124"/>
      <c r="AV83" s="375"/>
      <c r="AX83" s="124">
        <v>7</v>
      </c>
      <c r="AY83" s="373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375"/>
      <c r="BM83" s="124">
        <v>7</v>
      </c>
      <c r="BN83" s="373"/>
      <c r="BO83" s="31"/>
      <c r="BP83" s="32"/>
      <c r="BQ83" s="124"/>
      <c r="BR83" s="124"/>
      <c r="BS83" s="124"/>
      <c r="BT83" s="124"/>
      <c r="BU83" s="124"/>
      <c r="BV83" s="124"/>
      <c r="BW83" s="124"/>
      <c r="BX83" s="124"/>
      <c r="BY83" s="124"/>
      <c r="BZ83" s="375"/>
      <c r="CB83" s="124">
        <v>7</v>
      </c>
      <c r="CC83" s="373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377"/>
    </row>
    <row r="84" spans="1:93" hidden="1">
      <c r="A84" s="124">
        <v>8</v>
      </c>
      <c r="B84" s="373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375"/>
      <c r="R84" s="124">
        <v>8</v>
      </c>
      <c r="S84" s="368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375"/>
      <c r="AI84" s="124">
        <v>8</v>
      </c>
      <c r="AJ84" s="373"/>
      <c r="AK84" s="31"/>
      <c r="AL84" s="32"/>
      <c r="AM84" s="124"/>
      <c r="AN84" s="124"/>
      <c r="AO84" s="124"/>
      <c r="AP84" s="124"/>
      <c r="AQ84" s="124"/>
      <c r="AR84" s="124"/>
      <c r="AS84" s="124"/>
      <c r="AT84" s="124"/>
      <c r="AU84" s="124"/>
      <c r="AV84" s="375"/>
      <c r="AX84" s="124">
        <v>8</v>
      </c>
      <c r="AY84" s="373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375"/>
      <c r="BM84" s="124">
        <v>8</v>
      </c>
      <c r="BN84" s="373"/>
      <c r="BO84" s="31"/>
      <c r="BP84" s="32"/>
      <c r="BQ84" s="124"/>
      <c r="BR84" s="124"/>
      <c r="BS84" s="124"/>
      <c r="BT84" s="124"/>
      <c r="BU84" s="124"/>
      <c r="BV84" s="124"/>
      <c r="BW84" s="124"/>
      <c r="BX84" s="124"/>
      <c r="BY84" s="124"/>
      <c r="BZ84" s="375"/>
      <c r="CB84" s="124">
        <v>8</v>
      </c>
      <c r="CC84" s="373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377"/>
    </row>
    <row r="85" spans="1:93" hidden="1">
      <c r="A85" s="124">
        <v>9</v>
      </c>
      <c r="B85" s="373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375"/>
      <c r="R85" s="124">
        <v>9</v>
      </c>
      <c r="S85" s="368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375"/>
      <c r="AI85" s="124">
        <v>9</v>
      </c>
      <c r="AJ85" s="373"/>
      <c r="AK85" s="31"/>
      <c r="AL85" s="32"/>
      <c r="AM85" s="124"/>
      <c r="AN85" s="124"/>
      <c r="AO85" s="124"/>
      <c r="AP85" s="124"/>
      <c r="AQ85" s="124"/>
      <c r="AR85" s="124"/>
      <c r="AS85" s="124"/>
      <c r="AT85" s="124"/>
      <c r="AU85" s="124"/>
      <c r="AV85" s="375"/>
      <c r="AX85" s="124">
        <v>9</v>
      </c>
      <c r="AY85" s="373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375"/>
      <c r="BM85" s="124">
        <v>9</v>
      </c>
      <c r="BN85" s="373"/>
      <c r="BO85" s="31"/>
      <c r="BP85" s="32"/>
      <c r="BQ85" s="124"/>
      <c r="BR85" s="124"/>
      <c r="BS85" s="124"/>
      <c r="BT85" s="124"/>
      <c r="BU85" s="124"/>
      <c r="BV85" s="124"/>
      <c r="BW85" s="124"/>
      <c r="BX85" s="124"/>
      <c r="BY85" s="124"/>
      <c r="BZ85" s="375"/>
      <c r="CB85" s="124">
        <v>9</v>
      </c>
      <c r="CC85" s="373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377"/>
    </row>
    <row r="86" spans="1:93" hidden="1">
      <c r="A86" s="124">
        <v>10</v>
      </c>
      <c r="B86" s="37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375"/>
      <c r="R86" s="124">
        <v>10</v>
      </c>
      <c r="S86" s="368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375"/>
      <c r="AI86" s="124">
        <v>10</v>
      </c>
      <c r="AJ86" s="373"/>
      <c r="AK86" s="31"/>
      <c r="AL86" s="32"/>
      <c r="AM86" s="124"/>
      <c r="AN86" s="124"/>
      <c r="AO86" s="124"/>
      <c r="AP86" s="124"/>
      <c r="AQ86" s="124"/>
      <c r="AR86" s="124"/>
      <c r="AS86" s="124"/>
      <c r="AT86" s="124"/>
      <c r="AU86" s="124"/>
      <c r="AV86" s="375"/>
      <c r="AX86" s="124">
        <v>10</v>
      </c>
      <c r="AY86" s="373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375"/>
      <c r="BM86" s="124">
        <v>10</v>
      </c>
      <c r="BN86" s="373"/>
      <c r="BO86" s="31"/>
      <c r="BP86" s="32"/>
      <c r="BQ86" s="124"/>
      <c r="BR86" s="124"/>
      <c r="BS86" s="124"/>
      <c r="BT86" s="124"/>
      <c r="BU86" s="124"/>
      <c r="BV86" s="124"/>
      <c r="BW86" s="124"/>
      <c r="BX86" s="124"/>
      <c r="BY86" s="124"/>
      <c r="BZ86" s="375"/>
      <c r="CB86" s="124">
        <v>10</v>
      </c>
      <c r="CC86" s="373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377"/>
    </row>
    <row r="87" spans="1:93" hidden="1">
      <c r="A87" s="124">
        <v>11</v>
      </c>
      <c r="B87" s="373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375"/>
      <c r="R87" s="124">
        <v>11</v>
      </c>
      <c r="S87" s="368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375"/>
      <c r="AI87" s="124">
        <v>11</v>
      </c>
      <c r="AJ87" s="373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375"/>
      <c r="AX87" s="124">
        <v>11</v>
      </c>
      <c r="AY87" s="373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375"/>
      <c r="BM87" s="124">
        <v>11</v>
      </c>
      <c r="BN87" s="373"/>
      <c r="BO87" s="31"/>
      <c r="BP87" s="32"/>
      <c r="BQ87" s="124"/>
      <c r="BR87" s="124"/>
      <c r="BS87" s="124"/>
      <c r="BT87" s="124"/>
      <c r="BU87" s="124"/>
      <c r="BV87" s="124"/>
      <c r="BW87" s="124"/>
      <c r="BX87" s="124"/>
      <c r="BY87" s="124"/>
      <c r="BZ87" s="375"/>
      <c r="CB87" s="124">
        <v>11</v>
      </c>
      <c r="CC87" s="373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377"/>
    </row>
    <row r="88" spans="1:93" hidden="1">
      <c r="A88" s="124">
        <v>12</v>
      </c>
      <c r="B88" s="37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375"/>
      <c r="R88" s="124">
        <v>12</v>
      </c>
      <c r="S88" s="368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375"/>
      <c r="AI88" s="124">
        <v>12</v>
      </c>
      <c r="AJ88" s="373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375"/>
      <c r="AX88" s="124">
        <v>12</v>
      </c>
      <c r="AY88" s="373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375"/>
      <c r="BM88" s="124">
        <v>12</v>
      </c>
      <c r="BN88" s="373"/>
      <c r="BO88" s="31"/>
      <c r="BP88" s="32"/>
      <c r="BQ88" s="124"/>
      <c r="BR88" s="124"/>
      <c r="BS88" s="124"/>
      <c r="BT88" s="124"/>
      <c r="BU88" s="124"/>
      <c r="BV88" s="124"/>
      <c r="BW88" s="124"/>
      <c r="BX88" s="124"/>
      <c r="BY88" s="124"/>
      <c r="BZ88" s="375"/>
      <c r="CB88" s="124">
        <v>12</v>
      </c>
      <c r="CC88" s="373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377"/>
    </row>
    <row r="89" spans="1:93" hidden="1">
      <c r="A89" s="124">
        <v>13</v>
      </c>
      <c r="B89" s="37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375"/>
      <c r="R89" s="124">
        <v>13</v>
      </c>
      <c r="S89" s="368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375"/>
      <c r="AI89" s="124">
        <v>13</v>
      </c>
      <c r="AJ89" s="373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375"/>
      <c r="AX89" s="124">
        <v>13</v>
      </c>
      <c r="AY89" s="373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375"/>
      <c r="BM89" s="124">
        <v>13</v>
      </c>
      <c r="BN89" s="373"/>
      <c r="BO89" s="31"/>
      <c r="BP89" s="32"/>
      <c r="BQ89" s="124"/>
      <c r="BR89" s="124"/>
      <c r="BS89" s="124"/>
      <c r="BT89" s="124"/>
      <c r="BU89" s="124"/>
      <c r="BV89" s="124"/>
      <c r="BW89" s="124"/>
      <c r="BX89" s="124"/>
      <c r="BY89" s="124"/>
      <c r="BZ89" s="375"/>
      <c r="CB89" s="124">
        <v>13</v>
      </c>
      <c r="CC89" s="373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377"/>
    </row>
    <row r="90" spans="1:93" hidden="1">
      <c r="A90" s="124">
        <v>14</v>
      </c>
      <c r="B90" s="37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375"/>
      <c r="R90" s="124">
        <v>14</v>
      </c>
      <c r="S90" s="368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375"/>
      <c r="AI90" s="124">
        <v>14</v>
      </c>
      <c r="AJ90" s="373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375"/>
      <c r="AX90" s="124">
        <v>14</v>
      </c>
      <c r="AY90" s="373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375"/>
      <c r="BM90" s="124">
        <v>14</v>
      </c>
      <c r="BN90" s="373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375"/>
      <c r="CB90" s="124">
        <v>14</v>
      </c>
      <c r="CC90" s="373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377"/>
    </row>
    <row r="91" spans="1:93" hidden="1">
      <c r="A91" s="124">
        <v>15</v>
      </c>
      <c r="B91" s="37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376"/>
      <c r="R91" s="124">
        <v>15</v>
      </c>
      <c r="S91" s="368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376"/>
      <c r="AI91" s="124">
        <v>15</v>
      </c>
      <c r="AJ91" s="373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376"/>
      <c r="AX91" s="124">
        <v>15</v>
      </c>
      <c r="AY91" s="373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376"/>
      <c r="BM91" s="124">
        <v>15</v>
      </c>
      <c r="BN91" s="373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376"/>
      <c r="CB91" s="124">
        <v>15</v>
      </c>
      <c r="CC91" s="373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377"/>
    </row>
    <row r="92" spans="1:93" ht="15.75">
      <c r="A92" s="377" t="s">
        <v>1381</v>
      </c>
      <c r="B92" s="377"/>
      <c r="C92" s="124"/>
      <c r="D92" s="124"/>
      <c r="E92" s="124">
        <f>SUM(E77:E91)</f>
        <v>0</v>
      </c>
      <c r="F92" s="124">
        <f>SUM(F77:F91)</f>
        <v>0</v>
      </c>
      <c r="G92" s="124"/>
      <c r="H92" s="124"/>
      <c r="I92" s="124"/>
      <c r="J92" s="124">
        <f>SUM(J77:J91)</f>
        <v>0</v>
      </c>
      <c r="K92" s="124">
        <f>SUM(K77:K91)</f>
        <v>0</v>
      </c>
      <c r="L92" s="225">
        <f>IF(F92=0,0,(F92/E92*100))</f>
        <v>0</v>
      </c>
      <c r="M92" s="225">
        <f>IF(K92=0,0,(K92/J92*100))</f>
        <v>0</v>
      </c>
      <c r="N92" s="124"/>
      <c r="O92" s="124"/>
      <c r="P92" s="124"/>
      <c r="R92" s="363" t="s">
        <v>1381</v>
      </c>
      <c r="S92" s="363"/>
      <c r="T92" s="220"/>
      <c r="U92" s="220"/>
      <c r="V92" s="220">
        <f>SUM(V77:V91)</f>
        <v>466</v>
      </c>
      <c r="W92" s="220">
        <f>SUM(W77:W91)</f>
        <v>356</v>
      </c>
      <c r="X92" s="220"/>
      <c r="Y92" s="220"/>
      <c r="Z92" s="220"/>
      <c r="AA92" s="220">
        <f>SUM(AA77:AA91)</f>
        <v>0</v>
      </c>
      <c r="AB92" s="220">
        <f>SUM(AB77:AB91)</f>
        <v>0</v>
      </c>
      <c r="AC92" s="225">
        <f>IF(W92=0,0,(W92/V92*100))</f>
        <v>76.394849785407729</v>
      </c>
      <c r="AD92" s="225">
        <f>IF(AB92=0,0,(AB92/AA92*100))</f>
        <v>0</v>
      </c>
      <c r="AE92" s="220">
        <v>6</v>
      </c>
      <c r="AF92" s="220">
        <v>0</v>
      </c>
      <c r="AG92" s="124"/>
      <c r="AI92" s="377" t="s">
        <v>1381</v>
      </c>
      <c r="AJ92" s="377"/>
      <c r="AK92" s="124" t="s">
        <v>1382</v>
      </c>
      <c r="AL92" s="230">
        <f>AN92/AT92</f>
        <v>51.5</v>
      </c>
      <c r="AM92" s="124">
        <f>SUM(AM77:AM91)</f>
        <v>400</v>
      </c>
      <c r="AN92" s="124">
        <f>SUM(AN77:AN91)</f>
        <v>309</v>
      </c>
      <c r="AO92" s="124"/>
      <c r="AP92" s="124">
        <f>SUM(AP77:AP91)</f>
        <v>0</v>
      </c>
      <c r="AQ92" s="124">
        <f>SUM(AQ77:AQ91)</f>
        <v>0</v>
      </c>
      <c r="AR92" s="225">
        <f>IF(AN92=0,0,(AN92/AM92*100))</f>
        <v>77.25</v>
      </c>
      <c r="AS92" s="225">
        <f>IF(AQ92=0,0,(AQ92/AP92*100))</f>
        <v>0</v>
      </c>
      <c r="AT92" s="124">
        <v>6</v>
      </c>
      <c r="AU92" s="124">
        <v>0</v>
      </c>
      <c r="AV92" s="124"/>
      <c r="AX92" s="377" t="s">
        <v>1381</v>
      </c>
      <c r="AY92" s="377"/>
      <c r="AZ92" s="124" t="s">
        <v>1382</v>
      </c>
      <c r="BA92" s="228" t="e">
        <f>BC92/BI92</f>
        <v>#DIV/0!</v>
      </c>
      <c r="BB92" s="124">
        <f>SUM(BB77:BB91)</f>
        <v>0</v>
      </c>
      <c r="BC92" s="124">
        <f>SUM(BC77:BC91)</f>
        <v>0</v>
      </c>
      <c r="BD92" s="124"/>
      <c r="BE92" s="124">
        <f>SUM(BE77:BE91)</f>
        <v>0</v>
      </c>
      <c r="BF92" s="124">
        <f>SUM(BF77:BF91)</f>
        <v>0</v>
      </c>
      <c r="BG92" s="225">
        <f>IF(BC92=0,0,(BC92/BB92*100))</f>
        <v>0</v>
      </c>
      <c r="BH92" s="225">
        <f>IF(BF92=0,0,(BF92/BE92*100))</f>
        <v>0</v>
      </c>
      <c r="BI92" s="124"/>
      <c r="BJ92" s="124"/>
      <c r="BK92" s="124"/>
      <c r="BM92" s="377" t="s">
        <v>1381</v>
      </c>
      <c r="BN92" s="377"/>
      <c r="BO92" s="124" t="s">
        <v>1382</v>
      </c>
      <c r="BP92" s="227" t="e">
        <f>BR92/BX92</f>
        <v>#DIV/0!</v>
      </c>
      <c r="BQ92" s="124">
        <f>SUM(BQ77:BQ91)</f>
        <v>0</v>
      </c>
      <c r="BR92" s="124">
        <f>SUM(BR77:BR91)</f>
        <v>0</v>
      </c>
      <c r="BS92" s="124"/>
      <c r="BT92" s="124">
        <f>SUM(BT77:BT91)</f>
        <v>0</v>
      </c>
      <c r="BU92" s="124">
        <f>SUM(BU77:BU91)</f>
        <v>0</v>
      </c>
      <c r="BV92" s="225">
        <f>IF(BR92=0,0,(BR92/BQ92*100))</f>
        <v>0</v>
      </c>
      <c r="BW92" s="225">
        <f>IF(BU92=0,0,(BU92/BT92*100))</f>
        <v>0</v>
      </c>
      <c r="BX92" s="124"/>
      <c r="BY92" s="124"/>
      <c r="BZ92" s="124"/>
      <c r="CB92" s="377" t="s">
        <v>1381</v>
      </c>
      <c r="CC92" s="377"/>
      <c r="CD92" s="124"/>
      <c r="CE92" s="124"/>
      <c r="CF92" s="124">
        <f>SUM(CF77:CF91)</f>
        <v>0</v>
      </c>
      <c r="CG92" s="124">
        <f>SUM(CG77:CG91)</f>
        <v>0</v>
      </c>
      <c r="CH92" s="124"/>
      <c r="CI92" s="124">
        <f>SUM(CI77:CI91)</f>
        <v>0</v>
      </c>
      <c r="CJ92" s="124">
        <f>SUM(CJ77:CJ91)</f>
        <v>0</v>
      </c>
      <c r="CK92" s="225">
        <f>IF(CG92=0,0,(CG92/CF92*100))</f>
        <v>0</v>
      </c>
      <c r="CL92" s="225">
        <f>IF(CJ92=0,0,(CJ92/CI92*100))</f>
        <v>0</v>
      </c>
      <c r="CM92" s="124"/>
      <c r="CN92" s="124"/>
      <c r="CO92" s="124"/>
    </row>
    <row r="93" spans="1:93" ht="15.75" hidden="1">
      <c r="A93" s="124">
        <v>1</v>
      </c>
      <c r="B93" s="373" t="s">
        <v>1388</v>
      </c>
      <c r="C93" s="124"/>
      <c r="D93" s="124"/>
      <c r="E93" s="124"/>
      <c r="F93" s="124"/>
      <c r="G93" s="124"/>
      <c r="H93" s="124"/>
      <c r="I93" s="124"/>
      <c r="J93" s="124"/>
      <c r="K93" s="124"/>
      <c r="L93" s="225"/>
      <c r="M93" s="225"/>
      <c r="N93" s="124"/>
      <c r="O93" s="124"/>
      <c r="P93" s="124"/>
      <c r="R93" s="124">
        <v>1</v>
      </c>
      <c r="S93" s="368" t="s">
        <v>1388</v>
      </c>
      <c r="T93" s="31"/>
      <c r="U93" s="32"/>
      <c r="V93" s="124"/>
      <c r="W93" s="124"/>
      <c r="X93" s="220"/>
      <c r="Y93" s="220"/>
      <c r="Z93" s="220"/>
      <c r="AA93" s="220"/>
      <c r="AB93" s="220"/>
      <c r="AC93" s="225"/>
      <c r="AD93" s="225"/>
      <c r="AE93" s="220"/>
      <c r="AF93" s="220"/>
      <c r="AG93" s="124"/>
      <c r="AI93" s="124">
        <v>1</v>
      </c>
      <c r="AJ93" s="373" t="s">
        <v>1388</v>
      </c>
      <c r="AK93" s="229"/>
      <c r="AL93" s="229"/>
      <c r="AM93" s="124"/>
      <c r="AN93" s="124"/>
      <c r="AO93" s="124"/>
      <c r="AP93" s="124"/>
      <c r="AQ93" s="124"/>
      <c r="AR93" s="225"/>
      <c r="AS93" s="225"/>
      <c r="AT93" s="124"/>
      <c r="AU93" s="124"/>
      <c r="AV93" s="374"/>
      <c r="AX93" s="124">
        <v>1</v>
      </c>
      <c r="AY93" s="373" t="s">
        <v>1388</v>
      </c>
      <c r="AZ93" s="31"/>
      <c r="BA93" s="32"/>
      <c r="BB93" s="124"/>
      <c r="BC93" s="124"/>
      <c r="BD93" s="124"/>
      <c r="BE93" s="124"/>
      <c r="BF93" s="124"/>
      <c r="BG93" s="124"/>
      <c r="BH93" s="124"/>
      <c r="BI93" s="124"/>
      <c r="BJ93" s="124"/>
      <c r="BK93" s="374"/>
      <c r="BM93" s="124">
        <v>1</v>
      </c>
      <c r="BN93" s="373" t="s">
        <v>1388</v>
      </c>
      <c r="BO93" s="229"/>
      <c r="BP93" s="229"/>
      <c r="BQ93" s="124"/>
      <c r="BR93" s="124"/>
      <c r="BS93" s="124"/>
      <c r="BT93" s="124"/>
      <c r="BU93" s="124"/>
      <c r="BV93" s="237"/>
      <c r="BW93" s="237"/>
      <c r="BX93" s="124"/>
      <c r="BY93" s="124"/>
      <c r="BZ93" s="124"/>
      <c r="CB93" s="124">
        <v>1</v>
      </c>
      <c r="CC93" s="373" t="s">
        <v>1388</v>
      </c>
      <c r="CD93" s="229"/>
      <c r="CE93" s="229"/>
      <c r="CF93" s="124"/>
      <c r="CG93" s="124"/>
      <c r="CH93" s="124"/>
      <c r="CI93" s="124"/>
      <c r="CJ93" s="124"/>
      <c r="CK93" s="237"/>
      <c r="CL93" s="237"/>
      <c r="CM93" s="124"/>
      <c r="CN93" s="124"/>
      <c r="CO93" s="377"/>
    </row>
    <row r="94" spans="1:93" ht="15.75" hidden="1">
      <c r="A94" s="124">
        <v>2</v>
      </c>
      <c r="B94" s="373"/>
      <c r="C94" s="124"/>
      <c r="D94" s="124"/>
      <c r="E94" s="124"/>
      <c r="F94" s="124"/>
      <c r="G94" s="124"/>
      <c r="H94" s="124"/>
      <c r="I94" s="124"/>
      <c r="J94" s="124"/>
      <c r="K94" s="124"/>
      <c r="L94" s="225"/>
      <c r="M94" s="225"/>
      <c r="N94" s="124"/>
      <c r="O94" s="124"/>
      <c r="P94" s="124"/>
      <c r="R94" s="124">
        <v>2</v>
      </c>
      <c r="S94" s="368"/>
      <c r="T94" s="124"/>
      <c r="U94" s="124"/>
      <c r="V94" s="124"/>
      <c r="W94" s="124"/>
      <c r="X94" s="220"/>
      <c r="Y94" s="220"/>
      <c r="Z94" s="220"/>
      <c r="AA94" s="220"/>
      <c r="AB94" s="220"/>
      <c r="AC94" s="225"/>
      <c r="AD94" s="225"/>
      <c r="AE94" s="220"/>
      <c r="AF94" s="220"/>
      <c r="AG94" s="124"/>
      <c r="AI94" s="124">
        <v>2</v>
      </c>
      <c r="AJ94" s="373"/>
      <c r="AK94" s="229"/>
      <c r="AL94" s="229"/>
      <c r="AM94" s="124"/>
      <c r="AN94" s="124"/>
      <c r="AO94" s="124"/>
      <c r="AP94" s="124"/>
      <c r="AQ94" s="124"/>
      <c r="AR94" s="225"/>
      <c r="AS94" s="225"/>
      <c r="AT94" s="124"/>
      <c r="AU94" s="124"/>
      <c r="AV94" s="375"/>
      <c r="AX94" s="124">
        <v>2</v>
      </c>
      <c r="AY94" s="373"/>
      <c r="AZ94" s="31"/>
      <c r="BA94" s="136"/>
      <c r="BB94" s="124"/>
      <c r="BC94" s="124"/>
      <c r="BD94" s="124"/>
      <c r="BE94" s="124"/>
      <c r="BF94" s="124"/>
      <c r="BG94" s="124"/>
      <c r="BH94" s="124"/>
      <c r="BI94" s="124"/>
      <c r="BJ94" s="124"/>
      <c r="BK94" s="375"/>
      <c r="BM94" s="124">
        <v>2</v>
      </c>
      <c r="BN94" s="373"/>
      <c r="BO94" s="229"/>
      <c r="BP94" s="229"/>
      <c r="BQ94" s="124"/>
      <c r="BR94" s="124"/>
      <c r="BS94" s="124"/>
      <c r="BT94" s="124"/>
      <c r="BU94" s="124"/>
      <c r="BV94" s="237"/>
      <c r="BW94" s="237"/>
      <c r="BX94" s="124"/>
      <c r="BY94" s="124"/>
      <c r="BZ94" s="124"/>
      <c r="CB94" s="124">
        <v>2</v>
      </c>
      <c r="CC94" s="373"/>
      <c r="CD94" s="229"/>
      <c r="CE94" s="229"/>
      <c r="CF94" s="124"/>
      <c r="CG94" s="124"/>
      <c r="CH94" s="124"/>
      <c r="CI94" s="124"/>
      <c r="CJ94" s="124"/>
      <c r="CK94" s="237"/>
      <c r="CL94" s="237"/>
      <c r="CM94" s="124"/>
      <c r="CN94" s="124"/>
      <c r="CO94" s="377"/>
    </row>
    <row r="95" spans="1:93" ht="15.75" hidden="1">
      <c r="A95" s="124">
        <v>3</v>
      </c>
      <c r="B95" s="373"/>
      <c r="C95" s="124"/>
      <c r="D95" s="124"/>
      <c r="E95" s="124"/>
      <c r="F95" s="124"/>
      <c r="G95" s="124"/>
      <c r="H95" s="124"/>
      <c r="I95" s="124"/>
      <c r="J95" s="124"/>
      <c r="K95" s="124"/>
      <c r="L95" s="225"/>
      <c r="M95" s="225"/>
      <c r="N95" s="124"/>
      <c r="O95" s="124"/>
      <c r="P95" s="124"/>
      <c r="R95" s="124">
        <v>3</v>
      </c>
      <c r="S95" s="368"/>
      <c r="T95" s="124"/>
      <c r="U95" s="238"/>
      <c r="V95" s="124"/>
      <c r="W95" s="124"/>
      <c r="X95" s="220"/>
      <c r="Y95" s="220"/>
      <c r="Z95" s="220"/>
      <c r="AA95" s="220"/>
      <c r="AB95" s="220"/>
      <c r="AC95" s="225"/>
      <c r="AD95" s="225"/>
      <c r="AE95" s="220"/>
      <c r="AF95" s="220"/>
      <c r="AG95" s="124"/>
      <c r="AI95" s="124">
        <v>3</v>
      </c>
      <c r="AJ95" s="373"/>
      <c r="AK95" s="233"/>
      <c r="AL95" s="239"/>
      <c r="AM95" s="124"/>
      <c r="AN95" s="124"/>
      <c r="AO95" s="124"/>
      <c r="AP95" s="124"/>
      <c r="AQ95" s="124"/>
      <c r="AR95" s="225"/>
      <c r="AS95" s="225"/>
      <c r="AT95" s="124"/>
      <c r="AU95" s="124"/>
      <c r="AV95" s="375"/>
      <c r="AX95" s="124">
        <v>3</v>
      </c>
      <c r="AY95" s="373"/>
      <c r="AZ95" s="31"/>
      <c r="BA95" s="32"/>
      <c r="BB95" s="124"/>
      <c r="BC95" s="124"/>
      <c r="BD95" s="124"/>
      <c r="BE95" s="124"/>
      <c r="BF95" s="124"/>
      <c r="BG95" s="124"/>
      <c r="BH95" s="124"/>
      <c r="BI95" s="124"/>
      <c r="BJ95" s="124"/>
      <c r="BK95" s="375"/>
      <c r="BM95" s="124">
        <v>3</v>
      </c>
      <c r="BN95" s="373"/>
      <c r="BO95" s="229"/>
      <c r="BP95" s="240"/>
      <c r="BQ95" s="124"/>
      <c r="BR95" s="124"/>
      <c r="BS95" s="124"/>
      <c r="BT95" s="124"/>
      <c r="BU95" s="124"/>
      <c r="BV95" s="237"/>
      <c r="BW95" s="237"/>
      <c r="BX95" s="124"/>
      <c r="BY95" s="124"/>
      <c r="BZ95" s="124"/>
      <c r="CB95" s="124">
        <v>3</v>
      </c>
      <c r="CC95" s="373"/>
      <c r="CD95" s="229"/>
      <c r="CE95" s="240"/>
      <c r="CF95" s="124"/>
      <c r="CG95" s="124"/>
      <c r="CH95" s="124"/>
      <c r="CI95" s="124"/>
      <c r="CJ95" s="124"/>
      <c r="CK95" s="237"/>
      <c r="CL95" s="237"/>
      <c r="CM95" s="124"/>
      <c r="CN95" s="124"/>
      <c r="CO95" s="377"/>
    </row>
    <row r="96" spans="1:93" ht="15.75" hidden="1">
      <c r="A96" s="124">
        <v>4</v>
      </c>
      <c r="B96" s="373"/>
      <c r="C96" s="124"/>
      <c r="D96" s="124"/>
      <c r="E96" s="124"/>
      <c r="F96" s="124"/>
      <c r="G96" s="124"/>
      <c r="H96" s="124"/>
      <c r="I96" s="124"/>
      <c r="J96" s="124"/>
      <c r="K96" s="124"/>
      <c r="L96" s="225"/>
      <c r="M96" s="225"/>
      <c r="N96" s="124"/>
      <c r="O96" s="124"/>
      <c r="P96" s="124"/>
      <c r="R96" s="124">
        <v>4</v>
      </c>
      <c r="S96" s="368"/>
      <c r="T96" s="229"/>
      <c r="U96" s="235"/>
      <c r="V96" s="124"/>
      <c r="W96" s="124"/>
      <c r="X96" s="220"/>
      <c r="Y96" s="220"/>
      <c r="Z96" s="220"/>
      <c r="AA96" s="220"/>
      <c r="AB96" s="220"/>
      <c r="AC96" s="225"/>
      <c r="AD96" s="225"/>
      <c r="AE96" s="220"/>
      <c r="AF96" s="220"/>
      <c r="AG96" s="124"/>
      <c r="AI96" s="124">
        <v>4</v>
      </c>
      <c r="AJ96" s="373"/>
      <c r="AK96" s="124"/>
      <c r="AL96" s="124"/>
      <c r="AM96" s="124"/>
      <c r="AN96" s="124"/>
      <c r="AO96" s="124"/>
      <c r="AP96" s="124"/>
      <c r="AQ96" s="124"/>
      <c r="AR96" s="225"/>
      <c r="AS96" s="225"/>
      <c r="AT96" s="124"/>
      <c r="AU96" s="124"/>
      <c r="AV96" s="375"/>
      <c r="AX96" s="124">
        <v>4</v>
      </c>
      <c r="AY96" s="373"/>
      <c r="AZ96" s="31"/>
      <c r="BA96" s="32"/>
      <c r="BB96" s="124"/>
      <c r="BC96" s="124"/>
      <c r="BD96" s="124"/>
      <c r="BE96" s="124"/>
      <c r="BF96" s="124"/>
      <c r="BG96" s="124"/>
      <c r="BH96" s="124"/>
      <c r="BI96" s="124"/>
      <c r="BJ96" s="124"/>
      <c r="BK96" s="375"/>
      <c r="BM96" s="124">
        <v>4</v>
      </c>
      <c r="BN96" s="373"/>
      <c r="BO96" s="124"/>
      <c r="BP96" s="124"/>
      <c r="BQ96" s="124"/>
      <c r="BR96" s="124"/>
      <c r="BS96" s="124"/>
      <c r="BT96" s="124"/>
      <c r="BU96" s="124"/>
      <c r="BV96" s="237"/>
      <c r="BW96" s="237"/>
      <c r="BX96" s="124"/>
      <c r="BY96" s="124"/>
      <c r="BZ96" s="124"/>
      <c r="CB96" s="124">
        <v>4</v>
      </c>
      <c r="CC96" s="373"/>
      <c r="CD96" s="124"/>
      <c r="CE96" s="124"/>
      <c r="CF96" s="124"/>
      <c r="CG96" s="124"/>
      <c r="CH96" s="124"/>
      <c r="CI96" s="124"/>
      <c r="CJ96" s="124"/>
      <c r="CK96" s="237"/>
      <c r="CL96" s="237"/>
      <c r="CM96" s="124"/>
      <c r="CN96" s="124"/>
      <c r="CO96" s="377"/>
    </row>
    <row r="97" spans="1:93" ht="15.75" hidden="1">
      <c r="A97" s="124">
        <v>5</v>
      </c>
      <c r="B97" s="373"/>
      <c r="C97" s="124"/>
      <c r="D97" s="124"/>
      <c r="E97" s="124"/>
      <c r="F97" s="124"/>
      <c r="G97" s="124"/>
      <c r="H97" s="124"/>
      <c r="I97" s="124"/>
      <c r="J97" s="124"/>
      <c r="K97" s="124"/>
      <c r="L97" s="225"/>
      <c r="M97" s="225"/>
      <c r="N97" s="124"/>
      <c r="O97" s="124"/>
      <c r="P97" s="124"/>
      <c r="R97" s="124">
        <v>5</v>
      </c>
      <c r="S97" s="368"/>
      <c r="T97" s="229"/>
      <c r="U97" s="240"/>
      <c r="V97" s="124"/>
      <c r="W97" s="124"/>
      <c r="X97" s="220"/>
      <c r="Y97" s="220"/>
      <c r="Z97" s="220"/>
      <c r="AA97" s="220"/>
      <c r="AB97" s="220"/>
      <c r="AC97" s="225"/>
      <c r="AD97" s="225"/>
      <c r="AE97" s="220"/>
      <c r="AF97" s="220"/>
      <c r="AG97" s="124"/>
      <c r="AI97" s="124">
        <v>5</v>
      </c>
      <c r="AJ97" s="373"/>
      <c r="AK97" s="124"/>
      <c r="AL97" s="124"/>
      <c r="AM97" s="124"/>
      <c r="AN97" s="124"/>
      <c r="AO97" s="124"/>
      <c r="AP97" s="124"/>
      <c r="AQ97" s="124"/>
      <c r="AR97" s="225"/>
      <c r="AS97" s="225"/>
      <c r="AT97" s="124"/>
      <c r="AU97" s="124"/>
      <c r="AV97" s="375"/>
      <c r="AX97" s="124">
        <v>5</v>
      </c>
      <c r="AY97" s="373"/>
      <c r="AZ97" s="31"/>
      <c r="BA97" s="32"/>
      <c r="BB97" s="124"/>
      <c r="BC97" s="124"/>
      <c r="BD97" s="124"/>
      <c r="BE97" s="124"/>
      <c r="BF97" s="124"/>
      <c r="BG97" s="124"/>
      <c r="BH97" s="124"/>
      <c r="BI97" s="124"/>
      <c r="BJ97" s="124"/>
      <c r="BK97" s="375"/>
      <c r="BM97" s="124">
        <v>5</v>
      </c>
      <c r="BN97" s="373"/>
      <c r="BO97" s="124"/>
      <c r="BP97" s="124"/>
      <c r="BQ97" s="124"/>
      <c r="BR97" s="124"/>
      <c r="BS97" s="124"/>
      <c r="BT97" s="124"/>
      <c r="BU97" s="124"/>
      <c r="BV97" s="237"/>
      <c r="BW97" s="237"/>
      <c r="BX97" s="124"/>
      <c r="BY97" s="124"/>
      <c r="BZ97" s="124"/>
      <c r="CB97" s="124">
        <v>5</v>
      </c>
      <c r="CC97" s="373"/>
      <c r="CD97" s="124"/>
      <c r="CE97" s="124"/>
      <c r="CF97" s="124"/>
      <c r="CG97" s="124"/>
      <c r="CH97" s="124"/>
      <c r="CI97" s="124"/>
      <c r="CJ97" s="124"/>
      <c r="CK97" s="237"/>
      <c r="CL97" s="237"/>
      <c r="CM97" s="124"/>
      <c r="CN97" s="124"/>
      <c r="CO97" s="377"/>
    </row>
    <row r="98" spans="1:93" ht="15.75" hidden="1">
      <c r="A98" s="124">
        <v>6</v>
      </c>
      <c r="B98" s="373"/>
      <c r="C98" s="124"/>
      <c r="D98" s="124"/>
      <c r="E98" s="124"/>
      <c r="F98" s="124"/>
      <c r="G98" s="124"/>
      <c r="H98" s="124"/>
      <c r="I98" s="124"/>
      <c r="J98" s="124"/>
      <c r="K98" s="124"/>
      <c r="L98" s="225"/>
      <c r="M98" s="225"/>
      <c r="N98" s="124"/>
      <c r="O98" s="124"/>
      <c r="P98" s="124"/>
      <c r="R98" s="124">
        <v>6</v>
      </c>
      <c r="S98" s="368"/>
      <c r="T98" s="124"/>
      <c r="U98" s="124"/>
      <c r="V98" s="124"/>
      <c r="W98" s="124"/>
      <c r="X98" s="220"/>
      <c r="Y98" s="220"/>
      <c r="Z98" s="220"/>
      <c r="AA98" s="220"/>
      <c r="AB98" s="220"/>
      <c r="AC98" s="225"/>
      <c r="AD98" s="225"/>
      <c r="AE98" s="220"/>
      <c r="AF98" s="220"/>
      <c r="AG98" s="124"/>
      <c r="AI98" s="124">
        <v>6</v>
      </c>
      <c r="AJ98" s="373"/>
      <c r="AK98" s="124"/>
      <c r="AL98" s="124"/>
      <c r="AM98" s="124"/>
      <c r="AN98" s="124"/>
      <c r="AO98" s="124"/>
      <c r="AP98" s="124"/>
      <c r="AQ98" s="124"/>
      <c r="AR98" s="225"/>
      <c r="AS98" s="225"/>
      <c r="AT98" s="124"/>
      <c r="AU98" s="124"/>
      <c r="AV98" s="375"/>
      <c r="AX98" s="124">
        <v>6</v>
      </c>
      <c r="AY98" s="373"/>
      <c r="AZ98" s="31"/>
      <c r="BA98" s="32"/>
      <c r="BB98" s="124"/>
      <c r="BC98" s="124"/>
      <c r="BD98" s="124"/>
      <c r="BE98" s="124"/>
      <c r="BF98" s="124"/>
      <c r="BG98" s="124"/>
      <c r="BH98" s="124"/>
      <c r="BI98" s="124"/>
      <c r="BJ98" s="124"/>
      <c r="BK98" s="375"/>
      <c r="BM98" s="124">
        <v>6</v>
      </c>
      <c r="BN98" s="373"/>
      <c r="BO98" s="124"/>
      <c r="BP98" s="124"/>
      <c r="BQ98" s="124"/>
      <c r="BR98" s="124"/>
      <c r="BS98" s="124"/>
      <c r="BT98" s="124"/>
      <c r="BU98" s="124"/>
      <c r="BV98" s="237"/>
      <c r="BW98" s="237"/>
      <c r="BX98" s="124"/>
      <c r="BY98" s="124"/>
      <c r="BZ98" s="124"/>
      <c r="CB98" s="124">
        <v>6</v>
      </c>
      <c r="CC98" s="373"/>
      <c r="CD98" s="124"/>
      <c r="CE98" s="124"/>
      <c r="CF98" s="124"/>
      <c r="CG98" s="124"/>
      <c r="CH98" s="124"/>
      <c r="CI98" s="124"/>
      <c r="CJ98" s="124"/>
      <c r="CK98" s="237"/>
      <c r="CL98" s="237"/>
      <c r="CM98" s="124"/>
      <c r="CN98" s="124"/>
      <c r="CO98" s="377"/>
    </row>
    <row r="99" spans="1:93" ht="15.75" hidden="1">
      <c r="A99" s="124">
        <v>7</v>
      </c>
      <c r="B99" s="373"/>
      <c r="C99" s="124"/>
      <c r="D99" s="124"/>
      <c r="E99" s="124"/>
      <c r="F99" s="124"/>
      <c r="G99" s="124"/>
      <c r="H99" s="124"/>
      <c r="I99" s="124"/>
      <c r="J99" s="124"/>
      <c r="K99" s="124"/>
      <c r="L99" s="225"/>
      <c r="M99" s="225"/>
      <c r="N99" s="124"/>
      <c r="O99" s="124"/>
      <c r="P99" s="124"/>
      <c r="R99" s="124">
        <v>7</v>
      </c>
      <c r="S99" s="368"/>
      <c r="T99" s="124"/>
      <c r="U99" s="124"/>
      <c r="V99" s="124"/>
      <c r="W99" s="124"/>
      <c r="X99" s="220"/>
      <c r="Y99" s="220"/>
      <c r="Z99" s="220"/>
      <c r="AA99" s="220"/>
      <c r="AB99" s="220"/>
      <c r="AC99" s="225"/>
      <c r="AD99" s="225"/>
      <c r="AE99" s="220"/>
      <c r="AF99" s="220"/>
      <c r="AG99" s="124"/>
      <c r="AI99" s="124">
        <v>7</v>
      </c>
      <c r="AJ99" s="373"/>
      <c r="AK99" s="124"/>
      <c r="AL99" s="124"/>
      <c r="AM99" s="124"/>
      <c r="AN99" s="124"/>
      <c r="AO99" s="124"/>
      <c r="AP99" s="124"/>
      <c r="AQ99" s="124"/>
      <c r="AR99" s="225"/>
      <c r="AS99" s="225"/>
      <c r="AT99" s="124"/>
      <c r="AU99" s="124"/>
      <c r="AV99" s="375"/>
      <c r="AX99" s="124">
        <v>7</v>
      </c>
      <c r="AY99" s="373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375"/>
      <c r="BM99" s="124">
        <v>7</v>
      </c>
      <c r="BN99" s="373"/>
      <c r="BO99" s="124"/>
      <c r="BP99" s="124"/>
      <c r="BQ99" s="124"/>
      <c r="BR99" s="124"/>
      <c r="BS99" s="124"/>
      <c r="BT99" s="124"/>
      <c r="BU99" s="124"/>
      <c r="BV99" s="237"/>
      <c r="BW99" s="237"/>
      <c r="BX99" s="124"/>
      <c r="BY99" s="124"/>
      <c r="BZ99" s="124"/>
      <c r="CB99" s="124">
        <v>7</v>
      </c>
      <c r="CC99" s="373"/>
      <c r="CD99" s="124"/>
      <c r="CE99" s="124"/>
      <c r="CF99" s="124"/>
      <c r="CG99" s="124"/>
      <c r="CH99" s="124"/>
      <c r="CI99" s="124"/>
      <c r="CJ99" s="124"/>
      <c r="CK99" s="237"/>
      <c r="CL99" s="237"/>
      <c r="CM99" s="124"/>
      <c r="CN99" s="124"/>
      <c r="CO99" s="377"/>
    </row>
    <row r="100" spans="1:93" ht="15.75" hidden="1">
      <c r="A100" s="124">
        <v>8</v>
      </c>
      <c r="B100" s="373"/>
      <c r="C100" s="124"/>
      <c r="D100" s="124"/>
      <c r="E100" s="124"/>
      <c r="F100" s="124"/>
      <c r="G100" s="124"/>
      <c r="H100" s="124"/>
      <c r="I100" s="124"/>
      <c r="J100" s="124"/>
      <c r="K100" s="124"/>
      <c r="L100" s="225"/>
      <c r="M100" s="225"/>
      <c r="N100" s="124"/>
      <c r="O100" s="124"/>
      <c r="P100" s="124"/>
      <c r="R100" s="124">
        <v>8</v>
      </c>
      <c r="S100" s="368"/>
      <c r="T100" s="124"/>
      <c r="U100" s="124"/>
      <c r="V100" s="124"/>
      <c r="W100" s="124"/>
      <c r="X100" s="220"/>
      <c r="Y100" s="220"/>
      <c r="Z100" s="220"/>
      <c r="AA100" s="220"/>
      <c r="AB100" s="220"/>
      <c r="AC100" s="225"/>
      <c r="AD100" s="225"/>
      <c r="AE100" s="220"/>
      <c r="AF100" s="220"/>
      <c r="AG100" s="124"/>
      <c r="AI100" s="124">
        <v>8</v>
      </c>
      <c r="AJ100" s="373"/>
      <c r="AK100" s="124"/>
      <c r="AL100" s="124"/>
      <c r="AM100" s="124"/>
      <c r="AN100" s="124"/>
      <c r="AO100" s="124"/>
      <c r="AP100" s="124"/>
      <c r="AQ100" s="124"/>
      <c r="AR100" s="225"/>
      <c r="AS100" s="225"/>
      <c r="AT100" s="124"/>
      <c r="AU100" s="124"/>
      <c r="AV100" s="375"/>
      <c r="AX100" s="124">
        <v>8</v>
      </c>
      <c r="AY100" s="373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375"/>
      <c r="BM100" s="124">
        <v>8</v>
      </c>
      <c r="BN100" s="373"/>
      <c r="BO100" s="124"/>
      <c r="BP100" s="124"/>
      <c r="BQ100" s="124"/>
      <c r="BR100" s="124"/>
      <c r="BS100" s="124"/>
      <c r="BT100" s="124"/>
      <c r="BU100" s="124"/>
      <c r="BV100" s="237"/>
      <c r="BW100" s="237"/>
      <c r="BX100" s="124"/>
      <c r="BY100" s="124"/>
      <c r="BZ100" s="124"/>
      <c r="CB100" s="124">
        <v>8</v>
      </c>
      <c r="CC100" s="373"/>
      <c r="CD100" s="124"/>
      <c r="CE100" s="124"/>
      <c r="CF100" s="124"/>
      <c r="CG100" s="124"/>
      <c r="CH100" s="124"/>
      <c r="CI100" s="124"/>
      <c r="CJ100" s="124"/>
      <c r="CK100" s="237"/>
      <c r="CL100" s="237"/>
      <c r="CM100" s="124"/>
      <c r="CN100" s="124"/>
      <c r="CO100" s="377"/>
    </row>
    <row r="101" spans="1:93" ht="15.75" hidden="1">
      <c r="A101" s="124">
        <v>9</v>
      </c>
      <c r="B101" s="373"/>
      <c r="C101" s="124"/>
      <c r="D101" s="124"/>
      <c r="E101" s="124"/>
      <c r="F101" s="124"/>
      <c r="G101" s="124"/>
      <c r="H101" s="124"/>
      <c r="I101" s="124"/>
      <c r="J101" s="124"/>
      <c r="K101" s="124"/>
      <c r="L101" s="225"/>
      <c r="M101" s="225"/>
      <c r="N101" s="124"/>
      <c r="O101" s="124"/>
      <c r="P101" s="124"/>
      <c r="R101" s="124">
        <v>9</v>
      </c>
      <c r="S101" s="368"/>
      <c r="T101" s="124"/>
      <c r="U101" s="124"/>
      <c r="V101" s="124"/>
      <c r="W101" s="124"/>
      <c r="X101" s="220"/>
      <c r="Y101" s="220"/>
      <c r="Z101" s="220"/>
      <c r="AA101" s="220"/>
      <c r="AB101" s="220"/>
      <c r="AC101" s="225"/>
      <c r="AD101" s="225"/>
      <c r="AE101" s="220"/>
      <c r="AF101" s="220"/>
      <c r="AG101" s="124"/>
      <c r="AI101" s="124">
        <v>9</v>
      </c>
      <c r="AJ101" s="373"/>
      <c r="AK101" s="124"/>
      <c r="AL101" s="124"/>
      <c r="AM101" s="124"/>
      <c r="AN101" s="124"/>
      <c r="AO101" s="124"/>
      <c r="AP101" s="124"/>
      <c r="AQ101" s="124"/>
      <c r="AR101" s="225"/>
      <c r="AS101" s="225"/>
      <c r="AT101" s="124"/>
      <c r="AU101" s="124"/>
      <c r="AV101" s="375"/>
      <c r="AX101" s="124">
        <v>9</v>
      </c>
      <c r="AY101" s="373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375"/>
      <c r="BM101" s="124">
        <v>9</v>
      </c>
      <c r="BN101" s="373"/>
      <c r="BO101" s="124"/>
      <c r="BP101" s="124"/>
      <c r="BQ101" s="124"/>
      <c r="BR101" s="124"/>
      <c r="BS101" s="124"/>
      <c r="BT101" s="124"/>
      <c r="BU101" s="124"/>
      <c r="BV101" s="237"/>
      <c r="BW101" s="237"/>
      <c r="BX101" s="124"/>
      <c r="BY101" s="124"/>
      <c r="BZ101" s="124"/>
      <c r="CB101" s="124">
        <v>9</v>
      </c>
      <c r="CC101" s="373"/>
      <c r="CD101" s="124"/>
      <c r="CE101" s="124"/>
      <c r="CF101" s="124"/>
      <c r="CG101" s="124"/>
      <c r="CH101" s="124"/>
      <c r="CI101" s="124"/>
      <c r="CJ101" s="124"/>
      <c r="CK101" s="237"/>
      <c r="CL101" s="237"/>
      <c r="CM101" s="124"/>
      <c r="CN101" s="124"/>
      <c r="CO101" s="377"/>
    </row>
    <row r="102" spans="1:93" ht="15.75" hidden="1">
      <c r="A102" s="124">
        <v>10</v>
      </c>
      <c r="B102" s="373"/>
      <c r="C102" s="124"/>
      <c r="D102" s="124"/>
      <c r="E102" s="124"/>
      <c r="F102" s="124"/>
      <c r="G102" s="124"/>
      <c r="H102" s="124"/>
      <c r="I102" s="124"/>
      <c r="J102" s="124"/>
      <c r="K102" s="124"/>
      <c r="L102" s="225"/>
      <c r="M102" s="225"/>
      <c r="N102" s="124"/>
      <c r="O102" s="124"/>
      <c r="P102" s="124"/>
      <c r="R102" s="124">
        <v>10</v>
      </c>
      <c r="S102" s="368"/>
      <c r="T102" s="124"/>
      <c r="U102" s="124"/>
      <c r="V102" s="124"/>
      <c r="W102" s="124"/>
      <c r="X102" s="220"/>
      <c r="Y102" s="220"/>
      <c r="Z102" s="220"/>
      <c r="AA102" s="220"/>
      <c r="AB102" s="220"/>
      <c r="AC102" s="225"/>
      <c r="AD102" s="225"/>
      <c r="AE102" s="220"/>
      <c r="AF102" s="220"/>
      <c r="AG102" s="124"/>
      <c r="AI102" s="124">
        <v>10</v>
      </c>
      <c r="AJ102" s="373"/>
      <c r="AK102" s="124"/>
      <c r="AL102" s="124"/>
      <c r="AM102" s="124"/>
      <c r="AN102" s="124"/>
      <c r="AO102" s="124"/>
      <c r="AP102" s="124"/>
      <c r="AQ102" s="124"/>
      <c r="AR102" s="225"/>
      <c r="AS102" s="225"/>
      <c r="AT102" s="124"/>
      <c r="AU102" s="124"/>
      <c r="AV102" s="375"/>
      <c r="AX102" s="124">
        <v>10</v>
      </c>
      <c r="AY102" s="373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375"/>
      <c r="BM102" s="124">
        <v>10</v>
      </c>
      <c r="BN102" s="373"/>
      <c r="BO102" s="124"/>
      <c r="BP102" s="124"/>
      <c r="BQ102" s="124"/>
      <c r="BR102" s="124"/>
      <c r="BS102" s="124"/>
      <c r="BT102" s="124"/>
      <c r="BU102" s="124"/>
      <c r="BV102" s="237"/>
      <c r="BW102" s="237"/>
      <c r="BX102" s="124"/>
      <c r="BY102" s="124"/>
      <c r="BZ102" s="124"/>
      <c r="CB102" s="124">
        <v>10</v>
      </c>
      <c r="CC102" s="373"/>
      <c r="CD102" s="124"/>
      <c r="CE102" s="124"/>
      <c r="CF102" s="124"/>
      <c r="CG102" s="124"/>
      <c r="CH102" s="124"/>
      <c r="CI102" s="124"/>
      <c r="CJ102" s="124"/>
      <c r="CK102" s="237"/>
      <c r="CL102" s="237"/>
      <c r="CM102" s="124"/>
      <c r="CN102" s="124"/>
      <c r="CO102" s="377"/>
    </row>
    <row r="103" spans="1:93" ht="15.75" hidden="1">
      <c r="A103" s="124">
        <v>11</v>
      </c>
      <c r="B103" s="373"/>
      <c r="C103" s="124"/>
      <c r="D103" s="124"/>
      <c r="E103" s="124"/>
      <c r="F103" s="124"/>
      <c r="G103" s="124"/>
      <c r="H103" s="124"/>
      <c r="I103" s="124"/>
      <c r="J103" s="124"/>
      <c r="K103" s="124"/>
      <c r="L103" s="225"/>
      <c r="M103" s="225"/>
      <c r="N103" s="124"/>
      <c r="O103" s="124"/>
      <c r="P103" s="124"/>
      <c r="R103" s="124">
        <v>11</v>
      </c>
      <c r="S103" s="368"/>
      <c r="T103" s="124"/>
      <c r="U103" s="124"/>
      <c r="V103" s="124"/>
      <c r="W103" s="124"/>
      <c r="X103" s="220"/>
      <c r="Y103" s="220"/>
      <c r="Z103" s="220"/>
      <c r="AA103" s="220"/>
      <c r="AB103" s="220"/>
      <c r="AC103" s="225"/>
      <c r="AD103" s="225"/>
      <c r="AE103" s="220"/>
      <c r="AF103" s="220"/>
      <c r="AG103" s="124"/>
      <c r="AI103" s="124">
        <v>11</v>
      </c>
      <c r="AJ103" s="373"/>
      <c r="AK103" s="124"/>
      <c r="AL103" s="124"/>
      <c r="AM103" s="124"/>
      <c r="AN103" s="124"/>
      <c r="AO103" s="124"/>
      <c r="AP103" s="124"/>
      <c r="AQ103" s="124"/>
      <c r="AR103" s="225"/>
      <c r="AS103" s="225"/>
      <c r="AT103" s="124"/>
      <c r="AU103" s="124"/>
      <c r="AV103" s="375"/>
      <c r="AX103" s="124">
        <v>11</v>
      </c>
      <c r="AY103" s="373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375"/>
      <c r="BM103" s="124">
        <v>11</v>
      </c>
      <c r="BN103" s="373"/>
      <c r="BO103" s="124"/>
      <c r="BP103" s="124"/>
      <c r="BQ103" s="124"/>
      <c r="BR103" s="124"/>
      <c r="BS103" s="124"/>
      <c r="BT103" s="124"/>
      <c r="BU103" s="124"/>
      <c r="BV103" s="237"/>
      <c r="BW103" s="237"/>
      <c r="BX103" s="124"/>
      <c r="BY103" s="124"/>
      <c r="BZ103" s="124"/>
      <c r="CB103" s="124">
        <v>11</v>
      </c>
      <c r="CC103" s="373"/>
      <c r="CD103" s="124"/>
      <c r="CE103" s="124"/>
      <c r="CF103" s="124"/>
      <c r="CG103" s="124"/>
      <c r="CH103" s="124"/>
      <c r="CI103" s="124"/>
      <c r="CJ103" s="124"/>
      <c r="CK103" s="237"/>
      <c r="CL103" s="237"/>
      <c r="CM103" s="124"/>
      <c r="CN103" s="124"/>
      <c r="CO103" s="377"/>
    </row>
    <row r="104" spans="1:93" ht="15.75" hidden="1">
      <c r="A104" s="124">
        <v>12</v>
      </c>
      <c r="B104" s="373"/>
      <c r="C104" s="124"/>
      <c r="D104" s="124"/>
      <c r="E104" s="124"/>
      <c r="F104" s="124"/>
      <c r="G104" s="124"/>
      <c r="H104" s="124"/>
      <c r="I104" s="124"/>
      <c r="J104" s="124"/>
      <c r="K104" s="124"/>
      <c r="L104" s="225"/>
      <c r="M104" s="225"/>
      <c r="N104" s="124"/>
      <c r="O104" s="124"/>
      <c r="P104" s="124"/>
      <c r="R104" s="124">
        <v>12</v>
      </c>
      <c r="S104" s="368"/>
      <c r="T104" s="124"/>
      <c r="U104" s="124"/>
      <c r="V104" s="124"/>
      <c r="W104" s="124"/>
      <c r="X104" s="220"/>
      <c r="Y104" s="220"/>
      <c r="Z104" s="220"/>
      <c r="AA104" s="220"/>
      <c r="AB104" s="220"/>
      <c r="AC104" s="225"/>
      <c r="AD104" s="225"/>
      <c r="AE104" s="220"/>
      <c r="AF104" s="220"/>
      <c r="AG104" s="124"/>
      <c r="AI104" s="124">
        <v>12</v>
      </c>
      <c r="AJ104" s="373"/>
      <c r="AK104" s="124"/>
      <c r="AL104" s="124"/>
      <c r="AM104" s="124"/>
      <c r="AN104" s="124"/>
      <c r="AO104" s="124"/>
      <c r="AP104" s="124"/>
      <c r="AQ104" s="124"/>
      <c r="AR104" s="225"/>
      <c r="AS104" s="225"/>
      <c r="AT104" s="124"/>
      <c r="AU104" s="124"/>
      <c r="AV104" s="375"/>
      <c r="AX104" s="124">
        <v>12</v>
      </c>
      <c r="AY104" s="373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375"/>
      <c r="BM104" s="124">
        <v>12</v>
      </c>
      <c r="BN104" s="373"/>
      <c r="BO104" s="124"/>
      <c r="BP104" s="124"/>
      <c r="BQ104" s="124"/>
      <c r="BR104" s="124"/>
      <c r="BS104" s="124"/>
      <c r="BT104" s="124"/>
      <c r="BU104" s="124"/>
      <c r="BV104" s="237"/>
      <c r="BW104" s="237"/>
      <c r="BX104" s="124"/>
      <c r="BY104" s="124"/>
      <c r="BZ104" s="124"/>
      <c r="CB104" s="124">
        <v>12</v>
      </c>
      <c r="CC104" s="373"/>
      <c r="CD104" s="124"/>
      <c r="CE104" s="124"/>
      <c r="CF104" s="124"/>
      <c r="CG104" s="124"/>
      <c r="CH104" s="124"/>
      <c r="CI104" s="124"/>
      <c r="CJ104" s="124"/>
      <c r="CK104" s="237"/>
      <c r="CL104" s="237"/>
      <c r="CM104" s="124"/>
      <c r="CN104" s="124"/>
      <c r="CO104" s="377"/>
    </row>
    <row r="105" spans="1:93" ht="15.75" hidden="1">
      <c r="A105" s="124">
        <v>13</v>
      </c>
      <c r="B105" s="373"/>
      <c r="C105" s="124"/>
      <c r="D105" s="124"/>
      <c r="E105" s="124"/>
      <c r="F105" s="124"/>
      <c r="G105" s="124"/>
      <c r="H105" s="124"/>
      <c r="I105" s="124"/>
      <c r="J105" s="124"/>
      <c r="K105" s="124"/>
      <c r="L105" s="225"/>
      <c r="M105" s="225"/>
      <c r="N105" s="124"/>
      <c r="O105" s="124"/>
      <c r="P105" s="124"/>
      <c r="R105" s="124">
        <v>13</v>
      </c>
      <c r="S105" s="368"/>
      <c r="T105" s="124"/>
      <c r="U105" s="124"/>
      <c r="V105" s="124"/>
      <c r="W105" s="124"/>
      <c r="X105" s="220"/>
      <c r="Y105" s="220"/>
      <c r="Z105" s="220"/>
      <c r="AA105" s="220"/>
      <c r="AB105" s="220"/>
      <c r="AC105" s="225"/>
      <c r="AD105" s="225"/>
      <c r="AE105" s="220"/>
      <c r="AF105" s="220"/>
      <c r="AG105" s="124"/>
      <c r="AI105" s="124">
        <v>13</v>
      </c>
      <c r="AJ105" s="373"/>
      <c r="AK105" s="124"/>
      <c r="AL105" s="124"/>
      <c r="AM105" s="124"/>
      <c r="AN105" s="124"/>
      <c r="AO105" s="124"/>
      <c r="AP105" s="124"/>
      <c r="AQ105" s="124"/>
      <c r="AR105" s="225"/>
      <c r="AS105" s="225"/>
      <c r="AT105" s="124"/>
      <c r="AU105" s="124"/>
      <c r="AV105" s="375"/>
      <c r="AX105" s="124">
        <v>13</v>
      </c>
      <c r="AY105" s="373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375"/>
      <c r="BM105" s="124">
        <v>13</v>
      </c>
      <c r="BN105" s="373"/>
      <c r="BO105" s="124"/>
      <c r="BP105" s="124"/>
      <c r="BQ105" s="124"/>
      <c r="BR105" s="124"/>
      <c r="BS105" s="124"/>
      <c r="BT105" s="124"/>
      <c r="BU105" s="124"/>
      <c r="BV105" s="237"/>
      <c r="BW105" s="237"/>
      <c r="BX105" s="124"/>
      <c r="BY105" s="124"/>
      <c r="BZ105" s="124"/>
      <c r="CB105" s="124">
        <v>13</v>
      </c>
      <c r="CC105" s="373"/>
      <c r="CD105" s="124"/>
      <c r="CE105" s="124"/>
      <c r="CF105" s="124"/>
      <c r="CG105" s="124"/>
      <c r="CH105" s="124"/>
      <c r="CI105" s="124"/>
      <c r="CJ105" s="124"/>
      <c r="CK105" s="237"/>
      <c r="CL105" s="237"/>
      <c r="CM105" s="124"/>
      <c r="CN105" s="124"/>
      <c r="CO105" s="377"/>
    </row>
    <row r="106" spans="1:93" ht="15.75" hidden="1">
      <c r="A106" s="124">
        <v>14</v>
      </c>
      <c r="B106" s="373"/>
      <c r="C106" s="124"/>
      <c r="D106" s="124"/>
      <c r="E106" s="124"/>
      <c r="F106" s="124"/>
      <c r="G106" s="124"/>
      <c r="H106" s="124"/>
      <c r="I106" s="124"/>
      <c r="J106" s="124"/>
      <c r="K106" s="124"/>
      <c r="L106" s="225"/>
      <c r="M106" s="225"/>
      <c r="N106" s="124"/>
      <c r="O106" s="124"/>
      <c r="P106" s="124"/>
      <c r="R106" s="124">
        <v>14</v>
      </c>
      <c r="S106" s="368"/>
      <c r="T106" s="124"/>
      <c r="U106" s="124"/>
      <c r="V106" s="124"/>
      <c r="W106" s="124"/>
      <c r="X106" s="220"/>
      <c r="Y106" s="220"/>
      <c r="Z106" s="220"/>
      <c r="AA106" s="220"/>
      <c r="AB106" s="220"/>
      <c r="AC106" s="225"/>
      <c r="AD106" s="225"/>
      <c r="AE106" s="220"/>
      <c r="AF106" s="220"/>
      <c r="AG106" s="124"/>
      <c r="AI106" s="124">
        <v>14</v>
      </c>
      <c r="AJ106" s="373"/>
      <c r="AK106" s="124"/>
      <c r="AL106" s="124"/>
      <c r="AM106" s="124"/>
      <c r="AN106" s="124"/>
      <c r="AO106" s="124"/>
      <c r="AP106" s="124"/>
      <c r="AQ106" s="124"/>
      <c r="AR106" s="225"/>
      <c r="AS106" s="225"/>
      <c r="AT106" s="124"/>
      <c r="AU106" s="124"/>
      <c r="AV106" s="375"/>
      <c r="AX106" s="124">
        <v>14</v>
      </c>
      <c r="AY106" s="373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375"/>
      <c r="BM106" s="124">
        <v>14</v>
      </c>
      <c r="BN106" s="373"/>
      <c r="BO106" s="124"/>
      <c r="BP106" s="124"/>
      <c r="BQ106" s="124"/>
      <c r="BR106" s="124"/>
      <c r="BS106" s="124"/>
      <c r="BT106" s="124"/>
      <c r="BU106" s="124"/>
      <c r="BV106" s="237"/>
      <c r="BW106" s="237"/>
      <c r="BX106" s="124"/>
      <c r="BY106" s="124"/>
      <c r="BZ106" s="124"/>
      <c r="CB106" s="124">
        <v>14</v>
      </c>
      <c r="CC106" s="373"/>
      <c r="CD106" s="124"/>
      <c r="CE106" s="124"/>
      <c r="CF106" s="124"/>
      <c r="CG106" s="124"/>
      <c r="CH106" s="124"/>
      <c r="CI106" s="124"/>
      <c r="CJ106" s="124"/>
      <c r="CK106" s="237"/>
      <c r="CL106" s="237"/>
      <c r="CM106" s="124"/>
      <c r="CN106" s="124"/>
      <c r="CO106" s="377"/>
    </row>
    <row r="107" spans="1:93" ht="15.75" hidden="1">
      <c r="A107" s="124">
        <v>15</v>
      </c>
      <c r="B107" s="373"/>
      <c r="C107" s="124"/>
      <c r="D107" s="124"/>
      <c r="E107" s="124"/>
      <c r="F107" s="124"/>
      <c r="G107" s="124"/>
      <c r="H107" s="124"/>
      <c r="I107" s="124"/>
      <c r="J107" s="124"/>
      <c r="K107" s="124"/>
      <c r="L107" s="225"/>
      <c r="M107" s="225"/>
      <c r="N107" s="124"/>
      <c r="O107" s="124"/>
      <c r="P107" s="124"/>
      <c r="R107" s="124">
        <v>15</v>
      </c>
      <c r="S107" s="368"/>
      <c r="T107" s="124"/>
      <c r="U107" s="124"/>
      <c r="V107" s="124"/>
      <c r="W107" s="124"/>
      <c r="X107" s="220"/>
      <c r="Y107" s="220"/>
      <c r="Z107" s="220"/>
      <c r="AA107" s="220"/>
      <c r="AB107" s="220"/>
      <c r="AC107" s="225"/>
      <c r="AD107" s="225"/>
      <c r="AE107" s="220"/>
      <c r="AF107" s="220"/>
      <c r="AG107" s="124"/>
      <c r="AI107" s="124">
        <v>15</v>
      </c>
      <c r="AJ107" s="373"/>
      <c r="AK107" s="124"/>
      <c r="AL107" s="124"/>
      <c r="AM107" s="124"/>
      <c r="AN107" s="124"/>
      <c r="AO107" s="124"/>
      <c r="AP107" s="124"/>
      <c r="AQ107" s="124"/>
      <c r="AR107" s="225"/>
      <c r="AS107" s="225"/>
      <c r="AT107" s="124"/>
      <c r="AU107" s="124"/>
      <c r="AV107" s="376"/>
      <c r="AX107" s="124">
        <v>15</v>
      </c>
      <c r="AY107" s="373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376"/>
      <c r="BM107" s="124">
        <v>15</v>
      </c>
      <c r="BN107" s="373"/>
      <c r="BO107" s="124"/>
      <c r="BP107" s="124"/>
      <c r="BQ107" s="124"/>
      <c r="BR107" s="124"/>
      <c r="BS107" s="124"/>
      <c r="BT107" s="124"/>
      <c r="BU107" s="124"/>
      <c r="BV107" s="237"/>
      <c r="BW107" s="237"/>
      <c r="BX107" s="124"/>
      <c r="BY107" s="124"/>
      <c r="BZ107" s="124"/>
      <c r="CB107" s="124">
        <v>15</v>
      </c>
      <c r="CC107" s="373"/>
      <c r="CD107" s="124"/>
      <c r="CE107" s="124"/>
      <c r="CF107" s="124"/>
      <c r="CG107" s="124"/>
      <c r="CH107" s="124"/>
      <c r="CI107" s="124"/>
      <c r="CJ107" s="124"/>
      <c r="CK107" s="237"/>
      <c r="CL107" s="237"/>
      <c r="CM107" s="124"/>
      <c r="CN107" s="124"/>
      <c r="CO107" s="377"/>
    </row>
    <row r="108" spans="1:93" ht="15.75" hidden="1">
      <c r="A108" s="377" t="s">
        <v>1381</v>
      </c>
      <c r="B108" s="377"/>
      <c r="C108" s="124"/>
      <c r="D108" s="124"/>
      <c r="E108" s="124"/>
      <c r="F108" s="124"/>
      <c r="G108" s="124"/>
      <c r="H108" s="124"/>
      <c r="I108" s="124"/>
      <c r="J108" s="124"/>
      <c r="K108" s="124"/>
      <c r="L108" s="225"/>
      <c r="M108" s="225"/>
      <c r="N108" s="124"/>
      <c r="O108" s="124"/>
      <c r="P108" s="124"/>
      <c r="R108" s="363" t="s">
        <v>1381</v>
      </c>
      <c r="S108" s="363"/>
      <c r="T108" s="220"/>
      <c r="U108" s="220"/>
      <c r="V108" s="220">
        <f>SUM(V93:V107)</f>
        <v>0</v>
      </c>
      <c r="W108" s="220">
        <f>SUM(W93:W107)</f>
        <v>0</v>
      </c>
      <c r="X108" s="220"/>
      <c r="Y108" s="220"/>
      <c r="Z108" s="220"/>
      <c r="AA108" s="220"/>
      <c r="AB108" s="220"/>
      <c r="AC108" s="225"/>
      <c r="AD108" s="225"/>
      <c r="AE108" s="220"/>
      <c r="AF108" s="220"/>
      <c r="AG108" s="124"/>
      <c r="AI108" s="377" t="s">
        <v>1381</v>
      </c>
      <c r="AJ108" s="377"/>
      <c r="AK108" s="124"/>
      <c r="AL108" s="124"/>
      <c r="AM108" s="124">
        <f>SUM(AM93:AM107)</f>
        <v>0</v>
      </c>
      <c r="AN108" s="124">
        <f>SUM(AN93:AN107)</f>
        <v>0</v>
      </c>
      <c r="AO108" s="124"/>
      <c r="AP108" s="124">
        <f>SUM(AP93:AP107)</f>
        <v>0</v>
      </c>
      <c r="AQ108" s="124">
        <f>SUM(AQ93:AQ107)</f>
        <v>0</v>
      </c>
      <c r="AR108" s="225">
        <f>IF(AN108=0,0,(AN108/AM108*100))</f>
        <v>0</v>
      </c>
      <c r="AS108" s="225">
        <f>IF(AQ108=0,0,(AQ108/AP108*100))</f>
        <v>0</v>
      </c>
      <c r="AT108" s="124"/>
      <c r="AU108" s="124"/>
      <c r="AV108" s="241"/>
      <c r="AX108" s="377" t="s">
        <v>1381</v>
      </c>
      <c r="AY108" s="377"/>
      <c r="AZ108" s="124" t="s">
        <v>1382</v>
      </c>
      <c r="BA108" s="228" t="e">
        <f>BC108/BI108</f>
        <v>#DIV/0!</v>
      </c>
      <c r="BB108" s="124">
        <f>SUM(BB93:BB107)</f>
        <v>0</v>
      </c>
      <c r="BC108" s="124">
        <f>SUM(BC93:BC107)</f>
        <v>0</v>
      </c>
      <c r="BD108" s="124"/>
      <c r="BE108" s="124">
        <f>SUM(BE93:BE107)</f>
        <v>0</v>
      </c>
      <c r="BF108" s="124">
        <f>SUM(BF93:BF107)</f>
        <v>0</v>
      </c>
      <c r="BG108" s="225">
        <f>IF(BC108=0,0,(BC108/BB108*100))</f>
        <v>0</v>
      </c>
      <c r="BH108" s="225">
        <f>IF(BF108=0,0,(BF108/BE108*100))</f>
        <v>0</v>
      </c>
      <c r="BI108" s="124"/>
      <c r="BJ108" s="124"/>
      <c r="BK108" s="124"/>
      <c r="BM108" s="377" t="s">
        <v>1381</v>
      </c>
      <c r="BN108" s="377"/>
      <c r="BO108" s="124"/>
      <c r="BP108" s="124"/>
      <c r="BQ108" s="124">
        <f>SUM(BQ93:BQ107)</f>
        <v>0</v>
      </c>
      <c r="BR108" s="124">
        <f>SUM(BR93:BR107)</f>
        <v>0</v>
      </c>
      <c r="BS108" s="124"/>
      <c r="BT108" s="124">
        <f>SUM(BT93:BT107)</f>
        <v>0</v>
      </c>
      <c r="BU108" s="124">
        <f>SUM(BU93:BU107)</f>
        <v>0</v>
      </c>
      <c r="BV108" s="225">
        <f>IF(BR108=0,0,(BR108/BQ108*100))</f>
        <v>0</v>
      </c>
      <c r="BW108" s="225">
        <f>IF(BU108=0,0,(BU108/BT108*100))</f>
        <v>0</v>
      </c>
      <c r="BX108" s="124"/>
      <c r="BY108" s="124"/>
      <c r="BZ108" s="124"/>
      <c r="CB108" s="377" t="s">
        <v>1381</v>
      </c>
      <c r="CC108" s="377"/>
      <c r="CD108" s="124"/>
      <c r="CE108" s="124"/>
      <c r="CF108" s="124">
        <f>SUM(CF93:CF107)</f>
        <v>0</v>
      </c>
      <c r="CG108" s="124">
        <f>SUM(CG93:CG107)</f>
        <v>0</v>
      </c>
      <c r="CH108" s="124"/>
      <c r="CI108" s="124">
        <f>SUM(CI93:CI107)</f>
        <v>0</v>
      </c>
      <c r="CJ108" s="124">
        <f>SUM(CJ93:CJ107)</f>
        <v>0</v>
      </c>
      <c r="CK108" s="225">
        <f>IF(CG108=0,0,(CG108/CF108*100))</f>
        <v>0</v>
      </c>
      <c r="CL108" s="225">
        <f>IF(CJ108=0,0,(CJ108/CI108*100))</f>
        <v>0</v>
      </c>
      <c r="CM108" s="124"/>
      <c r="CN108" s="124"/>
      <c r="CO108" s="124"/>
    </row>
    <row r="109" spans="1:93" ht="30">
      <c r="A109" s="124">
        <v>1</v>
      </c>
      <c r="B109" s="368" t="s">
        <v>804</v>
      </c>
      <c r="C109" s="31"/>
      <c r="D109" s="32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373"/>
      <c r="R109" s="124">
        <v>1</v>
      </c>
      <c r="S109" s="368" t="s">
        <v>804</v>
      </c>
      <c r="T109" s="31" t="s">
        <v>827</v>
      </c>
      <c r="U109" s="32" t="s">
        <v>828</v>
      </c>
      <c r="V109" s="124"/>
      <c r="W109" s="124">
        <v>11</v>
      </c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374"/>
      <c r="AI109" s="124">
        <v>1</v>
      </c>
      <c r="AJ109" s="373" t="s">
        <v>804</v>
      </c>
      <c r="AK109" s="31" t="s">
        <v>457</v>
      </c>
      <c r="AL109" s="32" t="s">
        <v>458</v>
      </c>
      <c r="AM109" s="124">
        <v>100</v>
      </c>
      <c r="AN109" s="124">
        <v>100</v>
      </c>
      <c r="AO109" s="124"/>
      <c r="AP109" s="124"/>
      <c r="AQ109" s="124"/>
      <c r="AR109" s="124"/>
      <c r="AS109" s="124"/>
      <c r="AT109" s="124"/>
      <c r="AU109" s="124"/>
      <c r="AV109" s="374"/>
      <c r="AX109" s="124">
        <v>1</v>
      </c>
      <c r="AY109" s="373" t="s">
        <v>804</v>
      </c>
      <c r="AZ109" s="31"/>
      <c r="BA109" s="32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374"/>
      <c r="BM109" s="124">
        <v>1</v>
      </c>
      <c r="BN109" s="373" t="s">
        <v>804</v>
      </c>
      <c r="BO109" s="31"/>
      <c r="BP109" s="32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377"/>
      <c r="CB109" s="124">
        <v>1</v>
      </c>
      <c r="CC109" s="373" t="s">
        <v>804</v>
      </c>
      <c r="CD109" s="31"/>
      <c r="CE109" s="32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377"/>
    </row>
    <row r="110" spans="1:93" hidden="1">
      <c r="A110" s="124">
        <v>2</v>
      </c>
      <c r="B110" s="368"/>
      <c r="C110" s="229"/>
      <c r="D110" s="229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373"/>
      <c r="R110" s="124">
        <v>2</v>
      </c>
      <c r="S110" s="368"/>
      <c r="T110" s="31" t="s">
        <v>653</v>
      </c>
      <c r="U110" s="32" t="s">
        <v>654</v>
      </c>
      <c r="V110" s="124"/>
      <c r="W110" s="124">
        <v>1</v>
      </c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375"/>
      <c r="AI110" s="124">
        <v>2</v>
      </c>
      <c r="AJ110" s="373"/>
      <c r="AK110" s="31"/>
      <c r="AL110" s="32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375"/>
      <c r="AX110" s="124">
        <v>2</v>
      </c>
      <c r="AY110" s="373"/>
      <c r="AZ110" s="31"/>
      <c r="BA110" s="32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375"/>
      <c r="BM110" s="124">
        <v>2</v>
      </c>
      <c r="BN110" s="373"/>
      <c r="BO110" s="31"/>
      <c r="BP110" s="32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377"/>
      <c r="CB110" s="124">
        <v>2</v>
      </c>
      <c r="CC110" s="373"/>
      <c r="CD110" s="171"/>
      <c r="CE110" s="172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377"/>
    </row>
    <row r="111" spans="1:93" hidden="1">
      <c r="A111" s="124">
        <v>3</v>
      </c>
      <c r="B111" s="368"/>
      <c r="C111" s="229"/>
      <c r="D111" s="229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373"/>
      <c r="R111" s="124">
        <v>3</v>
      </c>
      <c r="S111" s="368"/>
      <c r="T111" s="31" t="s">
        <v>657</v>
      </c>
      <c r="U111" s="32" t="s">
        <v>658</v>
      </c>
      <c r="V111" s="124"/>
      <c r="W111" s="124">
        <v>3</v>
      </c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375"/>
      <c r="AI111" s="124">
        <v>3</v>
      </c>
      <c r="AJ111" s="373"/>
      <c r="AK111" s="31"/>
      <c r="AL111" s="32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375"/>
      <c r="AX111" s="124">
        <v>3</v>
      </c>
      <c r="AY111" s="373"/>
      <c r="AZ111" s="31"/>
      <c r="BA111" s="32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375"/>
      <c r="BM111" s="124">
        <v>3</v>
      </c>
      <c r="BN111" s="373"/>
      <c r="BO111" s="31"/>
      <c r="BP111" s="32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377"/>
      <c r="CB111" s="124">
        <v>3</v>
      </c>
      <c r="CC111" s="373"/>
      <c r="CD111" s="31"/>
      <c r="CE111" s="32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377"/>
    </row>
    <row r="112" spans="1:93" hidden="1">
      <c r="A112" s="124">
        <v>4</v>
      </c>
      <c r="B112" s="368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373"/>
      <c r="R112" s="124">
        <v>4</v>
      </c>
      <c r="S112" s="368"/>
      <c r="T112" s="31"/>
      <c r="U112" s="32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375"/>
      <c r="AI112" s="124">
        <v>4</v>
      </c>
      <c r="AJ112" s="373"/>
      <c r="AK112" s="31"/>
      <c r="AL112" s="32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375"/>
      <c r="AX112" s="124">
        <v>4</v>
      </c>
      <c r="AY112" s="373"/>
      <c r="AZ112" s="31"/>
      <c r="BA112" s="32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375"/>
      <c r="BM112" s="124">
        <v>4</v>
      </c>
      <c r="BN112" s="373"/>
      <c r="BO112" s="31"/>
      <c r="BP112" s="32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377"/>
      <c r="CB112" s="124">
        <v>4</v>
      </c>
      <c r="CC112" s="373"/>
      <c r="CD112" s="124"/>
      <c r="CE112" s="32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377"/>
    </row>
    <row r="113" spans="1:93" hidden="1">
      <c r="A113" s="124">
        <v>5</v>
      </c>
      <c r="B113" s="368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373"/>
      <c r="R113" s="124">
        <v>5</v>
      </c>
      <c r="S113" s="368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375"/>
      <c r="AI113" s="124">
        <v>5</v>
      </c>
      <c r="AJ113" s="373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375"/>
      <c r="AX113" s="124">
        <v>5</v>
      </c>
      <c r="AY113" s="373"/>
      <c r="AZ113" s="31"/>
      <c r="BA113" s="32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375"/>
      <c r="BM113" s="124">
        <v>5</v>
      </c>
      <c r="BN113" s="373"/>
      <c r="BO113" s="31"/>
      <c r="BP113" s="32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377"/>
      <c r="CB113" s="124">
        <v>5</v>
      </c>
      <c r="CC113" s="373"/>
      <c r="CD113" s="124"/>
      <c r="CE113" s="32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377"/>
    </row>
    <row r="114" spans="1:93" hidden="1">
      <c r="A114" s="124">
        <v>6</v>
      </c>
      <c r="B114" s="368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373"/>
      <c r="R114" s="124">
        <v>6</v>
      </c>
      <c r="S114" s="368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375"/>
      <c r="AI114" s="124">
        <v>6</v>
      </c>
      <c r="AJ114" s="373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375"/>
      <c r="AX114" s="124">
        <v>6</v>
      </c>
      <c r="AY114" s="373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375"/>
      <c r="BM114" s="124">
        <v>6</v>
      </c>
      <c r="BN114" s="373"/>
      <c r="BO114" s="31"/>
      <c r="BP114" s="32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377"/>
      <c r="CB114" s="124">
        <v>6</v>
      </c>
      <c r="CC114" s="373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377"/>
    </row>
    <row r="115" spans="1:93" hidden="1">
      <c r="A115" s="124">
        <v>7</v>
      </c>
      <c r="B115" s="368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373"/>
      <c r="R115" s="124">
        <v>7</v>
      </c>
      <c r="S115" s="368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375"/>
      <c r="AI115" s="124">
        <v>7</v>
      </c>
      <c r="AJ115" s="373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375"/>
      <c r="AX115" s="124">
        <v>7</v>
      </c>
      <c r="AY115" s="373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375"/>
      <c r="BM115" s="124">
        <v>7</v>
      </c>
      <c r="BN115" s="373"/>
      <c r="BO115" s="31"/>
      <c r="BP115" s="32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377"/>
      <c r="CB115" s="124">
        <v>7</v>
      </c>
      <c r="CC115" s="373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377"/>
    </row>
    <row r="116" spans="1:93" hidden="1">
      <c r="A116" s="124">
        <v>8</v>
      </c>
      <c r="B116" s="368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373"/>
      <c r="R116" s="124">
        <v>8</v>
      </c>
      <c r="S116" s="368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375"/>
      <c r="AI116" s="124">
        <v>8</v>
      </c>
      <c r="AJ116" s="373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375"/>
      <c r="AX116" s="124">
        <v>8</v>
      </c>
      <c r="AY116" s="373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375"/>
      <c r="BM116" s="124">
        <v>8</v>
      </c>
      <c r="BN116" s="373"/>
      <c r="BO116" s="31"/>
      <c r="BP116" s="32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377"/>
      <c r="CB116" s="124">
        <v>8</v>
      </c>
      <c r="CC116" s="373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377"/>
    </row>
    <row r="117" spans="1:93" hidden="1">
      <c r="A117" s="124">
        <v>9</v>
      </c>
      <c r="B117" s="368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373"/>
      <c r="R117" s="124">
        <v>9</v>
      </c>
      <c r="S117" s="368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375"/>
      <c r="AI117" s="124">
        <v>9</v>
      </c>
      <c r="AJ117" s="373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375"/>
      <c r="AX117" s="124">
        <v>9</v>
      </c>
      <c r="AY117" s="373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375"/>
      <c r="BM117" s="124">
        <v>9</v>
      </c>
      <c r="BN117" s="373"/>
      <c r="BO117" s="31"/>
      <c r="BP117" s="32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377"/>
      <c r="CB117" s="124">
        <v>9</v>
      </c>
      <c r="CC117" s="373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377"/>
    </row>
    <row r="118" spans="1:93" hidden="1">
      <c r="A118" s="124">
        <v>10</v>
      </c>
      <c r="B118" s="368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373"/>
      <c r="R118" s="124">
        <v>10</v>
      </c>
      <c r="S118" s="368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375"/>
      <c r="AI118" s="124">
        <v>10</v>
      </c>
      <c r="AJ118" s="373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375"/>
      <c r="AX118" s="124">
        <v>10</v>
      </c>
      <c r="AY118" s="373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375"/>
      <c r="BM118" s="124">
        <v>10</v>
      </c>
      <c r="BN118" s="373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377"/>
      <c r="CB118" s="124">
        <v>10</v>
      </c>
      <c r="CC118" s="373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377"/>
    </row>
    <row r="119" spans="1:93" hidden="1">
      <c r="A119" s="124">
        <v>11</v>
      </c>
      <c r="B119" s="368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373"/>
      <c r="R119" s="124">
        <v>11</v>
      </c>
      <c r="S119" s="368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375"/>
      <c r="AI119" s="124">
        <v>11</v>
      </c>
      <c r="AJ119" s="373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375"/>
      <c r="AX119" s="124">
        <v>11</v>
      </c>
      <c r="AY119" s="373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375"/>
      <c r="BM119" s="124">
        <v>11</v>
      </c>
      <c r="BN119" s="373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377"/>
      <c r="CB119" s="124">
        <v>11</v>
      </c>
      <c r="CC119" s="373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377"/>
    </row>
    <row r="120" spans="1:93" hidden="1">
      <c r="A120" s="124">
        <v>12</v>
      </c>
      <c r="B120" s="368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373"/>
      <c r="R120" s="124">
        <v>12</v>
      </c>
      <c r="S120" s="368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375"/>
      <c r="AI120" s="124">
        <v>12</v>
      </c>
      <c r="AJ120" s="373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375"/>
      <c r="AX120" s="124">
        <v>12</v>
      </c>
      <c r="AY120" s="373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375"/>
      <c r="BM120" s="124">
        <v>12</v>
      </c>
      <c r="BN120" s="373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377"/>
      <c r="CB120" s="124">
        <v>12</v>
      </c>
      <c r="CC120" s="373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377"/>
    </row>
    <row r="121" spans="1:93" hidden="1">
      <c r="A121" s="124">
        <v>13</v>
      </c>
      <c r="B121" s="368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373"/>
      <c r="R121" s="124">
        <v>13</v>
      </c>
      <c r="S121" s="368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375"/>
      <c r="AI121" s="124">
        <v>13</v>
      </c>
      <c r="AJ121" s="373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375"/>
      <c r="AX121" s="124">
        <v>13</v>
      </c>
      <c r="AY121" s="373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375"/>
      <c r="BM121" s="124">
        <v>13</v>
      </c>
      <c r="BN121" s="373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377"/>
      <c r="CB121" s="124">
        <v>13</v>
      </c>
      <c r="CC121" s="373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377"/>
    </row>
    <row r="122" spans="1:93" hidden="1">
      <c r="A122" s="124">
        <v>14</v>
      </c>
      <c r="B122" s="368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373"/>
      <c r="R122" s="124">
        <v>14</v>
      </c>
      <c r="S122" s="368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375"/>
      <c r="AI122" s="124">
        <v>14</v>
      </c>
      <c r="AJ122" s="373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375"/>
      <c r="AX122" s="124">
        <v>14</v>
      </c>
      <c r="AY122" s="373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375"/>
      <c r="BM122" s="124">
        <v>14</v>
      </c>
      <c r="BN122" s="373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377"/>
      <c r="CB122" s="124">
        <v>14</v>
      </c>
      <c r="CC122" s="373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377"/>
    </row>
    <row r="123" spans="1:93" hidden="1">
      <c r="A123" s="124">
        <v>15</v>
      </c>
      <c r="B123" s="368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373"/>
      <c r="R123" s="124">
        <v>15</v>
      </c>
      <c r="S123" s="368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376"/>
      <c r="AI123" s="124">
        <v>15</v>
      </c>
      <c r="AJ123" s="373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376"/>
      <c r="AX123" s="124">
        <v>15</v>
      </c>
      <c r="AY123" s="373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376"/>
      <c r="BM123" s="124">
        <v>15</v>
      </c>
      <c r="BN123" s="373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377"/>
      <c r="CB123" s="124">
        <v>15</v>
      </c>
      <c r="CC123" s="373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377"/>
    </row>
    <row r="124" spans="1:93" ht="15.75">
      <c r="A124" s="363" t="s">
        <v>1381</v>
      </c>
      <c r="B124" s="363"/>
      <c r="C124" s="124"/>
      <c r="D124" s="124"/>
      <c r="E124" s="220">
        <f>SUM(E109:E123)</f>
        <v>0</v>
      </c>
      <c r="F124" s="220">
        <f>SUM(F109:F123)</f>
        <v>0</v>
      </c>
      <c r="G124" s="220"/>
      <c r="H124" s="220"/>
      <c r="I124" s="124"/>
      <c r="J124" s="124">
        <f>SUM(J109:J123)</f>
        <v>0</v>
      </c>
      <c r="K124" s="124">
        <f>SUM(K109:K123)</f>
        <v>0</v>
      </c>
      <c r="L124" s="225">
        <f>IF(F124=0,0,(F124/E124*100))</f>
        <v>0</v>
      </c>
      <c r="M124" s="225">
        <f>IF(K124=0,0,(K124/J124*100))</f>
        <v>0</v>
      </c>
      <c r="N124" s="124"/>
      <c r="O124" s="124"/>
      <c r="P124" s="124"/>
      <c r="R124" s="363" t="s">
        <v>1381</v>
      </c>
      <c r="S124" s="363"/>
      <c r="T124" s="220"/>
      <c r="U124" s="220"/>
      <c r="V124" s="220">
        <f>SUM(V109:V123)</f>
        <v>0</v>
      </c>
      <c r="W124" s="220">
        <f>SUM(W109:W123)</f>
        <v>15</v>
      </c>
      <c r="X124" s="220"/>
      <c r="Y124" s="220"/>
      <c r="Z124" s="220"/>
      <c r="AA124" s="220">
        <f>SUM(AA109:AA123)</f>
        <v>0</v>
      </c>
      <c r="AB124" s="220">
        <f>SUM(AB109:AB123)</f>
        <v>0</v>
      </c>
      <c r="AC124" s="225" t="e">
        <f>IF(W124=0,0,(W124/V124*100))</f>
        <v>#DIV/0!</v>
      </c>
      <c r="AD124" s="225">
        <f>IF(AB124=0,0,(AB124/AA124*100))</f>
        <v>0</v>
      </c>
      <c r="AE124" s="220"/>
      <c r="AF124" s="220"/>
      <c r="AG124" s="220"/>
      <c r="AI124" s="377" t="s">
        <v>1381</v>
      </c>
      <c r="AJ124" s="377"/>
      <c r="AK124" s="124" t="s">
        <v>1382</v>
      </c>
      <c r="AL124" s="226">
        <f>AN124/AT124</f>
        <v>20</v>
      </c>
      <c r="AM124" s="124">
        <f>SUM(AM109:AM123)</f>
        <v>100</v>
      </c>
      <c r="AN124" s="124">
        <f>SUM(AN109:AN123)</f>
        <v>100</v>
      </c>
      <c r="AO124" s="124"/>
      <c r="AP124" s="124">
        <f>SUM(AP109:AP123)</f>
        <v>0</v>
      </c>
      <c r="AQ124" s="124">
        <f>SUM(AQ109:AQ123)</f>
        <v>0</v>
      </c>
      <c r="AR124" s="225">
        <f>IF(AN124=0,0,(AN124/AM124*100))</f>
        <v>100</v>
      </c>
      <c r="AS124" s="225">
        <f>IF(AQ124=0,0,(AQ124/AP124*100))</f>
        <v>0</v>
      </c>
      <c r="AT124" s="124">
        <v>5</v>
      </c>
      <c r="AU124" s="124">
        <v>0</v>
      </c>
      <c r="AV124" s="124"/>
      <c r="AX124" s="377" t="s">
        <v>1381</v>
      </c>
      <c r="AY124" s="377"/>
      <c r="AZ124" s="124" t="s">
        <v>1382</v>
      </c>
      <c r="BA124" s="226" t="e">
        <f>BC124/BI124</f>
        <v>#DIV/0!</v>
      </c>
      <c r="BB124" s="124">
        <f>SUM(BB109:BB123)</f>
        <v>0</v>
      </c>
      <c r="BC124" s="124">
        <f>SUM(BC109:BC123)</f>
        <v>0</v>
      </c>
      <c r="BD124" s="124"/>
      <c r="BE124" s="124">
        <f>SUM(BE109:BE123)</f>
        <v>0</v>
      </c>
      <c r="BF124" s="124">
        <f>SUM(BF109:BF123)</f>
        <v>0</v>
      </c>
      <c r="BG124" s="225">
        <f>IF(BC124=0,0,(BC124/BB124*100))</f>
        <v>0</v>
      </c>
      <c r="BH124" s="225">
        <f>IF(BF124=0,0,(BF124/BE124*100))</f>
        <v>0</v>
      </c>
      <c r="BI124" s="124"/>
      <c r="BJ124" s="124"/>
      <c r="BK124" s="124"/>
      <c r="BM124" s="377" t="s">
        <v>1381</v>
      </c>
      <c r="BN124" s="377"/>
      <c r="BO124" s="124" t="s">
        <v>1382</v>
      </c>
      <c r="BP124" s="227" t="e">
        <f>BR124/BX124</f>
        <v>#DIV/0!</v>
      </c>
      <c r="BQ124" s="124">
        <f>SUM(BQ109:BQ123)</f>
        <v>0</v>
      </c>
      <c r="BR124" s="124">
        <f>SUM(BR109:BR123)</f>
        <v>0</v>
      </c>
      <c r="BS124" s="124"/>
      <c r="BT124" s="124">
        <f>SUM(BT109:BT123)</f>
        <v>0</v>
      </c>
      <c r="BU124" s="124">
        <f>SUM(BU109:BU123)</f>
        <v>0</v>
      </c>
      <c r="BV124" s="225">
        <f>IF(BR124=0,0,(BR124/BQ124*100))</f>
        <v>0</v>
      </c>
      <c r="BW124" s="225">
        <f>IF(BU124=0,0,(BU124/BT124*100))</f>
        <v>0</v>
      </c>
      <c r="BX124" s="124"/>
      <c r="BY124" s="124"/>
      <c r="BZ124" s="124"/>
      <c r="CB124" s="377" t="s">
        <v>1381</v>
      </c>
      <c r="CC124" s="377"/>
      <c r="CD124" s="124"/>
      <c r="CE124" s="124"/>
      <c r="CF124" s="124">
        <f>SUM(CF109:CF123)</f>
        <v>0</v>
      </c>
      <c r="CG124" s="124">
        <f>SUM(CG109:CG123)</f>
        <v>0</v>
      </c>
      <c r="CH124" s="124"/>
      <c r="CI124" s="124">
        <f>SUM(CI109:CI123)</f>
        <v>0</v>
      </c>
      <c r="CJ124" s="124">
        <f>SUM(CJ109:CJ123)</f>
        <v>0</v>
      </c>
      <c r="CK124" s="225">
        <f>IF(CG124=0,0,(CG124/CF124*100))</f>
        <v>0</v>
      </c>
      <c r="CL124" s="225">
        <f>IF(CJ124=0,0,(CJ124/CI124*100))</f>
        <v>0</v>
      </c>
      <c r="CM124" s="124"/>
      <c r="CN124" s="124"/>
      <c r="CO124" s="124"/>
    </row>
    <row r="125" spans="1:93" ht="15.75">
      <c r="A125" s="381" t="s">
        <v>1389</v>
      </c>
      <c r="B125" s="381"/>
      <c r="C125" s="124"/>
      <c r="D125" s="124"/>
      <c r="E125" s="224">
        <f>E124+E92+E76+E60+E40</f>
        <v>500</v>
      </c>
      <c r="F125" s="224">
        <f>F124+F92+F76+F60+F40</f>
        <v>336</v>
      </c>
      <c r="G125" s="220"/>
      <c r="H125" s="220"/>
      <c r="I125" s="124">
        <f>I124+I92+I76+I60+I40</f>
        <v>0</v>
      </c>
      <c r="J125" s="124">
        <f>J124+J92+J76+J60+J40</f>
        <v>0</v>
      </c>
      <c r="K125" s="124">
        <f>K124+K92+K76+K60+K40</f>
        <v>100</v>
      </c>
      <c r="L125" s="225">
        <f>IF(F125=0,0,(F125/E125*100))</f>
        <v>67.2</v>
      </c>
      <c r="M125" s="225" t="e">
        <f>IF(K125=0,0,(K125/J125*100))</f>
        <v>#DIV/0!</v>
      </c>
      <c r="N125" s="124"/>
      <c r="O125" s="124"/>
      <c r="P125" s="124"/>
      <c r="R125" s="363" t="s">
        <v>1260</v>
      </c>
      <c r="S125" s="363"/>
      <c r="T125" s="220"/>
      <c r="U125" s="220"/>
      <c r="V125" s="220">
        <f>V124+V92+V76+V60+V40+V24</f>
        <v>1647</v>
      </c>
      <c r="W125" s="220">
        <f>W124+W92+W76+W60+W40+W24</f>
        <v>1197</v>
      </c>
      <c r="X125" s="220"/>
      <c r="Y125" s="220"/>
      <c r="Z125" s="220"/>
      <c r="AA125" s="220"/>
      <c r="AB125" s="220">
        <f>AB124+AB92+AB76+AB60+AB40</f>
        <v>0</v>
      </c>
      <c r="AC125" s="225">
        <f>IF(W125=0,0,(W125/V125*100))</f>
        <v>72.677595628415304</v>
      </c>
      <c r="AD125" s="225">
        <f>IF(AB125=0,0,(AB125/AA125*100))</f>
        <v>0</v>
      </c>
      <c r="AE125" s="220"/>
      <c r="AF125" s="220"/>
      <c r="AG125" s="124"/>
      <c r="AI125" s="382" t="s">
        <v>1260</v>
      </c>
      <c r="AJ125" s="382"/>
      <c r="AK125" s="242"/>
      <c r="AL125" s="242"/>
      <c r="AM125" s="242">
        <f>AM124+AM92+AM76+AM60+AM40</f>
        <v>1591</v>
      </c>
      <c r="AN125" s="242">
        <f>AN124+AN92+AN76+AN60+AN40</f>
        <v>1189</v>
      </c>
      <c r="AO125" s="242">
        <f>AO124+AO92+AO76+AO60+AO40</f>
        <v>0</v>
      </c>
      <c r="AP125" s="242">
        <f>AP124+AP92+AP76+AP60+AP40</f>
        <v>0</v>
      </c>
      <c r="AQ125" s="242">
        <f>AQ124+AQ92+AQ76+AQ60+AQ40</f>
        <v>0</v>
      </c>
      <c r="AR125" s="225">
        <f>IF(AN125=0,0,(AN125/AM125*100))</f>
        <v>74.732872407291012</v>
      </c>
      <c r="AS125" s="225">
        <f>IF(AQ125=0,0,(AQ125/AP125*100))</f>
        <v>0</v>
      </c>
      <c r="AT125" s="124">
        <f>AT124+AT92+AT76+AT60+AT40</f>
        <v>43</v>
      </c>
      <c r="AU125" s="124">
        <f>AU124+AU92+AU76+AU60+AU40</f>
        <v>0</v>
      </c>
      <c r="AV125" s="124"/>
      <c r="AX125" s="383" t="s">
        <v>1260</v>
      </c>
      <c r="AY125" s="383"/>
      <c r="AZ125" s="227"/>
      <c r="BA125" s="227"/>
      <c r="BB125" s="227">
        <f>BB124+BB92+BB76+BB60+BB40</f>
        <v>0</v>
      </c>
      <c r="BC125" s="227">
        <f>BC124+BC92+BC76+BC60+BC40</f>
        <v>0</v>
      </c>
      <c r="BD125" s="227">
        <f>BD124+BD92+BD76+BD60+BD40</f>
        <v>0</v>
      </c>
      <c r="BE125" s="227">
        <f>BE124+BE92+BE76+BE60+BE40</f>
        <v>0</v>
      </c>
      <c r="BF125" s="227">
        <f>BF124+BF92+BF76+BF60+BF40</f>
        <v>0</v>
      </c>
      <c r="BG125" s="225">
        <f>IF(BC125=0,0,(BC125/BB125*100))</f>
        <v>0</v>
      </c>
      <c r="BH125" s="225">
        <f>IF(BF125=0,0,(BF125/BE125*100))</f>
        <v>0</v>
      </c>
      <c r="BI125" s="124"/>
      <c r="BJ125" s="124"/>
      <c r="BK125" s="124"/>
      <c r="BM125" s="384" t="s">
        <v>1389</v>
      </c>
      <c r="BN125" s="384"/>
      <c r="BO125" s="243"/>
      <c r="BP125" s="243"/>
      <c r="BQ125" s="242">
        <f>BQ124+BQ92+BQ76+BQ60+BQ40+BQ108</f>
        <v>0</v>
      </c>
      <c r="BR125" s="242">
        <f>BR124+BR92+BR76+BR60+BR40+BR108</f>
        <v>0</v>
      </c>
      <c r="BS125" s="124">
        <f>BS124+BS92+BS76+BS60+BS40</f>
        <v>0</v>
      </c>
      <c r="BT125" s="124">
        <f>BT124+BT92+BT76+BT60+BT40</f>
        <v>0</v>
      </c>
      <c r="BU125" s="124">
        <f>BU124+BU92+BU76+BU60+BU40</f>
        <v>0</v>
      </c>
      <c r="BV125" s="225">
        <f>IF(BR125=0,0,(BR125/BQ125*100))</f>
        <v>0</v>
      </c>
      <c r="BW125" s="225">
        <f>IF(BU125=0,0,(BU125/BT125*100))</f>
        <v>0</v>
      </c>
      <c r="BX125" s="124"/>
      <c r="BY125" s="124"/>
      <c r="BZ125" s="124"/>
      <c r="CB125" s="377" t="s">
        <v>1260</v>
      </c>
      <c r="CC125" s="377"/>
      <c r="CD125" s="124"/>
      <c r="CE125" s="124"/>
      <c r="CF125" s="124">
        <f>CF124+CF92+CF76+CF60+CF40+CF108</f>
        <v>0</v>
      </c>
      <c r="CG125" s="124">
        <f>CG124+CG92+CG76+CG60+CG40+CG108</f>
        <v>0</v>
      </c>
      <c r="CH125" s="124">
        <f>CH124+CH92+CH76+CH60+CH40</f>
        <v>0</v>
      </c>
      <c r="CI125" s="124">
        <f>CI124+CI92+CI76+CI60+CI40</f>
        <v>0</v>
      </c>
      <c r="CJ125" s="124">
        <f>CJ124+CJ92+CJ76+CJ60+CJ40</f>
        <v>0</v>
      </c>
      <c r="CK125" s="225">
        <f>IF(CG125=0,0,(CG125/CF125*100))</f>
        <v>0</v>
      </c>
      <c r="CL125" s="225">
        <f>IF(CJ125=0,0,(CJ125/CI125*100))</f>
        <v>0</v>
      </c>
      <c r="CM125" s="124"/>
      <c r="CN125" s="124"/>
      <c r="CO125" s="124"/>
    </row>
    <row r="126" spans="1:93" ht="30">
      <c r="A126" s="124">
        <v>1</v>
      </c>
      <c r="B126" s="373" t="s">
        <v>1390</v>
      </c>
      <c r="C126" s="174"/>
      <c r="D126" s="65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374"/>
      <c r="Q126" s="72"/>
      <c r="R126" s="124">
        <v>1</v>
      </c>
      <c r="S126" s="373" t="s">
        <v>1390</v>
      </c>
      <c r="T126" s="31" t="s">
        <v>1251</v>
      </c>
      <c r="U126" s="32" t="s">
        <v>1000</v>
      </c>
      <c r="V126" s="124"/>
      <c r="W126" s="124">
        <v>18</v>
      </c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374" t="s">
        <v>1391</v>
      </c>
      <c r="AI126" s="124">
        <v>1</v>
      </c>
      <c r="AJ126" s="373" t="s">
        <v>1390</v>
      </c>
      <c r="AK126" s="31" t="s">
        <v>1048</v>
      </c>
      <c r="AL126" s="32" t="s">
        <v>1049</v>
      </c>
      <c r="AM126" s="124">
        <v>130</v>
      </c>
      <c r="AN126" s="124">
        <v>30</v>
      </c>
      <c r="AO126" s="124"/>
      <c r="AP126" s="124"/>
      <c r="AQ126" s="124"/>
      <c r="AR126" s="124"/>
      <c r="AS126" s="124"/>
      <c r="AT126" s="124"/>
      <c r="AU126" s="124"/>
      <c r="AV126" s="374" t="s">
        <v>1426</v>
      </c>
      <c r="AX126" s="124">
        <v>1</v>
      </c>
      <c r="AY126" s="373" t="s">
        <v>1390</v>
      </c>
      <c r="AZ126" s="31"/>
      <c r="BA126" s="32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374"/>
      <c r="BM126" s="124">
        <v>1</v>
      </c>
      <c r="BN126" s="373" t="s">
        <v>1390</v>
      </c>
      <c r="BO126" s="64"/>
      <c r="BP126" s="65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374"/>
      <c r="CB126" s="124">
        <v>1</v>
      </c>
      <c r="CC126" s="373" t="s">
        <v>1390</v>
      </c>
      <c r="CD126" s="31"/>
      <c r="CE126" s="32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374"/>
    </row>
    <row r="127" spans="1:93" ht="30">
      <c r="A127" s="124">
        <v>2</v>
      </c>
      <c r="B127" s="373"/>
      <c r="C127" s="124"/>
      <c r="D127" s="32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375"/>
      <c r="Q127" s="72"/>
      <c r="R127" s="124">
        <v>2</v>
      </c>
      <c r="S127" s="373"/>
      <c r="T127" s="31" t="s">
        <v>1040</v>
      </c>
      <c r="U127" s="32" t="s">
        <v>1041</v>
      </c>
      <c r="V127" s="124">
        <v>130</v>
      </c>
      <c r="W127" s="124">
        <v>51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375"/>
      <c r="AI127" s="124">
        <v>2</v>
      </c>
      <c r="AJ127" s="373"/>
      <c r="AK127" s="31" t="s">
        <v>1058</v>
      </c>
      <c r="AL127" s="32" t="s">
        <v>1059</v>
      </c>
      <c r="AM127" s="124"/>
      <c r="AN127" s="124">
        <v>10</v>
      </c>
      <c r="AO127" s="124"/>
      <c r="AP127" s="124"/>
      <c r="AQ127" s="124"/>
      <c r="AR127" s="124"/>
      <c r="AS127" s="124"/>
      <c r="AT127" s="124"/>
      <c r="AU127" s="124"/>
      <c r="AV127" s="375"/>
      <c r="AX127" s="124">
        <v>2</v>
      </c>
      <c r="AY127" s="373"/>
      <c r="AZ127" s="64"/>
      <c r="BA127" s="65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375"/>
      <c r="BM127" s="124">
        <v>2</v>
      </c>
      <c r="BN127" s="373"/>
      <c r="BO127" s="31"/>
      <c r="BP127" s="32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375"/>
      <c r="CB127" s="124">
        <v>2</v>
      </c>
      <c r="CC127" s="373"/>
      <c r="CD127" s="31"/>
      <c r="CE127" s="32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375"/>
    </row>
    <row r="128" spans="1:93" ht="30">
      <c r="A128" s="124">
        <v>3</v>
      </c>
      <c r="B128" s="373"/>
      <c r="C128" s="31"/>
      <c r="D128" s="32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375"/>
      <c r="Q128" s="72"/>
      <c r="R128" s="124">
        <v>3</v>
      </c>
      <c r="S128" s="373"/>
      <c r="T128" s="31" t="s">
        <v>1048</v>
      </c>
      <c r="U128" s="32" t="s">
        <v>1049</v>
      </c>
      <c r="V128" s="124"/>
      <c r="W128" s="124">
        <v>40</v>
      </c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375"/>
      <c r="AI128" s="124">
        <v>3</v>
      </c>
      <c r="AJ128" s="373"/>
      <c r="AK128" s="31" t="s">
        <v>1050</v>
      </c>
      <c r="AL128" s="32" t="s">
        <v>1051</v>
      </c>
      <c r="AM128" s="124"/>
      <c r="AN128" s="124">
        <v>29</v>
      </c>
      <c r="AO128" s="124"/>
      <c r="AP128" s="124"/>
      <c r="AQ128" s="124"/>
      <c r="AR128" s="124"/>
      <c r="AS128" s="124"/>
      <c r="AT128" s="124"/>
      <c r="AU128" s="124"/>
      <c r="AV128" s="375"/>
      <c r="AX128" s="124">
        <v>3</v>
      </c>
      <c r="AY128" s="373"/>
      <c r="AZ128" s="31"/>
      <c r="BA128" s="32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375"/>
      <c r="BM128" s="124">
        <v>3</v>
      </c>
      <c r="BN128" s="373"/>
      <c r="BO128" s="64"/>
      <c r="BP128" s="65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375"/>
      <c r="CB128" s="124">
        <v>3</v>
      </c>
      <c r="CC128" s="373"/>
      <c r="CD128" s="64"/>
      <c r="CE128" s="65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375"/>
    </row>
    <row r="129" spans="1:93" ht="30">
      <c r="A129" s="124">
        <v>4</v>
      </c>
      <c r="B129" s="373"/>
      <c r="C129" s="174"/>
      <c r="D129" s="65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375"/>
      <c r="Q129" s="72"/>
      <c r="R129" s="124">
        <v>4</v>
      </c>
      <c r="S129" s="373"/>
      <c r="T129" s="31" t="s">
        <v>1033</v>
      </c>
      <c r="U129" s="32" t="s">
        <v>1034</v>
      </c>
      <c r="V129" s="124">
        <v>130</v>
      </c>
      <c r="W129" s="124">
        <v>74</v>
      </c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375"/>
      <c r="AI129" s="124">
        <v>4</v>
      </c>
      <c r="AJ129" s="373"/>
      <c r="AK129" s="31" t="s">
        <v>1042</v>
      </c>
      <c r="AL129" s="32" t="s">
        <v>1043</v>
      </c>
      <c r="AM129" s="124">
        <v>130</v>
      </c>
      <c r="AN129" s="124">
        <v>56</v>
      </c>
      <c r="AO129" s="124"/>
      <c r="AP129" s="124"/>
      <c r="AQ129" s="124"/>
      <c r="AR129" s="124"/>
      <c r="AS129" s="124"/>
      <c r="AT129" s="124"/>
      <c r="AU129" s="124"/>
      <c r="AV129" s="375"/>
      <c r="AX129" s="124">
        <v>4</v>
      </c>
      <c r="AY129" s="373"/>
      <c r="AZ129" s="31"/>
      <c r="BA129" s="32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375"/>
      <c r="BM129" s="124">
        <v>4</v>
      </c>
      <c r="BN129" s="373"/>
      <c r="BO129" s="64"/>
      <c r="BP129" s="65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375"/>
      <c r="CB129" s="124">
        <v>4</v>
      </c>
      <c r="CC129" s="373"/>
      <c r="CD129" s="171"/>
      <c r="CE129" s="172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375"/>
    </row>
    <row r="130" spans="1:93" ht="30">
      <c r="A130" s="124">
        <v>5</v>
      </c>
      <c r="B130" s="373"/>
      <c r="C130" s="174"/>
      <c r="D130" s="65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375"/>
      <c r="Q130" s="72"/>
      <c r="R130" s="124">
        <v>5</v>
      </c>
      <c r="S130" s="373"/>
      <c r="T130" s="31" t="s">
        <v>1019</v>
      </c>
      <c r="U130" s="66" t="s">
        <v>1020</v>
      </c>
      <c r="V130" s="124">
        <v>130</v>
      </c>
      <c r="W130" s="124">
        <v>23</v>
      </c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375"/>
      <c r="AI130" s="124">
        <v>5</v>
      </c>
      <c r="AJ130" s="373"/>
      <c r="AK130" s="31" t="s">
        <v>1036</v>
      </c>
      <c r="AL130" s="32" t="s">
        <v>1037</v>
      </c>
      <c r="AM130" s="124">
        <v>30</v>
      </c>
      <c r="AN130" s="124"/>
      <c r="AO130" s="124"/>
      <c r="AP130" s="124"/>
      <c r="AQ130" s="124"/>
      <c r="AR130" s="124"/>
      <c r="AS130" s="124"/>
      <c r="AT130" s="124"/>
      <c r="AU130" s="124"/>
      <c r="AV130" s="375"/>
      <c r="AX130" s="124">
        <v>5</v>
      </c>
      <c r="AY130" s="373"/>
      <c r="AZ130" s="64"/>
      <c r="BA130" s="65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375"/>
      <c r="BM130" s="124">
        <v>5</v>
      </c>
      <c r="BN130" s="373"/>
      <c r="BO130" s="31"/>
      <c r="BP130" s="32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375"/>
      <c r="CB130" s="124">
        <v>5</v>
      </c>
      <c r="CC130" s="373"/>
      <c r="CD130" s="64"/>
      <c r="CE130" s="65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375"/>
    </row>
    <row r="131" spans="1:93" ht="30">
      <c r="A131" s="124">
        <v>6</v>
      </c>
      <c r="B131" s="373"/>
      <c r="C131" s="31"/>
      <c r="D131" s="32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375"/>
      <c r="Q131" s="72"/>
      <c r="R131" s="124">
        <v>6</v>
      </c>
      <c r="S131" s="373"/>
      <c r="T131" s="31" t="s">
        <v>1023</v>
      </c>
      <c r="U131" s="66" t="s">
        <v>1024</v>
      </c>
      <c r="V131" s="124"/>
      <c r="W131" s="124">
        <v>102</v>
      </c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375"/>
      <c r="AI131" s="124">
        <v>6</v>
      </c>
      <c r="AJ131" s="373"/>
      <c r="AK131" s="31" t="s">
        <v>1023</v>
      </c>
      <c r="AL131" s="66" t="s">
        <v>1024</v>
      </c>
      <c r="AM131" s="124">
        <v>80</v>
      </c>
      <c r="AN131" s="124">
        <f>105+105</f>
        <v>210</v>
      </c>
      <c r="AO131" s="124"/>
      <c r="AP131" s="124"/>
      <c r="AQ131" s="124"/>
      <c r="AR131" s="124"/>
      <c r="AS131" s="124"/>
      <c r="AT131" s="124"/>
      <c r="AU131" s="124"/>
      <c r="AV131" s="375"/>
      <c r="AX131" s="124">
        <v>6</v>
      </c>
      <c r="AY131" s="373"/>
      <c r="AZ131" s="31"/>
      <c r="BA131" s="32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375"/>
      <c r="BM131" s="124">
        <v>6</v>
      </c>
      <c r="BN131" s="373"/>
      <c r="BO131" s="174"/>
      <c r="BP131" s="65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375"/>
      <c r="CB131" s="124">
        <v>6</v>
      </c>
      <c r="CC131" s="373"/>
      <c r="CD131" s="64"/>
      <c r="CE131" s="65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375"/>
    </row>
    <row r="132" spans="1:93" ht="30">
      <c r="A132" s="124">
        <v>7</v>
      </c>
      <c r="B132" s="373"/>
      <c r="C132" s="174"/>
      <c r="D132" s="65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375"/>
      <c r="Q132" s="72"/>
      <c r="R132" s="124">
        <v>7</v>
      </c>
      <c r="S132" s="373"/>
      <c r="T132" s="31" t="s">
        <v>1015</v>
      </c>
      <c r="U132" s="66" t="s">
        <v>1016</v>
      </c>
      <c r="V132" s="124">
        <v>130</v>
      </c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375"/>
      <c r="AI132" s="124">
        <v>7</v>
      </c>
      <c r="AJ132" s="373"/>
      <c r="AK132" s="31" t="s">
        <v>1021</v>
      </c>
      <c r="AL132" s="66" t="s">
        <v>1022</v>
      </c>
      <c r="AM132" s="124">
        <v>130</v>
      </c>
      <c r="AN132" s="124"/>
      <c r="AO132" s="124"/>
      <c r="AP132" s="124"/>
      <c r="AQ132" s="124"/>
      <c r="AR132" s="124"/>
      <c r="AS132" s="124"/>
      <c r="AT132" s="124"/>
      <c r="AU132" s="124"/>
      <c r="AV132" s="375"/>
      <c r="AX132" s="124">
        <v>7</v>
      </c>
      <c r="AY132" s="373"/>
      <c r="AZ132" s="174"/>
      <c r="BA132" s="32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375"/>
      <c r="BM132" s="124">
        <v>7</v>
      </c>
      <c r="BN132" s="373"/>
      <c r="BO132" s="229"/>
      <c r="BP132" s="229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375"/>
      <c r="CB132" s="124">
        <v>7</v>
      </c>
      <c r="CC132" s="373"/>
      <c r="CD132" s="31"/>
      <c r="CE132" s="32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375"/>
    </row>
    <row r="133" spans="1:93" ht="30" hidden="1" customHeight="1">
      <c r="A133" s="124">
        <v>8</v>
      </c>
      <c r="B133" s="373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375"/>
      <c r="Q133" s="72"/>
      <c r="R133" s="124">
        <v>8</v>
      </c>
      <c r="S133" s="373"/>
      <c r="T133" s="31" t="s">
        <v>1036</v>
      </c>
      <c r="U133" s="32" t="s">
        <v>1037</v>
      </c>
      <c r="V133" s="124"/>
      <c r="W133" s="124">
        <v>125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375"/>
      <c r="AI133" s="124">
        <v>8</v>
      </c>
      <c r="AJ133" s="373"/>
      <c r="AK133" s="31"/>
      <c r="AL133" s="32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375"/>
      <c r="AX133" s="124">
        <v>8</v>
      </c>
      <c r="AY133" s="373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375"/>
      <c r="BM133" s="124">
        <v>8</v>
      </c>
      <c r="BN133" s="373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375"/>
      <c r="CB133" s="124">
        <v>8</v>
      </c>
      <c r="CC133" s="373"/>
      <c r="CD133" s="31"/>
      <c r="CE133" s="32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375"/>
    </row>
    <row r="134" spans="1:93" ht="15" hidden="1" customHeight="1">
      <c r="A134" s="124">
        <v>9</v>
      </c>
      <c r="B134" s="373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375"/>
      <c r="Q134" s="72"/>
      <c r="R134" s="124">
        <v>9</v>
      </c>
      <c r="S134" s="373"/>
      <c r="T134" s="31"/>
      <c r="U134" s="32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375"/>
      <c r="AI134" s="124">
        <v>9</v>
      </c>
      <c r="AJ134" s="373"/>
      <c r="AK134" s="174"/>
      <c r="AL134" s="65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375"/>
      <c r="AX134" s="124">
        <v>9</v>
      </c>
      <c r="AY134" s="373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375"/>
      <c r="BM134" s="124">
        <v>9</v>
      </c>
      <c r="BN134" s="373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375"/>
      <c r="CB134" s="124">
        <v>9</v>
      </c>
      <c r="CC134" s="373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375"/>
    </row>
    <row r="135" spans="1:93" ht="15" hidden="1" customHeight="1">
      <c r="A135" s="124">
        <v>10</v>
      </c>
      <c r="B135" s="373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375"/>
      <c r="Q135" s="72"/>
      <c r="R135" s="124">
        <v>10</v>
      </c>
      <c r="S135" s="373"/>
      <c r="T135" s="124"/>
      <c r="U135" s="32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375"/>
      <c r="AI135" s="124">
        <v>10</v>
      </c>
      <c r="AJ135" s="373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375"/>
      <c r="AX135" s="124">
        <v>10</v>
      </c>
      <c r="AY135" s="373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375"/>
      <c r="BM135" s="124">
        <v>10</v>
      </c>
      <c r="BN135" s="373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375"/>
      <c r="CB135" s="124">
        <v>10</v>
      </c>
      <c r="CC135" s="373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375"/>
    </row>
    <row r="136" spans="1:93" ht="15" hidden="1" customHeight="1">
      <c r="A136" s="124">
        <v>11</v>
      </c>
      <c r="B136" s="373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375"/>
      <c r="Q136" s="72"/>
      <c r="R136" s="124">
        <v>11</v>
      </c>
      <c r="S136" s="373"/>
      <c r="T136" s="174"/>
      <c r="U136" s="65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375"/>
      <c r="AI136" s="124">
        <v>11</v>
      </c>
      <c r="AJ136" s="373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375"/>
      <c r="AX136" s="124">
        <v>11</v>
      </c>
      <c r="AY136" s="373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375"/>
      <c r="BM136" s="124">
        <v>11</v>
      </c>
      <c r="BN136" s="373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375"/>
      <c r="CB136" s="124">
        <v>11</v>
      </c>
      <c r="CC136" s="373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375"/>
    </row>
    <row r="137" spans="1:93" ht="15" hidden="1" customHeight="1">
      <c r="A137" s="124">
        <v>12</v>
      </c>
      <c r="B137" s="373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375"/>
      <c r="Q137" s="72"/>
      <c r="R137" s="124">
        <v>12</v>
      </c>
      <c r="S137" s="373"/>
      <c r="T137" s="31"/>
      <c r="U137" s="32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375"/>
      <c r="AI137" s="124">
        <v>12</v>
      </c>
      <c r="AJ137" s="373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375"/>
      <c r="AX137" s="124">
        <v>12</v>
      </c>
      <c r="AY137" s="373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375"/>
      <c r="BM137" s="124">
        <v>12</v>
      </c>
      <c r="BN137" s="373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375"/>
      <c r="CB137" s="124">
        <v>12</v>
      </c>
      <c r="CC137" s="373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375"/>
    </row>
    <row r="138" spans="1:93" ht="15" hidden="1" customHeight="1">
      <c r="A138" s="124">
        <v>13</v>
      </c>
      <c r="B138" s="373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375"/>
      <c r="Q138" s="72"/>
      <c r="R138" s="124">
        <v>13</v>
      </c>
      <c r="S138" s="373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375"/>
      <c r="AI138" s="124">
        <v>13</v>
      </c>
      <c r="AJ138" s="373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375"/>
      <c r="AX138" s="124">
        <v>13</v>
      </c>
      <c r="AY138" s="373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375"/>
      <c r="BM138" s="124">
        <v>13</v>
      </c>
      <c r="BN138" s="373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375"/>
      <c r="CB138" s="124">
        <v>13</v>
      </c>
      <c r="CC138" s="373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375"/>
    </row>
    <row r="139" spans="1:93" ht="15" hidden="1" customHeight="1">
      <c r="A139" s="124">
        <v>14</v>
      </c>
      <c r="B139" s="373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375"/>
      <c r="Q139" s="72"/>
      <c r="R139" s="124">
        <v>14</v>
      </c>
      <c r="S139" s="373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375"/>
      <c r="AI139" s="124">
        <v>14</v>
      </c>
      <c r="AJ139" s="373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375"/>
      <c r="AX139" s="124">
        <v>14</v>
      </c>
      <c r="AY139" s="373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375"/>
      <c r="BM139" s="124">
        <v>14</v>
      </c>
      <c r="BN139" s="373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375"/>
      <c r="CB139" s="124">
        <v>14</v>
      </c>
      <c r="CC139" s="373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375"/>
    </row>
    <row r="140" spans="1:93" ht="15" hidden="1" customHeight="1">
      <c r="A140" s="124">
        <v>15</v>
      </c>
      <c r="B140" s="373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376"/>
      <c r="Q140" s="72"/>
      <c r="R140" s="124">
        <v>15</v>
      </c>
      <c r="S140" s="373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376"/>
      <c r="AI140" s="124">
        <v>15</v>
      </c>
      <c r="AJ140" s="373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376"/>
      <c r="AX140" s="124">
        <v>15</v>
      </c>
      <c r="AY140" s="373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376"/>
      <c r="BM140" s="124">
        <v>15</v>
      </c>
      <c r="BN140" s="373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376"/>
      <c r="CB140" s="124">
        <v>15</v>
      </c>
      <c r="CC140" s="373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376"/>
    </row>
    <row r="141" spans="1:93" ht="15.75">
      <c r="A141" s="382" t="s">
        <v>1381</v>
      </c>
      <c r="B141" s="382"/>
      <c r="C141" s="242"/>
      <c r="D141" s="242"/>
      <c r="E141" s="242">
        <f>SUM(E126:E140)</f>
        <v>0</v>
      </c>
      <c r="F141" s="242">
        <f>SUM(F126:F140)</f>
        <v>0</v>
      </c>
      <c r="G141" s="242"/>
      <c r="H141" s="242"/>
      <c r="I141" s="242"/>
      <c r="J141" s="242">
        <f>SUM(J126:J140)</f>
        <v>0</v>
      </c>
      <c r="K141" s="242">
        <f>SUM(K126:K140)</f>
        <v>0</v>
      </c>
      <c r="L141" s="225">
        <f>IF(F141=0,0,(F141/E141*100))</f>
        <v>0</v>
      </c>
      <c r="M141" s="225">
        <f>IF(K141=0,0,(K141/J141*100))</f>
        <v>0</v>
      </c>
      <c r="N141" s="124"/>
      <c r="O141" s="124"/>
      <c r="P141" s="124"/>
      <c r="Q141" s="72"/>
      <c r="R141" s="377" t="s">
        <v>1381</v>
      </c>
      <c r="S141" s="377"/>
      <c r="T141" s="124"/>
      <c r="U141" s="124"/>
      <c r="V141" s="124">
        <f>SUM(V126:V140)</f>
        <v>520</v>
      </c>
      <c r="W141" s="124">
        <f>SUM(W126:W140)</f>
        <v>433</v>
      </c>
      <c r="X141" s="124"/>
      <c r="Y141" s="124"/>
      <c r="Z141" s="124"/>
      <c r="AA141" s="124">
        <f>SUM(AA126:AA140)</f>
        <v>0</v>
      </c>
      <c r="AB141" s="124">
        <f>SUM(AB126:AB140)</f>
        <v>0</v>
      </c>
      <c r="AC141" s="225">
        <f>IF(W141=0,0,(W141/V141*100))</f>
        <v>83.269230769230774</v>
      </c>
      <c r="AD141" s="225">
        <f>IF(AB141=0,0,(AB141/AA141*100))</f>
        <v>0</v>
      </c>
      <c r="AE141" s="124">
        <v>45</v>
      </c>
      <c r="AF141" s="124">
        <v>0</v>
      </c>
      <c r="AG141" s="124"/>
      <c r="AI141" s="383" t="s">
        <v>1381</v>
      </c>
      <c r="AJ141" s="383"/>
      <c r="AK141" s="227" t="s">
        <v>1382</v>
      </c>
      <c r="AL141" s="230">
        <f>AN141/AT141</f>
        <v>7.4444444444444446</v>
      </c>
      <c r="AM141" s="227">
        <f>SUM(AM126:AM140)</f>
        <v>500</v>
      </c>
      <c r="AN141" s="227">
        <f>SUM(AN126:AN140)</f>
        <v>335</v>
      </c>
      <c r="AO141" s="227"/>
      <c r="AP141" s="227">
        <f>SUM(AP126:AP140)</f>
        <v>0</v>
      </c>
      <c r="AQ141" s="227">
        <f>SUM(AQ126:AQ140)</f>
        <v>0</v>
      </c>
      <c r="AR141" s="225">
        <f>IF(AN141=0,0,(AN141/AM141*100))</f>
        <v>67</v>
      </c>
      <c r="AS141" s="225">
        <f>IF(AQ141=0,0,(AQ141/AP141*100))</f>
        <v>0</v>
      </c>
      <c r="AT141" s="124">
        <v>45</v>
      </c>
      <c r="AU141" s="124">
        <v>0</v>
      </c>
      <c r="AV141" s="226"/>
      <c r="AX141" s="377" t="s">
        <v>1381</v>
      </c>
      <c r="AY141" s="377"/>
      <c r="AZ141" s="124" t="s">
        <v>1382</v>
      </c>
      <c r="BA141" s="226" t="e">
        <f>BC141/BI141</f>
        <v>#DIV/0!</v>
      </c>
      <c r="BB141" s="124">
        <f>SUM(BB126:BB140)</f>
        <v>0</v>
      </c>
      <c r="BC141" s="124">
        <f>SUM(BC126:BC140)</f>
        <v>0</v>
      </c>
      <c r="BD141" s="124"/>
      <c r="BE141" s="124">
        <f>SUM(BE126:BE140)</f>
        <v>0</v>
      </c>
      <c r="BF141" s="124">
        <f>SUM(BF126:BF140)</f>
        <v>0</v>
      </c>
      <c r="BG141" s="225">
        <f>IF(BC141=0,0,(BC141/BB141*100))</f>
        <v>0</v>
      </c>
      <c r="BH141" s="225">
        <f>IF(BF141=0,0,(BF141/BE141*100))</f>
        <v>0</v>
      </c>
      <c r="BI141" s="124"/>
      <c r="BJ141" s="124"/>
      <c r="BK141" s="124"/>
      <c r="BM141" s="377" t="s">
        <v>1381</v>
      </c>
      <c r="BN141" s="377"/>
      <c r="BO141" s="124"/>
      <c r="BP141" s="124"/>
      <c r="BQ141" s="124">
        <f>SUM(BQ126:BQ140)</f>
        <v>0</v>
      </c>
      <c r="BR141" s="124">
        <f>SUM(BR126:BR140)</f>
        <v>0</v>
      </c>
      <c r="BS141" s="124"/>
      <c r="BT141" s="124">
        <f>SUM(BT126:BT140)</f>
        <v>0</v>
      </c>
      <c r="BU141" s="124">
        <f>SUM(BU126:BU140)</f>
        <v>0</v>
      </c>
      <c r="BV141" s="225">
        <f>IF(BR141=0,0,(BR141/BQ141*100))</f>
        <v>0</v>
      </c>
      <c r="BW141" s="225">
        <f>IF(BU141=0,0,(BU141/BT141*100))</f>
        <v>0</v>
      </c>
      <c r="BX141" s="124"/>
      <c r="BY141" s="124"/>
      <c r="BZ141" s="124"/>
      <c r="CB141" s="377" t="s">
        <v>1381</v>
      </c>
      <c r="CC141" s="377"/>
      <c r="CD141" s="124"/>
      <c r="CE141" s="124"/>
      <c r="CF141" s="124">
        <f>SUM(CF126:CF140)</f>
        <v>0</v>
      </c>
      <c r="CG141" s="124">
        <f>SUM(CG126:CG140)</f>
        <v>0</v>
      </c>
      <c r="CH141" s="124"/>
      <c r="CI141" s="124">
        <f>SUM(CI126:CI140)</f>
        <v>0</v>
      </c>
      <c r="CJ141" s="124">
        <f>SUM(CJ126:CJ140)</f>
        <v>0</v>
      </c>
      <c r="CK141" s="225">
        <f>IF(CG141=0,0,(CG141/CF141*100))</f>
        <v>0</v>
      </c>
      <c r="CL141" s="225">
        <f>IF(CJ141=0,0,(CJ141/CI141*100))</f>
        <v>0</v>
      </c>
      <c r="CM141" s="124"/>
      <c r="CN141" s="124"/>
      <c r="CO141" s="124"/>
    </row>
    <row r="142" spans="1:93" hidden="1">
      <c r="A142" s="124">
        <v>1</v>
      </c>
      <c r="B142" s="368" t="s">
        <v>1392</v>
      </c>
      <c r="C142" s="31"/>
      <c r="D142" s="32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374"/>
      <c r="Q142" s="72"/>
      <c r="R142" s="124">
        <v>1</v>
      </c>
      <c r="S142" s="373" t="s">
        <v>1392</v>
      </c>
      <c r="T142" s="31"/>
      <c r="U142" s="24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374"/>
      <c r="AI142" s="124">
        <v>1</v>
      </c>
      <c r="AJ142" s="373" t="s">
        <v>1392</v>
      </c>
      <c r="AK142" s="31"/>
      <c r="AL142" s="24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385"/>
      <c r="AX142" s="124">
        <v>1</v>
      </c>
      <c r="AY142" s="373" t="s">
        <v>1392</v>
      </c>
      <c r="AZ142" s="31"/>
      <c r="BA142" s="24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374"/>
      <c r="BM142" s="124">
        <v>1</v>
      </c>
      <c r="BN142" s="373" t="s">
        <v>1392</v>
      </c>
      <c r="BO142" s="31"/>
      <c r="BP142" s="24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374"/>
      <c r="CB142" s="124">
        <v>1</v>
      </c>
      <c r="CC142" s="373" t="s">
        <v>1392</v>
      </c>
      <c r="CD142" s="31"/>
      <c r="CE142" s="32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377"/>
    </row>
    <row r="143" spans="1:93" hidden="1">
      <c r="A143" s="124">
        <v>2</v>
      </c>
      <c r="B143" s="368"/>
      <c r="C143" s="31"/>
      <c r="D143" s="32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375"/>
      <c r="Q143" s="72"/>
      <c r="R143" s="124">
        <v>2</v>
      </c>
      <c r="S143" s="373"/>
      <c r="T143" s="31"/>
      <c r="U143" s="24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375"/>
      <c r="AI143" s="124">
        <v>2</v>
      </c>
      <c r="AJ143" s="373"/>
      <c r="AK143" s="31"/>
      <c r="AL143" s="24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386"/>
      <c r="AX143" s="124">
        <v>2</v>
      </c>
      <c r="AY143" s="373"/>
      <c r="AZ143" s="31"/>
      <c r="BA143" s="24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375"/>
      <c r="BM143" s="124">
        <v>2</v>
      </c>
      <c r="BN143" s="373"/>
      <c r="BO143" s="31"/>
      <c r="BP143" s="24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375"/>
      <c r="CB143" s="124">
        <v>2</v>
      </c>
      <c r="CC143" s="373"/>
      <c r="CD143" s="31"/>
      <c r="CE143" s="24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377"/>
    </row>
    <row r="144" spans="1:93" hidden="1">
      <c r="A144" s="124">
        <v>3</v>
      </c>
      <c r="B144" s="368"/>
      <c r="C144" s="31"/>
      <c r="D144" s="24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375"/>
      <c r="Q144" s="72"/>
      <c r="R144" s="124">
        <v>3</v>
      </c>
      <c r="S144" s="373"/>
      <c r="T144" s="31"/>
      <c r="U144" s="245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375"/>
      <c r="AI144" s="124">
        <v>3</v>
      </c>
      <c r="AJ144" s="373"/>
      <c r="AK144" s="31"/>
      <c r="AL144" s="32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386"/>
      <c r="AX144" s="124">
        <v>3</v>
      </c>
      <c r="AY144" s="373"/>
      <c r="AZ144" s="31"/>
      <c r="BA144" s="32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375"/>
      <c r="BM144" s="124">
        <v>3</v>
      </c>
      <c r="BN144" s="373"/>
      <c r="BO144" s="31"/>
      <c r="BP144" s="32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375"/>
      <c r="CB144" s="124">
        <v>3</v>
      </c>
      <c r="CC144" s="373"/>
      <c r="CD144" s="31"/>
      <c r="CE144" s="32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377"/>
    </row>
    <row r="145" spans="1:93" hidden="1">
      <c r="A145" s="124">
        <v>4</v>
      </c>
      <c r="B145" s="368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375"/>
      <c r="Q145" s="72"/>
      <c r="R145" s="124">
        <v>4</v>
      </c>
      <c r="S145" s="373"/>
      <c r="T145" s="31"/>
      <c r="U145" s="32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375"/>
      <c r="AI145" s="124">
        <v>4</v>
      </c>
      <c r="AJ145" s="373"/>
      <c r="AK145" s="31"/>
      <c r="AL145" s="24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386"/>
      <c r="AX145" s="124">
        <v>4</v>
      </c>
      <c r="AY145" s="373"/>
      <c r="AZ145" s="31"/>
      <c r="BA145" s="32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375"/>
      <c r="BM145" s="124">
        <v>4</v>
      </c>
      <c r="BN145" s="373"/>
      <c r="BO145" s="31"/>
      <c r="BP145" s="32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375"/>
      <c r="CB145" s="124">
        <v>4</v>
      </c>
      <c r="CC145" s="373"/>
      <c r="CD145" s="31"/>
      <c r="CE145" s="24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377"/>
    </row>
    <row r="146" spans="1:93" hidden="1">
      <c r="A146" s="124">
        <v>5</v>
      </c>
      <c r="B146" s="368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375"/>
      <c r="Q146" s="72"/>
      <c r="R146" s="124">
        <v>5</v>
      </c>
      <c r="S146" s="373"/>
      <c r="T146" s="31"/>
      <c r="U146" s="32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375"/>
      <c r="AI146" s="124">
        <v>5</v>
      </c>
      <c r="AJ146" s="373"/>
      <c r="AK146" s="31"/>
      <c r="AL146" s="32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386"/>
      <c r="AX146" s="124">
        <v>5</v>
      </c>
      <c r="AY146" s="373"/>
      <c r="AZ146" s="31"/>
      <c r="BA146" s="32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375"/>
      <c r="BM146" s="124">
        <v>5</v>
      </c>
      <c r="BN146" s="373"/>
      <c r="BO146" s="31"/>
      <c r="BP146" s="32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375"/>
      <c r="CB146" s="124">
        <v>5</v>
      </c>
      <c r="CC146" s="373"/>
      <c r="CD146" s="31"/>
      <c r="CE146" s="32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377"/>
    </row>
    <row r="147" spans="1:93" hidden="1">
      <c r="A147" s="124">
        <v>6</v>
      </c>
      <c r="B147" s="368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375"/>
      <c r="Q147" s="72"/>
      <c r="R147" s="124">
        <v>6</v>
      </c>
      <c r="S147" s="373"/>
      <c r="T147" s="31"/>
      <c r="U147" s="32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375"/>
      <c r="AI147" s="124">
        <v>6</v>
      </c>
      <c r="AJ147" s="373"/>
      <c r="AK147" s="31"/>
      <c r="AL147" s="32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386"/>
      <c r="AX147" s="124">
        <v>6</v>
      </c>
      <c r="AY147" s="373"/>
      <c r="AZ147" s="31"/>
      <c r="BA147" s="32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375"/>
      <c r="BM147" s="124">
        <v>6</v>
      </c>
      <c r="BN147" s="373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375"/>
      <c r="CB147" s="124">
        <v>6</v>
      </c>
      <c r="CC147" s="373"/>
      <c r="CD147" s="31"/>
      <c r="CE147" s="32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377"/>
    </row>
    <row r="148" spans="1:93" hidden="1">
      <c r="A148" s="124">
        <v>7</v>
      </c>
      <c r="B148" s="368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375"/>
      <c r="Q148" s="72"/>
      <c r="R148" s="124">
        <v>7</v>
      </c>
      <c r="S148" s="373"/>
      <c r="T148" s="31"/>
      <c r="U148" s="245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375"/>
      <c r="AI148" s="124">
        <v>7</v>
      </c>
      <c r="AJ148" s="373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386"/>
      <c r="AX148" s="124">
        <v>7</v>
      </c>
      <c r="AY148" s="373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375"/>
      <c r="BM148" s="124">
        <v>7</v>
      </c>
      <c r="BN148" s="373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375"/>
      <c r="CB148" s="124">
        <v>7</v>
      </c>
      <c r="CC148" s="373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377"/>
    </row>
    <row r="149" spans="1:93" hidden="1">
      <c r="A149" s="124">
        <v>8</v>
      </c>
      <c r="B149" s="368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375"/>
      <c r="Q149" s="72"/>
      <c r="R149" s="124">
        <v>8</v>
      </c>
      <c r="S149" s="373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375"/>
      <c r="AI149" s="124">
        <v>8</v>
      </c>
      <c r="AJ149" s="373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386"/>
      <c r="AX149" s="124">
        <v>8</v>
      </c>
      <c r="AY149" s="373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375"/>
      <c r="BM149" s="124">
        <v>8</v>
      </c>
      <c r="BN149" s="373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375"/>
      <c r="CB149" s="124">
        <v>8</v>
      </c>
      <c r="CC149" s="373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377"/>
    </row>
    <row r="150" spans="1:93" hidden="1">
      <c r="A150" s="124">
        <v>9</v>
      </c>
      <c r="B150" s="368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375"/>
      <c r="Q150" s="72"/>
      <c r="R150" s="124">
        <v>9</v>
      </c>
      <c r="S150" s="373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375"/>
      <c r="AI150" s="124">
        <v>9</v>
      </c>
      <c r="AJ150" s="373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386"/>
      <c r="AX150" s="124">
        <v>9</v>
      </c>
      <c r="AY150" s="373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375"/>
      <c r="BM150" s="124">
        <v>9</v>
      </c>
      <c r="BN150" s="373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375"/>
      <c r="CB150" s="124">
        <v>9</v>
      </c>
      <c r="CC150" s="373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377"/>
    </row>
    <row r="151" spans="1:93" hidden="1">
      <c r="A151" s="124">
        <v>10</v>
      </c>
      <c r="B151" s="368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375"/>
      <c r="Q151" s="72"/>
      <c r="R151" s="124">
        <v>10</v>
      </c>
      <c r="S151" s="373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375"/>
      <c r="AI151" s="124">
        <v>10</v>
      </c>
      <c r="AJ151" s="373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386"/>
      <c r="AX151" s="124">
        <v>10</v>
      </c>
      <c r="AY151" s="373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375"/>
      <c r="BM151" s="124">
        <v>10</v>
      </c>
      <c r="BN151" s="373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375"/>
      <c r="CB151" s="124">
        <v>10</v>
      </c>
      <c r="CC151" s="373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377"/>
    </row>
    <row r="152" spans="1:93" hidden="1">
      <c r="A152" s="124">
        <v>11</v>
      </c>
      <c r="B152" s="368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375"/>
      <c r="Q152" s="72"/>
      <c r="R152" s="124">
        <v>11</v>
      </c>
      <c r="S152" s="373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375"/>
      <c r="AI152" s="124">
        <v>11</v>
      </c>
      <c r="AJ152" s="373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386"/>
      <c r="AX152" s="124">
        <v>11</v>
      </c>
      <c r="AY152" s="373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375"/>
      <c r="BM152" s="124">
        <v>11</v>
      </c>
      <c r="BN152" s="373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375"/>
      <c r="CB152" s="124">
        <v>11</v>
      </c>
      <c r="CC152" s="373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377"/>
    </row>
    <row r="153" spans="1:93" hidden="1">
      <c r="A153" s="124">
        <v>12</v>
      </c>
      <c r="B153" s="368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375"/>
      <c r="Q153" s="72"/>
      <c r="R153" s="124">
        <v>12</v>
      </c>
      <c r="S153" s="373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375"/>
      <c r="AI153" s="124">
        <v>12</v>
      </c>
      <c r="AJ153" s="373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386"/>
      <c r="AX153" s="124">
        <v>12</v>
      </c>
      <c r="AY153" s="373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375"/>
      <c r="BM153" s="124">
        <v>12</v>
      </c>
      <c r="BN153" s="373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375"/>
      <c r="CB153" s="124">
        <v>12</v>
      </c>
      <c r="CC153" s="373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377"/>
    </row>
    <row r="154" spans="1:93" hidden="1">
      <c r="A154" s="124">
        <v>13</v>
      </c>
      <c r="B154" s="368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375"/>
      <c r="Q154" s="72"/>
      <c r="R154" s="124">
        <v>13</v>
      </c>
      <c r="S154" s="373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375"/>
      <c r="AI154" s="124">
        <v>13</v>
      </c>
      <c r="AJ154" s="373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386"/>
      <c r="AX154" s="124">
        <v>13</v>
      </c>
      <c r="AY154" s="373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375"/>
      <c r="BM154" s="124">
        <v>13</v>
      </c>
      <c r="BN154" s="373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375"/>
      <c r="CB154" s="124">
        <v>13</v>
      </c>
      <c r="CC154" s="373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377"/>
    </row>
    <row r="155" spans="1:93" hidden="1">
      <c r="A155" s="124">
        <v>14</v>
      </c>
      <c r="B155" s="368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375"/>
      <c r="Q155" s="72"/>
      <c r="R155" s="124">
        <v>14</v>
      </c>
      <c r="S155" s="373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375"/>
      <c r="AI155" s="124">
        <v>14</v>
      </c>
      <c r="AJ155" s="373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386"/>
      <c r="AX155" s="124">
        <v>14</v>
      </c>
      <c r="AY155" s="373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375"/>
      <c r="BM155" s="124">
        <v>14</v>
      </c>
      <c r="BN155" s="373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375"/>
      <c r="CB155" s="124">
        <v>14</v>
      </c>
      <c r="CC155" s="373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377"/>
    </row>
    <row r="156" spans="1:93" hidden="1">
      <c r="A156" s="124">
        <v>15</v>
      </c>
      <c r="B156" s="368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376"/>
      <c r="Q156" s="72"/>
      <c r="R156" s="124">
        <v>15</v>
      </c>
      <c r="S156" s="373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376"/>
      <c r="AI156" s="124">
        <v>15</v>
      </c>
      <c r="AJ156" s="373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387"/>
      <c r="AX156" s="124">
        <v>15</v>
      </c>
      <c r="AY156" s="373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376"/>
      <c r="BM156" s="124">
        <v>15</v>
      </c>
      <c r="BN156" s="373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376"/>
      <c r="CB156" s="124">
        <v>15</v>
      </c>
      <c r="CC156" s="373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377"/>
    </row>
    <row r="157" spans="1:93" ht="15.75" hidden="1">
      <c r="A157" s="363" t="s">
        <v>1381</v>
      </c>
      <c r="B157" s="363"/>
      <c r="C157" s="124"/>
      <c r="D157" s="124"/>
      <c r="E157" s="220">
        <f>SUM(E142:E156)</f>
        <v>0</v>
      </c>
      <c r="F157" s="220">
        <f>SUM(F142:F156)</f>
        <v>0</v>
      </c>
      <c r="G157" s="220"/>
      <c r="H157" s="220"/>
      <c r="I157" s="124"/>
      <c r="J157" s="124">
        <f>SUM(J142:J156)</f>
        <v>0</v>
      </c>
      <c r="K157" s="124">
        <f>SUM(K142:K156)</f>
        <v>0</v>
      </c>
      <c r="L157" s="225">
        <f>IF(F157=0,0,(F157/E157*100))</f>
        <v>0</v>
      </c>
      <c r="M157" s="225">
        <f>IF(K157=0,0,(K157/J157*100))</f>
        <v>0</v>
      </c>
      <c r="N157" s="124"/>
      <c r="O157" s="124"/>
      <c r="P157" s="124"/>
      <c r="Q157" s="246"/>
      <c r="R157" s="384" t="s">
        <v>1381</v>
      </c>
      <c r="S157" s="384"/>
      <c r="T157" s="243"/>
      <c r="U157" s="124"/>
      <c r="V157" s="124">
        <f>SUM(V142:V156)</f>
        <v>0</v>
      </c>
      <c r="W157" s="124">
        <f>SUM(W142:W156)</f>
        <v>0</v>
      </c>
      <c r="X157" s="124"/>
      <c r="Y157" s="124"/>
      <c r="Z157" s="124"/>
      <c r="AA157" s="124">
        <f>SUM(AA142:AA156)</f>
        <v>0</v>
      </c>
      <c r="AB157" s="124">
        <f>SUM(AB142:AB156)</f>
        <v>0</v>
      </c>
      <c r="AC157" s="225">
        <f>IF(W157=0,0,(W157/V157*100))</f>
        <v>0</v>
      </c>
      <c r="AD157" s="225">
        <f>IF(AB157=0,0,(AB157/AA157*100))</f>
        <v>0</v>
      </c>
      <c r="AE157" s="124">
        <v>35</v>
      </c>
      <c r="AF157" s="124">
        <v>0</v>
      </c>
      <c r="AG157" s="124"/>
      <c r="AI157" s="377" t="s">
        <v>1381</v>
      </c>
      <c r="AJ157" s="377"/>
      <c r="AK157" s="124" t="s">
        <v>1382</v>
      </c>
      <c r="AL157" s="230" t="e">
        <f>AN157/AT157</f>
        <v>#DIV/0!</v>
      </c>
      <c r="AM157" s="124">
        <f>SUM(AM142:AM156)</f>
        <v>0</v>
      </c>
      <c r="AN157" s="124">
        <f>SUM(AN142:AN156)</f>
        <v>0</v>
      </c>
      <c r="AO157" s="124"/>
      <c r="AP157" s="124">
        <f>SUM(AP142:AP156)</f>
        <v>0</v>
      </c>
      <c r="AQ157" s="124">
        <f>SUM(AQ142:AQ156)</f>
        <v>0</v>
      </c>
      <c r="AR157" s="225">
        <f>IF(AN157=0,0,(AN157/AM157*100))</f>
        <v>0</v>
      </c>
      <c r="AS157" s="225">
        <f>IF(AQ157=0,0,(AQ157/AP157*100))</f>
        <v>0</v>
      </c>
      <c r="AT157" s="124"/>
      <c r="AU157" s="124"/>
      <c r="AV157" s="226"/>
      <c r="AX157" s="377" t="s">
        <v>1381</v>
      </c>
      <c r="AY157" s="377"/>
      <c r="AZ157" s="124" t="s">
        <v>1382</v>
      </c>
      <c r="BA157" s="226" t="e">
        <f>BC157/BI157</f>
        <v>#DIV/0!</v>
      </c>
      <c r="BB157" s="124">
        <f>SUM(BB142:BB156)</f>
        <v>0</v>
      </c>
      <c r="BC157" s="124">
        <f>SUM(BC142:BC156)</f>
        <v>0</v>
      </c>
      <c r="BD157" s="124"/>
      <c r="BE157" s="124">
        <f>SUM(BE142:BE156)</f>
        <v>0</v>
      </c>
      <c r="BF157" s="124">
        <f>SUM(BF142:BF156)</f>
        <v>0</v>
      </c>
      <c r="BG157" s="225">
        <f>IF(BC157=0,0,(BC157/BB157*100))</f>
        <v>0</v>
      </c>
      <c r="BH157" s="225">
        <f>IF(BF157=0,0,(BF157/BE157*100))</f>
        <v>0</v>
      </c>
      <c r="BI157" s="124"/>
      <c r="BJ157" s="124"/>
      <c r="BK157" s="124"/>
      <c r="BM157" s="377" t="s">
        <v>1381</v>
      </c>
      <c r="BN157" s="377"/>
      <c r="BO157" s="124"/>
      <c r="BP157" s="124"/>
      <c r="BQ157" s="124">
        <f>SUM(BQ142:BQ156)</f>
        <v>0</v>
      </c>
      <c r="BR157" s="124">
        <f>SUM(BR142:BR156)</f>
        <v>0</v>
      </c>
      <c r="BS157" s="124"/>
      <c r="BT157" s="124">
        <f>SUM(BT142:BT156)</f>
        <v>0</v>
      </c>
      <c r="BU157" s="124">
        <f>SUM(BU142:BU156)</f>
        <v>0</v>
      </c>
      <c r="BV157" s="225">
        <f>IF(BR157=0,0,(BR157/BQ157*100))</f>
        <v>0</v>
      </c>
      <c r="BW157" s="225">
        <f>IF(BU157=0,0,(BU157/BT157*100))</f>
        <v>0</v>
      </c>
      <c r="BX157" s="124"/>
      <c r="BY157" s="124"/>
      <c r="BZ157" s="124"/>
      <c r="CB157" s="377" t="s">
        <v>1381</v>
      </c>
      <c r="CC157" s="377"/>
      <c r="CD157" s="124"/>
      <c r="CE157" s="124"/>
      <c r="CF157" s="124">
        <f>SUM(CF142:CF156)</f>
        <v>0</v>
      </c>
      <c r="CG157" s="124">
        <f>SUM(CG142:CG156)</f>
        <v>0</v>
      </c>
      <c r="CH157" s="124"/>
      <c r="CI157" s="124">
        <f>SUM(CI142:CI156)</f>
        <v>0</v>
      </c>
      <c r="CJ157" s="124">
        <f>SUM(CJ142:CJ156)</f>
        <v>0</v>
      </c>
      <c r="CK157" s="225">
        <f>IF(CG157=0,0,(CG157/CF157*100))</f>
        <v>0</v>
      </c>
      <c r="CL157" s="225">
        <f>IF(CJ157=0,0,(CJ157/CI157*100))</f>
        <v>0</v>
      </c>
      <c r="CM157" s="124"/>
      <c r="CN157" s="124"/>
      <c r="CO157" s="124"/>
    </row>
    <row r="158" spans="1:93" hidden="1">
      <c r="A158" s="124">
        <v>1</v>
      </c>
      <c r="B158" s="368" t="s">
        <v>1393</v>
      </c>
      <c r="C158" s="31"/>
      <c r="D158" s="245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370"/>
      <c r="Q158" s="246"/>
      <c r="R158" s="243">
        <v>1</v>
      </c>
      <c r="S158" s="388" t="s">
        <v>1393</v>
      </c>
      <c r="T158" s="247"/>
      <c r="U158" s="23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377"/>
      <c r="AI158" s="124">
        <v>1</v>
      </c>
      <c r="AJ158" s="373" t="s">
        <v>1393</v>
      </c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377"/>
      <c r="AX158" s="124">
        <v>1</v>
      </c>
      <c r="AY158" s="373" t="s">
        <v>1393</v>
      </c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377"/>
      <c r="BM158" s="124">
        <v>1</v>
      </c>
      <c r="BN158" s="373" t="s">
        <v>1393</v>
      </c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377"/>
      <c r="CB158" s="124">
        <v>1</v>
      </c>
      <c r="CC158" s="373" t="s">
        <v>1393</v>
      </c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377"/>
    </row>
    <row r="159" spans="1:93" hidden="1">
      <c r="A159" s="124">
        <v>2</v>
      </c>
      <c r="B159" s="368"/>
      <c r="C159" s="31"/>
      <c r="D159" s="245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371"/>
      <c r="Q159" s="246"/>
      <c r="R159" s="243">
        <v>2</v>
      </c>
      <c r="S159" s="388"/>
      <c r="T159" s="247"/>
      <c r="U159" s="23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377"/>
      <c r="AI159" s="124">
        <v>2</v>
      </c>
      <c r="AJ159" s="373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377"/>
      <c r="AX159" s="124">
        <v>2</v>
      </c>
      <c r="AY159" s="373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377"/>
      <c r="BM159" s="124">
        <v>2</v>
      </c>
      <c r="BN159" s="373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377"/>
      <c r="CB159" s="124">
        <v>2</v>
      </c>
      <c r="CC159" s="373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377"/>
    </row>
    <row r="160" spans="1:93" hidden="1">
      <c r="A160" s="124">
        <v>3</v>
      </c>
      <c r="B160" s="368"/>
      <c r="C160" s="234"/>
      <c r="D160" s="23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371"/>
      <c r="Q160" s="246"/>
      <c r="R160" s="243">
        <v>3</v>
      </c>
      <c r="S160" s="388"/>
      <c r="T160" s="247"/>
      <c r="U160" s="23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377"/>
      <c r="AI160" s="124">
        <v>3</v>
      </c>
      <c r="AJ160" s="373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377"/>
      <c r="AX160" s="124">
        <v>3</v>
      </c>
      <c r="AY160" s="373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377"/>
      <c r="BM160" s="124">
        <v>3</v>
      </c>
      <c r="BN160" s="373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377"/>
      <c r="CB160" s="124">
        <v>3</v>
      </c>
      <c r="CC160" s="373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377"/>
    </row>
    <row r="161" spans="1:93" hidden="1">
      <c r="A161" s="124">
        <v>4</v>
      </c>
      <c r="B161" s="368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371"/>
      <c r="Q161" s="246"/>
      <c r="R161" s="243">
        <v>4</v>
      </c>
      <c r="S161" s="388"/>
      <c r="T161" s="243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377"/>
      <c r="AI161" s="124">
        <v>4</v>
      </c>
      <c r="AJ161" s="373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377"/>
      <c r="AX161" s="124">
        <v>4</v>
      </c>
      <c r="AY161" s="373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377"/>
      <c r="BM161" s="124">
        <v>4</v>
      </c>
      <c r="BN161" s="373"/>
      <c r="BO161" s="229"/>
      <c r="BP161" s="229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377"/>
      <c r="CB161" s="124">
        <v>4</v>
      </c>
      <c r="CC161" s="373"/>
      <c r="CD161" s="229"/>
      <c r="CE161" s="229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377"/>
    </row>
    <row r="162" spans="1:93" hidden="1">
      <c r="A162" s="124">
        <v>5</v>
      </c>
      <c r="B162" s="368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371"/>
      <c r="Q162" s="246"/>
      <c r="R162" s="243">
        <v>5</v>
      </c>
      <c r="S162" s="388"/>
      <c r="T162" s="243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377"/>
      <c r="AI162" s="124">
        <v>5</v>
      </c>
      <c r="AJ162" s="373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377"/>
      <c r="AX162" s="124">
        <v>5</v>
      </c>
      <c r="AY162" s="373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377"/>
      <c r="BM162" s="124">
        <v>5</v>
      </c>
      <c r="BN162" s="373"/>
      <c r="BO162" s="234"/>
      <c r="BP162" s="23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377"/>
      <c r="CB162" s="124">
        <v>5</v>
      </c>
      <c r="CC162" s="373"/>
      <c r="CD162" s="234"/>
      <c r="CE162" s="23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377"/>
    </row>
    <row r="163" spans="1:93" hidden="1">
      <c r="A163" s="124">
        <v>6</v>
      </c>
      <c r="B163" s="368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371"/>
      <c r="Q163" s="246"/>
      <c r="R163" s="243">
        <v>6</v>
      </c>
      <c r="S163" s="388"/>
      <c r="T163" s="243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377"/>
      <c r="AI163" s="124">
        <v>6</v>
      </c>
      <c r="AJ163" s="373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377"/>
      <c r="AX163" s="124">
        <v>6</v>
      </c>
      <c r="AY163" s="373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377"/>
      <c r="BM163" s="124">
        <v>6</v>
      </c>
      <c r="BN163" s="373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377"/>
      <c r="CB163" s="124">
        <v>6</v>
      </c>
      <c r="CC163" s="373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377"/>
    </row>
    <row r="164" spans="1:93" hidden="1">
      <c r="A164" s="124">
        <v>7</v>
      </c>
      <c r="B164" s="368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371"/>
      <c r="Q164" s="246"/>
      <c r="R164" s="243">
        <v>7</v>
      </c>
      <c r="S164" s="388"/>
      <c r="T164" s="243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377"/>
      <c r="AI164" s="124">
        <v>7</v>
      </c>
      <c r="AJ164" s="373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377"/>
      <c r="AX164" s="124">
        <v>7</v>
      </c>
      <c r="AY164" s="373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377"/>
      <c r="BM164" s="124">
        <v>7</v>
      </c>
      <c r="BN164" s="373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377"/>
      <c r="CB164" s="124">
        <v>7</v>
      </c>
      <c r="CC164" s="373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377"/>
    </row>
    <row r="165" spans="1:93" hidden="1">
      <c r="A165" s="124">
        <v>8</v>
      </c>
      <c r="B165" s="368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371"/>
      <c r="Q165" s="246"/>
      <c r="R165" s="243">
        <v>8</v>
      </c>
      <c r="S165" s="388"/>
      <c r="T165" s="243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377"/>
      <c r="AI165" s="124">
        <v>8</v>
      </c>
      <c r="AJ165" s="373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377"/>
      <c r="AX165" s="124">
        <v>8</v>
      </c>
      <c r="AY165" s="373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377"/>
      <c r="BM165" s="124">
        <v>8</v>
      </c>
      <c r="BN165" s="373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377"/>
      <c r="CB165" s="124">
        <v>8</v>
      </c>
      <c r="CC165" s="373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377"/>
    </row>
    <row r="166" spans="1:93" hidden="1">
      <c r="A166" s="124">
        <v>9</v>
      </c>
      <c r="B166" s="368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371"/>
      <c r="Q166" s="246"/>
      <c r="R166" s="243">
        <v>9</v>
      </c>
      <c r="S166" s="388"/>
      <c r="T166" s="243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377"/>
      <c r="AI166" s="124">
        <v>9</v>
      </c>
      <c r="AJ166" s="373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377"/>
      <c r="AX166" s="124">
        <v>9</v>
      </c>
      <c r="AY166" s="373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377"/>
      <c r="BM166" s="124">
        <v>9</v>
      </c>
      <c r="BN166" s="373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377"/>
      <c r="CB166" s="124">
        <v>9</v>
      </c>
      <c r="CC166" s="373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377"/>
    </row>
    <row r="167" spans="1:93" hidden="1">
      <c r="A167" s="124">
        <v>10</v>
      </c>
      <c r="B167" s="368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371"/>
      <c r="Q167" s="246"/>
      <c r="R167" s="243">
        <v>10</v>
      </c>
      <c r="S167" s="388"/>
      <c r="T167" s="243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377"/>
      <c r="AI167" s="124">
        <v>10</v>
      </c>
      <c r="AJ167" s="373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377"/>
      <c r="AX167" s="124">
        <v>10</v>
      </c>
      <c r="AY167" s="373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377"/>
      <c r="BM167" s="124">
        <v>10</v>
      </c>
      <c r="BN167" s="373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377"/>
      <c r="CB167" s="124">
        <v>10</v>
      </c>
      <c r="CC167" s="373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377"/>
    </row>
    <row r="168" spans="1:93" hidden="1">
      <c r="A168" s="124">
        <v>11</v>
      </c>
      <c r="B168" s="368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371"/>
      <c r="Q168" s="246"/>
      <c r="R168" s="243">
        <v>11</v>
      </c>
      <c r="S168" s="388"/>
      <c r="T168" s="243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377"/>
      <c r="AI168" s="124">
        <v>11</v>
      </c>
      <c r="AJ168" s="373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377"/>
      <c r="AX168" s="124">
        <v>11</v>
      </c>
      <c r="AY168" s="373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377"/>
      <c r="BM168" s="124">
        <v>11</v>
      </c>
      <c r="BN168" s="373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377"/>
      <c r="CB168" s="124">
        <v>11</v>
      </c>
      <c r="CC168" s="373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377"/>
    </row>
    <row r="169" spans="1:93" hidden="1">
      <c r="A169" s="124">
        <v>12</v>
      </c>
      <c r="B169" s="368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371"/>
      <c r="Q169" s="246"/>
      <c r="R169" s="243">
        <v>12</v>
      </c>
      <c r="S169" s="388"/>
      <c r="T169" s="243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377"/>
      <c r="AI169" s="124">
        <v>12</v>
      </c>
      <c r="AJ169" s="373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377"/>
      <c r="AX169" s="124">
        <v>12</v>
      </c>
      <c r="AY169" s="373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377"/>
      <c r="BM169" s="124">
        <v>12</v>
      </c>
      <c r="BN169" s="373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377"/>
      <c r="CB169" s="124">
        <v>12</v>
      </c>
      <c r="CC169" s="373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377"/>
    </row>
    <row r="170" spans="1:93" hidden="1">
      <c r="A170" s="124">
        <v>13</v>
      </c>
      <c r="B170" s="368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371"/>
      <c r="Q170" s="246"/>
      <c r="R170" s="243">
        <v>13</v>
      </c>
      <c r="S170" s="388"/>
      <c r="T170" s="243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377"/>
      <c r="AI170" s="124">
        <v>13</v>
      </c>
      <c r="AJ170" s="373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377"/>
      <c r="AX170" s="124">
        <v>13</v>
      </c>
      <c r="AY170" s="373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377"/>
      <c r="BM170" s="124">
        <v>13</v>
      </c>
      <c r="BN170" s="373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377"/>
      <c r="CB170" s="124">
        <v>13</v>
      </c>
      <c r="CC170" s="373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377"/>
    </row>
    <row r="171" spans="1:93" hidden="1">
      <c r="A171" s="124">
        <v>14</v>
      </c>
      <c r="B171" s="368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371"/>
      <c r="Q171" s="246"/>
      <c r="R171" s="243">
        <v>14</v>
      </c>
      <c r="S171" s="388"/>
      <c r="T171" s="243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377"/>
      <c r="AI171" s="124">
        <v>14</v>
      </c>
      <c r="AJ171" s="373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377"/>
      <c r="AX171" s="124">
        <v>14</v>
      </c>
      <c r="AY171" s="373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377"/>
      <c r="BM171" s="124">
        <v>14</v>
      </c>
      <c r="BN171" s="373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377"/>
      <c r="CB171" s="124">
        <v>14</v>
      </c>
      <c r="CC171" s="373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377"/>
    </row>
    <row r="172" spans="1:93" hidden="1">
      <c r="A172" s="124">
        <v>15</v>
      </c>
      <c r="B172" s="368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372"/>
      <c r="Q172" s="246"/>
      <c r="R172" s="243">
        <v>15</v>
      </c>
      <c r="S172" s="388"/>
      <c r="T172" s="243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377"/>
      <c r="AI172" s="124">
        <v>15</v>
      </c>
      <c r="AJ172" s="373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377"/>
      <c r="AX172" s="124">
        <v>15</v>
      </c>
      <c r="AY172" s="373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377"/>
      <c r="BM172" s="124">
        <v>15</v>
      </c>
      <c r="BN172" s="373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377"/>
      <c r="CB172" s="124">
        <v>15</v>
      </c>
      <c r="CC172" s="373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377"/>
    </row>
    <row r="173" spans="1:93" ht="15.75" hidden="1">
      <c r="A173" s="363" t="s">
        <v>1381</v>
      </c>
      <c r="B173" s="363"/>
      <c r="C173" s="124"/>
      <c r="D173" s="124"/>
      <c r="E173" s="220">
        <f>SUM(E158:E172)</f>
        <v>0</v>
      </c>
      <c r="F173" s="220">
        <f>SUM(F158:F172)</f>
        <v>0</v>
      </c>
      <c r="G173" s="220"/>
      <c r="H173" s="220"/>
      <c r="I173" s="124"/>
      <c r="J173" s="124">
        <f>SUM(J158:J172)</f>
        <v>0</v>
      </c>
      <c r="K173" s="124">
        <f>SUM(K158:K172)</f>
        <v>0</v>
      </c>
      <c r="L173" s="225">
        <f>IF(F173=0,0,(F173/E173*100))</f>
        <v>0</v>
      </c>
      <c r="M173" s="225">
        <f>IF(K173=0,0,(K173/J173*100))</f>
        <v>0</v>
      </c>
      <c r="N173" s="124"/>
      <c r="O173" s="124"/>
      <c r="P173" s="124"/>
      <c r="Q173" s="246"/>
      <c r="R173" s="384" t="s">
        <v>1381</v>
      </c>
      <c r="S173" s="384"/>
      <c r="T173" s="243"/>
      <c r="U173" s="124"/>
      <c r="V173" s="124">
        <f>SUM(V158:V172)</f>
        <v>0</v>
      </c>
      <c r="W173" s="124">
        <f>SUM(W158:W172)</f>
        <v>0</v>
      </c>
      <c r="X173" s="124"/>
      <c r="Y173" s="124"/>
      <c r="Z173" s="124"/>
      <c r="AA173" s="124">
        <f>SUM(AA158:AA172)</f>
        <v>0</v>
      </c>
      <c r="AB173" s="124">
        <f>SUM(AB158:AB172)</f>
        <v>0</v>
      </c>
      <c r="AC173" s="225">
        <f>IF(W173=0,0,(W173/V173*100))</f>
        <v>0</v>
      </c>
      <c r="AD173" s="225">
        <f>IF(AB173=0,0,(AB173/AA173*100))</f>
        <v>0</v>
      </c>
      <c r="AE173" s="124"/>
      <c r="AF173" s="124"/>
      <c r="AG173" s="124"/>
      <c r="AI173" s="377" t="s">
        <v>1381</v>
      </c>
      <c r="AJ173" s="377"/>
      <c r="AK173" s="124"/>
      <c r="AL173" s="124"/>
      <c r="AM173" s="124">
        <f>SUM(AM158:AM172)</f>
        <v>0</v>
      </c>
      <c r="AN173" s="124">
        <f>SUM(AN158:AN172)</f>
        <v>0</v>
      </c>
      <c r="AO173" s="124"/>
      <c r="AP173" s="124">
        <f>SUM(AP158:AP172)</f>
        <v>0</v>
      </c>
      <c r="AQ173" s="124">
        <f>SUM(AQ158:AQ172)</f>
        <v>0</v>
      </c>
      <c r="AR173" s="225">
        <f>IF(AN173=0,0,(AN173/AM173*100))</f>
        <v>0</v>
      </c>
      <c r="AS173" s="225">
        <f>IF(AQ173=0,0,(AQ173/AP173*100))</f>
        <v>0</v>
      </c>
      <c r="AT173" s="124"/>
      <c r="AU173" s="124"/>
      <c r="AV173" s="124"/>
      <c r="AX173" s="377" t="s">
        <v>1381</v>
      </c>
      <c r="AY173" s="377"/>
      <c r="AZ173" s="124"/>
      <c r="BA173" s="124"/>
      <c r="BB173" s="124">
        <f>SUM(BB158:BB172)</f>
        <v>0</v>
      </c>
      <c r="BC173" s="124">
        <f>SUM(BC158:BC172)</f>
        <v>0</v>
      </c>
      <c r="BD173" s="124"/>
      <c r="BE173" s="124">
        <f>SUM(BE158:BE172)</f>
        <v>0</v>
      </c>
      <c r="BF173" s="124">
        <f>SUM(BF158:BF172)</f>
        <v>0</v>
      </c>
      <c r="BG173" s="225">
        <f>IF(BC173=0,0,(BC173/BB173*100))</f>
        <v>0</v>
      </c>
      <c r="BH173" s="225">
        <f>IF(BF173=0,0,(BF173/BE173*100))</f>
        <v>0</v>
      </c>
      <c r="BI173" s="124"/>
      <c r="BJ173" s="124"/>
      <c r="BK173" s="124"/>
      <c r="BM173" s="377" t="s">
        <v>1381</v>
      </c>
      <c r="BN173" s="377"/>
      <c r="BO173" s="124"/>
      <c r="BP173" s="124"/>
      <c r="BQ173" s="124">
        <f>SUM(BQ158:BQ172)</f>
        <v>0</v>
      </c>
      <c r="BR173" s="124">
        <f>SUM(BR158:BR172)</f>
        <v>0</v>
      </c>
      <c r="BS173" s="124"/>
      <c r="BT173" s="124">
        <f>SUM(BT158:BT172)</f>
        <v>0</v>
      </c>
      <c r="BU173" s="124">
        <f>SUM(BU158:BU172)</f>
        <v>0</v>
      </c>
      <c r="BV173" s="225">
        <f>IF(BR173=0,0,(BR173/BQ173*100))</f>
        <v>0</v>
      </c>
      <c r="BW173" s="225">
        <f>IF(BU173=0,0,(BU173/BT173*100))</f>
        <v>0</v>
      </c>
      <c r="BX173" s="124"/>
      <c r="BY173" s="124"/>
      <c r="BZ173" s="124"/>
      <c r="CB173" s="377" t="s">
        <v>1381</v>
      </c>
      <c r="CC173" s="377"/>
      <c r="CD173" s="124"/>
      <c r="CE173" s="124"/>
      <c r="CF173" s="124">
        <f>SUM(CF158:CF172)</f>
        <v>0</v>
      </c>
      <c r="CG173" s="124">
        <f>SUM(CG158:CG172)</f>
        <v>0</v>
      </c>
      <c r="CH173" s="124"/>
      <c r="CI173" s="124">
        <f>SUM(CI158:CI172)</f>
        <v>0</v>
      </c>
      <c r="CJ173" s="124">
        <f>SUM(CJ158:CJ172)</f>
        <v>0</v>
      </c>
      <c r="CK173" s="225">
        <f>IF(CG173=0,0,(CG173/CF173*100))</f>
        <v>0</v>
      </c>
      <c r="CL173" s="225">
        <f>IF(CJ173=0,0,(CJ173/CI173*100))</f>
        <v>0</v>
      </c>
      <c r="CM173" s="124"/>
      <c r="CN173" s="124"/>
      <c r="CO173" s="124"/>
    </row>
    <row r="174" spans="1:93" ht="15.75" hidden="1">
      <c r="A174" s="124">
        <v>1</v>
      </c>
      <c r="B174" s="368" t="s">
        <v>1394</v>
      </c>
      <c r="C174" s="124"/>
      <c r="D174" s="124"/>
      <c r="E174" s="220"/>
      <c r="F174" s="220"/>
      <c r="G174" s="220"/>
      <c r="H174" s="220"/>
      <c r="I174" s="124"/>
      <c r="J174" s="124"/>
      <c r="K174" s="124"/>
      <c r="L174" s="225"/>
      <c r="M174" s="225"/>
      <c r="N174" s="124"/>
      <c r="O174" s="124"/>
      <c r="P174" s="377"/>
      <c r="Q174" s="246"/>
      <c r="R174" s="243">
        <v>1</v>
      </c>
      <c r="S174" s="388" t="s">
        <v>1394</v>
      </c>
      <c r="T174" s="247"/>
      <c r="U174" s="23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377"/>
      <c r="AI174" s="124">
        <v>1</v>
      </c>
      <c r="AJ174" s="373" t="s">
        <v>1393</v>
      </c>
      <c r="AK174" s="124"/>
      <c r="AL174" s="124"/>
      <c r="AM174" s="124"/>
      <c r="AN174" s="124"/>
      <c r="AO174" s="124"/>
      <c r="AP174" s="124"/>
      <c r="AQ174" s="124"/>
      <c r="AR174" s="225"/>
      <c r="AS174" s="225"/>
      <c r="AT174" s="124"/>
      <c r="AU174" s="124"/>
      <c r="AV174" s="124"/>
      <c r="AX174" s="124">
        <v>1</v>
      </c>
      <c r="AY174" s="373" t="s">
        <v>1394</v>
      </c>
      <c r="AZ174" s="124"/>
      <c r="BA174" s="124"/>
      <c r="BB174" s="124"/>
      <c r="BC174" s="124"/>
      <c r="BD174" s="124"/>
      <c r="BE174" s="124"/>
      <c r="BF174" s="124"/>
      <c r="BG174" s="225"/>
      <c r="BH174" s="225"/>
      <c r="BI174" s="124"/>
      <c r="BJ174" s="124"/>
      <c r="BK174" s="124"/>
      <c r="BM174" s="124">
        <v>1</v>
      </c>
      <c r="BN174" s="373" t="s">
        <v>1394</v>
      </c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377"/>
      <c r="CB174" s="124">
        <v>1</v>
      </c>
      <c r="CC174" s="373" t="s">
        <v>1394</v>
      </c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377"/>
    </row>
    <row r="175" spans="1:93" ht="15.75" hidden="1">
      <c r="A175" s="124">
        <v>2</v>
      </c>
      <c r="B175" s="368"/>
      <c r="C175" s="31"/>
      <c r="D175" s="32"/>
      <c r="E175" s="220"/>
      <c r="F175" s="220"/>
      <c r="G175" s="220"/>
      <c r="H175" s="220"/>
      <c r="I175" s="124"/>
      <c r="J175" s="124"/>
      <c r="K175" s="124"/>
      <c r="L175" s="225"/>
      <c r="M175" s="225"/>
      <c r="N175" s="124"/>
      <c r="O175" s="124"/>
      <c r="P175" s="377"/>
      <c r="Q175" s="246"/>
      <c r="R175" s="243">
        <v>2</v>
      </c>
      <c r="S175" s="388"/>
      <c r="T175" s="247"/>
      <c r="U175" s="23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377"/>
      <c r="AI175" s="124">
        <v>2</v>
      </c>
      <c r="AJ175" s="373"/>
      <c r="AK175" s="124"/>
      <c r="AL175" s="124"/>
      <c r="AM175" s="124"/>
      <c r="AN175" s="124"/>
      <c r="AO175" s="124"/>
      <c r="AP175" s="124"/>
      <c r="AQ175" s="124"/>
      <c r="AR175" s="225"/>
      <c r="AS175" s="225"/>
      <c r="AT175" s="124"/>
      <c r="AU175" s="124"/>
      <c r="AV175" s="124"/>
      <c r="AX175" s="124">
        <v>2</v>
      </c>
      <c r="AY175" s="373"/>
      <c r="AZ175" s="124"/>
      <c r="BA175" s="124"/>
      <c r="BB175" s="124"/>
      <c r="BC175" s="124"/>
      <c r="BD175" s="124"/>
      <c r="BE175" s="124"/>
      <c r="BF175" s="124"/>
      <c r="BG175" s="225"/>
      <c r="BH175" s="225"/>
      <c r="BI175" s="124"/>
      <c r="BJ175" s="124"/>
      <c r="BK175" s="124"/>
      <c r="BM175" s="124">
        <v>2</v>
      </c>
      <c r="BN175" s="373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377"/>
      <c r="CB175" s="124">
        <v>2</v>
      </c>
      <c r="CC175" s="373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377"/>
    </row>
    <row r="176" spans="1:93" ht="15.75" hidden="1">
      <c r="A176" s="124">
        <v>3</v>
      </c>
      <c r="B176" s="368"/>
      <c r="C176" s="124"/>
      <c r="D176" s="124"/>
      <c r="E176" s="220"/>
      <c r="F176" s="220"/>
      <c r="G176" s="220"/>
      <c r="H176" s="220"/>
      <c r="I176" s="124"/>
      <c r="J176" s="124"/>
      <c r="K176" s="124"/>
      <c r="L176" s="225"/>
      <c r="M176" s="225"/>
      <c r="N176" s="124"/>
      <c r="O176" s="124"/>
      <c r="P176" s="377"/>
      <c r="Q176" s="246"/>
      <c r="R176" s="243">
        <v>3</v>
      </c>
      <c r="S176" s="388"/>
      <c r="T176" s="247"/>
      <c r="U176" s="23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377"/>
      <c r="AI176" s="124">
        <v>3</v>
      </c>
      <c r="AJ176" s="373"/>
      <c r="AK176" s="124"/>
      <c r="AL176" s="124"/>
      <c r="AM176" s="124"/>
      <c r="AN176" s="124"/>
      <c r="AO176" s="124"/>
      <c r="AP176" s="124"/>
      <c r="AQ176" s="124"/>
      <c r="AR176" s="225"/>
      <c r="AS176" s="225"/>
      <c r="AT176" s="124"/>
      <c r="AU176" s="124"/>
      <c r="AV176" s="124"/>
      <c r="AX176" s="124">
        <v>3</v>
      </c>
      <c r="AY176" s="373"/>
      <c r="AZ176" s="124"/>
      <c r="BA176" s="124"/>
      <c r="BB176" s="124"/>
      <c r="BC176" s="124"/>
      <c r="BD176" s="124"/>
      <c r="BE176" s="124"/>
      <c r="BF176" s="124"/>
      <c r="BG176" s="225"/>
      <c r="BH176" s="225"/>
      <c r="BI176" s="124"/>
      <c r="BJ176" s="124"/>
      <c r="BK176" s="124"/>
      <c r="BM176" s="124">
        <v>3</v>
      </c>
      <c r="BN176" s="373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377"/>
      <c r="CB176" s="124">
        <v>3</v>
      </c>
      <c r="CC176" s="373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377"/>
    </row>
    <row r="177" spans="1:256" ht="16.5" hidden="1" customHeight="1">
      <c r="A177" s="124">
        <v>4</v>
      </c>
      <c r="B177" s="368"/>
      <c r="C177" s="124"/>
      <c r="D177" s="124"/>
      <c r="E177" s="220"/>
      <c r="F177" s="220"/>
      <c r="G177" s="220"/>
      <c r="H177" s="220"/>
      <c r="I177" s="124"/>
      <c r="J177" s="124"/>
      <c r="K177" s="124"/>
      <c r="L177" s="225"/>
      <c r="M177" s="225"/>
      <c r="N177" s="124"/>
      <c r="O177" s="124"/>
      <c r="P177" s="377"/>
      <c r="Q177" s="246"/>
      <c r="R177" s="243">
        <v>4</v>
      </c>
      <c r="S177" s="388"/>
      <c r="T177" s="243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377"/>
      <c r="AI177" s="124">
        <v>4</v>
      </c>
      <c r="AJ177" s="373"/>
      <c r="AK177" s="124"/>
      <c r="AL177" s="124"/>
      <c r="AM177" s="124"/>
      <c r="AN177" s="124"/>
      <c r="AO177" s="124"/>
      <c r="AP177" s="124"/>
      <c r="AQ177" s="124"/>
      <c r="AR177" s="225"/>
      <c r="AS177" s="225"/>
      <c r="AT177" s="124"/>
      <c r="AU177" s="124"/>
      <c r="AV177" s="124"/>
      <c r="AX177" s="124">
        <v>4</v>
      </c>
      <c r="AY177" s="373"/>
      <c r="AZ177" s="124"/>
      <c r="BA177" s="124"/>
      <c r="BB177" s="124"/>
      <c r="BC177" s="124"/>
      <c r="BD177" s="124"/>
      <c r="BE177" s="124"/>
      <c r="BF177" s="124"/>
      <c r="BG177" s="225"/>
      <c r="BH177" s="225"/>
      <c r="BI177" s="124"/>
      <c r="BJ177" s="124"/>
      <c r="BK177" s="124"/>
      <c r="BM177" s="124">
        <v>4</v>
      </c>
      <c r="BN177" s="373"/>
      <c r="BO177" s="229"/>
      <c r="BP177" s="229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377"/>
      <c r="CB177" s="124">
        <v>4</v>
      </c>
      <c r="CC177" s="373"/>
      <c r="CD177" s="229"/>
      <c r="CE177" s="229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377"/>
    </row>
    <row r="178" spans="1:256" ht="16.5" hidden="1" customHeight="1">
      <c r="A178" s="124">
        <v>5</v>
      </c>
      <c r="B178" s="368"/>
      <c r="C178" s="124"/>
      <c r="D178" s="124"/>
      <c r="E178" s="220"/>
      <c r="F178" s="220"/>
      <c r="G178" s="220"/>
      <c r="H178" s="220"/>
      <c r="I178" s="124"/>
      <c r="J178" s="124"/>
      <c r="K178" s="124"/>
      <c r="L178" s="225"/>
      <c r="M178" s="225"/>
      <c r="N178" s="124"/>
      <c r="O178" s="124"/>
      <c r="P178" s="377"/>
      <c r="Q178" s="246"/>
      <c r="R178" s="243">
        <v>5</v>
      </c>
      <c r="S178" s="388"/>
      <c r="T178" s="243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377"/>
      <c r="AI178" s="124">
        <v>5</v>
      </c>
      <c r="AJ178" s="373"/>
      <c r="AK178" s="124"/>
      <c r="AL178" s="124"/>
      <c r="AM178" s="124"/>
      <c r="AN178" s="124"/>
      <c r="AO178" s="124"/>
      <c r="AP178" s="124"/>
      <c r="AQ178" s="124"/>
      <c r="AR178" s="225"/>
      <c r="AS178" s="225"/>
      <c r="AT178" s="124"/>
      <c r="AU178" s="124"/>
      <c r="AV178" s="124"/>
      <c r="AX178" s="124">
        <v>5</v>
      </c>
      <c r="AY178" s="373"/>
      <c r="AZ178" s="124"/>
      <c r="BA178" s="124"/>
      <c r="BB178" s="124"/>
      <c r="BC178" s="124"/>
      <c r="BD178" s="124"/>
      <c r="BE178" s="124"/>
      <c r="BF178" s="124"/>
      <c r="BG178" s="225"/>
      <c r="BH178" s="225"/>
      <c r="BI178" s="124"/>
      <c r="BJ178" s="124"/>
      <c r="BK178" s="124"/>
      <c r="BM178" s="124">
        <v>5</v>
      </c>
      <c r="BN178" s="373"/>
      <c r="BO178" s="234"/>
      <c r="BP178" s="23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377"/>
      <c r="CB178" s="124">
        <v>5</v>
      </c>
      <c r="CC178" s="373"/>
      <c r="CD178" s="234"/>
      <c r="CE178" s="23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377"/>
    </row>
    <row r="179" spans="1:256" ht="16.5" hidden="1" customHeight="1">
      <c r="A179" s="124">
        <v>6</v>
      </c>
      <c r="B179" s="368"/>
      <c r="C179" s="124"/>
      <c r="D179" s="124"/>
      <c r="E179" s="220"/>
      <c r="F179" s="220"/>
      <c r="G179" s="220"/>
      <c r="H179" s="220"/>
      <c r="I179" s="124"/>
      <c r="J179" s="124"/>
      <c r="K179" s="124"/>
      <c r="L179" s="225"/>
      <c r="M179" s="225"/>
      <c r="N179" s="124"/>
      <c r="O179" s="124"/>
      <c r="P179" s="377"/>
      <c r="Q179" s="246"/>
      <c r="R179" s="243">
        <v>6</v>
      </c>
      <c r="S179" s="388"/>
      <c r="T179" s="243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377"/>
      <c r="AI179" s="124">
        <v>6</v>
      </c>
      <c r="AJ179" s="373"/>
      <c r="AK179" s="124"/>
      <c r="AL179" s="124"/>
      <c r="AM179" s="124"/>
      <c r="AN179" s="124"/>
      <c r="AO179" s="124"/>
      <c r="AP179" s="124"/>
      <c r="AQ179" s="124"/>
      <c r="AR179" s="225"/>
      <c r="AS179" s="225"/>
      <c r="AT179" s="124"/>
      <c r="AU179" s="124"/>
      <c r="AV179" s="124"/>
      <c r="AX179" s="124">
        <v>6</v>
      </c>
      <c r="AY179" s="373"/>
      <c r="AZ179" s="124"/>
      <c r="BA179" s="124"/>
      <c r="BB179" s="124"/>
      <c r="BC179" s="124"/>
      <c r="BD179" s="124"/>
      <c r="BE179" s="124"/>
      <c r="BF179" s="124"/>
      <c r="BG179" s="225"/>
      <c r="BH179" s="225"/>
      <c r="BI179" s="124"/>
      <c r="BJ179" s="124"/>
      <c r="BK179" s="124"/>
      <c r="BM179" s="124">
        <v>6</v>
      </c>
      <c r="BN179" s="373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377"/>
      <c r="CB179" s="124">
        <v>6</v>
      </c>
      <c r="CC179" s="373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377"/>
    </row>
    <row r="180" spans="1:256" ht="16.5" hidden="1" customHeight="1">
      <c r="A180" s="124">
        <v>7</v>
      </c>
      <c r="B180" s="368"/>
      <c r="C180" s="124"/>
      <c r="D180" s="124"/>
      <c r="E180" s="220"/>
      <c r="F180" s="220"/>
      <c r="G180" s="220"/>
      <c r="H180" s="220"/>
      <c r="I180" s="124"/>
      <c r="J180" s="124"/>
      <c r="K180" s="124"/>
      <c r="L180" s="225"/>
      <c r="M180" s="225"/>
      <c r="N180" s="124"/>
      <c r="O180" s="124"/>
      <c r="P180" s="377"/>
      <c r="Q180" s="246"/>
      <c r="R180" s="243">
        <v>7</v>
      </c>
      <c r="S180" s="388"/>
      <c r="T180" s="243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377"/>
      <c r="AI180" s="124">
        <v>7</v>
      </c>
      <c r="AJ180" s="373"/>
      <c r="AK180" s="124"/>
      <c r="AL180" s="124"/>
      <c r="AM180" s="124"/>
      <c r="AN180" s="124"/>
      <c r="AO180" s="124"/>
      <c r="AP180" s="124"/>
      <c r="AQ180" s="124"/>
      <c r="AR180" s="225"/>
      <c r="AS180" s="225"/>
      <c r="AT180" s="124"/>
      <c r="AU180" s="124"/>
      <c r="AV180" s="124"/>
      <c r="AX180" s="124">
        <v>7</v>
      </c>
      <c r="AY180" s="373"/>
      <c r="AZ180" s="124"/>
      <c r="BA180" s="124"/>
      <c r="BB180" s="124"/>
      <c r="BC180" s="124"/>
      <c r="BD180" s="124"/>
      <c r="BE180" s="124"/>
      <c r="BF180" s="124"/>
      <c r="BG180" s="225"/>
      <c r="BH180" s="225"/>
      <c r="BI180" s="124"/>
      <c r="BJ180" s="124"/>
      <c r="BK180" s="124"/>
      <c r="BM180" s="124">
        <v>7</v>
      </c>
      <c r="BN180" s="373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377"/>
      <c r="CB180" s="124">
        <v>7</v>
      </c>
      <c r="CC180" s="373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377"/>
    </row>
    <row r="181" spans="1:256" ht="16.5" hidden="1" customHeight="1">
      <c r="A181" s="124">
        <v>8</v>
      </c>
      <c r="B181" s="368"/>
      <c r="C181" s="124"/>
      <c r="D181" s="124"/>
      <c r="E181" s="220"/>
      <c r="F181" s="220"/>
      <c r="G181" s="220"/>
      <c r="H181" s="220"/>
      <c r="I181" s="124"/>
      <c r="J181" s="124"/>
      <c r="K181" s="124"/>
      <c r="L181" s="225"/>
      <c r="M181" s="225"/>
      <c r="N181" s="124"/>
      <c r="O181" s="124"/>
      <c r="P181" s="377"/>
      <c r="Q181" s="246"/>
      <c r="R181" s="243">
        <v>8</v>
      </c>
      <c r="S181" s="388"/>
      <c r="T181" s="243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377"/>
      <c r="AI181" s="124">
        <v>8</v>
      </c>
      <c r="AJ181" s="373"/>
      <c r="AK181" s="124"/>
      <c r="AL181" s="124"/>
      <c r="AM181" s="124"/>
      <c r="AN181" s="124"/>
      <c r="AO181" s="124"/>
      <c r="AP181" s="124"/>
      <c r="AQ181" s="124"/>
      <c r="AR181" s="225"/>
      <c r="AS181" s="225"/>
      <c r="AT181" s="124"/>
      <c r="AU181" s="124"/>
      <c r="AV181" s="124"/>
      <c r="AX181" s="124">
        <v>8</v>
      </c>
      <c r="AY181" s="373"/>
      <c r="AZ181" s="124"/>
      <c r="BA181" s="124"/>
      <c r="BB181" s="124"/>
      <c r="BC181" s="124"/>
      <c r="BD181" s="124"/>
      <c r="BE181" s="124"/>
      <c r="BF181" s="124"/>
      <c r="BG181" s="225"/>
      <c r="BH181" s="225"/>
      <c r="BI181" s="124"/>
      <c r="BJ181" s="124"/>
      <c r="BK181" s="124"/>
      <c r="BM181" s="124">
        <v>8</v>
      </c>
      <c r="BN181" s="373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377"/>
      <c r="CB181" s="124">
        <v>8</v>
      </c>
      <c r="CC181" s="373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377"/>
    </row>
    <row r="182" spans="1:256" ht="16.5" hidden="1" customHeight="1">
      <c r="A182" s="124">
        <v>9</v>
      </c>
      <c r="B182" s="368"/>
      <c r="C182" s="124"/>
      <c r="D182" s="124"/>
      <c r="E182" s="220"/>
      <c r="F182" s="220"/>
      <c r="G182" s="220"/>
      <c r="H182" s="220"/>
      <c r="I182" s="124"/>
      <c r="J182" s="124"/>
      <c r="K182" s="124"/>
      <c r="L182" s="225"/>
      <c r="M182" s="225"/>
      <c r="N182" s="124"/>
      <c r="O182" s="124"/>
      <c r="P182" s="377"/>
      <c r="Q182" s="246"/>
      <c r="R182" s="243">
        <v>9</v>
      </c>
      <c r="S182" s="388"/>
      <c r="T182" s="243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377"/>
      <c r="AI182" s="124">
        <v>9</v>
      </c>
      <c r="AJ182" s="373"/>
      <c r="AK182" s="124"/>
      <c r="AL182" s="124"/>
      <c r="AM182" s="124"/>
      <c r="AN182" s="124"/>
      <c r="AO182" s="124"/>
      <c r="AP182" s="124"/>
      <c r="AQ182" s="124"/>
      <c r="AR182" s="225"/>
      <c r="AS182" s="225"/>
      <c r="AT182" s="124"/>
      <c r="AU182" s="124"/>
      <c r="AV182" s="124"/>
      <c r="AX182" s="124">
        <v>9</v>
      </c>
      <c r="AY182" s="373"/>
      <c r="AZ182" s="124"/>
      <c r="BA182" s="124"/>
      <c r="BB182" s="124"/>
      <c r="BC182" s="124"/>
      <c r="BD182" s="124"/>
      <c r="BE182" s="124"/>
      <c r="BF182" s="124"/>
      <c r="BG182" s="225"/>
      <c r="BH182" s="225"/>
      <c r="BI182" s="124"/>
      <c r="BJ182" s="124"/>
      <c r="BK182" s="124"/>
      <c r="BM182" s="124">
        <v>9</v>
      </c>
      <c r="BN182" s="373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377"/>
      <c r="CB182" s="124">
        <v>9</v>
      </c>
      <c r="CC182" s="373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377"/>
    </row>
    <row r="183" spans="1:256" ht="16.5" hidden="1" customHeight="1">
      <c r="A183" s="124">
        <v>10</v>
      </c>
      <c r="B183" s="368"/>
      <c r="C183" s="124"/>
      <c r="D183" s="124"/>
      <c r="E183" s="220"/>
      <c r="F183" s="220"/>
      <c r="G183" s="220"/>
      <c r="H183" s="220"/>
      <c r="I183" s="124"/>
      <c r="J183" s="124"/>
      <c r="K183" s="124"/>
      <c r="L183" s="225"/>
      <c r="M183" s="225"/>
      <c r="N183" s="124"/>
      <c r="O183" s="124"/>
      <c r="P183" s="377"/>
      <c r="Q183" s="246"/>
      <c r="R183" s="243">
        <v>10</v>
      </c>
      <c r="S183" s="388"/>
      <c r="T183" s="243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377"/>
      <c r="AI183" s="124">
        <v>10</v>
      </c>
      <c r="AJ183" s="373"/>
      <c r="AK183" s="124"/>
      <c r="AL183" s="124"/>
      <c r="AM183" s="124"/>
      <c r="AN183" s="124"/>
      <c r="AO183" s="124"/>
      <c r="AP183" s="124"/>
      <c r="AQ183" s="124"/>
      <c r="AR183" s="225"/>
      <c r="AS183" s="225"/>
      <c r="AT183" s="124"/>
      <c r="AU183" s="124"/>
      <c r="AV183" s="124"/>
      <c r="AX183" s="124">
        <v>10</v>
      </c>
      <c r="AY183" s="373"/>
      <c r="AZ183" s="124"/>
      <c r="BA183" s="124"/>
      <c r="BB183" s="124"/>
      <c r="BC183" s="124"/>
      <c r="BD183" s="124"/>
      <c r="BE183" s="124"/>
      <c r="BF183" s="124"/>
      <c r="BG183" s="225"/>
      <c r="BH183" s="225"/>
      <c r="BI183" s="124"/>
      <c r="BJ183" s="124"/>
      <c r="BK183" s="124"/>
      <c r="BM183" s="124">
        <v>10</v>
      </c>
      <c r="BN183" s="373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377"/>
      <c r="CB183" s="124">
        <v>10</v>
      </c>
      <c r="CC183" s="373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377"/>
    </row>
    <row r="184" spans="1:256" ht="16.5" hidden="1" customHeight="1">
      <c r="A184" s="124">
        <v>11</v>
      </c>
      <c r="B184" s="368"/>
      <c r="C184" s="124"/>
      <c r="D184" s="124"/>
      <c r="E184" s="220"/>
      <c r="F184" s="220"/>
      <c r="G184" s="220"/>
      <c r="H184" s="220"/>
      <c r="I184" s="124"/>
      <c r="J184" s="124"/>
      <c r="K184" s="124"/>
      <c r="L184" s="225"/>
      <c r="M184" s="225"/>
      <c r="N184" s="124"/>
      <c r="O184" s="124"/>
      <c r="P184" s="377"/>
      <c r="Q184" s="246"/>
      <c r="R184" s="243">
        <v>11</v>
      </c>
      <c r="S184" s="388"/>
      <c r="T184" s="243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377"/>
      <c r="AI184" s="124">
        <v>11</v>
      </c>
      <c r="AJ184" s="373"/>
      <c r="AK184" s="124"/>
      <c r="AL184" s="124"/>
      <c r="AM184" s="124"/>
      <c r="AN184" s="124"/>
      <c r="AO184" s="124"/>
      <c r="AP184" s="124"/>
      <c r="AQ184" s="124"/>
      <c r="AR184" s="225"/>
      <c r="AS184" s="225"/>
      <c r="AT184" s="124"/>
      <c r="AU184" s="124"/>
      <c r="AV184" s="124"/>
      <c r="AX184" s="124">
        <v>11</v>
      </c>
      <c r="AY184" s="373"/>
      <c r="AZ184" s="124"/>
      <c r="BA184" s="124"/>
      <c r="BB184" s="124"/>
      <c r="BC184" s="124"/>
      <c r="BD184" s="124"/>
      <c r="BE184" s="124"/>
      <c r="BF184" s="124"/>
      <c r="BG184" s="225"/>
      <c r="BH184" s="225"/>
      <c r="BI184" s="124"/>
      <c r="BJ184" s="124"/>
      <c r="BK184" s="124"/>
      <c r="BM184" s="124">
        <v>11</v>
      </c>
      <c r="BN184" s="373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377"/>
      <c r="CB184" s="124">
        <v>11</v>
      </c>
      <c r="CC184" s="373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377"/>
    </row>
    <row r="185" spans="1:256" ht="16.5" hidden="1" customHeight="1">
      <c r="A185" s="124">
        <v>12</v>
      </c>
      <c r="B185" s="368"/>
      <c r="C185" s="124"/>
      <c r="D185" s="124"/>
      <c r="E185" s="220"/>
      <c r="F185" s="220"/>
      <c r="G185" s="220"/>
      <c r="H185" s="220"/>
      <c r="I185" s="124"/>
      <c r="J185" s="124"/>
      <c r="K185" s="124"/>
      <c r="L185" s="225"/>
      <c r="M185" s="225"/>
      <c r="N185" s="124"/>
      <c r="O185" s="124"/>
      <c r="P185" s="377"/>
      <c r="Q185" s="246"/>
      <c r="R185" s="243">
        <v>12</v>
      </c>
      <c r="S185" s="388"/>
      <c r="T185" s="243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377"/>
      <c r="AI185" s="124">
        <v>12</v>
      </c>
      <c r="AJ185" s="373"/>
      <c r="AK185" s="124"/>
      <c r="AL185" s="124"/>
      <c r="AM185" s="124"/>
      <c r="AN185" s="124"/>
      <c r="AO185" s="124"/>
      <c r="AP185" s="124"/>
      <c r="AQ185" s="124"/>
      <c r="AR185" s="225"/>
      <c r="AS185" s="225"/>
      <c r="AT185" s="124"/>
      <c r="AU185" s="124"/>
      <c r="AV185" s="124"/>
      <c r="AX185" s="124">
        <v>12</v>
      </c>
      <c r="AY185" s="373"/>
      <c r="AZ185" s="124"/>
      <c r="BA185" s="124"/>
      <c r="BB185" s="124"/>
      <c r="BC185" s="124"/>
      <c r="BD185" s="124"/>
      <c r="BE185" s="124"/>
      <c r="BF185" s="124"/>
      <c r="BG185" s="225"/>
      <c r="BH185" s="225"/>
      <c r="BI185" s="124"/>
      <c r="BJ185" s="124"/>
      <c r="BK185" s="124"/>
      <c r="BM185" s="124">
        <v>12</v>
      </c>
      <c r="BN185" s="373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377"/>
      <c r="CB185" s="124">
        <v>12</v>
      </c>
      <c r="CC185" s="373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377"/>
    </row>
    <row r="186" spans="1:256" ht="16.5" hidden="1" customHeight="1">
      <c r="A186" s="124">
        <v>13</v>
      </c>
      <c r="B186" s="368"/>
      <c r="C186" s="124"/>
      <c r="D186" s="124"/>
      <c r="E186" s="220"/>
      <c r="F186" s="220"/>
      <c r="G186" s="220"/>
      <c r="H186" s="220"/>
      <c r="I186" s="124"/>
      <c r="J186" s="124"/>
      <c r="K186" s="124"/>
      <c r="L186" s="225"/>
      <c r="M186" s="225"/>
      <c r="N186" s="124"/>
      <c r="O186" s="124"/>
      <c r="P186" s="377"/>
      <c r="Q186" s="246"/>
      <c r="R186" s="243">
        <v>13</v>
      </c>
      <c r="S186" s="388"/>
      <c r="T186" s="243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377"/>
      <c r="AI186" s="124">
        <v>13</v>
      </c>
      <c r="AJ186" s="373"/>
      <c r="AK186" s="124"/>
      <c r="AL186" s="124"/>
      <c r="AM186" s="124"/>
      <c r="AN186" s="124"/>
      <c r="AO186" s="124"/>
      <c r="AP186" s="124"/>
      <c r="AQ186" s="124"/>
      <c r="AR186" s="225"/>
      <c r="AS186" s="225"/>
      <c r="AT186" s="124"/>
      <c r="AU186" s="124"/>
      <c r="AV186" s="124"/>
      <c r="AX186" s="124">
        <v>13</v>
      </c>
      <c r="AY186" s="373"/>
      <c r="AZ186" s="124"/>
      <c r="BA186" s="124"/>
      <c r="BB186" s="124"/>
      <c r="BC186" s="124"/>
      <c r="BD186" s="124"/>
      <c r="BE186" s="124"/>
      <c r="BF186" s="124"/>
      <c r="BG186" s="225"/>
      <c r="BH186" s="225"/>
      <c r="BI186" s="124"/>
      <c r="BJ186" s="124"/>
      <c r="BK186" s="124"/>
      <c r="BM186" s="124">
        <v>13</v>
      </c>
      <c r="BN186" s="373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377"/>
      <c r="CB186" s="124">
        <v>13</v>
      </c>
      <c r="CC186" s="373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377"/>
    </row>
    <row r="187" spans="1:256" ht="16.5" hidden="1" customHeight="1">
      <c r="A187" s="124">
        <v>14</v>
      </c>
      <c r="B187" s="368"/>
      <c r="C187" s="124"/>
      <c r="D187" s="124"/>
      <c r="E187" s="220"/>
      <c r="F187" s="220"/>
      <c r="G187" s="220"/>
      <c r="H187" s="220"/>
      <c r="I187" s="124"/>
      <c r="J187" s="124"/>
      <c r="K187" s="124"/>
      <c r="L187" s="225"/>
      <c r="M187" s="225"/>
      <c r="N187" s="124"/>
      <c r="O187" s="124"/>
      <c r="P187" s="377"/>
      <c r="Q187" s="246"/>
      <c r="R187" s="243">
        <v>14</v>
      </c>
      <c r="S187" s="388"/>
      <c r="T187" s="243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377"/>
      <c r="AI187" s="124">
        <v>14</v>
      </c>
      <c r="AJ187" s="373"/>
      <c r="AK187" s="124"/>
      <c r="AL187" s="124"/>
      <c r="AM187" s="124"/>
      <c r="AN187" s="124"/>
      <c r="AO187" s="124"/>
      <c r="AP187" s="124"/>
      <c r="AQ187" s="124"/>
      <c r="AR187" s="225"/>
      <c r="AS187" s="225"/>
      <c r="AT187" s="124"/>
      <c r="AU187" s="124"/>
      <c r="AV187" s="124"/>
      <c r="AX187" s="124">
        <v>14</v>
      </c>
      <c r="AY187" s="373"/>
      <c r="AZ187" s="124"/>
      <c r="BA187" s="124"/>
      <c r="BB187" s="124"/>
      <c r="BC187" s="124"/>
      <c r="BD187" s="124"/>
      <c r="BE187" s="124"/>
      <c r="BF187" s="124"/>
      <c r="BG187" s="225"/>
      <c r="BH187" s="225"/>
      <c r="BI187" s="124"/>
      <c r="BJ187" s="124"/>
      <c r="BK187" s="124"/>
      <c r="BM187" s="124">
        <v>14</v>
      </c>
      <c r="BN187" s="373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377"/>
      <c r="CB187" s="124">
        <v>14</v>
      </c>
      <c r="CC187" s="373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377"/>
    </row>
    <row r="188" spans="1:256" ht="16.5" hidden="1" customHeight="1">
      <c r="A188" s="124">
        <v>15</v>
      </c>
      <c r="B188" s="368"/>
      <c r="C188" s="124"/>
      <c r="D188" s="124"/>
      <c r="E188" s="220"/>
      <c r="F188" s="220"/>
      <c r="G188" s="220"/>
      <c r="H188" s="220"/>
      <c r="I188" s="124"/>
      <c r="J188" s="124"/>
      <c r="K188" s="124"/>
      <c r="L188" s="225"/>
      <c r="M188" s="225"/>
      <c r="N188" s="124"/>
      <c r="O188" s="124"/>
      <c r="P188" s="377"/>
      <c r="Q188" s="246"/>
      <c r="R188" s="243">
        <v>15</v>
      </c>
      <c r="S188" s="388"/>
      <c r="T188" s="243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377"/>
      <c r="AI188" s="124">
        <v>15</v>
      </c>
      <c r="AJ188" s="373"/>
      <c r="AK188" s="124"/>
      <c r="AL188" s="124"/>
      <c r="AM188" s="124"/>
      <c r="AN188" s="124"/>
      <c r="AO188" s="124"/>
      <c r="AP188" s="124"/>
      <c r="AQ188" s="124"/>
      <c r="AR188" s="225"/>
      <c r="AS188" s="225"/>
      <c r="AT188" s="124"/>
      <c r="AU188" s="124"/>
      <c r="AV188" s="124"/>
      <c r="AX188" s="124">
        <v>15</v>
      </c>
      <c r="AY188" s="373"/>
      <c r="AZ188" s="124"/>
      <c r="BA188" s="124"/>
      <c r="BB188" s="124"/>
      <c r="BC188" s="124"/>
      <c r="BD188" s="124"/>
      <c r="BE188" s="124"/>
      <c r="BF188" s="124"/>
      <c r="BG188" s="225"/>
      <c r="BH188" s="225"/>
      <c r="BI188" s="124"/>
      <c r="BJ188" s="124"/>
      <c r="BK188" s="124"/>
      <c r="BM188" s="124">
        <v>15</v>
      </c>
      <c r="BN188" s="373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377"/>
      <c r="CB188" s="124">
        <v>15</v>
      </c>
      <c r="CC188" s="373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377"/>
    </row>
    <row r="189" spans="1:256" ht="16.5" hidden="1" customHeight="1">
      <c r="A189" s="363" t="s">
        <v>1381</v>
      </c>
      <c r="B189" s="363"/>
      <c r="C189" s="124"/>
      <c r="D189" s="124"/>
      <c r="E189" s="220">
        <f>SUM(E174:E188)</f>
        <v>0</v>
      </c>
      <c r="F189" s="220">
        <f>SUM(F174:F188)</f>
        <v>0</v>
      </c>
      <c r="G189" s="220"/>
      <c r="H189" s="220"/>
      <c r="I189" s="124"/>
      <c r="J189" s="124">
        <f>SUM(J174:J188)</f>
        <v>0</v>
      </c>
      <c r="K189" s="124">
        <f>SUM(K174:K188)</f>
        <v>0</v>
      </c>
      <c r="L189" s="225">
        <f>IF(F189=0,0,(F189/E189*100))</f>
        <v>0</v>
      </c>
      <c r="M189" s="225">
        <f>IF(K189=0,0,(K189/J189*100))</f>
        <v>0</v>
      </c>
      <c r="N189" s="124"/>
      <c r="O189" s="124"/>
      <c r="P189" s="124"/>
      <c r="Q189" s="389" t="s">
        <v>1381</v>
      </c>
      <c r="R189" s="390"/>
      <c r="S189" s="390"/>
      <c r="T189" s="391"/>
      <c r="U189" s="220">
        <f>SUM(U174:U188)</f>
        <v>0</v>
      </c>
      <c r="V189" s="220">
        <f>SUM(V174:V188)</f>
        <v>0</v>
      </c>
      <c r="W189" s="220"/>
      <c r="X189" s="220"/>
      <c r="Y189" s="124"/>
      <c r="Z189" s="124">
        <f>SUM(Z174:Z188)</f>
        <v>0</v>
      </c>
      <c r="AA189" s="124">
        <f>SUM(AA174:AA188)</f>
        <v>0</v>
      </c>
      <c r="AB189" s="225">
        <f>IF(V189=0,0,(V189/U189*100))</f>
        <v>0</v>
      </c>
      <c r="AC189" s="225">
        <f>IF(AA189=0,0,(AA189/Z189*100))</f>
        <v>0</v>
      </c>
      <c r="AD189" s="124"/>
      <c r="AE189" s="124"/>
      <c r="AF189" s="124"/>
      <c r="AG189" s="124"/>
      <c r="AI189" s="377" t="s">
        <v>1381</v>
      </c>
      <c r="AJ189" s="377"/>
      <c r="AK189" s="220"/>
      <c r="AL189" s="220"/>
      <c r="AM189" s="220">
        <f>SUM(AM174:AM188)</f>
        <v>0</v>
      </c>
      <c r="AN189" s="220">
        <f>SUM(AN174:AN188)</f>
        <v>0</v>
      </c>
      <c r="AO189" s="124"/>
      <c r="AP189" s="220">
        <f>SUM(AP174:AP188)</f>
        <v>0</v>
      </c>
      <c r="AQ189" s="220">
        <f>SUM(AQ174:AQ188)</f>
        <v>0</v>
      </c>
      <c r="AR189" s="225">
        <f>IF(AL189=0,0,(AL189/AK189*100))</f>
        <v>0</v>
      </c>
      <c r="AS189" s="225">
        <f>IF(AQ189=0,0,(AQ189/AP189*100))</f>
        <v>0</v>
      </c>
      <c r="AT189" s="124"/>
      <c r="AU189" s="124"/>
      <c r="AV189" s="124"/>
      <c r="AW189" s="248"/>
      <c r="AX189" s="377" t="s">
        <v>1381</v>
      </c>
      <c r="AY189" s="377"/>
      <c r="AZ189" s="124"/>
      <c r="BA189" s="124"/>
      <c r="BB189" s="124">
        <f>SUM(BB174:BB188)</f>
        <v>0</v>
      </c>
      <c r="BC189" s="124">
        <f>SUM(BC174:BC188)</f>
        <v>0</v>
      </c>
      <c r="BD189" s="124"/>
      <c r="BE189" s="124">
        <f>SUM(BE174:BE188)</f>
        <v>0</v>
      </c>
      <c r="BF189" s="124">
        <f>SUM(BF174:BF188)</f>
        <v>0</v>
      </c>
      <c r="BG189" s="225">
        <f>IF(BC189=0,0,(BC189/BB189*100))</f>
        <v>0</v>
      </c>
      <c r="BH189" s="225">
        <f>IF(BF189=0,0,(BF189/BE189*100))</f>
        <v>0</v>
      </c>
      <c r="BI189" s="124"/>
      <c r="BJ189" s="124"/>
      <c r="BK189" s="124"/>
      <c r="BL189" s="124"/>
      <c r="BM189" s="377" t="s">
        <v>1381</v>
      </c>
      <c r="BN189" s="377"/>
      <c r="BO189" s="124"/>
      <c r="BP189" s="124"/>
      <c r="BQ189" s="124">
        <f>SUM(BQ174:BQ188)</f>
        <v>0</v>
      </c>
      <c r="BR189" s="124">
        <f>SUM(BR174:BR188)</f>
        <v>0</v>
      </c>
      <c r="BS189" s="124"/>
      <c r="BT189" s="124">
        <f>SUM(BT174:BT188)</f>
        <v>0</v>
      </c>
      <c r="BU189" s="124">
        <f>SUM(BU174:BU188)</f>
        <v>0</v>
      </c>
      <c r="BV189" s="225">
        <f>IF(BR189=0,0,(BR189/BQ189*100))</f>
        <v>0</v>
      </c>
      <c r="BW189" s="225">
        <f>IF(BU189=0,0,(BU189/BT189*100))</f>
        <v>0</v>
      </c>
      <c r="BX189" s="124"/>
      <c r="BY189" s="124"/>
      <c r="BZ189" s="124"/>
      <c r="CA189" s="124"/>
      <c r="CB189" s="377" t="s">
        <v>1381</v>
      </c>
      <c r="CC189" s="377"/>
      <c r="CD189" s="124"/>
      <c r="CE189" s="124"/>
      <c r="CF189" s="124">
        <f>SUM(CF174:CF188)</f>
        <v>0</v>
      </c>
      <c r="CG189" s="124">
        <f>SUM(CG174:CG188)</f>
        <v>0</v>
      </c>
      <c r="CH189" s="124"/>
      <c r="CI189" s="124">
        <f>SUM(CI174:CI188)</f>
        <v>0</v>
      </c>
      <c r="CJ189" s="124">
        <f>SUM(CJ174:CJ188)</f>
        <v>0</v>
      </c>
      <c r="CK189" s="225">
        <f>IF(CG189=0,0,(CG189/CF189*100))</f>
        <v>0</v>
      </c>
      <c r="CL189" s="225">
        <f>IF(CJ189=0,0,(CJ189/CI189*100))</f>
        <v>0</v>
      </c>
      <c r="CM189" s="124"/>
      <c r="CN189" s="124"/>
      <c r="CO189" s="124"/>
      <c r="CP189" s="124"/>
      <c r="CQ189" s="124"/>
      <c r="CR189" s="124"/>
      <c r="CS189" s="363" t="s">
        <v>1381</v>
      </c>
      <c r="CT189" s="363"/>
      <c r="CU189" s="124"/>
      <c r="CV189" s="124"/>
      <c r="CW189" s="220">
        <f>SUM(CW174:CW188)</f>
        <v>0</v>
      </c>
      <c r="CX189" s="220">
        <f>SUM(CX174:CX188)</f>
        <v>0</v>
      </c>
      <c r="CY189" s="220"/>
      <c r="CZ189" s="220"/>
      <c r="DA189" s="124"/>
      <c r="DB189" s="124">
        <f>SUM(DB174:DB188)</f>
        <v>0</v>
      </c>
      <c r="DC189" s="124">
        <f>SUM(DC174:DC188)</f>
        <v>0</v>
      </c>
      <c r="DD189" s="225">
        <f>IF(CX189=0,0,(CX189/CW189*100))</f>
        <v>0</v>
      </c>
      <c r="DE189" s="225">
        <f>IF(DC189=0,0,(DC189/DB189*100))</f>
        <v>0</v>
      </c>
      <c r="DF189" s="124"/>
      <c r="DG189" s="124"/>
      <c r="DH189" s="124"/>
      <c r="DI189" s="363" t="s">
        <v>1381</v>
      </c>
      <c r="DJ189" s="363"/>
      <c r="DK189" s="124"/>
      <c r="DL189" s="124"/>
      <c r="DM189" s="220">
        <f>SUM(DM174:DM188)</f>
        <v>0</v>
      </c>
      <c r="DN189" s="220">
        <f>SUM(DN174:DN188)</f>
        <v>0</v>
      </c>
      <c r="DO189" s="220"/>
      <c r="DP189" s="220"/>
      <c r="DQ189" s="124"/>
      <c r="DR189" s="124">
        <f>SUM(DR174:DR188)</f>
        <v>0</v>
      </c>
      <c r="DS189" s="124">
        <f>SUM(DS174:DS188)</f>
        <v>0</v>
      </c>
      <c r="DT189" s="225">
        <f>IF(DN189=0,0,(DN189/DM189*100))</f>
        <v>0</v>
      </c>
      <c r="DU189" s="225">
        <f>IF(DS189=0,0,(DS189/DR189*100))</f>
        <v>0</v>
      </c>
      <c r="DV189" s="124"/>
      <c r="DW189" s="124"/>
      <c r="DX189" s="124"/>
      <c r="DY189" s="363" t="s">
        <v>1381</v>
      </c>
      <c r="DZ189" s="363"/>
      <c r="EA189" s="124"/>
      <c r="EB189" s="124"/>
      <c r="EC189" s="220">
        <f>SUM(EC174:EC188)</f>
        <v>0</v>
      </c>
      <c r="ED189" s="220">
        <f>SUM(ED174:ED188)</f>
        <v>0</v>
      </c>
      <c r="EE189" s="220"/>
      <c r="EF189" s="220"/>
      <c r="EG189" s="124"/>
      <c r="EH189" s="124">
        <f>SUM(EH174:EH188)</f>
        <v>0</v>
      </c>
      <c r="EI189" s="124">
        <f>SUM(EI174:EI188)</f>
        <v>0</v>
      </c>
      <c r="EJ189" s="225">
        <f>IF(ED189=0,0,(ED189/EC189*100))</f>
        <v>0</v>
      </c>
      <c r="EK189" s="225">
        <f>IF(EI189=0,0,(EI189/EH189*100))</f>
        <v>0</v>
      </c>
      <c r="EL189" s="124"/>
      <c r="EM189" s="124"/>
      <c r="EN189" s="124"/>
      <c r="EO189" s="363" t="s">
        <v>1381</v>
      </c>
      <c r="EP189" s="363"/>
      <c r="EQ189" s="124"/>
      <c r="ER189" s="124"/>
      <c r="ES189" s="220">
        <f>SUM(ES174:ES188)</f>
        <v>0</v>
      </c>
      <c r="ET189" s="220">
        <f>SUM(ET174:ET188)</f>
        <v>0</v>
      </c>
      <c r="EU189" s="220"/>
      <c r="EV189" s="220"/>
      <c r="EW189" s="124"/>
      <c r="EX189" s="124">
        <f>SUM(EX174:EX188)</f>
        <v>0</v>
      </c>
      <c r="EY189" s="124">
        <f>SUM(EY174:EY188)</f>
        <v>0</v>
      </c>
      <c r="EZ189" s="225">
        <f>IF(ET189=0,0,(ET189/ES189*100))</f>
        <v>0</v>
      </c>
      <c r="FA189" s="225">
        <f>IF(EY189=0,0,(EY189/EX189*100))</f>
        <v>0</v>
      </c>
      <c r="FB189" s="124"/>
      <c r="FC189" s="124"/>
      <c r="FD189" s="124"/>
      <c r="FE189" s="363" t="s">
        <v>1381</v>
      </c>
      <c r="FF189" s="363"/>
      <c r="FG189" s="124"/>
      <c r="FH189" s="124"/>
      <c r="FI189" s="220">
        <f>SUM(FI174:FI188)</f>
        <v>0</v>
      </c>
      <c r="FJ189" s="220">
        <f>SUM(FJ174:FJ188)</f>
        <v>0</v>
      </c>
      <c r="FK189" s="220"/>
      <c r="FL189" s="220"/>
      <c r="FM189" s="124"/>
      <c r="FN189" s="124">
        <f>SUM(FN174:FN188)</f>
        <v>0</v>
      </c>
      <c r="FO189" s="124">
        <f>SUM(FO174:FO188)</f>
        <v>0</v>
      </c>
      <c r="FP189" s="225">
        <f>IF(FJ189=0,0,(FJ189/FI189*100))</f>
        <v>0</v>
      </c>
      <c r="FQ189" s="225">
        <f>IF(FO189=0,0,(FO189/FN189*100))</f>
        <v>0</v>
      </c>
      <c r="FR189" s="124"/>
      <c r="FS189" s="124"/>
      <c r="FT189" s="124"/>
      <c r="FU189" s="363" t="s">
        <v>1381</v>
      </c>
      <c r="FV189" s="363"/>
      <c r="FW189" s="124"/>
      <c r="FX189" s="124"/>
      <c r="FY189" s="220">
        <f>SUM(FY174:FY188)</f>
        <v>0</v>
      </c>
      <c r="FZ189" s="220">
        <f>SUM(FZ174:FZ188)</f>
        <v>0</v>
      </c>
      <c r="GA189" s="220"/>
      <c r="GB189" s="220"/>
      <c r="GC189" s="124"/>
      <c r="GD189" s="124">
        <f>SUM(GD174:GD188)</f>
        <v>0</v>
      </c>
      <c r="GE189" s="124">
        <f>SUM(GE174:GE188)</f>
        <v>0</v>
      </c>
      <c r="GF189" s="225">
        <f>IF(FZ189=0,0,(FZ189/FY189*100))</f>
        <v>0</v>
      </c>
      <c r="GG189" s="225">
        <f>IF(GE189=0,0,(GE189/GD189*100))</f>
        <v>0</v>
      </c>
      <c r="GH189" s="124"/>
      <c r="GI189" s="124"/>
      <c r="GJ189" s="124"/>
      <c r="GK189" s="363" t="s">
        <v>1381</v>
      </c>
      <c r="GL189" s="363"/>
      <c r="GM189" s="124"/>
      <c r="GN189" s="124"/>
      <c r="GO189" s="220">
        <f>SUM(GO174:GO188)</f>
        <v>0</v>
      </c>
      <c r="GP189" s="220">
        <f>SUM(GP174:GP188)</f>
        <v>0</v>
      </c>
      <c r="GQ189" s="220"/>
      <c r="GR189" s="220"/>
      <c r="GS189" s="124"/>
      <c r="GT189" s="124">
        <f>SUM(GT174:GT188)</f>
        <v>0</v>
      </c>
      <c r="GU189" s="124">
        <f>SUM(GU174:GU188)</f>
        <v>0</v>
      </c>
      <c r="GV189" s="225">
        <f>IF(GP189=0,0,(GP189/GO189*100))</f>
        <v>0</v>
      </c>
      <c r="GW189" s="225">
        <f>IF(GU189=0,0,(GU189/GT189*100))</f>
        <v>0</v>
      </c>
      <c r="GX189" s="124"/>
      <c r="GY189" s="124"/>
      <c r="GZ189" s="124"/>
      <c r="HA189" s="363" t="s">
        <v>1381</v>
      </c>
      <c r="HB189" s="363"/>
      <c r="HC189" s="124"/>
      <c r="HD189" s="124"/>
      <c r="HE189" s="220">
        <f>SUM(HE174:HE188)</f>
        <v>0</v>
      </c>
      <c r="HF189" s="220">
        <f>SUM(HF174:HF188)</f>
        <v>0</v>
      </c>
      <c r="HG189" s="220"/>
      <c r="HH189" s="220"/>
      <c r="HI189" s="124"/>
      <c r="HJ189" s="124">
        <f>SUM(HJ174:HJ188)</f>
        <v>0</v>
      </c>
      <c r="HK189" s="124">
        <f>SUM(HK174:HK188)</f>
        <v>0</v>
      </c>
      <c r="HL189" s="225">
        <f>IF(HF189=0,0,(HF189/HE189*100))</f>
        <v>0</v>
      </c>
      <c r="HM189" s="225">
        <f>IF(HK189=0,0,(HK189/HJ189*100))</f>
        <v>0</v>
      </c>
      <c r="HN189" s="124"/>
      <c r="HO189" s="124"/>
      <c r="HP189" s="124"/>
      <c r="HQ189" s="363" t="s">
        <v>1381</v>
      </c>
      <c r="HR189" s="363"/>
      <c r="HS189" s="124"/>
      <c r="HT189" s="124"/>
      <c r="HU189" s="220">
        <f>SUM(HU174:HU188)</f>
        <v>0</v>
      </c>
      <c r="HV189" s="220">
        <f>SUM(HV174:HV188)</f>
        <v>0</v>
      </c>
      <c r="HW189" s="220"/>
      <c r="HX189" s="220"/>
      <c r="HY189" s="124"/>
      <c r="HZ189" s="124">
        <f>SUM(HZ174:HZ188)</f>
        <v>0</v>
      </c>
      <c r="IA189" s="124">
        <f>SUM(IA174:IA188)</f>
        <v>0</v>
      </c>
      <c r="IB189" s="225">
        <f>IF(HV189=0,0,(HV189/HU189*100))</f>
        <v>0</v>
      </c>
      <c r="IC189" s="225">
        <f>IF(IA189=0,0,(IA189/HZ189*100))</f>
        <v>0</v>
      </c>
      <c r="ID189" s="124"/>
      <c r="IE189" s="124"/>
      <c r="IF189" s="124"/>
      <c r="IG189" s="363" t="s">
        <v>1381</v>
      </c>
      <c r="IH189" s="363"/>
      <c r="II189" s="124"/>
      <c r="IJ189" s="124"/>
      <c r="IK189" s="220">
        <f>SUM(IK174:IK188)</f>
        <v>0</v>
      </c>
      <c r="IL189" s="220">
        <f>SUM(IL174:IL188)</f>
        <v>0</v>
      </c>
      <c r="IM189" s="220"/>
      <c r="IN189" s="220"/>
      <c r="IO189" s="124"/>
      <c r="IP189" s="124">
        <f>SUM(IP174:IP188)</f>
        <v>0</v>
      </c>
      <c r="IQ189" s="124">
        <f>SUM(IQ174:IQ188)</f>
        <v>0</v>
      </c>
      <c r="IR189" s="225">
        <f>IF(IL189=0,0,(IL189/IK189*100))</f>
        <v>0</v>
      </c>
      <c r="IS189" s="225">
        <f>IF(IQ189=0,0,(IQ189/IP189*100))</f>
        <v>0</v>
      </c>
      <c r="IT189" s="124"/>
      <c r="IU189" s="124"/>
      <c r="IV189" s="124"/>
    </row>
    <row r="190" spans="1:256" ht="16.5" customHeight="1">
      <c r="A190" s="363" t="s">
        <v>1395</v>
      </c>
      <c r="B190" s="363"/>
      <c r="C190" s="124"/>
      <c r="D190" s="124"/>
      <c r="E190" s="220">
        <f>E173+E157+E141+E189</f>
        <v>0</v>
      </c>
      <c r="F190" s="220">
        <f>F173+F157+F141+F189</f>
        <v>0</v>
      </c>
      <c r="G190" s="220"/>
      <c r="H190" s="220"/>
      <c r="I190" s="124"/>
      <c r="J190" s="220">
        <f>J173+J157+J141+J189</f>
        <v>0</v>
      </c>
      <c r="K190" s="220">
        <f>K173+K157+K141+K189</f>
        <v>0</v>
      </c>
      <c r="L190" s="225">
        <f>IF(F190=0,0,(F190/E190*100))</f>
        <v>0</v>
      </c>
      <c r="M190" s="225">
        <f>IF(K190=0,0,(K190/J190*100))</f>
        <v>0</v>
      </c>
      <c r="N190" s="124"/>
      <c r="O190" s="124"/>
      <c r="P190" s="124"/>
      <c r="Q190" s="246"/>
      <c r="R190" s="392" t="s">
        <v>1395</v>
      </c>
      <c r="S190" s="393"/>
      <c r="T190" s="243"/>
      <c r="U190" s="124"/>
      <c r="V190" s="227">
        <f>V173+V157+V141</f>
        <v>520</v>
      </c>
      <c r="W190" s="227">
        <f>W173+W157+W141</f>
        <v>433</v>
      </c>
      <c r="X190" s="124"/>
      <c r="Y190" s="124"/>
      <c r="Z190" s="124"/>
      <c r="AA190" s="124">
        <f>AA173+AA157+AA141</f>
        <v>0</v>
      </c>
      <c r="AB190" s="124">
        <f>AB173+AB157+AB141</f>
        <v>0</v>
      </c>
      <c r="AC190" s="225">
        <f>IF(W190=0,0,(W190/V190*100))</f>
        <v>83.269230769230774</v>
      </c>
      <c r="AD190" s="225">
        <f>IF(AB190=0,0,(AB190/AA190*100))</f>
        <v>0</v>
      </c>
      <c r="AE190" s="124"/>
      <c r="AF190" s="124"/>
      <c r="AG190" s="124"/>
      <c r="AI190" s="382" t="s">
        <v>1395</v>
      </c>
      <c r="AJ190" s="382"/>
      <c r="AK190" s="242"/>
      <c r="AL190" s="242"/>
      <c r="AM190" s="242">
        <f>AM173+AM157+AM141+AM189</f>
        <v>500</v>
      </c>
      <c r="AN190" s="242">
        <f>AN173+AN157+AN141+AN189</f>
        <v>335</v>
      </c>
      <c r="AO190" s="242"/>
      <c r="AP190" s="242">
        <f>AP173+AP157+AP141+AP189</f>
        <v>0</v>
      </c>
      <c r="AQ190" s="242">
        <f>AQ173+AQ157+AQ141+AQ189</f>
        <v>0</v>
      </c>
      <c r="AR190" s="225">
        <f>IF(AN190=0,0,(AN190/AM190*100))</f>
        <v>67</v>
      </c>
      <c r="AS190" s="225">
        <f>IF(AQ190=0,0,(AQ190/AP190*100))</f>
        <v>0</v>
      </c>
      <c r="AT190" s="124">
        <f>AT157+AT141</f>
        <v>45</v>
      </c>
      <c r="AU190" s="124">
        <f>AU157+AU141</f>
        <v>0</v>
      </c>
      <c r="AV190" s="124"/>
      <c r="AX190" s="382" t="s">
        <v>1395</v>
      </c>
      <c r="AY190" s="382"/>
      <c r="AZ190" s="242"/>
      <c r="BA190" s="242"/>
      <c r="BB190" s="242">
        <f>BB173+BB157+BB141</f>
        <v>0</v>
      </c>
      <c r="BC190" s="242">
        <f>BC173+BC157+BC141</f>
        <v>0</v>
      </c>
      <c r="BD190" s="124"/>
      <c r="BE190" s="124">
        <f>BE173+BE157+BE141</f>
        <v>0</v>
      </c>
      <c r="BF190" s="124">
        <f>BF173+BF157+BF141</f>
        <v>0</v>
      </c>
      <c r="BG190" s="225">
        <f>IF(BC190=0,0,(BC190/BB190*100))</f>
        <v>0</v>
      </c>
      <c r="BH190" s="225">
        <f>IF(BF190=0,0,(BF190/BE190*100))</f>
        <v>0</v>
      </c>
      <c r="BI190" s="124"/>
      <c r="BJ190" s="124"/>
      <c r="BK190" s="124"/>
      <c r="BM190" s="384" t="s">
        <v>1395</v>
      </c>
      <c r="BN190" s="384"/>
      <c r="BO190" s="243"/>
      <c r="BP190" s="243"/>
      <c r="BQ190" s="242">
        <f>BQ173+BQ157+BQ141</f>
        <v>0</v>
      </c>
      <c r="BR190" s="242">
        <f>BR173+BR157+BR141</f>
        <v>0</v>
      </c>
      <c r="BS190" s="242"/>
      <c r="BT190" s="242">
        <f>BT173+BT157+BT141</f>
        <v>0</v>
      </c>
      <c r="BU190" s="242">
        <f>BU173+BU157+BU141</f>
        <v>0</v>
      </c>
      <c r="BV190" s="225">
        <f>IF(BR190=0,0,(BR190/BQ190*100))</f>
        <v>0</v>
      </c>
      <c r="BW190" s="225">
        <f>IF(BU190=0,0,(BU190/BT190*100))</f>
        <v>0</v>
      </c>
      <c r="BX190" s="124"/>
      <c r="BY190" s="124"/>
      <c r="BZ190" s="124"/>
      <c r="CB190" s="377" t="s">
        <v>1395</v>
      </c>
      <c r="CC190" s="377"/>
      <c r="CD190" s="124"/>
      <c r="CE190" s="124"/>
      <c r="CF190" s="124">
        <f>CF173+CF157+CF141</f>
        <v>0</v>
      </c>
      <c r="CG190" s="124">
        <f>CG173+CG157+CG141</f>
        <v>0</v>
      </c>
      <c r="CH190" s="124"/>
      <c r="CI190" s="124">
        <f>CI173+CI157+CI141</f>
        <v>0</v>
      </c>
      <c r="CJ190" s="124">
        <f>CJ173+CJ157+CJ141</f>
        <v>0</v>
      </c>
      <c r="CK190" s="225">
        <f>IF(CG190=0,0,(CG190/CF190*100))</f>
        <v>0</v>
      </c>
      <c r="CL190" s="225">
        <f>IF(CJ190=0,0,(CJ190/CI190*100))</f>
        <v>0</v>
      </c>
      <c r="CM190" s="124"/>
      <c r="CN190" s="124"/>
      <c r="CO190" s="124"/>
    </row>
    <row r="191" spans="1:256" ht="16.5" customHeight="1">
      <c r="A191" s="381" t="s">
        <v>1396</v>
      </c>
      <c r="B191" s="381"/>
      <c r="C191" s="124"/>
      <c r="D191" s="124"/>
      <c r="E191" s="224">
        <f>E190+E125</f>
        <v>500</v>
      </c>
      <c r="F191" s="224">
        <f>F190+F125</f>
        <v>336</v>
      </c>
      <c r="G191" s="224"/>
      <c r="H191" s="224"/>
      <c r="I191" s="227">
        <f>I190+I125</f>
        <v>0</v>
      </c>
      <c r="J191" s="242">
        <f>J190+J125</f>
        <v>0</v>
      </c>
      <c r="K191" s="242">
        <f>K190+K125</f>
        <v>100</v>
      </c>
      <c r="L191" s="225">
        <f>IF(F191=0,0,(F191/E191*100))</f>
        <v>67.2</v>
      </c>
      <c r="M191" s="225" t="e">
        <f>IF(K191=0,0,(K191/J191*100))</f>
        <v>#DIV/0!</v>
      </c>
      <c r="N191" s="249"/>
      <c r="O191" s="249"/>
      <c r="P191" s="249"/>
      <c r="Q191" s="72"/>
      <c r="R191" s="394" t="s">
        <v>1396</v>
      </c>
      <c r="S191" s="395"/>
      <c r="T191" s="124"/>
      <c r="U191" s="124"/>
      <c r="V191" s="224">
        <f>V190+V125</f>
        <v>2167</v>
      </c>
      <c r="W191" s="224">
        <f>W190+W125</f>
        <v>1630</v>
      </c>
      <c r="X191" s="224"/>
      <c r="Y191" s="224"/>
      <c r="Z191" s="227">
        <f>Z190+Z125</f>
        <v>0</v>
      </c>
      <c r="AA191" s="242">
        <f>AA190+AA125</f>
        <v>0</v>
      </c>
      <c r="AB191" s="242">
        <f>AB190+AB125</f>
        <v>0</v>
      </c>
      <c r="AC191" s="225">
        <f>IF(W191=0,0,(W191/V191*100))</f>
        <v>75.219197046608215</v>
      </c>
      <c r="AD191" s="225">
        <f>IF(AB191=0,0,(AB191/AA191*100))</f>
        <v>0</v>
      </c>
      <c r="AE191" s="249"/>
      <c r="AF191" s="249"/>
      <c r="AG191" s="249"/>
      <c r="AI191" s="396" t="s">
        <v>1396</v>
      </c>
      <c r="AJ191" s="396"/>
      <c r="AK191" s="242"/>
      <c r="AL191" s="242"/>
      <c r="AM191" s="242">
        <f>AM190+AM125</f>
        <v>2091</v>
      </c>
      <c r="AN191" s="242">
        <f>AN190+AN125</f>
        <v>1524</v>
      </c>
      <c r="AO191" s="242">
        <f>AO190+AO125</f>
        <v>0</v>
      </c>
      <c r="AP191" s="242">
        <f>AP190+AP125</f>
        <v>0</v>
      </c>
      <c r="AQ191" s="242">
        <f>AQ190+AQ125</f>
        <v>0</v>
      </c>
      <c r="AR191" s="225">
        <f>IF(AN191=0,0,(AN191/AM191*100))</f>
        <v>72.883787661406032</v>
      </c>
      <c r="AS191" s="225">
        <f>IF(AQ191=0,0,(AQ191/AP191*100))</f>
        <v>0</v>
      </c>
      <c r="AT191" s="249"/>
      <c r="AU191" s="249"/>
      <c r="AV191" s="249"/>
      <c r="AX191" s="396" t="s">
        <v>1396</v>
      </c>
      <c r="AY191" s="396"/>
      <c r="AZ191" s="242"/>
      <c r="BA191" s="242"/>
      <c r="BB191" s="242">
        <f>BB190+BB125</f>
        <v>0</v>
      </c>
      <c r="BC191" s="242">
        <f>BC190+BC125</f>
        <v>0</v>
      </c>
      <c r="BD191" s="243">
        <f>BD190+BD125</f>
        <v>0</v>
      </c>
      <c r="BE191" s="243">
        <f>BE190+BE125</f>
        <v>0</v>
      </c>
      <c r="BF191" s="243">
        <f>BF190+BF125</f>
        <v>0</v>
      </c>
      <c r="BG191" s="225">
        <f>IF(BC191=0,0,(BC191/BB191*100))</f>
        <v>0</v>
      </c>
      <c r="BH191" s="225">
        <f>IF(BF191=0,0,(BF191/BE191*100))</f>
        <v>0</v>
      </c>
      <c r="BI191" s="249"/>
      <c r="BJ191" s="249"/>
      <c r="BK191" s="249"/>
      <c r="BM191" s="397" t="s">
        <v>1396</v>
      </c>
      <c r="BN191" s="397"/>
      <c r="BO191" s="243"/>
      <c r="BP191" s="243"/>
      <c r="BQ191" s="242">
        <f>BQ190+BQ125</f>
        <v>0</v>
      </c>
      <c r="BR191" s="242">
        <f>BR190+BR125</f>
        <v>0</v>
      </c>
      <c r="BS191" s="242">
        <f>BS190+BS125</f>
        <v>0</v>
      </c>
      <c r="BT191" s="242">
        <f>BT190+BT125</f>
        <v>0</v>
      </c>
      <c r="BU191" s="242">
        <f>BU190+BU125</f>
        <v>0</v>
      </c>
      <c r="BV191" s="225">
        <f>IF(BR191=0,0,(BR191/BQ191*100))</f>
        <v>0</v>
      </c>
      <c r="BW191" s="225">
        <f>IF(BU191=0,0,(BU191/BT191*100))</f>
        <v>0</v>
      </c>
      <c r="BX191" s="249"/>
      <c r="BY191" s="249"/>
      <c r="BZ191" s="249"/>
      <c r="CB191" s="398" t="s">
        <v>1396</v>
      </c>
      <c r="CC191" s="398"/>
      <c r="CD191" s="124"/>
      <c r="CE191" s="124"/>
      <c r="CF191" s="124">
        <f>CF190+CF125</f>
        <v>0</v>
      </c>
      <c r="CG191" s="124">
        <f>CG190+CG125</f>
        <v>0</v>
      </c>
      <c r="CH191" s="124">
        <f>CH190+CH125</f>
        <v>0</v>
      </c>
      <c r="CI191" s="124">
        <f>CI190+CI125</f>
        <v>0</v>
      </c>
      <c r="CJ191" s="124">
        <f>CJ190+CJ125</f>
        <v>0</v>
      </c>
      <c r="CK191" s="225">
        <f>IF(CG191=0,0,(CG191/CF191*100))</f>
        <v>0</v>
      </c>
      <c r="CL191" s="225">
        <f>IF(CJ191=0,0,(CJ191/CI191*100))</f>
        <v>0</v>
      </c>
      <c r="CM191" s="249"/>
      <c r="CN191" s="249"/>
      <c r="CO191" s="249"/>
    </row>
    <row r="192" spans="1:256" ht="16.5" customHeight="1">
      <c r="A192" s="405" t="s">
        <v>1397</v>
      </c>
      <c r="B192" s="406"/>
      <c r="C192" s="406"/>
      <c r="D192" s="407"/>
      <c r="E192" s="408">
        <f>F191+K191</f>
        <v>436</v>
      </c>
      <c r="F192" s="409"/>
      <c r="G192" s="409"/>
      <c r="H192" s="409"/>
      <c r="I192" s="409"/>
      <c r="J192" s="409"/>
      <c r="K192" s="410"/>
      <c r="L192" s="411">
        <f>IF((F191+K191)=0,0,((F191+K191)/(E191+J191))*100)</f>
        <v>87.2</v>
      </c>
      <c r="M192" s="412"/>
      <c r="N192" s="249"/>
      <c r="O192" s="249"/>
      <c r="P192" s="249"/>
      <c r="Q192" s="72"/>
      <c r="R192" s="405" t="s">
        <v>1397</v>
      </c>
      <c r="S192" s="406"/>
      <c r="T192" s="406"/>
      <c r="U192" s="407"/>
      <c r="V192" s="408">
        <f>W191+AB191</f>
        <v>1630</v>
      </c>
      <c r="W192" s="409"/>
      <c r="X192" s="409"/>
      <c r="Y192" s="409"/>
      <c r="Z192" s="409"/>
      <c r="AA192" s="409"/>
      <c r="AB192" s="410"/>
      <c r="AC192" s="413">
        <f>V192/V191+AA191</f>
        <v>0.7521919704660821</v>
      </c>
      <c r="AD192" s="414"/>
      <c r="AE192" s="249"/>
      <c r="AF192" s="249"/>
      <c r="AG192" s="249"/>
      <c r="AI192" s="402" t="s">
        <v>1243</v>
      </c>
      <c r="AJ192" s="403"/>
      <c r="AK192" s="403"/>
      <c r="AL192" s="404"/>
      <c r="AM192" s="402">
        <f>+AN191+AQ191</f>
        <v>1524</v>
      </c>
      <c r="AN192" s="403"/>
      <c r="AO192" s="403"/>
      <c r="AP192" s="403"/>
      <c r="AQ192" s="404"/>
      <c r="AR192" s="225"/>
      <c r="AS192" s="225"/>
      <c r="AT192" s="249"/>
      <c r="AU192" s="249"/>
      <c r="AV192" s="249"/>
      <c r="AX192" s="399" t="s">
        <v>1398</v>
      </c>
      <c r="AY192" s="400"/>
      <c r="AZ192" s="400"/>
      <c r="BA192" s="401"/>
      <c r="BB192" s="402">
        <f>+BC191+BF191</f>
        <v>0</v>
      </c>
      <c r="BC192" s="403"/>
      <c r="BD192" s="403"/>
      <c r="BE192" s="403"/>
      <c r="BF192" s="404"/>
      <c r="BG192" s="225"/>
      <c r="BH192" s="225"/>
      <c r="BI192" s="249"/>
      <c r="BJ192" s="249"/>
      <c r="BK192" s="249"/>
      <c r="BM192" s="399" t="s">
        <v>1243</v>
      </c>
      <c r="BN192" s="400"/>
      <c r="BO192" s="400"/>
      <c r="BP192" s="401"/>
      <c r="BQ192" s="402">
        <f>BR191+BU191</f>
        <v>0</v>
      </c>
      <c r="BR192" s="403"/>
      <c r="BS192" s="403"/>
      <c r="BT192" s="403"/>
      <c r="BU192" s="404"/>
      <c r="BV192" s="225"/>
      <c r="BW192" s="225"/>
      <c r="BX192" s="249"/>
      <c r="BY192" s="249"/>
      <c r="BZ192" s="249"/>
      <c r="CB192" s="415" t="s">
        <v>1243</v>
      </c>
      <c r="CC192" s="416"/>
      <c r="CD192" s="416"/>
      <c r="CE192" s="417"/>
      <c r="CF192" s="415">
        <f>CG191+CJ191</f>
        <v>0</v>
      </c>
      <c r="CG192" s="416"/>
      <c r="CH192" s="416"/>
      <c r="CI192" s="416"/>
      <c r="CJ192" s="417"/>
      <c r="CK192" s="225"/>
      <c r="CL192" s="225"/>
      <c r="CM192" s="249"/>
      <c r="CN192" s="249"/>
      <c r="CO192" s="249"/>
    </row>
    <row r="193" spans="1:93">
      <c r="A193" s="418" t="s">
        <v>1370</v>
      </c>
      <c r="B193" s="418"/>
      <c r="C193" s="418"/>
      <c r="D193" s="418"/>
      <c r="E193" s="418"/>
      <c r="F193" s="418"/>
      <c r="G193" s="418"/>
      <c r="H193" s="418"/>
      <c r="I193" s="418"/>
      <c r="J193" s="418"/>
      <c r="K193" s="418"/>
      <c r="L193" s="418"/>
      <c r="M193" s="418"/>
      <c r="N193" s="418"/>
      <c r="O193" s="418"/>
      <c r="P193" s="418"/>
      <c r="R193" s="418" t="s">
        <v>1399</v>
      </c>
      <c r="S193" s="418"/>
      <c r="T193" s="418"/>
      <c r="U193" s="418"/>
      <c r="V193" s="418"/>
      <c r="W193" s="418"/>
      <c r="X193" s="418"/>
      <c r="Y193" s="418"/>
      <c r="Z193" s="418"/>
      <c r="AA193" s="418"/>
      <c r="AB193" s="418"/>
      <c r="AC193" s="418"/>
      <c r="AD193" s="418"/>
      <c r="AE193" s="418"/>
      <c r="AF193" s="418"/>
      <c r="AG193" s="418"/>
      <c r="AI193" s="418" t="s">
        <v>1423</v>
      </c>
      <c r="AJ193" s="418"/>
      <c r="AK193" s="418"/>
      <c r="AL193" s="418"/>
      <c r="AM193" s="418"/>
      <c r="AN193" s="418"/>
      <c r="AO193" s="418"/>
      <c r="AP193" s="418"/>
      <c r="AQ193" s="418"/>
      <c r="AR193" s="418"/>
      <c r="AS193" s="418"/>
      <c r="AT193" s="418"/>
      <c r="AU193" s="418"/>
      <c r="AV193" s="418"/>
      <c r="AX193" s="418" t="s">
        <v>1400</v>
      </c>
      <c r="AY193" s="418"/>
      <c r="AZ193" s="418"/>
      <c r="BA193" s="418"/>
      <c r="BB193" s="418"/>
      <c r="BC193" s="418"/>
      <c r="BD193" s="418"/>
      <c r="BE193" s="418"/>
      <c r="BF193" s="418"/>
      <c r="BG193" s="418"/>
      <c r="BH193" s="418"/>
      <c r="BI193" s="418"/>
      <c r="BJ193" s="418"/>
      <c r="BK193" s="418"/>
      <c r="BM193" s="418" t="s">
        <v>1373</v>
      </c>
      <c r="BN193" s="418"/>
      <c r="BO193" s="418"/>
      <c r="BP193" s="418"/>
      <c r="BQ193" s="418"/>
      <c r="BR193" s="418"/>
      <c r="BS193" s="418"/>
      <c r="BT193" s="418"/>
      <c r="BU193" s="418"/>
      <c r="BV193" s="418"/>
      <c r="BW193" s="418"/>
      <c r="BX193" s="418"/>
      <c r="BY193" s="418"/>
      <c r="BZ193" s="418"/>
      <c r="CB193" s="418" t="s">
        <v>1401</v>
      </c>
      <c r="CC193" s="418"/>
      <c r="CD193" s="418"/>
      <c r="CE193" s="418"/>
      <c r="CF193" s="418"/>
      <c r="CG193" s="418"/>
      <c r="CH193" s="418"/>
      <c r="CI193" s="418"/>
      <c r="CJ193" s="418"/>
      <c r="CK193" s="418"/>
      <c r="CL193" s="418"/>
      <c r="CM193" s="418"/>
      <c r="CN193" s="418"/>
      <c r="CO193" s="418"/>
    </row>
    <row r="194" spans="1:93" ht="15.75">
      <c r="A194" s="250"/>
      <c r="B194" s="251"/>
      <c r="C194" s="252"/>
      <c r="D194" s="253"/>
      <c r="E194" s="254"/>
      <c r="F194" s="252"/>
      <c r="G194" s="252"/>
      <c r="H194" s="252"/>
      <c r="I194" s="252"/>
      <c r="J194" s="255"/>
      <c r="K194" s="256"/>
      <c r="L194" s="257"/>
      <c r="M194" s="419" t="s">
        <v>1402</v>
      </c>
      <c r="N194" s="419"/>
      <c r="O194" s="419"/>
      <c r="P194" s="419"/>
      <c r="R194" s="250"/>
      <c r="S194" s="251"/>
      <c r="T194" s="252"/>
      <c r="U194" s="253"/>
      <c r="V194" s="254"/>
      <c r="W194" s="252"/>
      <c r="X194" s="252"/>
      <c r="Y194" s="252"/>
      <c r="Z194" s="252"/>
      <c r="AA194" s="255"/>
      <c r="AB194" s="256"/>
      <c r="AC194" s="257"/>
      <c r="AD194" s="419" t="s">
        <v>1402</v>
      </c>
      <c r="AE194" s="419"/>
      <c r="AF194" s="419"/>
      <c r="AG194" s="419"/>
      <c r="AI194" s="250"/>
      <c r="AJ194" s="251"/>
      <c r="AK194" s="252"/>
      <c r="AL194" s="253"/>
      <c r="AM194" s="254"/>
      <c r="AN194" s="252"/>
      <c r="AO194" s="252"/>
      <c r="AP194" s="255"/>
      <c r="AQ194" s="256"/>
      <c r="AR194" s="257"/>
      <c r="AS194" s="419" t="s">
        <v>1402</v>
      </c>
      <c r="AT194" s="419"/>
      <c r="AU194" s="419"/>
      <c r="AV194" s="419"/>
      <c r="AX194" s="250"/>
      <c r="AY194" s="251"/>
      <c r="AZ194" s="252"/>
      <c r="BA194" s="253"/>
      <c r="BB194" s="254"/>
      <c r="BC194" s="252"/>
      <c r="BD194" s="252"/>
      <c r="BE194" s="255"/>
      <c r="BF194" s="256"/>
      <c r="BG194" s="257"/>
      <c r="BH194" s="419" t="s">
        <v>1402</v>
      </c>
      <c r="BI194" s="419"/>
      <c r="BJ194" s="419"/>
      <c r="BK194" s="419"/>
      <c r="BM194" s="250"/>
      <c r="BN194" s="251"/>
      <c r="BO194" s="252"/>
      <c r="BP194" s="253"/>
      <c r="BQ194" s="254"/>
      <c r="BR194" s="252"/>
      <c r="BS194" s="252"/>
      <c r="BT194" s="255"/>
      <c r="BU194" s="256"/>
      <c r="BV194" s="257"/>
      <c r="BW194" s="419" t="s">
        <v>1402</v>
      </c>
      <c r="BX194" s="419"/>
      <c r="BY194" s="419"/>
      <c r="BZ194" s="419"/>
      <c r="CB194" s="250"/>
      <c r="CC194" s="251"/>
      <c r="CD194" s="252"/>
      <c r="CE194" s="253"/>
      <c r="CF194" s="254"/>
      <c r="CG194" s="252"/>
      <c r="CH194" s="252"/>
      <c r="CI194" s="255"/>
      <c r="CJ194" s="256"/>
      <c r="CK194" s="257"/>
      <c r="CL194" s="419" t="s">
        <v>1402</v>
      </c>
      <c r="CM194" s="419"/>
      <c r="CN194" s="419"/>
      <c r="CO194" s="419"/>
    </row>
    <row r="195" spans="1:93" ht="15.75">
      <c r="A195" s="250"/>
      <c r="B195" s="251"/>
      <c r="C195" s="252"/>
      <c r="D195" s="252"/>
      <c r="E195" s="254"/>
      <c r="F195" s="252"/>
      <c r="G195" s="252"/>
      <c r="H195" s="252"/>
      <c r="I195" s="252"/>
      <c r="J195" s="255"/>
      <c r="K195" s="256"/>
      <c r="L195" s="257"/>
      <c r="M195" s="254"/>
      <c r="N195" s="252"/>
      <c r="O195" s="252"/>
      <c r="P195" s="258"/>
      <c r="R195" s="250"/>
      <c r="S195" s="251"/>
      <c r="T195" s="252"/>
      <c r="U195" s="252"/>
      <c r="V195" s="254"/>
      <c r="W195" s="252"/>
      <c r="X195" s="252"/>
      <c r="Y195" s="252"/>
      <c r="Z195" s="252"/>
      <c r="AA195" s="255"/>
      <c r="AB195" s="256"/>
      <c r="AC195" s="257"/>
      <c r="AD195" s="254"/>
      <c r="AE195" s="252"/>
      <c r="AF195" s="252"/>
      <c r="AG195" s="258"/>
      <c r="AI195" s="250"/>
      <c r="AJ195" s="251"/>
      <c r="AK195" s="252"/>
      <c r="AL195" s="252"/>
      <c r="AM195" s="254"/>
      <c r="AN195" s="252"/>
      <c r="AO195" s="252"/>
      <c r="AP195" s="255"/>
      <c r="AQ195" s="256"/>
      <c r="AR195" s="257"/>
      <c r="AS195" s="254"/>
      <c r="AT195" s="252"/>
      <c r="AU195" s="252"/>
      <c r="AV195" s="258"/>
      <c r="AX195" s="250"/>
      <c r="AY195" s="251"/>
      <c r="AZ195" s="252"/>
      <c r="BA195" s="252"/>
      <c r="BB195" s="254"/>
      <c r="BC195" s="252"/>
      <c r="BD195" s="252"/>
      <c r="BE195" s="255"/>
      <c r="BF195" s="256"/>
      <c r="BG195" s="257"/>
      <c r="BH195" s="254"/>
      <c r="BI195" s="252"/>
      <c r="BJ195" s="252"/>
      <c r="BK195" s="258"/>
      <c r="BM195" s="250"/>
      <c r="BN195" s="251"/>
      <c r="BO195" s="252"/>
      <c r="BP195" s="252"/>
      <c r="BQ195" s="254"/>
      <c r="BR195" s="252"/>
      <c r="BS195" s="252"/>
      <c r="BT195" s="255"/>
      <c r="BU195" s="256"/>
      <c r="BV195" s="257"/>
      <c r="BW195" s="254"/>
      <c r="BX195" s="252"/>
      <c r="BY195" s="252"/>
      <c r="BZ195" s="258"/>
      <c r="CB195" s="250"/>
      <c r="CC195" s="251"/>
      <c r="CD195" s="252"/>
      <c r="CE195" s="252"/>
      <c r="CF195" s="254"/>
      <c r="CG195" s="252"/>
      <c r="CH195" s="252"/>
      <c r="CI195" s="255"/>
      <c r="CJ195" s="256"/>
      <c r="CK195" s="257"/>
      <c r="CL195" s="254"/>
      <c r="CM195" s="252"/>
      <c r="CN195" s="252"/>
      <c r="CO195" s="258"/>
    </row>
    <row r="196" spans="1:93" ht="15.75">
      <c r="A196" s="250"/>
      <c r="B196" s="259"/>
      <c r="C196" s="260"/>
      <c r="D196" s="260"/>
      <c r="E196" s="261"/>
      <c r="F196" s="262"/>
      <c r="G196" s="262"/>
      <c r="H196" s="262"/>
      <c r="I196" s="260"/>
      <c r="J196" s="255"/>
      <c r="K196" s="263"/>
      <c r="L196" s="264"/>
      <c r="M196" s="265"/>
      <c r="N196" s="260"/>
      <c r="O196" s="260"/>
      <c r="P196" s="266"/>
      <c r="R196" s="250"/>
      <c r="S196" s="259"/>
      <c r="T196" s="260"/>
      <c r="U196" s="260"/>
      <c r="V196" s="261"/>
      <c r="W196" s="262"/>
      <c r="X196" s="262"/>
      <c r="Y196" s="262"/>
      <c r="Z196" s="260"/>
      <c r="AA196" s="255"/>
      <c r="AB196" s="263"/>
      <c r="AC196" s="264"/>
      <c r="AD196" s="265"/>
      <c r="AE196" s="260"/>
      <c r="AF196" s="260"/>
      <c r="AG196" s="266"/>
      <c r="AI196" s="250"/>
      <c r="AJ196" s="259"/>
      <c r="AK196" s="260"/>
      <c r="AL196" s="260"/>
      <c r="AM196" s="261"/>
      <c r="AN196" s="262"/>
      <c r="AO196" s="260"/>
      <c r="AP196" s="255"/>
      <c r="AQ196" s="263"/>
      <c r="AR196" s="264"/>
      <c r="AS196" s="265"/>
      <c r="AT196" s="260"/>
      <c r="AU196" s="260"/>
      <c r="AV196" s="266"/>
      <c r="AX196" s="250"/>
      <c r="AY196" s="259"/>
      <c r="AZ196" s="260"/>
      <c r="BA196" s="260"/>
      <c r="BB196" s="261"/>
      <c r="BC196" s="262"/>
      <c r="BD196" s="260"/>
      <c r="BE196" s="255"/>
      <c r="BF196" s="263"/>
      <c r="BG196" s="264"/>
      <c r="BH196" s="265"/>
      <c r="BI196" s="260"/>
      <c r="BJ196" s="260"/>
      <c r="BK196" s="266"/>
      <c r="BM196" s="250"/>
      <c r="BN196" s="259"/>
      <c r="BO196" s="260"/>
      <c r="BP196" s="260"/>
      <c r="BQ196" s="261"/>
      <c r="BR196" s="262"/>
      <c r="BS196" s="260"/>
      <c r="BT196" s="255"/>
      <c r="BU196" s="263"/>
      <c r="BV196" s="264"/>
      <c r="BW196" s="265"/>
      <c r="BX196" s="260"/>
      <c r="BY196" s="260"/>
      <c r="BZ196" s="266"/>
      <c r="CB196" s="250"/>
      <c r="CC196" s="259"/>
      <c r="CD196" s="260"/>
      <c r="CE196" s="260"/>
      <c r="CF196" s="261"/>
      <c r="CG196" s="262"/>
      <c r="CH196" s="260"/>
      <c r="CI196" s="255"/>
      <c r="CJ196" s="263"/>
      <c r="CK196" s="264"/>
      <c r="CL196" s="265"/>
      <c r="CM196" s="260"/>
      <c r="CN196" s="260"/>
      <c r="CO196" s="266"/>
    </row>
    <row r="197" spans="1:93" ht="15.75">
      <c r="A197" s="250"/>
      <c r="B197" s="420" t="s">
        <v>1359</v>
      </c>
      <c r="C197" s="421"/>
      <c r="D197" s="421"/>
      <c r="E197" s="422" t="s">
        <v>1358</v>
      </c>
      <c r="F197" s="422"/>
      <c r="G197" s="422"/>
      <c r="H197" s="422"/>
      <c r="I197" s="422"/>
      <c r="J197" s="422"/>
      <c r="K197" s="422"/>
      <c r="L197" s="422"/>
      <c r="M197" s="423" t="s">
        <v>1360</v>
      </c>
      <c r="N197" s="423"/>
      <c r="O197" s="423"/>
      <c r="P197" s="423"/>
      <c r="R197" s="250"/>
      <c r="S197" s="420" t="s">
        <v>1359</v>
      </c>
      <c r="T197" s="421"/>
      <c r="U197" s="421"/>
      <c r="V197" s="422" t="s">
        <v>1358</v>
      </c>
      <c r="W197" s="422"/>
      <c r="X197" s="422"/>
      <c r="Y197" s="422"/>
      <c r="Z197" s="422"/>
      <c r="AA197" s="422"/>
      <c r="AB197" s="422"/>
      <c r="AC197" s="422"/>
      <c r="AD197" s="423" t="s">
        <v>1360</v>
      </c>
      <c r="AE197" s="423"/>
      <c r="AF197" s="423"/>
      <c r="AG197" s="423"/>
      <c r="AI197" s="250"/>
      <c r="AJ197" s="420" t="s">
        <v>1359</v>
      </c>
      <c r="AK197" s="421"/>
      <c r="AL197" s="421"/>
      <c r="AM197" s="422" t="s">
        <v>1358</v>
      </c>
      <c r="AN197" s="422"/>
      <c r="AO197" s="422"/>
      <c r="AP197" s="422"/>
      <c r="AQ197" s="422"/>
      <c r="AR197" s="422"/>
      <c r="AS197" s="423" t="s">
        <v>1360</v>
      </c>
      <c r="AT197" s="423"/>
      <c r="AU197" s="423"/>
      <c r="AV197" s="423"/>
      <c r="AX197" s="250"/>
      <c r="AY197" s="420" t="s">
        <v>1359</v>
      </c>
      <c r="AZ197" s="421"/>
      <c r="BA197" s="421"/>
      <c r="BB197" s="422" t="s">
        <v>1358</v>
      </c>
      <c r="BC197" s="422"/>
      <c r="BD197" s="422"/>
      <c r="BE197" s="422"/>
      <c r="BF197" s="422"/>
      <c r="BG197" s="422"/>
      <c r="BH197" s="423" t="s">
        <v>1360</v>
      </c>
      <c r="BI197" s="423"/>
      <c r="BJ197" s="423"/>
      <c r="BK197" s="423"/>
      <c r="BM197" s="250"/>
      <c r="BN197" s="420" t="s">
        <v>1359</v>
      </c>
      <c r="BO197" s="421"/>
      <c r="BP197" s="421"/>
      <c r="BQ197" s="422" t="s">
        <v>1358</v>
      </c>
      <c r="BR197" s="422"/>
      <c r="BS197" s="422"/>
      <c r="BT197" s="422"/>
      <c r="BU197" s="422"/>
      <c r="BV197" s="422"/>
      <c r="BW197" s="423" t="s">
        <v>1360</v>
      </c>
      <c r="BX197" s="423"/>
      <c r="BY197" s="423"/>
      <c r="BZ197" s="423"/>
      <c r="CB197" s="250"/>
      <c r="CC197" s="420" t="s">
        <v>1359</v>
      </c>
      <c r="CD197" s="421"/>
      <c r="CE197" s="421"/>
      <c r="CF197" s="422" t="s">
        <v>1358</v>
      </c>
      <c r="CG197" s="422"/>
      <c r="CH197" s="422"/>
      <c r="CI197" s="422"/>
      <c r="CJ197" s="422"/>
      <c r="CK197" s="422"/>
      <c r="CL197" s="423" t="s">
        <v>1360</v>
      </c>
      <c r="CM197" s="423"/>
      <c r="CN197" s="423"/>
      <c r="CO197" s="423"/>
    </row>
    <row r="198" spans="1:93" ht="16.5" thickBot="1">
      <c r="A198" s="267"/>
      <c r="B198" s="424" t="s">
        <v>1403</v>
      </c>
      <c r="C198" s="425"/>
      <c r="D198" s="425"/>
      <c r="E198" s="426" t="s">
        <v>1361</v>
      </c>
      <c r="F198" s="426"/>
      <c r="G198" s="426"/>
      <c r="H198" s="426"/>
      <c r="I198" s="426"/>
      <c r="J198" s="426"/>
      <c r="K198" s="426"/>
      <c r="L198" s="426"/>
      <c r="M198" s="427" t="s">
        <v>1363</v>
      </c>
      <c r="N198" s="427"/>
      <c r="O198" s="427"/>
      <c r="P198" s="427"/>
      <c r="Q198" s="335"/>
      <c r="R198" s="267"/>
      <c r="S198" s="424" t="s">
        <v>1403</v>
      </c>
      <c r="T198" s="425"/>
      <c r="U198" s="425"/>
      <c r="V198" s="426" t="s">
        <v>1361</v>
      </c>
      <c r="W198" s="426"/>
      <c r="X198" s="426"/>
      <c r="Y198" s="426"/>
      <c r="Z198" s="426"/>
      <c r="AA198" s="426"/>
      <c r="AB198" s="426"/>
      <c r="AC198" s="426"/>
      <c r="AD198" s="427" t="s">
        <v>1363</v>
      </c>
      <c r="AE198" s="427"/>
      <c r="AF198" s="427"/>
      <c r="AG198" s="427"/>
      <c r="AI198" s="267"/>
      <c r="AJ198" s="424" t="s">
        <v>1403</v>
      </c>
      <c r="AK198" s="425"/>
      <c r="AL198" s="425"/>
      <c r="AM198" s="426" t="s">
        <v>1361</v>
      </c>
      <c r="AN198" s="426"/>
      <c r="AO198" s="426"/>
      <c r="AP198" s="426"/>
      <c r="AQ198" s="426"/>
      <c r="AR198" s="426"/>
      <c r="AS198" s="427" t="s">
        <v>1363</v>
      </c>
      <c r="AT198" s="427"/>
      <c r="AU198" s="427"/>
      <c r="AV198" s="427"/>
      <c r="AX198" s="267"/>
      <c r="AY198" s="424" t="s">
        <v>1403</v>
      </c>
      <c r="AZ198" s="425"/>
      <c r="BA198" s="425"/>
      <c r="BB198" s="426" t="s">
        <v>1361</v>
      </c>
      <c r="BC198" s="426"/>
      <c r="BD198" s="426"/>
      <c r="BE198" s="426"/>
      <c r="BF198" s="426"/>
      <c r="BG198" s="426"/>
      <c r="BH198" s="427" t="s">
        <v>1363</v>
      </c>
      <c r="BI198" s="427"/>
      <c r="BJ198" s="427"/>
      <c r="BK198" s="427"/>
      <c r="BM198" s="267"/>
      <c r="BN198" s="424" t="s">
        <v>1403</v>
      </c>
      <c r="BO198" s="425"/>
      <c r="BP198" s="425"/>
      <c r="BQ198" s="426" t="s">
        <v>1361</v>
      </c>
      <c r="BR198" s="426"/>
      <c r="BS198" s="426"/>
      <c r="BT198" s="426"/>
      <c r="BU198" s="426"/>
      <c r="BV198" s="426"/>
      <c r="BW198" s="427" t="s">
        <v>1363</v>
      </c>
      <c r="BX198" s="427"/>
      <c r="BY198" s="427"/>
      <c r="BZ198" s="427"/>
      <c r="CB198" s="267"/>
      <c r="CC198" s="424" t="s">
        <v>1403</v>
      </c>
      <c r="CD198" s="425"/>
      <c r="CE198" s="425"/>
      <c r="CF198" s="426" t="s">
        <v>1361</v>
      </c>
      <c r="CG198" s="426"/>
      <c r="CH198" s="426"/>
      <c r="CI198" s="426"/>
      <c r="CJ198" s="426"/>
      <c r="CK198" s="426"/>
      <c r="CL198" s="427" t="s">
        <v>1363</v>
      </c>
      <c r="CM198" s="427"/>
      <c r="CN198" s="427"/>
      <c r="CO198" s="427"/>
    </row>
    <row r="199" spans="1:93" ht="15.75" thickTop="1"/>
    <row r="201" spans="1:93">
      <c r="B201" t="s">
        <v>1243</v>
      </c>
      <c r="S201" t="s">
        <v>1404</v>
      </c>
    </row>
    <row r="202" spans="1:93">
      <c r="B202" t="s">
        <v>1340</v>
      </c>
      <c r="C202" s="196">
        <f>F191+W191+AN191+BC191+BR191+CG191+F393+W393+AN393+BC393+BR393+CG393+F589+W589+AN589+BC589+BR589+CG589+F786+H786+W786+Y786+AN786+BC786+BR786+F983+H983+W983+Y983+AN983</f>
        <v>31702</v>
      </c>
      <c r="T202" t="s">
        <v>1340</v>
      </c>
    </row>
    <row r="203" spans="1:93">
      <c r="B203" t="s">
        <v>1341</v>
      </c>
      <c r="C203" s="196">
        <f>K191+AB191+AQ191+BF191+BU191+CJ191+K393+AB393+AQ393+BF393+BU393+CJ393+K589+AB589+AQ589+BF589+BU589+CJ589+K786+AB786+AQ786+BF786+BU786+CJ786+K983+AB983+AQ983</f>
        <v>205</v>
      </c>
      <c r="T203" t="s">
        <v>1341</v>
      </c>
    </row>
    <row r="204" spans="1:93">
      <c r="C204">
        <f>SUM(C202:C203)</f>
        <v>31907</v>
      </c>
    </row>
    <row r="207" spans="1:93" ht="15.75">
      <c r="A207" s="206" t="s">
        <v>1365</v>
      </c>
      <c r="R207" s="206" t="s">
        <v>1365</v>
      </c>
      <c r="AI207" s="206" t="s">
        <v>1365</v>
      </c>
      <c r="AX207" s="206" t="s">
        <v>1365</v>
      </c>
      <c r="BM207" s="206" t="s">
        <v>1365</v>
      </c>
      <c r="CB207" s="206" t="s">
        <v>1365</v>
      </c>
    </row>
    <row r="208" spans="1:93" ht="15.75">
      <c r="A208" s="206" t="s">
        <v>1366</v>
      </c>
      <c r="R208" s="206" t="s">
        <v>1366</v>
      </c>
      <c r="AI208" s="206" t="s">
        <v>1366</v>
      </c>
      <c r="AX208" s="206" t="s">
        <v>1366</v>
      </c>
      <c r="BM208" s="206" t="s">
        <v>1366</v>
      </c>
      <c r="CB208" s="206" t="s">
        <v>1366</v>
      </c>
    </row>
    <row r="209" spans="1:93" ht="15.75" thickBot="1"/>
    <row r="210" spans="1:93" ht="16.5" thickTop="1">
      <c r="C210" s="207" t="s">
        <v>1367</v>
      </c>
      <c r="D210" s="208"/>
      <c r="E210" s="208">
        <v>4</v>
      </c>
      <c r="F210" s="209"/>
      <c r="G210" s="209"/>
      <c r="H210" s="209"/>
      <c r="I210" s="208"/>
      <c r="J210" s="210"/>
      <c r="K210" s="211"/>
      <c r="L210" s="211"/>
      <c r="M210" s="211"/>
      <c r="N210" s="212"/>
      <c r="T210" s="207" t="s">
        <v>1367</v>
      </c>
      <c r="U210" s="208"/>
      <c r="V210" s="208">
        <v>5</v>
      </c>
      <c r="W210" s="209"/>
      <c r="X210" s="209"/>
      <c r="Y210" s="209"/>
      <c r="Z210" s="208"/>
      <c r="AA210" s="210"/>
      <c r="AB210" s="211"/>
      <c r="AC210" s="211"/>
      <c r="AD210" s="211"/>
      <c r="AE210" s="212"/>
      <c r="AK210" s="207" t="s">
        <v>1367</v>
      </c>
      <c r="AL210" s="208"/>
      <c r="AM210" s="208">
        <v>6</v>
      </c>
      <c r="AN210" s="209"/>
      <c r="AO210" s="208"/>
      <c r="AP210" s="210"/>
      <c r="AQ210" s="211"/>
      <c r="AR210" s="211"/>
      <c r="AS210" s="211"/>
      <c r="AT210" s="212"/>
      <c r="AZ210" s="207" t="s">
        <v>1367</v>
      </c>
      <c r="BA210" s="208"/>
      <c r="BB210" s="208">
        <v>7</v>
      </c>
      <c r="BC210" s="209"/>
      <c r="BD210" s="208"/>
      <c r="BE210" s="210"/>
      <c r="BF210" s="211"/>
      <c r="BG210" s="211"/>
      <c r="BH210" s="211"/>
      <c r="BI210" s="212"/>
      <c r="BO210" s="207" t="s">
        <v>1367</v>
      </c>
      <c r="BP210" s="208"/>
      <c r="BQ210" s="208">
        <v>8</v>
      </c>
      <c r="BR210" s="209"/>
      <c r="BS210" s="208"/>
      <c r="BT210" s="210"/>
      <c r="BU210" s="211"/>
      <c r="BV210" s="211"/>
      <c r="BW210" s="211"/>
      <c r="BX210" s="212"/>
      <c r="CD210" s="207" t="s">
        <v>1367</v>
      </c>
      <c r="CE210" s="208"/>
      <c r="CF210" s="208"/>
      <c r="CG210" s="209"/>
      <c r="CH210" s="208"/>
      <c r="CI210" s="210"/>
      <c r="CJ210" s="211"/>
      <c r="CK210" s="211"/>
      <c r="CL210" s="211"/>
      <c r="CM210" s="212"/>
    </row>
    <row r="211" spans="1:93" ht="16.5" thickBot="1">
      <c r="C211" s="213" t="s">
        <v>1368</v>
      </c>
      <c r="D211" s="214"/>
      <c r="E211" s="214" t="s">
        <v>1423</v>
      </c>
      <c r="F211" s="215"/>
      <c r="G211" s="215"/>
      <c r="H211" s="215"/>
      <c r="I211" s="214"/>
      <c r="J211" s="216"/>
      <c r="K211" s="217"/>
      <c r="L211" s="217"/>
      <c r="M211" s="217"/>
      <c r="N211" s="218"/>
      <c r="T211" s="213" t="s">
        <v>1368</v>
      </c>
      <c r="U211" s="214"/>
      <c r="V211" s="214" t="s">
        <v>1427</v>
      </c>
      <c r="W211" s="215"/>
      <c r="X211" s="215"/>
      <c r="Y211" s="215"/>
      <c r="Z211" s="214"/>
      <c r="AA211" s="216"/>
      <c r="AB211" s="217"/>
      <c r="AC211" s="217"/>
      <c r="AD211" s="217"/>
      <c r="AE211" s="218"/>
      <c r="AK211" s="213" t="s">
        <v>1368</v>
      </c>
      <c r="AL211" s="214"/>
      <c r="AM211" s="214" t="s">
        <v>1436</v>
      </c>
      <c r="AN211" s="215"/>
      <c r="AO211" s="214"/>
      <c r="AP211" s="216"/>
      <c r="AQ211" s="217"/>
      <c r="AR211" s="217"/>
      <c r="AS211" s="217"/>
      <c r="AT211" s="218"/>
      <c r="AZ211" s="213" t="s">
        <v>1368</v>
      </c>
      <c r="BA211" s="214"/>
      <c r="BB211" s="214" t="s">
        <v>1439</v>
      </c>
      <c r="BC211" s="215"/>
      <c r="BD211" s="214"/>
      <c r="BE211" s="216"/>
      <c r="BF211" s="217"/>
      <c r="BG211" s="217"/>
      <c r="BH211" s="217"/>
      <c r="BI211" s="218"/>
      <c r="BO211" s="213" t="s">
        <v>1368</v>
      </c>
      <c r="BP211" s="214"/>
      <c r="BQ211" s="214" t="s">
        <v>1442</v>
      </c>
      <c r="BR211" s="215"/>
      <c r="BS211" s="214"/>
      <c r="BT211" s="216"/>
      <c r="BU211" s="217"/>
      <c r="BV211" s="217"/>
      <c r="BW211" s="217"/>
      <c r="BX211" s="218"/>
      <c r="CD211" s="213" t="s">
        <v>1368</v>
      </c>
      <c r="CE211" s="214"/>
      <c r="CF211" s="214"/>
      <c r="CG211" s="215"/>
      <c r="CH211" s="214"/>
      <c r="CI211" s="216"/>
      <c r="CJ211" s="217"/>
      <c r="CK211" s="217"/>
      <c r="CL211" s="217"/>
      <c r="CM211" s="218"/>
    </row>
    <row r="212" spans="1:93" ht="15.75" thickTop="1">
      <c r="C212" s="358" t="s">
        <v>1374</v>
      </c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T212" s="358" t="s">
        <v>1374</v>
      </c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K212" s="358" t="s">
        <v>1374</v>
      </c>
      <c r="AL212" s="358"/>
      <c r="AM212" s="358"/>
      <c r="AN212" s="358"/>
      <c r="AO212" s="358"/>
      <c r="AP212" s="358"/>
      <c r="AQ212" s="358"/>
      <c r="AR212" s="358"/>
      <c r="AS212" s="358"/>
      <c r="AT212" s="358"/>
      <c r="AZ212" s="358" t="s">
        <v>1374</v>
      </c>
      <c r="BA212" s="358"/>
      <c r="BB212" s="358"/>
      <c r="BC212" s="358"/>
      <c r="BD212" s="358"/>
      <c r="BE212" s="358"/>
      <c r="BF212" s="358"/>
      <c r="BG212" s="358"/>
      <c r="BH212" s="358"/>
      <c r="BI212" s="358"/>
      <c r="BO212" s="358" t="s">
        <v>1374</v>
      </c>
      <c r="BP212" s="358"/>
      <c r="BQ212" s="358"/>
      <c r="BR212" s="358"/>
      <c r="BS212" s="358"/>
      <c r="BT212" s="358"/>
      <c r="BU212" s="358"/>
      <c r="BV212" s="358"/>
      <c r="BW212" s="358"/>
      <c r="BX212" s="358"/>
      <c r="CD212" s="358" t="s">
        <v>1405</v>
      </c>
      <c r="CE212" s="358"/>
      <c r="CF212" s="358"/>
      <c r="CG212" s="358"/>
      <c r="CH212" s="358"/>
      <c r="CI212" s="358"/>
      <c r="CJ212" s="358"/>
      <c r="CK212" s="358"/>
      <c r="CL212" s="358"/>
      <c r="CM212" s="358"/>
    </row>
    <row r="213" spans="1:93">
      <c r="A213" s="220"/>
      <c r="B213" s="220"/>
      <c r="C213" s="220"/>
      <c r="D213" s="220"/>
      <c r="E213" s="363" t="s">
        <v>1340</v>
      </c>
      <c r="F213" s="363"/>
      <c r="G213" s="219"/>
      <c r="H213" s="219"/>
      <c r="I213" s="219"/>
      <c r="J213" s="363" t="s">
        <v>1341</v>
      </c>
      <c r="K213" s="363"/>
      <c r="L213" s="363" t="s">
        <v>1244</v>
      </c>
      <c r="M213" s="363"/>
      <c r="N213" s="363" t="s">
        <v>1377</v>
      </c>
      <c r="O213" s="363"/>
      <c r="P213" s="220" t="s">
        <v>37</v>
      </c>
      <c r="R213" s="220"/>
      <c r="S213" s="220"/>
      <c r="T213" s="220"/>
      <c r="U213" s="220"/>
      <c r="V213" s="363" t="s">
        <v>1340</v>
      </c>
      <c r="W213" s="363"/>
      <c r="X213" s="219"/>
      <c r="Y213" s="219"/>
      <c r="Z213" s="219"/>
      <c r="AA213" s="363" t="s">
        <v>1341</v>
      </c>
      <c r="AB213" s="363"/>
      <c r="AC213" s="363" t="s">
        <v>1244</v>
      </c>
      <c r="AD213" s="363"/>
      <c r="AE213" s="363" t="s">
        <v>1377</v>
      </c>
      <c r="AF213" s="363"/>
      <c r="AG213" s="220" t="s">
        <v>37</v>
      </c>
      <c r="AI213" s="220"/>
      <c r="AJ213" s="220"/>
      <c r="AK213" s="220"/>
      <c r="AL213" s="220"/>
      <c r="AM213" s="363" t="s">
        <v>1340</v>
      </c>
      <c r="AN213" s="363"/>
      <c r="AO213" s="219"/>
      <c r="AP213" s="363" t="s">
        <v>1341</v>
      </c>
      <c r="AQ213" s="363"/>
      <c r="AR213" s="363" t="s">
        <v>1244</v>
      </c>
      <c r="AS213" s="363"/>
      <c r="AT213" s="363" t="s">
        <v>1377</v>
      </c>
      <c r="AU213" s="363"/>
      <c r="AV213" s="220" t="s">
        <v>37</v>
      </c>
      <c r="AX213" s="220"/>
      <c r="AY213" s="220"/>
      <c r="AZ213" s="220"/>
      <c r="BA213" s="220"/>
      <c r="BB213" s="363" t="s">
        <v>1340</v>
      </c>
      <c r="BC213" s="363"/>
      <c r="BD213" s="219"/>
      <c r="BE213" s="363" t="s">
        <v>1341</v>
      </c>
      <c r="BF213" s="363"/>
      <c r="BG213" s="363" t="s">
        <v>1244</v>
      </c>
      <c r="BH213" s="363"/>
      <c r="BI213" s="363" t="s">
        <v>1377</v>
      </c>
      <c r="BJ213" s="363"/>
      <c r="BK213" s="220" t="s">
        <v>37</v>
      </c>
      <c r="BM213" s="220"/>
      <c r="BN213" s="220"/>
      <c r="BO213" s="220"/>
      <c r="BP213" s="220"/>
      <c r="BQ213" s="363" t="s">
        <v>1340</v>
      </c>
      <c r="BR213" s="363"/>
      <c r="BS213" s="219"/>
      <c r="BT213" s="363" t="s">
        <v>1341</v>
      </c>
      <c r="BU213" s="363"/>
      <c r="BV213" s="363" t="s">
        <v>1244</v>
      </c>
      <c r="BW213" s="363"/>
      <c r="BX213" s="363" t="s">
        <v>1377</v>
      </c>
      <c r="BY213" s="363"/>
      <c r="BZ213" s="220" t="s">
        <v>37</v>
      </c>
      <c r="CB213" s="220"/>
      <c r="CC213" s="220"/>
      <c r="CD213" s="220"/>
      <c r="CE213" s="220"/>
      <c r="CF213" s="363" t="s">
        <v>1340</v>
      </c>
      <c r="CG213" s="363"/>
      <c r="CH213" s="219"/>
      <c r="CI213" s="363" t="s">
        <v>1341</v>
      </c>
      <c r="CJ213" s="363"/>
      <c r="CK213" s="363" t="s">
        <v>1244</v>
      </c>
      <c r="CL213" s="363"/>
      <c r="CM213" s="363" t="s">
        <v>1377</v>
      </c>
      <c r="CN213" s="363"/>
      <c r="CO213" s="220" t="s">
        <v>37</v>
      </c>
    </row>
    <row r="214" spans="1:93" ht="45">
      <c r="A214" s="220" t="s">
        <v>36</v>
      </c>
      <c r="B214" s="220" t="s">
        <v>1376</v>
      </c>
      <c r="C214" s="222" t="s">
        <v>6</v>
      </c>
      <c r="D214" s="222" t="s">
        <v>7</v>
      </c>
      <c r="E214" s="220" t="s">
        <v>1339</v>
      </c>
      <c r="F214" s="220" t="s">
        <v>15</v>
      </c>
      <c r="G214" s="220"/>
      <c r="H214" s="220"/>
      <c r="I214" s="220"/>
      <c r="J214" s="220" t="s">
        <v>1339</v>
      </c>
      <c r="K214" s="220" t="s">
        <v>15</v>
      </c>
      <c r="L214" s="220" t="s">
        <v>1340</v>
      </c>
      <c r="M214" s="220" t="s">
        <v>1341</v>
      </c>
      <c r="N214" s="220" t="s">
        <v>1378</v>
      </c>
      <c r="O214" s="221" t="s">
        <v>1379</v>
      </c>
      <c r="P214" s="220"/>
      <c r="R214" s="220" t="s">
        <v>36</v>
      </c>
      <c r="S214" s="220" t="s">
        <v>1376</v>
      </c>
      <c r="T214" s="222" t="s">
        <v>6</v>
      </c>
      <c r="U214" s="222" t="s">
        <v>7</v>
      </c>
      <c r="V214" s="220" t="s">
        <v>1339</v>
      </c>
      <c r="W214" s="220" t="s">
        <v>15</v>
      </c>
      <c r="X214" s="220"/>
      <c r="Y214" s="220"/>
      <c r="Z214" s="220"/>
      <c r="AA214" s="220" t="s">
        <v>1339</v>
      </c>
      <c r="AB214" s="220" t="s">
        <v>15</v>
      </c>
      <c r="AC214" s="220" t="s">
        <v>1340</v>
      </c>
      <c r="AD214" s="220" t="s">
        <v>1341</v>
      </c>
      <c r="AE214" s="220" t="s">
        <v>1378</v>
      </c>
      <c r="AF214" s="221" t="s">
        <v>1379</v>
      </c>
      <c r="AG214" s="220"/>
      <c r="AI214" s="220" t="s">
        <v>36</v>
      </c>
      <c r="AJ214" s="220" t="s">
        <v>1376</v>
      </c>
      <c r="AK214" s="222" t="s">
        <v>6</v>
      </c>
      <c r="AL214" s="222" t="s">
        <v>7</v>
      </c>
      <c r="AM214" s="220" t="s">
        <v>1339</v>
      </c>
      <c r="AN214" s="220" t="s">
        <v>15</v>
      </c>
      <c r="AO214" s="220"/>
      <c r="AP214" s="220" t="s">
        <v>1339</v>
      </c>
      <c r="AQ214" s="220" t="s">
        <v>15</v>
      </c>
      <c r="AR214" s="220" t="s">
        <v>1340</v>
      </c>
      <c r="AS214" s="220" t="s">
        <v>1341</v>
      </c>
      <c r="AT214" s="220" t="s">
        <v>1378</v>
      </c>
      <c r="AU214" s="221" t="s">
        <v>1379</v>
      </c>
      <c r="AV214" s="220"/>
      <c r="AX214" s="220" t="s">
        <v>36</v>
      </c>
      <c r="AY214" s="220" t="s">
        <v>1376</v>
      </c>
      <c r="AZ214" s="222" t="s">
        <v>6</v>
      </c>
      <c r="BA214" s="222" t="s">
        <v>7</v>
      </c>
      <c r="BB214" s="220" t="s">
        <v>1339</v>
      </c>
      <c r="BC214" s="220" t="s">
        <v>15</v>
      </c>
      <c r="BD214" s="220"/>
      <c r="BE214" s="220" t="s">
        <v>1339</v>
      </c>
      <c r="BF214" s="220" t="s">
        <v>15</v>
      </c>
      <c r="BG214" s="220" t="s">
        <v>1340</v>
      </c>
      <c r="BH214" s="220" t="s">
        <v>1341</v>
      </c>
      <c r="BI214" s="220" t="s">
        <v>1378</v>
      </c>
      <c r="BJ214" s="221" t="s">
        <v>1379</v>
      </c>
      <c r="BK214" s="220"/>
      <c r="BM214" s="220" t="s">
        <v>36</v>
      </c>
      <c r="BN214" s="220" t="s">
        <v>1376</v>
      </c>
      <c r="BO214" s="222" t="s">
        <v>6</v>
      </c>
      <c r="BP214" s="222" t="s">
        <v>7</v>
      </c>
      <c r="BQ214" s="220" t="s">
        <v>1339</v>
      </c>
      <c r="BR214" s="220" t="s">
        <v>15</v>
      </c>
      <c r="BS214" s="220"/>
      <c r="BT214" s="220" t="s">
        <v>1339</v>
      </c>
      <c r="BU214" s="220" t="s">
        <v>15</v>
      </c>
      <c r="BV214" s="220" t="s">
        <v>1340</v>
      </c>
      <c r="BW214" s="220" t="s">
        <v>1341</v>
      </c>
      <c r="BX214" s="220" t="s">
        <v>1378</v>
      </c>
      <c r="BY214" s="221" t="s">
        <v>1379</v>
      </c>
      <c r="BZ214" s="220"/>
      <c r="CB214" s="220" t="s">
        <v>36</v>
      </c>
      <c r="CC214" s="220" t="s">
        <v>1376</v>
      </c>
      <c r="CD214" s="222" t="s">
        <v>6</v>
      </c>
      <c r="CE214" s="222" t="s">
        <v>7</v>
      </c>
      <c r="CF214" s="220" t="s">
        <v>1339</v>
      </c>
      <c r="CG214" s="220" t="s">
        <v>15</v>
      </c>
      <c r="CH214" s="220"/>
      <c r="CI214" s="220" t="s">
        <v>1339</v>
      </c>
      <c r="CJ214" s="220" t="s">
        <v>15</v>
      </c>
      <c r="CK214" s="220" t="s">
        <v>1340</v>
      </c>
      <c r="CL214" s="220" t="s">
        <v>1341</v>
      </c>
      <c r="CM214" s="220" t="s">
        <v>1378</v>
      </c>
      <c r="CN214" s="221" t="s">
        <v>1379</v>
      </c>
      <c r="CO214" s="220"/>
    </row>
    <row r="215" spans="1:93" hidden="1">
      <c r="A215" s="124">
        <v>1</v>
      </c>
      <c r="B215" s="368" t="s">
        <v>1380</v>
      </c>
      <c r="C215" s="31"/>
      <c r="D215" s="32" t="s">
        <v>1428</v>
      </c>
      <c r="E215" s="227">
        <v>230</v>
      </c>
      <c r="F215" s="227">
        <v>230</v>
      </c>
      <c r="G215" s="124"/>
      <c r="H215" s="124"/>
      <c r="I215" s="124"/>
      <c r="J215" s="124"/>
      <c r="K215" s="124"/>
      <c r="L215" s="124"/>
      <c r="M215" s="124"/>
      <c r="N215" s="124"/>
      <c r="O215" s="124"/>
      <c r="P215" s="369" t="s">
        <v>1433</v>
      </c>
      <c r="R215" s="124">
        <v>1</v>
      </c>
      <c r="S215" s="368" t="s">
        <v>1380</v>
      </c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370"/>
      <c r="AI215" s="124">
        <v>1</v>
      </c>
      <c r="AJ215" s="373" t="s">
        <v>1380</v>
      </c>
      <c r="AK215" s="31" t="s">
        <v>486</v>
      </c>
      <c r="AL215" s="32" t="s">
        <v>487</v>
      </c>
      <c r="AM215" s="124">
        <v>10</v>
      </c>
      <c r="AN215" s="124"/>
      <c r="AO215" s="124"/>
      <c r="AP215" s="124"/>
      <c r="AQ215" s="124"/>
      <c r="AR215" s="124"/>
      <c r="AS215" s="124"/>
      <c r="AT215" s="124"/>
      <c r="AU215" s="124"/>
      <c r="AV215" s="374"/>
      <c r="AX215" s="124">
        <v>1</v>
      </c>
      <c r="AY215" s="373" t="s">
        <v>1380</v>
      </c>
      <c r="AZ215" s="31"/>
      <c r="BA215" s="32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377"/>
      <c r="BM215" s="124">
        <v>1</v>
      </c>
      <c r="BN215" s="373" t="s">
        <v>1380</v>
      </c>
      <c r="BO215" s="31"/>
      <c r="BP215" s="32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377"/>
      <c r="CB215" s="124">
        <v>1</v>
      </c>
      <c r="CC215" s="373" t="s">
        <v>1380</v>
      </c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377"/>
    </row>
    <row r="216" spans="1:93" ht="30" hidden="1">
      <c r="A216" s="124">
        <v>2</v>
      </c>
      <c r="B216" s="368"/>
      <c r="C216" s="31"/>
      <c r="D216" s="32" t="s">
        <v>1429</v>
      </c>
      <c r="E216" s="227">
        <v>500</v>
      </c>
      <c r="F216" s="227">
        <v>434</v>
      </c>
      <c r="G216" s="124"/>
      <c r="H216" s="124"/>
      <c r="I216" s="124"/>
      <c r="J216" s="124"/>
      <c r="K216" s="124"/>
      <c r="L216" s="124"/>
      <c r="M216" s="124"/>
      <c r="N216" s="124"/>
      <c r="O216" s="124"/>
      <c r="P216" s="369"/>
      <c r="R216" s="124">
        <v>2</v>
      </c>
      <c r="S216" s="368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371"/>
      <c r="AI216" s="124">
        <v>2</v>
      </c>
      <c r="AJ216" s="373"/>
      <c r="AK216" s="31" t="s">
        <v>651</v>
      </c>
      <c r="AL216" s="32" t="s">
        <v>652</v>
      </c>
      <c r="AM216" s="124">
        <v>20</v>
      </c>
      <c r="AN216" s="124"/>
      <c r="AO216" s="124"/>
      <c r="AP216" s="124"/>
      <c r="AQ216" s="124"/>
      <c r="AR216" s="124"/>
      <c r="AS216" s="124"/>
      <c r="AT216" s="124"/>
      <c r="AU216" s="124"/>
      <c r="AV216" s="375"/>
      <c r="AX216" s="124">
        <v>2</v>
      </c>
      <c r="AY216" s="373"/>
      <c r="AZ216" s="31"/>
      <c r="BA216" s="32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377"/>
      <c r="BM216" s="124">
        <v>2</v>
      </c>
      <c r="BN216" s="373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377"/>
      <c r="CB216" s="124">
        <v>2</v>
      </c>
      <c r="CC216" s="373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377"/>
    </row>
    <row r="217" spans="1:93" ht="30" hidden="1">
      <c r="A217" s="124">
        <v>3</v>
      </c>
      <c r="B217" s="368"/>
      <c r="C217" s="124"/>
      <c r="D217" s="124" t="s">
        <v>1430</v>
      </c>
      <c r="E217" s="227">
        <v>30</v>
      </c>
      <c r="F217" s="227">
        <v>30</v>
      </c>
      <c r="G217" s="124"/>
      <c r="H217" s="124"/>
      <c r="I217" s="124"/>
      <c r="J217" s="124"/>
      <c r="K217" s="124"/>
      <c r="L217" s="124"/>
      <c r="M217" s="124"/>
      <c r="N217" s="124"/>
      <c r="O217" s="124"/>
      <c r="P217" s="369"/>
      <c r="R217" s="124">
        <v>3</v>
      </c>
      <c r="S217" s="368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371"/>
      <c r="AI217" s="124">
        <v>3</v>
      </c>
      <c r="AJ217" s="373"/>
      <c r="AK217" s="31" t="s">
        <v>1263</v>
      </c>
      <c r="AL217" s="32" t="s">
        <v>667</v>
      </c>
      <c r="AM217" s="124">
        <v>6</v>
      </c>
      <c r="AN217" s="124"/>
      <c r="AO217" s="124"/>
      <c r="AP217" s="124"/>
      <c r="AQ217" s="124"/>
      <c r="AR217" s="124"/>
      <c r="AS217" s="124"/>
      <c r="AT217" s="124"/>
      <c r="AU217" s="124"/>
      <c r="AV217" s="375"/>
      <c r="AX217" s="124">
        <v>3</v>
      </c>
      <c r="AY217" s="373"/>
      <c r="AZ217" s="31"/>
      <c r="BA217" s="32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377"/>
      <c r="BM217" s="124">
        <v>3</v>
      </c>
      <c r="BN217" s="373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377"/>
      <c r="CB217" s="124">
        <v>3</v>
      </c>
      <c r="CC217" s="373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377"/>
    </row>
    <row r="218" spans="1:93" ht="30" hidden="1">
      <c r="A218" s="124">
        <v>4</v>
      </c>
      <c r="B218" s="368"/>
      <c r="C218" s="124"/>
      <c r="D218" s="124" t="s">
        <v>1431</v>
      </c>
      <c r="E218" s="227">
        <v>17</v>
      </c>
      <c r="F218" s="227">
        <v>17</v>
      </c>
      <c r="G218" s="124"/>
      <c r="H218" s="124"/>
      <c r="I218" s="124"/>
      <c r="J218" s="124"/>
      <c r="K218" s="124"/>
      <c r="L218" s="124"/>
      <c r="M218" s="124"/>
      <c r="N218" s="124"/>
      <c r="O218" s="124"/>
      <c r="P218" s="369"/>
      <c r="R218" s="124">
        <v>4</v>
      </c>
      <c r="S218" s="368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371"/>
      <c r="AI218" s="124">
        <v>4</v>
      </c>
      <c r="AJ218" s="373"/>
      <c r="AK218" s="31" t="s">
        <v>741</v>
      </c>
      <c r="AL218" s="32" t="s">
        <v>742</v>
      </c>
      <c r="AM218" s="124">
        <v>6</v>
      </c>
      <c r="AN218" s="124"/>
      <c r="AO218" s="124"/>
      <c r="AP218" s="124"/>
      <c r="AQ218" s="124"/>
      <c r="AR218" s="124"/>
      <c r="AS218" s="124"/>
      <c r="AT218" s="124"/>
      <c r="AU218" s="124"/>
      <c r="AV218" s="375"/>
      <c r="AX218" s="124">
        <v>4</v>
      </c>
      <c r="AY218" s="373"/>
      <c r="AZ218" s="229"/>
      <c r="BA218" s="229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377"/>
      <c r="BM218" s="124">
        <v>4</v>
      </c>
      <c r="BN218" s="373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377"/>
      <c r="CB218" s="124">
        <v>4</v>
      </c>
      <c r="CC218" s="373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377"/>
    </row>
    <row r="219" spans="1:93" hidden="1">
      <c r="A219" s="124">
        <v>5</v>
      </c>
      <c r="B219" s="368"/>
      <c r="C219" s="124"/>
      <c r="D219" s="124" t="s">
        <v>1432</v>
      </c>
      <c r="E219" s="227">
        <v>400</v>
      </c>
      <c r="F219" s="227">
        <v>400</v>
      </c>
      <c r="G219" s="124"/>
      <c r="H219" s="124"/>
      <c r="I219" s="124"/>
      <c r="J219" s="124"/>
      <c r="K219" s="124"/>
      <c r="L219" s="124"/>
      <c r="M219" s="124"/>
      <c r="N219" s="124"/>
      <c r="O219" s="124"/>
      <c r="P219" s="369"/>
      <c r="R219" s="124">
        <v>5</v>
      </c>
      <c r="S219" s="368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371"/>
      <c r="AI219" s="124">
        <v>5</v>
      </c>
      <c r="AJ219" s="373"/>
      <c r="AK219" s="31" t="s">
        <v>457</v>
      </c>
      <c r="AL219" s="32" t="s">
        <v>458</v>
      </c>
      <c r="AM219" s="124">
        <v>200</v>
      </c>
      <c r="AN219" s="124">
        <v>100</v>
      </c>
      <c r="AO219" s="124"/>
      <c r="AP219" s="124"/>
      <c r="AQ219" s="124"/>
      <c r="AR219" s="124"/>
      <c r="AS219" s="124"/>
      <c r="AT219" s="124"/>
      <c r="AU219" s="124"/>
      <c r="AV219" s="375"/>
      <c r="AX219" s="124">
        <v>5</v>
      </c>
      <c r="AY219" s="373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377"/>
      <c r="BM219" s="124">
        <v>5</v>
      </c>
      <c r="BN219" s="373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377"/>
      <c r="CB219" s="124">
        <v>5</v>
      </c>
      <c r="CC219" s="373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377"/>
    </row>
    <row r="220" spans="1:93" hidden="1">
      <c r="A220" s="124">
        <v>6</v>
      </c>
      <c r="B220" s="368"/>
      <c r="C220" s="124"/>
      <c r="D220" s="124"/>
      <c r="E220" s="227"/>
      <c r="F220" s="227"/>
      <c r="G220" s="124"/>
      <c r="H220" s="124"/>
      <c r="I220" s="124"/>
      <c r="J220" s="124"/>
      <c r="K220" s="124"/>
      <c r="L220" s="124"/>
      <c r="M220" s="124"/>
      <c r="N220" s="124"/>
      <c r="O220" s="124"/>
      <c r="P220" s="369"/>
      <c r="R220" s="124">
        <v>6</v>
      </c>
      <c r="S220" s="368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371"/>
      <c r="AI220" s="124">
        <v>6</v>
      </c>
      <c r="AJ220" s="373"/>
      <c r="AK220" s="31" t="s">
        <v>252</v>
      </c>
      <c r="AL220" s="32" t="s">
        <v>253</v>
      </c>
      <c r="AM220" s="124"/>
      <c r="AN220" s="124">
        <v>28</v>
      </c>
      <c r="AO220" s="124"/>
      <c r="AP220" s="124"/>
      <c r="AQ220" s="124"/>
      <c r="AR220" s="124"/>
      <c r="AS220" s="124"/>
      <c r="AT220" s="124"/>
      <c r="AU220" s="124"/>
      <c r="AV220" s="375"/>
      <c r="AX220" s="124">
        <v>6</v>
      </c>
      <c r="AY220" s="373"/>
      <c r="AZ220" s="124"/>
      <c r="BA220" s="268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377"/>
      <c r="BM220" s="124">
        <v>6</v>
      </c>
      <c r="BN220" s="373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377"/>
      <c r="CB220" s="124">
        <v>6</v>
      </c>
      <c r="CC220" s="373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377"/>
    </row>
    <row r="221" spans="1:93" hidden="1">
      <c r="A221" s="124">
        <v>7</v>
      </c>
      <c r="B221" s="368"/>
      <c r="C221" s="124"/>
      <c r="D221" s="124"/>
      <c r="E221" s="227"/>
      <c r="F221" s="227"/>
      <c r="G221" s="124"/>
      <c r="H221" s="124"/>
      <c r="I221" s="124"/>
      <c r="J221" s="124"/>
      <c r="K221" s="124"/>
      <c r="L221" s="124"/>
      <c r="M221" s="124"/>
      <c r="N221" s="124"/>
      <c r="O221" s="124"/>
      <c r="P221" s="369"/>
      <c r="R221" s="124">
        <v>7</v>
      </c>
      <c r="S221" s="368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371"/>
      <c r="AI221" s="124">
        <v>7</v>
      </c>
      <c r="AJ221" s="373"/>
      <c r="AK221" s="31" t="s">
        <v>254</v>
      </c>
      <c r="AL221" s="32" t="s">
        <v>255</v>
      </c>
      <c r="AM221" s="124"/>
      <c r="AN221" s="124">
        <v>84</v>
      </c>
      <c r="AO221" s="124"/>
      <c r="AP221" s="124"/>
      <c r="AQ221" s="124"/>
      <c r="AR221" s="124"/>
      <c r="AS221" s="124"/>
      <c r="AT221" s="124"/>
      <c r="AU221" s="124"/>
      <c r="AV221" s="375"/>
      <c r="AX221" s="124">
        <v>7</v>
      </c>
      <c r="AY221" s="373"/>
      <c r="AZ221" s="124"/>
      <c r="BA221" s="269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377"/>
      <c r="BM221" s="124">
        <v>7</v>
      </c>
      <c r="BN221" s="373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377"/>
      <c r="CB221" s="124">
        <v>7</v>
      </c>
      <c r="CC221" s="373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377"/>
    </row>
    <row r="222" spans="1:93" hidden="1">
      <c r="A222" s="124">
        <v>8</v>
      </c>
      <c r="B222" s="368"/>
      <c r="C222" s="124"/>
      <c r="D222" s="124"/>
      <c r="E222" s="227"/>
      <c r="F222" s="227"/>
      <c r="G222" s="124"/>
      <c r="H222" s="124"/>
      <c r="I222" s="124"/>
      <c r="J222" s="124"/>
      <c r="K222" s="124"/>
      <c r="L222" s="124"/>
      <c r="M222" s="124"/>
      <c r="N222" s="124"/>
      <c r="O222" s="124"/>
      <c r="P222" s="369"/>
      <c r="R222" s="124">
        <v>8</v>
      </c>
      <c r="S222" s="368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371"/>
      <c r="AI222" s="124">
        <v>8</v>
      </c>
      <c r="AJ222" s="373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375"/>
      <c r="AX222" s="124">
        <v>8</v>
      </c>
      <c r="AY222" s="373"/>
      <c r="AZ222" s="229"/>
      <c r="BA222" s="229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377"/>
      <c r="BM222" s="124">
        <v>8</v>
      </c>
      <c r="BN222" s="373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377"/>
      <c r="CB222" s="124">
        <v>8</v>
      </c>
      <c r="CC222" s="373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377"/>
    </row>
    <row r="223" spans="1:93" hidden="1">
      <c r="A223" s="124">
        <v>9</v>
      </c>
      <c r="B223" s="368"/>
      <c r="C223" s="124"/>
      <c r="D223" s="124"/>
      <c r="E223" s="227"/>
      <c r="F223" s="227"/>
      <c r="G223" s="124"/>
      <c r="H223" s="124"/>
      <c r="I223" s="124"/>
      <c r="J223" s="124"/>
      <c r="K223" s="124"/>
      <c r="L223" s="124"/>
      <c r="M223" s="124"/>
      <c r="N223" s="124"/>
      <c r="O223" s="124"/>
      <c r="P223" s="369"/>
      <c r="R223" s="124">
        <v>9</v>
      </c>
      <c r="S223" s="368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371"/>
      <c r="AI223" s="124">
        <v>9</v>
      </c>
      <c r="AJ223" s="373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375"/>
      <c r="AX223" s="124">
        <v>9</v>
      </c>
      <c r="AY223" s="373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377"/>
      <c r="BM223" s="124">
        <v>9</v>
      </c>
      <c r="BN223" s="373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377"/>
      <c r="CB223" s="124">
        <v>9</v>
      </c>
      <c r="CC223" s="373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377"/>
    </row>
    <row r="224" spans="1:93" hidden="1">
      <c r="A224" s="124">
        <v>10</v>
      </c>
      <c r="B224" s="368"/>
      <c r="C224" s="124"/>
      <c r="D224" s="124"/>
      <c r="E224" s="227"/>
      <c r="F224" s="227"/>
      <c r="G224" s="124"/>
      <c r="H224" s="124"/>
      <c r="I224" s="124"/>
      <c r="J224" s="124"/>
      <c r="K224" s="124"/>
      <c r="L224" s="124"/>
      <c r="M224" s="124"/>
      <c r="N224" s="124"/>
      <c r="O224" s="124"/>
      <c r="P224" s="369"/>
      <c r="R224" s="124">
        <v>10</v>
      </c>
      <c r="S224" s="368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371"/>
      <c r="AI224" s="124">
        <v>10</v>
      </c>
      <c r="AJ224" s="373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375"/>
      <c r="AX224" s="124">
        <v>10</v>
      </c>
      <c r="AY224" s="373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377"/>
      <c r="BM224" s="124">
        <v>10</v>
      </c>
      <c r="BN224" s="373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377"/>
      <c r="CB224" s="124">
        <v>10</v>
      </c>
      <c r="CC224" s="373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377"/>
    </row>
    <row r="225" spans="1:93" hidden="1">
      <c r="A225" s="124">
        <v>11</v>
      </c>
      <c r="B225" s="368"/>
      <c r="C225" s="124"/>
      <c r="D225" s="124"/>
      <c r="E225" s="227"/>
      <c r="F225" s="227"/>
      <c r="G225" s="124"/>
      <c r="H225" s="124"/>
      <c r="I225" s="124"/>
      <c r="J225" s="124"/>
      <c r="K225" s="124"/>
      <c r="L225" s="124"/>
      <c r="M225" s="124"/>
      <c r="N225" s="124"/>
      <c r="O225" s="124"/>
      <c r="P225" s="369"/>
      <c r="R225" s="124">
        <v>11</v>
      </c>
      <c r="S225" s="368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371"/>
      <c r="AI225" s="124">
        <v>11</v>
      </c>
      <c r="AJ225" s="373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375"/>
      <c r="AX225" s="124">
        <v>11</v>
      </c>
      <c r="AY225" s="373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377"/>
      <c r="BM225" s="124">
        <v>11</v>
      </c>
      <c r="BN225" s="373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377"/>
      <c r="CB225" s="124">
        <v>11</v>
      </c>
      <c r="CC225" s="373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377"/>
    </row>
    <row r="226" spans="1:93" hidden="1">
      <c r="A226" s="124">
        <v>12</v>
      </c>
      <c r="B226" s="368"/>
      <c r="C226" s="124"/>
      <c r="D226" s="124"/>
      <c r="E226" s="227"/>
      <c r="F226" s="227"/>
      <c r="G226" s="124"/>
      <c r="H226" s="124"/>
      <c r="I226" s="124"/>
      <c r="J226" s="124"/>
      <c r="K226" s="124"/>
      <c r="L226" s="124"/>
      <c r="M226" s="124"/>
      <c r="N226" s="124"/>
      <c r="O226" s="124"/>
      <c r="P226" s="369"/>
      <c r="R226" s="124">
        <v>12</v>
      </c>
      <c r="S226" s="368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371"/>
      <c r="AI226" s="124">
        <v>12</v>
      </c>
      <c r="AJ226" s="373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375"/>
      <c r="AX226" s="124">
        <v>12</v>
      </c>
      <c r="AY226" s="373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377"/>
      <c r="BM226" s="124">
        <v>12</v>
      </c>
      <c r="BN226" s="373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377"/>
      <c r="CB226" s="124">
        <v>12</v>
      </c>
      <c r="CC226" s="373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377"/>
    </row>
    <row r="227" spans="1:93" hidden="1">
      <c r="A227" s="124">
        <v>13</v>
      </c>
      <c r="B227" s="368"/>
      <c r="C227" s="124"/>
      <c r="D227" s="124"/>
      <c r="E227" s="227"/>
      <c r="F227" s="227"/>
      <c r="G227" s="124"/>
      <c r="H227" s="124"/>
      <c r="I227" s="124"/>
      <c r="J227" s="124"/>
      <c r="K227" s="124"/>
      <c r="L227" s="124"/>
      <c r="M227" s="124"/>
      <c r="N227" s="124"/>
      <c r="O227" s="124"/>
      <c r="P227" s="369"/>
      <c r="R227" s="124">
        <v>13</v>
      </c>
      <c r="S227" s="368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371"/>
      <c r="AI227" s="124">
        <v>13</v>
      </c>
      <c r="AJ227" s="373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375"/>
      <c r="AX227" s="124">
        <v>13</v>
      </c>
      <c r="AY227" s="373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377"/>
      <c r="BM227" s="124">
        <v>13</v>
      </c>
      <c r="BN227" s="373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377"/>
      <c r="CB227" s="124">
        <v>13</v>
      </c>
      <c r="CC227" s="373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377"/>
    </row>
    <row r="228" spans="1:93" hidden="1">
      <c r="A228" s="124">
        <v>14</v>
      </c>
      <c r="B228" s="368"/>
      <c r="C228" s="124"/>
      <c r="D228" s="124"/>
      <c r="E228" s="227"/>
      <c r="F228" s="227"/>
      <c r="G228" s="124"/>
      <c r="H228" s="124"/>
      <c r="I228" s="124"/>
      <c r="J228" s="124"/>
      <c r="K228" s="124"/>
      <c r="L228" s="124"/>
      <c r="M228" s="124"/>
      <c r="N228" s="124"/>
      <c r="O228" s="124"/>
      <c r="P228" s="369"/>
      <c r="R228" s="124">
        <v>14</v>
      </c>
      <c r="S228" s="368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371"/>
      <c r="AI228" s="124">
        <v>14</v>
      </c>
      <c r="AJ228" s="373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375"/>
      <c r="AX228" s="124">
        <v>14</v>
      </c>
      <c r="AY228" s="373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377"/>
      <c r="BM228" s="124">
        <v>14</v>
      </c>
      <c r="BN228" s="373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377"/>
      <c r="CB228" s="124">
        <v>14</v>
      </c>
      <c r="CC228" s="373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377"/>
    </row>
    <row r="229" spans="1:93" hidden="1">
      <c r="A229" s="124">
        <v>15</v>
      </c>
      <c r="B229" s="368"/>
      <c r="C229" s="124"/>
      <c r="D229" s="124"/>
      <c r="E229" s="227"/>
      <c r="F229" s="227"/>
      <c r="G229" s="124"/>
      <c r="H229" s="124"/>
      <c r="I229" s="124"/>
      <c r="J229" s="124"/>
      <c r="K229" s="124"/>
      <c r="L229" s="124"/>
      <c r="M229" s="124"/>
      <c r="N229" s="124"/>
      <c r="O229" s="124"/>
      <c r="P229" s="369"/>
      <c r="R229" s="124">
        <v>15</v>
      </c>
      <c r="S229" s="368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372"/>
      <c r="AI229" s="124">
        <v>15</v>
      </c>
      <c r="AJ229" s="373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376"/>
      <c r="AX229" s="124">
        <v>15</v>
      </c>
      <c r="AY229" s="373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377"/>
      <c r="BM229" s="124">
        <v>15</v>
      </c>
      <c r="BN229" s="373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377"/>
      <c r="CB229" s="124">
        <v>15</v>
      </c>
      <c r="CC229" s="373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377"/>
    </row>
    <row r="230" spans="1:93" ht="15.75" hidden="1">
      <c r="A230" s="363" t="s">
        <v>1381</v>
      </c>
      <c r="B230" s="363"/>
      <c r="C230" s="124" t="s">
        <v>1382</v>
      </c>
      <c r="D230" s="230">
        <f>F230/N230</f>
        <v>123.44444444444444</v>
      </c>
      <c r="E230" s="224">
        <f>SUM(E215:E229)</f>
        <v>1177</v>
      </c>
      <c r="F230" s="224">
        <f>SUM(F215:F229)</f>
        <v>1111</v>
      </c>
      <c r="G230" s="220"/>
      <c r="H230" s="220"/>
      <c r="I230" s="124"/>
      <c r="J230" s="124">
        <f>SUM(J215:J229)</f>
        <v>0</v>
      </c>
      <c r="K230" s="124">
        <f>SUM(K215:K229)</f>
        <v>0</v>
      </c>
      <c r="L230" s="225">
        <f>IF(F230=0,0,(F230/E230*100))</f>
        <v>94.392523364485982</v>
      </c>
      <c r="M230" s="225">
        <f>IF(K230=0,0,(K230/J230*100))</f>
        <v>0</v>
      </c>
      <c r="N230" s="124">
        <v>9</v>
      </c>
      <c r="O230" s="124">
        <v>1</v>
      </c>
      <c r="P230" s="124"/>
      <c r="R230" s="363" t="s">
        <v>1260</v>
      </c>
      <c r="S230" s="363"/>
      <c r="T230" s="220"/>
      <c r="U230" s="220"/>
      <c r="V230" s="220">
        <f>SUM(V215:V229)</f>
        <v>0</v>
      </c>
      <c r="W230" s="220">
        <f>SUM(W215:W229)</f>
        <v>0</v>
      </c>
      <c r="X230" s="220"/>
      <c r="Y230" s="220"/>
      <c r="Z230" s="220"/>
      <c r="AA230" s="220">
        <f>SUM(AA215:AA229)</f>
        <v>0</v>
      </c>
      <c r="AB230" s="220">
        <f>SUM(AB215:AB229)</f>
        <v>0</v>
      </c>
      <c r="AC230" s="225">
        <f>IF(W230=0,0,(W230/V230*100))</f>
        <v>0</v>
      </c>
      <c r="AD230" s="225">
        <f>IF(AB230=0,0,(AB230/AA230*100))</f>
        <v>0</v>
      </c>
      <c r="AE230" s="220"/>
      <c r="AF230" s="220"/>
      <c r="AG230" s="124"/>
      <c r="AI230" s="377" t="s">
        <v>1260</v>
      </c>
      <c r="AJ230" s="377"/>
      <c r="AK230" s="124" t="s">
        <v>1382</v>
      </c>
      <c r="AL230" s="230">
        <f>AN230/AT230</f>
        <v>35.333333333333336</v>
      </c>
      <c r="AM230" s="124">
        <f>SUM(AM215:AM229)</f>
        <v>242</v>
      </c>
      <c r="AN230" s="124">
        <f>SUM(AN215:AN229)</f>
        <v>212</v>
      </c>
      <c r="AO230" s="124"/>
      <c r="AP230" s="124">
        <f>SUM(AP215:AP229)</f>
        <v>0</v>
      </c>
      <c r="AQ230" s="124">
        <f>SUM(AQ215:AQ229)</f>
        <v>0</v>
      </c>
      <c r="AR230" s="225">
        <f>IF(AN230=0,0,(AN230/AM230*100))</f>
        <v>87.603305785123965</v>
      </c>
      <c r="AS230" s="225">
        <f>IF(AQ230=0,0,(AQ230/AP230*100))</f>
        <v>0</v>
      </c>
      <c r="AT230" s="124">
        <v>6</v>
      </c>
      <c r="AU230" s="124">
        <v>0</v>
      </c>
      <c r="AV230" s="124"/>
      <c r="AX230" s="377" t="s">
        <v>1260</v>
      </c>
      <c r="AY230" s="377"/>
      <c r="AZ230" s="124"/>
      <c r="BA230" s="124"/>
      <c r="BB230" s="124">
        <f>SUM(BB215:BB229)</f>
        <v>0</v>
      </c>
      <c r="BC230" s="124">
        <f>SUM(BC215:BC229)</f>
        <v>0</v>
      </c>
      <c r="BD230" s="124"/>
      <c r="BE230" s="124">
        <f>SUM(BE215:BE229)</f>
        <v>0</v>
      </c>
      <c r="BF230" s="124">
        <f>SUM(BF215:BF229)</f>
        <v>0</v>
      </c>
      <c r="BG230" s="270">
        <f>IF(BC230=0,0,(BC230/BB230*100))</f>
        <v>0</v>
      </c>
      <c r="BH230" s="270">
        <f>IF(BF230=0,0,(BF230/BE230*100))</f>
        <v>0</v>
      </c>
      <c r="BI230" s="124"/>
      <c r="BJ230" s="124"/>
      <c r="BK230" s="124"/>
      <c r="BM230" s="377" t="s">
        <v>1260</v>
      </c>
      <c r="BN230" s="377"/>
      <c r="BO230" s="124" t="s">
        <v>1382</v>
      </c>
      <c r="BP230" s="230" t="e">
        <f>BR230/BX230</f>
        <v>#DIV/0!</v>
      </c>
      <c r="BQ230" s="124">
        <f>SUM(BQ215:BQ229)</f>
        <v>0</v>
      </c>
      <c r="BR230" s="124">
        <f>SUM(BR215:BR229)</f>
        <v>0</v>
      </c>
      <c r="BS230" s="124"/>
      <c r="BT230" s="124">
        <f>SUM(BT215:BT229)</f>
        <v>0</v>
      </c>
      <c r="BU230" s="124">
        <f>SUM(BU215:BU229)</f>
        <v>0</v>
      </c>
      <c r="BV230" s="225">
        <f>IF(BR230=0,0,(BR230/BQ230*100))</f>
        <v>0</v>
      </c>
      <c r="BW230" s="225">
        <f>IF(BU230=0,0,(BU230/BT230*100))</f>
        <v>0</v>
      </c>
      <c r="BX230" s="124"/>
      <c r="BY230" s="124"/>
      <c r="BZ230" s="124"/>
      <c r="CB230" s="377" t="s">
        <v>1260</v>
      </c>
      <c r="CC230" s="377"/>
      <c r="CD230" s="124"/>
      <c r="CE230" s="124"/>
      <c r="CF230" s="124">
        <f>SUM(CF215:CF229)</f>
        <v>0</v>
      </c>
      <c r="CG230" s="124">
        <f>SUM(CG215:CG229)</f>
        <v>0</v>
      </c>
      <c r="CH230" s="124"/>
      <c r="CI230" s="124">
        <f>SUM(CI215:CI229)</f>
        <v>0</v>
      </c>
      <c r="CJ230" s="124">
        <f>SUM(CJ215:CJ229)</f>
        <v>0</v>
      </c>
      <c r="CK230" s="225">
        <f>IF(CG230=0,0,(CG230/CF230*100))</f>
        <v>0</v>
      </c>
      <c r="CL230" s="225">
        <f>IF(CJ230=0,0,(CJ230/CI230*100))</f>
        <v>0</v>
      </c>
      <c r="CM230" s="124"/>
      <c r="CN230" s="124"/>
      <c r="CO230" s="124"/>
    </row>
    <row r="231" spans="1:93" ht="30">
      <c r="A231" s="124">
        <v>1</v>
      </c>
      <c r="B231" s="368" t="s">
        <v>1383</v>
      </c>
      <c r="C231" s="31" t="s">
        <v>82</v>
      </c>
      <c r="D231" s="32" t="s">
        <v>83</v>
      </c>
      <c r="E231" s="227">
        <v>230</v>
      </c>
      <c r="F231" s="227">
        <v>230</v>
      </c>
      <c r="G231" s="124"/>
      <c r="H231" s="124"/>
      <c r="I231" s="124"/>
      <c r="J231" s="124"/>
      <c r="K231" s="124"/>
      <c r="L231" s="124"/>
      <c r="M231" s="124"/>
      <c r="N231" s="124"/>
      <c r="O231" s="124"/>
      <c r="P231" s="373" t="s">
        <v>1434</v>
      </c>
      <c r="R231" s="124">
        <v>1</v>
      </c>
      <c r="S231" s="368" t="s">
        <v>1383</v>
      </c>
      <c r="T231" s="31" t="s">
        <v>334</v>
      </c>
      <c r="U231" s="32" t="s">
        <v>335</v>
      </c>
      <c r="V231" s="124">
        <v>600</v>
      </c>
      <c r="W231" s="124">
        <v>322</v>
      </c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374"/>
      <c r="AI231" s="124">
        <v>1</v>
      </c>
      <c r="AJ231" s="373" t="s">
        <v>1383</v>
      </c>
      <c r="AK231" s="31" t="s">
        <v>331</v>
      </c>
      <c r="AL231" s="32" t="s">
        <v>332</v>
      </c>
      <c r="AM231" s="124">
        <v>186</v>
      </c>
      <c r="AN231" s="124"/>
      <c r="AO231" s="124"/>
      <c r="AP231" s="124"/>
      <c r="AQ231" s="124"/>
      <c r="AR231" s="124"/>
      <c r="AS231" s="124"/>
      <c r="AT231" s="124"/>
      <c r="AU231" s="124"/>
      <c r="AV231" s="374"/>
      <c r="AX231" s="124">
        <v>1</v>
      </c>
      <c r="AY231" s="373" t="s">
        <v>1383</v>
      </c>
      <c r="AZ231" s="31" t="s">
        <v>331</v>
      </c>
      <c r="BA231" s="32" t="s">
        <v>332</v>
      </c>
      <c r="BB231" s="124">
        <v>300</v>
      </c>
      <c r="BC231" s="124">
        <v>239</v>
      </c>
      <c r="BD231" s="124"/>
      <c r="BE231" s="124"/>
      <c r="BF231" s="124"/>
      <c r="BG231" s="271"/>
      <c r="BH231" s="271"/>
      <c r="BI231" s="124"/>
      <c r="BJ231" s="124"/>
      <c r="BK231" s="374"/>
      <c r="BM231" s="124">
        <v>1</v>
      </c>
      <c r="BN231" s="373" t="s">
        <v>1383</v>
      </c>
      <c r="BO231" s="31" t="s">
        <v>331</v>
      </c>
      <c r="BP231" s="32" t="s">
        <v>332</v>
      </c>
      <c r="BQ231" s="124">
        <v>350</v>
      </c>
      <c r="BR231" s="124">
        <v>60</v>
      </c>
      <c r="BS231" s="124"/>
      <c r="BT231" s="124"/>
      <c r="BU231" s="124"/>
      <c r="BV231" s="124"/>
      <c r="BW231" s="124"/>
      <c r="BX231" s="124"/>
      <c r="BY231" s="124"/>
      <c r="BZ231" s="374"/>
      <c r="CB231" s="124">
        <v>1</v>
      </c>
      <c r="CC231" s="373" t="s">
        <v>1383</v>
      </c>
      <c r="CD231" s="229"/>
      <c r="CE231" s="229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374"/>
    </row>
    <row r="232" spans="1:93" ht="30">
      <c r="A232" s="124">
        <v>2</v>
      </c>
      <c r="B232" s="368"/>
      <c r="C232" s="31" t="s">
        <v>86</v>
      </c>
      <c r="D232" s="32" t="s">
        <v>87</v>
      </c>
      <c r="E232" s="227">
        <v>500</v>
      </c>
      <c r="F232" s="227">
        <v>415</v>
      </c>
      <c r="G232" s="124"/>
      <c r="H232" s="124"/>
      <c r="I232" s="124"/>
      <c r="J232" s="124"/>
      <c r="K232" s="124"/>
      <c r="L232" s="124"/>
      <c r="M232" s="124"/>
      <c r="N232" s="124"/>
      <c r="O232" s="124"/>
      <c r="P232" s="373"/>
      <c r="R232" s="124">
        <v>2</v>
      </c>
      <c r="S232" s="368"/>
      <c r="T232" s="31"/>
      <c r="U232" s="32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375"/>
      <c r="AI232" s="124">
        <v>2</v>
      </c>
      <c r="AJ232" s="373"/>
      <c r="AK232" s="31" t="s">
        <v>334</v>
      </c>
      <c r="AL232" s="32" t="s">
        <v>335</v>
      </c>
      <c r="AM232" s="124">
        <v>340</v>
      </c>
      <c r="AN232" s="124">
        <v>430</v>
      </c>
      <c r="AO232" s="124"/>
      <c r="AP232" s="124"/>
      <c r="AQ232" s="124"/>
      <c r="AR232" s="124"/>
      <c r="AS232" s="124"/>
      <c r="AT232" s="124"/>
      <c r="AU232" s="124"/>
      <c r="AV232" s="375"/>
      <c r="AX232" s="124">
        <v>2</v>
      </c>
      <c r="AY232" s="373"/>
      <c r="AZ232" s="31" t="s">
        <v>334</v>
      </c>
      <c r="BA232" s="32" t="s">
        <v>335</v>
      </c>
      <c r="BB232" s="124">
        <v>300</v>
      </c>
      <c r="BC232" s="124">
        <v>323</v>
      </c>
      <c r="BD232" s="124"/>
      <c r="BE232" s="124"/>
      <c r="BF232" s="124"/>
      <c r="BG232" s="271"/>
      <c r="BH232" s="271"/>
      <c r="BI232" s="124"/>
      <c r="BJ232" s="124"/>
      <c r="BK232" s="375"/>
      <c r="BM232" s="124">
        <v>2</v>
      </c>
      <c r="BN232" s="373"/>
      <c r="BO232" s="31" t="s">
        <v>455</v>
      </c>
      <c r="BP232" s="32" t="s">
        <v>456</v>
      </c>
      <c r="BQ232" s="124">
        <v>300</v>
      </c>
      <c r="BR232" s="124"/>
      <c r="BS232" s="124"/>
      <c r="BT232" s="124"/>
      <c r="BU232" s="124"/>
      <c r="BV232" s="124"/>
      <c r="BW232" s="124"/>
      <c r="BX232" s="124"/>
      <c r="BY232" s="124"/>
      <c r="BZ232" s="375"/>
      <c r="CB232" s="124">
        <v>2</v>
      </c>
      <c r="CC232" s="373"/>
      <c r="CD232" s="272"/>
      <c r="CE232" s="229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375"/>
    </row>
    <row r="233" spans="1:93">
      <c r="A233" s="124">
        <v>3</v>
      </c>
      <c r="B233" s="368"/>
      <c r="C233" s="31" t="s">
        <v>1229</v>
      </c>
      <c r="D233" s="32" t="s">
        <v>96</v>
      </c>
      <c r="E233" s="227">
        <v>30</v>
      </c>
      <c r="F233" s="227"/>
      <c r="G233" s="124"/>
      <c r="H233" s="124"/>
      <c r="I233" s="124"/>
      <c r="J233" s="124"/>
      <c r="K233" s="124"/>
      <c r="L233" s="124"/>
      <c r="M233" s="124"/>
      <c r="N233" s="124"/>
      <c r="O233" s="124"/>
      <c r="P233" s="373"/>
      <c r="R233" s="124">
        <v>3</v>
      </c>
      <c r="S233" s="368"/>
      <c r="T233" s="31"/>
      <c r="U233" s="32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375"/>
      <c r="AI233" s="124">
        <v>3</v>
      </c>
      <c r="AJ233" s="373"/>
      <c r="AK233" s="31"/>
      <c r="AL233" s="32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375"/>
      <c r="AX233" s="124">
        <v>3</v>
      </c>
      <c r="AY233" s="373"/>
      <c r="AZ233" s="31"/>
      <c r="BA233" s="32"/>
      <c r="BB233" s="124"/>
      <c r="BC233" s="124"/>
      <c r="BD233" s="124"/>
      <c r="BE233" s="124"/>
      <c r="BF233" s="124"/>
      <c r="BG233" s="271"/>
      <c r="BH233" s="271"/>
      <c r="BI233" s="124"/>
      <c r="BJ233" s="124"/>
      <c r="BK233" s="375"/>
      <c r="BM233" s="124">
        <v>3</v>
      </c>
      <c r="BN233" s="373"/>
      <c r="BO233" s="31" t="s">
        <v>457</v>
      </c>
      <c r="BP233" s="32" t="s">
        <v>458</v>
      </c>
      <c r="BQ233" s="124"/>
      <c r="BR233" s="124">
        <v>304</v>
      </c>
      <c r="BS233" s="124"/>
      <c r="BT233" s="124"/>
      <c r="BU233" s="124"/>
      <c r="BV233" s="124"/>
      <c r="BW233" s="124"/>
      <c r="BX233" s="124"/>
      <c r="BY233" s="124"/>
      <c r="BZ233" s="375"/>
      <c r="CB233" s="124">
        <v>3</v>
      </c>
      <c r="CC233" s="373"/>
      <c r="CD233" s="229"/>
      <c r="CE233" s="229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375"/>
    </row>
    <row r="234" spans="1:93" hidden="1">
      <c r="A234" s="124">
        <v>4</v>
      </c>
      <c r="B234" s="368"/>
      <c r="C234" s="31" t="s">
        <v>106</v>
      </c>
      <c r="D234" s="32" t="s">
        <v>107</v>
      </c>
      <c r="E234" s="227">
        <v>17</v>
      </c>
      <c r="F234" s="227">
        <v>20</v>
      </c>
      <c r="G234" s="124"/>
      <c r="H234" s="124"/>
      <c r="I234" s="124"/>
      <c r="J234" s="124"/>
      <c r="K234" s="124"/>
      <c r="L234" s="124"/>
      <c r="M234" s="124"/>
      <c r="N234" s="124"/>
      <c r="O234" s="124"/>
      <c r="P234" s="373"/>
      <c r="R234" s="124">
        <v>4</v>
      </c>
      <c r="S234" s="368"/>
      <c r="T234" s="31"/>
      <c r="U234" s="32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375"/>
      <c r="AI234" s="124">
        <v>4</v>
      </c>
      <c r="AJ234" s="373"/>
      <c r="AK234" s="31"/>
      <c r="AL234" s="32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375"/>
      <c r="AX234" s="124">
        <v>4</v>
      </c>
      <c r="AY234" s="373"/>
      <c r="AZ234" s="31"/>
      <c r="BA234" s="32"/>
      <c r="BB234" s="124"/>
      <c r="BC234" s="124"/>
      <c r="BD234" s="124"/>
      <c r="BE234" s="124"/>
      <c r="BF234" s="124"/>
      <c r="BG234" s="271"/>
      <c r="BH234" s="271"/>
      <c r="BI234" s="124"/>
      <c r="BJ234" s="124"/>
      <c r="BK234" s="375"/>
      <c r="BM234" s="124">
        <v>4</v>
      </c>
      <c r="BN234" s="373"/>
      <c r="BO234" s="31"/>
      <c r="BP234" s="32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375"/>
      <c r="CB234" s="124">
        <v>4</v>
      </c>
      <c r="CC234" s="373"/>
      <c r="CD234" s="229"/>
      <c r="CE234" s="229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375"/>
    </row>
    <row r="235" spans="1:93" ht="19.5" hidden="1" customHeight="1">
      <c r="A235" s="124">
        <v>5</v>
      </c>
      <c r="B235" s="368"/>
      <c r="C235" s="31" t="s">
        <v>140</v>
      </c>
      <c r="D235" s="32" t="s">
        <v>141</v>
      </c>
      <c r="E235" s="227">
        <v>400</v>
      </c>
      <c r="F235" s="227">
        <v>262</v>
      </c>
      <c r="G235" s="124"/>
      <c r="H235" s="124"/>
      <c r="I235" s="124"/>
      <c r="J235" s="124"/>
      <c r="K235" s="124"/>
      <c r="L235" s="124"/>
      <c r="M235" s="124"/>
      <c r="N235" s="124"/>
      <c r="O235" s="124"/>
      <c r="P235" s="373"/>
      <c r="R235" s="124">
        <v>5</v>
      </c>
      <c r="S235" s="368"/>
      <c r="T235" s="31"/>
      <c r="U235" s="32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375"/>
      <c r="AI235" s="124">
        <v>5</v>
      </c>
      <c r="AJ235" s="373"/>
      <c r="AK235" s="31"/>
      <c r="AL235" s="32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375"/>
      <c r="AX235" s="124">
        <v>5</v>
      </c>
      <c r="AY235" s="373"/>
      <c r="AZ235" s="31"/>
      <c r="BA235" s="32"/>
      <c r="BB235" s="124"/>
      <c r="BC235" s="124"/>
      <c r="BD235" s="124"/>
      <c r="BE235" s="124"/>
      <c r="BF235" s="124"/>
      <c r="BG235" s="271"/>
      <c r="BH235" s="271"/>
      <c r="BI235" s="124"/>
      <c r="BJ235" s="124"/>
      <c r="BK235" s="375"/>
      <c r="BM235" s="124">
        <v>5</v>
      </c>
      <c r="BN235" s="373"/>
      <c r="BO235" s="31"/>
      <c r="BP235" s="32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375"/>
      <c r="CB235" s="124">
        <v>5</v>
      </c>
      <c r="CC235" s="373"/>
      <c r="CD235" s="233"/>
      <c r="CE235" s="229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375"/>
    </row>
    <row r="236" spans="1:93" hidden="1">
      <c r="A236" s="124">
        <v>6</v>
      </c>
      <c r="B236" s="368"/>
      <c r="C236" s="124"/>
      <c r="D236" s="124"/>
      <c r="E236" s="227"/>
      <c r="F236" s="227"/>
      <c r="G236" s="124"/>
      <c r="H236" s="124"/>
      <c r="I236" s="124"/>
      <c r="J236" s="124"/>
      <c r="K236" s="124"/>
      <c r="L236" s="124"/>
      <c r="M236" s="124"/>
      <c r="N236" s="124"/>
      <c r="O236" s="124"/>
      <c r="P236" s="373"/>
      <c r="R236" s="124">
        <v>6</v>
      </c>
      <c r="S236" s="368"/>
      <c r="T236" s="31"/>
      <c r="U236" s="32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375"/>
      <c r="AI236" s="124">
        <v>6</v>
      </c>
      <c r="AJ236" s="373"/>
      <c r="AK236" s="31"/>
      <c r="AL236" s="32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375"/>
      <c r="AX236" s="124">
        <v>6</v>
      </c>
      <c r="AY236" s="373"/>
      <c r="AZ236" s="31"/>
      <c r="BA236" s="32"/>
      <c r="BB236" s="124"/>
      <c r="BC236" s="124"/>
      <c r="BD236" s="124"/>
      <c r="BE236" s="124"/>
      <c r="BF236" s="124"/>
      <c r="BG236" s="271"/>
      <c r="BH236" s="271"/>
      <c r="BI236" s="124"/>
      <c r="BJ236" s="124"/>
      <c r="BK236" s="375"/>
      <c r="BM236" s="124">
        <v>6</v>
      </c>
      <c r="BN236" s="373"/>
      <c r="BO236" s="229"/>
      <c r="BP236" s="229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375"/>
      <c r="CB236" s="124">
        <v>6</v>
      </c>
      <c r="CC236" s="373"/>
      <c r="CD236" s="229"/>
      <c r="CE236" s="229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375"/>
    </row>
    <row r="237" spans="1:93" hidden="1">
      <c r="A237" s="124">
        <v>7</v>
      </c>
      <c r="B237" s="368"/>
      <c r="C237" s="229"/>
      <c r="D237" s="229"/>
      <c r="E237" s="227"/>
      <c r="F237" s="227"/>
      <c r="G237" s="124"/>
      <c r="H237" s="124"/>
      <c r="I237" s="124"/>
      <c r="J237" s="124"/>
      <c r="K237" s="124"/>
      <c r="L237" s="124"/>
      <c r="M237" s="124"/>
      <c r="N237" s="124"/>
      <c r="O237" s="124"/>
      <c r="P237" s="373"/>
      <c r="R237" s="124">
        <v>7</v>
      </c>
      <c r="S237" s="368"/>
      <c r="T237" s="31"/>
      <c r="U237" s="32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375"/>
      <c r="AI237" s="124">
        <v>7</v>
      </c>
      <c r="AJ237" s="373"/>
      <c r="AK237" s="31"/>
      <c r="AL237" s="32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375"/>
      <c r="AX237" s="124">
        <v>7</v>
      </c>
      <c r="AY237" s="373"/>
      <c r="AZ237" s="31"/>
      <c r="BA237" s="32"/>
      <c r="BB237" s="124"/>
      <c r="BC237" s="124"/>
      <c r="BD237" s="124"/>
      <c r="BE237" s="124"/>
      <c r="BF237" s="124"/>
      <c r="BG237" s="271"/>
      <c r="BH237" s="271"/>
      <c r="BI237" s="124"/>
      <c r="BJ237" s="124"/>
      <c r="BK237" s="375"/>
      <c r="BM237" s="124">
        <v>7</v>
      </c>
      <c r="BN237" s="373"/>
      <c r="BO237" s="229"/>
      <c r="BP237" s="229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375"/>
      <c r="CB237" s="124">
        <v>7</v>
      </c>
      <c r="CC237" s="373"/>
      <c r="CD237" s="229"/>
      <c r="CE237" s="229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375"/>
    </row>
    <row r="238" spans="1:93" hidden="1">
      <c r="A238" s="124">
        <v>8</v>
      </c>
      <c r="B238" s="368"/>
      <c r="C238" s="124"/>
      <c r="D238" s="124"/>
      <c r="E238" s="227"/>
      <c r="F238" s="227"/>
      <c r="G238" s="124"/>
      <c r="H238" s="124"/>
      <c r="I238" s="124"/>
      <c r="J238" s="124"/>
      <c r="K238" s="124"/>
      <c r="L238" s="124"/>
      <c r="M238" s="124"/>
      <c r="N238" s="124"/>
      <c r="O238" s="124"/>
      <c r="P238" s="373"/>
      <c r="R238" s="124">
        <v>8</v>
      </c>
      <c r="S238" s="368"/>
      <c r="T238" s="31"/>
      <c r="U238" s="32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375"/>
      <c r="AI238" s="124">
        <v>8</v>
      </c>
      <c r="AJ238" s="373"/>
      <c r="AK238" s="31"/>
      <c r="AL238" s="32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375"/>
      <c r="AX238" s="124">
        <v>8</v>
      </c>
      <c r="AY238" s="373"/>
      <c r="AZ238" s="233"/>
      <c r="BA238" s="235"/>
      <c r="BB238" s="124"/>
      <c r="BC238" s="124"/>
      <c r="BD238" s="124"/>
      <c r="BE238" s="124"/>
      <c r="BF238" s="124"/>
      <c r="BG238" s="271"/>
      <c r="BH238" s="271"/>
      <c r="BI238" s="124"/>
      <c r="BJ238" s="124"/>
      <c r="BK238" s="375"/>
      <c r="BM238" s="124">
        <v>8</v>
      </c>
      <c r="BN238" s="373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375"/>
      <c r="CB238" s="124">
        <v>8</v>
      </c>
      <c r="CC238" s="373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375"/>
    </row>
    <row r="239" spans="1:93" hidden="1">
      <c r="A239" s="124">
        <v>9</v>
      </c>
      <c r="B239" s="368"/>
      <c r="C239" s="124"/>
      <c r="D239" s="124"/>
      <c r="E239" s="227"/>
      <c r="F239" s="227"/>
      <c r="G239" s="124"/>
      <c r="H239" s="124"/>
      <c r="I239" s="124"/>
      <c r="J239" s="124"/>
      <c r="K239" s="124"/>
      <c r="L239" s="124"/>
      <c r="M239" s="124"/>
      <c r="N239" s="124"/>
      <c r="O239" s="124"/>
      <c r="P239" s="373"/>
      <c r="R239" s="124">
        <v>9</v>
      </c>
      <c r="S239" s="368"/>
      <c r="T239" s="31"/>
      <c r="U239" s="32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375"/>
      <c r="AI239" s="124">
        <v>9</v>
      </c>
      <c r="AJ239" s="373"/>
      <c r="AK239" s="31"/>
      <c r="AL239" s="32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375"/>
      <c r="AX239" s="124">
        <v>9</v>
      </c>
      <c r="AY239" s="373"/>
      <c r="AZ239" s="124"/>
      <c r="BA239" s="235"/>
      <c r="BB239" s="124"/>
      <c r="BC239" s="124"/>
      <c r="BD239" s="124"/>
      <c r="BE239" s="124"/>
      <c r="BF239" s="124"/>
      <c r="BG239" s="271"/>
      <c r="BH239" s="271"/>
      <c r="BI239" s="124"/>
      <c r="BJ239" s="124"/>
      <c r="BK239" s="375"/>
      <c r="BM239" s="124">
        <v>9</v>
      </c>
      <c r="BN239" s="373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375"/>
      <c r="CB239" s="124">
        <v>9</v>
      </c>
      <c r="CC239" s="373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375"/>
    </row>
    <row r="240" spans="1:93" hidden="1">
      <c r="A240" s="124">
        <v>10</v>
      </c>
      <c r="B240" s="368"/>
      <c r="C240" s="124"/>
      <c r="D240" s="124"/>
      <c r="E240" s="227"/>
      <c r="F240" s="227"/>
      <c r="G240" s="124"/>
      <c r="H240" s="124"/>
      <c r="I240" s="124"/>
      <c r="J240" s="124"/>
      <c r="K240" s="124"/>
      <c r="L240" s="124"/>
      <c r="M240" s="124"/>
      <c r="N240" s="124"/>
      <c r="O240" s="124"/>
      <c r="P240" s="373"/>
      <c r="R240" s="124">
        <v>10</v>
      </c>
      <c r="S240" s="368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375"/>
      <c r="AI240" s="124">
        <v>10</v>
      </c>
      <c r="AJ240" s="373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375"/>
      <c r="AX240" s="124">
        <v>10</v>
      </c>
      <c r="AY240" s="373"/>
      <c r="AZ240" s="124"/>
      <c r="BA240" s="124"/>
      <c r="BB240" s="124"/>
      <c r="BC240" s="124"/>
      <c r="BD240" s="124"/>
      <c r="BE240" s="124"/>
      <c r="BF240" s="124"/>
      <c r="BG240" s="271"/>
      <c r="BH240" s="271"/>
      <c r="BI240" s="124"/>
      <c r="BJ240" s="124"/>
      <c r="BK240" s="375"/>
      <c r="BM240" s="124">
        <v>10</v>
      </c>
      <c r="BN240" s="373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375"/>
      <c r="CB240" s="124">
        <v>10</v>
      </c>
      <c r="CC240" s="373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375"/>
    </row>
    <row r="241" spans="1:93" hidden="1">
      <c r="A241" s="124">
        <v>11</v>
      </c>
      <c r="B241" s="368"/>
      <c r="C241" s="124"/>
      <c r="D241" s="124"/>
      <c r="E241" s="227"/>
      <c r="F241" s="227"/>
      <c r="G241" s="124"/>
      <c r="H241" s="124"/>
      <c r="I241" s="124"/>
      <c r="J241" s="124"/>
      <c r="K241" s="124"/>
      <c r="L241" s="124"/>
      <c r="M241" s="124"/>
      <c r="N241" s="124"/>
      <c r="O241" s="124"/>
      <c r="P241" s="373"/>
      <c r="R241" s="124">
        <v>11</v>
      </c>
      <c r="S241" s="368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375"/>
      <c r="AI241" s="124">
        <v>11</v>
      </c>
      <c r="AJ241" s="373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375"/>
      <c r="AX241" s="124">
        <v>11</v>
      </c>
      <c r="AY241" s="373"/>
      <c r="AZ241" s="124"/>
      <c r="BA241" s="124"/>
      <c r="BB241" s="124"/>
      <c r="BC241" s="124"/>
      <c r="BD241" s="124"/>
      <c r="BE241" s="124"/>
      <c r="BF241" s="124"/>
      <c r="BG241" s="271"/>
      <c r="BH241" s="271"/>
      <c r="BI241" s="124"/>
      <c r="BJ241" s="124"/>
      <c r="BK241" s="375"/>
      <c r="BM241" s="124">
        <v>11</v>
      </c>
      <c r="BN241" s="373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375"/>
      <c r="CB241" s="124">
        <v>11</v>
      </c>
      <c r="CC241" s="373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375"/>
    </row>
    <row r="242" spans="1:93" hidden="1">
      <c r="A242" s="124">
        <v>12</v>
      </c>
      <c r="B242" s="368"/>
      <c r="C242" s="124"/>
      <c r="D242" s="124"/>
      <c r="E242" s="227"/>
      <c r="F242" s="227"/>
      <c r="G242" s="124"/>
      <c r="H242" s="124"/>
      <c r="I242" s="124"/>
      <c r="J242" s="124"/>
      <c r="K242" s="124"/>
      <c r="L242" s="124"/>
      <c r="M242" s="124"/>
      <c r="N242" s="124"/>
      <c r="O242" s="124"/>
      <c r="P242" s="373"/>
      <c r="R242" s="124">
        <v>12</v>
      </c>
      <c r="S242" s="368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375"/>
      <c r="AI242" s="124">
        <v>12</v>
      </c>
      <c r="AJ242" s="373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375"/>
      <c r="AX242" s="124">
        <v>12</v>
      </c>
      <c r="AY242" s="373"/>
      <c r="AZ242" s="124"/>
      <c r="BA242" s="124"/>
      <c r="BB242" s="124"/>
      <c r="BC242" s="124"/>
      <c r="BD242" s="124"/>
      <c r="BE242" s="124"/>
      <c r="BF242" s="124"/>
      <c r="BG242" s="271"/>
      <c r="BH242" s="271"/>
      <c r="BI242" s="124"/>
      <c r="BJ242" s="124"/>
      <c r="BK242" s="375"/>
      <c r="BM242" s="124">
        <v>12</v>
      </c>
      <c r="BN242" s="373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375"/>
      <c r="CB242" s="124">
        <v>12</v>
      </c>
      <c r="CC242" s="373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375"/>
    </row>
    <row r="243" spans="1:93" hidden="1">
      <c r="A243" s="124">
        <v>13</v>
      </c>
      <c r="B243" s="368"/>
      <c r="C243" s="124"/>
      <c r="D243" s="124"/>
      <c r="E243" s="227"/>
      <c r="F243" s="227"/>
      <c r="G243" s="124"/>
      <c r="H243" s="124"/>
      <c r="I243" s="124"/>
      <c r="J243" s="124"/>
      <c r="K243" s="124"/>
      <c r="L243" s="124"/>
      <c r="M243" s="124"/>
      <c r="N243" s="124"/>
      <c r="O243" s="124"/>
      <c r="P243" s="373"/>
      <c r="R243" s="124">
        <v>13</v>
      </c>
      <c r="S243" s="368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375"/>
      <c r="AI243" s="124">
        <v>13</v>
      </c>
      <c r="AJ243" s="373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375"/>
      <c r="AX243" s="124">
        <v>13</v>
      </c>
      <c r="AY243" s="373"/>
      <c r="AZ243" s="124"/>
      <c r="BA243" s="124"/>
      <c r="BB243" s="124"/>
      <c r="BC243" s="124"/>
      <c r="BD243" s="124"/>
      <c r="BE243" s="124"/>
      <c r="BF243" s="124"/>
      <c r="BG243" s="271"/>
      <c r="BH243" s="271"/>
      <c r="BI243" s="124"/>
      <c r="BJ243" s="124"/>
      <c r="BK243" s="375"/>
      <c r="BM243" s="124">
        <v>13</v>
      </c>
      <c r="BN243" s="373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375"/>
      <c r="CB243" s="124">
        <v>13</v>
      </c>
      <c r="CC243" s="373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375"/>
    </row>
    <row r="244" spans="1:93" hidden="1">
      <c r="A244" s="124">
        <v>14</v>
      </c>
      <c r="B244" s="368"/>
      <c r="C244" s="124"/>
      <c r="D244" s="124"/>
      <c r="E244" s="227"/>
      <c r="F244" s="227"/>
      <c r="G244" s="124"/>
      <c r="H244" s="124"/>
      <c r="I244" s="124"/>
      <c r="J244" s="124"/>
      <c r="K244" s="124"/>
      <c r="L244" s="124"/>
      <c r="M244" s="124"/>
      <c r="N244" s="124"/>
      <c r="O244" s="124"/>
      <c r="P244" s="373"/>
      <c r="R244" s="124">
        <v>14</v>
      </c>
      <c r="S244" s="368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375"/>
      <c r="AI244" s="124">
        <v>14</v>
      </c>
      <c r="AJ244" s="373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375"/>
      <c r="AX244" s="124">
        <v>14</v>
      </c>
      <c r="AY244" s="373"/>
      <c r="AZ244" s="124"/>
      <c r="BA244" s="124"/>
      <c r="BB244" s="124"/>
      <c r="BC244" s="124"/>
      <c r="BD244" s="124"/>
      <c r="BE244" s="124"/>
      <c r="BF244" s="124"/>
      <c r="BG244" s="271"/>
      <c r="BH244" s="271"/>
      <c r="BI244" s="124"/>
      <c r="BJ244" s="124"/>
      <c r="BK244" s="375"/>
      <c r="BM244" s="124">
        <v>14</v>
      </c>
      <c r="BN244" s="373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375"/>
      <c r="CB244" s="124">
        <v>14</v>
      </c>
      <c r="CC244" s="373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375"/>
    </row>
    <row r="245" spans="1:93" hidden="1">
      <c r="A245" s="124">
        <v>15</v>
      </c>
      <c r="B245" s="368"/>
      <c r="C245" s="124"/>
      <c r="D245" s="124"/>
      <c r="E245" s="227"/>
      <c r="F245" s="227"/>
      <c r="G245" s="124"/>
      <c r="H245" s="124"/>
      <c r="I245" s="124"/>
      <c r="J245" s="124"/>
      <c r="K245" s="124"/>
      <c r="L245" s="124"/>
      <c r="M245" s="124"/>
      <c r="N245" s="124"/>
      <c r="O245" s="124"/>
      <c r="P245" s="373"/>
      <c r="R245" s="124">
        <v>15</v>
      </c>
      <c r="S245" s="368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376"/>
      <c r="AI245" s="124">
        <v>15</v>
      </c>
      <c r="AJ245" s="373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376"/>
      <c r="AX245" s="124">
        <v>15</v>
      </c>
      <c r="AY245" s="373"/>
      <c r="AZ245" s="124"/>
      <c r="BA245" s="124"/>
      <c r="BB245" s="124"/>
      <c r="BC245" s="124"/>
      <c r="BD245" s="124"/>
      <c r="BE245" s="124"/>
      <c r="BF245" s="124"/>
      <c r="BG245" s="271"/>
      <c r="BH245" s="271"/>
      <c r="BI245" s="124"/>
      <c r="BJ245" s="124"/>
      <c r="BK245" s="376"/>
      <c r="BM245" s="124">
        <v>15</v>
      </c>
      <c r="BN245" s="373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376"/>
      <c r="CB245" s="124">
        <v>15</v>
      </c>
      <c r="CC245" s="373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376"/>
    </row>
    <row r="246" spans="1:93" ht="15.75">
      <c r="A246" s="363" t="s">
        <v>1381</v>
      </c>
      <c r="B246" s="363"/>
      <c r="C246" s="124" t="s">
        <v>1382</v>
      </c>
      <c r="D246" s="230">
        <f>F246/N246</f>
        <v>115.875</v>
      </c>
      <c r="E246" s="224">
        <f>SUM(E231:E245)</f>
        <v>1177</v>
      </c>
      <c r="F246" s="224">
        <f>SUM(F231:F245)</f>
        <v>927</v>
      </c>
      <c r="G246" s="220"/>
      <c r="H246" s="220"/>
      <c r="I246" s="124"/>
      <c r="J246" s="124">
        <f>SUM(J231:J245)</f>
        <v>0</v>
      </c>
      <c r="K246" s="124">
        <f>SUM(K231:K245)</f>
        <v>0</v>
      </c>
      <c r="L246" s="225">
        <f>IF(F246=0,0,(F246/E246*100))</f>
        <v>78.759558198810538</v>
      </c>
      <c r="M246" s="225">
        <f>IF(K246=0,0,(K246/J246*100))</f>
        <v>0</v>
      </c>
      <c r="N246" s="124">
        <v>8</v>
      </c>
      <c r="O246" s="124">
        <v>1</v>
      </c>
      <c r="P246" s="124"/>
      <c r="R246" s="363" t="s">
        <v>1381</v>
      </c>
      <c r="S246" s="363"/>
      <c r="T246" s="124" t="s">
        <v>1382</v>
      </c>
      <c r="U246" s="230">
        <f>W246/AE246</f>
        <v>16.100000000000001</v>
      </c>
      <c r="V246" s="220">
        <f>SUM(V231:V245)</f>
        <v>600</v>
      </c>
      <c r="W246" s="220">
        <f>SUM(W231:W245)</f>
        <v>322</v>
      </c>
      <c r="X246" s="220"/>
      <c r="Y246" s="220"/>
      <c r="Z246" s="220"/>
      <c r="AA246" s="220">
        <f>SUM(AA231:AA245)</f>
        <v>0</v>
      </c>
      <c r="AB246" s="220">
        <f>SUM(AB231:AB245)</f>
        <v>0</v>
      </c>
      <c r="AC246" s="225">
        <f>IF(W246=0,0,(W246/V246*100))</f>
        <v>53.666666666666664</v>
      </c>
      <c r="AD246" s="225">
        <f>IF(AB246=0,0,(AB246/AA246*100))</f>
        <v>0</v>
      </c>
      <c r="AE246" s="220">
        <v>20</v>
      </c>
      <c r="AF246" s="220">
        <v>0</v>
      </c>
      <c r="AG246" s="124"/>
      <c r="AI246" s="377" t="s">
        <v>1381</v>
      </c>
      <c r="AJ246" s="377"/>
      <c r="AK246" s="124" t="s">
        <v>1382</v>
      </c>
      <c r="AL246" s="230" t="e">
        <f>AN246/AT246</f>
        <v>#DIV/0!</v>
      </c>
      <c r="AM246" s="227">
        <f>SUM(AM231:AM245)</f>
        <v>526</v>
      </c>
      <c r="AN246" s="227">
        <f>SUM(AN231:AN245)</f>
        <v>430</v>
      </c>
      <c r="AO246" s="124"/>
      <c r="AP246" s="124">
        <f>SUM(AP231:AP245)</f>
        <v>0</v>
      </c>
      <c r="AQ246" s="124">
        <f>SUM(AQ231:AQ245)</f>
        <v>0</v>
      </c>
      <c r="AR246" s="225">
        <f>IF(AN246=0,0,(AN246/AM246*100))</f>
        <v>81.749049429657788</v>
      </c>
      <c r="AS246" s="225">
        <f>IF(AQ246=0,0,(AQ246/AP246*100))</f>
        <v>0</v>
      </c>
      <c r="AT246" s="124"/>
      <c r="AU246" s="124"/>
      <c r="AV246" s="124"/>
      <c r="AX246" s="377" t="s">
        <v>1381</v>
      </c>
      <c r="AY246" s="377"/>
      <c r="AZ246" s="124" t="s">
        <v>1382</v>
      </c>
      <c r="BA246" s="230" t="e">
        <f>BC246/BI246</f>
        <v>#DIV/0!</v>
      </c>
      <c r="BB246" s="124">
        <f>SUM(BB231:BB245)</f>
        <v>600</v>
      </c>
      <c r="BC246" s="124">
        <f>SUM(BC231:BC245)</f>
        <v>562</v>
      </c>
      <c r="BD246" s="124"/>
      <c r="BE246" s="124">
        <f>SUM(BE231:BE245)</f>
        <v>0</v>
      </c>
      <c r="BF246" s="124">
        <f>SUM(BF231:BF245)</f>
        <v>0</v>
      </c>
      <c r="BG246" s="270">
        <f>IF(BC246=0,0,(BC246/BB246*100))</f>
        <v>93.666666666666671</v>
      </c>
      <c r="BH246" s="270">
        <f>IF(BF246=0,0,(BF246/BE246*100))</f>
        <v>0</v>
      </c>
      <c r="BI246" s="124"/>
      <c r="BJ246" s="124"/>
      <c r="BK246" s="124"/>
      <c r="BM246" s="377" t="s">
        <v>1381</v>
      </c>
      <c r="BN246" s="377"/>
      <c r="BO246" s="124" t="s">
        <v>1382</v>
      </c>
      <c r="BP246" s="230" t="e">
        <f>BR246/BX246</f>
        <v>#DIV/0!</v>
      </c>
      <c r="BQ246" s="124">
        <f>SUM(BQ231:BQ245)</f>
        <v>650</v>
      </c>
      <c r="BR246" s="124">
        <f>SUM(BR231:BR245)</f>
        <v>364</v>
      </c>
      <c r="BS246" s="124"/>
      <c r="BT246" s="124">
        <f>SUM(BT231:BT245)</f>
        <v>0</v>
      </c>
      <c r="BU246" s="124">
        <f>SUM(BU231:BU245)</f>
        <v>0</v>
      </c>
      <c r="BV246" s="225">
        <f>IF(BR246=0,0,(BR246/BQ246*100))</f>
        <v>56.000000000000007</v>
      </c>
      <c r="BW246" s="225">
        <f>IF(BU246=0,0,(BU246/BT246*100))</f>
        <v>0</v>
      </c>
      <c r="BX246" s="124"/>
      <c r="BY246" s="124"/>
      <c r="BZ246" s="124"/>
      <c r="CB246" s="377" t="s">
        <v>1381</v>
      </c>
      <c r="CC246" s="377"/>
      <c r="CD246" s="124"/>
      <c r="CE246" s="124"/>
      <c r="CF246" s="124">
        <f>SUM(CF231:CF245)</f>
        <v>0</v>
      </c>
      <c r="CG246" s="124">
        <f>SUM(CG231:CG245)</f>
        <v>0</v>
      </c>
      <c r="CH246" s="124"/>
      <c r="CI246" s="124">
        <f>SUM(CI231:CI245)</f>
        <v>0</v>
      </c>
      <c r="CJ246" s="124">
        <f>SUM(CJ231:CJ245)</f>
        <v>0</v>
      </c>
      <c r="CK246" s="225">
        <f>IF(CG246=0,0,(CG246/CF246*100))</f>
        <v>0</v>
      </c>
      <c r="CL246" s="225">
        <f>IF(CJ246=0,0,(CJ246/CI246*100))</f>
        <v>0</v>
      </c>
      <c r="CM246" s="124"/>
      <c r="CN246" s="124"/>
      <c r="CO246" s="124"/>
    </row>
    <row r="247" spans="1:93" ht="30">
      <c r="A247" s="124">
        <v>1</v>
      </c>
      <c r="B247" s="368" t="s">
        <v>1384</v>
      </c>
      <c r="C247" s="31" t="s">
        <v>455</v>
      </c>
      <c r="D247" s="32" t="s">
        <v>456</v>
      </c>
      <c r="E247" s="227">
        <v>200</v>
      </c>
      <c r="F247" s="227">
        <v>200</v>
      </c>
      <c r="G247" s="124"/>
      <c r="H247" s="124"/>
      <c r="I247" s="124"/>
      <c r="J247" s="124"/>
      <c r="K247" s="124"/>
      <c r="L247" s="124"/>
      <c r="M247" s="124"/>
      <c r="N247" s="124"/>
      <c r="O247" s="124"/>
      <c r="P247" s="374"/>
      <c r="R247" s="124">
        <v>1</v>
      </c>
      <c r="S247" s="368" t="s">
        <v>1384</v>
      </c>
      <c r="T247" s="31" t="s">
        <v>455</v>
      </c>
      <c r="U247" s="32" t="s">
        <v>456</v>
      </c>
      <c r="V247" s="124">
        <v>200</v>
      </c>
      <c r="W247" s="124">
        <v>132</v>
      </c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374"/>
      <c r="AI247" s="124">
        <v>1</v>
      </c>
      <c r="AJ247" s="373" t="s">
        <v>1384</v>
      </c>
      <c r="AK247" s="31" t="s">
        <v>413</v>
      </c>
      <c r="AL247" s="32" t="s">
        <v>414</v>
      </c>
      <c r="AM247" s="124">
        <v>110</v>
      </c>
      <c r="AN247" s="124">
        <v>110</v>
      </c>
      <c r="AO247" s="124"/>
      <c r="AP247" s="124"/>
      <c r="AQ247" s="124"/>
      <c r="AR247" s="124"/>
      <c r="AS247" s="124"/>
      <c r="AT247" s="124"/>
      <c r="AU247" s="124"/>
      <c r="AV247" s="374"/>
      <c r="AX247" s="124">
        <v>1</v>
      </c>
      <c r="AY247" s="373" t="s">
        <v>1384</v>
      </c>
      <c r="AZ247" s="31" t="s">
        <v>413</v>
      </c>
      <c r="BA247" s="32" t="s">
        <v>414</v>
      </c>
      <c r="BB247" s="124">
        <v>214</v>
      </c>
      <c r="BC247" s="124">
        <v>216</v>
      </c>
      <c r="BD247" s="124"/>
      <c r="BE247" s="124"/>
      <c r="BF247" s="124"/>
      <c r="BG247" s="271"/>
      <c r="BH247" s="271"/>
      <c r="BI247" s="124"/>
      <c r="BJ247" s="124"/>
      <c r="BK247" s="374"/>
      <c r="BM247" s="124">
        <v>1</v>
      </c>
      <c r="BN247" s="373" t="s">
        <v>1384</v>
      </c>
      <c r="BO247" s="31" t="s">
        <v>254</v>
      </c>
      <c r="BP247" s="32" t="s">
        <v>255</v>
      </c>
      <c r="BQ247" s="124">
        <v>16</v>
      </c>
      <c r="BR247" s="124"/>
      <c r="BS247" s="124"/>
      <c r="BT247" s="124"/>
      <c r="BU247" s="124"/>
      <c r="BV247" s="124"/>
      <c r="BW247" s="124"/>
      <c r="BX247" s="124"/>
      <c r="BY247" s="124"/>
      <c r="BZ247" s="374" t="s">
        <v>1447</v>
      </c>
      <c r="CB247" s="124">
        <v>1</v>
      </c>
      <c r="CC247" s="373" t="s">
        <v>1384</v>
      </c>
      <c r="CD247" s="229"/>
      <c r="CE247" s="232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377"/>
    </row>
    <row r="248" spans="1:93" ht="30">
      <c r="A248" s="124">
        <v>2</v>
      </c>
      <c r="B248" s="368"/>
      <c r="C248" s="31" t="s">
        <v>457</v>
      </c>
      <c r="D248" s="32" t="s">
        <v>458</v>
      </c>
      <c r="E248" s="124">
        <v>100</v>
      </c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375"/>
      <c r="R248" s="124">
        <v>2</v>
      </c>
      <c r="S248" s="368"/>
      <c r="T248" s="31" t="s">
        <v>457</v>
      </c>
      <c r="U248" s="32" t="s">
        <v>458</v>
      </c>
      <c r="V248" s="124">
        <v>100</v>
      </c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375"/>
      <c r="AI248" s="124">
        <v>2</v>
      </c>
      <c r="AJ248" s="373"/>
      <c r="AK248" s="31" t="s">
        <v>319</v>
      </c>
      <c r="AL248" s="32" t="s">
        <v>320</v>
      </c>
      <c r="AM248" s="124">
        <v>160</v>
      </c>
      <c r="AN248" s="124">
        <v>160</v>
      </c>
      <c r="AO248" s="124"/>
      <c r="AP248" s="124"/>
      <c r="AQ248" s="124"/>
      <c r="AR248" s="124"/>
      <c r="AS248" s="124"/>
      <c r="AT248" s="124"/>
      <c r="AU248" s="124"/>
      <c r="AV248" s="375"/>
      <c r="AX248" s="124">
        <v>2</v>
      </c>
      <c r="AY248" s="373"/>
      <c r="AZ248" s="31" t="s">
        <v>439</v>
      </c>
      <c r="BA248" s="32" t="s">
        <v>440</v>
      </c>
      <c r="BB248" s="124">
        <v>124</v>
      </c>
      <c r="BC248" s="124">
        <v>124</v>
      </c>
      <c r="BD248" s="124"/>
      <c r="BE248" s="124"/>
      <c r="BF248" s="124"/>
      <c r="BG248" s="271"/>
      <c r="BH248" s="271"/>
      <c r="BI248" s="124"/>
      <c r="BJ248" s="124"/>
      <c r="BK248" s="375"/>
      <c r="BM248" s="124">
        <v>2</v>
      </c>
      <c r="BN248" s="373"/>
      <c r="BO248" s="31" t="s">
        <v>404</v>
      </c>
      <c r="BP248" s="32" t="s">
        <v>405</v>
      </c>
      <c r="BQ248" s="124">
        <v>35</v>
      </c>
      <c r="BR248" s="124"/>
      <c r="BS248" s="124"/>
      <c r="BT248" s="124"/>
      <c r="BU248" s="124"/>
      <c r="BV248" s="124"/>
      <c r="BW248" s="124"/>
      <c r="BX248" s="124"/>
      <c r="BY248" s="124"/>
      <c r="BZ248" s="375"/>
      <c r="CB248" s="124">
        <v>2</v>
      </c>
      <c r="CC248" s="373"/>
      <c r="CD248" s="229"/>
      <c r="CE248" s="229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377"/>
    </row>
    <row r="249" spans="1:93" ht="30">
      <c r="A249" s="124">
        <v>3</v>
      </c>
      <c r="B249" s="368"/>
      <c r="C249" s="31"/>
      <c r="D249" s="32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375"/>
      <c r="R249" s="124">
        <v>3</v>
      </c>
      <c r="S249" s="368"/>
      <c r="T249" s="31" t="s">
        <v>316</v>
      </c>
      <c r="U249" s="32" t="s">
        <v>317</v>
      </c>
      <c r="V249" s="124">
        <v>120</v>
      </c>
      <c r="W249" s="124">
        <v>120</v>
      </c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375"/>
      <c r="AI249" s="124">
        <v>3</v>
      </c>
      <c r="AJ249" s="373"/>
      <c r="AK249" s="31"/>
      <c r="AL249" s="32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375"/>
      <c r="AX249" s="124">
        <v>3</v>
      </c>
      <c r="AY249" s="373"/>
      <c r="AZ249" s="268"/>
      <c r="BA249" s="273"/>
      <c r="BB249" s="124"/>
      <c r="BC249" s="124"/>
      <c r="BD249" s="124"/>
      <c r="BE249" s="124"/>
      <c r="BF249" s="124"/>
      <c r="BG249" s="271"/>
      <c r="BH249" s="271"/>
      <c r="BI249" s="124"/>
      <c r="BJ249" s="124"/>
      <c r="BK249" s="375"/>
      <c r="BM249" s="124">
        <v>3</v>
      </c>
      <c r="BN249" s="373"/>
      <c r="BO249" s="31" t="s">
        <v>670</v>
      </c>
      <c r="BP249" s="57" t="s">
        <v>1301</v>
      </c>
      <c r="BQ249" s="124">
        <v>40</v>
      </c>
      <c r="BR249" s="124">
        <v>25</v>
      </c>
      <c r="BS249" s="124"/>
      <c r="BT249" s="124"/>
      <c r="BU249" s="124"/>
      <c r="BV249" s="124"/>
      <c r="BW249" s="124"/>
      <c r="BX249" s="124"/>
      <c r="BY249" s="124"/>
      <c r="BZ249" s="375"/>
      <c r="CB249" s="124">
        <v>3</v>
      </c>
      <c r="CC249" s="373"/>
      <c r="CD249" s="124"/>
      <c r="CE249" s="229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377"/>
    </row>
    <row r="250" spans="1:93">
      <c r="A250" s="124">
        <v>4</v>
      </c>
      <c r="B250" s="368"/>
      <c r="C250" s="31"/>
      <c r="D250" s="32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375"/>
      <c r="R250" s="124">
        <v>4</v>
      </c>
      <c r="S250" s="368"/>
      <c r="T250" s="31"/>
      <c r="U250" s="32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375"/>
      <c r="AI250" s="124">
        <v>4</v>
      </c>
      <c r="AJ250" s="373"/>
      <c r="AK250" s="31"/>
      <c r="AL250" s="32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375"/>
      <c r="AX250" s="124">
        <v>4</v>
      </c>
      <c r="AY250" s="373"/>
      <c r="AZ250" s="229"/>
      <c r="BA250" s="229"/>
      <c r="BB250" s="124"/>
      <c r="BC250" s="124"/>
      <c r="BD250" s="124"/>
      <c r="BE250" s="124"/>
      <c r="BF250" s="124"/>
      <c r="BG250" s="271"/>
      <c r="BH250" s="271"/>
      <c r="BI250" s="124"/>
      <c r="BJ250" s="124"/>
      <c r="BK250" s="375"/>
      <c r="BM250" s="124">
        <v>4</v>
      </c>
      <c r="BN250" s="373"/>
      <c r="BO250" s="31" t="s">
        <v>711</v>
      </c>
      <c r="BP250" s="32" t="s">
        <v>712</v>
      </c>
      <c r="BQ250" s="124">
        <v>20</v>
      </c>
      <c r="BR250" s="124">
        <v>20</v>
      </c>
      <c r="BS250" s="124"/>
      <c r="BT250" s="124"/>
      <c r="BU250" s="124"/>
      <c r="BV250" s="124"/>
      <c r="BW250" s="124"/>
      <c r="BX250" s="124"/>
      <c r="BY250" s="124"/>
      <c r="BZ250" s="375"/>
      <c r="CB250" s="124">
        <v>4</v>
      </c>
      <c r="CC250" s="373"/>
      <c r="CD250" s="229"/>
      <c r="CE250" s="229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377"/>
    </row>
    <row r="251" spans="1:93">
      <c r="A251" s="124">
        <v>5</v>
      </c>
      <c r="B251" s="368"/>
      <c r="C251" s="31"/>
      <c r="D251" s="32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375"/>
      <c r="R251" s="124">
        <v>5</v>
      </c>
      <c r="S251" s="368"/>
      <c r="T251" s="274"/>
      <c r="U251" s="32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375"/>
      <c r="AI251" s="124">
        <v>5</v>
      </c>
      <c r="AJ251" s="373"/>
      <c r="AK251" s="229"/>
      <c r="AL251" s="229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375"/>
      <c r="AX251" s="124">
        <v>5</v>
      </c>
      <c r="AY251" s="373"/>
      <c r="AZ251" s="229"/>
      <c r="BA251" s="229"/>
      <c r="BB251" s="124"/>
      <c r="BC251" s="124"/>
      <c r="BD251" s="124"/>
      <c r="BE251" s="124"/>
      <c r="BF251" s="124"/>
      <c r="BG251" s="271"/>
      <c r="BH251" s="271"/>
      <c r="BI251" s="124"/>
      <c r="BJ251" s="124"/>
      <c r="BK251" s="375"/>
      <c r="BM251" s="124">
        <v>5</v>
      </c>
      <c r="BN251" s="373"/>
      <c r="BO251" s="31" t="s">
        <v>719</v>
      </c>
      <c r="BP251" s="32" t="s">
        <v>720</v>
      </c>
      <c r="BQ251" s="124">
        <v>100</v>
      </c>
      <c r="BR251" s="124">
        <v>96</v>
      </c>
      <c r="BS251" s="124"/>
      <c r="BT251" s="124"/>
      <c r="BU251" s="124"/>
      <c r="BV251" s="124"/>
      <c r="BW251" s="124"/>
      <c r="BX251" s="124"/>
      <c r="BY251" s="124"/>
      <c r="BZ251" s="375"/>
      <c r="CB251" s="124">
        <v>5</v>
      </c>
      <c r="CC251" s="373"/>
      <c r="CD251" s="229"/>
      <c r="CE251" s="229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377"/>
    </row>
    <row r="252" spans="1:93">
      <c r="A252" s="124">
        <v>6</v>
      </c>
      <c r="B252" s="368"/>
      <c r="C252" s="31"/>
      <c r="D252" s="32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375"/>
      <c r="R252" s="124">
        <v>6</v>
      </c>
      <c r="S252" s="368"/>
      <c r="T252" s="31"/>
      <c r="U252" s="32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375"/>
      <c r="AI252" s="124">
        <v>6</v>
      </c>
      <c r="AJ252" s="373"/>
      <c r="AK252" s="229"/>
      <c r="AL252" s="268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375"/>
      <c r="AX252" s="124">
        <v>6</v>
      </c>
      <c r="AY252" s="373"/>
      <c r="AZ252" s="124"/>
      <c r="BA252" s="124"/>
      <c r="BB252" s="124"/>
      <c r="BC252" s="124"/>
      <c r="BD252" s="124"/>
      <c r="BE252" s="124"/>
      <c r="BF252" s="124"/>
      <c r="BG252" s="271"/>
      <c r="BH252" s="271"/>
      <c r="BI252" s="124"/>
      <c r="BJ252" s="124"/>
      <c r="BK252" s="375"/>
      <c r="BM252" s="124">
        <v>6</v>
      </c>
      <c r="BN252" s="373"/>
      <c r="BO252" s="31" t="s">
        <v>783</v>
      </c>
      <c r="BP252" s="32" t="s">
        <v>784</v>
      </c>
      <c r="BQ252" s="124">
        <v>50</v>
      </c>
      <c r="BR252" s="124"/>
      <c r="BS252" s="124"/>
      <c r="BT252" s="124"/>
      <c r="BU252" s="124"/>
      <c r="BV252" s="124"/>
      <c r="BW252" s="124"/>
      <c r="BX252" s="124"/>
      <c r="BY252" s="124"/>
      <c r="BZ252" s="375"/>
      <c r="CB252" s="124">
        <v>6</v>
      </c>
      <c r="CC252" s="373"/>
      <c r="CD252" s="231"/>
      <c r="CE252" s="231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377"/>
    </row>
    <row r="253" spans="1:93">
      <c r="A253" s="124">
        <v>7</v>
      </c>
      <c r="B253" s="368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375"/>
      <c r="R253" s="124">
        <v>7</v>
      </c>
      <c r="S253" s="368"/>
      <c r="T253" s="31"/>
      <c r="U253" s="32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375"/>
      <c r="AI253" s="124">
        <v>7</v>
      </c>
      <c r="AJ253" s="373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375"/>
      <c r="AX253" s="124">
        <v>7</v>
      </c>
      <c r="AY253" s="373"/>
      <c r="AZ253" s="124"/>
      <c r="BA253" s="124"/>
      <c r="BB253" s="124"/>
      <c r="BC253" s="124"/>
      <c r="BD253" s="124"/>
      <c r="BE253" s="124"/>
      <c r="BF253" s="124"/>
      <c r="BG253" s="271"/>
      <c r="BH253" s="271"/>
      <c r="BI253" s="124"/>
      <c r="BJ253" s="124"/>
      <c r="BK253" s="375"/>
      <c r="BM253" s="124">
        <v>7</v>
      </c>
      <c r="BN253" s="373"/>
      <c r="BO253" s="229"/>
      <c r="BP253" s="32" t="s">
        <v>1306</v>
      </c>
      <c r="BQ253" s="124">
        <v>4</v>
      </c>
      <c r="BR253" s="124"/>
      <c r="BS253" s="124"/>
      <c r="BT253" s="124"/>
      <c r="BU253" s="124"/>
      <c r="BV253" s="124"/>
      <c r="BW253" s="124"/>
      <c r="BX253" s="124"/>
      <c r="BY253" s="124"/>
      <c r="BZ253" s="375"/>
      <c r="CB253" s="124">
        <v>7</v>
      </c>
      <c r="CC253" s="373"/>
      <c r="CD253" s="229"/>
      <c r="CE253" s="232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377"/>
    </row>
    <row r="254" spans="1:93" ht="30">
      <c r="A254" s="124">
        <v>8</v>
      </c>
      <c r="B254" s="368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375"/>
      <c r="R254" s="124">
        <v>8</v>
      </c>
      <c r="S254" s="368"/>
      <c r="T254" s="31"/>
      <c r="U254" s="32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375"/>
      <c r="AI254" s="124">
        <v>8</v>
      </c>
      <c r="AJ254" s="373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375"/>
      <c r="AX254" s="124">
        <v>8</v>
      </c>
      <c r="AY254" s="373"/>
      <c r="AZ254" s="124"/>
      <c r="BA254" s="124"/>
      <c r="BB254" s="124"/>
      <c r="BC254" s="124"/>
      <c r="BD254" s="124"/>
      <c r="BE254" s="124"/>
      <c r="BF254" s="124"/>
      <c r="BG254" s="271"/>
      <c r="BH254" s="271"/>
      <c r="BI254" s="124"/>
      <c r="BJ254" s="124"/>
      <c r="BK254" s="375"/>
      <c r="BM254" s="124">
        <v>8</v>
      </c>
      <c r="BN254" s="373"/>
      <c r="BO254" s="31" t="s">
        <v>187</v>
      </c>
      <c r="BP254" s="32" t="s">
        <v>188</v>
      </c>
      <c r="BQ254" s="124"/>
      <c r="BR254" s="124">
        <v>80</v>
      </c>
      <c r="BS254" s="124"/>
      <c r="BT254" s="124"/>
      <c r="BU254" s="124"/>
      <c r="BV254" s="124"/>
      <c r="BW254" s="124"/>
      <c r="BX254" s="124"/>
      <c r="BY254" s="124"/>
      <c r="BZ254" s="375"/>
      <c r="CB254" s="124">
        <v>8</v>
      </c>
      <c r="CC254" s="373"/>
      <c r="CD254" s="233"/>
      <c r="CE254" s="232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377"/>
    </row>
    <row r="255" spans="1:93" ht="30">
      <c r="A255" s="124">
        <v>9</v>
      </c>
      <c r="B255" s="368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375"/>
      <c r="R255" s="124">
        <v>9</v>
      </c>
      <c r="S255" s="368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375"/>
      <c r="AI255" s="124">
        <v>9</v>
      </c>
      <c r="AJ255" s="373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375"/>
      <c r="AX255" s="124">
        <v>9</v>
      </c>
      <c r="AY255" s="373"/>
      <c r="AZ255" s="124"/>
      <c r="BA255" s="124"/>
      <c r="BB255" s="124"/>
      <c r="BC255" s="124"/>
      <c r="BD255" s="124"/>
      <c r="BE255" s="124"/>
      <c r="BF255" s="124"/>
      <c r="BG255" s="271"/>
      <c r="BH255" s="271"/>
      <c r="BI255" s="124"/>
      <c r="BJ255" s="124"/>
      <c r="BK255" s="375"/>
      <c r="BM255" s="124">
        <v>9</v>
      </c>
      <c r="BN255" s="373"/>
      <c r="BO255" s="229"/>
      <c r="BP255" s="32" t="s">
        <v>1303</v>
      </c>
      <c r="BQ255" s="124"/>
      <c r="BR255" s="124">
        <v>22</v>
      </c>
      <c r="BS255" s="124"/>
      <c r="BT255" s="124"/>
      <c r="BU255" s="124"/>
      <c r="BV255" s="124"/>
      <c r="BW255" s="124"/>
      <c r="BX255" s="124"/>
      <c r="BY255" s="124"/>
      <c r="BZ255" s="375"/>
      <c r="CB255" s="124">
        <v>9</v>
      </c>
      <c r="CC255" s="373"/>
      <c r="CD255" s="229"/>
      <c r="CE255" s="229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377"/>
    </row>
    <row r="256" spans="1:93" hidden="1">
      <c r="A256" s="124">
        <v>10</v>
      </c>
      <c r="B256" s="368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375"/>
      <c r="R256" s="124">
        <v>10</v>
      </c>
      <c r="S256" s="368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375"/>
      <c r="AI256" s="124">
        <v>10</v>
      </c>
      <c r="AJ256" s="373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375"/>
      <c r="AX256" s="124">
        <v>10</v>
      </c>
      <c r="AY256" s="373"/>
      <c r="AZ256" s="124"/>
      <c r="BA256" s="124"/>
      <c r="BB256" s="124"/>
      <c r="BC256" s="124"/>
      <c r="BD256" s="124"/>
      <c r="BE256" s="124"/>
      <c r="BF256" s="124"/>
      <c r="BG256" s="271"/>
      <c r="BH256" s="271"/>
      <c r="BI256" s="124"/>
      <c r="BJ256" s="124"/>
      <c r="BK256" s="375"/>
      <c r="BM256" s="124">
        <v>10</v>
      </c>
      <c r="BN256" s="373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375"/>
      <c r="CB256" s="124">
        <v>10</v>
      </c>
      <c r="CC256" s="373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377"/>
    </row>
    <row r="257" spans="1:93" hidden="1">
      <c r="A257" s="124">
        <v>11</v>
      </c>
      <c r="B257" s="368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375"/>
      <c r="R257" s="124">
        <v>11</v>
      </c>
      <c r="S257" s="368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375"/>
      <c r="AI257" s="124">
        <v>11</v>
      </c>
      <c r="AJ257" s="373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375"/>
      <c r="AX257" s="124">
        <v>11</v>
      </c>
      <c r="AY257" s="373"/>
      <c r="AZ257" s="124"/>
      <c r="BA257" s="124"/>
      <c r="BB257" s="124"/>
      <c r="BC257" s="124"/>
      <c r="BD257" s="124"/>
      <c r="BE257" s="124"/>
      <c r="BF257" s="124"/>
      <c r="BG257" s="271"/>
      <c r="BH257" s="271"/>
      <c r="BI257" s="124"/>
      <c r="BJ257" s="124"/>
      <c r="BK257" s="375"/>
      <c r="BM257" s="124">
        <v>11</v>
      </c>
      <c r="BN257" s="373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375"/>
      <c r="CB257" s="124">
        <v>11</v>
      </c>
      <c r="CC257" s="373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377"/>
    </row>
    <row r="258" spans="1:93" hidden="1">
      <c r="A258" s="124">
        <v>12</v>
      </c>
      <c r="B258" s="368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375"/>
      <c r="R258" s="124">
        <v>12</v>
      </c>
      <c r="S258" s="368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375"/>
      <c r="AI258" s="124">
        <v>12</v>
      </c>
      <c r="AJ258" s="373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375"/>
      <c r="AX258" s="124">
        <v>12</v>
      </c>
      <c r="AY258" s="373"/>
      <c r="AZ258" s="124"/>
      <c r="BA258" s="124"/>
      <c r="BB258" s="124"/>
      <c r="BC258" s="124"/>
      <c r="BD258" s="124"/>
      <c r="BE258" s="124"/>
      <c r="BF258" s="124"/>
      <c r="BG258" s="271"/>
      <c r="BH258" s="271"/>
      <c r="BI258" s="124"/>
      <c r="BJ258" s="124"/>
      <c r="BK258" s="375"/>
      <c r="BM258" s="124">
        <v>12</v>
      </c>
      <c r="BN258" s="373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375"/>
      <c r="CB258" s="124">
        <v>12</v>
      </c>
      <c r="CC258" s="373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377"/>
    </row>
    <row r="259" spans="1:93" hidden="1">
      <c r="A259" s="124">
        <v>13</v>
      </c>
      <c r="B259" s="368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375"/>
      <c r="R259" s="124">
        <v>13</v>
      </c>
      <c r="S259" s="368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375"/>
      <c r="AI259" s="124">
        <v>13</v>
      </c>
      <c r="AJ259" s="373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375"/>
      <c r="AX259" s="124">
        <v>13</v>
      </c>
      <c r="AY259" s="373"/>
      <c r="AZ259" s="124"/>
      <c r="BA259" s="124"/>
      <c r="BB259" s="124"/>
      <c r="BC259" s="124"/>
      <c r="BD259" s="124"/>
      <c r="BE259" s="124"/>
      <c r="BF259" s="124"/>
      <c r="BG259" s="271"/>
      <c r="BH259" s="271"/>
      <c r="BI259" s="124"/>
      <c r="BJ259" s="124"/>
      <c r="BK259" s="375"/>
      <c r="BM259" s="124">
        <v>13</v>
      </c>
      <c r="BN259" s="373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375"/>
      <c r="CB259" s="124">
        <v>13</v>
      </c>
      <c r="CC259" s="373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377"/>
    </row>
    <row r="260" spans="1:93" hidden="1">
      <c r="A260" s="124">
        <v>14</v>
      </c>
      <c r="B260" s="368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375"/>
      <c r="R260" s="124">
        <v>14</v>
      </c>
      <c r="S260" s="368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375"/>
      <c r="AI260" s="124">
        <v>14</v>
      </c>
      <c r="AJ260" s="373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375"/>
      <c r="AX260" s="124">
        <v>14</v>
      </c>
      <c r="AY260" s="373"/>
      <c r="AZ260" s="124"/>
      <c r="BA260" s="124"/>
      <c r="BB260" s="124"/>
      <c r="BC260" s="124"/>
      <c r="BD260" s="124"/>
      <c r="BE260" s="124"/>
      <c r="BF260" s="124"/>
      <c r="BG260" s="271"/>
      <c r="BH260" s="271"/>
      <c r="BI260" s="124"/>
      <c r="BJ260" s="124"/>
      <c r="BK260" s="375"/>
      <c r="BM260" s="124">
        <v>14</v>
      </c>
      <c r="BN260" s="373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375"/>
      <c r="CB260" s="124">
        <v>14</v>
      </c>
      <c r="CC260" s="373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377"/>
    </row>
    <row r="261" spans="1:93" hidden="1">
      <c r="A261" s="124">
        <v>15</v>
      </c>
      <c r="B261" s="368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376"/>
      <c r="R261" s="124">
        <v>15</v>
      </c>
      <c r="S261" s="368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376"/>
      <c r="AI261" s="124">
        <v>15</v>
      </c>
      <c r="AJ261" s="373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376"/>
      <c r="AX261" s="124">
        <v>15</v>
      </c>
      <c r="AY261" s="373"/>
      <c r="AZ261" s="124"/>
      <c r="BA261" s="124"/>
      <c r="BB261" s="124"/>
      <c r="BC261" s="124"/>
      <c r="BD261" s="124"/>
      <c r="BE261" s="124"/>
      <c r="BF261" s="124"/>
      <c r="BG261" s="271"/>
      <c r="BH261" s="271"/>
      <c r="BI261" s="124"/>
      <c r="BJ261" s="124"/>
      <c r="BK261" s="376"/>
      <c r="BM261" s="124">
        <v>15</v>
      </c>
      <c r="BN261" s="373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376"/>
      <c r="CB261" s="124">
        <v>15</v>
      </c>
      <c r="CC261" s="373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377"/>
    </row>
    <row r="262" spans="1:93" ht="15.75">
      <c r="A262" s="363" t="s">
        <v>1381</v>
      </c>
      <c r="B262" s="363"/>
      <c r="C262" s="124" t="s">
        <v>1382</v>
      </c>
      <c r="D262" s="230">
        <f>F262/N262</f>
        <v>33.333333333333336</v>
      </c>
      <c r="E262" s="220">
        <f>SUM(E247:E261)</f>
        <v>300</v>
      </c>
      <c r="F262" s="220">
        <f>SUM(F247:F261)</f>
        <v>200</v>
      </c>
      <c r="G262" s="220"/>
      <c r="H262" s="220"/>
      <c r="I262" s="124"/>
      <c r="J262" s="124">
        <f>SUM(J247:J261)</f>
        <v>0</v>
      </c>
      <c r="K262" s="124">
        <f>SUM(K247:K261)</f>
        <v>0</v>
      </c>
      <c r="L262" s="225">
        <f>IF(F262=0,0,(F262/E262*100))</f>
        <v>66.666666666666657</v>
      </c>
      <c r="M262" s="225">
        <f>IF(K262=0,0,(K262/J262*100))</f>
        <v>0</v>
      </c>
      <c r="N262" s="124">
        <v>6</v>
      </c>
      <c r="O262" s="124">
        <v>0</v>
      </c>
      <c r="P262" s="124"/>
      <c r="R262" s="363" t="s">
        <v>1381</v>
      </c>
      <c r="S262" s="363"/>
      <c r="T262" s="124" t="s">
        <v>1382</v>
      </c>
      <c r="U262" s="230">
        <f>W262/AE262</f>
        <v>42</v>
      </c>
      <c r="V262" s="220">
        <f>SUM(V247:V261)</f>
        <v>420</v>
      </c>
      <c r="W262" s="220">
        <f>SUM(W247:W261)</f>
        <v>252</v>
      </c>
      <c r="X262" s="220"/>
      <c r="Y262" s="220"/>
      <c r="Z262" s="220"/>
      <c r="AA262" s="220">
        <f>SUM(AA247:AA261)</f>
        <v>0</v>
      </c>
      <c r="AB262" s="220">
        <f>SUM(AB247:AB261)</f>
        <v>0</v>
      </c>
      <c r="AC262" s="225">
        <f>IF(W262=0,0,(W262/V262*100))</f>
        <v>60</v>
      </c>
      <c r="AD262" s="225">
        <f>IF(AB262=0,0,(AB262/AA262*100))</f>
        <v>0</v>
      </c>
      <c r="AE262" s="220">
        <v>6</v>
      </c>
      <c r="AF262" s="220">
        <v>0</v>
      </c>
      <c r="AG262" s="220"/>
      <c r="AI262" s="377" t="s">
        <v>1381</v>
      </c>
      <c r="AJ262" s="377"/>
      <c r="AK262" s="124" t="s">
        <v>1382</v>
      </c>
      <c r="AL262" s="230">
        <f>AN262/AT262</f>
        <v>45</v>
      </c>
      <c r="AM262" s="124">
        <f>SUM(AM247:AM261)</f>
        <v>270</v>
      </c>
      <c r="AN262" s="124">
        <f>SUM(AN247:AN261)</f>
        <v>270</v>
      </c>
      <c r="AO262" s="124"/>
      <c r="AP262" s="124">
        <f>SUM(AP247:AP261)</f>
        <v>0</v>
      </c>
      <c r="AQ262" s="124">
        <f>SUM(AQ247:AQ261)</f>
        <v>0</v>
      </c>
      <c r="AR262" s="225">
        <f>IF(AN262=0,0,(AN262/AM262*100))</f>
        <v>100</v>
      </c>
      <c r="AS262" s="225">
        <f>IF(AQ262=0,0,(AQ262/AP262*100))</f>
        <v>0</v>
      </c>
      <c r="AT262" s="124">
        <v>6</v>
      </c>
      <c r="AU262" s="124">
        <v>0</v>
      </c>
      <c r="AV262" s="124"/>
      <c r="AX262" s="377" t="s">
        <v>1381</v>
      </c>
      <c r="AY262" s="377"/>
      <c r="AZ262" s="124" t="s">
        <v>1382</v>
      </c>
      <c r="BA262" s="230">
        <f>BC262/BI262</f>
        <v>48.571428571428569</v>
      </c>
      <c r="BB262" s="124">
        <f>SUM(BB247:BB261)</f>
        <v>338</v>
      </c>
      <c r="BC262" s="124">
        <f>SUM(BC247:BC261)</f>
        <v>340</v>
      </c>
      <c r="BD262" s="124"/>
      <c r="BE262" s="124">
        <f>SUM(BE247:BE261)</f>
        <v>0</v>
      </c>
      <c r="BF262" s="124">
        <f>SUM(BF247:BF261)</f>
        <v>0</v>
      </c>
      <c r="BG262" s="270">
        <f>IF(BC262=0,0,(BC262/BB262*100))</f>
        <v>100.59171597633136</v>
      </c>
      <c r="BH262" s="270">
        <f>IF(BF262=0,0,(BF262/BE262*100))</f>
        <v>0</v>
      </c>
      <c r="BI262" s="124">
        <v>7</v>
      </c>
      <c r="BJ262" s="124">
        <v>0</v>
      </c>
      <c r="BK262" s="124"/>
      <c r="BM262" s="377" t="s">
        <v>1381</v>
      </c>
      <c r="BN262" s="377"/>
      <c r="BO262" s="124" t="s">
        <v>1382</v>
      </c>
      <c r="BP262" s="230">
        <f>BR262/BX262</f>
        <v>34.714285714285715</v>
      </c>
      <c r="BQ262" s="124">
        <f>SUM(BQ247:BQ261)</f>
        <v>265</v>
      </c>
      <c r="BR262" s="124">
        <f>SUM(BR247:BR261)</f>
        <v>243</v>
      </c>
      <c r="BS262" s="124"/>
      <c r="BT262" s="124">
        <f>SUM(BT247:BT261)</f>
        <v>0</v>
      </c>
      <c r="BU262" s="124">
        <f>SUM(BU247:BU261)</f>
        <v>0</v>
      </c>
      <c r="BV262" s="225">
        <f>IF(BR262=0,0,(BR262/BQ262*100))</f>
        <v>91.698113207547166</v>
      </c>
      <c r="BW262" s="225">
        <f>IF(BU262=0,0,(BU262/BT262*100))</f>
        <v>0</v>
      </c>
      <c r="BX262" s="124">
        <v>7</v>
      </c>
      <c r="BY262" s="124">
        <v>0</v>
      </c>
      <c r="BZ262" s="124"/>
      <c r="CB262" s="377" t="s">
        <v>1381</v>
      </c>
      <c r="CC262" s="377"/>
      <c r="CD262" s="124"/>
      <c r="CE262" s="124"/>
      <c r="CF262" s="124">
        <f>SUM(CF247:CF261)</f>
        <v>0</v>
      </c>
      <c r="CG262" s="124">
        <f>SUM(CG247:CG261)</f>
        <v>0</v>
      </c>
      <c r="CH262" s="124"/>
      <c r="CI262" s="124">
        <f>SUM(CI247:CI261)</f>
        <v>0</v>
      </c>
      <c r="CJ262" s="124">
        <f>SUM(CJ247:CJ261)</f>
        <v>0</v>
      </c>
      <c r="CK262" s="225">
        <f>IF(CG262=0,0,(CG262/CF262*100))</f>
        <v>0</v>
      </c>
      <c r="CL262" s="225">
        <f>IF(CJ262=0,0,(CJ262/CI262*100))</f>
        <v>0</v>
      </c>
      <c r="CM262" s="124"/>
      <c r="CN262" s="124"/>
      <c r="CO262" s="124"/>
    </row>
    <row r="263" spans="1:93" ht="30">
      <c r="A263" s="124">
        <v>1</v>
      </c>
      <c r="B263" s="368" t="s">
        <v>1385</v>
      </c>
      <c r="C263" s="31" t="s">
        <v>719</v>
      </c>
      <c r="D263" s="32" t="s">
        <v>720</v>
      </c>
      <c r="E263" s="124">
        <v>100</v>
      </c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373"/>
      <c r="R263" s="124">
        <v>1</v>
      </c>
      <c r="S263" s="368" t="s">
        <v>1385</v>
      </c>
      <c r="T263" s="31" t="s">
        <v>148</v>
      </c>
      <c r="U263" s="32" t="s">
        <v>149</v>
      </c>
      <c r="V263" s="124">
        <v>12</v>
      </c>
      <c r="W263" s="124">
        <v>12</v>
      </c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374" t="s">
        <v>1437</v>
      </c>
      <c r="AI263" s="124">
        <v>1</v>
      </c>
      <c r="AJ263" s="373" t="s">
        <v>1385</v>
      </c>
      <c r="AK263" s="31" t="s">
        <v>455</v>
      </c>
      <c r="AL263" s="32" t="s">
        <v>456</v>
      </c>
      <c r="AM263" s="124">
        <v>200</v>
      </c>
      <c r="AN263" s="124">
        <v>120</v>
      </c>
      <c r="AO263" s="124"/>
      <c r="AP263" s="124"/>
      <c r="AQ263" s="124"/>
      <c r="AR263" s="124"/>
      <c r="AS263" s="124"/>
      <c r="AT263" s="124"/>
      <c r="AU263" s="124"/>
      <c r="AV263" s="374" t="s">
        <v>1440</v>
      </c>
      <c r="AX263" s="124">
        <v>1</v>
      </c>
      <c r="AY263" s="373" t="s">
        <v>1385</v>
      </c>
      <c r="AZ263" s="31" t="s">
        <v>455</v>
      </c>
      <c r="BA263" s="32" t="s">
        <v>456</v>
      </c>
      <c r="BB263" s="124">
        <v>100</v>
      </c>
      <c r="BC263" s="124">
        <v>52</v>
      </c>
      <c r="BD263" s="124"/>
      <c r="BE263" s="124"/>
      <c r="BF263" s="124"/>
      <c r="BG263" s="271"/>
      <c r="BH263" s="271"/>
      <c r="BI263" s="124"/>
      <c r="BJ263" s="124"/>
      <c r="BK263" s="374" t="s">
        <v>1443</v>
      </c>
      <c r="BM263" s="124">
        <v>1</v>
      </c>
      <c r="BN263" s="373" t="s">
        <v>1385</v>
      </c>
      <c r="BO263" s="31" t="s">
        <v>148</v>
      </c>
      <c r="BP263" s="32" t="s">
        <v>149</v>
      </c>
      <c r="BQ263" s="124">
        <v>88</v>
      </c>
      <c r="BR263" s="124"/>
      <c r="BS263" s="124"/>
      <c r="BT263" s="124"/>
      <c r="BU263" s="124"/>
      <c r="BV263" s="124"/>
      <c r="BW263" s="124"/>
      <c r="BX263" s="124"/>
      <c r="BY263" s="124"/>
      <c r="BZ263" s="374"/>
      <c r="CB263" s="124">
        <v>1</v>
      </c>
      <c r="CC263" s="373" t="s">
        <v>1385</v>
      </c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377"/>
    </row>
    <row r="264" spans="1:93" ht="30">
      <c r="A264" s="124">
        <v>2</v>
      </c>
      <c r="B264" s="368"/>
      <c r="C264" s="31" t="s">
        <v>741</v>
      </c>
      <c r="D264" s="32" t="s">
        <v>742</v>
      </c>
      <c r="E264" s="124">
        <v>6</v>
      </c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373"/>
      <c r="R264" s="124">
        <v>2</v>
      </c>
      <c r="S264" s="368"/>
      <c r="T264" s="31" t="s">
        <v>153</v>
      </c>
      <c r="U264" s="32" t="s">
        <v>154</v>
      </c>
      <c r="V264" s="124">
        <v>8</v>
      </c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375"/>
      <c r="AI264" s="124">
        <v>2</v>
      </c>
      <c r="AJ264" s="373"/>
      <c r="AK264" s="31" t="s">
        <v>457</v>
      </c>
      <c r="AL264" s="32" t="s">
        <v>458</v>
      </c>
      <c r="AM264" s="124">
        <v>100</v>
      </c>
      <c r="AN264" s="124"/>
      <c r="AO264" s="124"/>
      <c r="AP264" s="124"/>
      <c r="AQ264" s="124"/>
      <c r="AR264" s="124"/>
      <c r="AS264" s="124"/>
      <c r="AT264" s="124"/>
      <c r="AU264" s="124"/>
      <c r="AV264" s="375"/>
      <c r="AX264" s="124">
        <v>2</v>
      </c>
      <c r="AY264" s="373"/>
      <c r="AZ264" s="31" t="s">
        <v>457</v>
      </c>
      <c r="BA264" s="32" t="s">
        <v>458</v>
      </c>
      <c r="BB264" s="124">
        <v>200</v>
      </c>
      <c r="BC264" s="124"/>
      <c r="BD264" s="124"/>
      <c r="BE264" s="124"/>
      <c r="BF264" s="124"/>
      <c r="BG264" s="271"/>
      <c r="BH264" s="271"/>
      <c r="BI264" s="124"/>
      <c r="BJ264" s="124"/>
      <c r="BK264" s="375"/>
      <c r="BM264" s="124">
        <v>2</v>
      </c>
      <c r="BN264" s="373"/>
      <c r="BO264" s="31" t="s">
        <v>1226</v>
      </c>
      <c r="BP264" s="32" t="s">
        <v>1230</v>
      </c>
      <c r="BQ264" s="124">
        <v>112</v>
      </c>
      <c r="BR264" s="124">
        <v>112</v>
      </c>
      <c r="BS264" s="124"/>
      <c r="BT264" s="124"/>
      <c r="BU264" s="124"/>
      <c r="BV264" s="124"/>
      <c r="BW264" s="124"/>
      <c r="BX264" s="124"/>
      <c r="BY264" s="124"/>
      <c r="BZ264" s="375"/>
      <c r="CB264" s="124">
        <v>2</v>
      </c>
      <c r="CC264" s="373"/>
      <c r="CD264" s="229"/>
      <c r="CE264" s="229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377"/>
    </row>
    <row r="265" spans="1:93">
      <c r="A265" s="124">
        <v>3</v>
      </c>
      <c r="B265" s="368"/>
      <c r="C265" s="31" t="s">
        <v>457</v>
      </c>
      <c r="D265" s="32" t="s">
        <v>458</v>
      </c>
      <c r="E265" s="124">
        <v>200</v>
      </c>
      <c r="F265" s="124">
        <v>180</v>
      </c>
      <c r="G265" s="124"/>
      <c r="H265" s="124"/>
      <c r="I265" s="124"/>
      <c r="J265" s="124"/>
      <c r="K265" s="124"/>
      <c r="L265" s="124"/>
      <c r="M265" s="124"/>
      <c r="N265" s="124"/>
      <c r="O265" s="124"/>
      <c r="P265" s="373"/>
      <c r="R265" s="124">
        <v>3</v>
      </c>
      <c r="S265" s="368"/>
      <c r="T265" s="31" t="s">
        <v>157</v>
      </c>
      <c r="U265" s="32" t="s">
        <v>158</v>
      </c>
      <c r="V265" s="124">
        <v>28</v>
      </c>
      <c r="W265" s="124">
        <v>28</v>
      </c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375"/>
      <c r="AI265" s="124">
        <v>3</v>
      </c>
      <c r="AJ265" s="373"/>
      <c r="AK265" s="31" t="s">
        <v>633</v>
      </c>
      <c r="AL265" s="32" t="s">
        <v>634</v>
      </c>
      <c r="AM265" s="124"/>
      <c r="AN265" s="124">
        <v>35</v>
      </c>
      <c r="AO265" s="124"/>
      <c r="AP265" s="124"/>
      <c r="AQ265" s="124"/>
      <c r="AR265" s="124"/>
      <c r="AS265" s="124"/>
      <c r="AT265" s="124"/>
      <c r="AU265" s="124"/>
      <c r="AV265" s="375"/>
      <c r="AX265" s="124">
        <v>3</v>
      </c>
      <c r="AY265" s="373"/>
      <c r="AZ265" s="31" t="s">
        <v>521</v>
      </c>
      <c r="BA265" s="32" t="s">
        <v>522</v>
      </c>
      <c r="BB265" s="124">
        <v>20</v>
      </c>
      <c r="BC265" s="124">
        <v>20</v>
      </c>
      <c r="BD265" s="124"/>
      <c r="BE265" s="124"/>
      <c r="BF265" s="124"/>
      <c r="BG265" s="271"/>
      <c r="BH265" s="271"/>
      <c r="BI265" s="124"/>
      <c r="BJ265" s="124"/>
      <c r="BK265" s="375"/>
      <c r="BM265" s="124">
        <v>3</v>
      </c>
      <c r="BN265" s="373"/>
      <c r="BO265" s="31" t="s">
        <v>291</v>
      </c>
      <c r="BP265" s="32" t="s">
        <v>292</v>
      </c>
      <c r="BQ265" s="124"/>
      <c r="BR265" s="124">
        <v>60</v>
      </c>
      <c r="BS265" s="124"/>
      <c r="BT265" s="124"/>
      <c r="BU265" s="124"/>
      <c r="BV265" s="124"/>
      <c r="BW265" s="124"/>
      <c r="BX265" s="124"/>
      <c r="BY265" s="124"/>
      <c r="BZ265" s="375"/>
      <c r="CB265" s="124">
        <v>3</v>
      </c>
      <c r="CC265" s="373"/>
      <c r="CD265" s="231"/>
      <c r="CE265" s="231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377"/>
    </row>
    <row r="266" spans="1:93" ht="30">
      <c r="A266" s="124">
        <v>4</v>
      </c>
      <c r="B266" s="368"/>
      <c r="C266" s="31" t="s">
        <v>460</v>
      </c>
      <c r="D266" s="32" t="s">
        <v>461</v>
      </c>
      <c r="E266" s="124"/>
      <c r="F266" s="124">
        <v>20</v>
      </c>
      <c r="G266" s="124"/>
      <c r="H266" s="124"/>
      <c r="I266" s="124"/>
      <c r="J266" s="124"/>
      <c r="K266" s="124"/>
      <c r="L266" s="124"/>
      <c r="M266" s="124"/>
      <c r="N266" s="124"/>
      <c r="O266" s="124"/>
      <c r="P266" s="373"/>
      <c r="R266" s="124">
        <v>4</v>
      </c>
      <c r="S266" s="368"/>
      <c r="T266" s="31" t="s">
        <v>1226</v>
      </c>
      <c r="U266" s="32" t="s">
        <v>1230</v>
      </c>
      <c r="V266" s="124">
        <v>200</v>
      </c>
      <c r="W266" s="124">
        <v>88</v>
      </c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375"/>
      <c r="AI266" s="124">
        <v>4</v>
      </c>
      <c r="AJ266" s="373"/>
      <c r="AK266" s="31" t="s">
        <v>629</v>
      </c>
      <c r="AL266" s="32" t="s">
        <v>630</v>
      </c>
      <c r="AM266" s="124"/>
      <c r="AN266" s="124">
        <v>8</v>
      </c>
      <c r="AO266" s="124"/>
      <c r="AP266" s="124"/>
      <c r="AQ266" s="124"/>
      <c r="AR266" s="124"/>
      <c r="AS266" s="124"/>
      <c r="AT266" s="124"/>
      <c r="AU266" s="124"/>
      <c r="AV266" s="375"/>
      <c r="AX266" s="124">
        <v>4</v>
      </c>
      <c r="AY266" s="373"/>
      <c r="AZ266" s="31" t="s">
        <v>197</v>
      </c>
      <c r="BA266" s="32" t="s">
        <v>198</v>
      </c>
      <c r="BB266" s="124">
        <v>42</v>
      </c>
      <c r="BC266" s="124">
        <v>34</v>
      </c>
      <c r="BD266" s="124"/>
      <c r="BE266" s="124"/>
      <c r="BF266" s="124"/>
      <c r="BG266" s="271"/>
      <c r="BH266" s="271"/>
      <c r="BI266" s="124"/>
      <c r="BJ266" s="124"/>
      <c r="BK266" s="375"/>
      <c r="BM266" s="124">
        <v>4</v>
      </c>
      <c r="BN266" s="373"/>
      <c r="BO266" s="31" t="s">
        <v>670</v>
      </c>
      <c r="BP266" s="57" t="s">
        <v>1301</v>
      </c>
      <c r="BQ266" s="124"/>
      <c r="BR266" s="124">
        <v>46</v>
      </c>
      <c r="BS266" s="124"/>
      <c r="BT266" s="124"/>
      <c r="BU266" s="124"/>
      <c r="BV266" s="124"/>
      <c r="BW266" s="124"/>
      <c r="BX266" s="124"/>
      <c r="BY266" s="124"/>
      <c r="BZ266" s="375"/>
      <c r="CB266" s="124">
        <v>4</v>
      </c>
      <c r="CC266" s="373"/>
      <c r="CD266" s="229"/>
      <c r="CE266" s="240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377"/>
    </row>
    <row r="267" spans="1:93" ht="30">
      <c r="A267" s="124">
        <v>5</v>
      </c>
      <c r="B267" s="368"/>
      <c r="C267" s="31"/>
      <c r="D267" s="32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373"/>
      <c r="R267" s="124">
        <v>5</v>
      </c>
      <c r="S267" s="368"/>
      <c r="T267" s="31" t="s">
        <v>785</v>
      </c>
      <c r="U267" s="32" t="s">
        <v>786</v>
      </c>
      <c r="V267" s="124"/>
      <c r="W267" s="124">
        <v>30</v>
      </c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375"/>
      <c r="AI267" s="124">
        <v>5</v>
      </c>
      <c r="AJ267" s="373"/>
      <c r="AK267" s="31" t="s">
        <v>645</v>
      </c>
      <c r="AL267" s="32" t="s">
        <v>646</v>
      </c>
      <c r="AM267" s="124"/>
      <c r="AN267" s="124">
        <v>7</v>
      </c>
      <c r="AO267" s="124"/>
      <c r="AP267" s="124"/>
      <c r="AQ267" s="124"/>
      <c r="AR267" s="124"/>
      <c r="AS267" s="124"/>
      <c r="AT267" s="124"/>
      <c r="AU267" s="124"/>
      <c r="AV267" s="375"/>
      <c r="AX267" s="124">
        <v>5</v>
      </c>
      <c r="AY267" s="373"/>
      <c r="AZ267" s="31" t="s">
        <v>130</v>
      </c>
      <c r="BA267" s="32" t="s">
        <v>131</v>
      </c>
      <c r="BB267" s="124"/>
      <c r="BC267" s="124">
        <v>20</v>
      </c>
      <c r="BD267" s="124"/>
      <c r="BE267" s="124"/>
      <c r="BF267" s="124"/>
      <c r="BG267" s="271"/>
      <c r="BH267" s="271"/>
      <c r="BI267" s="124"/>
      <c r="BJ267" s="124"/>
      <c r="BK267" s="375"/>
      <c r="BM267" s="124">
        <v>5</v>
      </c>
      <c r="BN267" s="373"/>
      <c r="BO267" s="31"/>
      <c r="BP267" s="32" t="s">
        <v>1303</v>
      </c>
      <c r="BQ267" s="124">
        <v>32</v>
      </c>
      <c r="BR267" s="124"/>
      <c r="BS267" s="124"/>
      <c r="BT267" s="124"/>
      <c r="BU267" s="124"/>
      <c r="BV267" s="124"/>
      <c r="BW267" s="124"/>
      <c r="BX267" s="124"/>
      <c r="BY267" s="124"/>
      <c r="BZ267" s="375"/>
      <c r="CB267" s="124">
        <v>5</v>
      </c>
      <c r="CC267" s="373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377"/>
    </row>
    <row r="268" spans="1:93" ht="30" hidden="1">
      <c r="A268" s="124">
        <v>6</v>
      </c>
      <c r="B268" s="368"/>
      <c r="C268" s="31"/>
      <c r="D268" s="32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373"/>
      <c r="R268" s="124">
        <v>6</v>
      </c>
      <c r="S268" s="368"/>
      <c r="T268" s="31" t="s">
        <v>791</v>
      </c>
      <c r="U268" s="32" t="s">
        <v>792</v>
      </c>
      <c r="V268" s="124"/>
      <c r="W268" s="124">
        <v>5</v>
      </c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375"/>
      <c r="AI268" s="124">
        <v>6</v>
      </c>
      <c r="AJ268" s="373"/>
      <c r="AK268" s="31" t="s">
        <v>153</v>
      </c>
      <c r="AL268" s="32" t="s">
        <v>154</v>
      </c>
      <c r="AM268" s="124"/>
      <c r="AN268" s="124">
        <v>8</v>
      </c>
      <c r="AO268" s="124"/>
      <c r="AP268" s="124"/>
      <c r="AQ268" s="124"/>
      <c r="AR268" s="124"/>
      <c r="AS268" s="124"/>
      <c r="AT268" s="124"/>
      <c r="AU268" s="124"/>
      <c r="AV268" s="375"/>
      <c r="AX268" s="124">
        <v>6</v>
      </c>
      <c r="AY268" s="373"/>
      <c r="AZ268" s="64" t="s">
        <v>948</v>
      </c>
      <c r="BA268" s="65" t="s">
        <v>949</v>
      </c>
      <c r="BB268" s="124"/>
      <c r="BC268" s="124">
        <v>100</v>
      </c>
      <c r="BD268" s="124"/>
      <c r="BE268" s="124"/>
      <c r="BF268" s="124"/>
      <c r="BG268" s="271"/>
      <c r="BH268" s="271"/>
      <c r="BI268" s="124"/>
      <c r="BJ268" s="124"/>
      <c r="BK268" s="375"/>
      <c r="BM268" s="124">
        <v>6</v>
      </c>
      <c r="BN268" s="373"/>
      <c r="BO268" s="31"/>
      <c r="BP268" s="32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375"/>
      <c r="CB268" s="124">
        <v>6</v>
      </c>
      <c r="CC268" s="373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377"/>
    </row>
    <row r="269" spans="1:93" ht="30" hidden="1" customHeight="1">
      <c r="A269" s="124">
        <v>7</v>
      </c>
      <c r="B269" s="368"/>
      <c r="C269" s="31"/>
      <c r="D269" s="32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373"/>
      <c r="R269" s="124">
        <v>7</v>
      </c>
      <c r="S269" s="368"/>
      <c r="T269" s="31" t="s">
        <v>741</v>
      </c>
      <c r="U269" s="32" t="s">
        <v>742</v>
      </c>
      <c r="V269" s="124"/>
      <c r="W269" s="124">
        <v>6</v>
      </c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375"/>
      <c r="AI269" s="124">
        <v>7</v>
      </c>
      <c r="AJ269" s="373"/>
      <c r="AK269" s="31"/>
      <c r="AL269" s="32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375"/>
      <c r="AX269" s="124">
        <v>7</v>
      </c>
      <c r="AY269" s="373"/>
      <c r="AZ269" s="31" t="s">
        <v>254</v>
      </c>
      <c r="BA269" s="32" t="s">
        <v>255</v>
      </c>
      <c r="BB269" s="124"/>
      <c r="BC269" s="124">
        <v>16</v>
      </c>
      <c r="BD269" s="124"/>
      <c r="BE269" s="124"/>
      <c r="BF269" s="124"/>
      <c r="BG269" s="271"/>
      <c r="BH269" s="271"/>
      <c r="BI269" s="124"/>
      <c r="BJ269" s="124"/>
      <c r="BK269" s="375"/>
      <c r="BM269" s="124">
        <v>7</v>
      </c>
      <c r="BN269" s="373"/>
      <c r="BO269" s="31"/>
      <c r="BP269" s="32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375"/>
      <c r="CB269" s="124">
        <v>7</v>
      </c>
      <c r="CC269" s="373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377"/>
    </row>
    <row r="270" spans="1:93" ht="15" hidden="1" customHeight="1">
      <c r="A270" s="124">
        <v>8</v>
      </c>
      <c r="B270" s="368"/>
      <c r="C270" s="31"/>
      <c r="D270" s="32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373"/>
      <c r="R270" s="124">
        <v>8</v>
      </c>
      <c r="S270" s="368"/>
      <c r="T270" s="31" t="s">
        <v>627</v>
      </c>
      <c r="U270" s="32" t="s">
        <v>628</v>
      </c>
      <c r="V270" s="124"/>
      <c r="W270" s="124">
        <v>22</v>
      </c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375"/>
      <c r="AI270" s="124">
        <v>8</v>
      </c>
      <c r="AJ270" s="373"/>
      <c r="AK270" s="31"/>
      <c r="AL270" s="32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375"/>
      <c r="AX270" s="124">
        <v>8</v>
      </c>
      <c r="AY270" s="373"/>
      <c r="AZ270" s="31"/>
      <c r="BA270" s="32"/>
      <c r="BB270" s="124"/>
      <c r="BC270" s="124"/>
      <c r="BD270" s="124"/>
      <c r="BE270" s="124"/>
      <c r="BF270" s="124"/>
      <c r="BG270" s="271"/>
      <c r="BH270" s="271"/>
      <c r="BI270" s="124"/>
      <c r="BJ270" s="124"/>
      <c r="BK270" s="375"/>
      <c r="BM270" s="124">
        <v>8</v>
      </c>
      <c r="BN270" s="373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375"/>
      <c r="CB270" s="124">
        <v>8</v>
      </c>
      <c r="CC270" s="373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377"/>
    </row>
    <row r="271" spans="1:93" ht="15" hidden="1" customHeight="1">
      <c r="A271" s="124">
        <v>9</v>
      </c>
      <c r="B271" s="368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373"/>
      <c r="R271" s="124">
        <v>9</v>
      </c>
      <c r="S271" s="368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375"/>
      <c r="AI271" s="124">
        <v>9</v>
      </c>
      <c r="AJ271" s="373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375"/>
      <c r="AX271" s="124">
        <v>9</v>
      </c>
      <c r="AY271" s="373"/>
      <c r="AZ271" s="31"/>
      <c r="BA271" s="32"/>
      <c r="BB271" s="124"/>
      <c r="BC271" s="124"/>
      <c r="BD271" s="124"/>
      <c r="BE271" s="124"/>
      <c r="BF271" s="124"/>
      <c r="BG271" s="271"/>
      <c r="BH271" s="271"/>
      <c r="BI271" s="124"/>
      <c r="BJ271" s="124"/>
      <c r="BK271" s="375"/>
      <c r="BM271" s="124">
        <v>9</v>
      </c>
      <c r="BN271" s="373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375"/>
      <c r="CB271" s="124">
        <v>9</v>
      </c>
      <c r="CC271" s="373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377"/>
    </row>
    <row r="272" spans="1:93" ht="15" hidden="1" customHeight="1">
      <c r="A272" s="124">
        <v>10</v>
      </c>
      <c r="B272" s="368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373"/>
      <c r="R272" s="124">
        <v>10</v>
      </c>
      <c r="S272" s="368"/>
      <c r="T272" s="233"/>
      <c r="U272" s="275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375"/>
      <c r="AI272" s="124">
        <v>10</v>
      </c>
      <c r="AJ272" s="373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375"/>
      <c r="AX272" s="124">
        <v>10</v>
      </c>
      <c r="AY272" s="373"/>
      <c r="AZ272" s="229"/>
      <c r="BA272" s="32"/>
      <c r="BB272" s="124"/>
      <c r="BC272" s="124"/>
      <c r="BD272" s="124"/>
      <c r="BE272" s="124"/>
      <c r="BF272" s="124"/>
      <c r="BG272" s="271"/>
      <c r="BH272" s="271"/>
      <c r="BI272" s="124"/>
      <c r="BJ272" s="124"/>
      <c r="BK272" s="375"/>
      <c r="BM272" s="124">
        <v>10</v>
      </c>
      <c r="BN272" s="373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375"/>
      <c r="CB272" s="124">
        <v>10</v>
      </c>
      <c r="CC272" s="373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377"/>
    </row>
    <row r="273" spans="1:93" ht="15" hidden="1" customHeight="1">
      <c r="A273" s="124">
        <v>11</v>
      </c>
      <c r="B273" s="368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373"/>
      <c r="R273" s="124">
        <v>11</v>
      </c>
      <c r="S273" s="368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375"/>
      <c r="AI273" s="124">
        <v>11</v>
      </c>
      <c r="AJ273" s="373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375"/>
      <c r="AX273" s="124">
        <v>11</v>
      </c>
      <c r="AY273" s="373"/>
      <c r="AZ273" s="124"/>
      <c r="BA273" s="124"/>
      <c r="BB273" s="124"/>
      <c r="BC273" s="124"/>
      <c r="BD273" s="124"/>
      <c r="BE273" s="124"/>
      <c r="BF273" s="124"/>
      <c r="BG273" s="271"/>
      <c r="BH273" s="271"/>
      <c r="BI273" s="124"/>
      <c r="BJ273" s="124"/>
      <c r="BK273" s="375"/>
      <c r="BM273" s="124">
        <v>11</v>
      </c>
      <c r="BN273" s="373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375"/>
      <c r="CB273" s="124">
        <v>11</v>
      </c>
      <c r="CC273" s="373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377"/>
    </row>
    <row r="274" spans="1:93" ht="15" hidden="1" customHeight="1">
      <c r="A274" s="124">
        <v>12</v>
      </c>
      <c r="B274" s="368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373"/>
      <c r="R274" s="124">
        <v>12</v>
      </c>
      <c r="S274" s="368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375"/>
      <c r="AI274" s="124">
        <v>12</v>
      </c>
      <c r="AJ274" s="373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375"/>
      <c r="AX274" s="124">
        <v>12</v>
      </c>
      <c r="AY274" s="373"/>
      <c r="AZ274" s="31"/>
      <c r="BA274" s="32"/>
      <c r="BB274" s="124"/>
      <c r="BC274" s="124"/>
      <c r="BD274" s="124"/>
      <c r="BE274" s="124"/>
      <c r="BF274" s="124"/>
      <c r="BG274" s="271"/>
      <c r="BH274" s="271"/>
      <c r="BI274" s="124"/>
      <c r="BJ274" s="124"/>
      <c r="BK274" s="375"/>
      <c r="BM274" s="124">
        <v>12</v>
      </c>
      <c r="BN274" s="373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375"/>
      <c r="CB274" s="124">
        <v>12</v>
      </c>
      <c r="CC274" s="373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377"/>
    </row>
    <row r="275" spans="1:93" ht="15" hidden="1" customHeight="1">
      <c r="A275" s="124">
        <v>13</v>
      </c>
      <c r="B275" s="368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373"/>
      <c r="R275" s="124">
        <v>13</v>
      </c>
      <c r="S275" s="368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375"/>
      <c r="AI275" s="124">
        <v>13</v>
      </c>
      <c r="AJ275" s="373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375"/>
      <c r="AX275" s="124">
        <v>13</v>
      </c>
      <c r="AY275" s="373"/>
      <c r="AZ275" s="31"/>
      <c r="BA275" s="32"/>
      <c r="BB275" s="124"/>
      <c r="BC275" s="124"/>
      <c r="BD275" s="124"/>
      <c r="BE275" s="124"/>
      <c r="BF275" s="124"/>
      <c r="BG275" s="271"/>
      <c r="BH275" s="271"/>
      <c r="BI275" s="124"/>
      <c r="BJ275" s="124"/>
      <c r="BK275" s="375"/>
      <c r="BM275" s="124">
        <v>13</v>
      </c>
      <c r="BN275" s="373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375"/>
      <c r="CB275" s="124">
        <v>13</v>
      </c>
      <c r="CC275" s="373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377"/>
    </row>
    <row r="276" spans="1:93" ht="15" hidden="1" customHeight="1">
      <c r="A276" s="124">
        <v>14</v>
      </c>
      <c r="B276" s="368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373"/>
      <c r="R276" s="124">
        <v>14</v>
      </c>
      <c r="S276" s="368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375"/>
      <c r="AI276" s="124">
        <v>14</v>
      </c>
      <c r="AJ276" s="373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375"/>
      <c r="AX276" s="124">
        <v>14</v>
      </c>
      <c r="AY276" s="373"/>
      <c r="AZ276" s="124"/>
      <c r="BA276" s="124"/>
      <c r="BB276" s="124"/>
      <c r="BC276" s="124"/>
      <c r="BD276" s="124"/>
      <c r="BE276" s="124"/>
      <c r="BF276" s="124"/>
      <c r="BG276" s="271"/>
      <c r="BH276" s="271"/>
      <c r="BI276" s="124"/>
      <c r="BJ276" s="124"/>
      <c r="BK276" s="375"/>
      <c r="BM276" s="124">
        <v>14</v>
      </c>
      <c r="BN276" s="373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375"/>
      <c r="CB276" s="124">
        <v>14</v>
      </c>
      <c r="CC276" s="373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377"/>
    </row>
    <row r="277" spans="1:93" ht="15" hidden="1" customHeight="1">
      <c r="A277" s="124">
        <v>15</v>
      </c>
      <c r="B277" s="368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373"/>
      <c r="R277" s="124">
        <v>15</v>
      </c>
      <c r="S277" s="368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376"/>
      <c r="AI277" s="124">
        <v>15</v>
      </c>
      <c r="AJ277" s="373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376"/>
      <c r="AX277" s="124">
        <v>15</v>
      </c>
      <c r="AY277" s="373"/>
      <c r="AZ277" s="124"/>
      <c r="BA277" s="124"/>
      <c r="BB277" s="124"/>
      <c r="BC277" s="124"/>
      <c r="BD277" s="124"/>
      <c r="BE277" s="124"/>
      <c r="BF277" s="124"/>
      <c r="BG277" s="271"/>
      <c r="BH277" s="271"/>
      <c r="BI277" s="124"/>
      <c r="BJ277" s="124"/>
      <c r="BK277" s="376"/>
      <c r="BM277" s="124">
        <v>15</v>
      </c>
      <c r="BN277" s="373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376"/>
      <c r="CB277" s="124">
        <v>15</v>
      </c>
      <c r="CC277" s="373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377"/>
    </row>
    <row r="278" spans="1:93" ht="15.75">
      <c r="A278" s="363" t="s">
        <v>1381</v>
      </c>
      <c r="B278" s="363"/>
      <c r="C278" s="124" t="s">
        <v>1382</v>
      </c>
      <c r="D278" s="230">
        <f>F278/N278</f>
        <v>33.333333333333336</v>
      </c>
      <c r="E278" s="220">
        <f>SUM(E263:E277)</f>
        <v>306</v>
      </c>
      <c r="F278" s="220">
        <f>SUM(F263:F277)</f>
        <v>200</v>
      </c>
      <c r="G278" s="220"/>
      <c r="H278" s="220"/>
      <c r="I278" s="124"/>
      <c r="J278" s="124">
        <f>SUM(J263:J277)</f>
        <v>0</v>
      </c>
      <c r="K278" s="124">
        <f>SUM(K263:K277)</f>
        <v>0</v>
      </c>
      <c r="L278" s="225">
        <f>IF(F278=0,0,(F278/E278*100))</f>
        <v>65.359477124183002</v>
      </c>
      <c r="M278" s="225">
        <f>IF(K278=0,0,(K278/J278*100))</f>
        <v>0</v>
      </c>
      <c r="N278" s="124">
        <v>6</v>
      </c>
      <c r="O278" s="124">
        <v>0</v>
      </c>
      <c r="P278" s="124"/>
      <c r="R278" s="363" t="s">
        <v>1381</v>
      </c>
      <c r="S278" s="363"/>
      <c r="T278" s="124" t="s">
        <v>1382</v>
      </c>
      <c r="U278" s="230">
        <f>W278/AE278</f>
        <v>31.833333333333332</v>
      </c>
      <c r="V278" s="220">
        <f>SUM(V263:V277)</f>
        <v>248</v>
      </c>
      <c r="W278" s="220">
        <f>SUM(W263:W277)</f>
        <v>191</v>
      </c>
      <c r="X278" s="220"/>
      <c r="Y278" s="220"/>
      <c r="Z278" s="220"/>
      <c r="AA278" s="220">
        <f>SUM(AA263:AA277)</f>
        <v>0</v>
      </c>
      <c r="AB278" s="220">
        <f>SUM(AB263:AB277)</f>
        <v>0</v>
      </c>
      <c r="AC278" s="225">
        <f>IF(W278=0,0,(W278/V278*100))</f>
        <v>77.016129032258064</v>
      </c>
      <c r="AD278" s="225">
        <f>IF(AB278=0,0,(AB278/AA278*100))</f>
        <v>0</v>
      </c>
      <c r="AE278" s="220">
        <v>6</v>
      </c>
      <c r="AF278" s="220">
        <v>0</v>
      </c>
      <c r="AG278" s="124"/>
      <c r="AI278" s="377" t="s">
        <v>1381</v>
      </c>
      <c r="AJ278" s="377"/>
      <c r="AK278" s="124" t="s">
        <v>1382</v>
      </c>
      <c r="AL278" s="230" t="e">
        <f>AN278/AT278</f>
        <v>#DIV/0!</v>
      </c>
      <c r="AM278" s="124">
        <f>SUM(AM263:AM277)</f>
        <v>300</v>
      </c>
      <c r="AN278" s="124">
        <f>SUM(AN263:AN277)</f>
        <v>178</v>
      </c>
      <c r="AO278" s="124"/>
      <c r="AP278" s="124">
        <f>SUM(AP263:AP277)</f>
        <v>0</v>
      </c>
      <c r="AQ278" s="124">
        <f>SUM(AQ263:AQ277)</f>
        <v>0</v>
      </c>
      <c r="AR278" s="225">
        <f>IF(AN278=0,0,(AN278/AM278*100))</f>
        <v>59.333333333333336</v>
      </c>
      <c r="AS278" s="225">
        <f>IF(AQ278=0,0,(AQ278/AP278*100))</f>
        <v>0</v>
      </c>
      <c r="AT278" s="124"/>
      <c r="AU278" s="124"/>
      <c r="AV278" s="124"/>
      <c r="AX278" s="377" t="s">
        <v>1381</v>
      </c>
      <c r="AY278" s="377"/>
      <c r="AZ278" s="124" t="s">
        <v>1382</v>
      </c>
      <c r="BA278" s="230">
        <f>BC278/BI278</f>
        <v>40.333333333333336</v>
      </c>
      <c r="BB278" s="124">
        <f>SUM(BB263:BB277)</f>
        <v>362</v>
      </c>
      <c r="BC278" s="124">
        <f>SUM(BC263:BC277)</f>
        <v>242</v>
      </c>
      <c r="BD278" s="124"/>
      <c r="BE278" s="124">
        <f>SUM(BE263:BE277)</f>
        <v>0</v>
      </c>
      <c r="BF278" s="124">
        <f>SUM(BF263:BF277)</f>
        <v>0</v>
      </c>
      <c r="BG278" s="270">
        <f>IF(BC278=0,0,(BC278/BB278*100))</f>
        <v>66.850828729281758</v>
      </c>
      <c r="BH278" s="270">
        <f>IF(BF278=0,0,(BF278/BE278*100))</f>
        <v>0</v>
      </c>
      <c r="BI278" s="124">
        <v>6</v>
      </c>
      <c r="BJ278" s="124">
        <v>0</v>
      </c>
      <c r="BK278" s="124"/>
      <c r="BM278" s="377" t="s">
        <v>1381</v>
      </c>
      <c r="BN278" s="377"/>
      <c r="BO278" s="124" t="s">
        <v>1382</v>
      </c>
      <c r="BP278" s="230">
        <f>BR278/BX278</f>
        <v>36.333333333333336</v>
      </c>
      <c r="BQ278" s="124">
        <f>SUM(BQ263:BQ277)</f>
        <v>232</v>
      </c>
      <c r="BR278" s="124">
        <f>SUM(BR263:BR277)</f>
        <v>218</v>
      </c>
      <c r="BS278" s="124"/>
      <c r="BT278" s="124">
        <f>SUM(BT263:BT277)</f>
        <v>0</v>
      </c>
      <c r="BU278" s="124">
        <f>SUM(BU263:BU277)</f>
        <v>0</v>
      </c>
      <c r="BV278" s="225">
        <f>IF(BR278=0,0,(BR278/BQ278*100))</f>
        <v>93.965517241379317</v>
      </c>
      <c r="BW278" s="225">
        <f>IF(BU278=0,0,(BU278/BT278*100))</f>
        <v>0</v>
      </c>
      <c r="BX278" s="124">
        <v>6</v>
      </c>
      <c r="BY278" s="124">
        <v>0</v>
      </c>
      <c r="BZ278" s="124"/>
      <c r="CB278" s="377" t="s">
        <v>1381</v>
      </c>
      <c r="CC278" s="377"/>
      <c r="CD278" s="124"/>
      <c r="CE278" s="124"/>
      <c r="CF278" s="124">
        <f>SUM(CF263:CF277)</f>
        <v>0</v>
      </c>
      <c r="CG278" s="124">
        <f>SUM(CG263:CG277)</f>
        <v>0</v>
      </c>
      <c r="CH278" s="124"/>
      <c r="CI278" s="124">
        <f>SUM(CI263:CI277)</f>
        <v>0</v>
      </c>
      <c r="CJ278" s="124">
        <f>SUM(CJ263:CJ277)</f>
        <v>0</v>
      </c>
      <c r="CK278" s="225">
        <f>IF(CG278=0,0,(CG278/CF278*100))</f>
        <v>0</v>
      </c>
      <c r="CL278" s="225">
        <f>IF(CJ278=0,0,(CJ278/CI278*100))</f>
        <v>0</v>
      </c>
      <c r="CM278" s="124"/>
      <c r="CN278" s="124"/>
      <c r="CO278" s="124"/>
    </row>
    <row r="279" spans="1:93" ht="30">
      <c r="A279" s="124">
        <v>1</v>
      </c>
      <c r="B279" s="373" t="s">
        <v>1387</v>
      </c>
      <c r="C279" s="64" t="s">
        <v>942</v>
      </c>
      <c r="D279" s="65" t="s">
        <v>943</v>
      </c>
      <c r="E279" s="124">
        <v>300</v>
      </c>
      <c r="F279" s="124">
        <v>204</v>
      </c>
      <c r="G279" s="124"/>
      <c r="H279" s="124"/>
      <c r="I279" s="124"/>
      <c r="J279" s="124"/>
      <c r="K279" s="124"/>
      <c r="L279" s="124"/>
      <c r="M279" s="124"/>
      <c r="N279" s="124"/>
      <c r="O279" s="124"/>
      <c r="P279" s="374"/>
      <c r="R279" s="124">
        <v>1</v>
      </c>
      <c r="S279" s="368" t="s">
        <v>1387</v>
      </c>
      <c r="T279" s="31" t="s">
        <v>932</v>
      </c>
      <c r="U279" s="32" t="s">
        <v>933</v>
      </c>
      <c r="V279" s="124">
        <v>10</v>
      </c>
      <c r="W279" s="124">
        <v>10</v>
      </c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374"/>
      <c r="AI279" s="124">
        <v>1</v>
      </c>
      <c r="AJ279" s="373" t="s">
        <v>1387</v>
      </c>
      <c r="AK279" s="31" t="s">
        <v>946</v>
      </c>
      <c r="AL279" s="32" t="s">
        <v>947</v>
      </c>
      <c r="AM279" s="124">
        <v>400</v>
      </c>
      <c r="AN279" s="124">
        <v>44</v>
      </c>
      <c r="AO279" s="124"/>
      <c r="AP279" s="124"/>
      <c r="AQ279" s="124"/>
      <c r="AR279" s="124"/>
      <c r="AS279" s="124"/>
      <c r="AT279" s="124"/>
      <c r="AU279" s="124"/>
      <c r="AV279" s="374"/>
      <c r="AX279" s="124">
        <v>1</v>
      </c>
      <c r="AY279" s="373" t="s">
        <v>1387</v>
      </c>
      <c r="AZ279" s="64" t="s">
        <v>942</v>
      </c>
      <c r="BA279" s="65" t="s">
        <v>943</v>
      </c>
      <c r="BB279" s="124"/>
      <c r="BC279" s="124">
        <v>36</v>
      </c>
      <c r="BD279" s="124"/>
      <c r="BE279" s="124"/>
      <c r="BF279" s="124"/>
      <c r="BG279" s="271"/>
      <c r="BH279" s="271"/>
      <c r="BI279" s="124"/>
      <c r="BJ279" s="124"/>
      <c r="BK279" s="374"/>
      <c r="BM279" s="124">
        <v>1</v>
      </c>
      <c r="BN279" s="373" t="s">
        <v>1387</v>
      </c>
      <c r="BO279" s="31" t="s">
        <v>946</v>
      </c>
      <c r="BP279" s="32" t="s">
        <v>947</v>
      </c>
      <c r="BQ279" s="124">
        <v>200</v>
      </c>
      <c r="BR279" s="124">
        <v>292</v>
      </c>
      <c r="BS279" s="124"/>
      <c r="BT279" s="124"/>
      <c r="BU279" s="124"/>
      <c r="BV279" s="124"/>
      <c r="BW279" s="124"/>
      <c r="BX279" s="124"/>
      <c r="BY279" s="124"/>
      <c r="BZ279" s="374"/>
      <c r="CB279" s="124">
        <v>1</v>
      </c>
      <c r="CC279" s="373" t="s">
        <v>1387</v>
      </c>
      <c r="CD279" s="229"/>
      <c r="CE279" s="229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377"/>
    </row>
    <row r="280" spans="1:93">
      <c r="A280" s="124">
        <v>2</v>
      </c>
      <c r="B280" s="373"/>
      <c r="C280" s="31" t="s">
        <v>940</v>
      </c>
      <c r="D280" s="32" t="s">
        <v>941</v>
      </c>
      <c r="E280" s="124"/>
      <c r="F280" s="124">
        <v>96</v>
      </c>
      <c r="G280" s="124"/>
      <c r="H280" s="124"/>
      <c r="I280" s="124"/>
      <c r="J280" s="124"/>
      <c r="K280" s="124"/>
      <c r="L280" s="124"/>
      <c r="M280" s="124"/>
      <c r="N280" s="124"/>
      <c r="O280" s="124"/>
      <c r="P280" s="375"/>
      <c r="R280" s="124">
        <v>2</v>
      </c>
      <c r="S280" s="368"/>
      <c r="T280" s="64" t="s">
        <v>942</v>
      </c>
      <c r="U280" s="65" t="s">
        <v>943</v>
      </c>
      <c r="V280" s="124">
        <v>500</v>
      </c>
      <c r="W280" s="124">
        <v>296</v>
      </c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375"/>
      <c r="AI280" s="124">
        <v>2</v>
      </c>
      <c r="AJ280" s="373"/>
      <c r="AK280" s="64" t="s">
        <v>948</v>
      </c>
      <c r="AL280" s="65" t="s">
        <v>949</v>
      </c>
      <c r="AM280" s="124"/>
      <c r="AN280" s="124">
        <v>188</v>
      </c>
      <c r="AO280" s="124"/>
      <c r="AP280" s="124"/>
      <c r="AQ280" s="124"/>
      <c r="AR280" s="124"/>
      <c r="AS280" s="124"/>
      <c r="AT280" s="124"/>
      <c r="AU280" s="124"/>
      <c r="AV280" s="375"/>
      <c r="AX280" s="124">
        <v>2</v>
      </c>
      <c r="AY280" s="373"/>
      <c r="AZ280" s="64" t="s">
        <v>948</v>
      </c>
      <c r="BA280" s="65" t="s">
        <v>949</v>
      </c>
      <c r="BB280" s="124">
        <v>500</v>
      </c>
      <c r="BC280" s="124">
        <v>364</v>
      </c>
      <c r="BD280" s="124"/>
      <c r="BE280" s="124"/>
      <c r="BF280" s="124"/>
      <c r="BG280" s="271"/>
      <c r="BH280" s="271"/>
      <c r="BI280" s="124"/>
      <c r="BJ280" s="124"/>
      <c r="BK280" s="375"/>
      <c r="BM280" s="124">
        <v>2</v>
      </c>
      <c r="BN280" s="373"/>
      <c r="BO280" s="64" t="s">
        <v>948</v>
      </c>
      <c r="BP280" s="65" t="s">
        <v>949</v>
      </c>
      <c r="BQ280" s="124">
        <v>300</v>
      </c>
      <c r="BR280" s="124">
        <v>132</v>
      </c>
      <c r="BS280" s="124"/>
      <c r="BT280" s="124"/>
      <c r="BU280" s="124"/>
      <c r="BV280" s="124"/>
      <c r="BW280" s="124"/>
      <c r="BX280" s="124"/>
      <c r="BY280" s="124"/>
      <c r="BZ280" s="375"/>
      <c r="CB280" s="124">
        <v>2</v>
      </c>
      <c r="CC280" s="373"/>
      <c r="CD280" s="229"/>
      <c r="CE280" s="229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377"/>
    </row>
    <row r="281" spans="1:93" ht="30">
      <c r="A281" s="124">
        <v>3</v>
      </c>
      <c r="B281" s="373"/>
      <c r="C281" s="31"/>
      <c r="D281" s="32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375"/>
      <c r="R281" s="124">
        <v>3</v>
      </c>
      <c r="S281" s="368"/>
      <c r="T281" s="31" t="s">
        <v>946</v>
      </c>
      <c r="U281" s="32" t="s">
        <v>947</v>
      </c>
      <c r="V281" s="124"/>
      <c r="W281" s="124">
        <v>56</v>
      </c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375"/>
      <c r="AI281" s="124">
        <v>3</v>
      </c>
      <c r="AJ281" s="373"/>
      <c r="AK281" s="31" t="s">
        <v>954</v>
      </c>
      <c r="AL281" s="32" t="s">
        <v>955</v>
      </c>
      <c r="AM281" s="124"/>
      <c r="AN281" s="124">
        <v>92</v>
      </c>
      <c r="AO281" s="124"/>
      <c r="AP281" s="124"/>
      <c r="AQ281" s="124"/>
      <c r="AR281" s="124"/>
      <c r="AS281" s="124"/>
      <c r="AT281" s="124"/>
      <c r="AU281" s="124"/>
      <c r="AV281" s="375"/>
      <c r="AX281" s="124">
        <v>3</v>
      </c>
      <c r="AY281" s="373"/>
      <c r="AZ281" s="31"/>
      <c r="BA281" s="32"/>
      <c r="BB281" s="124"/>
      <c r="BC281" s="124"/>
      <c r="BD281" s="124"/>
      <c r="BE281" s="124"/>
      <c r="BF281" s="124"/>
      <c r="BG281" s="271"/>
      <c r="BH281" s="271"/>
      <c r="BI281" s="124"/>
      <c r="BJ281" s="124"/>
      <c r="BK281" s="375"/>
      <c r="BM281" s="124">
        <v>3</v>
      </c>
      <c r="BN281" s="373"/>
      <c r="BO281" s="64" t="s">
        <v>942</v>
      </c>
      <c r="BP281" s="65" t="s">
        <v>943</v>
      </c>
      <c r="BQ281" s="124"/>
      <c r="BR281" s="124">
        <v>76</v>
      </c>
      <c r="BS281" s="124"/>
      <c r="BT281" s="124"/>
      <c r="BU281" s="124"/>
      <c r="BV281" s="124"/>
      <c r="BW281" s="124"/>
      <c r="BX281" s="124"/>
      <c r="BY281" s="124"/>
      <c r="BZ281" s="375"/>
      <c r="CB281" s="124">
        <v>3</v>
      </c>
      <c r="CC281" s="373"/>
      <c r="CD281" s="233"/>
      <c r="CE281" s="229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377"/>
    </row>
    <row r="282" spans="1:93" ht="30" hidden="1">
      <c r="A282" s="124">
        <v>4</v>
      </c>
      <c r="B282" s="373"/>
      <c r="C282" s="31"/>
      <c r="D282" s="32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375"/>
      <c r="R282" s="124">
        <v>4</v>
      </c>
      <c r="S282" s="368"/>
      <c r="T282" s="31"/>
      <c r="U282" s="32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375"/>
      <c r="AI282" s="124">
        <v>4</v>
      </c>
      <c r="AJ282" s="373"/>
      <c r="AK282" s="31" t="s">
        <v>427</v>
      </c>
      <c r="AL282" s="32" t="s">
        <v>428</v>
      </c>
      <c r="AM282" s="124"/>
      <c r="AN282" s="124">
        <v>88</v>
      </c>
      <c r="AO282" s="124"/>
      <c r="AP282" s="124"/>
      <c r="AQ282" s="124"/>
      <c r="AR282" s="124"/>
      <c r="AS282" s="124"/>
      <c r="AT282" s="124"/>
      <c r="AU282" s="124"/>
      <c r="AV282" s="375"/>
      <c r="AX282" s="124">
        <v>4</v>
      </c>
      <c r="AY282" s="373"/>
      <c r="AZ282" s="31"/>
      <c r="BA282" s="32"/>
      <c r="BB282" s="124"/>
      <c r="BC282" s="124"/>
      <c r="BD282" s="124"/>
      <c r="BE282" s="124"/>
      <c r="BF282" s="124"/>
      <c r="BG282" s="271"/>
      <c r="BH282" s="271"/>
      <c r="BI282" s="124"/>
      <c r="BJ282" s="124"/>
      <c r="BK282" s="375"/>
      <c r="BM282" s="124">
        <v>4</v>
      </c>
      <c r="BN282" s="373"/>
      <c r="BO282" s="31"/>
      <c r="BP282" s="32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375"/>
      <c r="CB282" s="124">
        <v>4</v>
      </c>
      <c r="CC282" s="373"/>
      <c r="CD282" s="229"/>
      <c r="CE282" s="229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377"/>
    </row>
    <row r="283" spans="1:93" hidden="1">
      <c r="A283" s="124">
        <v>5</v>
      </c>
      <c r="B283" s="373"/>
      <c r="C283" s="31"/>
      <c r="D283" s="32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375"/>
      <c r="R283" s="124">
        <v>5</v>
      </c>
      <c r="S283" s="368"/>
      <c r="T283" s="31"/>
      <c r="U283" s="32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375"/>
      <c r="AI283" s="124">
        <v>5</v>
      </c>
      <c r="AJ283" s="373"/>
      <c r="AK283" s="31"/>
      <c r="AL283" s="32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375"/>
      <c r="AX283" s="124">
        <v>5</v>
      </c>
      <c r="AY283" s="373"/>
      <c r="AZ283" s="31"/>
      <c r="BA283" s="32"/>
      <c r="BB283" s="124"/>
      <c r="BC283" s="124"/>
      <c r="BD283" s="124"/>
      <c r="BE283" s="124"/>
      <c r="BF283" s="124"/>
      <c r="BG283" s="271"/>
      <c r="BH283" s="271"/>
      <c r="BI283" s="124"/>
      <c r="BJ283" s="124"/>
      <c r="BK283" s="375"/>
      <c r="BM283" s="124">
        <v>5</v>
      </c>
      <c r="BN283" s="373"/>
      <c r="BO283" s="31"/>
      <c r="BP283" s="32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375"/>
      <c r="CB283" s="124">
        <v>5</v>
      </c>
      <c r="CC283" s="373"/>
      <c r="CD283" s="233"/>
      <c r="CE283" s="233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377"/>
    </row>
    <row r="284" spans="1:93" hidden="1">
      <c r="A284" s="124">
        <v>6</v>
      </c>
      <c r="B284" s="373"/>
      <c r="C284" s="31"/>
      <c r="D284" s="32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375"/>
      <c r="R284" s="124">
        <v>6</v>
      </c>
      <c r="S284" s="368"/>
      <c r="T284" s="31"/>
      <c r="U284" s="32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375"/>
      <c r="AI284" s="124">
        <v>6</v>
      </c>
      <c r="AJ284" s="373"/>
      <c r="AK284" s="31"/>
      <c r="AL284" s="32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375"/>
      <c r="AX284" s="124">
        <v>6</v>
      </c>
      <c r="AY284" s="373"/>
      <c r="AZ284" s="31"/>
      <c r="BA284" s="32"/>
      <c r="BB284" s="124"/>
      <c r="BC284" s="124"/>
      <c r="BD284" s="124"/>
      <c r="BE284" s="124"/>
      <c r="BF284" s="124"/>
      <c r="BG284" s="271"/>
      <c r="BH284" s="271"/>
      <c r="BI284" s="124"/>
      <c r="BJ284" s="124"/>
      <c r="BK284" s="375"/>
      <c r="BM284" s="124">
        <v>6</v>
      </c>
      <c r="BN284" s="373"/>
      <c r="BO284" s="31"/>
      <c r="BP284" s="32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375"/>
      <c r="CB284" s="124">
        <v>6</v>
      </c>
      <c r="CC284" s="373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377"/>
    </row>
    <row r="285" spans="1:93" hidden="1">
      <c r="A285" s="124">
        <v>7</v>
      </c>
      <c r="B285" s="373"/>
      <c r="C285" s="31"/>
      <c r="D285" s="32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375"/>
      <c r="R285" s="124">
        <v>7</v>
      </c>
      <c r="S285" s="368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375"/>
      <c r="AI285" s="124">
        <v>7</v>
      </c>
      <c r="AJ285" s="373"/>
      <c r="AK285" s="31"/>
      <c r="AL285" s="32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375"/>
      <c r="AX285" s="124">
        <v>7</v>
      </c>
      <c r="AY285" s="373"/>
      <c r="AZ285" s="31"/>
      <c r="BA285" s="32"/>
      <c r="BB285" s="124"/>
      <c r="BC285" s="124"/>
      <c r="BD285" s="124"/>
      <c r="BE285" s="124"/>
      <c r="BF285" s="124"/>
      <c r="BG285" s="271"/>
      <c r="BH285" s="271"/>
      <c r="BI285" s="124"/>
      <c r="BJ285" s="124"/>
      <c r="BK285" s="375"/>
      <c r="BM285" s="124">
        <v>7</v>
      </c>
      <c r="BN285" s="373"/>
      <c r="BO285" s="60"/>
      <c r="BP285" s="32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375"/>
      <c r="CB285" s="124">
        <v>7</v>
      </c>
      <c r="CC285" s="373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377"/>
    </row>
    <row r="286" spans="1:93" hidden="1">
      <c r="A286" s="124">
        <v>8</v>
      </c>
      <c r="B286" s="373"/>
      <c r="C286" s="31"/>
      <c r="D286" s="32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375"/>
      <c r="R286" s="124">
        <v>8</v>
      </c>
      <c r="S286" s="368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375"/>
      <c r="AI286" s="124">
        <v>8</v>
      </c>
      <c r="AJ286" s="373"/>
      <c r="AK286" s="31"/>
      <c r="AL286" s="32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375"/>
      <c r="AX286" s="124">
        <v>8</v>
      </c>
      <c r="AY286" s="373"/>
      <c r="AZ286" s="124"/>
      <c r="BA286" s="124"/>
      <c r="BB286" s="124"/>
      <c r="BC286" s="124"/>
      <c r="BD286" s="124"/>
      <c r="BE286" s="124"/>
      <c r="BF286" s="124"/>
      <c r="BG286" s="271"/>
      <c r="BH286" s="271"/>
      <c r="BI286" s="124"/>
      <c r="BJ286" s="124"/>
      <c r="BK286" s="375"/>
      <c r="BM286" s="124">
        <v>8</v>
      </c>
      <c r="BN286" s="373"/>
      <c r="BO286" s="124"/>
      <c r="BP286" s="32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375"/>
      <c r="CB286" s="124">
        <v>8</v>
      </c>
      <c r="CC286" s="373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377"/>
    </row>
    <row r="287" spans="1:93" hidden="1">
      <c r="A287" s="124">
        <v>9</v>
      </c>
      <c r="B287" s="373"/>
      <c r="C287" s="31"/>
      <c r="D287" s="32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375"/>
      <c r="R287" s="124">
        <v>9</v>
      </c>
      <c r="S287" s="368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375"/>
      <c r="AI287" s="124">
        <v>9</v>
      </c>
      <c r="AJ287" s="373"/>
      <c r="AK287" s="31"/>
      <c r="AL287" s="32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375"/>
      <c r="AX287" s="124">
        <v>9</v>
      </c>
      <c r="AY287" s="373"/>
      <c r="AZ287" s="124"/>
      <c r="BA287" s="124"/>
      <c r="BB287" s="124"/>
      <c r="BC287" s="124"/>
      <c r="BD287" s="124"/>
      <c r="BE287" s="124"/>
      <c r="BF287" s="124"/>
      <c r="BG287" s="271"/>
      <c r="BH287" s="271"/>
      <c r="BI287" s="124"/>
      <c r="BJ287" s="124"/>
      <c r="BK287" s="375"/>
      <c r="BM287" s="124">
        <v>9</v>
      </c>
      <c r="BN287" s="373"/>
      <c r="BO287" s="31"/>
      <c r="BP287" s="32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375"/>
      <c r="CB287" s="124">
        <v>9</v>
      </c>
      <c r="CC287" s="373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377"/>
    </row>
    <row r="288" spans="1:93" hidden="1">
      <c r="A288" s="124">
        <v>10</v>
      </c>
      <c r="B288" s="373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375"/>
      <c r="R288" s="124">
        <v>10</v>
      </c>
      <c r="S288" s="368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375"/>
      <c r="AI288" s="124">
        <v>10</v>
      </c>
      <c r="AJ288" s="373"/>
      <c r="AK288" s="31"/>
      <c r="AL288" s="32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375"/>
      <c r="AX288" s="124">
        <v>10</v>
      </c>
      <c r="AY288" s="373"/>
      <c r="AZ288" s="124"/>
      <c r="BA288" s="124"/>
      <c r="BB288" s="124"/>
      <c r="BC288" s="124"/>
      <c r="BD288" s="124"/>
      <c r="BE288" s="124"/>
      <c r="BF288" s="124"/>
      <c r="BG288" s="271"/>
      <c r="BH288" s="271"/>
      <c r="BI288" s="124"/>
      <c r="BJ288" s="124"/>
      <c r="BK288" s="375"/>
      <c r="BM288" s="124">
        <v>10</v>
      </c>
      <c r="BN288" s="373"/>
      <c r="BO288" s="31"/>
      <c r="BP288" s="32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375"/>
      <c r="CB288" s="124">
        <v>10</v>
      </c>
      <c r="CC288" s="373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377"/>
    </row>
    <row r="289" spans="1:93" hidden="1">
      <c r="A289" s="124">
        <v>11</v>
      </c>
      <c r="B289" s="373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375"/>
      <c r="R289" s="124">
        <v>11</v>
      </c>
      <c r="S289" s="368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375"/>
      <c r="AI289" s="124">
        <v>11</v>
      </c>
      <c r="AJ289" s="373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375"/>
      <c r="AX289" s="124">
        <v>11</v>
      </c>
      <c r="AY289" s="373"/>
      <c r="AZ289" s="124"/>
      <c r="BA289" s="124"/>
      <c r="BB289" s="124"/>
      <c r="BC289" s="124"/>
      <c r="BD289" s="124"/>
      <c r="BE289" s="124"/>
      <c r="BF289" s="124"/>
      <c r="BG289" s="271"/>
      <c r="BH289" s="271"/>
      <c r="BI289" s="124"/>
      <c r="BJ289" s="124"/>
      <c r="BK289" s="375"/>
      <c r="BM289" s="124">
        <v>11</v>
      </c>
      <c r="BN289" s="373"/>
      <c r="BO289" s="31"/>
      <c r="BP289" s="32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375"/>
      <c r="CB289" s="124">
        <v>11</v>
      </c>
      <c r="CC289" s="373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377"/>
    </row>
    <row r="290" spans="1:93" hidden="1">
      <c r="A290" s="124">
        <v>12</v>
      </c>
      <c r="B290" s="373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375"/>
      <c r="R290" s="124">
        <v>12</v>
      </c>
      <c r="S290" s="368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375"/>
      <c r="AI290" s="124">
        <v>12</v>
      </c>
      <c r="AJ290" s="373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375"/>
      <c r="AX290" s="124">
        <v>12</v>
      </c>
      <c r="AY290" s="373"/>
      <c r="AZ290" s="124"/>
      <c r="BA290" s="124"/>
      <c r="BB290" s="124"/>
      <c r="BC290" s="124"/>
      <c r="BD290" s="124"/>
      <c r="BE290" s="124"/>
      <c r="BF290" s="124"/>
      <c r="BG290" s="271"/>
      <c r="BH290" s="271"/>
      <c r="BI290" s="124"/>
      <c r="BJ290" s="124"/>
      <c r="BK290" s="375"/>
      <c r="BM290" s="124">
        <v>12</v>
      </c>
      <c r="BN290" s="373"/>
      <c r="BO290" s="31"/>
      <c r="BP290" s="32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375"/>
      <c r="CB290" s="124">
        <v>12</v>
      </c>
      <c r="CC290" s="373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377"/>
    </row>
    <row r="291" spans="1:93" hidden="1">
      <c r="A291" s="124">
        <v>13</v>
      </c>
      <c r="B291" s="373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375"/>
      <c r="R291" s="124">
        <v>13</v>
      </c>
      <c r="S291" s="368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375"/>
      <c r="AI291" s="124">
        <v>13</v>
      </c>
      <c r="AJ291" s="373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375"/>
      <c r="AX291" s="124">
        <v>13</v>
      </c>
      <c r="AY291" s="373"/>
      <c r="AZ291" s="124"/>
      <c r="BA291" s="124"/>
      <c r="BB291" s="124"/>
      <c r="BC291" s="124"/>
      <c r="BD291" s="124"/>
      <c r="BE291" s="124"/>
      <c r="BF291" s="124"/>
      <c r="BG291" s="271"/>
      <c r="BH291" s="271"/>
      <c r="BI291" s="124"/>
      <c r="BJ291" s="124"/>
      <c r="BK291" s="375"/>
      <c r="BM291" s="124">
        <v>13</v>
      </c>
      <c r="BN291" s="373"/>
      <c r="BO291" s="31"/>
      <c r="BP291" s="32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375"/>
      <c r="CB291" s="124">
        <v>13</v>
      </c>
      <c r="CC291" s="373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377"/>
    </row>
    <row r="292" spans="1:93" hidden="1">
      <c r="A292" s="124">
        <v>14</v>
      </c>
      <c r="B292" s="373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375"/>
      <c r="R292" s="124">
        <v>14</v>
      </c>
      <c r="S292" s="368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375"/>
      <c r="AI292" s="124">
        <v>14</v>
      </c>
      <c r="AJ292" s="373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375"/>
      <c r="AX292" s="124">
        <v>14</v>
      </c>
      <c r="AY292" s="373"/>
      <c r="AZ292" s="124"/>
      <c r="BA292" s="124"/>
      <c r="BB292" s="124"/>
      <c r="BC292" s="124"/>
      <c r="BD292" s="124"/>
      <c r="BE292" s="124"/>
      <c r="BF292" s="124"/>
      <c r="BG292" s="271"/>
      <c r="BH292" s="271"/>
      <c r="BI292" s="124"/>
      <c r="BJ292" s="124"/>
      <c r="BK292" s="375"/>
      <c r="BM292" s="124">
        <v>14</v>
      </c>
      <c r="BN292" s="373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375"/>
      <c r="CB292" s="124">
        <v>14</v>
      </c>
      <c r="CC292" s="373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377"/>
    </row>
    <row r="293" spans="1:93" hidden="1">
      <c r="A293" s="124">
        <v>15</v>
      </c>
      <c r="B293" s="373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376"/>
      <c r="R293" s="124">
        <v>15</v>
      </c>
      <c r="S293" s="368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376"/>
      <c r="AI293" s="124">
        <v>15</v>
      </c>
      <c r="AJ293" s="373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376"/>
      <c r="AX293" s="124">
        <v>15</v>
      </c>
      <c r="AY293" s="373"/>
      <c r="AZ293" s="124"/>
      <c r="BA293" s="124"/>
      <c r="BB293" s="124"/>
      <c r="BC293" s="124"/>
      <c r="BD293" s="124"/>
      <c r="BE293" s="124"/>
      <c r="BF293" s="124"/>
      <c r="BG293" s="271"/>
      <c r="BH293" s="271"/>
      <c r="BI293" s="124"/>
      <c r="BJ293" s="124"/>
      <c r="BK293" s="376"/>
      <c r="BM293" s="124">
        <v>15</v>
      </c>
      <c r="BN293" s="373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376"/>
      <c r="CB293" s="124">
        <v>15</v>
      </c>
      <c r="CC293" s="373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377"/>
    </row>
    <row r="294" spans="1:93" ht="15.75">
      <c r="A294" s="363" t="s">
        <v>1381</v>
      </c>
      <c r="B294" s="363"/>
      <c r="C294" s="124" t="s">
        <v>1382</v>
      </c>
      <c r="D294" s="230">
        <f>F294/N294</f>
        <v>50</v>
      </c>
      <c r="E294" s="220">
        <f>SUM(E279:E293)</f>
        <v>300</v>
      </c>
      <c r="F294" s="220">
        <f>SUM(F279:F293)</f>
        <v>300</v>
      </c>
      <c r="G294" s="220"/>
      <c r="H294" s="220"/>
      <c r="I294" s="220"/>
      <c r="J294" s="220">
        <f>SUM(J279:J293)</f>
        <v>0</v>
      </c>
      <c r="K294" s="220">
        <f>SUM(K279:K293)</f>
        <v>0</v>
      </c>
      <c r="L294" s="225">
        <f>IF(F294=0,0,(F294/E294*100))</f>
        <v>100</v>
      </c>
      <c r="M294" s="225">
        <f>IF(K294=0,0,(K294/J294*100))</f>
        <v>0</v>
      </c>
      <c r="N294" s="124">
        <v>6</v>
      </c>
      <c r="O294" s="124">
        <v>0</v>
      </c>
      <c r="P294" s="124"/>
      <c r="R294" s="363" t="s">
        <v>1381</v>
      </c>
      <c r="S294" s="363"/>
      <c r="T294" s="124" t="s">
        <v>1382</v>
      </c>
      <c r="U294" s="230">
        <f>W294/AE294</f>
        <v>60.333333333333336</v>
      </c>
      <c r="V294" s="220">
        <f>SUM(V279:V293)</f>
        <v>510</v>
      </c>
      <c r="W294" s="220">
        <f>SUM(W279:W293)</f>
        <v>362</v>
      </c>
      <c r="X294" s="220"/>
      <c r="Y294" s="220"/>
      <c r="Z294" s="220"/>
      <c r="AA294" s="220">
        <f>SUM(AA279:AA293)</f>
        <v>0</v>
      </c>
      <c r="AB294" s="220">
        <f>SUM(AB279:AB293)</f>
        <v>0</v>
      </c>
      <c r="AC294" s="225">
        <f>IF(W294=0,0,(W294/V294*100))</f>
        <v>70.980392156862749</v>
      </c>
      <c r="AD294" s="225">
        <f>IF(AB294=0,0,(AB294/AA294*100))</f>
        <v>0</v>
      </c>
      <c r="AE294" s="220">
        <v>6</v>
      </c>
      <c r="AF294" s="220">
        <v>0</v>
      </c>
      <c r="AG294" s="124"/>
      <c r="AI294" s="377" t="s">
        <v>1381</v>
      </c>
      <c r="AJ294" s="377"/>
      <c r="AK294" s="124" t="s">
        <v>1382</v>
      </c>
      <c r="AL294" s="230" t="e">
        <f>AN294/AT294</f>
        <v>#DIV/0!</v>
      </c>
      <c r="AM294" s="124">
        <f>SUM(AM279:AM293)</f>
        <v>400</v>
      </c>
      <c r="AN294" s="124">
        <f>SUM(AN279:AN293)</f>
        <v>412</v>
      </c>
      <c r="AO294" s="124"/>
      <c r="AP294" s="124">
        <f>SUM(AP279:AP293)</f>
        <v>0</v>
      </c>
      <c r="AQ294" s="124">
        <f>SUM(AQ279:AQ293)</f>
        <v>0</v>
      </c>
      <c r="AR294" s="225">
        <f>IF(AN294=0,0,(AN294/AM294*100))</f>
        <v>103</v>
      </c>
      <c r="AS294" s="225">
        <f>IF(AQ294=0,0,(AQ294/AP294*100))</f>
        <v>0</v>
      </c>
      <c r="AT294" s="124"/>
      <c r="AU294" s="124"/>
      <c r="AV294" s="124"/>
      <c r="AX294" s="377" t="s">
        <v>1381</v>
      </c>
      <c r="AY294" s="377"/>
      <c r="AZ294" s="124" t="s">
        <v>1382</v>
      </c>
      <c r="BA294" s="230" t="e">
        <f>BC294/BI294</f>
        <v>#DIV/0!</v>
      </c>
      <c r="BB294" s="124">
        <f>SUM(BB279:BB293)</f>
        <v>500</v>
      </c>
      <c r="BC294" s="124">
        <f>SUM(BC279:BC293)</f>
        <v>400</v>
      </c>
      <c r="BD294" s="124"/>
      <c r="BE294" s="124">
        <f>SUM(BE279:BE293)</f>
        <v>0</v>
      </c>
      <c r="BF294" s="124">
        <f>SUM(BF279:BF293)</f>
        <v>0</v>
      </c>
      <c r="BG294" s="270">
        <f>IF(BC294=0,0,(BC294/BB294*100))</f>
        <v>80</v>
      </c>
      <c r="BH294" s="270">
        <f>IF(BF294=0,0,(BF294/BE294*100))</f>
        <v>0</v>
      </c>
      <c r="BI294" s="124"/>
      <c r="BJ294" s="124"/>
      <c r="BK294" s="124"/>
      <c r="BM294" s="377" t="s">
        <v>1381</v>
      </c>
      <c r="BN294" s="377"/>
      <c r="BO294" s="124" t="s">
        <v>1382</v>
      </c>
      <c r="BP294" s="230">
        <f>BR294/BX294</f>
        <v>62.5</v>
      </c>
      <c r="BQ294" s="124">
        <f>SUM(BQ279:BQ293)</f>
        <v>500</v>
      </c>
      <c r="BR294" s="124">
        <f>SUM(BR279:BR293)</f>
        <v>500</v>
      </c>
      <c r="BS294" s="124"/>
      <c r="BT294" s="124">
        <f>SUM(BT279:BT293)</f>
        <v>0</v>
      </c>
      <c r="BU294" s="124">
        <f>SUM(BU279:BU293)</f>
        <v>0</v>
      </c>
      <c r="BV294" s="225">
        <f>IF(BR294=0,0,(BR294/BQ294*100))</f>
        <v>100</v>
      </c>
      <c r="BW294" s="225">
        <f>IF(BU294=0,0,(BU294/BT294*100))</f>
        <v>0</v>
      </c>
      <c r="BX294" s="124">
        <v>8</v>
      </c>
      <c r="BY294" s="124">
        <v>0</v>
      </c>
      <c r="BZ294" s="124"/>
      <c r="CB294" s="377" t="s">
        <v>1381</v>
      </c>
      <c r="CC294" s="377"/>
      <c r="CD294" s="124"/>
      <c r="CE294" s="124"/>
      <c r="CF294" s="124">
        <f>SUM(CF279:CF293)</f>
        <v>0</v>
      </c>
      <c r="CG294" s="124">
        <f>SUM(CG279:CG293)</f>
        <v>0</v>
      </c>
      <c r="CH294" s="124"/>
      <c r="CI294" s="124">
        <f>SUM(CI279:CI293)</f>
        <v>0</v>
      </c>
      <c r="CJ294" s="124">
        <f>SUM(CJ279:CJ293)</f>
        <v>0</v>
      </c>
      <c r="CK294" s="225">
        <f>IF(CG294=0,0,(CG294/CF294*100))</f>
        <v>0</v>
      </c>
      <c r="CL294" s="225">
        <f>IF(CJ294=0,0,(CJ294/CI294*100))</f>
        <v>0</v>
      </c>
      <c r="CM294" s="124">
        <v>8</v>
      </c>
      <c r="CN294" s="124">
        <v>0</v>
      </c>
      <c r="CO294" s="124"/>
    </row>
    <row r="295" spans="1:93" ht="15.75">
      <c r="A295" s="124">
        <v>1</v>
      </c>
      <c r="B295" s="373" t="s">
        <v>1388</v>
      </c>
      <c r="C295" s="124"/>
      <c r="D295" s="124"/>
      <c r="E295" s="124"/>
      <c r="F295" s="124"/>
      <c r="G295" s="124"/>
      <c r="H295" s="124"/>
      <c r="I295" s="124"/>
      <c r="J295" s="124"/>
      <c r="K295" s="124"/>
      <c r="L295" s="225"/>
      <c r="M295" s="225"/>
      <c r="N295" s="124"/>
      <c r="O295" s="124"/>
      <c r="P295" s="124"/>
      <c r="R295" s="124">
        <v>1</v>
      </c>
      <c r="S295" s="373" t="s">
        <v>1388</v>
      </c>
      <c r="T295" s="229"/>
      <c r="U295" s="229"/>
      <c r="V295" s="220"/>
      <c r="W295" s="220"/>
      <c r="X295" s="220"/>
      <c r="Y295" s="220"/>
      <c r="Z295" s="220"/>
      <c r="AA295" s="220"/>
      <c r="AB295" s="220"/>
      <c r="AC295" s="225"/>
      <c r="AD295" s="225"/>
      <c r="AE295" s="220"/>
      <c r="AF295" s="220"/>
      <c r="AG295" s="124"/>
      <c r="AI295" s="124">
        <v>1</v>
      </c>
      <c r="AJ295" s="373" t="s">
        <v>1388</v>
      </c>
      <c r="AK295" s="31"/>
      <c r="AL295" s="32"/>
      <c r="AM295" s="124"/>
      <c r="AN295" s="124"/>
      <c r="AO295" s="124"/>
      <c r="AP295" s="124"/>
      <c r="AQ295" s="124"/>
      <c r="AR295" s="225"/>
      <c r="AS295" s="225"/>
      <c r="AT295" s="124"/>
      <c r="AU295" s="124"/>
      <c r="AV295" s="241"/>
      <c r="AX295" s="124">
        <v>1</v>
      </c>
      <c r="AY295" s="373" t="s">
        <v>1388</v>
      </c>
      <c r="AZ295" s="31" t="s">
        <v>455</v>
      </c>
      <c r="BA295" s="32" t="s">
        <v>456</v>
      </c>
      <c r="BB295" s="124">
        <v>300</v>
      </c>
      <c r="BC295" s="124">
        <v>100</v>
      </c>
      <c r="BD295" s="124"/>
      <c r="BE295" s="124"/>
      <c r="BF295" s="124"/>
      <c r="BG295" s="271"/>
      <c r="BH295" s="271"/>
      <c r="BI295" s="124"/>
      <c r="BJ295" s="124"/>
      <c r="BK295" s="374"/>
      <c r="BM295" s="124">
        <v>1</v>
      </c>
      <c r="BN295" s="373" t="s">
        <v>1388</v>
      </c>
      <c r="BO295" s="31" t="s">
        <v>457</v>
      </c>
      <c r="BP295" s="32" t="s">
        <v>458</v>
      </c>
      <c r="BQ295" s="124">
        <v>300</v>
      </c>
      <c r="BR295" s="124">
        <v>228</v>
      </c>
      <c r="BS295" s="124"/>
      <c r="BT295" s="124"/>
      <c r="BU295" s="124"/>
      <c r="BV295" s="237"/>
      <c r="BW295" s="237"/>
      <c r="BX295" s="124"/>
      <c r="BY295" s="124"/>
      <c r="BZ295" s="124"/>
      <c r="CB295" s="124">
        <v>1</v>
      </c>
      <c r="CC295" s="373" t="s">
        <v>1388</v>
      </c>
      <c r="CD295" s="229"/>
      <c r="CE295" s="229"/>
      <c r="CF295" s="124"/>
      <c r="CG295" s="124"/>
      <c r="CH295" s="124"/>
      <c r="CI295" s="124"/>
      <c r="CJ295" s="124"/>
      <c r="CK295" s="237"/>
      <c r="CL295" s="237"/>
      <c r="CM295" s="124"/>
      <c r="CN295" s="124"/>
      <c r="CO295" s="124"/>
    </row>
    <row r="296" spans="1:93" ht="15.75" hidden="1">
      <c r="A296" s="124">
        <v>2</v>
      </c>
      <c r="B296" s="373"/>
      <c r="C296" s="124"/>
      <c r="D296" s="124"/>
      <c r="E296" s="124"/>
      <c r="F296" s="124"/>
      <c r="G296" s="124"/>
      <c r="H296" s="124"/>
      <c r="I296" s="124"/>
      <c r="J296" s="124"/>
      <c r="K296" s="124"/>
      <c r="L296" s="225"/>
      <c r="M296" s="225"/>
      <c r="N296" s="124"/>
      <c r="O296" s="124"/>
      <c r="P296" s="124"/>
      <c r="R296" s="124">
        <v>2</v>
      </c>
      <c r="S296" s="373"/>
      <c r="T296" s="124"/>
      <c r="U296" s="124"/>
      <c r="V296" s="220"/>
      <c r="W296" s="220"/>
      <c r="X296" s="220"/>
      <c r="Y296" s="220"/>
      <c r="Z296" s="220"/>
      <c r="AA296" s="220"/>
      <c r="AB296" s="220"/>
      <c r="AC296" s="225"/>
      <c r="AD296" s="225"/>
      <c r="AE296" s="220"/>
      <c r="AF296" s="220"/>
      <c r="AG296" s="124"/>
      <c r="AI296" s="124">
        <v>2</v>
      </c>
      <c r="AJ296" s="373"/>
      <c r="AK296" s="31"/>
      <c r="AL296" s="32"/>
      <c r="AM296" s="124"/>
      <c r="AN296" s="124"/>
      <c r="AO296" s="124"/>
      <c r="AP296" s="124"/>
      <c r="AQ296" s="124"/>
      <c r="AR296" s="225"/>
      <c r="AS296" s="225"/>
      <c r="AT296" s="124"/>
      <c r="AU296" s="124"/>
      <c r="AV296" s="241"/>
      <c r="AX296" s="124">
        <v>2</v>
      </c>
      <c r="AY296" s="373"/>
      <c r="AZ296" s="229"/>
      <c r="BA296" s="229"/>
      <c r="BB296" s="124"/>
      <c r="BC296" s="124"/>
      <c r="BD296" s="124"/>
      <c r="BE296" s="124"/>
      <c r="BF296" s="124"/>
      <c r="BG296" s="271"/>
      <c r="BH296" s="271"/>
      <c r="BI296" s="124"/>
      <c r="BJ296" s="124"/>
      <c r="BK296" s="375"/>
      <c r="BM296" s="124">
        <v>2</v>
      </c>
      <c r="BN296" s="373"/>
      <c r="BO296" s="229"/>
      <c r="BP296" s="229"/>
      <c r="BQ296" s="124"/>
      <c r="BR296" s="124"/>
      <c r="BS296" s="124"/>
      <c r="BT296" s="124"/>
      <c r="BU296" s="124"/>
      <c r="BV296" s="237"/>
      <c r="BW296" s="237"/>
      <c r="BX296" s="124"/>
      <c r="BY296" s="124"/>
      <c r="BZ296" s="124"/>
      <c r="CB296" s="124">
        <v>2</v>
      </c>
      <c r="CC296" s="373"/>
      <c r="CD296" s="229"/>
      <c r="CE296" s="229"/>
      <c r="CF296" s="124"/>
      <c r="CG296" s="124"/>
      <c r="CH296" s="124"/>
      <c r="CI296" s="124"/>
      <c r="CJ296" s="124"/>
      <c r="CK296" s="237"/>
      <c r="CL296" s="237"/>
      <c r="CM296" s="124"/>
      <c r="CN296" s="124"/>
      <c r="CO296" s="124"/>
    </row>
    <row r="297" spans="1:93" ht="15.75" hidden="1">
      <c r="A297" s="124">
        <v>3</v>
      </c>
      <c r="B297" s="373"/>
      <c r="C297" s="124"/>
      <c r="D297" s="124"/>
      <c r="E297" s="124"/>
      <c r="F297" s="124"/>
      <c r="G297" s="124"/>
      <c r="H297" s="124"/>
      <c r="I297" s="124"/>
      <c r="J297" s="124"/>
      <c r="K297" s="124"/>
      <c r="L297" s="225"/>
      <c r="M297" s="225"/>
      <c r="N297" s="124"/>
      <c r="O297" s="124"/>
      <c r="P297" s="124"/>
      <c r="R297" s="124">
        <v>3</v>
      </c>
      <c r="S297" s="373"/>
      <c r="T297" s="124"/>
      <c r="U297" s="238"/>
      <c r="V297" s="220"/>
      <c r="W297" s="220"/>
      <c r="X297" s="220"/>
      <c r="Y297" s="220"/>
      <c r="Z297" s="220"/>
      <c r="AA297" s="220"/>
      <c r="AB297" s="220"/>
      <c r="AC297" s="225"/>
      <c r="AD297" s="225"/>
      <c r="AE297" s="220"/>
      <c r="AF297" s="220"/>
      <c r="AG297" s="124"/>
      <c r="AI297" s="124">
        <v>3</v>
      </c>
      <c r="AJ297" s="373"/>
      <c r="AK297" s="31"/>
      <c r="AL297" s="32"/>
      <c r="AM297" s="124"/>
      <c r="AN297" s="124"/>
      <c r="AO297" s="124"/>
      <c r="AP297" s="124"/>
      <c r="AQ297" s="124"/>
      <c r="AR297" s="225"/>
      <c r="AS297" s="225"/>
      <c r="AT297" s="124"/>
      <c r="AU297" s="124"/>
      <c r="AV297" s="241"/>
      <c r="AX297" s="124">
        <v>3</v>
      </c>
      <c r="AY297" s="373"/>
      <c r="AZ297" s="124"/>
      <c r="BA297" s="229"/>
      <c r="BB297" s="124"/>
      <c r="BC297" s="124"/>
      <c r="BD297" s="124"/>
      <c r="BE297" s="124"/>
      <c r="BF297" s="124"/>
      <c r="BG297" s="271"/>
      <c r="BH297" s="271"/>
      <c r="BI297" s="124"/>
      <c r="BJ297" s="124"/>
      <c r="BK297" s="375"/>
      <c r="BM297" s="124">
        <v>3</v>
      </c>
      <c r="BN297" s="373"/>
      <c r="BO297" s="229"/>
      <c r="BP297" s="240"/>
      <c r="BQ297" s="124"/>
      <c r="BR297" s="124"/>
      <c r="BS297" s="124"/>
      <c r="BT297" s="124"/>
      <c r="BU297" s="124"/>
      <c r="BV297" s="237"/>
      <c r="BW297" s="237"/>
      <c r="BX297" s="124"/>
      <c r="BY297" s="124"/>
      <c r="BZ297" s="124"/>
      <c r="CB297" s="124">
        <v>3</v>
      </c>
      <c r="CC297" s="373"/>
      <c r="CD297" s="229"/>
      <c r="CE297" s="240"/>
      <c r="CF297" s="124"/>
      <c r="CG297" s="124"/>
      <c r="CH297" s="124"/>
      <c r="CI297" s="124"/>
      <c r="CJ297" s="124"/>
      <c r="CK297" s="237"/>
      <c r="CL297" s="237"/>
      <c r="CM297" s="124"/>
      <c r="CN297" s="124"/>
      <c r="CO297" s="124"/>
    </row>
    <row r="298" spans="1:93" ht="15.75" hidden="1">
      <c r="A298" s="124">
        <v>4</v>
      </c>
      <c r="B298" s="373"/>
      <c r="C298" s="124"/>
      <c r="D298" s="124"/>
      <c r="E298" s="124"/>
      <c r="F298" s="124"/>
      <c r="G298" s="124"/>
      <c r="H298" s="124"/>
      <c r="I298" s="124"/>
      <c r="J298" s="124"/>
      <c r="K298" s="124"/>
      <c r="L298" s="225"/>
      <c r="M298" s="225"/>
      <c r="N298" s="124"/>
      <c r="O298" s="124"/>
      <c r="P298" s="124"/>
      <c r="R298" s="124">
        <v>4</v>
      </c>
      <c r="S298" s="373"/>
      <c r="T298" s="229"/>
      <c r="U298" s="235"/>
      <c r="V298" s="220"/>
      <c r="W298" s="220"/>
      <c r="X298" s="220"/>
      <c r="Y298" s="220"/>
      <c r="Z298" s="220"/>
      <c r="AA298" s="220"/>
      <c r="AB298" s="220"/>
      <c r="AC298" s="225"/>
      <c r="AD298" s="225"/>
      <c r="AE298" s="220"/>
      <c r="AF298" s="220"/>
      <c r="AG298" s="124"/>
      <c r="AI298" s="124">
        <v>4</v>
      </c>
      <c r="AJ298" s="373"/>
      <c r="AK298" s="31"/>
      <c r="AL298" s="32"/>
      <c r="AM298" s="124"/>
      <c r="AN298" s="124"/>
      <c r="AO298" s="124"/>
      <c r="AP298" s="124"/>
      <c r="AQ298" s="124"/>
      <c r="AR298" s="225"/>
      <c r="AS298" s="225"/>
      <c r="AT298" s="124"/>
      <c r="AU298" s="124"/>
      <c r="AV298" s="241"/>
      <c r="AX298" s="124">
        <v>4</v>
      </c>
      <c r="AY298" s="373"/>
      <c r="AZ298" s="124"/>
      <c r="BA298" s="124"/>
      <c r="BB298" s="124"/>
      <c r="BC298" s="124"/>
      <c r="BD298" s="124"/>
      <c r="BE298" s="124"/>
      <c r="BF298" s="124"/>
      <c r="BG298" s="271"/>
      <c r="BH298" s="271"/>
      <c r="BI298" s="124"/>
      <c r="BJ298" s="124"/>
      <c r="BK298" s="375"/>
      <c r="BM298" s="124">
        <v>4</v>
      </c>
      <c r="BN298" s="373"/>
      <c r="BO298" s="124"/>
      <c r="BP298" s="124"/>
      <c r="BQ298" s="124"/>
      <c r="BR298" s="124"/>
      <c r="BS298" s="124"/>
      <c r="BT298" s="124"/>
      <c r="BU298" s="124"/>
      <c r="BV298" s="237"/>
      <c r="BW298" s="237"/>
      <c r="BX298" s="124"/>
      <c r="BY298" s="124"/>
      <c r="BZ298" s="124"/>
      <c r="CB298" s="124">
        <v>4</v>
      </c>
      <c r="CC298" s="373"/>
      <c r="CD298" s="124"/>
      <c r="CE298" s="124"/>
      <c r="CF298" s="124"/>
      <c r="CG298" s="124"/>
      <c r="CH298" s="124"/>
      <c r="CI298" s="124"/>
      <c r="CJ298" s="124"/>
      <c r="CK298" s="237"/>
      <c r="CL298" s="237"/>
      <c r="CM298" s="124"/>
      <c r="CN298" s="124"/>
      <c r="CO298" s="124"/>
    </row>
    <row r="299" spans="1:93" ht="15.75" hidden="1">
      <c r="A299" s="124">
        <v>5</v>
      </c>
      <c r="B299" s="373"/>
      <c r="C299" s="124"/>
      <c r="D299" s="124"/>
      <c r="E299" s="124"/>
      <c r="F299" s="124"/>
      <c r="G299" s="124"/>
      <c r="H299" s="124"/>
      <c r="I299" s="124"/>
      <c r="J299" s="124"/>
      <c r="K299" s="124"/>
      <c r="L299" s="225"/>
      <c r="M299" s="225"/>
      <c r="N299" s="124"/>
      <c r="O299" s="124"/>
      <c r="P299" s="124"/>
      <c r="R299" s="124">
        <v>5</v>
      </c>
      <c r="S299" s="373"/>
      <c r="T299" s="229"/>
      <c r="U299" s="240"/>
      <c r="V299" s="220"/>
      <c r="W299" s="220"/>
      <c r="X299" s="220"/>
      <c r="Y299" s="220"/>
      <c r="Z299" s="220"/>
      <c r="AA299" s="220"/>
      <c r="AB299" s="220"/>
      <c r="AC299" s="225"/>
      <c r="AD299" s="225"/>
      <c r="AE299" s="220"/>
      <c r="AF299" s="220"/>
      <c r="AG299" s="124"/>
      <c r="AI299" s="124">
        <v>5</v>
      </c>
      <c r="AJ299" s="373"/>
      <c r="AK299" s="31"/>
      <c r="AL299" s="32"/>
      <c r="AM299" s="124"/>
      <c r="AN299" s="124"/>
      <c r="AO299" s="124"/>
      <c r="AP299" s="124"/>
      <c r="AQ299" s="124"/>
      <c r="AR299" s="225"/>
      <c r="AS299" s="225"/>
      <c r="AT299" s="124"/>
      <c r="AU299" s="124"/>
      <c r="AV299" s="241"/>
      <c r="AX299" s="124">
        <v>5</v>
      </c>
      <c r="AY299" s="373"/>
      <c r="AZ299" s="124"/>
      <c r="BA299" s="124"/>
      <c r="BB299" s="124"/>
      <c r="BC299" s="124"/>
      <c r="BD299" s="124"/>
      <c r="BE299" s="124"/>
      <c r="BF299" s="124"/>
      <c r="BG299" s="271"/>
      <c r="BH299" s="271"/>
      <c r="BI299" s="124"/>
      <c r="BJ299" s="124"/>
      <c r="BK299" s="375"/>
      <c r="BM299" s="124">
        <v>5</v>
      </c>
      <c r="BN299" s="373"/>
      <c r="BO299" s="124"/>
      <c r="BP299" s="124"/>
      <c r="BQ299" s="124"/>
      <c r="BR299" s="124"/>
      <c r="BS299" s="124"/>
      <c r="BT299" s="124"/>
      <c r="BU299" s="124"/>
      <c r="BV299" s="237"/>
      <c r="BW299" s="237"/>
      <c r="BX299" s="124"/>
      <c r="BY299" s="124"/>
      <c r="BZ299" s="124"/>
      <c r="CB299" s="124">
        <v>5</v>
      </c>
      <c r="CC299" s="373"/>
      <c r="CD299" s="124"/>
      <c r="CE299" s="124"/>
      <c r="CF299" s="124"/>
      <c r="CG299" s="124"/>
      <c r="CH299" s="124"/>
      <c r="CI299" s="124"/>
      <c r="CJ299" s="124"/>
      <c r="CK299" s="237"/>
      <c r="CL299" s="237"/>
      <c r="CM299" s="124"/>
      <c r="CN299" s="124"/>
      <c r="CO299" s="124"/>
    </row>
    <row r="300" spans="1:93" ht="15.75" hidden="1">
      <c r="A300" s="124">
        <v>6</v>
      </c>
      <c r="B300" s="373"/>
      <c r="C300" s="124"/>
      <c r="D300" s="124"/>
      <c r="E300" s="124"/>
      <c r="F300" s="124"/>
      <c r="G300" s="124"/>
      <c r="H300" s="124"/>
      <c r="I300" s="124"/>
      <c r="J300" s="124"/>
      <c r="K300" s="124"/>
      <c r="L300" s="225"/>
      <c r="M300" s="225"/>
      <c r="N300" s="124"/>
      <c r="O300" s="124"/>
      <c r="P300" s="124"/>
      <c r="R300" s="124">
        <v>6</v>
      </c>
      <c r="S300" s="373"/>
      <c r="T300" s="124"/>
      <c r="U300" s="124"/>
      <c r="V300" s="220"/>
      <c r="W300" s="220"/>
      <c r="X300" s="220"/>
      <c r="Y300" s="220"/>
      <c r="Z300" s="220"/>
      <c r="AA300" s="220"/>
      <c r="AB300" s="220"/>
      <c r="AC300" s="225"/>
      <c r="AD300" s="225"/>
      <c r="AE300" s="220"/>
      <c r="AF300" s="220"/>
      <c r="AG300" s="124"/>
      <c r="AI300" s="124">
        <v>6</v>
      </c>
      <c r="AJ300" s="373"/>
      <c r="AK300" s="31"/>
      <c r="AL300" s="32"/>
      <c r="AM300" s="124"/>
      <c r="AN300" s="124"/>
      <c r="AO300" s="124"/>
      <c r="AP300" s="124"/>
      <c r="AQ300" s="124"/>
      <c r="AR300" s="225"/>
      <c r="AS300" s="225"/>
      <c r="AT300" s="124"/>
      <c r="AU300" s="124"/>
      <c r="AV300" s="241"/>
      <c r="AX300" s="124">
        <v>6</v>
      </c>
      <c r="AY300" s="373"/>
      <c r="AZ300" s="124"/>
      <c r="BA300" s="124"/>
      <c r="BB300" s="124"/>
      <c r="BC300" s="124"/>
      <c r="BD300" s="124"/>
      <c r="BE300" s="124"/>
      <c r="BF300" s="124"/>
      <c r="BG300" s="271"/>
      <c r="BH300" s="271"/>
      <c r="BI300" s="124"/>
      <c r="BJ300" s="124"/>
      <c r="BK300" s="375"/>
      <c r="BM300" s="124">
        <v>6</v>
      </c>
      <c r="BN300" s="373"/>
      <c r="BO300" s="124"/>
      <c r="BP300" s="124"/>
      <c r="BQ300" s="124"/>
      <c r="BR300" s="124"/>
      <c r="BS300" s="124"/>
      <c r="BT300" s="124"/>
      <c r="BU300" s="124"/>
      <c r="BV300" s="237"/>
      <c r="BW300" s="237"/>
      <c r="BX300" s="124"/>
      <c r="BY300" s="124"/>
      <c r="BZ300" s="124"/>
      <c r="CB300" s="124">
        <v>6</v>
      </c>
      <c r="CC300" s="373"/>
      <c r="CD300" s="124"/>
      <c r="CE300" s="124"/>
      <c r="CF300" s="124"/>
      <c r="CG300" s="124"/>
      <c r="CH300" s="124"/>
      <c r="CI300" s="124"/>
      <c r="CJ300" s="124"/>
      <c r="CK300" s="237"/>
      <c r="CL300" s="237"/>
      <c r="CM300" s="124"/>
      <c r="CN300" s="124"/>
      <c r="CO300" s="124"/>
    </row>
    <row r="301" spans="1:93" ht="15.75" hidden="1">
      <c r="A301" s="124">
        <v>7</v>
      </c>
      <c r="B301" s="373"/>
      <c r="C301" s="124"/>
      <c r="D301" s="124"/>
      <c r="E301" s="124"/>
      <c r="F301" s="124"/>
      <c r="G301" s="124"/>
      <c r="H301" s="124"/>
      <c r="I301" s="124"/>
      <c r="J301" s="124"/>
      <c r="K301" s="124"/>
      <c r="L301" s="225"/>
      <c r="M301" s="225"/>
      <c r="N301" s="124"/>
      <c r="O301" s="124"/>
      <c r="P301" s="124"/>
      <c r="R301" s="124">
        <v>7</v>
      </c>
      <c r="S301" s="373"/>
      <c r="T301" s="124"/>
      <c r="U301" s="124"/>
      <c r="V301" s="220"/>
      <c r="W301" s="220"/>
      <c r="X301" s="220"/>
      <c r="Y301" s="220"/>
      <c r="Z301" s="220"/>
      <c r="AA301" s="220"/>
      <c r="AB301" s="220"/>
      <c r="AC301" s="225"/>
      <c r="AD301" s="225"/>
      <c r="AE301" s="220"/>
      <c r="AF301" s="220"/>
      <c r="AG301" s="124"/>
      <c r="AI301" s="124">
        <v>7</v>
      </c>
      <c r="AJ301" s="373"/>
      <c r="AK301" s="124"/>
      <c r="AL301" s="124"/>
      <c r="AM301" s="124"/>
      <c r="AN301" s="124"/>
      <c r="AO301" s="124"/>
      <c r="AP301" s="124"/>
      <c r="AQ301" s="124"/>
      <c r="AR301" s="225"/>
      <c r="AS301" s="225"/>
      <c r="AT301" s="124"/>
      <c r="AU301" s="124"/>
      <c r="AV301" s="241"/>
      <c r="AX301" s="124">
        <v>7</v>
      </c>
      <c r="AY301" s="373"/>
      <c r="AZ301" s="124"/>
      <c r="BA301" s="124"/>
      <c r="BB301" s="124"/>
      <c r="BC301" s="124"/>
      <c r="BD301" s="124"/>
      <c r="BE301" s="124"/>
      <c r="BF301" s="124"/>
      <c r="BG301" s="271"/>
      <c r="BH301" s="271"/>
      <c r="BI301" s="124"/>
      <c r="BJ301" s="124"/>
      <c r="BK301" s="375"/>
      <c r="BM301" s="124">
        <v>7</v>
      </c>
      <c r="BN301" s="373"/>
      <c r="BO301" s="124"/>
      <c r="BP301" s="124"/>
      <c r="BQ301" s="124"/>
      <c r="BR301" s="124"/>
      <c r="BS301" s="124"/>
      <c r="BT301" s="124"/>
      <c r="BU301" s="124"/>
      <c r="BV301" s="237"/>
      <c r="BW301" s="237"/>
      <c r="BX301" s="124"/>
      <c r="BY301" s="124"/>
      <c r="BZ301" s="124"/>
      <c r="CB301" s="124">
        <v>7</v>
      </c>
      <c r="CC301" s="373"/>
      <c r="CD301" s="124"/>
      <c r="CE301" s="124"/>
      <c r="CF301" s="124"/>
      <c r="CG301" s="124"/>
      <c r="CH301" s="124"/>
      <c r="CI301" s="124"/>
      <c r="CJ301" s="124"/>
      <c r="CK301" s="237"/>
      <c r="CL301" s="237"/>
      <c r="CM301" s="124"/>
      <c r="CN301" s="124"/>
      <c r="CO301" s="124"/>
    </row>
    <row r="302" spans="1:93" ht="15.75" hidden="1">
      <c r="A302" s="124">
        <v>8</v>
      </c>
      <c r="B302" s="373"/>
      <c r="C302" s="124"/>
      <c r="D302" s="124"/>
      <c r="E302" s="124"/>
      <c r="F302" s="124"/>
      <c r="G302" s="124"/>
      <c r="H302" s="124"/>
      <c r="I302" s="124"/>
      <c r="J302" s="124"/>
      <c r="K302" s="124"/>
      <c r="L302" s="225"/>
      <c r="M302" s="225"/>
      <c r="N302" s="124"/>
      <c r="O302" s="124"/>
      <c r="P302" s="124"/>
      <c r="R302" s="124">
        <v>8</v>
      </c>
      <c r="S302" s="373"/>
      <c r="T302" s="124"/>
      <c r="U302" s="124"/>
      <c r="V302" s="220"/>
      <c r="W302" s="220"/>
      <c r="X302" s="220"/>
      <c r="Y302" s="220"/>
      <c r="Z302" s="220"/>
      <c r="AA302" s="220"/>
      <c r="AB302" s="220"/>
      <c r="AC302" s="225"/>
      <c r="AD302" s="225"/>
      <c r="AE302" s="220"/>
      <c r="AF302" s="220"/>
      <c r="AG302" s="124"/>
      <c r="AI302" s="124">
        <v>8</v>
      </c>
      <c r="AJ302" s="373"/>
      <c r="AK302" s="31"/>
      <c r="AL302" s="32"/>
      <c r="AM302" s="124"/>
      <c r="AN302" s="124"/>
      <c r="AO302" s="124"/>
      <c r="AP302" s="124"/>
      <c r="AQ302" s="124"/>
      <c r="AR302" s="225"/>
      <c r="AS302" s="225"/>
      <c r="AT302" s="124"/>
      <c r="AU302" s="124"/>
      <c r="AV302" s="241"/>
      <c r="AX302" s="124">
        <v>8</v>
      </c>
      <c r="AY302" s="373"/>
      <c r="AZ302" s="124"/>
      <c r="BA302" s="124"/>
      <c r="BB302" s="124"/>
      <c r="BC302" s="124"/>
      <c r="BD302" s="124"/>
      <c r="BE302" s="124"/>
      <c r="BF302" s="124"/>
      <c r="BG302" s="271"/>
      <c r="BH302" s="271"/>
      <c r="BI302" s="124"/>
      <c r="BJ302" s="124"/>
      <c r="BK302" s="375"/>
      <c r="BM302" s="124">
        <v>8</v>
      </c>
      <c r="BN302" s="373"/>
      <c r="BO302" s="124"/>
      <c r="BP302" s="124"/>
      <c r="BQ302" s="124"/>
      <c r="BR302" s="124"/>
      <c r="BS302" s="124"/>
      <c r="BT302" s="124"/>
      <c r="BU302" s="124"/>
      <c r="BV302" s="237"/>
      <c r="BW302" s="237"/>
      <c r="BX302" s="124"/>
      <c r="BY302" s="124"/>
      <c r="BZ302" s="124"/>
      <c r="CB302" s="124">
        <v>8</v>
      </c>
      <c r="CC302" s="373"/>
      <c r="CD302" s="124"/>
      <c r="CE302" s="124"/>
      <c r="CF302" s="124"/>
      <c r="CG302" s="124"/>
      <c r="CH302" s="124"/>
      <c r="CI302" s="124"/>
      <c r="CJ302" s="124"/>
      <c r="CK302" s="237"/>
      <c r="CL302" s="237"/>
      <c r="CM302" s="124"/>
      <c r="CN302" s="124"/>
      <c r="CO302" s="124"/>
    </row>
    <row r="303" spans="1:93" ht="15.75" hidden="1">
      <c r="A303" s="124">
        <v>9</v>
      </c>
      <c r="B303" s="373"/>
      <c r="C303" s="124"/>
      <c r="D303" s="124"/>
      <c r="E303" s="124"/>
      <c r="F303" s="124"/>
      <c r="G303" s="124"/>
      <c r="H303" s="124"/>
      <c r="I303" s="124"/>
      <c r="J303" s="124"/>
      <c r="K303" s="124"/>
      <c r="L303" s="225"/>
      <c r="M303" s="225"/>
      <c r="N303" s="124"/>
      <c r="O303" s="124"/>
      <c r="P303" s="124"/>
      <c r="R303" s="124">
        <v>9</v>
      </c>
      <c r="S303" s="373"/>
      <c r="T303" s="124"/>
      <c r="U303" s="124"/>
      <c r="V303" s="220"/>
      <c r="W303" s="220"/>
      <c r="X303" s="220"/>
      <c r="Y303" s="220"/>
      <c r="Z303" s="220"/>
      <c r="AA303" s="220"/>
      <c r="AB303" s="220"/>
      <c r="AC303" s="225"/>
      <c r="AD303" s="225"/>
      <c r="AE303" s="220"/>
      <c r="AF303" s="220"/>
      <c r="AG303" s="124"/>
      <c r="AI303" s="124">
        <v>9</v>
      </c>
      <c r="AJ303" s="373"/>
      <c r="AK303" s="31"/>
      <c r="AL303" s="32"/>
      <c r="AM303" s="124"/>
      <c r="AN303" s="124"/>
      <c r="AO303" s="124"/>
      <c r="AP303" s="124"/>
      <c r="AQ303" s="124"/>
      <c r="AR303" s="225"/>
      <c r="AS303" s="225"/>
      <c r="AT303" s="124"/>
      <c r="AU303" s="124"/>
      <c r="AV303" s="241"/>
      <c r="AX303" s="124">
        <v>9</v>
      </c>
      <c r="AY303" s="373"/>
      <c r="AZ303" s="124"/>
      <c r="BA303" s="124"/>
      <c r="BB303" s="124"/>
      <c r="BC303" s="124"/>
      <c r="BD303" s="124"/>
      <c r="BE303" s="124"/>
      <c r="BF303" s="124"/>
      <c r="BG303" s="271"/>
      <c r="BH303" s="271"/>
      <c r="BI303" s="124"/>
      <c r="BJ303" s="124"/>
      <c r="BK303" s="375"/>
      <c r="BM303" s="124">
        <v>9</v>
      </c>
      <c r="BN303" s="373"/>
      <c r="BO303" s="124"/>
      <c r="BP303" s="124"/>
      <c r="BQ303" s="124"/>
      <c r="BR303" s="124"/>
      <c r="BS303" s="124"/>
      <c r="BT303" s="124"/>
      <c r="BU303" s="124"/>
      <c r="BV303" s="237"/>
      <c r="BW303" s="237"/>
      <c r="BX303" s="124"/>
      <c r="BY303" s="124"/>
      <c r="BZ303" s="124"/>
      <c r="CB303" s="124">
        <v>9</v>
      </c>
      <c r="CC303" s="373"/>
      <c r="CD303" s="124"/>
      <c r="CE303" s="124"/>
      <c r="CF303" s="124"/>
      <c r="CG303" s="124"/>
      <c r="CH303" s="124"/>
      <c r="CI303" s="124"/>
      <c r="CJ303" s="124"/>
      <c r="CK303" s="237"/>
      <c r="CL303" s="237"/>
      <c r="CM303" s="124"/>
      <c r="CN303" s="124"/>
      <c r="CO303" s="124"/>
    </row>
    <row r="304" spans="1:93" ht="15.75" hidden="1">
      <c r="A304" s="124">
        <v>10</v>
      </c>
      <c r="B304" s="373"/>
      <c r="C304" s="124"/>
      <c r="D304" s="124"/>
      <c r="E304" s="124"/>
      <c r="F304" s="124"/>
      <c r="G304" s="124"/>
      <c r="H304" s="124"/>
      <c r="I304" s="124"/>
      <c r="J304" s="124"/>
      <c r="K304" s="124"/>
      <c r="L304" s="225"/>
      <c r="M304" s="225"/>
      <c r="N304" s="124"/>
      <c r="O304" s="124"/>
      <c r="P304" s="124"/>
      <c r="R304" s="124">
        <v>10</v>
      </c>
      <c r="S304" s="373"/>
      <c r="T304" s="124"/>
      <c r="U304" s="124"/>
      <c r="V304" s="220"/>
      <c r="W304" s="220"/>
      <c r="X304" s="220"/>
      <c r="Y304" s="220"/>
      <c r="Z304" s="220"/>
      <c r="AA304" s="220"/>
      <c r="AB304" s="220"/>
      <c r="AC304" s="225"/>
      <c r="AD304" s="225"/>
      <c r="AE304" s="220"/>
      <c r="AF304" s="220"/>
      <c r="AG304" s="124"/>
      <c r="AI304" s="124">
        <v>10</v>
      </c>
      <c r="AJ304" s="373"/>
      <c r="AK304" s="31"/>
      <c r="AL304" s="32"/>
      <c r="AM304" s="124"/>
      <c r="AN304" s="124"/>
      <c r="AO304" s="124"/>
      <c r="AP304" s="124"/>
      <c r="AQ304" s="124"/>
      <c r="AR304" s="225"/>
      <c r="AS304" s="225"/>
      <c r="AT304" s="124"/>
      <c r="AU304" s="124"/>
      <c r="AV304" s="241"/>
      <c r="AX304" s="124">
        <v>10</v>
      </c>
      <c r="AY304" s="373"/>
      <c r="AZ304" s="124"/>
      <c r="BA304" s="124"/>
      <c r="BB304" s="124"/>
      <c r="BC304" s="124"/>
      <c r="BD304" s="124"/>
      <c r="BE304" s="124"/>
      <c r="BF304" s="124"/>
      <c r="BG304" s="271"/>
      <c r="BH304" s="271"/>
      <c r="BI304" s="124"/>
      <c r="BJ304" s="124"/>
      <c r="BK304" s="375"/>
      <c r="BM304" s="124">
        <v>10</v>
      </c>
      <c r="BN304" s="373"/>
      <c r="BO304" s="124"/>
      <c r="BP304" s="124"/>
      <c r="BQ304" s="124"/>
      <c r="BR304" s="124"/>
      <c r="BS304" s="124"/>
      <c r="BT304" s="124"/>
      <c r="BU304" s="124"/>
      <c r="BV304" s="237"/>
      <c r="BW304" s="237"/>
      <c r="BX304" s="124"/>
      <c r="BY304" s="124"/>
      <c r="BZ304" s="124"/>
      <c r="CB304" s="124">
        <v>10</v>
      </c>
      <c r="CC304" s="373"/>
      <c r="CD304" s="124"/>
      <c r="CE304" s="124"/>
      <c r="CF304" s="124"/>
      <c r="CG304" s="124"/>
      <c r="CH304" s="124"/>
      <c r="CI304" s="124"/>
      <c r="CJ304" s="124"/>
      <c r="CK304" s="237"/>
      <c r="CL304" s="237"/>
      <c r="CM304" s="124"/>
      <c r="CN304" s="124"/>
      <c r="CO304" s="124"/>
    </row>
    <row r="305" spans="1:93" ht="15.75" hidden="1">
      <c r="A305" s="124">
        <v>11</v>
      </c>
      <c r="B305" s="373"/>
      <c r="C305" s="124"/>
      <c r="D305" s="124"/>
      <c r="E305" s="124"/>
      <c r="F305" s="124"/>
      <c r="G305" s="124"/>
      <c r="H305" s="124"/>
      <c r="I305" s="124"/>
      <c r="J305" s="124"/>
      <c r="K305" s="124"/>
      <c r="L305" s="225"/>
      <c r="M305" s="225"/>
      <c r="N305" s="124"/>
      <c r="O305" s="124"/>
      <c r="P305" s="124"/>
      <c r="R305" s="124">
        <v>11</v>
      </c>
      <c r="S305" s="373"/>
      <c r="T305" s="124"/>
      <c r="U305" s="124"/>
      <c r="V305" s="220"/>
      <c r="W305" s="220"/>
      <c r="X305" s="220"/>
      <c r="Y305" s="220"/>
      <c r="Z305" s="220"/>
      <c r="AA305" s="220"/>
      <c r="AB305" s="220"/>
      <c r="AC305" s="225"/>
      <c r="AD305" s="225"/>
      <c r="AE305" s="220"/>
      <c r="AF305" s="220"/>
      <c r="AG305" s="124"/>
      <c r="AI305" s="124">
        <v>11</v>
      </c>
      <c r="AJ305" s="373"/>
      <c r="AK305" s="124"/>
      <c r="AL305" s="124"/>
      <c r="AM305" s="124"/>
      <c r="AN305" s="124"/>
      <c r="AO305" s="124"/>
      <c r="AP305" s="124"/>
      <c r="AQ305" s="124"/>
      <c r="AR305" s="225"/>
      <c r="AS305" s="225"/>
      <c r="AT305" s="124"/>
      <c r="AU305" s="124"/>
      <c r="AV305" s="241"/>
      <c r="AX305" s="124">
        <v>11</v>
      </c>
      <c r="AY305" s="373"/>
      <c r="AZ305" s="124"/>
      <c r="BA305" s="124"/>
      <c r="BB305" s="124"/>
      <c r="BC305" s="124"/>
      <c r="BD305" s="124"/>
      <c r="BE305" s="124"/>
      <c r="BF305" s="124"/>
      <c r="BG305" s="271"/>
      <c r="BH305" s="271"/>
      <c r="BI305" s="124"/>
      <c r="BJ305" s="124"/>
      <c r="BK305" s="375"/>
      <c r="BM305" s="124">
        <v>11</v>
      </c>
      <c r="BN305" s="373"/>
      <c r="BO305" s="124"/>
      <c r="BP305" s="124"/>
      <c r="BQ305" s="124"/>
      <c r="BR305" s="124"/>
      <c r="BS305" s="124"/>
      <c r="BT305" s="124"/>
      <c r="BU305" s="124"/>
      <c r="BV305" s="237"/>
      <c r="BW305" s="237"/>
      <c r="BX305" s="124"/>
      <c r="BY305" s="124"/>
      <c r="BZ305" s="124"/>
      <c r="CB305" s="124">
        <v>11</v>
      </c>
      <c r="CC305" s="373"/>
      <c r="CD305" s="124"/>
      <c r="CE305" s="124"/>
      <c r="CF305" s="124"/>
      <c r="CG305" s="124"/>
      <c r="CH305" s="124"/>
      <c r="CI305" s="124"/>
      <c r="CJ305" s="124"/>
      <c r="CK305" s="237"/>
      <c r="CL305" s="237"/>
      <c r="CM305" s="124"/>
      <c r="CN305" s="124"/>
      <c r="CO305" s="124"/>
    </row>
    <row r="306" spans="1:93" ht="15.75" hidden="1">
      <c r="A306" s="124">
        <v>12</v>
      </c>
      <c r="B306" s="373"/>
      <c r="C306" s="124"/>
      <c r="D306" s="124"/>
      <c r="E306" s="124"/>
      <c r="F306" s="124"/>
      <c r="G306" s="124"/>
      <c r="H306" s="124"/>
      <c r="I306" s="124"/>
      <c r="J306" s="124"/>
      <c r="K306" s="124"/>
      <c r="L306" s="225"/>
      <c r="M306" s="225"/>
      <c r="N306" s="124"/>
      <c r="O306" s="124"/>
      <c r="P306" s="124"/>
      <c r="R306" s="124">
        <v>12</v>
      </c>
      <c r="S306" s="373"/>
      <c r="T306" s="124"/>
      <c r="U306" s="124"/>
      <c r="V306" s="220"/>
      <c r="W306" s="220"/>
      <c r="X306" s="220"/>
      <c r="Y306" s="220"/>
      <c r="Z306" s="220"/>
      <c r="AA306" s="220"/>
      <c r="AB306" s="220"/>
      <c r="AC306" s="225"/>
      <c r="AD306" s="225"/>
      <c r="AE306" s="220"/>
      <c r="AF306" s="220"/>
      <c r="AG306" s="124"/>
      <c r="AI306" s="124">
        <v>12</v>
      </c>
      <c r="AJ306" s="373"/>
      <c r="AK306" s="124"/>
      <c r="AL306" s="124"/>
      <c r="AM306" s="124"/>
      <c r="AN306" s="124"/>
      <c r="AO306" s="124"/>
      <c r="AP306" s="124"/>
      <c r="AQ306" s="124"/>
      <c r="AR306" s="225"/>
      <c r="AS306" s="225"/>
      <c r="AT306" s="124"/>
      <c r="AU306" s="124"/>
      <c r="AV306" s="241"/>
      <c r="AX306" s="124">
        <v>12</v>
      </c>
      <c r="AY306" s="373"/>
      <c r="AZ306" s="124"/>
      <c r="BA306" s="124"/>
      <c r="BB306" s="124"/>
      <c r="BC306" s="124"/>
      <c r="BD306" s="124"/>
      <c r="BE306" s="124"/>
      <c r="BF306" s="124"/>
      <c r="BG306" s="271"/>
      <c r="BH306" s="271"/>
      <c r="BI306" s="124"/>
      <c r="BJ306" s="124"/>
      <c r="BK306" s="375"/>
      <c r="BM306" s="124">
        <v>12</v>
      </c>
      <c r="BN306" s="373"/>
      <c r="BO306" s="124"/>
      <c r="BP306" s="124"/>
      <c r="BQ306" s="124"/>
      <c r="BR306" s="124"/>
      <c r="BS306" s="124"/>
      <c r="BT306" s="124"/>
      <c r="BU306" s="124"/>
      <c r="BV306" s="237"/>
      <c r="BW306" s="237"/>
      <c r="BX306" s="124"/>
      <c r="BY306" s="124"/>
      <c r="BZ306" s="124"/>
      <c r="CB306" s="124">
        <v>12</v>
      </c>
      <c r="CC306" s="373"/>
      <c r="CD306" s="124"/>
      <c r="CE306" s="124"/>
      <c r="CF306" s="124"/>
      <c r="CG306" s="124"/>
      <c r="CH306" s="124"/>
      <c r="CI306" s="124"/>
      <c r="CJ306" s="124"/>
      <c r="CK306" s="237"/>
      <c r="CL306" s="237"/>
      <c r="CM306" s="124"/>
      <c r="CN306" s="124"/>
      <c r="CO306" s="124"/>
    </row>
    <row r="307" spans="1:93" ht="15.75" hidden="1">
      <c r="A307" s="124">
        <v>13</v>
      </c>
      <c r="B307" s="373"/>
      <c r="C307" s="124"/>
      <c r="D307" s="124"/>
      <c r="E307" s="124"/>
      <c r="F307" s="124"/>
      <c r="G307" s="124"/>
      <c r="H307" s="124"/>
      <c r="I307" s="124"/>
      <c r="J307" s="124"/>
      <c r="K307" s="124"/>
      <c r="L307" s="225"/>
      <c r="M307" s="225"/>
      <c r="N307" s="124"/>
      <c r="O307" s="124"/>
      <c r="P307" s="124"/>
      <c r="R307" s="124">
        <v>13</v>
      </c>
      <c r="S307" s="373"/>
      <c r="T307" s="124"/>
      <c r="U307" s="124"/>
      <c r="V307" s="220"/>
      <c r="W307" s="220"/>
      <c r="X307" s="220"/>
      <c r="Y307" s="220"/>
      <c r="Z307" s="220"/>
      <c r="AA307" s="220"/>
      <c r="AB307" s="220"/>
      <c r="AC307" s="225"/>
      <c r="AD307" s="225"/>
      <c r="AE307" s="220"/>
      <c r="AF307" s="220"/>
      <c r="AG307" s="124"/>
      <c r="AI307" s="124">
        <v>13</v>
      </c>
      <c r="AJ307" s="373"/>
      <c r="AK307" s="124"/>
      <c r="AL307" s="124"/>
      <c r="AM307" s="124"/>
      <c r="AN307" s="124"/>
      <c r="AO307" s="124"/>
      <c r="AP307" s="124"/>
      <c r="AQ307" s="124"/>
      <c r="AR307" s="225"/>
      <c r="AS307" s="225"/>
      <c r="AT307" s="124"/>
      <c r="AU307" s="124"/>
      <c r="AV307" s="241"/>
      <c r="AX307" s="124">
        <v>13</v>
      </c>
      <c r="AY307" s="373"/>
      <c r="AZ307" s="124"/>
      <c r="BA307" s="124"/>
      <c r="BB307" s="124"/>
      <c r="BC307" s="124"/>
      <c r="BD307" s="124"/>
      <c r="BE307" s="124"/>
      <c r="BF307" s="124"/>
      <c r="BG307" s="271"/>
      <c r="BH307" s="271"/>
      <c r="BI307" s="124"/>
      <c r="BJ307" s="124"/>
      <c r="BK307" s="375"/>
      <c r="BM307" s="124">
        <v>13</v>
      </c>
      <c r="BN307" s="373"/>
      <c r="BO307" s="124"/>
      <c r="BP307" s="124"/>
      <c r="BQ307" s="124"/>
      <c r="BR307" s="124"/>
      <c r="BS307" s="124"/>
      <c r="BT307" s="124"/>
      <c r="BU307" s="124"/>
      <c r="BV307" s="237"/>
      <c r="BW307" s="237"/>
      <c r="BX307" s="124"/>
      <c r="BY307" s="124"/>
      <c r="BZ307" s="124"/>
      <c r="CB307" s="124">
        <v>13</v>
      </c>
      <c r="CC307" s="373"/>
      <c r="CD307" s="124"/>
      <c r="CE307" s="124"/>
      <c r="CF307" s="124"/>
      <c r="CG307" s="124"/>
      <c r="CH307" s="124"/>
      <c r="CI307" s="124"/>
      <c r="CJ307" s="124"/>
      <c r="CK307" s="237"/>
      <c r="CL307" s="237"/>
      <c r="CM307" s="124"/>
      <c r="CN307" s="124"/>
      <c r="CO307" s="124"/>
    </row>
    <row r="308" spans="1:93" ht="15.75" hidden="1">
      <c r="A308" s="124">
        <v>14</v>
      </c>
      <c r="B308" s="373"/>
      <c r="C308" s="124"/>
      <c r="D308" s="124"/>
      <c r="E308" s="124"/>
      <c r="F308" s="124"/>
      <c r="G308" s="124"/>
      <c r="H308" s="124"/>
      <c r="I308" s="124"/>
      <c r="J308" s="124"/>
      <c r="K308" s="124"/>
      <c r="L308" s="225"/>
      <c r="M308" s="225"/>
      <c r="N308" s="124"/>
      <c r="O308" s="124"/>
      <c r="P308" s="124"/>
      <c r="R308" s="124">
        <v>14</v>
      </c>
      <c r="S308" s="373"/>
      <c r="T308" s="124"/>
      <c r="U308" s="124"/>
      <c r="V308" s="220"/>
      <c r="W308" s="220"/>
      <c r="X308" s="220"/>
      <c r="Y308" s="220"/>
      <c r="Z308" s="220"/>
      <c r="AA308" s="220"/>
      <c r="AB308" s="220"/>
      <c r="AC308" s="225"/>
      <c r="AD308" s="225"/>
      <c r="AE308" s="220"/>
      <c r="AF308" s="220"/>
      <c r="AG308" s="124"/>
      <c r="AI308" s="124">
        <v>14</v>
      </c>
      <c r="AJ308" s="373"/>
      <c r="AK308" s="124"/>
      <c r="AL308" s="124"/>
      <c r="AM308" s="124"/>
      <c r="AN308" s="124"/>
      <c r="AO308" s="124"/>
      <c r="AP308" s="124"/>
      <c r="AQ308" s="124"/>
      <c r="AR308" s="225"/>
      <c r="AS308" s="225"/>
      <c r="AT308" s="124"/>
      <c r="AU308" s="124"/>
      <c r="AV308" s="241"/>
      <c r="AX308" s="124">
        <v>14</v>
      </c>
      <c r="AY308" s="373"/>
      <c r="AZ308" s="124"/>
      <c r="BA308" s="124"/>
      <c r="BB308" s="124"/>
      <c r="BC308" s="124"/>
      <c r="BD308" s="124"/>
      <c r="BE308" s="124"/>
      <c r="BF308" s="124"/>
      <c r="BG308" s="271"/>
      <c r="BH308" s="271"/>
      <c r="BI308" s="124"/>
      <c r="BJ308" s="124"/>
      <c r="BK308" s="375"/>
      <c r="BM308" s="124">
        <v>14</v>
      </c>
      <c r="BN308" s="373"/>
      <c r="BO308" s="124"/>
      <c r="BP308" s="124"/>
      <c r="BQ308" s="124"/>
      <c r="BR308" s="124"/>
      <c r="BS308" s="124"/>
      <c r="BT308" s="124"/>
      <c r="BU308" s="124"/>
      <c r="BV308" s="237"/>
      <c r="BW308" s="237"/>
      <c r="BX308" s="124"/>
      <c r="BY308" s="124"/>
      <c r="BZ308" s="124"/>
      <c r="CB308" s="124">
        <v>14</v>
      </c>
      <c r="CC308" s="373"/>
      <c r="CD308" s="124"/>
      <c r="CE308" s="124"/>
      <c r="CF308" s="124"/>
      <c r="CG308" s="124"/>
      <c r="CH308" s="124"/>
      <c r="CI308" s="124"/>
      <c r="CJ308" s="124"/>
      <c r="CK308" s="237"/>
      <c r="CL308" s="237"/>
      <c r="CM308" s="124"/>
      <c r="CN308" s="124"/>
      <c r="CO308" s="124"/>
    </row>
    <row r="309" spans="1:93" ht="15.75" hidden="1">
      <c r="A309" s="124">
        <v>15</v>
      </c>
      <c r="B309" s="373"/>
      <c r="C309" s="124"/>
      <c r="D309" s="124"/>
      <c r="E309" s="124"/>
      <c r="F309" s="124"/>
      <c r="G309" s="124"/>
      <c r="H309" s="124"/>
      <c r="I309" s="124"/>
      <c r="J309" s="124"/>
      <c r="K309" s="124"/>
      <c r="L309" s="225"/>
      <c r="M309" s="225"/>
      <c r="N309" s="124"/>
      <c r="O309" s="124"/>
      <c r="P309" s="124"/>
      <c r="R309" s="124">
        <v>15</v>
      </c>
      <c r="S309" s="373"/>
      <c r="T309" s="124"/>
      <c r="U309" s="124"/>
      <c r="V309" s="220"/>
      <c r="W309" s="220"/>
      <c r="X309" s="220"/>
      <c r="Y309" s="220"/>
      <c r="Z309" s="220"/>
      <c r="AA309" s="220"/>
      <c r="AB309" s="220"/>
      <c r="AC309" s="225"/>
      <c r="AD309" s="225"/>
      <c r="AE309" s="220"/>
      <c r="AF309" s="220"/>
      <c r="AG309" s="124"/>
      <c r="AI309" s="124">
        <v>15</v>
      </c>
      <c r="AJ309" s="373"/>
      <c r="AK309" s="124"/>
      <c r="AL309" s="124"/>
      <c r="AM309" s="124"/>
      <c r="AN309" s="124"/>
      <c r="AO309" s="124"/>
      <c r="AP309" s="124"/>
      <c r="AQ309" s="124"/>
      <c r="AR309" s="225"/>
      <c r="AS309" s="225"/>
      <c r="AT309" s="124"/>
      <c r="AU309" s="124"/>
      <c r="AV309" s="241"/>
      <c r="AX309" s="124">
        <v>15</v>
      </c>
      <c r="AY309" s="373"/>
      <c r="AZ309" s="124"/>
      <c r="BA309" s="124"/>
      <c r="BB309" s="124"/>
      <c r="BC309" s="124"/>
      <c r="BD309" s="124"/>
      <c r="BE309" s="124"/>
      <c r="BF309" s="124"/>
      <c r="BG309" s="271"/>
      <c r="BH309" s="271"/>
      <c r="BI309" s="124"/>
      <c r="BJ309" s="124"/>
      <c r="BK309" s="376"/>
      <c r="BM309" s="124">
        <v>15</v>
      </c>
      <c r="BN309" s="373"/>
      <c r="BO309" s="124"/>
      <c r="BP309" s="124"/>
      <c r="BQ309" s="124"/>
      <c r="BR309" s="124"/>
      <c r="BS309" s="124"/>
      <c r="BT309" s="124"/>
      <c r="BU309" s="124"/>
      <c r="BV309" s="237"/>
      <c r="BW309" s="237"/>
      <c r="BX309" s="124"/>
      <c r="BY309" s="124"/>
      <c r="BZ309" s="124"/>
      <c r="CB309" s="124">
        <v>15</v>
      </c>
      <c r="CC309" s="373"/>
      <c r="CD309" s="124"/>
      <c r="CE309" s="124"/>
      <c r="CF309" s="124"/>
      <c r="CG309" s="124"/>
      <c r="CH309" s="124"/>
      <c r="CI309" s="124"/>
      <c r="CJ309" s="124"/>
      <c r="CK309" s="237"/>
      <c r="CL309" s="237"/>
      <c r="CM309" s="124"/>
      <c r="CN309" s="124"/>
      <c r="CO309" s="124"/>
    </row>
    <row r="310" spans="1:93" ht="15.75">
      <c r="A310" s="363" t="s">
        <v>1381</v>
      </c>
      <c r="B310" s="363"/>
      <c r="C310" s="276"/>
      <c r="D310" s="276"/>
      <c r="E310" s="220">
        <f>SUM(E295:E309)</f>
        <v>0</v>
      </c>
      <c r="F310" s="220">
        <f>SUM(F295:F309)</f>
        <v>0</v>
      </c>
      <c r="G310" s="220"/>
      <c r="H310" s="220"/>
      <c r="I310" s="220"/>
      <c r="J310" s="220">
        <f>SUM(J295:J309)</f>
        <v>0</v>
      </c>
      <c r="K310" s="220">
        <f>SUM(K295:K309)</f>
        <v>0</v>
      </c>
      <c r="L310" s="225">
        <f>IF(F310=0,0,(F310/E310*100))</f>
        <v>0</v>
      </c>
      <c r="M310" s="225">
        <f>IF(K310=0,0,(K310/J310*100))</f>
        <v>0</v>
      </c>
      <c r="N310" s="124"/>
      <c r="O310" s="124"/>
      <c r="P310" s="124"/>
      <c r="R310" s="363" t="s">
        <v>1381</v>
      </c>
      <c r="S310" s="363"/>
      <c r="T310" s="277"/>
      <c r="U310" s="277"/>
      <c r="V310" s="220">
        <f>SUM(V295:V309)</f>
        <v>0</v>
      </c>
      <c r="W310" s="220">
        <f>SUM(W295:W309)</f>
        <v>0</v>
      </c>
      <c r="X310" s="220"/>
      <c r="Y310" s="220"/>
      <c r="Z310" s="220"/>
      <c r="AA310" s="220">
        <f>SUM(AA295:AA309)</f>
        <v>0</v>
      </c>
      <c r="AB310" s="220">
        <f>SUM(AB295:AB309)</f>
        <v>0</v>
      </c>
      <c r="AC310" s="225">
        <f>IF(W310=0,0,(W310/V310*100))</f>
        <v>0</v>
      </c>
      <c r="AD310" s="225">
        <f>IF(AB310=0,0,(AB310/AA310*100))</f>
        <v>0</v>
      </c>
      <c r="AE310" s="220"/>
      <c r="AF310" s="220"/>
      <c r="AG310" s="124"/>
      <c r="AI310" s="377" t="s">
        <v>1381</v>
      </c>
      <c r="AJ310" s="377"/>
      <c r="AK310" s="124"/>
      <c r="AL310" s="124"/>
      <c r="AM310" s="124">
        <f>SUM(AM295:AM309)</f>
        <v>0</v>
      </c>
      <c r="AN310" s="124">
        <f>SUM(AN295:AN309)</f>
        <v>0</v>
      </c>
      <c r="AO310" s="124"/>
      <c r="AP310" s="124">
        <f>SUM(AP295:AP309)</f>
        <v>0</v>
      </c>
      <c r="AQ310" s="124">
        <f>SUM(AQ295:AQ309)</f>
        <v>0</v>
      </c>
      <c r="AR310" s="225">
        <f>IF(AN310=0,0,(AN310/AM310*100))</f>
        <v>0</v>
      </c>
      <c r="AS310" s="225">
        <f>IF(AQ310=0,0,(AQ310/AP310*100))</f>
        <v>0</v>
      </c>
      <c r="AT310" s="124"/>
      <c r="AU310" s="124"/>
      <c r="AV310" s="241"/>
      <c r="AX310" s="377" t="s">
        <v>1381</v>
      </c>
      <c r="AY310" s="377"/>
      <c r="AZ310" s="124" t="s">
        <v>1382</v>
      </c>
      <c r="BA310" s="230" t="e">
        <f>BC310/BI310</f>
        <v>#DIV/0!</v>
      </c>
      <c r="BB310" s="124">
        <f>SUM(BB295:BB309)</f>
        <v>300</v>
      </c>
      <c r="BC310" s="124">
        <f>SUM(BC295:BC309)</f>
        <v>100</v>
      </c>
      <c r="BD310" s="124"/>
      <c r="BE310" s="124">
        <f>SUM(BE295:BE309)</f>
        <v>0</v>
      </c>
      <c r="BF310" s="124">
        <f>SUM(BF295:BF309)</f>
        <v>0</v>
      </c>
      <c r="BG310" s="270">
        <f>IF(BC310=0,0,(BC310/BB310*100))</f>
        <v>33.333333333333329</v>
      </c>
      <c r="BH310" s="270">
        <f>IF(BF310=0,0,(BF310/BE310*100))</f>
        <v>0</v>
      </c>
      <c r="BI310" s="124"/>
      <c r="BJ310" s="124"/>
      <c r="BK310" s="124"/>
      <c r="BM310" s="377" t="s">
        <v>1381</v>
      </c>
      <c r="BN310" s="377"/>
      <c r="BO310" s="124"/>
      <c r="BP310" s="124"/>
      <c r="BQ310" s="124">
        <f>SUM(BQ295:BQ309)</f>
        <v>300</v>
      </c>
      <c r="BR310" s="124">
        <f>SUM(BR295:BR309)</f>
        <v>228</v>
      </c>
      <c r="BS310" s="124"/>
      <c r="BT310" s="124">
        <f>SUM(BT295:BT309)</f>
        <v>0</v>
      </c>
      <c r="BU310" s="124">
        <f>SUM(BU295:BU309)</f>
        <v>0</v>
      </c>
      <c r="BV310" s="225">
        <f>IF(BR310=0,0,(BR310/BQ310*100))</f>
        <v>76</v>
      </c>
      <c r="BW310" s="225">
        <f>IF(BU310=0,0,(BU310/BT310*100))</f>
        <v>0</v>
      </c>
      <c r="BX310" s="124"/>
      <c r="BY310" s="124"/>
      <c r="BZ310" s="124"/>
      <c r="CB310" s="377" t="s">
        <v>1381</v>
      </c>
      <c r="CC310" s="377"/>
      <c r="CD310" s="124"/>
      <c r="CE310" s="124"/>
      <c r="CF310" s="124">
        <f>SUM(CF295:CF309)</f>
        <v>0</v>
      </c>
      <c r="CG310" s="124">
        <f>SUM(CG295:CG309)</f>
        <v>0</v>
      </c>
      <c r="CH310" s="124"/>
      <c r="CI310" s="124">
        <f>SUM(CI295:CI309)</f>
        <v>0</v>
      </c>
      <c r="CJ310" s="124">
        <f>SUM(CJ295:CJ309)</f>
        <v>0</v>
      </c>
      <c r="CK310" s="225">
        <f>IF(CG310=0,0,(CG310/CF310*100))</f>
        <v>0</v>
      </c>
      <c r="CL310" s="225">
        <f>IF(CJ310=0,0,(CJ310/CI310*100))</f>
        <v>0</v>
      </c>
      <c r="CM310" s="124"/>
      <c r="CN310" s="124"/>
      <c r="CO310" s="124"/>
    </row>
    <row r="311" spans="1:93">
      <c r="A311" s="124">
        <v>1</v>
      </c>
      <c r="B311" s="368" t="s">
        <v>804</v>
      </c>
      <c r="C311" s="31" t="s">
        <v>815</v>
      </c>
      <c r="D311" s="32" t="s">
        <v>816</v>
      </c>
      <c r="E311" s="124">
        <v>20</v>
      </c>
      <c r="F311" s="124">
        <v>20</v>
      </c>
      <c r="G311" s="124"/>
      <c r="H311" s="124"/>
      <c r="I311" s="124"/>
      <c r="J311" s="124"/>
      <c r="K311" s="124"/>
      <c r="L311" s="124"/>
      <c r="M311" s="124"/>
      <c r="N311" s="124"/>
      <c r="O311" s="124"/>
      <c r="P311" s="373"/>
      <c r="R311" s="124">
        <v>1</v>
      </c>
      <c r="S311" s="368" t="s">
        <v>804</v>
      </c>
      <c r="T311" s="31" t="s">
        <v>775</v>
      </c>
      <c r="U311" s="32" t="s">
        <v>776</v>
      </c>
      <c r="V311" s="124">
        <v>10</v>
      </c>
      <c r="W311" s="124">
        <v>10</v>
      </c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374"/>
      <c r="AI311" s="124">
        <v>1</v>
      </c>
      <c r="AJ311" s="373" t="s">
        <v>804</v>
      </c>
      <c r="AK311" s="31" t="s">
        <v>619</v>
      </c>
      <c r="AL311" s="32" t="s">
        <v>620</v>
      </c>
      <c r="AM311" s="124">
        <v>2</v>
      </c>
      <c r="AN311" s="124">
        <v>2</v>
      </c>
      <c r="AO311" s="124"/>
      <c r="AP311" s="124"/>
      <c r="AQ311" s="124"/>
      <c r="AR311" s="124"/>
      <c r="AS311" s="124"/>
      <c r="AT311" s="124"/>
      <c r="AU311" s="124"/>
      <c r="AV311" s="374"/>
      <c r="AX311" s="124">
        <v>1</v>
      </c>
      <c r="AY311" s="373" t="s">
        <v>804</v>
      </c>
      <c r="AZ311" s="31" t="s">
        <v>476</v>
      </c>
      <c r="BA311" s="32" t="s">
        <v>477</v>
      </c>
      <c r="BB311" s="124">
        <v>10</v>
      </c>
      <c r="BC311" s="124"/>
      <c r="BD311" s="124"/>
      <c r="BE311" s="124"/>
      <c r="BF311" s="124"/>
      <c r="BG311" s="271"/>
      <c r="BH311" s="271"/>
      <c r="BI311" s="124"/>
      <c r="BJ311" s="124"/>
      <c r="BK311" s="428" t="s">
        <v>1444</v>
      </c>
      <c r="BM311" s="124">
        <v>1</v>
      </c>
      <c r="BN311" s="373" t="s">
        <v>804</v>
      </c>
      <c r="BO311" s="31" t="s">
        <v>476</v>
      </c>
      <c r="BP311" s="32" t="s">
        <v>477</v>
      </c>
      <c r="BQ311" s="124">
        <v>10</v>
      </c>
      <c r="BR311" s="124"/>
      <c r="BS311" s="124"/>
      <c r="BT311" s="124"/>
      <c r="BU311" s="124"/>
      <c r="BV311" s="124"/>
      <c r="BW311" s="124"/>
      <c r="BX311" s="124"/>
      <c r="BY311" s="124"/>
      <c r="BZ311" s="374"/>
      <c r="CB311" s="124">
        <v>1</v>
      </c>
      <c r="CC311" s="373" t="s">
        <v>804</v>
      </c>
      <c r="CD311" s="229"/>
      <c r="CE311" s="229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377"/>
    </row>
    <row r="312" spans="1:93" ht="30">
      <c r="A312" s="124">
        <v>2</v>
      </c>
      <c r="B312" s="368"/>
      <c r="C312" s="31" t="s">
        <v>817</v>
      </c>
      <c r="D312" s="32" t="s">
        <v>818</v>
      </c>
      <c r="E312" s="124">
        <v>40</v>
      </c>
      <c r="F312" s="124">
        <v>10</v>
      </c>
      <c r="G312" s="124"/>
      <c r="H312" s="124"/>
      <c r="I312" s="124"/>
      <c r="J312" s="124"/>
      <c r="K312" s="124"/>
      <c r="L312" s="124"/>
      <c r="M312" s="124"/>
      <c r="N312" s="124"/>
      <c r="O312" s="124"/>
      <c r="P312" s="373"/>
      <c r="R312" s="124">
        <v>2</v>
      </c>
      <c r="S312" s="368"/>
      <c r="T312" s="31" t="s">
        <v>457</v>
      </c>
      <c r="U312" s="32" t="s">
        <v>458</v>
      </c>
      <c r="V312" s="124">
        <v>100</v>
      </c>
      <c r="W312" s="124">
        <v>100</v>
      </c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375"/>
      <c r="AI312" s="124">
        <v>2</v>
      </c>
      <c r="AJ312" s="373"/>
      <c r="AK312" s="31" t="s">
        <v>621</v>
      </c>
      <c r="AL312" s="32" t="s">
        <v>622</v>
      </c>
      <c r="AM312" s="124">
        <v>40</v>
      </c>
      <c r="AN312" s="124">
        <v>40</v>
      </c>
      <c r="AO312" s="124"/>
      <c r="AP312" s="124"/>
      <c r="AQ312" s="124"/>
      <c r="AR312" s="124"/>
      <c r="AS312" s="124"/>
      <c r="AT312" s="124"/>
      <c r="AU312" s="124"/>
      <c r="AV312" s="375"/>
      <c r="AX312" s="124">
        <v>2</v>
      </c>
      <c r="AY312" s="373"/>
      <c r="AZ312" s="31" t="s">
        <v>607</v>
      </c>
      <c r="BA312" s="32" t="s">
        <v>608</v>
      </c>
      <c r="BB312" s="124">
        <v>4</v>
      </c>
      <c r="BC312" s="124">
        <v>4</v>
      </c>
      <c r="BD312" s="124"/>
      <c r="BE312" s="124"/>
      <c r="BF312" s="124"/>
      <c r="BG312" s="271"/>
      <c r="BH312" s="271"/>
      <c r="BI312" s="124"/>
      <c r="BJ312" s="124"/>
      <c r="BK312" s="429"/>
      <c r="BM312" s="124">
        <v>2</v>
      </c>
      <c r="BN312" s="373"/>
      <c r="BO312" s="31" t="s">
        <v>478</v>
      </c>
      <c r="BP312" s="32" t="s">
        <v>479</v>
      </c>
      <c r="BQ312" s="124">
        <v>10</v>
      </c>
      <c r="BR312" s="124"/>
      <c r="BS312" s="124"/>
      <c r="BT312" s="124"/>
      <c r="BU312" s="124"/>
      <c r="BV312" s="124"/>
      <c r="BW312" s="124"/>
      <c r="BX312" s="124"/>
      <c r="BY312" s="124"/>
      <c r="BZ312" s="375"/>
      <c r="CB312" s="124">
        <v>2</v>
      </c>
      <c r="CC312" s="373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377"/>
    </row>
    <row r="313" spans="1:93" ht="33" customHeight="1">
      <c r="A313" s="124">
        <v>3</v>
      </c>
      <c r="B313" s="368"/>
      <c r="C313" s="31" t="s">
        <v>813</v>
      </c>
      <c r="D313" s="32" t="s">
        <v>814</v>
      </c>
      <c r="E313" s="124"/>
      <c r="F313" s="124">
        <v>19</v>
      </c>
      <c r="G313" s="124"/>
      <c r="H313" s="124"/>
      <c r="I313" s="124"/>
      <c r="J313" s="124"/>
      <c r="K313" s="124"/>
      <c r="L313" s="124"/>
      <c r="M313" s="124"/>
      <c r="N313" s="124"/>
      <c r="O313" s="124"/>
      <c r="P313" s="373"/>
      <c r="R313" s="124">
        <v>3</v>
      </c>
      <c r="S313" s="368"/>
      <c r="T313" s="31"/>
      <c r="U313" s="32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375"/>
      <c r="AI313" s="124">
        <v>3</v>
      </c>
      <c r="AJ313" s="373"/>
      <c r="AK313" s="31" t="s">
        <v>757</v>
      </c>
      <c r="AL313" s="32" t="s">
        <v>758</v>
      </c>
      <c r="AM313" s="124">
        <v>16</v>
      </c>
      <c r="AN313" s="124"/>
      <c r="AO313" s="124"/>
      <c r="AP313" s="124"/>
      <c r="AQ313" s="124"/>
      <c r="AR313" s="124"/>
      <c r="AS313" s="124"/>
      <c r="AT313" s="124"/>
      <c r="AU313" s="124"/>
      <c r="AV313" s="375"/>
      <c r="AX313" s="124">
        <v>3</v>
      </c>
      <c r="AY313" s="373"/>
      <c r="AZ313" s="31" t="s">
        <v>817</v>
      </c>
      <c r="BA313" s="32" t="s">
        <v>818</v>
      </c>
      <c r="BB313" s="124">
        <v>12</v>
      </c>
      <c r="BC313" s="124"/>
      <c r="BD313" s="124"/>
      <c r="BE313" s="124"/>
      <c r="BF313" s="124"/>
      <c r="BG313" s="271"/>
      <c r="BH313" s="271"/>
      <c r="BI313" s="124"/>
      <c r="BJ313" s="124"/>
      <c r="BK313" s="429"/>
      <c r="BM313" s="124">
        <v>3</v>
      </c>
      <c r="BN313" s="373"/>
      <c r="BO313" s="31" t="s">
        <v>755</v>
      </c>
      <c r="BP313" s="32" t="s">
        <v>756</v>
      </c>
      <c r="BQ313" s="124">
        <v>6</v>
      </c>
      <c r="BR313" s="124">
        <v>6</v>
      </c>
      <c r="BS313" s="124"/>
      <c r="BT313" s="124"/>
      <c r="BU313" s="124"/>
      <c r="BV313" s="124"/>
      <c r="BW313" s="124"/>
      <c r="BX313" s="124"/>
      <c r="BY313" s="124"/>
      <c r="BZ313" s="375"/>
      <c r="CB313" s="124">
        <v>3</v>
      </c>
      <c r="CC313" s="373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377"/>
    </row>
    <row r="314" spans="1:93" ht="32.25" customHeight="1">
      <c r="A314" s="124">
        <v>4</v>
      </c>
      <c r="B314" s="368"/>
      <c r="C314" s="31" t="s">
        <v>833</v>
      </c>
      <c r="D314" s="32" t="s">
        <v>834</v>
      </c>
      <c r="E314" s="124"/>
      <c r="F314" s="124">
        <v>18</v>
      </c>
      <c r="G314" s="124"/>
      <c r="H314" s="124"/>
      <c r="I314" s="124"/>
      <c r="J314" s="124"/>
      <c r="K314" s="124"/>
      <c r="L314" s="124"/>
      <c r="M314" s="124"/>
      <c r="N314" s="124"/>
      <c r="O314" s="124"/>
      <c r="P314" s="373"/>
      <c r="R314" s="124">
        <v>4</v>
      </c>
      <c r="S314" s="368"/>
      <c r="T314" s="31"/>
      <c r="U314" s="32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375"/>
      <c r="AI314" s="124">
        <v>4</v>
      </c>
      <c r="AJ314" s="373"/>
      <c r="AK314" s="31" t="s">
        <v>759</v>
      </c>
      <c r="AL314" s="32" t="s">
        <v>760</v>
      </c>
      <c r="AM314" s="124">
        <v>10</v>
      </c>
      <c r="AN314" s="124"/>
      <c r="AO314" s="124"/>
      <c r="AP314" s="124"/>
      <c r="AQ314" s="124"/>
      <c r="AR314" s="124"/>
      <c r="AS314" s="124"/>
      <c r="AT314" s="124"/>
      <c r="AU314" s="124"/>
      <c r="AV314" s="375"/>
      <c r="AX314" s="124">
        <v>4</v>
      </c>
      <c r="AY314" s="373"/>
      <c r="AZ314" s="31" t="s">
        <v>813</v>
      </c>
      <c r="BA314" s="32" t="s">
        <v>814</v>
      </c>
      <c r="BB314" s="124">
        <v>26</v>
      </c>
      <c r="BC314" s="124"/>
      <c r="BD314" s="124"/>
      <c r="BE314" s="124"/>
      <c r="BF314" s="124"/>
      <c r="BG314" s="271"/>
      <c r="BH314" s="271"/>
      <c r="BI314" s="124"/>
      <c r="BJ314" s="124"/>
      <c r="BK314" s="429"/>
      <c r="BM314" s="124">
        <v>4</v>
      </c>
      <c r="BN314" s="373"/>
      <c r="BO314" s="31" t="s">
        <v>825</v>
      </c>
      <c r="BP314" s="32" t="s">
        <v>826</v>
      </c>
      <c r="BQ314" s="124">
        <v>11</v>
      </c>
      <c r="BR314" s="124"/>
      <c r="BS314" s="124"/>
      <c r="BT314" s="124"/>
      <c r="BU314" s="124"/>
      <c r="BV314" s="124"/>
      <c r="BW314" s="124"/>
      <c r="BX314" s="124"/>
      <c r="BY314" s="124"/>
      <c r="BZ314" s="375"/>
      <c r="CB314" s="124">
        <v>4</v>
      </c>
      <c r="CC314" s="373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377"/>
    </row>
    <row r="315" spans="1:93" ht="45">
      <c r="A315" s="124">
        <v>5</v>
      </c>
      <c r="B315" s="368"/>
      <c r="C315" s="229"/>
      <c r="D315" s="32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373"/>
      <c r="R315" s="124">
        <v>5</v>
      </c>
      <c r="S315" s="368"/>
      <c r="T315" s="31"/>
      <c r="U315" s="32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375"/>
      <c r="AI315" s="124">
        <v>5</v>
      </c>
      <c r="AJ315" s="373"/>
      <c r="AK315" s="31" t="s">
        <v>476</v>
      </c>
      <c r="AL315" s="32" t="s">
        <v>477</v>
      </c>
      <c r="AM315" s="124">
        <v>10</v>
      </c>
      <c r="AN315" s="124"/>
      <c r="AO315" s="124"/>
      <c r="AP315" s="124"/>
      <c r="AQ315" s="124"/>
      <c r="AR315" s="124"/>
      <c r="AS315" s="124"/>
      <c r="AT315" s="124"/>
      <c r="AU315" s="124"/>
      <c r="AV315" s="375"/>
      <c r="AX315" s="124">
        <v>5</v>
      </c>
      <c r="AY315" s="373"/>
      <c r="AZ315" s="31" t="s">
        <v>843</v>
      </c>
      <c r="BA315" s="32" t="s">
        <v>844</v>
      </c>
      <c r="BB315" s="124">
        <v>12</v>
      </c>
      <c r="BC315" s="124"/>
      <c r="BD315" s="124"/>
      <c r="BE315" s="124"/>
      <c r="BF315" s="124"/>
      <c r="BG315" s="271"/>
      <c r="BH315" s="271"/>
      <c r="BI315" s="124"/>
      <c r="BJ315" s="124"/>
      <c r="BK315" s="429"/>
      <c r="BM315" s="124">
        <v>5</v>
      </c>
      <c r="BN315" s="373"/>
      <c r="BO315" s="31" t="s">
        <v>827</v>
      </c>
      <c r="BP315" s="32" t="s">
        <v>828</v>
      </c>
      <c r="BQ315" s="124">
        <v>17</v>
      </c>
      <c r="BR315" s="124"/>
      <c r="BS315" s="124"/>
      <c r="BT315" s="124"/>
      <c r="BU315" s="124"/>
      <c r="BV315" s="124"/>
      <c r="BW315" s="124"/>
      <c r="BX315" s="124"/>
      <c r="BY315" s="124"/>
      <c r="BZ315" s="375"/>
      <c r="CB315" s="124">
        <v>5</v>
      </c>
      <c r="CC315" s="373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377"/>
    </row>
    <row r="316" spans="1:93" ht="30">
      <c r="A316" s="124">
        <v>6</v>
      </c>
      <c r="B316" s="368"/>
      <c r="C316" s="31"/>
      <c r="D316" s="32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373"/>
      <c r="R316" s="124">
        <v>6</v>
      </c>
      <c r="S316" s="368"/>
      <c r="T316" s="31"/>
      <c r="U316" s="32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375"/>
      <c r="AI316" s="124">
        <v>6</v>
      </c>
      <c r="AJ316" s="373"/>
      <c r="AK316" s="31" t="s">
        <v>478</v>
      </c>
      <c r="AL316" s="32" t="s">
        <v>479</v>
      </c>
      <c r="AM316" s="124">
        <v>10</v>
      </c>
      <c r="AN316" s="124"/>
      <c r="AO316" s="124"/>
      <c r="AP316" s="124"/>
      <c r="AQ316" s="124"/>
      <c r="AR316" s="124"/>
      <c r="AS316" s="124"/>
      <c r="AT316" s="124"/>
      <c r="AU316" s="124"/>
      <c r="AV316" s="375"/>
      <c r="AX316" s="124">
        <v>6</v>
      </c>
      <c r="AY316" s="373"/>
      <c r="AZ316" s="31" t="s">
        <v>775</v>
      </c>
      <c r="BA316" s="32" t="s">
        <v>776</v>
      </c>
      <c r="BB316" s="124"/>
      <c r="BC316" s="124">
        <v>5</v>
      </c>
      <c r="BD316" s="124"/>
      <c r="BE316" s="124"/>
      <c r="BF316" s="124"/>
      <c r="BG316" s="271"/>
      <c r="BH316" s="271"/>
      <c r="BI316" s="124"/>
      <c r="BJ316" s="124"/>
      <c r="BK316" s="429"/>
      <c r="BM316" s="124">
        <v>6</v>
      </c>
      <c r="BN316" s="373"/>
      <c r="BO316" s="31" t="s">
        <v>835</v>
      </c>
      <c r="BP316" s="32" t="s">
        <v>836</v>
      </c>
      <c r="BQ316" s="124">
        <v>20</v>
      </c>
      <c r="BR316" s="124"/>
      <c r="BS316" s="124"/>
      <c r="BT316" s="124"/>
      <c r="BU316" s="124"/>
      <c r="BV316" s="124"/>
      <c r="BW316" s="124"/>
      <c r="BX316" s="124"/>
      <c r="BY316" s="124"/>
      <c r="BZ316" s="375"/>
      <c r="CB316" s="124">
        <v>6</v>
      </c>
      <c r="CC316" s="373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377"/>
    </row>
    <row r="317" spans="1:93">
      <c r="A317" s="124">
        <v>7</v>
      </c>
      <c r="B317" s="368"/>
      <c r="C317" s="31"/>
      <c r="D317" s="32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373"/>
      <c r="R317" s="124">
        <v>7</v>
      </c>
      <c r="S317" s="368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375"/>
      <c r="AI317" s="124">
        <v>7</v>
      </c>
      <c r="AJ317" s="373"/>
      <c r="AK317" s="31"/>
      <c r="AL317" s="32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375"/>
      <c r="AX317" s="124">
        <v>7</v>
      </c>
      <c r="AY317" s="373"/>
      <c r="AZ317" s="31" t="s">
        <v>757</v>
      </c>
      <c r="BA317" s="32" t="s">
        <v>758</v>
      </c>
      <c r="BB317" s="124"/>
      <c r="BC317" s="124">
        <v>7</v>
      </c>
      <c r="BD317" s="124"/>
      <c r="BE317" s="124"/>
      <c r="BF317" s="124"/>
      <c r="BG317" s="271"/>
      <c r="BH317" s="271"/>
      <c r="BI317" s="124"/>
      <c r="BJ317" s="124"/>
      <c r="BK317" s="429"/>
      <c r="BM317" s="124">
        <v>7</v>
      </c>
      <c r="BN317" s="373"/>
      <c r="BO317" s="31" t="s">
        <v>486</v>
      </c>
      <c r="BP317" s="32" t="s">
        <v>487</v>
      </c>
      <c r="BQ317" s="124">
        <v>10</v>
      </c>
      <c r="BR317" s="124"/>
      <c r="BS317" s="124"/>
      <c r="BT317" s="124"/>
      <c r="BU317" s="124"/>
      <c r="BV317" s="124"/>
      <c r="BW317" s="124"/>
      <c r="BX317" s="124"/>
      <c r="BY317" s="124"/>
      <c r="BZ317" s="375"/>
      <c r="CB317" s="124">
        <v>7</v>
      </c>
      <c r="CC317" s="373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377"/>
    </row>
    <row r="318" spans="1:93" ht="30">
      <c r="A318" s="124">
        <v>8</v>
      </c>
      <c r="B318" s="368"/>
      <c r="C318" s="31"/>
      <c r="D318" s="32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373"/>
      <c r="R318" s="124">
        <v>8</v>
      </c>
      <c r="S318" s="368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375"/>
      <c r="AI318" s="124">
        <v>8</v>
      </c>
      <c r="AJ318" s="373"/>
      <c r="AK318" s="31"/>
      <c r="AL318" s="32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375"/>
      <c r="AX318" s="124">
        <v>8</v>
      </c>
      <c r="AY318" s="373"/>
      <c r="AZ318" s="31" t="s">
        <v>759</v>
      </c>
      <c r="BA318" s="32" t="s">
        <v>760</v>
      </c>
      <c r="BB318" s="124"/>
      <c r="BC318" s="124">
        <v>7</v>
      </c>
      <c r="BD318" s="124"/>
      <c r="BE318" s="124"/>
      <c r="BF318" s="124"/>
      <c r="BG318" s="271"/>
      <c r="BH318" s="271"/>
      <c r="BI318" s="124"/>
      <c r="BJ318" s="124"/>
      <c r="BK318" s="429"/>
      <c r="BM318" s="124">
        <v>8</v>
      </c>
      <c r="BN318" s="373"/>
      <c r="BO318" s="31" t="s">
        <v>819</v>
      </c>
      <c r="BP318" s="32" t="s">
        <v>820</v>
      </c>
      <c r="BQ318" s="124"/>
      <c r="BR318" s="124">
        <v>26</v>
      </c>
      <c r="BS318" s="124"/>
      <c r="BT318" s="124"/>
      <c r="BU318" s="124"/>
      <c r="BV318" s="124"/>
      <c r="BW318" s="124"/>
      <c r="BX318" s="124"/>
      <c r="BY318" s="124"/>
      <c r="BZ318" s="375"/>
      <c r="CB318" s="124">
        <v>8</v>
      </c>
      <c r="CC318" s="373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377"/>
    </row>
    <row r="319" spans="1:93" ht="30">
      <c r="A319" s="124">
        <v>9</v>
      </c>
      <c r="B319" s="368"/>
      <c r="C319" s="31"/>
      <c r="D319" s="32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373"/>
      <c r="R319" s="124">
        <v>9</v>
      </c>
      <c r="S319" s="368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375"/>
      <c r="AI319" s="124">
        <v>9</v>
      </c>
      <c r="AJ319" s="373"/>
      <c r="AK319" s="31"/>
      <c r="AL319" s="32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375"/>
      <c r="AX319" s="124">
        <v>9</v>
      </c>
      <c r="AY319" s="373"/>
      <c r="AZ319" s="124"/>
      <c r="BA319" s="124"/>
      <c r="BB319" s="124"/>
      <c r="BC319" s="124"/>
      <c r="BD319" s="124"/>
      <c r="BE319" s="124"/>
      <c r="BF319" s="124"/>
      <c r="BG319" s="271"/>
      <c r="BH319" s="271"/>
      <c r="BI319" s="124"/>
      <c r="BJ319" s="124"/>
      <c r="BK319" s="429"/>
      <c r="BM319" s="124">
        <v>9</v>
      </c>
      <c r="BN319" s="373"/>
      <c r="BO319" s="31" t="s">
        <v>843</v>
      </c>
      <c r="BP319" s="32" t="s">
        <v>844</v>
      </c>
      <c r="BQ319" s="124"/>
      <c r="BR319" s="124">
        <v>12</v>
      </c>
      <c r="BS319" s="124"/>
      <c r="BT319" s="124"/>
      <c r="BU319" s="124"/>
      <c r="BV319" s="124"/>
      <c r="BW319" s="124"/>
      <c r="BX319" s="124"/>
      <c r="BY319" s="124"/>
      <c r="BZ319" s="375"/>
      <c r="CB319" s="124">
        <v>9</v>
      </c>
      <c r="CC319" s="373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377"/>
    </row>
    <row r="320" spans="1:93" hidden="1">
      <c r="A320" s="124">
        <v>10</v>
      </c>
      <c r="B320" s="368"/>
      <c r="C320" s="31"/>
      <c r="D320" s="32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373"/>
      <c r="R320" s="124">
        <v>10</v>
      </c>
      <c r="S320" s="368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375"/>
      <c r="AI320" s="124">
        <v>10</v>
      </c>
      <c r="AJ320" s="373"/>
      <c r="AK320" s="31"/>
      <c r="AL320" s="32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375"/>
      <c r="AX320" s="124">
        <v>10</v>
      </c>
      <c r="AY320" s="373"/>
      <c r="AZ320" s="124"/>
      <c r="BA320" s="124"/>
      <c r="BB320" s="124"/>
      <c r="BC320" s="124"/>
      <c r="BD320" s="124"/>
      <c r="BE320" s="124"/>
      <c r="BF320" s="124"/>
      <c r="BG320" s="271"/>
      <c r="BH320" s="271"/>
      <c r="BI320" s="124"/>
      <c r="BJ320" s="124"/>
      <c r="BK320" s="429"/>
      <c r="BM320" s="124">
        <v>10</v>
      </c>
      <c r="BN320" s="373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375"/>
      <c r="CB320" s="124">
        <v>10</v>
      </c>
      <c r="CC320" s="373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377"/>
    </row>
    <row r="321" spans="1:93" hidden="1">
      <c r="A321" s="124">
        <v>11</v>
      </c>
      <c r="B321" s="368"/>
      <c r="C321" s="31"/>
      <c r="D321" s="32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373"/>
      <c r="R321" s="124">
        <v>11</v>
      </c>
      <c r="S321" s="368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375"/>
      <c r="AI321" s="124">
        <v>11</v>
      </c>
      <c r="AJ321" s="373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375"/>
      <c r="AX321" s="124">
        <v>11</v>
      </c>
      <c r="AY321" s="373"/>
      <c r="AZ321" s="124"/>
      <c r="BA321" s="124"/>
      <c r="BB321" s="124"/>
      <c r="BC321" s="124"/>
      <c r="BD321" s="124"/>
      <c r="BE321" s="124"/>
      <c r="BF321" s="124"/>
      <c r="BG321" s="271"/>
      <c r="BH321" s="271"/>
      <c r="BI321" s="124"/>
      <c r="BJ321" s="124"/>
      <c r="BK321" s="429"/>
      <c r="BM321" s="124">
        <v>11</v>
      </c>
      <c r="BN321" s="373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375"/>
      <c r="CB321" s="124">
        <v>11</v>
      </c>
      <c r="CC321" s="373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377"/>
    </row>
    <row r="322" spans="1:93" hidden="1">
      <c r="A322" s="124">
        <v>12</v>
      </c>
      <c r="B322" s="368"/>
      <c r="C322" s="31"/>
      <c r="D322" s="32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373"/>
      <c r="R322" s="124">
        <v>12</v>
      </c>
      <c r="S322" s="368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375"/>
      <c r="AI322" s="124">
        <v>12</v>
      </c>
      <c r="AJ322" s="373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375"/>
      <c r="AX322" s="124">
        <v>12</v>
      </c>
      <c r="AY322" s="373"/>
      <c r="AZ322" s="124"/>
      <c r="BA322" s="124"/>
      <c r="BB322" s="124"/>
      <c r="BC322" s="124"/>
      <c r="BD322" s="124"/>
      <c r="BE322" s="124"/>
      <c r="BF322" s="124"/>
      <c r="BG322" s="271"/>
      <c r="BH322" s="271"/>
      <c r="BI322" s="124"/>
      <c r="BJ322" s="124"/>
      <c r="BK322" s="429"/>
      <c r="BM322" s="124">
        <v>12</v>
      </c>
      <c r="BN322" s="373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375"/>
      <c r="CB322" s="124">
        <v>12</v>
      </c>
      <c r="CC322" s="373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377"/>
    </row>
    <row r="323" spans="1:93" hidden="1">
      <c r="A323" s="124">
        <v>13</v>
      </c>
      <c r="B323" s="368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373"/>
      <c r="R323" s="124">
        <v>13</v>
      </c>
      <c r="S323" s="368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375"/>
      <c r="AI323" s="124">
        <v>13</v>
      </c>
      <c r="AJ323" s="373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375"/>
      <c r="AX323" s="124">
        <v>13</v>
      </c>
      <c r="AY323" s="373"/>
      <c r="AZ323" s="124"/>
      <c r="BA323" s="124"/>
      <c r="BB323" s="124"/>
      <c r="BC323" s="124"/>
      <c r="BD323" s="124"/>
      <c r="BE323" s="124"/>
      <c r="BF323" s="124"/>
      <c r="BG323" s="271"/>
      <c r="BH323" s="271"/>
      <c r="BI323" s="124"/>
      <c r="BJ323" s="124"/>
      <c r="BK323" s="429"/>
      <c r="BM323" s="124">
        <v>13</v>
      </c>
      <c r="BN323" s="373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375"/>
      <c r="CB323" s="124">
        <v>13</v>
      </c>
      <c r="CC323" s="373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377"/>
    </row>
    <row r="324" spans="1:93" hidden="1">
      <c r="A324" s="124">
        <v>14</v>
      </c>
      <c r="B324" s="368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373"/>
      <c r="R324" s="124">
        <v>14</v>
      </c>
      <c r="S324" s="368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375"/>
      <c r="AI324" s="124">
        <v>14</v>
      </c>
      <c r="AJ324" s="373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375"/>
      <c r="AX324" s="124">
        <v>14</v>
      </c>
      <c r="AY324" s="373"/>
      <c r="AZ324" s="124"/>
      <c r="BA324" s="124"/>
      <c r="BB324" s="124"/>
      <c r="BC324" s="124"/>
      <c r="BD324" s="124"/>
      <c r="BE324" s="124"/>
      <c r="BF324" s="124"/>
      <c r="BG324" s="271"/>
      <c r="BH324" s="271"/>
      <c r="BI324" s="124"/>
      <c r="BJ324" s="124"/>
      <c r="BK324" s="429"/>
      <c r="BM324" s="124">
        <v>14</v>
      </c>
      <c r="BN324" s="373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375"/>
      <c r="CB324" s="124">
        <v>14</v>
      </c>
      <c r="CC324" s="373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377"/>
    </row>
    <row r="325" spans="1:93" hidden="1">
      <c r="A325" s="124">
        <v>15</v>
      </c>
      <c r="B325" s="368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373"/>
      <c r="R325" s="124">
        <v>15</v>
      </c>
      <c r="S325" s="368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376"/>
      <c r="AI325" s="124">
        <v>15</v>
      </c>
      <c r="AJ325" s="373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376"/>
      <c r="AX325" s="124">
        <v>15</v>
      </c>
      <c r="AY325" s="373"/>
      <c r="AZ325" s="124"/>
      <c r="BA325" s="124"/>
      <c r="BB325" s="124"/>
      <c r="BC325" s="124"/>
      <c r="BD325" s="124"/>
      <c r="BE325" s="124"/>
      <c r="BF325" s="124"/>
      <c r="BG325" s="271"/>
      <c r="BH325" s="271"/>
      <c r="BI325" s="124"/>
      <c r="BJ325" s="124"/>
      <c r="BK325" s="430"/>
      <c r="BM325" s="124">
        <v>15</v>
      </c>
      <c r="BN325" s="373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376"/>
      <c r="CB325" s="124">
        <v>15</v>
      </c>
      <c r="CC325" s="373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377"/>
    </row>
    <row r="326" spans="1:93" ht="15.75">
      <c r="A326" s="363" t="s">
        <v>1381</v>
      </c>
      <c r="B326" s="363"/>
      <c r="C326" s="124" t="s">
        <v>1382</v>
      </c>
      <c r="D326" s="230">
        <f>F326/N326</f>
        <v>16.75</v>
      </c>
      <c r="E326" s="220">
        <f>SUM(E311:E325)</f>
        <v>60</v>
      </c>
      <c r="F326" s="220">
        <f>SUM(F311:F325)</f>
        <v>67</v>
      </c>
      <c r="G326" s="220"/>
      <c r="H326" s="220"/>
      <c r="I326" s="124"/>
      <c r="J326" s="124">
        <f>SUM(J311:J325)</f>
        <v>0</v>
      </c>
      <c r="K326" s="124">
        <f>SUM(K311:K325)</f>
        <v>0</v>
      </c>
      <c r="L326" s="225">
        <f>IF(F326=0,0,(F326/E326*100))</f>
        <v>111.66666666666667</v>
      </c>
      <c r="M326" s="225">
        <f>IF(K326=0,0,(K326/J326*100))</f>
        <v>0</v>
      </c>
      <c r="N326" s="124">
        <v>4</v>
      </c>
      <c r="O326" s="124">
        <v>2</v>
      </c>
      <c r="P326" s="124"/>
      <c r="R326" s="363" t="s">
        <v>1381</v>
      </c>
      <c r="S326" s="363"/>
      <c r="T326" s="124" t="s">
        <v>1382</v>
      </c>
      <c r="U326" s="230">
        <f>W326/AE326</f>
        <v>27.5</v>
      </c>
      <c r="V326" s="220">
        <f>SUM(V311:V325)</f>
        <v>110</v>
      </c>
      <c r="W326" s="220">
        <f>SUM(W311:W325)</f>
        <v>110</v>
      </c>
      <c r="X326" s="220"/>
      <c r="Y326" s="220"/>
      <c r="Z326" s="220"/>
      <c r="AA326" s="220">
        <f>SUM(AA311:AA325)</f>
        <v>0</v>
      </c>
      <c r="AB326" s="220">
        <f>SUM(AB311:AB325)</f>
        <v>0</v>
      </c>
      <c r="AC326" s="225">
        <f>IF(W326=0,0,(W326/V326*100))</f>
        <v>100</v>
      </c>
      <c r="AD326" s="225">
        <f>IF(AB326=0,0,(AB326/AA326*100))</f>
        <v>0</v>
      </c>
      <c r="AE326" s="220">
        <v>4</v>
      </c>
      <c r="AF326" s="220">
        <v>1</v>
      </c>
      <c r="AG326" s="220"/>
      <c r="AI326" s="377" t="s">
        <v>1381</v>
      </c>
      <c r="AJ326" s="377"/>
      <c r="AK326" s="124" t="s">
        <v>1382</v>
      </c>
      <c r="AL326" s="230">
        <f>AN326/AT326</f>
        <v>8.4</v>
      </c>
      <c r="AM326" s="124">
        <f>SUM(AM311:AM325)</f>
        <v>88</v>
      </c>
      <c r="AN326" s="124">
        <f>SUM(AN311:AN325)</f>
        <v>42</v>
      </c>
      <c r="AO326" s="124"/>
      <c r="AP326" s="124">
        <f>SUM(AP311:AP325)</f>
        <v>0</v>
      </c>
      <c r="AQ326" s="124">
        <f>SUM(AQ311:AQ325)</f>
        <v>0</v>
      </c>
      <c r="AR326" s="225">
        <f>IF(AN326=0,0,(AN326/AM326*100))</f>
        <v>47.727272727272727</v>
      </c>
      <c r="AS326" s="225">
        <f>IF(AQ326=0,0,(AQ326/AP326*100))</f>
        <v>0</v>
      </c>
      <c r="AT326" s="124">
        <v>5</v>
      </c>
      <c r="AU326" s="124">
        <v>0</v>
      </c>
      <c r="AV326" s="124"/>
      <c r="AX326" s="377" t="s">
        <v>1381</v>
      </c>
      <c r="AY326" s="377"/>
      <c r="AZ326" s="124" t="s">
        <v>1382</v>
      </c>
      <c r="BA326" s="230">
        <f>BC326/BI326</f>
        <v>5.75</v>
      </c>
      <c r="BB326" s="124">
        <f>SUM(BB311:BB325)</f>
        <v>64</v>
      </c>
      <c r="BC326" s="124">
        <f>SUM(BC311:BC325)</f>
        <v>23</v>
      </c>
      <c r="BD326" s="124"/>
      <c r="BE326" s="124">
        <f>SUM(BE311:BE325)</f>
        <v>0</v>
      </c>
      <c r="BF326" s="124">
        <f>SUM(BF311:BF325)</f>
        <v>0</v>
      </c>
      <c r="BG326" s="270">
        <f>IF(BC326=0,0,(BC326/BB326*100))</f>
        <v>35.9375</v>
      </c>
      <c r="BH326" s="270">
        <f>IF(BF326=0,0,(BF326/BE326*100))</f>
        <v>0</v>
      </c>
      <c r="BI326" s="124">
        <v>4</v>
      </c>
      <c r="BJ326" s="124">
        <v>1</v>
      </c>
      <c r="BK326" s="124"/>
      <c r="BM326" s="377" t="s">
        <v>1381</v>
      </c>
      <c r="BN326" s="377"/>
      <c r="BO326" s="124" t="s">
        <v>1382</v>
      </c>
      <c r="BP326" s="230">
        <f>BR326/BX326</f>
        <v>11</v>
      </c>
      <c r="BQ326" s="124">
        <f>SUM(BQ311:BQ325)</f>
        <v>84</v>
      </c>
      <c r="BR326" s="124">
        <f>SUM(BR311:BR325)</f>
        <v>44</v>
      </c>
      <c r="BS326" s="124"/>
      <c r="BT326" s="124">
        <f>SUM(BT311:BT325)</f>
        <v>0</v>
      </c>
      <c r="BU326" s="124">
        <f>SUM(BU311:BU325)</f>
        <v>0</v>
      </c>
      <c r="BV326" s="225">
        <f>IF(BR326=0,0,(BR326/BQ326*100))</f>
        <v>52.380952380952387</v>
      </c>
      <c r="BW326" s="225">
        <f>IF(BU326=0,0,(BU326/BT326*100))</f>
        <v>0</v>
      </c>
      <c r="BX326" s="124">
        <v>4</v>
      </c>
      <c r="BY326" s="124">
        <v>1</v>
      </c>
      <c r="BZ326" s="124"/>
      <c r="CB326" s="377" t="s">
        <v>1381</v>
      </c>
      <c r="CC326" s="377"/>
      <c r="CD326" s="124"/>
      <c r="CE326" s="124"/>
      <c r="CF326" s="124">
        <f>SUM(CF311:CF325)</f>
        <v>0</v>
      </c>
      <c r="CG326" s="124">
        <f>SUM(CG311:CG325)</f>
        <v>0</v>
      </c>
      <c r="CH326" s="124"/>
      <c r="CI326" s="124">
        <f>SUM(CI311:CI325)</f>
        <v>0</v>
      </c>
      <c r="CJ326" s="124">
        <f>SUM(CJ311:CJ325)</f>
        <v>0</v>
      </c>
      <c r="CK326" s="225">
        <f>IF(CG326=0,0,(CG326/CF326*100))</f>
        <v>0</v>
      </c>
      <c r="CL326" s="225">
        <f>IF(CJ326=0,0,(CJ326/CI326*100))</f>
        <v>0</v>
      </c>
      <c r="CM326" s="124"/>
      <c r="CN326" s="124"/>
      <c r="CO326" s="124"/>
    </row>
    <row r="327" spans="1:93" ht="15.75">
      <c r="A327" s="381" t="s">
        <v>1389</v>
      </c>
      <c r="B327" s="381"/>
      <c r="C327" s="227"/>
      <c r="D327" s="227"/>
      <c r="E327" s="224">
        <f>E326+E294+E278+E262+E246</f>
        <v>2143</v>
      </c>
      <c r="F327" s="224">
        <f>F326+F294+F278+F262+F246</f>
        <v>1694</v>
      </c>
      <c r="G327" s="224"/>
      <c r="H327" s="224"/>
      <c r="I327" s="227"/>
      <c r="J327" s="227">
        <f>J326+J294+J278+J262+J246</f>
        <v>0</v>
      </c>
      <c r="K327" s="227">
        <f>K326+K294+K278+K262+K246</f>
        <v>0</v>
      </c>
      <c r="L327" s="225">
        <f>IF(F327=0,0,(F327/E327*100))</f>
        <v>79.048063462435834</v>
      </c>
      <c r="M327" s="225">
        <f>IF(K327=0,0,(K327/J327*100))</f>
        <v>0</v>
      </c>
      <c r="N327" s="124"/>
      <c r="O327" s="124"/>
      <c r="P327" s="124"/>
      <c r="R327" s="431" t="s">
        <v>1389</v>
      </c>
      <c r="S327" s="431"/>
      <c r="T327" s="227"/>
      <c r="U327" s="227"/>
      <c r="V327" s="224">
        <f>V326+V294+V278+V262+V246</f>
        <v>1888</v>
      </c>
      <c r="W327" s="224">
        <f>W326+W294+W278+W262+W246</f>
        <v>1237</v>
      </c>
      <c r="X327" s="220"/>
      <c r="Y327" s="220"/>
      <c r="Z327" s="124">
        <f>Z326+Z294+Z278+Z262+Z246</f>
        <v>0</v>
      </c>
      <c r="AA327" s="124">
        <f>AA326+AA294+AA278+AA262+AA246</f>
        <v>0</v>
      </c>
      <c r="AB327" s="124">
        <f>AB326+AB294+AB278+AB262+AB246</f>
        <v>0</v>
      </c>
      <c r="AC327" s="225">
        <f>IF(W327=0,0,(W327/V327*100))</f>
        <v>65.519067796610159</v>
      </c>
      <c r="AD327" s="225">
        <f>IF(AB327=0,0,(AB327/AA327*100))</f>
        <v>0</v>
      </c>
      <c r="AE327" s="124"/>
      <c r="AF327" s="124"/>
      <c r="AG327" s="124"/>
      <c r="AI327" s="383" t="s">
        <v>1260</v>
      </c>
      <c r="AJ327" s="383"/>
      <c r="AK327" s="227"/>
      <c r="AL327" s="227"/>
      <c r="AM327" s="227">
        <f>AM326+AM294+AM278+AM262+AM246+AM230</f>
        <v>1826</v>
      </c>
      <c r="AN327" s="227">
        <f>AN326+AN294+AN278+AN262+AN246+AN230</f>
        <v>1544</v>
      </c>
      <c r="AO327" s="124"/>
      <c r="AP327" s="124">
        <f>AP326+AP294+AP278+AP262+AP246</f>
        <v>0</v>
      </c>
      <c r="AQ327" s="124">
        <f>AQ326+AQ294+AQ278+AQ262+AQ246</f>
        <v>0</v>
      </c>
      <c r="AR327" s="225">
        <f>IF(AN327=0,0,(AN327/AM327*100))</f>
        <v>84.556407447973712</v>
      </c>
      <c r="AS327" s="225">
        <f>IF(AQ327=0,0,(AQ327/AP327*100))</f>
        <v>0</v>
      </c>
      <c r="AT327" s="124"/>
      <c r="AU327" s="124"/>
      <c r="AV327" s="124"/>
      <c r="AX327" s="377" t="s">
        <v>1260</v>
      </c>
      <c r="AY327" s="377"/>
      <c r="AZ327" s="124"/>
      <c r="BA327" s="124"/>
      <c r="BB327" s="124">
        <f>BB326+BB294+BB278+BB262+BB246+BB230+BB310</f>
        <v>2164</v>
      </c>
      <c r="BC327" s="124">
        <f>BC326+BC294+BC278+BC262+BC246+BC230+BC310</f>
        <v>1667</v>
      </c>
      <c r="BD327" s="124"/>
      <c r="BE327" s="124">
        <f>BE326+BE294+BE278+BE262+BE246</f>
        <v>0</v>
      </c>
      <c r="BF327" s="124">
        <f>BF326+BF294+BF278+BF262+BF246</f>
        <v>0</v>
      </c>
      <c r="BG327" s="270">
        <f>IF(BC327=0,0,(BC327/BB327*100))</f>
        <v>77.033271719038822</v>
      </c>
      <c r="BH327" s="270">
        <f>IF(BF327=0,0,(BF327/BE327*100))</f>
        <v>0</v>
      </c>
      <c r="BI327" s="124"/>
      <c r="BJ327" s="124"/>
      <c r="BK327" s="124"/>
      <c r="BM327" s="377" t="s">
        <v>1260</v>
      </c>
      <c r="BN327" s="377"/>
      <c r="BO327" s="124"/>
      <c r="BP327" s="124"/>
      <c r="BQ327" s="227">
        <f>BQ326+BQ294+BQ278+BQ262+BQ246+BQ310+BQ230</f>
        <v>2031</v>
      </c>
      <c r="BR327" s="227">
        <f>BR326+BR294+BR278+BR262+BR246+BR310+BR230</f>
        <v>1597</v>
      </c>
      <c r="BS327" s="124">
        <f>BS326+BS294+BS278+BS262+BS246</f>
        <v>0</v>
      </c>
      <c r="BT327" s="124">
        <f>BT326+BT294+BT278+BT262+BT246</f>
        <v>0</v>
      </c>
      <c r="BU327" s="124">
        <f>BU326+BU294+BU278+BU262+BU246</f>
        <v>0</v>
      </c>
      <c r="BV327" s="225">
        <f>IF(BR327=0,0,(BR327/BQ327*100))</f>
        <v>78.631216149679958</v>
      </c>
      <c r="BW327" s="225">
        <f>IF(BU327=0,0,(BU327/BT327*100))</f>
        <v>0</v>
      </c>
      <c r="BX327" s="124"/>
      <c r="BY327" s="124"/>
      <c r="BZ327" s="124"/>
      <c r="CB327" s="377" t="s">
        <v>1260</v>
      </c>
      <c r="CC327" s="377"/>
      <c r="CD327" s="124"/>
      <c r="CE327" s="124"/>
      <c r="CF327" s="124">
        <f>CF326+CF294+CF278+CF262+CF246+CF310</f>
        <v>0</v>
      </c>
      <c r="CG327" s="124">
        <f>CG326+CG294+CG278+CG262+CG246+CG310</f>
        <v>0</v>
      </c>
      <c r="CH327" s="124">
        <f>CH326+CH294+CH278+CH262+CH246</f>
        <v>0</v>
      </c>
      <c r="CI327" s="124">
        <f>CI326+CI294+CI278+CI262+CI246</f>
        <v>0</v>
      </c>
      <c r="CJ327" s="124">
        <f>CJ326+CJ294+CJ278+CJ262+CJ246</f>
        <v>0</v>
      </c>
      <c r="CK327" s="225">
        <f>IF(CG327=0,0,(CG327/CF327*100))</f>
        <v>0</v>
      </c>
      <c r="CL327" s="225">
        <f>IF(CJ327=0,0,(CJ327/CI327*100))</f>
        <v>0</v>
      </c>
      <c r="CM327" s="124"/>
      <c r="CN327" s="124"/>
      <c r="CO327" s="124"/>
    </row>
    <row r="328" spans="1:93" ht="30">
      <c r="A328" s="124">
        <v>1</v>
      </c>
      <c r="B328" s="368" t="s">
        <v>1390</v>
      </c>
      <c r="C328" s="31"/>
      <c r="D328" s="32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374" t="s">
        <v>1435</v>
      </c>
      <c r="Q328" s="72"/>
      <c r="R328" s="124">
        <v>1</v>
      </c>
      <c r="S328" s="373" t="s">
        <v>1390</v>
      </c>
      <c r="T328" s="31" t="s">
        <v>1021</v>
      </c>
      <c r="U328" s="66" t="s">
        <v>1022</v>
      </c>
      <c r="V328" s="124">
        <f>130+130+130</f>
        <v>390</v>
      </c>
      <c r="W328" s="124">
        <f>18+92+95</f>
        <v>205</v>
      </c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374" t="s">
        <v>1438</v>
      </c>
      <c r="AI328" s="124">
        <v>1</v>
      </c>
      <c r="AJ328" s="373" t="s">
        <v>1390</v>
      </c>
      <c r="AK328" s="31" t="s">
        <v>1050</v>
      </c>
      <c r="AL328" s="32" t="s">
        <v>1051</v>
      </c>
      <c r="AM328" s="124">
        <v>130</v>
      </c>
      <c r="AN328" s="124">
        <v>41</v>
      </c>
      <c r="AO328" s="124"/>
      <c r="AP328" s="124"/>
      <c r="AQ328" s="124"/>
      <c r="AR328" s="124"/>
      <c r="AS328" s="124"/>
      <c r="AT328" s="124"/>
      <c r="AU328" s="124"/>
      <c r="AV328" s="374" t="s">
        <v>1441</v>
      </c>
      <c r="AX328" s="124">
        <v>1</v>
      </c>
      <c r="AY328" s="373" t="s">
        <v>1390</v>
      </c>
      <c r="AZ328" s="31" t="s">
        <v>1048</v>
      </c>
      <c r="BA328" s="32" t="s">
        <v>1049</v>
      </c>
      <c r="BB328" s="124">
        <v>130</v>
      </c>
      <c r="BC328" s="124"/>
      <c r="BD328" s="124"/>
      <c r="BE328" s="124"/>
      <c r="BF328" s="124"/>
      <c r="BG328" s="271"/>
      <c r="BH328" s="271"/>
      <c r="BI328" s="124"/>
      <c r="BJ328" s="124"/>
      <c r="BK328" s="374" t="s">
        <v>1445</v>
      </c>
      <c r="BM328" s="124">
        <v>1</v>
      </c>
      <c r="BN328" s="373" t="s">
        <v>1390</v>
      </c>
      <c r="BO328" s="31" t="s">
        <v>1048</v>
      </c>
      <c r="BP328" s="32" t="s">
        <v>1049</v>
      </c>
      <c r="BQ328" s="124">
        <v>70</v>
      </c>
      <c r="BR328" s="124">
        <v>58</v>
      </c>
      <c r="BS328" s="124"/>
      <c r="BT328" s="124"/>
      <c r="BU328" s="124"/>
      <c r="BV328" s="124"/>
      <c r="BW328" s="124"/>
      <c r="BX328" s="124"/>
      <c r="BY328" s="124"/>
      <c r="BZ328" s="374" t="s">
        <v>1448</v>
      </c>
      <c r="CB328" s="124">
        <v>1</v>
      </c>
      <c r="CC328" s="373" t="s">
        <v>1390</v>
      </c>
      <c r="CD328" s="268"/>
      <c r="CE328" s="268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374"/>
    </row>
    <row r="329" spans="1:93" ht="45">
      <c r="A329" s="124">
        <v>2</v>
      </c>
      <c r="B329" s="368"/>
      <c r="C329" s="31" t="s">
        <v>1099</v>
      </c>
      <c r="D329" s="32" t="s">
        <v>1100</v>
      </c>
      <c r="E329" s="124"/>
      <c r="F329" s="124">
        <v>12</v>
      </c>
      <c r="G329" s="124"/>
      <c r="H329" s="124"/>
      <c r="I329" s="124"/>
      <c r="J329" s="124"/>
      <c r="K329" s="124"/>
      <c r="L329" s="124"/>
      <c r="M329" s="124"/>
      <c r="N329" s="124"/>
      <c r="O329" s="124"/>
      <c r="P329" s="375"/>
      <c r="Q329" s="72"/>
      <c r="R329" s="124">
        <v>2</v>
      </c>
      <c r="S329" s="373"/>
      <c r="T329" s="31" t="s">
        <v>1040</v>
      </c>
      <c r="U329" s="32" t="s">
        <v>1041</v>
      </c>
      <c r="V329" s="124"/>
      <c r="W329" s="124">
        <v>50</v>
      </c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375"/>
      <c r="AI329" s="124">
        <v>2</v>
      </c>
      <c r="AJ329" s="373"/>
      <c r="AK329" s="31" t="s">
        <v>1048</v>
      </c>
      <c r="AL329" s="32" t="s">
        <v>1049</v>
      </c>
      <c r="AM329" s="124"/>
      <c r="AN329" s="124">
        <v>40</v>
      </c>
      <c r="AO329" s="124"/>
      <c r="AP329" s="124"/>
      <c r="AQ329" s="124"/>
      <c r="AR329" s="124"/>
      <c r="AS329" s="124"/>
      <c r="AT329" s="124"/>
      <c r="AU329" s="124"/>
      <c r="AV329" s="375"/>
      <c r="AX329" s="124">
        <v>2</v>
      </c>
      <c r="AY329" s="373"/>
      <c r="AZ329" s="31" t="s">
        <v>1058</v>
      </c>
      <c r="BA329" s="32" t="s">
        <v>1059</v>
      </c>
      <c r="BB329" s="124">
        <v>50</v>
      </c>
      <c r="BC329" s="124">
        <v>80</v>
      </c>
      <c r="BD329" s="124"/>
      <c r="BE329" s="124"/>
      <c r="BF329" s="124"/>
      <c r="BG329" s="271"/>
      <c r="BH329" s="271"/>
      <c r="BI329" s="124"/>
      <c r="BJ329" s="124"/>
      <c r="BK329" s="375"/>
      <c r="BM329" s="124">
        <v>2</v>
      </c>
      <c r="BN329" s="373"/>
      <c r="BO329" s="31" t="s">
        <v>1050</v>
      </c>
      <c r="BP329" s="32" t="s">
        <v>1051</v>
      </c>
      <c r="BQ329" s="124">
        <v>60</v>
      </c>
      <c r="BR329" s="124">
        <v>16</v>
      </c>
      <c r="BS329" s="124"/>
      <c r="BT329" s="124"/>
      <c r="BU329" s="124"/>
      <c r="BV329" s="124"/>
      <c r="BW329" s="124"/>
      <c r="BX329" s="124"/>
      <c r="BY329" s="124"/>
      <c r="BZ329" s="375"/>
      <c r="CB329" s="124">
        <v>2</v>
      </c>
      <c r="CC329" s="373"/>
      <c r="CD329" s="229"/>
      <c r="CE329" s="229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375"/>
    </row>
    <row r="330" spans="1:93" ht="30">
      <c r="A330" s="124">
        <v>3</v>
      </c>
      <c r="B330" s="368"/>
      <c r="C330" s="31" t="s">
        <v>1048</v>
      </c>
      <c r="D330" s="32" t="s">
        <v>1049</v>
      </c>
      <c r="E330" s="124">
        <v>130</v>
      </c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375"/>
      <c r="Q330" s="72"/>
      <c r="R330" s="124">
        <v>3</v>
      </c>
      <c r="S330" s="373"/>
      <c r="T330" s="31" t="s">
        <v>1036</v>
      </c>
      <c r="U330" s="32" t="s">
        <v>1037</v>
      </c>
      <c r="V330" s="124"/>
      <c r="W330" s="124">
        <v>42</v>
      </c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375"/>
      <c r="AI330" s="124">
        <v>3</v>
      </c>
      <c r="AJ330" s="373"/>
      <c r="AK330" s="31" t="s">
        <v>1036</v>
      </c>
      <c r="AL330" s="32" t="s">
        <v>1037</v>
      </c>
      <c r="AM330" s="124">
        <v>100</v>
      </c>
      <c r="AN330" s="124">
        <v>40</v>
      </c>
      <c r="AO330" s="124"/>
      <c r="AP330" s="124"/>
      <c r="AQ330" s="124"/>
      <c r="AR330" s="124"/>
      <c r="AS330" s="124"/>
      <c r="AT330" s="124"/>
      <c r="AU330" s="124"/>
      <c r="AV330" s="375"/>
      <c r="AX330" s="124">
        <v>3</v>
      </c>
      <c r="AY330" s="373"/>
      <c r="AZ330" s="31" t="s">
        <v>1038</v>
      </c>
      <c r="BA330" s="32" t="s">
        <v>1039</v>
      </c>
      <c r="BB330" s="124">
        <v>80</v>
      </c>
      <c r="BC330" s="124">
        <v>100</v>
      </c>
      <c r="BD330" s="124"/>
      <c r="BE330" s="124"/>
      <c r="BF330" s="124"/>
      <c r="BG330" s="271"/>
      <c r="BH330" s="271"/>
      <c r="BI330" s="124"/>
      <c r="BJ330" s="124"/>
      <c r="BK330" s="375"/>
      <c r="BM330" s="124">
        <v>3</v>
      </c>
      <c r="BN330" s="373"/>
      <c r="BO330" s="31" t="s">
        <v>1031</v>
      </c>
      <c r="BP330" s="67" t="s">
        <v>1032</v>
      </c>
      <c r="BQ330" s="124">
        <f>30+130</f>
        <v>160</v>
      </c>
      <c r="BR330" s="124">
        <f>20+125</f>
        <v>145</v>
      </c>
      <c r="BS330" s="124"/>
      <c r="BT330" s="124"/>
      <c r="BU330" s="124"/>
      <c r="BV330" s="124"/>
      <c r="BW330" s="124"/>
      <c r="BX330" s="124"/>
      <c r="BY330" s="124"/>
      <c r="BZ330" s="375"/>
      <c r="CB330" s="124">
        <v>3</v>
      </c>
      <c r="CC330" s="373"/>
      <c r="CD330" s="229"/>
      <c r="CE330" s="229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375"/>
    </row>
    <row r="331" spans="1:93" ht="30">
      <c r="A331" s="124">
        <v>4</v>
      </c>
      <c r="B331" s="368"/>
      <c r="C331" s="31" t="s">
        <v>1058</v>
      </c>
      <c r="D331" s="32" t="s">
        <v>1059</v>
      </c>
      <c r="E331" s="124">
        <v>90</v>
      </c>
      <c r="F331" s="124">
        <v>10</v>
      </c>
      <c r="G331" s="124"/>
      <c r="H331" s="124"/>
      <c r="I331" s="124"/>
      <c r="J331" s="124"/>
      <c r="K331" s="124"/>
      <c r="L331" s="124"/>
      <c r="M331" s="124"/>
      <c r="N331" s="124"/>
      <c r="O331" s="124"/>
      <c r="P331" s="375"/>
      <c r="Q331" s="72"/>
      <c r="R331" s="124">
        <v>4</v>
      </c>
      <c r="S331" s="373"/>
      <c r="T331" s="31" t="s">
        <v>1038</v>
      </c>
      <c r="U331" s="32" t="s">
        <v>1039</v>
      </c>
      <c r="V331" s="124">
        <v>130</v>
      </c>
      <c r="W331" s="124">
        <v>6</v>
      </c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375"/>
      <c r="AI331" s="124">
        <v>4</v>
      </c>
      <c r="AJ331" s="373"/>
      <c r="AK331" s="31" t="s">
        <v>1038</v>
      </c>
      <c r="AL331" s="32" t="s">
        <v>1039</v>
      </c>
      <c r="AM331" s="124"/>
      <c r="AN331" s="124">
        <v>35</v>
      </c>
      <c r="AO331" s="124"/>
      <c r="AP331" s="124"/>
      <c r="AQ331" s="124"/>
      <c r="AR331" s="124"/>
      <c r="AS331" s="124"/>
      <c r="AT331" s="124"/>
      <c r="AU331" s="124"/>
      <c r="AV331" s="375"/>
      <c r="AX331" s="124">
        <v>4</v>
      </c>
      <c r="AY331" s="373"/>
      <c r="AZ331" s="31" t="s">
        <v>1031</v>
      </c>
      <c r="BA331" s="67" t="s">
        <v>1032</v>
      </c>
      <c r="BB331" s="124">
        <f>130+114</f>
        <v>244</v>
      </c>
      <c r="BC331" s="124">
        <v>125</v>
      </c>
      <c r="BD331" s="124"/>
      <c r="BE331" s="124"/>
      <c r="BF331" s="124"/>
      <c r="BG331" s="271"/>
      <c r="BH331" s="271"/>
      <c r="BI331" s="124"/>
      <c r="BJ331" s="124"/>
      <c r="BK331" s="375"/>
      <c r="BM331" s="124">
        <v>4</v>
      </c>
      <c r="BN331" s="373"/>
      <c r="BO331" s="31" t="s">
        <v>1058</v>
      </c>
      <c r="BP331" s="32" t="s">
        <v>1059</v>
      </c>
      <c r="BQ331" s="124">
        <v>60</v>
      </c>
      <c r="BR331" s="124">
        <v>70</v>
      </c>
      <c r="BS331" s="124"/>
      <c r="BT331" s="124"/>
      <c r="BU331" s="124"/>
      <c r="BV331" s="124"/>
      <c r="BW331" s="124"/>
      <c r="BX331" s="124"/>
      <c r="BY331" s="124"/>
      <c r="BZ331" s="375"/>
      <c r="CB331" s="124">
        <v>4</v>
      </c>
      <c r="CC331" s="373"/>
      <c r="CD331" s="229"/>
      <c r="CE331" s="229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375"/>
    </row>
    <row r="332" spans="1:93" ht="30">
      <c r="A332" s="124">
        <v>5</v>
      </c>
      <c r="B332" s="368"/>
      <c r="C332" s="31" t="s">
        <v>1044</v>
      </c>
      <c r="D332" s="32" t="s">
        <v>1045</v>
      </c>
      <c r="E332" s="124"/>
      <c r="F332" s="124">
        <v>103</v>
      </c>
      <c r="G332" s="124"/>
      <c r="H332" s="124"/>
      <c r="I332" s="124"/>
      <c r="J332" s="124"/>
      <c r="K332" s="124"/>
      <c r="L332" s="124"/>
      <c r="M332" s="124"/>
      <c r="N332" s="124"/>
      <c r="O332" s="124"/>
      <c r="P332" s="375"/>
      <c r="Q332" s="72"/>
      <c r="R332" s="124">
        <v>5</v>
      </c>
      <c r="S332" s="373"/>
      <c r="T332" s="31" t="s">
        <v>1044</v>
      </c>
      <c r="U332" s="32" t="s">
        <v>1045</v>
      </c>
      <c r="V332" s="124"/>
      <c r="W332" s="124">
        <v>27</v>
      </c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375"/>
      <c r="AI332" s="124">
        <v>5</v>
      </c>
      <c r="AJ332" s="373"/>
      <c r="AK332" s="31" t="s">
        <v>1040</v>
      </c>
      <c r="AL332" s="32" t="s">
        <v>1041</v>
      </c>
      <c r="AM332" s="124"/>
      <c r="AN332" s="124">
        <v>50</v>
      </c>
      <c r="AO332" s="124"/>
      <c r="AP332" s="124"/>
      <c r="AQ332" s="124"/>
      <c r="AR332" s="124"/>
      <c r="AS332" s="124"/>
      <c r="AT332" s="124"/>
      <c r="AU332" s="124"/>
      <c r="AV332" s="375"/>
      <c r="AX332" s="124">
        <v>5</v>
      </c>
      <c r="AY332" s="373"/>
      <c r="AZ332" s="31" t="s">
        <v>1036</v>
      </c>
      <c r="BA332" s="32" t="s">
        <v>1037</v>
      </c>
      <c r="BB332" s="124"/>
      <c r="BC332" s="124">
        <v>15</v>
      </c>
      <c r="BD332" s="124"/>
      <c r="BE332" s="124"/>
      <c r="BF332" s="124"/>
      <c r="BG332" s="271"/>
      <c r="BH332" s="271"/>
      <c r="BI332" s="124"/>
      <c r="BJ332" s="124"/>
      <c r="BK332" s="375"/>
      <c r="BM332" s="124">
        <v>5</v>
      </c>
      <c r="BN332" s="373"/>
      <c r="BO332" s="31" t="s">
        <v>1021</v>
      </c>
      <c r="BP332" s="66" t="s">
        <v>1022</v>
      </c>
      <c r="BQ332" s="124">
        <v>130</v>
      </c>
      <c r="BR332" s="124">
        <v>125</v>
      </c>
      <c r="BS332" s="124"/>
      <c r="BT332" s="124"/>
      <c r="BU332" s="124"/>
      <c r="BV332" s="124"/>
      <c r="BW332" s="124"/>
      <c r="BX332" s="124"/>
      <c r="BY332" s="124"/>
      <c r="BZ332" s="375"/>
      <c r="CB332" s="124">
        <v>5</v>
      </c>
      <c r="CC332" s="373"/>
      <c r="CD332" s="229"/>
      <c r="CE332" s="229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375"/>
    </row>
    <row r="333" spans="1:93" ht="30" hidden="1">
      <c r="A333" s="124">
        <v>6</v>
      </c>
      <c r="B333" s="368"/>
      <c r="C333" s="31" t="s">
        <v>1038</v>
      </c>
      <c r="D333" s="32" t="s">
        <v>1039</v>
      </c>
      <c r="E333" s="124"/>
      <c r="F333" s="124">
        <v>9</v>
      </c>
      <c r="G333" s="124"/>
      <c r="H333" s="124"/>
      <c r="I333" s="124"/>
      <c r="J333" s="124"/>
      <c r="K333" s="124"/>
      <c r="L333" s="124"/>
      <c r="M333" s="124"/>
      <c r="N333" s="124"/>
      <c r="O333" s="124"/>
      <c r="P333" s="375"/>
      <c r="Q333" s="72"/>
      <c r="R333" s="124">
        <v>6</v>
      </c>
      <c r="S333" s="373"/>
      <c r="T333" s="31" t="s">
        <v>1042</v>
      </c>
      <c r="U333" s="32" t="s">
        <v>1043</v>
      </c>
      <c r="V333" s="124"/>
      <c r="W333" s="124">
        <v>30</v>
      </c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375"/>
      <c r="AI333" s="124">
        <v>6</v>
      </c>
      <c r="AJ333" s="373"/>
      <c r="AK333" s="31" t="s">
        <v>1021</v>
      </c>
      <c r="AL333" s="66" t="s">
        <v>1022</v>
      </c>
      <c r="AM333" s="124">
        <f>130+130</f>
        <v>260</v>
      </c>
      <c r="AN333" s="124">
        <f>79+50</f>
        <v>129</v>
      </c>
      <c r="AO333" s="124"/>
      <c r="AP333" s="124"/>
      <c r="AQ333" s="124"/>
      <c r="AR333" s="124"/>
      <c r="AS333" s="124"/>
      <c r="AT333" s="124"/>
      <c r="AU333" s="124"/>
      <c r="AV333" s="375"/>
      <c r="AX333" s="124">
        <v>6</v>
      </c>
      <c r="AY333" s="373"/>
      <c r="AZ333" s="31" t="s">
        <v>1029</v>
      </c>
      <c r="BA333" s="67" t="s">
        <v>1030</v>
      </c>
      <c r="BB333" s="124">
        <v>16</v>
      </c>
      <c r="BC333" s="124"/>
      <c r="BD333" s="124"/>
      <c r="BE333" s="124"/>
      <c r="BF333" s="124"/>
      <c r="BG333" s="271"/>
      <c r="BH333" s="271"/>
      <c r="BI333" s="124"/>
      <c r="BJ333" s="124"/>
      <c r="BK333" s="375"/>
      <c r="BM333" s="124">
        <v>6</v>
      </c>
      <c r="BN333" s="373"/>
      <c r="BO333" s="229"/>
      <c r="BP333" s="32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375"/>
      <c r="CB333" s="124">
        <v>6</v>
      </c>
      <c r="CC333" s="373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375"/>
    </row>
    <row r="334" spans="1:93" ht="30" hidden="1">
      <c r="A334" s="124">
        <v>7</v>
      </c>
      <c r="B334" s="368"/>
      <c r="C334" s="31" t="s">
        <v>1023</v>
      </c>
      <c r="D334" s="66" t="s">
        <v>1024</v>
      </c>
      <c r="E334" s="124">
        <f>130+130</f>
        <v>260</v>
      </c>
      <c r="F334" s="124">
        <f>125+67</f>
        <v>192</v>
      </c>
      <c r="G334" s="124"/>
      <c r="H334" s="124"/>
      <c r="I334" s="124"/>
      <c r="J334" s="124"/>
      <c r="K334" s="124"/>
      <c r="L334" s="124"/>
      <c r="M334" s="124"/>
      <c r="N334" s="124"/>
      <c r="O334" s="124"/>
      <c r="P334" s="375"/>
      <c r="Q334" s="72"/>
      <c r="R334" s="124">
        <v>7</v>
      </c>
      <c r="S334" s="373"/>
      <c r="T334" s="31" t="s">
        <v>1033</v>
      </c>
      <c r="U334" s="32" t="s">
        <v>1034</v>
      </c>
      <c r="V334" s="124"/>
      <c r="W334" s="124">
        <v>3</v>
      </c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375"/>
      <c r="AI334" s="124">
        <v>7</v>
      </c>
      <c r="AJ334" s="373"/>
      <c r="AK334" s="31" t="s">
        <v>1019</v>
      </c>
      <c r="AL334" s="66" t="s">
        <v>1020</v>
      </c>
      <c r="AM334" s="124"/>
      <c r="AN334" s="124">
        <f>46+46</f>
        <v>92</v>
      </c>
      <c r="AO334" s="124"/>
      <c r="AP334" s="124"/>
      <c r="AQ334" s="124"/>
      <c r="AR334" s="124"/>
      <c r="AS334" s="124"/>
      <c r="AT334" s="124"/>
      <c r="AU334" s="124"/>
      <c r="AV334" s="375"/>
      <c r="AX334" s="124">
        <v>7</v>
      </c>
      <c r="AY334" s="373"/>
      <c r="AZ334" s="31"/>
      <c r="BA334" s="32"/>
      <c r="BB334" s="124"/>
      <c r="BC334" s="124"/>
      <c r="BD334" s="124"/>
      <c r="BE334" s="124"/>
      <c r="BF334" s="124"/>
      <c r="BG334" s="271"/>
      <c r="BH334" s="271"/>
      <c r="BI334" s="124"/>
      <c r="BJ334" s="124"/>
      <c r="BK334" s="375"/>
      <c r="BM334" s="124">
        <v>7</v>
      </c>
      <c r="BN334" s="373"/>
      <c r="BO334" s="229"/>
      <c r="BP334" s="136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375"/>
      <c r="CB334" s="124">
        <v>7</v>
      </c>
      <c r="CC334" s="373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375"/>
    </row>
    <row r="335" spans="1:93" ht="30" hidden="1">
      <c r="A335" s="124">
        <v>8</v>
      </c>
      <c r="B335" s="368"/>
      <c r="C335" s="31" t="s">
        <v>1021</v>
      </c>
      <c r="D335" s="66" t="s">
        <v>1022</v>
      </c>
      <c r="E335" s="124"/>
      <c r="F335" s="124">
        <v>58</v>
      </c>
      <c r="G335" s="124"/>
      <c r="H335" s="124"/>
      <c r="I335" s="124"/>
      <c r="J335" s="124"/>
      <c r="K335" s="124"/>
      <c r="L335" s="124"/>
      <c r="M335" s="124"/>
      <c r="N335" s="124"/>
      <c r="O335" s="124"/>
      <c r="P335" s="375"/>
      <c r="Q335" s="72"/>
      <c r="R335" s="124">
        <v>8</v>
      </c>
      <c r="S335" s="373"/>
      <c r="T335" s="229"/>
      <c r="U335" s="229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375"/>
      <c r="AI335" s="124">
        <v>8</v>
      </c>
      <c r="AJ335" s="373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375"/>
      <c r="AX335" s="124">
        <v>8</v>
      </c>
      <c r="AY335" s="373"/>
      <c r="AZ335" s="124"/>
      <c r="BA335" s="124"/>
      <c r="BB335" s="124"/>
      <c r="BC335" s="124"/>
      <c r="BD335" s="124"/>
      <c r="BE335" s="124"/>
      <c r="BF335" s="124"/>
      <c r="BG335" s="271"/>
      <c r="BH335" s="271"/>
      <c r="BI335" s="124"/>
      <c r="BJ335" s="124"/>
      <c r="BK335" s="375"/>
      <c r="BM335" s="124">
        <v>8</v>
      </c>
      <c r="BN335" s="373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375"/>
      <c r="CB335" s="124">
        <v>8</v>
      </c>
      <c r="CC335" s="373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375"/>
    </row>
    <row r="336" spans="1:93" hidden="1">
      <c r="A336" s="124">
        <v>9</v>
      </c>
      <c r="B336" s="368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375"/>
      <c r="Q336" s="72"/>
      <c r="R336" s="124">
        <v>9</v>
      </c>
      <c r="S336" s="373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375"/>
      <c r="AI336" s="124">
        <v>9</v>
      </c>
      <c r="AJ336" s="373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375"/>
      <c r="AX336" s="124">
        <v>9</v>
      </c>
      <c r="AY336" s="373"/>
      <c r="AZ336" s="124"/>
      <c r="BA336" s="124"/>
      <c r="BB336" s="124"/>
      <c r="BC336" s="124"/>
      <c r="BD336" s="124"/>
      <c r="BE336" s="124"/>
      <c r="BF336" s="124"/>
      <c r="BG336" s="271"/>
      <c r="BH336" s="271"/>
      <c r="BI336" s="124"/>
      <c r="BJ336" s="124"/>
      <c r="BK336" s="375"/>
      <c r="BM336" s="124">
        <v>9</v>
      </c>
      <c r="BN336" s="373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375"/>
      <c r="CB336" s="124">
        <v>9</v>
      </c>
      <c r="CC336" s="373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375"/>
    </row>
    <row r="337" spans="1:93" hidden="1">
      <c r="A337" s="124">
        <v>10</v>
      </c>
      <c r="B337" s="368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375"/>
      <c r="Q337" s="72"/>
      <c r="R337" s="124">
        <v>10</v>
      </c>
      <c r="S337" s="373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375"/>
      <c r="AI337" s="124">
        <v>10</v>
      </c>
      <c r="AJ337" s="373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375"/>
      <c r="AX337" s="124">
        <v>10</v>
      </c>
      <c r="AY337" s="373"/>
      <c r="AZ337" s="124"/>
      <c r="BA337" s="124"/>
      <c r="BB337" s="124"/>
      <c r="BC337" s="124"/>
      <c r="BD337" s="124"/>
      <c r="BE337" s="124"/>
      <c r="BF337" s="124"/>
      <c r="BG337" s="271"/>
      <c r="BH337" s="271"/>
      <c r="BI337" s="124"/>
      <c r="BJ337" s="124"/>
      <c r="BK337" s="375"/>
      <c r="BM337" s="124">
        <v>10</v>
      </c>
      <c r="BN337" s="373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375"/>
      <c r="CB337" s="124">
        <v>10</v>
      </c>
      <c r="CC337" s="373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375"/>
    </row>
    <row r="338" spans="1:93" hidden="1">
      <c r="A338" s="124">
        <v>11</v>
      </c>
      <c r="B338" s="368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375"/>
      <c r="Q338" s="72"/>
      <c r="R338" s="124">
        <v>11</v>
      </c>
      <c r="S338" s="373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375"/>
      <c r="AI338" s="124">
        <v>11</v>
      </c>
      <c r="AJ338" s="373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375"/>
      <c r="AX338" s="124">
        <v>11</v>
      </c>
      <c r="AY338" s="373"/>
      <c r="AZ338" s="124"/>
      <c r="BA338" s="124"/>
      <c r="BB338" s="124"/>
      <c r="BC338" s="124"/>
      <c r="BD338" s="124"/>
      <c r="BE338" s="124"/>
      <c r="BF338" s="124"/>
      <c r="BG338" s="271"/>
      <c r="BH338" s="271"/>
      <c r="BI338" s="124"/>
      <c r="BJ338" s="124"/>
      <c r="BK338" s="375"/>
      <c r="BM338" s="124">
        <v>11</v>
      </c>
      <c r="BN338" s="373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375"/>
      <c r="CB338" s="124">
        <v>11</v>
      </c>
      <c r="CC338" s="373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375"/>
    </row>
    <row r="339" spans="1:93" hidden="1">
      <c r="A339" s="124">
        <v>12</v>
      </c>
      <c r="B339" s="368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375"/>
      <c r="Q339" s="72"/>
      <c r="R339" s="124">
        <v>12</v>
      </c>
      <c r="S339" s="373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375"/>
      <c r="AI339" s="124">
        <v>12</v>
      </c>
      <c r="AJ339" s="373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375"/>
      <c r="AX339" s="124">
        <v>12</v>
      </c>
      <c r="AY339" s="373"/>
      <c r="AZ339" s="124"/>
      <c r="BA339" s="124"/>
      <c r="BB339" s="124"/>
      <c r="BC339" s="124"/>
      <c r="BD339" s="124"/>
      <c r="BE339" s="124"/>
      <c r="BF339" s="124"/>
      <c r="BG339" s="271"/>
      <c r="BH339" s="271"/>
      <c r="BI339" s="124"/>
      <c r="BJ339" s="124"/>
      <c r="BK339" s="375"/>
      <c r="BM339" s="124">
        <v>12</v>
      </c>
      <c r="BN339" s="373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375"/>
      <c r="CB339" s="124">
        <v>12</v>
      </c>
      <c r="CC339" s="373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375"/>
    </row>
    <row r="340" spans="1:93" hidden="1">
      <c r="A340" s="124">
        <v>13</v>
      </c>
      <c r="B340" s="368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375"/>
      <c r="Q340" s="72"/>
      <c r="R340" s="124">
        <v>13</v>
      </c>
      <c r="S340" s="373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375"/>
      <c r="AI340" s="124">
        <v>13</v>
      </c>
      <c r="AJ340" s="373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375"/>
      <c r="AX340" s="124">
        <v>13</v>
      </c>
      <c r="AY340" s="373"/>
      <c r="AZ340" s="124"/>
      <c r="BA340" s="124"/>
      <c r="BB340" s="124"/>
      <c r="BC340" s="124"/>
      <c r="BD340" s="124"/>
      <c r="BE340" s="124"/>
      <c r="BF340" s="124"/>
      <c r="BG340" s="271"/>
      <c r="BH340" s="271"/>
      <c r="BI340" s="124"/>
      <c r="BJ340" s="124"/>
      <c r="BK340" s="375"/>
      <c r="BM340" s="124">
        <v>13</v>
      </c>
      <c r="BN340" s="373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375"/>
      <c r="CB340" s="124">
        <v>13</v>
      </c>
      <c r="CC340" s="373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375"/>
    </row>
    <row r="341" spans="1:93" hidden="1">
      <c r="A341" s="124">
        <v>14</v>
      </c>
      <c r="B341" s="368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375"/>
      <c r="Q341" s="72"/>
      <c r="R341" s="124">
        <v>14</v>
      </c>
      <c r="S341" s="373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375"/>
      <c r="AI341" s="124">
        <v>14</v>
      </c>
      <c r="AJ341" s="373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375"/>
      <c r="AX341" s="124">
        <v>14</v>
      </c>
      <c r="AY341" s="373"/>
      <c r="AZ341" s="124"/>
      <c r="BA341" s="124"/>
      <c r="BB341" s="124"/>
      <c r="BC341" s="124"/>
      <c r="BD341" s="124"/>
      <c r="BE341" s="124"/>
      <c r="BF341" s="124"/>
      <c r="BG341" s="271"/>
      <c r="BH341" s="271"/>
      <c r="BI341" s="124"/>
      <c r="BJ341" s="124"/>
      <c r="BK341" s="375"/>
      <c r="BM341" s="124">
        <v>14</v>
      </c>
      <c r="BN341" s="373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375"/>
      <c r="CB341" s="124">
        <v>14</v>
      </c>
      <c r="CC341" s="373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375"/>
    </row>
    <row r="342" spans="1:93" hidden="1">
      <c r="A342" s="124">
        <v>15</v>
      </c>
      <c r="B342" s="368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376"/>
      <c r="Q342" s="72"/>
      <c r="R342" s="124">
        <v>15</v>
      </c>
      <c r="S342" s="373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376"/>
      <c r="AI342" s="124">
        <v>15</v>
      </c>
      <c r="AJ342" s="373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376"/>
      <c r="AX342" s="124">
        <v>15</v>
      </c>
      <c r="AY342" s="373"/>
      <c r="AZ342" s="124"/>
      <c r="BA342" s="124"/>
      <c r="BB342" s="124"/>
      <c r="BC342" s="124"/>
      <c r="BD342" s="124"/>
      <c r="BE342" s="124"/>
      <c r="BF342" s="124"/>
      <c r="BG342" s="271"/>
      <c r="BH342" s="271"/>
      <c r="BI342" s="124"/>
      <c r="BJ342" s="124"/>
      <c r="BK342" s="376"/>
      <c r="BM342" s="124">
        <v>15</v>
      </c>
      <c r="BN342" s="373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376"/>
      <c r="CB342" s="124">
        <v>15</v>
      </c>
      <c r="CC342" s="373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376"/>
    </row>
    <row r="343" spans="1:93" ht="15.75">
      <c r="A343" s="363" t="s">
        <v>1381</v>
      </c>
      <c r="B343" s="363"/>
      <c r="C343" s="124" t="s">
        <v>1382</v>
      </c>
      <c r="D343" s="230">
        <f>F343/N343</f>
        <v>9.8461538461538467</v>
      </c>
      <c r="E343" s="224">
        <f>SUM(E328:E342)</f>
        <v>480</v>
      </c>
      <c r="F343" s="224">
        <f>SUM(F328:F342)</f>
        <v>384</v>
      </c>
      <c r="G343" s="220"/>
      <c r="H343" s="220"/>
      <c r="I343" s="124"/>
      <c r="J343" s="124">
        <f>SUM(J328:J342)</f>
        <v>0</v>
      </c>
      <c r="K343" s="124">
        <f>SUM(K328:K342)</f>
        <v>0</v>
      </c>
      <c r="L343" s="225">
        <f>IF(F343=0,0,(F343/E343*100))</f>
        <v>80</v>
      </c>
      <c r="M343" s="225">
        <f>IF(K343=0,0,(K343/J343*100))</f>
        <v>0</v>
      </c>
      <c r="N343" s="124">
        <v>39</v>
      </c>
      <c r="O343" s="124">
        <v>6</v>
      </c>
      <c r="P343" s="124"/>
      <c r="Q343" s="72"/>
      <c r="R343" s="432" t="s">
        <v>1381</v>
      </c>
      <c r="S343" s="432"/>
      <c r="T343" s="124" t="s">
        <v>1382</v>
      </c>
      <c r="U343" s="230">
        <f>W343/AE343</f>
        <v>6.6</v>
      </c>
      <c r="V343" s="224">
        <f>SUM(V328:V342)</f>
        <v>520</v>
      </c>
      <c r="W343" s="224">
        <f>SUM(W328:W342)</f>
        <v>363</v>
      </c>
      <c r="X343" s="220"/>
      <c r="Y343" s="220"/>
      <c r="Z343" s="220"/>
      <c r="AA343" s="220">
        <f>SUM(AA328:AA342)</f>
        <v>0</v>
      </c>
      <c r="AB343" s="220">
        <f>SUM(AB328:AB342)</f>
        <v>0</v>
      </c>
      <c r="AC343" s="225">
        <f>IF(W343=0,0,(W343/V343*100))</f>
        <v>69.807692307692307</v>
      </c>
      <c r="AD343" s="225">
        <f>IF(AB343=0,0,(AB343/AA343*100))</f>
        <v>0</v>
      </c>
      <c r="AE343" s="124">
        <v>55</v>
      </c>
      <c r="AF343" s="124">
        <v>3</v>
      </c>
      <c r="AG343" s="124"/>
      <c r="AI343" s="377" t="s">
        <v>1381</v>
      </c>
      <c r="AJ343" s="377"/>
      <c r="AK343" s="124"/>
      <c r="AL343" s="124"/>
      <c r="AM343" s="124">
        <f>SUM(AM328:AM342)</f>
        <v>490</v>
      </c>
      <c r="AN343" s="124">
        <f>SUM(AN328:AN342)</f>
        <v>427</v>
      </c>
      <c r="AO343" s="124"/>
      <c r="AP343" s="124">
        <f>SUM(AP328:AP342)</f>
        <v>0</v>
      </c>
      <c r="AQ343" s="124">
        <f>SUM(AQ328:AQ342)</f>
        <v>0</v>
      </c>
      <c r="AR343" s="225">
        <f>IF(AN343=0,0,(AN343/AM343*100))</f>
        <v>87.142857142857139</v>
      </c>
      <c r="AS343" s="225">
        <f>IF(AQ343=0,0,(AQ343/AP343*100))</f>
        <v>0</v>
      </c>
      <c r="AT343" s="124">
        <v>58</v>
      </c>
      <c r="AU343" s="124">
        <v>0</v>
      </c>
      <c r="AV343" s="124"/>
      <c r="AX343" s="377" t="s">
        <v>1381</v>
      </c>
      <c r="AY343" s="377"/>
      <c r="AZ343" s="124"/>
      <c r="BA343" s="124"/>
      <c r="BB343" s="124">
        <f>SUM(BB328:BB342)</f>
        <v>520</v>
      </c>
      <c r="BC343" s="124">
        <f>SUM(BC328:BC342)</f>
        <v>320</v>
      </c>
      <c r="BD343" s="124"/>
      <c r="BE343" s="124">
        <f>SUM(BE328:BE342)</f>
        <v>0</v>
      </c>
      <c r="BF343" s="124">
        <f>SUM(BF328:BF342)</f>
        <v>0</v>
      </c>
      <c r="BG343" s="270">
        <f>IF(BC343=0,0,(BC343/BB343*100))</f>
        <v>61.53846153846154</v>
      </c>
      <c r="BH343" s="270">
        <f>IF(BF343=0,0,(BF343/BE343*100))</f>
        <v>0</v>
      </c>
      <c r="BI343" s="124">
        <v>53</v>
      </c>
      <c r="BJ343" s="124">
        <v>5</v>
      </c>
      <c r="BK343" s="124"/>
      <c r="BM343" s="377" t="s">
        <v>1381</v>
      </c>
      <c r="BN343" s="377"/>
      <c r="BO343" s="124" t="s">
        <v>1382</v>
      </c>
      <c r="BP343" s="230">
        <f>BR343/BX343</f>
        <v>7.8113207547169807</v>
      </c>
      <c r="BQ343" s="124">
        <f>SUM(BQ328:BQ342)</f>
        <v>480</v>
      </c>
      <c r="BR343" s="124">
        <f>SUM(BR328:BR342)</f>
        <v>414</v>
      </c>
      <c r="BS343" s="124"/>
      <c r="BT343" s="124">
        <f>SUM(BT328:BT342)</f>
        <v>0</v>
      </c>
      <c r="BU343" s="124">
        <f>SUM(BU328:BU342)</f>
        <v>0</v>
      </c>
      <c r="BV343" s="225">
        <f>IF(BR343=0,0,(BR343/BQ343*100))</f>
        <v>86.25</v>
      </c>
      <c r="BW343" s="225">
        <f>IF(BU343=0,0,(BU343/BT343*100))</f>
        <v>0</v>
      </c>
      <c r="BX343" s="124">
        <v>53</v>
      </c>
      <c r="BY343" s="124">
        <v>5</v>
      </c>
      <c r="BZ343" s="124"/>
      <c r="CB343" s="377" t="s">
        <v>1381</v>
      </c>
      <c r="CC343" s="377"/>
      <c r="CD343" s="124"/>
      <c r="CE343" s="124"/>
      <c r="CF343" s="124">
        <f>SUM(CF328:CF342)</f>
        <v>0</v>
      </c>
      <c r="CG343" s="124">
        <f>SUM(CG328:CG342)</f>
        <v>0</v>
      </c>
      <c r="CH343" s="124"/>
      <c r="CI343" s="124">
        <f>SUM(CI328:CI342)</f>
        <v>0</v>
      </c>
      <c r="CJ343" s="124">
        <f>SUM(CJ328:CJ342)</f>
        <v>0</v>
      </c>
      <c r="CK343" s="225">
        <f>IF(CG343=0,0,(CG343/CF343*100))</f>
        <v>0</v>
      </c>
      <c r="CL343" s="225">
        <f>IF(CJ343=0,0,(CJ343/CI343*100))</f>
        <v>0</v>
      </c>
      <c r="CM343" s="124"/>
      <c r="CN343" s="124"/>
      <c r="CO343" s="124"/>
    </row>
    <row r="344" spans="1:93" hidden="1">
      <c r="A344" s="124">
        <v>1</v>
      </c>
      <c r="B344" s="368" t="s">
        <v>1392</v>
      </c>
      <c r="C344" s="31"/>
      <c r="D344" s="24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374"/>
      <c r="Q344" s="72"/>
      <c r="R344" s="124">
        <v>1</v>
      </c>
      <c r="S344" s="373" t="s">
        <v>1392</v>
      </c>
      <c r="T344" s="31"/>
      <c r="U344" s="24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428"/>
      <c r="AI344" s="124">
        <v>1</v>
      </c>
      <c r="AJ344" s="373" t="s">
        <v>1392</v>
      </c>
      <c r="AK344" s="31"/>
      <c r="AL344" s="24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377"/>
      <c r="AX344" s="124">
        <v>1</v>
      </c>
      <c r="AY344" s="373" t="s">
        <v>1392</v>
      </c>
      <c r="AZ344" s="31"/>
      <c r="BA344" s="32"/>
      <c r="BB344" s="124"/>
      <c r="BC344" s="124"/>
      <c r="BD344" s="124"/>
      <c r="BE344" s="124"/>
      <c r="BF344" s="124"/>
      <c r="BG344" s="271"/>
      <c r="BH344" s="271"/>
      <c r="BI344" s="124"/>
      <c r="BJ344" s="124"/>
      <c r="BK344" s="377"/>
      <c r="BM344" s="124">
        <v>1</v>
      </c>
      <c r="BN344" s="373" t="s">
        <v>1392</v>
      </c>
      <c r="BO344" s="31"/>
      <c r="BP344" s="32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374"/>
      <c r="CB344" s="124">
        <v>1</v>
      </c>
      <c r="CC344" s="373" t="s">
        <v>1392</v>
      </c>
      <c r="CD344" s="249"/>
      <c r="CE344" s="249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377"/>
    </row>
    <row r="345" spans="1:93" hidden="1">
      <c r="A345" s="124">
        <v>2</v>
      </c>
      <c r="B345" s="368"/>
      <c r="C345" s="31"/>
      <c r="D345" s="32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375"/>
      <c r="Q345" s="72"/>
      <c r="R345" s="124">
        <v>2</v>
      </c>
      <c r="S345" s="373"/>
      <c r="T345" s="31"/>
      <c r="U345" s="278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429"/>
      <c r="AI345" s="124">
        <v>2</v>
      </c>
      <c r="AJ345" s="373"/>
      <c r="AK345" s="31"/>
      <c r="AL345" s="278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377"/>
      <c r="AX345" s="124">
        <v>2</v>
      </c>
      <c r="AY345" s="373"/>
      <c r="AZ345" s="31"/>
      <c r="BA345" s="32"/>
      <c r="BB345" s="124"/>
      <c r="BC345" s="124"/>
      <c r="BD345" s="124"/>
      <c r="BE345" s="124"/>
      <c r="BF345" s="124"/>
      <c r="BG345" s="271"/>
      <c r="BH345" s="271"/>
      <c r="BI345" s="124"/>
      <c r="BJ345" s="124"/>
      <c r="BK345" s="377"/>
      <c r="BM345" s="124">
        <v>2</v>
      </c>
      <c r="BN345" s="373"/>
      <c r="BO345" s="31"/>
      <c r="BP345" s="32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375"/>
      <c r="CB345" s="124">
        <v>2</v>
      </c>
      <c r="CC345" s="373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377"/>
    </row>
    <row r="346" spans="1:93" hidden="1">
      <c r="A346" s="124">
        <v>3</v>
      </c>
      <c r="B346" s="368"/>
      <c r="C346" s="31"/>
      <c r="D346" s="32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375"/>
      <c r="Q346" s="72"/>
      <c r="R346" s="124">
        <v>3</v>
      </c>
      <c r="S346" s="373"/>
      <c r="T346" s="31"/>
      <c r="U346" s="32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429"/>
      <c r="AI346" s="124">
        <v>3</v>
      </c>
      <c r="AJ346" s="373"/>
      <c r="AK346" s="31"/>
      <c r="AL346" s="32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377"/>
      <c r="AX346" s="124">
        <v>3</v>
      </c>
      <c r="AY346" s="373"/>
      <c r="AZ346" s="31"/>
      <c r="BA346" s="245"/>
      <c r="BB346" s="124"/>
      <c r="BC346" s="124"/>
      <c r="BD346" s="124"/>
      <c r="BE346" s="124"/>
      <c r="BF346" s="124"/>
      <c r="BG346" s="271"/>
      <c r="BH346" s="271"/>
      <c r="BI346" s="124"/>
      <c r="BJ346" s="124"/>
      <c r="BK346" s="377"/>
      <c r="BM346" s="124">
        <v>3</v>
      </c>
      <c r="BN346" s="373"/>
      <c r="BO346" s="31"/>
      <c r="BP346" s="32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375"/>
      <c r="CB346" s="124">
        <v>3</v>
      </c>
      <c r="CC346" s="373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377"/>
    </row>
    <row r="347" spans="1:93" hidden="1">
      <c r="A347" s="124">
        <v>4</v>
      </c>
      <c r="B347" s="368"/>
      <c r="C347" s="31"/>
      <c r="D347" s="245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375"/>
      <c r="Q347" s="72"/>
      <c r="R347" s="124">
        <v>4</v>
      </c>
      <c r="S347" s="373"/>
      <c r="T347" s="31"/>
      <c r="U347" s="279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429"/>
      <c r="AI347" s="124">
        <v>4</v>
      </c>
      <c r="AJ347" s="373"/>
      <c r="AK347" s="31"/>
      <c r="AL347" s="32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377"/>
      <c r="AX347" s="124">
        <v>4</v>
      </c>
      <c r="AY347" s="373"/>
      <c r="AZ347" s="31"/>
      <c r="BA347" s="279"/>
      <c r="BB347" s="124"/>
      <c r="BC347" s="124"/>
      <c r="BD347" s="124"/>
      <c r="BE347" s="124"/>
      <c r="BF347" s="124"/>
      <c r="BG347" s="271"/>
      <c r="BH347" s="271"/>
      <c r="BI347" s="124"/>
      <c r="BJ347" s="124"/>
      <c r="BK347" s="377"/>
      <c r="BM347" s="124">
        <v>4</v>
      </c>
      <c r="BN347" s="373"/>
      <c r="BO347" s="31"/>
      <c r="BP347" s="278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375"/>
      <c r="CB347" s="124">
        <v>4</v>
      </c>
      <c r="CC347" s="373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377"/>
    </row>
    <row r="348" spans="1:93" hidden="1">
      <c r="A348" s="124">
        <v>5</v>
      </c>
      <c r="B348" s="368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375"/>
      <c r="Q348" s="72"/>
      <c r="R348" s="124">
        <v>5</v>
      </c>
      <c r="S348" s="373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429"/>
      <c r="AI348" s="124">
        <v>5</v>
      </c>
      <c r="AJ348" s="373"/>
      <c r="AK348" s="31"/>
      <c r="AL348" s="279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377"/>
      <c r="AX348" s="124">
        <v>5</v>
      </c>
      <c r="AY348" s="373"/>
      <c r="AZ348" s="124"/>
      <c r="BA348" s="229"/>
      <c r="BB348" s="124"/>
      <c r="BC348" s="124"/>
      <c r="BD348" s="124"/>
      <c r="BE348" s="124"/>
      <c r="BF348" s="124"/>
      <c r="BG348" s="271"/>
      <c r="BH348" s="271"/>
      <c r="BI348" s="124"/>
      <c r="BJ348" s="124"/>
      <c r="BK348" s="377"/>
      <c r="BM348" s="124">
        <v>5</v>
      </c>
      <c r="BN348" s="373"/>
      <c r="BO348" s="31"/>
      <c r="BP348" s="24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375"/>
      <c r="CB348" s="124">
        <v>5</v>
      </c>
      <c r="CC348" s="373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377"/>
    </row>
    <row r="349" spans="1:93" hidden="1">
      <c r="A349" s="124">
        <v>6</v>
      </c>
      <c r="B349" s="368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375"/>
      <c r="Q349" s="72"/>
      <c r="R349" s="124">
        <v>6</v>
      </c>
      <c r="S349" s="373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429"/>
      <c r="AI349" s="124">
        <v>6</v>
      </c>
      <c r="AJ349" s="373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377"/>
      <c r="AX349" s="124">
        <v>6</v>
      </c>
      <c r="AY349" s="373"/>
      <c r="AZ349" s="124"/>
      <c r="BA349" s="124"/>
      <c r="BB349" s="124"/>
      <c r="BC349" s="124"/>
      <c r="BD349" s="124"/>
      <c r="BE349" s="124"/>
      <c r="BF349" s="124"/>
      <c r="BG349" s="271"/>
      <c r="BH349" s="271"/>
      <c r="BI349" s="124"/>
      <c r="BJ349" s="124"/>
      <c r="BK349" s="377"/>
      <c r="BM349" s="124">
        <v>6</v>
      </c>
      <c r="BN349" s="373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375"/>
      <c r="CB349" s="124">
        <v>6</v>
      </c>
      <c r="CC349" s="373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377"/>
    </row>
    <row r="350" spans="1:93" hidden="1">
      <c r="A350" s="124">
        <v>7</v>
      </c>
      <c r="B350" s="368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375"/>
      <c r="Q350" s="72"/>
      <c r="R350" s="124">
        <v>7</v>
      </c>
      <c r="S350" s="373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429"/>
      <c r="AI350" s="124">
        <v>7</v>
      </c>
      <c r="AJ350" s="373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377"/>
      <c r="AX350" s="124">
        <v>7</v>
      </c>
      <c r="AY350" s="373"/>
      <c r="AZ350" s="124"/>
      <c r="BA350" s="124"/>
      <c r="BB350" s="124"/>
      <c r="BC350" s="124"/>
      <c r="BD350" s="124"/>
      <c r="BE350" s="124"/>
      <c r="BF350" s="124"/>
      <c r="BG350" s="271"/>
      <c r="BH350" s="271"/>
      <c r="BI350" s="124"/>
      <c r="BJ350" s="124"/>
      <c r="BK350" s="377"/>
      <c r="BM350" s="124">
        <v>7</v>
      </c>
      <c r="BN350" s="373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375"/>
      <c r="CB350" s="124">
        <v>7</v>
      </c>
      <c r="CC350" s="373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377"/>
    </row>
    <row r="351" spans="1:93" hidden="1">
      <c r="A351" s="124">
        <v>8</v>
      </c>
      <c r="B351" s="368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375"/>
      <c r="Q351" s="72"/>
      <c r="R351" s="124">
        <v>8</v>
      </c>
      <c r="S351" s="373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429"/>
      <c r="AI351" s="124">
        <v>8</v>
      </c>
      <c r="AJ351" s="373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377"/>
      <c r="AX351" s="124">
        <v>8</v>
      </c>
      <c r="AY351" s="373"/>
      <c r="AZ351" s="124"/>
      <c r="BA351" s="124"/>
      <c r="BB351" s="124"/>
      <c r="BC351" s="124"/>
      <c r="BD351" s="124"/>
      <c r="BE351" s="124"/>
      <c r="BF351" s="124"/>
      <c r="BG351" s="271"/>
      <c r="BH351" s="271"/>
      <c r="BI351" s="124"/>
      <c r="BJ351" s="124"/>
      <c r="BK351" s="377"/>
      <c r="BM351" s="124">
        <v>8</v>
      </c>
      <c r="BN351" s="373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375"/>
      <c r="CB351" s="124">
        <v>8</v>
      </c>
      <c r="CC351" s="373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377"/>
    </row>
    <row r="352" spans="1:93" hidden="1">
      <c r="A352" s="124">
        <v>9</v>
      </c>
      <c r="B352" s="368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375"/>
      <c r="Q352" s="72"/>
      <c r="R352" s="124">
        <v>9</v>
      </c>
      <c r="S352" s="373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429"/>
      <c r="AI352" s="124">
        <v>9</v>
      </c>
      <c r="AJ352" s="373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377"/>
      <c r="AX352" s="124">
        <v>9</v>
      </c>
      <c r="AY352" s="373"/>
      <c r="AZ352" s="124"/>
      <c r="BA352" s="124"/>
      <c r="BB352" s="124"/>
      <c r="BC352" s="124"/>
      <c r="BD352" s="124"/>
      <c r="BE352" s="124"/>
      <c r="BF352" s="124"/>
      <c r="BG352" s="271"/>
      <c r="BH352" s="271"/>
      <c r="BI352" s="124"/>
      <c r="BJ352" s="124"/>
      <c r="BK352" s="377"/>
      <c r="BM352" s="124">
        <v>9</v>
      </c>
      <c r="BN352" s="373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375"/>
      <c r="CB352" s="124">
        <v>9</v>
      </c>
      <c r="CC352" s="373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377"/>
    </row>
    <row r="353" spans="1:93" hidden="1">
      <c r="A353" s="124">
        <v>10</v>
      </c>
      <c r="B353" s="368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375"/>
      <c r="Q353" s="72"/>
      <c r="R353" s="124">
        <v>10</v>
      </c>
      <c r="S353" s="373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429"/>
      <c r="AI353" s="124">
        <v>10</v>
      </c>
      <c r="AJ353" s="373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377"/>
      <c r="AX353" s="124">
        <v>10</v>
      </c>
      <c r="AY353" s="373"/>
      <c r="AZ353" s="124"/>
      <c r="BA353" s="124"/>
      <c r="BB353" s="124"/>
      <c r="BC353" s="124"/>
      <c r="BD353" s="124"/>
      <c r="BE353" s="124"/>
      <c r="BF353" s="124"/>
      <c r="BG353" s="271"/>
      <c r="BH353" s="271"/>
      <c r="BI353" s="124"/>
      <c r="BJ353" s="124"/>
      <c r="BK353" s="377"/>
      <c r="BM353" s="124">
        <v>10</v>
      </c>
      <c r="BN353" s="373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375"/>
      <c r="CB353" s="124">
        <v>10</v>
      </c>
      <c r="CC353" s="373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377"/>
    </row>
    <row r="354" spans="1:93" hidden="1">
      <c r="A354" s="124">
        <v>11</v>
      </c>
      <c r="B354" s="368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375"/>
      <c r="Q354" s="72"/>
      <c r="R354" s="124">
        <v>11</v>
      </c>
      <c r="S354" s="373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429"/>
      <c r="AI354" s="124">
        <v>11</v>
      </c>
      <c r="AJ354" s="373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377"/>
      <c r="AX354" s="124">
        <v>11</v>
      </c>
      <c r="AY354" s="373"/>
      <c r="AZ354" s="124"/>
      <c r="BA354" s="124"/>
      <c r="BB354" s="124"/>
      <c r="BC354" s="124"/>
      <c r="BD354" s="124"/>
      <c r="BE354" s="124"/>
      <c r="BF354" s="124"/>
      <c r="BG354" s="271"/>
      <c r="BH354" s="271"/>
      <c r="BI354" s="124"/>
      <c r="BJ354" s="124"/>
      <c r="BK354" s="377"/>
      <c r="BM354" s="124">
        <v>11</v>
      </c>
      <c r="BN354" s="373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375"/>
      <c r="CB354" s="124">
        <v>11</v>
      </c>
      <c r="CC354" s="373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377"/>
    </row>
    <row r="355" spans="1:93" hidden="1">
      <c r="A355" s="124">
        <v>12</v>
      </c>
      <c r="B355" s="368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375"/>
      <c r="Q355" s="72"/>
      <c r="R355" s="124">
        <v>12</v>
      </c>
      <c r="S355" s="373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429"/>
      <c r="AI355" s="124">
        <v>12</v>
      </c>
      <c r="AJ355" s="373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377"/>
      <c r="AX355" s="124">
        <v>12</v>
      </c>
      <c r="AY355" s="373"/>
      <c r="AZ355" s="124"/>
      <c r="BA355" s="124"/>
      <c r="BB355" s="124"/>
      <c r="BC355" s="124"/>
      <c r="BD355" s="124"/>
      <c r="BE355" s="124"/>
      <c r="BF355" s="124"/>
      <c r="BG355" s="271"/>
      <c r="BH355" s="271"/>
      <c r="BI355" s="124"/>
      <c r="BJ355" s="124"/>
      <c r="BK355" s="377"/>
      <c r="BM355" s="124">
        <v>12</v>
      </c>
      <c r="BN355" s="373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375"/>
      <c r="CB355" s="124">
        <v>12</v>
      </c>
      <c r="CC355" s="373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377"/>
    </row>
    <row r="356" spans="1:93" hidden="1">
      <c r="A356" s="124">
        <v>13</v>
      </c>
      <c r="B356" s="368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375"/>
      <c r="Q356" s="72"/>
      <c r="R356" s="124">
        <v>13</v>
      </c>
      <c r="S356" s="373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429"/>
      <c r="AI356" s="124">
        <v>13</v>
      </c>
      <c r="AJ356" s="373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377"/>
      <c r="AX356" s="124">
        <v>13</v>
      </c>
      <c r="AY356" s="373"/>
      <c r="AZ356" s="124"/>
      <c r="BA356" s="124"/>
      <c r="BB356" s="124"/>
      <c r="BC356" s="124"/>
      <c r="BD356" s="124"/>
      <c r="BE356" s="124"/>
      <c r="BF356" s="124"/>
      <c r="BG356" s="271"/>
      <c r="BH356" s="271"/>
      <c r="BI356" s="124"/>
      <c r="BJ356" s="124"/>
      <c r="BK356" s="377"/>
      <c r="BM356" s="124">
        <v>13</v>
      </c>
      <c r="BN356" s="373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375"/>
      <c r="CB356" s="124">
        <v>13</v>
      </c>
      <c r="CC356" s="373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377"/>
    </row>
    <row r="357" spans="1:93" hidden="1">
      <c r="A357" s="124">
        <v>14</v>
      </c>
      <c r="B357" s="368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375"/>
      <c r="Q357" s="72"/>
      <c r="R357" s="124">
        <v>14</v>
      </c>
      <c r="S357" s="373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429"/>
      <c r="AI357" s="124">
        <v>14</v>
      </c>
      <c r="AJ357" s="373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377"/>
      <c r="AX357" s="124">
        <v>14</v>
      </c>
      <c r="AY357" s="373"/>
      <c r="AZ357" s="124"/>
      <c r="BA357" s="124"/>
      <c r="BB357" s="124"/>
      <c r="BC357" s="124"/>
      <c r="BD357" s="124"/>
      <c r="BE357" s="124"/>
      <c r="BF357" s="124"/>
      <c r="BG357" s="271"/>
      <c r="BH357" s="271"/>
      <c r="BI357" s="124"/>
      <c r="BJ357" s="124"/>
      <c r="BK357" s="377"/>
      <c r="BM357" s="124">
        <v>14</v>
      </c>
      <c r="BN357" s="373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375"/>
      <c r="CB357" s="124">
        <v>14</v>
      </c>
      <c r="CC357" s="373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377"/>
    </row>
    <row r="358" spans="1:93" hidden="1">
      <c r="A358" s="124">
        <v>15</v>
      </c>
      <c r="B358" s="368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376"/>
      <c r="Q358" s="72"/>
      <c r="R358" s="124">
        <v>15</v>
      </c>
      <c r="S358" s="373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430"/>
      <c r="AI358" s="124">
        <v>15</v>
      </c>
      <c r="AJ358" s="373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377"/>
      <c r="AX358" s="124">
        <v>15</v>
      </c>
      <c r="AY358" s="373"/>
      <c r="AZ358" s="124"/>
      <c r="BA358" s="124"/>
      <c r="BB358" s="124"/>
      <c r="BC358" s="124"/>
      <c r="BD358" s="124"/>
      <c r="BE358" s="124"/>
      <c r="BF358" s="124"/>
      <c r="BG358" s="271"/>
      <c r="BH358" s="271"/>
      <c r="BI358" s="124"/>
      <c r="BJ358" s="124"/>
      <c r="BK358" s="377"/>
      <c r="BM358" s="124">
        <v>15</v>
      </c>
      <c r="BN358" s="373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376"/>
      <c r="CB358" s="124">
        <v>15</v>
      </c>
      <c r="CC358" s="373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377"/>
    </row>
    <row r="359" spans="1:93" ht="15.75" hidden="1">
      <c r="A359" s="363" t="s">
        <v>1381</v>
      </c>
      <c r="B359" s="363"/>
      <c r="C359" s="124" t="s">
        <v>1382</v>
      </c>
      <c r="D359" s="230" t="e">
        <f>F359/N359</f>
        <v>#DIV/0!</v>
      </c>
      <c r="E359" s="220">
        <f>SUM(E344:E358)</f>
        <v>0</v>
      </c>
      <c r="F359" s="220">
        <f>SUM(F344:F358)</f>
        <v>0</v>
      </c>
      <c r="G359" s="220"/>
      <c r="H359" s="220"/>
      <c r="I359" s="124"/>
      <c r="J359" s="124">
        <f>SUM(J344:J358)</f>
        <v>0</v>
      </c>
      <c r="K359" s="124">
        <f>SUM(K344:K358)</f>
        <v>0</v>
      </c>
      <c r="L359" s="225">
        <f>IF(F359=0,0,(F359/E359*100))</f>
        <v>0</v>
      </c>
      <c r="M359" s="225">
        <f>IF(K359=0,0,(K359/J359*100))</f>
        <v>0</v>
      </c>
      <c r="N359" s="124"/>
      <c r="O359" s="124"/>
      <c r="P359" s="124"/>
      <c r="Q359" s="72"/>
      <c r="R359" s="363" t="s">
        <v>1381</v>
      </c>
      <c r="S359" s="363"/>
      <c r="T359" s="124" t="s">
        <v>1382</v>
      </c>
      <c r="U359" s="230" t="e">
        <f>W359/AE359</f>
        <v>#DIV/0!</v>
      </c>
      <c r="V359" s="220">
        <f>SUM(V344:V358)</f>
        <v>0</v>
      </c>
      <c r="W359" s="220">
        <f>SUM(W344:W358)</f>
        <v>0</v>
      </c>
      <c r="X359" s="220"/>
      <c r="Y359" s="220"/>
      <c r="Z359" s="220"/>
      <c r="AA359" s="220">
        <f>SUM(AA344:AA358)</f>
        <v>0</v>
      </c>
      <c r="AB359" s="220">
        <f>SUM(AB344:AB358)</f>
        <v>0</v>
      </c>
      <c r="AC359" s="225">
        <f>IF(W359=0,0,(W359/V359*100))</f>
        <v>0</v>
      </c>
      <c r="AD359" s="225">
        <f>IF(AB359=0,0,(AB359/AA359*100))</f>
        <v>0</v>
      </c>
      <c r="AE359" s="124"/>
      <c r="AF359" s="124"/>
      <c r="AG359" s="124"/>
      <c r="AI359" s="377" t="s">
        <v>1381</v>
      </c>
      <c r="AJ359" s="377"/>
      <c r="AK359" s="124"/>
      <c r="AL359" s="124"/>
      <c r="AM359" s="124">
        <f>SUM(AM344:AM358)</f>
        <v>0</v>
      </c>
      <c r="AN359" s="124">
        <f>SUM(AN344:AN358)</f>
        <v>0</v>
      </c>
      <c r="AO359" s="124"/>
      <c r="AP359" s="124">
        <f>SUM(AP344:AP358)</f>
        <v>0</v>
      </c>
      <c r="AQ359" s="124">
        <f>SUM(AQ344:AQ358)</f>
        <v>0</v>
      </c>
      <c r="AR359" s="225">
        <f>IF(AN359=0,0,(AN359/AM359*100))</f>
        <v>0</v>
      </c>
      <c r="AS359" s="225">
        <f>IF(AQ359=0,0,(AQ359/AP359*100))</f>
        <v>0</v>
      </c>
      <c r="AT359" s="124"/>
      <c r="AU359" s="124"/>
      <c r="AV359" s="124"/>
      <c r="AX359" s="377" t="s">
        <v>1381</v>
      </c>
      <c r="AY359" s="377"/>
      <c r="AZ359" s="124"/>
      <c r="BA359" s="124"/>
      <c r="BB359" s="124">
        <f>SUM(BB344:BB358)</f>
        <v>0</v>
      </c>
      <c r="BC359" s="124">
        <f>SUM(BC344:BC358)</f>
        <v>0</v>
      </c>
      <c r="BD359" s="124"/>
      <c r="BE359" s="124">
        <f>SUM(BE344:BE358)</f>
        <v>0</v>
      </c>
      <c r="BF359" s="124">
        <f>SUM(BF344:BF358)</f>
        <v>0</v>
      </c>
      <c r="BG359" s="270">
        <f>IF(BC359=0,0,(BC359/BB359*100))</f>
        <v>0</v>
      </c>
      <c r="BH359" s="270">
        <f>IF(BF359=0,0,(BF359/BE359*100))</f>
        <v>0</v>
      </c>
      <c r="BI359" s="124"/>
      <c r="BJ359" s="124"/>
      <c r="BK359" s="124"/>
      <c r="BM359" s="377" t="s">
        <v>1381</v>
      </c>
      <c r="BN359" s="377"/>
      <c r="BO359" s="124" t="s">
        <v>1382</v>
      </c>
      <c r="BP359" s="230" t="e">
        <f>BR359/BX359</f>
        <v>#DIV/0!</v>
      </c>
      <c r="BQ359" s="124">
        <f>SUM(BQ344:BQ358)</f>
        <v>0</v>
      </c>
      <c r="BR359" s="124">
        <f>SUM(BR344:BR358)</f>
        <v>0</v>
      </c>
      <c r="BS359" s="124"/>
      <c r="BT359" s="124">
        <f>SUM(BT344:BT358)</f>
        <v>0</v>
      </c>
      <c r="BU359" s="124">
        <f>SUM(BU344:BU358)</f>
        <v>0</v>
      </c>
      <c r="BV359" s="225">
        <f>IF(BR359=0,0,(BR359/BQ359*100))</f>
        <v>0</v>
      </c>
      <c r="BW359" s="225">
        <f>IF(BU359=0,0,(BU359/BT359*100))</f>
        <v>0</v>
      </c>
      <c r="BX359" s="124"/>
      <c r="BY359" s="124"/>
      <c r="BZ359" s="124"/>
      <c r="CB359" s="377" t="s">
        <v>1381</v>
      </c>
      <c r="CC359" s="377"/>
      <c r="CD359" s="124"/>
      <c r="CE359" s="124"/>
      <c r="CF359" s="124">
        <f>SUM(CF344:CF358)</f>
        <v>0</v>
      </c>
      <c r="CG359" s="124">
        <f>SUM(CG344:CG358)</f>
        <v>0</v>
      </c>
      <c r="CH359" s="124"/>
      <c r="CI359" s="124">
        <f>SUM(CI344:CI358)</f>
        <v>0</v>
      </c>
      <c r="CJ359" s="124">
        <f>SUM(CJ344:CJ358)</f>
        <v>0</v>
      </c>
      <c r="CK359" s="225">
        <f>IF(CG359=0,0,(CG359/CF359*100))</f>
        <v>0</v>
      </c>
      <c r="CL359" s="225">
        <f>IF(CJ359=0,0,(CJ359/CI359*100))</f>
        <v>0</v>
      </c>
      <c r="CM359" s="124"/>
      <c r="CN359" s="124"/>
      <c r="CO359" s="124"/>
    </row>
    <row r="360" spans="1:93" hidden="1">
      <c r="A360" s="124">
        <v>1</v>
      </c>
      <c r="B360" s="368" t="s">
        <v>1393</v>
      </c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377"/>
      <c r="Q360" s="72"/>
      <c r="R360" s="124">
        <v>1</v>
      </c>
      <c r="S360" s="373" t="s">
        <v>1393</v>
      </c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377"/>
      <c r="AI360" s="124">
        <v>1</v>
      </c>
      <c r="AJ360" s="373" t="s">
        <v>1393</v>
      </c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377"/>
      <c r="AX360" s="124">
        <v>1</v>
      </c>
      <c r="AY360" s="373" t="s">
        <v>1393</v>
      </c>
      <c r="AZ360" s="124"/>
      <c r="BA360" s="124"/>
      <c r="BB360" s="124"/>
      <c r="BC360" s="124"/>
      <c r="BD360" s="124"/>
      <c r="BE360" s="124"/>
      <c r="BF360" s="124"/>
      <c r="BG360" s="271"/>
      <c r="BH360" s="271"/>
      <c r="BI360" s="124"/>
      <c r="BJ360" s="124"/>
      <c r="BK360" s="377"/>
      <c r="BM360" s="124">
        <v>1</v>
      </c>
      <c r="BN360" s="373" t="s">
        <v>1393</v>
      </c>
      <c r="BO360" s="31"/>
      <c r="BP360" s="279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377"/>
      <c r="CB360" s="124">
        <v>1</v>
      </c>
      <c r="CC360" s="373" t="s">
        <v>1393</v>
      </c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377"/>
    </row>
    <row r="361" spans="1:93" hidden="1">
      <c r="A361" s="124">
        <v>2</v>
      </c>
      <c r="B361" s="368"/>
      <c r="C361" s="234"/>
      <c r="D361" s="23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377"/>
      <c r="Q361" s="72"/>
      <c r="R361" s="124">
        <v>2</v>
      </c>
      <c r="S361" s="373"/>
      <c r="T361" s="234"/>
      <c r="U361" s="23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377"/>
      <c r="AI361" s="124">
        <v>2</v>
      </c>
      <c r="AJ361" s="373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377"/>
      <c r="AX361" s="124">
        <v>2</v>
      </c>
      <c r="AY361" s="373"/>
      <c r="AZ361" s="124"/>
      <c r="BA361" s="229"/>
      <c r="BB361" s="124"/>
      <c r="BC361" s="124"/>
      <c r="BD361" s="124"/>
      <c r="BE361" s="124"/>
      <c r="BF361" s="124"/>
      <c r="BG361" s="271"/>
      <c r="BH361" s="271"/>
      <c r="BI361" s="124"/>
      <c r="BJ361" s="124"/>
      <c r="BK361" s="377"/>
      <c r="BM361" s="124">
        <v>2</v>
      </c>
      <c r="BN361" s="373"/>
      <c r="BO361" s="31"/>
      <c r="BP361" s="245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377"/>
      <c r="CB361" s="124">
        <v>2</v>
      </c>
      <c r="CC361" s="373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377"/>
    </row>
    <row r="362" spans="1:93" hidden="1">
      <c r="A362" s="124">
        <v>3</v>
      </c>
      <c r="B362" s="368"/>
      <c r="C362" s="234"/>
      <c r="D362" s="23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377"/>
      <c r="Q362" s="72"/>
      <c r="R362" s="124">
        <v>3</v>
      </c>
      <c r="S362" s="373"/>
      <c r="T362" s="234"/>
      <c r="U362" s="23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377"/>
      <c r="AI362" s="124">
        <v>3</v>
      </c>
      <c r="AJ362" s="373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377"/>
      <c r="AX362" s="124">
        <v>3</v>
      </c>
      <c r="AY362" s="373"/>
      <c r="AZ362" s="124"/>
      <c r="BA362" s="124"/>
      <c r="BB362" s="124"/>
      <c r="BC362" s="124"/>
      <c r="BD362" s="124"/>
      <c r="BE362" s="124"/>
      <c r="BF362" s="124"/>
      <c r="BG362" s="271"/>
      <c r="BH362" s="271"/>
      <c r="BI362" s="124"/>
      <c r="BJ362" s="124"/>
      <c r="BK362" s="377"/>
      <c r="BM362" s="124">
        <v>3</v>
      </c>
      <c r="BN362" s="373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377"/>
      <c r="CB362" s="124">
        <v>3</v>
      </c>
      <c r="CC362" s="373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377"/>
    </row>
    <row r="363" spans="1:93" hidden="1">
      <c r="A363" s="124">
        <v>4</v>
      </c>
      <c r="B363" s="368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377"/>
      <c r="Q363" s="72"/>
      <c r="R363" s="124">
        <v>4</v>
      </c>
      <c r="S363" s="373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377"/>
      <c r="AI363" s="124">
        <v>4</v>
      </c>
      <c r="AJ363" s="373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377"/>
      <c r="AX363" s="124">
        <v>4</v>
      </c>
      <c r="AY363" s="373"/>
      <c r="AZ363" s="124"/>
      <c r="BA363" s="124"/>
      <c r="BB363" s="124"/>
      <c r="BC363" s="124"/>
      <c r="BD363" s="124"/>
      <c r="BE363" s="124"/>
      <c r="BF363" s="124"/>
      <c r="BG363" s="271"/>
      <c r="BH363" s="271"/>
      <c r="BI363" s="124"/>
      <c r="BJ363" s="124"/>
      <c r="BK363" s="377"/>
      <c r="BM363" s="124">
        <v>4</v>
      </c>
      <c r="BN363" s="373"/>
      <c r="BO363" s="229"/>
      <c r="BP363" s="229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377"/>
      <c r="CB363" s="124">
        <v>4</v>
      </c>
      <c r="CC363" s="373"/>
      <c r="CD363" s="229"/>
      <c r="CE363" s="229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377"/>
    </row>
    <row r="364" spans="1:93" hidden="1">
      <c r="A364" s="124">
        <v>5</v>
      </c>
      <c r="B364" s="368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377"/>
      <c r="Q364" s="72"/>
      <c r="R364" s="124">
        <v>5</v>
      </c>
      <c r="S364" s="373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377"/>
      <c r="AI364" s="124">
        <v>5</v>
      </c>
      <c r="AJ364" s="373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377"/>
      <c r="AX364" s="124">
        <v>5</v>
      </c>
      <c r="AY364" s="373"/>
      <c r="AZ364" s="124"/>
      <c r="BA364" s="124"/>
      <c r="BB364" s="124"/>
      <c r="BC364" s="124"/>
      <c r="BD364" s="124"/>
      <c r="BE364" s="124"/>
      <c r="BF364" s="124"/>
      <c r="BG364" s="271"/>
      <c r="BH364" s="271"/>
      <c r="BI364" s="124"/>
      <c r="BJ364" s="124"/>
      <c r="BK364" s="377"/>
      <c r="BM364" s="124">
        <v>5</v>
      </c>
      <c r="BN364" s="373"/>
      <c r="BO364" s="234"/>
      <c r="BP364" s="23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377"/>
      <c r="CB364" s="124">
        <v>5</v>
      </c>
      <c r="CC364" s="373"/>
      <c r="CD364" s="234"/>
      <c r="CE364" s="23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377"/>
    </row>
    <row r="365" spans="1:93" hidden="1">
      <c r="A365" s="124">
        <v>6</v>
      </c>
      <c r="B365" s="368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377"/>
      <c r="Q365" s="72"/>
      <c r="R365" s="124">
        <v>6</v>
      </c>
      <c r="S365" s="373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377"/>
      <c r="AI365" s="124">
        <v>6</v>
      </c>
      <c r="AJ365" s="373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377"/>
      <c r="AX365" s="124">
        <v>6</v>
      </c>
      <c r="AY365" s="373"/>
      <c r="AZ365" s="124"/>
      <c r="BA365" s="124"/>
      <c r="BB365" s="124"/>
      <c r="BC365" s="124"/>
      <c r="BD365" s="124"/>
      <c r="BE365" s="124"/>
      <c r="BF365" s="124"/>
      <c r="BG365" s="271"/>
      <c r="BH365" s="271"/>
      <c r="BI365" s="124"/>
      <c r="BJ365" s="124"/>
      <c r="BK365" s="377"/>
      <c r="BM365" s="124">
        <v>6</v>
      </c>
      <c r="BN365" s="373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377"/>
      <c r="CB365" s="124">
        <v>6</v>
      </c>
      <c r="CC365" s="373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377"/>
    </row>
    <row r="366" spans="1:93" hidden="1">
      <c r="A366" s="124">
        <v>7</v>
      </c>
      <c r="B366" s="368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377"/>
      <c r="Q366" s="72"/>
      <c r="R366" s="124">
        <v>7</v>
      </c>
      <c r="S366" s="373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377"/>
      <c r="AI366" s="124">
        <v>7</v>
      </c>
      <c r="AJ366" s="373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377"/>
      <c r="AX366" s="124">
        <v>7</v>
      </c>
      <c r="AY366" s="373"/>
      <c r="AZ366" s="124"/>
      <c r="BA366" s="124"/>
      <c r="BB366" s="124"/>
      <c r="BC366" s="124"/>
      <c r="BD366" s="124"/>
      <c r="BE366" s="124"/>
      <c r="BF366" s="124"/>
      <c r="BG366" s="271"/>
      <c r="BH366" s="271"/>
      <c r="BI366" s="124"/>
      <c r="BJ366" s="124"/>
      <c r="BK366" s="377"/>
      <c r="BM366" s="124">
        <v>7</v>
      </c>
      <c r="BN366" s="373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377"/>
      <c r="CB366" s="124">
        <v>7</v>
      </c>
      <c r="CC366" s="373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377"/>
    </row>
    <row r="367" spans="1:93" hidden="1">
      <c r="A367" s="124">
        <v>8</v>
      </c>
      <c r="B367" s="368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377"/>
      <c r="Q367" s="72"/>
      <c r="R367" s="124">
        <v>8</v>
      </c>
      <c r="S367" s="373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377"/>
      <c r="AI367" s="124">
        <v>8</v>
      </c>
      <c r="AJ367" s="373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377"/>
      <c r="AX367" s="124">
        <v>8</v>
      </c>
      <c r="AY367" s="373"/>
      <c r="AZ367" s="124"/>
      <c r="BA367" s="124"/>
      <c r="BB367" s="124"/>
      <c r="BC367" s="124"/>
      <c r="BD367" s="124"/>
      <c r="BE367" s="124"/>
      <c r="BF367" s="124"/>
      <c r="BG367" s="271"/>
      <c r="BH367" s="271"/>
      <c r="BI367" s="124"/>
      <c r="BJ367" s="124"/>
      <c r="BK367" s="377"/>
      <c r="BM367" s="124">
        <v>8</v>
      </c>
      <c r="BN367" s="373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377"/>
      <c r="CB367" s="124">
        <v>8</v>
      </c>
      <c r="CC367" s="373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377"/>
    </row>
    <row r="368" spans="1:93" hidden="1">
      <c r="A368" s="124">
        <v>9</v>
      </c>
      <c r="B368" s="368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377"/>
      <c r="Q368" s="72"/>
      <c r="R368" s="124">
        <v>9</v>
      </c>
      <c r="S368" s="373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377"/>
      <c r="AI368" s="124">
        <v>9</v>
      </c>
      <c r="AJ368" s="373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377"/>
      <c r="AX368" s="124">
        <v>9</v>
      </c>
      <c r="AY368" s="373"/>
      <c r="AZ368" s="124"/>
      <c r="BA368" s="124"/>
      <c r="BB368" s="124"/>
      <c r="BC368" s="124"/>
      <c r="BD368" s="124"/>
      <c r="BE368" s="124"/>
      <c r="BF368" s="124"/>
      <c r="BG368" s="271"/>
      <c r="BH368" s="271"/>
      <c r="BI368" s="124"/>
      <c r="BJ368" s="124"/>
      <c r="BK368" s="377"/>
      <c r="BM368" s="124">
        <v>9</v>
      </c>
      <c r="BN368" s="373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377"/>
      <c r="CB368" s="124">
        <v>9</v>
      </c>
      <c r="CC368" s="373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377"/>
    </row>
    <row r="369" spans="1:93" hidden="1">
      <c r="A369" s="124">
        <v>10</v>
      </c>
      <c r="B369" s="368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377"/>
      <c r="Q369" s="72"/>
      <c r="R369" s="124">
        <v>10</v>
      </c>
      <c r="S369" s="373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377"/>
      <c r="AI369" s="124">
        <v>10</v>
      </c>
      <c r="AJ369" s="373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377"/>
      <c r="AX369" s="124">
        <v>10</v>
      </c>
      <c r="AY369" s="373"/>
      <c r="AZ369" s="124"/>
      <c r="BA369" s="124"/>
      <c r="BB369" s="124"/>
      <c r="BC369" s="124"/>
      <c r="BD369" s="124"/>
      <c r="BE369" s="124"/>
      <c r="BF369" s="124"/>
      <c r="BG369" s="271"/>
      <c r="BH369" s="271"/>
      <c r="BI369" s="124"/>
      <c r="BJ369" s="124"/>
      <c r="BK369" s="377"/>
      <c r="BM369" s="124">
        <v>10</v>
      </c>
      <c r="BN369" s="373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377"/>
      <c r="CB369" s="124">
        <v>10</v>
      </c>
      <c r="CC369" s="373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377"/>
    </row>
    <row r="370" spans="1:93" hidden="1">
      <c r="A370" s="124">
        <v>11</v>
      </c>
      <c r="B370" s="368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377"/>
      <c r="Q370" s="72"/>
      <c r="R370" s="124">
        <v>11</v>
      </c>
      <c r="S370" s="373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377"/>
      <c r="AI370" s="124">
        <v>11</v>
      </c>
      <c r="AJ370" s="373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377"/>
      <c r="AX370" s="124">
        <v>11</v>
      </c>
      <c r="AY370" s="373"/>
      <c r="AZ370" s="124"/>
      <c r="BA370" s="124"/>
      <c r="BB370" s="124"/>
      <c r="BC370" s="124"/>
      <c r="BD370" s="124"/>
      <c r="BE370" s="124"/>
      <c r="BF370" s="124"/>
      <c r="BG370" s="271"/>
      <c r="BH370" s="271"/>
      <c r="BI370" s="124"/>
      <c r="BJ370" s="124"/>
      <c r="BK370" s="377"/>
      <c r="BM370" s="124">
        <v>11</v>
      </c>
      <c r="BN370" s="373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377"/>
      <c r="CB370" s="124">
        <v>11</v>
      </c>
      <c r="CC370" s="373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377"/>
    </row>
    <row r="371" spans="1:93" hidden="1">
      <c r="A371" s="124">
        <v>12</v>
      </c>
      <c r="B371" s="368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377"/>
      <c r="Q371" s="72"/>
      <c r="R371" s="124">
        <v>12</v>
      </c>
      <c r="S371" s="373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377"/>
      <c r="AI371" s="124">
        <v>12</v>
      </c>
      <c r="AJ371" s="373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377"/>
      <c r="AX371" s="124">
        <v>12</v>
      </c>
      <c r="AY371" s="373"/>
      <c r="AZ371" s="124"/>
      <c r="BA371" s="124"/>
      <c r="BB371" s="124"/>
      <c r="BC371" s="124"/>
      <c r="BD371" s="124"/>
      <c r="BE371" s="124"/>
      <c r="BF371" s="124"/>
      <c r="BG371" s="271"/>
      <c r="BH371" s="271"/>
      <c r="BI371" s="124"/>
      <c r="BJ371" s="124"/>
      <c r="BK371" s="377"/>
      <c r="BM371" s="124">
        <v>12</v>
      </c>
      <c r="BN371" s="373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377"/>
      <c r="CB371" s="124">
        <v>12</v>
      </c>
      <c r="CC371" s="373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377"/>
    </row>
    <row r="372" spans="1:93" hidden="1">
      <c r="A372" s="124">
        <v>13</v>
      </c>
      <c r="B372" s="368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377"/>
      <c r="Q372" s="72"/>
      <c r="R372" s="124">
        <v>13</v>
      </c>
      <c r="S372" s="373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377"/>
      <c r="AI372" s="124">
        <v>13</v>
      </c>
      <c r="AJ372" s="373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377"/>
      <c r="AX372" s="124">
        <v>13</v>
      </c>
      <c r="AY372" s="373"/>
      <c r="AZ372" s="124"/>
      <c r="BA372" s="124"/>
      <c r="BB372" s="124"/>
      <c r="BC372" s="124"/>
      <c r="BD372" s="124"/>
      <c r="BE372" s="124"/>
      <c r="BF372" s="124"/>
      <c r="BG372" s="271"/>
      <c r="BH372" s="271"/>
      <c r="BI372" s="124"/>
      <c r="BJ372" s="124"/>
      <c r="BK372" s="377"/>
      <c r="BM372" s="124">
        <v>13</v>
      </c>
      <c r="BN372" s="373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377"/>
      <c r="CB372" s="124">
        <v>13</v>
      </c>
      <c r="CC372" s="373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377"/>
    </row>
    <row r="373" spans="1:93" hidden="1">
      <c r="A373" s="124">
        <v>14</v>
      </c>
      <c r="B373" s="368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377"/>
      <c r="Q373" s="72"/>
      <c r="R373" s="124">
        <v>14</v>
      </c>
      <c r="S373" s="373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377"/>
      <c r="AI373" s="124">
        <v>14</v>
      </c>
      <c r="AJ373" s="373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377"/>
      <c r="AX373" s="124">
        <v>14</v>
      </c>
      <c r="AY373" s="373"/>
      <c r="AZ373" s="124"/>
      <c r="BA373" s="124"/>
      <c r="BB373" s="124"/>
      <c r="BC373" s="124"/>
      <c r="BD373" s="124"/>
      <c r="BE373" s="124"/>
      <c r="BF373" s="124"/>
      <c r="BG373" s="271"/>
      <c r="BH373" s="271"/>
      <c r="BI373" s="124"/>
      <c r="BJ373" s="124"/>
      <c r="BK373" s="377"/>
      <c r="BM373" s="124">
        <v>14</v>
      </c>
      <c r="BN373" s="373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377"/>
      <c r="CB373" s="124">
        <v>14</v>
      </c>
      <c r="CC373" s="373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377"/>
    </row>
    <row r="374" spans="1:93" hidden="1">
      <c r="A374" s="124">
        <v>15</v>
      </c>
      <c r="B374" s="368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377"/>
      <c r="Q374" s="72"/>
      <c r="R374" s="124">
        <v>15</v>
      </c>
      <c r="S374" s="373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377"/>
      <c r="AI374" s="124">
        <v>15</v>
      </c>
      <c r="AJ374" s="373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377"/>
      <c r="AX374" s="124">
        <v>15</v>
      </c>
      <c r="AY374" s="373"/>
      <c r="AZ374" s="124"/>
      <c r="BA374" s="124"/>
      <c r="BB374" s="124"/>
      <c r="BC374" s="124"/>
      <c r="BD374" s="124"/>
      <c r="BE374" s="124"/>
      <c r="BF374" s="124"/>
      <c r="BG374" s="271"/>
      <c r="BH374" s="271"/>
      <c r="BI374" s="124"/>
      <c r="BJ374" s="124"/>
      <c r="BK374" s="377"/>
      <c r="BM374" s="124">
        <v>15</v>
      </c>
      <c r="BN374" s="373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377"/>
      <c r="CB374" s="124">
        <v>15</v>
      </c>
      <c r="CC374" s="373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377"/>
    </row>
    <row r="375" spans="1:93" ht="15.75" hidden="1">
      <c r="A375" s="363" t="s">
        <v>1381</v>
      </c>
      <c r="B375" s="363"/>
      <c r="C375" s="124"/>
      <c r="D375" s="124"/>
      <c r="E375" s="220">
        <f>SUM(E360:E374)</f>
        <v>0</v>
      </c>
      <c r="F375" s="220">
        <f>SUM(F360:F374)</f>
        <v>0</v>
      </c>
      <c r="G375" s="220"/>
      <c r="H375" s="220"/>
      <c r="I375" s="124"/>
      <c r="J375" s="124">
        <f>SUM(J360:J374)</f>
        <v>0</v>
      </c>
      <c r="K375" s="124">
        <f>SUM(K360:K374)</f>
        <v>0</v>
      </c>
      <c r="L375" s="225">
        <f>IF(F375=0,0,(F375/E375*100))</f>
        <v>0</v>
      </c>
      <c r="M375" s="225">
        <f>IF(K375=0,0,(K375/J375*100))</f>
        <v>0</v>
      </c>
      <c r="N375" s="124"/>
      <c r="O375" s="124"/>
      <c r="P375" s="124"/>
      <c r="Q375" s="72"/>
      <c r="R375" s="363" t="s">
        <v>1381</v>
      </c>
      <c r="S375" s="363"/>
      <c r="T375" s="220"/>
      <c r="U375" s="220"/>
      <c r="V375" s="220">
        <f>SUM(V360:V374)</f>
        <v>0</v>
      </c>
      <c r="W375" s="220">
        <f>SUM(W360:W374)</f>
        <v>0</v>
      </c>
      <c r="X375" s="220"/>
      <c r="Y375" s="220"/>
      <c r="Z375" s="220"/>
      <c r="AA375" s="220">
        <f>SUM(AA360:AA374)</f>
        <v>0</v>
      </c>
      <c r="AB375" s="220">
        <f>SUM(AB360:AB374)</f>
        <v>0</v>
      </c>
      <c r="AC375" s="225">
        <f>IF(W375=0,0,(W375/V375*100))</f>
        <v>0</v>
      </c>
      <c r="AD375" s="225">
        <f>IF(AB375=0,0,(AB375/AA375*100))</f>
        <v>0</v>
      </c>
      <c r="AE375" s="124"/>
      <c r="AF375" s="124"/>
      <c r="AG375" s="124"/>
      <c r="AI375" s="377" t="s">
        <v>1381</v>
      </c>
      <c r="AJ375" s="377"/>
      <c r="AK375" s="124"/>
      <c r="AL375" s="124"/>
      <c r="AM375" s="124">
        <f>SUM(AM360:AM374)</f>
        <v>0</v>
      </c>
      <c r="AN375" s="124">
        <f>SUM(AN360:AN374)</f>
        <v>0</v>
      </c>
      <c r="AO375" s="124"/>
      <c r="AP375" s="124">
        <f>SUM(AP360:AP374)</f>
        <v>0</v>
      </c>
      <c r="AQ375" s="124">
        <f>SUM(AQ360:AQ374)</f>
        <v>0</v>
      </c>
      <c r="AR375" s="225">
        <f>IF(AN375=0,0,(AN375/AM375*100))</f>
        <v>0</v>
      </c>
      <c r="AS375" s="225">
        <f>IF(AQ375=0,0,(AQ375/AP375*100))</f>
        <v>0</v>
      </c>
      <c r="AT375" s="124"/>
      <c r="AU375" s="124"/>
      <c r="AV375" s="124"/>
      <c r="AX375" s="377" t="s">
        <v>1381</v>
      </c>
      <c r="AY375" s="377"/>
      <c r="AZ375" s="124"/>
      <c r="BA375" s="124"/>
      <c r="BB375" s="124">
        <f>SUM(BB360:BB374)</f>
        <v>0</v>
      </c>
      <c r="BC375" s="124">
        <f>SUM(BC360:BC374)</f>
        <v>0</v>
      </c>
      <c r="BD375" s="124"/>
      <c r="BE375" s="124">
        <f>SUM(BE360:BE374)</f>
        <v>0</v>
      </c>
      <c r="BF375" s="124">
        <f>SUM(BF360:BF374)</f>
        <v>0</v>
      </c>
      <c r="BG375" s="270">
        <f>IF(BC375=0,0,(BC375/BB375*100))</f>
        <v>0</v>
      </c>
      <c r="BH375" s="270">
        <f>IF(BF375=0,0,(BF375/BE375*100))</f>
        <v>0</v>
      </c>
      <c r="BI375" s="124"/>
      <c r="BJ375" s="124"/>
      <c r="BK375" s="124"/>
      <c r="BM375" s="377" t="s">
        <v>1381</v>
      </c>
      <c r="BN375" s="377"/>
      <c r="BO375" s="124" t="s">
        <v>1382</v>
      </c>
      <c r="BP375" s="230" t="e">
        <f>BR375/BX375</f>
        <v>#DIV/0!</v>
      </c>
      <c r="BQ375" s="124">
        <f>SUM(BQ360:BQ374)</f>
        <v>0</v>
      </c>
      <c r="BR375" s="124">
        <f>SUM(BR360:BR374)</f>
        <v>0</v>
      </c>
      <c r="BS375" s="124"/>
      <c r="BT375" s="124">
        <f>SUM(BT360:BT374)</f>
        <v>0</v>
      </c>
      <c r="BU375" s="124">
        <f>SUM(BU360:BU374)</f>
        <v>0</v>
      </c>
      <c r="BV375" s="225">
        <f>IF(BR375=0,0,(BR375/BQ375*100))</f>
        <v>0</v>
      </c>
      <c r="BW375" s="225">
        <f>IF(BU375=0,0,(BU375/BT375*100))</f>
        <v>0</v>
      </c>
      <c r="BX375" s="124"/>
      <c r="BY375" s="124"/>
      <c r="BZ375" s="124"/>
      <c r="CB375" s="377" t="s">
        <v>1381</v>
      </c>
      <c r="CC375" s="377"/>
      <c r="CD375" s="124"/>
      <c r="CE375" s="124"/>
      <c r="CF375" s="124">
        <f>SUM(CF360:CF374)</f>
        <v>0</v>
      </c>
      <c r="CG375" s="124">
        <f>SUM(CG360:CG374)</f>
        <v>0</v>
      </c>
      <c r="CH375" s="124"/>
      <c r="CI375" s="124">
        <f>SUM(CI360:CI374)</f>
        <v>0</v>
      </c>
      <c r="CJ375" s="124">
        <f>SUM(CJ360:CJ374)</f>
        <v>0</v>
      </c>
      <c r="CK375" s="225">
        <f>IF(CG375=0,0,(CG375/CF375*100))</f>
        <v>0</v>
      </c>
      <c r="CL375" s="225">
        <f>IF(CJ375=0,0,(CJ375/CI375*100))</f>
        <v>0</v>
      </c>
      <c r="CM375" s="124"/>
      <c r="CN375" s="124"/>
      <c r="CO375" s="124"/>
    </row>
    <row r="376" spans="1:93" ht="15.75" hidden="1">
      <c r="A376" s="124">
        <v>1</v>
      </c>
      <c r="B376" s="368" t="s">
        <v>1394</v>
      </c>
      <c r="C376" s="124"/>
      <c r="D376" s="124"/>
      <c r="E376" s="220"/>
      <c r="F376" s="220"/>
      <c r="G376" s="220"/>
      <c r="H376" s="220"/>
      <c r="I376" s="124"/>
      <c r="J376" s="124"/>
      <c r="K376" s="124"/>
      <c r="L376" s="225"/>
      <c r="M376" s="225"/>
      <c r="N376" s="124"/>
      <c r="O376" s="124"/>
      <c r="P376" s="124"/>
      <c r="Q376" s="72"/>
      <c r="R376" s="124">
        <v>1</v>
      </c>
      <c r="S376" s="368" t="s">
        <v>1394</v>
      </c>
      <c r="T376" s="124"/>
      <c r="U376" s="124"/>
      <c r="V376" s="124"/>
      <c r="W376" s="124"/>
      <c r="X376" s="124"/>
      <c r="Y376" s="124"/>
      <c r="Z376" s="124"/>
      <c r="AA376" s="124"/>
      <c r="AB376" s="124"/>
      <c r="AC376" s="225"/>
      <c r="AD376" s="225"/>
      <c r="AE376" s="124"/>
      <c r="AF376" s="124"/>
      <c r="AG376" s="124"/>
      <c r="AI376" s="124">
        <v>1</v>
      </c>
      <c r="AJ376" s="373" t="s">
        <v>1394</v>
      </c>
      <c r="AK376" s="124"/>
      <c r="AL376" s="124"/>
      <c r="AM376" s="124"/>
      <c r="AN376" s="124"/>
      <c r="AO376" s="124"/>
      <c r="AP376" s="124"/>
      <c r="AQ376" s="124"/>
      <c r="AR376" s="225"/>
      <c r="AS376" s="225"/>
      <c r="AT376" s="124"/>
      <c r="AU376" s="124"/>
      <c r="AV376" s="377"/>
      <c r="AX376" s="223"/>
      <c r="AY376" s="223"/>
      <c r="AZ376" s="124"/>
      <c r="BA376" s="124"/>
      <c r="BB376" s="124"/>
      <c r="BC376" s="124"/>
      <c r="BD376" s="124"/>
      <c r="BE376" s="124"/>
      <c r="BF376" s="124"/>
      <c r="BG376" s="270"/>
      <c r="BH376" s="270"/>
      <c r="BI376" s="124"/>
      <c r="BJ376" s="124"/>
      <c r="BK376" s="124"/>
      <c r="BM376" s="124">
        <v>1</v>
      </c>
      <c r="BN376" s="373" t="s">
        <v>1394</v>
      </c>
      <c r="BO376" s="31"/>
      <c r="BP376" s="245"/>
      <c r="BQ376" s="124"/>
      <c r="BR376" s="124"/>
      <c r="BS376" s="124"/>
      <c r="BT376" s="124"/>
      <c r="BU376" s="124"/>
      <c r="BV376" s="225"/>
      <c r="BW376" s="225"/>
      <c r="BX376" s="124"/>
      <c r="BY376" s="124"/>
      <c r="BZ376" s="377"/>
      <c r="CB376" s="223"/>
      <c r="CC376" s="223"/>
      <c r="CD376" s="124"/>
      <c r="CE376" s="124"/>
      <c r="CF376" s="124"/>
      <c r="CG376" s="124"/>
      <c r="CH376" s="124"/>
      <c r="CI376" s="124"/>
      <c r="CJ376" s="124"/>
      <c r="CK376" s="225"/>
      <c r="CL376" s="225"/>
      <c r="CM376" s="124"/>
      <c r="CN376" s="124"/>
      <c r="CO376" s="124"/>
    </row>
    <row r="377" spans="1:93" ht="15.75" hidden="1">
      <c r="A377" s="124">
        <v>2</v>
      </c>
      <c r="B377" s="368"/>
      <c r="C377" s="124"/>
      <c r="D377" s="124"/>
      <c r="E377" s="220"/>
      <c r="F377" s="220"/>
      <c r="G377" s="220"/>
      <c r="H377" s="220"/>
      <c r="I377" s="124"/>
      <c r="J377" s="124"/>
      <c r="K377" s="124"/>
      <c r="L377" s="225"/>
      <c r="M377" s="225"/>
      <c r="N377" s="124"/>
      <c r="O377" s="124"/>
      <c r="P377" s="124"/>
      <c r="Q377" s="72"/>
      <c r="R377" s="124">
        <v>2</v>
      </c>
      <c r="S377" s="368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225"/>
      <c r="AD377" s="225"/>
      <c r="AE377" s="124"/>
      <c r="AF377" s="124"/>
      <c r="AG377" s="124"/>
      <c r="AI377" s="124">
        <v>2</v>
      </c>
      <c r="AJ377" s="373"/>
      <c r="AK377" s="124"/>
      <c r="AL377" s="124"/>
      <c r="AM377" s="124"/>
      <c r="AN377" s="124"/>
      <c r="AO377" s="124"/>
      <c r="AP377" s="124"/>
      <c r="AQ377" s="124"/>
      <c r="AR377" s="225"/>
      <c r="AS377" s="225"/>
      <c r="AT377" s="124"/>
      <c r="AU377" s="124"/>
      <c r="AV377" s="377"/>
      <c r="AX377" s="223"/>
      <c r="AY377" s="223"/>
      <c r="AZ377" s="124"/>
      <c r="BA377" s="124"/>
      <c r="BB377" s="124"/>
      <c r="BC377" s="124"/>
      <c r="BD377" s="124"/>
      <c r="BE377" s="124"/>
      <c r="BF377" s="124"/>
      <c r="BG377" s="270"/>
      <c r="BH377" s="270"/>
      <c r="BI377" s="124"/>
      <c r="BJ377" s="124"/>
      <c r="BK377" s="124"/>
      <c r="BM377" s="124">
        <v>2</v>
      </c>
      <c r="BN377" s="373"/>
      <c r="BO377" s="31"/>
      <c r="BP377" s="245"/>
      <c r="BQ377" s="124"/>
      <c r="BR377" s="124"/>
      <c r="BS377" s="124"/>
      <c r="BT377" s="124"/>
      <c r="BU377" s="124"/>
      <c r="BV377" s="225"/>
      <c r="BW377" s="225"/>
      <c r="BX377" s="124"/>
      <c r="BY377" s="124"/>
      <c r="BZ377" s="377"/>
      <c r="CB377" s="223"/>
      <c r="CC377" s="223"/>
      <c r="CD377" s="124"/>
      <c r="CE377" s="124"/>
      <c r="CF377" s="124"/>
      <c r="CG377" s="124"/>
      <c r="CH377" s="124"/>
      <c r="CI377" s="124"/>
      <c r="CJ377" s="124"/>
      <c r="CK377" s="225"/>
      <c r="CL377" s="225"/>
      <c r="CM377" s="124"/>
      <c r="CN377" s="124"/>
      <c r="CO377" s="124"/>
    </row>
    <row r="378" spans="1:93" ht="15.75" hidden="1">
      <c r="A378" s="124">
        <v>3</v>
      </c>
      <c r="B378" s="368"/>
      <c r="C378" s="124"/>
      <c r="D378" s="124"/>
      <c r="E378" s="220"/>
      <c r="F378" s="220"/>
      <c r="G378" s="220"/>
      <c r="H378" s="220"/>
      <c r="I378" s="124"/>
      <c r="J378" s="124"/>
      <c r="K378" s="124"/>
      <c r="L378" s="225"/>
      <c r="M378" s="225"/>
      <c r="N378" s="124"/>
      <c r="O378" s="124"/>
      <c r="P378" s="124"/>
      <c r="Q378" s="72"/>
      <c r="R378" s="124">
        <v>3</v>
      </c>
      <c r="S378" s="368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225"/>
      <c r="AD378" s="225"/>
      <c r="AE378" s="124"/>
      <c r="AF378" s="124"/>
      <c r="AG378" s="124"/>
      <c r="AI378" s="124">
        <v>3</v>
      </c>
      <c r="AJ378" s="373"/>
      <c r="AK378" s="124"/>
      <c r="AL378" s="124"/>
      <c r="AM378" s="124"/>
      <c r="AN378" s="124"/>
      <c r="AO378" s="124"/>
      <c r="AP378" s="124"/>
      <c r="AQ378" s="124"/>
      <c r="AR378" s="225"/>
      <c r="AS378" s="225"/>
      <c r="AT378" s="124"/>
      <c r="AU378" s="124"/>
      <c r="AV378" s="377"/>
      <c r="AX378" s="223"/>
      <c r="AY378" s="223"/>
      <c r="AZ378" s="124"/>
      <c r="BA378" s="124"/>
      <c r="BB378" s="124"/>
      <c r="BC378" s="124"/>
      <c r="BD378" s="124"/>
      <c r="BE378" s="124"/>
      <c r="BF378" s="124"/>
      <c r="BG378" s="270"/>
      <c r="BH378" s="270"/>
      <c r="BI378" s="124"/>
      <c r="BJ378" s="124"/>
      <c r="BK378" s="124"/>
      <c r="BM378" s="124">
        <v>3</v>
      </c>
      <c r="BN378" s="373"/>
      <c r="BO378" s="124"/>
      <c r="BP378" s="124"/>
      <c r="BQ378" s="124"/>
      <c r="BR378" s="124"/>
      <c r="BS378" s="124"/>
      <c r="BT378" s="124"/>
      <c r="BU378" s="124"/>
      <c r="BV378" s="225"/>
      <c r="BW378" s="225"/>
      <c r="BX378" s="124"/>
      <c r="BY378" s="124"/>
      <c r="BZ378" s="377"/>
      <c r="CB378" s="223"/>
      <c r="CC378" s="223"/>
      <c r="CD378" s="124"/>
      <c r="CE378" s="124"/>
      <c r="CF378" s="124"/>
      <c r="CG378" s="124"/>
      <c r="CH378" s="124"/>
      <c r="CI378" s="124"/>
      <c r="CJ378" s="124"/>
      <c r="CK378" s="225"/>
      <c r="CL378" s="225"/>
      <c r="CM378" s="124"/>
      <c r="CN378" s="124"/>
      <c r="CO378" s="124"/>
    </row>
    <row r="379" spans="1:93" ht="15.75" hidden="1">
      <c r="A379" s="124">
        <v>4</v>
      </c>
      <c r="B379" s="368"/>
      <c r="C379" s="124"/>
      <c r="D379" s="124"/>
      <c r="E379" s="220"/>
      <c r="F379" s="220"/>
      <c r="G379" s="220"/>
      <c r="H379" s="220"/>
      <c r="I379" s="124"/>
      <c r="J379" s="124"/>
      <c r="K379" s="124"/>
      <c r="L379" s="225"/>
      <c r="M379" s="225"/>
      <c r="N379" s="124"/>
      <c r="O379" s="124"/>
      <c r="P379" s="124"/>
      <c r="Q379" s="72"/>
      <c r="R379" s="124">
        <v>4</v>
      </c>
      <c r="S379" s="368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225"/>
      <c r="AD379" s="225"/>
      <c r="AE379" s="124"/>
      <c r="AF379" s="124"/>
      <c r="AG379" s="124"/>
      <c r="AI379" s="124">
        <v>4</v>
      </c>
      <c r="AJ379" s="373"/>
      <c r="AK379" s="124"/>
      <c r="AL379" s="124"/>
      <c r="AM379" s="124"/>
      <c r="AN379" s="124"/>
      <c r="AO379" s="124"/>
      <c r="AP379" s="124"/>
      <c r="AQ379" s="124"/>
      <c r="AR379" s="225"/>
      <c r="AS379" s="225"/>
      <c r="AT379" s="124"/>
      <c r="AU379" s="124"/>
      <c r="AV379" s="377"/>
      <c r="AX379" s="223"/>
      <c r="AY379" s="223"/>
      <c r="AZ379" s="124"/>
      <c r="BA379" s="124"/>
      <c r="BB379" s="124"/>
      <c r="BC379" s="124"/>
      <c r="BD379" s="124"/>
      <c r="BE379" s="124"/>
      <c r="BF379" s="124"/>
      <c r="BG379" s="270"/>
      <c r="BH379" s="270"/>
      <c r="BI379" s="124"/>
      <c r="BJ379" s="124"/>
      <c r="BK379" s="124"/>
      <c r="BM379" s="124">
        <v>4</v>
      </c>
      <c r="BN379" s="373"/>
      <c r="BO379" s="124"/>
      <c r="BP379" s="124"/>
      <c r="BQ379" s="124"/>
      <c r="BR379" s="124"/>
      <c r="BS379" s="124"/>
      <c r="BT379" s="124"/>
      <c r="BU379" s="124"/>
      <c r="BV379" s="225"/>
      <c r="BW379" s="225"/>
      <c r="BX379" s="124"/>
      <c r="BY379" s="124"/>
      <c r="BZ379" s="377"/>
      <c r="CB379" s="223"/>
      <c r="CC379" s="223"/>
      <c r="CD379" s="124"/>
      <c r="CE379" s="124"/>
      <c r="CF379" s="124"/>
      <c r="CG379" s="124"/>
      <c r="CH379" s="124"/>
      <c r="CI379" s="124"/>
      <c r="CJ379" s="124"/>
      <c r="CK379" s="225"/>
      <c r="CL379" s="225"/>
      <c r="CM379" s="124"/>
      <c r="CN379" s="124"/>
      <c r="CO379" s="124"/>
    </row>
    <row r="380" spans="1:93" ht="15.75" hidden="1">
      <c r="A380" s="124">
        <v>5</v>
      </c>
      <c r="B380" s="368"/>
      <c r="C380" s="124"/>
      <c r="D380" s="124"/>
      <c r="E380" s="220"/>
      <c r="F380" s="220"/>
      <c r="G380" s="220"/>
      <c r="H380" s="220"/>
      <c r="I380" s="124"/>
      <c r="J380" s="124"/>
      <c r="K380" s="124"/>
      <c r="L380" s="225"/>
      <c r="M380" s="225"/>
      <c r="N380" s="124"/>
      <c r="O380" s="124"/>
      <c r="P380" s="124"/>
      <c r="Q380" s="72"/>
      <c r="R380" s="124">
        <v>5</v>
      </c>
      <c r="S380" s="368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225"/>
      <c r="AD380" s="225"/>
      <c r="AE380" s="124"/>
      <c r="AF380" s="124"/>
      <c r="AG380" s="124"/>
      <c r="AI380" s="124">
        <v>5</v>
      </c>
      <c r="AJ380" s="373"/>
      <c r="AK380" s="124"/>
      <c r="AL380" s="124"/>
      <c r="AM380" s="124"/>
      <c r="AN380" s="124"/>
      <c r="AO380" s="124"/>
      <c r="AP380" s="124"/>
      <c r="AQ380" s="124"/>
      <c r="AR380" s="225"/>
      <c r="AS380" s="225"/>
      <c r="AT380" s="124"/>
      <c r="AU380" s="124"/>
      <c r="AV380" s="377"/>
      <c r="AX380" s="223"/>
      <c r="AY380" s="223"/>
      <c r="AZ380" s="124"/>
      <c r="BA380" s="124"/>
      <c r="BB380" s="124"/>
      <c r="BC380" s="124"/>
      <c r="BD380" s="124"/>
      <c r="BE380" s="124"/>
      <c r="BF380" s="124"/>
      <c r="BG380" s="270"/>
      <c r="BH380" s="270"/>
      <c r="BI380" s="124"/>
      <c r="BJ380" s="124"/>
      <c r="BK380" s="124"/>
      <c r="BM380" s="124">
        <v>5</v>
      </c>
      <c r="BN380" s="373"/>
      <c r="BO380" s="124"/>
      <c r="BP380" s="124"/>
      <c r="BQ380" s="124"/>
      <c r="BR380" s="124"/>
      <c r="BS380" s="124"/>
      <c r="BT380" s="124"/>
      <c r="BU380" s="124"/>
      <c r="BV380" s="225"/>
      <c r="BW380" s="225"/>
      <c r="BX380" s="124"/>
      <c r="BY380" s="124"/>
      <c r="BZ380" s="377"/>
      <c r="CB380" s="223"/>
      <c r="CC380" s="223"/>
      <c r="CD380" s="124"/>
      <c r="CE380" s="124"/>
      <c r="CF380" s="124"/>
      <c r="CG380" s="124"/>
      <c r="CH380" s="124"/>
      <c r="CI380" s="124"/>
      <c r="CJ380" s="124"/>
      <c r="CK380" s="225"/>
      <c r="CL380" s="225"/>
      <c r="CM380" s="124"/>
      <c r="CN380" s="124"/>
      <c r="CO380" s="124"/>
    </row>
    <row r="381" spans="1:93" ht="15.75" hidden="1">
      <c r="A381" s="124">
        <v>6</v>
      </c>
      <c r="B381" s="368"/>
      <c r="C381" s="124"/>
      <c r="D381" s="124"/>
      <c r="E381" s="220"/>
      <c r="F381" s="220"/>
      <c r="G381" s="220"/>
      <c r="H381" s="220"/>
      <c r="I381" s="124"/>
      <c r="J381" s="124"/>
      <c r="K381" s="124"/>
      <c r="L381" s="225"/>
      <c r="M381" s="225"/>
      <c r="N381" s="124"/>
      <c r="O381" s="124"/>
      <c r="P381" s="124"/>
      <c r="Q381" s="72"/>
      <c r="R381" s="124">
        <v>6</v>
      </c>
      <c r="S381" s="368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225"/>
      <c r="AD381" s="225"/>
      <c r="AE381" s="124"/>
      <c r="AF381" s="124"/>
      <c r="AG381" s="124"/>
      <c r="AI381" s="124">
        <v>6</v>
      </c>
      <c r="AJ381" s="373"/>
      <c r="AK381" s="124"/>
      <c r="AL381" s="124"/>
      <c r="AM381" s="124"/>
      <c r="AN381" s="124"/>
      <c r="AO381" s="124"/>
      <c r="AP381" s="124"/>
      <c r="AQ381" s="124"/>
      <c r="AR381" s="225"/>
      <c r="AS381" s="225"/>
      <c r="AT381" s="124"/>
      <c r="AU381" s="124"/>
      <c r="AV381" s="377"/>
      <c r="AX381" s="223"/>
      <c r="AY381" s="223"/>
      <c r="AZ381" s="124"/>
      <c r="BA381" s="124"/>
      <c r="BB381" s="124"/>
      <c r="BC381" s="124"/>
      <c r="BD381" s="124"/>
      <c r="BE381" s="124"/>
      <c r="BF381" s="124"/>
      <c r="BG381" s="270"/>
      <c r="BH381" s="270"/>
      <c r="BI381" s="124"/>
      <c r="BJ381" s="124"/>
      <c r="BK381" s="124"/>
      <c r="BM381" s="124">
        <v>6</v>
      </c>
      <c r="BN381" s="373"/>
      <c r="BO381" s="124"/>
      <c r="BP381" s="124"/>
      <c r="BQ381" s="124"/>
      <c r="BR381" s="124"/>
      <c r="BS381" s="124"/>
      <c r="BT381" s="124"/>
      <c r="BU381" s="124"/>
      <c r="BV381" s="225"/>
      <c r="BW381" s="225"/>
      <c r="BX381" s="124"/>
      <c r="BY381" s="124"/>
      <c r="BZ381" s="377"/>
      <c r="CB381" s="223"/>
      <c r="CC381" s="223"/>
      <c r="CD381" s="124"/>
      <c r="CE381" s="124"/>
      <c r="CF381" s="124"/>
      <c r="CG381" s="124"/>
      <c r="CH381" s="124"/>
      <c r="CI381" s="124"/>
      <c r="CJ381" s="124"/>
      <c r="CK381" s="225"/>
      <c r="CL381" s="225"/>
      <c r="CM381" s="124"/>
      <c r="CN381" s="124"/>
      <c r="CO381" s="124"/>
    </row>
    <row r="382" spans="1:93" ht="15.75" hidden="1">
      <c r="A382" s="124">
        <v>7</v>
      </c>
      <c r="B382" s="368"/>
      <c r="C382" s="124"/>
      <c r="D382" s="124"/>
      <c r="E382" s="220"/>
      <c r="F382" s="220"/>
      <c r="G382" s="220"/>
      <c r="H382" s="220"/>
      <c r="I382" s="124"/>
      <c r="J382" s="124"/>
      <c r="K382" s="124"/>
      <c r="L382" s="225"/>
      <c r="M382" s="225"/>
      <c r="N382" s="124"/>
      <c r="O382" s="124"/>
      <c r="P382" s="124"/>
      <c r="Q382" s="72"/>
      <c r="R382" s="124">
        <v>7</v>
      </c>
      <c r="S382" s="368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225"/>
      <c r="AD382" s="225"/>
      <c r="AE382" s="124"/>
      <c r="AF382" s="124"/>
      <c r="AG382" s="124"/>
      <c r="AI382" s="124">
        <v>7</v>
      </c>
      <c r="AJ382" s="373"/>
      <c r="AK382" s="124"/>
      <c r="AL382" s="124"/>
      <c r="AM382" s="124"/>
      <c r="AN382" s="124"/>
      <c r="AO382" s="124"/>
      <c r="AP382" s="124"/>
      <c r="AQ382" s="124"/>
      <c r="AR382" s="225"/>
      <c r="AS382" s="225"/>
      <c r="AT382" s="124"/>
      <c r="AU382" s="124"/>
      <c r="AV382" s="377"/>
      <c r="AX382" s="223"/>
      <c r="AY382" s="223"/>
      <c r="AZ382" s="124"/>
      <c r="BA382" s="124"/>
      <c r="BB382" s="124"/>
      <c r="BC382" s="124"/>
      <c r="BD382" s="124"/>
      <c r="BE382" s="124"/>
      <c r="BF382" s="124"/>
      <c r="BG382" s="270"/>
      <c r="BH382" s="270"/>
      <c r="BI382" s="124"/>
      <c r="BJ382" s="124"/>
      <c r="BK382" s="124"/>
      <c r="BM382" s="124">
        <v>7</v>
      </c>
      <c r="BN382" s="373"/>
      <c r="BO382" s="124"/>
      <c r="BP382" s="124"/>
      <c r="BQ382" s="124"/>
      <c r="BR382" s="124"/>
      <c r="BS382" s="124"/>
      <c r="BT382" s="124"/>
      <c r="BU382" s="124"/>
      <c r="BV382" s="225"/>
      <c r="BW382" s="225"/>
      <c r="BX382" s="124"/>
      <c r="BY382" s="124"/>
      <c r="BZ382" s="377"/>
      <c r="CB382" s="223"/>
      <c r="CC382" s="223"/>
      <c r="CD382" s="124"/>
      <c r="CE382" s="124"/>
      <c r="CF382" s="124"/>
      <c r="CG382" s="124"/>
      <c r="CH382" s="124"/>
      <c r="CI382" s="124"/>
      <c r="CJ382" s="124"/>
      <c r="CK382" s="225"/>
      <c r="CL382" s="225"/>
      <c r="CM382" s="124"/>
      <c r="CN382" s="124"/>
      <c r="CO382" s="124"/>
    </row>
    <row r="383" spans="1:93" ht="15.75" hidden="1">
      <c r="A383" s="124">
        <v>8</v>
      </c>
      <c r="B383" s="368"/>
      <c r="C383" s="124"/>
      <c r="D383" s="124"/>
      <c r="E383" s="220"/>
      <c r="F383" s="220"/>
      <c r="G383" s="220"/>
      <c r="H383" s="220"/>
      <c r="I383" s="124"/>
      <c r="J383" s="124"/>
      <c r="K383" s="124"/>
      <c r="L383" s="225"/>
      <c r="M383" s="225"/>
      <c r="N383" s="124"/>
      <c r="O383" s="124"/>
      <c r="P383" s="124"/>
      <c r="Q383" s="72"/>
      <c r="R383" s="124">
        <v>8</v>
      </c>
      <c r="S383" s="368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225"/>
      <c r="AD383" s="225"/>
      <c r="AE383" s="124"/>
      <c r="AF383" s="124"/>
      <c r="AG383" s="124"/>
      <c r="AI383" s="124">
        <v>8</v>
      </c>
      <c r="AJ383" s="373"/>
      <c r="AK383" s="124"/>
      <c r="AL383" s="124"/>
      <c r="AM383" s="124"/>
      <c r="AN383" s="124"/>
      <c r="AO383" s="124"/>
      <c r="AP383" s="124"/>
      <c r="AQ383" s="124"/>
      <c r="AR383" s="225"/>
      <c r="AS383" s="225"/>
      <c r="AT383" s="124"/>
      <c r="AU383" s="124"/>
      <c r="AV383" s="377"/>
      <c r="AX383" s="223"/>
      <c r="AY383" s="223"/>
      <c r="AZ383" s="124"/>
      <c r="BA383" s="124"/>
      <c r="BB383" s="124"/>
      <c r="BC383" s="124"/>
      <c r="BD383" s="124"/>
      <c r="BE383" s="124"/>
      <c r="BF383" s="124"/>
      <c r="BG383" s="270"/>
      <c r="BH383" s="270"/>
      <c r="BI383" s="124"/>
      <c r="BJ383" s="124"/>
      <c r="BK383" s="124"/>
      <c r="BM383" s="124">
        <v>8</v>
      </c>
      <c r="BN383" s="373"/>
      <c r="BO383" s="124"/>
      <c r="BP383" s="124"/>
      <c r="BQ383" s="124"/>
      <c r="BR383" s="124"/>
      <c r="BS383" s="124"/>
      <c r="BT383" s="124"/>
      <c r="BU383" s="124"/>
      <c r="BV383" s="225"/>
      <c r="BW383" s="225"/>
      <c r="BX383" s="124"/>
      <c r="BY383" s="124"/>
      <c r="BZ383" s="377"/>
      <c r="CB383" s="223"/>
      <c r="CC383" s="223"/>
      <c r="CD383" s="124"/>
      <c r="CE383" s="124"/>
      <c r="CF383" s="124"/>
      <c r="CG383" s="124"/>
      <c r="CH383" s="124"/>
      <c r="CI383" s="124"/>
      <c r="CJ383" s="124"/>
      <c r="CK383" s="225"/>
      <c r="CL383" s="225"/>
      <c r="CM383" s="124"/>
      <c r="CN383" s="124"/>
      <c r="CO383" s="124"/>
    </row>
    <row r="384" spans="1:93" ht="15.75" hidden="1">
      <c r="A384" s="124">
        <v>9</v>
      </c>
      <c r="B384" s="368"/>
      <c r="C384" s="124"/>
      <c r="D384" s="124"/>
      <c r="E384" s="220"/>
      <c r="F384" s="220"/>
      <c r="G384" s="220"/>
      <c r="H384" s="220"/>
      <c r="I384" s="124"/>
      <c r="J384" s="124"/>
      <c r="K384" s="124"/>
      <c r="L384" s="225"/>
      <c r="M384" s="225"/>
      <c r="N384" s="124"/>
      <c r="O384" s="124"/>
      <c r="P384" s="124"/>
      <c r="Q384" s="72"/>
      <c r="R384" s="124">
        <v>9</v>
      </c>
      <c r="S384" s="368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225"/>
      <c r="AD384" s="225"/>
      <c r="AE384" s="124"/>
      <c r="AF384" s="124"/>
      <c r="AG384" s="124"/>
      <c r="AI384" s="124">
        <v>9</v>
      </c>
      <c r="AJ384" s="373"/>
      <c r="AK384" s="124"/>
      <c r="AL384" s="124"/>
      <c r="AM384" s="124"/>
      <c r="AN384" s="124"/>
      <c r="AO384" s="124"/>
      <c r="AP384" s="124"/>
      <c r="AQ384" s="124"/>
      <c r="AR384" s="225"/>
      <c r="AS384" s="225"/>
      <c r="AT384" s="124"/>
      <c r="AU384" s="124"/>
      <c r="AV384" s="377"/>
      <c r="AX384" s="223"/>
      <c r="AY384" s="223"/>
      <c r="AZ384" s="124"/>
      <c r="BA384" s="124"/>
      <c r="BB384" s="124"/>
      <c r="BC384" s="124"/>
      <c r="BD384" s="124"/>
      <c r="BE384" s="124"/>
      <c r="BF384" s="124"/>
      <c r="BG384" s="270"/>
      <c r="BH384" s="270"/>
      <c r="BI384" s="124"/>
      <c r="BJ384" s="124"/>
      <c r="BK384" s="124"/>
      <c r="BM384" s="124">
        <v>9</v>
      </c>
      <c r="BN384" s="373"/>
      <c r="BO384" s="124"/>
      <c r="BP384" s="124"/>
      <c r="BQ384" s="124"/>
      <c r="BR384" s="124"/>
      <c r="BS384" s="124"/>
      <c r="BT384" s="124"/>
      <c r="BU384" s="124"/>
      <c r="BV384" s="225"/>
      <c r="BW384" s="225"/>
      <c r="BX384" s="124"/>
      <c r="BY384" s="124"/>
      <c r="BZ384" s="377"/>
      <c r="CB384" s="223"/>
      <c r="CC384" s="223"/>
      <c r="CD384" s="124"/>
      <c r="CE384" s="124"/>
      <c r="CF384" s="124"/>
      <c r="CG384" s="124"/>
      <c r="CH384" s="124"/>
      <c r="CI384" s="124"/>
      <c r="CJ384" s="124"/>
      <c r="CK384" s="225"/>
      <c r="CL384" s="225"/>
      <c r="CM384" s="124"/>
      <c r="CN384" s="124"/>
      <c r="CO384" s="124"/>
    </row>
    <row r="385" spans="1:93" ht="15.75" hidden="1">
      <c r="A385" s="124">
        <v>10</v>
      </c>
      <c r="B385" s="368"/>
      <c r="C385" s="124"/>
      <c r="D385" s="124"/>
      <c r="E385" s="220"/>
      <c r="F385" s="220"/>
      <c r="G385" s="220"/>
      <c r="H385" s="220"/>
      <c r="I385" s="124"/>
      <c r="J385" s="124"/>
      <c r="K385" s="124"/>
      <c r="L385" s="225"/>
      <c r="M385" s="225"/>
      <c r="N385" s="124"/>
      <c r="O385" s="124"/>
      <c r="P385" s="124"/>
      <c r="Q385" s="72"/>
      <c r="R385" s="124">
        <v>10</v>
      </c>
      <c r="S385" s="368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225"/>
      <c r="AD385" s="225"/>
      <c r="AE385" s="124"/>
      <c r="AF385" s="124"/>
      <c r="AG385" s="124"/>
      <c r="AI385" s="124">
        <v>10</v>
      </c>
      <c r="AJ385" s="373"/>
      <c r="AK385" s="124"/>
      <c r="AL385" s="124"/>
      <c r="AM385" s="124"/>
      <c r="AN385" s="124"/>
      <c r="AO385" s="124"/>
      <c r="AP385" s="124"/>
      <c r="AQ385" s="124"/>
      <c r="AR385" s="225"/>
      <c r="AS385" s="225"/>
      <c r="AT385" s="124"/>
      <c r="AU385" s="124"/>
      <c r="AV385" s="377"/>
      <c r="AX385" s="223"/>
      <c r="AY385" s="223"/>
      <c r="AZ385" s="124"/>
      <c r="BA385" s="124"/>
      <c r="BB385" s="124"/>
      <c r="BC385" s="124"/>
      <c r="BD385" s="124"/>
      <c r="BE385" s="124"/>
      <c r="BF385" s="124"/>
      <c r="BG385" s="270"/>
      <c r="BH385" s="270"/>
      <c r="BI385" s="124"/>
      <c r="BJ385" s="124"/>
      <c r="BK385" s="124"/>
      <c r="BM385" s="124">
        <v>10</v>
      </c>
      <c r="BN385" s="373"/>
      <c r="BO385" s="124"/>
      <c r="BP385" s="124"/>
      <c r="BQ385" s="124"/>
      <c r="BR385" s="124"/>
      <c r="BS385" s="124"/>
      <c r="BT385" s="124"/>
      <c r="BU385" s="124"/>
      <c r="BV385" s="225"/>
      <c r="BW385" s="225"/>
      <c r="BX385" s="124"/>
      <c r="BY385" s="124"/>
      <c r="BZ385" s="377"/>
      <c r="CB385" s="223"/>
      <c r="CC385" s="223"/>
      <c r="CD385" s="124"/>
      <c r="CE385" s="124"/>
      <c r="CF385" s="124"/>
      <c r="CG385" s="124"/>
      <c r="CH385" s="124"/>
      <c r="CI385" s="124"/>
      <c r="CJ385" s="124"/>
      <c r="CK385" s="225"/>
      <c r="CL385" s="225"/>
      <c r="CM385" s="124"/>
      <c r="CN385" s="124"/>
      <c r="CO385" s="124"/>
    </row>
    <row r="386" spans="1:93" ht="15.75" hidden="1">
      <c r="A386" s="124">
        <v>11</v>
      </c>
      <c r="B386" s="368"/>
      <c r="C386" s="124"/>
      <c r="D386" s="124"/>
      <c r="E386" s="220"/>
      <c r="F386" s="220"/>
      <c r="G386" s="220"/>
      <c r="H386" s="220"/>
      <c r="I386" s="124"/>
      <c r="J386" s="124"/>
      <c r="K386" s="124"/>
      <c r="L386" s="225"/>
      <c r="M386" s="225"/>
      <c r="N386" s="124"/>
      <c r="O386" s="124"/>
      <c r="P386" s="124"/>
      <c r="Q386" s="72"/>
      <c r="R386" s="124">
        <v>11</v>
      </c>
      <c r="S386" s="368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225"/>
      <c r="AD386" s="225"/>
      <c r="AE386" s="124"/>
      <c r="AF386" s="124"/>
      <c r="AG386" s="124"/>
      <c r="AI386" s="124">
        <v>11</v>
      </c>
      <c r="AJ386" s="373"/>
      <c r="AK386" s="124"/>
      <c r="AL386" s="124"/>
      <c r="AM386" s="124"/>
      <c r="AN386" s="124"/>
      <c r="AO386" s="124"/>
      <c r="AP386" s="124"/>
      <c r="AQ386" s="124"/>
      <c r="AR386" s="225"/>
      <c r="AS386" s="225"/>
      <c r="AT386" s="124"/>
      <c r="AU386" s="124"/>
      <c r="AV386" s="377"/>
      <c r="AX386" s="223"/>
      <c r="AY386" s="223"/>
      <c r="AZ386" s="124"/>
      <c r="BA386" s="124"/>
      <c r="BB386" s="124"/>
      <c r="BC386" s="124"/>
      <c r="BD386" s="124"/>
      <c r="BE386" s="124"/>
      <c r="BF386" s="124"/>
      <c r="BG386" s="270"/>
      <c r="BH386" s="270"/>
      <c r="BI386" s="124"/>
      <c r="BJ386" s="124"/>
      <c r="BK386" s="124"/>
      <c r="BM386" s="124">
        <v>11</v>
      </c>
      <c r="BN386" s="373"/>
      <c r="BO386" s="124"/>
      <c r="BP386" s="124"/>
      <c r="BQ386" s="124"/>
      <c r="BR386" s="124"/>
      <c r="BS386" s="124"/>
      <c r="BT386" s="124"/>
      <c r="BU386" s="124"/>
      <c r="BV386" s="225"/>
      <c r="BW386" s="225"/>
      <c r="BX386" s="124"/>
      <c r="BY386" s="124"/>
      <c r="BZ386" s="377"/>
      <c r="CB386" s="223"/>
      <c r="CC386" s="223"/>
      <c r="CD386" s="124"/>
      <c r="CE386" s="124"/>
      <c r="CF386" s="124"/>
      <c r="CG386" s="124"/>
      <c r="CH386" s="124"/>
      <c r="CI386" s="124"/>
      <c r="CJ386" s="124"/>
      <c r="CK386" s="225"/>
      <c r="CL386" s="225"/>
      <c r="CM386" s="124"/>
      <c r="CN386" s="124"/>
      <c r="CO386" s="124"/>
    </row>
    <row r="387" spans="1:93" ht="15.75" hidden="1">
      <c r="A387" s="124">
        <v>12</v>
      </c>
      <c r="B387" s="368"/>
      <c r="C387" s="124"/>
      <c r="D387" s="124"/>
      <c r="E387" s="220"/>
      <c r="F387" s="220"/>
      <c r="G387" s="220"/>
      <c r="H387" s="220"/>
      <c r="I387" s="124"/>
      <c r="J387" s="124"/>
      <c r="K387" s="124"/>
      <c r="L387" s="225"/>
      <c r="M387" s="225"/>
      <c r="N387" s="124"/>
      <c r="O387" s="124"/>
      <c r="P387" s="124"/>
      <c r="Q387" s="72"/>
      <c r="R387" s="124">
        <v>12</v>
      </c>
      <c r="S387" s="368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225"/>
      <c r="AD387" s="225"/>
      <c r="AE387" s="124"/>
      <c r="AF387" s="124"/>
      <c r="AG387" s="124"/>
      <c r="AI387" s="124">
        <v>12</v>
      </c>
      <c r="AJ387" s="373"/>
      <c r="AK387" s="124"/>
      <c r="AL387" s="124"/>
      <c r="AM387" s="124"/>
      <c r="AN387" s="124"/>
      <c r="AO387" s="124"/>
      <c r="AP387" s="124"/>
      <c r="AQ387" s="124"/>
      <c r="AR387" s="225"/>
      <c r="AS387" s="225"/>
      <c r="AT387" s="124"/>
      <c r="AU387" s="124"/>
      <c r="AV387" s="377"/>
      <c r="AX387" s="223"/>
      <c r="AY387" s="223"/>
      <c r="AZ387" s="124"/>
      <c r="BA387" s="124"/>
      <c r="BB387" s="124"/>
      <c r="BC387" s="124"/>
      <c r="BD387" s="124"/>
      <c r="BE387" s="124"/>
      <c r="BF387" s="124"/>
      <c r="BG387" s="270"/>
      <c r="BH387" s="270"/>
      <c r="BI387" s="124"/>
      <c r="BJ387" s="124"/>
      <c r="BK387" s="124"/>
      <c r="BM387" s="124">
        <v>12</v>
      </c>
      <c r="BN387" s="373"/>
      <c r="BO387" s="124"/>
      <c r="BP387" s="124"/>
      <c r="BQ387" s="124"/>
      <c r="BR387" s="124"/>
      <c r="BS387" s="124"/>
      <c r="BT387" s="124"/>
      <c r="BU387" s="124"/>
      <c r="BV387" s="225"/>
      <c r="BW387" s="225"/>
      <c r="BX387" s="124"/>
      <c r="BY387" s="124"/>
      <c r="BZ387" s="377"/>
      <c r="CB387" s="223"/>
      <c r="CC387" s="223"/>
      <c r="CD387" s="124"/>
      <c r="CE387" s="124"/>
      <c r="CF387" s="124"/>
      <c r="CG387" s="124"/>
      <c r="CH387" s="124"/>
      <c r="CI387" s="124"/>
      <c r="CJ387" s="124"/>
      <c r="CK387" s="225"/>
      <c r="CL387" s="225"/>
      <c r="CM387" s="124"/>
      <c r="CN387" s="124"/>
      <c r="CO387" s="124"/>
    </row>
    <row r="388" spans="1:93" ht="15.75" hidden="1">
      <c r="A388" s="124">
        <v>13</v>
      </c>
      <c r="B388" s="368"/>
      <c r="C388" s="124"/>
      <c r="D388" s="124"/>
      <c r="E388" s="220"/>
      <c r="F388" s="220"/>
      <c r="G388" s="220"/>
      <c r="H388" s="220"/>
      <c r="I388" s="124"/>
      <c r="J388" s="124"/>
      <c r="K388" s="124"/>
      <c r="L388" s="225"/>
      <c r="M388" s="225"/>
      <c r="N388" s="124"/>
      <c r="O388" s="124"/>
      <c r="P388" s="124"/>
      <c r="Q388" s="72"/>
      <c r="R388" s="124">
        <v>13</v>
      </c>
      <c r="S388" s="368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225"/>
      <c r="AD388" s="225"/>
      <c r="AE388" s="124"/>
      <c r="AF388" s="124"/>
      <c r="AG388" s="124"/>
      <c r="AI388" s="124">
        <v>13</v>
      </c>
      <c r="AJ388" s="373"/>
      <c r="AK388" s="124"/>
      <c r="AL388" s="124"/>
      <c r="AM388" s="124"/>
      <c r="AN388" s="124"/>
      <c r="AO388" s="124"/>
      <c r="AP388" s="124"/>
      <c r="AQ388" s="124"/>
      <c r="AR388" s="225"/>
      <c r="AS388" s="225"/>
      <c r="AT388" s="124"/>
      <c r="AU388" s="124"/>
      <c r="AV388" s="377"/>
      <c r="AX388" s="223"/>
      <c r="AY388" s="223"/>
      <c r="AZ388" s="124"/>
      <c r="BA388" s="124"/>
      <c r="BB388" s="124"/>
      <c r="BC388" s="124"/>
      <c r="BD388" s="124"/>
      <c r="BE388" s="124"/>
      <c r="BF388" s="124"/>
      <c r="BG388" s="270"/>
      <c r="BH388" s="270"/>
      <c r="BI388" s="124"/>
      <c r="BJ388" s="124"/>
      <c r="BK388" s="124"/>
      <c r="BM388" s="124">
        <v>13</v>
      </c>
      <c r="BN388" s="373"/>
      <c r="BO388" s="124"/>
      <c r="BP388" s="124"/>
      <c r="BQ388" s="124"/>
      <c r="BR388" s="124"/>
      <c r="BS388" s="124"/>
      <c r="BT388" s="124"/>
      <c r="BU388" s="124"/>
      <c r="BV388" s="225"/>
      <c r="BW388" s="225"/>
      <c r="BX388" s="124"/>
      <c r="BY388" s="124"/>
      <c r="BZ388" s="377"/>
      <c r="CB388" s="223"/>
      <c r="CC388" s="223"/>
      <c r="CD388" s="124"/>
      <c r="CE388" s="124"/>
      <c r="CF388" s="124"/>
      <c r="CG388" s="124"/>
      <c r="CH388" s="124"/>
      <c r="CI388" s="124"/>
      <c r="CJ388" s="124"/>
      <c r="CK388" s="225"/>
      <c r="CL388" s="225"/>
      <c r="CM388" s="124"/>
      <c r="CN388" s="124"/>
      <c r="CO388" s="124"/>
    </row>
    <row r="389" spans="1:93" ht="15.75" hidden="1">
      <c r="A389" s="124">
        <v>14</v>
      </c>
      <c r="B389" s="368"/>
      <c r="C389" s="124"/>
      <c r="D389" s="124"/>
      <c r="E389" s="220"/>
      <c r="F389" s="220"/>
      <c r="G389" s="220"/>
      <c r="H389" s="220"/>
      <c r="I389" s="124"/>
      <c r="J389" s="124"/>
      <c r="K389" s="124"/>
      <c r="L389" s="225"/>
      <c r="M389" s="225"/>
      <c r="N389" s="124"/>
      <c r="O389" s="124"/>
      <c r="P389" s="124"/>
      <c r="Q389" s="72"/>
      <c r="R389" s="124">
        <v>14</v>
      </c>
      <c r="S389" s="368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225"/>
      <c r="AD389" s="225"/>
      <c r="AE389" s="124"/>
      <c r="AF389" s="124"/>
      <c r="AG389" s="124"/>
      <c r="AI389" s="124">
        <v>14</v>
      </c>
      <c r="AJ389" s="373"/>
      <c r="AK389" s="124"/>
      <c r="AL389" s="124"/>
      <c r="AM389" s="124"/>
      <c r="AN389" s="124"/>
      <c r="AO389" s="124"/>
      <c r="AP389" s="124"/>
      <c r="AQ389" s="124"/>
      <c r="AR389" s="225"/>
      <c r="AS389" s="225"/>
      <c r="AT389" s="124"/>
      <c r="AU389" s="124"/>
      <c r="AV389" s="377"/>
      <c r="AX389" s="223"/>
      <c r="AY389" s="223"/>
      <c r="AZ389" s="124"/>
      <c r="BA389" s="124"/>
      <c r="BB389" s="124"/>
      <c r="BC389" s="124"/>
      <c r="BD389" s="124"/>
      <c r="BE389" s="124"/>
      <c r="BF389" s="124"/>
      <c r="BG389" s="270"/>
      <c r="BH389" s="270"/>
      <c r="BI389" s="124"/>
      <c r="BJ389" s="124"/>
      <c r="BK389" s="124"/>
      <c r="BM389" s="124">
        <v>14</v>
      </c>
      <c r="BN389" s="373"/>
      <c r="BO389" s="124"/>
      <c r="BP389" s="124"/>
      <c r="BQ389" s="124"/>
      <c r="BR389" s="124"/>
      <c r="BS389" s="124"/>
      <c r="BT389" s="124"/>
      <c r="BU389" s="124"/>
      <c r="BV389" s="225"/>
      <c r="BW389" s="225"/>
      <c r="BX389" s="124"/>
      <c r="BY389" s="124"/>
      <c r="BZ389" s="377"/>
      <c r="CB389" s="223"/>
      <c r="CC389" s="223"/>
      <c r="CD389" s="124"/>
      <c r="CE389" s="124"/>
      <c r="CF389" s="124"/>
      <c r="CG389" s="124"/>
      <c r="CH389" s="124"/>
      <c r="CI389" s="124"/>
      <c r="CJ389" s="124"/>
      <c r="CK389" s="225"/>
      <c r="CL389" s="225"/>
      <c r="CM389" s="124"/>
      <c r="CN389" s="124"/>
      <c r="CO389" s="124"/>
    </row>
    <row r="390" spans="1:93" ht="15.75" hidden="1">
      <c r="A390" s="124">
        <v>15</v>
      </c>
      <c r="B390" s="368"/>
      <c r="C390" s="124"/>
      <c r="D390" s="124"/>
      <c r="E390" s="220"/>
      <c r="F390" s="220"/>
      <c r="G390" s="220"/>
      <c r="H390" s="220"/>
      <c r="I390" s="124"/>
      <c r="J390" s="124"/>
      <c r="K390" s="124"/>
      <c r="L390" s="225"/>
      <c r="M390" s="225"/>
      <c r="N390" s="124"/>
      <c r="O390" s="124"/>
      <c r="P390" s="124"/>
      <c r="Q390" s="72"/>
      <c r="R390" s="124">
        <v>15</v>
      </c>
      <c r="S390" s="368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225"/>
      <c r="AD390" s="225"/>
      <c r="AE390" s="124"/>
      <c r="AF390" s="124"/>
      <c r="AG390" s="124"/>
      <c r="AI390" s="124">
        <v>15</v>
      </c>
      <c r="AJ390" s="373"/>
      <c r="AK390" s="124"/>
      <c r="AL390" s="124"/>
      <c r="AM390" s="124"/>
      <c r="AN390" s="124"/>
      <c r="AO390" s="124"/>
      <c r="AP390" s="124"/>
      <c r="AQ390" s="124"/>
      <c r="AR390" s="225"/>
      <c r="AS390" s="225"/>
      <c r="AT390" s="124"/>
      <c r="AU390" s="124"/>
      <c r="AV390" s="377"/>
      <c r="AX390" s="223"/>
      <c r="AY390" s="223"/>
      <c r="AZ390" s="124"/>
      <c r="BA390" s="124"/>
      <c r="BB390" s="124"/>
      <c r="BC390" s="124"/>
      <c r="BD390" s="124"/>
      <c r="BE390" s="124"/>
      <c r="BF390" s="124"/>
      <c r="BG390" s="270"/>
      <c r="BH390" s="270"/>
      <c r="BI390" s="124"/>
      <c r="BJ390" s="124"/>
      <c r="BK390" s="124"/>
      <c r="BM390" s="124">
        <v>15</v>
      </c>
      <c r="BN390" s="373"/>
      <c r="BO390" s="124"/>
      <c r="BP390" s="124"/>
      <c r="BQ390" s="124"/>
      <c r="BR390" s="124"/>
      <c r="BS390" s="124"/>
      <c r="BT390" s="124"/>
      <c r="BU390" s="124"/>
      <c r="BV390" s="225"/>
      <c r="BW390" s="225"/>
      <c r="BX390" s="124"/>
      <c r="BY390" s="124"/>
      <c r="BZ390" s="377"/>
      <c r="CB390" s="223"/>
      <c r="CC390" s="223"/>
      <c r="CD390" s="124"/>
      <c r="CE390" s="124"/>
      <c r="CF390" s="124"/>
      <c r="CG390" s="124"/>
      <c r="CH390" s="124"/>
      <c r="CI390" s="124"/>
      <c r="CJ390" s="124"/>
      <c r="CK390" s="225"/>
      <c r="CL390" s="225"/>
      <c r="CM390" s="124"/>
      <c r="CN390" s="124"/>
      <c r="CO390" s="124"/>
    </row>
    <row r="391" spans="1:93" ht="15.75" hidden="1">
      <c r="A391" s="363" t="s">
        <v>1381</v>
      </c>
      <c r="B391" s="363"/>
      <c r="C391" s="124"/>
      <c r="D391" s="124"/>
      <c r="E391" s="220">
        <f>SUM(E376:E390)</f>
        <v>0</v>
      </c>
      <c r="F391" s="220">
        <f>SUM(F376:F390)</f>
        <v>0</v>
      </c>
      <c r="G391" s="220"/>
      <c r="H391" s="220"/>
      <c r="I391" s="124"/>
      <c r="J391" s="124">
        <f>SUM(J376:J390)</f>
        <v>0</v>
      </c>
      <c r="K391" s="124">
        <f>SUM(K376:K390)</f>
        <v>0</v>
      </c>
      <c r="L391" s="225">
        <f>IF(F391=0,0,(F391/E391*100))</f>
        <v>0</v>
      </c>
      <c r="M391" s="225">
        <f>IF(K391=0,0,(K391/J391*100))</f>
        <v>0</v>
      </c>
      <c r="N391" s="124"/>
      <c r="O391" s="124"/>
      <c r="P391" s="124"/>
      <c r="Q391" s="72"/>
      <c r="R391" s="363" t="s">
        <v>1381</v>
      </c>
      <c r="S391" s="363"/>
      <c r="T391" s="124"/>
      <c r="U391" s="124"/>
      <c r="V391" s="220">
        <f>SUM(V376:V390)</f>
        <v>0</v>
      </c>
      <c r="W391" s="220">
        <f>SUM(W376:W390)</f>
        <v>0</v>
      </c>
      <c r="X391" s="220"/>
      <c r="Y391" s="220"/>
      <c r="Z391" s="124"/>
      <c r="AA391" s="124">
        <f>SUM(AA376:AA390)</f>
        <v>0</v>
      </c>
      <c r="AB391" s="124">
        <f>SUM(AB376:AB390)</f>
        <v>0</v>
      </c>
      <c r="AC391" s="225">
        <f>IF(W391=0,0,(W391/V391*100))</f>
        <v>0</v>
      </c>
      <c r="AD391" s="225">
        <f>IF(AB391=0,0,(AB391/AA391*100))</f>
        <v>0</v>
      </c>
      <c r="AE391" s="124"/>
      <c r="AF391" s="124"/>
      <c r="AG391" s="124"/>
      <c r="AI391" s="377" t="s">
        <v>1381</v>
      </c>
      <c r="AJ391" s="377"/>
      <c r="AK391" s="124"/>
      <c r="AL391" s="124"/>
      <c r="AM391" s="124">
        <f>SUM(AM376:AM390)</f>
        <v>0</v>
      </c>
      <c r="AN391" s="124">
        <f>SUM(AN376:AN390)</f>
        <v>0</v>
      </c>
      <c r="AO391" s="124"/>
      <c r="AP391" s="124">
        <f>SUM(AP376:AP390)</f>
        <v>0</v>
      </c>
      <c r="AQ391" s="124">
        <f>SUM(AQ376:AQ390)</f>
        <v>0</v>
      </c>
      <c r="AR391" s="225">
        <f>IF(AN391=0,0,(AN391/AM391*100))</f>
        <v>0</v>
      </c>
      <c r="AS391" s="225">
        <f>IF(AQ391=0,0,(AQ391/AP391*100))</f>
        <v>0</v>
      </c>
      <c r="AT391" s="124"/>
      <c r="AU391" s="124"/>
      <c r="AV391" s="124"/>
      <c r="AX391" s="223"/>
      <c r="AY391" s="223"/>
      <c r="AZ391" s="124"/>
      <c r="BA391" s="124"/>
      <c r="BB391" s="124"/>
      <c r="BC391" s="124"/>
      <c r="BD391" s="124"/>
      <c r="BE391" s="124"/>
      <c r="BF391" s="124"/>
      <c r="BG391" s="270"/>
      <c r="BH391" s="270"/>
      <c r="BI391" s="124"/>
      <c r="BJ391" s="124"/>
      <c r="BK391" s="124"/>
      <c r="BM391" s="377" t="s">
        <v>1381</v>
      </c>
      <c r="BN391" s="377"/>
      <c r="BO391" s="124" t="s">
        <v>1382</v>
      </c>
      <c r="BP391" s="230" t="e">
        <f>BR391/BX391</f>
        <v>#DIV/0!</v>
      </c>
      <c r="BQ391" s="124">
        <f>SUM(BQ376:BQ390)</f>
        <v>0</v>
      </c>
      <c r="BR391" s="124">
        <f>SUM(BR376:BR390)</f>
        <v>0</v>
      </c>
      <c r="BS391" s="124"/>
      <c r="BT391" s="124">
        <f>SUM(BT376:BT390)</f>
        <v>0</v>
      </c>
      <c r="BU391" s="124">
        <f>SUM(BU376:BU390)</f>
        <v>0</v>
      </c>
      <c r="BV391" s="225">
        <f>IF(BR391=0,0,(BR391/BQ391*100))</f>
        <v>0</v>
      </c>
      <c r="BW391" s="225">
        <f>IF(BU391=0,0,(BU391/BT391*100))</f>
        <v>0</v>
      </c>
      <c r="BX391" s="124"/>
      <c r="BY391" s="124"/>
      <c r="BZ391" s="124"/>
      <c r="CB391" s="223"/>
      <c r="CC391" s="223"/>
      <c r="CD391" s="124"/>
      <c r="CE391" s="124"/>
      <c r="CF391" s="124"/>
      <c r="CG391" s="124"/>
      <c r="CH391" s="124"/>
      <c r="CI391" s="124"/>
      <c r="CJ391" s="124"/>
      <c r="CK391" s="225"/>
      <c r="CL391" s="225"/>
      <c r="CM391" s="124"/>
      <c r="CN391" s="124"/>
      <c r="CO391" s="124"/>
    </row>
    <row r="392" spans="1:93" ht="15.75">
      <c r="A392" s="363" t="s">
        <v>1395</v>
      </c>
      <c r="B392" s="363"/>
      <c r="C392" s="124"/>
      <c r="D392" s="124"/>
      <c r="E392" s="220">
        <f>E375+E359+E343+E391</f>
        <v>480</v>
      </c>
      <c r="F392" s="220">
        <f>F375+F359+F343+F391</f>
        <v>384</v>
      </c>
      <c r="G392" s="220"/>
      <c r="H392" s="220"/>
      <c r="I392" s="124"/>
      <c r="J392" s="220">
        <f>J375+J359+J343+J391</f>
        <v>0</v>
      </c>
      <c r="K392" s="220">
        <f>K375+K359+K343+K391</f>
        <v>0</v>
      </c>
      <c r="L392" s="225">
        <f>IF(F392=0,0,(F392/E392*100))</f>
        <v>80</v>
      </c>
      <c r="M392" s="225">
        <f>IF(K392=0,0,(K392/J392*100))</f>
        <v>0</v>
      </c>
      <c r="N392" s="124"/>
      <c r="O392" s="124"/>
      <c r="P392" s="124"/>
      <c r="Q392" s="72"/>
      <c r="R392" s="432" t="s">
        <v>1395</v>
      </c>
      <c r="S392" s="432"/>
      <c r="T392" s="227"/>
      <c r="U392" s="227"/>
      <c r="V392" s="224">
        <f>V375+V359+V343+V391</f>
        <v>520</v>
      </c>
      <c r="W392" s="224">
        <f>W375+W359+W343+W391</f>
        <v>363</v>
      </c>
      <c r="X392" s="224"/>
      <c r="Y392" s="224"/>
      <c r="Z392" s="227"/>
      <c r="AA392" s="224">
        <f>AA375+AA359+AA343+AA391</f>
        <v>0</v>
      </c>
      <c r="AB392" s="224">
        <f>AB375+AB359+AB343+AB391</f>
        <v>0</v>
      </c>
      <c r="AC392" s="225">
        <f>IF(W392=0,0,(W392/V392*100))</f>
        <v>69.807692307692307</v>
      </c>
      <c r="AD392" s="225">
        <f>IF(AB392=0,0,(AB392/AA392*100))</f>
        <v>0</v>
      </c>
      <c r="AE392" s="124"/>
      <c r="AF392" s="124"/>
      <c r="AG392" s="124"/>
      <c r="AI392" s="377" t="s">
        <v>1395</v>
      </c>
      <c r="AJ392" s="377"/>
      <c r="AK392" s="124"/>
      <c r="AL392" s="124"/>
      <c r="AM392" s="227">
        <f>AM375+AM359+AM343</f>
        <v>490</v>
      </c>
      <c r="AN392" s="227">
        <f>AN375+AN359+AN343</f>
        <v>427</v>
      </c>
      <c r="AO392" s="124"/>
      <c r="AP392" s="124">
        <f>AP375+AP359+AP343</f>
        <v>0</v>
      </c>
      <c r="AQ392" s="124">
        <f>AQ375+AQ359+AQ343</f>
        <v>0</v>
      </c>
      <c r="AR392" s="225">
        <f>IF(AN392=0,0,(AN392/AM392*100))</f>
        <v>87.142857142857139</v>
      </c>
      <c r="AS392" s="225">
        <f>IF(AQ392=0,0,(AQ392/AP392*100))</f>
        <v>0</v>
      </c>
      <c r="AT392" s="124"/>
      <c r="AU392" s="124"/>
      <c r="AV392" s="124"/>
      <c r="AX392" s="377" t="s">
        <v>1395</v>
      </c>
      <c r="AY392" s="377"/>
      <c r="AZ392" s="124"/>
      <c r="BA392" s="124"/>
      <c r="BB392" s="124">
        <f>BB375+BB359+BB343</f>
        <v>520</v>
      </c>
      <c r="BC392" s="124">
        <f>BC375+BC359+BC343</f>
        <v>320</v>
      </c>
      <c r="BD392" s="124"/>
      <c r="BE392" s="124">
        <f>BE375+BE359+BE343</f>
        <v>0</v>
      </c>
      <c r="BF392" s="124">
        <f>BF375+BF359+BF343</f>
        <v>0</v>
      </c>
      <c r="BG392" s="270">
        <f>IF(BC392=0,0,(BC392/BB392*100))</f>
        <v>61.53846153846154</v>
      </c>
      <c r="BH392" s="270">
        <f>IF(BF392=0,0,(BF392/BE392*100))</f>
        <v>0</v>
      </c>
      <c r="BI392" s="124"/>
      <c r="BJ392" s="124"/>
      <c r="BK392" s="124"/>
      <c r="BM392" s="377" t="s">
        <v>1395</v>
      </c>
      <c r="BN392" s="377"/>
      <c r="BO392" s="124"/>
      <c r="BP392" s="124"/>
      <c r="BQ392" s="227">
        <f>BQ375+BQ359+BQ343+BQ391</f>
        <v>480</v>
      </c>
      <c r="BR392" s="227">
        <f>BR375+BR359+BR343+BR391</f>
        <v>414</v>
      </c>
      <c r="BS392" s="124"/>
      <c r="BT392" s="227">
        <f>BT375+BT359+BT343+BT391</f>
        <v>0</v>
      </c>
      <c r="BU392" s="227">
        <f>BU375+BU359+BU343+BU391</f>
        <v>0</v>
      </c>
      <c r="BV392" s="225">
        <f>IF(BR392=0,0,(BR392/BQ392*100))</f>
        <v>86.25</v>
      </c>
      <c r="BW392" s="225">
        <f>IF(BU392=0,0,(BU392/BT392*100))</f>
        <v>0</v>
      </c>
      <c r="BX392" s="124"/>
      <c r="BY392" s="124"/>
      <c r="BZ392" s="124"/>
      <c r="CB392" s="377" t="s">
        <v>1395</v>
      </c>
      <c r="CC392" s="377"/>
      <c r="CD392" s="124"/>
      <c r="CE392" s="124"/>
      <c r="CF392" s="124">
        <f>CF375+CF359+CF343</f>
        <v>0</v>
      </c>
      <c r="CG392" s="124">
        <f>CG375+CG359+CG343</f>
        <v>0</v>
      </c>
      <c r="CH392" s="124"/>
      <c r="CI392" s="124">
        <f>CI375+CI359+CI343</f>
        <v>0</v>
      </c>
      <c r="CJ392" s="124">
        <f>CJ375+CJ359+CJ343</f>
        <v>0</v>
      </c>
      <c r="CK392" s="225">
        <f>IF(CG392=0,0,(CG392/CF392*100))</f>
        <v>0</v>
      </c>
      <c r="CL392" s="225">
        <f>IF(CJ392=0,0,(CJ392/CI392*100))</f>
        <v>0</v>
      </c>
      <c r="CM392" s="124"/>
      <c r="CN392" s="124"/>
      <c r="CO392" s="124"/>
    </row>
    <row r="393" spans="1:93" ht="15.75">
      <c r="A393" s="381" t="s">
        <v>1396</v>
      </c>
      <c r="B393" s="381"/>
      <c r="C393" s="124"/>
      <c r="D393" s="124"/>
      <c r="E393" s="224">
        <f>E392+E327</f>
        <v>2623</v>
      </c>
      <c r="F393" s="224">
        <f>F392+F327</f>
        <v>2078</v>
      </c>
      <c r="G393" s="224"/>
      <c r="H393" s="224"/>
      <c r="I393" s="227"/>
      <c r="J393" s="227">
        <f>J392+J327</f>
        <v>0</v>
      </c>
      <c r="K393" s="227">
        <f>K392+K327</f>
        <v>0</v>
      </c>
      <c r="L393" s="225">
        <f>IF(F393=0,0,(F393/E393*100))</f>
        <v>79.222264582539083</v>
      </c>
      <c r="M393" s="225">
        <f>IF(K393=0,0,(K393/J393*100))</f>
        <v>0</v>
      </c>
      <c r="N393" s="249"/>
      <c r="O393" s="249"/>
      <c r="P393" s="249"/>
      <c r="Q393" s="72"/>
      <c r="R393" s="438" t="s">
        <v>1396</v>
      </c>
      <c r="S393" s="439"/>
      <c r="T393" s="227"/>
      <c r="U393" s="227"/>
      <c r="V393" s="224">
        <f>V392+V327</f>
        <v>2408</v>
      </c>
      <c r="W393" s="224">
        <f>W392+W327</f>
        <v>1600</v>
      </c>
      <c r="X393" s="224"/>
      <c r="Y393" s="224"/>
      <c r="Z393" s="224">
        <f>Z392+Z327</f>
        <v>0</v>
      </c>
      <c r="AA393" s="224">
        <f>AA392+AA327</f>
        <v>0</v>
      </c>
      <c r="AB393" s="224">
        <f>AB392+AB327</f>
        <v>0</v>
      </c>
      <c r="AC393" s="225">
        <f>IF(W393=0,0,(W393/V393*100))</f>
        <v>66.44518272425249</v>
      </c>
      <c r="AD393" s="225">
        <f>IF(AB393=0,0,(AB393/AA393*100))</f>
        <v>0</v>
      </c>
      <c r="AE393" s="249"/>
      <c r="AF393" s="249"/>
      <c r="AG393" s="249"/>
      <c r="AI393" s="398" t="s">
        <v>1396</v>
      </c>
      <c r="AJ393" s="398"/>
      <c r="AK393" s="124"/>
      <c r="AL393" s="124"/>
      <c r="AM393" s="227">
        <f>AM392+AM327</f>
        <v>2316</v>
      </c>
      <c r="AN393" s="227">
        <f>AN392+AN327</f>
        <v>1971</v>
      </c>
      <c r="AO393" s="124">
        <f>AO392+AO327</f>
        <v>0</v>
      </c>
      <c r="AP393" s="124">
        <f>AP392+AP327</f>
        <v>0</v>
      </c>
      <c r="AQ393" s="124">
        <f>AQ392+AQ327</f>
        <v>0</v>
      </c>
      <c r="AR393" s="225">
        <f>IF(AN393=0,0,(AN393/AM393*100))</f>
        <v>85.103626943005182</v>
      </c>
      <c r="AS393" s="225">
        <f>IF(AQ393=0,0,(AQ393/AP393*100))</f>
        <v>0</v>
      </c>
      <c r="AT393" s="249"/>
      <c r="AU393" s="249"/>
      <c r="AV393" s="249"/>
      <c r="AX393" s="398" t="s">
        <v>1396</v>
      </c>
      <c r="AY393" s="398"/>
      <c r="AZ393" s="124"/>
      <c r="BA393" s="124"/>
      <c r="BB393" s="124">
        <f>BB392+BB327</f>
        <v>2684</v>
      </c>
      <c r="BC393" s="124">
        <f>BC392+BC327</f>
        <v>1987</v>
      </c>
      <c r="BD393" s="124"/>
      <c r="BE393" s="124">
        <f>BE392+BE327</f>
        <v>0</v>
      </c>
      <c r="BF393" s="124">
        <f>BF392+BF327</f>
        <v>0</v>
      </c>
      <c r="BG393" s="270">
        <f>IF(BC393=0,0,(BC393/BB393*100))</f>
        <v>74.031296572280183</v>
      </c>
      <c r="BH393" s="270">
        <f>IF(BF393=0,0,(BF393/BE393*100))</f>
        <v>0</v>
      </c>
      <c r="BI393" s="249"/>
      <c r="BJ393" s="249"/>
      <c r="BK393" s="249"/>
      <c r="BM393" s="398" t="s">
        <v>1396</v>
      </c>
      <c r="BN393" s="398"/>
      <c r="BO393" s="124"/>
      <c r="BP393" s="124"/>
      <c r="BQ393" s="227">
        <f>BQ392+BQ327</f>
        <v>2511</v>
      </c>
      <c r="BR393" s="227">
        <f>BR392+BR327</f>
        <v>2011</v>
      </c>
      <c r="BS393" s="124">
        <f>BS392+BS327</f>
        <v>0</v>
      </c>
      <c r="BT393" s="124">
        <f>BT392+BT327</f>
        <v>0</v>
      </c>
      <c r="BU393" s="124">
        <f>BU392+BU327</f>
        <v>0</v>
      </c>
      <c r="BV393" s="225">
        <f>IF(BR393=0,0,(BR393/BQ393*100))</f>
        <v>80.087614496216645</v>
      </c>
      <c r="BW393" s="225">
        <f>IF(BU393=0,0,(BU393/BT393*100))</f>
        <v>0</v>
      </c>
      <c r="BX393" s="249"/>
      <c r="BY393" s="249"/>
      <c r="BZ393" s="249"/>
      <c r="CB393" s="398" t="s">
        <v>1396</v>
      </c>
      <c r="CC393" s="398"/>
      <c r="CD393" s="124"/>
      <c r="CE393" s="124"/>
      <c r="CF393" s="124">
        <f>CF392+CF327</f>
        <v>0</v>
      </c>
      <c r="CG393" s="124">
        <f>CG392+CG327</f>
        <v>0</v>
      </c>
      <c r="CH393" s="124">
        <f>CH392+CH327</f>
        <v>0</v>
      </c>
      <c r="CI393" s="124">
        <f>CI392+CI327</f>
        <v>0</v>
      </c>
      <c r="CJ393" s="124">
        <f>CJ392+CJ327</f>
        <v>0</v>
      </c>
      <c r="CK393" s="225">
        <f>IF(CG393=0,0,(CG393/CF393*100))</f>
        <v>0</v>
      </c>
      <c r="CL393" s="225">
        <f>IF(CJ393=0,0,(CJ393/CI393*100))</f>
        <v>0</v>
      </c>
      <c r="CM393" s="249"/>
      <c r="CN393" s="249"/>
      <c r="CO393" s="249"/>
    </row>
    <row r="394" spans="1:93" ht="15.75">
      <c r="A394" s="435" t="s">
        <v>1397</v>
      </c>
      <c r="B394" s="436"/>
      <c r="C394" s="436"/>
      <c r="D394" s="437"/>
      <c r="E394" s="408">
        <f>F393+K393</f>
        <v>2078</v>
      </c>
      <c r="F394" s="409"/>
      <c r="G394" s="409"/>
      <c r="H394" s="409"/>
      <c r="I394" s="409"/>
      <c r="J394" s="409"/>
      <c r="K394" s="410"/>
      <c r="L394" s="411">
        <f>IF((F393+K393)=0,0,((F393+K393)/(E393+J393))*100)</f>
        <v>79.222264582539083</v>
      </c>
      <c r="M394" s="412"/>
      <c r="N394" s="249"/>
      <c r="O394" s="249"/>
      <c r="P394" s="249"/>
      <c r="Q394" s="72"/>
      <c r="R394" s="440" t="s">
        <v>1397</v>
      </c>
      <c r="S394" s="441"/>
      <c r="T394" s="441"/>
      <c r="U394" s="442"/>
      <c r="V394" s="408">
        <f>W393+AB393</f>
        <v>1600</v>
      </c>
      <c r="W394" s="409"/>
      <c r="X394" s="409"/>
      <c r="Y394" s="409"/>
      <c r="Z394" s="409"/>
      <c r="AA394" s="409"/>
      <c r="AB394" s="410"/>
      <c r="AC394" s="411">
        <f>IF((W393+AB393)=0,0,((W393+AB393)/(V393+AA393))*100)</f>
        <v>66.44518272425249</v>
      </c>
      <c r="AD394" s="412"/>
      <c r="AE394" s="249"/>
      <c r="AF394" s="249"/>
      <c r="AG394" s="249"/>
      <c r="AI394" s="435" t="s">
        <v>1397</v>
      </c>
      <c r="AJ394" s="436"/>
      <c r="AK394" s="436"/>
      <c r="AL394" s="437"/>
      <c r="AM394" s="389">
        <f>AN393+AQ393</f>
        <v>1971</v>
      </c>
      <c r="AN394" s="390"/>
      <c r="AO394" s="390"/>
      <c r="AP394" s="390"/>
      <c r="AQ394" s="391"/>
      <c r="AR394" s="411">
        <f>IF((AN393+AQ393)=0,0,((AN393+AQ393)/(AM393+AP393))*100)</f>
        <v>85.103626943005182</v>
      </c>
      <c r="AS394" s="412"/>
      <c r="AT394" s="249"/>
      <c r="AU394" s="249"/>
      <c r="AV394" s="249"/>
      <c r="AX394" s="435" t="s">
        <v>1397</v>
      </c>
      <c r="AY394" s="436"/>
      <c r="AZ394" s="436"/>
      <c r="BA394" s="437"/>
      <c r="BB394" s="389">
        <f>BC393+BF393</f>
        <v>1987</v>
      </c>
      <c r="BC394" s="390"/>
      <c r="BD394" s="390"/>
      <c r="BE394" s="390"/>
      <c r="BF394" s="391"/>
      <c r="BG394" s="433">
        <f>IF((BC393+BF393)=0,0,((BC393+BF393)/(BB393+BE393))*100)</f>
        <v>74.031296572280183</v>
      </c>
      <c r="BH394" s="434"/>
      <c r="BI394" s="249"/>
      <c r="BJ394" s="249"/>
      <c r="BK394" s="249"/>
      <c r="BM394" s="435" t="s">
        <v>1397</v>
      </c>
      <c r="BN394" s="436"/>
      <c r="BO394" s="436"/>
      <c r="BP394" s="437"/>
      <c r="BQ394" s="408">
        <f>BR393+BU393</f>
        <v>2011</v>
      </c>
      <c r="BR394" s="409"/>
      <c r="BS394" s="409"/>
      <c r="BT394" s="409"/>
      <c r="BU394" s="410"/>
      <c r="BV394" s="411">
        <f>IF((BR393+BU393)=0,0,((BR393+BU393)/(BQ393+BT393))*100)</f>
        <v>80.087614496216645</v>
      </c>
      <c r="BW394" s="412"/>
      <c r="BX394" s="249"/>
      <c r="BY394" s="249"/>
      <c r="BZ394" s="249"/>
      <c r="CB394" s="435" t="s">
        <v>1397</v>
      </c>
      <c r="CC394" s="436"/>
      <c r="CD394" s="436"/>
      <c r="CE394" s="437"/>
      <c r="CF394" s="389">
        <f>CG393+CJ393</f>
        <v>0</v>
      </c>
      <c r="CG394" s="390"/>
      <c r="CH394" s="390"/>
      <c r="CI394" s="390"/>
      <c r="CJ394" s="391"/>
      <c r="CK394" s="411">
        <f>IF((CG393+CJ393)=0,0,((CG393+CJ393)/(CF393+CI393))*100)</f>
        <v>0</v>
      </c>
      <c r="CL394" s="412"/>
      <c r="CM394" s="249"/>
      <c r="CN394" s="249"/>
      <c r="CO394" s="249"/>
    </row>
    <row r="395" spans="1:93">
      <c r="A395" s="443" t="s">
        <v>1427</v>
      </c>
      <c r="B395" s="443"/>
      <c r="C395" s="443"/>
      <c r="D395" s="443"/>
      <c r="E395" s="443"/>
      <c r="F395" s="443"/>
      <c r="G395" s="443"/>
      <c r="H395" s="443"/>
      <c r="I395" s="443"/>
      <c r="J395" s="443"/>
      <c r="K395" s="443"/>
      <c r="L395" s="443"/>
      <c r="M395" s="443"/>
      <c r="N395" s="443"/>
      <c r="O395" s="443"/>
      <c r="P395" s="443"/>
      <c r="R395" s="418" t="s">
        <v>1436</v>
      </c>
      <c r="S395" s="418"/>
      <c r="T395" s="418"/>
      <c r="U395" s="418"/>
      <c r="V395" s="418"/>
      <c r="W395" s="418"/>
      <c r="X395" s="418"/>
      <c r="Y395" s="418"/>
      <c r="Z395" s="418"/>
      <c r="AA395" s="418"/>
      <c r="AB395" s="418"/>
      <c r="AC395" s="418"/>
      <c r="AD395" s="418"/>
      <c r="AE395" s="418"/>
      <c r="AF395" s="418"/>
      <c r="AG395" s="418"/>
      <c r="AI395" s="418" t="s">
        <v>1439</v>
      </c>
      <c r="AJ395" s="418"/>
      <c r="AK395" s="418"/>
      <c r="AL395" s="418"/>
      <c r="AM395" s="418"/>
      <c r="AN395" s="418"/>
      <c r="AO395" s="418"/>
      <c r="AP395" s="418"/>
      <c r="AQ395" s="418"/>
      <c r="AR395" s="418"/>
      <c r="AS395" s="418"/>
      <c r="AT395" s="418"/>
      <c r="AU395" s="418"/>
      <c r="AV395" s="418"/>
      <c r="AX395" s="418" t="s">
        <v>1442</v>
      </c>
      <c r="AY395" s="418"/>
      <c r="AZ395" s="418"/>
      <c r="BA395" s="418"/>
      <c r="BB395" s="418"/>
      <c r="BC395" s="418"/>
      <c r="BD395" s="418"/>
      <c r="BE395" s="418"/>
      <c r="BF395" s="418"/>
      <c r="BG395" s="418"/>
      <c r="BH395" s="418"/>
      <c r="BI395" s="418"/>
      <c r="BJ395" s="418"/>
      <c r="BK395" s="418"/>
      <c r="BM395" s="418" t="s">
        <v>1446</v>
      </c>
      <c r="BN395" s="418"/>
      <c r="BO395" s="418"/>
      <c r="BP395" s="418"/>
      <c r="BQ395" s="418"/>
      <c r="BR395" s="418"/>
      <c r="BS395" s="418"/>
      <c r="BT395" s="418"/>
      <c r="BU395" s="418"/>
      <c r="BV395" s="418"/>
      <c r="BW395" s="418"/>
      <c r="BX395" s="418"/>
      <c r="BY395" s="418"/>
      <c r="BZ395" s="418"/>
      <c r="CB395" s="418"/>
      <c r="CC395" s="418"/>
      <c r="CD395" s="418"/>
      <c r="CE395" s="418"/>
      <c r="CF395" s="418"/>
      <c r="CG395" s="418"/>
      <c r="CH395" s="418"/>
      <c r="CI395" s="418"/>
      <c r="CJ395" s="418"/>
      <c r="CK395" s="418"/>
      <c r="CL395" s="418"/>
      <c r="CM395" s="418"/>
      <c r="CN395" s="418"/>
      <c r="CO395" s="418"/>
    </row>
    <row r="396" spans="1:93" ht="15.75">
      <c r="A396" s="250"/>
      <c r="B396" s="251"/>
      <c r="C396" s="252"/>
      <c r="D396" s="253"/>
      <c r="E396" s="254"/>
      <c r="F396" s="252"/>
      <c r="G396" s="252"/>
      <c r="H396" s="252"/>
      <c r="I396" s="252"/>
      <c r="J396" s="255"/>
      <c r="K396" s="256"/>
      <c r="L396" s="257"/>
      <c r="M396" s="419" t="s">
        <v>1402</v>
      </c>
      <c r="N396" s="419"/>
      <c r="O396" s="419"/>
      <c r="P396" s="419"/>
      <c r="R396" s="250"/>
      <c r="S396" s="251"/>
      <c r="T396" s="252"/>
      <c r="U396" s="253"/>
      <c r="V396" s="254"/>
      <c r="W396" s="252"/>
      <c r="X396" s="252"/>
      <c r="Y396" s="252"/>
      <c r="Z396" s="252"/>
      <c r="AA396" s="255"/>
      <c r="AB396" s="256"/>
      <c r="AC396" s="257"/>
      <c r="AD396" s="419" t="s">
        <v>1402</v>
      </c>
      <c r="AE396" s="419"/>
      <c r="AF396" s="419"/>
      <c r="AG396" s="419"/>
      <c r="AI396" s="250"/>
      <c r="AJ396" s="251"/>
      <c r="AK396" s="252"/>
      <c r="AL396" s="253"/>
      <c r="AM396" s="254"/>
      <c r="AN396" s="252"/>
      <c r="AO396" s="252"/>
      <c r="AP396" s="255"/>
      <c r="AQ396" s="256"/>
      <c r="AR396" s="257"/>
      <c r="AS396" s="419" t="s">
        <v>1402</v>
      </c>
      <c r="AT396" s="419"/>
      <c r="AU396" s="419"/>
      <c r="AV396" s="419"/>
      <c r="AX396" s="250"/>
      <c r="AY396" s="251"/>
      <c r="AZ396" s="252"/>
      <c r="BA396" s="253"/>
      <c r="BB396" s="254"/>
      <c r="BC396" s="252"/>
      <c r="BD396" s="252"/>
      <c r="BE396" s="255"/>
      <c r="BF396" s="256"/>
      <c r="BG396" s="257"/>
      <c r="BH396" s="419" t="s">
        <v>1402</v>
      </c>
      <c r="BI396" s="419"/>
      <c r="BJ396" s="419"/>
      <c r="BK396" s="419"/>
      <c r="BM396" s="250"/>
      <c r="BN396" s="251"/>
      <c r="BO396" s="252"/>
      <c r="BP396" s="253"/>
      <c r="BQ396" s="254"/>
      <c r="BR396" s="252"/>
      <c r="BS396" s="252"/>
      <c r="BT396" s="255"/>
      <c r="BU396" s="256"/>
      <c r="BV396" s="257"/>
      <c r="BW396" s="419" t="s">
        <v>1402</v>
      </c>
      <c r="BX396" s="419"/>
      <c r="BY396" s="419"/>
      <c r="BZ396" s="419"/>
      <c r="CB396" s="250"/>
      <c r="CC396" s="251"/>
      <c r="CD396" s="252"/>
      <c r="CE396" s="253"/>
      <c r="CF396" s="254"/>
      <c r="CG396" s="252"/>
      <c r="CH396" s="252"/>
      <c r="CI396" s="255"/>
      <c r="CJ396" s="256"/>
      <c r="CK396" s="257"/>
      <c r="CL396" s="419" t="s">
        <v>1402</v>
      </c>
      <c r="CM396" s="419"/>
      <c r="CN396" s="419"/>
      <c r="CO396" s="419"/>
    </row>
    <row r="397" spans="1:93" ht="15.75">
      <c r="A397" s="250"/>
      <c r="B397" s="251"/>
      <c r="C397" s="252"/>
      <c r="D397" s="252"/>
      <c r="E397" s="254"/>
      <c r="F397" s="252"/>
      <c r="G397" s="252"/>
      <c r="H397" s="252"/>
      <c r="I397" s="252"/>
      <c r="J397" s="255"/>
      <c r="K397" s="256"/>
      <c r="L397" s="257"/>
      <c r="M397" s="254"/>
      <c r="N397" s="252"/>
      <c r="O397" s="252"/>
      <c r="P397" s="258"/>
      <c r="R397" s="250"/>
      <c r="S397" s="251"/>
      <c r="T397" s="252"/>
      <c r="U397" s="252"/>
      <c r="V397" s="254"/>
      <c r="W397" s="252"/>
      <c r="X397" s="252"/>
      <c r="Y397" s="252"/>
      <c r="Z397" s="252"/>
      <c r="AA397" s="255"/>
      <c r="AB397" s="256"/>
      <c r="AC397" s="257"/>
      <c r="AD397" s="254"/>
      <c r="AE397" s="252"/>
      <c r="AF397" s="252"/>
      <c r="AG397" s="258"/>
      <c r="AI397" s="250"/>
      <c r="AJ397" s="251"/>
      <c r="AK397" s="252"/>
      <c r="AL397" s="252"/>
      <c r="AM397" s="254"/>
      <c r="AN397" s="252"/>
      <c r="AO397" s="252"/>
      <c r="AP397" s="255"/>
      <c r="AQ397" s="256"/>
      <c r="AR397" s="257"/>
      <c r="AS397" s="254"/>
      <c r="AT397" s="252"/>
      <c r="AU397" s="252"/>
      <c r="AV397" s="258"/>
      <c r="AX397" s="250"/>
      <c r="AY397" s="251"/>
      <c r="AZ397" s="252"/>
      <c r="BA397" s="252"/>
      <c r="BB397" s="254"/>
      <c r="BC397" s="252"/>
      <c r="BD397" s="252"/>
      <c r="BE397" s="255"/>
      <c r="BF397" s="256"/>
      <c r="BG397" s="257"/>
      <c r="BH397" s="254"/>
      <c r="BI397" s="252"/>
      <c r="BJ397" s="252"/>
      <c r="BK397" s="258"/>
      <c r="BM397" s="250"/>
      <c r="BN397" s="251"/>
      <c r="BO397" s="252"/>
      <c r="BP397" s="252"/>
      <c r="BQ397" s="254"/>
      <c r="BR397" s="252"/>
      <c r="BS397" s="252"/>
      <c r="BT397" s="255"/>
      <c r="BU397" s="256"/>
      <c r="BV397" s="257"/>
      <c r="BW397" s="254"/>
      <c r="BX397" s="252"/>
      <c r="BY397" s="252"/>
      <c r="BZ397" s="258"/>
      <c r="CB397" s="250"/>
      <c r="CC397" s="251"/>
      <c r="CD397" s="252"/>
      <c r="CE397" s="252"/>
      <c r="CF397" s="254"/>
      <c r="CG397" s="252"/>
      <c r="CH397" s="252"/>
      <c r="CI397" s="255"/>
      <c r="CJ397" s="256"/>
      <c r="CK397" s="257"/>
      <c r="CL397" s="254"/>
      <c r="CM397" s="252"/>
      <c r="CN397" s="252"/>
      <c r="CO397" s="258"/>
    </row>
    <row r="398" spans="1:93" ht="15.75">
      <c r="A398" s="250"/>
      <c r="B398" s="259"/>
      <c r="C398" s="260"/>
      <c r="D398" s="260"/>
      <c r="E398" s="261"/>
      <c r="F398" s="262"/>
      <c r="G398" s="262"/>
      <c r="H398" s="262"/>
      <c r="I398" s="260"/>
      <c r="J398" s="255"/>
      <c r="K398" s="263"/>
      <c r="L398" s="264"/>
      <c r="M398" s="265"/>
      <c r="N398" s="260"/>
      <c r="O398" s="260"/>
      <c r="P398" s="266"/>
      <c r="R398" s="250"/>
      <c r="S398" s="259"/>
      <c r="T398" s="260"/>
      <c r="U398" s="260"/>
      <c r="V398" s="261"/>
      <c r="W398" s="262"/>
      <c r="X398" s="262"/>
      <c r="Y398" s="262"/>
      <c r="Z398" s="260"/>
      <c r="AA398" s="255"/>
      <c r="AB398" s="263"/>
      <c r="AC398" s="264"/>
      <c r="AD398" s="265"/>
      <c r="AE398" s="260"/>
      <c r="AF398" s="260"/>
      <c r="AG398" s="266"/>
      <c r="AI398" s="250"/>
      <c r="AJ398" s="259"/>
      <c r="AK398" s="260"/>
      <c r="AL398" s="260"/>
      <c r="AM398" s="261"/>
      <c r="AN398" s="262"/>
      <c r="AO398" s="260"/>
      <c r="AP398" s="255"/>
      <c r="AQ398" s="263"/>
      <c r="AR398" s="264"/>
      <c r="AS398" s="265"/>
      <c r="AT398" s="260"/>
      <c r="AU398" s="260"/>
      <c r="AV398" s="266"/>
      <c r="AX398" s="250"/>
      <c r="AY398" s="259"/>
      <c r="AZ398" s="260"/>
      <c r="BA398" s="260"/>
      <c r="BB398" s="261"/>
      <c r="BC398" s="262"/>
      <c r="BD398" s="260"/>
      <c r="BE398" s="255"/>
      <c r="BF398" s="263"/>
      <c r="BG398" s="264"/>
      <c r="BH398" s="265"/>
      <c r="BI398" s="260"/>
      <c r="BJ398" s="260"/>
      <c r="BK398" s="266"/>
      <c r="BM398" s="250"/>
      <c r="BN398" s="259"/>
      <c r="BO398" s="260"/>
      <c r="BP398" s="260"/>
      <c r="BQ398" s="261"/>
      <c r="BR398" s="262"/>
      <c r="BS398" s="260"/>
      <c r="BT398" s="255"/>
      <c r="BU398" s="263"/>
      <c r="BV398" s="264"/>
      <c r="BW398" s="265"/>
      <c r="BX398" s="260"/>
      <c r="BY398" s="260"/>
      <c r="BZ398" s="266"/>
      <c r="CB398" s="250"/>
      <c r="CC398" s="259"/>
      <c r="CD398" s="260"/>
      <c r="CE398" s="260"/>
      <c r="CF398" s="261"/>
      <c r="CG398" s="262"/>
      <c r="CH398" s="260"/>
      <c r="CI398" s="255"/>
      <c r="CJ398" s="263"/>
      <c r="CK398" s="264"/>
      <c r="CL398" s="265"/>
      <c r="CM398" s="260"/>
      <c r="CN398" s="260"/>
      <c r="CO398" s="266"/>
    </row>
    <row r="399" spans="1:93" ht="15.75">
      <c r="A399" s="250"/>
      <c r="B399" s="420" t="s">
        <v>1359</v>
      </c>
      <c r="C399" s="421"/>
      <c r="D399" s="421"/>
      <c r="E399" s="422" t="s">
        <v>1358</v>
      </c>
      <c r="F399" s="422"/>
      <c r="G399" s="422"/>
      <c r="H399" s="422"/>
      <c r="I399" s="422"/>
      <c r="J399" s="422"/>
      <c r="K399" s="422"/>
      <c r="L399" s="422"/>
      <c r="M399" s="423" t="s">
        <v>1360</v>
      </c>
      <c r="N399" s="423"/>
      <c r="O399" s="423"/>
      <c r="P399" s="423"/>
      <c r="R399" s="250"/>
      <c r="S399" s="420" t="s">
        <v>1359</v>
      </c>
      <c r="T399" s="421"/>
      <c r="U399" s="421"/>
      <c r="V399" s="422" t="s">
        <v>1358</v>
      </c>
      <c r="W399" s="422"/>
      <c r="X399" s="422"/>
      <c r="Y399" s="422"/>
      <c r="Z399" s="422"/>
      <c r="AA399" s="422"/>
      <c r="AB399" s="422"/>
      <c r="AC399" s="422"/>
      <c r="AD399" s="423" t="s">
        <v>1360</v>
      </c>
      <c r="AE399" s="423"/>
      <c r="AF399" s="423"/>
      <c r="AG399" s="423"/>
      <c r="AI399" s="250"/>
      <c r="AJ399" s="420" t="s">
        <v>1359</v>
      </c>
      <c r="AK399" s="421"/>
      <c r="AL399" s="421"/>
      <c r="AM399" s="422" t="s">
        <v>1358</v>
      </c>
      <c r="AN399" s="422"/>
      <c r="AO399" s="422"/>
      <c r="AP399" s="422"/>
      <c r="AQ399" s="422"/>
      <c r="AR399" s="422"/>
      <c r="AS399" s="423" t="s">
        <v>1360</v>
      </c>
      <c r="AT399" s="423"/>
      <c r="AU399" s="423"/>
      <c r="AV399" s="423"/>
      <c r="AX399" s="250"/>
      <c r="AY399" s="420" t="s">
        <v>1359</v>
      </c>
      <c r="AZ399" s="421"/>
      <c r="BA399" s="421"/>
      <c r="BB399" s="422" t="s">
        <v>1358</v>
      </c>
      <c r="BC399" s="422"/>
      <c r="BD399" s="422"/>
      <c r="BE399" s="422"/>
      <c r="BF399" s="422"/>
      <c r="BG399" s="422"/>
      <c r="BH399" s="423" t="s">
        <v>1360</v>
      </c>
      <c r="BI399" s="423"/>
      <c r="BJ399" s="423"/>
      <c r="BK399" s="423"/>
      <c r="BM399" s="250"/>
      <c r="BN399" s="420" t="s">
        <v>1359</v>
      </c>
      <c r="BO399" s="421"/>
      <c r="BP399" s="421"/>
      <c r="BQ399" s="422" t="s">
        <v>1358</v>
      </c>
      <c r="BR399" s="422"/>
      <c r="BS399" s="422"/>
      <c r="BT399" s="422"/>
      <c r="BU399" s="422"/>
      <c r="BV399" s="422"/>
      <c r="BW399" s="423" t="s">
        <v>1360</v>
      </c>
      <c r="BX399" s="423"/>
      <c r="BY399" s="423"/>
      <c r="BZ399" s="423"/>
      <c r="CB399" s="250"/>
      <c r="CC399" s="420" t="s">
        <v>1359</v>
      </c>
      <c r="CD399" s="421"/>
      <c r="CE399" s="421"/>
      <c r="CF399" s="422" t="s">
        <v>1358</v>
      </c>
      <c r="CG399" s="422"/>
      <c r="CH399" s="422"/>
      <c r="CI399" s="422"/>
      <c r="CJ399" s="422"/>
      <c r="CK399" s="422"/>
      <c r="CL399" s="423" t="s">
        <v>1360</v>
      </c>
      <c r="CM399" s="423"/>
      <c r="CN399" s="423"/>
      <c r="CO399" s="423"/>
    </row>
    <row r="400" spans="1:93" ht="16.5" thickBot="1">
      <c r="A400" s="267"/>
      <c r="B400" s="424" t="s">
        <v>1403</v>
      </c>
      <c r="C400" s="425"/>
      <c r="D400" s="425"/>
      <c r="E400" s="426" t="s">
        <v>1361</v>
      </c>
      <c r="F400" s="426"/>
      <c r="G400" s="426"/>
      <c r="H400" s="426"/>
      <c r="I400" s="426"/>
      <c r="J400" s="426"/>
      <c r="K400" s="426"/>
      <c r="L400" s="426"/>
      <c r="M400" s="427" t="s">
        <v>1363</v>
      </c>
      <c r="N400" s="427"/>
      <c r="O400" s="427"/>
      <c r="P400" s="427"/>
      <c r="R400" s="267"/>
      <c r="S400" s="424" t="s">
        <v>1403</v>
      </c>
      <c r="T400" s="425"/>
      <c r="U400" s="425"/>
      <c r="V400" s="426" t="s">
        <v>1361</v>
      </c>
      <c r="W400" s="426"/>
      <c r="X400" s="426"/>
      <c r="Y400" s="426"/>
      <c r="Z400" s="426"/>
      <c r="AA400" s="426"/>
      <c r="AB400" s="426"/>
      <c r="AC400" s="426"/>
      <c r="AD400" s="427" t="s">
        <v>1363</v>
      </c>
      <c r="AE400" s="427"/>
      <c r="AF400" s="427"/>
      <c r="AG400" s="427"/>
      <c r="AI400" s="267"/>
      <c r="AJ400" s="424" t="s">
        <v>1403</v>
      </c>
      <c r="AK400" s="425"/>
      <c r="AL400" s="425"/>
      <c r="AM400" s="426" t="s">
        <v>1361</v>
      </c>
      <c r="AN400" s="426"/>
      <c r="AO400" s="426"/>
      <c r="AP400" s="426"/>
      <c r="AQ400" s="426"/>
      <c r="AR400" s="426"/>
      <c r="AS400" s="427" t="s">
        <v>1363</v>
      </c>
      <c r="AT400" s="427"/>
      <c r="AU400" s="427"/>
      <c r="AV400" s="427"/>
      <c r="AX400" s="267"/>
      <c r="AY400" s="424" t="s">
        <v>1403</v>
      </c>
      <c r="AZ400" s="425"/>
      <c r="BA400" s="425"/>
      <c r="BB400" s="426" t="s">
        <v>1361</v>
      </c>
      <c r="BC400" s="426"/>
      <c r="BD400" s="426"/>
      <c r="BE400" s="426"/>
      <c r="BF400" s="426"/>
      <c r="BG400" s="426"/>
      <c r="BH400" s="427" t="s">
        <v>1363</v>
      </c>
      <c r="BI400" s="427"/>
      <c r="BJ400" s="427"/>
      <c r="BK400" s="427"/>
      <c r="BM400" s="267"/>
      <c r="BN400" s="424" t="s">
        <v>1403</v>
      </c>
      <c r="BO400" s="425"/>
      <c r="BP400" s="425"/>
      <c r="BQ400" s="426" t="s">
        <v>1361</v>
      </c>
      <c r="BR400" s="426"/>
      <c r="BS400" s="426"/>
      <c r="BT400" s="426"/>
      <c r="BU400" s="426"/>
      <c r="BV400" s="426"/>
      <c r="BW400" s="427" t="s">
        <v>1363</v>
      </c>
      <c r="BX400" s="427"/>
      <c r="BY400" s="427"/>
      <c r="BZ400" s="427"/>
      <c r="CB400" s="267"/>
      <c r="CC400" s="424" t="s">
        <v>1403</v>
      </c>
      <c r="CD400" s="425"/>
      <c r="CE400" s="425"/>
      <c r="CF400" s="426" t="s">
        <v>1361</v>
      </c>
      <c r="CG400" s="426"/>
      <c r="CH400" s="426"/>
      <c r="CI400" s="426"/>
      <c r="CJ400" s="426"/>
      <c r="CK400" s="426"/>
      <c r="CL400" s="427" t="s">
        <v>1363</v>
      </c>
      <c r="CM400" s="427"/>
      <c r="CN400" s="427"/>
      <c r="CO400" s="427"/>
    </row>
    <row r="401" spans="1:93" ht="15.75" thickTop="1"/>
    <row r="403" spans="1:93" ht="15.75">
      <c r="A403" s="206" t="s">
        <v>1365</v>
      </c>
      <c r="R403" s="206" t="s">
        <v>1365</v>
      </c>
      <c r="AI403" s="206" t="s">
        <v>1365</v>
      </c>
      <c r="AX403" s="206" t="s">
        <v>1365</v>
      </c>
      <c r="BM403" s="206" t="s">
        <v>1365</v>
      </c>
      <c r="CB403" s="206" t="s">
        <v>1365</v>
      </c>
    </row>
    <row r="404" spans="1:93" ht="15.75">
      <c r="A404" s="206" t="s">
        <v>1366</v>
      </c>
      <c r="R404" s="206" t="s">
        <v>1366</v>
      </c>
      <c r="AI404" s="206" t="s">
        <v>1366</v>
      </c>
      <c r="AX404" s="206" t="s">
        <v>1366</v>
      </c>
      <c r="BM404" s="206" t="s">
        <v>1366</v>
      </c>
      <c r="CB404" s="206" t="s">
        <v>1366</v>
      </c>
    </row>
    <row r="405" spans="1:93" ht="15.75" thickBot="1"/>
    <row r="406" spans="1:93" ht="16.5" thickTop="1">
      <c r="C406" s="207" t="s">
        <v>1367</v>
      </c>
      <c r="D406" s="208"/>
      <c r="E406" s="208">
        <v>9</v>
      </c>
      <c r="F406" s="209"/>
      <c r="G406" s="209"/>
      <c r="H406" s="209"/>
      <c r="I406" s="208"/>
      <c r="J406" s="210"/>
      <c r="K406" s="211"/>
      <c r="L406" s="211"/>
      <c r="M406" s="211"/>
      <c r="N406" s="212"/>
      <c r="T406" s="207" t="s">
        <v>1367</v>
      </c>
      <c r="U406" s="208"/>
      <c r="V406" s="208">
        <v>10</v>
      </c>
      <c r="W406" s="209"/>
      <c r="X406" s="209"/>
      <c r="Y406" s="209"/>
      <c r="Z406" s="208"/>
      <c r="AA406" s="210"/>
      <c r="AB406" s="211"/>
      <c r="AC406" s="211"/>
      <c r="AD406" s="211"/>
      <c r="AE406" s="212"/>
      <c r="AK406" s="207" t="s">
        <v>1367</v>
      </c>
      <c r="AL406" s="208"/>
      <c r="AM406" s="208">
        <v>11</v>
      </c>
      <c r="AN406" s="209"/>
      <c r="AO406" s="208"/>
      <c r="AP406" s="210"/>
      <c r="AQ406" s="211"/>
      <c r="AR406" s="211"/>
      <c r="AS406" s="211"/>
      <c r="AT406" s="212"/>
      <c r="AZ406" s="207" t="s">
        <v>1367</v>
      </c>
      <c r="BA406" s="208"/>
      <c r="BB406" s="208">
        <v>12</v>
      </c>
      <c r="BC406" s="209"/>
      <c r="BD406" s="208"/>
      <c r="BE406" s="210"/>
      <c r="BF406" s="211"/>
      <c r="BG406" s="211"/>
      <c r="BH406" s="211"/>
      <c r="BI406" s="212"/>
      <c r="BO406" s="207" t="s">
        <v>1367</v>
      </c>
      <c r="BP406" s="208"/>
      <c r="BQ406" s="208">
        <v>13</v>
      </c>
      <c r="BR406" s="209"/>
      <c r="BS406" s="208"/>
      <c r="BT406" s="210"/>
      <c r="BU406" s="211"/>
      <c r="BV406" s="211"/>
      <c r="BW406" s="211"/>
      <c r="BX406" s="212"/>
      <c r="CD406" s="207" t="s">
        <v>1367</v>
      </c>
      <c r="CE406" s="208"/>
      <c r="CF406" s="208" t="s">
        <v>1341</v>
      </c>
      <c r="CG406" s="209"/>
      <c r="CH406" s="208"/>
      <c r="CI406" s="210"/>
      <c r="CJ406" s="211"/>
      <c r="CK406" s="211"/>
      <c r="CL406" s="211"/>
      <c r="CM406" s="212"/>
    </row>
    <row r="407" spans="1:93" ht="16.5" thickBot="1">
      <c r="C407" s="213" t="s">
        <v>1368</v>
      </c>
      <c r="D407" s="214"/>
      <c r="E407" s="214" t="s">
        <v>1449</v>
      </c>
      <c r="F407" s="215"/>
      <c r="G407" s="215"/>
      <c r="H407" s="215"/>
      <c r="I407" s="214"/>
      <c r="J407" s="216"/>
      <c r="K407" s="217"/>
      <c r="L407" s="217"/>
      <c r="M407" s="217"/>
      <c r="N407" s="218"/>
      <c r="T407" s="213" t="s">
        <v>1368</v>
      </c>
      <c r="U407" s="214"/>
      <c r="V407" s="214" t="s">
        <v>1450</v>
      </c>
      <c r="W407" s="215"/>
      <c r="X407" s="215"/>
      <c r="Y407" s="215"/>
      <c r="Z407" s="214"/>
      <c r="AA407" s="216"/>
      <c r="AB407" s="217"/>
      <c r="AC407" s="217"/>
      <c r="AD407" s="217"/>
      <c r="AE407" s="218"/>
      <c r="AK407" s="213" t="s">
        <v>1368</v>
      </c>
      <c r="AL407" s="214"/>
      <c r="AM407" s="214" t="s">
        <v>1460</v>
      </c>
      <c r="AN407" s="215"/>
      <c r="AO407" s="214"/>
      <c r="AP407" s="216"/>
      <c r="AQ407" s="217"/>
      <c r="AR407" s="217"/>
      <c r="AS407" s="217"/>
      <c r="AT407" s="218"/>
      <c r="AZ407" s="213" t="s">
        <v>1368</v>
      </c>
      <c r="BA407" s="214"/>
      <c r="BB407" s="214" t="s">
        <v>1459</v>
      </c>
      <c r="BC407" s="215"/>
      <c r="BD407" s="214"/>
      <c r="BE407" s="216"/>
      <c r="BF407" s="217"/>
      <c r="BG407" s="217"/>
      <c r="BH407" s="217"/>
      <c r="BI407" s="218"/>
      <c r="BO407" s="213" t="s">
        <v>1368</v>
      </c>
      <c r="BP407" s="214"/>
      <c r="BQ407" s="214" t="s">
        <v>1473</v>
      </c>
      <c r="BR407" s="215"/>
      <c r="BS407" s="214"/>
      <c r="BT407" s="216"/>
      <c r="BU407" s="217"/>
      <c r="BV407" s="217"/>
      <c r="BW407" s="217"/>
      <c r="BX407" s="218"/>
      <c r="CD407" s="213" t="s">
        <v>1368</v>
      </c>
      <c r="CE407" s="214"/>
      <c r="CF407" s="214" t="s">
        <v>1406</v>
      </c>
      <c r="CG407" s="215"/>
      <c r="CH407" s="214"/>
      <c r="CI407" s="216"/>
      <c r="CJ407" s="217"/>
      <c r="CK407" s="217"/>
      <c r="CL407" s="217"/>
      <c r="CM407" s="218"/>
    </row>
    <row r="408" spans="1:93" ht="15.75" thickTop="1">
      <c r="C408" s="358" t="s">
        <v>1374</v>
      </c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T408" s="358" t="s">
        <v>1374</v>
      </c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K408" s="358" t="s">
        <v>1374</v>
      </c>
      <c r="AL408" s="358"/>
      <c r="AM408" s="358"/>
      <c r="AN408" s="358"/>
      <c r="AO408" s="358"/>
      <c r="AP408" s="358"/>
      <c r="AQ408" s="358"/>
      <c r="AR408" s="358"/>
      <c r="AS408" s="358"/>
      <c r="AT408" s="358"/>
      <c r="AZ408" s="358" t="s">
        <v>1374</v>
      </c>
      <c r="BA408" s="358"/>
      <c r="BB408" s="358"/>
      <c r="BC408" s="358"/>
      <c r="BD408" s="358"/>
      <c r="BE408" s="358"/>
      <c r="BF408" s="358"/>
      <c r="BG408" s="358"/>
      <c r="BH408" s="358"/>
      <c r="BI408" s="358"/>
      <c r="BO408" s="358" t="s">
        <v>1374</v>
      </c>
      <c r="BP408" s="358"/>
      <c r="BQ408" s="358"/>
      <c r="BR408" s="358"/>
      <c r="BS408" s="358"/>
      <c r="BT408" s="358"/>
      <c r="BU408" s="358"/>
      <c r="BV408" s="358"/>
      <c r="BW408" s="358"/>
      <c r="BX408" s="358"/>
      <c r="CD408" s="358" t="s">
        <v>1405</v>
      </c>
      <c r="CE408" s="358"/>
      <c r="CF408" s="358"/>
      <c r="CG408" s="358"/>
      <c r="CH408" s="358"/>
      <c r="CI408" s="358"/>
      <c r="CJ408" s="358"/>
      <c r="CK408" s="358"/>
      <c r="CL408" s="358"/>
      <c r="CM408" s="358"/>
    </row>
    <row r="409" spans="1:93">
      <c r="A409" s="220"/>
      <c r="B409" s="220"/>
      <c r="C409" s="220"/>
      <c r="D409" s="220"/>
      <c r="E409" s="363" t="s">
        <v>1340</v>
      </c>
      <c r="F409" s="363"/>
      <c r="G409" s="219"/>
      <c r="H409" s="219"/>
      <c r="I409" s="219"/>
      <c r="J409" s="363" t="s">
        <v>1341</v>
      </c>
      <c r="K409" s="363"/>
      <c r="L409" s="363" t="s">
        <v>1244</v>
      </c>
      <c r="M409" s="363"/>
      <c r="N409" s="363" t="s">
        <v>1377</v>
      </c>
      <c r="O409" s="363"/>
      <c r="P409" s="220" t="s">
        <v>37</v>
      </c>
      <c r="R409" s="220"/>
      <c r="S409" s="220"/>
      <c r="T409" s="220"/>
      <c r="U409" s="220"/>
      <c r="V409" s="363" t="s">
        <v>1340</v>
      </c>
      <c r="W409" s="363"/>
      <c r="X409" s="219"/>
      <c r="Y409" s="219"/>
      <c r="Z409" s="219"/>
      <c r="AA409" s="363" t="s">
        <v>1341</v>
      </c>
      <c r="AB409" s="363"/>
      <c r="AC409" s="363" t="s">
        <v>1244</v>
      </c>
      <c r="AD409" s="363"/>
      <c r="AE409" s="363" t="s">
        <v>1377</v>
      </c>
      <c r="AF409" s="363"/>
      <c r="AG409" s="220" t="s">
        <v>37</v>
      </c>
      <c r="AI409" s="220"/>
      <c r="AJ409" s="220"/>
      <c r="AK409" s="220"/>
      <c r="AL409" s="220"/>
      <c r="AM409" s="363" t="s">
        <v>1340</v>
      </c>
      <c r="AN409" s="363"/>
      <c r="AO409" s="219"/>
      <c r="AP409" s="363" t="s">
        <v>1341</v>
      </c>
      <c r="AQ409" s="363"/>
      <c r="AR409" s="363" t="s">
        <v>1244</v>
      </c>
      <c r="AS409" s="363"/>
      <c r="AT409" s="363" t="s">
        <v>1377</v>
      </c>
      <c r="AU409" s="363"/>
      <c r="AV409" s="220" t="s">
        <v>37</v>
      </c>
      <c r="AX409" s="220"/>
      <c r="AY409" s="220"/>
      <c r="AZ409" s="220"/>
      <c r="BA409" s="220"/>
      <c r="BB409" s="363" t="s">
        <v>1340</v>
      </c>
      <c r="BC409" s="363"/>
      <c r="BD409" s="219"/>
      <c r="BE409" s="363" t="s">
        <v>1341</v>
      </c>
      <c r="BF409" s="363"/>
      <c r="BG409" s="363" t="s">
        <v>1244</v>
      </c>
      <c r="BH409" s="363"/>
      <c r="BI409" s="363" t="s">
        <v>1377</v>
      </c>
      <c r="BJ409" s="363"/>
      <c r="BK409" s="220" t="s">
        <v>37</v>
      </c>
      <c r="BM409" s="220"/>
      <c r="BN409" s="220"/>
      <c r="BO409" s="220"/>
      <c r="BP409" s="220"/>
      <c r="BQ409" s="363" t="s">
        <v>1340</v>
      </c>
      <c r="BR409" s="363"/>
      <c r="BS409" s="219"/>
      <c r="BT409" s="363" t="s">
        <v>1341</v>
      </c>
      <c r="BU409" s="363"/>
      <c r="BV409" s="363" t="s">
        <v>1244</v>
      </c>
      <c r="BW409" s="363"/>
      <c r="BX409" s="363" t="s">
        <v>1377</v>
      </c>
      <c r="BY409" s="363"/>
      <c r="BZ409" s="220" t="s">
        <v>37</v>
      </c>
      <c r="CB409" s="220"/>
      <c r="CC409" s="220"/>
      <c r="CD409" s="220"/>
      <c r="CE409" s="220"/>
      <c r="CF409" s="363" t="s">
        <v>1340</v>
      </c>
      <c r="CG409" s="363"/>
      <c r="CH409" s="219"/>
      <c r="CI409" s="363" t="s">
        <v>1341</v>
      </c>
      <c r="CJ409" s="363"/>
      <c r="CK409" s="363" t="s">
        <v>1244</v>
      </c>
      <c r="CL409" s="363"/>
      <c r="CM409" s="363" t="s">
        <v>1377</v>
      </c>
      <c r="CN409" s="363"/>
      <c r="CO409" s="220" t="s">
        <v>37</v>
      </c>
    </row>
    <row r="410" spans="1:93" ht="45">
      <c r="A410" s="220" t="s">
        <v>36</v>
      </c>
      <c r="B410" s="220" t="s">
        <v>1376</v>
      </c>
      <c r="C410" s="222" t="s">
        <v>6</v>
      </c>
      <c r="D410" s="222" t="s">
        <v>7</v>
      </c>
      <c r="E410" s="220" t="s">
        <v>1339</v>
      </c>
      <c r="F410" s="220" t="s">
        <v>15</v>
      </c>
      <c r="G410" s="220"/>
      <c r="H410" s="220"/>
      <c r="I410" s="220"/>
      <c r="J410" s="220" t="s">
        <v>1339</v>
      </c>
      <c r="K410" s="220" t="s">
        <v>15</v>
      </c>
      <c r="L410" s="220" t="s">
        <v>1340</v>
      </c>
      <c r="M410" s="220" t="s">
        <v>1341</v>
      </c>
      <c r="N410" s="220" t="s">
        <v>1378</v>
      </c>
      <c r="O410" s="221" t="s">
        <v>1379</v>
      </c>
      <c r="P410" s="220"/>
      <c r="R410" s="220" t="s">
        <v>36</v>
      </c>
      <c r="S410" s="220" t="s">
        <v>1376</v>
      </c>
      <c r="T410" s="222" t="s">
        <v>6</v>
      </c>
      <c r="U410" s="222" t="s">
        <v>7</v>
      </c>
      <c r="V410" s="220" t="s">
        <v>1339</v>
      </c>
      <c r="W410" s="220" t="s">
        <v>15</v>
      </c>
      <c r="X410" s="220"/>
      <c r="Y410" s="220"/>
      <c r="Z410" s="220"/>
      <c r="AA410" s="220" t="s">
        <v>1339</v>
      </c>
      <c r="AB410" s="220" t="s">
        <v>15</v>
      </c>
      <c r="AC410" s="220" t="s">
        <v>1340</v>
      </c>
      <c r="AD410" s="220" t="s">
        <v>1341</v>
      </c>
      <c r="AE410" s="220" t="s">
        <v>1378</v>
      </c>
      <c r="AF410" s="221" t="s">
        <v>1379</v>
      </c>
      <c r="AG410" s="220"/>
      <c r="AI410" s="220" t="s">
        <v>36</v>
      </c>
      <c r="AJ410" s="220" t="s">
        <v>1376</v>
      </c>
      <c r="AK410" s="222" t="s">
        <v>6</v>
      </c>
      <c r="AL410" s="222" t="s">
        <v>7</v>
      </c>
      <c r="AM410" s="220" t="s">
        <v>1339</v>
      </c>
      <c r="AN410" s="220" t="s">
        <v>15</v>
      </c>
      <c r="AO410" s="220"/>
      <c r="AP410" s="220" t="s">
        <v>1339</v>
      </c>
      <c r="AQ410" s="220" t="s">
        <v>15</v>
      </c>
      <c r="AR410" s="220" t="s">
        <v>1340</v>
      </c>
      <c r="AS410" s="220" t="s">
        <v>1341</v>
      </c>
      <c r="AT410" s="220" t="s">
        <v>1378</v>
      </c>
      <c r="AU410" s="221" t="s">
        <v>1379</v>
      </c>
      <c r="AV410" s="220"/>
      <c r="AX410" s="220" t="s">
        <v>36</v>
      </c>
      <c r="AY410" s="220" t="s">
        <v>1376</v>
      </c>
      <c r="AZ410" s="222" t="s">
        <v>6</v>
      </c>
      <c r="BA410" s="222" t="s">
        <v>7</v>
      </c>
      <c r="BB410" s="220" t="s">
        <v>1339</v>
      </c>
      <c r="BC410" s="220" t="s">
        <v>15</v>
      </c>
      <c r="BD410" s="220"/>
      <c r="BE410" s="220" t="s">
        <v>1339</v>
      </c>
      <c r="BF410" s="220" t="s">
        <v>15</v>
      </c>
      <c r="BG410" s="220" t="s">
        <v>1340</v>
      </c>
      <c r="BH410" s="220" t="s">
        <v>1341</v>
      </c>
      <c r="BI410" s="220" t="s">
        <v>1378</v>
      </c>
      <c r="BJ410" s="221" t="s">
        <v>1379</v>
      </c>
      <c r="BK410" s="220"/>
      <c r="BM410" s="220" t="s">
        <v>36</v>
      </c>
      <c r="BN410" s="220" t="s">
        <v>1376</v>
      </c>
      <c r="BO410" s="222" t="s">
        <v>6</v>
      </c>
      <c r="BP410" s="222" t="s">
        <v>7</v>
      </c>
      <c r="BQ410" s="220" t="s">
        <v>1339</v>
      </c>
      <c r="BR410" s="220" t="s">
        <v>15</v>
      </c>
      <c r="BS410" s="220"/>
      <c r="BT410" s="220" t="s">
        <v>1339</v>
      </c>
      <c r="BU410" s="220" t="s">
        <v>15</v>
      </c>
      <c r="BV410" s="220" t="s">
        <v>1340</v>
      </c>
      <c r="BW410" s="220" t="s">
        <v>1341</v>
      </c>
      <c r="BX410" s="220" t="s">
        <v>1378</v>
      </c>
      <c r="BY410" s="221" t="s">
        <v>1379</v>
      </c>
      <c r="BZ410" s="220"/>
      <c r="CB410" s="220" t="s">
        <v>36</v>
      </c>
      <c r="CC410" s="220" t="s">
        <v>1376</v>
      </c>
      <c r="CD410" s="222" t="s">
        <v>6</v>
      </c>
      <c r="CE410" s="222" t="s">
        <v>7</v>
      </c>
      <c r="CF410" s="220" t="s">
        <v>1339</v>
      </c>
      <c r="CG410" s="220" t="s">
        <v>15</v>
      </c>
      <c r="CH410" s="220"/>
      <c r="CI410" s="220" t="s">
        <v>1339</v>
      </c>
      <c r="CJ410" s="220" t="s">
        <v>15</v>
      </c>
      <c r="CK410" s="220" t="s">
        <v>1340</v>
      </c>
      <c r="CL410" s="220" t="s">
        <v>1341</v>
      </c>
      <c r="CM410" s="220" t="s">
        <v>1378</v>
      </c>
      <c r="CN410" s="221" t="s">
        <v>1379</v>
      </c>
      <c r="CO410" s="220"/>
    </row>
    <row r="411" spans="1:93">
      <c r="A411" s="124">
        <v>1</v>
      </c>
      <c r="B411" s="368" t="s">
        <v>1380</v>
      </c>
      <c r="C411" s="31"/>
      <c r="D411" s="32" t="s">
        <v>1429</v>
      </c>
      <c r="E411" s="124">
        <v>85</v>
      </c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369" t="s">
        <v>1451</v>
      </c>
      <c r="R411" s="124">
        <v>1</v>
      </c>
      <c r="S411" s="368" t="s">
        <v>1380</v>
      </c>
      <c r="T411" s="31"/>
      <c r="U411" s="32" t="s">
        <v>1432</v>
      </c>
      <c r="V411" s="124"/>
      <c r="W411" s="124">
        <v>384</v>
      </c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370"/>
      <c r="AI411" s="124">
        <v>1</v>
      </c>
      <c r="AJ411" s="373" t="s">
        <v>1380</v>
      </c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374"/>
      <c r="AX411" s="124">
        <v>1</v>
      </c>
      <c r="AY411" s="373" t="s">
        <v>1380</v>
      </c>
      <c r="AZ411" s="31"/>
      <c r="BA411" s="32" t="s">
        <v>1432</v>
      </c>
      <c r="BB411" s="124">
        <v>800</v>
      </c>
      <c r="BC411" s="124">
        <v>632</v>
      </c>
      <c r="BD411" s="124"/>
      <c r="BE411" s="124"/>
      <c r="BF411" s="124"/>
      <c r="BG411" s="124"/>
      <c r="BH411" s="124"/>
      <c r="BI411" s="124"/>
      <c r="BJ411" s="124"/>
      <c r="BK411" s="374" t="s">
        <v>1467</v>
      </c>
      <c r="BM411" s="124">
        <v>1</v>
      </c>
      <c r="BN411" s="373" t="s">
        <v>1380</v>
      </c>
      <c r="BO411" s="31"/>
      <c r="BP411" s="32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377"/>
      <c r="CB411" s="124">
        <v>1</v>
      </c>
      <c r="CC411" s="373" t="s">
        <v>1380</v>
      </c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377"/>
    </row>
    <row r="412" spans="1:93">
      <c r="A412" s="124">
        <v>2</v>
      </c>
      <c r="B412" s="368"/>
      <c r="C412" s="31"/>
      <c r="D412" s="32" t="s">
        <v>1430</v>
      </c>
      <c r="E412" s="124">
        <v>30</v>
      </c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369"/>
      <c r="R412" s="124">
        <v>2</v>
      </c>
      <c r="S412" s="368"/>
      <c r="T412" s="124"/>
      <c r="U412" s="124" t="s">
        <v>1456</v>
      </c>
      <c r="V412" s="124"/>
      <c r="W412" s="124">
        <v>80</v>
      </c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371"/>
      <c r="AI412" s="124">
        <v>2</v>
      </c>
      <c r="AJ412" s="373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375"/>
      <c r="AX412" s="124">
        <v>2</v>
      </c>
      <c r="AY412" s="373"/>
      <c r="AZ412" s="31"/>
      <c r="BA412" s="32" t="s">
        <v>1466</v>
      </c>
      <c r="BB412" s="124"/>
      <c r="BC412" s="124">
        <v>100</v>
      </c>
      <c r="BD412" s="124"/>
      <c r="BE412" s="124"/>
      <c r="BF412" s="124"/>
      <c r="BG412" s="124"/>
      <c r="BH412" s="124"/>
      <c r="BI412" s="124"/>
      <c r="BJ412" s="124"/>
      <c r="BK412" s="375"/>
      <c r="BM412" s="124">
        <v>2</v>
      </c>
      <c r="BN412" s="373"/>
      <c r="BO412" s="31"/>
      <c r="BP412" s="32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377"/>
      <c r="CB412" s="124">
        <v>2</v>
      </c>
      <c r="CC412" s="373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377"/>
    </row>
    <row r="413" spans="1:93">
      <c r="A413" s="124">
        <v>3</v>
      </c>
      <c r="B413" s="368"/>
      <c r="C413" s="124"/>
      <c r="D413" s="124" t="s">
        <v>1431</v>
      </c>
      <c r="E413" s="124">
        <v>20</v>
      </c>
      <c r="F413" s="124">
        <v>20</v>
      </c>
      <c r="G413" s="124"/>
      <c r="H413" s="124"/>
      <c r="I413" s="124"/>
      <c r="J413" s="124"/>
      <c r="K413" s="124"/>
      <c r="L413" s="124"/>
      <c r="M413" s="124"/>
      <c r="N413" s="124"/>
      <c r="O413" s="124"/>
      <c r="P413" s="369"/>
      <c r="R413" s="124">
        <v>3</v>
      </c>
      <c r="S413" s="368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371"/>
      <c r="AI413" s="124">
        <v>3</v>
      </c>
      <c r="AJ413" s="373"/>
      <c r="AK413" s="31"/>
      <c r="AL413" s="32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375"/>
      <c r="AX413" s="124">
        <v>3</v>
      </c>
      <c r="AY413" s="373"/>
      <c r="AZ413" s="31" t="s">
        <v>455</v>
      </c>
      <c r="BA413" s="32" t="s">
        <v>456</v>
      </c>
      <c r="BB413" s="124"/>
      <c r="BC413" s="124">
        <v>40</v>
      </c>
      <c r="BD413" s="124"/>
      <c r="BE413" s="124"/>
      <c r="BF413" s="124"/>
      <c r="BG413" s="124"/>
      <c r="BH413" s="124"/>
      <c r="BI413" s="124"/>
      <c r="BJ413" s="124"/>
      <c r="BK413" s="375"/>
      <c r="BM413" s="124">
        <v>3</v>
      </c>
      <c r="BN413" s="373"/>
      <c r="BO413" s="31"/>
      <c r="BP413" s="32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377"/>
      <c r="CB413" s="124">
        <v>3</v>
      </c>
      <c r="CC413" s="373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377"/>
    </row>
    <row r="414" spans="1:93">
      <c r="A414" s="124">
        <v>4</v>
      </c>
      <c r="B414" s="368"/>
      <c r="C414" s="124"/>
      <c r="D414" s="124" t="s">
        <v>1432</v>
      </c>
      <c r="E414" s="124">
        <v>800</v>
      </c>
      <c r="F414" s="124">
        <v>500</v>
      </c>
      <c r="G414" s="124"/>
      <c r="H414" s="124"/>
      <c r="I414" s="124"/>
      <c r="J414" s="124"/>
      <c r="K414" s="124"/>
      <c r="L414" s="124"/>
      <c r="M414" s="124"/>
      <c r="N414" s="124"/>
      <c r="O414" s="124"/>
      <c r="P414" s="369"/>
      <c r="R414" s="124">
        <v>4</v>
      </c>
      <c r="S414" s="368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371"/>
      <c r="AI414" s="124">
        <v>4</v>
      </c>
      <c r="AJ414" s="373"/>
      <c r="AK414" s="31"/>
      <c r="AL414" s="32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375"/>
      <c r="AX414" s="124">
        <v>4</v>
      </c>
      <c r="AY414" s="373"/>
      <c r="AZ414" s="229"/>
      <c r="BA414" s="229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375"/>
      <c r="BM414" s="124">
        <v>4</v>
      </c>
      <c r="BN414" s="373"/>
      <c r="BO414" s="31"/>
      <c r="BP414" s="32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377"/>
      <c r="CB414" s="124">
        <v>4</v>
      </c>
      <c r="CC414" s="373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377"/>
    </row>
    <row r="415" spans="1:93">
      <c r="A415" s="124">
        <v>5</v>
      </c>
      <c r="B415" s="368"/>
      <c r="C415" s="31" t="s">
        <v>455</v>
      </c>
      <c r="D415" s="32" t="s">
        <v>456</v>
      </c>
      <c r="E415" s="124"/>
      <c r="F415" s="124">
        <v>52</v>
      </c>
      <c r="G415" s="124"/>
      <c r="H415" s="124"/>
      <c r="I415" s="124"/>
      <c r="J415" s="124"/>
      <c r="K415" s="124"/>
      <c r="L415" s="124"/>
      <c r="M415" s="124"/>
      <c r="N415" s="124"/>
      <c r="O415" s="124"/>
      <c r="P415" s="369"/>
      <c r="R415" s="124">
        <v>5</v>
      </c>
      <c r="S415" s="368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371"/>
      <c r="AI415" s="124">
        <v>5</v>
      </c>
      <c r="AJ415" s="373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375"/>
      <c r="AX415" s="124">
        <v>5</v>
      </c>
      <c r="AY415" s="373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375"/>
      <c r="BM415" s="124">
        <v>5</v>
      </c>
      <c r="BN415" s="373"/>
      <c r="BO415" s="31"/>
      <c r="BP415" s="32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377"/>
      <c r="CB415" s="124">
        <v>5</v>
      </c>
      <c r="CC415" s="373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377"/>
    </row>
    <row r="416" spans="1:93">
      <c r="A416" s="124">
        <v>6</v>
      </c>
      <c r="B416" s="368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369"/>
      <c r="R416" s="124">
        <v>6</v>
      </c>
      <c r="S416" s="368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280"/>
      <c r="AD416" s="280"/>
      <c r="AE416" s="124"/>
      <c r="AF416" s="124"/>
      <c r="AG416" s="371"/>
      <c r="AI416" s="124">
        <v>6</v>
      </c>
      <c r="AJ416" s="373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375"/>
      <c r="AX416" s="124">
        <v>6</v>
      </c>
      <c r="AY416" s="373"/>
      <c r="AZ416" s="124"/>
      <c r="BA416" s="268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375"/>
      <c r="BM416" s="124">
        <v>6</v>
      </c>
      <c r="BN416" s="373"/>
      <c r="BO416" s="31"/>
      <c r="BP416" s="32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377"/>
      <c r="CB416" s="124">
        <v>6</v>
      </c>
      <c r="CC416" s="373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377"/>
    </row>
    <row r="417" spans="1:93">
      <c r="A417" s="124">
        <v>7</v>
      </c>
      <c r="B417" s="368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369"/>
      <c r="R417" s="124">
        <v>7</v>
      </c>
      <c r="S417" s="368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280"/>
      <c r="AD417" s="280"/>
      <c r="AE417" s="124"/>
      <c r="AF417" s="124"/>
      <c r="AG417" s="371"/>
      <c r="AI417" s="124">
        <v>7</v>
      </c>
      <c r="AJ417" s="373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375"/>
      <c r="AX417" s="124">
        <v>7</v>
      </c>
      <c r="AY417" s="373"/>
      <c r="AZ417" s="124"/>
      <c r="BA417" s="269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375"/>
      <c r="BM417" s="124">
        <v>7</v>
      </c>
      <c r="BN417" s="373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377"/>
      <c r="CB417" s="124">
        <v>7</v>
      </c>
      <c r="CC417" s="373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377"/>
    </row>
    <row r="418" spans="1:93">
      <c r="A418" s="124">
        <v>8</v>
      </c>
      <c r="B418" s="368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369"/>
      <c r="R418" s="124">
        <v>8</v>
      </c>
      <c r="S418" s="368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280"/>
      <c r="AD418" s="280"/>
      <c r="AE418" s="124"/>
      <c r="AF418" s="124"/>
      <c r="AG418" s="371"/>
      <c r="AI418" s="124">
        <v>8</v>
      </c>
      <c r="AJ418" s="373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375"/>
      <c r="AX418" s="124">
        <v>8</v>
      </c>
      <c r="AY418" s="373"/>
      <c r="AZ418" s="229"/>
      <c r="BA418" s="229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375"/>
      <c r="BM418" s="124">
        <v>8</v>
      </c>
      <c r="BN418" s="373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377"/>
      <c r="CB418" s="124">
        <v>8</v>
      </c>
      <c r="CC418" s="373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377"/>
    </row>
    <row r="419" spans="1:93">
      <c r="A419" s="124">
        <v>9</v>
      </c>
      <c r="B419" s="368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369"/>
      <c r="R419" s="124">
        <v>9</v>
      </c>
      <c r="S419" s="368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280"/>
      <c r="AD419" s="280"/>
      <c r="AE419" s="124"/>
      <c r="AF419" s="124"/>
      <c r="AG419" s="371"/>
      <c r="AI419" s="124">
        <v>9</v>
      </c>
      <c r="AJ419" s="373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375"/>
      <c r="AX419" s="124">
        <v>9</v>
      </c>
      <c r="AY419" s="373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375"/>
      <c r="BM419" s="124">
        <v>9</v>
      </c>
      <c r="BN419" s="373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377"/>
      <c r="CB419" s="124">
        <v>9</v>
      </c>
      <c r="CC419" s="373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377"/>
    </row>
    <row r="420" spans="1:93">
      <c r="A420" s="124">
        <v>10</v>
      </c>
      <c r="B420" s="368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369"/>
      <c r="R420" s="124">
        <v>10</v>
      </c>
      <c r="S420" s="368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280"/>
      <c r="AD420" s="280"/>
      <c r="AE420" s="124"/>
      <c r="AF420" s="124"/>
      <c r="AG420" s="371"/>
      <c r="AI420" s="124">
        <v>10</v>
      </c>
      <c r="AJ420" s="373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375"/>
      <c r="AX420" s="124">
        <v>10</v>
      </c>
      <c r="AY420" s="373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375"/>
      <c r="BM420" s="124">
        <v>10</v>
      </c>
      <c r="BN420" s="373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377"/>
      <c r="CB420" s="124">
        <v>10</v>
      </c>
      <c r="CC420" s="373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377"/>
    </row>
    <row r="421" spans="1:93">
      <c r="A421" s="124">
        <v>11</v>
      </c>
      <c r="B421" s="368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369"/>
      <c r="R421" s="124">
        <v>11</v>
      </c>
      <c r="S421" s="368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280"/>
      <c r="AD421" s="280"/>
      <c r="AE421" s="124"/>
      <c r="AF421" s="124"/>
      <c r="AG421" s="371"/>
      <c r="AI421" s="124">
        <v>11</v>
      </c>
      <c r="AJ421" s="373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375"/>
      <c r="AX421" s="124">
        <v>11</v>
      </c>
      <c r="AY421" s="373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375"/>
      <c r="BM421" s="124">
        <v>11</v>
      </c>
      <c r="BN421" s="373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377"/>
      <c r="CB421" s="124">
        <v>11</v>
      </c>
      <c r="CC421" s="373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377"/>
    </row>
    <row r="422" spans="1:93">
      <c r="A422" s="124">
        <v>12</v>
      </c>
      <c r="B422" s="368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369"/>
      <c r="R422" s="124">
        <v>12</v>
      </c>
      <c r="S422" s="368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280"/>
      <c r="AD422" s="280"/>
      <c r="AE422" s="124"/>
      <c r="AF422" s="124"/>
      <c r="AG422" s="371"/>
      <c r="AI422" s="124">
        <v>12</v>
      </c>
      <c r="AJ422" s="373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375"/>
      <c r="AX422" s="124">
        <v>12</v>
      </c>
      <c r="AY422" s="373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375"/>
      <c r="BM422" s="124">
        <v>12</v>
      </c>
      <c r="BN422" s="373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377"/>
      <c r="CB422" s="124">
        <v>12</v>
      </c>
      <c r="CC422" s="373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377"/>
    </row>
    <row r="423" spans="1:93">
      <c r="A423" s="124">
        <v>13</v>
      </c>
      <c r="B423" s="368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369"/>
      <c r="R423" s="124">
        <v>13</v>
      </c>
      <c r="S423" s="368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280"/>
      <c r="AD423" s="280"/>
      <c r="AE423" s="124"/>
      <c r="AF423" s="124"/>
      <c r="AG423" s="371"/>
      <c r="AI423" s="124">
        <v>13</v>
      </c>
      <c r="AJ423" s="373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375"/>
      <c r="AX423" s="124">
        <v>13</v>
      </c>
      <c r="AY423" s="373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375"/>
      <c r="BM423" s="124">
        <v>13</v>
      </c>
      <c r="BN423" s="373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377"/>
      <c r="CB423" s="124">
        <v>13</v>
      </c>
      <c r="CC423" s="373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377"/>
    </row>
    <row r="424" spans="1:93">
      <c r="A424" s="124">
        <v>14</v>
      </c>
      <c r="B424" s="368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369"/>
      <c r="R424" s="124">
        <v>14</v>
      </c>
      <c r="S424" s="368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280"/>
      <c r="AD424" s="280"/>
      <c r="AE424" s="124"/>
      <c r="AF424" s="124"/>
      <c r="AG424" s="371"/>
      <c r="AI424" s="124">
        <v>14</v>
      </c>
      <c r="AJ424" s="373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375"/>
      <c r="AX424" s="124">
        <v>14</v>
      </c>
      <c r="AY424" s="373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375"/>
      <c r="BM424" s="124">
        <v>14</v>
      </c>
      <c r="BN424" s="373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377"/>
      <c r="CB424" s="124">
        <v>14</v>
      </c>
      <c r="CC424" s="373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377"/>
    </row>
    <row r="425" spans="1:93">
      <c r="A425" s="124">
        <v>15</v>
      </c>
      <c r="B425" s="368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369"/>
      <c r="R425" s="124">
        <v>15</v>
      </c>
      <c r="S425" s="368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280"/>
      <c r="AD425" s="280"/>
      <c r="AE425" s="124"/>
      <c r="AF425" s="124"/>
      <c r="AG425" s="372"/>
      <c r="AI425" s="124">
        <v>15</v>
      </c>
      <c r="AJ425" s="373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376"/>
      <c r="AX425" s="124">
        <v>15</v>
      </c>
      <c r="AY425" s="373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376"/>
      <c r="BM425" s="124">
        <v>15</v>
      </c>
      <c r="BN425" s="373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377"/>
      <c r="CB425" s="124">
        <v>15</v>
      </c>
      <c r="CC425" s="373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377"/>
    </row>
    <row r="426" spans="1:93" ht="15.75">
      <c r="A426" s="363" t="s">
        <v>1381</v>
      </c>
      <c r="B426" s="363"/>
      <c r="C426" s="124" t="s">
        <v>1382</v>
      </c>
      <c r="D426" s="230">
        <f>F426/N426</f>
        <v>71.5</v>
      </c>
      <c r="E426" s="220">
        <f>SUM(E411:E425)</f>
        <v>935</v>
      </c>
      <c r="F426" s="220">
        <f>SUM(F411:F425)</f>
        <v>572</v>
      </c>
      <c r="G426" s="220"/>
      <c r="H426" s="220"/>
      <c r="I426" s="124"/>
      <c r="J426" s="124">
        <f>SUM(J411:J425)</f>
        <v>0</v>
      </c>
      <c r="K426" s="124">
        <f>SUM(K411:K425)</f>
        <v>0</v>
      </c>
      <c r="L426" s="225">
        <f>IF(F426=0,0,(F426/E426*100))</f>
        <v>61.176470588235297</v>
      </c>
      <c r="M426" s="225">
        <f>IF(K426=0,0,(K426/J426*100))</f>
        <v>0</v>
      </c>
      <c r="N426" s="124">
        <v>8</v>
      </c>
      <c r="O426" s="124">
        <v>2</v>
      </c>
      <c r="P426" s="124"/>
      <c r="R426" s="363" t="s">
        <v>1260</v>
      </c>
      <c r="S426" s="363"/>
      <c r="T426" s="124" t="s">
        <v>1382</v>
      </c>
      <c r="U426" s="230" t="e">
        <f>W426/AE426</f>
        <v>#DIV/0!</v>
      </c>
      <c r="V426" s="220">
        <f>SUM(V411:V425)</f>
        <v>0</v>
      </c>
      <c r="W426" s="220">
        <f>SUM(W411:W425)</f>
        <v>464</v>
      </c>
      <c r="X426" s="220"/>
      <c r="Y426" s="220"/>
      <c r="Z426" s="220"/>
      <c r="AA426" s="220">
        <f>SUM(AA411:AA425)</f>
        <v>0</v>
      </c>
      <c r="AB426" s="220">
        <f>SUM(AB411:AB425)</f>
        <v>0</v>
      </c>
      <c r="AC426" s="281" t="e">
        <f>IF(W426=0,0,(W426/V426*100))</f>
        <v>#DIV/0!</v>
      </c>
      <c r="AD426" s="281">
        <f>IF(AB426=0,0,(AB426/AA426*100))</f>
        <v>0</v>
      </c>
      <c r="AE426" s="220"/>
      <c r="AF426" s="220"/>
      <c r="AG426" s="124"/>
      <c r="AI426" s="377" t="s">
        <v>1260</v>
      </c>
      <c r="AJ426" s="377"/>
      <c r="AK426" s="124" t="s">
        <v>1382</v>
      </c>
      <c r="AL426" s="230" t="e">
        <f>AN426/AT426</f>
        <v>#DIV/0!</v>
      </c>
      <c r="AM426" s="124">
        <f>SUM(AM411:AM425)</f>
        <v>0</v>
      </c>
      <c r="AN426" s="124">
        <f>SUM(AN411:AN425)</f>
        <v>0</v>
      </c>
      <c r="AO426" s="124"/>
      <c r="AP426" s="124">
        <f>SUM(AP411:AP425)</f>
        <v>0</v>
      </c>
      <c r="AQ426" s="124">
        <f>SUM(AQ411:AQ425)</f>
        <v>0</v>
      </c>
      <c r="AR426" s="225">
        <f>IF(AN426=0,0,(AN426/AM426*100))</f>
        <v>0</v>
      </c>
      <c r="AS426" s="225">
        <f>IF(AQ426=0,0,(AQ426/AP426*100))</f>
        <v>0</v>
      </c>
      <c r="AT426" s="124"/>
      <c r="AU426" s="124"/>
      <c r="AV426" s="282">
        <v>8</v>
      </c>
      <c r="AX426" s="377" t="s">
        <v>1260</v>
      </c>
      <c r="AY426" s="377"/>
      <c r="AZ426" s="124"/>
      <c r="BA426" s="124"/>
      <c r="BB426" s="124">
        <f>SUM(BB411:BB425)</f>
        <v>800</v>
      </c>
      <c r="BC426" s="124">
        <f>SUM(BC411:BC425)</f>
        <v>772</v>
      </c>
      <c r="BD426" s="124"/>
      <c r="BE426" s="124">
        <f>SUM(BE411:BE425)</f>
        <v>0</v>
      </c>
      <c r="BF426" s="124">
        <f>SUM(BF411:BF425)</f>
        <v>0</v>
      </c>
      <c r="BG426" s="270">
        <f>IF(BC426=0,0,(BC426/BB426*100))</f>
        <v>96.5</v>
      </c>
      <c r="BH426" s="270">
        <f>IF(BF426=0,0,(BF426/BE426*100))</f>
        <v>0</v>
      </c>
      <c r="BI426" s="124">
        <v>9</v>
      </c>
      <c r="BJ426" s="124">
        <v>1</v>
      </c>
      <c r="BK426" s="124"/>
      <c r="BM426" s="377" t="s">
        <v>1260</v>
      </c>
      <c r="BN426" s="377"/>
      <c r="BO426" s="124" t="s">
        <v>1382</v>
      </c>
      <c r="BP426" s="230" t="e">
        <f>BR426/BX426</f>
        <v>#DIV/0!</v>
      </c>
      <c r="BQ426" s="124">
        <f>SUM(BQ411:BQ425)</f>
        <v>0</v>
      </c>
      <c r="BR426" s="124">
        <f>SUM(BR411:BR425)</f>
        <v>0</v>
      </c>
      <c r="BS426" s="124"/>
      <c r="BT426" s="124">
        <f>SUM(BT411:BT425)</f>
        <v>0</v>
      </c>
      <c r="BU426" s="124">
        <f>SUM(BU411:BU425)</f>
        <v>0</v>
      </c>
      <c r="BV426" s="225">
        <f>IF(BR426=0,0,(BR426/BQ426*100))</f>
        <v>0</v>
      </c>
      <c r="BW426" s="225">
        <f>IF(BU426=0,0,(BU426/BT426*100))</f>
        <v>0</v>
      </c>
      <c r="BX426" s="124"/>
      <c r="BY426" s="124"/>
      <c r="BZ426" s="124"/>
      <c r="CB426" s="377" t="s">
        <v>1260</v>
      </c>
      <c r="CC426" s="377"/>
      <c r="CD426" s="124"/>
      <c r="CE426" s="124"/>
      <c r="CF426" s="124">
        <f>SUM(CF411:CF425)</f>
        <v>0</v>
      </c>
      <c r="CG426" s="124">
        <f>SUM(CG411:CG425)</f>
        <v>0</v>
      </c>
      <c r="CH426" s="124"/>
      <c r="CI426" s="124">
        <f>SUM(CI411:CI425)</f>
        <v>0</v>
      </c>
      <c r="CJ426" s="124">
        <f>SUM(CJ411:CJ425)</f>
        <v>0</v>
      </c>
      <c r="CK426" s="225">
        <f>IF(CG426=0,0,(CG426/CF426*100))</f>
        <v>0</v>
      </c>
      <c r="CL426" s="225">
        <f>IF(CJ426=0,0,(CJ426/CI426*100))</f>
        <v>0</v>
      </c>
      <c r="CM426" s="124"/>
      <c r="CN426" s="124"/>
      <c r="CO426" s="124"/>
    </row>
    <row r="427" spans="1:93" ht="30">
      <c r="A427" s="124">
        <v>1</v>
      </c>
      <c r="B427" s="368" t="s">
        <v>1383</v>
      </c>
      <c r="C427" s="31" t="s">
        <v>86</v>
      </c>
      <c r="D427" s="32" t="s">
        <v>87</v>
      </c>
      <c r="E427" s="124">
        <v>85</v>
      </c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373"/>
      <c r="R427" s="124">
        <v>1</v>
      </c>
      <c r="S427" s="368" t="s">
        <v>1383</v>
      </c>
      <c r="T427" s="31" t="s">
        <v>331</v>
      </c>
      <c r="U427" s="32" t="s">
        <v>332</v>
      </c>
      <c r="V427" s="124">
        <v>200</v>
      </c>
      <c r="W427" s="124"/>
      <c r="X427" s="124"/>
      <c r="Y427" s="124"/>
      <c r="Z427" s="124"/>
      <c r="AA427" s="124"/>
      <c r="AB427" s="124"/>
      <c r="AC427" s="280"/>
      <c r="AD427" s="280"/>
      <c r="AE427" s="124"/>
      <c r="AF427" s="124"/>
      <c r="AG427" s="374" t="s">
        <v>1457</v>
      </c>
      <c r="AI427" s="124">
        <v>1</v>
      </c>
      <c r="AJ427" s="373" t="s">
        <v>1383</v>
      </c>
      <c r="AK427" s="31" t="s">
        <v>331</v>
      </c>
      <c r="AL427" s="32" t="s">
        <v>332</v>
      </c>
      <c r="AM427" s="124">
        <v>100</v>
      </c>
      <c r="AN427" s="124">
        <v>103</v>
      </c>
      <c r="AO427" s="124"/>
      <c r="AP427" s="124"/>
      <c r="AQ427" s="124"/>
      <c r="AR427" s="124"/>
      <c r="AS427" s="124"/>
      <c r="AT427" s="124"/>
      <c r="AU427" s="124"/>
      <c r="AV427" s="374"/>
      <c r="AX427" s="124">
        <v>1</v>
      </c>
      <c r="AY427" s="373" t="s">
        <v>1383</v>
      </c>
      <c r="AZ427" s="31" t="s">
        <v>140</v>
      </c>
      <c r="BA427" s="32" t="s">
        <v>141</v>
      </c>
      <c r="BB427" s="124">
        <v>800</v>
      </c>
      <c r="BC427" s="124">
        <v>632</v>
      </c>
      <c r="BD427" s="124"/>
      <c r="BE427" s="124"/>
      <c r="BF427" s="124"/>
      <c r="BG427" s="271"/>
      <c r="BH427" s="271"/>
      <c r="BI427" s="124"/>
      <c r="BJ427" s="124"/>
      <c r="BK427" s="374"/>
      <c r="BM427" s="124">
        <v>1</v>
      </c>
      <c r="BN427" s="373" t="s">
        <v>1383</v>
      </c>
      <c r="BO427" s="31"/>
      <c r="BP427" s="32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374"/>
      <c r="CB427" s="124">
        <v>1</v>
      </c>
      <c r="CC427" s="373" t="s">
        <v>1383</v>
      </c>
      <c r="CD427" s="229"/>
      <c r="CE427" s="229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374"/>
    </row>
    <row r="428" spans="1:93" ht="30">
      <c r="A428" s="124">
        <v>2</v>
      </c>
      <c r="B428" s="368"/>
      <c r="C428" s="31" t="s">
        <v>1229</v>
      </c>
      <c r="D428" s="32" t="s">
        <v>96</v>
      </c>
      <c r="E428" s="124">
        <v>30</v>
      </c>
      <c r="F428" s="124">
        <v>30</v>
      </c>
      <c r="G428" s="124"/>
      <c r="H428" s="124"/>
      <c r="I428" s="124"/>
      <c r="J428" s="124"/>
      <c r="K428" s="124"/>
      <c r="L428" s="124"/>
      <c r="M428" s="124"/>
      <c r="N428" s="124"/>
      <c r="O428" s="124"/>
      <c r="P428" s="373"/>
      <c r="R428" s="124">
        <v>2</v>
      </c>
      <c r="S428" s="368"/>
      <c r="T428" s="31" t="s">
        <v>334</v>
      </c>
      <c r="U428" s="32" t="s">
        <v>335</v>
      </c>
      <c r="V428" s="124">
        <v>48</v>
      </c>
      <c r="W428" s="124"/>
      <c r="X428" s="124"/>
      <c r="Y428" s="124"/>
      <c r="Z428" s="124"/>
      <c r="AA428" s="124"/>
      <c r="AB428" s="124"/>
      <c r="AC428" s="280"/>
      <c r="AD428" s="280"/>
      <c r="AE428" s="124"/>
      <c r="AF428" s="124"/>
      <c r="AG428" s="375"/>
      <c r="AI428" s="124">
        <v>2</v>
      </c>
      <c r="AJ428" s="373"/>
      <c r="AK428" s="31" t="s">
        <v>334</v>
      </c>
      <c r="AL428" s="32" t="s">
        <v>335</v>
      </c>
      <c r="AM428" s="124">
        <v>48</v>
      </c>
      <c r="AN428" s="124">
        <v>41</v>
      </c>
      <c r="AO428" s="124"/>
      <c r="AP428" s="124"/>
      <c r="AQ428" s="124"/>
      <c r="AR428" s="124"/>
      <c r="AS428" s="124"/>
      <c r="AT428" s="124"/>
      <c r="AU428" s="124"/>
      <c r="AV428" s="375"/>
      <c r="AX428" s="124">
        <v>2</v>
      </c>
      <c r="AY428" s="373"/>
      <c r="AZ428" s="31" t="s">
        <v>88</v>
      </c>
      <c r="BA428" s="32" t="s">
        <v>89</v>
      </c>
      <c r="BB428" s="124"/>
      <c r="BC428" s="124">
        <v>100</v>
      </c>
      <c r="BD428" s="124"/>
      <c r="BE428" s="124"/>
      <c r="BF428" s="124"/>
      <c r="BG428" s="271"/>
      <c r="BH428" s="271"/>
      <c r="BI428" s="124"/>
      <c r="BJ428" s="124"/>
      <c r="BK428" s="375"/>
      <c r="BM428" s="124">
        <v>2</v>
      </c>
      <c r="BN428" s="373"/>
      <c r="BO428" s="60"/>
      <c r="BP428" s="32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375"/>
      <c r="CB428" s="124">
        <v>2</v>
      </c>
      <c r="CC428" s="373"/>
      <c r="CD428" s="272"/>
      <c r="CE428" s="229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375"/>
    </row>
    <row r="429" spans="1:93" ht="30">
      <c r="A429" s="124">
        <v>3</v>
      </c>
      <c r="B429" s="368"/>
      <c r="C429" s="31" t="s">
        <v>108</v>
      </c>
      <c r="D429" s="32" t="s">
        <v>109</v>
      </c>
      <c r="E429" s="124">
        <v>20</v>
      </c>
      <c r="F429" s="124">
        <v>20</v>
      </c>
      <c r="G429" s="124"/>
      <c r="H429" s="124"/>
      <c r="I429" s="124"/>
      <c r="J429" s="124"/>
      <c r="K429" s="124"/>
      <c r="L429" s="124"/>
      <c r="M429" s="124"/>
      <c r="N429" s="124"/>
      <c r="O429" s="124"/>
      <c r="P429" s="373"/>
      <c r="R429" s="124">
        <v>3</v>
      </c>
      <c r="S429" s="368"/>
      <c r="T429" s="31" t="s">
        <v>499</v>
      </c>
      <c r="U429" s="32" t="s">
        <v>500</v>
      </c>
      <c r="V429" s="124">
        <v>97</v>
      </c>
      <c r="W429" s="124"/>
      <c r="X429" s="124"/>
      <c r="Y429" s="124"/>
      <c r="Z429" s="124"/>
      <c r="AA429" s="124"/>
      <c r="AB429" s="124"/>
      <c r="AC429" s="280"/>
      <c r="AD429" s="280"/>
      <c r="AE429" s="124"/>
      <c r="AF429" s="124"/>
      <c r="AG429" s="375"/>
      <c r="AI429" s="124">
        <v>3</v>
      </c>
      <c r="AJ429" s="373"/>
      <c r="AK429" s="31" t="s">
        <v>400</v>
      </c>
      <c r="AL429" s="32" t="s">
        <v>401</v>
      </c>
      <c r="AM429" s="124">
        <v>191</v>
      </c>
      <c r="AN429" s="124">
        <v>200</v>
      </c>
      <c r="AO429" s="124"/>
      <c r="AP429" s="124"/>
      <c r="AQ429" s="124"/>
      <c r="AR429" s="124"/>
      <c r="AS429" s="124"/>
      <c r="AT429" s="124"/>
      <c r="AU429" s="124"/>
      <c r="AV429" s="375"/>
      <c r="AX429" s="124">
        <v>3</v>
      </c>
      <c r="AY429" s="373"/>
      <c r="AZ429" s="31" t="s">
        <v>455</v>
      </c>
      <c r="BA429" s="32" t="s">
        <v>456</v>
      </c>
      <c r="BB429" s="124"/>
      <c r="BC429" s="124">
        <v>40</v>
      </c>
      <c r="BD429" s="124"/>
      <c r="BE429" s="124"/>
      <c r="BF429" s="124"/>
      <c r="BG429" s="271"/>
      <c r="BH429" s="271"/>
      <c r="BI429" s="124"/>
      <c r="BJ429" s="124"/>
      <c r="BK429" s="375"/>
      <c r="BM429" s="124">
        <v>3</v>
      </c>
      <c r="BN429" s="373"/>
      <c r="BO429" s="31"/>
      <c r="BP429" s="32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375"/>
      <c r="CB429" s="124">
        <v>3</v>
      </c>
      <c r="CC429" s="373"/>
      <c r="CD429" s="229"/>
      <c r="CE429" s="229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375"/>
    </row>
    <row r="430" spans="1:93" ht="30">
      <c r="A430" s="124">
        <v>4</v>
      </c>
      <c r="B430" s="368"/>
      <c r="C430" s="31" t="s">
        <v>140</v>
      </c>
      <c r="D430" s="32" t="s">
        <v>141</v>
      </c>
      <c r="E430" s="124">
        <v>800</v>
      </c>
      <c r="F430" s="124">
        <v>672</v>
      </c>
      <c r="G430" s="124"/>
      <c r="H430" s="124"/>
      <c r="I430" s="124"/>
      <c r="J430" s="124"/>
      <c r="K430" s="124"/>
      <c r="L430" s="124"/>
      <c r="M430" s="124"/>
      <c r="N430" s="124"/>
      <c r="O430" s="124"/>
      <c r="P430" s="373"/>
      <c r="R430" s="124">
        <v>4</v>
      </c>
      <c r="S430" s="368"/>
      <c r="T430" s="31" t="s">
        <v>72</v>
      </c>
      <c r="U430" s="32" t="s">
        <v>73</v>
      </c>
      <c r="V430" s="124">
        <v>4</v>
      </c>
      <c r="W430" s="124">
        <v>4</v>
      </c>
      <c r="X430" s="124"/>
      <c r="Y430" s="124"/>
      <c r="Z430" s="124"/>
      <c r="AA430" s="124"/>
      <c r="AB430" s="124"/>
      <c r="AC430" s="280"/>
      <c r="AD430" s="280"/>
      <c r="AE430" s="124"/>
      <c r="AF430" s="124"/>
      <c r="AG430" s="375"/>
      <c r="AI430" s="124">
        <v>4</v>
      </c>
      <c r="AJ430" s="373"/>
      <c r="AK430" s="31" t="s">
        <v>402</v>
      </c>
      <c r="AL430" s="32" t="s">
        <v>403</v>
      </c>
      <c r="AM430" s="124">
        <v>99</v>
      </c>
      <c r="AN430" s="124">
        <v>96</v>
      </c>
      <c r="AO430" s="124"/>
      <c r="AP430" s="124"/>
      <c r="AQ430" s="124"/>
      <c r="AR430" s="124"/>
      <c r="AS430" s="124"/>
      <c r="AT430" s="124"/>
      <c r="AU430" s="124"/>
      <c r="AV430" s="375"/>
      <c r="AX430" s="124">
        <v>4</v>
      </c>
      <c r="AY430" s="373"/>
      <c r="AZ430" s="31"/>
      <c r="BA430" s="32"/>
      <c r="BB430" s="124"/>
      <c r="BC430" s="124"/>
      <c r="BD430" s="124"/>
      <c r="BE430" s="124"/>
      <c r="BF430" s="124"/>
      <c r="BG430" s="271"/>
      <c r="BH430" s="271"/>
      <c r="BI430" s="124"/>
      <c r="BJ430" s="124"/>
      <c r="BK430" s="375"/>
      <c r="BM430" s="124">
        <v>4</v>
      </c>
      <c r="BN430" s="373"/>
      <c r="BO430" s="229"/>
      <c r="BP430" s="229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375"/>
      <c r="CB430" s="124">
        <v>4</v>
      </c>
      <c r="CC430" s="373"/>
      <c r="CD430" s="229"/>
      <c r="CE430" s="229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375"/>
    </row>
    <row r="431" spans="1:93" ht="30">
      <c r="A431" s="124">
        <v>5</v>
      </c>
      <c r="B431" s="368"/>
      <c r="C431" s="31" t="s">
        <v>499</v>
      </c>
      <c r="D431" s="32" t="s">
        <v>500</v>
      </c>
      <c r="E431" s="124">
        <v>27</v>
      </c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373"/>
      <c r="R431" s="124">
        <v>5</v>
      </c>
      <c r="S431" s="368"/>
      <c r="T431" s="31" t="s">
        <v>114</v>
      </c>
      <c r="U431" s="32" t="s">
        <v>115</v>
      </c>
      <c r="V431" s="124">
        <v>200</v>
      </c>
      <c r="W431" s="124">
        <v>16</v>
      </c>
      <c r="X431" s="124"/>
      <c r="Y431" s="124"/>
      <c r="Z431" s="124"/>
      <c r="AA431" s="124"/>
      <c r="AB431" s="124"/>
      <c r="AC431" s="280"/>
      <c r="AD431" s="280"/>
      <c r="AE431" s="124"/>
      <c r="AF431" s="124"/>
      <c r="AG431" s="375"/>
      <c r="AI431" s="124">
        <v>5</v>
      </c>
      <c r="AJ431" s="373"/>
      <c r="AK431" s="31" t="s">
        <v>209</v>
      </c>
      <c r="AL431" s="32" t="s">
        <v>210</v>
      </c>
      <c r="AM431" s="124">
        <v>20</v>
      </c>
      <c r="AN431" s="124"/>
      <c r="AO431" s="124"/>
      <c r="AP431" s="124"/>
      <c r="AQ431" s="124"/>
      <c r="AR431" s="124"/>
      <c r="AS431" s="124"/>
      <c r="AT431" s="124"/>
      <c r="AU431" s="124"/>
      <c r="AV431" s="375"/>
      <c r="AX431" s="124">
        <v>5</v>
      </c>
      <c r="AY431" s="373"/>
      <c r="AZ431" s="31"/>
      <c r="BA431" s="32"/>
      <c r="BB431" s="124"/>
      <c r="BC431" s="124"/>
      <c r="BD431" s="124"/>
      <c r="BE431" s="124"/>
      <c r="BF431" s="124"/>
      <c r="BG431" s="271"/>
      <c r="BH431" s="271"/>
      <c r="BI431" s="124"/>
      <c r="BJ431" s="124"/>
      <c r="BK431" s="375"/>
      <c r="BM431" s="124">
        <v>5</v>
      </c>
      <c r="BN431" s="373"/>
      <c r="BO431" s="233"/>
      <c r="BP431" s="229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375"/>
      <c r="CB431" s="124">
        <v>5</v>
      </c>
      <c r="CC431" s="373"/>
      <c r="CD431" s="233"/>
      <c r="CE431" s="229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375"/>
    </row>
    <row r="432" spans="1:93" ht="30">
      <c r="A432" s="124">
        <v>6</v>
      </c>
      <c r="B432" s="368"/>
      <c r="C432" s="31" t="s">
        <v>1225</v>
      </c>
      <c r="D432" s="32" t="s">
        <v>501</v>
      </c>
      <c r="E432" s="124">
        <v>27</v>
      </c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373"/>
      <c r="R432" s="124">
        <v>6</v>
      </c>
      <c r="S432" s="368"/>
      <c r="T432" s="31" t="s">
        <v>457</v>
      </c>
      <c r="U432" s="32" t="s">
        <v>458</v>
      </c>
      <c r="V432" s="124">
        <v>150</v>
      </c>
      <c r="W432" s="124"/>
      <c r="X432" s="124"/>
      <c r="Y432" s="124"/>
      <c r="Z432" s="124"/>
      <c r="AA432" s="124"/>
      <c r="AB432" s="124"/>
      <c r="AC432" s="280"/>
      <c r="AD432" s="280"/>
      <c r="AE432" s="124"/>
      <c r="AF432" s="124"/>
      <c r="AG432" s="375"/>
      <c r="AI432" s="124">
        <v>6</v>
      </c>
      <c r="AJ432" s="373"/>
      <c r="AK432" s="31" t="s">
        <v>211</v>
      </c>
      <c r="AL432" s="32" t="s">
        <v>212</v>
      </c>
      <c r="AM432" s="124">
        <v>39</v>
      </c>
      <c r="AN432" s="124"/>
      <c r="AO432" s="124"/>
      <c r="AP432" s="124"/>
      <c r="AQ432" s="124"/>
      <c r="AR432" s="124"/>
      <c r="AS432" s="124"/>
      <c r="AT432" s="124"/>
      <c r="AU432" s="124"/>
      <c r="AV432" s="375"/>
      <c r="AX432" s="124">
        <v>6</v>
      </c>
      <c r="AY432" s="373"/>
      <c r="AZ432" s="31"/>
      <c r="BA432" s="32"/>
      <c r="BB432" s="124"/>
      <c r="BC432" s="124"/>
      <c r="BD432" s="124"/>
      <c r="BE432" s="124"/>
      <c r="BF432" s="124"/>
      <c r="BG432" s="271"/>
      <c r="BH432" s="271"/>
      <c r="BI432" s="124"/>
      <c r="BJ432" s="124"/>
      <c r="BK432" s="375"/>
      <c r="BM432" s="124">
        <v>6</v>
      </c>
      <c r="BN432" s="373"/>
      <c r="BO432" s="229"/>
      <c r="BP432" s="229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375"/>
      <c r="CB432" s="124">
        <v>6</v>
      </c>
      <c r="CC432" s="373"/>
      <c r="CD432" s="229"/>
      <c r="CE432" s="229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375"/>
    </row>
    <row r="433" spans="1:93">
      <c r="A433" s="124">
        <v>7</v>
      </c>
      <c r="B433" s="368"/>
      <c r="C433" s="31" t="s">
        <v>502</v>
      </c>
      <c r="D433" s="32" t="s">
        <v>503</v>
      </c>
      <c r="E433" s="124">
        <v>30</v>
      </c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373"/>
      <c r="R433" s="124">
        <v>7</v>
      </c>
      <c r="S433" s="368"/>
      <c r="T433" s="31" t="s">
        <v>140</v>
      </c>
      <c r="U433" s="32" t="s">
        <v>141</v>
      </c>
      <c r="V433" s="124"/>
      <c r="W433" s="124">
        <v>396</v>
      </c>
      <c r="X433" s="124"/>
      <c r="Y433" s="124"/>
      <c r="Z433" s="124"/>
      <c r="AA433" s="124"/>
      <c r="AB433" s="124"/>
      <c r="AC433" s="280"/>
      <c r="AD433" s="280"/>
      <c r="AE433" s="124"/>
      <c r="AF433" s="124"/>
      <c r="AG433" s="375"/>
      <c r="AI433" s="124">
        <v>7</v>
      </c>
      <c r="AJ433" s="373"/>
      <c r="AK433" s="229"/>
      <c r="AL433" s="235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375"/>
      <c r="AX433" s="124">
        <v>7</v>
      </c>
      <c r="AY433" s="373"/>
      <c r="AZ433" s="233"/>
      <c r="BA433" s="229"/>
      <c r="BB433" s="124"/>
      <c r="BC433" s="124"/>
      <c r="BD433" s="124"/>
      <c r="BE433" s="124"/>
      <c r="BF433" s="124"/>
      <c r="BG433" s="271"/>
      <c r="BH433" s="271"/>
      <c r="BI433" s="124"/>
      <c r="BJ433" s="124"/>
      <c r="BK433" s="375"/>
      <c r="BM433" s="124">
        <v>7</v>
      </c>
      <c r="BN433" s="373"/>
      <c r="BO433" s="229"/>
      <c r="BP433" s="229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375"/>
      <c r="CB433" s="124">
        <v>7</v>
      </c>
      <c r="CC433" s="373"/>
      <c r="CD433" s="229"/>
      <c r="CE433" s="229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375"/>
    </row>
    <row r="434" spans="1:93">
      <c r="A434" s="124">
        <v>8</v>
      </c>
      <c r="B434" s="368"/>
      <c r="C434" s="229"/>
      <c r="D434" s="229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373"/>
      <c r="R434" s="124">
        <v>8</v>
      </c>
      <c r="S434" s="368"/>
      <c r="T434" s="31" t="s">
        <v>209</v>
      </c>
      <c r="U434" s="32" t="s">
        <v>210</v>
      </c>
      <c r="V434" s="124"/>
      <c r="W434" s="124">
        <v>20</v>
      </c>
      <c r="X434" s="124"/>
      <c r="Y434" s="124"/>
      <c r="Z434" s="124"/>
      <c r="AA434" s="124"/>
      <c r="AB434" s="124"/>
      <c r="AC434" s="280"/>
      <c r="AD434" s="280"/>
      <c r="AE434" s="124"/>
      <c r="AF434" s="124"/>
      <c r="AG434" s="375"/>
      <c r="AI434" s="124">
        <v>8</v>
      </c>
      <c r="AJ434" s="373"/>
      <c r="AK434" s="229"/>
      <c r="AL434" s="229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375"/>
      <c r="AX434" s="124">
        <v>8</v>
      </c>
      <c r="AY434" s="373"/>
      <c r="AZ434" s="233"/>
      <c r="BA434" s="235"/>
      <c r="BB434" s="124"/>
      <c r="BC434" s="124"/>
      <c r="BD434" s="124"/>
      <c r="BE434" s="124"/>
      <c r="BF434" s="124"/>
      <c r="BG434" s="271"/>
      <c r="BH434" s="271"/>
      <c r="BI434" s="124"/>
      <c r="BJ434" s="124"/>
      <c r="BK434" s="375"/>
      <c r="BM434" s="124">
        <v>8</v>
      </c>
      <c r="BN434" s="373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375"/>
      <c r="CB434" s="124">
        <v>8</v>
      </c>
      <c r="CC434" s="373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375"/>
    </row>
    <row r="435" spans="1:93">
      <c r="A435" s="124">
        <v>9</v>
      </c>
      <c r="B435" s="368"/>
      <c r="C435" s="229"/>
      <c r="D435" s="229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373"/>
      <c r="R435" s="124">
        <v>9</v>
      </c>
      <c r="S435" s="368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280"/>
      <c r="AD435" s="280"/>
      <c r="AE435" s="124"/>
      <c r="AF435" s="124"/>
      <c r="AG435" s="375"/>
      <c r="AI435" s="124">
        <v>9</v>
      </c>
      <c r="AJ435" s="373"/>
      <c r="AK435" s="233"/>
      <c r="AL435" s="229"/>
      <c r="AM435" s="229"/>
      <c r="AN435" s="229"/>
      <c r="AO435" s="124"/>
      <c r="AP435" s="124"/>
      <c r="AQ435" s="124"/>
      <c r="AR435" s="124"/>
      <c r="AS435" s="124"/>
      <c r="AT435" s="124"/>
      <c r="AU435" s="124"/>
      <c r="AV435" s="375"/>
      <c r="AX435" s="124">
        <v>9</v>
      </c>
      <c r="AY435" s="373"/>
      <c r="AZ435" s="229"/>
      <c r="BA435" s="229"/>
      <c r="BB435" s="124"/>
      <c r="BC435" s="124"/>
      <c r="BD435" s="124"/>
      <c r="BE435" s="124"/>
      <c r="BF435" s="124"/>
      <c r="BG435" s="271"/>
      <c r="BH435" s="271"/>
      <c r="BI435" s="124"/>
      <c r="BJ435" s="124"/>
      <c r="BK435" s="375"/>
      <c r="BM435" s="124">
        <v>9</v>
      </c>
      <c r="BN435" s="373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375"/>
      <c r="CB435" s="124">
        <v>9</v>
      </c>
      <c r="CC435" s="373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375"/>
    </row>
    <row r="436" spans="1:93">
      <c r="A436" s="124">
        <v>10</v>
      </c>
      <c r="B436" s="368"/>
      <c r="C436" s="229"/>
      <c r="D436" s="229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373"/>
      <c r="R436" s="124">
        <v>10</v>
      </c>
      <c r="S436" s="368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280"/>
      <c r="AD436" s="280"/>
      <c r="AE436" s="124"/>
      <c r="AF436" s="124"/>
      <c r="AG436" s="375"/>
      <c r="AI436" s="124">
        <v>10</v>
      </c>
      <c r="AJ436" s="373"/>
      <c r="AK436" s="229"/>
      <c r="AL436" s="229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375"/>
      <c r="AX436" s="124">
        <v>10</v>
      </c>
      <c r="AY436" s="373"/>
      <c r="AZ436" s="229"/>
      <c r="BA436" s="229"/>
      <c r="BB436" s="124"/>
      <c r="BC436" s="124"/>
      <c r="BD436" s="124"/>
      <c r="BE436" s="124"/>
      <c r="BF436" s="124"/>
      <c r="BG436" s="271"/>
      <c r="BH436" s="271"/>
      <c r="BI436" s="124"/>
      <c r="BJ436" s="124"/>
      <c r="BK436" s="375"/>
      <c r="BM436" s="124">
        <v>10</v>
      </c>
      <c r="BN436" s="373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375"/>
      <c r="CB436" s="124">
        <v>10</v>
      </c>
      <c r="CC436" s="373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375"/>
    </row>
    <row r="437" spans="1:93">
      <c r="A437" s="124">
        <v>11</v>
      </c>
      <c r="B437" s="368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373"/>
      <c r="R437" s="124">
        <v>11</v>
      </c>
      <c r="S437" s="368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280"/>
      <c r="AD437" s="280"/>
      <c r="AE437" s="124"/>
      <c r="AF437" s="124"/>
      <c r="AG437" s="375"/>
      <c r="AI437" s="124">
        <v>11</v>
      </c>
      <c r="AJ437" s="373"/>
      <c r="AK437" s="229"/>
      <c r="AL437" s="229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375"/>
      <c r="AX437" s="124">
        <v>11</v>
      </c>
      <c r="AY437" s="373"/>
      <c r="AZ437" s="124"/>
      <c r="BA437" s="124"/>
      <c r="BB437" s="124"/>
      <c r="BC437" s="124"/>
      <c r="BD437" s="124"/>
      <c r="BE437" s="124"/>
      <c r="BF437" s="124"/>
      <c r="BG437" s="271"/>
      <c r="BH437" s="271"/>
      <c r="BI437" s="124"/>
      <c r="BJ437" s="124"/>
      <c r="BK437" s="375"/>
      <c r="BM437" s="124">
        <v>11</v>
      </c>
      <c r="BN437" s="373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375"/>
      <c r="CB437" s="124">
        <v>11</v>
      </c>
      <c r="CC437" s="373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375"/>
    </row>
    <row r="438" spans="1:93">
      <c r="A438" s="124">
        <v>12</v>
      </c>
      <c r="B438" s="368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373"/>
      <c r="R438" s="124">
        <v>12</v>
      </c>
      <c r="S438" s="368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280"/>
      <c r="AD438" s="280"/>
      <c r="AE438" s="124"/>
      <c r="AF438" s="124"/>
      <c r="AG438" s="375"/>
      <c r="AI438" s="124">
        <v>12</v>
      </c>
      <c r="AJ438" s="373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375"/>
      <c r="AX438" s="124">
        <v>12</v>
      </c>
      <c r="AY438" s="373"/>
      <c r="AZ438" s="124"/>
      <c r="BA438" s="124"/>
      <c r="BB438" s="124"/>
      <c r="BC438" s="124"/>
      <c r="BD438" s="124"/>
      <c r="BE438" s="124"/>
      <c r="BF438" s="124"/>
      <c r="BG438" s="271"/>
      <c r="BH438" s="271"/>
      <c r="BI438" s="124"/>
      <c r="BJ438" s="124"/>
      <c r="BK438" s="375"/>
      <c r="BM438" s="124">
        <v>12</v>
      </c>
      <c r="BN438" s="373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375"/>
      <c r="CB438" s="124">
        <v>12</v>
      </c>
      <c r="CC438" s="373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375"/>
    </row>
    <row r="439" spans="1:93">
      <c r="A439" s="124">
        <v>13</v>
      </c>
      <c r="B439" s="368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373"/>
      <c r="R439" s="124">
        <v>13</v>
      </c>
      <c r="S439" s="368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280"/>
      <c r="AD439" s="280"/>
      <c r="AE439" s="124"/>
      <c r="AF439" s="124"/>
      <c r="AG439" s="375"/>
      <c r="AI439" s="124">
        <v>13</v>
      </c>
      <c r="AJ439" s="373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375"/>
      <c r="AX439" s="124">
        <v>13</v>
      </c>
      <c r="AY439" s="373"/>
      <c r="AZ439" s="124"/>
      <c r="BA439" s="124"/>
      <c r="BB439" s="124"/>
      <c r="BC439" s="124"/>
      <c r="BD439" s="124"/>
      <c r="BE439" s="124"/>
      <c r="BF439" s="124"/>
      <c r="BG439" s="271"/>
      <c r="BH439" s="271"/>
      <c r="BI439" s="124"/>
      <c r="BJ439" s="124"/>
      <c r="BK439" s="375"/>
      <c r="BM439" s="124">
        <v>13</v>
      </c>
      <c r="BN439" s="373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375"/>
      <c r="CB439" s="124">
        <v>13</v>
      </c>
      <c r="CC439" s="373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375"/>
    </row>
    <row r="440" spans="1:93">
      <c r="A440" s="124">
        <v>14</v>
      </c>
      <c r="B440" s="368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373"/>
      <c r="R440" s="124">
        <v>14</v>
      </c>
      <c r="S440" s="368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280"/>
      <c r="AD440" s="280"/>
      <c r="AE440" s="124"/>
      <c r="AF440" s="124"/>
      <c r="AG440" s="375"/>
      <c r="AI440" s="124">
        <v>14</v>
      </c>
      <c r="AJ440" s="373"/>
      <c r="AK440" s="229"/>
      <c r="AL440" s="229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375"/>
      <c r="AX440" s="124">
        <v>14</v>
      </c>
      <c r="AY440" s="373"/>
      <c r="AZ440" s="124"/>
      <c r="BA440" s="124"/>
      <c r="BB440" s="124"/>
      <c r="BC440" s="124"/>
      <c r="BD440" s="124"/>
      <c r="BE440" s="124"/>
      <c r="BF440" s="124"/>
      <c r="BG440" s="271"/>
      <c r="BH440" s="271"/>
      <c r="BI440" s="124"/>
      <c r="BJ440" s="124"/>
      <c r="BK440" s="375"/>
      <c r="BM440" s="124">
        <v>14</v>
      </c>
      <c r="BN440" s="373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375"/>
      <c r="CB440" s="124">
        <v>14</v>
      </c>
      <c r="CC440" s="373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375"/>
    </row>
    <row r="441" spans="1:93">
      <c r="A441" s="124">
        <v>15</v>
      </c>
      <c r="B441" s="368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373"/>
      <c r="R441" s="124">
        <v>15</v>
      </c>
      <c r="S441" s="368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280"/>
      <c r="AD441" s="280"/>
      <c r="AE441" s="124"/>
      <c r="AF441" s="124"/>
      <c r="AG441" s="376"/>
      <c r="AI441" s="124">
        <v>15</v>
      </c>
      <c r="AJ441" s="373"/>
      <c r="AK441" s="229"/>
      <c r="AL441" s="229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376"/>
      <c r="AX441" s="124">
        <v>15</v>
      </c>
      <c r="AY441" s="373"/>
      <c r="AZ441" s="124"/>
      <c r="BA441" s="124"/>
      <c r="BB441" s="124"/>
      <c r="BC441" s="124"/>
      <c r="BD441" s="124"/>
      <c r="BE441" s="124"/>
      <c r="BF441" s="124"/>
      <c r="BG441" s="271"/>
      <c r="BH441" s="271"/>
      <c r="BI441" s="124"/>
      <c r="BJ441" s="124"/>
      <c r="BK441" s="376"/>
      <c r="BM441" s="124">
        <v>15</v>
      </c>
      <c r="BN441" s="373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376"/>
      <c r="CB441" s="124">
        <v>15</v>
      </c>
      <c r="CC441" s="373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376"/>
    </row>
    <row r="442" spans="1:93" ht="15.75">
      <c r="A442" s="363" t="s">
        <v>1381</v>
      </c>
      <c r="B442" s="363"/>
      <c r="C442" s="124" t="s">
        <v>1382</v>
      </c>
      <c r="D442" s="230" t="e">
        <f>F442/N442</f>
        <v>#DIV/0!</v>
      </c>
      <c r="E442" s="220">
        <f>SUM(E427:E441)</f>
        <v>1019</v>
      </c>
      <c r="F442" s="220">
        <f>SUM(F427:F441)</f>
        <v>722</v>
      </c>
      <c r="G442" s="220"/>
      <c r="H442" s="220"/>
      <c r="I442" s="124"/>
      <c r="J442" s="124">
        <f>SUM(J427:J441)</f>
        <v>0</v>
      </c>
      <c r="K442" s="124">
        <f>SUM(K427:K441)</f>
        <v>0</v>
      </c>
      <c r="L442" s="225">
        <f>IF(F442=0,0,(F442/E442*100))</f>
        <v>70.853778213935229</v>
      </c>
      <c r="M442" s="225">
        <f>IF(K442=0,0,(K442/J442*100))</f>
        <v>0</v>
      </c>
      <c r="N442" s="124"/>
      <c r="O442" s="124"/>
      <c r="P442" s="124"/>
      <c r="R442" s="363" t="s">
        <v>1381</v>
      </c>
      <c r="S442" s="363"/>
      <c r="T442" s="124" t="s">
        <v>1382</v>
      </c>
      <c r="U442" s="230" t="e">
        <f>W442/AE442</f>
        <v>#DIV/0!</v>
      </c>
      <c r="V442" s="220">
        <f>SUM(V427:V441)</f>
        <v>699</v>
      </c>
      <c r="W442" s="220">
        <f>SUM(W427:W441)</f>
        <v>436</v>
      </c>
      <c r="X442" s="220"/>
      <c r="Y442" s="220"/>
      <c r="Z442" s="220"/>
      <c r="AA442" s="220">
        <f>SUM(AA427:AA441)</f>
        <v>0</v>
      </c>
      <c r="AB442" s="220">
        <f>SUM(AB427:AB441)</f>
        <v>0</v>
      </c>
      <c r="AC442" s="281">
        <f>IF(W442=0,0,(W442/V442*100))</f>
        <v>62.374821173104436</v>
      </c>
      <c r="AD442" s="281">
        <f>IF(AB442=0,0,(AB442/AA442*100))</f>
        <v>0</v>
      </c>
      <c r="AE442" s="220"/>
      <c r="AF442" s="220"/>
      <c r="AG442" s="124"/>
      <c r="AI442" s="377" t="s">
        <v>1381</v>
      </c>
      <c r="AJ442" s="377"/>
      <c r="AK442" s="124" t="s">
        <v>1382</v>
      </c>
      <c r="AL442" s="230" t="e">
        <f>AN442/AT442</f>
        <v>#DIV/0!</v>
      </c>
      <c r="AM442" s="227">
        <f>SUM(AM427:AM441)</f>
        <v>497</v>
      </c>
      <c r="AN442" s="227">
        <f>SUM(AN427:AN441)</f>
        <v>440</v>
      </c>
      <c r="AO442" s="124"/>
      <c r="AP442" s="124">
        <f>SUM(AP427:AP441)</f>
        <v>0</v>
      </c>
      <c r="AQ442" s="124">
        <f>SUM(AQ427:AQ441)</f>
        <v>0</v>
      </c>
      <c r="AR442" s="225">
        <f>IF(AN442=0,0,(AN442/AM442*100))</f>
        <v>88.531187122736426</v>
      </c>
      <c r="AS442" s="225">
        <f>IF(AQ442=0,0,(AQ442/AP442*100))</f>
        <v>0</v>
      </c>
      <c r="AT442" s="124"/>
      <c r="AU442" s="124"/>
      <c r="AV442" s="282">
        <v>8</v>
      </c>
      <c r="AX442" s="377" t="s">
        <v>1381</v>
      </c>
      <c r="AY442" s="377"/>
      <c r="AZ442" s="124"/>
      <c r="BA442" s="124"/>
      <c r="BB442" s="124">
        <f>SUM(BB427:BB441)</f>
        <v>800</v>
      </c>
      <c r="BC442" s="124">
        <f>SUM(BC427:BC441)</f>
        <v>772</v>
      </c>
      <c r="BD442" s="124"/>
      <c r="BE442" s="124">
        <f>SUM(BE427:BE441)</f>
        <v>0</v>
      </c>
      <c r="BF442" s="124">
        <f>SUM(BF427:BF441)</f>
        <v>0</v>
      </c>
      <c r="BG442" s="270">
        <f>IF(BC442=0,0,(BC442/BB442*100))</f>
        <v>96.5</v>
      </c>
      <c r="BH442" s="270">
        <f>IF(BF442=0,0,(BF442/BE442*100))</f>
        <v>0</v>
      </c>
      <c r="BI442" s="124"/>
      <c r="BJ442" s="124"/>
      <c r="BK442" s="124"/>
      <c r="BM442" s="377" t="s">
        <v>1381</v>
      </c>
      <c r="BN442" s="377"/>
      <c r="BO442" s="124" t="s">
        <v>1382</v>
      </c>
      <c r="BP442" s="230" t="e">
        <f>BR442/BX442</f>
        <v>#DIV/0!</v>
      </c>
      <c r="BQ442" s="124">
        <f>SUM(BQ427:BQ441)</f>
        <v>0</v>
      </c>
      <c r="BR442" s="124">
        <f>SUM(BR427:BR441)</f>
        <v>0</v>
      </c>
      <c r="BS442" s="124"/>
      <c r="BT442" s="124">
        <f>SUM(BT427:BT441)</f>
        <v>0</v>
      </c>
      <c r="BU442" s="124">
        <f>SUM(BU427:BU441)</f>
        <v>0</v>
      </c>
      <c r="BV442" s="225">
        <f>IF(BR442=0,0,(BR442/BQ442*100))</f>
        <v>0</v>
      </c>
      <c r="BW442" s="225">
        <f>IF(BU442=0,0,(BU442/BT442*100))</f>
        <v>0</v>
      </c>
      <c r="BX442" s="124"/>
      <c r="BY442" s="124"/>
      <c r="BZ442" s="124"/>
      <c r="CB442" s="377" t="s">
        <v>1381</v>
      </c>
      <c r="CC442" s="377"/>
      <c r="CD442" s="124"/>
      <c r="CE442" s="124"/>
      <c r="CF442" s="124">
        <f>SUM(CF427:CF441)</f>
        <v>0</v>
      </c>
      <c r="CG442" s="124">
        <f>SUM(CG427:CG441)</f>
        <v>0</v>
      </c>
      <c r="CH442" s="124"/>
      <c r="CI442" s="124">
        <f>SUM(CI427:CI441)</f>
        <v>0</v>
      </c>
      <c r="CJ442" s="124">
        <f>SUM(CJ427:CJ441)</f>
        <v>0</v>
      </c>
      <c r="CK442" s="225">
        <f>IF(CG442=0,0,(CG442/CF442*100))</f>
        <v>0</v>
      </c>
      <c r="CL442" s="225">
        <f>IF(CJ442=0,0,(CJ442/CI442*100))</f>
        <v>0</v>
      </c>
      <c r="CM442" s="124"/>
      <c r="CN442" s="124"/>
      <c r="CO442" s="124"/>
    </row>
    <row r="443" spans="1:93">
      <c r="A443" s="124">
        <v>1</v>
      </c>
      <c r="B443" s="368" t="s">
        <v>1384</v>
      </c>
      <c r="C443" s="31" t="s">
        <v>455</v>
      </c>
      <c r="D443" s="32" t="s">
        <v>456</v>
      </c>
      <c r="E443" s="124">
        <v>300</v>
      </c>
      <c r="F443" s="124">
        <v>100</v>
      </c>
      <c r="G443" s="124"/>
      <c r="H443" s="124"/>
      <c r="I443" s="124"/>
      <c r="J443" s="124"/>
      <c r="K443" s="124"/>
      <c r="L443" s="124"/>
      <c r="M443" s="124"/>
      <c r="N443" s="124"/>
      <c r="O443" s="124"/>
      <c r="P443" s="374"/>
      <c r="R443" s="124">
        <v>1</v>
      </c>
      <c r="S443" s="368" t="s">
        <v>1384</v>
      </c>
      <c r="T443" s="31"/>
      <c r="U443" s="32" t="s">
        <v>1304</v>
      </c>
      <c r="V443" s="124">
        <v>16</v>
      </c>
      <c r="W443" s="124">
        <v>10</v>
      </c>
      <c r="X443" s="124"/>
      <c r="Y443" s="124"/>
      <c r="Z443" s="124"/>
      <c r="AA443" s="124"/>
      <c r="AB443" s="124"/>
      <c r="AC443" s="280"/>
      <c r="AD443" s="280"/>
      <c r="AE443" s="124"/>
      <c r="AF443" s="124"/>
      <c r="AG443" s="374" t="s">
        <v>1458</v>
      </c>
      <c r="AI443" s="124">
        <v>1</v>
      </c>
      <c r="AJ443" s="373" t="s">
        <v>1384</v>
      </c>
      <c r="AK443" s="31" t="s">
        <v>783</v>
      </c>
      <c r="AL443" s="32" t="s">
        <v>784</v>
      </c>
      <c r="AM443" s="124">
        <v>50</v>
      </c>
      <c r="AN443" s="124">
        <v>50</v>
      </c>
      <c r="AO443" s="124"/>
      <c r="AP443" s="124"/>
      <c r="AQ443" s="124"/>
      <c r="AR443" s="124"/>
      <c r="AS443" s="124"/>
      <c r="AT443" s="124"/>
      <c r="AU443" s="124"/>
      <c r="AV443" s="374" t="s">
        <v>1461</v>
      </c>
      <c r="AX443" s="124">
        <v>1</v>
      </c>
      <c r="AY443" s="373" t="s">
        <v>1384</v>
      </c>
      <c r="AZ443" s="31" t="s">
        <v>797</v>
      </c>
      <c r="BA443" s="32" t="s">
        <v>798</v>
      </c>
      <c r="BB443" s="124"/>
      <c r="BC443" s="124">
        <v>52</v>
      </c>
      <c r="BD443" s="124"/>
      <c r="BE443" s="124"/>
      <c r="BF443" s="124"/>
      <c r="BG443" s="271"/>
      <c r="BH443" s="271"/>
      <c r="BI443" s="124"/>
      <c r="BJ443" s="124"/>
      <c r="BK443" s="374" t="s">
        <v>1468</v>
      </c>
      <c r="BM443" s="124">
        <v>1</v>
      </c>
      <c r="BN443" s="373" t="s">
        <v>1384</v>
      </c>
      <c r="BO443" s="31"/>
      <c r="BP443" s="32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377"/>
      <c r="CB443" s="124">
        <v>1</v>
      </c>
      <c r="CC443" s="373" t="s">
        <v>1384</v>
      </c>
      <c r="CD443" s="229"/>
      <c r="CE443" s="232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377"/>
    </row>
    <row r="444" spans="1:93" ht="30">
      <c r="A444" s="124">
        <v>2</v>
      </c>
      <c r="B444" s="368"/>
      <c r="C444" s="31" t="s">
        <v>457</v>
      </c>
      <c r="D444" s="32" t="s">
        <v>458</v>
      </c>
      <c r="E444" s="124">
        <v>100</v>
      </c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375"/>
      <c r="R444" s="124">
        <v>2</v>
      </c>
      <c r="S444" s="368"/>
      <c r="T444" s="31" t="s">
        <v>285</v>
      </c>
      <c r="U444" s="32" t="s">
        <v>286</v>
      </c>
      <c r="V444" s="124">
        <v>10</v>
      </c>
      <c r="W444" s="124">
        <v>10</v>
      </c>
      <c r="X444" s="124"/>
      <c r="Y444" s="124"/>
      <c r="Z444" s="124"/>
      <c r="AA444" s="124"/>
      <c r="AB444" s="124"/>
      <c r="AC444" s="280"/>
      <c r="AD444" s="280"/>
      <c r="AE444" s="124"/>
      <c r="AF444" s="124"/>
      <c r="AG444" s="375"/>
      <c r="AI444" s="124">
        <v>2</v>
      </c>
      <c r="AJ444" s="373"/>
      <c r="AK444" s="31" t="s">
        <v>521</v>
      </c>
      <c r="AL444" s="32" t="s">
        <v>522</v>
      </c>
      <c r="AM444" s="124">
        <v>24</v>
      </c>
      <c r="AN444" s="124">
        <v>24</v>
      </c>
      <c r="AO444" s="124"/>
      <c r="AP444" s="124"/>
      <c r="AQ444" s="124"/>
      <c r="AR444" s="124"/>
      <c r="AS444" s="124"/>
      <c r="AT444" s="124"/>
      <c r="AU444" s="124"/>
      <c r="AV444" s="375"/>
      <c r="AX444" s="124">
        <v>2</v>
      </c>
      <c r="AY444" s="373"/>
      <c r="AZ444" s="31"/>
      <c r="BA444" s="136" t="s">
        <v>451</v>
      </c>
      <c r="BB444" s="124">
        <v>250</v>
      </c>
      <c r="BC444" s="124">
        <v>124</v>
      </c>
      <c r="BD444" s="124"/>
      <c r="BE444" s="124"/>
      <c r="BF444" s="124"/>
      <c r="BG444" s="271"/>
      <c r="BH444" s="271"/>
      <c r="BI444" s="124"/>
      <c r="BJ444" s="124"/>
      <c r="BK444" s="375"/>
      <c r="BM444" s="124">
        <v>2</v>
      </c>
      <c r="BN444" s="373"/>
      <c r="BO444" s="31"/>
      <c r="BP444" s="32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377"/>
      <c r="CB444" s="124">
        <v>2</v>
      </c>
      <c r="CC444" s="373"/>
      <c r="CD444" s="229"/>
      <c r="CE444" s="229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377"/>
    </row>
    <row r="445" spans="1:93" ht="30">
      <c r="A445" s="124">
        <v>3</v>
      </c>
      <c r="B445" s="368"/>
      <c r="C445" s="31" t="s">
        <v>390</v>
      </c>
      <c r="D445" s="32" t="s">
        <v>391</v>
      </c>
      <c r="E445" s="124">
        <v>30</v>
      </c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375"/>
      <c r="R445" s="124">
        <v>3</v>
      </c>
      <c r="S445" s="368"/>
      <c r="T445" s="31" t="s">
        <v>419</v>
      </c>
      <c r="U445" s="32" t="s">
        <v>420</v>
      </c>
      <c r="V445" s="124">
        <v>17</v>
      </c>
      <c r="W445" s="124"/>
      <c r="X445" s="124"/>
      <c r="Y445" s="124"/>
      <c r="Z445" s="124"/>
      <c r="AA445" s="124"/>
      <c r="AB445" s="124"/>
      <c r="AC445" s="280"/>
      <c r="AD445" s="280"/>
      <c r="AE445" s="124"/>
      <c r="AF445" s="124"/>
      <c r="AG445" s="375"/>
      <c r="AI445" s="124">
        <v>3</v>
      </c>
      <c r="AJ445" s="373"/>
      <c r="AK445" s="31" t="s">
        <v>517</v>
      </c>
      <c r="AL445" s="32" t="s">
        <v>518</v>
      </c>
      <c r="AM445" s="124">
        <v>4</v>
      </c>
      <c r="AN445" s="124">
        <v>4</v>
      </c>
      <c r="AO445" s="124"/>
      <c r="AP445" s="124"/>
      <c r="AQ445" s="124"/>
      <c r="AR445" s="124"/>
      <c r="AS445" s="124"/>
      <c r="AT445" s="124"/>
      <c r="AU445" s="124"/>
      <c r="AV445" s="375"/>
      <c r="AX445" s="124">
        <v>3</v>
      </c>
      <c r="AY445" s="373"/>
      <c r="AZ445" s="31"/>
      <c r="BA445" s="32"/>
      <c r="BB445" s="124"/>
      <c r="BC445" s="124"/>
      <c r="BD445" s="124"/>
      <c r="BE445" s="124"/>
      <c r="BF445" s="124"/>
      <c r="BG445" s="271"/>
      <c r="BH445" s="271"/>
      <c r="BI445" s="124"/>
      <c r="BJ445" s="124"/>
      <c r="BK445" s="375"/>
      <c r="BM445" s="124">
        <v>3</v>
      </c>
      <c r="BN445" s="373"/>
      <c r="BO445" s="31"/>
      <c r="BP445" s="32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377"/>
      <c r="CB445" s="124">
        <v>3</v>
      </c>
      <c r="CC445" s="373"/>
      <c r="CD445" s="124"/>
      <c r="CE445" s="229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377"/>
    </row>
    <row r="446" spans="1:93" ht="30">
      <c r="A446" s="124">
        <v>4</v>
      </c>
      <c r="B446" s="368"/>
      <c r="C446" s="31" t="s">
        <v>404</v>
      </c>
      <c r="D446" s="32" t="s">
        <v>405</v>
      </c>
      <c r="E446" s="124">
        <v>35</v>
      </c>
      <c r="F446" s="124">
        <v>35</v>
      </c>
      <c r="G446" s="124"/>
      <c r="H446" s="124"/>
      <c r="I446" s="124"/>
      <c r="J446" s="124"/>
      <c r="K446" s="124"/>
      <c r="L446" s="124"/>
      <c r="M446" s="124"/>
      <c r="N446" s="124"/>
      <c r="O446" s="124"/>
      <c r="P446" s="375"/>
      <c r="R446" s="124">
        <v>4</v>
      </c>
      <c r="S446" s="368"/>
      <c r="T446" s="31" t="s">
        <v>421</v>
      </c>
      <c r="U446" s="32" t="s">
        <v>422</v>
      </c>
      <c r="V446" s="124">
        <v>75</v>
      </c>
      <c r="W446" s="124">
        <v>40</v>
      </c>
      <c r="X446" s="124"/>
      <c r="Y446" s="124"/>
      <c r="Z446" s="124"/>
      <c r="AA446" s="124"/>
      <c r="AB446" s="124"/>
      <c r="AC446" s="280"/>
      <c r="AD446" s="280"/>
      <c r="AE446" s="124"/>
      <c r="AF446" s="124"/>
      <c r="AG446" s="375"/>
      <c r="AI446" s="124">
        <v>4</v>
      </c>
      <c r="AJ446" s="373"/>
      <c r="AK446" s="31" t="s">
        <v>507</v>
      </c>
      <c r="AL446" s="57" t="s">
        <v>508</v>
      </c>
      <c r="AM446" s="124">
        <v>9</v>
      </c>
      <c r="AN446" s="124"/>
      <c r="AO446" s="124"/>
      <c r="AP446" s="124"/>
      <c r="AQ446" s="124"/>
      <c r="AR446" s="124"/>
      <c r="AS446" s="124"/>
      <c r="AT446" s="124"/>
      <c r="AU446" s="124"/>
      <c r="AV446" s="375"/>
      <c r="AX446" s="124">
        <v>4</v>
      </c>
      <c r="AY446" s="373"/>
      <c r="AZ446" s="31"/>
      <c r="BA446" s="32"/>
      <c r="BB446" s="124"/>
      <c r="BC446" s="124"/>
      <c r="BD446" s="124"/>
      <c r="BE446" s="124"/>
      <c r="BF446" s="124"/>
      <c r="BG446" s="271"/>
      <c r="BH446" s="271"/>
      <c r="BI446" s="124"/>
      <c r="BJ446" s="124"/>
      <c r="BK446" s="375"/>
      <c r="BM446" s="124">
        <v>4</v>
      </c>
      <c r="BN446" s="373"/>
      <c r="BO446" s="229"/>
      <c r="BP446" s="232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377"/>
      <c r="CB446" s="124">
        <v>4</v>
      </c>
      <c r="CC446" s="373"/>
      <c r="CD446" s="229"/>
      <c r="CE446" s="229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377"/>
    </row>
    <row r="447" spans="1:93" ht="30">
      <c r="A447" s="124">
        <v>5</v>
      </c>
      <c r="B447" s="368"/>
      <c r="C447" s="31"/>
      <c r="D447" s="52" t="s">
        <v>190</v>
      </c>
      <c r="E447" s="124"/>
      <c r="F447" s="124">
        <v>82</v>
      </c>
      <c r="G447" s="124"/>
      <c r="H447" s="124"/>
      <c r="I447" s="124"/>
      <c r="J447" s="124"/>
      <c r="K447" s="124"/>
      <c r="L447" s="124"/>
      <c r="M447" s="124"/>
      <c r="N447" s="124"/>
      <c r="O447" s="124"/>
      <c r="P447" s="375"/>
      <c r="R447" s="124">
        <v>5</v>
      </c>
      <c r="S447" s="368"/>
      <c r="T447" s="31" t="s">
        <v>423</v>
      </c>
      <c r="U447" s="32" t="s">
        <v>424</v>
      </c>
      <c r="V447" s="124"/>
      <c r="W447" s="124">
        <v>43</v>
      </c>
      <c r="X447" s="124"/>
      <c r="Y447" s="124"/>
      <c r="Z447" s="124"/>
      <c r="AA447" s="124"/>
      <c r="AB447" s="124"/>
      <c r="AC447" s="280"/>
      <c r="AD447" s="280"/>
      <c r="AE447" s="124"/>
      <c r="AF447" s="124"/>
      <c r="AG447" s="375"/>
      <c r="AI447" s="124">
        <v>5</v>
      </c>
      <c r="AJ447" s="373"/>
      <c r="AK447" s="31"/>
      <c r="AL447" s="32" t="s">
        <v>1492</v>
      </c>
      <c r="AM447" s="124">
        <v>100</v>
      </c>
      <c r="AN447" s="124">
        <v>100</v>
      </c>
      <c r="AO447" s="124"/>
      <c r="AP447" s="124"/>
      <c r="AQ447" s="124"/>
      <c r="AR447" s="124"/>
      <c r="AS447" s="124"/>
      <c r="AT447" s="124"/>
      <c r="AU447" s="124"/>
      <c r="AV447" s="375"/>
      <c r="AX447" s="124">
        <v>5</v>
      </c>
      <c r="AY447" s="373"/>
      <c r="AZ447" s="31"/>
      <c r="BA447" s="32"/>
      <c r="BB447" s="124"/>
      <c r="BC447" s="124"/>
      <c r="BD447" s="124"/>
      <c r="BE447" s="124"/>
      <c r="BF447" s="124"/>
      <c r="BG447" s="271"/>
      <c r="BH447" s="271"/>
      <c r="BI447" s="124"/>
      <c r="BJ447" s="124"/>
      <c r="BK447" s="375"/>
      <c r="BM447" s="124">
        <v>5</v>
      </c>
      <c r="BN447" s="373"/>
      <c r="BO447" s="229"/>
      <c r="BP447" s="229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377"/>
      <c r="CB447" s="124">
        <v>5</v>
      </c>
      <c r="CC447" s="373"/>
      <c r="CD447" s="229"/>
      <c r="CE447" s="229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377"/>
    </row>
    <row r="448" spans="1:93" ht="30">
      <c r="A448" s="124">
        <v>6</v>
      </c>
      <c r="B448" s="368"/>
      <c r="C448" s="60"/>
      <c r="D448" s="32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375"/>
      <c r="R448" s="124">
        <v>6</v>
      </c>
      <c r="S448" s="368"/>
      <c r="T448" s="31" t="s">
        <v>455</v>
      </c>
      <c r="U448" s="32" t="s">
        <v>456</v>
      </c>
      <c r="V448" s="124">
        <v>100</v>
      </c>
      <c r="W448" s="124">
        <v>100</v>
      </c>
      <c r="X448" s="124"/>
      <c r="Y448" s="124"/>
      <c r="Z448" s="124"/>
      <c r="AA448" s="124"/>
      <c r="AB448" s="124"/>
      <c r="AC448" s="280"/>
      <c r="AD448" s="280"/>
      <c r="AE448" s="124"/>
      <c r="AF448" s="124"/>
      <c r="AG448" s="375"/>
      <c r="AI448" s="124">
        <v>6</v>
      </c>
      <c r="AJ448" s="373"/>
      <c r="AK448" s="31" t="s">
        <v>429</v>
      </c>
      <c r="AL448" s="32" t="s">
        <v>430</v>
      </c>
      <c r="AM448" s="124">
        <v>35</v>
      </c>
      <c r="AN448" s="124">
        <v>36</v>
      </c>
      <c r="AO448" s="124"/>
      <c r="AP448" s="124"/>
      <c r="AQ448" s="124"/>
      <c r="AR448" s="124"/>
      <c r="AS448" s="124"/>
      <c r="AT448" s="124"/>
      <c r="AU448" s="124"/>
      <c r="AV448" s="375"/>
      <c r="AX448" s="124">
        <v>6</v>
      </c>
      <c r="AY448" s="373"/>
      <c r="AZ448" s="31"/>
      <c r="BA448" s="32"/>
      <c r="BB448" s="124"/>
      <c r="BC448" s="124"/>
      <c r="BD448" s="124"/>
      <c r="BE448" s="124"/>
      <c r="BF448" s="124"/>
      <c r="BG448" s="271"/>
      <c r="BH448" s="271"/>
      <c r="BI448" s="124"/>
      <c r="BJ448" s="124"/>
      <c r="BK448" s="375"/>
      <c r="BM448" s="124">
        <v>6</v>
      </c>
      <c r="BN448" s="373"/>
      <c r="BO448" s="229"/>
      <c r="BP448" s="229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377"/>
      <c r="CB448" s="124">
        <v>6</v>
      </c>
      <c r="CC448" s="373"/>
      <c r="CD448" s="231"/>
      <c r="CE448" s="231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377"/>
    </row>
    <row r="449" spans="1:93" ht="30">
      <c r="A449" s="124">
        <v>7</v>
      </c>
      <c r="B449" s="36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375"/>
      <c r="R449" s="124">
        <v>7</v>
      </c>
      <c r="S449" s="368"/>
      <c r="T449" s="229"/>
      <c r="U449" s="336" t="s">
        <v>451</v>
      </c>
      <c r="V449" s="124">
        <v>100</v>
      </c>
      <c r="W449" s="124"/>
      <c r="X449" s="124"/>
      <c r="Y449" s="124"/>
      <c r="Z449" s="124"/>
      <c r="AA449" s="124"/>
      <c r="AB449" s="124"/>
      <c r="AC449" s="280"/>
      <c r="AD449" s="280"/>
      <c r="AE449" s="124"/>
      <c r="AF449" s="124"/>
      <c r="AG449" s="375"/>
      <c r="AI449" s="124">
        <v>7</v>
      </c>
      <c r="AJ449" s="373"/>
      <c r="AK449" s="31" t="s">
        <v>854</v>
      </c>
      <c r="AL449" s="32" t="s">
        <v>855</v>
      </c>
      <c r="AM449" s="124">
        <v>10</v>
      </c>
      <c r="AN449" s="124"/>
      <c r="AO449" s="124"/>
      <c r="AP449" s="124"/>
      <c r="AQ449" s="124"/>
      <c r="AR449" s="124"/>
      <c r="AS449" s="124"/>
      <c r="AT449" s="124"/>
      <c r="AU449" s="124"/>
      <c r="AV449" s="375"/>
      <c r="AX449" s="124">
        <v>7</v>
      </c>
      <c r="AY449" s="373"/>
      <c r="AZ449" s="31"/>
      <c r="BA449" s="32"/>
      <c r="BB449" s="124"/>
      <c r="BC449" s="124"/>
      <c r="BD449" s="124"/>
      <c r="BE449" s="124"/>
      <c r="BF449" s="124"/>
      <c r="BG449" s="271"/>
      <c r="BH449" s="271"/>
      <c r="BI449" s="124"/>
      <c r="BJ449" s="124"/>
      <c r="BK449" s="375"/>
      <c r="BM449" s="124">
        <v>7</v>
      </c>
      <c r="BN449" s="373"/>
      <c r="BO449" s="229"/>
      <c r="BP449" s="232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377"/>
      <c r="CB449" s="124">
        <v>7</v>
      </c>
      <c r="CC449" s="373"/>
      <c r="CD449" s="229"/>
      <c r="CE449" s="232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377"/>
    </row>
    <row r="450" spans="1:93" ht="30">
      <c r="A450" s="124">
        <v>8</v>
      </c>
      <c r="B450" s="368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375"/>
      <c r="R450" s="124">
        <v>8</v>
      </c>
      <c r="S450" s="368"/>
      <c r="T450" s="31" t="s">
        <v>400</v>
      </c>
      <c r="U450" s="32" t="s">
        <v>401</v>
      </c>
      <c r="V450" s="124"/>
      <c r="W450" s="124">
        <v>40</v>
      </c>
      <c r="X450" s="124"/>
      <c r="Y450" s="124"/>
      <c r="Z450" s="124"/>
      <c r="AA450" s="124"/>
      <c r="AB450" s="124"/>
      <c r="AC450" s="280"/>
      <c r="AD450" s="280"/>
      <c r="AE450" s="124"/>
      <c r="AF450" s="124"/>
      <c r="AG450" s="375"/>
      <c r="AI450" s="124">
        <v>8</v>
      </c>
      <c r="AJ450" s="373"/>
      <c r="AK450" s="31" t="s">
        <v>858</v>
      </c>
      <c r="AL450" s="32" t="s">
        <v>859</v>
      </c>
      <c r="AM450" s="124">
        <v>21</v>
      </c>
      <c r="AN450" s="124"/>
      <c r="AO450" s="124"/>
      <c r="AP450" s="124"/>
      <c r="AQ450" s="124"/>
      <c r="AR450" s="124"/>
      <c r="AS450" s="124"/>
      <c r="AT450" s="124"/>
      <c r="AU450" s="124"/>
      <c r="AV450" s="375"/>
      <c r="AX450" s="124">
        <v>8</v>
      </c>
      <c r="AY450" s="373"/>
      <c r="AZ450" s="124"/>
      <c r="BA450" s="124"/>
      <c r="BB450" s="124"/>
      <c r="BC450" s="124"/>
      <c r="BD450" s="124"/>
      <c r="BE450" s="124"/>
      <c r="BF450" s="124"/>
      <c r="BG450" s="271"/>
      <c r="BH450" s="271"/>
      <c r="BI450" s="124"/>
      <c r="BJ450" s="124"/>
      <c r="BK450" s="375"/>
      <c r="BM450" s="124">
        <v>8</v>
      </c>
      <c r="BN450" s="373"/>
      <c r="BO450" s="233"/>
      <c r="BP450" s="232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377"/>
      <c r="CB450" s="124">
        <v>8</v>
      </c>
      <c r="CC450" s="373"/>
      <c r="CD450" s="233"/>
      <c r="CE450" s="232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377"/>
    </row>
    <row r="451" spans="1:93" ht="30">
      <c r="A451" s="124">
        <v>9</v>
      </c>
      <c r="B451" s="368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375"/>
      <c r="R451" s="124">
        <v>9</v>
      </c>
      <c r="S451" s="368"/>
      <c r="T451" s="31" t="s">
        <v>211</v>
      </c>
      <c r="U451" s="32" t="s">
        <v>212</v>
      </c>
      <c r="V451" s="124"/>
      <c r="W451" s="124">
        <v>20</v>
      </c>
      <c r="X451" s="124"/>
      <c r="Y451" s="124"/>
      <c r="Z451" s="124"/>
      <c r="AA451" s="124"/>
      <c r="AB451" s="124"/>
      <c r="AC451" s="280"/>
      <c r="AD451" s="280"/>
      <c r="AE451" s="124"/>
      <c r="AF451" s="124"/>
      <c r="AG451" s="375"/>
      <c r="AI451" s="124">
        <v>9</v>
      </c>
      <c r="AJ451" s="373"/>
      <c r="AK451" s="31" t="s">
        <v>719</v>
      </c>
      <c r="AL451" s="32" t="s">
        <v>720</v>
      </c>
      <c r="AM451" s="124">
        <v>4</v>
      </c>
      <c r="AN451" s="124"/>
      <c r="AO451" s="124"/>
      <c r="AP451" s="124"/>
      <c r="AQ451" s="124"/>
      <c r="AR451" s="124"/>
      <c r="AS451" s="124"/>
      <c r="AT451" s="124"/>
      <c r="AU451" s="124"/>
      <c r="AV451" s="375"/>
      <c r="AX451" s="124">
        <v>9</v>
      </c>
      <c r="AY451" s="373"/>
      <c r="AZ451" s="124"/>
      <c r="BA451" s="124"/>
      <c r="BB451" s="124"/>
      <c r="BC451" s="124"/>
      <c r="BD451" s="124"/>
      <c r="BE451" s="124"/>
      <c r="BF451" s="124"/>
      <c r="BG451" s="271"/>
      <c r="BH451" s="271"/>
      <c r="BI451" s="124"/>
      <c r="BJ451" s="124"/>
      <c r="BK451" s="375"/>
      <c r="BM451" s="124">
        <v>9</v>
      </c>
      <c r="BN451" s="373"/>
      <c r="BO451" s="229"/>
      <c r="BP451" s="229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377"/>
      <c r="CB451" s="124">
        <v>9</v>
      </c>
      <c r="CC451" s="373"/>
      <c r="CD451" s="229"/>
      <c r="CE451" s="229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377"/>
    </row>
    <row r="452" spans="1:93">
      <c r="A452" s="124">
        <v>10</v>
      </c>
      <c r="B452" s="368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375"/>
      <c r="R452" s="124">
        <v>10</v>
      </c>
      <c r="S452" s="368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280"/>
      <c r="AD452" s="280"/>
      <c r="AE452" s="124"/>
      <c r="AF452" s="124"/>
      <c r="AG452" s="375"/>
      <c r="AI452" s="124">
        <v>10</v>
      </c>
      <c r="AJ452" s="373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375"/>
      <c r="AX452" s="124">
        <v>10</v>
      </c>
      <c r="AY452" s="373"/>
      <c r="AZ452" s="124"/>
      <c r="BA452" s="124"/>
      <c r="BB452" s="124"/>
      <c r="BC452" s="124"/>
      <c r="BD452" s="124"/>
      <c r="BE452" s="124"/>
      <c r="BF452" s="124"/>
      <c r="BG452" s="271"/>
      <c r="BH452" s="271"/>
      <c r="BI452" s="124"/>
      <c r="BJ452" s="124"/>
      <c r="BK452" s="375"/>
      <c r="BM452" s="124">
        <v>10</v>
      </c>
      <c r="BN452" s="373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377"/>
      <c r="CB452" s="124">
        <v>10</v>
      </c>
      <c r="CC452" s="373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377"/>
    </row>
    <row r="453" spans="1:93">
      <c r="A453" s="124">
        <v>11</v>
      </c>
      <c r="B453" s="368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375"/>
      <c r="R453" s="124">
        <v>11</v>
      </c>
      <c r="S453" s="368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280"/>
      <c r="AD453" s="280"/>
      <c r="AE453" s="124"/>
      <c r="AF453" s="124"/>
      <c r="AG453" s="375"/>
      <c r="AI453" s="124">
        <v>11</v>
      </c>
      <c r="AJ453" s="373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375"/>
      <c r="AX453" s="124">
        <v>11</v>
      </c>
      <c r="AY453" s="373"/>
      <c r="AZ453" s="124"/>
      <c r="BA453" s="124"/>
      <c r="BB453" s="124"/>
      <c r="BC453" s="124"/>
      <c r="BD453" s="124"/>
      <c r="BE453" s="124"/>
      <c r="BF453" s="124"/>
      <c r="BG453" s="271"/>
      <c r="BH453" s="271"/>
      <c r="BI453" s="124"/>
      <c r="BJ453" s="124"/>
      <c r="BK453" s="375"/>
      <c r="BM453" s="124">
        <v>11</v>
      </c>
      <c r="BN453" s="373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377"/>
      <c r="CB453" s="124">
        <v>11</v>
      </c>
      <c r="CC453" s="373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377"/>
    </row>
    <row r="454" spans="1:93">
      <c r="A454" s="124">
        <v>12</v>
      </c>
      <c r="B454" s="368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375"/>
      <c r="R454" s="124">
        <v>12</v>
      </c>
      <c r="S454" s="368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280"/>
      <c r="AD454" s="280"/>
      <c r="AE454" s="124"/>
      <c r="AF454" s="124"/>
      <c r="AG454" s="375"/>
      <c r="AI454" s="124">
        <v>12</v>
      </c>
      <c r="AJ454" s="373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375"/>
      <c r="AX454" s="124">
        <v>12</v>
      </c>
      <c r="AY454" s="373"/>
      <c r="AZ454" s="124"/>
      <c r="BA454" s="124"/>
      <c r="BB454" s="124"/>
      <c r="BC454" s="124"/>
      <c r="BD454" s="124"/>
      <c r="BE454" s="124"/>
      <c r="BF454" s="124"/>
      <c r="BG454" s="271"/>
      <c r="BH454" s="271"/>
      <c r="BI454" s="124"/>
      <c r="BJ454" s="124"/>
      <c r="BK454" s="375"/>
      <c r="BM454" s="124">
        <v>12</v>
      </c>
      <c r="BN454" s="373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377"/>
      <c r="CB454" s="124">
        <v>12</v>
      </c>
      <c r="CC454" s="373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377"/>
    </row>
    <row r="455" spans="1:93">
      <c r="A455" s="124">
        <v>13</v>
      </c>
      <c r="B455" s="368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375"/>
      <c r="R455" s="124">
        <v>13</v>
      </c>
      <c r="S455" s="368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280"/>
      <c r="AD455" s="280"/>
      <c r="AE455" s="124"/>
      <c r="AF455" s="124"/>
      <c r="AG455" s="375"/>
      <c r="AI455" s="124">
        <v>13</v>
      </c>
      <c r="AJ455" s="373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375"/>
      <c r="AX455" s="124">
        <v>13</v>
      </c>
      <c r="AY455" s="373"/>
      <c r="AZ455" s="124"/>
      <c r="BA455" s="124"/>
      <c r="BB455" s="124"/>
      <c r="BC455" s="124"/>
      <c r="BD455" s="124"/>
      <c r="BE455" s="124"/>
      <c r="BF455" s="124"/>
      <c r="BG455" s="271"/>
      <c r="BH455" s="271"/>
      <c r="BI455" s="124"/>
      <c r="BJ455" s="124"/>
      <c r="BK455" s="375"/>
      <c r="BM455" s="124">
        <v>13</v>
      </c>
      <c r="BN455" s="373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377"/>
      <c r="CB455" s="124">
        <v>13</v>
      </c>
      <c r="CC455" s="373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377"/>
    </row>
    <row r="456" spans="1:93">
      <c r="A456" s="124">
        <v>14</v>
      </c>
      <c r="B456" s="368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375"/>
      <c r="R456" s="124">
        <v>14</v>
      </c>
      <c r="S456" s="368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280"/>
      <c r="AD456" s="280"/>
      <c r="AE456" s="124"/>
      <c r="AF456" s="124"/>
      <c r="AG456" s="375"/>
      <c r="AI456" s="124">
        <v>14</v>
      </c>
      <c r="AJ456" s="373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375"/>
      <c r="AX456" s="124">
        <v>14</v>
      </c>
      <c r="AY456" s="373"/>
      <c r="AZ456" s="124"/>
      <c r="BA456" s="124"/>
      <c r="BB456" s="124"/>
      <c r="BC456" s="124"/>
      <c r="BD456" s="124"/>
      <c r="BE456" s="124"/>
      <c r="BF456" s="124"/>
      <c r="BG456" s="271"/>
      <c r="BH456" s="271"/>
      <c r="BI456" s="124"/>
      <c r="BJ456" s="124"/>
      <c r="BK456" s="375"/>
      <c r="BM456" s="124">
        <v>14</v>
      </c>
      <c r="BN456" s="373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377"/>
      <c r="CB456" s="124">
        <v>14</v>
      </c>
      <c r="CC456" s="373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377"/>
    </row>
    <row r="457" spans="1:93">
      <c r="A457" s="124">
        <v>15</v>
      </c>
      <c r="B457" s="36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376"/>
      <c r="R457" s="124">
        <v>15</v>
      </c>
      <c r="S457" s="368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280"/>
      <c r="AD457" s="280"/>
      <c r="AE457" s="124"/>
      <c r="AF457" s="124"/>
      <c r="AG457" s="376"/>
      <c r="AI457" s="124">
        <v>15</v>
      </c>
      <c r="AJ457" s="373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376"/>
      <c r="AX457" s="124">
        <v>15</v>
      </c>
      <c r="AY457" s="373"/>
      <c r="AZ457" s="124"/>
      <c r="BA457" s="124"/>
      <c r="BB457" s="124"/>
      <c r="BC457" s="124"/>
      <c r="BD457" s="124"/>
      <c r="BE457" s="124"/>
      <c r="BF457" s="124"/>
      <c r="BG457" s="271"/>
      <c r="BH457" s="271"/>
      <c r="BI457" s="124"/>
      <c r="BJ457" s="124"/>
      <c r="BK457" s="376"/>
      <c r="BM457" s="124">
        <v>15</v>
      </c>
      <c r="BN457" s="373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377"/>
      <c r="CB457" s="124">
        <v>15</v>
      </c>
      <c r="CC457" s="373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377"/>
    </row>
    <row r="458" spans="1:93" ht="15.75">
      <c r="A458" s="363" t="s">
        <v>1381</v>
      </c>
      <c r="B458" s="363"/>
      <c r="C458" s="124" t="s">
        <v>1382</v>
      </c>
      <c r="D458" s="230">
        <f>F458/N458</f>
        <v>43.4</v>
      </c>
      <c r="E458" s="220">
        <f>SUM(E443:E457)</f>
        <v>465</v>
      </c>
      <c r="F458" s="220">
        <f>SUM(F443:F457)</f>
        <v>217</v>
      </c>
      <c r="G458" s="220"/>
      <c r="H458" s="220"/>
      <c r="I458" s="124"/>
      <c r="J458" s="124">
        <f>SUM(J443:J457)</f>
        <v>0</v>
      </c>
      <c r="K458" s="124">
        <f>SUM(K443:K457)</f>
        <v>0</v>
      </c>
      <c r="L458" s="225">
        <f>IF(F458=0,0,(F458/E458*100))</f>
        <v>46.666666666666664</v>
      </c>
      <c r="M458" s="225">
        <f>IF(K458=0,0,(K458/J458*100))</f>
        <v>0</v>
      </c>
      <c r="N458" s="124">
        <v>5</v>
      </c>
      <c r="O458" s="124">
        <v>1</v>
      </c>
      <c r="P458" s="124"/>
      <c r="R458" s="363" t="s">
        <v>1381</v>
      </c>
      <c r="S458" s="363"/>
      <c r="T458" s="124" t="s">
        <v>1382</v>
      </c>
      <c r="U458" s="230">
        <f>W458/AE458</f>
        <v>43.833333333333336</v>
      </c>
      <c r="V458" s="220">
        <f>SUM(V443:V457)</f>
        <v>318</v>
      </c>
      <c r="W458" s="220">
        <f>SUM(W443:W457)</f>
        <v>263</v>
      </c>
      <c r="X458" s="220"/>
      <c r="Y458" s="220"/>
      <c r="Z458" s="220"/>
      <c r="AA458" s="220">
        <f>SUM(AA443:AA457)</f>
        <v>0</v>
      </c>
      <c r="AB458" s="220">
        <f>SUM(AB443:AB457)</f>
        <v>0</v>
      </c>
      <c r="AC458" s="281">
        <f>IF(W458=0,0,(W458/V458*100))</f>
        <v>82.704402515723274</v>
      </c>
      <c r="AD458" s="281">
        <f>IF(AB458=0,0,(AB458/AA458*100))</f>
        <v>0</v>
      </c>
      <c r="AE458" s="220">
        <v>6</v>
      </c>
      <c r="AF458" s="220">
        <v>0</v>
      </c>
      <c r="AG458" s="220"/>
      <c r="AI458" s="377" t="s">
        <v>1381</v>
      </c>
      <c r="AJ458" s="377"/>
      <c r="AK458" s="124" t="s">
        <v>1382</v>
      </c>
      <c r="AL458" s="230">
        <f>AN458/AT458</f>
        <v>30.571428571428573</v>
      </c>
      <c r="AM458" s="124">
        <f>SUM(AM443:AM457)</f>
        <v>257</v>
      </c>
      <c r="AN458" s="124">
        <f>SUM(AN443:AN457)</f>
        <v>214</v>
      </c>
      <c r="AO458" s="124"/>
      <c r="AP458" s="124">
        <f>SUM(AP443:AP457)</f>
        <v>0</v>
      </c>
      <c r="AQ458" s="124">
        <f>SUM(AQ443:AQ457)</f>
        <v>0</v>
      </c>
      <c r="AR458" s="225">
        <f>IF(AN458=0,0,(AN458/AM458*100))</f>
        <v>83.268482490272376</v>
      </c>
      <c r="AS458" s="225">
        <f>IF(AQ458=0,0,(AQ458/AP458*100))</f>
        <v>0</v>
      </c>
      <c r="AT458" s="124">
        <v>7</v>
      </c>
      <c r="AU458" s="124">
        <v>0</v>
      </c>
      <c r="AV458" s="282">
        <v>8</v>
      </c>
      <c r="AX458" s="377" t="s">
        <v>1381</v>
      </c>
      <c r="AY458" s="377"/>
      <c r="AZ458" s="124"/>
      <c r="BA458" s="124"/>
      <c r="BB458" s="124">
        <f>SUM(BB443:BB457)</f>
        <v>250</v>
      </c>
      <c r="BC458" s="124">
        <f>SUM(BC443:BC457)</f>
        <v>176</v>
      </c>
      <c r="BD458" s="124"/>
      <c r="BE458" s="124">
        <f>SUM(BE443:BE457)</f>
        <v>0</v>
      </c>
      <c r="BF458" s="124">
        <f>SUM(BF443:BF457)</f>
        <v>0</v>
      </c>
      <c r="BG458" s="270">
        <f>IF(BC458=0,0,(BC458/BB458*100))</f>
        <v>70.399999999999991</v>
      </c>
      <c r="BH458" s="270">
        <f>IF(BF458=0,0,(BF458/BE458*100))</f>
        <v>0</v>
      </c>
      <c r="BI458" s="124">
        <v>5</v>
      </c>
      <c r="BJ458" s="124">
        <v>1</v>
      </c>
      <c r="BK458" s="124"/>
      <c r="BM458" s="377" t="s">
        <v>1381</v>
      </c>
      <c r="BN458" s="377"/>
      <c r="BO458" s="124" t="s">
        <v>1382</v>
      </c>
      <c r="BP458" s="230" t="e">
        <f>BR458/BX458</f>
        <v>#DIV/0!</v>
      </c>
      <c r="BQ458" s="124">
        <f>SUM(BQ443:BQ457)</f>
        <v>0</v>
      </c>
      <c r="BR458" s="124">
        <f>SUM(BR443:BR457)</f>
        <v>0</v>
      </c>
      <c r="BS458" s="124"/>
      <c r="BT458" s="124">
        <f>SUM(BT443:BT457)</f>
        <v>0</v>
      </c>
      <c r="BU458" s="124">
        <f>SUM(BU443:BU457)</f>
        <v>0</v>
      </c>
      <c r="BV458" s="225">
        <f>IF(BR458=0,0,(BR458/BQ458*100))</f>
        <v>0</v>
      </c>
      <c r="BW458" s="225">
        <f>IF(BU458=0,0,(BU458/BT458*100))</f>
        <v>0</v>
      </c>
      <c r="BX458" s="124"/>
      <c r="BY458" s="124"/>
      <c r="BZ458" s="124"/>
      <c r="CB458" s="377" t="s">
        <v>1381</v>
      </c>
      <c r="CC458" s="377"/>
      <c r="CD458" s="124"/>
      <c r="CE458" s="124"/>
      <c r="CF458" s="124">
        <f>SUM(CF443:CF457)</f>
        <v>0</v>
      </c>
      <c r="CG458" s="124">
        <f>SUM(CG443:CG457)</f>
        <v>0</v>
      </c>
      <c r="CH458" s="124"/>
      <c r="CI458" s="124">
        <f>SUM(CI443:CI457)</f>
        <v>0</v>
      </c>
      <c r="CJ458" s="124">
        <f>SUM(CJ443:CJ457)</f>
        <v>0</v>
      </c>
      <c r="CK458" s="225">
        <f>IF(CG458=0,0,(CG458/CF458*100))</f>
        <v>0</v>
      </c>
      <c r="CL458" s="225">
        <f>IF(CJ458=0,0,(CJ458/CI458*100))</f>
        <v>0</v>
      </c>
      <c r="CM458" s="124"/>
      <c r="CN458" s="124"/>
      <c r="CO458" s="124"/>
    </row>
    <row r="459" spans="1:93" ht="30">
      <c r="A459" s="124">
        <v>1</v>
      </c>
      <c r="B459" s="368" t="s">
        <v>1385</v>
      </c>
      <c r="C459" s="31" t="s">
        <v>297</v>
      </c>
      <c r="D459" s="32" t="s">
        <v>298</v>
      </c>
      <c r="E459" s="124">
        <v>121</v>
      </c>
      <c r="F459" s="124">
        <v>8</v>
      </c>
      <c r="G459" s="124"/>
      <c r="H459" s="124"/>
      <c r="I459" s="124"/>
      <c r="J459" s="124"/>
      <c r="K459" s="124"/>
      <c r="L459" s="124"/>
      <c r="M459" s="124"/>
      <c r="N459" s="124"/>
      <c r="O459" s="124"/>
      <c r="P459" s="373" t="s">
        <v>1452</v>
      </c>
      <c r="R459" s="124">
        <v>1</v>
      </c>
      <c r="S459" s="368" t="s">
        <v>1385</v>
      </c>
      <c r="T459" s="31" t="s">
        <v>297</v>
      </c>
      <c r="U459" s="32" t="s">
        <v>298</v>
      </c>
      <c r="V459" s="124"/>
      <c r="W459" s="124">
        <v>32</v>
      </c>
      <c r="X459" s="124"/>
      <c r="Y459" s="124"/>
      <c r="Z459" s="124"/>
      <c r="AA459" s="124"/>
      <c r="AB459" s="124"/>
      <c r="AC459" s="280"/>
      <c r="AD459" s="280"/>
      <c r="AE459" s="124"/>
      <c r="AF459" s="124"/>
      <c r="AG459" s="374"/>
      <c r="AI459" s="124">
        <v>1</v>
      </c>
      <c r="AJ459" s="373" t="s">
        <v>1385</v>
      </c>
      <c r="AK459" s="31" t="s">
        <v>148</v>
      </c>
      <c r="AL459" s="32" t="s">
        <v>149</v>
      </c>
      <c r="AM459" s="124">
        <v>200</v>
      </c>
      <c r="AN459" s="124">
        <v>72</v>
      </c>
      <c r="AO459" s="124"/>
      <c r="AP459" s="124"/>
      <c r="AQ459" s="124"/>
      <c r="AR459" s="124"/>
      <c r="AS459" s="124"/>
      <c r="AT459" s="124"/>
      <c r="AU459" s="124"/>
      <c r="AV459" s="374"/>
      <c r="AX459" s="124">
        <v>1</v>
      </c>
      <c r="AY459" s="373" t="s">
        <v>1385</v>
      </c>
      <c r="AZ459" s="31" t="s">
        <v>148</v>
      </c>
      <c r="BA459" s="32" t="s">
        <v>149</v>
      </c>
      <c r="BB459" s="124"/>
      <c r="BC459" s="124">
        <v>92</v>
      </c>
      <c r="BD459" s="124"/>
      <c r="BE459" s="124"/>
      <c r="BF459" s="124"/>
      <c r="BG459" s="271"/>
      <c r="BH459" s="271"/>
      <c r="BI459" s="124"/>
      <c r="BJ459" s="124"/>
      <c r="BK459" s="374"/>
      <c r="BM459" s="124">
        <v>1</v>
      </c>
      <c r="BN459" s="373" t="s">
        <v>1385</v>
      </c>
      <c r="BO459" s="60"/>
      <c r="BP459" s="32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377"/>
      <c r="CB459" s="124">
        <v>1</v>
      </c>
      <c r="CC459" s="373" t="s">
        <v>1385</v>
      </c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377"/>
    </row>
    <row r="460" spans="1:93" ht="30">
      <c r="A460" s="124">
        <v>2</v>
      </c>
      <c r="B460" s="368"/>
      <c r="C460" s="31" t="s">
        <v>507</v>
      </c>
      <c r="D460" s="57" t="s">
        <v>508</v>
      </c>
      <c r="E460" s="124">
        <v>9</v>
      </c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373"/>
      <c r="R460" s="124">
        <v>2</v>
      </c>
      <c r="S460" s="368"/>
      <c r="T460" s="31"/>
      <c r="U460" s="32" t="s">
        <v>1306</v>
      </c>
      <c r="V460" s="124"/>
      <c r="W460" s="124">
        <v>2</v>
      </c>
      <c r="X460" s="124"/>
      <c r="Y460" s="124"/>
      <c r="Z460" s="124"/>
      <c r="AA460" s="124"/>
      <c r="AB460" s="124"/>
      <c r="AC460" s="280"/>
      <c r="AD460" s="280"/>
      <c r="AE460" s="124"/>
      <c r="AF460" s="124"/>
      <c r="AG460" s="375"/>
      <c r="AI460" s="124">
        <v>2</v>
      </c>
      <c r="AJ460" s="373"/>
      <c r="AK460" s="31" t="s">
        <v>157</v>
      </c>
      <c r="AL460" s="32" t="s">
        <v>158</v>
      </c>
      <c r="AM460" s="124">
        <v>40</v>
      </c>
      <c r="AN460" s="124"/>
      <c r="AO460" s="124"/>
      <c r="AP460" s="124"/>
      <c r="AQ460" s="124"/>
      <c r="AR460" s="124"/>
      <c r="AS460" s="124"/>
      <c r="AT460" s="124"/>
      <c r="AU460" s="124"/>
      <c r="AV460" s="375"/>
      <c r="AX460" s="124">
        <v>2</v>
      </c>
      <c r="AY460" s="373"/>
      <c r="AZ460" s="31" t="s">
        <v>645</v>
      </c>
      <c r="BA460" s="32" t="s">
        <v>646</v>
      </c>
      <c r="BB460" s="124"/>
      <c r="BC460" s="124">
        <v>41</v>
      </c>
      <c r="BD460" s="124"/>
      <c r="BE460" s="124"/>
      <c r="BF460" s="124"/>
      <c r="BG460" s="271"/>
      <c r="BH460" s="271"/>
      <c r="BI460" s="124"/>
      <c r="BJ460" s="124"/>
      <c r="BK460" s="375"/>
      <c r="BM460" s="124">
        <v>2</v>
      </c>
      <c r="BN460" s="373"/>
      <c r="BO460" s="31"/>
      <c r="BP460" s="32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377"/>
      <c r="CB460" s="124">
        <v>2</v>
      </c>
      <c r="CC460" s="373"/>
      <c r="CD460" s="229"/>
      <c r="CE460" s="229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377"/>
    </row>
    <row r="461" spans="1:93">
      <c r="A461" s="124">
        <v>3</v>
      </c>
      <c r="B461" s="368"/>
      <c r="C461" s="31" t="s">
        <v>517</v>
      </c>
      <c r="D461" s="32" t="s">
        <v>518</v>
      </c>
      <c r="E461" s="124">
        <v>4</v>
      </c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373"/>
      <c r="R461" s="124">
        <v>3</v>
      </c>
      <c r="S461" s="368"/>
      <c r="T461" s="31" t="s">
        <v>400</v>
      </c>
      <c r="U461" s="32" t="s">
        <v>401</v>
      </c>
      <c r="V461" s="124">
        <v>350</v>
      </c>
      <c r="W461" s="124">
        <v>256</v>
      </c>
      <c r="X461" s="124"/>
      <c r="Y461" s="124"/>
      <c r="Z461" s="124"/>
      <c r="AA461" s="124"/>
      <c r="AB461" s="124"/>
      <c r="AC461" s="280"/>
      <c r="AD461" s="280"/>
      <c r="AE461" s="124"/>
      <c r="AF461" s="124"/>
      <c r="AG461" s="375"/>
      <c r="AI461" s="124">
        <v>3</v>
      </c>
      <c r="AJ461" s="373"/>
      <c r="AK461" s="31" t="s">
        <v>544</v>
      </c>
      <c r="AL461" s="32" t="s">
        <v>545</v>
      </c>
      <c r="AM461" s="124">
        <v>4</v>
      </c>
      <c r="AN461" s="124">
        <v>4</v>
      </c>
      <c r="AO461" s="124"/>
      <c r="AP461" s="124"/>
      <c r="AQ461" s="124"/>
      <c r="AR461" s="124"/>
      <c r="AS461" s="124"/>
      <c r="AT461" s="124"/>
      <c r="AU461" s="124"/>
      <c r="AV461" s="375"/>
      <c r="AX461" s="124">
        <v>3</v>
      </c>
      <c r="AY461" s="373"/>
      <c r="AZ461" s="31"/>
      <c r="BA461" s="32"/>
      <c r="BB461" s="124"/>
      <c r="BC461" s="124"/>
      <c r="BD461" s="124"/>
      <c r="BE461" s="124"/>
      <c r="BF461" s="124"/>
      <c r="BG461" s="271"/>
      <c r="BH461" s="271"/>
      <c r="BI461" s="124"/>
      <c r="BJ461" s="124"/>
      <c r="BK461" s="375"/>
      <c r="BM461" s="124">
        <v>3</v>
      </c>
      <c r="BN461" s="373"/>
      <c r="BO461" s="272"/>
      <c r="BP461" s="229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377"/>
      <c r="CB461" s="124">
        <v>3</v>
      </c>
      <c r="CC461" s="373"/>
      <c r="CD461" s="231"/>
      <c r="CE461" s="231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377"/>
    </row>
    <row r="462" spans="1:93">
      <c r="A462" s="124">
        <v>4</v>
      </c>
      <c r="B462" s="368"/>
      <c r="C462" s="31" t="s">
        <v>521</v>
      </c>
      <c r="D462" s="32" t="s">
        <v>522</v>
      </c>
      <c r="E462" s="124">
        <v>100</v>
      </c>
      <c r="F462" s="124">
        <v>76</v>
      </c>
      <c r="G462" s="124"/>
      <c r="H462" s="124"/>
      <c r="I462" s="124"/>
      <c r="J462" s="124"/>
      <c r="K462" s="124"/>
      <c r="L462" s="124"/>
      <c r="M462" s="124"/>
      <c r="N462" s="124"/>
      <c r="O462" s="124"/>
      <c r="P462" s="373"/>
      <c r="R462" s="124">
        <v>4</v>
      </c>
      <c r="S462" s="368"/>
      <c r="T462" s="31"/>
      <c r="U462" s="32"/>
      <c r="V462" s="124"/>
      <c r="W462" s="124"/>
      <c r="X462" s="124"/>
      <c r="Y462" s="124"/>
      <c r="Z462" s="124"/>
      <c r="AA462" s="124"/>
      <c r="AB462" s="124"/>
      <c r="AC462" s="280"/>
      <c r="AD462" s="280"/>
      <c r="AE462" s="124"/>
      <c r="AF462" s="124"/>
      <c r="AG462" s="375"/>
      <c r="AI462" s="124">
        <v>4</v>
      </c>
      <c r="AJ462" s="373"/>
      <c r="AK462" s="31" t="s">
        <v>540</v>
      </c>
      <c r="AL462" s="32" t="s">
        <v>541</v>
      </c>
      <c r="AM462" s="124">
        <v>20</v>
      </c>
      <c r="AN462" s="124">
        <v>20</v>
      </c>
      <c r="AO462" s="124"/>
      <c r="AP462" s="124"/>
      <c r="AQ462" s="124"/>
      <c r="AR462" s="124"/>
      <c r="AS462" s="124"/>
      <c r="AT462" s="124"/>
      <c r="AU462" s="124"/>
      <c r="AV462" s="375"/>
      <c r="AX462" s="124">
        <v>4</v>
      </c>
      <c r="AY462" s="373"/>
      <c r="AZ462" s="31"/>
      <c r="BA462" s="52"/>
      <c r="BB462" s="124"/>
      <c r="BC462" s="124"/>
      <c r="BD462" s="124"/>
      <c r="BE462" s="124"/>
      <c r="BF462" s="124"/>
      <c r="BG462" s="271"/>
      <c r="BH462" s="271"/>
      <c r="BI462" s="124"/>
      <c r="BJ462" s="124"/>
      <c r="BK462" s="375"/>
      <c r="BM462" s="124">
        <v>4</v>
      </c>
      <c r="BN462" s="373"/>
      <c r="BO462" s="229"/>
      <c r="BP462" s="232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377"/>
      <c r="CB462" s="124">
        <v>4</v>
      </c>
      <c r="CC462" s="373"/>
      <c r="CD462" s="229"/>
      <c r="CE462" s="240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377"/>
    </row>
    <row r="463" spans="1:93" ht="30">
      <c r="A463" s="124">
        <v>5</v>
      </c>
      <c r="B463" s="368"/>
      <c r="C463" s="31" t="s">
        <v>715</v>
      </c>
      <c r="D463" s="32" t="s">
        <v>716</v>
      </c>
      <c r="E463" s="124">
        <v>20</v>
      </c>
      <c r="F463" s="124">
        <v>20</v>
      </c>
      <c r="G463" s="124"/>
      <c r="H463" s="124"/>
      <c r="I463" s="124"/>
      <c r="J463" s="124"/>
      <c r="K463" s="124"/>
      <c r="L463" s="124"/>
      <c r="M463" s="124"/>
      <c r="N463" s="124"/>
      <c r="O463" s="124"/>
      <c r="P463" s="373"/>
      <c r="R463" s="124">
        <v>5</v>
      </c>
      <c r="S463" s="368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280"/>
      <c r="AD463" s="280"/>
      <c r="AE463" s="124"/>
      <c r="AF463" s="124"/>
      <c r="AG463" s="375"/>
      <c r="AI463" s="124">
        <v>5</v>
      </c>
      <c r="AJ463" s="373"/>
      <c r="AK463" s="31"/>
      <c r="AL463" s="52" t="s">
        <v>190</v>
      </c>
      <c r="AM463" s="124"/>
      <c r="AN463" s="124">
        <v>80</v>
      </c>
      <c r="AO463" s="124"/>
      <c r="AP463" s="124"/>
      <c r="AQ463" s="124"/>
      <c r="AR463" s="124"/>
      <c r="AS463" s="124"/>
      <c r="AT463" s="124"/>
      <c r="AU463" s="124"/>
      <c r="AV463" s="375"/>
      <c r="AX463" s="124">
        <v>5</v>
      </c>
      <c r="AY463" s="373"/>
      <c r="AZ463" s="64"/>
      <c r="BA463" s="65"/>
      <c r="BB463" s="124"/>
      <c r="BC463" s="124"/>
      <c r="BD463" s="124"/>
      <c r="BE463" s="124"/>
      <c r="BF463" s="124"/>
      <c r="BG463" s="271"/>
      <c r="BH463" s="271"/>
      <c r="BI463" s="124"/>
      <c r="BJ463" s="124"/>
      <c r="BK463" s="375"/>
      <c r="BM463" s="124">
        <v>5</v>
      </c>
      <c r="BN463" s="373"/>
      <c r="BO463" s="229"/>
      <c r="BP463" s="283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377"/>
      <c r="CB463" s="124">
        <v>5</v>
      </c>
      <c r="CC463" s="373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377"/>
    </row>
    <row r="464" spans="1:93" ht="30">
      <c r="A464" s="124">
        <v>6</v>
      </c>
      <c r="B464" s="368"/>
      <c r="C464" s="31" t="s">
        <v>717</v>
      </c>
      <c r="D464" s="32" t="s">
        <v>718</v>
      </c>
      <c r="E464" s="124">
        <v>20</v>
      </c>
      <c r="F464" s="124">
        <v>20</v>
      </c>
      <c r="G464" s="124"/>
      <c r="H464" s="124"/>
      <c r="I464" s="124"/>
      <c r="J464" s="124"/>
      <c r="K464" s="124"/>
      <c r="L464" s="124"/>
      <c r="M464" s="124"/>
      <c r="N464" s="124"/>
      <c r="O464" s="124"/>
      <c r="P464" s="373"/>
      <c r="R464" s="124">
        <v>6</v>
      </c>
      <c r="S464" s="368"/>
      <c r="T464" s="229"/>
      <c r="U464" s="240"/>
      <c r="V464" s="124"/>
      <c r="W464" s="124"/>
      <c r="X464" s="124"/>
      <c r="Y464" s="124"/>
      <c r="Z464" s="124"/>
      <c r="AA464" s="124"/>
      <c r="AB464" s="124"/>
      <c r="AC464" s="280"/>
      <c r="AD464" s="280"/>
      <c r="AE464" s="124"/>
      <c r="AF464" s="124"/>
      <c r="AG464" s="375"/>
      <c r="AI464" s="124">
        <v>6</v>
      </c>
      <c r="AJ464" s="373"/>
      <c r="AK464" s="31"/>
      <c r="AL464" s="32" t="s">
        <v>1304</v>
      </c>
      <c r="AM464" s="124"/>
      <c r="AN464" s="124">
        <v>6</v>
      </c>
      <c r="AO464" s="124"/>
      <c r="AP464" s="124"/>
      <c r="AQ464" s="124"/>
      <c r="AR464" s="124"/>
      <c r="AS464" s="124"/>
      <c r="AT464" s="124"/>
      <c r="AU464" s="124"/>
      <c r="AV464" s="375"/>
      <c r="AX464" s="124">
        <v>6</v>
      </c>
      <c r="AY464" s="373"/>
      <c r="AZ464" s="124"/>
      <c r="BA464" s="124"/>
      <c r="BB464" s="124"/>
      <c r="BC464" s="124"/>
      <c r="BD464" s="124"/>
      <c r="BE464" s="124"/>
      <c r="BF464" s="124"/>
      <c r="BG464" s="271"/>
      <c r="BH464" s="271"/>
      <c r="BI464" s="124"/>
      <c r="BJ464" s="124"/>
      <c r="BK464" s="375"/>
      <c r="BM464" s="124">
        <v>6</v>
      </c>
      <c r="BN464" s="373"/>
      <c r="BO464" s="124"/>
      <c r="BP464" s="269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377"/>
      <c r="CB464" s="124">
        <v>6</v>
      </c>
      <c r="CC464" s="373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377"/>
    </row>
    <row r="465" spans="1:93">
      <c r="A465" s="124">
        <v>7</v>
      </c>
      <c r="B465" s="368"/>
      <c r="C465" s="31" t="s">
        <v>719</v>
      </c>
      <c r="D465" s="32" t="s">
        <v>720</v>
      </c>
      <c r="E465" s="124">
        <v>68</v>
      </c>
      <c r="F465" s="124">
        <v>68</v>
      </c>
      <c r="G465" s="124"/>
      <c r="H465" s="124"/>
      <c r="I465" s="124"/>
      <c r="J465" s="124"/>
      <c r="K465" s="124"/>
      <c r="L465" s="124"/>
      <c r="M465" s="124"/>
      <c r="N465" s="124"/>
      <c r="O465" s="124"/>
      <c r="P465" s="373"/>
      <c r="R465" s="124">
        <v>7</v>
      </c>
      <c r="S465" s="368"/>
      <c r="T465" s="229"/>
      <c r="U465" s="229"/>
      <c r="V465" s="124"/>
      <c r="W465" s="124"/>
      <c r="X465" s="124"/>
      <c r="Y465" s="124"/>
      <c r="Z465" s="124"/>
      <c r="AA465" s="124"/>
      <c r="AB465" s="124"/>
      <c r="AC465" s="280"/>
      <c r="AD465" s="280"/>
      <c r="AE465" s="124"/>
      <c r="AF465" s="124"/>
      <c r="AG465" s="375"/>
      <c r="AI465" s="124">
        <v>7</v>
      </c>
      <c r="AJ465" s="373"/>
      <c r="AK465" s="31" t="s">
        <v>721</v>
      </c>
      <c r="AL465" s="32" t="s">
        <v>722</v>
      </c>
      <c r="AM465" s="124"/>
      <c r="AN465" s="124">
        <v>6</v>
      </c>
      <c r="AO465" s="124"/>
      <c r="AP465" s="124"/>
      <c r="AQ465" s="124"/>
      <c r="AR465" s="124"/>
      <c r="AS465" s="124"/>
      <c r="AT465" s="124"/>
      <c r="AU465" s="124"/>
      <c r="AV465" s="375"/>
      <c r="AX465" s="124">
        <v>7</v>
      </c>
      <c r="AY465" s="373"/>
      <c r="AZ465" s="229"/>
      <c r="BA465" s="229"/>
      <c r="BB465" s="124"/>
      <c r="BC465" s="124"/>
      <c r="BD465" s="124"/>
      <c r="BE465" s="124"/>
      <c r="BF465" s="124"/>
      <c r="BG465" s="271"/>
      <c r="BH465" s="271"/>
      <c r="BI465" s="124"/>
      <c r="BJ465" s="124"/>
      <c r="BK465" s="375"/>
      <c r="BM465" s="124">
        <v>7</v>
      </c>
      <c r="BN465" s="373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377"/>
      <c r="CB465" s="124">
        <v>7</v>
      </c>
      <c r="CC465" s="373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377"/>
    </row>
    <row r="466" spans="1:93">
      <c r="A466" s="124">
        <v>8</v>
      </c>
      <c r="B466" s="368"/>
      <c r="C466" s="31"/>
      <c r="D466" s="32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373"/>
      <c r="R466" s="124">
        <v>8</v>
      </c>
      <c r="S466" s="368"/>
      <c r="T466" s="229"/>
      <c r="U466" s="229"/>
      <c r="V466" s="124"/>
      <c r="W466" s="124"/>
      <c r="X466" s="124"/>
      <c r="Y466" s="124"/>
      <c r="Z466" s="124"/>
      <c r="AA466" s="124"/>
      <c r="AB466" s="124"/>
      <c r="AC466" s="280"/>
      <c r="AD466" s="280"/>
      <c r="AE466" s="124"/>
      <c r="AF466" s="124"/>
      <c r="AG466" s="375"/>
      <c r="AI466" s="124">
        <v>8</v>
      </c>
      <c r="AJ466" s="373"/>
      <c r="AK466" s="124"/>
      <c r="AL466" s="32" t="s">
        <v>1291</v>
      </c>
      <c r="AM466" s="124"/>
      <c r="AN466" s="124">
        <v>4</v>
      </c>
      <c r="AO466" s="124"/>
      <c r="AP466" s="124"/>
      <c r="AQ466" s="124"/>
      <c r="AR466" s="124"/>
      <c r="AS466" s="124"/>
      <c r="AT466" s="124"/>
      <c r="AU466" s="124"/>
      <c r="AV466" s="375"/>
      <c r="AX466" s="124">
        <v>8</v>
      </c>
      <c r="AY466" s="373"/>
      <c r="AZ466" s="272"/>
      <c r="BA466" s="229"/>
      <c r="BB466" s="124"/>
      <c r="BC466" s="124"/>
      <c r="BD466" s="124"/>
      <c r="BE466" s="124"/>
      <c r="BF466" s="124"/>
      <c r="BG466" s="271"/>
      <c r="BH466" s="271"/>
      <c r="BI466" s="124"/>
      <c r="BJ466" s="124"/>
      <c r="BK466" s="375"/>
      <c r="BM466" s="124">
        <v>8</v>
      </c>
      <c r="BN466" s="373"/>
      <c r="BO466" s="229"/>
      <c r="BP466" s="229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377"/>
      <c r="CB466" s="124">
        <v>8</v>
      </c>
      <c r="CC466" s="373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377"/>
    </row>
    <row r="467" spans="1:93">
      <c r="A467" s="124">
        <v>9</v>
      </c>
      <c r="B467" s="368"/>
      <c r="C467" s="31"/>
      <c r="D467" s="32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373"/>
      <c r="R467" s="124">
        <v>9</v>
      </c>
      <c r="S467" s="368"/>
      <c r="T467" s="229"/>
      <c r="U467" s="229"/>
      <c r="V467" s="124"/>
      <c r="W467" s="124"/>
      <c r="X467" s="124"/>
      <c r="Y467" s="124"/>
      <c r="Z467" s="124"/>
      <c r="AA467" s="124"/>
      <c r="AB467" s="124"/>
      <c r="AC467" s="280"/>
      <c r="AD467" s="280"/>
      <c r="AE467" s="124"/>
      <c r="AF467" s="124"/>
      <c r="AG467" s="375"/>
      <c r="AI467" s="124">
        <v>9</v>
      </c>
      <c r="AJ467" s="373"/>
      <c r="AK467" s="124" t="s">
        <v>1462</v>
      </c>
      <c r="AL467" s="124" t="s">
        <v>1463</v>
      </c>
      <c r="AM467" s="124"/>
      <c r="AN467" s="124">
        <v>20</v>
      </c>
      <c r="AO467" s="124"/>
      <c r="AP467" s="124"/>
      <c r="AQ467" s="124"/>
      <c r="AR467" s="124"/>
      <c r="AS467" s="124"/>
      <c r="AT467" s="124"/>
      <c r="AU467" s="124"/>
      <c r="AV467" s="375"/>
      <c r="AX467" s="124">
        <v>9</v>
      </c>
      <c r="AY467" s="373"/>
      <c r="AZ467" s="229"/>
      <c r="BA467" s="284"/>
      <c r="BB467" s="124"/>
      <c r="BC467" s="124"/>
      <c r="BD467" s="124"/>
      <c r="BE467" s="124"/>
      <c r="BF467" s="124"/>
      <c r="BG467" s="271"/>
      <c r="BH467" s="271"/>
      <c r="BI467" s="124"/>
      <c r="BJ467" s="124"/>
      <c r="BK467" s="375"/>
      <c r="BM467" s="124">
        <v>9</v>
      </c>
      <c r="BN467" s="373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377"/>
      <c r="CB467" s="124">
        <v>9</v>
      </c>
      <c r="CC467" s="373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377"/>
    </row>
    <row r="468" spans="1:93">
      <c r="A468" s="124">
        <v>10</v>
      </c>
      <c r="B468" s="368"/>
      <c r="C468" s="31"/>
      <c r="D468" s="32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373"/>
      <c r="R468" s="124">
        <v>10</v>
      </c>
      <c r="S468" s="368"/>
      <c r="T468" s="229"/>
      <c r="U468" s="229"/>
      <c r="V468" s="124"/>
      <c r="W468" s="124"/>
      <c r="X468" s="124"/>
      <c r="Y468" s="124"/>
      <c r="Z468" s="124"/>
      <c r="AA468" s="124"/>
      <c r="AB468" s="124"/>
      <c r="AC468" s="280"/>
      <c r="AD468" s="280"/>
      <c r="AE468" s="124"/>
      <c r="AF468" s="124"/>
      <c r="AG468" s="375"/>
      <c r="AI468" s="124">
        <v>10</v>
      </c>
      <c r="AJ468" s="373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375"/>
      <c r="AX468" s="124">
        <v>10</v>
      </c>
      <c r="AY468" s="373"/>
      <c r="AZ468" s="229"/>
      <c r="BA468" s="268"/>
      <c r="BB468" s="124"/>
      <c r="BC468" s="124"/>
      <c r="BD468" s="124"/>
      <c r="BE468" s="124"/>
      <c r="BF468" s="124"/>
      <c r="BG468" s="271"/>
      <c r="BH468" s="271"/>
      <c r="BI468" s="124"/>
      <c r="BJ468" s="124"/>
      <c r="BK468" s="375"/>
      <c r="BM468" s="124">
        <v>10</v>
      </c>
      <c r="BN468" s="373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377"/>
      <c r="CB468" s="124">
        <v>10</v>
      </c>
      <c r="CC468" s="373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377"/>
    </row>
    <row r="469" spans="1:93">
      <c r="A469" s="124">
        <v>11</v>
      </c>
      <c r="B469" s="368"/>
      <c r="C469" s="31"/>
      <c r="D469" s="32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373"/>
      <c r="R469" s="124">
        <v>11</v>
      </c>
      <c r="S469" s="368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280"/>
      <c r="AD469" s="280"/>
      <c r="AE469" s="124"/>
      <c r="AF469" s="124"/>
      <c r="AG469" s="375"/>
      <c r="AI469" s="124">
        <v>11</v>
      </c>
      <c r="AJ469" s="373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375"/>
      <c r="AX469" s="124">
        <v>11</v>
      </c>
      <c r="AY469" s="373"/>
      <c r="AZ469" s="124"/>
      <c r="BA469" s="124"/>
      <c r="BB469" s="124"/>
      <c r="BC469" s="124"/>
      <c r="BD469" s="124"/>
      <c r="BE469" s="124"/>
      <c r="BF469" s="124"/>
      <c r="BG469" s="271"/>
      <c r="BH469" s="271"/>
      <c r="BI469" s="124"/>
      <c r="BJ469" s="124"/>
      <c r="BK469" s="375"/>
      <c r="BM469" s="124">
        <v>11</v>
      </c>
      <c r="BN469" s="373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377"/>
      <c r="CB469" s="124">
        <v>11</v>
      </c>
      <c r="CC469" s="373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377"/>
    </row>
    <row r="470" spans="1:93">
      <c r="A470" s="124">
        <v>12</v>
      </c>
      <c r="B470" s="368"/>
      <c r="C470" s="31"/>
      <c r="D470" s="32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373"/>
      <c r="R470" s="124">
        <v>12</v>
      </c>
      <c r="S470" s="368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280"/>
      <c r="AD470" s="280"/>
      <c r="AE470" s="124"/>
      <c r="AF470" s="124"/>
      <c r="AG470" s="375"/>
      <c r="AI470" s="124">
        <v>12</v>
      </c>
      <c r="AJ470" s="373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375"/>
      <c r="AX470" s="124">
        <v>12</v>
      </c>
      <c r="AY470" s="373"/>
      <c r="AZ470" s="124"/>
      <c r="BA470" s="124"/>
      <c r="BB470" s="124"/>
      <c r="BC470" s="124"/>
      <c r="BD470" s="124"/>
      <c r="BE470" s="124"/>
      <c r="BF470" s="124"/>
      <c r="BG470" s="271"/>
      <c r="BH470" s="271"/>
      <c r="BI470" s="124"/>
      <c r="BJ470" s="124"/>
      <c r="BK470" s="375"/>
      <c r="BM470" s="124">
        <v>12</v>
      </c>
      <c r="BN470" s="373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377"/>
      <c r="CB470" s="124">
        <v>12</v>
      </c>
      <c r="CC470" s="373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377"/>
    </row>
    <row r="471" spans="1:93">
      <c r="A471" s="124">
        <v>13</v>
      </c>
      <c r="B471" s="368"/>
      <c r="C471" s="31"/>
      <c r="D471" s="32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373"/>
      <c r="R471" s="124">
        <v>13</v>
      </c>
      <c r="S471" s="368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280"/>
      <c r="AD471" s="280"/>
      <c r="AE471" s="124"/>
      <c r="AF471" s="124"/>
      <c r="AG471" s="375"/>
      <c r="AI471" s="124">
        <v>13</v>
      </c>
      <c r="AJ471" s="373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375"/>
      <c r="AX471" s="124">
        <v>13</v>
      </c>
      <c r="AY471" s="373"/>
      <c r="AZ471" s="124"/>
      <c r="BA471" s="124"/>
      <c r="BB471" s="124"/>
      <c r="BC471" s="124"/>
      <c r="BD471" s="124"/>
      <c r="BE471" s="124"/>
      <c r="BF471" s="124"/>
      <c r="BG471" s="271"/>
      <c r="BH471" s="271"/>
      <c r="BI471" s="124"/>
      <c r="BJ471" s="124"/>
      <c r="BK471" s="375"/>
      <c r="BM471" s="124">
        <v>13</v>
      </c>
      <c r="BN471" s="373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377"/>
      <c r="CB471" s="124">
        <v>13</v>
      </c>
      <c r="CC471" s="373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377"/>
    </row>
    <row r="472" spans="1:93">
      <c r="A472" s="124">
        <v>14</v>
      </c>
      <c r="B472" s="368"/>
      <c r="C472" s="31"/>
      <c r="D472" s="32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373"/>
      <c r="R472" s="124">
        <v>14</v>
      </c>
      <c r="S472" s="368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280"/>
      <c r="AD472" s="280"/>
      <c r="AE472" s="124"/>
      <c r="AF472" s="124"/>
      <c r="AG472" s="375"/>
      <c r="AI472" s="124">
        <v>14</v>
      </c>
      <c r="AJ472" s="373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375"/>
      <c r="AX472" s="124">
        <v>14</v>
      </c>
      <c r="AY472" s="373"/>
      <c r="AZ472" s="124"/>
      <c r="BA472" s="124"/>
      <c r="BB472" s="124"/>
      <c r="BC472" s="124"/>
      <c r="BD472" s="124"/>
      <c r="BE472" s="124"/>
      <c r="BF472" s="124"/>
      <c r="BG472" s="271"/>
      <c r="BH472" s="271"/>
      <c r="BI472" s="124"/>
      <c r="BJ472" s="124"/>
      <c r="BK472" s="375"/>
      <c r="BM472" s="124">
        <v>14</v>
      </c>
      <c r="BN472" s="373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377"/>
      <c r="CB472" s="124">
        <v>14</v>
      </c>
      <c r="CC472" s="373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377"/>
    </row>
    <row r="473" spans="1:93">
      <c r="A473" s="124">
        <v>15</v>
      </c>
      <c r="B473" s="368"/>
      <c r="C473" s="124"/>
      <c r="D473" s="32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373"/>
      <c r="R473" s="124">
        <v>15</v>
      </c>
      <c r="S473" s="368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280"/>
      <c r="AD473" s="280"/>
      <c r="AE473" s="124"/>
      <c r="AF473" s="124"/>
      <c r="AG473" s="376"/>
      <c r="AI473" s="124">
        <v>15</v>
      </c>
      <c r="AJ473" s="373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376"/>
      <c r="AX473" s="124">
        <v>15</v>
      </c>
      <c r="AY473" s="373"/>
      <c r="AZ473" s="124"/>
      <c r="BA473" s="124"/>
      <c r="BB473" s="124"/>
      <c r="BC473" s="124"/>
      <c r="BD473" s="124"/>
      <c r="BE473" s="124"/>
      <c r="BF473" s="124"/>
      <c r="BG473" s="271"/>
      <c r="BH473" s="271"/>
      <c r="BI473" s="124"/>
      <c r="BJ473" s="124"/>
      <c r="BK473" s="376"/>
      <c r="BM473" s="124">
        <v>15</v>
      </c>
      <c r="BN473" s="373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377"/>
      <c r="CB473" s="124">
        <v>15</v>
      </c>
      <c r="CC473" s="373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377"/>
    </row>
    <row r="474" spans="1:93" ht="15.75">
      <c r="A474" s="363" t="s">
        <v>1381</v>
      </c>
      <c r="B474" s="363"/>
      <c r="C474" s="124" t="s">
        <v>1382</v>
      </c>
      <c r="D474" s="230" t="e">
        <f>F474/N474</f>
        <v>#DIV/0!</v>
      </c>
      <c r="E474" s="220">
        <f>SUM(E459:E473)</f>
        <v>342</v>
      </c>
      <c r="F474" s="220">
        <f>SUM(F459:F473)</f>
        <v>192</v>
      </c>
      <c r="G474" s="220"/>
      <c r="H474" s="220"/>
      <c r="I474" s="124"/>
      <c r="J474" s="124">
        <f>SUM(J459:J473)</f>
        <v>0</v>
      </c>
      <c r="K474" s="124">
        <f>SUM(K459:K473)</f>
        <v>0</v>
      </c>
      <c r="L474" s="225">
        <f>IF(F474=0,0,(F474/E474*100))</f>
        <v>56.140350877192979</v>
      </c>
      <c r="M474" s="225">
        <f>IF(K474=0,0,(K474/J474*100))</f>
        <v>0</v>
      </c>
      <c r="N474" s="124"/>
      <c r="O474" s="124"/>
      <c r="P474" s="124"/>
      <c r="R474" s="363" t="s">
        <v>1381</v>
      </c>
      <c r="S474" s="363"/>
      <c r="T474" s="124" t="s">
        <v>1382</v>
      </c>
      <c r="U474" s="230" t="e">
        <f>W474/AE474</f>
        <v>#DIV/0!</v>
      </c>
      <c r="V474" s="220">
        <f>SUM(V459:V473)</f>
        <v>350</v>
      </c>
      <c r="W474" s="220">
        <f>SUM(W459:W473)</f>
        <v>290</v>
      </c>
      <c r="X474" s="220"/>
      <c r="Y474" s="220"/>
      <c r="Z474" s="220"/>
      <c r="AA474" s="220">
        <f>SUM(AA459:AA473)</f>
        <v>0</v>
      </c>
      <c r="AB474" s="220">
        <f>SUM(AB459:AB473)</f>
        <v>0</v>
      </c>
      <c r="AC474" s="281">
        <f>IF(W474=0,0,(W474/V474*100))</f>
        <v>82.857142857142861</v>
      </c>
      <c r="AD474" s="281">
        <f>IF(AB474=0,0,(AB474/AA474*100))</f>
        <v>0</v>
      </c>
      <c r="AE474" s="220"/>
      <c r="AF474" s="220"/>
      <c r="AG474" s="124"/>
      <c r="AI474" s="377" t="s">
        <v>1381</v>
      </c>
      <c r="AJ474" s="377"/>
      <c r="AK474" s="124" t="s">
        <v>1382</v>
      </c>
      <c r="AL474" s="230">
        <f>AN474/AV474</f>
        <v>26.5</v>
      </c>
      <c r="AM474" s="124">
        <f>SUM(AM459:AM473)</f>
        <v>264</v>
      </c>
      <c r="AN474" s="124">
        <f>SUM(AN459:AN473)</f>
        <v>212</v>
      </c>
      <c r="AO474" s="124"/>
      <c r="AP474" s="124">
        <f>SUM(AP459:AP473)</f>
        <v>0</v>
      </c>
      <c r="AQ474" s="124">
        <f>SUM(AQ459:AQ473)</f>
        <v>0</v>
      </c>
      <c r="AR474" s="225">
        <f>IF(AN474=0,0,(AN474/AM474*100))</f>
        <v>80.303030303030297</v>
      </c>
      <c r="AS474" s="225">
        <f>IF(AQ474=0,0,(AQ474/AP474*100))</f>
        <v>0</v>
      </c>
      <c r="AT474" s="124"/>
      <c r="AU474" s="124"/>
      <c r="AV474" s="282">
        <v>8</v>
      </c>
      <c r="AX474" s="377" t="s">
        <v>1381</v>
      </c>
      <c r="AY474" s="377"/>
      <c r="AZ474" s="124"/>
      <c r="BA474" s="124"/>
      <c r="BB474" s="124">
        <f>SUM(BB459:BB473)</f>
        <v>0</v>
      </c>
      <c r="BC474" s="124">
        <f>SUM(BC459:BC473)</f>
        <v>133</v>
      </c>
      <c r="BD474" s="124"/>
      <c r="BE474" s="124">
        <f>SUM(BE459:BE473)</f>
        <v>0</v>
      </c>
      <c r="BF474" s="124">
        <f>SUM(BF459:BF473)</f>
        <v>0</v>
      </c>
      <c r="BG474" s="270" t="e">
        <f>IF(BC474=0,0,(BC474/BB474*100))</f>
        <v>#DIV/0!</v>
      </c>
      <c r="BH474" s="270">
        <f>IF(BF474=0,0,(BF474/BE474*100))</f>
        <v>0</v>
      </c>
      <c r="BI474" s="124"/>
      <c r="BJ474" s="124"/>
      <c r="BK474" s="124"/>
      <c r="BM474" s="377" t="s">
        <v>1381</v>
      </c>
      <c r="BN474" s="377"/>
      <c r="BO474" s="124" t="s">
        <v>1382</v>
      </c>
      <c r="BP474" s="230" t="e">
        <f>BR474/BX474</f>
        <v>#DIV/0!</v>
      </c>
      <c r="BQ474" s="124">
        <f>SUM(BQ459:BQ473)</f>
        <v>0</v>
      </c>
      <c r="BR474" s="124">
        <f>SUM(BR459:BR473)</f>
        <v>0</v>
      </c>
      <c r="BS474" s="124"/>
      <c r="BT474" s="124">
        <f>SUM(BT459:BT473)</f>
        <v>0</v>
      </c>
      <c r="BU474" s="124">
        <f>SUM(BU459:BU473)</f>
        <v>0</v>
      </c>
      <c r="BV474" s="225">
        <f>IF(BR474=0,0,(BR474/BQ474*100))</f>
        <v>0</v>
      </c>
      <c r="BW474" s="225">
        <f>IF(BU474=0,0,(BU474/BT474*100))</f>
        <v>0</v>
      </c>
      <c r="BX474" s="124"/>
      <c r="BY474" s="124"/>
      <c r="BZ474" s="124"/>
      <c r="CB474" s="377" t="s">
        <v>1381</v>
      </c>
      <c r="CC474" s="377"/>
      <c r="CD474" s="124"/>
      <c r="CE474" s="124"/>
      <c r="CF474" s="124">
        <f>SUM(CF459:CF473)</f>
        <v>0</v>
      </c>
      <c r="CG474" s="124">
        <f>SUM(CG459:CG473)</f>
        <v>0</v>
      </c>
      <c r="CH474" s="124"/>
      <c r="CI474" s="124">
        <f>SUM(CI459:CI473)</f>
        <v>0</v>
      </c>
      <c r="CJ474" s="124">
        <f>SUM(CJ459:CJ473)</f>
        <v>0</v>
      </c>
      <c r="CK474" s="225">
        <f>IF(CG474=0,0,(CG474/CF474*100))</f>
        <v>0</v>
      </c>
      <c r="CL474" s="225">
        <f>IF(CJ474=0,0,(CJ474/CI474*100))</f>
        <v>0</v>
      </c>
      <c r="CM474" s="124"/>
      <c r="CN474" s="124"/>
      <c r="CO474" s="124"/>
    </row>
    <row r="475" spans="1:93">
      <c r="A475" s="124">
        <v>1</v>
      </c>
      <c r="B475" s="373" t="s">
        <v>1387</v>
      </c>
      <c r="C475" s="31" t="s">
        <v>946</v>
      </c>
      <c r="D475" s="32" t="s">
        <v>947</v>
      </c>
      <c r="E475" s="124">
        <v>200</v>
      </c>
      <c r="F475" s="124">
        <v>200</v>
      </c>
      <c r="G475" s="124"/>
      <c r="H475" s="124"/>
      <c r="I475" s="124"/>
      <c r="J475" s="124"/>
      <c r="K475" s="124"/>
      <c r="L475" s="124"/>
      <c r="M475" s="124"/>
      <c r="N475" s="124"/>
      <c r="O475" s="124"/>
      <c r="P475" s="374" t="s">
        <v>1453</v>
      </c>
      <c r="R475" s="124">
        <v>1</v>
      </c>
      <c r="S475" s="368" t="s">
        <v>1387</v>
      </c>
      <c r="T475" s="64" t="s">
        <v>942</v>
      </c>
      <c r="U475" s="65" t="s">
        <v>943</v>
      </c>
      <c r="V475" s="124">
        <v>200</v>
      </c>
      <c r="W475" s="124"/>
      <c r="X475" s="124"/>
      <c r="Y475" s="124"/>
      <c r="Z475" s="124"/>
      <c r="AA475" s="124"/>
      <c r="AB475" s="124"/>
      <c r="AC475" s="280"/>
      <c r="AD475" s="280"/>
      <c r="AE475" s="124"/>
      <c r="AF475" s="124"/>
      <c r="AG475" s="374"/>
      <c r="AI475" s="124">
        <v>1</v>
      </c>
      <c r="AJ475" s="373" t="s">
        <v>1387</v>
      </c>
      <c r="AK475" s="31" t="s">
        <v>297</v>
      </c>
      <c r="AL475" s="32" t="s">
        <v>298</v>
      </c>
      <c r="AM475" s="124">
        <v>103</v>
      </c>
      <c r="AN475" s="124">
        <v>72</v>
      </c>
      <c r="AO475" s="124"/>
      <c r="AP475" s="124"/>
      <c r="AQ475" s="124"/>
      <c r="AR475" s="124"/>
      <c r="AS475" s="124"/>
      <c r="AT475" s="124"/>
      <c r="AU475" s="124"/>
      <c r="AV475" s="374"/>
      <c r="AX475" s="124">
        <v>1</v>
      </c>
      <c r="AY475" s="373" t="s">
        <v>1387</v>
      </c>
      <c r="AZ475" s="31" t="s">
        <v>455</v>
      </c>
      <c r="BA475" s="32" t="s">
        <v>456</v>
      </c>
      <c r="BB475" s="124">
        <v>100</v>
      </c>
      <c r="BC475" s="124">
        <v>100</v>
      </c>
      <c r="BD475" s="124"/>
      <c r="BE475" s="124"/>
      <c r="BF475" s="124"/>
      <c r="BG475" s="271"/>
      <c r="BH475" s="271"/>
      <c r="BI475" s="124"/>
      <c r="BJ475" s="124"/>
      <c r="BK475" s="374"/>
      <c r="BM475" s="124">
        <v>1</v>
      </c>
      <c r="BN475" s="373" t="s">
        <v>1387</v>
      </c>
      <c r="BO475" s="31"/>
      <c r="BP475" s="32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377"/>
      <c r="CB475" s="124">
        <v>1</v>
      </c>
      <c r="CC475" s="373" t="s">
        <v>1387</v>
      </c>
      <c r="CD475" s="229"/>
      <c r="CE475" s="229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377"/>
    </row>
    <row r="476" spans="1:93">
      <c r="A476" s="124">
        <v>2</v>
      </c>
      <c r="B476" s="373"/>
      <c r="C476" s="64" t="s">
        <v>948</v>
      </c>
      <c r="D476" s="65" t="s">
        <v>949</v>
      </c>
      <c r="E476" s="124">
        <v>50</v>
      </c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375"/>
      <c r="R476" s="124">
        <v>2</v>
      </c>
      <c r="S476" s="368"/>
      <c r="T476" s="31" t="s">
        <v>946</v>
      </c>
      <c r="U476" s="32" t="s">
        <v>947</v>
      </c>
      <c r="V476" s="124">
        <v>300</v>
      </c>
      <c r="W476" s="124">
        <v>152</v>
      </c>
      <c r="X476" s="124"/>
      <c r="Y476" s="124"/>
      <c r="Z476" s="124"/>
      <c r="AA476" s="124"/>
      <c r="AB476" s="124"/>
      <c r="AC476" s="280"/>
      <c r="AD476" s="280"/>
      <c r="AE476" s="124"/>
      <c r="AF476" s="124"/>
      <c r="AG476" s="375"/>
      <c r="AI476" s="124">
        <v>2</v>
      </c>
      <c r="AJ476" s="373"/>
      <c r="AK476" s="64" t="s">
        <v>948</v>
      </c>
      <c r="AL476" s="65" t="s">
        <v>949</v>
      </c>
      <c r="AM476" s="124">
        <v>116</v>
      </c>
      <c r="AN476" s="124">
        <v>232</v>
      </c>
      <c r="AO476" s="124"/>
      <c r="AP476" s="124"/>
      <c r="AQ476" s="124"/>
      <c r="AR476" s="124"/>
      <c r="AS476" s="124"/>
      <c r="AT476" s="124"/>
      <c r="AU476" s="124"/>
      <c r="AV476" s="375"/>
      <c r="AX476" s="124">
        <v>2</v>
      </c>
      <c r="AY476" s="373"/>
      <c r="AZ476" s="31" t="s">
        <v>457</v>
      </c>
      <c r="BA476" s="32" t="s">
        <v>458</v>
      </c>
      <c r="BB476" s="124">
        <v>52</v>
      </c>
      <c r="BC476" s="124"/>
      <c r="BD476" s="124"/>
      <c r="BE476" s="124"/>
      <c r="BF476" s="124"/>
      <c r="BG476" s="271"/>
      <c r="BH476" s="271"/>
      <c r="BI476" s="124"/>
      <c r="BJ476" s="124"/>
      <c r="BK476" s="375"/>
      <c r="BM476" s="124">
        <v>2</v>
      </c>
      <c r="BN476" s="373"/>
      <c r="BO476" s="31"/>
      <c r="BP476" s="32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377"/>
      <c r="CB476" s="124">
        <v>2</v>
      </c>
      <c r="CC476" s="373"/>
      <c r="CD476" s="229"/>
      <c r="CE476" s="229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377"/>
    </row>
    <row r="477" spans="1:93" ht="30">
      <c r="A477" s="124">
        <v>3</v>
      </c>
      <c r="B477" s="373"/>
      <c r="C477" s="31" t="s">
        <v>651</v>
      </c>
      <c r="D477" s="32" t="s">
        <v>652</v>
      </c>
      <c r="E477" s="124">
        <v>20</v>
      </c>
      <c r="F477" s="124">
        <v>20</v>
      </c>
      <c r="G477" s="124"/>
      <c r="H477" s="124"/>
      <c r="I477" s="124"/>
      <c r="J477" s="124"/>
      <c r="K477" s="124"/>
      <c r="L477" s="124"/>
      <c r="M477" s="124"/>
      <c r="N477" s="124"/>
      <c r="O477" s="124"/>
      <c r="P477" s="375"/>
      <c r="R477" s="124">
        <v>3</v>
      </c>
      <c r="S477" s="368"/>
      <c r="T477" s="31" t="s">
        <v>499</v>
      </c>
      <c r="U477" s="32" t="s">
        <v>500</v>
      </c>
      <c r="V477" s="124"/>
      <c r="W477" s="124">
        <v>22</v>
      </c>
      <c r="X477" s="124"/>
      <c r="Y477" s="124"/>
      <c r="Z477" s="124"/>
      <c r="AA477" s="124"/>
      <c r="AB477" s="124"/>
      <c r="AC477" s="280"/>
      <c r="AD477" s="280"/>
      <c r="AE477" s="124"/>
      <c r="AF477" s="124"/>
      <c r="AG477" s="375"/>
      <c r="AI477" s="124">
        <v>3</v>
      </c>
      <c r="AJ477" s="373"/>
      <c r="AK477" s="31" t="s">
        <v>797</v>
      </c>
      <c r="AL477" s="32" t="s">
        <v>798</v>
      </c>
      <c r="AM477" s="229">
        <v>80</v>
      </c>
      <c r="AN477" s="124"/>
      <c r="AO477" s="124"/>
      <c r="AP477" s="124"/>
      <c r="AQ477" s="124"/>
      <c r="AR477" s="124"/>
      <c r="AS477" s="124"/>
      <c r="AT477" s="124"/>
      <c r="AU477" s="124"/>
      <c r="AV477" s="375"/>
      <c r="AX477" s="124">
        <v>3</v>
      </c>
      <c r="AY477" s="373"/>
      <c r="AZ477" s="31" t="s">
        <v>197</v>
      </c>
      <c r="BA477" s="32" t="s">
        <v>198</v>
      </c>
      <c r="BB477" s="124">
        <v>8</v>
      </c>
      <c r="BC477" s="124"/>
      <c r="BD477" s="124"/>
      <c r="BE477" s="124"/>
      <c r="BF477" s="124"/>
      <c r="BG477" s="271"/>
      <c r="BH477" s="271"/>
      <c r="BI477" s="124"/>
      <c r="BJ477" s="124"/>
      <c r="BK477" s="375"/>
      <c r="BM477" s="124">
        <v>3</v>
      </c>
      <c r="BN477" s="373"/>
      <c r="BO477" s="31"/>
      <c r="BP477" s="32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377"/>
      <c r="CB477" s="124">
        <v>3</v>
      </c>
      <c r="CC477" s="373"/>
      <c r="CD477" s="233"/>
      <c r="CE477" s="229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377"/>
    </row>
    <row r="478" spans="1:93" ht="30">
      <c r="A478" s="124">
        <v>4</v>
      </c>
      <c r="B478" s="373"/>
      <c r="C478" s="31" t="s">
        <v>291</v>
      </c>
      <c r="D478" s="32" t="s">
        <v>292</v>
      </c>
      <c r="E478" s="124">
        <v>50</v>
      </c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375"/>
      <c r="R478" s="124">
        <v>4</v>
      </c>
      <c r="S478" s="368"/>
      <c r="T478" s="31" t="s">
        <v>1225</v>
      </c>
      <c r="U478" s="32" t="s">
        <v>501</v>
      </c>
      <c r="V478" s="124"/>
      <c r="W478" s="124">
        <v>27</v>
      </c>
      <c r="X478" s="124"/>
      <c r="Y478" s="124"/>
      <c r="Z478" s="124"/>
      <c r="AA478" s="124"/>
      <c r="AB478" s="124"/>
      <c r="AC478" s="280"/>
      <c r="AD478" s="280"/>
      <c r="AE478" s="124"/>
      <c r="AF478" s="124"/>
      <c r="AG478" s="375"/>
      <c r="AI478" s="124">
        <v>4</v>
      </c>
      <c r="AJ478" s="373"/>
      <c r="AK478" s="31" t="s">
        <v>701</v>
      </c>
      <c r="AL478" s="32" t="s">
        <v>702</v>
      </c>
      <c r="AM478" s="124">
        <v>20</v>
      </c>
      <c r="AN478" s="124"/>
      <c r="AO478" s="124"/>
      <c r="AP478" s="124"/>
      <c r="AQ478" s="124"/>
      <c r="AR478" s="124"/>
      <c r="AS478" s="124"/>
      <c r="AT478" s="124"/>
      <c r="AU478" s="124"/>
      <c r="AV478" s="375"/>
      <c r="AX478" s="124">
        <v>4</v>
      </c>
      <c r="AY478" s="373"/>
      <c r="AZ478" s="31" t="s">
        <v>384</v>
      </c>
      <c r="BA478" s="52" t="s">
        <v>385</v>
      </c>
      <c r="BB478" s="124">
        <v>30</v>
      </c>
      <c r="BC478" s="124"/>
      <c r="BD478" s="124"/>
      <c r="BE478" s="124"/>
      <c r="BF478" s="124"/>
      <c r="BG478" s="271"/>
      <c r="BH478" s="271"/>
      <c r="BI478" s="124"/>
      <c r="BJ478" s="124"/>
      <c r="BK478" s="375"/>
      <c r="BM478" s="124">
        <v>4</v>
      </c>
      <c r="BN478" s="373"/>
      <c r="BO478" s="31"/>
      <c r="BP478" s="32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377"/>
      <c r="CB478" s="124">
        <v>4</v>
      </c>
      <c r="CC478" s="373"/>
      <c r="CD478" s="229"/>
      <c r="CE478" s="229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377"/>
    </row>
    <row r="479" spans="1:93">
      <c r="A479" s="124">
        <v>5</v>
      </c>
      <c r="B479" s="373"/>
      <c r="C479" s="31"/>
      <c r="D479" s="32" t="s">
        <v>1297</v>
      </c>
      <c r="E479" s="124">
        <v>50</v>
      </c>
      <c r="F479" s="124">
        <v>50</v>
      </c>
      <c r="G479" s="124"/>
      <c r="H479" s="124"/>
      <c r="I479" s="124"/>
      <c r="J479" s="124"/>
      <c r="K479" s="124"/>
      <c r="L479" s="124"/>
      <c r="M479" s="124"/>
      <c r="N479" s="124"/>
      <c r="O479" s="124"/>
      <c r="P479" s="375"/>
      <c r="R479" s="124">
        <v>5</v>
      </c>
      <c r="S479" s="368"/>
      <c r="T479" s="31" t="s">
        <v>502</v>
      </c>
      <c r="U479" s="32" t="s">
        <v>503</v>
      </c>
      <c r="V479" s="124"/>
      <c r="W479" s="124">
        <v>27</v>
      </c>
      <c r="X479" s="124"/>
      <c r="Y479" s="124"/>
      <c r="Z479" s="124"/>
      <c r="AA479" s="124"/>
      <c r="AB479" s="124"/>
      <c r="AC479" s="280"/>
      <c r="AD479" s="280"/>
      <c r="AE479" s="124"/>
      <c r="AF479" s="124"/>
      <c r="AG479" s="375"/>
      <c r="AI479" s="124">
        <v>5</v>
      </c>
      <c r="AJ479" s="373"/>
      <c r="AK479" s="31" t="s">
        <v>244</v>
      </c>
      <c r="AL479" s="32" t="s">
        <v>245</v>
      </c>
      <c r="AM479" s="124">
        <v>50</v>
      </c>
      <c r="AN479" s="124"/>
      <c r="AO479" s="124"/>
      <c r="AP479" s="124"/>
      <c r="AQ479" s="124"/>
      <c r="AR479" s="124"/>
      <c r="AS479" s="124"/>
      <c r="AT479" s="124"/>
      <c r="AU479" s="124"/>
      <c r="AV479" s="375"/>
      <c r="AX479" s="124">
        <v>5</v>
      </c>
      <c r="AY479" s="373"/>
      <c r="AZ479" s="64" t="s">
        <v>998</v>
      </c>
      <c r="BA479" s="65" t="s">
        <v>999</v>
      </c>
      <c r="BB479" s="124">
        <v>50</v>
      </c>
      <c r="BC479" s="124"/>
      <c r="BD479" s="124"/>
      <c r="BE479" s="124"/>
      <c r="BF479" s="124"/>
      <c r="BG479" s="271"/>
      <c r="BH479" s="271"/>
      <c r="BI479" s="124"/>
      <c r="BJ479" s="124"/>
      <c r="BK479" s="375"/>
      <c r="BM479" s="124">
        <v>5</v>
      </c>
      <c r="BN479" s="373"/>
      <c r="BO479" s="233"/>
      <c r="BP479" s="233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377"/>
      <c r="CB479" s="124">
        <v>5</v>
      </c>
      <c r="CC479" s="373"/>
      <c r="CD479" s="233"/>
      <c r="CE479" s="233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377"/>
    </row>
    <row r="480" spans="1:93" ht="30">
      <c r="A480" s="124">
        <v>6</v>
      </c>
      <c r="B480" s="373"/>
      <c r="C480" s="31"/>
      <c r="D480" s="32" t="s">
        <v>1306</v>
      </c>
      <c r="E480" s="124">
        <v>4</v>
      </c>
      <c r="F480" s="124">
        <v>4</v>
      </c>
      <c r="G480" s="124"/>
      <c r="H480" s="124"/>
      <c r="I480" s="124"/>
      <c r="J480" s="124"/>
      <c r="K480" s="124"/>
      <c r="L480" s="124"/>
      <c r="M480" s="124"/>
      <c r="N480" s="124"/>
      <c r="O480" s="124"/>
      <c r="P480" s="375"/>
      <c r="R480" s="124">
        <v>6</v>
      </c>
      <c r="S480" s="368"/>
      <c r="T480" s="31" t="s">
        <v>627</v>
      </c>
      <c r="U480" s="32" t="s">
        <v>628</v>
      </c>
      <c r="V480" s="124"/>
      <c r="W480" s="124">
        <v>12</v>
      </c>
      <c r="X480" s="124"/>
      <c r="Y480" s="124"/>
      <c r="Z480" s="124"/>
      <c r="AA480" s="124"/>
      <c r="AB480" s="124"/>
      <c r="AC480" s="280"/>
      <c r="AD480" s="280"/>
      <c r="AE480" s="124"/>
      <c r="AF480" s="124"/>
      <c r="AG480" s="375"/>
      <c r="AI480" s="124">
        <v>6</v>
      </c>
      <c r="AJ480" s="373"/>
      <c r="AK480" s="31" t="s">
        <v>384</v>
      </c>
      <c r="AL480" s="52" t="s">
        <v>385</v>
      </c>
      <c r="AM480" s="124">
        <v>30</v>
      </c>
      <c r="AN480" s="124"/>
      <c r="AO480" s="124"/>
      <c r="AP480" s="124"/>
      <c r="AQ480" s="124"/>
      <c r="AR480" s="124"/>
      <c r="AS480" s="124"/>
      <c r="AT480" s="124"/>
      <c r="AU480" s="124"/>
      <c r="AV480" s="375"/>
      <c r="AX480" s="124">
        <v>6</v>
      </c>
      <c r="AY480" s="373"/>
      <c r="AZ480" s="31" t="s">
        <v>400</v>
      </c>
      <c r="BA480" s="32" t="s">
        <v>401</v>
      </c>
      <c r="BB480" s="124"/>
      <c r="BC480" s="124">
        <v>80</v>
      </c>
      <c r="BD480" s="124"/>
      <c r="BE480" s="124"/>
      <c r="BF480" s="124"/>
      <c r="BG480" s="271"/>
      <c r="BH480" s="271"/>
      <c r="BI480" s="124"/>
      <c r="BJ480" s="124"/>
      <c r="BK480" s="375"/>
      <c r="BM480" s="124">
        <v>6</v>
      </c>
      <c r="BN480" s="373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377"/>
      <c r="CB480" s="124">
        <v>6</v>
      </c>
      <c r="CC480" s="373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377"/>
    </row>
    <row r="481" spans="1:93" ht="30">
      <c r="A481" s="124">
        <v>7</v>
      </c>
      <c r="B481" s="373"/>
      <c r="C481" s="31"/>
      <c r="D481" s="32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375"/>
      <c r="R481" s="124">
        <v>7</v>
      </c>
      <c r="S481" s="368"/>
      <c r="T481" s="31" t="s">
        <v>629</v>
      </c>
      <c r="U481" s="32" t="s">
        <v>630</v>
      </c>
      <c r="V481" s="124"/>
      <c r="W481" s="124">
        <v>22</v>
      </c>
      <c r="X481" s="124"/>
      <c r="Y481" s="124"/>
      <c r="Z481" s="124"/>
      <c r="AA481" s="124"/>
      <c r="AB481" s="124"/>
      <c r="AC481" s="280"/>
      <c r="AD481" s="280"/>
      <c r="AE481" s="124"/>
      <c r="AF481" s="124"/>
      <c r="AG481" s="375"/>
      <c r="AI481" s="124">
        <v>7</v>
      </c>
      <c r="AJ481" s="373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375"/>
      <c r="AX481" s="124">
        <v>7</v>
      </c>
      <c r="AY481" s="373"/>
      <c r="AZ481" s="31" t="s">
        <v>425</v>
      </c>
      <c r="BA481" s="32" t="s">
        <v>426</v>
      </c>
      <c r="BB481" s="124"/>
      <c r="BC481" s="124">
        <v>24</v>
      </c>
      <c r="BD481" s="124"/>
      <c r="BE481" s="124"/>
      <c r="BF481" s="124"/>
      <c r="BG481" s="271"/>
      <c r="BH481" s="271"/>
      <c r="BI481" s="124"/>
      <c r="BJ481" s="124"/>
      <c r="BK481" s="375"/>
      <c r="BM481" s="124">
        <v>7</v>
      </c>
      <c r="BN481" s="373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377"/>
      <c r="CB481" s="124">
        <v>7</v>
      </c>
      <c r="CC481" s="373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377"/>
    </row>
    <row r="482" spans="1:93">
      <c r="A482" s="124">
        <v>8</v>
      </c>
      <c r="B482" s="373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375"/>
      <c r="R482" s="124">
        <v>8</v>
      </c>
      <c r="S482" s="368"/>
      <c r="T482" s="31" t="s">
        <v>633</v>
      </c>
      <c r="U482" s="32" t="s">
        <v>634</v>
      </c>
      <c r="V482" s="124"/>
      <c r="W482" s="124">
        <v>7</v>
      </c>
      <c r="X482" s="124"/>
      <c r="Y482" s="124"/>
      <c r="Z482" s="124"/>
      <c r="AA482" s="124"/>
      <c r="AB482" s="124"/>
      <c r="AC482" s="280"/>
      <c r="AD482" s="280"/>
      <c r="AE482" s="124"/>
      <c r="AF482" s="124"/>
      <c r="AG482" s="375"/>
      <c r="AI482" s="124">
        <v>8</v>
      </c>
      <c r="AJ482" s="373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375"/>
      <c r="AX482" s="124">
        <v>8</v>
      </c>
      <c r="AY482" s="373"/>
      <c r="AZ482" s="124" t="s">
        <v>1469</v>
      </c>
      <c r="BA482" s="124" t="s">
        <v>1470</v>
      </c>
      <c r="BB482" s="124"/>
      <c r="BC482" s="124">
        <v>1</v>
      </c>
      <c r="BD482" s="124"/>
      <c r="BE482" s="124"/>
      <c r="BF482" s="124"/>
      <c r="BG482" s="271"/>
      <c r="BH482" s="271"/>
      <c r="BI482" s="124"/>
      <c r="BJ482" s="124"/>
      <c r="BK482" s="375"/>
      <c r="BM482" s="124">
        <v>8</v>
      </c>
      <c r="BN482" s="373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377"/>
      <c r="CB482" s="124">
        <v>8</v>
      </c>
      <c r="CC482" s="373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377"/>
    </row>
    <row r="483" spans="1:93">
      <c r="A483" s="124">
        <v>9</v>
      </c>
      <c r="B483" s="373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375"/>
      <c r="R483" s="124">
        <v>9</v>
      </c>
      <c r="S483" s="368"/>
      <c r="T483" s="31" t="s">
        <v>721</v>
      </c>
      <c r="U483" s="32" t="s">
        <v>722</v>
      </c>
      <c r="V483" s="124"/>
      <c r="W483" s="124">
        <v>15</v>
      </c>
      <c r="X483" s="124"/>
      <c r="Y483" s="124"/>
      <c r="Z483" s="124"/>
      <c r="AA483" s="124"/>
      <c r="AB483" s="124"/>
      <c r="AC483" s="280"/>
      <c r="AD483" s="280"/>
      <c r="AE483" s="124"/>
      <c r="AF483" s="124"/>
      <c r="AG483" s="375"/>
      <c r="AI483" s="124">
        <v>9</v>
      </c>
      <c r="AJ483" s="373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375"/>
      <c r="AX483" s="124">
        <v>9</v>
      </c>
      <c r="AY483" s="373"/>
      <c r="AZ483" s="234"/>
      <c r="BA483" s="124"/>
      <c r="BB483" s="229"/>
      <c r="BC483" s="124"/>
      <c r="BD483" s="124"/>
      <c r="BE483" s="124"/>
      <c r="BF483" s="124"/>
      <c r="BG483" s="271"/>
      <c r="BH483" s="271"/>
      <c r="BI483" s="124"/>
      <c r="BJ483" s="124"/>
      <c r="BK483" s="375"/>
      <c r="BM483" s="124">
        <v>9</v>
      </c>
      <c r="BN483" s="373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377"/>
      <c r="CB483" s="124">
        <v>9</v>
      </c>
      <c r="CC483" s="373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377"/>
    </row>
    <row r="484" spans="1:93">
      <c r="A484" s="124">
        <v>10</v>
      </c>
      <c r="B484" s="373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375"/>
      <c r="R484" s="124">
        <v>10</v>
      </c>
      <c r="S484" s="368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280"/>
      <c r="AD484" s="280"/>
      <c r="AE484" s="124"/>
      <c r="AF484" s="124"/>
      <c r="AG484" s="375"/>
      <c r="AI484" s="124">
        <v>10</v>
      </c>
      <c r="AJ484" s="373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375"/>
      <c r="AX484" s="124">
        <v>10</v>
      </c>
      <c r="AY484" s="373"/>
      <c r="AZ484" s="285"/>
      <c r="BA484" s="285"/>
      <c r="BB484" s="124"/>
      <c r="BC484" s="124"/>
      <c r="BD484" s="124"/>
      <c r="BE484" s="124"/>
      <c r="BF484" s="124"/>
      <c r="BG484" s="271"/>
      <c r="BH484" s="271"/>
      <c r="BI484" s="124"/>
      <c r="BJ484" s="124"/>
      <c r="BK484" s="375"/>
      <c r="BM484" s="124">
        <v>10</v>
      </c>
      <c r="BN484" s="373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377"/>
      <c r="CB484" s="124">
        <v>10</v>
      </c>
      <c r="CC484" s="373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377"/>
    </row>
    <row r="485" spans="1:93">
      <c r="A485" s="124">
        <v>11</v>
      </c>
      <c r="B485" s="373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375"/>
      <c r="R485" s="124">
        <v>11</v>
      </c>
      <c r="S485" s="368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280"/>
      <c r="AD485" s="280"/>
      <c r="AE485" s="124"/>
      <c r="AF485" s="124"/>
      <c r="AG485" s="375"/>
      <c r="AI485" s="124">
        <v>11</v>
      </c>
      <c r="AJ485" s="373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375"/>
      <c r="AX485" s="124">
        <v>11</v>
      </c>
      <c r="AY485" s="373"/>
      <c r="AZ485" s="124"/>
      <c r="BA485" s="124"/>
      <c r="BB485" s="124"/>
      <c r="BC485" s="124"/>
      <c r="BD485" s="124"/>
      <c r="BE485" s="124"/>
      <c r="BF485" s="124"/>
      <c r="BG485" s="271"/>
      <c r="BH485" s="271"/>
      <c r="BI485" s="124"/>
      <c r="BJ485" s="124"/>
      <c r="BK485" s="375"/>
      <c r="BM485" s="124">
        <v>11</v>
      </c>
      <c r="BN485" s="373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377"/>
      <c r="CB485" s="124">
        <v>11</v>
      </c>
      <c r="CC485" s="373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377"/>
    </row>
    <row r="486" spans="1:93">
      <c r="A486" s="124">
        <v>12</v>
      </c>
      <c r="B486" s="373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375"/>
      <c r="R486" s="124">
        <v>12</v>
      </c>
      <c r="S486" s="368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280"/>
      <c r="AD486" s="280"/>
      <c r="AE486" s="124"/>
      <c r="AF486" s="124"/>
      <c r="AG486" s="375"/>
      <c r="AI486" s="124">
        <v>12</v>
      </c>
      <c r="AJ486" s="373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375"/>
      <c r="AX486" s="124">
        <v>12</v>
      </c>
      <c r="AY486" s="373"/>
      <c r="AZ486" s="124"/>
      <c r="BA486" s="124"/>
      <c r="BB486" s="124"/>
      <c r="BC486" s="124"/>
      <c r="BD486" s="124"/>
      <c r="BE486" s="124"/>
      <c r="BF486" s="124"/>
      <c r="BG486" s="271"/>
      <c r="BH486" s="271"/>
      <c r="BI486" s="124"/>
      <c r="BJ486" s="124"/>
      <c r="BK486" s="375"/>
      <c r="BM486" s="124">
        <v>12</v>
      </c>
      <c r="BN486" s="373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377"/>
      <c r="CB486" s="124">
        <v>12</v>
      </c>
      <c r="CC486" s="373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377"/>
    </row>
    <row r="487" spans="1:93">
      <c r="A487" s="124">
        <v>13</v>
      </c>
      <c r="B487" s="373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375"/>
      <c r="R487" s="124">
        <v>13</v>
      </c>
      <c r="S487" s="368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280"/>
      <c r="AD487" s="280"/>
      <c r="AE487" s="124"/>
      <c r="AF487" s="124"/>
      <c r="AG487" s="375"/>
      <c r="AI487" s="124">
        <v>13</v>
      </c>
      <c r="AJ487" s="373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375"/>
      <c r="AX487" s="124">
        <v>13</v>
      </c>
      <c r="AY487" s="373"/>
      <c r="AZ487" s="124"/>
      <c r="BA487" s="124"/>
      <c r="BB487" s="124"/>
      <c r="BC487" s="124"/>
      <c r="BD487" s="124"/>
      <c r="BE487" s="124"/>
      <c r="BF487" s="124"/>
      <c r="BG487" s="271"/>
      <c r="BH487" s="271"/>
      <c r="BI487" s="124"/>
      <c r="BJ487" s="124"/>
      <c r="BK487" s="375"/>
      <c r="BM487" s="124">
        <v>13</v>
      </c>
      <c r="BN487" s="373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377"/>
      <c r="CB487" s="124">
        <v>13</v>
      </c>
      <c r="CC487" s="373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377"/>
    </row>
    <row r="488" spans="1:93">
      <c r="A488" s="124">
        <v>14</v>
      </c>
      <c r="B488" s="373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375"/>
      <c r="R488" s="124">
        <v>14</v>
      </c>
      <c r="S488" s="368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280"/>
      <c r="AD488" s="280"/>
      <c r="AE488" s="124"/>
      <c r="AF488" s="124"/>
      <c r="AG488" s="375"/>
      <c r="AI488" s="124">
        <v>14</v>
      </c>
      <c r="AJ488" s="373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375"/>
      <c r="AX488" s="124">
        <v>14</v>
      </c>
      <c r="AY488" s="373"/>
      <c r="AZ488" s="124"/>
      <c r="BA488" s="124"/>
      <c r="BB488" s="124"/>
      <c r="BC488" s="124"/>
      <c r="BD488" s="124"/>
      <c r="BE488" s="124"/>
      <c r="BF488" s="124"/>
      <c r="BG488" s="271"/>
      <c r="BH488" s="271"/>
      <c r="BI488" s="124"/>
      <c r="BJ488" s="124"/>
      <c r="BK488" s="375"/>
      <c r="BM488" s="124">
        <v>14</v>
      </c>
      <c r="BN488" s="373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377"/>
      <c r="CB488" s="124">
        <v>14</v>
      </c>
      <c r="CC488" s="373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377"/>
    </row>
    <row r="489" spans="1:93">
      <c r="A489" s="124">
        <v>15</v>
      </c>
      <c r="B489" s="373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376"/>
      <c r="R489" s="124">
        <v>15</v>
      </c>
      <c r="S489" s="368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280"/>
      <c r="AD489" s="280"/>
      <c r="AE489" s="124"/>
      <c r="AF489" s="124"/>
      <c r="AG489" s="376"/>
      <c r="AI489" s="124">
        <v>15</v>
      </c>
      <c r="AJ489" s="373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376"/>
      <c r="AX489" s="124">
        <v>15</v>
      </c>
      <c r="AY489" s="373"/>
      <c r="AZ489" s="124"/>
      <c r="BA489" s="124"/>
      <c r="BB489" s="124"/>
      <c r="BC489" s="124"/>
      <c r="BD489" s="124"/>
      <c r="BE489" s="124"/>
      <c r="BF489" s="124"/>
      <c r="BG489" s="271"/>
      <c r="BH489" s="271"/>
      <c r="BI489" s="124"/>
      <c r="BJ489" s="124"/>
      <c r="BK489" s="376"/>
      <c r="BM489" s="124">
        <v>15</v>
      </c>
      <c r="BN489" s="373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377"/>
      <c r="CB489" s="124">
        <v>15</v>
      </c>
      <c r="CC489" s="373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377"/>
    </row>
    <row r="490" spans="1:93" ht="15.75">
      <c r="A490" s="363" t="s">
        <v>1381</v>
      </c>
      <c r="B490" s="363"/>
      <c r="C490" s="124" t="s">
        <v>1382</v>
      </c>
      <c r="D490" s="230" t="e">
        <f>F490/N490</f>
        <v>#DIV/0!</v>
      </c>
      <c r="E490" s="220">
        <f>SUM(E475:E489)</f>
        <v>374</v>
      </c>
      <c r="F490" s="220">
        <f>SUM(F475:F489)</f>
        <v>274</v>
      </c>
      <c r="G490" s="220"/>
      <c r="H490" s="220"/>
      <c r="I490" s="220"/>
      <c r="J490" s="220">
        <f>SUM(J475:J489)</f>
        <v>0</v>
      </c>
      <c r="K490" s="220">
        <f>SUM(K475:K489)</f>
        <v>0</v>
      </c>
      <c r="L490" s="225">
        <f>IF(F490=0,0,(F490/E490*100))</f>
        <v>73.262032085561501</v>
      </c>
      <c r="M490" s="225">
        <f>IF(K490=0,0,(K490/J490*100))</f>
        <v>0</v>
      </c>
      <c r="N490" s="124"/>
      <c r="O490" s="124"/>
      <c r="P490" s="124"/>
      <c r="R490" s="363" t="s">
        <v>1381</v>
      </c>
      <c r="S490" s="363"/>
      <c r="T490" s="124" t="s">
        <v>1382</v>
      </c>
      <c r="U490" s="230">
        <f>W490/AE490</f>
        <v>56.8</v>
      </c>
      <c r="V490" s="220">
        <f>SUM(V475:V489)</f>
        <v>500</v>
      </c>
      <c r="W490" s="220">
        <f>SUM(W475:W489)</f>
        <v>284</v>
      </c>
      <c r="X490" s="220"/>
      <c r="Y490" s="220"/>
      <c r="Z490" s="220"/>
      <c r="AA490" s="220">
        <f>SUM(AA475:AA489)</f>
        <v>0</v>
      </c>
      <c r="AB490" s="220">
        <f>SUM(AB475:AB489)</f>
        <v>0</v>
      </c>
      <c r="AC490" s="281">
        <f>IF(W490=0,0,(W490/V490*100))</f>
        <v>56.8</v>
      </c>
      <c r="AD490" s="281">
        <f>IF(AB490=0,0,(AB490/AA490*100))</f>
        <v>0</v>
      </c>
      <c r="AE490" s="220">
        <v>5</v>
      </c>
      <c r="AF490" s="220">
        <v>0</v>
      </c>
      <c r="AG490" s="124"/>
      <c r="AI490" s="377" t="s">
        <v>1381</v>
      </c>
      <c r="AJ490" s="377"/>
      <c r="AK490" s="124" t="s">
        <v>1382</v>
      </c>
      <c r="AL490" s="230">
        <f>AN490/AT490</f>
        <v>60.8</v>
      </c>
      <c r="AM490" s="124">
        <f>SUM(AM475:AM489)</f>
        <v>399</v>
      </c>
      <c r="AN490" s="124">
        <f>SUM(AN475:AN489)</f>
        <v>304</v>
      </c>
      <c r="AO490" s="124"/>
      <c r="AP490" s="124">
        <f>SUM(AP475:AP489)</f>
        <v>0</v>
      </c>
      <c r="AQ490" s="124">
        <f>SUM(AQ475:AQ489)</f>
        <v>0</v>
      </c>
      <c r="AR490" s="225">
        <f>IF(AN490=0,0,(AN490/AM490*100))</f>
        <v>76.19047619047619</v>
      </c>
      <c r="AS490" s="225">
        <f>IF(AQ490=0,0,(AQ490/AP490*100))</f>
        <v>0</v>
      </c>
      <c r="AT490" s="124">
        <v>5</v>
      </c>
      <c r="AU490" s="124">
        <v>0</v>
      </c>
      <c r="AV490" s="282">
        <v>8</v>
      </c>
      <c r="AX490" s="377" t="s">
        <v>1381</v>
      </c>
      <c r="AY490" s="377"/>
      <c r="AZ490" s="124"/>
      <c r="BA490" s="124"/>
      <c r="BB490" s="124">
        <f>SUM(BB475:BB489)</f>
        <v>240</v>
      </c>
      <c r="BC490" s="124">
        <f>SUM(BC475:BC489)</f>
        <v>205</v>
      </c>
      <c r="BD490" s="124"/>
      <c r="BE490" s="124">
        <f>SUM(BE475:BE489)</f>
        <v>0</v>
      </c>
      <c r="BF490" s="124">
        <f>SUM(BF475:BF489)</f>
        <v>0</v>
      </c>
      <c r="BG490" s="270">
        <f>IF(BC490=0,0,(BC490/BB490*100))</f>
        <v>85.416666666666657</v>
      </c>
      <c r="BH490" s="270">
        <f>IF(BF490=0,0,(BF490/BE490*100))</f>
        <v>0</v>
      </c>
      <c r="BI490" s="124">
        <v>5</v>
      </c>
      <c r="BJ490" s="124">
        <v>1</v>
      </c>
      <c r="BK490" s="124"/>
      <c r="BM490" s="377" t="s">
        <v>1381</v>
      </c>
      <c r="BN490" s="377"/>
      <c r="BO490" s="124" t="s">
        <v>1382</v>
      </c>
      <c r="BP490" s="230" t="e">
        <f>BR490/BX490</f>
        <v>#DIV/0!</v>
      </c>
      <c r="BQ490" s="124">
        <f>SUM(BQ475:BQ489)</f>
        <v>0</v>
      </c>
      <c r="BR490" s="124">
        <f>SUM(BR475:BR489)</f>
        <v>0</v>
      </c>
      <c r="BS490" s="124"/>
      <c r="BT490" s="124">
        <f>SUM(BT475:BT489)</f>
        <v>0</v>
      </c>
      <c r="BU490" s="124">
        <f>SUM(BU475:BU489)</f>
        <v>0</v>
      </c>
      <c r="BV490" s="225">
        <f>IF(BR490=0,0,(BR490/BQ490*100))</f>
        <v>0</v>
      </c>
      <c r="BW490" s="225">
        <f>IF(BU490=0,0,(BU490/BT490*100))</f>
        <v>0</v>
      </c>
      <c r="BX490" s="124"/>
      <c r="BY490" s="124"/>
      <c r="BZ490" s="124"/>
      <c r="CB490" s="377" t="s">
        <v>1381</v>
      </c>
      <c r="CC490" s="377"/>
      <c r="CD490" s="124"/>
      <c r="CE490" s="124"/>
      <c r="CF490" s="124">
        <f>SUM(CF475:CF489)</f>
        <v>0</v>
      </c>
      <c r="CG490" s="124">
        <f>SUM(CG475:CG489)</f>
        <v>0</v>
      </c>
      <c r="CH490" s="124"/>
      <c r="CI490" s="124">
        <f>SUM(CI475:CI489)</f>
        <v>0</v>
      </c>
      <c r="CJ490" s="124">
        <f>SUM(CJ475:CJ489)</f>
        <v>0</v>
      </c>
      <c r="CK490" s="225">
        <f>IF(CG490=0,0,(CG490/CF490*100))</f>
        <v>0</v>
      </c>
      <c r="CL490" s="225">
        <f>IF(CJ490=0,0,(CJ490/CI490*100))</f>
        <v>0</v>
      </c>
      <c r="CM490" s="124">
        <v>8</v>
      </c>
      <c r="CN490" s="124">
        <v>0</v>
      </c>
      <c r="CO490" s="124"/>
    </row>
    <row r="491" spans="1:93" ht="15.75">
      <c r="A491" s="124">
        <v>1</v>
      </c>
      <c r="B491" s="373" t="s">
        <v>1388</v>
      </c>
      <c r="C491" s="31" t="s">
        <v>209</v>
      </c>
      <c r="D491" s="32" t="s">
        <v>210</v>
      </c>
      <c r="E491" s="124">
        <v>20</v>
      </c>
      <c r="F491" s="124"/>
      <c r="G491" s="124"/>
      <c r="H491" s="124"/>
      <c r="I491" s="124"/>
      <c r="J491" s="124"/>
      <c r="K491" s="124"/>
      <c r="L491" s="225"/>
      <c r="M491" s="225"/>
      <c r="N491" s="124"/>
      <c r="O491" s="124"/>
      <c r="P491" s="124"/>
      <c r="R491" s="124">
        <v>1</v>
      </c>
      <c r="S491" s="373" t="s">
        <v>1388</v>
      </c>
      <c r="T491" s="31" t="s">
        <v>455</v>
      </c>
      <c r="U491" s="32" t="s">
        <v>456</v>
      </c>
      <c r="V491" s="337">
        <v>200</v>
      </c>
      <c r="W491" s="337"/>
      <c r="X491" s="220"/>
      <c r="Y491" s="220"/>
      <c r="Z491" s="220"/>
      <c r="AA491" s="220"/>
      <c r="AB491" s="220"/>
      <c r="AC491" s="281"/>
      <c r="AD491" s="281"/>
      <c r="AE491" s="220"/>
      <c r="AF491" s="220"/>
      <c r="AG491" s="124"/>
      <c r="AI491" s="124">
        <v>1</v>
      </c>
      <c r="AJ491" s="373" t="s">
        <v>1407</v>
      </c>
      <c r="AK491" s="31" t="s">
        <v>457</v>
      </c>
      <c r="AL491" s="32" t="s">
        <v>458</v>
      </c>
      <c r="AM491" s="124">
        <v>300</v>
      </c>
      <c r="AN491" s="124">
        <v>268</v>
      </c>
      <c r="AO491" s="124"/>
      <c r="AP491" s="124"/>
      <c r="AQ491" s="124"/>
      <c r="AR491" s="225"/>
      <c r="AS491" s="225"/>
      <c r="AT491" s="124"/>
      <c r="AU491" s="124"/>
      <c r="AV491" s="374"/>
      <c r="AX491" s="124">
        <v>1</v>
      </c>
      <c r="AY491" s="373" t="s">
        <v>1388</v>
      </c>
      <c r="AZ491" s="31"/>
      <c r="BA491" s="32"/>
      <c r="BB491" s="124"/>
      <c r="BC491" s="124"/>
      <c r="BD491" s="124"/>
      <c r="BE491" s="124"/>
      <c r="BF491" s="124"/>
      <c r="BG491" s="271"/>
      <c r="BH491" s="271"/>
      <c r="BI491" s="124"/>
      <c r="BJ491" s="124"/>
      <c r="BK491" s="374"/>
      <c r="BM491" s="124">
        <v>1</v>
      </c>
      <c r="BN491" s="373" t="s">
        <v>1388</v>
      </c>
      <c r="BO491" s="229"/>
      <c r="BP491" s="229"/>
      <c r="BQ491" s="124"/>
      <c r="BR491" s="124"/>
      <c r="BS491" s="124"/>
      <c r="BT491" s="124"/>
      <c r="BU491" s="124"/>
      <c r="BV491" s="237"/>
      <c r="BW491" s="237"/>
      <c r="BX491" s="124"/>
      <c r="BY491" s="124"/>
      <c r="BZ491" s="124"/>
      <c r="CB491" s="124">
        <v>1</v>
      </c>
      <c r="CC491" s="373" t="s">
        <v>1388</v>
      </c>
      <c r="CD491" s="229"/>
      <c r="CE491" s="229"/>
      <c r="CF491" s="124"/>
      <c r="CG491" s="124"/>
      <c r="CH491" s="124"/>
      <c r="CI491" s="124"/>
      <c r="CJ491" s="124"/>
      <c r="CK491" s="237"/>
      <c r="CL491" s="237"/>
      <c r="CM491" s="124"/>
      <c r="CN491" s="124"/>
      <c r="CO491" s="124"/>
    </row>
    <row r="492" spans="1:93" ht="30">
      <c r="A492" s="124">
        <v>2</v>
      </c>
      <c r="B492" s="373"/>
      <c r="C492" s="31" t="s">
        <v>211</v>
      </c>
      <c r="D492" s="32" t="s">
        <v>212</v>
      </c>
      <c r="E492" s="124">
        <v>39</v>
      </c>
      <c r="F492" s="124"/>
      <c r="G492" s="124"/>
      <c r="H492" s="124"/>
      <c r="I492" s="124"/>
      <c r="J492" s="124"/>
      <c r="K492" s="124"/>
      <c r="L492" s="225"/>
      <c r="M492" s="225"/>
      <c r="N492" s="124"/>
      <c r="O492" s="124"/>
      <c r="P492" s="124"/>
      <c r="R492" s="124">
        <v>2</v>
      </c>
      <c r="S492" s="373"/>
      <c r="T492" s="31"/>
      <c r="U492" s="336" t="s">
        <v>451</v>
      </c>
      <c r="V492" s="337">
        <v>150</v>
      </c>
      <c r="W492" s="337"/>
      <c r="X492" s="220"/>
      <c r="Y492" s="220"/>
      <c r="Z492" s="220"/>
      <c r="AA492" s="220"/>
      <c r="AB492" s="220"/>
      <c r="AC492" s="281"/>
      <c r="AD492" s="281"/>
      <c r="AE492" s="220"/>
      <c r="AF492" s="220"/>
      <c r="AG492" s="124"/>
      <c r="AI492" s="124">
        <v>2</v>
      </c>
      <c r="AJ492" s="373"/>
      <c r="AK492" s="31"/>
      <c r="AL492" s="32"/>
      <c r="AM492" s="124"/>
      <c r="AN492" s="124"/>
      <c r="AO492" s="124"/>
      <c r="AP492" s="124"/>
      <c r="AQ492" s="124"/>
      <c r="AR492" s="225"/>
      <c r="AS492" s="225"/>
      <c r="AT492" s="124"/>
      <c r="AU492" s="124"/>
      <c r="AV492" s="375"/>
      <c r="AX492" s="124">
        <v>2</v>
      </c>
      <c r="AY492" s="373"/>
      <c r="AZ492" s="31"/>
      <c r="BA492" s="32"/>
      <c r="BB492" s="124"/>
      <c r="BC492" s="124"/>
      <c r="BD492" s="124"/>
      <c r="BE492" s="124"/>
      <c r="BF492" s="124"/>
      <c r="BG492" s="271"/>
      <c r="BH492" s="271"/>
      <c r="BI492" s="124"/>
      <c r="BJ492" s="124"/>
      <c r="BK492" s="375"/>
      <c r="BM492" s="124">
        <v>2</v>
      </c>
      <c r="BN492" s="373"/>
      <c r="BO492" s="229"/>
      <c r="BP492" s="229"/>
      <c r="BQ492" s="124"/>
      <c r="BR492" s="124"/>
      <c r="BS492" s="124"/>
      <c r="BT492" s="124"/>
      <c r="BU492" s="124"/>
      <c r="BV492" s="237"/>
      <c r="BW492" s="237"/>
      <c r="BX492" s="124"/>
      <c r="BY492" s="124"/>
      <c r="BZ492" s="124"/>
      <c r="CB492" s="124">
        <v>2</v>
      </c>
      <c r="CC492" s="373"/>
      <c r="CD492" s="229"/>
      <c r="CE492" s="229"/>
      <c r="CF492" s="124"/>
      <c r="CG492" s="124"/>
      <c r="CH492" s="124"/>
      <c r="CI492" s="124"/>
      <c r="CJ492" s="124"/>
      <c r="CK492" s="237"/>
      <c r="CL492" s="237"/>
      <c r="CM492" s="124"/>
      <c r="CN492" s="124"/>
      <c r="CO492" s="124"/>
    </row>
    <row r="493" spans="1:93" ht="15.75">
      <c r="A493" s="124">
        <v>3</v>
      </c>
      <c r="B493" s="373"/>
      <c r="C493" s="124"/>
      <c r="D493" s="52" t="s">
        <v>190</v>
      </c>
      <c r="E493" s="124">
        <v>120</v>
      </c>
      <c r="F493" s="124"/>
      <c r="G493" s="124"/>
      <c r="H493" s="124"/>
      <c r="I493" s="124"/>
      <c r="J493" s="124"/>
      <c r="K493" s="124"/>
      <c r="L493" s="225"/>
      <c r="M493" s="225"/>
      <c r="N493" s="124"/>
      <c r="O493" s="124"/>
      <c r="P493" s="124"/>
      <c r="R493" s="124">
        <v>3</v>
      </c>
      <c r="S493" s="373"/>
      <c r="T493" s="31" t="s">
        <v>627</v>
      </c>
      <c r="U493" s="32" t="s">
        <v>628</v>
      </c>
      <c r="V493" s="337">
        <v>12</v>
      </c>
      <c r="W493" s="337"/>
      <c r="X493" s="220"/>
      <c r="Y493" s="220"/>
      <c r="Z493" s="220"/>
      <c r="AA493" s="220"/>
      <c r="AB493" s="220"/>
      <c r="AC493" s="281"/>
      <c r="AD493" s="281"/>
      <c r="AE493" s="220"/>
      <c r="AF493" s="220"/>
      <c r="AG493" s="124"/>
      <c r="AI493" s="124">
        <v>3</v>
      </c>
      <c r="AJ493" s="373"/>
      <c r="AK493" s="285"/>
      <c r="AL493" s="32"/>
      <c r="AM493" s="229"/>
      <c r="AN493" s="124"/>
      <c r="AO493" s="124"/>
      <c r="AP493" s="124"/>
      <c r="AQ493" s="124"/>
      <c r="AR493" s="225"/>
      <c r="AS493" s="225"/>
      <c r="AT493" s="124"/>
      <c r="AU493" s="124"/>
      <c r="AV493" s="375"/>
      <c r="AX493" s="124">
        <v>3</v>
      </c>
      <c r="AY493" s="373"/>
      <c r="AZ493" s="31"/>
      <c r="BA493" s="32"/>
      <c r="BB493" s="124"/>
      <c r="BC493" s="124"/>
      <c r="BD493" s="124"/>
      <c r="BE493" s="124"/>
      <c r="BF493" s="124"/>
      <c r="BG493" s="271"/>
      <c r="BH493" s="271"/>
      <c r="BI493" s="124"/>
      <c r="BJ493" s="124"/>
      <c r="BK493" s="375"/>
      <c r="BM493" s="124">
        <v>3</v>
      </c>
      <c r="BN493" s="373"/>
      <c r="BO493" s="229"/>
      <c r="BP493" s="240"/>
      <c r="BQ493" s="124"/>
      <c r="BR493" s="124"/>
      <c r="BS493" s="124"/>
      <c r="BT493" s="124"/>
      <c r="BU493" s="124"/>
      <c r="BV493" s="237"/>
      <c r="BW493" s="237"/>
      <c r="BX493" s="124"/>
      <c r="BY493" s="124"/>
      <c r="BZ493" s="124"/>
      <c r="CB493" s="124">
        <v>3</v>
      </c>
      <c r="CC493" s="373"/>
      <c r="CD493" s="229"/>
      <c r="CE493" s="240"/>
      <c r="CF493" s="124"/>
      <c r="CG493" s="124"/>
      <c r="CH493" s="124"/>
      <c r="CI493" s="124"/>
      <c r="CJ493" s="124"/>
      <c r="CK493" s="237"/>
      <c r="CL493" s="237"/>
      <c r="CM493" s="124"/>
      <c r="CN493" s="124"/>
      <c r="CO493" s="124"/>
    </row>
    <row r="494" spans="1:93" ht="15.75">
      <c r="A494" s="124">
        <v>4</v>
      </c>
      <c r="B494" s="373"/>
      <c r="C494" s="31" t="s">
        <v>457</v>
      </c>
      <c r="D494" s="32" t="s">
        <v>458</v>
      </c>
      <c r="E494" s="124">
        <v>300</v>
      </c>
      <c r="F494" s="124">
        <v>224</v>
      </c>
      <c r="G494" s="124"/>
      <c r="H494" s="124"/>
      <c r="I494" s="124"/>
      <c r="J494" s="124"/>
      <c r="K494" s="124"/>
      <c r="L494" s="225"/>
      <c r="M494" s="225"/>
      <c r="N494" s="124"/>
      <c r="O494" s="124"/>
      <c r="P494" s="124"/>
      <c r="R494" s="124">
        <v>4</v>
      </c>
      <c r="S494" s="373"/>
      <c r="T494" s="31" t="s">
        <v>629</v>
      </c>
      <c r="U494" s="32" t="s">
        <v>630</v>
      </c>
      <c r="V494" s="337">
        <v>22</v>
      </c>
      <c r="W494" s="337"/>
      <c r="X494" s="220"/>
      <c r="Y494" s="220"/>
      <c r="Z494" s="220"/>
      <c r="AA494" s="220"/>
      <c r="AB494" s="220"/>
      <c r="AC494" s="281"/>
      <c r="AD494" s="281"/>
      <c r="AE494" s="220"/>
      <c r="AF494" s="220"/>
      <c r="AG494" s="124"/>
      <c r="AI494" s="124">
        <v>4</v>
      </c>
      <c r="AJ494" s="373"/>
      <c r="AK494" s="233"/>
      <c r="AL494" s="32"/>
      <c r="AM494" s="124"/>
      <c r="AN494" s="124"/>
      <c r="AO494" s="124"/>
      <c r="AP494" s="124"/>
      <c r="AQ494" s="124"/>
      <c r="AR494" s="225"/>
      <c r="AS494" s="225"/>
      <c r="AT494" s="124"/>
      <c r="AU494" s="124"/>
      <c r="AV494" s="375"/>
      <c r="AX494" s="124">
        <v>4</v>
      </c>
      <c r="AY494" s="373"/>
      <c r="AZ494" s="229"/>
      <c r="BA494" s="286"/>
      <c r="BB494" s="124"/>
      <c r="BC494" s="124"/>
      <c r="BD494" s="124"/>
      <c r="BE494" s="124"/>
      <c r="BF494" s="124"/>
      <c r="BG494" s="271"/>
      <c r="BH494" s="271"/>
      <c r="BI494" s="124"/>
      <c r="BJ494" s="124"/>
      <c r="BK494" s="375"/>
      <c r="BM494" s="124">
        <v>4</v>
      </c>
      <c r="BN494" s="373"/>
      <c r="BO494" s="124"/>
      <c r="BP494" s="124"/>
      <c r="BQ494" s="124"/>
      <c r="BR494" s="124"/>
      <c r="BS494" s="124"/>
      <c r="BT494" s="124"/>
      <c r="BU494" s="124"/>
      <c r="BV494" s="237"/>
      <c r="BW494" s="237"/>
      <c r="BX494" s="124"/>
      <c r="BY494" s="124"/>
      <c r="BZ494" s="124"/>
      <c r="CB494" s="124">
        <v>4</v>
      </c>
      <c r="CC494" s="373"/>
      <c r="CD494" s="124"/>
      <c r="CE494" s="124"/>
      <c r="CF494" s="124"/>
      <c r="CG494" s="124"/>
      <c r="CH494" s="124"/>
      <c r="CI494" s="124"/>
      <c r="CJ494" s="124"/>
      <c r="CK494" s="237"/>
      <c r="CL494" s="237"/>
      <c r="CM494" s="124"/>
      <c r="CN494" s="124"/>
      <c r="CO494" s="124"/>
    </row>
    <row r="495" spans="1:93" ht="15.75">
      <c r="A495" s="124">
        <v>5</v>
      </c>
      <c r="B495" s="373"/>
      <c r="C495" s="124"/>
      <c r="D495" s="124"/>
      <c r="E495" s="124"/>
      <c r="F495" s="124"/>
      <c r="G495" s="124"/>
      <c r="H495" s="124"/>
      <c r="I495" s="124"/>
      <c r="J495" s="124"/>
      <c r="K495" s="124"/>
      <c r="L495" s="225"/>
      <c r="M495" s="225"/>
      <c r="N495" s="124"/>
      <c r="O495" s="124"/>
      <c r="P495" s="124"/>
      <c r="R495" s="124">
        <v>5</v>
      </c>
      <c r="S495" s="373"/>
      <c r="T495" s="31" t="s">
        <v>633</v>
      </c>
      <c r="U495" s="32" t="s">
        <v>634</v>
      </c>
      <c r="V495" s="337">
        <v>7</v>
      </c>
      <c r="W495" s="337"/>
      <c r="X495" s="220"/>
      <c r="Y495" s="220"/>
      <c r="Z495" s="220"/>
      <c r="AA495" s="220"/>
      <c r="AB495" s="220"/>
      <c r="AC495" s="281"/>
      <c r="AD495" s="281"/>
      <c r="AE495" s="220"/>
      <c r="AF495" s="220"/>
      <c r="AG495" s="124"/>
      <c r="AI495" s="124">
        <v>5</v>
      </c>
      <c r="AJ495" s="373"/>
      <c r="AK495" s="229"/>
      <c r="AL495" s="32"/>
      <c r="AM495" s="124"/>
      <c r="AN495" s="124"/>
      <c r="AO495" s="124"/>
      <c r="AP495" s="124"/>
      <c r="AQ495" s="124"/>
      <c r="AR495" s="225"/>
      <c r="AS495" s="225"/>
      <c r="AT495" s="124"/>
      <c r="AU495" s="124"/>
      <c r="AV495" s="375"/>
      <c r="AX495" s="124">
        <v>5</v>
      </c>
      <c r="AY495" s="373"/>
      <c r="AZ495" s="229"/>
      <c r="BA495" s="229"/>
      <c r="BB495" s="124"/>
      <c r="BC495" s="124"/>
      <c r="BD495" s="124"/>
      <c r="BE495" s="124"/>
      <c r="BF495" s="124"/>
      <c r="BG495" s="271"/>
      <c r="BH495" s="271"/>
      <c r="BI495" s="124"/>
      <c r="BJ495" s="124"/>
      <c r="BK495" s="375"/>
      <c r="BM495" s="124">
        <v>5</v>
      </c>
      <c r="BN495" s="373"/>
      <c r="BO495" s="124"/>
      <c r="BP495" s="124"/>
      <c r="BQ495" s="124"/>
      <c r="BR495" s="124"/>
      <c r="BS495" s="124"/>
      <c r="BT495" s="124"/>
      <c r="BU495" s="124"/>
      <c r="BV495" s="237"/>
      <c r="BW495" s="237"/>
      <c r="BX495" s="124"/>
      <c r="BY495" s="124"/>
      <c r="BZ495" s="124"/>
      <c r="CB495" s="124">
        <v>5</v>
      </c>
      <c r="CC495" s="373"/>
      <c r="CD495" s="124"/>
      <c r="CE495" s="124"/>
      <c r="CF495" s="124"/>
      <c r="CG495" s="124"/>
      <c r="CH495" s="124"/>
      <c r="CI495" s="124"/>
      <c r="CJ495" s="124"/>
      <c r="CK495" s="237"/>
      <c r="CL495" s="237"/>
      <c r="CM495" s="124"/>
      <c r="CN495" s="124"/>
      <c r="CO495" s="124"/>
    </row>
    <row r="496" spans="1:93" ht="15.75">
      <c r="A496" s="124">
        <v>6</v>
      </c>
      <c r="B496" s="373"/>
      <c r="C496" s="124"/>
      <c r="D496" s="124"/>
      <c r="E496" s="124"/>
      <c r="F496" s="124"/>
      <c r="G496" s="124"/>
      <c r="H496" s="124"/>
      <c r="I496" s="124"/>
      <c r="J496" s="124"/>
      <c r="K496" s="124"/>
      <c r="L496" s="225"/>
      <c r="M496" s="225"/>
      <c r="N496" s="124"/>
      <c r="O496" s="124"/>
      <c r="P496" s="124"/>
      <c r="R496" s="124">
        <v>6</v>
      </c>
      <c r="S496" s="373"/>
      <c r="T496" s="31" t="s">
        <v>721</v>
      </c>
      <c r="U496" s="32" t="s">
        <v>722</v>
      </c>
      <c r="V496" s="337">
        <v>24</v>
      </c>
      <c r="W496" s="337"/>
      <c r="X496" s="220"/>
      <c r="Y496" s="220"/>
      <c r="Z496" s="220"/>
      <c r="AA496" s="220"/>
      <c r="AB496" s="220"/>
      <c r="AC496" s="281"/>
      <c r="AD496" s="281"/>
      <c r="AE496" s="220"/>
      <c r="AF496" s="220"/>
      <c r="AG496" s="124"/>
      <c r="AI496" s="124">
        <v>6</v>
      </c>
      <c r="AJ496" s="373"/>
      <c r="AK496" s="124"/>
      <c r="AL496" s="32"/>
      <c r="AM496" s="124"/>
      <c r="AN496" s="124"/>
      <c r="AO496" s="124"/>
      <c r="AP496" s="124"/>
      <c r="AQ496" s="124"/>
      <c r="AR496" s="225"/>
      <c r="AS496" s="225"/>
      <c r="AT496" s="124"/>
      <c r="AU496" s="124"/>
      <c r="AV496" s="375"/>
      <c r="AX496" s="124">
        <v>6</v>
      </c>
      <c r="AY496" s="373"/>
      <c r="AZ496" s="124"/>
      <c r="BA496" s="229"/>
      <c r="BB496" s="124"/>
      <c r="BC496" s="124"/>
      <c r="BD496" s="124"/>
      <c r="BE496" s="124"/>
      <c r="BF496" s="124"/>
      <c r="BG496" s="271"/>
      <c r="BH496" s="271"/>
      <c r="BI496" s="124"/>
      <c r="BJ496" s="124"/>
      <c r="BK496" s="375"/>
      <c r="BM496" s="124">
        <v>6</v>
      </c>
      <c r="BN496" s="373"/>
      <c r="BO496" s="124"/>
      <c r="BP496" s="124"/>
      <c r="BQ496" s="124"/>
      <c r="BR496" s="124"/>
      <c r="BS496" s="124"/>
      <c r="BT496" s="124"/>
      <c r="BU496" s="124"/>
      <c r="BV496" s="237"/>
      <c r="BW496" s="237"/>
      <c r="BX496" s="124"/>
      <c r="BY496" s="124"/>
      <c r="BZ496" s="124"/>
      <c r="CB496" s="124">
        <v>6</v>
      </c>
      <c r="CC496" s="373"/>
      <c r="CD496" s="124"/>
      <c r="CE496" s="124"/>
      <c r="CF496" s="124"/>
      <c r="CG496" s="124"/>
      <c r="CH496" s="124"/>
      <c r="CI496" s="124"/>
      <c r="CJ496" s="124"/>
      <c r="CK496" s="237"/>
      <c r="CL496" s="237"/>
      <c r="CM496" s="124"/>
      <c r="CN496" s="124"/>
      <c r="CO496" s="124"/>
    </row>
    <row r="497" spans="1:93" ht="15.75">
      <c r="A497" s="124">
        <v>7</v>
      </c>
      <c r="B497" s="373"/>
      <c r="C497" s="124"/>
      <c r="D497" s="124"/>
      <c r="E497" s="124"/>
      <c r="F497" s="124"/>
      <c r="G497" s="124"/>
      <c r="H497" s="124"/>
      <c r="I497" s="124"/>
      <c r="J497" s="124"/>
      <c r="K497" s="124"/>
      <c r="L497" s="225"/>
      <c r="M497" s="225"/>
      <c r="N497" s="124"/>
      <c r="O497" s="124"/>
      <c r="P497" s="124"/>
      <c r="R497" s="124">
        <v>7</v>
      </c>
      <c r="S497" s="373"/>
      <c r="T497" s="31" t="s">
        <v>457</v>
      </c>
      <c r="U497" s="32" t="s">
        <v>458</v>
      </c>
      <c r="V497" s="337"/>
      <c r="W497" s="337">
        <v>224</v>
      </c>
      <c r="X497" s="220"/>
      <c r="Y497" s="220"/>
      <c r="Z497" s="220"/>
      <c r="AA497" s="220"/>
      <c r="AB497" s="220"/>
      <c r="AC497" s="281"/>
      <c r="AD497" s="281"/>
      <c r="AE497" s="220"/>
      <c r="AF497" s="220"/>
      <c r="AG497" s="124"/>
      <c r="AI497" s="124">
        <v>7</v>
      </c>
      <c r="AJ497" s="373"/>
      <c r="AK497" s="124"/>
      <c r="AL497" s="32"/>
      <c r="AM497" s="124"/>
      <c r="AN497" s="124"/>
      <c r="AO497" s="124"/>
      <c r="AP497" s="124"/>
      <c r="AQ497" s="124"/>
      <c r="AR497" s="225"/>
      <c r="AS497" s="225"/>
      <c r="AT497" s="124"/>
      <c r="AU497" s="124"/>
      <c r="AV497" s="375"/>
      <c r="AX497" s="124">
        <v>7</v>
      </c>
      <c r="AY497" s="373"/>
      <c r="AZ497" s="124"/>
      <c r="BA497" s="229"/>
      <c r="BB497" s="124"/>
      <c r="BC497" s="124"/>
      <c r="BD497" s="124"/>
      <c r="BE497" s="124"/>
      <c r="BF497" s="124"/>
      <c r="BG497" s="271"/>
      <c r="BH497" s="271"/>
      <c r="BI497" s="124"/>
      <c r="BJ497" s="124"/>
      <c r="BK497" s="375"/>
      <c r="BM497" s="124">
        <v>7</v>
      </c>
      <c r="BN497" s="373"/>
      <c r="BO497" s="124"/>
      <c r="BP497" s="124"/>
      <c r="BQ497" s="124"/>
      <c r="BR497" s="124"/>
      <c r="BS497" s="124"/>
      <c r="BT497" s="124"/>
      <c r="BU497" s="124"/>
      <c r="BV497" s="237"/>
      <c r="BW497" s="237"/>
      <c r="BX497" s="124"/>
      <c r="BY497" s="124"/>
      <c r="BZ497" s="124"/>
      <c r="CB497" s="124">
        <v>7</v>
      </c>
      <c r="CC497" s="373"/>
      <c r="CD497" s="124"/>
      <c r="CE497" s="124"/>
      <c r="CF497" s="124"/>
      <c r="CG497" s="124"/>
      <c r="CH497" s="124"/>
      <c r="CI497" s="124"/>
      <c r="CJ497" s="124"/>
      <c r="CK497" s="237"/>
      <c r="CL497" s="237"/>
      <c r="CM497" s="124"/>
      <c r="CN497" s="124"/>
      <c r="CO497" s="124"/>
    </row>
    <row r="498" spans="1:93" ht="15.75">
      <c r="A498" s="124">
        <v>8</v>
      </c>
      <c r="B498" s="373"/>
      <c r="C498" s="124"/>
      <c r="D498" s="124"/>
      <c r="E498" s="124"/>
      <c r="F498" s="124"/>
      <c r="G498" s="124"/>
      <c r="H498" s="124"/>
      <c r="I498" s="124"/>
      <c r="J498" s="124"/>
      <c r="K498" s="124"/>
      <c r="L498" s="225"/>
      <c r="M498" s="225"/>
      <c r="N498" s="124"/>
      <c r="O498" s="124"/>
      <c r="P498" s="124"/>
      <c r="R498" s="124">
        <v>8</v>
      </c>
      <c r="S498" s="373"/>
      <c r="T498" s="124"/>
      <c r="U498" s="124"/>
      <c r="V498" s="220"/>
      <c r="W498" s="220"/>
      <c r="X498" s="220"/>
      <c r="Y498" s="220"/>
      <c r="Z498" s="220"/>
      <c r="AA498" s="220"/>
      <c r="AB498" s="220"/>
      <c r="AC498" s="281"/>
      <c r="AD498" s="281"/>
      <c r="AE498" s="220"/>
      <c r="AF498" s="220"/>
      <c r="AG498" s="124"/>
      <c r="AI498" s="124">
        <v>8</v>
      </c>
      <c r="AJ498" s="373"/>
      <c r="AK498" s="124"/>
      <c r="AL498" s="124"/>
      <c r="AM498" s="124"/>
      <c r="AN498" s="124"/>
      <c r="AO498" s="124"/>
      <c r="AP498" s="124"/>
      <c r="AQ498" s="124"/>
      <c r="AR498" s="225"/>
      <c r="AS498" s="225"/>
      <c r="AT498" s="124"/>
      <c r="AU498" s="124"/>
      <c r="AV498" s="375"/>
      <c r="AX498" s="124">
        <v>8</v>
      </c>
      <c r="AY498" s="373"/>
      <c r="AZ498" s="229"/>
      <c r="BA498" s="229"/>
      <c r="BB498" s="124"/>
      <c r="BC498" s="124"/>
      <c r="BD498" s="124"/>
      <c r="BE498" s="124"/>
      <c r="BF498" s="124"/>
      <c r="BG498" s="271"/>
      <c r="BH498" s="271"/>
      <c r="BI498" s="124"/>
      <c r="BJ498" s="124"/>
      <c r="BK498" s="375"/>
      <c r="BM498" s="124">
        <v>8</v>
      </c>
      <c r="BN498" s="373"/>
      <c r="BO498" s="124"/>
      <c r="BP498" s="124"/>
      <c r="BQ498" s="124"/>
      <c r="BR498" s="124"/>
      <c r="BS498" s="124"/>
      <c r="BT498" s="124"/>
      <c r="BU498" s="124"/>
      <c r="BV498" s="237"/>
      <c r="BW498" s="237"/>
      <c r="BX498" s="124"/>
      <c r="BY498" s="124"/>
      <c r="BZ498" s="124"/>
      <c r="CB498" s="124">
        <v>8</v>
      </c>
      <c r="CC498" s="373"/>
      <c r="CD498" s="124"/>
      <c r="CE498" s="124"/>
      <c r="CF498" s="124"/>
      <c r="CG498" s="124"/>
      <c r="CH498" s="124"/>
      <c r="CI498" s="124"/>
      <c r="CJ498" s="124"/>
      <c r="CK498" s="237"/>
      <c r="CL498" s="237"/>
      <c r="CM498" s="124"/>
      <c r="CN498" s="124"/>
      <c r="CO498" s="124"/>
    </row>
    <row r="499" spans="1:93" ht="15.75">
      <c r="A499" s="124">
        <v>9</v>
      </c>
      <c r="B499" s="373"/>
      <c r="C499" s="124"/>
      <c r="D499" s="124"/>
      <c r="E499" s="124"/>
      <c r="F499" s="124"/>
      <c r="G499" s="124"/>
      <c r="H499" s="124"/>
      <c r="I499" s="124"/>
      <c r="J499" s="124"/>
      <c r="K499" s="124"/>
      <c r="L499" s="225"/>
      <c r="M499" s="225"/>
      <c r="N499" s="124"/>
      <c r="O499" s="124"/>
      <c r="P499" s="124"/>
      <c r="R499" s="124">
        <v>9</v>
      </c>
      <c r="S499" s="373"/>
      <c r="T499" s="124"/>
      <c r="U499" s="124"/>
      <c r="V499" s="220"/>
      <c r="W499" s="220"/>
      <c r="X499" s="220"/>
      <c r="Y499" s="220"/>
      <c r="Z499" s="220"/>
      <c r="AA499" s="220"/>
      <c r="AB499" s="220"/>
      <c r="AC499" s="281"/>
      <c r="AD499" s="281"/>
      <c r="AE499" s="220"/>
      <c r="AF499" s="220"/>
      <c r="AG499" s="124"/>
      <c r="AI499" s="124">
        <v>9</v>
      </c>
      <c r="AJ499" s="373"/>
      <c r="AK499" s="124"/>
      <c r="AL499" s="124"/>
      <c r="AM499" s="124"/>
      <c r="AN499" s="124"/>
      <c r="AO499" s="124"/>
      <c r="AP499" s="124"/>
      <c r="AQ499" s="124"/>
      <c r="AR499" s="225"/>
      <c r="AS499" s="225"/>
      <c r="AT499" s="124"/>
      <c r="AU499" s="124"/>
      <c r="AV499" s="375"/>
      <c r="AX499" s="124">
        <v>9</v>
      </c>
      <c r="AY499" s="373"/>
      <c r="AZ499" s="234"/>
      <c r="BA499" s="124"/>
      <c r="BB499" s="229"/>
      <c r="BC499" s="124"/>
      <c r="BD499" s="124"/>
      <c r="BE499" s="124"/>
      <c r="BF499" s="124"/>
      <c r="BG499" s="271"/>
      <c r="BH499" s="271"/>
      <c r="BI499" s="124"/>
      <c r="BJ499" s="124"/>
      <c r="BK499" s="375"/>
      <c r="BM499" s="124">
        <v>9</v>
      </c>
      <c r="BN499" s="373"/>
      <c r="BO499" s="124"/>
      <c r="BP499" s="124"/>
      <c r="BQ499" s="124"/>
      <c r="BR499" s="124"/>
      <c r="BS499" s="124"/>
      <c r="BT499" s="124"/>
      <c r="BU499" s="124"/>
      <c r="BV499" s="237"/>
      <c r="BW499" s="237"/>
      <c r="BX499" s="124"/>
      <c r="BY499" s="124"/>
      <c r="BZ499" s="124"/>
      <c r="CB499" s="124">
        <v>9</v>
      </c>
      <c r="CC499" s="373"/>
      <c r="CD499" s="124"/>
      <c r="CE499" s="124"/>
      <c r="CF499" s="124"/>
      <c r="CG499" s="124"/>
      <c r="CH499" s="124"/>
      <c r="CI499" s="124"/>
      <c r="CJ499" s="124"/>
      <c r="CK499" s="237"/>
      <c r="CL499" s="237"/>
      <c r="CM499" s="124"/>
      <c r="CN499" s="124"/>
      <c r="CO499" s="124"/>
    </row>
    <row r="500" spans="1:93" ht="15.75">
      <c r="A500" s="124">
        <v>10</v>
      </c>
      <c r="B500" s="373"/>
      <c r="C500" s="124"/>
      <c r="D500" s="124"/>
      <c r="E500" s="124"/>
      <c r="F500" s="124"/>
      <c r="G500" s="124"/>
      <c r="H500" s="124"/>
      <c r="I500" s="124"/>
      <c r="J500" s="124"/>
      <c r="K500" s="124"/>
      <c r="L500" s="225"/>
      <c r="M500" s="225"/>
      <c r="N500" s="124"/>
      <c r="O500" s="124"/>
      <c r="P500" s="124"/>
      <c r="R500" s="124">
        <v>10</v>
      </c>
      <c r="S500" s="373"/>
      <c r="T500" s="124"/>
      <c r="U500" s="124"/>
      <c r="V500" s="220"/>
      <c r="W500" s="220"/>
      <c r="X500" s="220"/>
      <c r="Y500" s="220"/>
      <c r="Z500" s="220"/>
      <c r="AA500" s="220"/>
      <c r="AB500" s="220"/>
      <c r="AC500" s="281"/>
      <c r="AD500" s="281"/>
      <c r="AE500" s="220"/>
      <c r="AF500" s="220"/>
      <c r="AG500" s="124"/>
      <c r="AI500" s="124">
        <v>10</v>
      </c>
      <c r="AJ500" s="373"/>
      <c r="AK500" s="124"/>
      <c r="AL500" s="124"/>
      <c r="AM500" s="124"/>
      <c r="AN500" s="124"/>
      <c r="AO500" s="124"/>
      <c r="AP500" s="124"/>
      <c r="AQ500" s="124"/>
      <c r="AR500" s="225"/>
      <c r="AS500" s="225"/>
      <c r="AT500" s="124"/>
      <c r="AU500" s="124"/>
      <c r="AV500" s="375"/>
      <c r="AX500" s="124">
        <v>10</v>
      </c>
      <c r="AY500" s="373"/>
      <c r="AZ500" s="285"/>
      <c r="BA500" s="285"/>
      <c r="BB500" s="124"/>
      <c r="BC500" s="124"/>
      <c r="BD500" s="124"/>
      <c r="BE500" s="124"/>
      <c r="BF500" s="124"/>
      <c r="BG500" s="271"/>
      <c r="BH500" s="271"/>
      <c r="BI500" s="124"/>
      <c r="BJ500" s="124"/>
      <c r="BK500" s="375"/>
      <c r="BM500" s="124">
        <v>10</v>
      </c>
      <c r="BN500" s="373"/>
      <c r="BO500" s="124"/>
      <c r="BP500" s="124"/>
      <c r="BQ500" s="124"/>
      <c r="BR500" s="124"/>
      <c r="BS500" s="124"/>
      <c r="BT500" s="124"/>
      <c r="BU500" s="124"/>
      <c r="BV500" s="237"/>
      <c r="BW500" s="237"/>
      <c r="BX500" s="124"/>
      <c r="BY500" s="124"/>
      <c r="BZ500" s="124"/>
      <c r="CB500" s="124">
        <v>10</v>
      </c>
      <c r="CC500" s="373"/>
      <c r="CD500" s="124"/>
      <c r="CE500" s="124"/>
      <c r="CF500" s="124"/>
      <c r="CG500" s="124"/>
      <c r="CH500" s="124"/>
      <c r="CI500" s="124"/>
      <c r="CJ500" s="124"/>
      <c r="CK500" s="237"/>
      <c r="CL500" s="237"/>
      <c r="CM500" s="124"/>
      <c r="CN500" s="124"/>
      <c r="CO500" s="124"/>
    </row>
    <row r="501" spans="1:93" ht="15.75">
      <c r="A501" s="124">
        <v>11</v>
      </c>
      <c r="B501" s="373"/>
      <c r="C501" s="124"/>
      <c r="D501" s="124"/>
      <c r="E501" s="124"/>
      <c r="F501" s="124"/>
      <c r="G501" s="124"/>
      <c r="H501" s="124"/>
      <c r="I501" s="124"/>
      <c r="J501" s="124"/>
      <c r="K501" s="124"/>
      <c r="L501" s="225"/>
      <c r="M501" s="225"/>
      <c r="N501" s="124"/>
      <c r="O501" s="124"/>
      <c r="P501" s="124"/>
      <c r="R501" s="124">
        <v>11</v>
      </c>
      <c r="S501" s="373"/>
      <c r="T501" s="124"/>
      <c r="U501" s="124"/>
      <c r="V501" s="220"/>
      <c r="W501" s="220"/>
      <c r="X501" s="220"/>
      <c r="Y501" s="220"/>
      <c r="Z501" s="220"/>
      <c r="AA501" s="220"/>
      <c r="AB501" s="220"/>
      <c r="AC501" s="281"/>
      <c r="AD501" s="281"/>
      <c r="AE501" s="220"/>
      <c r="AF501" s="220"/>
      <c r="AG501" s="124"/>
      <c r="AI501" s="124">
        <v>11</v>
      </c>
      <c r="AJ501" s="373"/>
      <c r="AK501" s="124"/>
      <c r="AL501" s="124"/>
      <c r="AM501" s="124"/>
      <c r="AN501" s="124"/>
      <c r="AO501" s="124"/>
      <c r="AP501" s="124"/>
      <c r="AQ501" s="124"/>
      <c r="AR501" s="225"/>
      <c r="AS501" s="225"/>
      <c r="AT501" s="124"/>
      <c r="AU501" s="124"/>
      <c r="AV501" s="375"/>
      <c r="AX501" s="124">
        <v>11</v>
      </c>
      <c r="AY501" s="373"/>
      <c r="AZ501" s="124"/>
      <c r="BA501" s="124"/>
      <c r="BB501" s="124"/>
      <c r="BC501" s="124"/>
      <c r="BD501" s="124"/>
      <c r="BE501" s="124"/>
      <c r="BF501" s="124"/>
      <c r="BG501" s="271"/>
      <c r="BH501" s="271"/>
      <c r="BI501" s="124"/>
      <c r="BJ501" s="124"/>
      <c r="BK501" s="375"/>
      <c r="BM501" s="124">
        <v>11</v>
      </c>
      <c r="BN501" s="373"/>
      <c r="BO501" s="124"/>
      <c r="BP501" s="124"/>
      <c r="BQ501" s="124"/>
      <c r="BR501" s="124"/>
      <c r="BS501" s="124"/>
      <c r="BT501" s="124"/>
      <c r="BU501" s="124"/>
      <c r="BV501" s="237"/>
      <c r="BW501" s="237"/>
      <c r="BX501" s="124"/>
      <c r="BY501" s="124"/>
      <c r="BZ501" s="124"/>
      <c r="CB501" s="124">
        <v>11</v>
      </c>
      <c r="CC501" s="373"/>
      <c r="CD501" s="124"/>
      <c r="CE501" s="124"/>
      <c r="CF501" s="124"/>
      <c r="CG501" s="124"/>
      <c r="CH501" s="124"/>
      <c r="CI501" s="124"/>
      <c r="CJ501" s="124"/>
      <c r="CK501" s="237"/>
      <c r="CL501" s="237"/>
      <c r="CM501" s="124"/>
      <c r="CN501" s="124"/>
      <c r="CO501" s="124"/>
    </row>
    <row r="502" spans="1:93" ht="15.75">
      <c r="A502" s="124">
        <v>12</v>
      </c>
      <c r="B502" s="373"/>
      <c r="C502" s="124"/>
      <c r="D502" s="124"/>
      <c r="E502" s="124"/>
      <c r="F502" s="124"/>
      <c r="G502" s="124"/>
      <c r="H502" s="124"/>
      <c r="I502" s="124"/>
      <c r="J502" s="124"/>
      <c r="K502" s="124"/>
      <c r="L502" s="225"/>
      <c r="M502" s="225"/>
      <c r="N502" s="124"/>
      <c r="O502" s="124"/>
      <c r="P502" s="124"/>
      <c r="R502" s="124">
        <v>12</v>
      </c>
      <c r="S502" s="373"/>
      <c r="T502" s="124"/>
      <c r="U502" s="124"/>
      <c r="V502" s="220"/>
      <c r="W502" s="220"/>
      <c r="X502" s="220"/>
      <c r="Y502" s="220"/>
      <c r="Z502" s="220"/>
      <c r="AA502" s="220"/>
      <c r="AB502" s="220"/>
      <c r="AC502" s="281"/>
      <c r="AD502" s="281"/>
      <c r="AE502" s="220"/>
      <c r="AF502" s="220"/>
      <c r="AG502" s="124"/>
      <c r="AI502" s="124">
        <v>12</v>
      </c>
      <c r="AJ502" s="373"/>
      <c r="AK502" s="124"/>
      <c r="AL502" s="124"/>
      <c r="AM502" s="124"/>
      <c r="AN502" s="124"/>
      <c r="AO502" s="124"/>
      <c r="AP502" s="124"/>
      <c r="AQ502" s="124"/>
      <c r="AR502" s="225"/>
      <c r="AS502" s="225"/>
      <c r="AT502" s="124"/>
      <c r="AU502" s="124"/>
      <c r="AV502" s="375"/>
      <c r="AX502" s="124">
        <v>12</v>
      </c>
      <c r="AY502" s="373"/>
      <c r="AZ502" s="124"/>
      <c r="BA502" s="124"/>
      <c r="BB502" s="124"/>
      <c r="BC502" s="124"/>
      <c r="BD502" s="124"/>
      <c r="BE502" s="124"/>
      <c r="BF502" s="124"/>
      <c r="BG502" s="271"/>
      <c r="BH502" s="271"/>
      <c r="BI502" s="124"/>
      <c r="BJ502" s="124"/>
      <c r="BK502" s="375"/>
      <c r="BM502" s="124">
        <v>12</v>
      </c>
      <c r="BN502" s="373"/>
      <c r="BO502" s="124"/>
      <c r="BP502" s="124"/>
      <c r="BQ502" s="124"/>
      <c r="BR502" s="124"/>
      <c r="BS502" s="124"/>
      <c r="BT502" s="124"/>
      <c r="BU502" s="124"/>
      <c r="BV502" s="237"/>
      <c r="BW502" s="237"/>
      <c r="BX502" s="124"/>
      <c r="BY502" s="124"/>
      <c r="BZ502" s="124"/>
      <c r="CB502" s="124">
        <v>12</v>
      </c>
      <c r="CC502" s="373"/>
      <c r="CD502" s="124"/>
      <c r="CE502" s="124"/>
      <c r="CF502" s="124"/>
      <c r="CG502" s="124"/>
      <c r="CH502" s="124"/>
      <c r="CI502" s="124"/>
      <c r="CJ502" s="124"/>
      <c r="CK502" s="237"/>
      <c r="CL502" s="237"/>
      <c r="CM502" s="124"/>
      <c r="CN502" s="124"/>
      <c r="CO502" s="124"/>
    </row>
    <row r="503" spans="1:93" ht="15.75">
      <c r="A503" s="124">
        <v>13</v>
      </c>
      <c r="B503" s="373"/>
      <c r="C503" s="124"/>
      <c r="D503" s="124"/>
      <c r="E503" s="124"/>
      <c r="F503" s="124"/>
      <c r="G503" s="124"/>
      <c r="H503" s="124"/>
      <c r="I503" s="124"/>
      <c r="J503" s="124"/>
      <c r="K503" s="124"/>
      <c r="L503" s="225"/>
      <c r="M503" s="225"/>
      <c r="N503" s="124"/>
      <c r="O503" s="124"/>
      <c r="P503" s="124"/>
      <c r="R503" s="124">
        <v>13</v>
      </c>
      <c r="S503" s="373"/>
      <c r="T503" s="124"/>
      <c r="U503" s="124"/>
      <c r="V503" s="220"/>
      <c r="W503" s="220"/>
      <c r="X503" s="220"/>
      <c r="Y503" s="220"/>
      <c r="Z503" s="220"/>
      <c r="AA503" s="220"/>
      <c r="AB503" s="220"/>
      <c r="AC503" s="281"/>
      <c r="AD503" s="281"/>
      <c r="AE503" s="220"/>
      <c r="AF503" s="220"/>
      <c r="AG503" s="124"/>
      <c r="AI503" s="124">
        <v>13</v>
      </c>
      <c r="AJ503" s="373"/>
      <c r="AK503" s="124"/>
      <c r="AL503" s="124"/>
      <c r="AM503" s="124"/>
      <c r="AN503" s="124"/>
      <c r="AO503" s="124"/>
      <c r="AP503" s="124"/>
      <c r="AQ503" s="124"/>
      <c r="AR503" s="225"/>
      <c r="AS503" s="225"/>
      <c r="AT503" s="124"/>
      <c r="AU503" s="124"/>
      <c r="AV503" s="375"/>
      <c r="AX503" s="124">
        <v>13</v>
      </c>
      <c r="AY503" s="373"/>
      <c r="AZ503" s="124"/>
      <c r="BA503" s="124"/>
      <c r="BB503" s="124"/>
      <c r="BC503" s="124"/>
      <c r="BD503" s="124"/>
      <c r="BE503" s="124"/>
      <c r="BF503" s="124"/>
      <c r="BG503" s="271"/>
      <c r="BH503" s="271"/>
      <c r="BI503" s="124"/>
      <c r="BJ503" s="124"/>
      <c r="BK503" s="375"/>
      <c r="BM503" s="124">
        <v>13</v>
      </c>
      <c r="BN503" s="373"/>
      <c r="BO503" s="124"/>
      <c r="BP503" s="124"/>
      <c r="BQ503" s="124"/>
      <c r="BR503" s="124"/>
      <c r="BS503" s="124"/>
      <c r="BT503" s="124"/>
      <c r="BU503" s="124"/>
      <c r="BV503" s="237"/>
      <c r="BW503" s="237"/>
      <c r="BX503" s="124"/>
      <c r="BY503" s="124"/>
      <c r="BZ503" s="124"/>
      <c r="CB503" s="124">
        <v>13</v>
      </c>
      <c r="CC503" s="373"/>
      <c r="CD503" s="124"/>
      <c r="CE503" s="124"/>
      <c r="CF503" s="124"/>
      <c r="CG503" s="124"/>
      <c r="CH503" s="124"/>
      <c r="CI503" s="124"/>
      <c r="CJ503" s="124"/>
      <c r="CK503" s="237"/>
      <c r="CL503" s="237"/>
      <c r="CM503" s="124"/>
      <c r="CN503" s="124"/>
      <c r="CO503" s="124"/>
    </row>
    <row r="504" spans="1:93" ht="15.75">
      <c r="A504" s="124">
        <v>14</v>
      </c>
      <c r="B504" s="373"/>
      <c r="C504" s="124"/>
      <c r="D504" s="124"/>
      <c r="E504" s="124"/>
      <c r="F504" s="124"/>
      <c r="G504" s="124"/>
      <c r="H504" s="124"/>
      <c r="I504" s="124"/>
      <c r="J504" s="124"/>
      <c r="K504" s="124"/>
      <c r="L504" s="225"/>
      <c r="M504" s="225"/>
      <c r="N504" s="124"/>
      <c r="O504" s="124"/>
      <c r="P504" s="124"/>
      <c r="R504" s="124">
        <v>14</v>
      </c>
      <c r="S504" s="373"/>
      <c r="T504" s="124"/>
      <c r="U504" s="124"/>
      <c r="V504" s="220"/>
      <c r="W504" s="220"/>
      <c r="X504" s="220"/>
      <c r="Y504" s="220"/>
      <c r="Z504" s="220"/>
      <c r="AA504" s="220"/>
      <c r="AB504" s="220"/>
      <c r="AC504" s="281"/>
      <c r="AD504" s="281"/>
      <c r="AE504" s="220"/>
      <c r="AF504" s="220"/>
      <c r="AG504" s="124"/>
      <c r="AI504" s="124">
        <v>14</v>
      </c>
      <c r="AJ504" s="373"/>
      <c r="AK504" s="124"/>
      <c r="AL504" s="124"/>
      <c r="AM504" s="124"/>
      <c r="AN504" s="124"/>
      <c r="AO504" s="124"/>
      <c r="AP504" s="124"/>
      <c r="AQ504" s="124"/>
      <c r="AR504" s="225"/>
      <c r="AS504" s="225"/>
      <c r="AT504" s="124"/>
      <c r="AU504" s="124"/>
      <c r="AV504" s="375"/>
      <c r="AX504" s="124">
        <v>14</v>
      </c>
      <c r="AY504" s="373"/>
      <c r="AZ504" s="124"/>
      <c r="BA504" s="124"/>
      <c r="BB504" s="124"/>
      <c r="BC504" s="124"/>
      <c r="BD504" s="124"/>
      <c r="BE504" s="124"/>
      <c r="BF504" s="124"/>
      <c r="BG504" s="271"/>
      <c r="BH504" s="271"/>
      <c r="BI504" s="124"/>
      <c r="BJ504" s="124"/>
      <c r="BK504" s="375"/>
      <c r="BM504" s="124">
        <v>14</v>
      </c>
      <c r="BN504" s="373"/>
      <c r="BO504" s="124"/>
      <c r="BP504" s="124"/>
      <c r="BQ504" s="124"/>
      <c r="BR504" s="124"/>
      <c r="BS504" s="124"/>
      <c r="BT504" s="124"/>
      <c r="BU504" s="124"/>
      <c r="BV504" s="237"/>
      <c r="BW504" s="237"/>
      <c r="BX504" s="124"/>
      <c r="BY504" s="124"/>
      <c r="BZ504" s="124"/>
      <c r="CB504" s="124">
        <v>14</v>
      </c>
      <c r="CC504" s="373"/>
      <c r="CD504" s="124"/>
      <c r="CE504" s="124"/>
      <c r="CF504" s="124"/>
      <c r="CG504" s="124"/>
      <c r="CH504" s="124"/>
      <c r="CI504" s="124"/>
      <c r="CJ504" s="124"/>
      <c r="CK504" s="237"/>
      <c r="CL504" s="237"/>
      <c r="CM504" s="124"/>
      <c r="CN504" s="124"/>
      <c r="CO504" s="124"/>
    </row>
    <row r="505" spans="1:93" ht="15.75">
      <c r="A505" s="124">
        <v>15</v>
      </c>
      <c r="B505" s="373"/>
      <c r="C505" s="124"/>
      <c r="D505" s="124"/>
      <c r="E505" s="124"/>
      <c r="F505" s="124"/>
      <c r="G505" s="124"/>
      <c r="H505" s="124"/>
      <c r="I505" s="124"/>
      <c r="J505" s="124"/>
      <c r="K505" s="124"/>
      <c r="L505" s="225"/>
      <c r="M505" s="225"/>
      <c r="N505" s="124"/>
      <c r="O505" s="124"/>
      <c r="P505" s="124"/>
      <c r="R505" s="124">
        <v>15</v>
      </c>
      <c r="S505" s="373"/>
      <c r="T505" s="124"/>
      <c r="U505" s="124"/>
      <c r="V505" s="220"/>
      <c r="W505" s="220"/>
      <c r="X505" s="220"/>
      <c r="Y505" s="220"/>
      <c r="Z505" s="220"/>
      <c r="AA505" s="220"/>
      <c r="AB505" s="220"/>
      <c r="AC505" s="281"/>
      <c r="AD505" s="281"/>
      <c r="AE505" s="220"/>
      <c r="AF505" s="220"/>
      <c r="AG505" s="124"/>
      <c r="AI505" s="124">
        <v>15</v>
      </c>
      <c r="AJ505" s="373"/>
      <c r="AK505" s="124"/>
      <c r="AL505" s="124"/>
      <c r="AM505" s="124"/>
      <c r="AN505" s="124"/>
      <c r="AO505" s="124"/>
      <c r="AP505" s="124"/>
      <c r="AQ505" s="124"/>
      <c r="AR505" s="225"/>
      <c r="AS505" s="225"/>
      <c r="AT505" s="124"/>
      <c r="AU505" s="124"/>
      <c r="AV505" s="376"/>
      <c r="AX505" s="124">
        <v>15</v>
      </c>
      <c r="AY505" s="373"/>
      <c r="AZ505" s="124"/>
      <c r="BA505" s="124"/>
      <c r="BB505" s="124"/>
      <c r="BC505" s="124"/>
      <c r="BD505" s="124"/>
      <c r="BE505" s="124"/>
      <c r="BF505" s="124"/>
      <c r="BG505" s="271"/>
      <c r="BH505" s="271"/>
      <c r="BI505" s="124"/>
      <c r="BJ505" s="124"/>
      <c r="BK505" s="376"/>
      <c r="BM505" s="124">
        <v>15</v>
      </c>
      <c r="BN505" s="373"/>
      <c r="BO505" s="124"/>
      <c r="BP505" s="124"/>
      <c r="BQ505" s="124"/>
      <c r="BR505" s="124"/>
      <c r="BS505" s="124"/>
      <c r="BT505" s="124"/>
      <c r="BU505" s="124"/>
      <c r="BV505" s="237"/>
      <c r="BW505" s="237"/>
      <c r="BX505" s="124"/>
      <c r="BY505" s="124"/>
      <c r="BZ505" s="124"/>
      <c r="CB505" s="124">
        <v>15</v>
      </c>
      <c r="CC505" s="373"/>
      <c r="CD505" s="124"/>
      <c r="CE505" s="124"/>
      <c r="CF505" s="124"/>
      <c r="CG505" s="124"/>
      <c r="CH505" s="124"/>
      <c r="CI505" s="124"/>
      <c r="CJ505" s="124"/>
      <c r="CK505" s="237"/>
      <c r="CL505" s="237"/>
      <c r="CM505" s="124"/>
      <c r="CN505" s="124"/>
      <c r="CO505" s="124"/>
    </row>
    <row r="506" spans="1:93" ht="15.75">
      <c r="A506" s="363" t="s">
        <v>1381</v>
      </c>
      <c r="B506" s="363"/>
      <c r="C506" s="276"/>
      <c r="D506" s="276"/>
      <c r="E506" s="220">
        <f>SUM(E491:E505)</f>
        <v>479</v>
      </c>
      <c r="F506" s="220">
        <f>SUM(F491:F505)</f>
        <v>224</v>
      </c>
      <c r="G506" s="220"/>
      <c r="H506" s="220"/>
      <c r="I506" s="220"/>
      <c r="J506" s="220">
        <f>SUM(J491:J505)</f>
        <v>0</v>
      </c>
      <c r="K506" s="220">
        <f>SUM(K491:K505)</f>
        <v>0</v>
      </c>
      <c r="L506" s="225">
        <f>IF(F506=0,0,(F506/E506*100))</f>
        <v>46.764091858037574</v>
      </c>
      <c r="M506" s="225">
        <f>IF(K506=0,0,(K506/J506*100))</f>
        <v>0</v>
      </c>
      <c r="N506" s="124"/>
      <c r="O506" s="124"/>
      <c r="P506" s="124"/>
      <c r="R506" s="363" t="s">
        <v>1381</v>
      </c>
      <c r="S506" s="363"/>
      <c r="T506" s="277"/>
      <c r="U506" s="277"/>
      <c r="V506" s="220">
        <f>SUM(V491:V505)</f>
        <v>415</v>
      </c>
      <c r="W506" s="220">
        <f>SUM(W491:W505)</f>
        <v>224</v>
      </c>
      <c r="X506" s="220"/>
      <c r="Y506" s="220"/>
      <c r="Z506" s="220"/>
      <c r="AA506" s="220">
        <f>SUM(AA491:AA505)</f>
        <v>0</v>
      </c>
      <c r="AB506" s="220">
        <f>SUM(AB491:AB505)</f>
        <v>0</v>
      </c>
      <c r="AC506" s="281">
        <f>IF(W506=0,0,(W506/V506*100))</f>
        <v>53.975903614457835</v>
      </c>
      <c r="AD506" s="281">
        <f>IF(AB506=0,0,(AB506/AA506*100))</f>
        <v>0</v>
      </c>
      <c r="AE506" s="220"/>
      <c r="AF506" s="220"/>
      <c r="AG506" s="124"/>
      <c r="AI506" s="377" t="s">
        <v>1381</v>
      </c>
      <c r="AJ506" s="377"/>
      <c r="AK506" s="124"/>
      <c r="AL506" s="124"/>
      <c r="AM506" s="124">
        <f>SUM(AM491:AM505)</f>
        <v>300</v>
      </c>
      <c r="AN506" s="124">
        <f>SUM(AN491:AN505)</f>
        <v>268</v>
      </c>
      <c r="AO506" s="124"/>
      <c r="AP506" s="124">
        <f>SUM(AP491:AP505)</f>
        <v>0</v>
      </c>
      <c r="AQ506" s="124">
        <f>SUM(AQ491:AQ505)</f>
        <v>0</v>
      </c>
      <c r="AR506" s="225">
        <f>IF(AN506=0,0,(AN506/AM506*100))</f>
        <v>89.333333333333329</v>
      </c>
      <c r="AS506" s="225">
        <f>IF(AQ506=0,0,(AQ506/AP506*100))</f>
        <v>0</v>
      </c>
      <c r="AT506" s="124"/>
      <c r="AU506" s="124"/>
      <c r="AV506" s="241"/>
      <c r="AX506" s="377" t="s">
        <v>1381</v>
      </c>
      <c r="AY506" s="377"/>
      <c r="AZ506" s="124"/>
      <c r="BA506" s="124"/>
      <c r="BB506" s="124">
        <f>SUM(BB491:BB505)</f>
        <v>0</v>
      </c>
      <c r="BC506" s="124">
        <f>SUM(BC491:BC505)</f>
        <v>0</v>
      </c>
      <c r="BD506" s="124"/>
      <c r="BE506" s="124">
        <f>SUM(BE491:BE505)</f>
        <v>0</v>
      </c>
      <c r="BF506" s="124">
        <f>SUM(BF491:BF505)</f>
        <v>0</v>
      </c>
      <c r="BG506" s="270">
        <f>IF(BC506=0,0,(BC506/BB506*100))</f>
        <v>0</v>
      </c>
      <c r="BH506" s="270">
        <f>IF(BF506=0,0,(BF506/BE506*100))</f>
        <v>0</v>
      </c>
      <c r="BI506" s="124"/>
      <c r="BJ506" s="124"/>
      <c r="BK506" s="124"/>
      <c r="BM506" s="377" t="s">
        <v>1381</v>
      </c>
      <c r="BN506" s="377"/>
      <c r="BO506" s="124"/>
      <c r="BP506" s="124"/>
      <c r="BQ506" s="124">
        <f>SUM(BQ491:BQ505)</f>
        <v>0</v>
      </c>
      <c r="BR506" s="124">
        <f>SUM(BR491:BR505)</f>
        <v>0</v>
      </c>
      <c r="BS506" s="124"/>
      <c r="BT506" s="124">
        <f>SUM(BT491:BT505)</f>
        <v>0</v>
      </c>
      <c r="BU506" s="124">
        <f>SUM(BU491:BU505)</f>
        <v>0</v>
      </c>
      <c r="BV506" s="225">
        <f>IF(BR506=0,0,(BR506/BQ506*100))</f>
        <v>0</v>
      </c>
      <c r="BW506" s="225">
        <f>IF(BU506=0,0,(BU506/BT506*100))</f>
        <v>0</v>
      </c>
      <c r="BX506" s="124"/>
      <c r="BY506" s="124"/>
      <c r="BZ506" s="124"/>
      <c r="CB506" s="377" t="s">
        <v>1381</v>
      </c>
      <c r="CC506" s="377"/>
      <c r="CD506" s="124"/>
      <c r="CE506" s="124"/>
      <c r="CF506" s="124">
        <f>SUM(CF491:CF505)</f>
        <v>0</v>
      </c>
      <c r="CG506" s="124">
        <f>SUM(CG491:CG505)</f>
        <v>0</v>
      </c>
      <c r="CH506" s="124"/>
      <c r="CI506" s="124">
        <f>SUM(CI491:CI505)</f>
        <v>0</v>
      </c>
      <c r="CJ506" s="124">
        <f>SUM(CJ491:CJ505)</f>
        <v>0</v>
      </c>
      <c r="CK506" s="225">
        <f>IF(CG506=0,0,(CG506/CF506*100))</f>
        <v>0</v>
      </c>
      <c r="CL506" s="225">
        <f>IF(CJ506=0,0,(CJ506/CI506*100))</f>
        <v>0</v>
      </c>
      <c r="CM506" s="124"/>
      <c r="CN506" s="124"/>
      <c r="CO506" s="124"/>
    </row>
    <row r="507" spans="1:93">
      <c r="A507" s="124">
        <v>1</v>
      </c>
      <c r="B507" s="368" t="s">
        <v>804</v>
      </c>
      <c r="C507" s="31" t="s">
        <v>486</v>
      </c>
      <c r="D507" s="32" t="s">
        <v>487</v>
      </c>
      <c r="E507" s="124">
        <v>10</v>
      </c>
      <c r="F507" s="124">
        <v>10</v>
      </c>
      <c r="G507" s="124"/>
      <c r="H507" s="124"/>
      <c r="I507" s="124"/>
      <c r="J507" s="124"/>
      <c r="K507" s="124"/>
      <c r="L507" s="124"/>
      <c r="M507" s="124"/>
      <c r="N507" s="124"/>
      <c r="O507" s="124"/>
      <c r="P507" s="373"/>
      <c r="R507" s="124">
        <v>1</v>
      </c>
      <c r="S507" s="368" t="s">
        <v>804</v>
      </c>
      <c r="T507" s="31" t="s">
        <v>817</v>
      </c>
      <c r="U507" s="32" t="s">
        <v>818</v>
      </c>
      <c r="V507" s="220">
        <v>20</v>
      </c>
      <c r="W507" s="220">
        <v>10</v>
      </c>
      <c r="X507" s="124"/>
      <c r="Y507" s="124"/>
      <c r="Z507" s="124"/>
      <c r="AA507" s="124"/>
      <c r="AB507" s="124"/>
      <c r="AC507" s="280"/>
      <c r="AD507" s="280"/>
      <c r="AE507" s="124"/>
      <c r="AF507" s="124"/>
      <c r="AG507" s="374"/>
      <c r="AI507" s="124">
        <v>1</v>
      </c>
      <c r="AJ507" s="373" t="s">
        <v>804</v>
      </c>
      <c r="AK507" s="31" t="s">
        <v>480</v>
      </c>
      <c r="AL507" s="32" t="s">
        <v>481</v>
      </c>
      <c r="AM507" s="124">
        <v>20</v>
      </c>
      <c r="AN507" s="124">
        <v>10</v>
      </c>
      <c r="AO507" s="124"/>
      <c r="AP507" s="124"/>
      <c r="AQ507" s="124"/>
      <c r="AR507" s="124"/>
      <c r="AS507" s="124"/>
      <c r="AT507" s="124"/>
      <c r="AU507" s="124"/>
      <c r="AV507" s="374"/>
      <c r="AX507" s="124">
        <v>1</v>
      </c>
      <c r="AY507" s="373" t="s">
        <v>804</v>
      </c>
      <c r="AZ507" s="31" t="s">
        <v>817</v>
      </c>
      <c r="BA507" s="32" t="s">
        <v>818</v>
      </c>
      <c r="BB507" s="124">
        <v>10</v>
      </c>
      <c r="BC507" s="124">
        <v>10</v>
      </c>
      <c r="BD507" s="124"/>
      <c r="BE507" s="124"/>
      <c r="BF507" s="124"/>
      <c r="BG507" s="271"/>
      <c r="BH507" s="271"/>
      <c r="BI507" s="124"/>
      <c r="BJ507" s="124"/>
      <c r="BK507" s="374" t="s">
        <v>1471</v>
      </c>
      <c r="BM507" s="124">
        <v>1</v>
      </c>
      <c r="BN507" s="373" t="s">
        <v>804</v>
      </c>
      <c r="BO507" s="31"/>
      <c r="BP507" s="32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377"/>
      <c r="CB507" s="124">
        <v>1</v>
      </c>
      <c r="CC507" s="373" t="s">
        <v>804</v>
      </c>
      <c r="CD507" s="229"/>
      <c r="CE507" s="229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377"/>
    </row>
    <row r="508" spans="1:93" ht="30">
      <c r="A508" s="124">
        <v>2</v>
      </c>
      <c r="B508" s="368"/>
      <c r="C508" s="31" t="s">
        <v>827</v>
      </c>
      <c r="D508" s="32" t="s">
        <v>828</v>
      </c>
      <c r="E508" s="124">
        <v>17</v>
      </c>
      <c r="F508" s="124">
        <v>17</v>
      </c>
      <c r="G508" s="124"/>
      <c r="H508" s="124"/>
      <c r="I508" s="124"/>
      <c r="J508" s="124"/>
      <c r="K508" s="124"/>
      <c r="L508" s="124"/>
      <c r="M508" s="124"/>
      <c r="N508" s="124"/>
      <c r="O508" s="124"/>
      <c r="P508" s="373"/>
      <c r="R508" s="124">
        <v>2</v>
      </c>
      <c r="S508" s="368"/>
      <c r="T508" s="31" t="s">
        <v>835</v>
      </c>
      <c r="U508" s="32" t="s">
        <v>836</v>
      </c>
      <c r="V508" s="220">
        <v>20</v>
      </c>
      <c r="W508" s="220"/>
      <c r="X508" s="124"/>
      <c r="Y508" s="124"/>
      <c r="Z508" s="124"/>
      <c r="AA508" s="124"/>
      <c r="AB508" s="124"/>
      <c r="AC508" s="280"/>
      <c r="AD508" s="280"/>
      <c r="AE508" s="124"/>
      <c r="AF508" s="124"/>
      <c r="AG508" s="375"/>
      <c r="AI508" s="124">
        <v>2</v>
      </c>
      <c r="AJ508" s="373"/>
      <c r="AK508" s="31" t="s">
        <v>482</v>
      </c>
      <c r="AL508" s="32" t="s">
        <v>483</v>
      </c>
      <c r="AM508" s="124">
        <v>10</v>
      </c>
      <c r="AN508" s="124"/>
      <c r="AO508" s="124"/>
      <c r="AP508" s="124"/>
      <c r="AQ508" s="124"/>
      <c r="AR508" s="124"/>
      <c r="AS508" s="124"/>
      <c r="AT508" s="124"/>
      <c r="AU508" s="124"/>
      <c r="AV508" s="375"/>
      <c r="AX508" s="124">
        <v>2</v>
      </c>
      <c r="AY508" s="373"/>
      <c r="AZ508" s="31" t="s">
        <v>835</v>
      </c>
      <c r="BA508" s="32" t="s">
        <v>836</v>
      </c>
      <c r="BB508" s="124">
        <v>20</v>
      </c>
      <c r="BC508" s="124"/>
      <c r="BD508" s="124"/>
      <c r="BE508" s="124"/>
      <c r="BF508" s="124"/>
      <c r="BG508" s="271"/>
      <c r="BH508" s="271"/>
      <c r="BI508" s="124"/>
      <c r="BJ508" s="124"/>
      <c r="BK508" s="375"/>
      <c r="BM508" s="124">
        <v>2</v>
      </c>
      <c r="BN508" s="373"/>
      <c r="BO508" s="31"/>
      <c r="BP508" s="32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377"/>
      <c r="CB508" s="124">
        <v>2</v>
      </c>
      <c r="CC508" s="373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377"/>
    </row>
    <row r="509" spans="1:93" ht="45">
      <c r="A509" s="124">
        <v>3</v>
      </c>
      <c r="B509" s="368"/>
      <c r="C509" s="31" t="s">
        <v>825</v>
      </c>
      <c r="D509" s="32" t="s">
        <v>826</v>
      </c>
      <c r="E509" s="124">
        <v>11</v>
      </c>
      <c r="F509" s="124">
        <v>11</v>
      </c>
      <c r="G509" s="124"/>
      <c r="H509" s="124"/>
      <c r="I509" s="124"/>
      <c r="J509" s="124"/>
      <c r="K509" s="124"/>
      <c r="L509" s="124"/>
      <c r="M509" s="124"/>
      <c r="N509" s="124"/>
      <c r="O509" s="124"/>
      <c r="P509" s="373"/>
      <c r="R509" s="124">
        <v>3</v>
      </c>
      <c r="S509" s="368"/>
      <c r="T509" s="62" t="s">
        <v>839</v>
      </c>
      <c r="U509" s="63" t="s">
        <v>840</v>
      </c>
      <c r="V509" s="220">
        <v>20</v>
      </c>
      <c r="W509" s="220">
        <v>20</v>
      </c>
      <c r="X509" s="124"/>
      <c r="Y509" s="124"/>
      <c r="Z509" s="124"/>
      <c r="AA509" s="124"/>
      <c r="AB509" s="124"/>
      <c r="AC509" s="280"/>
      <c r="AD509" s="280"/>
      <c r="AE509" s="124"/>
      <c r="AF509" s="124"/>
      <c r="AG509" s="375"/>
      <c r="AI509" s="124">
        <v>3</v>
      </c>
      <c r="AJ509" s="373"/>
      <c r="AK509" s="31" t="s">
        <v>476</v>
      </c>
      <c r="AL509" s="32" t="s">
        <v>477</v>
      </c>
      <c r="AM509" s="124">
        <v>10</v>
      </c>
      <c r="AN509" s="124"/>
      <c r="AO509" s="124"/>
      <c r="AP509" s="124"/>
      <c r="AQ509" s="124"/>
      <c r="AR509" s="124"/>
      <c r="AS509" s="124"/>
      <c r="AT509" s="124"/>
      <c r="AU509" s="124"/>
      <c r="AV509" s="375"/>
      <c r="AX509" s="124">
        <v>3</v>
      </c>
      <c r="AY509" s="373"/>
      <c r="AZ509" s="62" t="s">
        <v>839</v>
      </c>
      <c r="BA509" s="63" t="s">
        <v>840</v>
      </c>
      <c r="BB509" s="124">
        <v>20</v>
      </c>
      <c r="BC509" s="124">
        <v>20</v>
      </c>
      <c r="BD509" s="124"/>
      <c r="BE509" s="124"/>
      <c r="BF509" s="124"/>
      <c r="BG509" s="271"/>
      <c r="BH509" s="271"/>
      <c r="BI509" s="124"/>
      <c r="BJ509" s="124"/>
      <c r="BK509" s="375"/>
      <c r="BM509" s="124">
        <v>3</v>
      </c>
      <c r="BN509" s="373"/>
      <c r="BO509" s="229"/>
      <c r="BP509" s="32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377"/>
      <c r="CB509" s="124">
        <v>3</v>
      </c>
      <c r="CC509" s="373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377"/>
    </row>
    <row r="510" spans="1:93">
      <c r="A510" s="124">
        <v>4</v>
      </c>
      <c r="B510" s="368"/>
      <c r="C510" s="31" t="s">
        <v>835</v>
      </c>
      <c r="D510" s="32" t="s">
        <v>836</v>
      </c>
      <c r="E510" s="124">
        <v>20</v>
      </c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373"/>
      <c r="R510" s="124">
        <v>4</v>
      </c>
      <c r="S510" s="368"/>
      <c r="T510" s="31"/>
      <c r="U510" s="32"/>
      <c r="V510" s="220"/>
      <c r="W510" s="220"/>
      <c r="X510" s="124"/>
      <c r="Y510" s="124"/>
      <c r="Z510" s="124"/>
      <c r="AA510" s="124"/>
      <c r="AB510" s="124"/>
      <c r="AC510" s="280"/>
      <c r="AD510" s="280"/>
      <c r="AE510" s="124"/>
      <c r="AF510" s="124"/>
      <c r="AG510" s="375"/>
      <c r="AI510" s="124">
        <v>4</v>
      </c>
      <c r="AJ510" s="373"/>
      <c r="AK510" s="31" t="s">
        <v>478</v>
      </c>
      <c r="AL510" s="32" t="s">
        <v>479</v>
      </c>
      <c r="AM510" s="124">
        <v>10</v>
      </c>
      <c r="AN510" s="124">
        <v>10</v>
      </c>
      <c r="AO510" s="124"/>
      <c r="AP510" s="124"/>
      <c r="AQ510" s="124"/>
      <c r="AR510" s="124"/>
      <c r="AS510" s="124"/>
      <c r="AT510" s="124"/>
      <c r="AU510" s="124"/>
      <c r="AV510" s="375"/>
      <c r="AX510" s="124">
        <v>4</v>
      </c>
      <c r="AY510" s="373"/>
      <c r="AZ510" s="229"/>
      <c r="BA510" s="229"/>
      <c r="BB510" s="124"/>
      <c r="BC510" s="124"/>
      <c r="BD510" s="124"/>
      <c r="BE510" s="124"/>
      <c r="BF510" s="124"/>
      <c r="BG510" s="271"/>
      <c r="BH510" s="271"/>
      <c r="BI510" s="124"/>
      <c r="BJ510" s="124"/>
      <c r="BK510" s="375"/>
      <c r="BM510" s="124">
        <v>4</v>
      </c>
      <c r="BN510" s="373"/>
      <c r="BO510" s="229"/>
      <c r="BP510" s="236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377"/>
      <c r="CB510" s="124">
        <v>4</v>
      </c>
      <c r="CC510" s="373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377"/>
    </row>
    <row r="511" spans="1:93">
      <c r="A511" s="124">
        <v>5</v>
      </c>
      <c r="B511" s="368"/>
      <c r="C511" s="31" t="s">
        <v>817</v>
      </c>
      <c r="D511" s="32" t="s">
        <v>818</v>
      </c>
      <c r="E511" s="124"/>
      <c r="F511" s="124">
        <v>12</v>
      </c>
      <c r="G511" s="124"/>
      <c r="H511" s="124"/>
      <c r="I511" s="124"/>
      <c r="J511" s="124"/>
      <c r="K511" s="124"/>
      <c r="L511" s="124"/>
      <c r="M511" s="124"/>
      <c r="N511" s="124"/>
      <c r="O511" s="124"/>
      <c r="P511" s="373"/>
      <c r="R511" s="124">
        <v>5</v>
      </c>
      <c r="S511" s="368"/>
      <c r="T511" s="124"/>
      <c r="U511" s="124"/>
      <c r="V511" s="220"/>
      <c r="W511" s="220"/>
      <c r="X511" s="124"/>
      <c r="Y511" s="124"/>
      <c r="Z511" s="124"/>
      <c r="AA511" s="124"/>
      <c r="AB511" s="124"/>
      <c r="AC511" s="280"/>
      <c r="AD511" s="280"/>
      <c r="AE511" s="124"/>
      <c r="AF511" s="124"/>
      <c r="AG511" s="375"/>
      <c r="AI511" s="124">
        <v>5</v>
      </c>
      <c r="AJ511" s="373"/>
      <c r="AK511" s="31" t="s">
        <v>757</v>
      </c>
      <c r="AL511" s="32" t="s">
        <v>758</v>
      </c>
      <c r="AM511" s="124">
        <v>9</v>
      </c>
      <c r="AN511" s="124">
        <v>9</v>
      </c>
      <c r="AO511" s="124"/>
      <c r="AP511" s="124"/>
      <c r="AQ511" s="124"/>
      <c r="AR511" s="124"/>
      <c r="AS511" s="124"/>
      <c r="AT511" s="124"/>
      <c r="AU511" s="124"/>
      <c r="AV511" s="375"/>
      <c r="AX511" s="124">
        <v>5</v>
      </c>
      <c r="AY511" s="373"/>
      <c r="AZ511" s="229"/>
      <c r="BA511" s="229"/>
      <c r="BB511" s="124"/>
      <c r="BC511" s="124"/>
      <c r="BD511" s="124"/>
      <c r="BE511" s="124"/>
      <c r="BF511" s="124"/>
      <c r="BG511" s="271"/>
      <c r="BH511" s="271"/>
      <c r="BI511" s="124"/>
      <c r="BJ511" s="124"/>
      <c r="BK511" s="375"/>
      <c r="BM511" s="124">
        <v>5</v>
      </c>
      <c r="BN511" s="373"/>
      <c r="BO511" s="229"/>
      <c r="BP511" s="229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377"/>
      <c r="CB511" s="124">
        <v>5</v>
      </c>
      <c r="CC511" s="373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377"/>
    </row>
    <row r="512" spans="1:93">
      <c r="A512" s="124">
        <v>6</v>
      </c>
      <c r="B512" s="368"/>
      <c r="C512" s="31"/>
      <c r="D512" s="32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373"/>
      <c r="R512" s="124">
        <v>6</v>
      </c>
      <c r="S512" s="368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280"/>
      <c r="AD512" s="280"/>
      <c r="AE512" s="124"/>
      <c r="AF512" s="124"/>
      <c r="AG512" s="375"/>
      <c r="AI512" s="124">
        <v>6</v>
      </c>
      <c r="AJ512" s="373"/>
      <c r="AK512" s="31" t="s">
        <v>759</v>
      </c>
      <c r="AL512" s="32" t="s">
        <v>760</v>
      </c>
      <c r="AM512" s="124">
        <v>3</v>
      </c>
      <c r="AN512" s="124">
        <v>3</v>
      </c>
      <c r="AO512" s="124"/>
      <c r="AP512" s="124"/>
      <c r="AQ512" s="124"/>
      <c r="AR512" s="124"/>
      <c r="AS512" s="124"/>
      <c r="AT512" s="124"/>
      <c r="AU512" s="124"/>
      <c r="AV512" s="375"/>
      <c r="AX512" s="124">
        <v>6</v>
      </c>
      <c r="AY512" s="373"/>
      <c r="AZ512" s="229"/>
      <c r="BA512" s="229"/>
      <c r="BB512" s="124"/>
      <c r="BC512" s="124"/>
      <c r="BD512" s="124"/>
      <c r="BE512" s="124"/>
      <c r="BF512" s="124"/>
      <c r="BG512" s="271"/>
      <c r="BH512" s="271"/>
      <c r="BI512" s="124"/>
      <c r="BJ512" s="124"/>
      <c r="BK512" s="375"/>
      <c r="BM512" s="124">
        <v>6</v>
      </c>
      <c r="BN512" s="373"/>
      <c r="BO512" s="124"/>
      <c r="BP512" s="268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377"/>
      <c r="CB512" s="124">
        <v>6</v>
      </c>
      <c r="CC512" s="373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377"/>
    </row>
    <row r="513" spans="1:93">
      <c r="A513" s="124">
        <v>7</v>
      </c>
      <c r="B513" s="368"/>
      <c r="C513" s="268"/>
      <c r="D513" s="268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373"/>
      <c r="R513" s="124">
        <v>7</v>
      </c>
      <c r="S513" s="368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280"/>
      <c r="AD513" s="280"/>
      <c r="AE513" s="124"/>
      <c r="AF513" s="124"/>
      <c r="AG513" s="375"/>
      <c r="AI513" s="124">
        <v>7</v>
      </c>
      <c r="AJ513" s="373"/>
      <c r="AK513" s="124"/>
      <c r="AL513" s="32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375"/>
      <c r="AX513" s="124">
        <v>7</v>
      </c>
      <c r="AY513" s="373"/>
      <c r="AZ513" s="229"/>
      <c r="BA513" s="229"/>
      <c r="BB513" s="124"/>
      <c r="BC513" s="124"/>
      <c r="BD513" s="124"/>
      <c r="BE513" s="124"/>
      <c r="BF513" s="124"/>
      <c r="BG513" s="271"/>
      <c r="BH513" s="271"/>
      <c r="BI513" s="124"/>
      <c r="BJ513" s="124"/>
      <c r="BK513" s="375"/>
      <c r="BM513" s="124">
        <v>7</v>
      </c>
      <c r="BN513" s="373"/>
      <c r="BO513" s="124"/>
      <c r="BP513" s="268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377"/>
      <c r="CB513" s="124">
        <v>7</v>
      </c>
      <c r="CC513" s="373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377"/>
    </row>
    <row r="514" spans="1:93">
      <c r="A514" s="124">
        <v>8</v>
      </c>
      <c r="B514" s="368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373"/>
      <c r="R514" s="124">
        <v>8</v>
      </c>
      <c r="S514" s="368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280"/>
      <c r="AD514" s="280"/>
      <c r="AE514" s="124"/>
      <c r="AF514" s="124"/>
      <c r="AG514" s="375"/>
      <c r="AI514" s="124">
        <v>8</v>
      </c>
      <c r="AJ514" s="373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375"/>
      <c r="AX514" s="124">
        <v>8</v>
      </c>
      <c r="AY514" s="373"/>
      <c r="AZ514" s="229"/>
      <c r="BA514" s="229"/>
      <c r="BB514" s="124"/>
      <c r="BC514" s="124"/>
      <c r="BD514" s="124"/>
      <c r="BE514" s="124"/>
      <c r="BF514" s="124"/>
      <c r="BG514" s="271"/>
      <c r="BH514" s="271"/>
      <c r="BI514" s="124"/>
      <c r="BJ514" s="124"/>
      <c r="BK514" s="375"/>
      <c r="BM514" s="124">
        <v>8</v>
      </c>
      <c r="BN514" s="373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377"/>
      <c r="CB514" s="124">
        <v>8</v>
      </c>
      <c r="CC514" s="373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377"/>
    </row>
    <row r="515" spans="1:93">
      <c r="A515" s="124">
        <v>9</v>
      </c>
      <c r="B515" s="368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373"/>
      <c r="R515" s="124">
        <v>9</v>
      </c>
      <c r="S515" s="368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280"/>
      <c r="AD515" s="280"/>
      <c r="AE515" s="124"/>
      <c r="AF515" s="124"/>
      <c r="AG515" s="375"/>
      <c r="AI515" s="124">
        <v>9</v>
      </c>
      <c r="AJ515" s="373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375"/>
      <c r="AX515" s="124">
        <v>9</v>
      </c>
      <c r="AY515" s="373"/>
      <c r="AZ515" s="268"/>
      <c r="BA515" s="268"/>
      <c r="BB515" s="124"/>
      <c r="BC515" s="124"/>
      <c r="BD515" s="124"/>
      <c r="BE515" s="124"/>
      <c r="BF515" s="124"/>
      <c r="BG515" s="271"/>
      <c r="BH515" s="271"/>
      <c r="BI515" s="124"/>
      <c r="BJ515" s="124"/>
      <c r="BK515" s="375"/>
      <c r="BM515" s="124">
        <v>9</v>
      </c>
      <c r="BN515" s="373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377"/>
      <c r="CB515" s="124">
        <v>9</v>
      </c>
      <c r="CC515" s="373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377"/>
    </row>
    <row r="516" spans="1:93">
      <c r="A516" s="124">
        <v>10</v>
      </c>
      <c r="B516" s="368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373"/>
      <c r="R516" s="124">
        <v>10</v>
      </c>
      <c r="S516" s="368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280"/>
      <c r="AD516" s="280"/>
      <c r="AE516" s="124"/>
      <c r="AF516" s="124"/>
      <c r="AG516" s="375"/>
      <c r="AI516" s="124">
        <v>10</v>
      </c>
      <c r="AJ516" s="373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375"/>
      <c r="AX516" s="124">
        <v>10</v>
      </c>
      <c r="AY516" s="373"/>
      <c r="AZ516" s="124"/>
      <c r="BA516" s="124"/>
      <c r="BB516" s="124"/>
      <c r="BC516" s="124"/>
      <c r="BD516" s="124"/>
      <c r="BE516" s="124"/>
      <c r="BF516" s="124"/>
      <c r="BG516" s="271"/>
      <c r="BH516" s="271"/>
      <c r="BI516" s="124"/>
      <c r="BJ516" s="124"/>
      <c r="BK516" s="375"/>
      <c r="BM516" s="124">
        <v>10</v>
      </c>
      <c r="BN516" s="373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377"/>
      <c r="CB516" s="124">
        <v>10</v>
      </c>
      <c r="CC516" s="373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377"/>
    </row>
    <row r="517" spans="1:93">
      <c r="A517" s="124">
        <v>11</v>
      </c>
      <c r="B517" s="368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373"/>
      <c r="R517" s="124">
        <v>11</v>
      </c>
      <c r="S517" s="368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280"/>
      <c r="AD517" s="280"/>
      <c r="AE517" s="124"/>
      <c r="AF517" s="124"/>
      <c r="AG517" s="375"/>
      <c r="AI517" s="124">
        <v>11</v>
      </c>
      <c r="AJ517" s="373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375"/>
      <c r="AX517" s="124">
        <v>11</v>
      </c>
      <c r="AY517" s="373"/>
      <c r="AZ517" s="124"/>
      <c r="BA517" s="124"/>
      <c r="BB517" s="124"/>
      <c r="BC517" s="124"/>
      <c r="BD517" s="124"/>
      <c r="BE517" s="124"/>
      <c r="BF517" s="124"/>
      <c r="BG517" s="271"/>
      <c r="BH517" s="271"/>
      <c r="BI517" s="124"/>
      <c r="BJ517" s="124"/>
      <c r="BK517" s="375"/>
      <c r="BM517" s="124">
        <v>11</v>
      </c>
      <c r="BN517" s="373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377"/>
      <c r="CB517" s="124">
        <v>11</v>
      </c>
      <c r="CC517" s="373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377"/>
    </row>
    <row r="518" spans="1:93">
      <c r="A518" s="124">
        <v>12</v>
      </c>
      <c r="B518" s="368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373"/>
      <c r="R518" s="124">
        <v>12</v>
      </c>
      <c r="S518" s="368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280"/>
      <c r="AD518" s="280"/>
      <c r="AE518" s="124"/>
      <c r="AF518" s="124"/>
      <c r="AG518" s="375"/>
      <c r="AI518" s="124">
        <v>12</v>
      </c>
      <c r="AJ518" s="373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375"/>
      <c r="AX518" s="124">
        <v>12</v>
      </c>
      <c r="AY518" s="373"/>
      <c r="AZ518" s="124"/>
      <c r="BA518" s="124"/>
      <c r="BB518" s="124"/>
      <c r="BC518" s="124"/>
      <c r="BD518" s="124"/>
      <c r="BE518" s="124"/>
      <c r="BF518" s="124"/>
      <c r="BG518" s="271"/>
      <c r="BH518" s="271"/>
      <c r="BI518" s="124"/>
      <c r="BJ518" s="124"/>
      <c r="BK518" s="375"/>
      <c r="BM518" s="124">
        <v>12</v>
      </c>
      <c r="BN518" s="373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377"/>
      <c r="CB518" s="124">
        <v>12</v>
      </c>
      <c r="CC518" s="373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377"/>
    </row>
    <row r="519" spans="1:93">
      <c r="A519" s="124">
        <v>13</v>
      </c>
      <c r="B519" s="368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373"/>
      <c r="R519" s="124">
        <v>13</v>
      </c>
      <c r="S519" s="368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280"/>
      <c r="AD519" s="280"/>
      <c r="AE519" s="124"/>
      <c r="AF519" s="124"/>
      <c r="AG519" s="375"/>
      <c r="AI519" s="124">
        <v>13</v>
      </c>
      <c r="AJ519" s="373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375"/>
      <c r="AX519" s="124">
        <v>13</v>
      </c>
      <c r="AY519" s="373"/>
      <c r="AZ519" s="124"/>
      <c r="BA519" s="124"/>
      <c r="BB519" s="124"/>
      <c r="BC519" s="124"/>
      <c r="BD519" s="124"/>
      <c r="BE519" s="124"/>
      <c r="BF519" s="124"/>
      <c r="BG519" s="271"/>
      <c r="BH519" s="271"/>
      <c r="BI519" s="124"/>
      <c r="BJ519" s="124"/>
      <c r="BK519" s="375"/>
      <c r="BM519" s="124">
        <v>13</v>
      </c>
      <c r="BN519" s="373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377"/>
      <c r="CB519" s="124">
        <v>13</v>
      </c>
      <c r="CC519" s="373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377"/>
    </row>
    <row r="520" spans="1:93">
      <c r="A520" s="124">
        <v>14</v>
      </c>
      <c r="B520" s="368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373"/>
      <c r="R520" s="124">
        <v>14</v>
      </c>
      <c r="S520" s="368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280"/>
      <c r="AD520" s="280"/>
      <c r="AE520" s="124"/>
      <c r="AF520" s="124"/>
      <c r="AG520" s="375"/>
      <c r="AI520" s="124">
        <v>14</v>
      </c>
      <c r="AJ520" s="373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375"/>
      <c r="AX520" s="124">
        <v>14</v>
      </c>
      <c r="AY520" s="373"/>
      <c r="AZ520" s="124"/>
      <c r="BA520" s="124"/>
      <c r="BB520" s="124"/>
      <c r="BC520" s="124"/>
      <c r="BD520" s="124"/>
      <c r="BE520" s="124"/>
      <c r="BF520" s="124"/>
      <c r="BG520" s="271"/>
      <c r="BH520" s="271"/>
      <c r="BI520" s="124"/>
      <c r="BJ520" s="124"/>
      <c r="BK520" s="375"/>
      <c r="BM520" s="124">
        <v>14</v>
      </c>
      <c r="BN520" s="373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377"/>
      <c r="CB520" s="124">
        <v>14</v>
      </c>
      <c r="CC520" s="373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377"/>
    </row>
    <row r="521" spans="1:93">
      <c r="A521" s="124">
        <v>15</v>
      </c>
      <c r="B521" s="368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373"/>
      <c r="R521" s="124">
        <v>15</v>
      </c>
      <c r="S521" s="368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280"/>
      <c r="AD521" s="280"/>
      <c r="AE521" s="124"/>
      <c r="AF521" s="124"/>
      <c r="AG521" s="376"/>
      <c r="AI521" s="124">
        <v>15</v>
      </c>
      <c r="AJ521" s="373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376"/>
      <c r="AX521" s="124">
        <v>15</v>
      </c>
      <c r="AY521" s="373"/>
      <c r="AZ521" s="124"/>
      <c r="BA521" s="124"/>
      <c r="BB521" s="124"/>
      <c r="BC521" s="124"/>
      <c r="BD521" s="124"/>
      <c r="BE521" s="124"/>
      <c r="BF521" s="124"/>
      <c r="BG521" s="271"/>
      <c r="BH521" s="271"/>
      <c r="BI521" s="124"/>
      <c r="BJ521" s="124"/>
      <c r="BK521" s="376"/>
      <c r="BM521" s="124">
        <v>15</v>
      </c>
      <c r="BN521" s="373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377"/>
      <c r="CB521" s="124">
        <v>15</v>
      </c>
      <c r="CC521" s="373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377"/>
    </row>
    <row r="522" spans="1:93" ht="15.75">
      <c r="A522" s="363" t="s">
        <v>1381</v>
      </c>
      <c r="B522" s="363"/>
      <c r="C522" s="124" t="s">
        <v>1382</v>
      </c>
      <c r="D522" s="230" t="e">
        <f>F522/N522</f>
        <v>#DIV/0!</v>
      </c>
      <c r="E522" s="220">
        <f>SUM(E507:E521)</f>
        <v>58</v>
      </c>
      <c r="F522" s="220">
        <f>SUM(F507:F521)</f>
        <v>50</v>
      </c>
      <c r="G522" s="220"/>
      <c r="H522" s="220"/>
      <c r="I522" s="124"/>
      <c r="J522" s="124">
        <f>SUM(J507:J521)</f>
        <v>0</v>
      </c>
      <c r="K522" s="124">
        <f>SUM(K507:K521)</f>
        <v>0</v>
      </c>
      <c r="L522" s="225">
        <f>IF(F522=0,0,(F522/E522*100))</f>
        <v>86.206896551724128</v>
      </c>
      <c r="M522" s="225">
        <f>IF(K522=0,0,(K522/J522*100))</f>
        <v>0</v>
      </c>
      <c r="N522" s="124"/>
      <c r="O522" s="124"/>
      <c r="P522" s="124"/>
      <c r="R522" s="363" t="s">
        <v>1381</v>
      </c>
      <c r="S522" s="363"/>
      <c r="T522" s="124" t="s">
        <v>1382</v>
      </c>
      <c r="U522" s="230">
        <f>W522/AE522</f>
        <v>7.5</v>
      </c>
      <c r="V522" s="220">
        <f>SUM(V507:V521)</f>
        <v>60</v>
      </c>
      <c r="W522" s="220">
        <f>SUM(W507:W521)</f>
        <v>30</v>
      </c>
      <c r="X522" s="220"/>
      <c r="Y522" s="220"/>
      <c r="Z522" s="220"/>
      <c r="AA522" s="220">
        <f>SUM(AA507:AA521)</f>
        <v>0</v>
      </c>
      <c r="AB522" s="220">
        <f>SUM(AB507:AB521)</f>
        <v>0</v>
      </c>
      <c r="AC522" s="281">
        <f>IF(W522=0,0,(W522/V522*100))</f>
        <v>50</v>
      </c>
      <c r="AD522" s="281">
        <f>IF(AB522=0,0,(AB522/AA522*100))</f>
        <v>0</v>
      </c>
      <c r="AE522" s="220">
        <v>4</v>
      </c>
      <c r="AF522" s="220">
        <v>1</v>
      </c>
      <c r="AG522" s="220"/>
      <c r="AI522" s="377" t="s">
        <v>1381</v>
      </c>
      <c r="AJ522" s="377"/>
      <c r="AK522" s="124" t="s">
        <v>1382</v>
      </c>
      <c r="AL522" s="230" t="e">
        <f>AN522/AT522</f>
        <v>#DIV/0!</v>
      </c>
      <c r="AM522" s="124">
        <f>SUM(AM507:AM521)</f>
        <v>62</v>
      </c>
      <c r="AN522" s="124">
        <f>SUM(AN507:AN521)</f>
        <v>32</v>
      </c>
      <c r="AO522" s="124"/>
      <c r="AP522" s="124">
        <f>SUM(AP507:AP521)</f>
        <v>0</v>
      </c>
      <c r="AQ522" s="124">
        <f>SUM(AQ507:AQ521)</f>
        <v>0</v>
      </c>
      <c r="AR522" s="225">
        <f>IF(AN522=0,0,(AN522/AM522*100))</f>
        <v>51.612903225806448</v>
      </c>
      <c r="AS522" s="225">
        <f>IF(AQ522=0,0,(AQ522/AP522*100))</f>
        <v>0</v>
      </c>
      <c r="AT522" s="124"/>
      <c r="AU522" s="124"/>
      <c r="AV522" s="282">
        <v>8</v>
      </c>
      <c r="AX522" s="377" t="s">
        <v>1381</v>
      </c>
      <c r="AY522" s="377"/>
      <c r="AZ522" s="124"/>
      <c r="BA522" s="124"/>
      <c r="BB522" s="124">
        <f>SUM(BB507:BB521)</f>
        <v>50</v>
      </c>
      <c r="BC522" s="124">
        <f>SUM(BC507:BC521)</f>
        <v>30</v>
      </c>
      <c r="BD522" s="124"/>
      <c r="BE522" s="124">
        <f>SUM(BE507:BE521)</f>
        <v>0</v>
      </c>
      <c r="BF522" s="124">
        <f>SUM(BF507:BF521)</f>
        <v>0</v>
      </c>
      <c r="BG522" s="270">
        <f>IF(BC522=0,0,(BC522/BB522*100))</f>
        <v>60</v>
      </c>
      <c r="BH522" s="270">
        <f>IF(BF522=0,0,(BF522/BE522*100))</f>
        <v>0</v>
      </c>
      <c r="BI522" s="124"/>
      <c r="BJ522" s="124"/>
      <c r="BK522" s="124"/>
      <c r="BM522" s="377" t="s">
        <v>1381</v>
      </c>
      <c r="BN522" s="377"/>
      <c r="BO522" s="124" t="s">
        <v>1382</v>
      </c>
      <c r="BP522" s="230" t="e">
        <f>BR522/BX522</f>
        <v>#DIV/0!</v>
      </c>
      <c r="BQ522" s="124">
        <f>SUM(BQ507:BQ521)</f>
        <v>0</v>
      </c>
      <c r="BR522" s="124">
        <f>SUM(BR507:BR521)</f>
        <v>0</v>
      </c>
      <c r="BS522" s="124"/>
      <c r="BT522" s="124">
        <f>SUM(BT507:BT521)</f>
        <v>0</v>
      </c>
      <c r="BU522" s="124">
        <f>SUM(BU507:BU521)</f>
        <v>0</v>
      </c>
      <c r="BV522" s="225">
        <f>IF(BR522=0,0,(BR522/BQ522*100))</f>
        <v>0</v>
      </c>
      <c r="BW522" s="225">
        <f>IF(BU522=0,0,(BU522/BT522*100))</f>
        <v>0</v>
      </c>
      <c r="BX522" s="124"/>
      <c r="BY522" s="124"/>
      <c r="BZ522" s="124"/>
      <c r="CB522" s="377" t="s">
        <v>1381</v>
      </c>
      <c r="CC522" s="377"/>
      <c r="CD522" s="124"/>
      <c r="CE522" s="124"/>
      <c r="CF522" s="124">
        <f>SUM(CF507:CF521)</f>
        <v>0</v>
      </c>
      <c r="CG522" s="124">
        <f>SUM(CG507:CG521)</f>
        <v>0</v>
      </c>
      <c r="CH522" s="124"/>
      <c r="CI522" s="124">
        <f>SUM(CI507:CI521)</f>
        <v>0</v>
      </c>
      <c r="CJ522" s="124">
        <f>SUM(CJ507:CJ521)</f>
        <v>0</v>
      </c>
      <c r="CK522" s="225">
        <f>IF(CG522=0,0,(CG522/CF522*100))</f>
        <v>0</v>
      </c>
      <c r="CL522" s="225">
        <f>IF(CJ522=0,0,(CJ522/CI522*100))</f>
        <v>0</v>
      </c>
      <c r="CM522" s="124"/>
      <c r="CN522" s="124"/>
      <c r="CO522" s="124"/>
    </row>
    <row r="523" spans="1:93" ht="15.75">
      <c r="A523" s="381" t="s">
        <v>1389</v>
      </c>
      <c r="B523" s="381"/>
      <c r="C523" s="124"/>
      <c r="D523" s="124"/>
      <c r="E523" s="224">
        <f>E522+E490+E474+E458+E442+E506+E415</f>
        <v>2737</v>
      </c>
      <c r="F523" s="224">
        <f>F522+F490+F474+F458+F442+F506+F415</f>
        <v>1731</v>
      </c>
      <c r="G523" s="220"/>
      <c r="H523" s="220"/>
      <c r="I523" s="124">
        <f>I522+I490+I474+I458+I442</f>
        <v>0</v>
      </c>
      <c r="J523" s="124">
        <f>J522+J490+J474+J458+J442</f>
        <v>0</v>
      </c>
      <c r="K523" s="124">
        <f>K522+K490+K474+K458+K442</f>
        <v>0</v>
      </c>
      <c r="L523" s="225">
        <f>IF(F523=0,0,(F523/E523*100))</f>
        <v>63.244428206065038</v>
      </c>
      <c r="M523" s="225">
        <f>IF(K523=0,0,(K523/J523*100))</f>
        <v>0</v>
      </c>
      <c r="N523" s="220">
        <f>N522+N490+N474+N458+N442</f>
        <v>5</v>
      </c>
      <c r="O523" s="220">
        <f>O522+O490+O474+O458+O442</f>
        <v>1</v>
      </c>
      <c r="P523" s="124"/>
      <c r="R523" s="381" t="s">
        <v>1389</v>
      </c>
      <c r="S523" s="381"/>
      <c r="T523" s="124"/>
      <c r="U523" s="124"/>
      <c r="V523" s="220">
        <f>V522+V490+V474+V458+V442+V506</f>
        <v>2342</v>
      </c>
      <c r="W523" s="220">
        <f>W522+W490+W474+W458+W442+W506</f>
        <v>1527</v>
      </c>
      <c r="X523" s="220"/>
      <c r="Y523" s="220"/>
      <c r="Z523" s="124"/>
      <c r="AA523" s="220">
        <f>AA522+AA490+AA474+AA458+AA442+AA506</f>
        <v>0</v>
      </c>
      <c r="AB523" s="220">
        <f>AB522+AB490+AB474+AB458+AB442+AB506</f>
        <v>0</v>
      </c>
      <c r="AC523" s="281">
        <f>IF(W523=0,0,(W523/V523*100))</f>
        <v>65.200683176771989</v>
      </c>
      <c r="AD523" s="281">
        <f>IF(AB523=0,0,(AB523/AA523*100))</f>
        <v>0</v>
      </c>
      <c r="AE523" s="124"/>
      <c r="AF523" s="124"/>
      <c r="AG523" s="124"/>
      <c r="AI523" s="377" t="s">
        <v>1260</v>
      </c>
      <c r="AJ523" s="377"/>
      <c r="AK523" s="124"/>
      <c r="AL523" s="124"/>
      <c r="AM523" s="227">
        <f>AM522+AM490+AM474+AM458+AM442+AM414+AM506</f>
        <v>1779</v>
      </c>
      <c r="AN523" s="227">
        <f>AN522+AN490+AN474+AN458+AN442+AN414+AN506</f>
        <v>1470</v>
      </c>
      <c r="AO523" s="124"/>
      <c r="AP523" s="124">
        <f>AP522+AP490+AP474+AP458+AP442</f>
        <v>0</v>
      </c>
      <c r="AQ523" s="124">
        <f>AQ522+AQ490+AQ474+AQ458+AQ442</f>
        <v>0</v>
      </c>
      <c r="AR523" s="225">
        <f>IF(AN523=0,0,(AN523/AM523*100))</f>
        <v>82.630691399662737</v>
      </c>
      <c r="AS523" s="225">
        <f>IF(AQ523=0,0,(AQ523/AP523*100))</f>
        <v>0</v>
      </c>
      <c r="AT523" s="124">
        <f>AT522+AT490+AT474+AT458+AT442</f>
        <v>12</v>
      </c>
      <c r="AU523" s="124">
        <f>AU522+AU490+AU474+AU458+AU442</f>
        <v>0</v>
      </c>
      <c r="AV523" s="124"/>
      <c r="AX523" s="377" t="s">
        <v>1260</v>
      </c>
      <c r="AY523" s="377"/>
      <c r="AZ523" s="124"/>
      <c r="BA523" s="124"/>
      <c r="BB523" s="227">
        <f>BB522+BB490+BB474+BB458+BB442+BB506+BB413</f>
        <v>1340</v>
      </c>
      <c r="BC523" s="227">
        <f>BC522+BC490+BC474+BC458+BC442+BC506+BC413</f>
        <v>1356</v>
      </c>
      <c r="BD523" s="227"/>
      <c r="BE523" s="227">
        <f>BE522+BE490+BE474+BE458+BE442</f>
        <v>0</v>
      </c>
      <c r="BF523" s="227">
        <f>BF522+BF490+BF474+BF458+BF442</f>
        <v>0</v>
      </c>
      <c r="BG523" s="270">
        <f>IF(BC523=0,0,(BC523/BB523*100))</f>
        <v>101.19402985074626</v>
      </c>
      <c r="BH523" s="270">
        <f>IF(BF523=0,0,(BF523/BE523*100))</f>
        <v>0</v>
      </c>
      <c r="BI523" s="124"/>
      <c r="BJ523" s="124"/>
      <c r="BK523" s="124"/>
      <c r="BM523" s="363" t="s">
        <v>1260</v>
      </c>
      <c r="BN523" s="363"/>
      <c r="BO523" s="220"/>
      <c r="BP523" s="220"/>
      <c r="BQ523" s="224">
        <f>BQ522+BQ490+BQ474+BQ458+BQ442+BQ506+BQ426</f>
        <v>0</v>
      </c>
      <c r="BR523" s="224">
        <f>BR522+BR490+BR474+BR458+BR442+BR506+BR426</f>
        <v>0</v>
      </c>
      <c r="BS523" s="220">
        <f>BS522+BS490+BS474+BS458+BS442</f>
        <v>0</v>
      </c>
      <c r="BT523" s="220">
        <f>BT522+BT490+BT474+BT458+BT442</f>
        <v>0</v>
      </c>
      <c r="BU523" s="220">
        <f>BU522+BU490+BU474+BU458+BU442</f>
        <v>0</v>
      </c>
      <c r="BV523" s="225">
        <f>IF(BR523=0,0,(BR523/BQ523*100))</f>
        <v>0</v>
      </c>
      <c r="BW523" s="225">
        <f>IF(BU523=0,0,(BU523/BT523*100))</f>
        <v>0</v>
      </c>
      <c r="BX523" s="220">
        <f>BX522+BX506+BX490+BX474+BX458+BX442+BX426</f>
        <v>0</v>
      </c>
      <c r="BY523" s="220">
        <f>BY522+BY506+BY490+BY474+BY458+BY442+BY426</f>
        <v>0</v>
      </c>
      <c r="BZ523" s="124"/>
      <c r="CB523" s="377" t="s">
        <v>1260</v>
      </c>
      <c r="CC523" s="377"/>
      <c r="CD523" s="124"/>
      <c r="CE523" s="124"/>
      <c r="CF523" s="124">
        <f>CF522+CF490+CF474+CF458+CF442+CF506</f>
        <v>0</v>
      </c>
      <c r="CG523" s="124">
        <f>CG522+CG490+CG474+CG458+CG442+CG506</f>
        <v>0</v>
      </c>
      <c r="CH523" s="124">
        <f>CH522+CH490+CH474+CH458+CH442</f>
        <v>0</v>
      </c>
      <c r="CI523" s="124">
        <f>CI522+CI490+CI474+CI458+CI442</f>
        <v>0</v>
      </c>
      <c r="CJ523" s="124">
        <f>CJ522+CJ490+CJ474+CJ458+CJ442</f>
        <v>0</v>
      </c>
      <c r="CK523" s="225">
        <f>IF(CG523=0,0,(CG523/CF523*100))</f>
        <v>0</v>
      </c>
      <c r="CL523" s="225">
        <f>IF(CJ523=0,0,(CJ523/CI523*100))</f>
        <v>0</v>
      </c>
      <c r="CM523" s="124"/>
      <c r="CN523" s="124"/>
      <c r="CO523" s="124"/>
    </row>
    <row r="524" spans="1:93" ht="30">
      <c r="A524" s="124">
        <v>1</v>
      </c>
      <c r="B524" s="368" t="s">
        <v>1390</v>
      </c>
      <c r="C524" s="31" t="s">
        <v>1050</v>
      </c>
      <c r="D524" s="32" t="s">
        <v>1051</v>
      </c>
      <c r="E524" s="124"/>
      <c r="F524" s="124">
        <v>28</v>
      </c>
      <c r="G524" s="124"/>
      <c r="H524" s="124"/>
      <c r="I524" s="124"/>
      <c r="J524" s="124"/>
      <c r="K524" s="124"/>
      <c r="L524" s="124"/>
      <c r="M524" s="124"/>
      <c r="N524" s="124"/>
      <c r="O524" s="124"/>
      <c r="P524" s="374" t="s">
        <v>1454</v>
      </c>
      <c r="Q524" s="72"/>
      <c r="R524" s="124">
        <v>1</v>
      </c>
      <c r="S524" s="373" t="s">
        <v>1390</v>
      </c>
      <c r="T524" s="31" t="s">
        <v>1052</v>
      </c>
      <c r="U524" s="32" t="s">
        <v>1053</v>
      </c>
      <c r="V524" s="124"/>
      <c r="W524" s="124">
        <v>30</v>
      </c>
      <c r="X524" s="124"/>
      <c r="Y524" s="124"/>
      <c r="Z524" s="124"/>
      <c r="AA524" s="124"/>
      <c r="AB524" s="124"/>
      <c r="AC524" s="280"/>
      <c r="AD524" s="280"/>
      <c r="AE524" s="124"/>
      <c r="AF524" s="124"/>
      <c r="AG524" s="378"/>
      <c r="AI524" s="124">
        <v>1</v>
      </c>
      <c r="AJ524" s="373" t="s">
        <v>1390</v>
      </c>
      <c r="AK524" s="31" t="s">
        <v>1048</v>
      </c>
      <c r="AL524" s="32" t="s">
        <v>1049</v>
      </c>
      <c r="AM524" s="124">
        <v>130</v>
      </c>
      <c r="AN524" s="124"/>
      <c r="AO524" s="124"/>
      <c r="AP524" s="124"/>
      <c r="AQ524" s="124"/>
      <c r="AR524" s="124"/>
      <c r="AS524" s="124"/>
      <c r="AT524" s="124"/>
      <c r="AU524" s="124"/>
      <c r="AV524" s="374" t="s">
        <v>1464</v>
      </c>
      <c r="AX524" s="124">
        <v>1</v>
      </c>
      <c r="AY524" s="373" t="s">
        <v>1390</v>
      </c>
      <c r="AZ524" s="31" t="s">
        <v>1048</v>
      </c>
      <c r="BA524" s="32" t="s">
        <v>1049</v>
      </c>
      <c r="BB524" s="124"/>
      <c r="BC524" s="124">
        <f>23+14</f>
        <v>37</v>
      </c>
      <c r="BD524" s="124"/>
      <c r="BE524" s="124"/>
      <c r="BF524" s="124"/>
      <c r="BG524" s="271"/>
      <c r="BH524" s="271"/>
      <c r="BI524" s="124"/>
      <c r="BJ524" s="124"/>
      <c r="BK524" s="374" t="s">
        <v>1472</v>
      </c>
      <c r="BM524" s="124">
        <v>1</v>
      </c>
      <c r="BN524" s="373" t="s">
        <v>1390</v>
      </c>
      <c r="BO524" s="31" t="s">
        <v>1048</v>
      </c>
      <c r="BP524" s="32" t="s">
        <v>1049</v>
      </c>
      <c r="BQ524" s="124">
        <v>130</v>
      </c>
      <c r="BR524" s="124">
        <v>125</v>
      </c>
      <c r="BS524" s="124"/>
      <c r="BT524" s="124"/>
      <c r="BU524" s="124"/>
      <c r="BV524" s="124"/>
      <c r="BW524" s="124"/>
      <c r="BX524" s="124"/>
      <c r="BY524" s="124"/>
      <c r="BZ524" s="374" t="s">
        <v>1475</v>
      </c>
      <c r="CB524" s="124">
        <v>1</v>
      </c>
      <c r="CC524" s="373" t="s">
        <v>1390</v>
      </c>
      <c r="CD524" s="268"/>
      <c r="CE524" s="268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374"/>
    </row>
    <row r="525" spans="1:93" ht="30">
      <c r="A525" s="124">
        <v>2</v>
      </c>
      <c r="B525" s="368"/>
      <c r="C525" s="31" t="s">
        <v>1038</v>
      </c>
      <c r="D525" s="32" t="s">
        <v>1039</v>
      </c>
      <c r="E525" s="124">
        <f>130+20</f>
        <v>150</v>
      </c>
      <c r="F525" s="124">
        <v>63</v>
      </c>
      <c r="G525" s="124"/>
      <c r="H525" s="124"/>
      <c r="I525" s="124"/>
      <c r="J525" s="124"/>
      <c r="K525" s="124"/>
      <c r="L525" s="124"/>
      <c r="M525" s="124"/>
      <c r="N525" s="124"/>
      <c r="O525" s="124"/>
      <c r="P525" s="375"/>
      <c r="Q525" s="72"/>
      <c r="R525" s="124">
        <v>2</v>
      </c>
      <c r="S525" s="373"/>
      <c r="T525" s="31" t="s">
        <v>1038</v>
      </c>
      <c r="U525" s="32" t="s">
        <v>1039</v>
      </c>
      <c r="V525" s="124">
        <v>130</v>
      </c>
      <c r="W525" s="124">
        <v>132</v>
      </c>
      <c r="X525" s="124"/>
      <c r="Y525" s="124"/>
      <c r="Z525" s="124"/>
      <c r="AA525" s="124"/>
      <c r="AB525" s="124"/>
      <c r="AC525" s="280"/>
      <c r="AD525" s="280"/>
      <c r="AE525" s="124"/>
      <c r="AF525" s="124"/>
      <c r="AG525" s="379"/>
      <c r="AI525" s="124">
        <v>2</v>
      </c>
      <c r="AJ525" s="373"/>
      <c r="AK525" s="31" t="s">
        <v>1038</v>
      </c>
      <c r="AL525" s="32" t="s">
        <v>1039</v>
      </c>
      <c r="AM525" s="124">
        <v>60</v>
      </c>
      <c r="AN525" s="124">
        <v>60</v>
      </c>
      <c r="AO525" s="124"/>
      <c r="AP525" s="124"/>
      <c r="AQ525" s="124"/>
      <c r="AR525" s="124"/>
      <c r="AS525" s="124"/>
      <c r="AT525" s="124"/>
      <c r="AU525" s="124"/>
      <c r="AV525" s="375"/>
      <c r="AX525" s="124">
        <v>2</v>
      </c>
      <c r="AY525" s="373"/>
      <c r="AZ525" s="31" t="s">
        <v>1036</v>
      </c>
      <c r="BA525" s="32" t="s">
        <v>1037</v>
      </c>
      <c r="BB525" s="124">
        <v>60</v>
      </c>
      <c r="BC525" s="124">
        <v>10</v>
      </c>
      <c r="BD525" s="124"/>
      <c r="BE525" s="124"/>
      <c r="BF525" s="124">
        <v>60</v>
      </c>
      <c r="BG525" s="271"/>
      <c r="BH525" s="271"/>
      <c r="BI525" s="124"/>
      <c r="BJ525" s="124"/>
      <c r="BK525" s="375"/>
      <c r="BM525" s="124">
        <v>2</v>
      </c>
      <c r="BN525" s="373"/>
      <c r="BO525" s="31" t="s">
        <v>1040</v>
      </c>
      <c r="BP525" s="32" t="s">
        <v>1041</v>
      </c>
      <c r="BQ525" s="124">
        <v>75</v>
      </c>
      <c r="BR525" s="124">
        <v>14</v>
      </c>
      <c r="BS525" s="124"/>
      <c r="BT525" s="124"/>
      <c r="BU525" s="124"/>
      <c r="BV525" s="124"/>
      <c r="BW525" s="124"/>
      <c r="BX525" s="124"/>
      <c r="BY525" s="124"/>
      <c r="BZ525" s="375"/>
      <c r="CB525" s="124">
        <v>2</v>
      </c>
      <c r="CC525" s="373"/>
      <c r="CD525" s="229"/>
      <c r="CE525" s="229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375"/>
    </row>
    <row r="526" spans="1:93" ht="45">
      <c r="A526" s="124">
        <v>3</v>
      </c>
      <c r="B526" s="368"/>
      <c r="C526" s="31" t="s">
        <v>1048</v>
      </c>
      <c r="D526" s="32" t="s">
        <v>1049</v>
      </c>
      <c r="E526" s="124"/>
      <c r="F526" s="124">
        <v>54</v>
      </c>
      <c r="G526" s="124"/>
      <c r="H526" s="124"/>
      <c r="I526" s="124"/>
      <c r="J526" s="124"/>
      <c r="K526" s="124"/>
      <c r="L526" s="124"/>
      <c r="M526" s="124"/>
      <c r="N526" s="124"/>
      <c r="O526" s="124"/>
      <c r="P526" s="375"/>
      <c r="Q526" s="72"/>
      <c r="R526" s="124">
        <v>3</v>
      </c>
      <c r="S526" s="373"/>
      <c r="T526" s="31" t="s">
        <v>1060</v>
      </c>
      <c r="U526" s="32" t="s">
        <v>1061</v>
      </c>
      <c r="V526" s="124">
        <v>130</v>
      </c>
      <c r="W526" s="124">
        <v>50</v>
      </c>
      <c r="X526" s="124"/>
      <c r="Y526" s="124"/>
      <c r="Z526" s="124"/>
      <c r="AA526" s="124"/>
      <c r="AB526" s="124"/>
      <c r="AC526" s="280"/>
      <c r="AD526" s="280"/>
      <c r="AE526" s="124"/>
      <c r="AF526" s="124"/>
      <c r="AG526" s="379"/>
      <c r="AI526" s="124">
        <v>3</v>
      </c>
      <c r="AJ526" s="373"/>
      <c r="AK526" s="31" t="s">
        <v>1040</v>
      </c>
      <c r="AL526" s="32" t="s">
        <v>1041</v>
      </c>
      <c r="AM526" s="124">
        <v>70</v>
      </c>
      <c r="AN526" s="124">
        <v>70</v>
      </c>
      <c r="AO526" s="124"/>
      <c r="AP526" s="124"/>
      <c r="AQ526" s="124"/>
      <c r="AR526" s="124"/>
      <c r="AS526" s="124"/>
      <c r="AT526" s="124"/>
      <c r="AU526" s="124"/>
      <c r="AV526" s="375"/>
      <c r="AX526" s="124">
        <v>3</v>
      </c>
      <c r="AY526" s="373"/>
      <c r="AZ526" s="31" t="s">
        <v>1038</v>
      </c>
      <c r="BA526" s="32" t="s">
        <v>1039</v>
      </c>
      <c r="BB526" s="124">
        <v>65</v>
      </c>
      <c r="BC526" s="124">
        <f>50+20</f>
        <v>70</v>
      </c>
      <c r="BD526" s="124"/>
      <c r="BE526" s="124"/>
      <c r="BF526" s="124"/>
      <c r="BG526" s="271"/>
      <c r="BH526" s="271"/>
      <c r="BI526" s="124"/>
      <c r="BJ526" s="124"/>
      <c r="BK526" s="375"/>
      <c r="BM526" s="124">
        <v>3</v>
      </c>
      <c r="BN526" s="373"/>
      <c r="BO526" s="31" t="s">
        <v>1050</v>
      </c>
      <c r="BP526" s="32" t="s">
        <v>1051</v>
      </c>
      <c r="BQ526" s="124">
        <v>60</v>
      </c>
      <c r="BR526" s="124">
        <v>103</v>
      </c>
      <c r="BS526" s="124"/>
      <c r="BT526" s="124"/>
      <c r="BU526" s="124"/>
      <c r="BV526" s="124"/>
      <c r="BW526" s="124"/>
      <c r="BX526" s="124"/>
      <c r="BY526" s="124"/>
      <c r="BZ526" s="375"/>
      <c r="CB526" s="124">
        <v>3</v>
      </c>
      <c r="CC526" s="373"/>
      <c r="CD526" s="229"/>
      <c r="CE526" s="229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375"/>
    </row>
    <row r="527" spans="1:93" ht="30">
      <c r="A527" s="124">
        <v>4</v>
      </c>
      <c r="B527" s="368"/>
      <c r="C527" s="31" t="s">
        <v>1040</v>
      </c>
      <c r="D527" s="32" t="s">
        <v>1041</v>
      </c>
      <c r="E527" s="124">
        <v>50</v>
      </c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375"/>
      <c r="Q527" s="72"/>
      <c r="R527" s="124">
        <v>4</v>
      </c>
      <c r="S527" s="373"/>
      <c r="T527" s="31" t="s">
        <v>1036</v>
      </c>
      <c r="U527" s="32" t="s">
        <v>1037</v>
      </c>
      <c r="V527" s="124"/>
      <c r="W527" s="124">
        <v>10</v>
      </c>
      <c r="X527" s="124"/>
      <c r="Y527" s="124"/>
      <c r="Z527" s="124"/>
      <c r="AA527" s="124"/>
      <c r="AB527" s="124"/>
      <c r="AC527" s="280"/>
      <c r="AD527" s="280"/>
      <c r="AE527" s="124"/>
      <c r="AF527" s="124"/>
      <c r="AG527" s="379"/>
      <c r="AI527" s="124">
        <v>4</v>
      </c>
      <c r="AJ527" s="373"/>
      <c r="AK527" s="31" t="s">
        <v>1027</v>
      </c>
      <c r="AL527" s="67" t="s">
        <v>1028</v>
      </c>
      <c r="AM527" s="124">
        <f>130+50</f>
        <v>180</v>
      </c>
      <c r="AN527" s="124">
        <f>125+55</f>
        <v>180</v>
      </c>
      <c r="AO527" s="124"/>
      <c r="AP527" s="124"/>
      <c r="AQ527" s="124"/>
      <c r="AR527" s="124"/>
      <c r="AS527" s="124"/>
      <c r="AT527" s="124"/>
      <c r="AU527" s="124"/>
      <c r="AV527" s="375"/>
      <c r="AX527" s="124">
        <v>4</v>
      </c>
      <c r="AY527" s="373"/>
      <c r="AZ527" s="31" t="s">
        <v>1060</v>
      </c>
      <c r="BA527" s="32" t="s">
        <v>1061</v>
      </c>
      <c r="BB527" s="124">
        <v>60</v>
      </c>
      <c r="BC527" s="124">
        <v>30</v>
      </c>
      <c r="BD527" s="124"/>
      <c r="BE527" s="124"/>
      <c r="BF527" s="124"/>
      <c r="BG527" s="271"/>
      <c r="BH527" s="271"/>
      <c r="BI527" s="124"/>
      <c r="BJ527" s="124"/>
      <c r="BK527" s="375"/>
      <c r="BM527" s="124">
        <v>4</v>
      </c>
      <c r="BN527" s="373"/>
      <c r="BO527" s="31" t="s">
        <v>1025</v>
      </c>
      <c r="BP527" s="67" t="s">
        <v>1026</v>
      </c>
      <c r="BQ527" s="124">
        <f>50+125+125</f>
        <v>300</v>
      </c>
      <c r="BR527" s="124">
        <f>125+125</f>
        <v>250</v>
      </c>
      <c r="BS527" s="124"/>
      <c r="BT527" s="124"/>
      <c r="BU527" s="124"/>
      <c r="BV527" s="124"/>
      <c r="BW527" s="124"/>
      <c r="BX527" s="124"/>
      <c r="BY527" s="124"/>
      <c r="BZ527" s="375"/>
      <c r="CB527" s="124">
        <v>4</v>
      </c>
      <c r="CC527" s="373"/>
      <c r="CD527" s="229"/>
      <c r="CE527" s="229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375"/>
    </row>
    <row r="528" spans="1:93" ht="30">
      <c r="A528" s="124">
        <v>5</v>
      </c>
      <c r="B528" s="368"/>
      <c r="C528" s="31" t="s">
        <v>1029</v>
      </c>
      <c r="D528" s="67" t="s">
        <v>1030</v>
      </c>
      <c r="E528" s="124">
        <f>56+77</f>
        <v>133</v>
      </c>
      <c r="F528" s="124">
        <v>50</v>
      </c>
      <c r="G528" s="124"/>
      <c r="H528" s="124"/>
      <c r="I528" s="124"/>
      <c r="J528" s="124"/>
      <c r="K528" s="124"/>
      <c r="L528" s="124"/>
      <c r="M528" s="124"/>
      <c r="N528" s="124"/>
      <c r="O528" s="124"/>
      <c r="P528" s="375"/>
      <c r="Q528" s="72"/>
      <c r="R528" s="124">
        <v>5</v>
      </c>
      <c r="S528" s="373"/>
      <c r="T528" s="31" t="s">
        <v>1027</v>
      </c>
      <c r="U528" s="67" t="s">
        <v>1028</v>
      </c>
      <c r="V528" s="124">
        <v>130</v>
      </c>
      <c r="W528" s="124">
        <v>199</v>
      </c>
      <c r="X528" s="124"/>
      <c r="Y528" s="124"/>
      <c r="Z528" s="124"/>
      <c r="AA528" s="124"/>
      <c r="AB528" s="124"/>
      <c r="AC528" s="280"/>
      <c r="AD528" s="280"/>
      <c r="AE528" s="124"/>
      <c r="AF528" s="124"/>
      <c r="AG528" s="379"/>
      <c r="AI528" s="124">
        <v>5</v>
      </c>
      <c r="AJ528" s="373"/>
      <c r="AK528" s="31" t="s">
        <v>1025</v>
      </c>
      <c r="AL528" s="67" t="s">
        <v>1026</v>
      </c>
      <c r="AM528" s="124">
        <v>80</v>
      </c>
      <c r="AN528" s="124">
        <v>70</v>
      </c>
      <c r="AO528" s="124"/>
      <c r="AP528" s="124"/>
      <c r="AQ528" s="124"/>
      <c r="AR528" s="124"/>
      <c r="AS528" s="124"/>
      <c r="AT528" s="124"/>
      <c r="AU528" s="124"/>
      <c r="AV528" s="375"/>
      <c r="AX528" s="124">
        <v>5</v>
      </c>
      <c r="AY528" s="373"/>
      <c r="AZ528" s="31" t="s">
        <v>1025</v>
      </c>
      <c r="BA528" s="67" t="s">
        <v>1026</v>
      </c>
      <c r="BB528" s="124">
        <f>40+130+130</f>
        <v>300</v>
      </c>
      <c r="BC528" s="124">
        <f>56+125+125</f>
        <v>306</v>
      </c>
      <c r="BD528" s="124"/>
      <c r="BE528" s="124"/>
      <c r="BF528" s="124"/>
      <c r="BG528" s="271"/>
      <c r="BH528" s="271"/>
      <c r="BI528" s="124"/>
      <c r="BJ528" s="124"/>
      <c r="BK528" s="375"/>
      <c r="BM528" s="124">
        <v>5</v>
      </c>
      <c r="BN528" s="373"/>
      <c r="BO528" s="229"/>
      <c r="BP528" s="229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375"/>
      <c r="CB528" s="124">
        <v>5</v>
      </c>
      <c r="CC528" s="373"/>
      <c r="CD528" s="229"/>
      <c r="CE528" s="229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375"/>
    </row>
    <row r="529" spans="1:93" ht="30">
      <c r="A529" s="124">
        <v>6</v>
      </c>
      <c r="B529" s="368"/>
      <c r="C529" s="31" t="s">
        <v>1031</v>
      </c>
      <c r="D529" s="67" t="s">
        <v>1032</v>
      </c>
      <c r="E529" s="124">
        <v>53</v>
      </c>
      <c r="F529" s="124">
        <v>63</v>
      </c>
      <c r="G529" s="124"/>
      <c r="H529" s="124"/>
      <c r="I529" s="124"/>
      <c r="J529" s="124"/>
      <c r="K529" s="124"/>
      <c r="L529" s="124"/>
      <c r="M529" s="124"/>
      <c r="N529" s="124"/>
      <c r="O529" s="124"/>
      <c r="P529" s="375"/>
      <c r="Q529" s="72"/>
      <c r="R529" s="124">
        <v>6</v>
      </c>
      <c r="S529" s="373"/>
      <c r="T529" s="31" t="s">
        <v>1019</v>
      </c>
      <c r="U529" s="66" t="s">
        <v>1020</v>
      </c>
      <c r="V529" s="124">
        <v>130</v>
      </c>
      <c r="W529" s="124">
        <v>6</v>
      </c>
      <c r="X529" s="124"/>
      <c r="Y529" s="124"/>
      <c r="Z529" s="124"/>
      <c r="AA529" s="124"/>
      <c r="AB529" s="124"/>
      <c r="AC529" s="280"/>
      <c r="AD529" s="280"/>
      <c r="AE529" s="124"/>
      <c r="AF529" s="124"/>
      <c r="AG529" s="379"/>
      <c r="AI529" s="124">
        <v>6</v>
      </c>
      <c r="AJ529" s="373"/>
      <c r="AK529" s="31"/>
      <c r="AL529" s="32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375"/>
      <c r="AX529" s="124">
        <v>6</v>
      </c>
      <c r="AY529" s="373"/>
      <c r="AZ529" s="64"/>
      <c r="BA529" s="65"/>
      <c r="BB529" s="124"/>
      <c r="BC529" s="124"/>
      <c r="BD529" s="124"/>
      <c r="BE529" s="124"/>
      <c r="BF529" s="124"/>
      <c r="BG529" s="271"/>
      <c r="BH529" s="271"/>
      <c r="BI529" s="124"/>
      <c r="BJ529" s="124"/>
      <c r="BK529" s="375"/>
      <c r="BM529" s="124">
        <v>6</v>
      </c>
      <c r="BN529" s="373"/>
      <c r="BO529" s="229"/>
      <c r="BP529" s="229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375"/>
      <c r="CB529" s="124">
        <v>6</v>
      </c>
      <c r="CC529" s="373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375"/>
    </row>
    <row r="530" spans="1:93" ht="30">
      <c r="A530" s="124">
        <v>7</v>
      </c>
      <c r="B530" s="368"/>
      <c r="C530" s="31" t="s">
        <v>1027</v>
      </c>
      <c r="D530" s="67" t="s">
        <v>1028</v>
      </c>
      <c r="E530" s="124">
        <v>130</v>
      </c>
      <c r="F530" s="124">
        <v>125</v>
      </c>
      <c r="G530" s="124"/>
      <c r="H530" s="124"/>
      <c r="I530" s="124"/>
      <c r="J530" s="124"/>
      <c r="K530" s="124"/>
      <c r="L530" s="124"/>
      <c r="M530" s="124"/>
      <c r="N530" s="124"/>
      <c r="O530" s="124"/>
      <c r="P530" s="375"/>
      <c r="Q530" s="72"/>
      <c r="R530" s="124">
        <v>7</v>
      </c>
      <c r="S530" s="373"/>
      <c r="T530" s="229"/>
      <c r="U530" s="229"/>
      <c r="V530" s="124"/>
      <c r="W530" s="124"/>
      <c r="X530" s="124"/>
      <c r="Y530" s="124"/>
      <c r="Z530" s="124"/>
      <c r="AA530" s="124"/>
      <c r="AB530" s="124"/>
      <c r="AC530" s="280"/>
      <c r="AD530" s="280"/>
      <c r="AE530" s="124"/>
      <c r="AF530" s="124"/>
      <c r="AG530" s="379"/>
      <c r="AI530" s="124">
        <v>7</v>
      </c>
      <c r="AJ530" s="373"/>
      <c r="AK530" s="64"/>
      <c r="AL530" s="65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375"/>
      <c r="AX530" s="124">
        <v>7</v>
      </c>
      <c r="AY530" s="373"/>
      <c r="AZ530" s="64"/>
      <c r="BA530" s="65"/>
      <c r="BB530" s="124"/>
      <c r="BC530" s="124"/>
      <c r="BD530" s="124"/>
      <c r="BE530" s="124"/>
      <c r="BF530" s="124"/>
      <c r="BG530" s="271"/>
      <c r="BH530" s="271"/>
      <c r="BI530" s="124"/>
      <c r="BJ530" s="124"/>
      <c r="BK530" s="375"/>
      <c r="BM530" s="124">
        <v>7</v>
      </c>
      <c r="BN530" s="373"/>
      <c r="BO530" s="229"/>
      <c r="BP530" s="229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375"/>
      <c r="CB530" s="124">
        <v>7</v>
      </c>
      <c r="CC530" s="373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375"/>
    </row>
    <row r="531" spans="1:93" ht="15" customHeight="1">
      <c r="A531" s="124">
        <v>8</v>
      </c>
      <c r="B531" s="368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375"/>
      <c r="Q531" s="72"/>
      <c r="R531" s="124">
        <v>8</v>
      </c>
      <c r="S531" s="373"/>
      <c r="T531" s="229"/>
      <c r="U531" s="229"/>
      <c r="V531" s="124"/>
      <c r="W531" s="124"/>
      <c r="X531" s="124"/>
      <c r="Y531" s="124"/>
      <c r="Z531" s="124"/>
      <c r="AA531" s="124"/>
      <c r="AB531" s="124"/>
      <c r="AC531" s="280"/>
      <c r="AD531" s="280"/>
      <c r="AE531" s="124"/>
      <c r="AF531" s="124"/>
      <c r="AG531" s="379"/>
      <c r="AI531" s="124">
        <v>8</v>
      </c>
      <c r="AJ531" s="373"/>
      <c r="AK531" s="31"/>
      <c r="AL531" s="32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375"/>
      <c r="AX531" s="124">
        <v>8</v>
      </c>
      <c r="AY531" s="373"/>
      <c r="AZ531" s="64"/>
      <c r="BA531" s="65"/>
      <c r="BB531" s="124"/>
      <c r="BC531" s="124"/>
      <c r="BD531" s="229"/>
      <c r="BE531" s="229"/>
      <c r="BF531" s="124"/>
      <c r="BG531" s="271"/>
      <c r="BH531" s="271"/>
      <c r="BI531" s="124"/>
      <c r="BJ531" s="124"/>
      <c r="BK531" s="375"/>
      <c r="BM531" s="124">
        <v>8</v>
      </c>
      <c r="BN531" s="373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375"/>
      <c r="CB531" s="124">
        <v>8</v>
      </c>
      <c r="CC531" s="373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375"/>
    </row>
    <row r="532" spans="1:93" ht="15" customHeight="1">
      <c r="A532" s="124">
        <v>9</v>
      </c>
      <c r="B532" s="368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375"/>
      <c r="Q532" s="72"/>
      <c r="R532" s="124">
        <v>9</v>
      </c>
      <c r="S532" s="373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280"/>
      <c r="AD532" s="280"/>
      <c r="AE532" s="124"/>
      <c r="AF532" s="124"/>
      <c r="AG532" s="379"/>
      <c r="AI532" s="124">
        <v>9</v>
      </c>
      <c r="AJ532" s="373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375"/>
      <c r="AX532" s="124">
        <v>9</v>
      </c>
      <c r="AY532" s="373"/>
      <c r="AZ532" s="124"/>
      <c r="BA532" s="124"/>
      <c r="BB532" s="124"/>
      <c r="BC532" s="124"/>
      <c r="BD532" s="124"/>
      <c r="BE532" s="124"/>
      <c r="BF532" s="124"/>
      <c r="BG532" s="271"/>
      <c r="BH532" s="271"/>
      <c r="BI532" s="124"/>
      <c r="BJ532" s="124"/>
      <c r="BK532" s="375"/>
      <c r="BM532" s="124">
        <v>9</v>
      </c>
      <c r="BN532" s="373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375"/>
      <c r="CB532" s="124">
        <v>9</v>
      </c>
      <c r="CC532" s="373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375"/>
    </row>
    <row r="533" spans="1:93" ht="15" customHeight="1">
      <c r="A533" s="124">
        <v>10</v>
      </c>
      <c r="B533" s="368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375"/>
      <c r="Q533" s="72"/>
      <c r="R533" s="124">
        <v>10</v>
      </c>
      <c r="S533" s="373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280"/>
      <c r="AD533" s="280"/>
      <c r="AE533" s="124"/>
      <c r="AF533" s="124"/>
      <c r="AG533" s="379"/>
      <c r="AI533" s="124">
        <v>10</v>
      </c>
      <c r="AJ533" s="373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375"/>
      <c r="AX533" s="124">
        <v>10</v>
      </c>
      <c r="AY533" s="373"/>
      <c r="AZ533" s="124"/>
      <c r="BA533" s="124"/>
      <c r="BB533" s="124"/>
      <c r="BC533" s="124"/>
      <c r="BD533" s="124"/>
      <c r="BE533" s="124"/>
      <c r="BF533" s="124"/>
      <c r="BG533" s="271"/>
      <c r="BH533" s="271"/>
      <c r="BI533" s="124"/>
      <c r="BJ533" s="124"/>
      <c r="BK533" s="375"/>
      <c r="BM533" s="124">
        <v>10</v>
      </c>
      <c r="BN533" s="373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375"/>
      <c r="CB533" s="124">
        <v>10</v>
      </c>
      <c r="CC533" s="373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375"/>
    </row>
    <row r="534" spans="1:93" ht="15" customHeight="1">
      <c r="A534" s="124">
        <v>11</v>
      </c>
      <c r="B534" s="368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375"/>
      <c r="Q534" s="72"/>
      <c r="R534" s="124">
        <v>11</v>
      </c>
      <c r="S534" s="373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280"/>
      <c r="AD534" s="280"/>
      <c r="AE534" s="124"/>
      <c r="AF534" s="124"/>
      <c r="AG534" s="379"/>
      <c r="AI534" s="124">
        <v>11</v>
      </c>
      <c r="AJ534" s="373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375"/>
      <c r="AX534" s="124">
        <v>11</v>
      </c>
      <c r="AY534" s="373"/>
      <c r="AZ534" s="124"/>
      <c r="BA534" s="124"/>
      <c r="BB534" s="124"/>
      <c r="BC534" s="124"/>
      <c r="BD534" s="124"/>
      <c r="BE534" s="124"/>
      <c r="BF534" s="124"/>
      <c r="BG534" s="271"/>
      <c r="BH534" s="271"/>
      <c r="BI534" s="124"/>
      <c r="BJ534" s="124"/>
      <c r="BK534" s="375"/>
      <c r="BM534" s="124">
        <v>11</v>
      </c>
      <c r="BN534" s="373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375"/>
      <c r="CB534" s="124">
        <v>11</v>
      </c>
      <c r="CC534" s="373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375"/>
    </row>
    <row r="535" spans="1:93" ht="15" customHeight="1">
      <c r="A535" s="124">
        <v>12</v>
      </c>
      <c r="B535" s="368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375"/>
      <c r="Q535" s="72"/>
      <c r="R535" s="124">
        <v>12</v>
      </c>
      <c r="S535" s="373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280"/>
      <c r="AD535" s="280"/>
      <c r="AE535" s="124"/>
      <c r="AF535" s="124"/>
      <c r="AG535" s="379"/>
      <c r="AI535" s="124">
        <v>12</v>
      </c>
      <c r="AJ535" s="373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375"/>
      <c r="AX535" s="124">
        <v>12</v>
      </c>
      <c r="AY535" s="373"/>
      <c r="AZ535" s="124"/>
      <c r="BA535" s="124"/>
      <c r="BB535" s="124"/>
      <c r="BC535" s="124"/>
      <c r="BD535" s="124"/>
      <c r="BE535" s="124"/>
      <c r="BF535" s="124"/>
      <c r="BG535" s="271"/>
      <c r="BH535" s="271"/>
      <c r="BI535" s="124"/>
      <c r="BJ535" s="124"/>
      <c r="BK535" s="375"/>
      <c r="BM535" s="124">
        <v>12</v>
      </c>
      <c r="BN535" s="373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375"/>
      <c r="CB535" s="124">
        <v>12</v>
      </c>
      <c r="CC535" s="373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375"/>
    </row>
    <row r="536" spans="1:93" ht="15" customHeight="1">
      <c r="A536" s="124">
        <v>13</v>
      </c>
      <c r="B536" s="368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375"/>
      <c r="Q536" s="72"/>
      <c r="R536" s="124">
        <v>13</v>
      </c>
      <c r="S536" s="373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280"/>
      <c r="AD536" s="280"/>
      <c r="AE536" s="124"/>
      <c r="AF536" s="124"/>
      <c r="AG536" s="379"/>
      <c r="AI536" s="124">
        <v>13</v>
      </c>
      <c r="AJ536" s="373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375"/>
      <c r="AX536" s="124">
        <v>13</v>
      </c>
      <c r="AY536" s="373"/>
      <c r="AZ536" s="124"/>
      <c r="BA536" s="124"/>
      <c r="BB536" s="124"/>
      <c r="BC536" s="124"/>
      <c r="BD536" s="124"/>
      <c r="BE536" s="124"/>
      <c r="BF536" s="124"/>
      <c r="BG536" s="271"/>
      <c r="BH536" s="271"/>
      <c r="BI536" s="124"/>
      <c r="BJ536" s="124"/>
      <c r="BK536" s="375"/>
      <c r="BM536" s="124">
        <v>13</v>
      </c>
      <c r="BN536" s="373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375"/>
      <c r="CB536" s="124">
        <v>13</v>
      </c>
      <c r="CC536" s="373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375"/>
    </row>
    <row r="537" spans="1:93" ht="15" customHeight="1">
      <c r="A537" s="124">
        <v>14</v>
      </c>
      <c r="B537" s="368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375"/>
      <c r="Q537" s="72"/>
      <c r="R537" s="124">
        <v>14</v>
      </c>
      <c r="S537" s="373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280"/>
      <c r="AD537" s="280"/>
      <c r="AE537" s="124"/>
      <c r="AF537" s="124"/>
      <c r="AG537" s="379"/>
      <c r="AI537" s="124">
        <v>14</v>
      </c>
      <c r="AJ537" s="373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375"/>
      <c r="AX537" s="124">
        <v>14</v>
      </c>
      <c r="AY537" s="373"/>
      <c r="AZ537" s="124"/>
      <c r="BA537" s="124"/>
      <c r="BB537" s="124"/>
      <c r="BC537" s="124"/>
      <c r="BD537" s="124"/>
      <c r="BE537" s="124"/>
      <c r="BF537" s="124"/>
      <c r="BG537" s="271"/>
      <c r="BH537" s="271"/>
      <c r="BI537" s="124"/>
      <c r="BJ537" s="124"/>
      <c r="BK537" s="375"/>
      <c r="BM537" s="124">
        <v>14</v>
      </c>
      <c r="BN537" s="373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375"/>
      <c r="CB537" s="124">
        <v>14</v>
      </c>
      <c r="CC537" s="373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375"/>
    </row>
    <row r="538" spans="1:93" ht="15" customHeight="1">
      <c r="A538" s="124">
        <v>15</v>
      </c>
      <c r="B538" s="368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376"/>
      <c r="Q538" s="72"/>
      <c r="R538" s="124">
        <v>15</v>
      </c>
      <c r="S538" s="373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280"/>
      <c r="AD538" s="280"/>
      <c r="AE538" s="124"/>
      <c r="AF538" s="124"/>
      <c r="AG538" s="380"/>
      <c r="AI538" s="124">
        <v>15</v>
      </c>
      <c r="AJ538" s="373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376"/>
      <c r="AX538" s="124">
        <v>15</v>
      </c>
      <c r="AY538" s="373"/>
      <c r="AZ538" s="124"/>
      <c r="BA538" s="124"/>
      <c r="BB538" s="124"/>
      <c r="BC538" s="124"/>
      <c r="BD538" s="124"/>
      <c r="BE538" s="124"/>
      <c r="BF538" s="124"/>
      <c r="BG538" s="271"/>
      <c r="BH538" s="271"/>
      <c r="BI538" s="124"/>
      <c r="BJ538" s="124"/>
      <c r="BK538" s="376"/>
      <c r="BM538" s="124">
        <v>15</v>
      </c>
      <c r="BN538" s="373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376"/>
      <c r="CB538" s="124">
        <v>15</v>
      </c>
      <c r="CC538" s="373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376"/>
    </row>
    <row r="539" spans="1:93" ht="15.75">
      <c r="A539" s="363" t="s">
        <v>1381</v>
      </c>
      <c r="B539" s="363"/>
      <c r="C539" s="124" t="s">
        <v>1382</v>
      </c>
      <c r="D539" s="230">
        <f>F539/N539</f>
        <v>6.9636363636363638</v>
      </c>
      <c r="E539" s="220">
        <f>SUM(E524:E538)</f>
        <v>516</v>
      </c>
      <c r="F539" s="220">
        <f>SUM(F524:F538)</f>
        <v>383</v>
      </c>
      <c r="G539" s="220"/>
      <c r="H539" s="220"/>
      <c r="I539" s="124"/>
      <c r="J539" s="124">
        <f>SUM(J524:J538)</f>
        <v>0</v>
      </c>
      <c r="K539" s="124">
        <f>SUM(K524:K538)</f>
        <v>0</v>
      </c>
      <c r="L539" s="225">
        <f>IF(F539=0,0,(F539/E539*100))</f>
        <v>74.224806201550393</v>
      </c>
      <c r="M539" s="225">
        <f>IF(K539=0,0,(K539/J539*100))</f>
        <v>0</v>
      </c>
      <c r="N539" s="124">
        <v>55</v>
      </c>
      <c r="O539" s="124">
        <v>3</v>
      </c>
      <c r="P539" s="124"/>
      <c r="Q539" s="72"/>
      <c r="R539" s="363" t="s">
        <v>1381</v>
      </c>
      <c r="S539" s="363"/>
      <c r="T539" s="124" t="s">
        <v>1382</v>
      </c>
      <c r="U539" s="230" t="e">
        <f>W539/AE539</f>
        <v>#DIV/0!</v>
      </c>
      <c r="V539" s="220">
        <f>SUM(V524:V538)</f>
        <v>520</v>
      </c>
      <c r="W539" s="220">
        <f>SUM(W524:W538)</f>
        <v>427</v>
      </c>
      <c r="X539" s="220"/>
      <c r="Y539" s="220"/>
      <c r="Z539" s="220"/>
      <c r="AA539" s="220">
        <f>SUM(AA524:AA538)</f>
        <v>0</v>
      </c>
      <c r="AB539" s="220">
        <f>SUM(AB524:AB538)</f>
        <v>0</v>
      </c>
      <c r="AC539" s="281">
        <f>IF(W539=0,0,(W539/V539*100))</f>
        <v>82.115384615384613</v>
      </c>
      <c r="AD539" s="281">
        <f>IF(AB539=0,0,(AB539/AA539*100))</f>
        <v>0</v>
      </c>
      <c r="AE539" s="124"/>
      <c r="AF539" s="124"/>
      <c r="AG539" s="124"/>
      <c r="AI539" s="377" t="s">
        <v>1381</v>
      </c>
      <c r="AJ539" s="377"/>
      <c r="AK539" s="124" t="s">
        <v>1382</v>
      </c>
      <c r="AL539" s="230">
        <f>AN539/AT539</f>
        <v>7.1698113207547172</v>
      </c>
      <c r="AM539" s="124">
        <f>SUM(AM524:AM538)</f>
        <v>520</v>
      </c>
      <c r="AN539" s="124">
        <f>SUM(AN524:AN538)</f>
        <v>380</v>
      </c>
      <c r="AO539" s="124"/>
      <c r="AP539" s="124">
        <f>SUM(AP524:AP538)</f>
        <v>0</v>
      </c>
      <c r="AQ539" s="124">
        <f>SUM(AQ524:AQ538)</f>
        <v>0</v>
      </c>
      <c r="AR539" s="225">
        <f>IF(AN539=0,0,(AN539/AM539*100))</f>
        <v>73.076923076923066</v>
      </c>
      <c r="AS539" s="225">
        <f>IF(AQ539=0,0,(AQ539/AP539*100))</f>
        <v>0</v>
      </c>
      <c r="AT539" s="124">
        <v>53</v>
      </c>
      <c r="AU539" s="124">
        <v>5</v>
      </c>
      <c r="AV539" s="124"/>
      <c r="AX539" s="377" t="s">
        <v>1381</v>
      </c>
      <c r="AY539" s="377"/>
      <c r="AZ539" s="124"/>
      <c r="BA539" s="124"/>
      <c r="BB539" s="124">
        <f>SUM(BB524:BB538)</f>
        <v>485</v>
      </c>
      <c r="BC539" s="124">
        <f>SUM(BC524:BC538)</f>
        <v>453</v>
      </c>
      <c r="BD539" s="124"/>
      <c r="BE539" s="124">
        <f>SUM(BE524:BE538)</f>
        <v>0</v>
      </c>
      <c r="BF539" s="124">
        <f>SUM(BF524:BF538)</f>
        <v>60</v>
      </c>
      <c r="BG539" s="270">
        <f>IF(BC539=0,0,(BC539/BB539*100))</f>
        <v>93.402061855670098</v>
      </c>
      <c r="BH539" s="270" t="e">
        <f>IF(BF539=0,0,(BF539/BE539*100))</f>
        <v>#DIV/0!</v>
      </c>
      <c r="BI539" s="124">
        <v>55</v>
      </c>
      <c r="BJ539" s="124">
        <v>3</v>
      </c>
      <c r="BK539" s="124"/>
      <c r="BM539" s="377" t="s">
        <v>1381</v>
      </c>
      <c r="BN539" s="377"/>
      <c r="BO539" s="124" t="s">
        <v>1382</v>
      </c>
      <c r="BP539" s="230">
        <f>BR539/BX539</f>
        <v>9.2830188679245289</v>
      </c>
      <c r="BQ539" s="124">
        <f>SUM(BQ524:BQ538)</f>
        <v>565</v>
      </c>
      <c r="BR539" s="124">
        <f>SUM(BR524:BR538)</f>
        <v>492</v>
      </c>
      <c r="BS539" s="124"/>
      <c r="BT539" s="124">
        <f>SUM(BT524:BT538)</f>
        <v>0</v>
      </c>
      <c r="BU539" s="124">
        <f>SUM(BU524:BU538)</f>
        <v>0</v>
      </c>
      <c r="BV539" s="225">
        <f>IF(BR539=0,0,(BR539/BQ539*100))</f>
        <v>87.079646017699119</v>
      </c>
      <c r="BW539" s="225">
        <f>IF(BU539=0,0,(BU539/BT539*100))</f>
        <v>0</v>
      </c>
      <c r="BX539" s="124">
        <v>53</v>
      </c>
      <c r="BY539" s="124">
        <v>5</v>
      </c>
      <c r="BZ539" s="124"/>
      <c r="CB539" s="377" t="s">
        <v>1381</v>
      </c>
      <c r="CC539" s="377"/>
      <c r="CD539" s="124"/>
      <c r="CE539" s="124"/>
      <c r="CF539" s="124">
        <f>SUM(CF524:CF538)</f>
        <v>0</v>
      </c>
      <c r="CG539" s="124">
        <f>SUM(CG524:CG538)</f>
        <v>0</v>
      </c>
      <c r="CH539" s="124"/>
      <c r="CI539" s="124">
        <f>SUM(CI524:CI538)</f>
        <v>0</v>
      </c>
      <c r="CJ539" s="124">
        <f>SUM(CJ524:CJ538)</f>
        <v>0</v>
      </c>
      <c r="CK539" s="225">
        <f>IF(CG539=0,0,(CG539/CF539*100))</f>
        <v>0</v>
      </c>
      <c r="CL539" s="225">
        <f>IF(CJ539=0,0,(CJ539/CI539*100))</f>
        <v>0</v>
      </c>
      <c r="CM539" s="124"/>
      <c r="CN539" s="124"/>
      <c r="CO539" s="124"/>
    </row>
    <row r="540" spans="1:93" hidden="1">
      <c r="A540" s="124">
        <v>1</v>
      </c>
      <c r="B540" s="368" t="s">
        <v>1392</v>
      </c>
      <c r="C540" s="31"/>
      <c r="D540" s="32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374"/>
      <c r="Q540" s="72"/>
      <c r="R540" s="124">
        <v>1</v>
      </c>
      <c r="S540" s="373" t="s">
        <v>1392</v>
      </c>
      <c r="T540" s="31"/>
      <c r="U540" s="32"/>
      <c r="V540" s="124"/>
      <c r="W540" s="124"/>
      <c r="X540" s="124"/>
      <c r="Y540" s="124"/>
      <c r="Z540" s="124"/>
      <c r="AA540" s="124"/>
      <c r="AB540" s="124"/>
      <c r="AC540" s="280"/>
      <c r="AD540" s="280"/>
      <c r="AE540" s="124"/>
      <c r="AF540" s="124"/>
      <c r="AG540" s="374"/>
      <c r="AI540" s="124">
        <v>1</v>
      </c>
      <c r="AJ540" s="373" t="s">
        <v>1392</v>
      </c>
      <c r="AK540" s="31"/>
      <c r="AL540" s="24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428"/>
      <c r="AX540" s="124">
        <v>1</v>
      </c>
      <c r="AY540" s="373" t="s">
        <v>1392</v>
      </c>
      <c r="AZ540" s="31"/>
      <c r="BA540" s="32"/>
      <c r="BB540" s="124"/>
      <c r="BC540" s="124"/>
      <c r="BD540" s="124"/>
      <c r="BE540" s="124"/>
      <c r="BF540" s="124"/>
      <c r="BG540" s="271"/>
      <c r="BH540" s="271"/>
      <c r="BI540" s="124"/>
      <c r="BJ540" s="124"/>
      <c r="BK540" s="374"/>
      <c r="BM540" s="124">
        <v>1</v>
      </c>
      <c r="BN540" s="373" t="s">
        <v>1392</v>
      </c>
      <c r="BO540" s="31"/>
      <c r="BP540" s="32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444"/>
      <c r="CB540" s="124">
        <v>1</v>
      </c>
      <c r="CC540" s="373" t="s">
        <v>1392</v>
      </c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444"/>
    </row>
    <row r="541" spans="1:93" hidden="1">
      <c r="A541" s="124">
        <v>2</v>
      </c>
      <c r="B541" s="368"/>
      <c r="C541" s="31"/>
      <c r="D541" s="32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375"/>
      <c r="Q541" s="72"/>
      <c r="R541" s="124">
        <v>2</v>
      </c>
      <c r="S541" s="373"/>
      <c r="T541" s="31"/>
      <c r="U541" s="32"/>
      <c r="V541" s="124"/>
      <c r="W541" s="124"/>
      <c r="X541" s="124"/>
      <c r="Y541" s="124"/>
      <c r="Z541" s="124"/>
      <c r="AA541" s="124"/>
      <c r="AB541" s="124"/>
      <c r="AC541" s="280"/>
      <c r="AD541" s="280"/>
      <c r="AE541" s="124"/>
      <c r="AF541" s="124"/>
      <c r="AG541" s="375"/>
      <c r="AI541" s="124">
        <v>2</v>
      </c>
      <c r="AJ541" s="373"/>
      <c r="AK541" s="31"/>
      <c r="AL541" s="24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429"/>
      <c r="AX541" s="124">
        <v>2</v>
      </c>
      <c r="AY541" s="373"/>
      <c r="AZ541" s="31"/>
      <c r="BA541" s="32"/>
      <c r="BB541" s="124"/>
      <c r="BC541" s="124"/>
      <c r="BD541" s="124"/>
      <c r="BE541" s="124"/>
      <c r="BF541" s="124"/>
      <c r="BG541" s="271"/>
      <c r="BH541" s="271"/>
      <c r="BI541" s="124"/>
      <c r="BJ541" s="124"/>
      <c r="BK541" s="375"/>
      <c r="BM541" s="124">
        <v>2</v>
      </c>
      <c r="BN541" s="373"/>
      <c r="BO541" s="31"/>
      <c r="BP541" s="32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445"/>
      <c r="CB541" s="124">
        <v>2</v>
      </c>
      <c r="CC541" s="373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445"/>
    </row>
    <row r="542" spans="1:93" hidden="1">
      <c r="A542" s="124">
        <v>3</v>
      </c>
      <c r="B542" s="368"/>
      <c r="C542" s="31"/>
      <c r="D542" s="32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375"/>
      <c r="Q542" s="72"/>
      <c r="R542" s="124">
        <v>3</v>
      </c>
      <c r="S542" s="373"/>
      <c r="T542" s="31"/>
      <c r="U542" s="32"/>
      <c r="V542" s="124"/>
      <c r="W542" s="124"/>
      <c r="X542" s="124"/>
      <c r="Y542" s="124"/>
      <c r="Z542" s="124"/>
      <c r="AA542" s="124"/>
      <c r="AB542" s="124"/>
      <c r="AC542" s="280"/>
      <c r="AD542" s="280"/>
      <c r="AE542" s="124"/>
      <c r="AF542" s="124"/>
      <c r="AG542" s="375"/>
      <c r="AI542" s="124">
        <v>3</v>
      </c>
      <c r="AJ542" s="373"/>
      <c r="AK542" s="31"/>
      <c r="AL542" s="32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429"/>
      <c r="AX542" s="124">
        <v>3</v>
      </c>
      <c r="AY542" s="373"/>
      <c r="AZ542" s="31"/>
      <c r="BA542" s="244"/>
      <c r="BB542" s="124"/>
      <c r="BC542" s="124"/>
      <c r="BD542" s="124"/>
      <c r="BE542" s="124"/>
      <c r="BF542" s="124"/>
      <c r="BG542" s="271"/>
      <c r="BH542" s="271"/>
      <c r="BI542" s="124"/>
      <c r="BJ542" s="124"/>
      <c r="BK542" s="375"/>
      <c r="BM542" s="124">
        <v>3</v>
      </c>
      <c r="BN542" s="373"/>
      <c r="BO542" s="31"/>
      <c r="BP542" s="32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445"/>
      <c r="CB542" s="124">
        <v>3</v>
      </c>
      <c r="CC542" s="373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445"/>
    </row>
    <row r="543" spans="1:93" hidden="1">
      <c r="A543" s="124">
        <v>4</v>
      </c>
      <c r="B543" s="368"/>
      <c r="C543" s="31"/>
      <c r="D543" s="32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375"/>
      <c r="Q543" s="72"/>
      <c r="R543" s="124">
        <v>4</v>
      </c>
      <c r="S543" s="373"/>
      <c r="T543" s="31"/>
      <c r="U543" s="32"/>
      <c r="V543" s="124"/>
      <c r="W543" s="124"/>
      <c r="X543" s="124"/>
      <c r="Y543" s="124"/>
      <c r="Z543" s="124"/>
      <c r="AA543" s="124"/>
      <c r="AB543" s="124"/>
      <c r="AC543" s="280"/>
      <c r="AD543" s="280"/>
      <c r="AE543" s="124"/>
      <c r="AF543" s="124"/>
      <c r="AG543" s="375"/>
      <c r="AI543" s="124">
        <v>4</v>
      </c>
      <c r="AJ543" s="373"/>
      <c r="AK543" s="31"/>
      <c r="AL543" s="32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429"/>
      <c r="AX543" s="124">
        <v>4</v>
      </c>
      <c r="AY543" s="373"/>
      <c r="AZ543" s="31"/>
      <c r="BA543" s="244"/>
      <c r="BB543" s="124"/>
      <c r="BC543" s="124"/>
      <c r="BD543" s="124"/>
      <c r="BE543" s="124"/>
      <c r="BF543" s="124"/>
      <c r="BG543" s="271"/>
      <c r="BH543" s="271"/>
      <c r="BI543" s="124"/>
      <c r="BJ543" s="124"/>
      <c r="BK543" s="375"/>
      <c r="BM543" s="124">
        <v>4</v>
      </c>
      <c r="BN543" s="373"/>
      <c r="BO543" s="31"/>
      <c r="BP543" s="24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445"/>
      <c r="CB543" s="124">
        <v>4</v>
      </c>
      <c r="CC543" s="373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445"/>
    </row>
    <row r="544" spans="1:93" hidden="1">
      <c r="A544" s="124">
        <v>5</v>
      </c>
      <c r="B544" s="368"/>
      <c r="C544" s="31"/>
      <c r="D544" s="32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375"/>
      <c r="Q544" s="72"/>
      <c r="R544" s="124">
        <v>5</v>
      </c>
      <c r="S544" s="373"/>
      <c r="T544" s="31"/>
      <c r="U544" s="244"/>
      <c r="V544" s="124"/>
      <c r="W544" s="124"/>
      <c r="X544" s="124"/>
      <c r="Y544" s="124"/>
      <c r="Z544" s="124"/>
      <c r="AA544" s="124"/>
      <c r="AB544" s="124"/>
      <c r="AC544" s="280"/>
      <c r="AD544" s="280"/>
      <c r="AE544" s="124"/>
      <c r="AF544" s="124"/>
      <c r="AG544" s="375"/>
      <c r="AI544" s="124">
        <v>5</v>
      </c>
      <c r="AJ544" s="373"/>
      <c r="AK544" s="31"/>
      <c r="AL544" s="32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429"/>
      <c r="AX544" s="124">
        <v>5</v>
      </c>
      <c r="AY544" s="373"/>
      <c r="AZ544" s="124"/>
      <c r="BA544" s="229"/>
      <c r="BB544" s="124"/>
      <c r="BC544" s="124"/>
      <c r="BD544" s="124"/>
      <c r="BE544" s="124"/>
      <c r="BF544" s="124"/>
      <c r="BG544" s="271"/>
      <c r="BH544" s="271"/>
      <c r="BI544" s="124"/>
      <c r="BJ544" s="124"/>
      <c r="BK544" s="375"/>
      <c r="BM544" s="124">
        <v>5</v>
      </c>
      <c r="BN544" s="373"/>
      <c r="BO544" s="31"/>
      <c r="BP544" s="24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445"/>
      <c r="CB544" s="124">
        <v>5</v>
      </c>
      <c r="CC544" s="373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445"/>
    </row>
    <row r="545" spans="1:93" hidden="1">
      <c r="A545" s="124">
        <v>6</v>
      </c>
      <c r="B545" s="368"/>
      <c r="C545" s="31"/>
      <c r="D545" s="24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375"/>
      <c r="Q545" s="72"/>
      <c r="R545" s="124">
        <v>6</v>
      </c>
      <c r="S545" s="373"/>
      <c r="T545" s="31"/>
      <c r="U545" s="244"/>
      <c r="V545" s="124"/>
      <c r="W545" s="124"/>
      <c r="X545" s="124"/>
      <c r="Y545" s="124"/>
      <c r="Z545" s="124"/>
      <c r="AA545" s="124"/>
      <c r="AB545" s="124"/>
      <c r="AC545" s="280"/>
      <c r="AD545" s="280"/>
      <c r="AE545" s="124"/>
      <c r="AF545" s="124"/>
      <c r="AG545" s="375"/>
      <c r="AI545" s="124">
        <v>6</v>
      </c>
      <c r="AJ545" s="373"/>
      <c r="AK545" s="31"/>
      <c r="AL545" s="32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429"/>
      <c r="AX545" s="124">
        <v>6</v>
      </c>
      <c r="AY545" s="373"/>
      <c r="AZ545" s="124"/>
      <c r="BA545" s="124"/>
      <c r="BB545" s="124"/>
      <c r="BC545" s="124"/>
      <c r="BD545" s="124"/>
      <c r="BE545" s="124"/>
      <c r="BF545" s="124"/>
      <c r="BG545" s="271"/>
      <c r="BH545" s="271"/>
      <c r="BI545" s="124"/>
      <c r="BJ545" s="124"/>
      <c r="BK545" s="375"/>
      <c r="BM545" s="124">
        <v>6</v>
      </c>
      <c r="BN545" s="373"/>
      <c r="BO545" s="31"/>
      <c r="BP545" s="24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445"/>
      <c r="CB545" s="124">
        <v>6</v>
      </c>
      <c r="CC545" s="373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445"/>
    </row>
    <row r="546" spans="1:93" hidden="1">
      <c r="A546" s="124">
        <v>7</v>
      </c>
      <c r="B546" s="368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375"/>
      <c r="Q546" s="72"/>
      <c r="R546" s="124">
        <v>7</v>
      </c>
      <c r="S546" s="373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280"/>
      <c r="AD546" s="280"/>
      <c r="AE546" s="124"/>
      <c r="AF546" s="124"/>
      <c r="AG546" s="375"/>
      <c r="AI546" s="124">
        <v>7</v>
      </c>
      <c r="AJ546" s="373"/>
      <c r="AK546" s="31"/>
      <c r="AL546" s="32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429"/>
      <c r="AX546" s="124">
        <v>7</v>
      </c>
      <c r="AY546" s="373"/>
      <c r="AZ546" s="124"/>
      <c r="BA546" s="124"/>
      <c r="BB546" s="124"/>
      <c r="BC546" s="124"/>
      <c r="BD546" s="124"/>
      <c r="BE546" s="124"/>
      <c r="BF546" s="124"/>
      <c r="BG546" s="271"/>
      <c r="BH546" s="271"/>
      <c r="BI546" s="124"/>
      <c r="BJ546" s="124"/>
      <c r="BK546" s="375"/>
      <c r="BM546" s="124">
        <v>7</v>
      </c>
      <c r="BN546" s="373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445"/>
      <c r="CB546" s="124">
        <v>7</v>
      </c>
      <c r="CC546" s="373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445"/>
    </row>
    <row r="547" spans="1:93" hidden="1">
      <c r="A547" s="124">
        <v>8</v>
      </c>
      <c r="B547" s="368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375"/>
      <c r="Q547" s="72"/>
      <c r="R547" s="124">
        <v>8</v>
      </c>
      <c r="S547" s="373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280"/>
      <c r="AD547" s="280"/>
      <c r="AE547" s="124"/>
      <c r="AF547" s="124"/>
      <c r="AG547" s="375"/>
      <c r="AI547" s="124">
        <v>8</v>
      </c>
      <c r="AJ547" s="373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429"/>
      <c r="AX547" s="124">
        <v>8</v>
      </c>
      <c r="AY547" s="373"/>
      <c r="AZ547" s="124"/>
      <c r="BA547" s="124"/>
      <c r="BB547" s="124"/>
      <c r="BC547" s="124"/>
      <c r="BD547" s="124"/>
      <c r="BE547" s="124"/>
      <c r="BF547" s="124"/>
      <c r="BG547" s="271"/>
      <c r="BH547" s="271"/>
      <c r="BI547" s="124"/>
      <c r="BJ547" s="124"/>
      <c r="BK547" s="375"/>
      <c r="BM547" s="124">
        <v>8</v>
      </c>
      <c r="BN547" s="373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445"/>
      <c r="CB547" s="124">
        <v>8</v>
      </c>
      <c r="CC547" s="373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445"/>
    </row>
    <row r="548" spans="1:93" hidden="1">
      <c r="A548" s="124">
        <v>9</v>
      </c>
      <c r="B548" s="368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375"/>
      <c r="Q548" s="72"/>
      <c r="R548" s="124">
        <v>9</v>
      </c>
      <c r="S548" s="373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280"/>
      <c r="AD548" s="280"/>
      <c r="AE548" s="124"/>
      <c r="AF548" s="124"/>
      <c r="AG548" s="375"/>
      <c r="AI548" s="124">
        <v>9</v>
      </c>
      <c r="AJ548" s="373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429"/>
      <c r="AX548" s="124">
        <v>9</v>
      </c>
      <c r="AY548" s="373"/>
      <c r="AZ548" s="124"/>
      <c r="BA548" s="124"/>
      <c r="BB548" s="124"/>
      <c r="BC548" s="124"/>
      <c r="BD548" s="124"/>
      <c r="BE548" s="124"/>
      <c r="BF548" s="124"/>
      <c r="BG548" s="271"/>
      <c r="BH548" s="271"/>
      <c r="BI548" s="124"/>
      <c r="BJ548" s="124"/>
      <c r="BK548" s="375"/>
      <c r="BM548" s="124">
        <v>9</v>
      </c>
      <c r="BN548" s="373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445"/>
      <c r="CB548" s="124">
        <v>9</v>
      </c>
      <c r="CC548" s="373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445"/>
    </row>
    <row r="549" spans="1:93" hidden="1">
      <c r="A549" s="124">
        <v>10</v>
      </c>
      <c r="B549" s="368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375"/>
      <c r="Q549" s="72"/>
      <c r="R549" s="124">
        <v>10</v>
      </c>
      <c r="S549" s="373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280"/>
      <c r="AD549" s="280"/>
      <c r="AE549" s="124"/>
      <c r="AF549" s="124"/>
      <c r="AG549" s="375"/>
      <c r="AI549" s="124">
        <v>10</v>
      </c>
      <c r="AJ549" s="373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429"/>
      <c r="AX549" s="124">
        <v>10</v>
      </c>
      <c r="AY549" s="373"/>
      <c r="AZ549" s="124"/>
      <c r="BA549" s="124"/>
      <c r="BB549" s="124"/>
      <c r="BC549" s="124"/>
      <c r="BD549" s="124"/>
      <c r="BE549" s="124"/>
      <c r="BF549" s="124"/>
      <c r="BG549" s="271"/>
      <c r="BH549" s="271"/>
      <c r="BI549" s="124"/>
      <c r="BJ549" s="124"/>
      <c r="BK549" s="375"/>
      <c r="BM549" s="124">
        <v>10</v>
      </c>
      <c r="BN549" s="373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445"/>
      <c r="CB549" s="124">
        <v>10</v>
      </c>
      <c r="CC549" s="373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445"/>
    </row>
    <row r="550" spans="1:93" hidden="1">
      <c r="A550" s="124">
        <v>11</v>
      </c>
      <c r="B550" s="368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375"/>
      <c r="Q550" s="72"/>
      <c r="R550" s="124">
        <v>11</v>
      </c>
      <c r="S550" s="373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280"/>
      <c r="AD550" s="280"/>
      <c r="AE550" s="124"/>
      <c r="AF550" s="124"/>
      <c r="AG550" s="375"/>
      <c r="AI550" s="124">
        <v>11</v>
      </c>
      <c r="AJ550" s="373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429"/>
      <c r="AX550" s="124">
        <v>11</v>
      </c>
      <c r="AY550" s="373"/>
      <c r="AZ550" s="124"/>
      <c r="BA550" s="124"/>
      <c r="BB550" s="124"/>
      <c r="BC550" s="124"/>
      <c r="BD550" s="124"/>
      <c r="BE550" s="124"/>
      <c r="BF550" s="124"/>
      <c r="BG550" s="271"/>
      <c r="BH550" s="271"/>
      <c r="BI550" s="124"/>
      <c r="BJ550" s="124"/>
      <c r="BK550" s="375"/>
      <c r="BM550" s="124">
        <v>11</v>
      </c>
      <c r="BN550" s="373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445"/>
      <c r="CB550" s="124">
        <v>11</v>
      </c>
      <c r="CC550" s="373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445"/>
    </row>
    <row r="551" spans="1:93" hidden="1">
      <c r="A551" s="124">
        <v>12</v>
      </c>
      <c r="B551" s="368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375"/>
      <c r="Q551" s="72"/>
      <c r="R551" s="124">
        <v>12</v>
      </c>
      <c r="S551" s="373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280"/>
      <c r="AD551" s="280"/>
      <c r="AE551" s="124"/>
      <c r="AF551" s="124"/>
      <c r="AG551" s="375"/>
      <c r="AI551" s="124">
        <v>12</v>
      </c>
      <c r="AJ551" s="373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429"/>
      <c r="AX551" s="124">
        <v>12</v>
      </c>
      <c r="AY551" s="373"/>
      <c r="AZ551" s="124"/>
      <c r="BA551" s="124"/>
      <c r="BB551" s="124"/>
      <c r="BC551" s="124"/>
      <c r="BD551" s="124"/>
      <c r="BE551" s="124"/>
      <c r="BF551" s="124"/>
      <c r="BG551" s="271"/>
      <c r="BH551" s="271"/>
      <c r="BI551" s="124"/>
      <c r="BJ551" s="124"/>
      <c r="BK551" s="375"/>
      <c r="BM551" s="124">
        <v>12</v>
      </c>
      <c r="BN551" s="373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445"/>
      <c r="CB551" s="124">
        <v>12</v>
      </c>
      <c r="CC551" s="373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445"/>
    </row>
    <row r="552" spans="1:93" hidden="1">
      <c r="A552" s="124">
        <v>13</v>
      </c>
      <c r="B552" s="368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375"/>
      <c r="Q552" s="72"/>
      <c r="R552" s="124">
        <v>13</v>
      </c>
      <c r="S552" s="373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280"/>
      <c r="AD552" s="280"/>
      <c r="AE552" s="124"/>
      <c r="AF552" s="124"/>
      <c r="AG552" s="375"/>
      <c r="AI552" s="124">
        <v>13</v>
      </c>
      <c r="AJ552" s="373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429"/>
      <c r="AX552" s="124">
        <v>13</v>
      </c>
      <c r="AY552" s="373"/>
      <c r="AZ552" s="124"/>
      <c r="BA552" s="124"/>
      <c r="BB552" s="124"/>
      <c r="BC552" s="124"/>
      <c r="BD552" s="124"/>
      <c r="BE552" s="124"/>
      <c r="BF552" s="124"/>
      <c r="BG552" s="271"/>
      <c r="BH552" s="271"/>
      <c r="BI552" s="124"/>
      <c r="BJ552" s="124"/>
      <c r="BK552" s="375"/>
      <c r="BM552" s="124">
        <v>13</v>
      </c>
      <c r="BN552" s="373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445"/>
      <c r="CB552" s="124">
        <v>13</v>
      </c>
      <c r="CC552" s="373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445"/>
    </row>
    <row r="553" spans="1:93" hidden="1">
      <c r="A553" s="124">
        <v>14</v>
      </c>
      <c r="B553" s="368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375"/>
      <c r="Q553" s="72"/>
      <c r="R553" s="124">
        <v>14</v>
      </c>
      <c r="S553" s="373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280"/>
      <c r="AD553" s="280"/>
      <c r="AE553" s="124"/>
      <c r="AF553" s="124"/>
      <c r="AG553" s="375"/>
      <c r="AI553" s="124">
        <v>14</v>
      </c>
      <c r="AJ553" s="373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429"/>
      <c r="AX553" s="124">
        <v>14</v>
      </c>
      <c r="AY553" s="373"/>
      <c r="AZ553" s="124"/>
      <c r="BA553" s="124"/>
      <c r="BB553" s="124"/>
      <c r="BC553" s="124"/>
      <c r="BD553" s="124"/>
      <c r="BE553" s="124"/>
      <c r="BF553" s="124"/>
      <c r="BG553" s="271"/>
      <c r="BH553" s="271"/>
      <c r="BI553" s="124"/>
      <c r="BJ553" s="124"/>
      <c r="BK553" s="375"/>
      <c r="BM553" s="124">
        <v>14</v>
      </c>
      <c r="BN553" s="373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445"/>
      <c r="CB553" s="124">
        <v>14</v>
      </c>
      <c r="CC553" s="373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445"/>
    </row>
    <row r="554" spans="1:93" hidden="1">
      <c r="A554" s="124">
        <v>15</v>
      </c>
      <c r="B554" s="368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376"/>
      <c r="Q554" s="72"/>
      <c r="R554" s="124">
        <v>15</v>
      </c>
      <c r="S554" s="373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280"/>
      <c r="AD554" s="280"/>
      <c r="AE554" s="124"/>
      <c r="AF554" s="124"/>
      <c r="AG554" s="376"/>
      <c r="AI554" s="124">
        <v>15</v>
      </c>
      <c r="AJ554" s="373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430"/>
      <c r="AX554" s="124">
        <v>15</v>
      </c>
      <c r="AY554" s="373"/>
      <c r="AZ554" s="124"/>
      <c r="BA554" s="124"/>
      <c r="BB554" s="124"/>
      <c r="BC554" s="124"/>
      <c r="BD554" s="124"/>
      <c r="BE554" s="124"/>
      <c r="BF554" s="124"/>
      <c r="BG554" s="271"/>
      <c r="BH554" s="271"/>
      <c r="BI554" s="124"/>
      <c r="BJ554" s="124"/>
      <c r="BK554" s="376"/>
      <c r="BM554" s="124">
        <v>15</v>
      </c>
      <c r="BN554" s="373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446"/>
      <c r="CB554" s="124">
        <v>15</v>
      </c>
      <c r="CC554" s="373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446"/>
    </row>
    <row r="555" spans="1:93" ht="15.75" hidden="1">
      <c r="A555" s="363" t="s">
        <v>1381</v>
      </c>
      <c r="B555" s="363"/>
      <c r="C555" s="124" t="s">
        <v>1382</v>
      </c>
      <c r="D555" s="230" t="e">
        <f>F555/N555</f>
        <v>#DIV/0!</v>
      </c>
      <c r="E555" s="220">
        <f>SUM(E540:E554)</f>
        <v>0</v>
      </c>
      <c r="F555" s="220">
        <f>SUM(F540:F554)</f>
        <v>0</v>
      </c>
      <c r="G555" s="220"/>
      <c r="H555" s="220"/>
      <c r="I555" s="124"/>
      <c r="J555" s="124">
        <f>SUM(J540:J554)</f>
        <v>0</v>
      </c>
      <c r="K555" s="124">
        <f>SUM(K540:K554)</f>
        <v>0</v>
      </c>
      <c r="L555" s="225">
        <f>IF(F555=0,0,(F555/E555*100))</f>
        <v>0</v>
      </c>
      <c r="M555" s="225">
        <f>IF(K555=0,0,(K555/J555*100))</f>
        <v>0</v>
      </c>
      <c r="N555" s="124"/>
      <c r="O555" s="124"/>
      <c r="P555" s="124"/>
      <c r="Q555" s="72"/>
      <c r="R555" s="363" t="s">
        <v>1381</v>
      </c>
      <c r="S555" s="363"/>
      <c r="T555" s="124" t="s">
        <v>1382</v>
      </c>
      <c r="U555" s="230" t="e">
        <f>W555/AE555</f>
        <v>#DIV/0!</v>
      </c>
      <c r="V555" s="220">
        <f>SUM(V540:V554)</f>
        <v>0</v>
      </c>
      <c r="W555" s="220">
        <f>SUM(W540:W554)</f>
        <v>0</v>
      </c>
      <c r="X555" s="220"/>
      <c r="Y555" s="220"/>
      <c r="Z555" s="220"/>
      <c r="AA555" s="220">
        <f>SUM(AA540:AA554)</f>
        <v>0</v>
      </c>
      <c r="AB555" s="220">
        <f>SUM(AB540:AB554)</f>
        <v>0</v>
      </c>
      <c r="AC555" s="281">
        <f>IF(W555=0,0,(W555/V555*100))</f>
        <v>0</v>
      </c>
      <c r="AD555" s="281">
        <f>IF(AB555=0,0,(AB555/AA555*100))</f>
        <v>0</v>
      </c>
      <c r="AE555" s="124"/>
      <c r="AF555" s="124"/>
      <c r="AG555" s="124"/>
      <c r="AI555" s="377" t="s">
        <v>1381</v>
      </c>
      <c r="AJ555" s="377"/>
      <c r="AK555" s="124" t="s">
        <v>1382</v>
      </c>
      <c r="AL555" s="230" t="e">
        <f>AN555/AT555</f>
        <v>#DIV/0!</v>
      </c>
      <c r="AM555" s="124">
        <f>SUM(AM540:AM554)</f>
        <v>0</v>
      </c>
      <c r="AN555" s="124">
        <f>SUM(AN540:AN554)</f>
        <v>0</v>
      </c>
      <c r="AO555" s="124"/>
      <c r="AP555" s="124">
        <f>SUM(AP540:AP554)</f>
        <v>0</v>
      </c>
      <c r="AQ555" s="124">
        <f>SUM(AQ540:AQ554)</f>
        <v>0</v>
      </c>
      <c r="AR555" s="225">
        <f>IF(AN555=0,0,(AN555/AM555*100))</f>
        <v>0</v>
      </c>
      <c r="AS555" s="225">
        <f>IF(AQ555=0,0,(AQ555/AP555*100))</f>
        <v>0</v>
      </c>
      <c r="AT555" s="124"/>
      <c r="AU555" s="124"/>
      <c r="AV555" s="124"/>
      <c r="AX555" s="377" t="s">
        <v>1381</v>
      </c>
      <c r="AY555" s="377"/>
      <c r="AZ555" s="124"/>
      <c r="BA555" s="124"/>
      <c r="BB555" s="124">
        <f>SUM(BB540:BB554)</f>
        <v>0</v>
      </c>
      <c r="BC555" s="124">
        <f>SUM(BC540:BC554)</f>
        <v>0</v>
      </c>
      <c r="BD555" s="124"/>
      <c r="BE555" s="124">
        <f>SUM(BE540:BE554)</f>
        <v>0</v>
      </c>
      <c r="BF555" s="124">
        <f>SUM(BF540:BF554)</f>
        <v>0</v>
      </c>
      <c r="BG555" s="270">
        <f>IF(BC555=0,0,(BC555/BB555*100))</f>
        <v>0</v>
      </c>
      <c r="BH555" s="270">
        <f>IF(BF555=0,0,(BF555/BE555*100))</f>
        <v>0</v>
      </c>
      <c r="BI555" s="124"/>
      <c r="BJ555" s="124"/>
      <c r="BK555" s="124"/>
      <c r="BM555" s="377" t="s">
        <v>1381</v>
      </c>
      <c r="BN555" s="377"/>
      <c r="BO555" s="124" t="s">
        <v>1382</v>
      </c>
      <c r="BP555" s="230" t="e">
        <f>BR555/BX555</f>
        <v>#DIV/0!</v>
      </c>
      <c r="BQ555" s="124">
        <f>SUM(BQ540:BQ554)</f>
        <v>0</v>
      </c>
      <c r="BR555" s="124">
        <f>SUM(BR540:BR554)</f>
        <v>0</v>
      </c>
      <c r="BS555" s="124"/>
      <c r="BT555" s="124">
        <f>SUM(BT540:BT554)</f>
        <v>0</v>
      </c>
      <c r="BU555" s="124">
        <f>SUM(BU540:BU554)</f>
        <v>0</v>
      </c>
      <c r="BV555" s="225">
        <f>IF(BR555=0,0,(BR555/BQ555*100))</f>
        <v>0</v>
      </c>
      <c r="BW555" s="225">
        <f>IF(BU555=0,0,(BU555/BT555*100))</f>
        <v>0</v>
      </c>
      <c r="BX555" s="124"/>
      <c r="BY555" s="124"/>
      <c r="BZ555" s="124"/>
      <c r="CB555" s="377" t="s">
        <v>1381</v>
      </c>
      <c r="CC555" s="377"/>
      <c r="CD555" s="124"/>
      <c r="CE555" s="124"/>
      <c r="CF555" s="124">
        <f>SUM(CF540:CF554)</f>
        <v>0</v>
      </c>
      <c r="CG555" s="124">
        <f>SUM(CG540:CG554)</f>
        <v>0</v>
      </c>
      <c r="CH555" s="124"/>
      <c r="CI555" s="124">
        <f>SUM(CI540:CI554)</f>
        <v>0</v>
      </c>
      <c r="CJ555" s="124">
        <f>SUM(CJ540:CJ554)</f>
        <v>0</v>
      </c>
      <c r="CK555" s="225">
        <v>38</v>
      </c>
      <c r="CL555" s="288">
        <v>0</v>
      </c>
      <c r="CM555" s="124"/>
      <c r="CN555" s="124"/>
      <c r="CO555" s="124"/>
    </row>
    <row r="556" spans="1:93" hidden="1">
      <c r="A556" s="124">
        <v>1</v>
      </c>
      <c r="B556" s="368" t="s">
        <v>1393</v>
      </c>
      <c r="C556" s="31"/>
      <c r="D556" s="279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428"/>
      <c r="Q556" s="72"/>
      <c r="R556" s="124">
        <v>1</v>
      </c>
      <c r="S556" s="373" t="s">
        <v>1393</v>
      </c>
      <c r="T556" s="31"/>
      <c r="U556" s="245"/>
      <c r="V556" s="124"/>
      <c r="W556" s="124"/>
      <c r="X556" s="124"/>
      <c r="Y556" s="124"/>
      <c r="Z556" s="124"/>
      <c r="AA556" s="124"/>
      <c r="AB556" s="124"/>
      <c r="AC556" s="280"/>
      <c r="AD556" s="280"/>
      <c r="AE556" s="124"/>
      <c r="AF556" s="124"/>
      <c r="AG556" s="377"/>
      <c r="AI556" s="124">
        <v>1</v>
      </c>
      <c r="AJ556" s="373" t="s">
        <v>1393</v>
      </c>
      <c r="AK556" s="31"/>
      <c r="AL556" s="245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374"/>
      <c r="AX556" s="124">
        <v>1</v>
      </c>
      <c r="AY556" s="373" t="s">
        <v>1393</v>
      </c>
      <c r="AZ556" s="31"/>
      <c r="BA556" s="245"/>
      <c r="BB556" s="124"/>
      <c r="BC556" s="124"/>
      <c r="BD556" s="124"/>
      <c r="BE556" s="124"/>
      <c r="BF556" s="124"/>
      <c r="BG556" s="271"/>
      <c r="BH556" s="271"/>
      <c r="BI556" s="124"/>
      <c r="BJ556" s="124"/>
      <c r="BK556" s="374"/>
      <c r="BM556" s="124">
        <v>1</v>
      </c>
      <c r="BN556" s="373" t="s">
        <v>1393</v>
      </c>
      <c r="BO556" s="31"/>
      <c r="BP556" s="245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428"/>
      <c r="CB556" s="124">
        <v>1</v>
      </c>
      <c r="CC556" s="373" t="s">
        <v>1393</v>
      </c>
      <c r="CD556" s="124"/>
      <c r="CE556" s="124"/>
      <c r="CF556" s="124"/>
      <c r="CG556" s="124"/>
      <c r="CH556" s="124"/>
      <c r="CI556" s="124"/>
      <c r="CJ556" s="124"/>
      <c r="CK556" s="124"/>
      <c r="CL556" s="280"/>
      <c r="CM556" s="124"/>
      <c r="CN556" s="124"/>
      <c r="CO556" s="377"/>
    </row>
    <row r="557" spans="1:93" hidden="1">
      <c r="A557" s="124">
        <v>2</v>
      </c>
      <c r="B557" s="368"/>
      <c r="C557" s="31"/>
      <c r="D557" s="32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429"/>
      <c r="Q557" s="72"/>
      <c r="R557" s="124">
        <v>2</v>
      </c>
      <c r="S557" s="373"/>
      <c r="T557" s="31"/>
      <c r="U557" s="245"/>
      <c r="V557" s="124"/>
      <c r="W557" s="124"/>
      <c r="X557" s="124"/>
      <c r="Y557" s="124"/>
      <c r="Z557" s="124"/>
      <c r="AA557" s="124"/>
      <c r="AB557" s="124"/>
      <c r="AC557" s="280"/>
      <c r="AD557" s="280"/>
      <c r="AE557" s="124"/>
      <c r="AF557" s="124"/>
      <c r="AG557" s="377"/>
      <c r="AI557" s="124">
        <v>2</v>
      </c>
      <c r="AJ557" s="373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375"/>
      <c r="AX557" s="124">
        <v>2</v>
      </c>
      <c r="AY557" s="373"/>
      <c r="AZ557" s="31"/>
      <c r="BA557" s="32"/>
      <c r="BB557" s="124"/>
      <c r="BC557" s="124"/>
      <c r="BD557" s="124"/>
      <c r="BE557" s="124"/>
      <c r="BF557" s="124"/>
      <c r="BG557" s="271"/>
      <c r="BH557" s="271"/>
      <c r="BI557" s="124"/>
      <c r="BJ557" s="124"/>
      <c r="BK557" s="375"/>
      <c r="BM557" s="124">
        <v>2</v>
      </c>
      <c r="BN557" s="373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429"/>
      <c r="CB557" s="124">
        <v>2</v>
      </c>
      <c r="CC557" s="373"/>
      <c r="CD557" s="124"/>
      <c r="CE557" s="124"/>
      <c r="CF557" s="124"/>
      <c r="CG557" s="124"/>
      <c r="CH557" s="124"/>
      <c r="CI557" s="124"/>
      <c r="CJ557" s="124"/>
      <c r="CK557" s="124"/>
      <c r="CL557" s="280"/>
      <c r="CM557" s="124"/>
      <c r="CN557" s="124"/>
      <c r="CO557" s="377"/>
    </row>
    <row r="558" spans="1:93" hidden="1">
      <c r="A558" s="124">
        <v>3</v>
      </c>
      <c r="B558" s="368"/>
      <c r="C558" s="234"/>
      <c r="D558" s="229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429"/>
      <c r="Q558" s="72"/>
      <c r="R558" s="124">
        <v>3</v>
      </c>
      <c r="S558" s="373"/>
      <c r="T558" s="234"/>
      <c r="U558" s="234"/>
      <c r="V558" s="124"/>
      <c r="W558" s="124"/>
      <c r="X558" s="124"/>
      <c r="Y558" s="124"/>
      <c r="Z558" s="124"/>
      <c r="AA558" s="124"/>
      <c r="AB558" s="124"/>
      <c r="AC558" s="280"/>
      <c r="AD558" s="280"/>
      <c r="AE558" s="124"/>
      <c r="AF558" s="124"/>
      <c r="AG558" s="377"/>
      <c r="AI558" s="124">
        <v>3</v>
      </c>
      <c r="AJ558" s="373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375"/>
      <c r="AX558" s="124">
        <v>3</v>
      </c>
      <c r="AY558" s="373"/>
      <c r="AZ558" s="31"/>
      <c r="BA558" s="245"/>
      <c r="BB558" s="124"/>
      <c r="BC558" s="124"/>
      <c r="BD558" s="124"/>
      <c r="BE558" s="124"/>
      <c r="BF558" s="124"/>
      <c r="BG558" s="271"/>
      <c r="BH558" s="271"/>
      <c r="BI558" s="124"/>
      <c r="BJ558" s="124"/>
      <c r="BK558" s="375"/>
      <c r="BM558" s="124">
        <v>3</v>
      </c>
      <c r="BN558" s="373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429"/>
      <c r="CB558" s="124">
        <v>3</v>
      </c>
      <c r="CC558" s="373"/>
      <c r="CD558" s="124"/>
      <c r="CE558" s="124"/>
      <c r="CF558" s="124"/>
      <c r="CG558" s="124"/>
      <c r="CH558" s="124"/>
      <c r="CI558" s="124"/>
      <c r="CJ558" s="124"/>
      <c r="CK558" s="124"/>
      <c r="CL558" s="280"/>
      <c r="CM558" s="124"/>
      <c r="CN558" s="124"/>
      <c r="CO558" s="377"/>
    </row>
    <row r="559" spans="1:93" hidden="1">
      <c r="A559" s="124">
        <v>4</v>
      </c>
      <c r="B559" s="368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429"/>
      <c r="Q559" s="72"/>
      <c r="R559" s="124">
        <v>4</v>
      </c>
      <c r="S559" s="373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280"/>
      <c r="AD559" s="280"/>
      <c r="AE559" s="124"/>
      <c r="AF559" s="124"/>
      <c r="AG559" s="377"/>
      <c r="AI559" s="124">
        <v>4</v>
      </c>
      <c r="AJ559" s="373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375"/>
      <c r="AX559" s="124">
        <v>4</v>
      </c>
      <c r="AY559" s="373"/>
      <c r="AZ559" s="124"/>
      <c r="BA559" s="124"/>
      <c r="BB559" s="124"/>
      <c r="BC559" s="124"/>
      <c r="BD559" s="124"/>
      <c r="BE559" s="124"/>
      <c r="BF559" s="124"/>
      <c r="BG559" s="271"/>
      <c r="BH559" s="271"/>
      <c r="BI559" s="124"/>
      <c r="BJ559" s="124"/>
      <c r="BK559" s="375"/>
      <c r="BM559" s="124">
        <v>4</v>
      </c>
      <c r="BN559" s="373"/>
      <c r="BO559" s="229"/>
      <c r="BP559" s="229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429"/>
      <c r="CB559" s="124">
        <v>4</v>
      </c>
      <c r="CC559" s="373"/>
      <c r="CD559" s="229"/>
      <c r="CE559" s="229"/>
      <c r="CF559" s="124"/>
      <c r="CG559" s="124"/>
      <c r="CH559" s="124"/>
      <c r="CI559" s="124"/>
      <c r="CJ559" s="124"/>
      <c r="CK559" s="124"/>
      <c r="CL559" s="280"/>
      <c r="CM559" s="124"/>
      <c r="CN559" s="124"/>
      <c r="CO559" s="377"/>
    </row>
    <row r="560" spans="1:93" hidden="1">
      <c r="A560" s="124">
        <v>5</v>
      </c>
      <c r="B560" s="368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429"/>
      <c r="Q560" s="72"/>
      <c r="R560" s="124">
        <v>5</v>
      </c>
      <c r="S560" s="373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280"/>
      <c r="AD560" s="280"/>
      <c r="AE560" s="124"/>
      <c r="AF560" s="124"/>
      <c r="AG560" s="377"/>
      <c r="AI560" s="124">
        <v>5</v>
      </c>
      <c r="AJ560" s="373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375"/>
      <c r="AX560" s="124">
        <v>5</v>
      </c>
      <c r="AY560" s="373"/>
      <c r="AZ560" s="124"/>
      <c r="BA560" s="124"/>
      <c r="BB560" s="124"/>
      <c r="BC560" s="124"/>
      <c r="BD560" s="124"/>
      <c r="BE560" s="124"/>
      <c r="BF560" s="124"/>
      <c r="BG560" s="271"/>
      <c r="BH560" s="271"/>
      <c r="BI560" s="124"/>
      <c r="BJ560" s="124"/>
      <c r="BK560" s="375"/>
      <c r="BM560" s="124">
        <v>5</v>
      </c>
      <c r="BN560" s="373"/>
      <c r="BO560" s="234"/>
      <c r="BP560" s="23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429"/>
      <c r="CB560" s="124">
        <v>5</v>
      </c>
      <c r="CC560" s="373"/>
      <c r="CD560" s="234"/>
      <c r="CE560" s="234"/>
      <c r="CF560" s="124"/>
      <c r="CG560" s="124"/>
      <c r="CH560" s="124"/>
      <c r="CI560" s="124"/>
      <c r="CJ560" s="124"/>
      <c r="CK560" s="124"/>
      <c r="CL560" s="280"/>
      <c r="CM560" s="124"/>
      <c r="CN560" s="124"/>
      <c r="CO560" s="377"/>
    </row>
    <row r="561" spans="1:93" hidden="1">
      <c r="A561" s="124">
        <v>6</v>
      </c>
      <c r="B561" s="368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429"/>
      <c r="Q561" s="72"/>
      <c r="R561" s="124">
        <v>6</v>
      </c>
      <c r="S561" s="373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280"/>
      <c r="AD561" s="280"/>
      <c r="AE561" s="124"/>
      <c r="AF561" s="124"/>
      <c r="AG561" s="377"/>
      <c r="AI561" s="124">
        <v>6</v>
      </c>
      <c r="AJ561" s="373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375"/>
      <c r="AX561" s="124">
        <v>6</v>
      </c>
      <c r="AY561" s="373"/>
      <c r="AZ561" s="124"/>
      <c r="BA561" s="124"/>
      <c r="BB561" s="124"/>
      <c r="BC561" s="124"/>
      <c r="BD561" s="124"/>
      <c r="BE561" s="124"/>
      <c r="BF561" s="124"/>
      <c r="BG561" s="271"/>
      <c r="BH561" s="271"/>
      <c r="BI561" s="124"/>
      <c r="BJ561" s="124"/>
      <c r="BK561" s="375"/>
      <c r="BM561" s="124">
        <v>6</v>
      </c>
      <c r="BN561" s="373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429"/>
      <c r="CB561" s="124">
        <v>6</v>
      </c>
      <c r="CC561" s="373"/>
      <c r="CD561" s="124"/>
      <c r="CE561" s="124"/>
      <c r="CF561" s="124"/>
      <c r="CG561" s="124"/>
      <c r="CH561" s="124"/>
      <c r="CI561" s="124"/>
      <c r="CJ561" s="124"/>
      <c r="CK561" s="124"/>
      <c r="CL561" s="280"/>
      <c r="CM561" s="124"/>
      <c r="CN561" s="124"/>
      <c r="CO561" s="377"/>
    </row>
    <row r="562" spans="1:93" hidden="1">
      <c r="A562" s="124">
        <v>7</v>
      </c>
      <c r="B562" s="368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429"/>
      <c r="Q562" s="72"/>
      <c r="R562" s="124">
        <v>7</v>
      </c>
      <c r="S562" s="373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280"/>
      <c r="AD562" s="280"/>
      <c r="AE562" s="124"/>
      <c r="AF562" s="124"/>
      <c r="AG562" s="377"/>
      <c r="AI562" s="124">
        <v>7</v>
      </c>
      <c r="AJ562" s="373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375"/>
      <c r="AX562" s="124">
        <v>7</v>
      </c>
      <c r="AY562" s="373"/>
      <c r="AZ562" s="124"/>
      <c r="BA562" s="124"/>
      <c r="BB562" s="124"/>
      <c r="BC562" s="124"/>
      <c r="BD562" s="124"/>
      <c r="BE562" s="124"/>
      <c r="BF562" s="124"/>
      <c r="BG562" s="271"/>
      <c r="BH562" s="271"/>
      <c r="BI562" s="124"/>
      <c r="BJ562" s="124"/>
      <c r="BK562" s="375"/>
      <c r="BM562" s="124">
        <v>7</v>
      </c>
      <c r="BN562" s="373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429"/>
      <c r="CB562" s="124">
        <v>7</v>
      </c>
      <c r="CC562" s="373"/>
      <c r="CD562" s="124"/>
      <c r="CE562" s="124"/>
      <c r="CF562" s="124"/>
      <c r="CG562" s="124"/>
      <c r="CH562" s="124"/>
      <c r="CI562" s="124"/>
      <c r="CJ562" s="124"/>
      <c r="CK562" s="124"/>
      <c r="CL562" s="280"/>
      <c r="CM562" s="124"/>
      <c r="CN562" s="124"/>
      <c r="CO562" s="377"/>
    </row>
    <row r="563" spans="1:93" hidden="1">
      <c r="A563" s="124">
        <v>8</v>
      </c>
      <c r="B563" s="368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429"/>
      <c r="Q563" s="72"/>
      <c r="R563" s="124">
        <v>8</v>
      </c>
      <c r="S563" s="373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280"/>
      <c r="AD563" s="280"/>
      <c r="AE563" s="124"/>
      <c r="AF563" s="124"/>
      <c r="AG563" s="377"/>
      <c r="AI563" s="124">
        <v>8</v>
      </c>
      <c r="AJ563" s="373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375"/>
      <c r="AX563" s="124">
        <v>8</v>
      </c>
      <c r="AY563" s="373"/>
      <c r="AZ563" s="124"/>
      <c r="BA563" s="124"/>
      <c r="BB563" s="124"/>
      <c r="BC563" s="124"/>
      <c r="BD563" s="124"/>
      <c r="BE563" s="124"/>
      <c r="BF563" s="124"/>
      <c r="BG563" s="271"/>
      <c r="BH563" s="271"/>
      <c r="BI563" s="124"/>
      <c r="BJ563" s="124"/>
      <c r="BK563" s="375"/>
      <c r="BM563" s="124">
        <v>8</v>
      </c>
      <c r="BN563" s="373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429"/>
      <c r="CB563" s="124">
        <v>8</v>
      </c>
      <c r="CC563" s="373"/>
      <c r="CD563" s="124"/>
      <c r="CE563" s="124"/>
      <c r="CF563" s="124"/>
      <c r="CG563" s="124"/>
      <c r="CH563" s="124"/>
      <c r="CI563" s="124"/>
      <c r="CJ563" s="124"/>
      <c r="CK563" s="124"/>
      <c r="CL563" s="280"/>
      <c r="CM563" s="124"/>
      <c r="CN563" s="124"/>
      <c r="CO563" s="377"/>
    </row>
    <row r="564" spans="1:93" hidden="1">
      <c r="A564" s="124">
        <v>9</v>
      </c>
      <c r="B564" s="368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429"/>
      <c r="Q564" s="72"/>
      <c r="R564" s="124">
        <v>9</v>
      </c>
      <c r="S564" s="373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280"/>
      <c r="AD564" s="280"/>
      <c r="AE564" s="124"/>
      <c r="AF564" s="124"/>
      <c r="AG564" s="377"/>
      <c r="AI564" s="124">
        <v>9</v>
      </c>
      <c r="AJ564" s="373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375"/>
      <c r="AX564" s="124">
        <v>9</v>
      </c>
      <c r="AY564" s="373"/>
      <c r="AZ564" s="124"/>
      <c r="BA564" s="124"/>
      <c r="BB564" s="124"/>
      <c r="BC564" s="124"/>
      <c r="BD564" s="124"/>
      <c r="BE564" s="124"/>
      <c r="BF564" s="124"/>
      <c r="BG564" s="271"/>
      <c r="BH564" s="271"/>
      <c r="BI564" s="124"/>
      <c r="BJ564" s="124"/>
      <c r="BK564" s="375"/>
      <c r="BM564" s="124">
        <v>9</v>
      </c>
      <c r="BN564" s="373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429"/>
      <c r="CB564" s="124">
        <v>9</v>
      </c>
      <c r="CC564" s="373"/>
      <c r="CD564" s="124"/>
      <c r="CE564" s="124"/>
      <c r="CF564" s="124"/>
      <c r="CG564" s="124"/>
      <c r="CH564" s="124"/>
      <c r="CI564" s="124"/>
      <c r="CJ564" s="124"/>
      <c r="CK564" s="124"/>
      <c r="CL564" s="280"/>
      <c r="CM564" s="124"/>
      <c r="CN564" s="124"/>
      <c r="CO564" s="377"/>
    </row>
    <row r="565" spans="1:93" hidden="1">
      <c r="A565" s="124">
        <v>10</v>
      </c>
      <c r="B565" s="368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429"/>
      <c r="Q565" s="72"/>
      <c r="R565" s="124">
        <v>10</v>
      </c>
      <c r="S565" s="373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280"/>
      <c r="AD565" s="280"/>
      <c r="AE565" s="124"/>
      <c r="AF565" s="124"/>
      <c r="AG565" s="377"/>
      <c r="AI565" s="124">
        <v>10</v>
      </c>
      <c r="AJ565" s="373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375"/>
      <c r="AX565" s="124">
        <v>10</v>
      </c>
      <c r="AY565" s="373"/>
      <c r="AZ565" s="124"/>
      <c r="BA565" s="124"/>
      <c r="BB565" s="124"/>
      <c r="BC565" s="124"/>
      <c r="BD565" s="124"/>
      <c r="BE565" s="124"/>
      <c r="BF565" s="124"/>
      <c r="BG565" s="271"/>
      <c r="BH565" s="271"/>
      <c r="BI565" s="124"/>
      <c r="BJ565" s="124"/>
      <c r="BK565" s="375"/>
      <c r="BM565" s="124">
        <v>10</v>
      </c>
      <c r="BN565" s="373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429"/>
      <c r="CB565" s="124">
        <v>10</v>
      </c>
      <c r="CC565" s="373"/>
      <c r="CD565" s="124"/>
      <c r="CE565" s="124"/>
      <c r="CF565" s="124"/>
      <c r="CG565" s="124"/>
      <c r="CH565" s="124"/>
      <c r="CI565" s="124"/>
      <c r="CJ565" s="124"/>
      <c r="CK565" s="124"/>
      <c r="CL565" s="280"/>
      <c r="CM565" s="124"/>
      <c r="CN565" s="124"/>
      <c r="CO565" s="377"/>
    </row>
    <row r="566" spans="1:93" hidden="1">
      <c r="A566" s="124">
        <v>11</v>
      </c>
      <c r="B566" s="368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429"/>
      <c r="Q566" s="72"/>
      <c r="R566" s="124">
        <v>11</v>
      </c>
      <c r="S566" s="373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280"/>
      <c r="AD566" s="280"/>
      <c r="AE566" s="124"/>
      <c r="AF566" s="124"/>
      <c r="AG566" s="377"/>
      <c r="AI566" s="124">
        <v>11</v>
      </c>
      <c r="AJ566" s="373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375"/>
      <c r="AX566" s="124">
        <v>11</v>
      </c>
      <c r="AY566" s="373"/>
      <c r="AZ566" s="124"/>
      <c r="BA566" s="124"/>
      <c r="BB566" s="124"/>
      <c r="BC566" s="124"/>
      <c r="BD566" s="124"/>
      <c r="BE566" s="124"/>
      <c r="BF566" s="124"/>
      <c r="BG566" s="271"/>
      <c r="BH566" s="271"/>
      <c r="BI566" s="124"/>
      <c r="BJ566" s="124"/>
      <c r="BK566" s="375"/>
      <c r="BM566" s="124">
        <v>11</v>
      </c>
      <c r="BN566" s="373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429"/>
      <c r="CB566" s="124">
        <v>11</v>
      </c>
      <c r="CC566" s="373"/>
      <c r="CD566" s="124"/>
      <c r="CE566" s="124"/>
      <c r="CF566" s="124"/>
      <c r="CG566" s="124"/>
      <c r="CH566" s="124"/>
      <c r="CI566" s="124"/>
      <c r="CJ566" s="124"/>
      <c r="CK566" s="124"/>
      <c r="CL566" s="280"/>
      <c r="CM566" s="124"/>
      <c r="CN566" s="124"/>
      <c r="CO566" s="377"/>
    </row>
    <row r="567" spans="1:93" hidden="1">
      <c r="A567" s="124">
        <v>12</v>
      </c>
      <c r="B567" s="368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429"/>
      <c r="Q567" s="72"/>
      <c r="R567" s="124">
        <v>12</v>
      </c>
      <c r="S567" s="373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280"/>
      <c r="AD567" s="280"/>
      <c r="AE567" s="124"/>
      <c r="AF567" s="124"/>
      <c r="AG567" s="377"/>
      <c r="AI567" s="124">
        <v>12</v>
      </c>
      <c r="AJ567" s="373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375"/>
      <c r="AX567" s="124">
        <v>12</v>
      </c>
      <c r="AY567" s="373"/>
      <c r="AZ567" s="124"/>
      <c r="BA567" s="124"/>
      <c r="BB567" s="124"/>
      <c r="BC567" s="124"/>
      <c r="BD567" s="124"/>
      <c r="BE567" s="124"/>
      <c r="BF567" s="124"/>
      <c r="BG567" s="271"/>
      <c r="BH567" s="271"/>
      <c r="BI567" s="124"/>
      <c r="BJ567" s="124"/>
      <c r="BK567" s="375"/>
      <c r="BM567" s="124">
        <v>12</v>
      </c>
      <c r="BN567" s="373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429"/>
      <c r="CB567" s="124">
        <v>12</v>
      </c>
      <c r="CC567" s="373"/>
      <c r="CD567" s="124"/>
      <c r="CE567" s="124"/>
      <c r="CF567" s="124"/>
      <c r="CG567" s="124"/>
      <c r="CH567" s="124"/>
      <c r="CI567" s="124"/>
      <c r="CJ567" s="124"/>
      <c r="CK567" s="124"/>
      <c r="CL567" s="280"/>
      <c r="CM567" s="124"/>
      <c r="CN567" s="124"/>
      <c r="CO567" s="377"/>
    </row>
    <row r="568" spans="1:93" hidden="1">
      <c r="A568" s="124">
        <v>13</v>
      </c>
      <c r="B568" s="368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429"/>
      <c r="Q568" s="72"/>
      <c r="R568" s="124">
        <v>13</v>
      </c>
      <c r="S568" s="373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280"/>
      <c r="AD568" s="280"/>
      <c r="AE568" s="124"/>
      <c r="AF568" s="124"/>
      <c r="AG568" s="377"/>
      <c r="AI568" s="124">
        <v>13</v>
      </c>
      <c r="AJ568" s="373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375"/>
      <c r="AX568" s="124">
        <v>13</v>
      </c>
      <c r="AY568" s="373"/>
      <c r="AZ568" s="124"/>
      <c r="BA568" s="124"/>
      <c r="BB568" s="124"/>
      <c r="BC568" s="124"/>
      <c r="BD568" s="124"/>
      <c r="BE568" s="124"/>
      <c r="BF568" s="124"/>
      <c r="BG568" s="271"/>
      <c r="BH568" s="271"/>
      <c r="BI568" s="124"/>
      <c r="BJ568" s="124"/>
      <c r="BK568" s="375"/>
      <c r="BM568" s="124">
        <v>13</v>
      </c>
      <c r="BN568" s="373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429"/>
      <c r="CB568" s="124">
        <v>13</v>
      </c>
      <c r="CC568" s="373"/>
      <c r="CD568" s="124"/>
      <c r="CE568" s="124"/>
      <c r="CF568" s="124"/>
      <c r="CG568" s="124"/>
      <c r="CH568" s="124"/>
      <c r="CI568" s="124"/>
      <c r="CJ568" s="124"/>
      <c r="CK568" s="124"/>
      <c r="CL568" s="280"/>
      <c r="CM568" s="124"/>
      <c r="CN568" s="124"/>
      <c r="CO568" s="377"/>
    </row>
    <row r="569" spans="1:93" hidden="1">
      <c r="A569" s="124">
        <v>14</v>
      </c>
      <c r="B569" s="368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429"/>
      <c r="Q569" s="72"/>
      <c r="R569" s="124">
        <v>14</v>
      </c>
      <c r="S569" s="373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280"/>
      <c r="AD569" s="280"/>
      <c r="AE569" s="124"/>
      <c r="AF569" s="124"/>
      <c r="AG569" s="377"/>
      <c r="AI569" s="124">
        <v>14</v>
      </c>
      <c r="AJ569" s="373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375"/>
      <c r="AX569" s="124">
        <v>14</v>
      </c>
      <c r="AY569" s="373"/>
      <c r="AZ569" s="124"/>
      <c r="BA569" s="124"/>
      <c r="BB569" s="124"/>
      <c r="BC569" s="124"/>
      <c r="BD569" s="124"/>
      <c r="BE569" s="124"/>
      <c r="BF569" s="124"/>
      <c r="BG569" s="271"/>
      <c r="BH569" s="271"/>
      <c r="BI569" s="124"/>
      <c r="BJ569" s="124"/>
      <c r="BK569" s="375"/>
      <c r="BM569" s="124">
        <v>14</v>
      </c>
      <c r="BN569" s="373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429"/>
      <c r="CB569" s="124">
        <v>14</v>
      </c>
      <c r="CC569" s="373"/>
      <c r="CD569" s="124"/>
      <c r="CE569" s="124"/>
      <c r="CF569" s="124"/>
      <c r="CG569" s="124"/>
      <c r="CH569" s="124"/>
      <c r="CI569" s="124"/>
      <c r="CJ569" s="124"/>
      <c r="CK569" s="124"/>
      <c r="CL569" s="280"/>
      <c r="CM569" s="124"/>
      <c r="CN569" s="124"/>
      <c r="CO569" s="377"/>
    </row>
    <row r="570" spans="1:93" hidden="1">
      <c r="A570" s="124">
        <v>15</v>
      </c>
      <c r="B570" s="368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430"/>
      <c r="Q570" s="72"/>
      <c r="R570" s="124">
        <v>15</v>
      </c>
      <c r="S570" s="373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280"/>
      <c r="AD570" s="280"/>
      <c r="AE570" s="124"/>
      <c r="AF570" s="124"/>
      <c r="AG570" s="377"/>
      <c r="AI570" s="124">
        <v>15</v>
      </c>
      <c r="AJ570" s="373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376"/>
      <c r="AX570" s="124">
        <v>15</v>
      </c>
      <c r="AY570" s="373"/>
      <c r="AZ570" s="124"/>
      <c r="BA570" s="124"/>
      <c r="BB570" s="124"/>
      <c r="BC570" s="124"/>
      <c r="BD570" s="124"/>
      <c r="BE570" s="124"/>
      <c r="BF570" s="124"/>
      <c r="BG570" s="271"/>
      <c r="BH570" s="271"/>
      <c r="BI570" s="124"/>
      <c r="BJ570" s="124"/>
      <c r="BK570" s="376"/>
      <c r="BM570" s="124">
        <v>15</v>
      </c>
      <c r="BN570" s="373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430"/>
      <c r="CB570" s="124">
        <v>15</v>
      </c>
      <c r="CC570" s="373"/>
      <c r="CD570" s="124"/>
      <c r="CE570" s="124"/>
      <c r="CF570" s="124"/>
      <c r="CG570" s="124"/>
      <c r="CH570" s="124"/>
      <c r="CI570" s="124"/>
      <c r="CJ570" s="124"/>
      <c r="CK570" s="124"/>
      <c r="CL570" s="280"/>
      <c r="CM570" s="124"/>
      <c r="CN570" s="124"/>
      <c r="CO570" s="377"/>
    </row>
    <row r="571" spans="1:93" ht="15.75" hidden="1">
      <c r="A571" s="363" t="s">
        <v>1381</v>
      </c>
      <c r="B571" s="363"/>
      <c r="C571" s="124" t="s">
        <v>1382</v>
      </c>
      <c r="D571" s="230" t="e">
        <f>F571/N571</f>
        <v>#DIV/0!</v>
      </c>
      <c r="E571" s="220">
        <f>SUM(E556:E570)</f>
        <v>0</v>
      </c>
      <c r="F571" s="220">
        <f>SUM(F556:F570)</f>
        <v>0</v>
      </c>
      <c r="G571" s="220"/>
      <c r="H571" s="220"/>
      <c r="I571" s="124"/>
      <c r="J571" s="124">
        <f>SUM(J556:J570)</f>
        <v>0</v>
      </c>
      <c r="K571" s="124">
        <f>SUM(K556:K570)</f>
        <v>0</v>
      </c>
      <c r="L571" s="225">
        <f>IF(F571=0,0,(F571/E571*100))</f>
        <v>0</v>
      </c>
      <c r="M571" s="225">
        <f>IF(K571=0,0,(K571/J571*100))</f>
        <v>0</v>
      </c>
      <c r="N571" s="124"/>
      <c r="O571" s="124"/>
      <c r="P571" s="124"/>
      <c r="Q571" s="72"/>
      <c r="R571" s="363" t="s">
        <v>1381</v>
      </c>
      <c r="S571" s="363"/>
      <c r="T571" s="124" t="s">
        <v>1382</v>
      </c>
      <c r="U571" s="230" t="e">
        <f>W571/AE571</f>
        <v>#DIV/0!</v>
      </c>
      <c r="V571" s="220">
        <f>SUM(V556:V570)</f>
        <v>0</v>
      </c>
      <c r="W571" s="220">
        <f>SUM(W556:W570)</f>
        <v>0</v>
      </c>
      <c r="X571" s="220"/>
      <c r="Y571" s="220"/>
      <c r="Z571" s="220"/>
      <c r="AA571" s="220">
        <f>SUM(AA556:AA570)</f>
        <v>0</v>
      </c>
      <c r="AB571" s="220">
        <f>SUM(AB556:AB570)</f>
        <v>0</v>
      </c>
      <c r="AC571" s="281">
        <f>IF(W571=0,0,(W571/V571*100))</f>
        <v>0</v>
      </c>
      <c r="AD571" s="281">
        <f>IF(AB571=0,0,(AB571/AA571*100))</f>
        <v>0</v>
      </c>
      <c r="AE571" s="124"/>
      <c r="AF571" s="124"/>
      <c r="AG571" s="124"/>
      <c r="AI571" s="377" t="s">
        <v>1381</v>
      </c>
      <c r="AJ571" s="377"/>
      <c r="AK571" s="124" t="s">
        <v>1382</v>
      </c>
      <c r="AL571" s="230" t="e">
        <f>AN571/AT571</f>
        <v>#DIV/0!</v>
      </c>
      <c r="AM571" s="124">
        <f>SUM(AM556:AM570)</f>
        <v>0</v>
      </c>
      <c r="AN571" s="124">
        <f>SUM(AN556:AN570)</f>
        <v>0</v>
      </c>
      <c r="AO571" s="124"/>
      <c r="AP571" s="124">
        <f>SUM(AP556:AP570)</f>
        <v>0</v>
      </c>
      <c r="AQ571" s="124">
        <f>SUM(AQ556:AQ570)</f>
        <v>0</v>
      </c>
      <c r="AR571" s="225">
        <f>IF(AN571=0,0,(AN571/AM571*100))</f>
        <v>0</v>
      </c>
      <c r="AS571" s="225">
        <f>IF(AQ571=0,0,(AQ571/AP571*100))</f>
        <v>0</v>
      </c>
      <c r="AT571" s="124"/>
      <c r="AU571" s="124"/>
      <c r="AV571" s="124"/>
      <c r="AX571" s="377" t="s">
        <v>1381</v>
      </c>
      <c r="AY571" s="377"/>
      <c r="AZ571" s="124"/>
      <c r="BA571" s="124"/>
      <c r="BB571" s="124">
        <f>SUM(BB556:BB570)</f>
        <v>0</v>
      </c>
      <c r="BC571" s="124">
        <f>SUM(BC556:BC570)</f>
        <v>0</v>
      </c>
      <c r="BD571" s="124"/>
      <c r="BE571" s="124">
        <f>SUM(BE556:BE570)</f>
        <v>0</v>
      </c>
      <c r="BF571" s="124">
        <f>SUM(BF556:BF570)</f>
        <v>0</v>
      </c>
      <c r="BG571" s="270">
        <f>IF(BC571=0,0,(BC571/BB571*100))</f>
        <v>0</v>
      </c>
      <c r="BH571" s="270">
        <f>IF(BF571=0,0,(BF571/BE571*100))</f>
        <v>0</v>
      </c>
      <c r="BI571" s="124"/>
      <c r="BJ571" s="124"/>
      <c r="BK571" s="124"/>
      <c r="BM571" s="377" t="s">
        <v>1381</v>
      </c>
      <c r="BN571" s="377"/>
      <c r="BO571" s="124" t="s">
        <v>1382</v>
      </c>
      <c r="BP571" s="230" t="e">
        <f>BR571/BX571</f>
        <v>#DIV/0!</v>
      </c>
      <c r="BQ571" s="124">
        <f>SUM(BQ556:BQ570)</f>
        <v>0</v>
      </c>
      <c r="BR571" s="124">
        <f>SUM(BR556:BR570)</f>
        <v>0</v>
      </c>
      <c r="BS571" s="124"/>
      <c r="BT571" s="124">
        <f>SUM(BT556:BT570)</f>
        <v>0</v>
      </c>
      <c r="BU571" s="124">
        <f>SUM(BU556:BU570)</f>
        <v>0</v>
      </c>
      <c r="BV571" s="225">
        <f>IF(BR571=0,0,(BR571/BQ571*100))</f>
        <v>0</v>
      </c>
      <c r="BW571" s="225">
        <f>IF(BU571=0,0,(BU571/BT571*100))</f>
        <v>0</v>
      </c>
      <c r="BX571" s="124"/>
      <c r="BY571" s="124"/>
      <c r="BZ571" s="124"/>
      <c r="CB571" s="377" t="s">
        <v>1381</v>
      </c>
      <c r="CC571" s="377"/>
      <c r="CD571" s="124"/>
      <c r="CE571" s="124"/>
      <c r="CF571" s="124">
        <f>SUM(CF556:CF570)</f>
        <v>0</v>
      </c>
      <c r="CG571" s="124">
        <f>SUM(CG556:CG570)</f>
        <v>0</v>
      </c>
      <c r="CH571" s="124"/>
      <c r="CI571" s="124">
        <f>SUM(CI556:CI570)</f>
        <v>0</v>
      </c>
      <c r="CJ571" s="124">
        <f>SUM(CJ556:CJ570)</f>
        <v>0</v>
      </c>
      <c r="CK571" s="225">
        <f>IF(CG571=0,0,(CG571/CF571*100))</f>
        <v>0</v>
      </c>
      <c r="CL571" s="281">
        <f>IF(CJ571=0,0,(CJ571/CI571*100))</f>
        <v>0</v>
      </c>
      <c r="CM571" s="124"/>
      <c r="CN571" s="124"/>
      <c r="CO571" s="124"/>
    </row>
    <row r="572" spans="1:93" ht="15.75" hidden="1">
      <c r="A572" s="124">
        <v>1</v>
      </c>
      <c r="B572" s="368" t="s">
        <v>1394</v>
      </c>
      <c r="C572" s="31"/>
      <c r="D572" s="279"/>
      <c r="E572" s="220"/>
      <c r="F572" s="220"/>
      <c r="G572" s="220"/>
      <c r="H572" s="220"/>
      <c r="I572" s="124"/>
      <c r="J572" s="124"/>
      <c r="K572" s="124"/>
      <c r="L572" s="225"/>
      <c r="M572" s="225"/>
      <c r="N572" s="124"/>
      <c r="O572" s="124"/>
      <c r="P572" s="124"/>
      <c r="Q572" s="72"/>
      <c r="R572" s="124">
        <v>1</v>
      </c>
      <c r="S572" s="368" t="s">
        <v>1394</v>
      </c>
      <c r="T572" s="31"/>
      <c r="U572" s="245"/>
      <c r="V572" s="124"/>
      <c r="W572" s="124"/>
      <c r="X572" s="124"/>
      <c r="Y572" s="124"/>
      <c r="Z572" s="124"/>
      <c r="AA572" s="124"/>
      <c r="AB572" s="124"/>
      <c r="AC572" s="281"/>
      <c r="AD572" s="281"/>
      <c r="AE572" s="124"/>
      <c r="AF572" s="124"/>
      <c r="AG572" s="374"/>
      <c r="AI572" s="124">
        <v>1</v>
      </c>
      <c r="AJ572" s="373" t="s">
        <v>1394</v>
      </c>
      <c r="AK572" s="31"/>
      <c r="AL572" s="245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447"/>
      <c r="AX572" s="124">
        <v>1</v>
      </c>
      <c r="AY572" s="373" t="s">
        <v>1394</v>
      </c>
      <c r="AZ572" s="31"/>
      <c r="BA572" s="245"/>
      <c r="BB572" s="124"/>
      <c r="BC572" s="124"/>
      <c r="BD572" s="124"/>
      <c r="BE572" s="124"/>
      <c r="BF572" s="124"/>
      <c r="BG572" s="270"/>
      <c r="BH572" s="270"/>
      <c r="BI572" s="124"/>
      <c r="BJ572" s="124"/>
      <c r="BK572" s="428"/>
      <c r="BM572" s="124">
        <v>1</v>
      </c>
      <c r="BN572" s="373" t="s">
        <v>1394</v>
      </c>
      <c r="BO572" s="31"/>
      <c r="BP572" s="245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374"/>
      <c r="CB572" s="124">
        <v>1</v>
      </c>
      <c r="CC572" s="373" t="s">
        <v>1394</v>
      </c>
      <c r="CD572" s="124"/>
      <c r="CE572" s="124"/>
      <c r="CF572" s="124"/>
      <c r="CG572" s="124"/>
      <c r="CH572" s="124"/>
      <c r="CI572" s="124"/>
      <c r="CJ572" s="124"/>
      <c r="CK572" s="124"/>
      <c r="CL572" s="280"/>
      <c r="CM572" s="124"/>
      <c r="CN572" s="124"/>
      <c r="CO572" s="377"/>
    </row>
    <row r="573" spans="1:93" ht="15.75" hidden="1">
      <c r="A573" s="124">
        <v>2</v>
      </c>
      <c r="B573" s="368"/>
      <c r="C573" s="31"/>
      <c r="D573" s="32"/>
      <c r="E573" s="220"/>
      <c r="F573" s="220"/>
      <c r="G573" s="220"/>
      <c r="H573" s="220"/>
      <c r="I573" s="124"/>
      <c r="J573" s="124"/>
      <c r="K573" s="124"/>
      <c r="L573" s="225"/>
      <c r="M573" s="225"/>
      <c r="N573" s="124"/>
      <c r="O573" s="124"/>
      <c r="P573" s="124"/>
      <c r="Q573" s="72"/>
      <c r="R573" s="124">
        <v>2</v>
      </c>
      <c r="S573" s="368"/>
      <c r="T573" s="31"/>
      <c r="U573" s="245"/>
      <c r="V573" s="124"/>
      <c r="W573" s="124"/>
      <c r="X573" s="124"/>
      <c r="Y573" s="124"/>
      <c r="Z573" s="124"/>
      <c r="AA573" s="124"/>
      <c r="AB573" s="124"/>
      <c r="AC573" s="281"/>
      <c r="AD573" s="281"/>
      <c r="AE573" s="124"/>
      <c r="AF573" s="124"/>
      <c r="AG573" s="375"/>
      <c r="AI573" s="124">
        <v>2</v>
      </c>
      <c r="AJ573" s="373"/>
      <c r="AK573" s="31"/>
      <c r="AL573" s="32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448"/>
      <c r="AX573" s="124">
        <v>2</v>
      </c>
      <c r="AY573" s="373"/>
      <c r="AZ573" s="124"/>
      <c r="BA573" s="124"/>
      <c r="BB573" s="124"/>
      <c r="BC573" s="124"/>
      <c r="BD573" s="124"/>
      <c r="BE573" s="124"/>
      <c r="BF573" s="124"/>
      <c r="BG573" s="270"/>
      <c r="BH573" s="270"/>
      <c r="BI573" s="124"/>
      <c r="BJ573" s="124"/>
      <c r="BK573" s="429"/>
      <c r="BM573" s="124">
        <v>2</v>
      </c>
      <c r="BN573" s="373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375"/>
      <c r="CB573" s="124">
        <v>2</v>
      </c>
      <c r="CC573" s="373"/>
      <c r="CD573" s="124"/>
      <c r="CE573" s="124"/>
      <c r="CF573" s="124"/>
      <c r="CG573" s="124"/>
      <c r="CH573" s="124"/>
      <c r="CI573" s="124"/>
      <c r="CJ573" s="124"/>
      <c r="CK573" s="124"/>
      <c r="CL573" s="280"/>
      <c r="CM573" s="124"/>
      <c r="CN573" s="124"/>
      <c r="CO573" s="377"/>
    </row>
    <row r="574" spans="1:93" ht="15.75" hidden="1">
      <c r="A574" s="124">
        <v>3</v>
      </c>
      <c r="B574" s="368"/>
      <c r="C574" s="124"/>
      <c r="D574" s="124"/>
      <c r="E574" s="220"/>
      <c r="F574" s="220"/>
      <c r="G574" s="220"/>
      <c r="H574" s="220"/>
      <c r="I574" s="124"/>
      <c r="J574" s="124"/>
      <c r="K574" s="124"/>
      <c r="L574" s="225"/>
      <c r="M574" s="225"/>
      <c r="N574" s="124"/>
      <c r="O574" s="124"/>
      <c r="P574" s="124"/>
      <c r="Q574" s="72"/>
      <c r="R574" s="124">
        <v>3</v>
      </c>
      <c r="S574" s="368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281"/>
      <c r="AD574" s="281"/>
      <c r="AE574" s="124"/>
      <c r="AF574" s="124"/>
      <c r="AG574" s="375"/>
      <c r="AI574" s="124">
        <v>3</v>
      </c>
      <c r="AJ574" s="373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448"/>
      <c r="AX574" s="124">
        <v>3</v>
      </c>
      <c r="AY574" s="373"/>
      <c r="AZ574" s="124"/>
      <c r="BA574" s="124"/>
      <c r="BB574" s="124"/>
      <c r="BC574" s="124"/>
      <c r="BD574" s="124"/>
      <c r="BE574" s="124"/>
      <c r="BF574" s="124"/>
      <c r="BG574" s="270"/>
      <c r="BH574" s="270"/>
      <c r="BI574" s="124"/>
      <c r="BJ574" s="124"/>
      <c r="BK574" s="429"/>
      <c r="BM574" s="124">
        <v>3</v>
      </c>
      <c r="BN574" s="373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375"/>
      <c r="CB574" s="124">
        <v>3</v>
      </c>
      <c r="CC574" s="373"/>
      <c r="CD574" s="124"/>
      <c r="CE574" s="124"/>
      <c r="CF574" s="124"/>
      <c r="CG574" s="124"/>
      <c r="CH574" s="124"/>
      <c r="CI574" s="124"/>
      <c r="CJ574" s="124"/>
      <c r="CK574" s="124"/>
      <c r="CL574" s="280"/>
      <c r="CM574" s="124"/>
      <c r="CN574" s="124"/>
      <c r="CO574" s="377"/>
    </row>
    <row r="575" spans="1:93" ht="15.75" hidden="1">
      <c r="A575" s="124">
        <v>4</v>
      </c>
      <c r="B575" s="368"/>
      <c r="C575" s="124"/>
      <c r="D575" s="124"/>
      <c r="E575" s="220"/>
      <c r="F575" s="220"/>
      <c r="G575" s="220"/>
      <c r="H575" s="220"/>
      <c r="I575" s="124"/>
      <c r="J575" s="124"/>
      <c r="K575" s="124"/>
      <c r="L575" s="225"/>
      <c r="M575" s="225"/>
      <c r="N575" s="124"/>
      <c r="O575" s="124"/>
      <c r="P575" s="124"/>
      <c r="Q575" s="72"/>
      <c r="R575" s="124">
        <v>4</v>
      </c>
      <c r="S575" s="368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281"/>
      <c r="AD575" s="281"/>
      <c r="AE575" s="124"/>
      <c r="AF575" s="124"/>
      <c r="AG575" s="375"/>
      <c r="AI575" s="124">
        <v>4</v>
      </c>
      <c r="AJ575" s="373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448"/>
      <c r="AX575" s="124">
        <v>4</v>
      </c>
      <c r="AY575" s="373"/>
      <c r="AZ575" s="124"/>
      <c r="BA575" s="124"/>
      <c r="BB575" s="124"/>
      <c r="BC575" s="124"/>
      <c r="BD575" s="124"/>
      <c r="BE575" s="124"/>
      <c r="BF575" s="124"/>
      <c r="BG575" s="270"/>
      <c r="BH575" s="270"/>
      <c r="BI575" s="124"/>
      <c r="BJ575" s="124"/>
      <c r="BK575" s="429"/>
      <c r="BM575" s="124">
        <v>4</v>
      </c>
      <c r="BN575" s="373"/>
      <c r="BO575" s="229"/>
      <c r="BP575" s="229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375"/>
      <c r="CB575" s="124">
        <v>4</v>
      </c>
      <c r="CC575" s="373"/>
      <c r="CD575" s="229"/>
      <c r="CE575" s="229"/>
      <c r="CF575" s="124"/>
      <c r="CG575" s="124"/>
      <c r="CH575" s="124"/>
      <c r="CI575" s="124"/>
      <c r="CJ575" s="124"/>
      <c r="CK575" s="124"/>
      <c r="CL575" s="280"/>
      <c r="CM575" s="124"/>
      <c r="CN575" s="124"/>
      <c r="CO575" s="377"/>
    </row>
    <row r="576" spans="1:93" ht="15.75" hidden="1">
      <c r="A576" s="124">
        <v>5</v>
      </c>
      <c r="B576" s="368"/>
      <c r="C576" s="124"/>
      <c r="D576" s="124"/>
      <c r="E576" s="220"/>
      <c r="F576" s="220"/>
      <c r="G576" s="220"/>
      <c r="H576" s="220"/>
      <c r="I576" s="124"/>
      <c r="J576" s="124"/>
      <c r="K576" s="124"/>
      <c r="L576" s="225"/>
      <c r="M576" s="225"/>
      <c r="N576" s="124"/>
      <c r="O576" s="124"/>
      <c r="P576" s="124"/>
      <c r="Q576" s="72"/>
      <c r="R576" s="124">
        <v>5</v>
      </c>
      <c r="S576" s="368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281"/>
      <c r="AD576" s="281"/>
      <c r="AE576" s="124"/>
      <c r="AF576" s="124"/>
      <c r="AG576" s="375"/>
      <c r="AI576" s="124">
        <v>5</v>
      </c>
      <c r="AJ576" s="373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448"/>
      <c r="AX576" s="124">
        <v>5</v>
      </c>
      <c r="AY576" s="373"/>
      <c r="AZ576" s="124"/>
      <c r="BA576" s="124"/>
      <c r="BB576" s="124"/>
      <c r="BC576" s="124"/>
      <c r="BD576" s="124"/>
      <c r="BE576" s="124"/>
      <c r="BF576" s="124"/>
      <c r="BG576" s="270"/>
      <c r="BH576" s="270"/>
      <c r="BI576" s="124"/>
      <c r="BJ576" s="124"/>
      <c r="BK576" s="429"/>
      <c r="BM576" s="124">
        <v>5</v>
      </c>
      <c r="BN576" s="373"/>
      <c r="BO576" s="234"/>
      <c r="BP576" s="23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375"/>
      <c r="CB576" s="124">
        <v>5</v>
      </c>
      <c r="CC576" s="373"/>
      <c r="CD576" s="234"/>
      <c r="CE576" s="234"/>
      <c r="CF576" s="124"/>
      <c r="CG576" s="124"/>
      <c r="CH576" s="124"/>
      <c r="CI576" s="124"/>
      <c r="CJ576" s="124"/>
      <c r="CK576" s="124"/>
      <c r="CL576" s="280"/>
      <c r="CM576" s="124"/>
      <c r="CN576" s="124"/>
      <c r="CO576" s="377"/>
    </row>
    <row r="577" spans="1:93" ht="15.75" hidden="1">
      <c r="A577" s="124">
        <v>6</v>
      </c>
      <c r="B577" s="368"/>
      <c r="C577" s="124"/>
      <c r="D577" s="124"/>
      <c r="E577" s="220"/>
      <c r="F577" s="220"/>
      <c r="G577" s="220"/>
      <c r="H577" s="220"/>
      <c r="I577" s="124"/>
      <c r="J577" s="124"/>
      <c r="K577" s="124"/>
      <c r="L577" s="225"/>
      <c r="M577" s="225"/>
      <c r="N577" s="124"/>
      <c r="O577" s="124"/>
      <c r="P577" s="124"/>
      <c r="Q577" s="72"/>
      <c r="R577" s="124">
        <v>6</v>
      </c>
      <c r="S577" s="368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281"/>
      <c r="AD577" s="281"/>
      <c r="AE577" s="124"/>
      <c r="AF577" s="124"/>
      <c r="AG577" s="375"/>
      <c r="AI577" s="124">
        <v>6</v>
      </c>
      <c r="AJ577" s="373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448"/>
      <c r="AX577" s="124">
        <v>6</v>
      </c>
      <c r="AY577" s="373"/>
      <c r="AZ577" s="124"/>
      <c r="BA577" s="124"/>
      <c r="BB577" s="124"/>
      <c r="BC577" s="124"/>
      <c r="BD577" s="124"/>
      <c r="BE577" s="124"/>
      <c r="BF577" s="124"/>
      <c r="BG577" s="270"/>
      <c r="BH577" s="270"/>
      <c r="BI577" s="124"/>
      <c r="BJ577" s="124"/>
      <c r="BK577" s="429"/>
      <c r="BM577" s="124">
        <v>6</v>
      </c>
      <c r="BN577" s="373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375"/>
      <c r="CB577" s="124">
        <v>6</v>
      </c>
      <c r="CC577" s="373"/>
      <c r="CD577" s="124"/>
      <c r="CE577" s="124"/>
      <c r="CF577" s="124"/>
      <c r="CG577" s="124"/>
      <c r="CH577" s="124"/>
      <c r="CI577" s="124"/>
      <c r="CJ577" s="124"/>
      <c r="CK577" s="124"/>
      <c r="CL577" s="280"/>
      <c r="CM577" s="124"/>
      <c r="CN577" s="124"/>
      <c r="CO577" s="377"/>
    </row>
    <row r="578" spans="1:93" ht="15.75" hidden="1">
      <c r="A578" s="124">
        <v>7</v>
      </c>
      <c r="B578" s="368"/>
      <c r="C578" s="124"/>
      <c r="D578" s="124"/>
      <c r="E578" s="220"/>
      <c r="F578" s="220"/>
      <c r="G578" s="220"/>
      <c r="H578" s="220"/>
      <c r="I578" s="124"/>
      <c r="J578" s="124"/>
      <c r="K578" s="124"/>
      <c r="L578" s="225"/>
      <c r="M578" s="225"/>
      <c r="N578" s="124"/>
      <c r="O578" s="124"/>
      <c r="P578" s="124"/>
      <c r="Q578" s="72"/>
      <c r="R578" s="124">
        <v>7</v>
      </c>
      <c r="S578" s="368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281"/>
      <c r="AD578" s="281"/>
      <c r="AE578" s="124"/>
      <c r="AF578" s="124"/>
      <c r="AG578" s="375"/>
      <c r="AI578" s="124">
        <v>7</v>
      </c>
      <c r="AJ578" s="373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448"/>
      <c r="AX578" s="124">
        <v>7</v>
      </c>
      <c r="AY578" s="373"/>
      <c r="AZ578" s="124"/>
      <c r="BA578" s="124"/>
      <c r="BB578" s="124"/>
      <c r="BC578" s="124"/>
      <c r="BD578" s="124"/>
      <c r="BE578" s="124"/>
      <c r="BF578" s="124"/>
      <c r="BG578" s="270"/>
      <c r="BH578" s="270"/>
      <c r="BI578" s="124"/>
      <c r="BJ578" s="124"/>
      <c r="BK578" s="429"/>
      <c r="BM578" s="124">
        <v>7</v>
      </c>
      <c r="BN578" s="373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375"/>
      <c r="CB578" s="124">
        <v>7</v>
      </c>
      <c r="CC578" s="373"/>
      <c r="CD578" s="124"/>
      <c r="CE578" s="124"/>
      <c r="CF578" s="124"/>
      <c r="CG578" s="124"/>
      <c r="CH578" s="124"/>
      <c r="CI578" s="124"/>
      <c r="CJ578" s="124"/>
      <c r="CK578" s="124"/>
      <c r="CL578" s="280"/>
      <c r="CM578" s="124"/>
      <c r="CN578" s="124"/>
      <c r="CO578" s="377"/>
    </row>
    <row r="579" spans="1:93" ht="15.75" hidden="1">
      <c r="A579" s="124">
        <v>8</v>
      </c>
      <c r="B579" s="368"/>
      <c r="C579" s="124"/>
      <c r="D579" s="124"/>
      <c r="E579" s="220"/>
      <c r="F579" s="220"/>
      <c r="G579" s="220"/>
      <c r="H579" s="220"/>
      <c r="I579" s="124"/>
      <c r="J579" s="124"/>
      <c r="K579" s="124"/>
      <c r="L579" s="225"/>
      <c r="M579" s="225"/>
      <c r="N579" s="124"/>
      <c r="O579" s="124"/>
      <c r="P579" s="124"/>
      <c r="Q579" s="72"/>
      <c r="R579" s="124">
        <v>8</v>
      </c>
      <c r="S579" s="368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281"/>
      <c r="AD579" s="281"/>
      <c r="AE579" s="124"/>
      <c r="AF579" s="124"/>
      <c r="AG579" s="375"/>
      <c r="AI579" s="124">
        <v>8</v>
      </c>
      <c r="AJ579" s="373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448"/>
      <c r="AX579" s="124">
        <v>8</v>
      </c>
      <c r="AY579" s="373"/>
      <c r="AZ579" s="124"/>
      <c r="BA579" s="124"/>
      <c r="BB579" s="124"/>
      <c r="BC579" s="124"/>
      <c r="BD579" s="124"/>
      <c r="BE579" s="124"/>
      <c r="BF579" s="124"/>
      <c r="BG579" s="270"/>
      <c r="BH579" s="270"/>
      <c r="BI579" s="124"/>
      <c r="BJ579" s="124"/>
      <c r="BK579" s="429"/>
      <c r="BM579" s="124">
        <v>8</v>
      </c>
      <c r="BN579" s="373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375"/>
      <c r="CB579" s="124">
        <v>8</v>
      </c>
      <c r="CC579" s="373"/>
      <c r="CD579" s="124"/>
      <c r="CE579" s="124"/>
      <c r="CF579" s="124"/>
      <c r="CG579" s="124"/>
      <c r="CH579" s="124"/>
      <c r="CI579" s="124"/>
      <c r="CJ579" s="124"/>
      <c r="CK579" s="124"/>
      <c r="CL579" s="280"/>
      <c r="CM579" s="124"/>
      <c r="CN579" s="124"/>
      <c r="CO579" s="377"/>
    </row>
    <row r="580" spans="1:93" ht="15.75" hidden="1">
      <c r="A580" s="124">
        <v>9</v>
      </c>
      <c r="B580" s="368"/>
      <c r="C580" s="124"/>
      <c r="D580" s="124"/>
      <c r="E580" s="220"/>
      <c r="F580" s="220"/>
      <c r="G580" s="220"/>
      <c r="H580" s="220"/>
      <c r="I580" s="124"/>
      <c r="J580" s="124"/>
      <c r="K580" s="124"/>
      <c r="L580" s="225"/>
      <c r="M580" s="225"/>
      <c r="N580" s="124"/>
      <c r="O580" s="124"/>
      <c r="P580" s="124"/>
      <c r="Q580" s="72"/>
      <c r="R580" s="124">
        <v>9</v>
      </c>
      <c r="S580" s="368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281"/>
      <c r="AD580" s="281"/>
      <c r="AE580" s="124"/>
      <c r="AF580" s="124"/>
      <c r="AG580" s="375"/>
      <c r="AI580" s="124">
        <v>9</v>
      </c>
      <c r="AJ580" s="373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448"/>
      <c r="AX580" s="124">
        <v>9</v>
      </c>
      <c r="AY580" s="373"/>
      <c r="AZ580" s="124"/>
      <c r="BA580" s="124"/>
      <c r="BB580" s="124"/>
      <c r="BC580" s="124"/>
      <c r="BD580" s="124"/>
      <c r="BE580" s="124"/>
      <c r="BF580" s="124"/>
      <c r="BG580" s="270"/>
      <c r="BH580" s="270"/>
      <c r="BI580" s="124"/>
      <c r="BJ580" s="124"/>
      <c r="BK580" s="429"/>
      <c r="BM580" s="124">
        <v>9</v>
      </c>
      <c r="BN580" s="373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375"/>
      <c r="CB580" s="124">
        <v>9</v>
      </c>
      <c r="CC580" s="373"/>
      <c r="CD580" s="124"/>
      <c r="CE580" s="124"/>
      <c r="CF580" s="124"/>
      <c r="CG580" s="124"/>
      <c r="CH580" s="124"/>
      <c r="CI580" s="124"/>
      <c r="CJ580" s="124"/>
      <c r="CK580" s="124"/>
      <c r="CL580" s="280"/>
      <c r="CM580" s="124"/>
      <c r="CN580" s="124"/>
      <c r="CO580" s="377"/>
    </row>
    <row r="581" spans="1:93" ht="15.75" hidden="1">
      <c r="A581" s="124">
        <v>10</v>
      </c>
      <c r="B581" s="368"/>
      <c r="C581" s="124"/>
      <c r="D581" s="124"/>
      <c r="E581" s="220"/>
      <c r="F581" s="220"/>
      <c r="G581" s="220"/>
      <c r="H581" s="220"/>
      <c r="I581" s="124"/>
      <c r="J581" s="124"/>
      <c r="K581" s="124"/>
      <c r="L581" s="225"/>
      <c r="M581" s="225"/>
      <c r="N581" s="124"/>
      <c r="O581" s="124"/>
      <c r="P581" s="124"/>
      <c r="Q581" s="72"/>
      <c r="R581" s="124">
        <v>10</v>
      </c>
      <c r="S581" s="368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281"/>
      <c r="AD581" s="281"/>
      <c r="AE581" s="124"/>
      <c r="AF581" s="124"/>
      <c r="AG581" s="375"/>
      <c r="AI581" s="124">
        <v>10</v>
      </c>
      <c r="AJ581" s="373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448"/>
      <c r="AX581" s="124">
        <v>10</v>
      </c>
      <c r="AY581" s="373"/>
      <c r="AZ581" s="124"/>
      <c r="BA581" s="124"/>
      <c r="BB581" s="124"/>
      <c r="BC581" s="124"/>
      <c r="BD581" s="124"/>
      <c r="BE581" s="124"/>
      <c r="BF581" s="124"/>
      <c r="BG581" s="270"/>
      <c r="BH581" s="270"/>
      <c r="BI581" s="124"/>
      <c r="BJ581" s="124"/>
      <c r="BK581" s="429"/>
      <c r="BM581" s="124">
        <v>10</v>
      </c>
      <c r="BN581" s="373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375"/>
      <c r="CB581" s="124">
        <v>10</v>
      </c>
      <c r="CC581" s="373"/>
      <c r="CD581" s="124"/>
      <c r="CE581" s="124"/>
      <c r="CF581" s="124"/>
      <c r="CG581" s="124"/>
      <c r="CH581" s="124"/>
      <c r="CI581" s="124"/>
      <c r="CJ581" s="124"/>
      <c r="CK581" s="124"/>
      <c r="CL581" s="280"/>
      <c r="CM581" s="124"/>
      <c r="CN581" s="124"/>
      <c r="CO581" s="377"/>
    </row>
    <row r="582" spans="1:93" ht="15.75" hidden="1">
      <c r="A582" s="124">
        <v>11</v>
      </c>
      <c r="B582" s="368"/>
      <c r="C582" s="124"/>
      <c r="D582" s="124"/>
      <c r="E582" s="220"/>
      <c r="F582" s="220"/>
      <c r="G582" s="220"/>
      <c r="H582" s="220"/>
      <c r="I582" s="124"/>
      <c r="J582" s="124"/>
      <c r="K582" s="124"/>
      <c r="L582" s="225"/>
      <c r="M582" s="225"/>
      <c r="N582" s="124"/>
      <c r="O582" s="124"/>
      <c r="P582" s="124"/>
      <c r="Q582" s="72"/>
      <c r="R582" s="124">
        <v>11</v>
      </c>
      <c r="S582" s="368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281"/>
      <c r="AD582" s="281"/>
      <c r="AE582" s="124"/>
      <c r="AF582" s="124"/>
      <c r="AG582" s="375"/>
      <c r="AI582" s="124">
        <v>11</v>
      </c>
      <c r="AJ582" s="373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448"/>
      <c r="AX582" s="124">
        <v>11</v>
      </c>
      <c r="AY582" s="373"/>
      <c r="AZ582" s="124"/>
      <c r="BA582" s="124"/>
      <c r="BB582" s="124"/>
      <c r="BC582" s="124"/>
      <c r="BD582" s="124"/>
      <c r="BE582" s="124"/>
      <c r="BF582" s="124"/>
      <c r="BG582" s="270"/>
      <c r="BH582" s="270"/>
      <c r="BI582" s="124"/>
      <c r="BJ582" s="124"/>
      <c r="BK582" s="429"/>
      <c r="BM582" s="124">
        <v>11</v>
      </c>
      <c r="BN582" s="373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375"/>
      <c r="CB582" s="124">
        <v>11</v>
      </c>
      <c r="CC582" s="373"/>
      <c r="CD582" s="124"/>
      <c r="CE582" s="124"/>
      <c r="CF582" s="124"/>
      <c r="CG582" s="124"/>
      <c r="CH582" s="124"/>
      <c r="CI582" s="124"/>
      <c r="CJ582" s="124"/>
      <c r="CK582" s="124"/>
      <c r="CL582" s="280"/>
      <c r="CM582" s="124"/>
      <c r="CN582" s="124"/>
      <c r="CO582" s="377"/>
    </row>
    <row r="583" spans="1:93" ht="15.75" hidden="1">
      <c r="A583" s="124">
        <v>12</v>
      </c>
      <c r="B583" s="368"/>
      <c r="C583" s="124"/>
      <c r="D583" s="124"/>
      <c r="E583" s="220"/>
      <c r="F583" s="220"/>
      <c r="G583" s="220"/>
      <c r="H583" s="220"/>
      <c r="I583" s="124"/>
      <c r="J583" s="124"/>
      <c r="K583" s="124"/>
      <c r="L583" s="225"/>
      <c r="M583" s="225"/>
      <c r="N583" s="124"/>
      <c r="O583" s="124"/>
      <c r="P583" s="124"/>
      <c r="Q583" s="72"/>
      <c r="R583" s="124">
        <v>12</v>
      </c>
      <c r="S583" s="368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281"/>
      <c r="AD583" s="281"/>
      <c r="AE583" s="124"/>
      <c r="AF583" s="124"/>
      <c r="AG583" s="375"/>
      <c r="AI583" s="124">
        <v>12</v>
      </c>
      <c r="AJ583" s="373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448"/>
      <c r="AX583" s="124">
        <v>12</v>
      </c>
      <c r="AY583" s="373"/>
      <c r="AZ583" s="124"/>
      <c r="BA583" s="124"/>
      <c r="BB583" s="124"/>
      <c r="BC583" s="124"/>
      <c r="BD583" s="124"/>
      <c r="BE583" s="124"/>
      <c r="BF583" s="124"/>
      <c r="BG583" s="270"/>
      <c r="BH583" s="270"/>
      <c r="BI583" s="124"/>
      <c r="BJ583" s="124"/>
      <c r="BK583" s="429"/>
      <c r="BM583" s="124">
        <v>12</v>
      </c>
      <c r="BN583" s="373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375"/>
      <c r="CB583" s="124">
        <v>12</v>
      </c>
      <c r="CC583" s="373"/>
      <c r="CD583" s="124"/>
      <c r="CE583" s="124"/>
      <c r="CF583" s="124"/>
      <c r="CG583" s="124"/>
      <c r="CH583" s="124"/>
      <c r="CI583" s="124"/>
      <c r="CJ583" s="124"/>
      <c r="CK583" s="124"/>
      <c r="CL583" s="280"/>
      <c r="CM583" s="124"/>
      <c r="CN583" s="124"/>
      <c r="CO583" s="377"/>
    </row>
    <row r="584" spans="1:93" ht="15.75" hidden="1">
      <c r="A584" s="124">
        <v>13</v>
      </c>
      <c r="B584" s="368"/>
      <c r="C584" s="124"/>
      <c r="D584" s="124"/>
      <c r="E584" s="220"/>
      <c r="F584" s="220"/>
      <c r="G584" s="220"/>
      <c r="H584" s="220"/>
      <c r="I584" s="124"/>
      <c r="J584" s="124"/>
      <c r="K584" s="124"/>
      <c r="L584" s="225"/>
      <c r="M584" s="225"/>
      <c r="N584" s="124"/>
      <c r="O584" s="124"/>
      <c r="P584" s="124"/>
      <c r="Q584" s="72"/>
      <c r="R584" s="124">
        <v>13</v>
      </c>
      <c r="S584" s="368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281"/>
      <c r="AD584" s="281"/>
      <c r="AE584" s="124"/>
      <c r="AF584" s="124"/>
      <c r="AG584" s="375"/>
      <c r="AI584" s="124">
        <v>13</v>
      </c>
      <c r="AJ584" s="373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448"/>
      <c r="AX584" s="124">
        <v>13</v>
      </c>
      <c r="AY584" s="373"/>
      <c r="AZ584" s="124"/>
      <c r="BA584" s="124"/>
      <c r="BB584" s="124"/>
      <c r="BC584" s="124"/>
      <c r="BD584" s="124"/>
      <c r="BE584" s="124"/>
      <c r="BF584" s="124"/>
      <c r="BG584" s="270"/>
      <c r="BH584" s="270"/>
      <c r="BI584" s="124"/>
      <c r="BJ584" s="124"/>
      <c r="BK584" s="429"/>
      <c r="BM584" s="124">
        <v>13</v>
      </c>
      <c r="BN584" s="373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375"/>
      <c r="CB584" s="124">
        <v>13</v>
      </c>
      <c r="CC584" s="373"/>
      <c r="CD584" s="124"/>
      <c r="CE584" s="124"/>
      <c r="CF584" s="124"/>
      <c r="CG584" s="124"/>
      <c r="CH584" s="124"/>
      <c r="CI584" s="124"/>
      <c r="CJ584" s="124"/>
      <c r="CK584" s="124"/>
      <c r="CL584" s="280"/>
      <c r="CM584" s="124"/>
      <c r="CN584" s="124"/>
      <c r="CO584" s="377"/>
    </row>
    <row r="585" spans="1:93" ht="15.75" hidden="1">
      <c r="A585" s="124">
        <v>14</v>
      </c>
      <c r="B585" s="368"/>
      <c r="C585" s="124"/>
      <c r="D585" s="124"/>
      <c r="E585" s="220"/>
      <c r="F585" s="220"/>
      <c r="G585" s="220"/>
      <c r="H585" s="220"/>
      <c r="I585" s="124"/>
      <c r="J585" s="124"/>
      <c r="K585" s="124"/>
      <c r="L585" s="225"/>
      <c r="M585" s="225"/>
      <c r="N585" s="124"/>
      <c r="O585" s="124"/>
      <c r="P585" s="124"/>
      <c r="Q585" s="72"/>
      <c r="R585" s="124">
        <v>14</v>
      </c>
      <c r="S585" s="368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281"/>
      <c r="AD585" s="281"/>
      <c r="AE585" s="124"/>
      <c r="AF585" s="124"/>
      <c r="AG585" s="375"/>
      <c r="AI585" s="124">
        <v>14</v>
      </c>
      <c r="AJ585" s="373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448"/>
      <c r="AX585" s="124">
        <v>14</v>
      </c>
      <c r="AY585" s="373"/>
      <c r="AZ585" s="124"/>
      <c r="BA585" s="124"/>
      <c r="BB585" s="124"/>
      <c r="BC585" s="124"/>
      <c r="BD585" s="124"/>
      <c r="BE585" s="124"/>
      <c r="BF585" s="124"/>
      <c r="BG585" s="270"/>
      <c r="BH585" s="270"/>
      <c r="BI585" s="124"/>
      <c r="BJ585" s="124"/>
      <c r="BK585" s="429"/>
      <c r="BM585" s="124">
        <v>14</v>
      </c>
      <c r="BN585" s="373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375"/>
      <c r="CB585" s="124">
        <v>14</v>
      </c>
      <c r="CC585" s="373"/>
      <c r="CD585" s="124"/>
      <c r="CE585" s="124"/>
      <c r="CF585" s="124"/>
      <c r="CG585" s="124"/>
      <c r="CH585" s="124"/>
      <c r="CI585" s="124"/>
      <c r="CJ585" s="124"/>
      <c r="CK585" s="124"/>
      <c r="CL585" s="280"/>
      <c r="CM585" s="124"/>
      <c r="CN585" s="124"/>
      <c r="CO585" s="377"/>
    </row>
    <row r="586" spans="1:93" ht="15.75" hidden="1">
      <c r="A586" s="124">
        <v>15</v>
      </c>
      <c r="B586" s="368"/>
      <c r="C586" s="124"/>
      <c r="D586" s="124"/>
      <c r="E586" s="220"/>
      <c r="F586" s="220"/>
      <c r="G586" s="220"/>
      <c r="H586" s="220"/>
      <c r="I586" s="124"/>
      <c r="J586" s="124"/>
      <c r="K586" s="124"/>
      <c r="L586" s="225"/>
      <c r="M586" s="225"/>
      <c r="N586" s="124"/>
      <c r="O586" s="124"/>
      <c r="P586" s="124"/>
      <c r="Q586" s="72"/>
      <c r="R586" s="124">
        <v>15</v>
      </c>
      <c r="S586" s="368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281"/>
      <c r="AD586" s="281"/>
      <c r="AE586" s="124"/>
      <c r="AF586" s="124"/>
      <c r="AG586" s="376"/>
      <c r="AI586" s="124">
        <v>15</v>
      </c>
      <c r="AJ586" s="373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449"/>
      <c r="AX586" s="124">
        <v>15</v>
      </c>
      <c r="AY586" s="373"/>
      <c r="AZ586" s="124"/>
      <c r="BA586" s="124"/>
      <c r="BB586" s="124"/>
      <c r="BC586" s="124"/>
      <c r="BD586" s="124"/>
      <c r="BE586" s="124"/>
      <c r="BF586" s="124"/>
      <c r="BG586" s="270"/>
      <c r="BH586" s="270"/>
      <c r="BI586" s="124"/>
      <c r="BJ586" s="124"/>
      <c r="BK586" s="430"/>
      <c r="BM586" s="124">
        <v>15</v>
      </c>
      <c r="BN586" s="373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376"/>
      <c r="CB586" s="124">
        <v>15</v>
      </c>
      <c r="CC586" s="373"/>
      <c r="CD586" s="124"/>
      <c r="CE586" s="124"/>
      <c r="CF586" s="124"/>
      <c r="CG586" s="124"/>
      <c r="CH586" s="124"/>
      <c r="CI586" s="124"/>
      <c r="CJ586" s="124"/>
      <c r="CK586" s="124"/>
      <c r="CL586" s="280"/>
      <c r="CM586" s="124"/>
      <c r="CN586" s="124"/>
      <c r="CO586" s="377"/>
    </row>
    <row r="587" spans="1:93" ht="15.75" hidden="1">
      <c r="A587" s="363" t="s">
        <v>1381</v>
      </c>
      <c r="B587" s="363"/>
      <c r="C587" s="124" t="s">
        <v>1382</v>
      </c>
      <c r="D587" s="230" t="e">
        <f>F587/N587</f>
        <v>#DIV/0!</v>
      </c>
      <c r="E587" s="220">
        <f>SUM(E572:E586)</f>
        <v>0</v>
      </c>
      <c r="F587" s="220">
        <f>SUM(F572:F586)</f>
        <v>0</v>
      </c>
      <c r="G587" s="220"/>
      <c r="H587" s="220"/>
      <c r="I587" s="124"/>
      <c r="J587" s="124">
        <f>SUM(J572:J586)</f>
        <v>0</v>
      </c>
      <c r="K587" s="124">
        <f>SUM(K572:K586)</f>
        <v>0</v>
      </c>
      <c r="L587" s="225">
        <f>IF(F587=0,0,(F587/E587*100))</f>
        <v>0</v>
      </c>
      <c r="M587" s="225">
        <f>IF(K587=0,0,(K587/J587*100))</f>
        <v>0</v>
      </c>
      <c r="N587" s="124"/>
      <c r="O587" s="124"/>
      <c r="P587" s="124"/>
      <c r="Q587" s="72"/>
      <c r="R587" s="363" t="s">
        <v>1381</v>
      </c>
      <c r="S587" s="363"/>
      <c r="T587" s="124" t="s">
        <v>1382</v>
      </c>
      <c r="U587" s="230" t="e">
        <f>W587/AE587</f>
        <v>#DIV/0!</v>
      </c>
      <c r="V587" s="220">
        <f>SUM(V572:V586)</f>
        <v>0</v>
      </c>
      <c r="W587" s="220">
        <f>SUM(W572:W586)</f>
        <v>0</v>
      </c>
      <c r="X587" s="220"/>
      <c r="Y587" s="220"/>
      <c r="Z587" s="124"/>
      <c r="AA587" s="124">
        <f>SUM(AA572:AA586)</f>
        <v>0</v>
      </c>
      <c r="AB587" s="124">
        <f>SUM(AB572:AB586)</f>
        <v>0</v>
      </c>
      <c r="AC587" s="281">
        <f>IF(W587=0,0,(W587/V587*100))</f>
        <v>0</v>
      </c>
      <c r="AD587" s="281">
        <f>IF(AB587=0,0,(AB587/AA587*100))</f>
        <v>0</v>
      </c>
      <c r="AE587" s="124"/>
      <c r="AF587" s="124"/>
      <c r="AG587" s="124"/>
      <c r="AI587" s="377" t="s">
        <v>1381</v>
      </c>
      <c r="AJ587" s="377"/>
      <c r="AK587" s="124" t="s">
        <v>1382</v>
      </c>
      <c r="AL587" s="230">
        <f>AN587/AT587</f>
        <v>0</v>
      </c>
      <c r="AM587" s="124">
        <f>SUM(AM572:AM586)</f>
        <v>0</v>
      </c>
      <c r="AN587" s="124">
        <f>SUM(AN572:AN586)</f>
        <v>0</v>
      </c>
      <c r="AO587" s="124"/>
      <c r="AP587" s="124">
        <f>SUM(AP572:AP586)</f>
        <v>0</v>
      </c>
      <c r="AQ587" s="124">
        <f>SUM(AQ572:AQ586)</f>
        <v>0</v>
      </c>
      <c r="AR587" s="225">
        <f>IF(AN587=0,0,(AN587/AM587*100))</f>
        <v>0</v>
      </c>
      <c r="AS587" s="225">
        <f>IF(AQ587=0,0,(AQ587/AP587*100))</f>
        <v>0</v>
      </c>
      <c r="AT587" s="124">
        <v>11</v>
      </c>
      <c r="AU587" s="124">
        <v>0</v>
      </c>
      <c r="AV587" s="124"/>
      <c r="AX587" s="377" t="s">
        <v>1381</v>
      </c>
      <c r="AY587" s="377"/>
      <c r="AZ587" s="124"/>
      <c r="BA587" s="124"/>
      <c r="BB587" s="124">
        <f>SUM(BB572:BB586)</f>
        <v>0</v>
      </c>
      <c r="BC587" s="124">
        <f>SUM(BC572:BC586)</f>
        <v>0</v>
      </c>
      <c r="BD587" s="124"/>
      <c r="BE587" s="124">
        <f>SUM(BE572:BE586)</f>
        <v>0</v>
      </c>
      <c r="BF587" s="124">
        <f>SUM(BF572:BF586)</f>
        <v>0</v>
      </c>
      <c r="BG587" s="270">
        <f>IF(BC587=0,0,(BC587/BB587*100))</f>
        <v>0</v>
      </c>
      <c r="BH587" s="270">
        <f>IF(BF587=0,0,(BF587/BE587*100))</f>
        <v>0</v>
      </c>
      <c r="BI587" s="124"/>
      <c r="BJ587" s="124"/>
      <c r="BK587" s="124"/>
      <c r="BM587" s="377" t="s">
        <v>1381</v>
      </c>
      <c r="BN587" s="377"/>
      <c r="BO587" s="124" t="s">
        <v>1382</v>
      </c>
      <c r="BP587" s="230" t="e">
        <f>BR587/BX587</f>
        <v>#DIV/0!</v>
      </c>
      <c r="BQ587" s="124">
        <f>SUM(BQ572:BQ586)</f>
        <v>0</v>
      </c>
      <c r="BR587" s="124">
        <f>SUM(BR572:BR586)</f>
        <v>0</v>
      </c>
      <c r="BS587" s="124"/>
      <c r="BT587" s="124">
        <f>SUM(BT572:BT586)</f>
        <v>0</v>
      </c>
      <c r="BU587" s="124">
        <f>SUM(BU572:BU586)</f>
        <v>0</v>
      </c>
      <c r="BV587" s="225">
        <f>IF(BR587=0,0,(BR587/BQ587*100))</f>
        <v>0</v>
      </c>
      <c r="BW587" s="225">
        <f>IF(BU587=0,0,(BU587/BT587*100))</f>
        <v>0</v>
      </c>
      <c r="BX587" s="124"/>
      <c r="BY587" s="124"/>
      <c r="BZ587" s="124"/>
      <c r="CB587" s="377" t="s">
        <v>1381</v>
      </c>
      <c r="CC587" s="377"/>
      <c r="CD587" s="124"/>
      <c r="CE587" s="124"/>
      <c r="CF587" s="124">
        <f>SUM(CF572:CF586)</f>
        <v>0</v>
      </c>
      <c r="CG587" s="124">
        <f>SUM(CG572:CG586)</f>
        <v>0</v>
      </c>
      <c r="CH587" s="124"/>
      <c r="CI587" s="124">
        <f>SUM(CI572:CI586)</f>
        <v>0</v>
      </c>
      <c r="CJ587" s="124">
        <f>SUM(CJ572:CJ586)</f>
        <v>0</v>
      </c>
      <c r="CK587" s="225">
        <f>IF(CG587=0,0,(CG587/CF587*100))</f>
        <v>0</v>
      </c>
      <c r="CL587" s="281">
        <f>IF(CJ587=0,0,(CJ587/CI587*100))</f>
        <v>0</v>
      </c>
      <c r="CM587" s="124"/>
      <c r="CN587" s="124"/>
      <c r="CO587" s="124"/>
    </row>
    <row r="588" spans="1:93" ht="15.75">
      <c r="A588" s="363" t="s">
        <v>1395</v>
      </c>
      <c r="B588" s="363"/>
      <c r="C588" s="124"/>
      <c r="D588" s="124"/>
      <c r="E588" s="220">
        <f>E571+E555+E539+E587</f>
        <v>516</v>
      </c>
      <c r="F588" s="220">
        <f>F571+F555+F539+F587</f>
        <v>383</v>
      </c>
      <c r="G588" s="220"/>
      <c r="H588" s="220"/>
      <c r="I588" s="124"/>
      <c r="J588" s="220">
        <f>J571+J555+J539+J587</f>
        <v>0</v>
      </c>
      <c r="K588" s="220">
        <f>K571+K555+K539+K587</f>
        <v>0</v>
      </c>
      <c r="L588" s="225">
        <f>IF(F588=0,0,(F588/E588*100))</f>
        <v>74.224806201550393</v>
      </c>
      <c r="M588" s="225">
        <f>IF(K588=0,0,(K588/J588*100))</f>
        <v>0</v>
      </c>
      <c r="N588" s="124"/>
      <c r="O588" s="124"/>
      <c r="P588" s="124"/>
      <c r="Q588" s="72"/>
      <c r="R588" s="363" t="s">
        <v>1395</v>
      </c>
      <c r="S588" s="363"/>
      <c r="T588" s="124"/>
      <c r="U588" s="124"/>
      <c r="V588" s="220">
        <f>V571+V555+V539+V587</f>
        <v>520</v>
      </c>
      <c r="W588" s="220">
        <f>W571+W555+W539+W587</f>
        <v>427</v>
      </c>
      <c r="X588" s="220"/>
      <c r="Y588" s="220"/>
      <c r="Z588" s="124"/>
      <c r="AA588" s="220">
        <f>AA571+AA555+AA539+AA587</f>
        <v>0</v>
      </c>
      <c r="AB588" s="220">
        <f>AB571+AB555+AB539+AB587</f>
        <v>0</v>
      </c>
      <c r="AC588" s="281">
        <f>IF(W588=0,0,(W588/V588*100))</f>
        <v>82.115384615384613</v>
      </c>
      <c r="AD588" s="281">
        <f>IF(AB588=0,0,(AB588/AA588*100))</f>
        <v>0</v>
      </c>
      <c r="AE588" s="124"/>
      <c r="AF588" s="124"/>
      <c r="AG588" s="124"/>
      <c r="AI588" s="377" t="s">
        <v>1395</v>
      </c>
      <c r="AJ588" s="377"/>
      <c r="AK588" s="124"/>
      <c r="AL588" s="124"/>
      <c r="AM588" s="227">
        <f>AM571+AM555+AM539+AM587</f>
        <v>520</v>
      </c>
      <c r="AN588" s="227">
        <f>AN571+AN555+AN539+AN587</f>
        <v>380</v>
      </c>
      <c r="AO588" s="124"/>
      <c r="AP588" s="124">
        <f>AP571+AP555+AP539</f>
        <v>0</v>
      </c>
      <c r="AQ588" s="124">
        <f>AQ571+AQ555+AQ539</f>
        <v>0</v>
      </c>
      <c r="AR588" s="225">
        <f>IF(AN588=0,0,(AN588/AM588*100))</f>
        <v>73.076923076923066</v>
      </c>
      <c r="AS588" s="225">
        <f>IF(AQ588=0,0,(AQ588/AP588*100))</f>
        <v>0</v>
      </c>
      <c r="AT588" s="124"/>
      <c r="AU588" s="124"/>
      <c r="AV588" s="124"/>
      <c r="AX588" s="377" t="s">
        <v>1395</v>
      </c>
      <c r="AY588" s="377"/>
      <c r="AZ588" s="124"/>
      <c r="BA588" s="124"/>
      <c r="BB588" s="227">
        <f>BB571+BB555+BB539+BB587</f>
        <v>485</v>
      </c>
      <c r="BC588" s="227">
        <f>BC571+BC555+BC539+BC587</f>
        <v>453</v>
      </c>
      <c r="BD588" s="227"/>
      <c r="BE588" s="227">
        <f>BE571+BE555+BE539</f>
        <v>0</v>
      </c>
      <c r="BF588" s="227">
        <f>BF571+BF555+BF539</f>
        <v>60</v>
      </c>
      <c r="BG588" s="270">
        <f>IF(BC588=0,0,(BC588/BB588*100))</f>
        <v>93.402061855670098</v>
      </c>
      <c r="BH588" s="270" t="e">
        <f>IF(BF588=0,0,(BF588/BE588*100))</f>
        <v>#DIV/0!</v>
      </c>
      <c r="BI588" s="124"/>
      <c r="BJ588" s="124"/>
      <c r="BK588" s="124"/>
      <c r="BM588" s="363" t="s">
        <v>1395</v>
      </c>
      <c r="BN588" s="363"/>
      <c r="BO588" s="220"/>
      <c r="BP588" s="220"/>
      <c r="BQ588" s="224">
        <f>BQ571+BQ555+BQ539</f>
        <v>565</v>
      </c>
      <c r="BR588" s="224">
        <f>BR571+BR555+BR539</f>
        <v>492</v>
      </c>
      <c r="BS588" s="220"/>
      <c r="BT588" s="220">
        <f>BT571+BT555+BT539</f>
        <v>0</v>
      </c>
      <c r="BU588" s="220">
        <f>BU571+BU555+BU539</f>
        <v>0</v>
      </c>
      <c r="BV588" s="225">
        <f>IF(BR588=0,0,(BR588/BQ588*100))</f>
        <v>87.079646017699119</v>
      </c>
      <c r="BW588" s="225">
        <f>IF(BU588=0,0,(BU588/BT588*100))</f>
        <v>0</v>
      </c>
      <c r="BX588" s="220">
        <f>BX555+BX539+BX571+BX587</f>
        <v>53</v>
      </c>
      <c r="BY588" s="220">
        <f>BY555+BY539+BY571+BY587</f>
        <v>5</v>
      </c>
      <c r="BZ588" s="124"/>
      <c r="CB588" s="377" t="s">
        <v>1395</v>
      </c>
      <c r="CC588" s="377"/>
      <c r="CD588" s="124"/>
      <c r="CE588" s="124"/>
      <c r="CF588" s="124">
        <f>CF571+CF555+CF539</f>
        <v>0</v>
      </c>
      <c r="CG588" s="124">
        <f>CG571+CG555+CG539</f>
        <v>0</v>
      </c>
      <c r="CH588" s="124"/>
      <c r="CI588" s="124">
        <f>CI571+CI555+CI539</f>
        <v>0</v>
      </c>
      <c r="CJ588" s="124">
        <f>CJ571+CJ555+CJ539</f>
        <v>0</v>
      </c>
      <c r="CK588" s="225">
        <f>IF(CG588=0,0,(CG588/CF588*100))</f>
        <v>0</v>
      </c>
      <c r="CL588" s="281">
        <f>IF(CJ588=0,0,(CJ588/CI588*100))</f>
        <v>0</v>
      </c>
      <c r="CM588" s="124"/>
      <c r="CN588" s="124"/>
      <c r="CO588" s="124"/>
    </row>
    <row r="589" spans="1:93" ht="15.75">
      <c r="A589" s="381" t="s">
        <v>1396</v>
      </c>
      <c r="B589" s="381"/>
      <c r="C589" s="124"/>
      <c r="D589" s="124"/>
      <c r="E589" s="224">
        <f>E588+E523</f>
        <v>3253</v>
      </c>
      <c r="F589" s="224">
        <f>F588+F523</f>
        <v>2114</v>
      </c>
      <c r="G589" s="224"/>
      <c r="H589" s="224"/>
      <c r="I589" s="227"/>
      <c r="J589" s="227">
        <f>J588+J523</f>
        <v>0</v>
      </c>
      <c r="K589" s="227">
        <f>K588+K523</f>
        <v>0</v>
      </c>
      <c r="L589" s="225">
        <f>IF(F589=0,0,(F589/E589*100))</f>
        <v>64.986166615431912</v>
      </c>
      <c r="M589" s="225">
        <f>IF(K589=0,0,(K589/J589*100))</f>
        <v>0</v>
      </c>
      <c r="N589" s="249"/>
      <c r="O589" s="249"/>
      <c r="P589" s="249"/>
      <c r="Q589" s="72"/>
      <c r="R589" s="394" t="s">
        <v>1396</v>
      </c>
      <c r="S589" s="395"/>
      <c r="T589" s="124"/>
      <c r="U589" s="124"/>
      <c r="V589" s="220">
        <f>V588+V523</f>
        <v>2862</v>
      </c>
      <c r="W589" s="220">
        <f>W588+W523</f>
        <v>1954</v>
      </c>
      <c r="X589" s="220"/>
      <c r="Y589" s="220"/>
      <c r="Z589" s="220">
        <f>Z588+Z523</f>
        <v>0</v>
      </c>
      <c r="AA589" s="220">
        <f>AA588+AA523</f>
        <v>0</v>
      </c>
      <c r="AB589" s="220">
        <f>AB588+AB523</f>
        <v>0</v>
      </c>
      <c r="AC589" s="281">
        <f>IF(W589=0,0,(W589/V589*100))</f>
        <v>68.27393431167016</v>
      </c>
      <c r="AD589" s="281">
        <f>IF(AB589=0,0,(AB589/AA589*100))</f>
        <v>0</v>
      </c>
      <c r="AE589" s="249"/>
      <c r="AF589" s="249"/>
      <c r="AG589" s="249"/>
      <c r="AI589" s="398" t="s">
        <v>1396</v>
      </c>
      <c r="AJ589" s="398"/>
      <c r="AK589" s="124"/>
      <c r="AL589" s="124"/>
      <c r="AM589" s="227">
        <f>AM588+AM523</f>
        <v>2299</v>
      </c>
      <c r="AN589" s="227">
        <f>AN588+AN523</f>
        <v>1850</v>
      </c>
      <c r="AO589" s="124"/>
      <c r="AP589" s="124">
        <f>AP588+AP523</f>
        <v>0</v>
      </c>
      <c r="AQ589" s="124">
        <f>AQ588+AQ523</f>
        <v>0</v>
      </c>
      <c r="AR589" s="225">
        <f>IF(AN589=0,0,(AN589/AM589*100))</f>
        <v>80.469769464984779</v>
      </c>
      <c r="AS589" s="225">
        <f>IF(AQ589=0,0,(AQ589/AP589*100))</f>
        <v>0</v>
      </c>
      <c r="AT589" s="249"/>
      <c r="AU589" s="249"/>
      <c r="AV589" s="249"/>
      <c r="AX589" s="398" t="s">
        <v>1396</v>
      </c>
      <c r="AY589" s="398"/>
      <c r="AZ589" s="124"/>
      <c r="BA589" s="124"/>
      <c r="BB589" s="227">
        <f>BB588+BB523</f>
        <v>1825</v>
      </c>
      <c r="BC589" s="227">
        <f>BC588+BC523</f>
        <v>1809</v>
      </c>
      <c r="BD589" s="227"/>
      <c r="BE589" s="227">
        <f>BE588+BE523</f>
        <v>0</v>
      </c>
      <c r="BF589" s="227">
        <f>BF588+BF523</f>
        <v>60</v>
      </c>
      <c r="BG589" s="270">
        <f>IF(BC589=0,0,(BC589/BB589*100))</f>
        <v>99.123287671232873</v>
      </c>
      <c r="BH589" s="270" t="e">
        <f>IF(BF589=0,0,(BF589/BE589*100))</f>
        <v>#DIV/0!</v>
      </c>
      <c r="BI589" s="249"/>
      <c r="BJ589" s="249"/>
      <c r="BK589" s="249"/>
      <c r="BM589" s="381" t="s">
        <v>1396</v>
      </c>
      <c r="BN589" s="381"/>
      <c r="BO589" s="220"/>
      <c r="BP589" s="220"/>
      <c r="BQ589" s="224">
        <f>BQ588+BQ523</f>
        <v>565</v>
      </c>
      <c r="BR589" s="224">
        <f>BR588+BR523</f>
        <v>492</v>
      </c>
      <c r="BS589" s="220">
        <f>BS588+BS523</f>
        <v>0</v>
      </c>
      <c r="BT589" s="220">
        <f>BT588+BT523</f>
        <v>0</v>
      </c>
      <c r="BU589" s="220">
        <f>BU588+BU523</f>
        <v>0</v>
      </c>
      <c r="BV589" s="225">
        <f>IF(BR589=0,0,(BR589/BQ589*100))</f>
        <v>87.079646017699119</v>
      </c>
      <c r="BW589" s="225">
        <f>IF(BU589=0,0,(BU589/BT589*100))</f>
        <v>0</v>
      </c>
      <c r="BX589" s="289">
        <f>BX588+BX523</f>
        <v>53</v>
      </c>
      <c r="BY589" s="289">
        <f>BY588+BY523</f>
        <v>5</v>
      </c>
      <c r="BZ589" s="249"/>
      <c r="CB589" s="398" t="s">
        <v>1396</v>
      </c>
      <c r="CC589" s="398"/>
      <c r="CD589" s="124"/>
      <c r="CE589" s="124"/>
      <c r="CF589" s="124">
        <f>CF588+CF523</f>
        <v>0</v>
      </c>
      <c r="CG589" s="124">
        <f>CG588+CG523</f>
        <v>0</v>
      </c>
      <c r="CH589" s="124">
        <f>CH588+CH523</f>
        <v>0</v>
      </c>
      <c r="CI589" s="124">
        <f>CI588+CI523</f>
        <v>0</v>
      </c>
      <c r="CJ589" s="124">
        <f>CJ588+CJ523</f>
        <v>0</v>
      </c>
      <c r="CK589" s="225">
        <f>IF(CG589=0,0,(CG589/CF589*100))</f>
        <v>0</v>
      </c>
      <c r="CL589" s="281">
        <f>IF(CJ589=0,0,(CJ589/CI589*100))</f>
        <v>0</v>
      </c>
      <c r="CM589" s="249"/>
      <c r="CN589" s="249"/>
      <c r="CO589" s="249"/>
    </row>
    <row r="590" spans="1:93" ht="15.75">
      <c r="A590" s="435" t="s">
        <v>1397</v>
      </c>
      <c r="B590" s="436"/>
      <c r="C590" s="436"/>
      <c r="D590" s="437"/>
      <c r="E590" s="408">
        <f>F589+K589</f>
        <v>2114</v>
      </c>
      <c r="F590" s="409"/>
      <c r="G590" s="409"/>
      <c r="H590" s="409"/>
      <c r="I590" s="409"/>
      <c r="J590" s="409"/>
      <c r="K590" s="410"/>
      <c r="L590" s="411">
        <f>IF((F589+K589)=0,0,((F589+K589)/(E589+J589))*100)</f>
        <v>64.986166615431912</v>
      </c>
      <c r="M590" s="412"/>
      <c r="N590" s="249"/>
      <c r="O590" s="249"/>
      <c r="P590" s="249"/>
      <c r="Q590" s="72"/>
      <c r="R590" s="435" t="s">
        <v>1397</v>
      </c>
      <c r="S590" s="436"/>
      <c r="T590" s="436"/>
      <c r="U590" s="437"/>
      <c r="V590" s="389">
        <f>W589+AB589</f>
        <v>1954</v>
      </c>
      <c r="W590" s="390"/>
      <c r="X590" s="390"/>
      <c r="Y590" s="390"/>
      <c r="Z590" s="390"/>
      <c r="AA590" s="390"/>
      <c r="AB590" s="391"/>
      <c r="AC590" s="411">
        <f>IF((W589+AB589)=0,0,((W589+AB589)/(V589+AA589))*100)</f>
        <v>68.27393431167016</v>
      </c>
      <c r="AD590" s="412"/>
      <c r="AE590" s="249"/>
      <c r="AF590" s="249"/>
      <c r="AG590" s="249"/>
      <c r="AI590" s="435" t="s">
        <v>1397</v>
      </c>
      <c r="AJ590" s="436"/>
      <c r="AK590" s="436"/>
      <c r="AL590" s="437"/>
      <c r="AM590" s="408">
        <f>AN589+AQ589</f>
        <v>1850</v>
      </c>
      <c r="AN590" s="409"/>
      <c r="AO590" s="409"/>
      <c r="AP590" s="409"/>
      <c r="AQ590" s="410"/>
      <c r="AR590" s="411">
        <f>IF((AN589+AQ589)=0,0,((AN589+AQ589)/(AM589+AP589))*100)</f>
        <v>80.469769464984779</v>
      </c>
      <c r="AS590" s="412"/>
      <c r="AT590" s="249"/>
      <c r="AU590" s="249"/>
      <c r="AV590" s="249"/>
      <c r="AX590" s="435" t="s">
        <v>1397</v>
      </c>
      <c r="AY590" s="436"/>
      <c r="AZ590" s="436"/>
      <c r="BA590" s="437"/>
      <c r="BB590" s="408">
        <f>BC589+BF589</f>
        <v>1869</v>
      </c>
      <c r="BC590" s="409"/>
      <c r="BD590" s="409"/>
      <c r="BE590" s="409"/>
      <c r="BF590" s="410"/>
      <c r="BG590" s="433">
        <f>IF((BC589+BF589)=0,0,((BC589+BF589)/(BB589+BE589))*100)</f>
        <v>102.41095890410958</v>
      </c>
      <c r="BH590" s="434"/>
      <c r="BI590" s="249"/>
      <c r="BJ590" s="249"/>
      <c r="BK590" s="249"/>
      <c r="BM590" s="435" t="s">
        <v>1397</v>
      </c>
      <c r="BN590" s="436"/>
      <c r="BO590" s="436"/>
      <c r="BP590" s="437"/>
      <c r="BQ590" s="408">
        <f>BR589+BU589</f>
        <v>492</v>
      </c>
      <c r="BR590" s="409"/>
      <c r="BS590" s="409"/>
      <c r="BT590" s="409"/>
      <c r="BU590" s="410"/>
      <c r="BV590" s="411">
        <f>IF((BR589+BU589)=0,0,((BR589+BU589)/(BQ589+BT589))*100)</f>
        <v>87.079646017699119</v>
      </c>
      <c r="BW590" s="412"/>
      <c r="BX590" s="249"/>
      <c r="BY590" s="249"/>
      <c r="BZ590" s="249"/>
      <c r="CB590" s="435" t="s">
        <v>1397</v>
      </c>
      <c r="CC590" s="436"/>
      <c r="CD590" s="436"/>
      <c r="CE590" s="437"/>
      <c r="CF590" s="389">
        <f>CG589+CJ589</f>
        <v>0</v>
      </c>
      <c r="CG590" s="390"/>
      <c r="CH590" s="390"/>
      <c r="CI590" s="390"/>
      <c r="CJ590" s="391"/>
      <c r="CK590" s="411">
        <f>IF((CG589+CJ589)=0,0,((CG589+CJ589)/(CF589+CI589))*100)</f>
        <v>0</v>
      </c>
      <c r="CL590" s="412"/>
      <c r="CM590" s="249"/>
      <c r="CN590" s="249"/>
      <c r="CO590" s="249"/>
    </row>
    <row r="591" spans="1:93">
      <c r="A591" s="443" t="s">
        <v>1450</v>
      </c>
      <c r="B591" s="443"/>
      <c r="C591" s="443"/>
      <c r="D591" s="443"/>
      <c r="E591" s="443"/>
      <c r="F591" s="443"/>
      <c r="G591" s="443"/>
      <c r="H591" s="443"/>
      <c r="I591" s="443"/>
      <c r="J591" s="443"/>
      <c r="K591" s="443"/>
      <c r="L591" s="443"/>
      <c r="M591" s="443"/>
      <c r="N591" s="443"/>
      <c r="O591" s="443"/>
      <c r="P591" s="443"/>
      <c r="R591" s="418" t="s">
        <v>1455</v>
      </c>
      <c r="S591" s="418"/>
      <c r="T591" s="418"/>
      <c r="U591" s="418"/>
      <c r="V591" s="418"/>
      <c r="W591" s="418"/>
      <c r="X591" s="418"/>
      <c r="Y591" s="418"/>
      <c r="Z591" s="418"/>
      <c r="AA591" s="418"/>
      <c r="AB591" s="418"/>
      <c r="AC591" s="418"/>
      <c r="AD591" s="418"/>
      <c r="AE591" s="418"/>
      <c r="AF591" s="418"/>
      <c r="AG591" s="418"/>
      <c r="AI591" s="418" t="s">
        <v>1459</v>
      </c>
      <c r="AJ591" s="418"/>
      <c r="AK591" s="418"/>
      <c r="AL591" s="418"/>
      <c r="AM591" s="418"/>
      <c r="AN591" s="418"/>
      <c r="AO591" s="418"/>
      <c r="AP591" s="418"/>
      <c r="AQ591" s="418"/>
      <c r="AR591" s="418"/>
      <c r="AS591" s="418"/>
      <c r="AT591" s="418"/>
      <c r="AU591" s="418"/>
      <c r="AV591" s="418"/>
      <c r="AX591" s="418" t="s">
        <v>1465</v>
      </c>
      <c r="AY591" s="418"/>
      <c r="AZ591" s="418"/>
      <c r="BA591" s="418"/>
      <c r="BB591" s="418"/>
      <c r="BC591" s="418"/>
      <c r="BD591" s="418"/>
      <c r="BE591" s="418"/>
      <c r="BF591" s="418"/>
      <c r="BG591" s="418"/>
      <c r="BH591" s="418"/>
      <c r="BI591" s="418"/>
      <c r="BJ591" s="418"/>
      <c r="BK591" s="418"/>
      <c r="BM591" s="418" t="s">
        <v>1474</v>
      </c>
      <c r="BN591" s="418"/>
      <c r="BO591" s="418"/>
      <c r="BP591" s="418"/>
      <c r="BQ591" s="418"/>
      <c r="BR591" s="418"/>
      <c r="BS591" s="418"/>
      <c r="BT591" s="418"/>
      <c r="BU591" s="418"/>
      <c r="BV591" s="418"/>
      <c r="BW591" s="418"/>
      <c r="BX591" s="418"/>
      <c r="BY591" s="418"/>
      <c r="BZ591" s="418"/>
      <c r="CB591" s="418" t="s">
        <v>1408</v>
      </c>
      <c r="CC591" s="418"/>
      <c r="CD591" s="418"/>
      <c r="CE591" s="418"/>
      <c r="CF591" s="418"/>
      <c r="CG591" s="418"/>
      <c r="CH591" s="418"/>
      <c r="CI591" s="418"/>
      <c r="CJ591" s="418"/>
      <c r="CK591" s="418"/>
      <c r="CL591" s="418"/>
      <c r="CM591" s="418"/>
      <c r="CN591" s="418"/>
      <c r="CO591" s="418"/>
    </row>
    <row r="592" spans="1:93" ht="15.75">
      <c r="A592" s="250"/>
      <c r="B592" s="251"/>
      <c r="C592" s="252"/>
      <c r="D592" s="253"/>
      <c r="E592" s="254"/>
      <c r="F592" s="252"/>
      <c r="G592" s="252"/>
      <c r="H592" s="252"/>
      <c r="I592" s="252"/>
      <c r="J592" s="255"/>
      <c r="K592" s="256"/>
      <c r="L592" s="257"/>
      <c r="M592" s="419" t="s">
        <v>1402</v>
      </c>
      <c r="N592" s="419"/>
      <c r="O592" s="419"/>
      <c r="P592" s="419"/>
      <c r="R592" s="250"/>
      <c r="S592" s="251"/>
      <c r="T592" s="252"/>
      <c r="U592" s="253"/>
      <c r="V592" s="254"/>
      <c r="W592" s="252"/>
      <c r="X592" s="252"/>
      <c r="Y592" s="252"/>
      <c r="Z592" s="252"/>
      <c r="AA592" s="255"/>
      <c r="AB592" s="256"/>
      <c r="AC592" s="257"/>
      <c r="AD592" s="419" t="s">
        <v>1402</v>
      </c>
      <c r="AE592" s="419"/>
      <c r="AF592" s="419"/>
      <c r="AG592" s="419"/>
      <c r="AI592" s="250"/>
      <c r="AJ592" s="251"/>
      <c r="AK592" s="252"/>
      <c r="AL592" s="253"/>
      <c r="AM592" s="254"/>
      <c r="AN592" s="252"/>
      <c r="AO592" s="252"/>
      <c r="AP592" s="255"/>
      <c r="AQ592" s="256"/>
      <c r="AR592" s="257"/>
      <c r="AS592" s="419" t="s">
        <v>1402</v>
      </c>
      <c r="AT592" s="419"/>
      <c r="AU592" s="419"/>
      <c r="AV592" s="419"/>
      <c r="AX592" s="250"/>
      <c r="AY592" s="251"/>
      <c r="AZ592" s="252"/>
      <c r="BA592" s="253"/>
      <c r="BB592" s="254"/>
      <c r="BC592" s="252"/>
      <c r="BD592" s="252"/>
      <c r="BE592" s="255"/>
      <c r="BF592" s="256"/>
      <c r="BG592" s="257"/>
      <c r="BH592" s="419" t="s">
        <v>1402</v>
      </c>
      <c r="BI592" s="419"/>
      <c r="BJ592" s="419"/>
      <c r="BK592" s="419"/>
      <c r="BM592" s="250"/>
      <c r="BN592" s="251"/>
      <c r="BO592" s="252"/>
      <c r="BP592" s="253"/>
      <c r="BQ592" s="254"/>
      <c r="BR592" s="252"/>
      <c r="BS592" s="252"/>
      <c r="BT592" s="255"/>
      <c r="BU592" s="256"/>
      <c r="BV592" s="257"/>
      <c r="BW592" s="419" t="s">
        <v>1402</v>
      </c>
      <c r="BX592" s="419"/>
      <c r="BY592" s="419"/>
      <c r="BZ592" s="419"/>
      <c r="CB592" s="250"/>
      <c r="CC592" s="251"/>
      <c r="CD592" s="252"/>
      <c r="CE592" s="253"/>
      <c r="CF592" s="254"/>
      <c r="CG592" s="252"/>
      <c r="CH592" s="252"/>
      <c r="CI592" s="255"/>
      <c r="CJ592" s="256"/>
      <c r="CK592" s="257"/>
      <c r="CL592" s="419" t="s">
        <v>1402</v>
      </c>
      <c r="CM592" s="419"/>
      <c r="CN592" s="419"/>
      <c r="CO592" s="419"/>
    </row>
    <row r="593" spans="1:93" ht="15.75">
      <c r="A593" s="250"/>
      <c r="B593" s="251"/>
      <c r="C593" s="252"/>
      <c r="D593" s="252"/>
      <c r="E593" s="254"/>
      <c r="F593" s="252"/>
      <c r="G593" s="252"/>
      <c r="H593" s="252"/>
      <c r="I593" s="252"/>
      <c r="J593" s="255"/>
      <c r="K593" s="256"/>
      <c r="L593" s="257"/>
      <c r="M593" s="254"/>
      <c r="N593" s="252"/>
      <c r="O593" s="252"/>
      <c r="P593" s="258"/>
      <c r="R593" s="250"/>
      <c r="S593" s="251"/>
      <c r="T593" s="252"/>
      <c r="U593" s="252"/>
      <c r="V593" s="254"/>
      <c r="W593" s="252"/>
      <c r="X593" s="252"/>
      <c r="Y593" s="252"/>
      <c r="Z593" s="252"/>
      <c r="AA593" s="255"/>
      <c r="AB593" s="256"/>
      <c r="AC593" s="257"/>
      <c r="AD593" s="254"/>
      <c r="AE593" s="252"/>
      <c r="AF593" s="252"/>
      <c r="AG593" s="258"/>
      <c r="AI593" s="250"/>
      <c r="AJ593" s="251"/>
      <c r="AK593" s="252"/>
      <c r="AL593" s="252"/>
      <c r="AM593" s="254"/>
      <c r="AN593" s="252"/>
      <c r="AO593" s="252"/>
      <c r="AP593" s="255"/>
      <c r="AQ593" s="256"/>
      <c r="AR593" s="257"/>
      <c r="AS593" s="254"/>
      <c r="AT593" s="252"/>
      <c r="AU593" s="252"/>
      <c r="AV593" s="258"/>
      <c r="AX593" s="250"/>
      <c r="AY593" s="251"/>
      <c r="AZ593" s="252"/>
      <c r="BA593" s="252"/>
      <c r="BB593" s="254"/>
      <c r="BC593" s="252"/>
      <c r="BD593" s="252"/>
      <c r="BE593" s="255"/>
      <c r="BF593" s="256"/>
      <c r="BG593" s="257"/>
      <c r="BH593" s="254"/>
      <c r="BI593" s="252"/>
      <c r="BJ593" s="252"/>
      <c r="BK593" s="258"/>
      <c r="BM593" s="250"/>
      <c r="BN593" s="251"/>
      <c r="BO593" s="252"/>
      <c r="BP593" s="252"/>
      <c r="BQ593" s="254"/>
      <c r="BR593" s="252"/>
      <c r="BS593" s="252"/>
      <c r="BT593" s="255"/>
      <c r="BU593" s="256"/>
      <c r="BV593" s="257"/>
      <c r="BW593" s="254"/>
      <c r="BX593" s="252"/>
      <c r="BY593" s="252"/>
      <c r="BZ593" s="258"/>
      <c r="CB593" s="250"/>
      <c r="CC593" s="251"/>
      <c r="CD593" s="252"/>
      <c r="CE593" s="252"/>
      <c r="CF593" s="254"/>
      <c r="CG593" s="252"/>
      <c r="CH593" s="252"/>
      <c r="CI593" s="255"/>
      <c r="CJ593" s="256"/>
      <c r="CK593" s="257"/>
      <c r="CL593" s="254"/>
      <c r="CM593" s="252"/>
      <c r="CN593" s="252"/>
      <c r="CO593" s="258"/>
    </row>
    <row r="594" spans="1:93" ht="15.75">
      <c r="A594" s="250"/>
      <c r="B594" s="259"/>
      <c r="C594" s="260"/>
      <c r="D594" s="260"/>
      <c r="E594" s="261"/>
      <c r="F594" s="262"/>
      <c r="G594" s="262"/>
      <c r="H594" s="262"/>
      <c r="I594" s="260"/>
      <c r="J594" s="255"/>
      <c r="K594" s="263"/>
      <c r="L594" s="264"/>
      <c r="M594" s="265"/>
      <c r="N594" s="260"/>
      <c r="O594" s="260"/>
      <c r="P594" s="266"/>
      <c r="R594" s="250"/>
      <c r="S594" s="259"/>
      <c r="T594" s="260"/>
      <c r="U594" s="260"/>
      <c r="V594" s="261"/>
      <c r="W594" s="262"/>
      <c r="X594" s="262"/>
      <c r="Y594" s="262"/>
      <c r="Z594" s="260"/>
      <c r="AA594" s="255"/>
      <c r="AB594" s="263"/>
      <c r="AC594" s="264"/>
      <c r="AD594" s="265"/>
      <c r="AE594" s="260"/>
      <c r="AF594" s="260"/>
      <c r="AG594" s="266"/>
      <c r="AI594" s="250"/>
      <c r="AJ594" s="259"/>
      <c r="AK594" s="260"/>
      <c r="AL594" s="260"/>
      <c r="AM594" s="261"/>
      <c r="AN594" s="262"/>
      <c r="AO594" s="260"/>
      <c r="AP594" s="255"/>
      <c r="AQ594" s="263"/>
      <c r="AR594" s="264"/>
      <c r="AS594" s="265"/>
      <c r="AT594" s="260"/>
      <c r="AU594" s="260"/>
      <c r="AV594" s="266"/>
      <c r="AX594" s="250"/>
      <c r="AY594" s="259"/>
      <c r="AZ594" s="260"/>
      <c r="BA594" s="260"/>
      <c r="BB594" s="261"/>
      <c r="BC594" s="262"/>
      <c r="BD594" s="260"/>
      <c r="BE594" s="255"/>
      <c r="BF594" s="263"/>
      <c r="BG594" s="264"/>
      <c r="BH594" s="265"/>
      <c r="BI594" s="260"/>
      <c r="BJ594" s="260"/>
      <c r="BK594" s="266"/>
      <c r="BM594" s="250"/>
      <c r="BN594" s="259"/>
      <c r="BO594" s="260"/>
      <c r="BP594" s="260"/>
      <c r="BQ594" s="261"/>
      <c r="BR594" s="262"/>
      <c r="BS594" s="260"/>
      <c r="BT594" s="255"/>
      <c r="BU594" s="263"/>
      <c r="BV594" s="264"/>
      <c r="BW594" s="265"/>
      <c r="BX594" s="260"/>
      <c r="BY594" s="260"/>
      <c r="BZ594" s="266"/>
      <c r="CB594" s="250"/>
      <c r="CC594" s="259"/>
      <c r="CD594" s="260"/>
      <c r="CE594" s="260"/>
      <c r="CF594" s="261"/>
      <c r="CG594" s="262"/>
      <c r="CH594" s="260"/>
      <c r="CI594" s="255"/>
      <c r="CJ594" s="263"/>
      <c r="CK594" s="264"/>
      <c r="CL594" s="265"/>
      <c r="CM594" s="260"/>
      <c r="CN594" s="260"/>
      <c r="CO594" s="266"/>
    </row>
    <row r="595" spans="1:93" ht="15.75">
      <c r="A595" s="250"/>
      <c r="B595" s="420" t="s">
        <v>1359</v>
      </c>
      <c r="C595" s="421"/>
      <c r="D595" s="421"/>
      <c r="E595" s="422" t="s">
        <v>1358</v>
      </c>
      <c r="F595" s="422"/>
      <c r="G595" s="422"/>
      <c r="H595" s="422"/>
      <c r="I595" s="422"/>
      <c r="J595" s="422"/>
      <c r="K595" s="422"/>
      <c r="L595" s="422"/>
      <c r="M595" s="423" t="s">
        <v>1360</v>
      </c>
      <c r="N595" s="423"/>
      <c r="O595" s="423"/>
      <c r="P595" s="423"/>
      <c r="R595" s="250"/>
      <c r="S595" s="420" t="s">
        <v>1359</v>
      </c>
      <c r="T595" s="421"/>
      <c r="U595" s="421"/>
      <c r="V595" s="422" t="s">
        <v>1358</v>
      </c>
      <c r="W595" s="422"/>
      <c r="X595" s="422"/>
      <c r="Y595" s="422"/>
      <c r="Z595" s="422"/>
      <c r="AA595" s="422"/>
      <c r="AB595" s="422"/>
      <c r="AC595" s="422"/>
      <c r="AD595" s="423" t="s">
        <v>1360</v>
      </c>
      <c r="AE595" s="423"/>
      <c r="AF595" s="423"/>
      <c r="AG595" s="423"/>
      <c r="AI595" s="250"/>
      <c r="AJ595" s="420" t="s">
        <v>1359</v>
      </c>
      <c r="AK595" s="421"/>
      <c r="AL595" s="421"/>
      <c r="AM595" s="422" t="s">
        <v>1358</v>
      </c>
      <c r="AN595" s="422"/>
      <c r="AO595" s="422"/>
      <c r="AP595" s="422"/>
      <c r="AQ595" s="422"/>
      <c r="AR595" s="422"/>
      <c r="AS595" s="423" t="s">
        <v>1360</v>
      </c>
      <c r="AT595" s="423"/>
      <c r="AU595" s="423"/>
      <c r="AV595" s="423"/>
      <c r="AX595" s="250"/>
      <c r="AY595" s="420" t="s">
        <v>1359</v>
      </c>
      <c r="AZ595" s="421"/>
      <c r="BA595" s="421"/>
      <c r="BB595" s="422" t="s">
        <v>1358</v>
      </c>
      <c r="BC595" s="422"/>
      <c r="BD595" s="422"/>
      <c r="BE595" s="422"/>
      <c r="BF595" s="422"/>
      <c r="BG595" s="422"/>
      <c r="BH595" s="423" t="s">
        <v>1360</v>
      </c>
      <c r="BI595" s="423"/>
      <c r="BJ595" s="423"/>
      <c r="BK595" s="423"/>
      <c r="BM595" s="250"/>
      <c r="BN595" s="420" t="s">
        <v>1359</v>
      </c>
      <c r="BO595" s="421"/>
      <c r="BP595" s="421"/>
      <c r="BQ595" s="422" t="s">
        <v>1358</v>
      </c>
      <c r="BR595" s="422"/>
      <c r="BS595" s="422"/>
      <c r="BT595" s="422"/>
      <c r="BU595" s="422"/>
      <c r="BV595" s="422"/>
      <c r="BW595" s="423" t="s">
        <v>1360</v>
      </c>
      <c r="BX595" s="423"/>
      <c r="BY595" s="423"/>
      <c r="BZ595" s="423"/>
      <c r="CB595" s="250"/>
      <c r="CC595" s="420" t="s">
        <v>1359</v>
      </c>
      <c r="CD595" s="421"/>
      <c r="CE595" s="421"/>
      <c r="CF595" s="422" t="s">
        <v>1358</v>
      </c>
      <c r="CG595" s="422"/>
      <c r="CH595" s="422"/>
      <c r="CI595" s="422"/>
      <c r="CJ595" s="422"/>
      <c r="CK595" s="422"/>
      <c r="CL595" s="423" t="s">
        <v>1360</v>
      </c>
      <c r="CM595" s="423"/>
      <c r="CN595" s="423"/>
      <c r="CO595" s="423"/>
    </row>
    <row r="596" spans="1:93" ht="16.5" thickBot="1">
      <c r="A596" s="267"/>
      <c r="B596" s="424" t="s">
        <v>1403</v>
      </c>
      <c r="C596" s="425"/>
      <c r="D596" s="425"/>
      <c r="E596" s="426" t="s">
        <v>1361</v>
      </c>
      <c r="F596" s="426"/>
      <c r="G596" s="426"/>
      <c r="H596" s="426"/>
      <c r="I596" s="426"/>
      <c r="J596" s="426"/>
      <c r="K596" s="426"/>
      <c r="L596" s="426"/>
      <c r="M596" s="427" t="s">
        <v>1363</v>
      </c>
      <c r="N596" s="427"/>
      <c r="O596" s="427"/>
      <c r="P596" s="427"/>
      <c r="R596" s="267"/>
      <c r="S596" s="424" t="s">
        <v>1403</v>
      </c>
      <c r="T596" s="425"/>
      <c r="U596" s="425"/>
      <c r="V596" s="426" t="s">
        <v>1361</v>
      </c>
      <c r="W596" s="426"/>
      <c r="X596" s="426"/>
      <c r="Y596" s="426"/>
      <c r="Z596" s="426"/>
      <c r="AA596" s="426"/>
      <c r="AB596" s="426"/>
      <c r="AC596" s="426"/>
      <c r="AD596" s="427" t="s">
        <v>1363</v>
      </c>
      <c r="AE596" s="427"/>
      <c r="AF596" s="427"/>
      <c r="AG596" s="427"/>
      <c r="AI596" s="267"/>
      <c r="AJ596" s="424" t="s">
        <v>1403</v>
      </c>
      <c r="AK596" s="425"/>
      <c r="AL596" s="425"/>
      <c r="AM596" s="426" t="s">
        <v>1361</v>
      </c>
      <c r="AN596" s="426"/>
      <c r="AO596" s="426"/>
      <c r="AP596" s="426"/>
      <c r="AQ596" s="426"/>
      <c r="AR596" s="426"/>
      <c r="AS596" s="427" t="s">
        <v>1363</v>
      </c>
      <c r="AT596" s="427"/>
      <c r="AU596" s="427"/>
      <c r="AV596" s="427"/>
      <c r="AX596" s="267"/>
      <c r="AY596" s="424" t="s">
        <v>1403</v>
      </c>
      <c r="AZ596" s="425"/>
      <c r="BA596" s="425"/>
      <c r="BB596" s="426" t="s">
        <v>1361</v>
      </c>
      <c r="BC596" s="426"/>
      <c r="BD596" s="426"/>
      <c r="BE596" s="426"/>
      <c r="BF596" s="426"/>
      <c r="BG596" s="426"/>
      <c r="BH596" s="427" t="s">
        <v>1363</v>
      </c>
      <c r="BI596" s="427"/>
      <c r="BJ596" s="427"/>
      <c r="BK596" s="427"/>
      <c r="BM596" s="267"/>
      <c r="BN596" s="424" t="s">
        <v>1403</v>
      </c>
      <c r="BO596" s="425"/>
      <c r="BP596" s="425"/>
      <c r="BQ596" s="426" t="s">
        <v>1361</v>
      </c>
      <c r="BR596" s="426"/>
      <c r="BS596" s="426"/>
      <c r="BT596" s="426"/>
      <c r="BU596" s="426"/>
      <c r="BV596" s="426"/>
      <c r="BW596" s="427" t="s">
        <v>1363</v>
      </c>
      <c r="BX596" s="427"/>
      <c r="BY596" s="427"/>
      <c r="BZ596" s="427"/>
      <c r="CB596" s="267"/>
      <c r="CC596" s="424" t="s">
        <v>1403</v>
      </c>
      <c r="CD596" s="425"/>
      <c r="CE596" s="425"/>
      <c r="CF596" s="426" t="s">
        <v>1361</v>
      </c>
      <c r="CG596" s="426"/>
      <c r="CH596" s="426"/>
      <c r="CI596" s="426"/>
      <c r="CJ596" s="426"/>
      <c r="CK596" s="426"/>
      <c r="CL596" s="427" t="s">
        <v>1363</v>
      </c>
      <c r="CM596" s="427"/>
      <c r="CN596" s="427"/>
      <c r="CO596" s="427"/>
    </row>
    <row r="597" spans="1:93" ht="15.75" thickTop="1"/>
    <row r="600" spans="1:93" ht="15.75">
      <c r="A600" s="206" t="s">
        <v>1365</v>
      </c>
      <c r="R600" s="206" t="s">
        <v>1365</v>
      </c>
      <c r="AI600" s="206" t="s">
        <v>1365</v>
      </c>
      <c r="AX600" s="206" t="s">
        <v>1365</v>
      </c>
      <c r="BM600" s="206" t="s">
        <v>1365</v>
      </c>
      <c r="CB600" s="206" t="s">
        <v>1365</v>
      </c>
    </row>
    <row r="601" spans="1:93" ht="15.75">
      <c r="A601" s="206" t="s">
        <v>1366</v>
      </c>
      <c r="R601" s="206" t="s">
        <v>1366</v>
      </c>
      <c r="AI601" s="206" t="s">
        <v>1366</v>
      </c>
      <c r="AX601" s="206" t="s">
        <v>1366</v>
      </c>
      <c r="BM601" s="206" t="s">
        <v>1366</v>
      </c>
      <c r="CB601" s="206" t="s">
        <v>1366</v>
      </c>
    </row>
    <row r="602" spans="1:93" ht="15.75" thickBot="1"/>
    <row r="603" spans="1:93" ht="16.5" thickTop="1">
      <c r="C603" s="207" t="s">
        <v>1367</v>
      </c>
      <c r="D603" s="208"/>
      <c r="E603" s="208">
        <v>14</v>
      </c>
      <c r="F603" s="209"/>
      <c r="G603" s="209"/>
      <c r="H603" s="209"/>
      <c r="I603" s="208"/>
      <c r="J603" s="210"/>
      <c r="K603" s="211"/>
      <c r="L603" s="211"/>
      <c r="M603" s="211"/>
      <c r="N603" s="212"/>
      <c r="T603" s="207" t="s">
        <v>1367</v>
      </c>
      <c r="U603" s="208"/>
      <c r="V603" s="208">
        <v>15</v>
      </c>
      <c r="W603" s="209"/>
      <c r="X603" s="209"/>
      <c r="Y603" s="209"/>
      <c r="Z603" s="208"/>
      <c r="AA603" s="210"/>
      <c r="AB603" s="211"/>
      <c r="AC603" s="211"/>
      <c r="AD603" s="211"/>
      <c r="AE603" s="212"/>
      <c r="AK603" s="207" t="s">
        <v>1367</v>
      </c>
      <c r="AL603" s="208"/>
      <c r="AM603" s="208">
        <v>16</v>
      </c>
      <c r="AN603" s="209"/>
      <c r="AO603" s="208"/>
      <c r="AP603" s="210"/>
      <c r="AQ603" s="211"/>
      <c r="AR603" s="211"/>
      <c r="AS603" s="211"/>
      <c r="AT603" s="212"/>
      <c r="AZ603" s="207" t="s">
        <v>1367</v>
      </c>
      <c r="BA603" s="208"/>
      <c r="BB603" s="208">
        <v>17</v>
      </c>
      <c r="BC603" s="209"/>
      <c r="BD603" s="208"/>
      <c r="BE603" s="210"/>
      <c r="BF603" s="211"/>
      <c r="BG603" s="211"/>
      <c r="BH603" s="211"/>
      <c r="BI603" s="212"/>
      <c r="BO603" s="207" t="s">
        <v>1367</v>
      </c>
      <c r="BP603" s="208"/>
      <c r="BQ603" s="208"/>
      <c r="BR603" s="209"/>
      <c r="BS603" s="208"/>
      <c r="BT603" s="210"/>
      <c r="BU603" s="211"/>
      <c r="BV603" s="211"/>
      <c r="BW603" s="211"/>
      <c r="BX603" s="212"/>
      <c r="CD603" s="207" t="s">
        <v>1367</v>
      </c>
      <c r="CE603" s="208"/>
      <c r="CF603" s="208" t="s">
        <v>1341</v>
      </c>
      <c r="CG603" s="209"/>
      <c r="CH603" s="208"/>
      <c r="CI603" s="210"/>
      <c r="CJ603" s="211"/>
      <c r="CK603" s="211"/>
      <c r="CL603" s="211"/>
      <c r="CM603" s="212"/>
    </row>
    <row r="604" spans="1:93" ht="16.5" thickBot="1">
      <c r="C604" s="213" t="s">
        <v>1368</v>
      </c>
      <c r="D604" s="214"/>
      <c r="E604" s="214" t="s">
        <v>1476</v>
      </c>
      <c r="F604" s="215"/>
      <c r="G604" s="215"/>
      <c r="H604" s="215"/>
      <c r="I604" s="214"/>
      <c r="J604" s="216"/>
      <c r="K604" s="217"/>
      <c r="L604" s="217"/>
      <c r="M604" s="217"/>
      <c r="N604" s="218"/>
      <c r="T604" s="213" t="s">
        <v>1368</v>
      </c>
      <c r="U604" s="214"/>
      <c r="V604" s="214" t="s">
        <v>1477</v>
      </c>
      <c r="W604" s="215"/>
      <c r="X604" s="215"/>
      <c r="Y604" s="215"/>
      <c r="Z604" s="214"/>
      <c r="AA604" s="216"/>
      <c r="AB604" s="217"/>
      <c r="AC604" s="217"/>
      <c r="AD604" s="217"/>
      <c r="AE604" s="218"/>
      <c r="AK604" s="213" t="s">
        <v>1368</v>
      </c>
      <c r="AL604" s="214"/>
      <c r="AM604" s="214" t="s">
        <v>1484</v>
      </c>
      <c r="AN604" s="215"/>
      <c r="AO604" s="214"/>
      <c r="AP604" s="216"/>
      <c r="AQ604" s="217"/>
      <c r="AR604" s="217"/>
      <c r="AS604" s="217"/>
      <c r="AT604" s="218"/>
      <c r="AZ604" s="213" t="s">
        <v>1368</v>
      </c>
      <c r="BA604" s="214"/>
      <c r="BB604" s="214" t="s">
        <v>1490</v>
      </c>
      <c r="BC604" s="215"/>
      <c r="BD604" s="214"/>
      <c r="BE604" s="216"/>
      <c r="BF604" s="217"/>
      <c r="BG604" s="217"/>
      <c r="BH604" s="217"/>
      <c r="BI604" s="218"/>
      <c r="BO604" s="213" t="s">
        <v>1368</v>
      </c>
      <c r="BP604" s="214"/>
      <c r="BQ604" s="214"/>
      <c r="BR604" s="215"/>
      <c r="BS604" s="214"/>
      <c r="BT604" s="216"/>
      <c r="BU604" s="217"/>
      <c r="BV604" s="217"/>
      <c r="BW604" s="217"/>
      <c r="BX604" s="218"/>
      <c r="CD604" s="213" t="s">
        <v>1368</v>
      </c>
      <c r="CE604" s="214"/>
      <c r="CF604" s="214" t="s">
        <v>1409</v>
      </c>
      <c r="CG604" s="215"/>
      <c r="CH604" s="214"/>
      <c r="CI604" s="216"/>
      <c r="CJ604" s="217"/>
      <c r="CK604" s="217"/>
      <c r="CL604" s="217"/>
      <c r="CM604" s="218"/>
    </row>
    <row r="605" spans="1:93" ht="15.75" thickTop="1">
      <c r="C605" s="358" t="s">
        <v>1374</v>
      </c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T605" s="358" t="s">
        <v>1374</v>
      </c>
      <c r="U605" s="358"/>
      <c r="V605" s="358"/>
      <c r="W605" s="358"/>
      <c r="X605" s="358"/>
      <c r="Y605" s="358"/>
      <c r="Z605" s="358"/>
      <c r="AA605" s="358"/>
      <c r="AB605" s="358"/>
      <c r="AC605" s="358"/>
      <c r="AD605" s="358"/>
      <c r="AE605" s="358"/>
      <c r="AK605" s="358" t="s">
        <v>1374</v>
      </c>
      <c r="AL605" s="358"/>
      <c r="AM605" s="358"/>
      <c r="AN605" s="358"/>
      <c r="AO605" s="358"/>
      <c r="AP605" s="358"/>
      <c r="AQ605" s="358"/>
      <c r="AR605" s="358"/>
      <c r="AS605" s="358"/>
      <c r="AT605" s="358"/>
      <c r="AZ605" s="358" t="s">
        <v>1374</v>
      </c>
      <c r="BA605" s="358"/>
      <c r="BB605" s="358"/>
      <c r="BC605" s="358"/>
      <c r="BD605" s="358"/>
      <c r="BE605" s="358"/>
      <c r="BF605" s="358"/>
      <c r="BG605" s="358"/>
      <c r="BH605" s="358"/>
      <c r="BI605" s="358"/>
      <c r="BO605" s="358" t="s">
        <v>1374</v>
      </c>
      <c r="BP605" s="358"/>
      <c r="BQ605" s="358"/>
      <c r="BR605" s="358"/>
      <c r="BS605" s="358"/>
      <c r="BT605" s="358"/>
      <c r="BU605" s="358"/>
      <c r="BV605" s="358"/>
      <c r="BW605" s="358"/>
      <c r="BX605" s="358"/>
      <c r="CD605" s="358" t="s">
        <v>1405</v>
      </c>
      <c r="CE605" s="358"/>
      <c r="CF605" s="358"/>
      <c r="CG605" s="358"/>
      <c r="CH605" s="358"/>
      <c r="CI605" s="358"/>
      <c r="CJ605" s="358"/>
      <c r="CK605" s="358"/>
      <c r="CL605" s="358"/>
      <c r="CM605" s="358"/>
    </row>
    <row r="606" spans="1:93">
      <c r="A606" s="220"/>
      <c r="B606" s="220"/>
      <c r="C606" s="220"/>
      <c r="D606" s="220"/>
      <c r="E606" s="450" t="s">
        <v>1340</v>
      </c>
      <c r="F606" s="451"/>
      <c r="G606" s="451"/>
      <c r="H606" s="452"/>
      <c r="I606" s="219"/>
      <c r="J606" s="363" t="s">
        <v>1341</v>
      </c>
      <c r="K606" s="363"/>
      <c r="L606" s="363" t="s">
        <v>1244</v>
      </c>
      <c r="M606" s="363"/>
      <c r="N606" s="363" t="s">
        <v>1377</v>
      </c>
      <c r="O606" s="363"/>
      <c r="P606" s="220" t="s">
        <v>37</v>
      </c>
      <c r="R606" s="220"/>
      <c r="S606" s="220"/>
      <c r="T606" s="220"/>
      <c r="U606" s="220"/>
      <c r="V606" s="450" t="s">
        <v>1340</v>
      </c>
      <c r="W606" s="451"/>
      <c r="X606" s="451"/>
      <c r="Y606" s="452"/>
      <c r="Z606" s="219"/>
      <c r="AA606" s="363" t="s">
        <v>1341</v>
      </c>
      <c r="AB606" s="363"/>
      <c r="AC606" s="363" t="s">
        <v>1244</v>
      </c>
      <c r="AD606" s="363"/>
      <c r="AE606" s="363" t="s">
        <v>1377</v>
      </c>
      <c r="AF606" s="363"/>
      <c r="AG606" s="220" t="s">
        <v>37</v>
      </c>
      <c r="AI606" s="220"/>
      <c r="AJ606" s="220"/>
      <c r="AK606" s="220"/>
      <c r="AL606" s="220"/>
      <c r="AM606" s="363" t="s">
        <v>1340</v>
      </c>
      <c r="AN606" s="363"/>
      <c r="AO606" s="219"/>
      <c r="AP606" s="363" t="s">
        <v>1341</v>
      </c>
      <c r="AQ606" s="363"/>
      <c r="AR606" s="363" t="s">
        <v>1244</v>
      </c>
      <c r="AS606" s="363"/>
      <c r="AT606" s="363" t="s">
        <v>1377</v>
      </c>
      <c r="AU606" s="363"/>
      <c r="AV606" s="220" t="s">
        <v>37</v>
      </c>
      <c r="AX606" s="220"/>
      <c r="AY606" s="220"/>
      <c r="AZ606" s="220"/>
      <c r="BA606" s="220"/>
      <c r="BB606" s="363" t="s">
        <v>1340</v>
      </c>
      <c r="BC606" s="363"/>
      <c r="BD606" s="219"/>
      <c r="BE606" s="363" t="s">
        <v>1341</v>
      </c>
      <c r="BF606" s="363"/>
      <c r="BG606" s="363" t="s">
        <v>1244</v>
      </c>
      <c r="BH606" s="363"/>
      <c r="BI606" s="363" t="s">
        <v>1377</v>
      </c>
      <c r="BJ606" s="363"/>
      <c r="BK606" s="220" t="s">
        <v>37</v>
      </c>
      <c r="BM606" s="220"/>
      <c r="BN606" s="220"/>
      <c r="BO606" s="220"/>
      <c r="BP606" s="220"/>
      <c r="BQ606" s="363" t="s">
        <v>1340</v>
      </c>
      <c r="BR606" s="363"/>
      <c r="BS606" s="219"/>
      <c r="BT606" s="363" t="s">
        <v>1341</v>
      </c>
      <c r="BU606" s="363"/>
      <c r="BV606" s="363" t="s">
        <v>1244</v>
      </c>
      <c r="BW606" s="363"/>
      <c r="BX606" s="363" t="s">
        <v>1377</v>
      </c>
      <c r="BY606" s="363"/>
      <c r="BZ606" s="220" t="s">
        <v>37</v>
      </c>
      <c r="CB606" s="220"/>
      <c r="CC606" s="220"/>
      <c r="CD606" s="220"/>
      <c r="CE606" s="220"/>
      <c r="CF606" s="363" t="s">
        <v>1340</v>
      </c>
      <c r="CG606" s="363"/>
      <c r="CH606" s="219"/>
      <c r="CI606" s="363" t="s">
        <v>1341</v>
      </c>
      <c r="CJ606" s="363"/>
      <c r="CK606" s="363" t="s">
        <v>1244</v>
      </c>
      <c r="CL606" s="363"/>
      <c r="CM606" s="363" t="s">
        <v>1377</v>
      </c>
      <c r="CN606" s="363"/>
      <c r="CO606" s="220" t="s">
        <v>37</v>
      </c>
    </row>
    <row r="607" spans="1:93" ht="45">
      <c r="A607" s="220" t="s">
        <v>36</v>
      </c>
      <c r="B607" s="220" t="s">
        <v>1376</v>
      </c>
      <c r="C607" s="222" t="s">
        <v>6</v>
      </c>
      <c r="D607" s="222" t="s">
        <v>7</v>
      </c>
      <c r="E607" s="290" t="s">
        <v>1410</v>
      </c>
      <c r="F607" s="290" t="s">
        <v>1411</v>
      </c>
      <c r="G607" s="290" t="s">
        <v>1412</v>
      </c>
      <c r="H607" s="290" t="s">
        <v>1413</v>
      </c>
      <c r="I607" s="220"/>
      <c r="J607" s="220" t="s">
        <v>1339</v>
      </c>
      <c r="K607" s="220" t="s">
        <v>15</v>
      </c>
      <c r="L607" s="220" t="s">
        <v>1340</v>
      </c>
      <c r="M607" s="220" t="s">
        <v>1341</v>
      </c>
      <c r="N607" s="220" t="s">
        <v>1378</v>
      </c>
      <c r="O607" s="221" t="s">
        <v>1379</v>
      </c>
      <c r="P607" s="220"/>
      <c r="R607" s="220" t="s">
        <v>36</v>
      </c>
      <c r="S607" s="220" t="s">
        <v>1376</v>
      </c>
      <c r="T607" s="222" t="s">
        <v>6</v>
      </c>
      <c r="U607" s="222" t="s">
        <v>7</v>
      </c>
      <c r="V607" s="220" t="s">
        <v>1339</v>
      </c>
      <c r="W607" s="290" t="s">
        <v>1411</v>
      </c>
      <c r="X607" s="290" t="s">
        <v>1412</v>
      </c>
      <c r="Y607" s="290" t="s">
        <v>1413</v>
      </c>
      <c r="Z607" s="220"/>
      <c r="AA607" s="220" t="s">
        <v>1339</v>
      </c>
      <c r="AB607" s="220" t="s">
        <v>15</v>
      </c>
      <c r="AC607" s="220" t="s">
        <v>1340</v>
      </c>
      <c r="AD607" s="220" t="s">
        <v>1341</v>
      </c>
      <c r="AE607" s="220" t="s">
        <v>1378</v>
      </c>
      <c r="AF607" s="221" t="s">
        <v>1379</v>
      </c>
      <c r="AG607" s="220"/>
      <c r="AI607" s="220" t="s">
        <v>36</v>
      </c>
      <c r="AJ607" s="220" t="s">
        <v>1376</v>
      </c>
      <c r="AK607" s="222" t="s">
        <v>6</v>
      </c>
      <c r="AL607" s="222" t="s">
        <v>7</v>
      </c>
      <c r="AM607" s="220" t="s">
        <v>1339</v>
      </c>
      <c r="AN607" s="220" t="s">
        <v>15</v>
      </c>
      <c r="AO607" s="220"/>
      <c r="AP607" s="220" t="s">
        <v>1339</v>
      </c>
      <c r="AQ607" s="220" t="s">
        <v>15</v>
      </c>
      <c r="AR607" s="220" t="s">
        <v>1340</v>
      </c>
      <c r="AS607" s="220" t="s">
        <v>1341</v>
      </c>
      <c r="AT607" s="220" t="s">
        <v>1378</v>
      </c>
      <c r="AU607" s="221" t="s">
        <v>1379</v>
      </c>
      <c r="AV607" s="220"/>
      <c r="AX607" s="220" t="s">
        <v>36</v>
      </c>
      <c r="AY607" s="220" t="s">
        <v>1376</v>
      </c>
      <c r="AZ607" s="222" t="s">
        <v>6</v>
      </c>
      <c r="BA607" s="222" t="s">
        <v>7</v>
      </c>
      <c r="BB607" s="220" t="s">
        <v>1339</v>
      </c>
      <c r="BC607" s="220" t="s">
        <v>15</v>
      </c>
      <c r="BD607" s="220"/>
      <c r="BE607" s="220" t="s">
        <v>1339</v>
      </c>
      <c r="BF607" s="220" t="s">
        <v>15</v>
      </c>
      <c r="BG607" s="220" t="s">
        <v>1340</v>
      </c>
      <c r="BH607" s="220" t="s">
        <v>1341</v>
      </c>
      <c r="BI607" s="220" t="s">
        <v>1378</v>
      </c>
      <c r="BJ607" s="221" t="s">
        <v>1379</v>
      </c>
      <c r="BK607" s="220"/>
      <c r="BM607" s="220" t="s">
        <v>36</v>
      </c>
      <c r="BN607" s="220" t="s">
        <v>1376</v>
      </c>
      <c r="BO607" s="222" t="s">
        <v>6</v>
      </c>
      <c r="BP607" s="222" t="s">
        <v>7</v>
      </c>
      <c r="BQ607" s="220" t="s">
        <v>1339</v>
      </c>
      <c r="BR607" s="220" t="s">
        <v>15</v>
      </c>
      <c r="BS607" s="220"/>
      <c r="BT607" s="220" t="s">
        <v>1339</v>
      </c>
      <c r="BU607" s="220" t="s">
        <v>15</v>
      </c>
      <c r="BV607" s="220" t="s">
        <v>1340</v>
      </c>
      <c r="BW607" s="220" t="s">
        <v>1341</v>
      </c>
      <c r="BX607" s="220" t="s">
        <v>1378</v>
      </c>
      <c r="BY607" s="221" t="s">
        <v>1379</v>
      </c>
      <c r="BZ607" s="220"/>
      <c r="CB607" s="220" t="s">
        <v>36</v>
      </c>
      <c r="CC607" s="220" t="s">
        <v>1376</v>
      </c>
      <c r="CD607" s="222" t="s">
        <v>6</v>
      </c>
      <c r="CE607" s="222" t="s">
        <v>7</v>
      </c>
      <c r="CF607" s="220" t="s">
        <v>1339</v>
      </c>
      <c r="CG607" s="220" t="s">
        <v>15</v>
      </c>
      <c r="CH607" s="220"/>
      <c r="CI607" s="220" t="s">
        <v>1339</v>
      </c>
      <c r="CJ607" s="220" t="s">
        <v>15</v>
      </c>
      <c r="CK607" s="220" t="s">
        <v>1340</v>
      </c>
      <c r="CL607" s="220" t="s">
        <v>1341</v>
      </c>
      <c r="CM607" s="220" t="s">
        <v>1378</v>
      </c>
      <c r="CN607" s="221" t="s">
        <v>1379</v>
      </c>
      <c r="CO607" s="220"/>
    </row>
    <row r="608" spans="1:93">
      <c r="A608" s="124">
        <v>1</v>
      </c>
      <c r="B608" s="368" t="s">
        <v>1380</v>
      </c>
      <c r="C608" s="124"/>
      <c r="D608" s="124" t="s">
        <v>1429</v>
      </c>
      <c r="E608" s="124">
        <v>200</v>
      </c>
      <c r="F608" s="124">
        <v>115</v>
      </c>
      <c r="G608" s="124"/>
      <c r="H608" s="124"/>
      <c r="I608" s="124"/>
      <c r="J608" s="124"/>
      <c r="K608" s="124"/>
      <c r="L608" s="124"/>
      <c r="M608" s="124"/>
      <c r="N608" s="124"/>
      <c r="O608" s="124"/>
      <c r="P608" s="369" t="s">
        <v>1480</v>
      </c>
      <c r="R608" s="124">
        <v>1</v>
      </c>
      <c r="S608" s="368" t="s">
        <v>1380</v>
      </c>
      <c r="T608" s="31"/>
      <c r="U608" s="32" t="s">
        <v>1478</v>
      </c>
      <c r="V608" s="124">
        <v>200</v>
      </c>
      <c r="W608" s="124">
        <v>74</v>
      </c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370" t="s">
        <v>1486</v>
      </c>
      <c r="AI608" s="124">
        <v>1</v>
      </c>
      <c r="AJ608" s="373" t="s">
        <v>1380</v>
      </c>
      <c r="AK608" s="124"/>
      <c r="AL608" s="124" t="s">
        <v>1478</v>
      </c>
      <c r="AM608" s="124">
        <v>200</v>
      </c>
      <c r="AN608" s="124">
        <v>174</v>
      </c>
      <c r="AO608" s="124"/>
      <c r="AP608" s="124"/>
      <c r="AQ608" s="124"/>
      <c r="AR608" s="124"/>
      <c r="AS608" s="124"/>
      <c r="AT608" s="124"/>
      <c r="AU608" s="124"/>
      <c r="AV608" s="374" t="s">
        <v>1491</v>
      </c>
      <c r="AX608" s="124">
        <v>1</v>
      </c>
      <c r="AY608" s="373" t="s">
        <v>1380</v>
      </c>
      <c r="AZ608" s="268"/>
      <c r="BA608" s="268" t="s">
        <v>1478</v>
      </c>
      <c r="BB608" s="124">
        <v>200</v>
      </c>
      <c r="BC608" s="124">
        <v>52</v>
      </c>
      <c r="BD608" s="124"/>
      <c r="BE608" s="124"/>
      <c r="BF608" s="124"/>
      <c r="BG608" s="124"/>
      <c r="BH608" s="124"/>
      <c r="BI608" s="124"/>
      <c r="BJ608" s="124"/>
      <c r="BK608" s="374" t="s">
        <v>1497</v>
      </c>
      <c r="BM608" s="124">
        <v>1</v>
      </c>
      <c r="BN608" s="373" t="s">
        <v>1380</v>
      </c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444"/>
      <c r="CB608" s="124">
        <v>1</v>
      </c>
      <c r="CC608" s="373" t="s">
        <v>1380</v>
      </c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377"/>
    </row>
    <row r="609" spans="1:93">
      <c r="A609" s="124">
        <v>2</v>
      </c>
      <c r="B609" s="368"/>
      <c r="C609" s="124"/>
      <c r="D609" s="124" t="s">
        <v>1478</v>
      </c>
      <c r="E609" s="124">
        <v>200</v>
      </c>
      <c r="F609" s="124">
        <v>300</v>
      </c>
      <c r="G609" s="124"/>
      <c r="H609" s="124"/>
      <c r="I609" s="124"/>
      <c r="J609" s="124"/>
      <c r="K609" s="124"/>
      <c r="L609" s="124"/>
      <c r="M609" s="124"/>
      <c r="N609" s="124"/>
      <c r="O609" s="124"/>
      <c r="P609" s="369"/>
      <c r="R609" s="124">
        <v>2</v>
      </c>
      <c r="S609" s="368"/>
      <c r="T609" s="31"/>
      <c r="U609" s="32" t="s">
        <v>1485</v>
      </c>
      <c r="V609" s="124"/>
      <c r="W609" s="124">
        <v>88</v>
      </c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371"/>
      <c r="AI609" s="124">
        <v>2</v>
      </c>
      <c r="AJ609" s="373"/>
      <c r="AK609" s="31" t="s">
        <v>455</v>
      </c>
      <c r="AL609" s="32" t="s">
        <v>456</v>
      </c>
      <c r="AM609" s="124"/>
      <c r="AN609" s="124">
        <v>152</v>
      </c>
      <c r="AO609" s="124"/>
      <c r="AP609" s="124"/>
      <c r="AQ609" s="124"/>
      <c r="AR609" s="124"/>
      <c r="AS609" s="124"/>
      <c r="AT609" s="124"/>
      <c r="AU609" s="124"/>
      <c r="AV609" s="375"/>
      <c r="AX609" s="124">
        <v>2</v>
      </c>
      <c r="AY609" s="373"/>
      <c r="AZ609" s="124"/>
      <c r="BA609" s="268" t="s">
        <v>1429</v>
      </c>
      <c r="BB609" s="124">
        <v>85</v>
      </c>
      <c r="BC609" s="124">
        <v>85</v>
      </c>
      <c r="BD609" s="124"/>
      <c r="BE609" s="124"/>
      <c r="BF609" s="124"/>
      <c r="BG609" s="124"/>
      <c r="BH609" s="124"/>
      <c r="BI609" s="124"/>
      <c r="BJ609" s="124"/>
      <c r="BK609" s="375"/>
      <c r="BM609" s="124">
        <v>2</v>
      </c>
      <c r="BN609" s="373"/>
      <c r="BO609" s="31"/>
      <c r="BP609" s="32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445"/>
      <c r="CB609" s="124">
        <v>2</v>
      </c>
      <c r="CC609" s="373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377"/>
    </row>
    <row r="610" spans="1:93" ht="30" hidden="1">
      <c r="A610" s="124">
        <v>3</v>
      </c>
      <c r="B610" s="368"/>
      <c r="C610" s="31"/>
      <c r="D610" s="32" t="s">
        <v>1479</v>
      </c>
      <c r="E610" s="124"/>
      <c r="F610" s="124">
        <v>162</v>
      </c>
      <c r="G610" s="124"/>
      <c r="H610" s="124"/>
      <c r="I610" s="124"/>
      <c r="J610" s="124"/>
      <c r="K610" s="124"/>
      <c r="L610" s="124"/>
      <c r="M610" s="124"/>
      <c r="N610" s="124"/>
      <c r="O610" s="124"/>
      <c r="P610" s="369"/>
      <c r="R610" s="124">
        <v>3</v>
      </c>
      <c r="S610" s="368"/>
      <c r="T610" s="31" t="s">
        <v>419</v>
      </c>
      <c r="U610" s="32" t="s">
        <v>1293</v>
      </c>
      <c r="V610" s="124"/>
      <c r="W610" s="124">
        <v>24</v>
      </c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371"/>
      <c r="AI610" s="124">
        <v>3</v>
      </c>
      <c r="AJ610" s="373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375"/>
      <c r="AX610" s="124">
        <v>3</v>
      </c>
      <c r="AY610" s="373"/>
      <c r="AZ610" s="124"/>
      <c r="BA610" s="229" t="s">
        <v>1496</v>
      </c>
      <c r="BB610" s="124"/>
      <c r="BC610" s="124">
        <v>50</v>
      </c>
      <c r="BD610" s="124"/>
      <c r="BE610" s="124"/>
      <c r="BF610" s="124"/>
      <c r="BG610" s="124"/>
      <c r="BH610" s="124"/>
      <c r="BI610" s="124"/>
      <c r="BJ610" s="124"/>
      <c r="BK610" s="375"/>
      <c r="BM610" s="124">
        <v>3</v>
      </c>
      <c r="BN610" s="373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445"/>
      <c r="CB610" s="124">
        <v>3</v>
      </c>
      <c r="CC610" s="373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377"/>
    </row>
    <row r="611" spans="1:93" ht="30" hidden="1">
      <c r="A611" s="124">
        <v>4</v>
      </c>
      <c r="B611" s="368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369"/>
      <c r="R611" s="124">
        <v>4</v>
      </c>
      <c r="S611" s="368"/>
      <c r="T611" s="31" t="s">
        <v>421</v>
      </c>
      <c r="U611" s="32" t="s">
        <v>422</v>
      </c>
      <c r="V611" s="124"/>
      <c r="W611" s="124">
        <v>128</v>
      </c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371"/>
      <c r="AI611" s="124">
        <v>4</v>
      </c>
      <c r="AJ611" s="373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375"/>
      <c r="AX611" s="124">
        <v>4</v>
      </c>
      <c r="AY611" s="373"/>
      <c r="AZ611" s="31" t="s">
        <v>331</v>
      </c>
      <c r="BA611" s="32" t="s">
        <v>332</v>
      </c>
      <c r="BB611" s="124"/>
      <c r="BC611" s="124">
        <v>118</v>
      </c>
      <c r="BD611" s="124"/>
      <c r="BE611" s="124"/>
      <c r="BF611" s="124"/>
      <c r="BG611" s="124"/>
      <c r="BH611" s="124"/>
      <c r="BI611" s="124"/>
      <c r="BJ611" s="124"/>
      <c r="BK611" s="375"/>
      <c r="BM611" s="124">
        <v>4</v>
      </c>
      <c r="BN611" s="373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445"/>
      <c r="CB611" s="124">
        <v>4</v>
      </c>
      <c r="CC611" s="373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377"/>
    </row>
    <row r="612" spans="1:93" ht="30" hidden="1">
      <c r="A612" s="124">
        <v>5</v>
      </c>
      <c r="B612" s="368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369"/>
      <c r="R612" s="124">
        <v>5</v>
      </c>
      <c r="S612" s="368"/>
      <c r="T612" s="31" t="s">
        <v>425</v>
      </c>
      <c r="U612" s="32" t="s">
        <v>426</v>
      </c>
      <c r="V612" s="124"/>
      <c r="W612" s="124">
        <v>80</v>
      </c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371"/>
      <c r="AI612" s="124">
        <v>5</v>
      </c>
      <c r="AJ612" s="373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375"/>
      <c r="AX612" s="124">
        <v>5</v>
      </c>
      <c r="AY612" s="373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375"/>
      <c r="BM612" s="124">
        <v>5</v>
      </c>
      <c r="BN612" s="373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445"/>
      <c r="CB612" s="124">
        <v>5</v>
      </c>
      <c r="CC612" s="373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377"/>
    </row>
    <row r="613" spans="1:93" hidden="1">
      <c r="A613" s="124">
        <v>6</v>
      </c>
      <c r="B613" s="368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369"/>
      <c r="R613" s="124">
        <v>6</v>
      </c>
      <c r="S613" s="368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280"/>
      <c r="AD613" s="280"/>
      <c r="AE613" s="124"/>
      <c r="AF613" s="124"/>
      <c r="AG613" s="371"/>
      <c r="AI613" s="124">
        <v>6</v>
      </c>
      <c r="AJ613" s="373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375"/>
      <c r="AX613" s="124">
        <v>6</v>
      </c>
      <c r="AY613" s="373"/>
      <c r="AZ613" s="124"/>
      <c r="BA613" s="268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375"/>
      <c r="BM613" s="124">
        <v>6</v>
      </c>
      <c r="BN613" s="373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445"/>
      <c r="CB613" s="124">
        <v>6</v>
      </c>
      <c r="CC613" s="373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377"/>
    </row>
    <row r="614" spans="1:93" hidden="1">
      <c r="A614" s="124">
        <v>7</v>
      </c>
      <c r="B614" s="368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369"/>
      <c r="R614" s="124">
        <v>7</v>
      </c>
      <c r="S614" s="368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280"/>
      <c r="AD614" s="280"/>
      <c r="AE614" s="124"/>
      <c r="AF614" s="124"/>
      <c r="AG614" s="371"/>
      <c r="AI614" s="124">
        <v>7</v>
      </c>
      <c r="AJ614" s="373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375"/>
      <c r="AX614" s="124">
        <v>7</v>
      </c>
      <c r="AY614" s="373"/>
      <c r="AZ614" s="124"/>
      <c r="BA614" s="269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375"/>
      <c r="BM614" s="124">
        <v>7</v>
      </c>
      <c r="BN614" s="373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445"/>
      <c r="CB614" s="124">
        <v>7</v>
      </c>
      <c r="CC614" s="373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377"/>
    </row>
    <row r="615" spans="1:93" hidden="1">
      <c r="A615" s="124">
        <v>8</v>
      </c>
      <c r="B615" s="368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369"/>
      <c r="R615" s="124">
        <v>8</v>
      </c>
      <c r="S615" s="368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280"/>
      <c r="AD615" s="280"/>
      <c r="AE615" s="124"/>
      <c r="AF615" s="124"/>
      <c r="AG615" s="371"/>
      <c r="AI615" s="124">
        <v>8</v>
      </c>
      <c r="AJ615" s="373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375"/>
      <c r="AX615" s="124">
        <v>8</v>
      </c>
      <c r="AY615" s="373"/>
      <c r="AZ615" s="229"/>
      <c r="BA615" s="229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375"/>
      <c r="BM615" s="124">
        <v>8</v>
      </c>
      <c r="BN615" s="373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445"/>
      <c r="CB615" s="124">
        <v>8</v>
      </c>
      <c r="CC615" s="373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377"/>
    </row>
    <row r="616" spans="1:93" hidden="1">
      <c r="A616" s="124">
        <v>9</v>
      </c>
      <c r="B616" s="368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369"/>
      <c r="R616" s="124">
        <v>9</v>
      </c>
      <c r="S616" s="368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280"/>
      <c r="AD616" s="280"/>
      <c r="AE616" s="124"/>
      <c r="AF616" s="124"/>
      <c r="AG616" s="371"/>
      <c r="AI616" s="124">
        <v>9</v>
      </c>
      <c r="AJ616" s="373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375"/>
      <c r="AX616" s="124">
        <v>9</v>
      </c>
      <c r="AY616" s="373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375"/>
      <c r="BM616" s="124">
        <v>9</v>
      </c>
      <c r="BN616" s="373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445"/>
      <c r="CB616" s="124">
        <v>9</v>
      </c>
      <c r="CC616" s="373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377"/>
    </row>
    <row r="617" spans="1:93" hidden="1">
      <c r="A617" s="124">
        <v>10</v>
      </c>
      <c r="B617" s="368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369"/>
      <c r="R617" s="124">
        <v>10</v>
      </c>
      <c r="S617" s="368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280"/>
      <c r="AD617" s="280"/>
      <c r="AE617" s="124"/>
      <c r="AF617" s="124"/>
      <c r="AG617" s="371"/>
      <c r="AI617" s="124">
        <v>10</v>
      </c>
      <c r="AJ617" s="373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375"/>
      <c r="AX617" s="124">
        <v>10</v>
      </c>
      <c r="AY617" s="373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375"/>
      <c r="BM617" s="124">
        <v>10</v>
      </c>
      <c r="BN617" s="373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445"/>
      <c r="CB617" s="124">
        <v>10</v>
      </c>
      <c r="CC617" s="373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377"/>
    </row>
    <row r="618" spans="1:93" hidden="1">
      <c r="A618" s="124">
        <v>11</v>
      </c>
      <c r="B618" s="368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369"/>
      <c r="R618" s="124">
        <v>11</v>
      </c>
      <c r="S618" s="368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280"/>
      <c r="AD618" s="280"/>
      <c r="AE618" s="124"/>
      <c r="AF618" s="124"/>
      <c r="AG618" s="371"/>
      <c r="AI618" s="124">
        <v>11</v>
      </c>
      <c r="AJ618" s="373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375"/>
      <c r="AX618" s="124">
        <v>11</v>
      </c>
      <c r="AY618" s="373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375"/>
      <c r="BM618" s="124">
        <v>11</v>
      </c>
      <c r="BN618" s="373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445"/>
      <c r="CB618" s="124">
        <v>11</v>
      </c>
      <c r="CC618" s="373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377"/>
    </row>
    <row r="619" spans="1:93" hidden="1">
      <c r="A619" s="124">
        <v>12</v>
      </c>
      <c r="B619" s="368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369"/>
      <c r="R619" s="124">
        <v>12</v>
      </c>
      <c r="S619" s="368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280"/>
      <c r="AD619" s="280"/>
      <c r="AE619" s="124"/>
      <c r="AF619" s="124"/>
      <c r="AG619" s="371"/>
      <c r="AI619" s="124">
        <v>12</v>
      </c>
      <c r="AJ619" s="373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375"/>
      <c r="AX619" s="124">
        <v>12</v>
      </c>
      <c r="AY619" s="373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375"/>
      <c r="BM619" s="124">
        <v>12</v>
      </c>
      <c r="BN619" s="373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445"/>
      <c r="CB619" s="124">
        <v>12</v>
      </c>
      <c r="CC619" s="373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377"/>
    </row>
    <row r="620" spans="1:93" hidden="1">
      <c r="A620" s="124">
        <v>13</v>
      </c>
      <c r="B620" s="368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369"/>
      <c r="R620" s="124">
        <v>13</v>
      </c>
      <c r="S620" s="368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280"/>
      <c r="AD620" s="280"/>
      <c r="AE620" s="124"/>
      <c r="AF620" s="124"/>
      <c r="AG620" s="371"/>
      <c r="AI620" s="124">
        <v>13</v>
      </c>
      <c r="AJ620" s="373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375"/>
      <c r="AX620" s="124">
        <v>13</v>
      </c>
      <c r="AY620" s="373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375"/>
      <c r="BM620" s="124">
        <v>13</v>
      </c>
      <c r="BN620" s="373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445"/>
      <c r="CB620" s="124">
        <v>13</v>
      </c>
      <c r="CC620" s="373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377"/>
    </row>
    <row r="621" spans="1:93" hidden="1">
      <c r="A621" s="124">
        <v>14</v>
      </c>
      <c r="B621" s="368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369"/>
      <c r="R621" s="124">
        <v>14</v>
      </c>
      <c r="S621" s="368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280"/>
      <c r="AD621" s="280"/>
      <c r="AE621" s="124"/>
      <c r="AF621" s="124"/>
      <c r="AG621" s="371"/>
      <c r="AI621" s="124">
        <v>14</v>
      </c>
      <c r="AJ621" s="373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375"/>
      <c r="AX621" s="124">
        <v>14</v>
      </c>
      <c r="AY621" s="373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375"/>
      <c r="BM621" s="124">
        <v>14</v>
      </c>
      <c r="BN621" s="373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445"/>
      <c r="CB621" s="124">
        <v>14</v>
      </c>
      <c r="CC621" s="373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377"/>
    </row>
    <row r="622" spans="1:93" hidden="1">
      <c r="A622" s="124">
        <v>15</v>
      </c>
      <c r="B622" s="368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369"/>
      <c r="R622" s="124">
        <v>15</v>
      </c>
      <c r="S622" s="368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280"/>
      <c r="AD622" s="280"/>
      <c r="AE622" s="124"/>
      <c r="AF622" s="124"/>
      <c r="AG622" s="372"/>
      <c r="AI622" s="124">
        <v>15</v>
      </c>
      <c r="AJ622" s="373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376"/>
      <c r="AX622" s="124">
        <v>15</v>
      </c>
      <c r="AY622" s="373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376"/>
      <c r="BM622" s="124">
        <v>15</v>
      </c>
      <c r="BN622" s="373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446"/>
      <c r="CB622" s="124">
        <v>15</v>
      </c>
      <c r="CC622" s="373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377"/>
    </row>
    <row r="623" spans="1:93" ht="15.75">
      <c r="A623" s="363" t="s">
        <v>1381</v>
      </c>
      <c r="B623" s="363"/>
      <c r="C623" s="124" t="s">
        <v>1382</v>
      </c>
      <c r="D623" s="230">
        <f>F623/N623</f>
        <v>57.7</v>
      </c>
      <c r="E623" s="220">
        <f>SUM(E608:E622)</f>
        <v>400</v>
      </c>
      <c r="F623" s="220">
        <f>SUM(F608:F622)</f>
        <v>577</v>
      </c>
      <c r="G623" s="220">
        <f>SUM(G608:G622)</f>
        <v>0</v>
      </c>
      <c r="H623" s="220">
        <f>SUM(H608:H622)</f>
        <v>0</v>
      </c>
      <c r="I623" s="124"/>
      <c r="J623" s="124">
        <f>SUM(J608:J622)</f>
        <v>0</v>
      </c>
      <c r="K623" s="124">
        <f>SUM(K608:K622)</f>
        <v>0</v>
      </c>
      <c r="L623" s="225">
        <f>IF(F623=0,0,(F623/E623*100))</f>
        <v>144.25</v>
      </c>
      <c r="M623" s="225">
        <f>IF(K623=0,0,(K623/J623*100))</f>
        <v>0</v>
      </c>
      <c r="N623" s="124">
        <v>10</v>
      </c>
      <c r="O623" s="124">
        <v>0</v>
      </c>
      <c r="P623" s="124"/>
      <c r="R623" s="363" t="s">
        <v>1260</v>
      </c>
      <c r="S623" s="363"/>
      <c r="T623" s="124" t="s">
        <v>1382</v>
      </c>
      <c r="U623" s="230">
        <f>W623/AE623</f>
        <v>39.4</v>
      </c>
      <c r="V623" s="220">
        <f>SUM(V608:V622)</f>
        <v>200</v>
      </c>
      <c r="W623" s="220">
        <f>SUM(W608:W622)</f>
        <v>394</v>
      </c>
      <c r="X623" s="220">
        <f>SUM(X608:X622)</f>
        <v>0</v>
      </c>
      <c r="Y623" s="220">
        <f>SUM(Y608:Y622)</f>
        <v>0</v>
      </c>
      <c r="Z623" s="220"/>
      <c r="AA623" s="220">
        <f>SUM(AA608:AA622)</f>
        <v>0</v>
      </c>
      <c r="AB623" s="220">
        <f>SUM(AB608:AB622)</f>
        <v>0</v>
      </c>
      <c r="AC623" s="281">
        <f>IF(W623=0,0,(W623/V623*100))</f>
        <v>197</v>
      </c>
      <c r="AD623" s="281">
        <f>IF(AB623=0,0,(AB623/AA623*100))</f>
        <v>0</v>
      </c>
      <c r="AE623" s="220">
        <v>10</v>
      </c>
      <c r="AF623" s="220">
        <v>0</v>
      </c>
      <c r="AG623" s="124"/>
      <c r="AI623" s="377" t="s">
        <v>1260</v>
      </c>
      <c r="AJ623" s="377"/>
      <c r="AK623" s="124"/>
      <c r="AL623" s="124"/>
      <c r="AM623" s="124">
        <f>SUM(AM608:AM622)</f>
        <v>200</v>
      </c>
      <c r="AN623" s="124">
        <f>SUM(AN608:AN622)</f>
        <v>326</v>
      </c>
      <c r="AO623" s="124"/>
      <c r="AP623" s="124">
        <f>SUM(AP608:AP622)</f>
        <v>0</v>
      </c>
      <c r="AQ623" s="124">
        <f>SUM(AQ608:AQ622)</f>
        <v>0</v>
      </c>
      <c r="AR623" s="225">
        <f>IF(AN623=0,0,(AN623/AM623*100))</f>
        <v>163</v>
      </c>
      <c r="AS623" s="225">
        <f>IF(AQ623=0,0,(AQ623/AP623*100))</f>
        <v>0</v>
      </c>
      <c r="AT623" s="124">
        <v>10</v>
      </c>
      <c r="AU623" s="124">
        <v>0</v>
      </c>
      <c r="AV623" s="124"/>
      <c r="AX623" s="377" t="s">
        <v>1260</v>
      </c>
      <c r="AY623" s="377"/>
      <c r="AZ623" s="124" t="s">
        <v>1382</v>
      </c>
      <c r="BA623" s="230">
        <f>BC623/BI623</f>
        <v>30.5</v>
      </c>
      <c r="BB623" s="227">
        <f>SUM(BB608:BB622)</f>
        <v>285</v>
      </c>
      <c r="BC623" s="227">
        <f>SUM(BC608:BC622)</f>
        <v>305</v>
      </c>
      <c r="BD623" s="124"/>
      <c r="BE623" s="124">
        <f>SUM(BE608:BE622)</f>
        <v>0</v>
      </c>
      <c r="BF623" s="124">
        <f>SUM(BF608:BF622)</f>
        <v>0</v>
      </c>
      <c r="BG623" s="270">
        <f>IF(BC623=0,0,(BC623/BB623*100))</f>
        <v>107.01754385964912</v>
      </c>
      <c r="BH623" s="270">
        <f>IF(BF623=0,0,(BF623/BE623*100))</f>
        <v>0</v>
      </c>
      <c r="BI623" s="124">
        <v>10</v>
      </c>
      <c r="BJ623" s="124">
        <v>0</v>
      </c>
      <c r="BK623" s="124"/>
      <c r="BM623" s="377" t="s">
        <v>1260</v>
      </c>
      <c r="BN623" s="377"/>
      <c r="BO623" s="124"/>
      <c r="BP623" s="124"/>
      <c r="BQ623" s="124">
        <f>SUM(BQ608:BQ622)</f>
        <v>0</v>
      </c>
      <c r="BR623" s="124">
        <f>SUM(BR608:BR622)</f>
        <v>0</v>
      </c>
      <c r="BS623" s="124"/>
      <c r="BT623" s="124">
        <f>SUM(BT608:BT622)</f>
        <v>0</v>
      </c>
      <c r="BU623" s="124">
        <f>SUM(BU608:BU622)</f>
        <v>0</v>
      </c>
      <c r="BV623" s="225">
        <f>IF(BR623=0,0,(BR623/BQ623*100))</f>
        <v>0</v>
      </c>
      <c r="BW623" s="225">
        <f>IF(BU623=0,0,(BU623/BT623*100))</f>
        <v>0</v>
      </c>
      <c r="BX623" s="124">
        <v>8</v>
      </c>
      <c r="BY623" s="124">
        <v>0</v>
      </c>
      <c r="BZ623" s="124"/>
      <c r="CB623" s="377" t="s">
        <v>1260</v>
      </c>
      <c r="CC623" s="377"/>
      <c r="CD623" s="124"/>
      <c r="CE623" s="124"/>
      <c r="CF623" s="124">
        <f>SUM(CF608:CF622)</f>
        <v>0</v>
      </c>
      <c r="CG623" s="124">
        <f>SUM(CG608:CG622)</f>
        <v>0</v>
      </c>
      <c r="CH623" s="124"/>
      <c r="CI623" s="124">
        <f>SUM(CI608:CI622)</f>
        <v>0</v>
      </c>
      <c r="CJ623" s="124">
        <f>SUM(CJ608:CJ622)</f>
        <v>0</v>
      </c>
      <c r="CK623" s="225">
        <f>IF(CG623=0,0,(CG623/CF623*100))</f>
        <v>0</v>
      </c>
      <c r="CL623" s="225">
        <f>IF(CJ623=0,0,(CJ623/CI623*100))</f>
        <v>0</v>
      </c>
      <c r="CM623" s="124"/>
      <c r="CN623" s="124"/>
      <c r="CO623" s="124"/>
    </row>
    <row r="624" spans="1:93" ht="30">
      <c r="A624" s="124">
        <v>1</v>
      </c>
      <c r="B624" s="368" t="s">
        <v>1383</v>
      </c>
      <c r="C624" s="31" t="s">
        <v>331</v>
      </c>
      <c r="D624" s="338" t="s">
        <v>332</v>
      </c>
      <c r="E624" s="124">
        <v>199</v>
      </c>
      <c r="F624" s="339">
        <v>108</v>
      </c>
      <c r="G624" s="124"/>
      <c r="H624" s="124"/>
      <c r="I624" s="124"/>
      <c r="J624" s="124"/>
      <c r="K624" s="124"/>
      <c r="L624" s="124"/>
      <c r="M624" s="124"/>
      <c r="N624" s="124"/>
      <c r="O624" s="124"/>
      <c r="P624" s="373"/>
      <c r="R624" s="124">
        <v>1</v>
      </c>
      <c r="S624" s="368" t="s">
        <v>1383</v>
      </c>
      <c r="T624" s="31" t="s">
        <v>48</v>
      </c>
      <c r="U624" s="32" t="s">
        <v>49</v>
      </c>
      <c r="V624" s="124">
        <v>50</v>
      </c>
      <c r="W624" s="124">
        <v>40</v>
      </c>
      <c r="X624" s="124"/>
      <c r="Y624" s="124"/>
      <c r="Z624" s="124"/>
      <c r="AA624" s="124"/>
      <c r="AB624" s="124"/>
      <c r="AC624" s="280"/>
      <c r="AD624" s="280"/>
      <c r="AE624" s="124"/>
      <c r="AF624" s="124"/>
      <c r="AG624" s="374" t="s">
        <v>1487</v>
      </c>
      <c r="AI624" s="124">
        <v>1</v>
      </c>
      <c r="AJ624" s="373" t="s">
        <v>1383</v>
      </c>
      <c r="AK624" s="31" t="s">
        <v>134</v>
      </c>
      <c r="AL624" s="32" t="s">
        <v>135</v>
      </c>
      <c r="AM624" s="124">
        <v>200</v>
      </c>
      <c r="AN624" s="124">
        <v>56</v>
      </c>
      <c r="AO624" s="124"/>
      <c r="AP624" s="124"/>
      <c r="AQ624" s="124"/>
      <c r="AR624" s="124"/>
      <c r="AS624" s="124"/>
      <c r="AT624" s="124"/>
      <c r="AU624" s="124"/>
      <c r="AV624" s="374"/>
      <c r="AX624" s="124">
        <v>1</v>
      </c>
      <c r="AY624" s="373" t="s">
        <v>1383</v>
      </c>
      <c r="AZ624" s="31" t="s">
        <v>134</v>
      </c>
      <c r="BA624" s="32" t="s">
        <v>135</v>
      </c>
      <c r="BB624" s="124">
        <v>200</v>
      </c>
      <c r="BC624" s="124">
        <v>212</v>
      </c>
      <c r="BD624" s="124"/>
      <c r="BE624" s="124"/>
      <c r="BF624" s="124"/>
      <c r="BG624" s="271"/>
      <c r="BH624" s="271"/>
      <c r="BI624" s="124"/>
      <c r="BJ624" s="124"/>
      <c r="BK624" s="374" t="s">
        <v>1498</v>
      </c>
      <c r="BM624" s="124">
        <v>1</v>
      </c>
      <c r="BN624" s="373" t="s">
        <v>1383</v>
      </c>
      <c r="BO624" s="31"/>
      <c r="BP624" s="32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374"/>
      <c r="CB624" s="124">
        <v>1</v>
      </c>
      <c r="CC624" s="373" t="s">
        <v>1383</v>
      </c>
      <c r="CD624" s="229"/>
      <c r="CE624" s="229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374"/>
    </row>
    <row r="625" spans="1:93" ht="30">
      <c r="A625" s="124">
        <v>2</v>
      </c>
      <c r="B625" s="368"/>
      <c r="C625" s="31" t="s">
        <v>334</v>
      </c>
      <c r="D625" s="338" t="s">
        <v>335</v>
      </c>
      <c r="E625" s="124">
        <v>7</v>
      </c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373"/>
      <c r="R625" s="124">
        <v>2</v>
      </c>
      <c r="S625" s="368"/>
      <c r="T625" s="31" t="s">
        <v>50</v>
      </c>
      <c r="U625" s="32" t="s">
        <v>51</v>
      </c>
      <c r="V625" s="124">
        <v>50</v>
      </c>
      <c r="W625" s="124">
        <v>50</v>
      </c>
      <c r="X625" s="124"/>
      <c r="Y625" s="124"/>
      <c r="Z625" s="124"/>
      <c r="AA625" s="124"/>
      <c r="AB625" s="124"/>
      <c r="AC625" s="280"/>
      <c r="AD625" s="280"/>
      <c r="AE625" s="124"/>
      <c r="AF625" s="124"/>
      <c r="AG625" s="375"/>
      <c r="AI625" s="124">
        <v>2</v>
      </c>
      <c r="AJ625" s="373"/>
      <c r="AK625" s="31" t="s">
        <v>499</v>
      </c>
      <c r="AL625" s="32" t="s">
        <v>500</v>
      </c>
      <c r="AM625" s="124">
        <v>40</v>
      </c>
      <c r="AN625" s="124">
        <v>28</v>
      </c>
      <c r="AO625" s="124"/>
      <c r="AP625" s="124"/>
      <c r="AQ625" s="124"/>
      <c r="AR625" s="124"/>
      <c r="AS625" s="124"/>
      <c r="AT625" s="124"/>
      <c r="AU625" s="124"/>
      <c r="AV625" s="375"/>
      <c r="AX625" s="124">
        <v>2</v>
      </c>
      <c r="AY625" s="373"/>
      <c r="AZ625" s="31" t="s">
        <v>88</v>
      </c>
      <c r="BA625" s="32" t="s">
        <v>89</v>
      </c>
      <c r="BB625" s="124">
        <v>85</v>
      </c>
      <c r="BC625" s="124">
        <v>85</v>
      </c>
      <c r="BD625" s="124"/>
      <c r="BE625" s="124"/>
      <c r="BF625" s="124"/>
      <c r="BG625" s="271"/>
      <c r="BH625" s="271"/>
      <c r="BI625" s="124"/>
      <c r="BJ625" s="124"/>
      <c r="BK625" s="375"/>
      <c r="BM625" s="124">
        <v>2</v>
      </c>
      <c r="BN625" s="373"/>
      <c r="BO625" s="31"/>
      <c r="BP625" s="32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375"/>
      <c r="CB625" s="124">
        <v>2</v>
      </c>
      <c r="CC625" s="373"/>
      <c r="CD625" s="272"/>
      <c r="CE625" s="229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375"/>
    </row>
    <row r="626" spans="1:93" ht="30">
      <c r="A626" s="124">
        <v>3</v>
      </c>
      <c r="B626" s="368"/>
      <c r="C626" s="31" t="s">
        <v>88</v>
      </c>
      <c r="D626" s="32" t="s">
        <v>89</v>
      </c>
      <c r="E626" s="124">
        <v>200</v>
      </c>
      <c r="F626" s="124">
        <v>115</v>
      </c>
      <c r="G626" s="124"/>
      <c r="H626" s="124"/>
      <c r="I626" s="124"/>
      <c r="J626" s="124"/>
      <c r="K626" s="124"/>
      <c r="L626" s="124"/>
      <c r="M626" s="124"/>
      <c r="N626" s="124"/>
      <c r="O626" s="124"/>
      <c r="P626" s="373"/>
      <c r="R626" s="124">
        <v>3</v>
      </c>
      <c r="S626" s="368"/>
      <c r="T626" s="31" t="s">
        <v>52</v>
      </c>
      <c r="U626" s="32" t="s">
        <v>53</v>
      </c>
      <c r="V626" s="124">
        <v>50</v>
      </c>
      <c r="W626" s="124">
        <v>50</v>
      </c>
      <c r="X626" s="124"/>
      <c r="Y626" s="124"/>
      <c r="Z626" s="124"/>
      <c r="AA626" s="124"/>
      <c r="AB626" s="124"/>
      <c r="AC626" s="280"/>
      <c r="AD626" s="280"/>
      <c r="AE626" s="124"/>
      <c r="AF626" s="124"/>
      <c r="AG626" s="375"/>
      <c r="AI626" s="124">
        <v>3</v>
      </c>
      <c r="AJ626" s="373"/>
      <c r="AK626" s="31"/>
      <c r="AL626" s="32" t="s">
        <v>1492</v>
      </c>
      <c r="AM626" s="124">
        <v>150</v>
      </c>
      <c r="AN626" s="124">
        <v>100</v>
      </c>
      <c r="AO626" s="124"/>
      <c r="AP626" s="124"/>
      <c r="AQ626" s="124"/>
      <c r="AR626" s="124"/>
      <c r="AS626" s="124"/>
      <c r="AT626" s="124"/>
      <c r="AU626" s="124"/>
      <c r="AV626" s="375"/>
      <c r="AX626" s="124">
        <v>3</v>
      </c>
      <c r="AY626" s="373"/>
      <c r="AZ626" s="31" t="s">
        <v>331</v>
      </c>
      <c r="BA626" s="32" t="s">
        <v>332</v>
      </c>
      <c r="BB626" s="124">
        <v>69</v>
      </c>
      <c r="BC626" s="124"/>
      <c r="BD626" s="124"/>
      <c r="BE626" s="124"/>
      <c r="BF626" s="124"/>
      <c r="BG626" s="271"/>
      <c r="BH626" s="271"/>
      <c r="BI626" s="124"/>
      <c r="BJ626" s="124"/>
      <c r="BK626" s="375"/>
      <c r="BM626" s="124">
        <v>3</v>
      </c>
      <c r="BN626" s="373"/>
      <c r="BO626" s="31"/>
      <c r="BP626" s="32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375"/>
      <c r="CB626" s="124">
        <v>3</v>
      </c>
      <c r="CC626" s="373"/>
      <c r="CD626" s="229"/>
      <c r="CE626" s="229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375"/>
    </row>
    <row r="627" spans="1:93" ht="30">
      <c r="A627" s="124">
        <v>4</v>
      </c>
      <c r="B627" s="368"/>
      <c r="C627" s="31"/>
      <c r="D627" s="32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373"/>
      <c r="R627" s="124">
        <v>4</v>
      </c>
      <c r="S627" s="368"/>
      <c r="T627" s="31" t="s">
        <v>134</v>
      </c>
      <c r="U627" s="32" t="s">
        <v>135</v>
      </c>
      <c r="V627" s="124">
        <v>200</v>
      </c>
      <c r="W627" s="124"/>
      <c r="X627" s="124"/>
      <c r="Y627" s="124"/>
      <c r="Z627" s="124"/>
      <c r="AA627" s="124"/>
      <c r="AB627" s="124"/>
      <c r="AC627" s="280"/>
      <c r="AD627" s="280"/>
      <c r="AE627" s="124"/>
      <c r="AF627" s="124"/>
      <c r="AG627" s="375"/>
      <c r="AI627" s="124">
        <v>4</v>
      </c>
      <c r="AJ627" s="373"/>
      <c r="AK627" s="64" t="s">
        <v>944</v>
      </c>
      <c r="AL627" s="65" t="s">
        <v>945</v>
      </c>
      <c r="AM627" s="124"/>
      <c r="AN627" s="124">
        <v>10</v>
      </c>
      <c r="AO627" s="124"/>
      <c r="AP627" s="124"/>
      <c r="AQ627" s="124"/>
      <c r="AR627" s="124"/>
      <c r="AS627" s="124"/>
      <c r="AT627" s="124"/>
      <c r="AU627" s="124"/>
      <c r="AV627" s="375"/>
      <c r="AX627" s="124">
        <v>4</v>
      </c>
      <c r="AY627" s="373"/>
      <c r="AZ627" s="229"/>
      <c r="BA627" s="32" t="s">
        <v>336</v>
      </c>
      <c r="BB627" s="124">
        <v>109</v>
      </c>
      <c r="BC627" s="124"/>
      <c r="BD627" s="124"/>
      <c r="BE627" s="124"/>
      <c r="BF627" s="124"/>
      <c r="BG627" s="271"/>
      <c r="BH627" s="271"/>
      <c r="BI627" s="124"/>
      <c r="BJ627" s="124"/>
      <c r="BK627" s="375"/>
      <c r="BM627" s="124">
        <v>4</v>
      </c>
      <c r="BN627" s="373"/>
      <c r="BO627" s="31"/>
      <c r="BP627" s="32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375"/>
      <c r="CB627" s="124">
        <v>4</v>
      </c>
      <c r="CC627" s="373"/>
      <c r="CD627" s="229"/>
      <c r="CE627" s="229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375"/>
    </row>
    <row r="628" spans="1:93">
      <c r="A628" s="124">
        <v>5</v>
      </c>
      <c r="B628" s="368"/>
      <c r="C628" s="31"/>
      <c r="D628" s="32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373"/>
      <c r="R628" s="124">
        <v>5</v>
      </c>
      <c r="S628" s="368"/>
      <c r="T628" s="64" t="s">
        <v>998</v>
      </c>
      <c r="U628" s="65" t="s">
        <v>999</v>
      </c>
      <c r="V628" s="124">
        <v>50</v>
      </c>
      <c r="W628" s="124"/>
      <c r="X628" s="124"/>
      <c r="Y628" s="124"/>
      <c r="Z628" s="124"/>
      <c r="AA628" s="124"/>
      <c r="AB628" s="124"/>
      <c r="AC628" s="280"/>
      <c r="AD628" s="280"/>
      <c r="AE628" s="124"/>
      <c r="AF628" s="124"/>
      <c r="AG628" s="375"/>
      <c r="AI628" s="124">
        <v>5</v>
      </c>
      <c r="AJ628" s="373"/>
      <c r="AK628" s="31"/>
      <c r="AL628" s="32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375"/>
      <c r="AX628" s="124">
        <v>5</v>
      </c>
      <c r="AY628" s="373"/>
      <c r="AZ628" s="31" t="s">
        <v>635</v>
      </c>
      <c r="BA628" s="32" t="s">
        <v>636</v>
      </c>
      <c r="BB628" s="124">
        <v>50</v>
      </c>
      <c r="BC628" s="124"/>
      <c r="BD628" s="124"/>
      <c r="BE628" s="124"/>
      <c r="BF628" s="124"/>
      <c r="BG628" s="271"/>
      <c r="BH628" s="271"/>
      <c r="BI628" s="124"/>
      <c r="BJ628" s="124"/>
      <c r="BK628" s="375"/>
      <c r="BM628" s="124">
        <v>5</v>
      </c>
      <c r="BN628" s="373"/>
      <c r="BO628" s="31"/>
      <c r="BP628" s="32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375"/>
      <c r="CB628" s="124">
        <v>5</v>
      </c>
      <c r="CC628" s="373"/>
      <c r="CD628" s="233"/>
      <c r="CE628" s="229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375"/>
    </row>
    <row r="629" spans="1:93" ht="30">
      <c r="A629" s="124">
        <v>6</v>
      </c>
      <c r="B629" s="368"/>
      <c r="C629" s="31"/>
      <c r="D629" s="32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373"/>
      <c r="R629" s="124">
        <v>6</v>
      </c>
      <c r="S629" s="368"/>
      <c r="T629" s="31" t="s">
        <v>797</v>
      </c>
      <c r="U629" s="32" t="s">
        <v>798</v>
      </c>
      <c r="V629" s="124">
        <v>28</v>
      </c>
      <c r="W629" s="124"/>
      <c r="X629" s="124"/>
      <c r="Y629" s="124"/>
      <c r="Z629" s="124"/>
      <c r="AA629" s="124"/>
      <c r="AB629" s="124"/>
      <c r="AC629" s="280"/>
      <c r="AD629" s="280"/>
      <c r="AE629" s="124"/>
      <c r="AF629" s="124"/>
      <c r="AG629" s="375"/>
      <c r="AI629" s="124">
        <v>6</v>
      </c>
      <c r="AJ629" s="373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375"/>
      <c r="AX629" s="124">
        <v>6</v>
      </c>
      <c r="AY629" s="373"/>
      <c r="AZ629" s="31" t="s">
        <v>114</v>
      </c>
      <c r="BA629" s="32" t="s">
        <v>115</v>
      </c>
      <c r="BB629" s="124"/>
      <c r="BC629" s="124">
        <v>160</v>
      </c>
      <c r="BD629" s="124"/>
      <c r="BE629" s="124"/>
      <c r="BF629" s="124">
        <v>28</v>
      </c>
      <c r="BG629" s="271"/>
      <c r="BH629" s="271"/>
      <c r="BI629" s="124"/>
      <c r="BJ629" s="124"/>
      <c r="BK629" s="375"/>
      <c r="BM629" s="124">
        <v>6</v>
      </c>
      <c r="BN629" s="373"/>
      <c r="BO629" s="31"/>
      <c r="BP629" s="32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375"/>
      <c r="CB629" s="124">
        <v>6</v>
      </c>
      <c r="CC629" s="373"/>
      <c r="CD629" s="229"/>
      <c r="CE629" s="229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375"/>
    </row>
    <row r="630" spans="1:93" ht="30" hidden="1">
      <c r="A630" s="124">
        <v>7</v>
      </c>
      <c r="B630" s="368"/>
      <c r="C630" s="31"/>
      <c r="D630" s="32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373"/>
      <c r="R630" s="124">
        <v>7</v>
      </c>
      <c r="S630" s="368"/>
      <c r="T630" s="31" t="s">
        <v>813</v>
      </c>
      <c r="U630" s="32" t="s">
        <v>814</v>
      </c>
      <c r="V630" s="124">
        <v>6</v>
      </c>
      <c r="W630" s="124"/>
      <c r="X630" s="124"/>
      <c r="Y630" s="124"/>
      <c r="Z630" s="124"/>
      <c r="AA630" s="124"/>
      <c r="AB630" s="124"/>
      <c r="AC630" s="280"/>
      <c r="AD630" s="280"/>
      <c r="AE630" s="124"/>
      <c r="AF630" s="124"/>
      <c r="AG630" s="375"/>
      <c r="AI630" s="124">
        <v>7</v>
      </c>
      <c r="AJ630" s="373"/>
      <c r="AK630" s="31"/>
      <c r="AL630" s="32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375"/>
      <c r="AX630" s="124">
        <v>7</v>
      </c>
      <c r="AY630" s="373"/>
      <c r="AZ630" s="31" t="s">
        <v>688</v>
      </c>
      <c r="BA630" s="32" t="s">
        <v>690</v>
      </c>
      <c r="BB630" s="124"/>
      <c r="BC630" s="124"/>
      <c r="BD630" s="124"/>
      <c r="BE630" s="124"/>
      <c r="BF630" s="124">
        <v>2</v>
      </c>
      <c r="BG630" s="271"/>
      <c r="BH630" s="271"/>
      <c r="BI630" s="124"/>
      <c r="BJ630" s="124"/>
      <c r="BK630" s="375"/>
      <c r="BM630" s="124">
        <v>7</v>
      </c>
      <c r="BN630" s="373"/>
      <c r="BO630" s="31"/>
      <c r="BP630" s="32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375"/>
      <c r="CB630" s="124">
        <v>7</v>
      </c>
      <c r="CC630" s="373"/>
      <c r="CD630" s="229"/>
      <c r="CE630" s="229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375"/>
    </row>
    <row r="631" spans="1:93" ht="30" hidden="1">
      <c r="A631" s="124">
        <v>8</v>
      </c>
      <c r="B631" s="368"/>
      <c r="C631" s="229"/>
      <c r="D631" s="229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373"/>
      <c r="R631" s="124">
        <v>8</v>
      </c>
      <c r="S631" s="368"/>
      <c r="T631" s="62" t="s">
        <v>839</v>
      </c>
      <c r="U631" s="63" t="s">
        <v>840</v>
      </c>
      <c r="V631" s="124">
        <v>30</v>
      </c>
      <c r="W631" s="124"/>
      <c r="X631" s="124"/>
      <c r="Y631" s="124"/>
      <c r="Z631" s="124"/>
      <c r="AA631" s="124"/>
      <c r="AB631" s="124"/>
      <c r="AC631" s="280"/>
      <c r="AD631" s="280"/>
      <c r="AE631" s="124"/>
      <c r="AF631" s="124"/>
      <c r="AG631" s="375"/>
      <c r="AI631" s="124">
        <v>8</v>
      </c>
      <c r="AJ631" s="373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375"/>
      <c r="AX631" s="124">
        <v>8</v>
      </c>
      <c r="AY631" s="373"/>
      <c r="AZ631" s="31" t="s">
        <v>686</v>
      </c>
      <c r="BA631" s="32" t="s">
        <v>687</v>
      </c>
      <c r="BB631" s="124"/>
      <c r="BC631" s="124"/>
      <c r="BD631" s="124"/>
      <c r="BE631" s="124"/>
      <c r="BF631" s="124">
        <v>15</v>
      </c>
      <c r="BG631" s="271"/>
      <c r="BH631" s="271"/>
      <c r="BI631" s="124"/>
      <c r="BJ631" s="124"/>
      <c r="BK631" s="375"/>
      <c r="BM631" s="124">
        <v>8</v>
      </c>
      <c r="BN631" s="373"/>
      <c r="BO631" s="31"/>
      <c r="BP631" s="32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375"/>
      <c r="CB631" s="124">
        <v>8</v>
      </c>
      <c r="CC631" s="373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375"/>
    </row>
    <row r="632" spans="1:93" hidden="1">
      <c r="A632" s="124">
        <v>9</v>
      </c>
      <c r="B632" s="368"/>
      <c r="C632" s="229"/>
      <c r="D632" s="229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373"/>
      <c r="R632" s="124">
        <v>9</v>
      </c>
      <c r="S632" s="368"/>
      <c r="T632" s="31" t="s">
        <v>455</v>
      </c>
      <c r="U632" s="32" t="s">
        <v>456</v>
      </c>
      <c r="V632" s="124"/>
      <c r="W632" s="124">
        <v>160</v>
      </c>
      <c r="X632" s="124"/>
      <c r="Y632" s="124"/>
      <c r="Z632" s="124"/>
      <c r="AA632" s="124"/>
      <c r="AB632" s="124"/>
      <c r="AC632" s="280"/>
      <c r="AD632" s="280"/>
      <c r="AE632" s="124"/>
      <c r="AF632" s="124"/>
      <c r="AG632" s="375"/>
      <c r="AI632" s="124">
        <v>9</v>
      </c>
      <c r="AJ632" s="373"/>
      <c r="AK632" s="233"/>
      <c r="AL632" s="229"/>
      <c r="AM632" s="229"/>
      <c r="AN632" s="229"/>
      <c r="AO632" s="124"/>
      <c r="AP632" s="124"/>
      <c r="AQ632" s="124"/>
      <c r="AR632" s="124"/>
      <c r="AS632" s="124"/>
      <c r="AT632" s="124"/>
      <c r="AU632" s="124"/>
      <c r="AV632" s="375"/>
      <c r="AX632" s="124">
        <v>9</v>
      </c>
      <c r="AY632" s="373"/>
      <c r="AZ632" s="229"/>
      <c r="BA632" s="229"/>
      <c r="BB632" s="124"/>
      <c r="BC632" s="124"/>
      <c r="BD632" s="124"/>
      <c r="BE632" s="124"/>
      <c r="BF632" s="124"/>
      <c r="BG632" s="271"/>
      <c r="BH632" s="271"/>
      <c r="BI632" s="124"/>
      <c r="BJ632" s="124"/>
      <c r="BK632" s="375"/>
      <c r="BM632" s="124">
        <v>9</v>
      </c>
      <c r="BN632" s="373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375"/>
      <c r="CB632" s="124">
        <v>9</v>
      </c>
      <c r="CC632" s="373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375"/>
    </row>
    <row r="633" spans="1:93" hidden="1">
      <c r="A633" s="124">
        <v>10</v>
      </c>
      <c r="B633" s="368"/>
      <c r="C633" s="229"/>
      <c r="D633" s="229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373"/>
      <c r="R633" s="124">
        <v>10</v>
      </c>
      <c r="S633" s="368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280"/>
      <c r="AD633" s="280"/>
      <c r="AE633" s="124"/>
      <c r="AF633" s="124"/>
      <c r="AG633" s="375"/>
      <c r="AI633" s="124">
        <v>10</v>
      </c>
      <c r="AJ633" s="373"/>
      <c r="AK633" s="229"/>
      <c r="AL633" s="229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375"/>
      <c r="AX633" s="124">
        <v>10</v>
      </c>
      <c r="AY633" s="373"/>
      <c r="AZ633" s="229"/>
      <c r="BA633" s="229"/>
      <c r="BB633" s="124"/>
      <c r="BC633" s="124"/>
      <c r="BD633" s="124"/>
      <c r="BE633" s="124"/>
      <c r="BF633" s="124"/>
      <c r="BG633" s="271"/>
      <c r="BH633" s="271"/>
      <c r="BI633" s="124"/>
      <c r="BJ633" s="124"/>
      <c r="BK633" s="375"/>
      <c r="BM633" s="124">
        <v>10</v>
      </c>
      <c r="BN633" s="373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375"/>
      <c r="CB633" s="124">
        <v>10</v>
      </c>
      <c r="CC633" s="373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375"/>
    </row>
    <row r="634" spans="1:93" hidden="1">
      <c r="A634" s="124">
        <v>11</v>
      </c>
      <c r="B634" s="368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373"/>
      <c r="R634" s="124">
        <v>11</v>
      </c>
      <c r="S634" s="368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280"/>
      <c r="AD634" s="280"/>
      <c r="AE634" s="124"/>
      <c r="AF634" s="124"/>
      <c r="AG634" s="375"/>
      <c r="AI634" s="124">
        <v>11</v>
      </c>
      <c r="AJ634" s="373"/>
      <c r="AK634" s="229"/>
      <c r="AL634" s="229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375"/>
      <c r="AX634" s="124">
        <v>11</v>
      </c>
      <c r="AY634" s="373"/>
      <c r="AZ634" s="124"/>
      <c r="BA634" s="124"/>
      <c r="BB634" s="124"/>
      <c r="BC634" s="124"/>
      <c r="BD634" s="124"/>
      <c r="BE634" s="124"/>
      <c r="BF634" s="124"/>
      <c r="BG634" s="271"/>
      <c r="BH634" s="271"/>
      <c r="BI634" s="124"/>
      <c r="BJ634" s="124"/>
      <c r="BK634" s="375"/>
      <c r="BM634" s="124">
        <v>11</v>
      </c>
      <c r="BN634" s="373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375"/>
      <c r="CB634" s="124">
        <v>11</v>
      </c>
      <c r="CC634" s="373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375"/>
    </row>
    <row r="635" spans="1:93" hidden="1">
      <c r="A635" s="124">
        <v>12</v>
      </c>
      <c r="B635" s="368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373"/>
      <c r="R635" s="124">
        <v>12</v>
      </c>
      <c r="S635" s="368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280"/>
      <c r="AD635" s="280"/>
      <c r="AE635" s="124"/>
      <c r="AF635" s="124"/>
      <c r="AG635" s="375"/>
      <c r="AI635" s="124">
        <v>12</v>
      </c>
      <c r="AJ635" s="373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375"/>
      <c r="AX635" s="124">
        <v>12</v>
      </c>
      <c r="AY635" s="373"/>
      <c r="AZ635" s="124"/>
      <c r="BA635" s="124"/>
      <c r="BB635" s="124"/>
      <c r="BC635" s="124"/>
      <c r="BD635" s="124"/>
      <c r="BE635" s="124"/>
      <c r="BF635" s="124"/>
      <c r="BG635" s="271"/>
      <c r="BH635" s="271"/>
      <c r="BI635" s="124"/>
      <c r="BJ635" s="124"/>
      <c r="BK635" s="375"/>
      <c r="BM635" s="124">
        <v>12</v>
      </c>
      <c r="BN635" s="373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375"/>
      <c r="CB635" s="124">
        <v>12</v>
      </c>
      <c r="CC635" s="373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375"/>
    </row>
    <row r="636" spans="1:93" hidden="1">
      <c r="A636" s="124">
        <v>13</v>
      </c>
      <c r="B636" s="368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373"/>
      <c r="R636" s="124">
        <v>13</v>
      </c>
      <c r="S636" s="368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280"/>
      <c r="AD636" s="280"/>
      <c r="AE636" s="124"/>
      <c r="AF636" s="124"/>
      <c r="AG636" s="375"/>
      <c r="AI636" s="124">
        <v>13</v>
      </c>
      <c r="AJ636" s="373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375"/>
      <c r="AX636" s="124">
        <v>13</v>
      </c>
      <c r="AY636" s="373"/>
      <c r="AZ636" s="124"/>
      <c r="BA636" s="124"/>
      <c r="BB636" s="124"/>
      <c r="BC636" s="124"/>
      <c r="BD636" s="124"/>
      <c r="BE636" s="124"/>
      <c r="BF636" s="124"/>
      <c r="BG636" s="271"/>
      <c r="BH636" s="271"/>
      <c r="BI636" s="124"/>
      <c r="BJ636" s="124"/>
      <c r="BK636" s="375"/>
      <c r="BM636" s="124">
        <v>13</v>
      </c>
      <c r="BN636" s="373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375"/>
      <c r="CB636" s="124">
        <v>13</v>
      </c>
      <c r="CC636" s="373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375"/>
    </row>
    <row r="637" spans="1:93" hidden="1">
      <c r="A637" s="124">
        <v>14</v>
      </c>
      <c r="B637" s="368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373"/>
      <c r="R637" s="124">
        <v>14</v>
      </c>
      <c r="S637" s="368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280"/>
      <c r="AD637" s="280"/>
      <c r="AE637" s="124"/>
      <c r="AF637" s="124"/>
      <c r="AG637" s="375"/>
      <c r="AI637" s="124">
        <v>14</v>
      </c>
      <c r="AJ637" s="373"/>
      <c r="AK637" s="229"/>
      <c r="AL637" s="229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375"/>
      <c r="AX637" s="124">
        <v>14</v>
      </c>
      <c r="AY637" s="373"/>
      <c r="AZ637" s="124"/>
      <c r="BA637" s="124"/>
      <c r="BB637" s="124"/>
      <c r="BC637" s="124"/>
      <c r="BD637" s="124"/>
      <c r="BE637" s="124"/>
      <c r="BF637" s="124"/>
      <c r="BG637" s="271"/>
      <c r="BH637" s="271"/>
      <c r="BI637" s="124"/>
      <c r="BJ637" s="124"/>
      <c r="BK637" s="375"/>
      <c r="BM637" s="124">
        <v>14</v>
      </c>
      <c r="BN637" s="373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375"/>
      <c r="CB637" s="124">
        <v>14</v>
      </c>
      <c r="CC637" s="373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375"/>
    </row>
    <row r="638" spans="1:93" hidden="1">
      <c r="A638" s="124">
        <v>15</v>
      </c>
      <c r="B638" s="368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373"/>
      <c r="R638" s="124">
        <v>15</v>
      </c>
      <c r="S638" s="368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280"/>
      <c r="AD638" s="280"/>
      <c r="AE638" s="124"/>
      <c r="AF638" s="124"/>
      <c r="AG638" s="376"/>
      <c r="AI638" s="124">
        <v>15</v>
      </c>
      <c r="AJ638" s="373"/>
      <c r="AK638" s="229"/>
      <c r="AL638" s="229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376"/>
      <c r="AX638" s="124">
        <v>15</v>
      </c>
      <c r="AY638" s="373"/>
      <c r="AZ638" s="124"/>
      <c r="BA638" s="124"/>
      <c r="BB638" s="124"/>
      <c r="BC638" s="124"/>
      <c r="BD638" s="124"/>
      <c r="BE638" s="124"/>
      <c r="BF638" s="124"/>
      <c r="BG638" s="271"/>
      <c r="BH638" s="271"/>
      <c r="BI638" s="124"/>
      <c r="BJ638" s="124"/>
      <c r="BK638" s="376"/>
      <c r="BM638" s="124">
        <v>15</v>
      </c>
      <c r="BN638" s="373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376"/>
      <c r="CB638" s="124">
        <v>15</v>
      </c>
      <c r="CC638" s="373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376"/>
    </row>
    <row r="639" spans="1:93" ht="15.75">
      <c r="A639" s="363" t="s">
        <v>1381</v>
      </c>
      <c r="B639" s="363"/>
      <c r="C639" s="124" t="s">
        <v>1382</v>
      </c>
      <c r="D639" s="230">
        <f>F639/N639</f>
        <v>24.777777777777779</v>
      </c>
      <c r="E639" s="220">
        <f>SUM(E624:E638)</f>
        <v>406</v>
      </c>
      <c r="F639" s="220">
        <f>SUM(F624:F638)</f>
        <v>223</v>
      </c>
      <c r="G639" s="220">
        <f>SUM(G624:G638)</f>
        <v>0</v>
      </c>
      <c r="H639" s="220">
        <f>SUM(H624:H638)</f>
        <v>0</v>
      </c>
      <c r="I639" s="124"/>
      <c r="J639" s="124">
        <f>SUM(J624:J638)</f>
        <v>0</v>
      </c>
      <c r="K639" s="124">
        <f>SUM(K624:K638)</f>
        <v>0</v>
      </c>
      <c r="L639" s="225">
        <f>IF(F639=0,0,(F639/E639*100))</f>
        <v>54.926108374384242</v>
      </c>
      <c r="M639" s="225">
        <f>IF(K639=0,0,(K639/J639*100))</f>
        <v>0</v>
      </c>
      <c r="N639" s="124">
        <v>9</v>
      </c>
      <c r="O639" s="124">
        <v>0</v>
      </c>
      <c r="P639" s="124"/>
      <c r="R639" s="363" t="s">
        <v>1381</v>
      </c>
      <c r="S639" s="363"/>
      <c r="T639" s="124" t="s">
        <v>1382</v>
      </c>
      <c r="U639" s="230" t="e">
        <f>W639/AE639</f>
        <v>#DIV/0!</v>
      </c>
      <c r="V639" s="220">
        <f>SUM(V624:V638)</f>
        <v>464</v>
      </c>
      <c r="W639" s="220">
        <f>SUM(W624:W638)</f>
        <v>300</v>
      </c>
      <c r="X639" s="220">
        <f>SUM(X624:X638)</f>
        <v>0</v>
      </c>
      <c r="Y639" s="220">
        <f>SUM(Y624:Y638)</f>
        <v>0</v>
      </c>
      <c r="Z639" s="220"/>
      <c r="AA639" s="220">
        <f>SUM(AA624:AA638)</f>
        <v>0</v>
      </c>
      <c r="AB639" s="220">
        <f>SUM(AB624:AB638)</f>
        <v>0</v>
      </c>
      <c r="AC639" s="281">
        <f>IF(W639=0,0,(W639/V639*100))</f>
        <v>64.65517241379311</v>
      </c>
      <c r="AD639" s="281">
        <f>IF(AB639=0,0,(AB639/AA639*100))</f>
        <v>0</v>
      </c>
      <c r="AE639" s="220"/>
      <c r="AF639" s="220"/>
      <c r="AG639" s="124"/>
      <c r="AI639" s="377" t="s">
        <v>1381</v>
      </c>
      <c r="AJ639" s="377"/>
      <c r="AK639" s="124"/>
      <c r="AL639" s="124"/>
      <c r="AM639" s="124">
        <f>SUM(AM624:AM638)</f>
        <v>390</v>
      </c>
      <c r="AN639" s="124">
        <f>SUM(AN624:AN638)</f>
        <v>194</v>
      </c>
      <c r="AO639" s="124"/>
      <c r="AP639" s="124">
        <f>SUM(AP624:AP638)</f>
        <v>0</v>
      </c>
      <c r="AQ639" s="124">
        <f>SUM(AQ624:AQ638)</f>
        <v>0</v>
      </c>
      <c r="AR639" s="225">
        <f>IF(AN639=0,0,(AN639/AM639*100))</f>
        <v>49.743589743589745</v>
      </c>
      <c r="AS639" s="225">
        <f>IF(AQ639=0,0,(AQ639/AP639*100))</f>
        <v>0</v>
      </c>
      <c r="AT639" s="124"/>
      <c r="AU639" s="124"/>
      <c r="AV639" s="124"/>
      <c r="AX639" s="377" t="s">
        <v>1381</v>
      </c>
      <c r="AY639" s="377"/>
      <c r="AZ639" s="124" t="s">
        <v>1382</v>
      </c>
      <c r="BA639" s="230" t="e">
        <f>BC639/BI639</f>
        <v>#DIV/0!</v>
      </c>
      <c r="BB639" s="227">
        <f>SUM(BB624:BB638)</f>
        <v>513</v>
      </c>
      <c r="BC639" s="227">
        <f>SUM(BC624:BC638)</f>
        <v>457</v>
      </c>
      <c r="BD639" s="124"/>
      <c r="BE639" s="124">
        <f>SUM(BE624:BE638)</f>
        <v>0</v>
      </c>
      <c r="BF639" s="124">
        <f>SUM(BF624:BF638)</f>
        <v>45</v>
      </c>
      <c r="BG639" s="270">
        <f>IF(BC639=0,0,(BC639/BB639*100))</f>
        <v>89.083820662768034</v>
      </c>
      <c r="BH639" s="270" t="e">
        <f>IF(BF639=0,0,(BF639/BE639*100))</f>
        <v>#DIV/0!</v>
      </c>
      <c r="BI639" s="124"/>
      <c r="BJ639" s="124"/>
      <c r="BK639" s="124"/>
      <c r="BM639" s="377" t="s">
        <v>1381</v>
      </c>
      <c r="BN639" s="377"/>
      <c r="BO639" s="124"/>
      <c r="BP639" s="124"/>
      <c r="BQ639" s="124">
        <f>SUM(BQ624:BQ638)</f>
        <v>0</v>
      </c>
      <c r="BR639" s="124">
        <f>SUM(BR624:BR638)</f>
        <v>0</v>
      </c>
      <c r="BS639" s="124"/>
      <c r="BT639" s="124">
        <f>SUM(BT624:BT638)</f>
        <v>0</v>
      </c>
      <c r="BU639" s="124">
        <f>SUM(BU624:BU638)</f>
        <v>0</v>
      </c>
      <c r="BV639" s="225">
        <f>IF(BR639=0,0,(BR639/BQ639*100))</f>
        <v>0</v>
      </c>
      <c r="BW639" s="225">
        <f>IF(BU639=0,0,(BU639/BT639*100))</f>
        <v>0</v>
      </c>
      <c r="BX639" s="124"/>
      <c r="BY639" s="124"/>
      <c r="BZ639" s="124"/>
      <c r="CB639" s="377" t="s">
        <v>1381</v>
      </c>
      <c r="CC639" s="377"/>
      <c r="CD639" s="124"/>
      <c r="CE639" s="124"/>
      <c r="CF639" s="124">
        <f>SUM(CF624:CF638)</f>
        <v>0</v>
      </c>
      <c r="CG639" s="124">
        <f>SUM(CG624:CG638)</f>
        <v>0</v>
      </c>
      <c r="CH639" s="124"/>
      <c r="CI639" s="124">
        <f>SUM(CI624:CI638)</f>
        <v>0</v>
      </c>
      <c r="CJ639" s="124">
        <f>SUM(CJ624:CJ638)</f>
        <v>0</v>
      </c>
      <c r="CK639" s="225">
        <f>IF(CG639=0,0,(CG639/CF639*100))</f>
        <v>0</v>
      </c>
      <c r="CL639" s="225">
        <f>IF(CJ639=0,0,(CJ639/CI639*100))</f>
        <v>0</v>
      </c>
      <c r="CM639" s="124"/>
      <c r="CN639" s="124"/>
      <c r="CO639" s="124"/>
    </row>
    <row r="640" spans="1:93" ht="30">
      <c r="A640" s="124">
        <v>1</v>
      </c>
      <c r="B640" s="368" t="s">
        <v>1384</v>
      </c>
      <c r="C640" s="31"/>
      <c r="D640" s="136" t="s">
        <v>451</v>
      </c>
      <c r="E640" s="124">
        <v>126</v>
      </c>
      <c r="F640" s="124">
        <v>152</v>
      </c>
      <c r="G640" s="124"/>
      <c r="H640" s="124"/>
      <c r="I640" s="124"/>
      <c r="J640" s="124"/>
      <c r="K640" s="124"/>
      <c r="L640" s="124"/>
      <c r="M640" s="124"/>
      <c r="N640" s="124"/>
      <c r="O640" s="124"/>
      <c r="P640" s="374" t="s">
        <v>1481</v>
      </c>
      <c r="R640" s="124">
        <v>1</v>
      </c>
      <c r="S640" s="368" t="s">
        <v>1384</v>
      </c>
      <c r="T640" s="31" t="s">
        <v>457</v>
      </c>
      <c r="U640" s="32" t="s">
        <v>458</v>
      </c>
      <c r="V640" s="124">
        <v>300</v>
      </c>
      <c r="W640" s="124">
        <v>200</v>
      </c>
      <c r="X640" s="124"/>
      <c r="Y640" s="124"/>
      <c r="Z640" s="124"/>
      <c r="AA640" s="124"/>
      <c r="AB640" s="124"/>
      <c r="AC640" s="280"/>
      <c r="AD640" s="280"/>
      <c r="AE640" s="124"/>
      <c r="AF640" s="124"/>
      <c r="AG640" s="374"/>
      <c r="AI640" s="124">
        <v>1</v>
      </c>
      <c r="AJ640" s="373" t="s">
        <v>1384</v>
      </c>
      <c r="AK640" s="31"/>
      <c r="AL640" s="32" t="s">
        <v>1492</v>
      </c>
      <c r="AM640" s="227">
        <v>350</v>
      </c>
      <c r="AN640" s="227"/>
      <c r="AO640" s="227"/>
      <c r="AP640" s="227"/>
      <c r="AQ640" s="227"/>
      <c r="AR640" s="124"/>
      <c r="AS640" s="124"/>
      <c r="AT640" s="124"/>
      <c r="AU640" s="124"/>
      <c r="AV640" s="374"/>
      <c r="AX640" s="124">
        <v>1</v>
      </c>
      <c r="AY640" s="373" t="s">
        <v>1384</v>
      </c>
      <c r="AZ640" s="31"/>
      <c r="BA640" s="32" t="s">
        <v>1493</v>
      </c>
      <c r="BB640" s="124">
        <v>300</v>
      </c>
      <c r="BC640" s="124">
        <v>224</v>
      </c>
      <c r="BD640" s="124"/>
      <c r="BE640" s="124"/>
      <c r="BF640" s="124"/>
      <c r="BG640" s="271"/>
      <c r="BH640" s="271"/>
      <c r="BI640" s="124"/>
      <c r="BJ640" s="124"/>
      <c r="BK640" s="374" t="s">
        <v>1499</v>
      </c>
      <c r="BM640" s="124">
        <v>1</v>
      </c>
      <c r="BN640" s="373" t="s">
        <v>1384</v>
      </c>
      <c r="BO640" s="31"/>
      <c r="BP640" s="32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377"/>
      <c r="CB640" s="124">
        <v>1</v>
      </c>
      <c r="CC640" s="373" t="s">
        <v>1384</v>
      </c>
      <c r="CD640" s="229"/>
      <c r="CE640" s="232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377"/>
    </row>
    <row r="641" spans="1:93" hidden="1">
      <c r="A641" s="124">
        <v>2</v>
      </c>
      <c r="B641" s="368"/>
      <c r="C641" s="31" t="s">
        <v>457</v>
      </c>
      <c r="D641" s="32" t="s">
        <v>458</v>
      </c>
      <c r="E641" s="124">
        <v>100</v>
      </c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375"/>
      <c r="R641" s="124">
        <v>2</v>
      </c>
      <c r="S641" s="368"/>
      <c r="T641" s="31" t="s">
        <v>647</v>
      </c>
      <c r="U641" s="32" t="s">
        <v>648</v>
      </c>
      <c r="V641" s="124"/>
      <c r="W641" s="124">
        <v>18</v>
      </c>
      <c r="X641" s="124"/>
      <c r="Y641" s="124"/>
      <c r="Z641" s="124"/>
      <c r="AA641" s="124"/>
      <c r="AB641" s="124"/>
      <c r="AC641" s="280"/>
      <c r="AD641" s="280"/>
      <c r="AE641" s="124"/>
      <c r="AF641" s="124"/>
      <c r="AG641" s="375"/>
      <c r="AI641" s="124">
        <v>2</v>
      </c>
      <c r="AJ641" s="373"/>
      <c r="AK641" s="31"/>
      <c r="AL641" s="32" t="s">
        <v>1493</v>
      </c>
      <c r="AM641" s="227"/>
      <c r="AN641" s="227">
        <v>200</v>
      </c>
      <c r="AO641" s="227"/>
      <c r="AP641" s="227"/>
      <c r="AQ641" s="227"/>
      <c r="AR641" s="124"/>
      <c r="AS641" s="124"/>
      <c r="AT641" s="124"/>
      <c r="AU641" s="124"/>
      <c r="AV641" s="375"/>
      <c r="AX641" s="124">
        <v>2</v>
      </c>
      <c r="AY641" s="373"/>
      <c r="AZ641" s="31"/>
      <c r="BA641" s="32"/>
      <c r="BB641" s="124"/>
      <c r="BC641" s="124"/>
      <c r="BD641" s="124"/>
      <c r="BE641" s="124"/>
      <c r="BF641" s="124"/>
      <c r="BG641" s="271"/>
      <c r="BH641" s="271"/>
      <c r="BI641" s="124"/>
      <c r="BJ641" s="124"/>
      <c r="BK641" s="375"/>
      <c r="BM641" s="124">
        <v>2</v>
      </c>
      <c r="BN641" s="373"/>
      <c r="BO641" s="31"/>
      <c r="BP641" s="32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377"/>
      <c r="CB641" s="124">
        <v>2</v>
      </c>
      <c r="CC641" s="373"/>
      <c r="CD641" s="229"/>
      <c r="CE641" s="229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377"/>
    </row>
    <row r="642" spans="1:93" ht="30" hidden="1">
      <c r="A642" s="124">
        <v>3</v>
      </c>
      <c r="B642" s="368"/>
      <c r="C642" s="31" t="s">
        <v>384</v>
      </c>
      <c r="D642" s="52" t="s">
        <v>385</v>
      </c>
      <c r="E642" s="124">
        <v>30</v>
      </c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375"/>
      <c r="R642" s="124">
        <v>3</v>
      </c>
      <c r="S642" s="368"/>
      <c r="T642" s="31"/>
      <c r="U642" s="32"/>
      <c r="V642" s="124"/>
      <c r="W642" s="124"/>
      <c r="X642" s="124"/>
      <c r="Y642" s="124"/>
      <c r="Z642" s="124"/>
      <c r="AA642" s="124"/>
      <c r="AB642" s="124"/>
      <c r="AC642" s="280"/>
      <c r="AD642" s="280"/>
      <c r="AE642" s="124"/>
      <c r="AF642" s="124"/>
      <c r="AG642" s="375"/>
      <c r="AI642" s="124">
        <v>3</v>
      </c>
      <c r="AJ642" s="373"/>
      <c r="AK642" s="31" t="s">
        <v>515</v>
      </c>
      <c r="AL642" s="32" t="s">
        <v>516</v>
      </c>
      <c r="AM642" s="227"/>
      <c r="AN642" s="227">
        <v>12</v>
      </c>
      <c r="AO642" s="227"/>
      <c r="AP642" s="227"/>
      <c r="AQ642" s="227"/>
      <c r="AR642" s="124"/>
      <c r="AS642" s="124"/>
      <c r="AT642" s="124"/>
      <c r="AU642" s="124"/>
      <c r="AV642" s="375"/>
      <c r="AX642" s="124">
        <v>3</v>
      </c>
      <c r="AY642" s="373"/>
      <c r="AZ642" s="233"/>
      <c r="BA642" s="229"/>
      <c r="BB642" s="124"/>
      <c r="BC642" s="124"/>
      <c r="BD642" s="124"/>
      <c r="BE642" s="124"/>
      <c r="BF642" s="124"/>
      <c r="BG642" s="271"/>
      <c r="BH642" s="271"/>
      <c r="BI642" s="124"/>
      <c r="BJ642" s="124"/>
      <c r="BK642" s="375"/>
      <c r="BM642" s="124">
        <v>3</v>
      </c>
      <c r="BN642" s="373"/>
      <c r="BO642" s="229"/>
      <c r="BP642" s="172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377"/>
      <c r="CB642" s="124">
        <v>3</v>
      </c>
      <c r="CC642" s="373"/>
      <c r="CD642" s="124"/>
      <c r="CE642" s="229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377"/>
    </row>
    <row r="643" spans="1:93" hidden="1">
      <c r="A643" s="124">
        <v>4</v>
      </c>
      <c r="B643" s="368"/>
      <c r="C643" s="31" t="s">
        <v>390</v>
      </c>
      <c r="D643" s="32" t="s">
        <v>391</v>
      </c>
      <c r="E643" s="124">
        <v>30</v>
      </c>
      <c r="F643" s="124">
        <v>30</v>
      </c>
      <c r="G643" s="124"/>
      <c r="H643" s="124"/>
      <c r="I643" s="124"/>
      <c r="J643" s="124"/>
      <c r="K643" s="124"/>
      <c r="L643" s="124"/>
      <c r="M643" s="124"/>
      <c r="N643" s="124"/>
      <c r="O643" s="124"/>
      <c r="P643" s="375"/>
      <c r="R643" s="124">
        <v>4</v>
      </c>
      <c r="S643" s="368"/>
      <c r="T643" s="31"/>
      <c r="U643" s="32"/>
      <c r="V643" s="124"/>
      <c r="W643" s="124"/>
      <c r="X643" s="124"/>
      <c r="Y643" s="124"/>
      <c r="Z643" s="124"/>
      <c r="AA643" s="124"/>
      <c r="AB643" s="124"/>
      <c r="AC643" s="280"/>
      <c r="AD643" s="280"/>
      <c r="AE643" s="124"/>
      <c r="AF643" s="124"/>
      <c r="AG643" s="375"/>
      <c r="AI643" s="124">
        <v>4</v>
      </c>
      <c r="AJ643" s="373"/>
      <c r="AK643" s="229"/>
      <c r="AL643" s="229"/>
      <c r="AM643" s="227"/>
      <c r="AN643" s="227"/>
      <c r="AO643" s="227"/>
      <c r="AP643" s="227"/>
      <c r="AQ643" s="227"/>
      <c r="AR643" s="124"/>
      <c r="AS643" s="124"/>
      <c r="AT643" s="124"/>
      <c r="AU643" s="124"/>
      <c r="AV643" s="375"/>
      <c r="AX643" s="124">
        <v>4</v>
      </c>
      <c r="AY643" s="373"/>
      <c r="AZ643" s="229"/>
      <c r="BA643" s="229"/>
      <c r="BB643" s="124"/>
      <c r="BC643" s="124"/>
      <c r="BD643" s="124"/>
      <c r="BE643" s="124"/>
      <c r="BF643" s="124"/>
      <c r="BG643" s="271"/>
      <c r="BH643" s="271"/>
      <c r="BI643" s="124"/>
      <c r="BJ643" s="124"/>
      <c r="BK643" s="375"/>
      <c r="BM643" s="124">
        <v>4</v>
      </c>
      <c r="BN643" s="373"/>
      <c r="BO643" s="268"/>
      <c r="BP643" s="172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377"/>
      <c r="CB643" s="124">
        <v>4</v>
      </c>
      <c r="CC643" s="373"/>
      <c r="CD643" s="229"/>
      <c r="CE643" s="229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377"/>
    </row>
    <row r="644" spans="1:93" hidden="1">
      <c r="A644" s="124">
        <v>5</v>
      </c>
      <c r="B644" s="368"/>
      <c r="C644" s="31" t="s">
        <v>643</v>
      </c>
      <c r="D644" s="32" t="s">
        <v>644</v>
      </c>
      <c r="E644" s="124"/>
      <c r="F644" s="124">
        <v>7</v>
      </c>
      <c r="G644" s="124"/>
      <c r="H644" s="124"/>
      <c r="I644" s="124"/>
      <c r="J644" s="124"/>
      <c r="K644" s="124"/>
      <c r="L644" s="124"/>
      <c r="M644" s="124"/>
      <c r="N644" s="124"/>
      <c r="O644" s="124"/>
      <c r="P644" s="375"/>
      <c r="R644" s="124">
        <v>5</v>
      </c>
      <c r="S644" s="368"/>
      <c r="T644" s="229"/>
      <c r="U644" s="229"/>
      <c r="V644" s="124"/>
      <c r="W644" s="124"/>
      <c r="X644" s="124"/>
      <c r="Y644" s="124"/>
      <c r="Z644" s="124"/>
      <c r="AA644" s="124"/>
      <c r="AB644" s="124"/>
      <c r="AC644" s="280"/>
      <c r="AD644" s="280"/>
      <c r="AE644" s="124"/>
      <c r="AF644" s="124"/>
      <c r="AG644" s="375"/>
      <c r="AI644" s="124">
        <v>5</v>
      </c>
      <c r="AJ644" s="373"/>
      <c r="AK644" s="229"/>
      <c r="AL644" s="229"/>
      <c r="AM644" s="227"/>
      <c r="AN644" s="227"/>
      <c r="AO644" s="227"/>
      <c r="AP644" s="227"/>
      <c r="AQ644" s="227"/>
      <c r="AR644" s="124"/>
      <c r="AS644" s="124"/>
      <c r="AT644" s="124"/>
      <c r="AU644" s="124"/>
      <c r="AV644" s="375"/>
      <c r="AX644" s="124">
        <v>5</v>
      </c>
      <c r="AY644" s="373"/>
      <c r="AZ644" s="229"/>
      <c r="BA644" s="229"/>
      <c r="BB644" s="124"/>
      <c r="BC644" s="124"/>
      <c r="BD644" s="124"/>
      <c r="BE644" s="124"/>
      <c r="BF644" s="124"/>
      <c r="BG644" s="271"/>
      <c r="BH644" s="271"/>
      <c r="BI644" s="124"/>
      <c r="BJ644" s="124"/>
      <c r="BK644" s="375"/>
      <c r="BM644" s="124">
        <v>5</v>
      </c>
      <c r="BN644" s="373"/>
      <c r="BO644" s="229"/>
      <c r="BP644" s="172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377"/>
      <c r="CB644" s="124">
        <v>5</v>
      </c>
      <c r="CC644" s="373"/>
      <c r="CD644" s="229"/>
      <c r="CE644" s="229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377"/>
    </row>
    <row r="645" spans="1:93" hidden="1">
      <c r="A645" s="124">
        <v>6</v>
      </c>
      <c r="B645" s="368"/>
      <c r="C645" s="31" t="s">
        <v>647</v>
      </c>
      <c r="D645" s="32" t="s">
        <v>648</v>
      </c>
      <c r="E645" s="124"/>
      <c r="F645" s="124">
        <v>18</v>
      </c>
      <c r="G645" s="124"/>
      <c r="H645" s="124"/>
      <c r="I645" s="124"/>
      <c r="J645" s="124"/>
      <c r="K645" s="124"/>
      <c r="L645" s="124"/>
      <c r="M645" s="124"/>
      <c r="N645" s="124"/>
      <c r="O645" s="124"/>
      <c r="P645" s="375"/>
      <c r="R645" s="124">
        <v>6</v>
      </c>
      <c r="S645" s="368"/>
      <c r="T645" s="229"/>
      <c r="U645" s="229"/>
      <c r="V645" s="124"/>
      <c r="W645" s="124"/>
      <c r="X645" s="124"/>
      <c r="Y645" s="124"/>
      <c r="Z645" s="124"/>
      <c r="AA645" s="124"/>
      <c r="AB645" s="124"/>
      <c r="AC645" s="280"/>
      <c r="AD645" s="280"/>
      <c r="AE645" s="124"/>
      <c r="AF645" s="124"/>
      <c r="AG645" s="375"/>
      <c r="AI645" s="124">
        <v>6</v>
      </c>
      <c r="AJ645" s="373"/>
      <c r="AK645" s="124"/>
      <c r="AL645" s="124"/>
      <c r="AM645" s="227"/>
      <c r="AN645" s="227"/>
      <c r="AO645" s="227"/>
      <c r="AP645" s="227"/>
      <c r="AQ645" s="227"/>
      <c r="AR645" s="124"/>
      <c r="AS645" s="124"/>
      <c r="AT645" s="124"/>
      <c r="AU645" s="124"/>
      <c r="AV645" s="375"/>
      <c r="AX645" s="124">
        <v>6</v>
      </c>
      <c r="AY645" s="373"/>
      <c r="AZ645" s="229"/>
      <c r="BA645" s="229"/>
      <c r="BB645" s="124"/>
      <c r="BC645" s="124"/>
      <c r="BD645" s="124"/>
      <c r="BE645" s="124"/>
      <c r="BF645" s="124"/>
      <c r="BG645" s="271"/>
      <c r="BH645" s="271"/>
      <c r="BI645" s="124"/>
      <c r="BJ645" s="124"/>
      <c r="BK645" s="375"/>
      <c r="BM645" s="124">
        <v>6</v>
      </c>
      <c r="BN645" s="373"/>
      <c r="BO645" s="229"/>
      <c r="BP645" s="229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377"/>
      <c r="CB645" s="124">
        <v>6</v>
      </c>
      <c r="CC645" s="373"/>
      <c r="CD645" s="231"/>
      <c r="CE645" s="231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377"/>
    </row>
    <row r="646" spans="1:93" hidden="1">
      <c r="A646" s="124">
        <v>7</v>
      </c>
      <c r="B646" s="368"/>
      <c r="C646" s="229"/>
      <c r="D646" s="235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375"/>
      <c r="R646" s="124">
        <v>7</v>
      </c>
      <c r="S646" s="368"/>
      <c r="T646" s="229"/>
      <c r="U646" s="229"/>
      <c r="V646" s="124"/>
      <c r="W646" s="124"/>
      <c r="X646" s="124"/>
      <c r="Y646" s="124"/>
      <c r="Z646" s="124"/>
      <c r="AA646" s="124"/>
      <c r="AB646" s="124"/>
      <c r="AC646" s="280"/>
      <c r="AD646" s="280"/>
      <c r="AE646" s="124"/>
      <c r="AF646" s="124"/>
      <c r="AG646" s="375"/>
      <c r="AI646" s="124">
        <v>7</v>
      </c>
      <c r="AJ646" s="373"/>
      <c r="AK646" s="229"/>
      <c r="AL646" s="240"/>
      <c r="AM646" s="227"/>
      <c r="AN646" s="227"/>
      <c r="AO646" s="227"/>
      <c r="AP646" s="227"/>
      <c r="AQ646" s="227"/>
      <c r="AR646" s="124"/>
      <c r="AS646" s="124"/>
      <c r="AT646" s="124"/>
      <c r="AU646" s="124"/>
      <c r="AV646" s="375"/>
      <c r="AX646" s="124">
        <v>7</v>
      </c>
      <c r="AY646" s="373"/>
      <c r="AZ646" s="229"/>
      <c r="BA646" s="229"/>
      <c r="BB646" s="124"/>
      <c r="BC646" s="124"/>
      <c r="BD646" s="124"/>
      <c r="BE646" s="124"/>
      <c r="BF646" s="124"/>
      <c r="BG646" s="271"/>
      <c r="BH646" s="271"/>
      <c r="BI646" s="124"/>
      <c r="BJ646" s="124"/>
      <c r="BK646" s="375"/>
      <c r="BM646" s="124">
        <v>7</v>
      </c>
      <c r="BN646" s="373"/>
      <c r="BO646" s="229"/>
      <c r="BP646" s="232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377"/>
      <c r="CB646" s="124">
        <v>7</v>
      </c>
      <c r="CC646" s="373"/>
      <c r="CD646" s="229"/>
      <c r="CE646" s="232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377"/>
    </row>
    <row r="647" spans="1:93" hidden="1">
      <c r="A647" s="124">
        <v>8</v>
      </c>
      <c r="B647" s="368"/>
      <c r="C647" s="229"/>
      <c r="D647" s="229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375"/>
      <c r="R647" s="124">
        <v>8</v>
      </c>
      <c r="S647" s="368"/>
      <c r="T647" s="268"/>
      <c r="U647" s="273"/>
      <c r="V647" s="124"/>
      <c r="W647" s="124"/>
      <c r="X647" s="124"/>
      <c r="Y647" s="124"/>
      <c r="Z647" s="124"/>
      <c r="AA647" s="124"/>
      <c r="AB647" s="124"/>
      <c r="AC647" s="280"/>
      <c r="AD647" s="280"/>
      <c r="AE647" s="124"/>
      <c r="AF647" s="124"/>
      <c r="AG647" s="375"/>
      <c r="AI647" s="124">
        <v>8</v>
      </c>
      <c r="AJ647" s="373"/>
      <c r="AK647" s="229"/>
      <c r="AL647" s="229"/>
      <c r="AM647" s="227"/>
      <c r="AN647" s="227"/>
      <c r="AO647" s="227"/>
      <c r="AP647" s="227"/>
      <c r="AQ647" s="227"/>
      <c r="AR647" s="124"/>
      <c r="AS647" s="124"/>
      <c r="AT647" s="124"/>
      <c r="AU647" s="124"/>
      <c r="AV647" s="375"/>
      <c r="AX647" s="124">
        <v>8</v>
      </c>
      <c r="AY647" s="373"/>
      <c r="AZ647" s="268"/>
      <c r="BA647" s="268"/>
      <c r="BB647" s="124"/>
      <c r="BC647" s="124"/>
      <c r="BD647" s="124"/>
      <c r="BE647" s="124"/>
      <c r="BF647" s="124"/>
      <c r="BG647" s="271"/>
      <c r="BH647" s="271"/>
      <c r="BI647" s="124"/>
      <c r="BJ647" s="124"/>
      <c r="BK647" s="375"/>
      <c r="BM647" s="124">
        <v>8</v>
      </c>
      <c r="BN647" s="373"/>
      <c r="BO647" s="233"/>
      <c r="BP647" s="232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377"/>
      <c r="CB647" s="124">
        <v>8</v>
      </c>
      <c r="CC647" s="373"/>
      <c r="CD647" s="233"/>
      <c r="CE647" s="232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377"/>
    </row>
    <row r="648" spans="1:93" hidden="1">
      <c r="A648" s="124">
        <v>9</v>
      </c>
      <c r="B648" s="368"/>
      <c r="C648" s="229"/>
      <c r="D648" s="229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375"/>
      <c r="R648" s="124">
        <v>9</v>
      </c>
      <c r="S648" s="368"/>
      <c r="T648" s="229"/>
      <c r="U648" s="232"/>
      <c r="V648" s="124"/>
      <c r="W648" s="124"/>
      <c r="X648" s="124"/>
      <c r="Y648" s="124"/>
      <c r="Z648" s="124"/>
      <c r="AA648" s="124"/>
      <c r="AB648" s="124"/>
      <c r="AC648" s="280"/>
      <c r="AD648" s="280"/>
      <c r="AE648" s="124"/>
      <c r="AF648" s="124"/>
      <c r="AG648" s="375"/>
      <c r="AI648" s="124">
        <v>9</v>
      </c>
      <c r="AJ648" s="373"/>
      <c r="AK648" s="229"/>
      <c r="AL648" s="232"/>
      <c r="AM648" s="227"/>
      <c r="AN648" s="227"/>
      <c r="AO648" s="227"/>
      <c r="AP648" s="227"/>
      <c r="AQ648" s="227"/>
      <c r="AR648" s="124"/>
      <c r="AS648" s="124"/>
      <c r="AT648" s="124"/>
      <c r="AU648" s="124"/>
      <c r="AV648" s="375"/>
      <c r="AX648" s="124">
        <v>9</v>
      </c>
      <c r="AY648" s="373"/>
      <c r="AZ648" s="124"/>
      <c r="BA648" s="124"/>
      <c r="BB648" s="124"/>
      <c r="BC648" s="124"/>
      <c r="BD648" s="124"/>
      <c r="BE648" s="124"/>
      <c r="BF648" s="124"/>
      <c r="BG648" s="271"/>
      <c r="BH648" s="271"/>
      <c r="BI648" s="124"/>
      <c r="BJ648" s="124"/>
      <c r="BK648" s="375"/>
      <c r="BM648" s="124">
        <v>9</v>
      </c>
      <c r="BN648" s="373"/>
      <c r="BO648" s="229"/>
      <c r="BP648" s="229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377"/>
      <c r="CB648" s="124">
        <v>9</v>
      </c>
      <c r="CC648" s="373"/>
      <c r="CD648" s="229"/>
      <c r="CE648" s="229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377"/>
    </row>
    <row r="649" spans="1:93" hidden="1">
      <c r="A649" s="124">
        <v>10</v>
      </c>
      <c r="B649" s="368"/>
      <c r="C649" s="233"/>
      <c r="D649" s="239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375"/>
      <c r="R649" s="124">
        <v>10</v>
      </c>
      <c r="S649" s="368"/>
      <c r="T649" s="124"/>
      <c r="U649" s="268"/>
      <c r="V649" s="124"/>
      <c r="W649" s="124"/>
      <c r="X649" s="124"/>
      <c r="Y649" s="124"/>
      <c r="Z649" s="124"/>
      <c r="AA649" s="124"/>
      <c r="AB649" s="124"/>
      <c r="AC649" s="280"/>
      <c r="AD649" s="280"/>
      <c r="AE649" s="124"/>
      <c r="AF649" s="124"/>
      <c r="AG649" s="375"/>
      <c r="AI649" s="124">
        <v>10</v>
      </c>
      <c r="AJ649" s="373"/>
      <c r="AK649" s="124"/>
      <c r="AL649" s="124"/>
      <c r="AM649" s="227"/>
      <c r="AN649" s="227"/>
      <c r="AO649" s="227"/>
      <c r="AP649" s="227"/>
      <c r="AQ649" s="227"/>
      <c r="AR649" s="124"/>
      <c r="AS649" s="124"/>
      <c r="AT649" s="124"/>
      <c r="AU649" s="124"/>
      <c r="AV649" s="375"/>
      <c r="AX649" s="124">
        <v>10</v>
      </c>
      <c r="AY649" s="373"/>
      <c r="AZ649" s="124"/>
      <c r="BA649" s="124"/>
      <c r="BB649" s="124"/>
      <c r="BC649" s="124"/>
      <c r="BD649" s="124"/>
      <c r="BE649" s="124"/>
      <c r="BF649" s="124"/>
      <c r="BG649" s="271"/>
      <c r="BH649" s="271"/>
      <c r="BI649" s="124"/>
      <c r="BJ649" s="124"/>
      <c r="BK649" s="375"/>
      <c r="BM649" s="124">
        <v>10</v>
      </c>
      <c r="BN649" s="373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377"/>
      <c r="CB649" s="124">
        <v>10</v>
      </c>
      <c r="CC649" s="373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377"/>
    </row>
    <row r="650" spans="1:93" hidden="1">
      <c r="A650" s="124">
        <v>11</v>
      </c>
      <c r="B650" s="368"/>
      <c r="C650" s="229"/>
      <c r="D650" s="229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375"/>
      <c r="R650" s="124">
        <v>11</v>
      </c>
      <c r="S650" s="368"/>
      <c r="T650" s="124"/>
      <c r="U650" s="268"/>
      <c r="V650" s="124"/>
      <c r="W650" s="124"/>
      <c r="X650" s="124"/>
      <c r="Y650" s="124"/>
      <c r="Z650" s="124"/>
      <c r="AA650" s="124"/>
      <c r="AB650" s="124"/>
      <c r="AC650" s="280"/>
      <c r="AD650" s="280"/>
      <c r="AE650" s="124"/>
      <c r="AF650" s="124"/>
      <c r="AG650" s="375"/>
      <c r="AI650" s="124">
        <v>11</v>
      </c>
      <c r="AJ650" s="373"/>
      <c r="AK650" s="124"/>
      <c r="AL650" s="124"/>
      <c r="AM650" s="227"/>
      <c r="AN650" s="227"/>
      <c r="AO650" s="227"/>
      <c r="AP650" s="227"/>
      <c r="AQ650" s="227"/>
      <c r="AR650" s="124"/>
      <c r="AS650" s="124"/>
      <c r="AT650" s="124"/>
      <c r="AU650" s="124"/>
      <c r="AV650" s="375"/>
      <c r="AX650" s="124">
        <v>11</v>
      </c>
      <c r="AY650" s="373"/>
      <c r="AZ650" s="124"/>
      <c r="BA650" s="124"/>
      <c r="BB650" s="124"/>
      <c r="BC650" s="124"/>
      <c r="BD650" s="124"/>
      <c r="BE650" s="124"/>
      <c r="BF650" s="124"/>
      <c r="BG650" s="271"/>
      <c r="BH650" s="271"/>
      <c r="BI650" s="124"/>
      <c r="BJ650" s="124"/>
      <c r="BK650" s="375"/>
      <c r="BM650" s="124">
        <v>11</v>
      </c>
      <c r="BN650" s="373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377"/>
      <c r="CB650" s="124">
        <v>11</v>
      </c>
      <c r="CC650" s="373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377"/>
    </row>
    <row r="651" spans="1:93" hidden="1">
      <c r="A651" s="124">
        <v>12</v>
      </c>
      <c r="B651" s="368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375"/>
      <c r="R651" s="124">
        <v>12</v>
      </c>
      <c r="S651" s="368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280"/>
      <c r="AD651" s="280"/>
      <c r="AE651" s="124"/>
      <c r="AF651" s="124"/>
      <c r="AG651" s="375"/>
      <c r="AI651" s="124">
        <v>12</v>
      </c>
      <c r="AJ651" s="373"/>
      <c r="AK651" s="124"/>
      <c r="AL651" s="124"/>
      <c r="AM651" s="227"/>
      <c r="AN651" s="227"/>
      <c r="AO651" s="227"/>
      <c r="AP651" s="227"/>
      <c r="AQ651" s="227"/>
      <c r="AR651" s="124"/>
      <c r="AS651" s="124"/>
      <c r="AT651" s="124"/>
      <c r="AU651" s="124"/>
      <c r="AV651" s="375"/>
      <c r="AX651" s="124">
        <v>12</v>
      </c>
      <c r="AY651" s="373"/>
      <c r="AZ651" s="124"/>
      <c r="BA651" s="124"/>
      <c r="BB651" s="124"/>
      <c r="BC651" s="124"/>
      <c r="BD651" s="124"/>
      <c r="BE651" s="124"/>
      <c r="BF651" s="124"/>
      <c r="BG651" s="271"/>
      <c r="BH651" s="271"/>
      <c r="BI651" s="124"/>
      <c r="BJ651" s="124"/>
      <c r="BK651" s="375"/>
      <c r="BM651" s="124">
        <v>12</v>
      </c>
      <c r="BN651" s="373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377"/>
      <c r="CB651" s="124">
        <v>12</v>
      </c>
      <c r="CC651" s="373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377"/>
    </row>
    <row r="652" spans="1:93" hidden="1">
      <c r="A652" s="124">
        <v>13</v>
      </c>
      <c r="B652" s="368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375"/>
      <c r="R652" s="124">
        <v>13</v>
      </c>
      <c r="S652" s="368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280"/>
      <c r="AD652" s="280"/>
      <c r="AE652" s="124"/>
      <c r="AF652" s="124"/>
      <c r="AG652" s="375"/>
      <c r="AI652" s="124">
        <v>13</v>
      </c>
      <c r="AJ652" s="373"/>
      <c r="AK652" s="124"/>
      <c r="AL652" s="124"/>
      <c r="AM652" s="227"/>
      <c r="AN652" s="227"/>
      <c r="AO652" s="227"/>
      <c r="AP652" s="227"/>
      <c r="AQ652" s="227"/>
      <c r="AR652" s="124"/>
      <c r="AS652" s="124"/>
      <c r="AT652" s="124"/>
      <c r="AU652" s="124"/>
      <c r="AV652" s="375"/>
      <c r="AX652" s="124">
        <v>13</v>
      </c>
      <c r="AY652" s="373"/>
      <c r="AZ652" s="124"/>
      <c r="BA652" s="124"/>
      <c r="BB652" s="124"/>
      <c r="BC652" s="124"/>
      <c r="BD652" s="124"/>
      <c r="BE652" s="124"/>
      <c r="BF652" s="124"/>
      <c r="BG652" s="271"/>
      <c r="BH652" s="271"/>
      <c r="BI652" s="124"/>
      <c r="BJ652" s="124"/>
      <c r="BK652" s="375"/>
      <c r="BM652" s="124">
        <v>13</v>
      </c>
      <c r="BN652" s="373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377"/>
      <c r="CB652" s="124">
        <v>13</v>
      </c>
      <c r="CC652" s="373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377"/>
    </row>
    <row r="653" spans="1:93" hidden="1">
      <c r="A653" s="124">
        <v>14</v>
      </c>
      <c r="B653" s="368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375"/>
      <c r="R653" s="124">
        <v>14</v>
      </c>
      <c r="S653" s="368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280"/>
      <c r="AD653" s="280"/>
      <c r="AE653" s="124"/>
      <c r="AF653" s="124"/>
      <c r="AG653" s="375"/>
      <c r="AI653" s="124">
        <v>14</v>
      </c>
      <c r="AJ653" s="373"/>
      <c r="AK653" s="124"/>
      <c r="AL653" s="124"/>
      <c r="AM653" s="227"/>
      <c r="AN653" s="227"/>
      <c r="AO653" s="227"/>
      <c r="AP653" s="227"/>
      <c r="AQ653" s="227"/>
      <c r="AR653" s="124"/>
      <c r="AS653" s="124"/>
      <c r="AT653" s="124"/>
      <c r="AU653" s="124"/>
      <c r="AV653" s="375"/>
      <c r="AX653" s="124">
        <v>14</v>
      </c>
      <c r="AY653" s="373"/>
      <c r="AZ653" s="124"/>
      <c r="BA653" s="124"/>
      <c r="BB653" s="124"/>
      <c r="BC653" s="124"/>
      <c r="BD653" s="124"/>
      <c r="BE653" s="124"/>
      <c r="BF653" s="124"/>
      <c r="BG653" s="271"/>
      <c r="BH653" s="271"/>
      <c r="BI653" s="124"/>
      <c r="BJ653" s="124"/>
      <c r="BK653" s="375"/>
      <c r="BM653" s="124">
        <v>14</v>
      </c>
      <c r="BN653" s="373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377"/>
      <c r="CB653" s="124">
        <v>14</v>
      </c>
      <c r="CC653" s="373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377"/>
    </row>
    <row r="654" spans="1:93" hidden="1">
      <c r="A654" s="124">
        <v>15</v>
      </c>
      <c r="B654" s="368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376"/>
      <c r="R654" s="124">
        <v>15</v>
      </c>
      <c r="S654" s="368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280"/>
      <c r="AD654" s="280"/>
      <c r="AE654" s="124"/>
      <c r="AF654" s="124"/>
      <c r="AG654" s="376"/>
      <c r="AI654" s="124">
        <v>15</v>
      </c>
      <c r="AJ654" s="373"/>
      <c r="AK654" s="124"/>
      <c r="AL654" s="124"/>
      <c r="AM654" s="227"/>
      <c r="AN654" s="227"/>
      <c r="AO654" s="227"/>
      <c r="AP654" s="227"/>
      <c r="AQ654" s="227"/>
      <c r="AR654" s="124"/>
      <c r="AS654" s="124"/>
      <c r="AT654" s="124"/>
      <c r="AU654" s="124"/>
      <c r="AV654" s="376"/>
      <c r="AX654" s="124">
        <v>15</v>
      </c>
      <c r="AY654" s="373"/>
      <c r="AZ654" s="124"/>
      <c r="BA654" s="124"/>
      <c r="BB654" s="124"/>
      <c r="BC654" s="124"/>
      <c r="BD654" s="124"/>
      <c r="BE654" s="124"/>
      <c r="BF654" s="124"/>
      <c r="BG654" s="271"/>
      <c r="BH654" s="271"/>
      <c r="BI654" s="124"/>
      <c r="BJ654" s="124"/>
      <c r="BK654" s="376"/>
      <c r="BM654" s="124">
        <v>15</v>
      </c>
      <c r="BN654" s="373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377"/>
      <c r="CB654" s="124">
        <v>15</v>
      </c>
      <c r="CC654" s="373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377"/>
    </row>
    <row r="655" spans="1:93" ht="15.75">
      <c r="A655" s="363" t="s">
        <v>1381</v>
      </c>
      <c r="B655" s="363"/>
      <c r="C655" s="124" t="s">
        <v>1382</v>
      </c>
      <c r="D655" s="230">
        <f>F655/N655</f>
        <v>29.571428571428573</v>
      </c>
      <c r="E655" s="220">
        <f>SUM(E640:E654)</f>
        <v>286</v>
      </c>
      <c r="F655" s="220">
        <f>SUM(F640:F654)</f>
        <v>207</v>
      </c>
      <c r="G655" s="220">
        <f>SUM(G640:G654)</f>
        <v>0</v>
      </c>
      <c r="H655" s="220">
        <f>SUM(H640:H654)</f>
        <v>0</v>
      </c>
      <c r="I655" s="124"/>
      <c r="J655" s="124">
        <f>SUM(J640:J654)</f>
        <v>0</v>
      </c>
      <c r="K655" s="124">
        <f>SUM(K640:K654)</f>
        <v>0</v>
      </c>
      <c r="L655" s="225">
        <f>IF(F655=0,0,(F655/E655*100))</f>
        <v>72.377622377622373</v>
      </c>
      <c r="M655" s="225">
        <f>IF(K655=0,0,(K655/J655*100))</f>
        <v>0</v>
      </c>
      <c r="N655" s="124">
        <v>7</v>
      </c>
      <c r="O655" s="124">
        <v>0</v>
      </c>
      <c r="P655" s="124"/>
      <c r="R655" s="363" t="s">
        <v>1381</v>
      </c>
      <c r="S655" s="363"/>
      <c r="T655" s="124" t="s">
        <v>1382</v>
      </c>
      <c r="U655" s="230">
        <f>W655/AE655</f>
        <v>36.333333333333336</v>
      </c>
      <c r="V655" s="220">
        <f>SUM(V640:V654)</f>
        <v>300</v>
      </c>
      <c r="W655" s="220">
        <f>SUM(W640:W654)</f>
        <v>218</v>
      </c>
      <c r="X655" s="220">
        <f>SUM(X640:X654)</f>
        <v>0</v>
      </c>
      <c r="Y655" s="220">
        <f>SUM(Y640:Y654)</f>
        <v>0</v>
      </c>
      <c r="Z655" s="220"/>
      <c r="AA655" s="220">
        <f>SUM(AA640:AA654)</f>
        <v>0</v>
      </c>
      <c r="AB655" s="220">
        <f>SUM(AB640:AB654)</f>
        <v>0</v>
      </c>
      <c r="AC655" s="281">
        <f>IF(W655=0,0,(W655/V655*100))</f>
        <v>72.666666666666671</v>
      </c>
      <c r="AD655" s="281">
        <f>IF(AB655=0,0,(AB655/AA655*100))</f>
        <v>0</v>
      </c>
      <c r="AE655" s="220">
        <v>6</v>
      </c>
      <c r="AF655" s="220">
        <v>0</v>
      </c>
      <c r="AG655" s="220"/>
      <c r="AI655" s="377" t="s">
        <v>1381</v>
      </c>
      <c r="AJ655" s="377"/>
      <c r="AK655" s="124"/>
      <c r="AL655" s="124"/>
      <c r="AM655" s="227">
        <f>SUM(AM640:AM654)</f>
        <v>350</v>
      </c>
      <c r="AN655" s="227">
        <f>SUM(AN640:AN654)</f>
        <v>212</v>
      </c>
      <c r="AO655" s="227"/>
      <c r="AP655" s="227">
        <f>SUM(AP640:AP654)</f>
        <v>0</v>
      </c>
      <c r="AQ655" s="227">
        <f>SUM(AQ640:AQ654)</f>
        <v>0</v>
      </c>
      <c r="AR655" s="225">
        <f>IF(AN655=0,0,(AN655/AM655*100))</f>
        <v>60.571428571428577</v>
      </c>
      <c r="AS655" s="225">
        <f>IF(AQ655=0,0,(AQ655/AP655*100))</f>
        <v>0</v>
      </c>
      <c r="AT655" s="124">
        <v>6</v>
      </c>
      <c r="AU655" s="124">
        <v>0</v>
      </c>
      <c r="AV655" s="124"/>
      <c r="AX655" s="377" t="s">
        <v>1381</v>
      </c>
      <c r="AY655" s="377"/>
      <c r="AZ655" s="124" t="s">
        <v>1382</v>
      </c>
      <c r="BA655" s="230">
        <f>BC655/BI655</f>
        <v>32</v>
      </c>
      <c r="BB655" s="124">
        <f>SUM(BB640:BB654)</f>
        <v>300</v>
      </c>
      <c r="BC655" s="124">
        <f>SUM(BC640:BC654)</f>
        <v>224</v>
      </c>
      <c r="BD655" s="124"/>
      <c r="BE655" s="124">
        <f>SUM(BE640:BE654)</f>
        <v>0</v>
      </c>
      <c r="BF655" s="124">
        <f>SUM(BF640:BF654)</f>
        <v>0</v>
      </c>
      <c r="BG655" s="270">
        <f>IF(BC655=0,0,(BC655/BB655*100))</f>
        <v>74.666666666666671</v>
      </c>
      <c r="BH655" s="270">
        <f>IF(BF655=0,0,(BF655/BE655*100))</f>
        <v>0</v>
      </c>
      <c r="BI655" s="124">
        <v>7</v>
      </c>
      <c r="BJ655" s="124">
        <v>0</v>
      </c>
      <c r="BK655" s="124"/>
      <c r="BM655" s="377" t="s">
        <v>1381</v>
      </c>
      <c r="BN655" s="377"/>
      <c r="BO655" s="124"/>
      <c r="BP655" s="124"/>
      <c r="BQ655" s="124">
        <f>SUM(BQ640:BQ654)</f>
        <v>0</v>
      </c>
      <c r="BR655" s="124">
        <f>SUM(BR640:BR654)</f>
        <v>0</v>
      </c>
      <c r="BS655" s="124"/>
      <c r="BT655" s="124">
        <f>SUM(BT640:BT654)</f>
        <v>0</v>
      </c>
      <c r="BU655" s="124">
        <f>SUM(BU640:BU654)</f>
        <v>0</v>
      </c>
      <c r="BV655" s="225">
        <f>IF(BR655=0,0,(BR655/BQ655*100))</f>
        <v>0</v>
      </c>
      <c r="BW655" s="225">
        <f>IF(BU655=0,0,(BU655/BT655*100))</f>
        <v>0</v>
      </c>
      <c r="BX655" s="124">
        <v>6</v>
      </c>
      <c r="BY655" s="124">
        <v>0</v>
      </c>
      <c r="BZ655" s="124"/>
      <c r="CB655" s="377" t="s">
        <v>1381</v>
      </c>
      <c r="CC655" s="377"/>
      <c r="CD655" s="124"/>
      <c r="CE655" s="124"/>
      <c r="CF655" s="124">
        <f>SUM(CF640:CF654)</f>
        <v>0</v>
      </c>
      <c r="CG655" s="124">
        <f>SUM(CG640:CG654)</f>
        <v>0</v>
      </c>
      <c r="CH655" s="124"/>
      <c r="CI655" s="124">
        <f>SUM(CI640:CI654)</f>
        <v>0</v>
      </c>
      <c r="CJ655" s="124">
        <f>SUM(CJ640:CJ654)</f>
        <v>0</v>
      </c>
      <c r="CK655" s="225">
        <f>IF(CG655=0,0,(CG655/CF655*100))</f>
        <v>0</v>
      </c>
      <c r="CL655" s="225">
        <f>IF(CJ655=0,0,(CJ655/CI655*100))</f>
        <v>0</v>
      </c>
      <c r="CM655" s="124"/>
      <c r="CN655" s="124"/>
      <c r="CO655" s="124"/>
    </row>
    <row r="656" spans="1:93" ht="30">
      <c r="A656" s="124">
        <v>1</v>
      </c>
      <c r="B656" s="368" t="s">
        <v>1385</v>
      </c>
      <c r="C656" s="31" t="s">
        <v>419</v>
      </c>
      <c r="D656" s="32" t="s">
        <v>420</v>
      </c>
      <c r="E656" s="124">
        <v>170</v>
      </c>
      <c r="F656" s="124">
        <v>170</v>
      </c>
      <c r="G656" s="124"/>
      <c r="H656" s="124"/>
      <c r="I656" s="124"/>
      <c r="J656" s="124"/>
      <c r="K656" s="124"/>
      <c r="L656" s="124"/>
      <c r="M656" s="124"/>
      <c r="N656" s="124"/>
      <c r="O656" s="124"/>
      <c r="P656" s="373"/>
      <c r="R656" s="124">
        <v>1</v>
      </c>
      <c r="S656" s="368" t="s">
        <v>1385</v>
      </c>
      <c r="T656" s="31" t="s">
        <v>148</v>
      </c>
      <c r="U656" s="32" t="s">
        <v>149</v>
      </c>
      <c r="V656" s="124">
        <v>40</v>
      </c>
      <c r="W656" s="124">
        <v>164</v>
      </c>
      <c r="X656" s="124"/>
      <c r="Y656" s="124"/>
      <c r="Z656" s="124"/>
      <c r="AA656" s="124"/>
      <c r="AB656" s="124"/>
      <c r="AC656" s="280"/>
      <c r="AD656" s="280"/>
      <c r="AE656" s="124"/>
      <c r="AF656" s="124"/>
      <c r="AG656" s="374"/>
      <c r="AI656" s="124">
        <v>1</v>
      </c>
      <c r="AJ656" s="373" t="s">
        <v>1385</v>
      </c>
      <c r="AK656" s="31" t="s">
        <v>148</v>
      </c>
      <c r="AL656" s="32" t="s">
        <v>149</v>
      </c>
      <c r="AM656" s="227">
        <v>140</v>
      </c>
      <c r="AN656" s="227">
        <v>48</v>
      </c>
      <c r="AO656" s="227"/>
      <c r="AP656" s="227"/>
      <c r="AQ656" s="227"/>
      <c r="AR656" s="124"/>
      <c r="AS656" s="124"/>
      <c r="AT656" s="124"/>
      <c r="AU656" s="124"/>
      <c r="AV656" s="374" t="s">
        <v>1494</v>
      </c>
      <c r="AX656" s="124">
        <v>1</v>
      </c>
      <c r="AY656" s="373" t="s">
        <v>1385</v>
      </c>
      <c r="AZ656" s="31" t="s">
        <v>155</v>
      </c>
      <c r="BA656" s="32" t="s">
        <v>156</v>
      </c>
      <c r="BB656" s="124">
        <v>100</v>
      </c>
      <c r="BC656" s="124"/>
      <c r="BD656" s="124"/>
      <c r="BE656" s="124"/>
      <c r="BF656" s="124"/>
      <c r="BG656" s="271"/>
      <c r="BH656" s="271"/>
      <c r="BI656" s="124"/>
      <c r="BJ656" s="124"/>
      <c r="BK656" s="374" t="s">
        <v>1500</v>
      </c>
      <c r="BM656" s="124">
        <v>1</v>
      </c>
      <c r="BN656" s="373" t="s">
        <v>1385</v>
      </c>
      <c r="BO656" s="31"/>
      <c r="BP656" s="32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377"/>
      <c r="CB656" s="124">
        <v>1</v>
      </c>
      <c r="CC656" s="373" t="s">
        <v>1385</v>
      </c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377"/>
    </row>
    <row r="657" spans="1:93" ht="30">
      <c r="A657" s="124">
        <v>2</v>
      </c>
      <c r="B657" s="368"/>
      <c r="C657" s="31" t="s">
        <v>419</v>
      </c>
      <c r="D657" s="32" t="s">
        <v>1293</v>
      </c>
      <c r="E657" s="124">
        <v>28</v>
      </c>
      <c r="F657" s="124">
        <v>28</v>
      </c>
      <c r="G657" s="124"/>
      <c r="H657" s="124"/>
      <c r="I657" s="124"/>
      <c r="J657" s="124"/>
      <c r="K657" s="124"/>
      <c r="L657" s="124"/>
      <c r="M657" s="124"/>
      <c r="N657" s="124"/>
      <c r="O657" s="124"/>
      <c r="P657" s="373"/>
      <c r="R657" s="124">
        <v>2</v>
      </c>
      <c r="S657" s="368"/>
      <c r="T657" s="31" t="s">
        <v>155</v>
      </c>
      <c r="U657" s="32" t="s">
        <v>156</v>
      </c>
      <c r="V657" s="124">
        <v>100</v>
      </c>
      <c r="W657" s="124"/>
      <c r="X657" s="124"/>
      <c r="Y657" s="124"/>
      <c r="Z657" s="124"/>
      <c r="AA657" s="124"/>
      <c r="AB657" s="124"/>
      <c r="AC657" s="280"/>
      <c r="AD657" s="280"/>
      <c r="AE657" s="124"/>
      <c r="AF657" s="124"/>
      <c r="AG657" s="375"/>
      <c r="AI657" s="124">
        <v>2</v>
      </c>
      <c r="AJ657" s="373"/>
      <c r="AK657" s="31" t="s">
        <v>155</v>
      </c>
      <c r="AL657" s="32" t="s">
        <v>156</v>
      </c>
      <c r="AM657" s="227">
        <v>100</v>
      </c>
      <c r="AN657" s="227">
        <v>100</v>
      </c>
      <c r="AO657" s="227"/>
      <c r="AP657" s="227"/>
      <c r="AQ657" s="227"/>
      <c r="AR657" s="124"/>
      <c r="AS657" s="124"/>
      <c r="AT657" s="124"/>
      <c r="AU657" s="124"/>
      <c r="AV657" s="375"/>
      <c r="AX657" s="124">
        <v>2</v>
      </c>
      <c r="AY657" s="373"/>
      <c r="AZ657" s="31" t="s">
        <v>157</v>
      </c>
      <c r="BA657" s="32" t="s">
        <v>158</v>
      </c>
      <c r="BB657" s="124">
        <v>100</v>
      </c>
      <c r="BC657" s="124"/>
      <c r="BD657" s="124"/>
      <c r="BE657" s="124"/>
      <c r="BF657" s="124"/>
      <c r="BG657" s="271"/>
      <c r="BH657" s="271"/>
      <c r="BI657" s="124"/>
      <c r="BJ657" s="124"/>
      <c r="BK657" s="375"/>
      <c r="BM657" s="124">
        <v>2</v>
      </c>
      <c r="BN657" s="373"/>
      <c r="BO657" s="31"/>
      <c r="BP657" s="32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377"/>
      <c r="CB657" s="124">
        <v>2</v>
      </c>
      <c r="CC657" s="373"/>
      <c r="CD657" s="229"/>
      <c r="CE657" s="229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377"/>
    </row>
    <row r="658" spans="1:93" ht="30">
      <c r="A658" s="124">
        <v>3</v>
      </c>
      <c r="B658" s="368"/>
      <c r="C658" s="31" t="s">
        <v>425</v>
      </c>
      <c r="D658" s="32" t="s">
        <v>426</v>
      </c>
      <c r="E658" s="124">
        <v>100</v>
      </c>
      <c r="F658" s="124">
        <v>60</v>
      </c>
      <c r="G658" s="124"/>
      <c r="H658" s="124"/>
      <c r="I658" s="124"/>
      <c r="J658" s="124"/>
      <c r="K658" s="124"/>
      <c r="L658" s="124"/>
      <c r="M658" s="124"/>
      <c r="N658" s="124"/>
      <c r="O658" s="124"/>
      <c r="P658" s="373"/>
      <c r="R658" s="124">
        <v>3</v>
      </c>
      <c r="S658" s="368"/>
      <c r="T658" s="31" t="s">
        <v>157</v>
      </c>
      <c r="U658" s="32" t="s">
        <v>158</v>
      </c>
      <c r="V658" s="124">
        <v>100</v>
      </c>
      <c r="W658" s="124"/>
      <c r="X658" s="124"/>
      <c r="Y658" s="124"/>
      <c r="Z658" s="124"/>
      <c r="AA658" s="124"/>
      <c r="AB658" s="124"/>
      <c r="AC658" s="280"/>
      <c r="AD658" s="280"/>
      <c r="AE658" s="124"/>
      <c r="AF658" s="124"/>
      <c r="AG658" s="375"/>
      <c r="AI658" s="124">
        <v>3</v>
      </c>
      <c r="AJ658" s="373"/>
      <c r="AK658" s="268"/>
      <c r="AL658" s="32"/>
      <c r="AM658" s="227"/>
      <c r="AN658" s="227"/>
      <c r="AO658" s="227"/>
      <c r="AP658" s="227"/>
      <c r="AQ658" s="227"/>
      <c r="AR658" s="124"/>
      <c r="AS658" s="124"/>
      <c r="AT658" s="124"/>
      <c r="AU658" s="124"/>
      <c r="AV658" s="375"/>
      <c r="AX658" s="124">
        <v>3</v>
      </c>
      <c r="AY658" s="373"/>
      <c r="AZ658" s="31" t="s">
        <v>686</v>
      </c>
      <c r="BA658" s="32" t="s">
        <v>687</v>
      </c>
      <c r="BB658" s="124">
        <v>50</v>
      </c>
      <c r="BC658" s="124">
        <v>45</v>
      </c>
      <c r="BD658" s="124"/>
      <c r="BE658" s="124"/>
      <c r="BF658" s="124"/>
      <c r="BG658" s="271"/>
      <c r="BH658" s="271"/>
      <c r="BI658" s="124"/>
      <c r="BJ658" s="124"/>
      <c r="BK658" s="375"/>
      <c r="BM658" s="124">
        <v>3</v>
      </c>
      <c r="BN658" s="373"/>
      <c r="BO658" s="31"/>
      <c r="BP658" s="32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377"/>
      <c r="CB658" s="124">
        <v>3</v>
      </c>
      <c r="CC658" s="373"/>
      <c r="CD658" s="231"/>
      <c r="CE658" s="231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377"/>
    </row>
    <row r="659" spans="1:93">
      <c r="A659" s="124">
        <v>4</v>
      </c>
      <c r="B659" s="368"/>
      <c r="C659" s="31" t="s">
        <v>701</v>
      </c>
      <c r="D659" s="32" t="s">
        <v>702</v>
      </c>
      <c r="E659" s="124">
        <v>20</v>
      </c>
      <c r="F659" s="124">
        <v>20</v>
      </c>
      <c r="G659" s="124"/>
      <c r="H659" s="124"/>
      <c r="I659" s="124"/>
      <c r="J659" s="124"/>
      <c r="K659" s="124"/>
      <c r="L659" s="124"/>
      <c r="M659" s="124"/>
      <c r="N659" s="124"/>
      <c r="O659" s="124"/>
      <c r="P659" s="373"/>
      <c r="R659" s="124">
        <v>4</v>
      </c>
      <c r="S659" s="368"/>
      <c r="T659" s="64" t="s">
        <v>998</v>
      </c>
      <c r="U659" s="65" t="s">
        <v>999</v>
      </c>
      <c r="V659" s="124"/>
      <c r="W659" s="124">
        <v>50</v>
      </c>
      <c r="X659" s="124"/>
      <c r="Y659" s="124"/>
      <c r="Z659" s="124"/>
      <c r="AA659" s="124"/>
      <c r="AB659" s="124"/>
      <c r="AC659" s="280"/>
      <c r="AD659" s="280"/>
      <c r="AE659" s="124"/>
      <c r="AF659" s="124"/>
      <c r="AG659" s="375"/>
      <c r="AI659" s="124">
        <v>4</v>
      </c>
      <c r="AJ659" s="373"/>
      <c r="AK659" s="31"/>
      <c r="AL659" s="32"/>
      <c r="AM659" s="227"/>
      <c r="AN659" s="227"/>
      <c r="AO659" s="227"/>
      <c r="AP659" s="227"/>
      <c r="AQ659" s="227"/>
      <c r="AR659" s="124"/>
      <c r="AS659" s="124"/>
      <c r="AT659" s="124"/>
      <c r="AU659" s="124"/>
      <c r="AV659" s="375"/>
      <c r="AX659" s="124">
        <v>4</v>
      </c>
      <c r="AY659" s="373"/>
      <c r="AZ659" s="229"/>
      <c r="BA659" s="32" t="s">
        <v>1492</v>
      </c>
      <c r="BB659" s="124"/>
      <c r="BC659" s="124">
        <v>100</v>
      </c>
      <c r="BD659" s="124"/>
      <c r="BE659" s="124"/>
      <c r="BF659" s="124"/>
      <c r="BG659" s="271"/>
      <c r="BH659" s="271"/>
      <c r="BI659" s="124"/>
      <c r="BJ659" s="124"/>
      <c r="BK659" s="375"/>
      <c r="BM659" s="124">
        <v>4</v>
      </c>
      <c r="BN659" s="373"/>
      <c r="BO659" s="31"/>
      <c r="BP659" s="32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377"/>
      <c r="CB659" s="124">
        <v>4</v>
      </c>
      <c r="CC659" s="373"/>
      <c r="CD659" s="229"/>
      <c r="CE659" s="240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377"/>
    </row>
    <row r="660" spans="1:93" ht="30" hidden="1">
      <c r="A660" s="124">
        <v>5</v>
      </c>
      <c r="B660" s="368"/>
      <c r="C660" s="31" t="s">
        <v>643</v>
      </c>
      <c r="D660" s="32" t="s">
        <v>644</v>
      </c>
      <c r="E660" s="124"/>
      <c r="F660" s="124">
        <v>23</v>
      </c>
      <c r="G660" s="124"/>
      <c r="H660" s="124"/>
      <c r="I660" s="124"/>
      <c r="J660" s="124"/>
      <c r="K660" s="124"/>
      <c r="L660" s="124"/>
      <c r="M660" s="124"/>
      <c r="N660" s="124"/>
      <c r="O660" s="124"/>
      <c r="P660" s="373"/>
      <c r="R660" s="124">
        <v>5</v>
      </c>
      <c r="S660" s="368"/>
      <c r="T660" s="31" t="s">
        <v>425</v>
      </c>
      <c r="U660" s="32" t="s">
        <v>426</v>
      </c>
      <c r="V660" s="124"/>
      <c r="W660" s="124">
        <v>40</v>
      </c>
      <c r="X660" s="124"/>
      <c r="Y660" s="124"/>
      <c r="Z660" s="124"/>
      <c r="AA660" s="124"/>
      <c r="AB660" s="124"/>
      <c r="AC660" s="280"/>
      <c r="AD660" s="280"/>
      <c r="AE660" s="124"/>
      <c r="AF660" s="124"/>
      <c r="AG660" s="375"/>
      <c r="AI660" s="124">
        <v>5</v>
      </c>
      <c r="AJ660" s="373"/>
      <c r="AK660" s="31"/>
      <c r="AL660" s="32"/>
      <c r="AM660" s="227"/>
      <c r="AN660" s="227"/>
      <c r="AO660" s="227"/>
      <c r="AP660" s="227"/>
      <c r="AQ660" s="227"/>
      <c r="AR660" s="124"/>
      <c r="AS660" s="124"/>
      <c r="AT660" s="124"/>
      <c r="AU660" s="124"/>
      <c r="AV660" s="375"/>
      <c r="AX660" s="124">
        <v>5</v>
      </c>
      <c r="AY660" s="373"/>
      <c r="AZ660" s="31" t="s">
        <v>148</v>
      </c>
      <c r="BA660" s="32" t="s">
        <v>149</v>
      </c>
      <c r="BB660" s="124"/>
      <c r="BC660" s="124">
        <v>60</v>
      </c>
      <c r="BD660" s="124"/>
      <c r="BE660" s="124"/>
      <c r="BF660" s="124"/>
      <c r="BG660" s="271"/>
      <c r="BH660" s="271"/>
      <c r="BI660" s="124"/>
      <c r="BJ660" s="124"/>
      <c r="BK660" s="375"/>
      <c r="BM660" s="124">
        <v>5</v>
      </c>
      <c r="BN660" s="373"/>
      <c r="BO660" s="31"/>
      <c r="BP660" s="32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377"/>
      <c r="CB660" s="124">
        <v>5</v>
      </c>
      <c r="CC660" s="373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377"/>
    </row>
    <row r="661" spans="1:93" hidden="1">
      <c r="A661" s="124">
        <v>6</v>
      </c>
      <c r="B661" s="368"/>
      <c r="C661" s="31" t="s">
        <v>647</v>
      </c>
      <c r="D661" s="32" t="s">
        <v>648</v>
      </c>
      <c r="E661" s="124"/>
      <c r="F661" s="124">
        <v>4</v>
      </c>
      <c r="G661" s="124"/>
      <c r="H661" s="124"/>
      <c r="I661" s="124"/>
      <c r="J661" s="124"/>
      <c r="K661" s="124"/>
      <c r="L661" s="124"/>
      <c r="M661" s="124"/>
      <c r="N661" s="124"/>
      <c r="O661" s="124"/>
      <c r="P661" s="373"/>
      <c r="R661" s="124">
        <v>6</v>
      </c>
      <c r="S661" s="368"/>
      <c r="T661" s="229"/>
      <c r="U661" s="232"/>
      <c r="V661" s="124"/>
      <c r="W661" s="124"/>
      <c r="X661" s="124"/>
      <c r="Y661" s="124"/>
      <c r="Z661" s="124"/>
      <c r="AA661" s="124"/>
      <c r="AB661" s="124"/>
      <c r="AC661" s="280"/>
      <c r="AD661" s="280"/>
      <c r="AE661" s="124"/>
      <c r="AF661" s="124"/>
      <c r="AG661" s="375"/>
      <c r="AI661" s="124">
        <v>6</v>
      </c>
      <c r="AJ661" s="373"/>
      <c r="AK661" s="31"/>
      <c r="AL661" s="32"/>
      <c r="AM661" s="227"/>
      <c r="AN661" s="227"/>
      <c r="AO661" s="227"/>
      <c r="AP661" s="227"/>
      <c r="AQ661" s="227"/>
      <c r="AR661" s="124"/>
      <c r="AS661" s="124"/>
      <c r="AT661" s="124"/>
      <c r="AU661" s="124"/>
      <c r="AV661" s="375"/>
      <c r="AX661" s="124">
        <v>6</v>
      </c>
      <c r="AY661" s="373"/>
      <c r="AZ661" s="229"/>
      <c r="BA661" s="229"/>
      <c r="BB661" s="124"/>
      <c r="BC661" s="124"/>
      <c r="BD661" s="124"/>
      <c r="BE661" s="124"/>
      <c r="BF661" s="124"/>
      <c r="BG661" s="271"/>
      <c r="BH661" s="271"/>
      <c r="BI661" s="124"/>
      <c r="BJ661" s="124"/>
      <c r="BK661" s="375"/>
      <c r="BM661" s="124">
        <v>6</v>
      </c>
      <c r="BN661" s="373"/>
      <c r="BO661" s="124"/>
      <c r="BP661" s="229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377"/>
      <c r="CB661" s="124">
        <v>6</v>
      </c>
      <c r="CC661" s="373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377"/>
    </row>
    <row r="662" spans="1:93" hidden="1">
      <c r="A662" s="124">
        <v>7</v>
      </c>
      <c r="B662" s="368"/>
      <c r="C662" s="31"/>
      <c r="D662" s="32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373"/>
      <c r="R662" s="124">
        <v>7</v>
      </c>
      <c r="S662" s="368"/>
      <c r="T662" s="229"/>
      <c r="U662" s="232"/>
      <c r="V662" s="124"/>
      <c r="W662" s="124"/>
      <c r="X662" s="124"/>
      <c r="Y662" s="124"/>
      <c r="Z662" s="124"/>
      <c r="AA662" s="124"/>
      <c r="AB662" s="124"/>
      <c r="AC662" s="280"/>
      <c r="AD662" s="280"/>
      <c r="AE662" s="124"/>
      <c r="AF662" s="124"/>
      <c r="AG662" s="375"/>
      <c r="AI662" s="124">
        <v>7</v>
      </c>
      <c r="AJ662" s="373"/>
      <c r="AK662" s="124"/>
      <c r="AL662" s="32"/>
      <c r="AM662" s="227"/>
      <c r="AN662" s="227"/>
      <c r="AO662" s="227"/>
      <c r="AP662" s="227"/>
      <c r="AQ662" s="227"/>
      <c r="AR662" s="124"/>
      <c r="AS662" s="124"/>
      <c r="AT662" s="124"/>
      <c r="AU662" s="124"/>
      <c r="AV662" s="375"/>
      <c r="AX662" s="124">
        <v>7</v>
      </c>
      <c r="AY662" s="373"/>
      <c r="AZ662" s="233"/>
      <c r="BA662" s="229"/>
      <c r="BB662" s="124"/>
      <c r="BC662" s="124"/>
      <c r="BD662" s="124"/>
      <c r="BE662" s="124"/>
      <c r="BF662" s="124"/>
      <c r="BG662" s="271"/>
      <c r="BH662" s="271"/>
      <c r="BI662" s="124"/>
      <c r="BJ662" s="124"/>
      <c r="BK662" s="375"/>
      <c r="BM662" s="124">
        <v>7</v>
      </c>
      <c r="BN662" s="373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377"/>
      <c r="CB662" s="124">
        <v>7</v>
      </c>
      <c r="CC662" s="373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377"/>
    </row>
    <row r="663" spans="1:93" hidden="1">
      <c r="A663" s="124">
        <v>8</v>
      </c>
      <c r="B663" s="368"/>
      <c r="C663" s="31"/>
      <c r="D663" s="32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373"/>
      <c r="R663" s="124">
        <v>8</v>
      </c>
      <c r="S663" s="368"/>
      <c r="T663" s="233"/>
      <c r="U663" s="232"/>
      <c r="V663" s="124"/>
      <c r="W663" s="124"/>
      <c r="X663" s="124"/>
      <c r="Y663" s="124"/>
      <c r="Z663" s="124"/>
      <c r="AA663" s="124"/>
      <c r="AB663" s="124"/>
      <c r="AC663" s="280"/>
      <c r="AD663" s="280"/>
      <c r="AE663" s="124"/>
      <c r="AF663" s="124"/>
      <c r="AG663" s="375"/>
      <c r="AI663" s="124">
        <v>8</v>
      </c>
      <c r="AJ663" s="373"/>
      <c r="AK663" s="31"/>
      <c r="AL663" s="32"/>
      <c r="AM663" s="227"/>
      <c r="AN663" s="227"/>
      <c r="AO663" s="227"/>
      <c r="AP663" s="227"/>
      <c r="AQ663" s="227"/>
      <c r="AR663" s="124"/>
      <c r="AS663" s="124"/>
      <c r="AT663" s="124"/>
      <c r="AU663" s="124"/>
      <c r="AV663" s="375"/>
      <c r="AX663" s="124">
        <v>8</v>
      </c>
      <c r="AY663" s="373"/>
      <c r="AZ663" s="272"/>
      <c r="BA663" s="229"/>
      <c r="BB663" s="124"/>
      <c r="BC663" s="124"/>
      <c r="BD663" s="124"/>
      <c r="BE663" s="124"/>
      <c r="BF663" s="124"/>
      <c r="BG663" s="271"/>
      <c r="BH663" s="271"/>
      <c r="BI663" s="124"/>
      <c r="BJ663" s="124"/>
      <c r="BK663" s="375"/>
      <c r="BM663" s="124">
        <v>8</v>
      </c>
      <c r="BN663" s="373"/>
      <c r="BO663" s="229"/>
      <c r="BP663" s="229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377"/>
      <c r="CB663" s="124">
        <v>8</v>
      </c>
      <c r="CC663" s="373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377"/>
    </row>
    <row r="664" spans="1:93" hidden="1">
      <c r="A664" s="124">
        <v>9</v>
      </c>
      <c r="B664" s="368"/>
      <c r="C664" s="31"/>
      <c r="D664" s="32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373"/>
      <c r="R664" s="124">
        <v>9</v>
      </c>
      <c r="S664" s="368"/>
      <c r="T664" s="229"/>
      <c r="U664" s="229"/>
      <c r="V664" s="124"/>
      <c r="W664" s="124"/>
      <c r="X664" s="124"/>
      <c r="Y664" s="124"/>
      <c r="Z664" s="124"/>
      <c r="AA664" s="124"/>
      <c r="AB664" s="124"/>
      <c r="AC664" s="280"/>
      <c r="AD664" s="280"/>
      <c r="AE664" s="124"/>
      <c r="AF664" s="124"/>
      <c r="AG664" s="375"/>
      <c r="AI664" s="124">
        <v>9</v>
      </c>
      <c r="AJ664" s="373"/>
      <c r="AK664" s="31"/>
      <c r="AL664" s="32"/>
      <c r="AM664" s="227"/>
      <c r="AN664" s="227"/>
      <c r="AO664" s="227"/>
      <c r="AP664" s="227"/>
      <c r="AQ664" s="227"/>
      <c r="AR664" s="124"/>
      <c r="AS664" s="124"/>
      <c r="AT664" s="124"/>
      <c r="AU664" s="124"/>
      <c r="AV664" s="375"/>
      <c r="AX664" s="124">
        <v>9</v>
      </c>
      <c r="AY664" s="373"/>
      <c r="AZ664" s="229"/>
      <c r="BA664" s="284"/>
      <c r="BB664" s="124"/>
      <c r="BC664" s="124"/>
      <c r="BD664" s="124"/>
      <c r="BE664" s="124"/>
      <c r="BF664" s="124"/>
      <c r="BG664" s="271"/>
      <c r="BH664" s="271"/>
      <c r="BI664" s="124"/>
      <c r="BJ664" s="124"/>
      <c r="BK664" s="375"/>
      <c r="BM664" s="124">
        <v>9</v>
      </c>
      <c r="BN664" s="373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377"/>
      <c r="CB664" s="124">
        <v>9</v>
      </c>
      <c r="CC664" s="373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377"/>
    </row>
    <row r="665" spans="1:93" hidden="1">
      <c r="A665" s="124">
        <v>10</v>
      </c>
      <c r="B665" s="368"/>
      <c r="C665" s="124"/>
      <c r="D665" s="32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373"/>
      <c r="R665" s="124">
        <v>10</v>
      </c>
      <c r="S665" s="368"/>
      <c r="T665" s="229"/>
      <c r="U665" s="229"/>
      <c r="V665" s="124"/>
      <c r="W665" s="124"/>
      <c r="X665" s="124"/>
      <c r="Y665" s="124"/>
      <c r="Z665" s="124"/>
      <c r="AA665" s="124"/>
      <c r="AB665" s="124"/>
      <c r="AC665" s="280"/>
      <c r="AD665" s="280"/>
      <c r="AE665" s="124"/>
      <c r="AF665" s="124"/>
      <c r="AG665" s="375"/>
      <c r="AI665" s="124">
        <v>10</v>
      </c>
      <c r="AJ665" s="373"/>
      <c r="AK665" s="124"/>
      <c r="AL665" s="124"/>
      <c r="AM665" s="227"/>
      <c r="AN665" s="227"/>
      <c r="AO665" s="227"/>
      <c r="AP665" s="227"/>
      <c r="AQ665" s="227"/>
      <c r="AR665" s="124"/>
      <c r="AS665" s="124"/>
      <c r="AT665" s="124"/>
      <c r="AU665" s="124"/>
      <c r="AV665" s="375"/>
      <c r="AX665" s="124">
        <v>10</v>
      </c>
      <c r="AY665" s="373"/>
      <c r="AZ665" s="229"/>
      <c r="BA665" s="268"/>
      <c r="BB665" s="124"/>
      <c r="BC665" s="124"/>
      <c r="BD665" s="124"/>
      <c r="BE665" s="124"/>
      <c r="BF665" s="124"/>
      <c r="BG665" s="271"/>
      <c r="BH665" s="271"/>
      <c r="BI665" s="124"/>
      <c r="BJ665" s="124"/>
      <c r="BK665" s="375"/>
      <c r="BM665" s="124">
        <v>10</v>
      </c>
      <c r="BN665" s="373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377"/>
      <c r="CB665" s="124">
        <v>10</v>
      </c>
      <c r="CC665" s="373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377"/>
    </row>
    <row r="666" spans="1:93" hidden="1">
      <c r="A666" s="124">
        <v>11</v>
      </c>
      <c r="B666" s="368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373"/>
      <c r="R666" s="124">
        <v>11</v>
      </c>
      <c r="S666" s="368"/>
      <c r="T666" s="233"/>
      <c r="U666" s="232"/>
      <c r="V666" s="124"/>
      <c r="W666" s="124"/>
      <c r="X666" s="124"/>
      <c r="Y666" s="124"/>
      <c r="Z666" s="124"/>
      <c r="AA666" s="124"/>
      <c r="AB666" s="124"/>
      <c r="AC666" s="280"/>
      <c r="AD666" s="280"/>
      <c r="AE666" s="124"/>
      <c r="AF666" s="124"/>
      <c r="AG666" s="375"/>
      <c r="AI666" s="124">
        <v>11</v>
      </c>
      <c r="AJ666" s="373"/>
      <c r="AK666" s="124"/>
      <c r="AL666" s="124"/>
      <c r="AM666" s="227"/>
      <c r="AN666" s="227"/>
      <c r="AO666" s="227"/>
      <c r="AP666" s="227"/>
      <c r="AQ666" s="227"/>
      <c r="AR666" s="124"/>
      <c r="AS666" s="124"/>
      <c r="AT666" s="124"/>
      <c r="AU666" s="124"/>
      <c r="AV666" s="375"/>
      <c r="AX666" s="124">
        <v>11</v>
      </c>
      <c r="AY666" s="373"/>
      <c r="AZ666" s="124"/>
      <c r="BA666" s="124"/>
      <c r="BB666" s="124"/>
      <c r="BC666" s="124"/>
      <c r="BD666" s="124"/>
      <c r="BE666" s="124"/>
      <c r="BF666" s="124"/>
      <c r="BG666" s="271"/>
      <c r="BH666" s="271"/>
      <c r="BI666" s="124"/>
      <c r="BJ666" s="124"/>
      <c r="BK666" s="375"/>
      <c r="BM666" s="124">
        <v>11</v>
      </c>
      <c r="BN666" s="373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377"/>
      <c r="CB666" s="124">
        <v>11</v>
      </c>
      <c r="CC666" s="373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377"/>
    </row>
    <row r="667" spans="1:93" hidden="1">
      <c r="A667" s="124">
        <v>12</v>
      </c>
      <c r="B667" s="368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373"/>
      <c r="R667" s="124">
        <v>12</v>
      </c>
      <c r="S667" s="368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280"/>
      <c r="AD667" s="280"/>
      <c r="AE667" s="124"/>
      <c r="AF667" s="124"/>
      <c r="AG667" s="375"/>
      <c r="AI667" s="124">
        <v>12</v>
      </c>
      <c r="AJ667" s="373"/>
      <c r="AK667" s="124"/>
      <c r="AL667" s="124"/>
      <c r="AM667" s="227"/>
      <c r="AN667" s="227"/>
      <c r="AO667" s="227"/>
      <c r="AP667" s="227"/>
      <c r="AQ667" s="227"/>
      <c r="AR667" s="124"/>
      <c r="AS667" s="124"/>
      <c r="AT667" s="124"/>
      <c r="AU667" s="124"/>
      <c r="AV667" s="375"/>
      <c r="AX667" s="124">
        <v>12</v>
      </c>
      <c r="AY667" s="373"/>
      <c r="AZ667" s="124"/>
      <c r="BA667" s="124"/>
      <c r="BB667" s="124"/>
      <c r="BC667" s="124"/>
      <c r="BD667" s="124"/>
      <c r="BE667" s="124"/>
      <c r="BF667" s="124"/>
      <c r="BG667" s="271"/>
      <c r="BH667" s="271"/>
      <c r="BI667" s="124"/>
      <c r="BJ667" s="124"/>
      <c r="BK667" s="375"/>
      <c r="BM667" s="124">
        <v>12</v>
      </c>
      <c r="BN667" s="373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377"/>
      <c r="CB667" s="124">
        <v>12</v>
      </c>
      <c r="CC667" s="373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377"/>
    </row>
    <row r="668" spans="1:93" hidden="1">
      <c r="A668" s="124">
        <v>13</v>
      </c>
      <c r="B668" s="368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373"/>
      <c r="R668" s="124">
        <v>13</v>
      </c>
      <c r="S668" s="368"/>
      <c r="T668" s="229"/>
      <c r="U668" s="229"/>
      <c r="V668" s="124"/>
      <c r="W668" s="124"/>
      <c r="X668" s="124"/>
      <c r="Y668" s="124"/>
      <c r="Z668" s="124"/>
      <c r="AA668" s="124"/>
      <c r="AB668" s="124"/>
      <c r="AC668" s="280"/>
      <c r="AD668" s="280"/>
      <c r="AE668" s="124"/>
      <c r="AF668" s="124"/>
      <c r="AG668" s="375"/>
      <c r="AI668" s="124">
        <v>13</v>
      </c>
      <c r="AJ668" s="373"/>
      <c r="AK668" s="124"/>
      <c r="AL668" s="124"/>
      <c r="AM668" s="227"/>
      <c r="AN668" s="227"/>
      <c r="AO668" s="227"/>
      <c r="AP668" s="227"/>
      <c r="AQ668" s="227"/>
      <c r="AR668" s="124"/>
      <c r="AS668" s="124"/>
      <c r="AT668" s="124"/>
      <c r="AU668" s="124"/>
      <c r="AV668" s="375"/>
      <c r="AX668" s="124">
        <v>13</v>
      </c>
      <c r="AY668" s="373"/>
      <c r="AZ668" s="124"/>
      <c r="BA668" s="124"/>
      <c r="BB668" s="124"/>
      <c r="BC668" s="124"/>
      <c r="BD668" s="124"/>
      <c r="BE668" s="124"/>
      <c r="BF668" s="124"/>
      <c r="BG668" s="271"/>
      <c r="BH668" s="271"/>
      <c r="BI668" s="124"/>
      <c r="BJ668" s="124"/>
      <c r="BK668" s="375"/>
      <c r="BM668" s="124">
        <v>13</v>
      </c>
      <c r="BN668" s="373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377"/>
      <c r="CB668" s="124">
        <v>13</v>
      </c>
      <c r="CC668" s="373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377"/>
    </row>
    <row r="669" spans="1:93" hidden="1">
      <c r="A669" s="124">
        <v>14</v>
      </c>
      <c r="B669" s="368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373"/>
      <c r="R669" s="124">
        <v>14</v>
      </c>
      <c r="S669" s="368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280"/>
      <c r="AD669" s="280"/>
      <c r="AE669" s="124"/>
      <c r="AF669" s="124"/>
      <c r="AG669" s="375"/>
      <c r="AI669" s="124">
        <v>14</v>
      </c>
      <c r="AJ669" s="373"/>
      <c r="AK669" s="124"/>
      <c r="AL669" s="124"/>
      <c r="AM669" s="227"/>
      <c r="AN669" s="227"/>
      <c r="AO669" s="227"/>
      <c r="AP669" s="227"/>
      <c r="AQ669" s="227"/>
      <c r="AR669" s="124"/>
      <c r="AS669" s="124"/>
      <c r="AT669" s="124"/>
      <c r="AU669" s="124"/>
      <c r="AV669" s="375"/>
      <c r="AX669" s="124">
        <v>14</v>
      </c>
      <c r="AY669" s="373"/>
      <c r="AZ669" s="124"/>
      <c r="BA669" s="124"/>
      <c r="BB669" s="124"/>
      <c r="BC669" s="124"/>
      <c r="BD669" s="124"/>
      <c r="BE669" s="124"/>
      <c r="BF669" s="124"/>
      <c r="BG669" s="271"/>
      <c r="BH669" s="271"/>
      <c r="BI669" s="124"/>
      <c r="BJ669" s="124"/>
      <c r="BK669" s="375"/>
      <c r="BM669" s="124">
        <v>14</v>
      </c>
      <c r="BN669" s="373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377"/>
      <c r="CB669" s="124">
        <v>14</v>
      </c>
      <c r="CC669" s="373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377"/>
    </row>
    <row r="670" spans="1:93" hidden="1">
      <c r="A670" s="124">
        <v>15</v>
      </c>
      <c r="B670" s="368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373"/>
      <c r="R670" s="124">
        <v>15</v>
      </c>
      <c r="S670" s="368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280"/>
      <c r="AD670" s="280"/>
      <c r="AE670" s="124"/>
      <c r="AF670" s="124"/>
      <c r="AG670" s="376"/>
      <c r="AI670" s="124">
        <v>15</v>
      </c>
      <c r="AJ670" s="373"/>
      <c r="AK670" s="124"/>
      <c r="AL670" s="124"/>
      <c r="AM670" s="227"/>
      <c r="AN670" s="227"/>
      <c r="AO670" s="227"/>
      <c r="AP670" s="227"/>
      <c r="AQ670" s="227"/>
      <c r="AR670" s="124"/>
      <c r="AS670" s="124"/>
      <c r="AT670" s="124"/>
      <c r="AU670" s="124"/>
      <c r="AV670" s="376"/>
      <c r="AX670" s="124">
        <v>15</v>
      </c>
      <c r="AY670" s="373"/>
      <c r="AZ670" s="124"/>
      <c r="BA670" s="124"/>
      <c r="BB670" s="124"/>
      <c r="BC670" s="124"/>
      <c r="BD670" s="124"/>
      <c r="BE670" s="124"/>
      <c r="BF670" s="124"/>
      <c r="BG670" s="271"/>
      <c r="BH670" s="271"/>
      <c r="BI670" s="124"/>
      <c r="BJ670" s="124"/>
      <c r="BK670" s="376"/>
      <c r="BM670" s="124">
        <v>15</v>
      </c>
      <c r="BN670" s="373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377"/>
      <c r="CB670" s="124">
        <v>15</v>
      </c>
      <c r="CC670" s="373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377"/>
    </row>
    <row r="671" spans="1:93" ht="15.75">
      <c r="A671" s="363" t="s">
        <v>1381</v>
      </c>
      <c r="B671" s="363"/>
      <c r="C671" s="124" t="s">
        <v>1382</v>
      </c>
      <c r="D671" s="230" t="e">
        <f>F671/N671</f>
        <v>#DIV/0!</v>
      </c>
      <c r="E671" s="220">
        <f>SUM(E656:E670)</f>
        <v>318</v>
      </c>
      <c r="F671" s="220">
        <f>SUM(F656:F670)</f>
        <v>305</v>
      </c>
      <c r="G671" s="220">
        <f>SUM(G656:G670)</f>
        <v>0</v>
      </c>
      <c r="H671" s="220">
        <f>SUM(H656:H670)</f>
        <v>0</v>
      </c>
      <c r="I671" s="124"/>
      <c r="J671" s="124">
        <f>SUM(J656:J670)</f>
        <v>0</v>
      </c>
      <c r="K671" s="124">
        <f>SUM(K656:K670)</f>
        <v>0</v>
      </c>
      <c r="L671" s="225">
        <f>IF(F671=0,0,(F671/E671*100))</f>
        <v>95.911949685534594</v>
      </c>
      <c r="M671" s="225">
        <f>IF(K671=0,0,(K671/J671*100))</f>
        <v>0</v>
      </c>
      <c r="N671" s="124"/>
      <c r="O671" s="124"/>
      <c r="P671" s="124"/>
      <c r="R671" s="363" t="s">
        <v>1381</v>
      </c>
      <c r="S671" s="363"/>
      <c r="T671" s="124" t="s">
        <v>1382</v>
      </c>
      <c r="U671" s="230" t="e">
        <f>W671/AE671</f>
        <v>#DIV/0!</v>
      </c>
      <c r="V671" s="220">
        <f>SUM(V656:V670)</f>
        <v>240</v>
      </c>
      <c r="W671" s="220">
        <f>SUM(W656:W670)</f>
        <v>254</v>
      </c>
      <c r="X671" s="220">
        <f>SUM(X656:X670)</f>
        <v>0</v>
      </c>
      <c r="Y671" s="220">
        <f>SUM(Y656:Y670)</f>
        <v>0</v>
      </c>
      <c r="Z671" s="220"/>
      <c r="AA671" s="220">
        <f>SUM(AA656:AA670)</f>
        <v>0</v>
      </c>
      <c r="AB671" s="220">
        <f>SUM(AB656:AB670)</f>
        <v>0</v>
      </c>
      <c r="AC671" s="281">
        <f>IF(W671=0,0,(W671/V671*100))</f>
        <v>105.83333333333333</v>
      </c>
      <c r="AD671" s="281">
        <f>IF(AB671=0,0,(AB671/AA671*100))</f>
        <v>0</v>
      </c>
      <c r="AE671" s="220"/>
      <c r="AF671" s="220"/>
      <c r="AG671" s="124"/>
      <c r="AI671" s="377" t="s">
        <v>1381</v>
      </c>
      <c r="AJ671" s="377"/>
      <c r="AK671" s="124"/>
      <c r="AL671" s="124"/>
      <c r="AM671" s="227">
        <f>SUM(AM656:AM670)</f>
        <v>240</v>
      </c>
      <c r="AN671" s="227">
        <f>SUM(AN656:AN670)</f>
        <v>148</v>
      </c>
      <c r="AO671" s="227"/>
      <c r="AP671" s="227">
        <f>SUM(AP656:AP670)</f>
        <v>0</v>
      </c>
      <c r="AQ671" s="227">
        <f>SUM(AQ656:AQ670)</f>
        <v>0</v>
      </c>
      <c r="AR671" s="225">
        <f>IF(AN671=0,0,(AN671/AM671*100))</f>
        <v>61.666666666666671</v>
      </c>
      <c r="AS671" s="225">
        <f>IF(AQ671=0,0,(AQ671/AP671*100))</f>
        <v>0</v>
      </c>
      <c r="AT671" s="124">
        <v>6</v>
      </c>
      <c r="AU671" s="124">
        <v>0</v>
      </c>
      <c r="AV671" s="124"/>
      <c r="AX671" s="377" t="s">
        <v>1381</v>
      </c>
      <c r="AY671" s="377"/>
      <c r="AZ671" s="124" t="s">
        <v>1382</v>
      </c>
      <c r="BA671" s="230">
        <f>BC671/BI671</f>
        <v>34.166666666666664</v>
      </c>
      <c r="BB671" s="124">
        <f>SUM(BB656:BB670)</f>
        <v>250</v>
      </c>
      <c r="BC671" s="124">
        <f>SUM(BC656:BC670)</f>
        <v>205</v>
      </c>
      <c r="BD671" s="124"/>
      <c r="BE671" s="124">
        <f>SUM(BE656:BE670)</f>
        <v>0</v>
      </c>
      <c r="BF671" s="124">
        <f>SUM(BF656:BF670)</f>
        <v>0</v>
      </c>
      <c r="BG671" s="270">
        <f>IF(BC671=0,0,(BC671/BB671*100))</f>
        <v>82</v>
      </c>
      <c r="BH671" s="270">
        <f>IF(BF671=0,0,(BF671/BE671*100))</f>
        <v>0</v>
      </c>
      <c r="BI671" s="124">
        <v>6</v>
      </c>
      <c r="BJ671" s="124">
        <v>0</v>
      </c>
      <c r="BK671" s="124"/>
      <c r="BM671" s="377" t="s">
        <v>1381</v>
      </c>
      <c r="BN671" s="377"/>
      <c r="BO671" s="124"/>
      <c r="BP671" s="124"/>
      <c r="BQ671" s="124">
        <f>SUM(BQ656:BQ670)</f>
        <v>0</v>
      </c>
      <c r="BR671" s="124">
        <f>SUM(BR656:BR670)</f>
        <v>0</v>
      </c>
      <c r="BS671" s="124"/>
      <c r="BT671" s="124">
        <f>SUM(BT656:BT670)</f>
        <v>0</v>
      </c>
      <c r="BU671" s="124">
        <f>SUM(BU656:BU670)</f>
        <v>0</v>
      </c>
      <c r="BV671" s="225">
        <f>IF(BR671=0,0,(BR671/BQ671*100))</f>
        <v>0</v>
      </c>
      <c r="BW671" s="225">
        <f>IF(BU671=0,0,(BU671/BT671*100))</f>
        <v>0</v>
      </c>
      <c r="BX671" s="124"/>
      <c r="BY671" s="124"/>
      <c r="BZ671" s="124"/>
      <c r="CB671" s="377" t="s">
        <v>1381</v>
      </c>
      <c r="CC671" s="377"/>
      <c r="CD671" s="124"/>
      <c r="CE671" s="124"/>
      <c r="CF671" s="124">
        <f>SUM(CF656:CF670)</f>
        <v>0</v>
      </c>
      <c r="CG671" s="124">
        <f>SUM(CG656:CG670)</f>
        <v>0</v>
      </c>
      <c r="CH671" s="124"/>
      <c r="CI671" s="124">
        <f>SUM(CI656:CI670)</f>
        <v>0</v>
      </c>
      <c r="CJ671" s="124">
        <f>SUM(CJ656:CJ670)</f>
        <v>0</v>
      </c>
      <c r="CK671" s="225">
        <f>IF(CG671=0,0,(CG671/CF671*100))</f>
        <v>0</v>
      </c>
      <c r="CL671" s="225">
        <f>IF(CJ671=0,0,(CJ671/CI671*100))</f>
        <v>0</v>
      </c>
      <c r="CM671" s="124"/>
      <c r="CN671" s="124"/>
      <c r="CO671" s="124"/>
    </row>
    <row r="672" spans="1:93" ht="30">
      <c r="A672" s="124">
        <v>1</v>
      </c>
      <c r="B672" s="373" t="s">
        <v>1387</v>
      </c>
      <c r="C672" s="31" t="s">
        <v>457</v>
      </c>
      <c r="D672" s="32" t="s">
        <v>458</v>
      </c>
      <c r="E672" s="124">
        <v>100</v>
      </c>
      <c r="F672" s="124">
        <v>100</v>
      </c>
      <c r="G672" s="124"/>
      <c r="H672" s="124"/>
      <c r="I672" s="124"/>
      <c r="J672" s="124"/>
      <c r="K672" s="124"/>
      <c r="L672" s="124"/>
      <c r="M672" s="124"/>
      <c r="N672" s="124"/>
      <c r="O672" s="124"/>
      <c r="P672" s="374"/>
      <c r="R672" s="124">
        <v>1</v>
      </c>
      <c r="S672" s="368" t="s">
        <v>1387</v>
      </c>
      <c r="T672" s="31" t="s">
        <v>425</v>
      </c>
      <c r="U672" s="32" t="s">
        <v>426</v>
      </c>
      <c r="V672" s="124">
        <v>400</v>
      </c>
      <c r="W672" s="124">
        <v>316</v>
      </c>
      <c r="X672" s="124"/>
      <c r="Y672" s="124"/>
      <c r="Z672" s="124"/>
      <c r="AA672" s="124"/>
      <c r="AB672" s="124"/>
      <c r="AC672" s="280"/>
      <c r="AD672" s="280"/>
      <c r="AE672" s="124"/>
      <c r="AF672" s="124"/>
      <c r="AG672" s="374" t="s">
        <v>1488</v>
      </c>
      <c r="AI672" s="124">
        <v>1</v>
      </c>
      <c r="AJ672" s="373" t="s">
        <v>1387</v>
      </c>
      <c r="AK672" s="31" t="s">
        <v>457</v>
      </c>
      <c r="AL672" s="32" t="s">
        <v>458</v>
      </c>
      <c r="AM672" s="227">
        <v>100</v>
      </c>
      <c r="AN672" s="227"/>
      <c r="AO672" s="227"/>
      <c r="AP672" s="227"/>
      <c r="AQ672" s="227"/>
      <c r="AR672" s="124"/>
      <c r="AS672" s="124"/>
      <c r="AT672" s="124"/>
      <c r="AU672" s="124"/>
      <c r="AV672" s="377"/>
      <c r="AX672" s="124">
        <v>1</v>
      </c>
      <c r="AY672" s="373" t="s">
        <v>1387</v>
      </c>
      <c r="AZ672" s="31"/>
      <c r="BA672" s="32" t="s">
        <v>1492</v>
      </c>
      <c r="BB672" s="124">
        <v>200</v>
      </c>
      <c r="BC672" s="124">
        <v>200</v>
      </c>
      <c r="BD672" s="124"/>
      <c r="BE672" s="124"/>
      <c r="BF672" s="124"/>
      <c r="BG672" s="271"/>
      <c r="BH672" s="271"/>
      <c r="BI672" s="124"/>
      <c r="BJ672" s="124"/>
      <c r="BK672" s="374"/>
      <c r="BM672" s="124">
        <v>1</v>
      </c>
      <c r="BN672" s="373" t="s">
        <v>1387</v>
      </c>
      <c r="BO672" s="31"/>
      <c r="BP672" s="32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374"/>
      <c r="CB672" s="124">
        <v>1</v>
      </c>
      <c r="CC672" s="373" t="s">
        <v>1387</v>
      </c>
      <c r="CD672" s="229"/>
      <c r="CE672" s="229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377"/>
    </row>
    <row r="673" spans="1:93">
      <c r="A673" s="124">
        <v>2</v>
      </c>
      <c r="B673" s="373"/>
      <c r="C673" s="31" t="s">
        <v>643</v>
      </c>
      <c r="D673" s="32" t="s">
        <v>644</v>
      </c>
      <c r="E673" s="124">
        <v>7</v>
      </c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375"/>
      <c r="R673" s="124">
        <v>2</v>
      </c>
      <c r="S673" s="368"/>
      <c r="T673" s="31"/>
      <c r="U673" s="32"/>
      <c r="V673" s="124"/>
      <c r="W673" s="124"/>
      <c r="X673" s="124"/>
      <c r="Y673" s="124"/>
      <c r="Z673" s="124"/>
      <c r="AA673" s="124"/>
      <c r="AB673" s="124"/>
      <c r="AC673" s="280"/>
      <c r="AD673" s="280"/>
      <c r="AE673" s="124"/>
      <c r="AF673" s="124"/>
      <c r="AG673" s="375"/>
      <c r="AI673" s="124">
        <v>2</v>
      </c>
      <c r="AJ673" s="373"/>
      <c r="AK673" s="31" t="s">
        <v>227</v>
      </c>
      <c r="AL673" s="32" t="s">
        <v>228</v>
      </c>
      <c r="AM673" s="227">
        <v>30</v>
      </c>
      <c r="AN673" s="227">
        <v>30</v>
      </c>
      <c r="AO673" s="227"/>
      <c r="AP673" s="227"/>
      <c r="AQ673" s="227"/>
      <c r="AR673" s="124"/>
      <c r="AS673" s="124"/>
      <c r="AT673" s="124"/>
      <c r="AU673" s="124"/>
      <c r="AV673" s="377"/>
      <c r="AX673" s="124">
        <v>2</v>
      </c>
      <c r="AY673" s="373"/>
      <c r="AZ673" s="31" t="s">
        <v>233</v>
      </c>
      <c r="BA673" s="32" t="s">
        <v>234</v>
      </c>
      <c r="BB673" s="124">
        <v>40</v>
      </c>
      <c r="BC673" s="124">
        <v>40</v>
      </c>
      <c r="BD673" s="124"/>
      <c r="BE673" s="124"/>
      <c r="BF673" s="124"/>
      <c r="BG673" s="271"/>
      <c r="BH673" s="271"/>
      <c r="BI673" s="124"/>
      <c r="BJ673" s="124"/>
      <c r="BK673" s="375"/>
      <c r="BM673" s="124">
        <v>2</v>
      </c>
      <c r="BN673" s="373"/>
      <c r="BO673" s="31"/>
      <c r="BP673" s="32"/>
      <c r="BQ673" s="229"/>
      <c r="BR673" s="124"/>
      <c r="BS673" s="124"/>
      <c r="BT673" s="124"/>
      <c r="BU673" s="124"/>
      <c r="BV673" s="124"/>
      <c r="BW673" s="124"/>
      <c r="BX673" s="124"/>
      <c r="BY673" s="124"/>
      <c r="BZ673" s="375"/>
      <c r="CB673" s="124">
        <v>2</v>
      </c>
      <c r="CC673" s="373"/>
      <c r="CD673" s="229"/>
      <c r="CE673" s="229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377"/>
    </row>
    <row r="674" spans="1:93" hidden="1">
      <c r="A674" s="124">
        <v>3</v>
      </c>
      <c r="B674" s="373"/>
      <c r="C674" s="31" t="s">
        <v>645</v>
      </c>
      <c r="D674" s="32" t="s">
        <v>646</v>
      </c>
      <c r="E674" s="124">
        <v>19</v>
      </c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375"/>
      <c r="R674" s="124">
        <v>3</v>
      </c>
      <c r="S674" s="368"/>
      <c r="T674" s="31"/>
      <c r="U674" s="32"/>
      <c r="V674" s="124"/>
      <c r="W674" s="124"/>
      <c r="X674" s="124"/>
      <c r="Y674" s="124"/>
      <c r="Z674" s="124"/>
      <c r="AA674" s="124"/>
      <c r="AB674" s="124"/>
      <c r="AC674" s="280"/>
      <c r="AD674" s="280"/>
      <c r="AE674" s="124"/>
      <c r="AF674" s="124"/>
      <c r="AG674" s="375"/>
      <c r="AI674" s="124">
        <v>3</v>
      </c>
      <c r="AJ674" s="373"/>
      <c r="AK674" s="31" t="s">
        <v>236</v>
      </c>
      <c r="AL674" s="32" t="s">
        <v>237</v>
      </c>
      <c r="AM674" s="291">
        <v>20</v>
      </c>
      <c r="AN674" s="227">
        <v>20</v>
      </c>
      <c r="AO674" s="227"/>
      <c r="AP674" s="227"/>
      <c r="AQ674" s="227"/>
      <c r="AR674" s="124"/>
      <c r="AS674" s="124"/>
      <c r="AT674" s="124"/>
      <c r="AU674" s="124"/>
      <c r="AV674" s="377"/>
      <c r="AX674" s="124">
        <v>3</v>
      </c>
      <c r="AY674" s="373"/>
      <c r="AZ674" s="31" t="s">
        <v>238</v>
      </c>
      <c r="BA674" s="32" t="s">
        <v>239</v>
      </c>
      <c r="BB674" s="124">
        <v>12</v>
      </c>
      <c r="BC674" s="124">
        <v>12</v>
      </c>
      <c r="BD674" s="124"/>
      <c r="BE674" s="124"/>
      <c r="BF674" s="124"/>
      <c r="BG674" s="271"/>
      <c r="BH674" s="271"/>
      <c r="BI674" s="124"/>
      <c r="BJ674" s="124"/>
      <c r="BK674" s="375"/>
      <c r="BM674" s="124">
        <v>3</v>
      </c>
      <c r="BN674" s="373"/>
      <c r="BO674" s="268"/>
      <c r="BP674" s="32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375"/>
      <c r="CB674" s="124">
        <v>3</v>
      </c>
      <c r="CC674" s="373"/>
      <c r="CD674" s="233"/>
      <c r="CE674" s="229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377"/>
    </row>
    <row r="675" spans="1:93" hidden="1">
      <c r="A675" s="124">
        <v>4</v>
      </c>
      <c r="B675" s="373"/>
      <c r="C675" s="31" t="s">
        <v>647</v>
      </c>
      <c r="D675" s="32" t="s">
        <v>648</v>
      </c>
      <c r="E675" s="124">
        <v>40</v>
      </c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375"/>
      <c r="R675" s="124">
        <v>4</v>
      </c>
      <c r="S675" s="368"/>
      <c r="T675" s="31"/>
      <c r="U675" s="32"/>
      <c r="V675" s="124"/>
      <c r="W675" s="124"/>
      <c r="X675" s="124"/>
      <c r="Y675" s="124"/>
      <c r="Z675" s="124"/>
      <c r="AA675" s="124"/>
      <c r="AB675" s="124"/>
      <c r="AC675" s="280"/>
      <c r="AD675" s="280"/>
      <c r="AE675" s="124"/>
      <c r="AF675" s="124"/>
      <c r="AG675" s="375"/>
      <c r="AI675" s="124">
        <v>4</v>
      </c>
      <c r="AJ675" s="373"/>
      <c r="AK675" s="31" t="s">
        <v>240</v>
      </c>
      <c r="AL675" s="32" t="s">
        <v>241</v>
      </c>
      <c r="AM675" s="227">
        <v>20</v>
      </c>
      <c r="AN675" s="227">
        <v>20</v>
      </c>
      <c r="AO675" s="227"/>
      <c r="AP675" s="227"/>
      <c r="AQ675" s="227"/>
      <c r="AR675" s="124"/>
      <c r="AS675" s="124"/>
      <c r="AT675" s="124"/>
      <c r="AU675" s="124"/>
      <c r="AV675" s="377"/>
      <c r="AX675" s="124">
        <v>4</v>
      </c>
      <c r="AY675" s="373"/>
      <c r="AZ675" s="31" t="s">
        <v>244</v>
      </c>
      <c r="BA675" s="32" t="s">
        <v>245</v>
      </c>
      <c r="BB675" s="124">
        <v>70</v>
      </c>
      <c r="BC675" s="124"/>
      <c r="BD675" s="124"/>
      <c r="BE675" s="124"/>
      <c r="BF675" s="124"/>
      <c r="BG675" s="271"/>
      <c r="BH675" s="271"/>
      <c r="BI675" s="124"/>
      <c r="BJ675" s="124"/>
      <c r="BK675" s="375"/>
      <c r="BM675" s="124">
        <v>4</v>
      </c>
      <c r="BN675" s="373"/>
      <c r="BO675" s="229"/>
      <c r="BP675" s="292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375"/>
      <c r="CB675" s="124">
        <v>4</v>
      </c>
      <c r="CC675" s="373"/>
      <c r="CD675" s="229"/>
      <c r="CE675" s="229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377"/>
    </row>
    <row r="676" spans="1:93" ht="30" hidden="1">
      <c r="A676" s="124">
        <v>5</v>
      </c>
      <c r="B676" s="373"/>
      <c r="C676" s="31" t="s">
        <v>797</v>
      </c>
      <c r="D676" s="32" t="s">
        <v>798</v>
      </c>
      <c r="E676" s="124">
        <v>28</v>
      </c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375"/>
      <c r="R676" s="124">
        <v>5</v>
      </c>
      <c r="S676" s="368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280"/>
      <c r="AD676" s="280"/>
      <c r="AE676" s="124"/>
      <c r="AF676" s="124"/>
      <c r="AG676" s="375"/>
      <c r="AI676" s="124">
        <v>5</v>
      </c>
      <c r="AJ676" s="373"/>
      <c r="AK676" s="31" t="s">
        <v>242</v>
      </c>
      <c r="AL676" s="32" t="s">
        <v>243</v>
      </c>
      <c r="AM676" s="227">
        <v>30</v>
      </c>
      <c r="AN676" s="227">
        <v>30</v>
      </c>
      <c r="AO676" s="227"/>
      <c r="AP676" s="227"/>
      <c r="AQ676" s="227"/>
      <c r="AR676" s="124"/>
      <c r="AS676" s="124"/>
      <c r="AT676" s="124"/>
      <c r="AU676" s="124"/>
      <c r="AV676" s="377"/>
      <c r="AX676" s="124">
        <v>5</v>
      </c>
      <c r="AY676" s="373"/>
      <c r="AZ676" s="229"/>
      <c r="BA676" s="229"/>
      <c r="BB676" s="124"/>
      <c r="BC676" s="124"/>
      <c r="BD676" s="124"/>
      <c r="BE676" s="124"/>
      <c r="BF676" s="124"/>
      <c r="BG676" s="271"/>
      <c r="BH676" s="271"/>
      <c r="BI676" s="124"/>
      <c r="BJ676" s="124"/>
      <c r="BK676" s="375"/>
      <c r="BM676" s="124">
        <v>5</v>
      </c>
      <c r="BN676" s="373"/>
      <c r="BO676" s="233"/>
      <c r="BP676" s="233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375"/>
      <c r="CB676" s="124">
        <v>5</v>
      </c>
      <c r="CC676" s="373"/>
      <c r="CD676" s="233"/>
      <c r="CE676" s="233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377"/>
    </row>
    <row r="677" spans="1:93" hidden="1">
      <c r="A677" s="124">
        <v>6</v>
      </c>
      <c r="B677" s="373"/>
      <c r="C677" s="64" t="s">
        <v>998</v>
      </c>
      <c r="D677" s="65" t="s">
        <v>999</v>
      </c>
      <c r="E677" s="124">
        <v>50</v>
      </c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375"/>
      <c r="R677" s="124">
        <v>6</v>
      </c>
      <c r="S677" s="368"/>
      <c r="T677" s="31"/>
      <c r="U677" s="32"/>
      <c r="V677" s="124"/>
      <c r="W677" s="124"/>
      <c r="X677" s="124"/>
      <c r="Y677" s="124"/>
      <c r="Z677" s="124"/>
      <c r="AA677" s="124"/>
      <c r="AB677" s="124"/>
      <c r="AC677" s="280"/>
      <c r="AD677" s="280"/>
      <c r="AE677" s="124"/>
      <c r="AF677" s="124"/>
      <c r="AG677" s="375"/>
      <c r="AI677" s="124">
        <v>6</v>
      </c>
      <c r="AJ677" s="373"/>
      <c r="AK677" s="31" t="s">
        <v>244</v>
      </c>
      <c r="AL677" s="32" t="s">
        <v>245</v>
      </c>
      <c r="AM677" s="227">
        <v>70</v>
      </c>
      <c r="AN677" s="227"/>
      <c r="AO677" s="227"/>
      <c r="AP677" s="227"/>
      <c r="AQ677" s="227"/>
      <c r="AR677" s="124"/>
      <c r="AS677" s="124"/>
      <c r="AT677" s="124"/>
      <c r="AU677" s="124"/>
      <c r="AV677" s="377"/>
      <c r="AX677" s="124">
        <v>6</v>
      </c>
      <c r="AY677" s="373"/>
      <c r="AZ677" s="229"/>
      <c r="BA677" s="229"/>
      <c r="BB677" s="124"/>
      <c r="BC677" s="124"/>
      <c r="BD677" s="124"/>
      <c r="BE677" s="124"/>
      <c r="BF677" s="124"/>
      <c r="BG677" s="271"/>
      <c r="BH677" s="271"/>
      <c r="BI677" s="124"/>
      <c r="BJ677" s="124"/>
      <c r="BK677" s="375"/>
      <c r="BM677" s="124">
        <v>6</v>
      </c>
      <c r="BN677" s="373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375"/>
      <c r="CB677" s="124">
        <v>6</v>
      </c>
      <c r="CC677" s="373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377"/>
    </row>
    <row r="678" spans="1:93" ht="30" hidden="1">
      <c r="A678" s="124">
        <v>7</v>
      </c>
      <c r="B678" s="373"/>
      <c r="C678" s="124"/>
      <c r="D678" s="32" t="s">
        <v>1305</v>
      </c>
      <c r="E678" s="124">
        <v>20</v>
      </c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375"/>
      <c r="R678" s="124">
        <v>7</v>
      </c>
      <c r="S678" s="368"/>
      <c r="T678" s="31"/>
      <c r="U678" s="32"/>
      <c r="V678" s="124"/>
      <c r="W678" s="124"/>
      <c r="X678" s="124"/>
      <c r="Y678" s="124"/>
      <c r="Z678" s="124"/>
      <c r="AA678" s="124"/>
      <c r="AB678" s="124"/>
      <c r="AC678" s="280"/>
      <c r="AD678" s="280"/>
      <c r="AE678" s="124"/>
      <c r="AF678" s="124"/>
      <c r="AG678" s="375"/>
      <c r="AI678" s="124">
        <v>7</v>
      </c>
      <c r="AJ678" s="373"/>
      <c r="AK678" s="31" t="s">
        <v>688</v>
      </c>
      <c r="AL678" s="32" t="s">
        <v>690</v>
      </c>
      <c r="AM678" s="227"/>
      <c r="AN678" s="227">
        <v>46</v>
      </c>
      <c r="AO678" s="227"/>
      <c r="AP678" s="227"/>
      <c r="AQ678" s="227"/>
      <c r="AR678" s="124"/>
      <c r="AS678" s="124"/>
      <c r="AT678" s="124"/>
      <c r="AU678" s="124"/>
      <c r="AV678" s="377"/>
      <c r="AX678" s="124">
        <v>7</v>
      </c>
      <c r="AY678" s="373"/>
      <c r="AZ678" s="229"/>
      <c r="BA678" s="229"/>
      <c r="BB678" s="124"/>
      <c r="BC678" s="124"/>
      <c r="BD678" s="124"/>
      <c r="BE678" s="124"/>
      <c r="BF678" s="124"/>
      <c r="BG678" s="271"/>
      <c r="BH678" s="271"/>
      <c r="BI678" s="124"/>
      <c r="BJ678" s="124"/>
      <c r="BK678" s="375"/>
      <c r="BM678" s="124">
        <v>7</v>
      </c>
      <c r="BN678" s="373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375"/>
      <c r="CB678" s="124">
        <v>7</v>
      </c>
      <c r="CC678" s="373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377"/>
    </row>
    <row r="679" spans="1:93" hidden="1">
      <c r="A679" s="124">
        <v>8</v>
      </c>
      <c r="B679" s="373"/>
      <c r="C679" s="31" t="s">
        <v>499</v>
      </c>
      <c r="D679" s="32" t="s">
        <v>500</v>
      </c>
      <c r="E679" s="124">
        <v>20</v>
      </c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375"/>
      <c r="R679" s="124">
        <v>8</v>
      </c>
      <c r="S679" s="368"/>
      <c r="T679" s="31"/>
      <c r="U679" s="32"/>
      <c r="V679" s="124"/>
      <c r="W679" s="124"/>
      <c r="X679" s="124"/>
      <c r="Y679" s="124"/>
      <c r="Z679" s="124"/>
      <c r="AA679" s="124"/>
      <c r="AB679" s="124"/>
      <c r="AC679" s="280"/>
      <c r="AD679" s="280"/>
      <c r="AE679" s="124"/>
      <c r="AF679" s="124"/>
      <c r="AG679" s="375"/>
      <c r="AI679" s="124">
        <v>8</v>
      </c>
      <c r="AJ679" s="373"/>
      <c r="AK679" s="229"/>
      <c r="AL679" s="229"/>
      <c r="AM679" s="227"/>
      <c r="AN679" s="227"/>
      <c r="AO679" s="227"/>
      <c r="AP679" s="227"/>
      <c r="AQ679" s="227"/>
      <c r="AR679" s="124"/>
      <c r="AS679" s="124"/>
      <c r="AT679" s="124"/>
      <c r="AU679" s="124"/>
      <c r="AV679" s="377"/>
      <c r="AX679" s="124">
        <v>8</v>
      </c>
      <c r="AY679" s="373"/>
      <c r="AZ679" s="229"/>
      <c r="BA679" s="229"/>
      <c r="BB679" s="124"/>
      <c r="BC679" s="124"/>
      <c r="BD679" s="124"/>
      <c r="BE679" s="124"/>
      <c r="BF679" s="124"/>
      <c r="BG679" s="271"/>
      <c r="BH679" s="271"/>
      <c r="BI679" s="124"/>
      <c r="BJ679" s="124"/>
      <c r="BK679" s="375"/>
      <c r="BM679" s="124">
        <v>8</v>
      </c>
      <c r="BN679" s="373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375"/>
      <c r="CB679" s="124">
        <v>8</v>
      </c>
      <c r="CC679" s="373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377"/>
    </row>
    <row r="680" spans="1:93" hidden="1">
      <c r="A680" s="124">
        <v>9</v>
      </c>
      <c r="B680" s="373"/>
      <c r="C680" s="229"/>
      <c r="D680" s="229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375"/>
      <c r="R680" s="124">
        <v>9</v>
      </c>
      <c r="S680" s="368"/>
      <c r="T680" s="229"/>
      <c r="U680" s="229"/>
      <c r="V680" s="124"/>
      <c r="W680" s="124"/>
      <c r="X680" s="124"/>
      <c r="Y680" s="124"/>
      <c r="Z680" s="124"/>
      <c r="AA680" s="124"/>
      <c r="AB680" s="124"/>
      <c r="AC680" s="280"/>
      <c r="AD680" s="280"/>
      <c r="AE680" s="124"/>
      <c r="AF680" s="124"/>
      <c r="AG680" s="375"/>
      <c r="AI680" s="124">
        <v>9</v>
      </c>
      <c r="AJ680" s="373"/>
      <c r="AK680" s="124"/>
      <c r="AL680" s="124"/>
      <c r="AM680" s="227"/>
      <c r="AN680" s="227"/>
      <c r="AO680" s="227"/>
      <c r="AP680" s="227"/>
      <c r="AQ680" s="227"/>
      <c r="AR680" s="124"/>
      <c r="AS680" s="124"/>
      <c r="AT680" s="124"/>
      <c r="AU680" s="124"/>
      <c r="AV680" s="377"/>
      <c r="AX680" s="124">
        <v>9</v>
      </c>
      <c r="AY680" s="373"/>
      <c r="AZ680" s="234"/>
      <c r="BA680" s="124"/>
      <c r="BB680" s="229"/>
      <c r="BC680" s="124"/>
      <c r="BD680" s="124"/>
      <c r="BE680" s="124"/>
      <c r="BF680" s="124"/>
      <c r="BG680" s="271"/>
      <c r="BH680" s="271"/>
      <c r="BI680" s="124"/>
      <c r="BJ680" s="124"/>
      <c r="BK680" s="375"/>
      <c r="BM680" s="124">
        <v>9</v>
      </c>
      <c r="BN680" s="373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375"/>
      <c r="CB680" s="124">
        <v>9</v>
      </c>
      <c r="CC680" s="373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377"/>
    </row>
    <row r="681" spans="1:93" hidden="1">
      <c r="A681" s="124">
        <v>10</v>
      </c>
      <c r="B681" s="373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375"/>
      <c r="R681" s="124">
        <v>10</v>
      </c>
      <c r="S681" s="368"/>
      <c r="T681" s="233"/>
      <c r="U681" s="239"/>
      <c r="V681" s="124"/>
      <c r="W681" s="124"/>
      <c r="X681" s="124"/>
      <c r="Y681" s="124"/>
      <c r="Z681" s="124"/>
      <c r="AA681" s="124"/>
      <c r="AB681" s="124"/>
      <c r="AC681" s="280"/>
      <c r="AD681" s="280"/>
      <c r="AE681" s="124"/>
      <c r="AF681" s="124"/>
      <c r="AG681" s="375"/>
      <c r="AI681" s="124">
        <v>10</v>
      </c>
      <c r="AJ681" s="373"/>
      <c r="AK681" s="229"/>
      <c r="AL681" s="240"/>
      <c r="AM681" s="227"/>
      <c r="AN681" s="227"/>
      <c r="AO681" s="227"/>
      <c r="AP681" s="227"/>
      <c r="AQ681" s="227"/>
      <c r="AR681" s="124"/>
      <c r="AS681" s="124"/>
      <c r="AT681" s="124"/>
      <c r="AU681" s="124"/>
      <c r="AV681" s="377"/>
      <c r="AX681" s="124">
        <v>10</v>
      </c>
      <c r="AY681" s="373"/>
      <c r="AZ681" s="285"/>
      <c r="BA681" s="285"/>
      <c r="BB681" s="124"/>
      <c r="BC681" s="124"/>
      <c r="BD681" s="124"/>
      <c r="BE681" s="124"/>
      <c r="BF681" s="124"/>
      <c r="BG681" s="271"/>
      <c r="BH681" s="271"/>
      <c r="BI681" s="124"/>
      <c r="BJ681" s="124"/>
      <c r="BK681" s="375"/>
      <c r="BM681" s="124">
        <v>10</v>
      </c>
      <c r="BN681" s="373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375"/>
      <c r="CB681" s="124">
        <v>10</v>
      </c>
      <c r="CC681" s="373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377"/>
    </row>
    <row r="682" spans="1:93" hidden="1">
      <c r="A682" s="124">
        <v>11</v>
      </c>
      <c r="B682" s="373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375"/>
      <c r="R682" s="124">
        <v>11</v>
      </c>
      <c r="S682" s="368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280"/>
      <c r="AD682" s="280"/>
      <c r="AE682" s="124"/>
      <c r="AF682" s="124"/>
      <c r="AG682" s="375"/>
      <c r="AI682" s="124">
        <v>11</v>
      </c>
      <c r="AJ682" s="373"/>
      <c r="AK682" s="124"/>
      <c r="AL682" s="124"/>
      <c r="AM682" s="227"/>
      <c r="AN682" s="227"/>
      <c r="AO682" s="227"/>
      <c r="AP682" s="227"/>
      <c r="AQ682" s="227"/>
      <c r="AR682" s="124"/>
      <c r="AS682" s="124"/>
      <c r="AT682" s="124"/>
      <c r="AU682" s="124"/>
      <c r="AV682" s="377"/>
      <c r="AX682" s="124">
        <v>11</v>
      </c>
      <c r="AY682" s="373"/>
      <c r="AZ682" s="124"/>
      <c r="BA682" s="124"/>
      <c r="BB682" s="124"/>
      <c r="BC682" s="124"/>
      <c r="BD682" s="124"/>
      <c r="BE682" s="124"/>
      <c r="BF682" s="124"/>
      <c r="BG682" s="271"/>
      <c r="BH682" s="271"/>
      <c r="BI682" s="124"/>
      <c r="BJ682" s="124"/>
      <c r="BK682" s="375"/>
      <c r="BM682" s="124">
        <v>11</v>
      </c>
      <c r="BN682" s="373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375"/>
      <c r="CB682" s="124">
        <v>11</v>
      </c>
      <c r="CC682" s="373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377"/>
    </row>
    <row r="683" spans="1:93" hidden="1">
      <c r="A683" s="124">
        <v>12</v>
      </c>
      <c r="B683" s="373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375"/>
      <c r="R683" s="124">
        <v>12</v>
      </c>
      <c r="S683" s="368"/>
      <c r="T683" s="229"/>
      <c r="U683" s="229"/>
      <c r="V683" s="124"/>
      <c r="W683" s="124"/>
      <c r="X683" s="124"/>
      <c r="Y683" s="124"/>
      <c r="Z683" s="124"/>
      <c r="AA683" s="124"/>
      <c r="AB683" s="124"/>
      <c r="AC683" s="280"/>
      <c r="AD683" s="280"/>
      <c r="AE683" s="124"/>
      <c r="AF683" s="124"/>
      <c r="AG683" s="375"/>
      <c r="AI683" s="124">
        <v>12</v>
      </c>
      <c r="AJ683" s="373"/>
      <c r="AK683" s="124"/>
      <c r="AL683" s="124"/>
      <c r="AM683" s="227"/>
      <c r="AN683" s="227"/>
      <c r="AO683" s="227"/>
      <c r="AP683" s="227"/>
      <c r="AQ683" s="227"/>
      <c r="AR683" s="124"/>
      <c r="AS683" s="124"/>
      <c r="AT683" s="124"/>
      <c r="AU683" s="124"/>
      <c r="AV683" s="377"/>
      <c r="AX683" s="124">
        <v>12</v>
      </c>
      <c r="AY683" s="373"/>
      <c r="AZ683" s="124"/>
      <c r="BA683" s="124"/>
      <c r="BB683" s="124"/>
      <c r="BC683" s="124"/>
      <c r="BD683" s="124"/>
      <c r="BE683" s="124"/>
      <c r="BF683" s="124"/>
      <c r="BG683" s="271"/>
      <c r="BH683" s="271"/>
      <c r="BI683" s="124"/>
      <c r="BJ683" s="124"/>
      <c r="BK683" s="375"/>
      <c r="BM683" s="124">
        <v>12</v>
      </c>
      <c r="BN683" s="373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375"/>
      <c r="CB683" s="124">
        <v>12</v>
      </c>
      <c r="CC683" s="373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377"/>
    </row>
    <row r="684" spans="1:93" hidden="1">
      <c r="A684" s="124">
        <v>13</v>
      </c>
      <c r="B684" s="373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375"/>
      <c r="R684" s="124">
        <v>13</v>
      </c>
      <c r="S684" s="368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280"/>
      <c r="AD684" s="280"/>
      <c r="AE684" s="124"/>
      <c r="AF684" s="124"/>
      <c r="AG684" s="375"/>
      <c r="AI684" s="124">
        <v>13</v>
      </c>
      <c r="AJ684" s="373"/>
      <c r="AK684" s="124"/>
      <c r="AL684" s="124"/>
      <c r="AM684" s="227"/>
      <c r="AN684" s="227"/>
      <c r="AO684" s="227"/>
      <c r="AP684" s="227"/>
      <c r="AQ684" s="227"/>
      <c r="AR684" s="124"/>
      <c r="AS684" s="124"/>
      <c r="AT684" s="124"/>
      <c r="AU684" s="124"/>
      <c r="AV684" s="377"/>
      <c r="AX684" s="124">
        <v>13</v>
      </c>
      <c r="AY684" s="373"/>
      <c r="AZ684" s="124"/>
      <c r="BA684" s="124"/>
      <c r="BB684" s="124"/>
      <c r="BC684" s="124"/>
      <c r="BD684" s="124"/>
      <c r="BE684" s="124"/>
      <c r="BF684" s="124"/>
      <c r="BG684" s="271"/>
      <c r="BH684" s="271"/>
      <c r="BI684" s="124"/>
      <c r="BJ684" s="124"/>
      <c r="BK684" s="375"/>
      <c r="BM684" s="124">
        <v>13</v>
      </c>
      <c r="BN684" s="373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375"/>
      <c r="CB684" s="124">
        <v>13</v>
      </c>
      <c r="CC684" s="373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377"/>
    </row>
    <row r="685" spans="1:93" hidden="1">
      <c r="A685" s="124">
        <v>14</v>
      </c>
      <c r="B685" s="373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375"/>
      <c r="R685" s="124">
        <v>14</v>
      </c>
      <c r="S685" s="368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280"/>
      <c r="AD685" s="280"/>
      <c r="AE685" s="124"/>
      <c r="AF685" s="124"/>
      <c r="AG685" s="375"/>
      <c r="AI685" s="124">
        <v>14</v>
      </c>
      <c r="AJ685" s="373"/>
      <c r="AK685" s="124"/>
      <c r="AL685" s="124"/>
      <c r="AM685" s="227"/>
      <c r="AN685" s="227"/>
      <c r="AO685" s="227"/>
      <c r="AP685" s="227"/>
      <c r="AQ685" s="227"/>
      <c r="AR685" s="124"/>
      <c r="AS685" s="124"/>
      <c r="AT685" s="124"/>
      <c r="AU685" s="124"/>
      <c r="AV685" s="377"/>
      <c r="AX685" s="124">
        <v>14</v>
      </c>
      <c r="AY685" s="373"/>
      <c r="AZ685" s="124"/>
      <c r="BA685" s="124"/>
      <c r="BB685" s="124"/>
      <c r="BC685" s="124"/>
      <c r="BD685" s="124"/>
      <c r="BE685" s="124"/>
      <c r="BF685" s="124"/>
      <c r="BG685" s="271"/>
      <c r="BH685" s="271"/>
      <c r="BI685" s="124"/>
      <c r="BJ685" s="124"/>
      <c r="BK685" s="375"/>
      <c r="BM685" s="124">
        <v>14</v>
      </c>
      <c r="BN685" s="373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375"/>
      <c r="CB685" s="124">
        <v>14</v>
      </c>
      <c r="CC685" s="373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377"/>
    </row>
    <row r="686" spans="1:93" hidden="1">
      <c r="A686" s="124">
        <v>15</v>
      </c>
      <c r="B686" s="373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376"/>
      <c r="R686" s="124">
        <v>15</v>
      </c>
      <c r="S686" s="368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280"/>
      <c r="AD686" s="280"/>
      <c r="AE686" s="124"/>
      <c r="AF686" s="124"/>
      <c r="AG686" s="376"/>
      <c r="AI686" s="124">
        <v>15</v>
      </c>
      <c r="AJ686" s="373"/>
      <c r="AK686" s="124"/>
      <c r="AL686" s="124"/>
      <c r="AM686" s="227"/>
      <c r="AN686" s="227"/>
      <c r="AO686" s="227"/>
      <c r="AP686" s="227"/>
      <c r="AQ686" s="227"/>
      <c r="AR686" s="124"/>
      <c r="AS686" s="124"/>
      <c r="AT686" s="124"/>
      <c r="AU686" s="124"/>
      <c r="AV686" s="377"/>
      <c r="AX686" s="124">
        <v>15</v>
      </c>
      <c r="AY686" s="373"/>
      <c r="AZ686" s="124"/>
      <c r="BA686" s="124"/>
      <c r="BB686" s="124"/>
      <c r="BC686" s="124"/>
      <c r="BD686" s="124"/>
      <c r="BE686" s="124"/>
      <c r="BF686" s="124"/>
      <c r="BG686" s="271"/>
      <c r="BH686" s="271"/>
      <c r="BI686" s="124"/>
      <c r="BJ686" s="124"/>
      <c r="BK686" s="376"/>
      <c r="BM686" s="124">
        <v>15</v>
      </c>
      <c r="BN686" s="373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376"/>
      <c r="CB686" s="124">
        <v>15</v>
      </c>
      <c r="CC686" s="373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377"/>
    </row>
    <row r="687" spans="1:93" ht="15.75">
      <c r="A687" s="363" t="s">
        <v>1381</v>
      </c>
      <c r="B687" s="363"/>
      <c r="C687" s="124" t="s">
        <v>1382</v>
      </c>
      <c r="D687" s="230">
        <f>F687/N687</f>
        <v>20</v>
      </c>
      <c r="E687" s="220">
        <f>SUM(E672:E686)</f>
        <v>284</v>
      </c>
      <c r="F687" s="220">
        <f>SUM(F672:F686)</f>
        <v>100</v>
      </c>
      <c r="G687" s="220">
        <f>SUM(G672:G686)</f>
        <v>0</v>
      </c>
      <c r="H687" s="220">
        <f>SUM(H672:H686)</f>
        <v>0</v>
      </c>
      <c r="I687" s="220"/>
      <c r="J687" s="220">
        <f>SUM(J672:J686)</f>
        <v>0</v>
      </c>
      <c r="K687" s="220">
        <f>SUM(K672:K686)</f>
        <v>0</v>
      </c>
      <c r="L687" s="225">
        <f>IF(F687=0,0,(F687/E687*100))</f>
        <v>35.2112676056338</v>
      </c>
      <c r="M687" s="225">
        <f>IF(K687=0,0,(K687/J687*100))</f>
        <v>0</v>
      </c>
      <c r="N687" s="124">
        <v>5</v>
      </c>
      <c r="O687" s="124">
        <v>0</v>
      </c>
      <c r="P687" s="124"/>
      <c r="R687" s="363" t="s">
        <v>1381</v>
      </c>
      <c r="S687" s="363"/>
      <c r="T687" s="124" t="s">
        <v>1382</v>
      </c>
      <c r="U687" s="230">
        <f>W687/AE687</f>
        <v>63.2</v>
      </c>
      <c r="V687" s="220">
        <f>SUM(V672:V686)</f>
        <v>400</v>
      </c>
      <c r="W687" s="220">
        <f>SUM(W672:W686)</f>
        <v>316</v>
      </c>
      <c r="X687" s="220">
        <f>SUM(X672:X686)</f>
        <v>0</v>
      </c>
      <c r="Y687" s="220">
        <f>SUM(Y672:Y686)</f>
        <v>0</v>
      </c>
      <c r="Z687" s="220"/>
      <c r="AA687" s="220">
        <f>SUM(AA672:AA686)</f>
        <v>0</v>
      </c>
      <c r="AB687" s="220">
        <f>SUM(AB672:AB686)</f>
        <v>0</v>
      </c>
      <c r="AC687" s="281">
        <f>IF(W687=0,0,(W687/V687*100))</f>
        <v>79</v>
      </c>
      <c r="AD687" s="281">
        <f>IF(AB687=0,0,(AB687/AA687*100))</f>
        <v>0</v>
      </c>
      <c r="AE687" s="220">
        <v>5</v>
      </c>
      <c r="AF687" s="220">
        <v>1</v>
      </c>
      <c r="AG687" s="124"/>
      <c r="AI687" s="377" t="s">
        <v>1381</v>
      </c>
      <c r="AJ687" s="377"/>
      <c r="AK687" s="124"/>
      <c r="AL687" s="124"/>
      <c r="AM687" s="227">
        <f>SUM(AM672:AM686)</f>
        <v>270</v>
      </c>
      <c r="AN687" s="227">
        <f>SUM(AN672:AN686)</f>
        <v>146</v>
      </c>
      <c r="AO687" s="227"/>
      <c r="AP687" s="227">
        <f>SUM(AP672:AP686)</f>
        <v>0</v>
      </c>
      <c r="AQ687" s="227">
        <f>SUM(AQ672:AQ686)</f>
        <v>0</v>
      </c>
      <c r="AR687" s="225">
        <f>IF(AN687=0,0,(AN687/AM687*100))</f>
        <v>54.074074074074076</v>
      </c>
      <c r="AS687" s="225">
        <f>IF(AQ687=0,0,(AQ687/AP687*100))</f>
        <v>0</v>
      </c>
      <c r="AT687" s="124">
        <v>5</v>
      </c>
      <c r="AU687" s="124">
        <v>1</v>
      </c>
      <c r="AV687" s="124"/>
      <c r="AX687" s="377" t="s">
        <v>1381</v>
      </c>
      <c r="AY687" s="377"/>
      <c r="AZ687" s="124" t="s">
        <v>1382</v>
      </c>
      <c r="BA687" s="230" t="e">
        <f>BC687/BI687</f>
        <v>#DIV/0!</v>
      </c>
      <c r="BB687" s="124">
        <f>SUM(BB672:BB686)</f>
        <v>322</v>
      </c>
      <c r="BC687" s="124">
        <f>SUM(BC672:BC686)</f>
        <v>252</v>
      </c>
      <c r="BD687" s="124"/>
      <c r="BE687" s="124">
        <f>SUM(BE672:BE686)</f>
        <v>0</v>
      </c>
      <c r="BF687" s="124">
        <f>SUM(BF672:BF686)</f>
        <v>0</v>
      </c>
      <c r="BG687" s="270">
        <f>IF(BC687=0,0,(BC687/BB687*100))</f>
        <v>78.260869565217391</v>
      </c>
      <c r="BH687" s="270">
        <f>IF(BF687=0,0,(BF687/BE687*100))</f>
        <v>0</v>
      </c>
      <c r="BI687" s="124"/>
      <c r="BJ687" s="124"/>
      <c r="BK687" s="124"/>
      <c r="BM687" s="377" t="s">
        <v>1381</v>
      </c>
      <c r="BN687" s="377"/>
      <c r="BO687" s="124"/>
      <c r="BP687" s="124"/>
      <c r="BQ687" s="124">
        <f>SUM(BQ672:BQ686)</f>
        <v>0</v>
      </c>
      <c r="BR687" s="124">
        <f>SUM(BR672:BR686)</f>
        <v>0</v>
      </c>
      <c r="BS687" s="124"/>
      <c r="BT687" s="124">
        <f>SUM(BT672:BT686)</f>
        <v>0</v>
      </c>
      <c r="BU687" s="124">
        <f>SUM(BU672:BU686)</f>
        <v>0</v>
      </c>
      <c r="BV687" s="225">
        <f>IF(BR687=0,0,(BR687/BQ687*100))</f>
        <v>0</v>
      </c>
      <c r="BW687" s="225">
        <f>IF(BU687=0,0,(BU687/BT687*100))</f>
        <v>0</v>
      </c>
      <c r="BX687" s="124"/>
      <c r="BY687" s="124"/>
      <c r="BZ687" s="124"/>
      <c r="CB687" s="377" t="s">
        <v>1381</v>
      </c>
      <c r="CC687" s="377"/>
      <c r="CD687" s="124"/>
      <c r="CE687" s="124"/>
      <c r="CF687" s="124">
        <f>SUM(CF672:CF686)</f>
        <v>0</v>
      </c>
      <c r="CG687" s="124">
        <f>SUM(CG672:CG686)</f>
        <v>0</v>
      </c>
      <c r="CH687" s="124"/>
      <c r="CI687" s="124">
        <f>SUM(CI672:CI686)</f>
        <v>0</v>
      </c>
      <c r="CJ687" s="124">
        <f>SUM(CJ672:CJ686)</f>
        <v>0</v>
      </c>
      <c r="CK687" s="225">
        <f>IF(CG687=0,0,(CG687/CF687*100))</f>
        <v>0</v>
      </c>
      <c r="CL687" s="225">
        <f>IF(CJ687=0,0,(CJ687/CI687*100))</f>
        <v>0</v>
      </c>
      <c r="CM687" s="124">
        <v>8</v>
      </c>
      <c r="CN687" s="124">
        <v>0</v>
      </c>
      <c r="CO687" s="124"/>
    </row>
    <row r="688" spans="1:93" ht="15.75" hidden="1">
      <c r="A688" s="124">
        <v>1</v>
      </c>
      <c r="B688" s="373" t="s">
        <v>1388</v>
      </c>
      <c r="C688" s="124"/>
      <c r="D688" s="124"/>
      <c r="E688" s="124"/>
      <c r="F688" s="124"/>
      <c r="G688" s="124"/>
      <c r="H688" s="124"/>
      <c r="I688" s="124"/>
      <c r="J688" s="124"/>
      <c r="K688" s="124"/>
      <c r="L688" s="225"/>
      <c r="M688" s="225"/>
      <c r="N688" s="124"/>
      <c r="O688" s="124"/>
      <c r="P688" s="124"/>
      <c r="R688" s="124">
        <v>1</v>
      </c>
      <c r="S688" s="373" t="s">
        <v>1388</v>
      </c>
      <c r="T688" s="229"/>
      <c r="U688" s="229"/>
      <c r="V688" s="220"/>
      <c r="W688" s="220"/>
      <c r="X688" s="220"/>
      <c r="Y688" s="220"/>
      <c r="Z688" s="220"/>
      <c r="AA688" s="220"/>
      <c r="AB688" s="220"/>
      <c r="AC688" s="281"/>
      <c r="AD688" s="281"/>
      <c r="AE688" s="220"/>
      <c r="AF688" s="220"/>
      <c r="AG688" s="124"/>
      <c r="AI688" s="124">
        <v>1</v>
      </c>
      <c r="AJ688" s="373" t="s">
        <v>1388</v>
      </c>
      <c r="AK688" s="124"/>
      <c r="AL688" s="124"/>
      <c r="AM688" s="227"/>
      <c r="AN688" s="227"/>
      <c r="AO688" s="227"/>
      <c r="AP688" s="227"/>
      <c r="AQ688" s="227"/>
      <c r="AR688" s="225"/>
      <c r="AS688" s="225"/>
      <c r="AT688" s="124"/>
      <c r="AU688" s="124"/>
      <c r="AV688" s="377"/>
      <c r="AX688" s="124">
        <v>1</v>
      </c>
      <c r="AY688" s="373" t="s">
        <v>1407</v>
      </c>
      <c r="AZ688" s="31"/>
      <c r="BA688" s="32"/>
      <c r="BB688" s="124"/>
      <c r="BC688" s="124"/>
      <c r="BD688" s="124"/>
      <c r="BE688" s="124"/>
      <c r="BF688" s="124"/>
      <c r="BG688" s="270"/>
      <c r="BH688" s="270"/>
      <c r="BI688" s="124"/>
      <c r="BJ688" s="124"/>
      <c r="BK688" s="374"/>
      <c r="BM688" s="124">
        <v>1</v>
      </c>
      <c r="BN688" s="373" t="s">
        <v>1388</v>
      </c>
      <c r="BO688" s="174"/>
      <c r="BP688" s="65"/>
      <c r="BQ688" s="124"/>
      <c r="BR688" s="124"/>
      <c r="BS688" s="124"/>
      <c r="BT688" s="124"/>
      <c r="BU688" s="124"/>
      <c r="BV688" s="237"/>
      <c r="BW688" s="237"/>
      <c r="BX688" s="124"/>
      <c r="BY688" s="124"/>
      <c r="BZ688" s="374"/>
      <c r="CB688" s="124">
        <v>1</v>
      </c>
      <c r="CC688" s="373" t="s">
        <v>1388</v>
      </c>
      <c r="CD688" s="229"/>
      <c r="CE688" s="229"/>
      <c r="CF688" s="124"/>
      <c r="CG688" s="124"/>
      <c r="CH688" s="124"/>
      <c r="CI688" s="124"/>
      <c r="CJ688" s="124"/>
      <c r="CK688" s="237"/>
      <c r="CL688" s="237"/>
      <c r="CM688" s="124"/>
      <c r="CN688" s="124"/>
      <c r="CO688" s="124"/>
    </row>
    <row r="689" spans="1:93" ht="15.75" hidden="1">
      <c r="A689" s="124">
        <v>2</v>
      </c>
      <c r="B689" s="373"/>
      <c r="C689" s="124"/>
      <c r="D689" s="124"/>
      <c r="E689" s="124"/>
      <c r="F689" s="124"/>
      <c r="G689" s="124"/>
      <c r="H689" s="124"/>
      <c r="I689" s="124"/>
      <c r="J689" s="124"/>
      <c r="K689" s="124"/>
      <c r="L689" s="225"/>
      <c r="M689" s="225"/>
      <c r="N689" s="124"/>
      <c r="O689" s="124"/>
      <c r="P689" s="124"/>
      <c r="R689" s="124">
        <v>2</v>
      </c>
      <c r="S689" s="373"/>
      <c r="T689" s="124"/>
      <c r="U689" s="124"/>
      <c r="V689" s="220"/>
      <c r="W689" s="220"/>
      <c r="X689" s="220"/>
      <c r="Y689" s="220"/>
      <c r="Z689" s="220"/>
      <c r="AA689" s="220"/>
      <c r="AB689" s="220"/>
      <c r="AC689" s="281"/>
      <c r="AD689" s="281"/>
      <c r="AE689" s="220"/>
      <c r="AF689" s="220"/>
      <c r="AG689" s="124"/>
      <c r="AI689" s="124">
        <v>2</v>
      </c>
      <c r="AJ689" s="373"/>
      <c r="AK689" s="124"/>
      <c r="AL689" s="124"/>
      <c r="AM689" s="227"/>
      <c r="AN689" s="227"/>
      <c r="AO689" s="227"/>
      <c r="AP689" s="227"/>
      <c r="AQ689" s="227"/>
      <c r="AR689" s="225"/>
      <c r="AS689" s="225"/>
      <c r="AT689" s="124"/>
      <c r="AU689" s="124"/>
      <c r="AV689" s="377"/>
      <c r="AX689" s="124">
        <v>2</v>
      </c>
      <c r="AY689" s="373"/>
      <c r="AZ689" s="31"/>
      <c r="BA689" s="32"/>
      <c r="BB689" s="124"/>
      <c r="BC689" s="124"/>
      <c r="BD689" s="124"/>
      <c r="BE689" s="124"/>
      <c r="BF689" s="124"/>
      <c r="BG689" s="270"/>
      <c r="BH689" s="270"/>
      <c r="BI689" s="124"/>
      <c r="BJ689" s="124"/>
      <c r="BK689" s="375"/>
      <c r="BM689" s="124">
        <v>2</v>
      </c>
      <c r="BN689" s="373"/>
      <c r="BO689" s="31"/>
      <c r="BP689" s="32"/>
      <c r="BQ689" s="124"/>
      <c r="BR689" s="124"/>
      <c r="BS689" s="124"/>
      <c r="BT689" s="124"/>
      <c r="BU689" s="124"/>
      <c r="BV689" s="237"/>
      <c r="BW689" s="237"/>
      <c r="BX689" s="124"/>
      <c r="BY689" s="124"/>
      <c r="BZ689" s="375"/>
      <c r="CB689" s="124">
        <v>2</v>
      </c>
      <c r="CC689" s="373"/>
      <c r="CD689" s="229"/>
      <c r="CE689" s="229"/>
      <c r="CF689" s="124"/>
      <c r="CG689" s="124"/>
      <c r="CH689" s="124"/>
      <c r="CI689" s="124"/>
      <c r="CJ689" s="124"/>
      <c r="CK689" s="237"/>
      <c r="CL689" s="237"/>
      <c r="CM689" s="124"/>
      <c r="CN689" s="124"/>
      <c r="CO689" s="124"/>
    </row>
    <row r="690" spans="1:93" ht="15.75" hidden="1">
      <c r="A690" s="124">
        <v>3</v>
      </c>
      <c r="B690" s="373"/>
      <c r="C690" s="124"/>
      <c r="D690" s="124"/>
      <c r="E690" s="124"/>
      <c r="F690" s="124"/>
      <c r="G690" s="124"/>
      <c r="H690" s="124"/>
      <c r="I690" s="124"/>
      <c r="J690" s="124"/>
      <c r="K690" s="124"/>
      <c r="L690" s="225"/>
      <c r="M690" s="225"/>
      <c r="N690" s="124"/>
      <c r="O690" s="124"/>
      <c r="P690" s="124"/>
      <c r="R690" s="124">
        <v>3</v>
      </c>
      <c r="S690" s="373"/>
      <c r="T690" s="124"/>
      <c r="U690" s="238"/>
      <c r="V690" s="220"/>
      <c r="W690" s="220"/>
      <c r="X690" s="220"/>
      <c r="Y690" s="220"/>
      <c r="Z690" s="220"/>
      <c r="AA690" s="220"/>
      <c r="AB690" s="220"/>
      <c r="AC690" s="281"/>
      <c r="AD690" s="281"/>
      <c r="AE690" s="220"/>
      <c r="AF690" s="220"/>
      <c r="AG690" s="124"/>
      <c r="AI690" s="124">
        <v>3</v>
      </c>
      <c r="AJ690" s="373"/>
      <c r="AK690" s="124"/>
      <c r="AL690" s="124"/>
      <c r="AM690" s="227"/>
      <c r="AN690" s="227"/>
      <c r="AO690" s="227"/>
      <c r="AP690" s="227"/>
      <c r="AQ690" s="227"/>
      <c r="AR690" s="225"/>
      <c r="AS690" s="225"/>
      <c r="AT690" s="124"/>
      <c r="AU690" s="124"/>
      <c r="AV690" s="377"/>
      <c r="AX690" s="124">
        <v>3</v>
      </c>
      <c r="AY690" s="373"/>
      <c r="AZ690" s="174"/>
      <c r="BA690" s="65"/>
      <c r="BB690" s="124"/>
      <c r="BC690" s="124"/>
      <c r="BD690" s="124"/>
      <c r="BE690" s="124"/>
      <c r="BF690" s="124"/>
      <c r="BG690" s="270"/>
      <c r="BH690" s="270"/>
      <c r="BI690" s="124"/>
      <c r="BJ690" s="124"/>
      <c r="BK690" s="375"/>
      <c r="BM690" s="124">
        <v>3</v>
      </c>
      <c r="BN690" s="373"/>
      <c r="BO690" s="229"/>
      <c r="BP690" s="240"/>
      <c r="BQ690" s="124"/>
      <c r="BR690" s="124"/>
      <c r="BS690" s="124"/>
      <c r="BT690" s="124"/>
      <c r="BU690" s="124"/>
      <c r="BV690" s="237"/>
      <c r="BW690" s="237"/>
      <c r="BX690" s="124"/>
      <c r="BY690" s="124"/>
      <c r="BZ690" s="375"/>
      <c r="CB690" s="124">
        <v>3</v>
      </c>
      <c r="CC690" s="373"/>
      <c r="CD690" s="229"/>
      <c r="CE690" s="240"/>
      <c r="CF690" s="124"/>
      <c r="CG690" s="124"/>
      <c r="CH690" s="124"/>
      <c r="CI690" s="124"/>
      <c r="CJ690" s="124"/>
      <c r="CK690" s="237"/>
      <c r="CL690" s="237"/>
      <c r="CM690" s="124"/>
      <c r="CN690" s="124"/>
      <c r="CO690" s="124"/>
    </row>
    <row r="691" spans="1:93" ht="15.75" hidden="1">
      <c r="A691" s="124">
        <v>4</v>
      </c>
      <c r="B691" s="373"/>
      <c r="C691" s="124"/>
      <c r="D691" s="124"/>
      <c r="E691" s="124"/>
      <c r="F691" s="124"/>
      <c r="G691" s="124"/>
      <c r="H691" s="124"/>
      <c r="I691" s="124"/>
      <c r="J691" s="124"/>
      <c r="K691" s="124"/>
      <c r="L691" s="225"/>
      <c r="M691" s="225"/>
      <c r="N691" s="124"/>
      <c r="O691" s="124"/>
      <c r="P691" s="124"/>
      <c r="R691" s="124">
        <v>4</v>
      </c>
      <c r="S691" s="373"/>
      <c r="T691" s="229"/>
      <c r="U691" s="235"/>
      <c r="V691" s="220"/>
      <c r="W691" s="220"/>
      <c r="X691" s="220"/>
      <c r="Y691" s="220"/>
      <c r="Z691" s="220"/>
      <c r="AA691" s="220"/>
      <c r="AB691" s="220"/>
      <c r="AC691" s="281"/>
      <c r="AD691" s="281"/>
      <c r="AE691" s="220"/>
      <c r="AF691" s="220"/>
      <c r="AG691" s="124"/>
      <c r="AI691" s="124">
        <v>4</v>
      </c>
      <c r="AJ691" s="373"/>
      <c r="AK691" s="124"/>
      <c r="AL691" s="124"/>
      <c r="AM691" s="227"/>
      <c r="AN691" s="227"/>
      <c r="AO691" s="227"/>
      <c r="AP691" s="227"/>
      <c r="AQ691" s="227"/>
      <c r="AR691" s="225"/>
      <c r="AS691" s="225"/>
      <c r="AT691" s="124"/>
      <c r="AU691" s="124"/>
      <c r="AV691" s="377"/>
      <c r="AX691" s="124">
        <v>4</v>
      </c>
      <c r="AY691" s="373"/>
      <c r="AZ691" s="124"/>
      <c r="BA691" s="124"/>
      <c r="BB691" s="124"/>
      <c r="BC691" s="124"/>
      <c r="BD691" s="124"/>
      <c r="BE691" s="124"/>
      <c r="BF691" s="124"/>
      <c r="BG691" s="270"/>
      <c r="BH691" s="270"/>
      <c r="BI691" s="124"/>
      <c r="BJ691" s="124"/>
      <c r="BK691" s="375"/>
      <c r="BM691" s="124">
        <v>4</v>
      </c>
      <c r="BN691" s="373"/>
      <c r="BO691" s="124"/>
      <c r="BP691" s="124"/>
      <c r="BQ691" s="124"/>
      <c r="BR691" s="124"/>
      <c r="BS691" s="124"/>
      <c r="BT691" s="124"/>
      <c r="BU691" s="124"/>
      <c r="BV691" s="237"/>
      <c r="BW691" s="237"/>
      <c r="BX691" s="124"/>
      <c r="BY691" s="124"/>
      <c r="BZ691" s="375"/>
      <c r="CB691" s="124">
        <v>4</v>
      </c>
      <c r="CC691" s="373"/>
      <c r="CD691" s="124"/>
      <c r="CE691" s="124"/>
      <c r="CF691" s="124"/>
      <c r="CG691" s="124"/>
      <c r="CH691" s="124"/>
      <c r="CI691" s="124"/>
      <c r="CJ691" s="124"/>
      <c r="CK691" s="237"/>
      <c r="CL691" s="237"/>
      <c r="CM691" s="124"/>
      <c r="CN691" s="124"/>
      <c r="CO691" s="124"/>
    </row>
    <row r="692" spans="1:93" ht="15.75" hidden="1">
      <c r="A692" s="124">
        <v>5</v>
      </c>
      <c r="B692" s="373"/>
      <c r="C692" s="124"/>
      <c r="D692" s="124"/>
      <c r="E692" s="124"/>
      <c r="F692" s="124"/>
      <c r="G692" s="124"/>
      <c r="H692" s="124"/>
      <c r="I692" s="124"/>
      <c r="J692" s="124"/>
      <c r="K692" s="124"/>
      <c r="L692" s="225"/>
      <c r="M692" s="225"/>
      <c r="N692" s="124"/>
      <c r="O692" s="124"/>
      <c r="P692" s="124"/>
      <c r="R692" s="124">
        <v>5</v>
      </c>
      <c r="S692" s="373"/>
      <c r="T692" s="229"/>
      <c r="U692" s="240"/>
      <c r="V692" s="220"/>
      <c r="W692" s="220"/>
      <c r="X692" s="220"/>
      <c r="Y692" s="220"/>
      <c r="Z692" s="220"/>
      <c r="AA692" s="220"/>
      <c r="AB692" s="220"/>
      <c r="AC692" s="281"/>
      <c r="AD692" s="281"/>
      <c r="AE692" s="220"/>
      <c r="AF692" s="220"/>
      <c r="AG692" s="124"/>
      <c r="AI692" s="124">
        <v>5</v>
      </c>
      <c r="AJ692" s="373"/>
      <c r="AK692" s="124"/>
      <c r="AL692" s="124"/>
      <c r="AM692" s="227"/>
      <c r="AN692" s="227"/>
      <c r="AO692" s="227"/>
      <c r="AP692" s="227"/>
      <c r="AQ692" s="227"/>
      <c r="AR692" s="225"/>
      <c r="AS692" s="225"/>
      <c r="AT692" s="124"/>
      <c r="AU692" s="124"/>
      <c r="AV692" s="377"/>
      <c r="AX692" s="124">
        <v>5</v>
      </c>
      <c r="AY692" s="373"/>
      <c r="AZ692" s="124"/>
      <c r="BA692" s="124"/>
      <c r="BB692" s="124"/>
      <c r="BC692" s="124"/>
      <c r="BD692" s="124"/>
      <c r="BE692" s="124"/>
      <c r="BF692" s="124"/>
      <c r="BG692" s="270"/>
      <c r="BH692" s="270"/>
      <c r="BI692" s="124"/>
      <c r="BJ692" s="124"/>
      <c r="BK692" s="375"/>
      <c r="BM692" s="124">
        <v>5</v>
      </c>
      <c r="BN692" s="373"/>
      <c r="BO692" s="124"/>
      <c r="BP692" s="124"/>
      <c r="BQ692" s="124"/>
      <c r="BR692" s="124"/>
      <c r="BS692" s="124"/>
      <c r="BT692" s="124"/>
      <c r="BU692" s="124"/>
      <c r="BV692" s="237"/>
      <c r="BW692" s="237"/>
      <c r="BX692" s="124"/>
      <c r="BY692" s="124"/>
      <c r="BZ692" s="375"/>
      <c r="CB692" s="124">
        <v>5</v>
      </c>
      <c r="CC692" s="373"/>
      <c r="CD692" s="124"/>
      <c r="CE692" s="124"/>
      <c r="CF692" s="124"/>
      <c r="CG692" s="124"/>
      <c r="CH692" s="124"/>
      <c r="CI692" s="124"/>
      <c r="CJ692" s="124"/>
      <c r="CK692" s="237"/>
      <c r="CL692" s="237"/>
      <c r="CM692" s="124"/>
      <c r="CN692" s="124"/>
      <c r="CO692" s="124"/>
    </row>
    <row r="693" spans="1:93" ht="15.75" hidden="1">
      <c r="A693" s="124">
        <v>6</v>
      </c>
      <c r="B693" s="373"/>
      <c r="C693" s="124"/>
      <c r="D693" s="124"/>
      <c r="E693" s="124"/>
      <c r="F693" s="124"/>
      <c r="G693" s="124"/>
      <c r="H693" s="124"/>
      <c r="I693" s="124"/>
      <c r="J693" s="124"/>
      <c r="K693" s="124"/>
      <c r="L693" s="225"/>
      <c r="M693" s="225"/>
      <c r="N693" s="124"/>
      <c r="O693" s="124"/>
      <c r="P693" s="124"/>
      <c r="R693" s="124">
        <v>6</v>
      </c>
      <c r="S693" s="373"/>
      <c r="T693" s="124"/>
      <c r="U693" s="124"/>
      <c r="V693" s="220"/>
      <c r="W693" s="220"/>
      <c r="X693" s="220"/>
      <c r="Y693" s="220"/>
      <c r="Z693" s="220"/>
      <c r="AA693" s="220"/>
      <c r="AB693" s="220"/>
      <c r="AC693" s="281"/>
      <c r="AD693" s="281"/>
      <c r="AE693" s="220"/>
      <c r="AF693" s="220"/>
      <c r="AG693" s="124"/>
      <c r="AI693" s="124">
        <v>6</v>
      </c>
      <c r="AJ693" s="373"/>
      <c r="AK693" s="124"/>
      <c r="AL693" s="124"/>
      <c r="AM693" s="227"/>
      <c r="AN693" s="227"/>
      <c r="AO693" s="227"/>
      <c r="AP693" s="227"/>
      <c r="AQ693" s="227"/>
      <c r="AR693" s="225"/>
      <c r="AS693" s="225"/>
      <c r="AT693" s="124"/>
      <c r="AU693" s="124"/>
      <c r="AV693" s="377"/>
      <c r="AX693" s="124">
        <v>6</v>
      </c>
      <c r="AY693" s="373"/>
      <c r="AZ693" s="124"/>
      <c r="BA693" s="124"/>
      <c r="BB693" s="124"/>
      <c r="BC693" s="124"/>
      <c r="BD693" s="124"/>
      <c r="BE693" s="124"/>
      <c r="BF693" s="124"/>
      <c r="BG693" s="270"/>
      <c r="BH693" s="270"/>
      <c r="BI693" s="124"/>
      <c r="BJ693" s="124"/>
      <c r="BK693" s="375"/>
      <c r="BM693" s="124">
        <v>6</v>
      </c>
      <c r="BN693" s="373"/>
      <c r="BO693" s="124"/>
      <c r="BP693" s="124"/>
      <c r="BQ693" s="124"/>
      <c r="BR693" s="124"/>
      <c r="BS693" s="124"/>
      <c r="BT693" s="124"/>
      <c r="BU693" s="124"/>
      <c r="BV693" s="237"/>
      <c r="BW693" s="237"/>
      <c r="BX693" s="124"/>
      <c r="BY693" s="124"/>
      <c r="BZ693" s="375"/>
      <c r="CB693" s="124">
        <v>6</v>
      </c>
      <c r="CC693" s="373"/>
      <c r="CD693" s="124"/>
      <c r="CE693" s="124"/>
      <c r="CF693" s="124"/>
      <c r="CG693" s="124"/>
      <c r="CH693" s="124"/>
      <c r="CI693" s="124"/>
      <c r="CJ693" s="124"/>
      <c r="CK693" s="237"/>
      <c r="CL693" s="237"/>
      <c r="CM693" s="124"/>
      <c r="CN693" s="124"/>
      <c r="CO693" s="124"/>
    </row>
    <row r="694" spans="1:93" ht="15.75" hidden="1">
      <c r="A694" s="124">
        <v>7</v>
      </c>
      <c r="B694" s="373"/>
      <c r="C694" s="124"/>
      <c r="D694" s="124"/>
      <c r="E694" s="124"/>
      <c r="F694" s="124"/>
      <c r="G694" s="124"/>
      <c r="H694" s="124"/>
      <c r="I694" s="124"/>
      <c r="J694" s="124"/>
      <c r="K694" s="124"/>
      <c r="L694" s="225"/>
      <c r="M694" s="225"/>
      <c r="N694" s="124"/>
      <c r="O694" s="124"/>
      <c r="P694" s="124"/>
      <c r="R694" s="124">
        <v>7</v>
      </c>
      <c r="S694" s="373"/>
      <c r="T694" s="124"/>
      <c r="U694" s="124"/>
      <c r="V694" s="220"/>
      <c r="W694" s="220"/>
      <c r="X694" s="220"/>
      <c r="Y694" s="220"/>
      <c r="Z694" s="220"/>
      <c r="AA694" s="220"/>
      <c r="AB694" s="220"/>
      <c r="AC694" s="281"/>
      <c r="AD694" s="281"/>
      <c r="AE694" s="220"/>
      <c r="AF694" s="220"/>
      <c r="AG694" s="124"/>
      <c r="AI694" s="124">
        <v>7</v>
      </c>
      <c r="AJ694" s="373"/>
      <c r="AK694" s="124"/>
      <c r="AL694" s="124"/>
      <c r="AM694" s="227"/>
      <c r="AN694" s="227"/>
      <c r="AO694" s="227"/>
      <c r="AP694" s="227"/>
      <c r="AQ694" s="227"/>
      <c r="AR694" s="225"/>
      <c r="AS694" s="225"/>
      <c r="AT694" s="124"/>
      <c r="AU694" s="124"/>
      <c r="AV694" s="377"/>
      <c r="AX694" s="124">
        <v>7</v>
      </c>
      <c r="AY694" s="373"/>
      <c r="AZ694" s="124"/>
      <c r="BA694" s="124"/>
      <c r="BB694" s="124"/>
      <c r="BC694" s="124"/>
      <c r="BD694" s="124"/>
      <c r="BE694" s="124"/>
      <c r="BF694" s="124"/>
      <c r="BG694" s="270"/>
      <c r="BH694" s="270"/>
      <c r="BI694" s="124"/>
      <c r="BJ694" s="124"/>
      <c r="BK694" s="375"/>
      <c r="BM694" s="124">
        <v>7</v>
      </c>
      <c r="BN694" s="373"/>
      <c r="BO694" s="124"/>
      <c r="BP694" s="124"/>
      <c r="BQ694" s="124"/>
      <c r="BR694" s="124"/>
      <c r="BS694" s="124"/>
      <c r="BT694" s="124"/>
      <c r="BU694" s="124"/>
      <c r="BV694" s="237"/>
      <c r="BW694" s="237"/>
      <c r="BX694" s="124"/>
      <c r="BY694" s="124"/>
      <c r="BZ694" s="375"/>
      <c r="CB694" s="124">
        <v>7</v>
      </c>
      <c r="CC694" s="373"/>
      <c r="CD694" s="124"/>
      <c r="CE694" s="124"/>
      <c r="CF694" s="124"/>
      <c r="CG694" s="124"/>
      <c r="CH694" s="124"/>
      <c r="CI694" s="124"/>
      <c r="CJ694" s="124"/>
      <c r="CK694" s="237"/>
      <c r="CL694" s="237"/>
      <c r="CM694" s="124"/>
      <c r="CN694" s="124"/>
      <c r="CO694" s="124"/>
    </row>
    <row r="695" spans="1:93" ht="15.75" hidden="1">
      <c r="A695" s="124">
        <v>8</v>
      </c>
      <c r="B695" s="373"/>
      <c r="C695" s="124"/>
      <c r="D695" s="124"/>
      <c r="E695" s="124"/>
      <c r="F695" s="124"/>
      <c r="G695" s="124"/>
      <c r="H695" s="124"/>
      <c r="I695" s="124"/>
      <c r="J695" s="124"/>
      <c r="K695" s="124"/>
      <c r="L695" s="225"/>
      <c r="M695" s="225"/>
      <c r="N695" s="124"/>
      <c r="O695" s="124"/>
      <c r="P695" s="124"/>
      <c r="R695" s="124">
        <v>8</v>
      </c>
      <c r="S695" s="373"/>
      <c r="T695" s="124"/>
      <c r="U695" s="124"/>
      <c r="V695" s="220"/>
      <c r="W695" s="220"/>
      <c r="X695" s="220"/>
      <c r="Y695" s="220"/>
      <c r="Z695" s="220"/>
      <c r="AA695" s="220"/>
      <c r="AB695" s="220"/>
      <c r="AC695" s="281"/>
      <c r="AD695" s="281"/>
      <c r="AE695" s="220"/>
      <c r="AF695" s="220"/>
      <c r="AG695" s="124"/>
      <c r="AI695" s="124">
        <v>8</v>
      </c>
      <c r="AJ695" s="373"/>
      <c r="AK695" s="124"/>
      <c r="AL695" s="124"/>
      <c r="AM695" s="227"/>
      <c r="AN695" s="227"/>
      <c r="AO695" s="227"/>
      <c r="AP695" s="227"/>
      <c r="AQ695" s="227"/>
      <c r="AR695" s="225"/>
      <c r="AS695" s="225"/>
      <c r="AT695" s="124"/>
      <c r="AU695" s="124"/>
      <c r="AV695" s="377"/>
      <c r="AX695" s="124">
        <v>8</v>
      </c>
      <c r="AY695" s="373"/>
      <c r="AZ695" s="124"/>
      <c r="BA695" s="124"/>
      <c r="BB695" s="124"/>
      <c r="BC695" s="124"/>
      <c r="BD695" s="124"/>
      <c r="BE695" s="124"/>
      <c r="BF695" s="124"/>
      <c r="BG695" s="270"/>
      <c r="BH695" s="270"/>
      <c r="BI695" s="124"/>
      <c r="BJ695" s="124"/>
      <c r="BK695" s="375"/>
      <c r="BM695" s="124">
        <v>8</v>
      </c>
      <c r="BN695" s="373"/>
      <c r="BO695" s="124"/>
      <c r="BP695" s="124"/>
      <c r="BQ695" s="124"/>
      <c r="BR695" s="124"/>
      <c r="BS695" s="124"/>
      <c r="BT695" s="124"/>
      <c r="BU695" s="124"/>
      <c r="BV695" s="237"/>
      <c r="BW695" s="237"/>
      <c r="BX695" s="124"/>
      <c r="BY695" s="124"/>
      <c r="BZ695" s="375"/>
      <c r="CB695" s="124">
        <v>8</v>
      </c>
      <c r="CC695" s="373"/>
      <c r="CD695" s="124"/>
      <c r="CE695" s="124"/>
      <c r="CF695" s="124"/>
      <c r="CG695" s="124"/>
      <c r="CH695" s="124"/>
      <c r="CI695" s="124"/>
      <c r="CJ695" s="124"/>
      <c r="CK695" s="237"/>
      <c r="CL695" s="237"/>
      <c r="CM695" s="124"/>
      <c r="CN695" s="124"/>
      <c r="CO695" s="124"/>
    </row>
    <row r="696" spans="1:93" ht="15.75" hidden="1">
      <c r="A696" s="124">
        <v>9</v>
      </c>
      <c r="B696" s="373"/>
      <c r="C696" s="124"/>
      <c r="D696" s="124"/>
      <c r="E696" s="124"/>
      <c r="F696" s="124"/>
      <c r="G696" s="124"/>
      <c r="H696" s="124"/>
      <c r="I696" s="124"/>
      <c r="J696" s="124"/>
      <c r="K696" s="124"/>
      <c r="L696" s="225"/>
      <c r="M696" s="225"/>
      <c r="N696" s="124"/>
      <c r="O696" s="124"/>
      <c r="P696" s="124"/>
      <c r="R696" s="124">
        <v>9</v>
      </c>
      <c r="S696" s="373"/>
      <c r="T696" s="124"/>
      <c r="U696" s="124"/>
      <c r="V696" s="220"/>
      <c r="W696" s="220"/>
      <c r="X696" s="220"/>
      <c r="Y696" s="220"/>
      <c r="Z696" s="220"/>
      <c r="AA696" s="220"/>
      <c r="AB696" s="220"/>
      <c r="AC696" s="281"/>
      <c r="AD696" s="281"/>
      <c r="AE696" s="220"/>
      <c r="AF696" s="220"/>
      <c r="AG696" s="124"/>
      <c r="AI696" s="124">
        <v>9</v>
      </c>
      <c r="AJ696" s="373"/>
      <c r="AK696" s="124"/>
      <c r="AL696" s="124"/>
      <c r="AM696" s="227"/>
      <c r="AN696" s="227"/>
      <c r="AO696" s="227"/>
      <c r="AP696" s="227"/>
      <c r="AQ696" s="227"/>
      <c r="AR696" s="225"/>
      <c r="AS696" s="225"/>
      <c r="AT696" s="124"/>
      <c r="AU696" s="124"/>
      <c r="AV696" s="377"/>
      <c r="AX696" s="124">
        <v>9</v>
      </c>
      <c r="AY696" s="373"/>
      <c r="AZ696" s="124"/>
      <c r="BA696" s="124"/>
      <c r="BB696" s="124"/>
      <c r="BC696" s="124"/>
      <c r="BD696" s="124"/>
      <c r="BE696" s="124"/>
      <c r="BF696" s="124"/>
      <c r="BG696" s="270"/>
      <c r="BH696" s="270"/>
      <c r="BI696" s="124"/>
      <c r="BJ696" s="124"/>
      <c r="BK696" s="375"/>
      <c r="BM696" s="124">
        <v>9</v>
      </c>
      <c r="BN696" s="373"/>
      <c r="BO696" s="124"/>
      <c r="BP696" s="124"/>
      <c r="BQ696" s="124"/>
      <c r="BR696" s="124"/>
      <c r="BS696" s="124"/>
      <c r="BT696" s="124"/>
      <c r="BU696" s="124"/>
      <c r="BV696" s="237"/>
      <c r="BW696" s="237"/>
      <c r="BX696" s="124"/>
      <c r="BY696" s="124"/>
      <c r="BZ696" s="375"/>
      <c r="CB696" s="124">
        <v>9</v>
      </c>
      <c r="CC696" s="373"/>
      <c r="CD696" s="124"/>
      <c r="CE696" s="124"/>
      <c r="CF696" s="124"/>
      <c r="CG696" s="124"/>
      <c r="CH696" s="124"/>
      <c r="CI696" s="124"/>
      <c r="CJ696" s="124"/>
      <c r="CK696" s="237"/>
      <c r="CL696" s="237"/>
      <c r="CM696" s="124"/>
      <c r="CN696" s="124"/>
      <c r="CO696" s="124"/>
    </row>
    <row r="697" spans="1:93" ht="15.75" hidden="1">
      <c r="A697" s="124">
        <v>10</v>
      </c>
      <c r="B697" s="373"/>
      <c r="C697" s="124"/>
      <c r="D697" s="124"/>
      <c r="E697" s="124"/>
      <c r="F697" s="124"/>
      <c r="G697" s="124"/>
      <c r="H697" s="124"/>
      <c r="I697" s="124"/>
      <c r="J697" s="124"/>
      <c r="K697" s="124"/>
      <c r="L697" s="225"/>
      <c r="M697" s="225"/>
      <c r="N697" s="124"/>
      <c r="O697" s="124"/>
      <c r="P697" s="124"/>
      <c r="R697" s="124">
        <v>10</v>
      </c>
      <c r="S697" s="373"/>
      <c r="T697" s="124"/>
      <c r="U697" s="124"/>
      <c r="V697" s="220"/>
      <c r="W697" s="220"/>
      <c r="X697" s="220"/>
      <c r="Y697" s="220"/>
      <c r="Z697" s="220"/>
      <c r="AA697" s="220"/>
      <c r="AB697" s="220"/>
      <c r="AC697" s="281"/>
      <c r="AD697" s="281"/>
      <c r="AE697" s="220"/>
      <c r="AF697" s="220"/>
      <c r="AG697" s="124"/>
      <c r="AI697" s="124">
        <v>10</v>
      </c>
      <c r="AJ697" s="373"/>
      <c r="AK697" s="124"/>
      <c r="AL697" s="124"/>
      <c r="AM697" s="227"/>
      <c r="AN697" s="227"/>
      <c r="AO697" s="227"/>
      <c r="AP697" s="227"/>
      <c r="AQ697" s="227"/>
      <c r="AR697" s="225"/>
      <c r="AS697" s="225"/>
      <c r="AT697" s="124"/>
      <c r="AU697" s="124"/>
      <c r="AV697" s="377"/>
      <c r="AX697" s="124">
        <v>10</v>
      </c>
      <c r="AY697" s="373"/>
      <c r="AZ697" s="124"/>
      <c r="BA697" s="124"/>
      <c r="BB697" s="124"/>
      <c r="BC697" s="124"/>
      <c r="BD697" s="124"/>
      <c r="BE697" s="124"/>
      <c r="BF697" s="124"/>
      <c r="BG697" s="270"/>
      <c r="BH697" s="270"/>
      <c r="BI697" s="124"/>
      <c r="BJ697" s="124"/>
      <c r="BK697" s="375"/>
      <c r="BM697" s="124">
        <v>10</v>
      </c>
      <c r="BN697" s="373"/>
      <c r="BO697" s="124"/>
      <c r="BP697" s="124"/>
      <c r="BQ697" s="124"/>
      <c r="BR697" s="124"/>
      <c r="BS697" s="124"/>
      <c r="BT697" s="124"/>
      <c r="BU697" s="124"/>
      <c r="BV697" s="237"/>
      <c r="BW697" s="237"/>
      <c r="BX697" s="124"/>
      <c r="BY697" s="124"/>
      <c r="BZ697" s="375"/>
      <c r="CB697" s="124">
        <v>10</v>
      </c>
      <c r="CC697" s="373"/>
      <c r="CD697" s="124"/>
      <c r="CE697" s="124"/>
      <c r="CF697" s="124"/>
      <c r="CG697" s="124"/>
      <c r="CH697" s="124"/>
      <c r="CI697" s="124"/>
      <c r="CJ697" s="124"/>
      <c r="CK697" s="237"/>
      <c r="CL697" s="237"/>
      <c r="CM697" s="124"/>
      <c r="CN697" s="124"/>
      <c r="CO697" s="124"/>
    </row>
    <row r="698" spans="1:93" ht="15.75" hidden="1">
      <c r="A698" s="124">
        <v>11</v>
      </c>
      <c r="B698" s="373"/>
      <c r="C698" s="124"/>
      <c r="D698" s="124"/>
      <c r="E698" s="124"/>
      <c r="F698" s="124"/>
      <c r="G698" s="124"/>
      <c r="H698" s="124"/>
      <c r="I698" s="124"/>
      <c r="J698" s="124"/>
      <c r="K698" s="124"/>
      <c r="L698" s="225"/>
      <c r="M698" s="225"/>
      <c r="N698" s="124"/>
      <c r="O698" s="124"/>
      <c r="P698" s="124"/>
      <c r="R698" s="124">
        <v>11</v>
      </c>
      <c r="S698" s="373"/>
      <c r="T698" s="124"/>
      <c r="U698" s="124"/>
      <c r="V698" s="220"/>
      <c r="W698" s="220"/>
      <c r="X698" s="220"/>
      <c r="Y698" s="220"/>
      <c r="Z698" s="220"/>
      <c r="AA698" s="220"/>
      <c r="AB698" s="220"/>
      <c r="AC698" s="281"/>
      <c r="AD698" s="281"/>
      <c r="AE698" s="220"/>
      <c r="AF698" s="220"/>
      <c r="AG698" s="124"/>
      <c r="AI698" s="124">
        <v>11</v>
      </c>
      <c r="AJ698" s="373"/>
      <c r="AK698" s="124"/>
      <c r="AL698" s="124"/>
      <c r="AM698" s="227"/>
      <c r="AN698" s="227"/>
      <c r="AO698" s="227"/>
      <c r="AP698" s="227"/>
      <c r="AQ698" s="227"/>
      <c r="AR698" s="225"/>
      <c r="AS698" s="225"/>
      <c r="AT698" s="124"/>
      <c r="AU698" s="124"/>
      <c r="AV698" s="377"/>
      <c r="AX698" s="124">
        <v>11</v>
      </c>
      <c r="AY698" s="373"/>
      <c r="AZ698" s="124"/>
      <c r="BA698" s="124"/>
      <c r="BB698" s="124"/>
      <c r="BC698" s="124"/>
      <c r="BD698" s="124"/>
      <c r="BE698" s="124"/>
      <c r="BF698" s="124"/>
      <c r="BG698" s="270"/>
      <c r="BH698" s="270"/>
      <c r="BI698" s="124"/>
      <c r="BJ698" s="124"/>
      <c r="BK698" s="375"/>
      <c r="BM698" s="124">
        <v>11</v>
      </c>
      <c r="BN698" s="373"/>
      <c r="BO698" s="124"/>
      <c r="BP698" s="124"/>
      <c r="BQ698" s="124"/>
      <c r="BR698" s="124"/>
      <c r="BS698" s="124"/>
      <c r="BT698" s="124"/>
      <c r="BU698" s="124"/>
      <c r="BV698" s="237"/>
      <c r="BW698" s="237"/>
      <c r="BX698" s="124"/>
      <c r="BY698" s="124"/>
      <c r="BZ698" s="375"/>
      <c r="CB698" s="124">
        <v>11</v>
      </c>
      <c r="CC698" s="373"/>
      <c r="CD698" s="124"/>
      <c r="CE698" s="124"/>
      <c r="CF698" s="124"/>
      <c r="CG698" s="124"/>
      <c r="CH698" s="124"/>
      <c r="CI698" s="124"/>
      <c r="CJ698" s="124"/>
      <c r="CK698" s="237"/>
      <c r="CL698" s="237"/>
      <c r="CM698" s="124"/>
      <c r="CN698" s="124"/>
      <c r="CO698" s="124"/>
    </row>
    <row r="699" spans="1:93" ht="15.75" hidden="1">
      <c r="A699" s="124">
        <v>12</v>
      </c>
      <c r="B699" s="373"/>
      <c r="C699" s="124"/>
      <c r="D699" s="124"/>
      <c r="E699" s="124"/>
      <c r="F699" s="124"/>
      <c r="G699" s="124"/>
      <c r="H699" s="124"/>
      <c r="I699" s="124"/>
      <c r="J699" s="124"/>
      <c r="K699" s="124"/>
      <c r="L699" s="225"/>
      <c r="M699" s="225"/>
      <c r="N699" s="124"/>
      <c r="O699" s="124"/>
      <c r="P699" s="124"/>
      <c r="R699" s="124">
        <v>12</v>
      </c>
      <c r="S699" s="373"/>
      <c r="T699" s="124"/>
      <c r="U699" s="124"/>
      <c r="V699" s="220"/>
      <c r="W699" s="220"/>
      <c r="X699" s="220"/>
      <c r="Y699" s="220"/>
      <c r="Z699" s="220"/>
      <c r="AA699" s="220"/>
      <c r="AB699" s="220"/>
      <c r="AC699" s="281"/>
      <c r="AD699" s="281"/>
      <c r="AE699" s="220"/>
      <c r="AF699" s="220"/>
      <c r="AG699" s="124"/>
      <c r="AI699" s="124">
        <v>12</v>
      </c>
      <c r="AJ699" s="373"/>
      <c r="AK699" s="124"/>
      <c r="AL699" s="124"/>
      <c r="AM699" s="227"/>
      <c r="AN699" s="227"/>
      <c r="AO699" s="227"/>
      <c r="AP699" s="227"/>
      <c r="AQ699" s="227"/>
      <c r="AR699" s="225"/>
      <c r="AS699" s="225"/>
      <c r="AT699" s="124"/>
      <c r="AU699" s="124"/>
      <c r="AV699" s="377"/>
      <c r="AX699" s="124">
        <v>12</v>
      </c>
      <c r="AY699" s="373"/>
      <c r="AZ699" s="124"/>
      <c r="BA699" s="124"/>
      <c r="BB699" s="124"/>
      <c r="BC699" s="124"/>
      <c r="BD699" s="124"/>
      <c r="BE699" s="124"/>
      <c r="BF699" s="124"/>
      <c r="BG699" s="270"/>
      <c r="BH699" s="270"/>
      <c r="BI699" s="124"/>
      <c r="BJ699" s="124"/>
      <c r="BK699" s="375"/>
      <c r="BM699" s="124">
        <v>12</v>
      </c>
      <c r="BN699" s="373"/>
      <c r="BO699" s="124"/>
      <c r="BP699" s="124"/>
      <c r="BQ699" s="124"/>
      <c r="BR699" s="124"/>
      <c r="BS699" s="124"/>
      <c r="BT699" s="124"/>
      <c r="BU699" s="124"/>
      <c r="BV699" s="237"/>
      <c r="BW699" s="237"/>
      <c r="BX699" s="124"/>
      <c r="BY699" s="124"/>
      <c r="BZ699" s="375"/>
      <c r="CB699" s="124">
        <v>12</v>
      </c>
      <c r="CC699" s="373"/>
      <c r="CD699" s="124"/>
      <c r="CE699" s="124"/>
      <c r="CF699" s="124"/>
      <c r="CG699" s="124"/>
      <c r="CH699" s="124"/>
      <c r="CI699" s="124"/>
      <c r="CJ699" s="124"/>
      <c r="CK699" s="237"/>
      <c r="CL699" s="237"/>
      <c r="CM699" s="124"/>
      <c r="CN699" s="124"/>
      <c r="CO699" s="124"/>
    </row>
    <row r="700" spans="1:93" ht="15.75" hidden="1">
      <c r="A700" s="124">
        <v>13</v>
      </c>
      <c r="B700" s="373"/>
      <c r="C700" s="124"/>
      <c r="D700" s="124"/>
      <c r="E700" s="124"/>
      <c r="F700" s="124"/>
      <c r="G700" s="124"/>
      <c r="H700" s="124"/>
      <c r="I700" s="124"/>
      <c r="J700" s="124"/>
      <c r="K700" s="124"/>
      <c r="L700" s="225"/>
      <c r="M700" s="225"/>
      <c r="N700" s="124"/>
      <c r="O700" s="124"/>
      <c r="P700" s="124"/>
      <c r="R700" s="124">
        <v>13</v>
      </c>
      <c r="S700" s="373"/>
      <c r="T700" s="124"/>
      <c r="U700" s="124"/>
      <c r="V700" s="220"/>
      <c r="W700" s="220"/>
      <c r="X700" s="220"/>
      <c r="Y700" s="220"/>
      <c r="Z700" s="220"/>
      <c r="AA700" s="220"/>
      <c r="AB700" s="220"/>
      <c r="AC700" s="281"/>
      <c r="AD700" s="281"/>
      <c r="AE700" s="220"/>
      <c r="AF700" s="220"/>
      <c r="AG700" s="124"/>
      <c r="AI700" s="124">
        <v>13</v>
      </c>
      <c r="AJ700" s="373"/>
      <c r="AK700" s="124"/>
      <c r="AL700" s="124"/>
      <c r="AM700" s="227"/>
      <c r="AN700" s="227"/>
      <c r="AO700" s="227"/>
      <c r="AP700" s="227"/>
      <c r="AQ700" s="227"/>
      <c r="AR700" s="225"/>
      <c r="AS700" s="225"/>
      <c r="AT700" s="124"/>
      <c r="AU700" s="124"/>
      <c r="AV700" s="377"/>
      <c r="AX700" s="124">
        <v>13</v>
      </c>
      <c r="AY700" s="373"/>
      <c r="AZ700" s="124"/>
      <c r="BA700" s="124"/>
      <c r="BB700" s="124"/>
      <c r="BC700" s="124"/>
      <c r="BD700" s="124"/>
      <c r="BE700" s="124"/>
      <c r="BF700" s="124"/>
      <c r="BG700" s="270"/>
      <c r="BH700" s="270"/>
      <c r="BI700" s="124"/>
      <c r="BJ700" s="124"/>
      <c r="BK700" s="375"/>
      <c r="BM700" s="124">
        <v>13</v>
      </c>
      <c r="BN700" s="373"/>
      <c r="BO700" s="124"/>
      <c r="BP700" s="124"/>
      <c r="BQ700" s="124"/>
      <c r="BR700" s="124"/>
      <c r="BS700" s="124"/>
      <c r="BT700" s="124"/>
      <c r="BU700" s="124"/>
      <c r="BV700" s="237"/>
      <c r="BW700" s="237"/>
      <c r="BX700" s="124"/>
      <c r="BY700" s="124"/>
      <c r="BZ700" s="375"/>
      <c r="CB700" s="124">
        <v>13</v>
      </c>
      <c r="CC700" s="373"/>
      <c r="CD700" s="124"/>
      <c r="CE700" s="124"/>
      <c r="CF700" s="124"/>
      <c r="CG700" s="124"/>
      <c r="CH700" s="124"/>
      <c r="CI700" s="124"/>
      <c r="CJ700" s="124"/>
      <c r="CK700" s="237"/>
      <c r="CL700" s="237"/>
      <c r="CM700" s="124"/>
      <c r="CN700" s="124"/>
      <c r="CO700" s="124"/>
    </row>
    <row r="701" spans="1:93" ht="15.75" hidden="1">
      <c r="A701" s="124">
        <v>14</v>
      </c>
      <c r="B701" s="373"/>
      <c r="C701" s="124"/>
      <c r="D701" s="124"/>
      <c r="E701" s="124"/>
      <c r="F701" s="124"/>
      <c r="G701" s="124"/>
      <c r="H701" s="124"/>
      <c r="I701" s="124"/>
      <c r="J701" s="124"/>
      <c r="K701" s="124"/>
      <c r="L701" s="225"/>
      <c r="M701" s="225"/>
      <c r="N701" s="124"/>
      <c r="O701" s="124"/>
      <c r="P701" s="124"/>
      <c r="R701" s="124">
        <v>14</v>
      </c>
      <c r="S701" s="373"/>
      <c r="T701" s="124"/>
      <c r="U701" s="124"/>
      <c r="V701" s="220"/>
      <c r="W701" s="220"/>
      <c r="X701" s="220"/>
      <c r="Y701" s="220"/>
      <c r="Z701" s="220"/>
      <c r="AA701" s="220"/>
      <c r="AB701" s="220"/>
      <c r="AC701" s="281"/>
      <c r="AD701" s="281"/>
      <c r="AE701" s="220"/>
      <c r="AF701" s="220"/>
      <c r="AG701" s="124"/>
      <c r="AI701" s="124">
        <v>14</v>
      </c>
      <c r="AJ701" s="373"/>
      <c r="AK701" s="124"/>
      <c r="AL701" s="124"/>
      <c r="AM701" s="227"/>
      <c r="AN701" s="227"/>
      <c r="AO701" s="227"/>
      <c r="AP701" s="227"/>
      <c r="AQ701" s="227"/>
      <c r="AR701" s="225"/>
      <c r="AS701" s="225"/>
      <c r="AT701" s="124"/>
      <c r="AU701" s="124"/>
      <c r="AV701" s="377"/>
      <c r="AX701" s="124">
        <v>14</v>
      </c>
      <c r="AY701" s="373"/>
      <c r="AZ701" s="124"/>
      <c r="BA701" s="124"/>
      <c r="BB701" s="124"/>
      <c r="BC701" s="124"/>
      <c r="BD701" s="124"/>
      <c r="BE701" s="124"/>
      <c r="BF701" s="124"/>
      <c r="BG701" s="270"/>
      <c r="BH701" s="270"/>
      <c r="BI701" s="124"/>
      <c r="BJ701" s="124"/>
      <c r="BK701" s="375"/>
      <c r="BM701" s="124">
        <v>14</v>
      </c>
      <c r="BN701" s="373"/>
      <c r="BO701" s="124"/>
      <c r="BP701" s="124"/>
      <c r="BQ701" s="124"/>
      <c r="BR701" s="124"/>
      <c r="BS701" s="124"/>
      <c r="BT701" s="124"/>
      <c r="BU701" s="124"/>
      <c r="BV701" s="237"/>
      <c r="BW701" s="237"/>
      <c r="BX701" s="124"/>
      <c r="BY701" s="124"/>
      <c r="BZ701" s="375"/>
      <c r="CB701" s="124">
        <v>14</v>
      </c>
      <c r="CC701" s="373"/>
      <c r="CD701" s="124"/>
      <c r="CE701" s="124"/>
      <c r="CF701" s="124"/>
      <c r="CG701" s="124"/>
      <c r="CH701" s="124"/>
      <c r="CI701" s="124"/>
      <c r="CJ701" s="124"/>
      <c r="CK701" s="237"/>
      <c r="CL701" s="237"/>
      <c r="CM701" s="124"/>
      <c r="CN701" s="124"/>
      <c r="CO701" s="124"/>
    </row>
    <row r="702" spans="1:93" ht="15.75" hidden="1">
      <c r="A702" s="124">
        <v>15</v>
      </c>
      <c r="B702" s="373"/>
      <c r="C702" s="124"/>
      <c r="D702" s="124"/>
      <c r="E702" s="124"/>
      <c r="F702" s="124"/>
      <c r="G702" s="124"/>
      <c r="H702" s="124"/>
      <c r="I702" s="124"/>
      <c r="J702" s="124"/>
      <c r="K702" s="124"/>
      <c r="L702" s="225"/>
      <c r="M702" s="225"/>
      <c r="N702" s="124"/>
      <c r="O702" s="124"/>
      <c r="P702" s="124"/>
      <c r="R702" s="124">
        <v>15</v>
      </c>
      <c r="S702" s="373"/>
      <c r="T702" s="124"/>
      <c r="U702" s="124"/>
      <c r="V702" s="220"/>
      <c r="W702" s="220"/>
      <c r="X702" s="220"/>
      <c r="Y702" s="220"/>
      <c r="Z702" s="220"/>
      <c r="AA702" s="220"/>
      <c r="AB702" s="220"/>
      <c r="AC702" s="281"/>
      <c r="AD702" s="281"/>
      <c r="AE702" s="220"/>
      <c r="AF702" s="220"/>
      <c r="AG702" s="124"/>
      <c r="AI702" s="124">
        <v>15</v>
      </c>
      <c r="AJ702" s="373"/>
      <c r="AK702" s="124"/>
      <c r="AL702" s="124"/>
      <c r="AM702" s="227"/>
      <c r="AN702" s="227"/>
      <c r="AO702" s="227"/>
      <c r="AP702" s="227"/>
      <c r="AQ702" s="227"/>
      <c r="AR702" s="225"/>
      <c r="AS702" s="225"/>
      <c r="AT702" s="124"/>
      <c r="AU702" s="124"/>
      <c r="AV702" s="377"/>
      <c r="AX702" s="124">
        <v>15</v>
      </c>
      <c r="AY702" s="373"/>
      <c r="AZ702" s="124"/>
      <c r="BA702" s="124"/>
      <c r="BB702" s="124"/>
      <c r="BC702" s="124"/>
      <c r="BD702" s="124"/>
      <c r="BE702" s="124"/>
      <c r="BF702" s="124"/>
      <c r="BG702" s="270"/>
      <c r="BH702" s="270"/>
      <c r="BI702" s="124"/>
      <c r="BJ702" s="124"/>
      <c r="BK702" s="376"/>
      <c r="BM702" s="124">
        <v>15</v>
      </c>
      <c r="BN702" s="373"/>
      <c r="BO702" s="124"/>
      <c r="BP702" s="124"/>
      <c r="BQ702" s="124"/>
      <c r="BR702" s="124"/>
      <c r="BS702" s="124"/>
      <c r="BT702" s="124"/>
      <c r="BU702" s="124"/>
      <c r="BV702" s="237"/>
      <c r="BW702" s="237"/>
      <c r="BX702" s="124"/>
      <c r="BY702" s="124"/>
      <c r="BZ702" s="376"/>
      <c r="CB702" s="124">
        <v>15</v>
      </c>
      <c r="CC702" s="373"/>
      <c r="CD702" s="124"/>
      <c r="CE702" s="124"/>
      <c r="CF702" s="124"/>
      <c r="CG702" s="124"/>
      <c r="CH702" s="124"/>
      <c r="CI702" s="124"/>
      <c r="CJ702" s="124"/>
      <c r="CK702" s="237"/>
      <c r="CL702" s="237"/>
      <c r="CM702" s="124"/>
      <c r="CN702" s="124"/>
      <c r="CO702" s="124"/>
    </row>
    <row r="703" spans="1:93" ht="15.75" hidden="1">
      <c r="A703" s="363" t="s">
        <v>1381</v>
      </c>
      <c r="B703" s="363"/>
      <c r="C703" s="276"/>
      <c r="D703" s="276"/>
      <c r="E703" s="220">
        <f>SUM(E688:E702)</f>
        <v>0</v>
      </c>
      <c r="F703" s="220">
        <f>SUM(F688:F702)</f>
        <v>0</v>
      </c>
      <c r="G703" s="220">
        <f>SUM(G688:G702)</f>
        <v>0</v>
      </c>
      <c r="H703" s="220">
        <f>SUM(H688:H702)</f>
        <v>0</v>
      </c>
      <c r="I703" s="220"/>
      <c r="J703" s="220">
        <f>SUM(J688:J702)</f>
        <v>0</v>
      </c>
      <c r="K703" s="220">
        <f>SUM(K688:K702)</f>
        <v>0</v>
      </c>
      <c r="L703" s="225">
        <f>IF(F703=0,0,(F703/E703*100))</f>
        <v>0</v>
      </c>
      <c r="M703" s="225">
        <f>IF(K703=0,0,(K703/J703*100))</f>
        <v>0</v>
      </c>
      <c r="N703" s="124"/>
      <c r="O703" s="124"/>
      <c r="P703" s="124"/>
      <c r="R703" s="363" t="s">
        <v>1381</v>
      </c>
      <c r="S703" s="363"/>
      <c r="T703" s="277"/>
      <c r="U703" s="277"/>
      <c r="V703" s="220">
        <f>SUM(V688:V702)</f>
        <v>0</v>
      </c>
      <c r="W703" s="220">
        <f>SUM(W688:W702)</f>
        <v>0</v>
      </c>
      <c r="X703" s="220">
        <f>SUM(X688:X702)</f>
        <v>0</v>
      </c>
      <c r="Y703" s="220">
        <f>SUM(Y688:Y702)</f>
        <v>0</v>
      </c>
      <c r="Z703" s="220"/>
      <c r="AA703" s="220">
        <f>SUM(AA688:AA702)</f>
        <v>0</v>
      </c>
      <c r="AB703" s="220">
        <f>SUM(AB688:AB702)</f>
        <v>0</v>
      </c>
      <c r="AC703" s="281">
        <f>IF(W703=0,0,(W703/V703*100))</f>
        <v>0</v>
      </c>
      <c r="AD703" s="281">
        <f>IF(AB703=0,0,(AB703/AA703*100))</f>
        <v>0</v>
      </c>
      <c r="AE703" s="220"/>
      <c r="AF703" s="220"/>
      <c r="AG703" s="124"/>
      <c r="AI703" s="377" t="s">
        <v>1381</v>
      </c>
      <c r="AJ703" s="377"/>
      <c r="AK703" s="124"/>
      <c r="AL703" s="124"/>
      <c r="AM703" s="227">
        <f>SUM(AM688:AM702)</f>
        <v>0</v>
      </c>
      <c r="AN703" s="227">
        <f>SUM(AN688:AN702)</f>
        <v>0</v>
      </c>
      <c r="AO703" s="227"/>
      <c r="AP703" s="227">
        <f>SUM(AP688:AP702)</f>
        <v>0</v>
      </c>
      <c r="AQ703" s="227">
        <f>SUM(AQ688:AQ702)</f>
        <v>0</v>
      </c>
      <c r="AR703" s="225">
        <f>IF(AN703=0,0,(AN703/AM703*100))</f>
        <v>0</v>
      </c>
      <c r="AS703" s="225">
        <f>IF(AQ703=0,0,(AQ703/AP703*100))</f>
        <v>0</v>
      </c>
      <c r="AT703" s="124"/>
      <c r="AU703" s="124"/>
      <c r="AV703" s="241"/>
      <c r="AX703" s="377" t="s">
        <v>1381</v>
      </c>
      <c r="AY703" s="377"/>
      <c r="AZ703" s="124" t="s">
        <v>1382</v>
      </c>
      <c r="BA703" s="230" t="e">
        <f>BC703/BI703</f>
        <v>#DIV/0!</v>
      </c>
      <c r="BB703" s="124">
        <f>SUM(BB688:BB702)</f>
        <v>0</v>
      </c>
      <c r="BC703" s="124">
        <f>SUM(BC688:BC702)</f>
        <v>0</v>
      </c>
      <c r="BD703" s="124"/>
      <c r="BE703" s="124">
        <f>SUM(BE688:BE702)</f>
        <v>0</v>
      </c>
      <c r="BF703" s="124">
        <f>SUM(BF688:BF702)</f>
        <v>0</v>
      </c>
      <c r="BG703" s="270">
        <f>IF(BC703=0,0,(BC703/BB703*100))</f>
        <v>0</v>
      </c>
      <c r="BH703" s="270">
        <f>IF(BF703=0,0,(BF703/BE703*100))</f>
        <v>0</v>
      </c>
      <c r="BI703" s="124"/>
      <c r="BJ703" s="124"/>
      <c r="BK703" s="241"/>
      <c r="BM703" s="377" t="s">
        <v>1381</v>
      </c>
      <c r="BN703" s="377"/>
      <c r="BO703" s="124"/>
      <c r="BP703" s="124"/>
      <c r="BQ703" s="124">
        <f>SUM(BQ688:BQ702)</f>
        <v>0</v>
      </c>
      <c r="BR703" s="124">
        <f>SUM(BR688:BR702)</f>
        <v>0</v>
      </c>
      <c r="BS703" s="124"/>
      <c r="BT703" s="124">
        <f>SUM(BT688:BT702)</f>
        <v>0</v>
      </c>
      <c r="BU703" s="124">
        <f>SUM(BU688:BU702)</f>
        <v>0</v>
      </c>
      <c r="BV703" s="225">
        <f>IF(BR703=0,0,(BR703/BQ703*100))</f>
        <v>0</v>
      </c>
      <c r="BW703" s="225">
        <f>IF(BU703=0,0,(BU703/BT703*100))</f>
        <v>0</v>
      </c>
      <c r="BX703" s="124"/>
      <c r="BY703" s="124"/>
      <c r="BZ703" s="124"/>
      <c r="CB703" s="377" t="s">
        <v>1381</v>
      </c>
      <c r="CC703" s="377"/>
      <c r="CD703" s="124"/>
      <c r="CE703" s="124"/>
      <c r="CF703" s="124">
        <f>SUM(CF688:CF702)</f>
        <v>0</v>
      </c>
      <c r="CG703" s="124">
        <f>SUM(CG688:CG702)</f>
        <v>0</v>
      </c>
      <c r="CH703" s="124"/>
      <c r="CI703" s="124">
        <f>SUM(CI688:CI702)</f>
        <v>0</v>
      </c>
      <c r="CJ703" s="124">
        <f>SUM(CJ688:CJ702)</f>
        <v>0</v>
      </c>
      <c r="CK703" s="225">
        <f>IF(CG703=0,0,(CG703/CF703*100))</f>
        <v>0</v>
      </c>
      <c r="CL703" s="225">
        <f>IF(CJ703=0,0,(CJ703/CI703*100))</f>
        <v>0</v>
      </c>
      <c r="CM703" s="124"/>
      <c r="CN703" s="124"/>
      <c r="CO703" s="124"/>
    </row>
    <row r="704" spans="1:93" ht="30">
      <c r="A704" s="124">
        <v>1</v>
      </c>
      <c r="B704" s="368" t="s">
        <v>804</v>
      </c>
      <c r="C704" s="31" t="s">
        <v>819</v>
      </c>
      <c r="D704" s="32" t="s">
        <v>820</v>
      </c>
      <c r="E704" s="124">
        <v>25</v>
      </c>
      <c r="F704" s="124">
        <v>23</v>
      </c>
      <c r="G704" s="124"/>
      <c r="H704" s="124"/>
      <c r="I704" s="124"/>
      <c r="J704" s="124"/>
      <c r="K704" s="124"/>
      <c r="L704" s="124"/>
      <c r="M704" s="124"/>
      <c r="N704" s="124"/>
      <c r="O704" s="124"/>
      <c r="P704" s="373" t="s">
        <v>1482</v>
      </c>
      <c r="R704" s="124">
        <v>1</v>
      </c>
      <c r="S704" s="368" t="s">
        <v>804</v>
      </c>
      <c r="T704" s="31" t="s">
        <v>833</v>
      </c>
      <c r="U704" s="32" t="s">
        <v>834</v>
      </c>
      <c r="V704" s="124">
        <v>30</v>
      </c>
      <c r="W704" s="124"/>
      <c r="X704" s="124"/>
      <c r="Y704" s="124"/>
      <c r="Z704" s="124"/>
      <c r="AA704" s="124"/>
      <c r="AB704" s="124"/>
      <c r="AC704" s="280"/>
      <c r="AD704" s="280"/>
      <c r="AE704" s="124"/>
      <c r="AF704" s="124"/>
      <c r="AG704" s="374"/>
      <c r="AI704" s="124">
        <v>1</v>
      </c>
      <c r="AJ704" s="373" t="s">
        <v>804</v>
      </c>
      <c r="AK704" s="31" t="s">
        <v>287</v>
      </c>
      <c r="AL704" s="32" t="s">
        <v>288</v>
      </c>
      <c r="AM704" s="227">
        <v>1</v>
      </c>
      <c r="AN704" s="227"/>
      <c r="AO704" s="227"/>
      <c r="AP704" s="227"/>
      <c r="AQ704" s="227"/>
      <c r="AR704" s="124"/>
      <c r="AS704" s="124"/>
      <c r="AT704" s="124"/>
      <c r="AU704" s="124"/>
      <c r="AV704" s="374"/>
      <c r="AX704" s="124">
        <v>1</v>
      </c>
      <c r="AY704" s="373" t="s">
        <v>804</v>
      </c>
      <c r="AZ704" s="31" t="s">
        <v>821</v>
      </c>
      <c r="BA704" s="32" t="s">
        <v>822</v>
      </c>
      <c r="BB704" s="124">
        <v>11</v>
      </c>
      <c r="BC704" s="124">
        <v>11</v>
      </c>
      <c r="BD704" s="124"/>
      <c r="BE704" s="124"/>
      <c r="BF704" s="124"/>
      <c r="BG704" s="271"/>
      <c r="BH704" s="271"/>
      <c r="BI704" s="124"/>
      <c r="BJ704" s="124"/>
      <c r="BK704" s="374"/>
      <c r="BM704" s="124">
        <v>1</v>
      </c>
      <c r="BN704" s="373" t="s">
        <v>804</v>
      </c>
      <c r="BO704" s="31"/>
      <c r="BP704" s="32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374"/>
      <c r="CB704" s="124">
        <v>1</v>
      </c>
      <c r="CC704" s="373" t="s">
        <v>804</v>
      </c>
      <c r="CD704" s="229"/>
      <c r="CE704" s="229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377"/>
    </row>
    <row r="705" spans="1:93" ht="45">
      <c r="A705" s="124">
        <v>2</v>
      </c>
      <c r="B705" s="368"/>
      <c r="C705" s="31" t="s">
        <v>827</v>
      </c>
      <c r="D705" s="32" t="s">
        <v>828</v>
      </c>
      <c r="E705" s="124">
        <v>5</v>
      </c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373"/>
      <c r="R705" s="124">
        <v>2</v>
      </c>
      <c r="S705" s="368"/>
      <c r="T705" s="31" t="s">
        <v>837</v>
      </c>
      <c r="U705" s="32" t="s">
        <v>838</v>
      </c>
      <c r="V705" s="124">
        <v>19</v>
      </c>
      <c r="W705" s="124"/>
      <c r="X705" s="124"/>
      <c r="Y705" s="124"/>
      <c r="Z705" s="124"/>
      <c r="AA705" s="124"/>
      <c r="AB705" s="124"/>
      <c r="AC705" s="280"/>
      <c r="AD705" s="280"/>
      <c r="AE705" s="124"/>
      <c r="AF705" s="124"/>
      <c r="AG705" s="375"/>
      <c r="AI705" s="124">
        <v>2</v>
      </c>
      <c r="AJ705" s="373"/>
      <c r="AK705" s="31" t="s">
        <v>597</v>
      </c>
      <c r="AL705" s="32" t="s">
        <v>598</v>
      </c>
      <c r="AM705" s="227">
        <v>5</v>
      </c>
      <c r="AN705" s="227"/>
      <c r="AO705" s="227"/>
      <c r="AP705" s="227"/>
      <c r="AQ705" s="227"/>
      <c r="AR705" s="124"/>
      <c r="AS705" s="124"/>
      <c r="AT705" s="124"/>
      <c r="AU705" s="124"/>
      <c r="AV705" s="375"/>
      <c r="AX705" s="124">
        <v>2</v>
      </c>
      <c r="AY705" s="373"/>
      <c r="AZ705" s="62" t="s">
        <v>839</v>
      </c>
      <c r="BA705" s="63" t="s">
        <v>840</v>
      </c>
      <c r="BB705" s="124">
        <v>30</v>
      </c>
      <c r="BC705" s="124">
        <v>30</v>
      </c>
      <c r="BD705" s="124"/>
      <c r="BE705" s="124"/>
      <c r="BF705" s="124"/>
      <c r="BG705" s="271"/>
      <c r="BH705" s="271"/>
      <c r="BI705" s="124"/>
      <c r="BJ705" s="124"/>
      <c r="BK705" s="375"/>
      <c r="BM705" s="124">
        <v>2</v>
      </c>
      <c r="BN705" s="373"/>
      <c r="BO705" s="31"/>
      <c r="BP705" s="32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375"/>
      <c r="CB705" s="124">
        <v>2</v>
      </c>
      <c r="CC705" s="373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377"/>
    </row>
    <row r="706" spans="1:93" hidden="1">
      <c r="A706" s="124">
        <v>3</v>
      </c>
      <c r="B706" s="368"/>
      <c r="C706" s="31" t="s">
        <v>835</v>
      </c>
      <c r="D706" s="32" t="s">
        <v>836</v>
      </c>
      <c r="E706" s="124">
        <v>20</v>
      </c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373"/>
      <c r="R706" s="124">
        <v>3</v>
      </c>
      <c r="S706" s="368"/>
      <c r="T706" s="31" t="s">
        <v>653</v>
      </c>
      <c r="U706" s="32" t="s">
        <v>654</v>
      </c>
      <c r="V706" s="124">
        <v>8</v>
      </c>
      <c r="W706" s="124"/>
      <c r="X706" s="124"/>
      <c r="Y706" s="124"/>
      <c r="Z706" s="124"/>
      <c r="AA706" s="124"/>
      <c r="AB706" s="124"/>
      <c r="AC706" s="280"/>
      <c r="AD706" s="280"/>
      <c r="AE706" s="124"/>
      <c r="AF706" s="124"/>
      <c r="AG706" s="375"/>
      <c r="AI706" s="124">
        <v>3</v>
      </c>
      <c r="AJ706" s="373"/>
      <c r="AK706" s="31" t="s">
        <v>1227</v>
      </c>
      <c r="AL706" s="32" t="s">
        <v>606</v>
      </c>
      <c r="AM706" s="227">
        <v>1</v>
      </c>
      <c r="AN706" s="227"/>
      <c r="AO706" s="227"/>
      <c r="AP706" s="227"/>
      <c r="AQ706" s="227"/>
      <c r="AR706" s="124"/>
      <c r="AS706" s="124"/>
      <c r="AT706" s="124"/>
      <c r="AU706" s="124"/>
      <c r="AV706" s="375"/>
      <c r="AX706" s="124">
        <v>3</v>
      </c>
      <c r="AY706" s="373"/>
      <c r="AZ706" s="31"/>
      <c r="BA706" s="32"/>
      <c r="BB706" s="124"/>
      <c r="BC706" s="124"/>
      <c r="BD706" s="124"/>
      <c r="BE706" s="124"/>
      <c r="BF706" s="124"/>
      <c r="BG706" s="271"/>
      <c r="BH706" s="271"/>
      <c r="BI706" s="124"/>
      <c r="BJ706" s="124"/>
      <c r="BK706" s="375"/>
      <c r="BM706" s="124">
        <v>3</v>
      </c>
      <c r="BN706" s="373"/>
      <c r="BO706" s="31"/>
      <c r="BP706" s="32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375"/>
      <c r="CB706" s="124">
        <v>3</v>
      </c>
      <c r="CC706" s="373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377"/>
    </row>
    <row r="707" spans="1:93" ht="30" hidden="1">
      <c r="A707" s="124">
        <v>4</v>
      </c>
      <c r="B707" s="368"/>
      <c r="C707" s="31" t="s">
        <v>854</v>
      </c>
      <c r="D707" s="32" t="s">
        <v>855</v>
      </c>
      <c r="E707" s="124">
        <v>10</v>
      </c>
      <c r="F707" s="124">
        <v>10</v>
      </c>
      <c r="G707" s="124"/>
      <c r="H707" s="124"/>
      <c r="I707" s="124"/>
      <c r="J707" s="124"/>
      <c r="K707" s="124"/>
      <c r="L707" s="124"/>
      <c r="M707" s="124"/>
      <c r="N707" s="124"/>
      <c r="O707" s="124"/>
      <c r="P707" s="373"/>
      <c r="R707" s="124">
        <v>4</v>
      </c>
      <c r="S707" s="368"/>
      <c r="T707" s="31" t="s">
        <v>858</v>
      </c>
      <c r="U707" s="32" t="s">
        <v>859</v>
      </c>
      <c r="V707" s="124"/>
      <c r="W707" s="124">
        <v>20</v>
      </c>
      <c r="X707" s="124"/>
      <c r="Y707" s="124"/>
      <c r="Z707" s="124"/>
      <c r="AA707" s="124"/>
      <c r="AB707" s="124"/>
      <c r="AC707" s="280"/>
      <c r="AD707" s="280"/>
      <c r="AE707" s="124"/>
      <c r="AF707" s="124"/>
      <c r="AG707" s="375"/>
      <c r="AI707" s="124">
        <v>4</v>
      </c>
      <c r="AJ707" s="373"/>
      <c r="AK707" s="31" t="s">
        <v>609</v>
      </c>
      <c r="AL707" s="32" t="s">
        <v>610</v>
      </c>
      <c r="AM707" s="227">
        <v>1</v>
      </c>
      <c r="AN707" s="227"/>
      <c r="AO707" s="227"/>
      <c r="AP707" s="227"/>
      <c r="AQ707" s="227"/>
      <c r="AR707" s="124"/>
      <c r="AS707" s="124"/>
      <c r="AT707" s="124"/>
      <c r="AU707" s="124"/>
      <c r="AV707" s="375"/>
      <c r="AX707" s="124">
        <v>4</v>
      </c>
      <c r="AY707" s="373"/>
      <c r="AZ707" s="31"/>
      <c r="BA707" s="32"/>
      <c r="BB707" s="124"/>
      <c r="BC707" s="124"/>
      <c r="BD707" s="124"/>
      <c r="BE707" s="124"/>
      <c r="BF707" s="124"/>
      <c r="BG707" s="271"/>
      <c r="BH707" s="271"/>
      <c r="BI707" s="124"/>
      <c r="BJ707" s="124"/>
      <c r="BK707" s="375"/>
      <c r="BM707" s="124">
        <v>4</v>
      </c>
      <c r="BN707" s="373"/>
      <c r="BO707" s="31"/>
      <c r="BP707" s="32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375"/>
      <c r="CB707" s="124">
        <v>4</v>
      </c>
      <c r="CC707" s="373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377"/>
    </row>
    <row r="708" spans="1:93" ht="30" hidden="1">
      <c r="A708" s="124">
        <v>5</v>
      </c>
      <c r="B708" s="368"/>
      <c r="C708" s="31" t="s">
        <v>858</v>
      </c>
      <c r="D708" s="32" t="s">
        <v>859</v>
      </c>
      <c r="E708" s="124">
        <v>20</v>
      </c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373"/>
      <c r="R708" s="124">
        <v>5</v>
      </c>
      <c r="S708" s="368"/>
      <c r="T708" s="31" t="s">
        <v>819</v>
      </c>
      <c r="U708" s="32" t="s">
        <v>820</v>
      </c>
      <c r="V708" s="124"/>
      <c r="W708" s="124">
        <v>2</v>
      </c>
      <c r="X708" s="124"/>
      <c r="Y708" s="124"/>
      <c r="Z708" s="124"/>
      <c r="AA708" s="124"/>
      <c r="AB708" s="124"/>
      <c r="AC708" s="280"/>
      <c r="AD708" s="280"/>
      <c r="AE708" s="124"/>
      <c r="AF708" s="124"/>
      <c r="AG708" s="375"/>
      <c r="AI708" s="124">
        <v>5</v>
      </c>
      <c r="AJ708" s="373"/>
      <c r="AK708" s="31" t="s">
        <v>823</v>
      </c>
      <c r="AL708" s="32" t="s">
        <v>824</v>
      </c>
      <c r="AM708" s="227">
        <v>11</v>
      </c>
      <c r="AN708" s="227"/>
      <c r="AO708" s="227"/>
      <c r="AP708" s="227"/>
      <c r="AQ708" s="227"/>
      <c r="AR708" s="124"/>
      <c r="AS708" s="124"/>
      <c r="AT708" s="124"/>
      <c r="AU708" s="124"/>
      <c r="AV708" s="375"/>
      <c r="AX708" s="124">
        <v>5</v>
      </c>
      <c r="AY708" s="373"/>
      <c r="AZ708" s="31"/>
      <c r="BA708" s="32"/>
      <c r="BB708" s="124"/>
      <c r="BC708" s="124"/>
      <c r="BD708" s="124"/>
      <c r="BE708" s="124"/>
      <c r="BF708" s="124"/>
      <c r="BG708" s="271"/>
      <c r="BH708" s="271"/>
      <c r="BI708" s="124"/>
      <c r="BJ708" s="124"/>
      <c r="BK708" s="375"/>
      <c r="BM708" s="124">
        <v>5</v>
      </c>
      <c r="BN708" s="373"/>
      <c r="BO708" s="31"/>
      <c r="BP708" s="32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375"/>
      <c r="CB708" s="124">
        <v>5</v>
      </c>
      <c r="CC708" s="373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377"/>
    </row>
    <row r="709" spans="1:93" ht="45" hidden="1">
      <c r="A709" s="124">
        <v>6</v>
      </c>
      <c r="B709" s="368"/>
      <c r="C709" s="31" t="s">
        <v>480</v>
      </c>
      <c r="D709" s="32" t="s">
        <v>481</v>
      </c>
      <c r="E709" s="124"/>
      <c r="F709" s="124">
        <v>10</v>
      </c>
      <c r="G709" s="124"/>
      <c r="H709" s="124"/>
      <c r="I709" s="124"/>
      <c r="J709" s="124"/>
      <c r="K709" s="124"/>
      <c r="L709" s="124"/>
      <c r="M709" s="124"/>
      <c r="N709" s="124"/>
      <c r="O709" s="124"/>
      <c r="P709" s="373"/>
      <c r="R709" s="124">
        <v>6</v>
      </c>
      <c r="S709" s="368"/>
      <c r="T709" s="31" t="s">
        <v>827</v>
      </c>
      <c r="U709" s="32" t="s">
        <v>828</v>
      </c>
      <c r="V709" s="124"/>
      <c r="W709" s="124">
        <v>5</v>
      </c>
      <c r="X709" s="124"/>
      <c r="Y709" s="124"/>
      <c r="Z709" s="124"/>
      <c r="AA709" s="124"/>
      <c r="AB709" s="124"/>
      <c r="AC709" s="280"/>
      <c r="AD709" s="280"/>
      <c r="AE709" s="124"/>
      <c r="AF709" s="124"/>
      <c r="AG709" s="375"/>
      <c r="AI709" s="124">
        <v>6</v>
      </c>
      <c r="AJ709" s="373"/>
      <c r="AK709" s="31" t="s">
        <v>827</v>
      </c>
      <c r="AL709" s="32" t="s">
        <v>828</v>
      </c>
      <c r="AM709" s="227">
        <v>5</v>
      </c>
      <c r="AN709" s="227"/>
      <c r="AO709" s="227"/>
      <c r="AP709" s="227"/>
      <c r="AQ709" s="227"/>
      <c r="AR709" s="124"/>
      <c r="AS709" s="124"/>
      <c r="AT709" s="124"/>
      <c r="AU709" s="124"/>
      <c r="AV709" s="375"/>
      <c r="AX709" s="124">
        <v>6</v>
      </c>
      <c r="AY709" s="373"/>
      <c r="AZ709" s="31"/>
      <c r="BA709" s="32"/>
      <c r="BB709" s="124"/>
      <c r="BC709" s="124"/>
      <c r="BD709" s="124"/>
      <c r="BE709" s="124"/>
      <c r="BF709" s="124"/>
      <c r="BG709" s="271"/>
      <c r="BH709" s="271"/>
      <c r="BI709" s="124"/>
      <c r="BJ709" s="124"/>
      <c r="BK709" s="375"/>
      <c r="BM709" s="124">
        <v>6</v>
      </c>
      <c r="BN709" s="373"/>
      <c r="BO709" s="31"/>
      <c r="BP709" s="32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375"/>
      <c r="CB709" s="124">
        <v>6</v>
      </c>
      <c r="CC709" s="373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377"/>
    </row>
    <row r="710" spans="1:93" hidden="1">
      <c r="A710" s="124">
        <v>7</v>
      </c>
      <c r="B710" s="368"/>
      <c r="C710" s="31" t="s">
        <v>482</v>
      </c>
      <c r="D710" s="32" t="s">
        <v>483</v>
      </c>
      <c r="E710" s="124"/>
      <c r="F710" s="124">
        <v>10</v>
      </c>
      <c r="G710" s="124"/>
      <c r="H710" s="124"/>
      <c r="I710" s="124"/>
      <c r="J710" s="124"/>
      <c r="K710" s="124"/>
      <c r="L710" s="124"/>
      <c r="M710" s="124"/>
      <c r="N710" s="124"/>
      <c r="O710" s="124"/>
      <c r="P710" s="373"/>
      <c r="R710" s="124">
        <v>7</v>
      </c>
      <c r="S710" s="368"/>
      <c r="T710" s="294"/>
      <c r="U710" s="293"/>
      <c r="V710" s="124"/>
      <c r="W710" s="124"/>
      <c r="X710" s="124"/>
      <c r="Y710" s="124"/>
      <c r="Z710" s="124"/>
      <c r="AA710" s="124"/>
      <c r="AB710" s="124"/>
      <c r="AC710" s="280"/>
      <c r="AD710" s="280"/>
      <c r="AE710" s="124"/>
      <c r="AF710" s="124"/>
      <c r="AG710" s="375"/>
      <c r="AI710" s="124">
        <v>7</v>
      </c>
      <c r="AJ710" s="373"/>
      <c r="AK710" s="31" t="s">
        <v>835</v>
      </c>
      <c r="AL710" s="32" t="s">
        <v>836</v>
      </c>
      <c r="AM710" s="227">
        <v>20</v>
      </c>
      <c r="AN710" s="227">
        <v>11</v>
      </c>
      <c r="AO710" s="227"/>
      <c r="AP710" s="227"/>
      <c r="AQ710" s="227"/>
      <c r="AR710" s="124"/>
      <c r="AS710" s="124"/>
      <c r="AT710" s="124"/>
      <c r="AU710" s="124"/>
      <c r="AV710" s="375"/>
      <c r="AX710" s="124">
        <v>7</v>
      </c>
      <c r="AY710" s="373"/>
      <c r="AZ710" s="294"/>
      <c r="BA710" s="293"/>
      <c r="BB710" s="124"/>
      <c r="BC710" s="124"/>
      <c r="BD710" s="124"/>
      <c r="BE710" s="124"/>
      <c r="BF710" s="124"/>
      <c r="BG710" s="271"/>
      <c r="BH710" s="271"/>
      <c r="BI710" s="124"/>
      <c r="BJ710" s="124"/>
      <c r="BK710" s="375"/>
      <c r="BM710" s="124">
        <v>7</v>
      </c>
      <c r="BN710" s="373"/>
      <c r="BO710" s="124"/>
      <c r="BP710" s="287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375"/>
      <c r="CB710" s="124">
        <v>7</v>
      </c>
      <c r="CC710" s="373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377"/>
    </row>
    <row r="711" spans="1:93" ht="45" hidden="1">
      <c r="A711" s="124">
        <v>8</v>
      </c>
      <c r="B711" s="368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373"/>
      <c r="R711" s="124">
        <v>8</v>
      </c>
      <c r="S711" s="368"/>
      <c r="T711" s="294"/>
      <c r="U711" s="293"/>
      <c r="V711" s="124"/>
      <c r="W711" s="124"/>
      <c r="X711" s="124"/>
      <c r="Y711" s="124"/>
      <c r="Z711" s="124"/>
      <c r="AA711" s="124"/>
      <c r="AB711" s="124"/>
      <c r="AC711" s="280"/>
      <c r="AD711" s="280"/>
      <c r="AE711" s="124"/>
      <c r="AF711" s="124"/>
      <c r="AG711" s="375"/>
      <c r="AI711" s="124">
        <v>8</v>
      </c>
      <c r="AJ711" s="373"/>
      <c r="AK711" s="62" t="s">
        <v>839</v>
      </c>
      <c r="AL711" s="63" t="s">
        <v>840</v>
      </c>
      <c r="AM711" s="227">
        <v>12</v>
      </c>
      <c r="AN711" s="227"/>
      <c r="AO711" s="227"/>
      <c r="AP711" s="227"/>
      <c r="AQ711" s="227"/>
      <c r="AR711" s="124"/>
      <c r="AS711" s="124"/>
      <c r="AT711" s="124"/>
      <c r="AU711" s="124"/>
      <c r="AV711" s="375"/>
      <c r="AX711" s="124">
        <v>8</v>
      </c>
      <c r="AY711" s="373"/>
      <c r="AZ711" s="294"/>
      <c r="BA711" s="293"/>
      <c r="BB711" s="124"/>
      <c r="BC711" s="124"/>
      <c r="BD711" s="124"/>
      <c r="BE711" s="124"/>
      <c r="BF711" s="124"/>
      <c r="BG711" s="271"/>
      <c r="BH711" s="271"/>
      <c r="BI711" s="124"/>
      <c r="BJ711" s="124"/>
      <c r="BK711" s="375"/>
      <c r="BM711" s="124">
        <v>8</v>
      </c>
      <c r="BN711" s="373"/>
      <c r="BO711" s="31"/>
      <c r="BP711" s="32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375"/>
      <c r="CB711" s="124">
        <v>8</v>
      </c>
      <c r="CC711" s="373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377"/>
    </row>
    <row r="712" spans="1:93" ht="30" hidden="1">
      <c r="A712" s="124">
        <v>9</v>
      </c>
      <c r="B712" s="368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373"/>
      <c r="R712" s="124">
        <v>9</v>
      </c>
      <c r="S712" s="368"/>
      <c r="T712" s="294"/>
      <c r="U712" s="293"/>
      <c r="V712" s="124"/>
      <c r="W712" s="124"/>
      <c r="X712" s="124"/>
      <c r="Y712" s="124"/>
      <c r="Z712" s="124"/>
      <c r="AA712" s="124"/>
      <c r="AB712" s="124"/>
      <c r="AC712" s="280"/>
      <c r="AD712" s="280"/>
      <c r="AE712" s="124"/>
      <c r="AF712" s="124"/>
      <c r="AG712" s="375"/>
      <c r="AI712" s="124">
        <v>9</v>
      </c>
      <c r="AJ712" s="373"/>
      <c r="AK712" s="31" t="s">
        <v>653</v>
      </c>
      <c r="AL712" s="32" t="s">
        <v>654</v>
      </c>
      <c r="AM712" s="227"/>
      <c r="AN712" s="227">
        <v>8</v>
      </c>
      <c r="AO712" s="227"/>
      <c r="AP712" s="227"/>
      <c r="AQ712" s="227"/>
      <c r="AR712" s="124"/>
      <c r="AS712" s="124"/>
      <c r="AT712" s="124"/>
      <c r="AU712" s="124"/>
      <c r="AV712" s="375"/>
      <c r="AX712" s="124">
        <v>9</v>
      </c>
      <c r="AY712" s="373"/>
      <c r="AZ712" s="294"/>
      <c r="BA712" s="293"/>
      <c r="BB712" s="124"/>
      <c r="BC712" s="124"/>
      <c r="BD712" s="124"/>
      <c r="BE712" s="124"/>
      <c r="BF712" s="124"/>
      <c r="BG712" s="271"/>
      <c r="BH712" s="271"/>
      <c r="BI712" s="124"/>
      <c r="BJ712" s="124"/>
      <c r="BK712" s="375"/>
      <c r="BM712" s="124">
        <v>9</v>
      </c>
      <c r="BN712" s="373"/>
      <c r="BO712" s="31"/>
      <c r="BP712" s="32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375"/>
      <c r="CB712" s="124">
        <v>9</v>
      </c>
      <c r="CC712" s="373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377"/>
    </row>
    <row r="713" spans="1:93" hidden="1">
      <c r="A713" s="124">
        <v>10</v>
      </c>
      <c r="B713" s="368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373"/>
      <c r="R713" s="124">
        <v>10</v>
      </c>
      <c r="S713" s="368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280"/>
      <c r="AD713" s="280"/>
      <c r="AE713" s="124"/>
      <c r="AF713" s="124"/>
      <c r="AG713" s="375"/>
      <c r="AI713" s="124">
        <v>10</v>
      </c>
      <c r="AJ713" s="373"/>
      <c r="AK713" s="124"/>
      <c r="AL713" s="124"/>
      <c r="AM713" s="227"/>
      <c r="AN713" s="227"/>
      <c r="AO713" s="227"/>
      <c r="AP713" s="227"/>
      <c r="AQ713" s="227"/>
      <c r="AR713" s="124"/>
      <c r="AS713" s="124"/>
      <c r="AT713" s="124"/>
      <c r="AU713" s="124"/>
      <c r="AV713" s="375"/>
      <c r="AX713" s="124">
        <v>10</v>
      </c>
      <c r="AY713" s="373"/>
      <c r="AZ713" s="124"/>
      <c r="BA713" s="32"/>
      <c r="BB713" s="124"/>
      <c r="BC713" s="124"/>
      <c r="BD713" s="124"/>
      <c r="BE713" s="124"/>
      <c r="BF713" s="124"/>
      <c r="BG713" s="271"/>
      <c r="BH713" s="271"/>
      <c r="BI713" s="124"/>
      <c r="BJ713" s="124"/>
      <c r="BK713" s="375"/>
      <c r="BM713" s="124">
        <v>10</v>
      </c>
      <c r="BN713" s="373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375"/>
      <c r="CB713" s="124">
        <v>10</v>
      </c>
      <c r="CC713" s="373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377"/>
    </row>
    <row r="714" spans="1:93" hidden="1">
      <c r="A714" s="124">
        <v>11</v>
      </c>
      <c r="B714" s="368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373"/>
      <c r="R714" s="124">
        <v>11</v>
      </c>
      <c r="S714" s="368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280"/>
      <c r="AD714" s="280"/>
      <c r="AE714" s="124"/>
      <c r="AF714" s="124"/>
      <c r="AG714" s="375"/>
      <c r="AI714" s="124">
        <v>11</v>
      </c>
      <c r="AJ714" s="373"/>
      <c r="AK714" s="124"/>
      <c r="AL714" s="124"/>
      <c r="AM714" s="227"/>
      <c r="AN714" s="227"/>
      <c r="AO714" s="227"/>
      <c r="AP714" s="227"/>
      <c r="AQ714" s="227"/>
      <c r="AR714" s="124"/>
      <c r="AS714" s="124"/>
      <c r="AT714" s="124"/>
      <c r="AU714" s="124"/>
      <c r="AV714" s="375"/>
      <c r="AX714" s="124">
        <v>11</v>
      </c>
      <c r="AY714" s="373"/>
      <c r="AZ714" s="31"/>
      <c r="BA714" s="32"/>
      <c r="BB714" s="124"/>
      <c r="BC714" s="124"/>
      <c r="BD714" s="124"/>
      <c r="BE714" s="124"/>
      <c r="BF714" s="124"/>
      <c r="BG714" s="271"/>
      <c r="BH714" s="271"/>
      <c r="BI714" s="124"/>
      <c r="BJ714" s="124"/>
      <c r="BK714" s="375"/>
      <c r="BM714" s="124">
        <v>11</v>
      </c>
      <c r="BN714" s="373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375"/>
      <c r="CB714" s="124">
        <v>11</v>
      </c>
      <c r="CC714" s="373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377"/>
    </row>
    <row r="715" spans="1:93" hidden="1">
      <c r="A715" s="124">
        <v>12</v>
      </c>
      <c r="B715" s="368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373"/>
      <c r="R715" s="124">
        <v>12</v>
      </c>
      <c r="S715" s="368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280"/>
      <c r="AD715" s="280"/>
      <c r="AE715" s="124"/>
      <c r="AF715" s="124"/>
      <c r="AG715" s="375"/>
      <c r="AI715" s="124">
        <v>12</v>
      </c>
      <c r="AJ715" s="373"/>
      <c r="AK715" s="124"/>
      <c r="AL715" s="124"/>
      <c r="AM715" s="227"/>
      <c r="AN715" s="227"/>
      <c r="AO715" s="227"/>
      <c r="AP715" s="227"/>
      <c r="AQ715" s="227"/>
      <c r="AR715" s="124"/>
      <c r="AS715" s="124"/>
      <c r="AT715" s="124"/>
      <c r="AU715" s="124"/>
      <c r="AV715" s="375"/>
      <c r="AX715" s="124">
        <v>12</v>
      </c>
      <c r="AY715" s="373"/>
      <c r="AZ715" s="124"/>
      <c r="BA715" s="124"/>
      <c r="BB715" s="124"/>
      <c r="BC715" s="124"/>
      <c r="BD715" s="124"/>
      <c r="BE715" s="124"/>
      <c r="BF715" s="124"/>
      <c r="BG715" s="271"/>
      <c r="BH715" s="271"/>
      <c r="BI715" s="124"/>
      <c r="BJ715" s="124"/>
      <c r="BK715" s="375"/>
      <c r="BM715" s="124">
        <v>12</v>
      </c>
      <c r="BN715" s="373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375"/>
      <c r="CB715" s="124">
        <v>12</v>
      </c>
      <c r="CC715" s="373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377"/>
    </row>
    <row r="716" spans="1:93" hidden="1">
      <c r="A716" s="124">
        <v>13</v>
      </c>
      <c r="B716" s="368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373"/>
      <c r="R716" s="124">
        <v>13</v>
      </c>
      <c r="S716" s="368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280"/>
      <c r="AD716" s="280"/>
      <c r="AE716" s="124"/>
      <c r="AF716" s="124"/>
      <c r="AG716" s="375"/>
      <c r="AI716" s="124">
        <v>13</v>
      </c>
      <c r="AJ716" s="373"/>
      <c r="AK716" s="124"/>
      <c r="AL716" s="124"/>
      <c r="AM716" s="227"/>
      <c r="AN716" s="227"/>
      <c r="AO716" s="227"/>
      <c r="AP716" s="227"/>
      <c r="AQ716" s="227"/>
      <c r="AR716" s="124"/>
      <c r="AS716" s="124"/>
      <c r="AT716" s="124"/>
      <c r="AU716" s="124"/>
      <c r="AV716" s="375"/>
      <c r="AX716" s="124">
        <v>13</v>
      </c>
      <c r="AY716" s="373"/>
      <c r="AZ716" s="124"/>
      <c r="BA716" s="124"/>
      <c r="BB716" s="124"/>
      <c r="BC716" s="124"/>
      <c r="BD716" s="124"/>
      <c r="BE716" s="124"/>
      <c r="BF716" s="124"/>
      <c r="BG716" s="271"/>
      <c r="BH716" s="271"/>
      <c r="BI716" s="124"/>
      <c r="BJ716" s="124"/>
      <c r="BK716" s="375"/>
      <c r="BM716" s="124">
        <v>13</v>
      </c>
      <c r="BN716" s="373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375"/>
      <c r="CB716" s="124">
        <v>13</v>
      </c>
      <c r="CC716" s="373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377"/>
    </row>
    <row r="717" spans="1:93" hidden="1">
      <c r="A717" s="124">
        <v>14</v>
      </c>
      <c r="B717" s="368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373"/>
      <c r="R717" s="124">
        <v>14</v>
      </c>
      <c r="S717" s="368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280"/>
      <c r="AD717" s="280"/>
      <c r="AE717" s="124"/>
      <c r="AF717" s="124"/>
      <c r="AG717" s="375"/>
      <c r="AI717" s="124">
        <v>14</v>
      </c>
      <c r="AJ717" s="373"/>
      <c r="AK717" s="124"/>
      <c r="AL717" s="124"/>
      <c r="AM717" s="227"/>
      <c r="AN717" s="227"/>
      <c r="AO717" s="227"/>
      <c r="AP717" s="227"/>
      <c r="AQ717" s="227"/>
      <c r="AR717" s="124"/>
      <c r="AS717" s="124"/>
      <c r="AT717" s="124"/>
      <c r="AU717" s="124"/>
      <c r="AV717" s="375"/>
      <c r="AX717" s="124">
        <v>14</v>
      </c>
      <c r="AY717" s="373"/>
      <c r="AZ717" s="124"/>
      <c r="BA717" s="124"/>
      <c r="BB717" s="124"/>
      <c r="BC717" s="124"/>
      <c r="BD717" s="124"/>
      <c r="BE717" s="124"/>
      <c r="BF717" s="124"/>
      <c r="BG717" s="271"/>
      <c r="BH717" s="271"/>
      <c r="BI717" s="124"/>
      <c r="BJ717" s="124"/>
      <c r="BK717" s="375"/>
      <c r="BM717" s="124">
        <v>14</v>
      </c>
      <c r="BN717" s="373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375"/>
      <c r="CB717" s="124">
        <v>14</v>
      </c>
      <c r="CC717" s="373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377"/>
    </row>
    <row r="718" spans="1:93" hidden="1">
      <c r="A718" s="124">
        <v>15</v>
      </c>
      <c r="B718" s="368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373"/>
      <c r="R718" s="124">
        <v>15</v>
      </c>
      <c r="S718" s="368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280"/>
      <c r="AD718" s="280"/>
      <c r="AE718" s="124"/>
      <c r="AF718" s="124"/>
      <c r="AG718" s="376"/>
      <c r="AI718" s="124">
        <v>15</v>
      </c>
      <c r="AJ718" s="373"/>
      <c r="AK718" s="124"/>
      <c r="AL718" s="124"/>
      <c r="AM718" s="227"/>
      <c r="AN718" s="227"/>
      <c r="AO718" s="227"/>
      <c r="AP718" s="227"/>
      <c r="AQ718" s="227"/>
      <c r="AR718" s="124"/>
      <c r="AS718" s="124"/>
      <c r="AT718" s="124"/>
      <c r="AU718" s="124"/>
      <c r="AV718" s="376"/>
      <c r="AX718" s="124">
        <v>15</v>
      </c>
      <c r="AY718" s="373"/>
      <c r="AZ718" s="124"/>
      <c r="BA718" s="124"/>
      <c r="BB718" s="124"/>
      <c r="BC718" s="124"/>
      <c r="BD718" s="124"/>
      <c r="BE718" s="124"/>
      <c r="BF718" s="124"/>
      <c r="BG718" s="271"/>
      <c r="BH718" s="271"/>
      <c r="BI718" s="124"/>
      <c r="BJ718" s="124"/>
      <c r="BK718" s="376"/>
      <c r="BM718" s="124">
        <v>15</v>
      </c>
      <c r="BN718" s="373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376"/>
      <c r="CB718" s="124">
        <v>15</v>
      </c>
      <c r="CC718" s="373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377"/>
    </row>
    <row r="719" spans="1:93" ht="15.75">
      <c r="A719" s="363" t="s">
        <v>1381</v>
      </c>
      <c r="B719" s="363"/>
      <c r="C719" s="124" t="s">
        <v>1382</v>
      </c>
      <c r="D719" s="230">
        <f>F719/N719</f>
        <v>13.25</v>
      </c>
      <c r="E719" s="220">
        <f>SUM(E704:E718)</f>
        <v>80</v>
      </c>
      <c r="F719" s="220">
        <f>SUM(F704:F718)</f>
        <v>53</v>
      </c>
      <c r="G719" s="220">
        <f>SUM(G704:G718)</f>
        <v>0</v>
      </c>
      <c r="H719" s="220">
        <f>SUM(H704:H718)</f>
        <v>0</v>
      </c>
      <c r="I719" s="124"/>
      <c r="J719" s="124">
        <f>SUM(J704:J718)</f>
        <v>0</v>
      </c>
      <c r="K719" s="124">
        <f>SUM(K704:K718)</f>
        <v>0</v>
      </c>
      <c r="L719" s="225">
        <f>IF(F719=0,0,(F719/E719*100))</f>
        <v>66.25</v>
      </c>
      <c r="M719" s="225">
        <f>IF(K719=0,0,(K719/J719*100))</f>
        <v>0</v>
      </c>
      <c r="N719" s="124">
        <v>4</v>
      </c>
      <c r="O719" s="124">
        <v>1</v>
      </c>
      <c r="P719" s="124"/>
      <c r="R719" s="363" t="s">
        <v>1381</v>
      </c>
      <c r="S719" s="363"/>
      <c r="T719" s="124" t="s">
        <v>1382</v>
      </c>
      <c r="U719" s="230" t="e">
        <f>W719/AE719</f>
        <v>#DIV/0!</v>
      </c>
      <c r="V719" s="220">
        <f>SUM(V704:V718)</f>
        <v>57</v>
      </c>
      <c r="W719" s="220">
        <f>SUM(W704:W718)</f>
        <v>27</v>
      </c>
      <c r="X719" s="220">
        <f>SUM(X704:X718)</f>
        <v>0</v>
      </c>
      <c r="Y719" s="220">
        <f>SUM(Y704:Y718)</f>
        <v>0</v>
      </c>
      <c r="Z719" s="220"/>
      <c r="AA719" s="220">
        <f>SUM(AA704:AA718)</f>
        <v>0</v>
      </c>
      <c r="AB719" s="220">
        <f>SUM(AB704:AB718)</f>
        <v>0</v>
      </c>
      <c r="AC719" s="281">
        <f>IF(W719=0,0,(W719/V719*100))</f>
        <v>47.368421052631575</v>
      </c>
      <c r="AD719" s="281">
        <f>IF(AB719=0,0,(AB719/AA719*100))</f>
        <v>0</v>
      </c>
      <c r="AE719" s="220"/>
      <c r="AF719" s="220"/>
      <c r="AG719" s="220"/>
      <c r="AI719" s="377" t="s">
        <v>1381</v>
      </c>
      <c r="AJ719" s="377"/>
      <c r="AK719" s="124"/>
      <c r="AL719" s="124"/>
      <c r="AM719" s="227">
        <f>SUM(AM704:AM718)</f>
        <v>56</v>
      </c>
      <c r="AN719" s="227">
        <f>SUM(AN704:AN718)</f>
        <v>19</v>
      </c>
      <c r="AO719" s="227"/>
      <c r="AP719" s="227">
        <f>SUM(AP704:AP718)</f>
        <v>0</v>
      </c>
      <c r="AQ719" s="227">
        <f>SUM(AQ704:AQ718)</f>
        <v>0</v>
      </c>
      <c r="AR719" s="225">
        <f>IF(AN719=0,0,(AN719/AM719*100))</f>
        <v>33.928571428571431</v>
      </c>
      <c r="AS719" s="225">
        <f>IF(AQ719=0,0,(AQ719/AP719*100))</f>
        <v>0</v>
      </c>
      <c r="AT719" s="124"/>
      <c r="AU719" s="124"/>
      <c r="AV719" s="124"/>
      <c r="AX719" s="377" t="s">
        <v>1381</v>
      </c>
      <c r="AY719" s="377"/>
      <c r="AZ719" s="124" t="s">
        <v>1382</v>
      </c>
      <c r="BA719" s="230">
        <f>BC719/BI719</f>
        <v>13.666666666666666</v>
      </c>
      <c r="BB719" s="124">
        <f>SUM(BB704:BB718)</f>
        <v>41</v>
      </c>
      <c r="BC719" s="124">
        <f>SUM(BC704:BC718)</f>
        <v>41</v>
      </c>
      <c r="BD719" s="124"/>
      <c r="BE719" s="124">
        <f>SUM(BE704:BE718)</f>
        <v>0</v>
      </c>
      <c r="BF719" s="124">
        <f>SUM(BF704:BF718)</f>
        <v>0</v>
      </c>
      <c r="BG719" s="270">
        <f>IF(BC719=0,0,(BC719/BB719*100))</f>
        <v>100</v>
      </c>
      <c r="BH719" s="270">
        <f>IF(BF719=0,0,(BF719/BE719*100))</f>
        <v>0</v>
      </c>
      <c r="BI719" s="124">
        <v>3</v>
      </c>
      <c r="BJ719" s="124">
        <v>2</v>
      </c>
      <c r="BK719" s="124"/>
      <c r="BM719" s="377" t="s">
        <v>1381</v>
      </c>
      <c r="BN719" s="377"/>
      <c r="BO719" s="124"/>
      <c r="BP719" s="124"/>
      <c r="BQ719" s="124">
        <f>SUM(BQ704:BQ718)</f>
        <v>0</v>
      </c>
      <c r="BR719" s="124">
        <f>SUM(BR704:BR718)</f>
        <v>0</v>
      </c>
      <c r="BS719" s="124"/>
      <c r="BT719" s="124">
        <f>SUM(BT704:BT718)</f>
        <v>0</v>
      </c>
      <c r="BU719" s="124">
        <f>SUM(BU704:BU718)</f>
        <v>0</v>
      </c>
      <c r="BV719" s="225">
        <f>IF(BR719=0,0,(BR719/BQ719*100))</f>
        <v>0</v>
      </c>
      <c r="BW719" s="225">
        <f>IF(BU719=0,0,(BU719/BT719*100))</f>
        <v>0</v>
      </c>
      <c r="BX719" s="124">
        <v>5</v>
      </c>
      <c r="BY719" s="124">
        <v>0</v>
      </c>
      <c r="BZ719" s="124"/>
      <c r="CB719" s="377" t="s">
        <v>1381</v>
      </c>
      <c r="CC719" s="377"/>
      <c r="CD719" s="124"/>
      <c r="CE719" s="124"/>
      <c r="CF719" s="124">
        <f>SUM(CF704:CF718)</f>
        <v>0</v>
      </c>
      <c r="CG719" s="124">
        <f>SUM(CG704:CG718)</f>
        <v>0</v>
      </c>
      <c r="CH719" s="124"/>
      <c r="CI719" s="124">
        <f>SUM(CI704:CI718)</f>
        <v>0</v>
      </c>
      <c r="CJ719" s="124">
        <f>SUM(CJ704:CJ718)</f>
        <v>0</v>
      </c>
      <c r="CK719" s="225">
        <f>IF(CG719=0,0,(CG719/CF719*100))</f>
        <v>0</v>
      </c>
      <c r="CL719" s="225">
        <f>IF(CJ719=0,0,(CJ719/CI719*100))</f>
        <v>0</v>
      </c>
      <c r="CM719" s="124"/>
      <c r="CN719" s="124"/>
      <c r="CO719" s="124"/>
    </row>
    <row r="720" spans="1:93" ht="15.75">
      <c r="A720" s="381" t="s">
        <v>1389</v>
      </c>
      <c r="B720" s="381"/>
      <c r="C720" s="124" t="s">
        <v>1382</v>
      </c>
      <c r="D720" s="230">
        <f>F720/N720</f>
        <v>25.37142857142857</v>
      </c>
      <c r="E720" s="224">
        <f>E719+E687+E671+E655+E639</f>
        <v>1374</v>
      </c>
      <c r="F720" s="224">
        <f>F719+F687+F671+F655+F639</f>
        <v>888</v>
      </c>
      <c r="G720" s="224">
        <f>G719+G687+G671+G655+G639+G610</f>
        <v>0</v>
      </c>
      <c r="H720" s="224">
        <f>H719+H687+H671+H655+H639+H610</f>
        <v>0</v>
      </c>
      <c r="I720" s="224"/>
      <c r="J720" s="227">
        <f>J719+J687+J671+J655+J639</f>
        <v>0</v>
      </c>
      <c r="K720" s="124">
        <f>K719+K687+K671+K655+K639</f>
        <v>0</v>
      </c>
      <c r="L720" s="225">
        <f>IF(F720=0,0,(F720/E720*100))</f>
        <v>64.62882096069869</v>
      </c>
      <c r="M720" s="225">
        <f>IF(K720=0,0,(K720/J720*100))</f>
        <v>0</v>
      </c>
      <c r="N720" s="220">
        <f>N719+N687+N671+N655+N639+N623</f>
        <v>35</v>
      </c>
      <c r="O720" s="220">
        <f>O719+O687+O671+O655+O639+O623</f>
        <v>1</v>
      </c>
      <c r="P720" s="124"/>
      <c r="R720" s="381" t="s">
        <v>1389</v>
      </c>
      <c r="S720" s="381"/>
      <c r="T720" s="124" t="s">
        <v>1382</v>
      </c>
      <c r="U720" s="230">
        <f>W720/AE720</f>
        <v>64.142857142857139</v>
      </c>
      <c r="V720" s="224">
        <f>V719+V687+V671+V655+V639+V610+V611+V612</f>
        <v>1461</v>
      </c>
      <c r="W720" s="224">
        <f>W719+W687+W671+W655+W639+W610+W611+W612</f>
        <v>1347</v>
      </c>
      <c r="X720" s="220">
        <f>X719+X687+X671+X655+X639</f>
        <v>0</v>
      </c>
      <c r="Y720" s="220">
        <f>Y719+Y687+Y671+Y655+Y639</f>
        <v>0</v>
      </c>
      <c r="Z720" s="124"/>
      <c r="AA720" s="220">
        <f>AA719+AA687+AA671+AA655+AA639+AA623</f>
        <v>0</v>
      </c>
      <c r="AB720" s="220">
        <f>AB719+AB687+AB671+AB655+AB639+AB623</f>
        <v>0</v>
      </c>
      <c r="AC720" s="281">
        <f>IF(W720=0,0,(W720/V720*100))</f>
        <v>92.197125256673502</v>
      </c>
      <c r="AD720" s="281">
        <f>IF(AB720=0,0,(AB720/AA720*100))</f>
        <v>0</v>
      </c>
      <c r="AE720" s="220">
        <f>AE719+AE687+AE671+AE655+AE639+AE623</f>
        <v>21</v>
      </c>
      <c r="AF720" s="220">
        <f>AF719+AF687+AF671+AF655+AF639+AF623</f>
        <v>1</v>
      </c>
      <c r="AG720" s="124"/>
      <c r="AI720" s="377" t="s">
        <v>1260</v>
      </c>
      <c r="AJ720" s="377"/>
      <c r="AK720" s="124"/>
      <c r="AL720" s="124"/>
      <c r="AM720" s="227">
        <f>AM719+AM687+AM671+AM655+AM639+AM609</f>
        <v>1306</v>
      </c>
      <c r="AN720" s="227">
        <f>AN719+AN687+AN671+AN655+AN639+AN609</f>
        <v>871</v>
      </c>
      <c r="AO720" s="227"/>
      <c r="AP720" s="227">
        <f>AP719+AP687+AP671+AP655+AP639</f>
        <v>0</v>
      </c>
      <c r="AQ720" s="227">
        <f>AQ719+AQ687+AQ671+AQ655+AQ639</f>
        <v>0</v>
      </c>
      <c r="AR720" s="225">
        <f>IF(AN720=0,0,(AN720/AM720*100))</f>
        <v>66.692189892802446</v>
      </c>
      <c r="AS720" s="225">
        <f>IF(AQ720=0,0,(AQ720/AP720*100))</f>
        <v>0</v>
      </c>
      <c r="AT720" s="124">
        <f>AT719+AT687+AT671+AT655+AT639</f>
        <v>17</v>
      </c>
      <c r="AU720" s="124">
        <f>AU719+AU687+AU671+AU655+AU639</f>
        <v>1</v>
      </c>
      <c r="AV720" s="124"/>
      <c r="AX720" s="377" t="s">
        <v>1260</v>
      </c>
      <c r="AY720" s="377"/>
      <c r="AZ720" s="124"/>
      <c r="BA720" s="124"/>
      <c r="BB720" s="227">
        <f>BB719+BB687+BB671+BB655+BB639+BB703+BB611</f>
        <v>1426</v>
      </c>
      <c r="BC720" s="227">
        <f>BC719+BC687+BC671+BC655+BC639+BC703+BC611</f>
        <v>1297</v>
      </c>
      <c r="BD720" s="124"/>
      <c r="BE720" s="124">
        <f>BE719+BE687+BE671+BE655+BE639+BE703</f>
        <v>0</v>
      </c>
      <c r="BF720" s="124">
        <f>BF719+BF687+BF671+BF655+BF639+BF703</f>
        <v>45</v>
      </c>
      <c r="BG720" s="270">
        <f>IF(BC720=0,0,(BC720/BB720*100))</f>
        <v>90.953716690042071</v>
      </c>
      <c r="BH720" s="270" t="e">
        <f>IF(BF720=0,0,(BF720/BE720*100))</f>
        <v>#DIV/0!</v>
      </c>
      <c r="BI720" s="124"/>
      <c r="BJ720" s="124"/>
      <c r="BK720" s="124"/>
      <c r="BM720" s="363" t="s">
        <v>1260</v>
      </c>
      <c r="BN720" s="363"/>
      <c r="BO720" s="220"/>
      <c r="BP720" s="220"/>
      <c r="BQ720" s="224">
        <f>BQ719+BQ687+BQ671+BQ655+BQ639+BQ703+BQ609</f>
        <v>0</v>
      </c>
      <c r="BR720" s="224">
        <f>BR719+BR687+BR671+BR655+BR639+BR703+BR609</f>
        <v>0</v>
      </c>
      <c r="BS720" s="220"/>
      <c r="BT720" s="220">
        <f>BT719+BT687+BT671+BT655+BT639</f>
        <v>0</v>
      </c>
      <c r="BU720" s="220">
        <f>BU719+BU687+BU671+BU655+BU639</f>
        <v>0</v>
      </c>
      <c r="BV720" s="225">
        <f>IF(BR720=0,0,(BR720/BQ720*100))</f>
        <v>0</v>
      </c>
      <c r="BW720" s="225">
        <f>IF(BU720=0,0,(BU720/BT720*100))</f>
        <v>0</v>
      </c>
      <c r="BX720" s="220">
        <f>BX719+BX703+BX687+BX671+BX655+BX639+BX623</f>
        <v>19</v>
      </c>
      <c r="BY720" s="220">
        <f>BY719+BY703+BY687+BY671+BY655+BY639</f>
        <v>0</v>
      </c>
      <c r="BZ720" s="124"/>
      <c r="CB720" s="377" t="s">
        <v>1260</v>
      </c>
      <c r="CC720" s="377"/>
      <c r="CD720" s="124"/>
      <c r="CE720" s="124"/>
      <c r="CF720" s="124">
        <f>CF719+CF687+CF671+CF655+CF639+CF703</f>
        <v>0</v>
      </c>
      <c r="CG720" s="124">
        <f>CG719+CG687+CG671+CG655+CG639+CG703</f>
        <v>0</v>
      </c>
      <c r="CH720" s="124">
        <f>CH719+CH687+CH671+CH655+CH639</f>
        <v>0</v>
      </c>
      <c r="CI720" s="124">
        <f>CI719+CI687+CI671+CI655+CI639</f>
        <v>0</v>
      </c>
      <c r="CJ720" s="124">
        <f>CJ719+CJ687+CJ671+CJ655+CJ639</f>
        <v>0</v>
      </c>
      <c r="CK720" s="225">
        <f>IF(CG720=0,0,(CG720/CF720*100))</f>
        <v>0</v>
      </c>
      <c r="CL720" s="225">
        <f>IF(CJ720=0,0,(CJ720/CI720*100))</f>
        <v>0</v>
      </c>
      <c r="CM720" s="124"/>
      <c r="CN720" s="124"/>
      <c r="CO720" s="124"/>
    </row>
    <row r="721" spans="1:93" ht="30">
      <c r="A721" s="124"/>
      <c r="B721" s="368" t="s">
        <v>1390</v>
      </c>
      <c r="C721" s="31" t="s">
        <v>1025</v>
      </c>
      <c r="D721" s="67" t="s">
        <v>1026</v>
      </c>
      <c r="E721" s="124">
        <f>100+130+130</f>
        <v>360</v>
      </c>
      <c r="F721" s="124">
        <f>107+125+125</f>
        <v>357</v>
      </c>
      <c r="G721" s="124"/>
      <c r="H721" s="124"/>
      <c r="I721" s="124"/>
      <c r="J721" s="124"/>
      <c r="K721" s="124"/>
      <c r="L721" s="124"/>
      <c r="M721" s="124"/>
      <c r="N721" s="124"/>
      <c r="O721" s="124"/>
      <c r="P721" s="374" t="s">
        <v>1483</v>
      </c>
      <c r="Q721" s="72"/>
      <c r="R721" s="124">
        <v>1</v>
      </c>
      <c r="S721" s="373" t="s">
        <v>1390</v>
      </c>
      <c r="T721" s="31" t="s">
        <v>1011</v>
      </c>
      <c r="U721" s="66" t="s">
        <v>1012</v>
      </c>
      <c r="V721" s="124">
        <f>125+125</f>
        <v>250</v>
      </c>
      <c r="W721" s="124">
        <f>22+13+90</f>
        <v>125</v>
      </c>
      <c r="X721" s="124"/>
      <c r="Y721" s="124"/>
      <c r="Z721" s="124"/>
      <c r="AA721" s="124"/>
      <c r="AB721" s="124"/>
      <c r="AC721" s="280"/>
      <c r="AD721" s="280"/>
      <c r="AE721" s="124"/>
      <c r="AF721" s="124"/>
      <c r="AG721" s="374" t="s">
        <v>1489</v>
      </c>
      <c r="AI721" s="124">
        <v>1</v>
      </c>
      <c r="AJ721" s="373" t="s">
        <v>1390</v>
      </c>
      <c r="AK721" s="174"/>
      <c r="AL721" s="65"/>
      <c r="AM721" s="227"/>
      <c r="AN721" s="227"/>
      <c r="AO721" s="227"/>
      <c r="AP721" s="227"/>
      <c r="AQ721" s="227"/>
      <c r="AR721" s="124"/>
      <c r="AS721" s="124"/>
      <c r="AT721" s="124"/>
      <c r="AU721" s="124"/>
      <c r="AV721" s="374"/>
      <c r="AX721" s="124">
        <v>1</v>
      </c>
      <c r="AY721" s="373" t="s">
        <v>1390</v>
      </c>
      <c r="AZ721" s="31" t="s">
        <v>1036</v>
      </c>
      <c r="BA721" s="32" t="s">
        <v>1037</v>
      </c>
      <c r="BB721" s="124">
        <f>125+50</f>
        <v>175</v>
      </c>
      <c r="BC721" s="124">
        <v>216</v>
      </c>
      <c r="BD721" s="124"/>
      <c r="BE721" s="124"/>
      <c r="BF721" s="124"/>
      <c r="BG721" s="271"/>
      <c r="BH721" s="271"/>
      <c r="BI721" s="124"/>
      <c r="BJ721" s="124"/>
      <c r="BK721" s="374" t="s">
        <v>1501</v>
      </c>
      <c r="BM721" s="124">
        <v>1</v>
      </c>
      <c r="BN721" s="373" t="s">
        <v>1390</v>
      </c>
      <c r="BO721" s="31"/>
      <c r="BP721" s="32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374"/>
      <c r="CB721" s="124">
        <v>1</v>
      </c>
      <c r="CC721" s="373" t="s">
        <v>1390</v>
      </c>
      <c r="CD721" s="229"/>
      <c r="CE721" s="229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374"/>
    </row>
    <row r="722" spans="1:93" ht="30">
      <c r="A722" s="124">
        <v>2</v>
      </c>
      <c r="B722" s="368"/>
      <c r="C722" s="31" t="s">
        <v>1019</v>
      </c>
      <c r="D722" s="66" t="s">
        <v>1020</v>
      </c>
      <c r="E722" s="124">
        <v>30</v>
      </c>
      <c r="F722" s="124">
        <v>18</v>
      </c>
      <c r="G722" s="124"/>
      <c r="H722" s="124"/>
      <c r="I722" s="124"/>
      <c r="J722" s="124"/>
      <c r="K722" s="124"/>
      <c r="L722" s="124"/>
      <c r="M722" s="124"/>
      <c r="N722" s="124"/>
      <c r="O722" s="124"/>
      <c r="P722" s="375"/>
      <c r="Q722" s="72"/>
      <c r="R722" s="124">
        <v>2</v>
      </c>
      <c r="S722" s="373"/>
      <c r="T722" s="31" t="s">
        <v>1048</v>
      </c>
      <c r="U722" s="32" t="s">
        <v>1049</v>
      </c>
      <c r="V722" s="124">
        <v>60</v>
      </c>
      <c r="W722" s="124">
        <f>78+89</f>
        <v>167</v>
      </c>
      <c r="X722" s="124"/>
      <c r="Y722" s="124"/>
      <c r="Z722" s="124"/>
      <c r="AA722" s="124"/>
      <c r="AB722" s="124"/>
      <c r="AC722" s="280"/>
      <c r="AD722" s="280"/>
      <c r="AE722" s="124"/>
      <c r="AF722" s="124"/>
      <c r="AG722" s="375"/>
      <c r="AI722" s="124">
        <v>2</v>
      </c>
      <c r="AJ722" s="373"/>
      <c r="AK722" s="174"/>
      <c r="AL722" s="65"/>
      <c r="AM722" s="227"/>
      <c r="AN722" s="227"/>
      <c r="AO722" s="227"/>
      <c r="AP722" s="227"/>
      <c r="AQ722" s="227"/>
      <c r="AR722" s="124"/>
      <c r="AS722" s="124"/>
      <c r="AT722" s="124"/>
      <c r="AU722" s="124"/>
      <c r="AV722" s="375"/>
      <c r="AX722" s="124">
        <v>2</v>
      </c>
      <c r="AY722" s="373"/>
      <c r="AZ722" s="31" t="s">
        <v>1033</v>
      </c>
      <c r="BA722" s="32" t="s">
        <v>1034</v>
      </c>
      <c r="BB722" s="124">
        <f>125+75</f>
        <v>200</v>
      </c>
      <c r="BC722" s="124">
        <v>50</v>
      </c>
      <c r="BD722" s="124"/>
      <c r="BE722" s="124"/>
      <c r="BF722" s="124"/>
      <c r="BG722" s="271"/>
      <c r="BH722" s="271"/>
      <c r="BI722" s="124"/>
      <c r="BJ722" s="124"/>
      <c r="BK722" s="375"/>
      <c r="BM722" s="124">
        <v>2</v>
      </c>
      <c r="BN722" s="373"/>
      <c r="BO722" s="31"/>
      <c r="BP722" s="32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375"/>
      <c r="CB722" s="124">
        <v>2</v>
      </c>
      <c r="CC722" s="373"/>
      <c r="CD722" s="229"/>
      <c r="CE722" s="229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375"/>
    </row>
    <row r="723" spans="1:93" ht="30">
      <c r="A723" s="124">
        <v>3</v>
      </c>
      <c r="B723" s="368"/>
      <c r="C723" s="31" t="s">
        <v>1060</v>
      </c>
      <c r="D723" s="32" t="s">
        <v>1061</v>
      </c>
      <c r="E723" s="124">
        <v>27</v>
      </c>
      <c r="F723" s="124">
        <v>25</v>
      </c>
      <c r="G723" s="124"/>
      <c r="H723" s="124"/>
      <c r="I723" s="124"/>
      <c r="J723" s="124"/>
      <c r="K723" s="124"/>
      <c r="L723" s="124"/>
      <c r="M723" s="124"/>
      <c r="N723" s="124"/>
      <c r="O723" s="124"/>
      <c r="P723" s="375"/>
      <c r="Q723" s="72"/>
      <c r="R723" s="124">
        <v>3</v>
      </c>
      <c r="S723" s="373"/>
      <c r="T723" s="31" t="s">
        <v>1038</v>
      </c>
      <c r="U723" s="32" t="s">
        <v>1039</v>
      </c>
      <c r="V723" s="124">
        <v>65</v>
      </c>
      <c r="W723" s="124">
        <v>24</v>
      </c>
      <c r="X723" s="124"/>
      <c r="Y723" s="124"/>
      <c r="Z723" s="124"/>
      <c r="AA723" s="124"/>
      <c r="AB723" s="124"/>
      <c r="AC723" s="280"/>
      <c r="AD723" s="280"/>
      <c r="AE723" s="124"/>
      <c r="AF723" s="124"/>
      <c r="AG723" s="375"/>
      <c r="AI723" s="124">
        <v>3</v>
      </c>
      <c r="AJ723" s="373"/>
      <c r="AK723" s="174"/>
      <c r="AL723" s="65"/>
      <c r="AM723" s="227"/>
      <c r="AN723" s="227"/>
      <c r="AO723" s="227"/>
      <c r="AP723" s="227"/>
      <c r="AQ723" s="227"/>
      <c r="AR723" s="124"/>
      <c r="AS723" s="124"/>
      <c r="AT723" s="124"/>
      <c r="AU723" s="124"/>
      <c r="AV723" s="375"/>
      <c r="AX723" s="124">
        <v>3</v>
      </c>
      <c r="AY723" s="373"/>
      <c r="AZ723" s="31" t="s">
        <v>1050</v>
      </c>
      <c r="BA723" s="32" t="s">
        <v>1051</v>
      </c>
      <c r="BB723" s="124"/>
      <c r="BC723" s="124">
        <v>51</v>
      </c>
      <c r="BD723" s="124"/>
      <c r="BE723" s="124"/>
      <c r="BF723" s="124"/>
      <c r="BG723" s="271"/>
      <c r="BH723" s="271"/>
      <c r="BI723" s="124"/>
      <c r="BJ723" s="124"/>
      <c r="BK723" s="375"/>
      <c r="BM723" s="124">
        <v>3</v>
      </c>
      <c r="BN723" s="373"/>
      <c r="BO723" s="31"/>
      <c r="BP723" s="32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375"/>
      <c r="CB723" s="124">
        <v>3</v>
      </c>
      <c r="CC723" s="373"/>
      <c r="CD723" s="229"/>
      <c r="CE723" s="229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375"/>
    </row>
    <row r="724" spans="1:93" ht="30" hidden="1">
      <c r="A724" s="124">
        <v>4</v>
      </c>
      <c r="B724" s="368"/>
      <c r="C724" s="31" t="s">
        <v>1048</v>
      </c>
      <c r="D724" s="32" t="s">
        <v>1049</v>
      </c>
      <c r="E724" s="124">
        <v>43</v>
      </c>
      <c r="F724" s="124">
        <v>24</v>
      </c>
      <c r="G724" s="124"/>
      <c r="H724" s="124"/>
      <c r="I724" s="124"/>
      <c r="J724" s="124"/>
      <c r="K724" s="124"/>
      <c r="L724" s="124"/>
      <c r="M724" s="124"/>
      <c r="N724" s="124"/>
      <c r="O724" s="124"/>
      <c r="P724" s="375"/>
      <c r="Q724" s="72"/>
      <c r="R724" s="124">
        <v>4</v>
      </c>
      <c r="S724" s="373"/>
      <c r="T724" s="31" t="s">
        <v>1040</v>
      </c>
      <c r="U724" s="32" t="s">
        <v>1041</v>
      </c>
      <c r="V724" s="124"/>
      <c r="W724" s="124">
        <v>12</v>
      </c>
      <c r="X724" s="124"/>
      <c r="Y724" s="124"/>
      <c r="Z724" s="124"/>
      <c r="AA724" s="124"/>
      <c r="AB724" s="124"/>
      <c r="AC724" s="280"/>
      <c r="AD724" s="280"/>
      <c r="AE724" s="124"/>
      <c r="AF724" s="124"/>
      <c r="AG724" s="375"/>
      <c r="AI724" s="124">
        <v>4</v>
      </c>
      <c r="AJ724" s="373"/>
      <c r="AK724" s="31"/>
      <c r="AL724" s="32"/>
      <c r="AM724" s="227"/>
      <c r="AN724" s="227"/>
      <c r="AO724" s="227"/>
      <c r="AP724" s="227"/>
      <c r="AQ724" s="227"/>
      <c r="AR724" s="124"/>
      <c r="AS724" s="124"/>
      <c r="AT724" s="124"/>
      <c r="AU724" s="124"/>
      <c r="AV724" s="375"/>
      <c r="AX724" s="124">
        <v>4</v>
      </c>
      <c r="AY724" s="373"/>
      <c r="AZ724" s="31" t="s">
        <v>1046</v>
      </c>
      <c r="BA724" s="32" t="s">
        <v>1047</v>
      </c>
      <c r="BB724" s="124"/>
      <c r="BC724" s="124">
        <v>12</v>
      </c>
      <c r="BD724" s="124"/>
      <c r="BE724" s="124"/>
      <c r="BF724" s="124"/>
      <c r="BG724" s="271"/>
      <c r="BH724" s="271"/>
      <c r="BI724" s="124"/>
      <c r="BJ724" s="124"/>
      <c r="BK724" s="375"/>
      <c r="BM724" s="124">
        <v>4</v>
      </c>
      <c r="BN724" s="373"/>
      <c r="BO724" s="174"/>
      <c r="BP724" s="65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375"/>
      <c r="CB724" s="124">
        <v>4</v>
      </c>
      <c r="CC724" s="373"/>
      <c r="CD724" s="229"/>
      <c r="CE724" s="229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375"/>
    </row>
    <row r="725" spans="1:93" ht="30" hidden="1">
      <c r="A725" s="124">
        <v>5</v>
      </c>
      <c r="B725" s="368"/>
      <c r="C725" s="31" t="s">
        <v>1038</v>
      </c>
      <c r="D725" s="32" t="s">
        <v>1039</v>
      </c>
      <c r="E725" s="124">
        <v>60</v>
      </c>
      <c r="F725" s="124">
        <v>20</v>
      </c>
      <c r="G725" s="124"/>
      <c r="H725" s="124"/>
      <c r="I725" s="124"/>
      <c r="J725" s="124"/>
      <c r="K725" s="124"/>
      <c r="L725" s="124"/>
      <c r="M725" s="124"/>
      <c r="N725" s="124"/>
      <c r="O725" s="124"/>
      <c r="P725" s="375"/>
      <c r="Q725" s="72"/>
      <c r="R725" s="124">
        <v>5</v>
      </c>
      <c r="S725" s="373"/>
      <c r="T725" s="31" t="s">
        <v>1019</v>
      </c>
      <c r="U725" s="66" t="s">
        <v>1020</v>
      </c>
      <c r="V725" s="124">
        <v>125</v>
      </c>
      <c r="W725" s="124">
        <v>87</v>
      </c>
      <c r="X725" s="124"/>
      <c r="Y725" s="124"/>
      <c r="Z725" s="124"/>
      <c r="AA725" s="124"/>
      <c r="AB725" s="124"/>
      <c r="AC725" s="280"/>
      <c r="AD725" s="280"/>
      <c r="AE725" s="124"/>
      <c r="AF725" s="124"/>
      <c r="AG725" s="375"/>
      <c r="AI725" s="124">
        <v>5</v>
      </c>
      <c r="AJ725" s="373"/>
      <c r="AK725" s="31"/>
      <c r="AL725" s="32"/>
      <c r="AM725" s="227"/>
      <c r="AN725" s="227"/>
      <c r="AO725" s="227"/>
      <c r="AP725" s="227"/>
      <c r="AQ725" s="227"/>
      <c r="AR725" s="124"/>
      <c r="AS725" s="124"/>
      <c r="AT725" s="124"/>
      <c r="AU725" s="124"/>
      <c r="AV725" s="375"/>
      <c r="AX725" s="124">
        <v>5</v>
      </c>
      <c r="AY725" s="373"/>
      <c r="AZ725" s="31"/>
      <c r="BA725" s="32"/>
      <c r="BB725" s="124"/>
      <c r="BC725" s="124"/>
      <c r="BD725" s="124"/>
      <c r="BE725" s="124"/>
      <c r="BF725" s="124"/>
      <c r="BG725" s="271"/>
      <c r="BH725" s="271"/>
      <c r="BI725" s="124"/>
      <c r="BJ725" s="124"/>
      <c r="BK725" s="375"/>
      <c r="BM725" s="124">
        <v>5</v>
      </c>
      <c r="BN725" s="373"/>
      <c r="BO725" s="31"/>
      <c r="BP725" s="32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375"/>
      <c r="CB725" s="124">
        <v>5</v>
      </c>
      <c r="CC725" s="373"/>
      <c r="CD725" s="229"/>
      <c r="CE725" s="229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375"/>
    </row>
    <row r="726" spans="1:93" ht="30" hidden="1">
      <c r="A726" s="124">
        <v>6</v>
      </c>
      <c r="B726" s="368"/>
      <c r="C726" s="31" t="s">
        <v>1042</v>
      </c>
      <c r="D726" s="32" t="s">
        <v>1043</v>
      </c>
      <c r="E726" s="124"/>
      <c r="F726" s="124">
        <v>17</v>
      </c>
      <c r="G726" s="124"/>
      <c r="H726" s="124"/>
      <c r="I726" s="124"/>
      <c r="J726" s="124"/>
      <c r="K726" s="124"/>
      <c r="L726" s="124"/>
      <c r="M726" s="124"/>
      <c r="N726" s="124"/>
      <c r="O726" s="124"/>
      <c r="P726" s="375"/>
      <c r="Q726" s="72"/>
      <c r="R726" s="124">
        <v>6</v>
      </c>
      <c r="S726" s="373"/>
      <c r="T726" s="31" t="s">
        <v>1025</v>
      </c>
      <c r="U726" s="67" t="s">
        <v>1026</v>
      </c>
      <c r="V726" s="124"/>
      <c r="W726" s="124">
        <v>25</v>
      </c>
      <c r="X726" s="124"/>
      <c r="Y726" s="124"/>
      <c r="Z726" s="124"/>
      <c r="AA726" s="124"/>
      <c r="AB726" s="124"/>
      <c r="AC726" s="280"/>
      <c r="AD726" s="280"/>
      <c r="AE726" s="124"/>
      <c r="AF726" s="124"/>
      <c r="AG726" s="375"/>
      <c r="AI726" s="124">
        <v>6</v>
      </c>
      <c r="AJ726" s="373"/>
      <c r="AK726" s="31"/>
      <c r="AL726" s="32"/>
      <c r="AM726" s="227"/>
      <c r="AN726" s="227"/>
      <c r="AO726" s="227"/>
      <c r="AP726" s="227"/>
      <c r="AQ726" s="227"/>
      <c r="AR726" s="124"/>
      <c r="AS726" s="124"/>
      <c r="AT726" s="124"/>
      <c r="AU726" s="124"/>
      <c r="AV726" s="375"/>
      <c r="AX726" s="124">
        <v>6</v>
      </c>
      <c r="AY726" s="373"/>
      <c r="AZ726" s="31"/>
      <c r="BA726" s="32"/>
      <c r="BB726" s="124"/>
      <c r="BC726" s="124"/>
      <c r="BD726" s="124"/>
      <c r="BE726" s="124"/>
      <c r="BF726" s="124"/>
      <c r="BG726" s="271"/>
      <c r="BH726" s="271"/>
      <c r="BI726" s="124"/>
      <c r="BJ726" s="124"/>
      <c r="BK726" s="375"/>
      <c r="BM726" s="124">
        <v>6</v>
      </c>
      <c r="BN726" s="373"/>
      <c r="BO726" s="229"/>
      <c r="BP726" s="32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375"/>
      <c r="CB726" s="124">
        <v>6</v>
      </c>
      <c r="CC726" s="373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375"/>
    </row>
    <row r="727" spans="1:93" ht="15" hidden="1" customHeight="1">
      <c r="A727" s="124">
        <v>7</v>
      </c>
      <c r="B727" s="368"/>
      <c r="C727" s="229"/>
      <c r="D727" s="229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375"/>
      <c r="Q727" s="72"/>
      <c r="R727" s="124">
        <v>7</v>
      </c>
      <c r="S727" s="373"/>
      <c r="T727" s="31"/>
      <c r="U727" s="32"/>
      <c r="V727" s="124"/>
      <c r="W727" s="124"/>
      <c r="X727" s="124"/>
      <c r="Y727" s="124"/>
      <c r="Z727" s="124"/>
      <c r="AA727" s="124"/>
      <c r="AB727" s="124"/>
      <c r="AC727" s="280"/>
      <c r="AD727" s="280"/>
      <c r="AE727" s="124"/>
      <c r="AF727" s="124"/>
      <c r="AG727" s="375"/>
      <c r="AI727" s="124">
        <v>7</v>
      </c>
      <c r="AJ727" s="373"/>
      <c r="AK727" s="124"/>
      <c r="AL727" s="124"/>
      <c r="AM727" s="227"/>
      <c r="AN727" s="227"/>
      <c r="AO727" s="227"/>
      <c r="AP727" s="227"/>
      <c r="AQ727" s="227"/>
      <c r="AR727" s="124"/>
      <c r="AS727" s="124"/>
      <c r="AT727" s="124"/>
      <c r="AU727" s="124"/>
      <c r="AV727" s="375"/>
      <c r="AX727" s="124">
        <v>7</v>
      </c>
      <c r="AY727" s="373"/>
      <c r="AZ727" s="233"/>
      <c r="BA727" s="32"/>
      <c r="BB727" s="124"/>
      <c r="BC727" s="124"/>
      <c r="BD727" s="124"/>
      <c r="BE727" s="124"/>
      <c r="BF727" s="124"/>
      <c r="BG727" s="271"/>
      <c r="BH727" s="271"/>
      <c r="BI727" s="124"/>
      <c r="BJ727" s="124"/>
      <c r="BK727" s="375"/>
      <c r="BM727" s="124">
        <v>7</v>
      </c>
      <c r="BN727" s="373"/>
      <c r="BO727" s="233"/>
      <c r="BP727" s="32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375"/>
      <c r="CB727" s="124">
        <v>7</v>
      </c>
      <c r="CC727" s="373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375"/>
    </row>
    <row r="728" spans="1:93" ht="15" hidden="1" customHeight="1">
      <c r="A728" s="124">
        <v>8</v>
      </c>
      <c r="B728" s="368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375"/>
      <c r="Q728" s="72"/>
      <c r="R728" s="124">
        <v>8</v>
      </c>
      <c r="S728" s="373"/>
      <c r="T728" s="31"/>
      <c r="U728" s="32"/>
      <c r="V728" s="124"/>
      <c r="W728" s="124"/>
      <c r="X728" s="124"/>
      <c r="Y728" s="124"/>
      <c r="Z728" s="124"/>
      <c r="AA728" s="124"/>
      <c r="AB728" s="124"/>
      <c r="AC728" s="280"/>
      <c r="AD728" s="280"/>
      <c r="AE728" s="124"/>
      <c r="AF728" s="124"/>
      <c r="AG728" s="375"/>
      <c r="AI728" s="124">
        <v>8</v>
      </c>
      <c r="AJ728" s="373"/>
      <c r="AK728" s="124"/>
      <c r="AL728" s="124"/>
      <c r="AM728" s="227"/>
      <c r="AN728" s="227"/>
      <c r="AO728" s="227"/>
      <c r="AP728" s="227"/>
      <c r="AQ728" s="227"/>
      <c r="AR728" s="124"/>
      <c r="AS728" s="124"/>
      <c r="AT728" s="124"/>
      <c r="AU728" s="124"/>
      <c r="AV728" s="375"/>
      <c r="AX728" s="124">
        <v>8</v>
      </c>
      <c r="AY728" s="373"/>
      <c r="AZ728" s="31"/>
      <c r="BA728" s="32"/>
      <c r="BB728" s="124"/>
      <c r="BC728" s="124"/>
      <c r="BD728" s="229"/>
      <c r="BE728" s="229"/>
      <c r="BF728" s="124"/>
      <c r="BG728" s="271"/>
      <c r="BH728" s="271"/>
      <c r="BI728" s="124"/>
      <c r="BJ728" s="124"/>
      <c r="BK728" s="375"/>
      <c r="BM728" s="124">
        <v>8</v>
      </c>
      <c r="BN728" s="373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375"/>
      <c r="CB728" s="124">
        <v>8</v>
      </c>
      <c r="CC728" s="373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375"/>
    </row>
    <row r="729" spans="1:93" ht="15" hidden="1" customHeight="1">
      <c r="A729" s="124">
        <v>9</v>
      </c>
      <c r="B729" s="368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375"/>
      <c r="Q729" s="72"/>
      <c r="R729" s="124">
        <v>9</v>
      </c>
      <c r="S729" s="373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280"/>
      <c r="AD729" s="280"/>
      <c r="AE729" s="124"/>
      <c r="AF729" s="124"/>
      <c r="AG729" s="375"/>
      <c r="AI729" s="124">
        <v>9</v>
      </c>
      <c r="AJ729" s="373"/>
      <c r="AK729" s="124"/>
      <c r="AL729" s="124"/>
      <c r="AM729" s="227"/>
      <c r="AN729" s="227"/>
      <c r="AO729" s="227"/>
      <c r="AP729" s="227"/>
      <c r="AQ729" s="227"/>
      <c r="AR729" s="124"/>
      <c r="AS729" s="124"/>
      <c r="AT729" s="124"/>
      <c r="AU729" s="124"/>
      <c r="AV729" s="375"/>
      <c r="AX729" s="124">
        <v>9</v>
      </c>
      <c r="AY729" s="373"/>
      <c r="AZ729" s="174"/>
      <c r="BA729" s="65"/>
      <c r="BB729" s="124"/>
      <c r="BC729" s="124"/>
      <c r="BD729" s="124"/>
      <c r="BE729" s="124"/>
      <c r="BF729" s="124"/>
      <c r="BG729" s="271"/>
      <c r="BH729" s="271"/>
      <c r="BI729" s="124"/>
      <c r="BJ729" s="124"/>
      <c r="BK729" s="375"/>
      <c r="BM729" s="124">
        <v>9</v>
      </c>
      <c r="BN729" s="373"/>
      <c r="BO729" s="124"/>
      <c r="BP729" s="32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375"/>
      <c r="CB729" s="124">
        <v>9</v>
      </c>
      <c r="CC729" s="373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375"/>
    </row>
    <row r="730" spans="1:93" ht="15" hidden="1" customHeight="1">
      <c r="A730" s="124">
        <v>10</v>
      </c>
      <c r="B730" s="368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375"/>
      <c r="Q730" s="72"/>
      <c r="R730" s="124">
        <v>10</v>
      </c>
      <c r="S730" s="373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280"/>
      <c r="AD730" s="280"/>
      <c r="AE730" s="124"/>
      <c r="AF730" s="124"/>
      <c r="AG730" s="375"/>
      <c r="AI730" s="124">
        <v>10</v>
      </c>
      <c r="AJ730" s="373"/>
      <c r="AK730" s="124"/>
      <c r="AL730" s="124"/>
      <c r="AM730" s="227"/>
      <c r="AN730" s="227"/>
      <c r="AO730" s="227"/>
      <c r="AP730" s="227"/>
      <c r="AQ730" s="227"/>
      <c r="AR730" s="124"/>
      <c r="AS730" s="124"/>
      <c r="AT730" s="124"/>
      <c r="AU730" s="124"/>
      <c r="AV730" s="375"/>
      <c r="AX730" s="124">
        <v>10</v>
      </c>
      <c r="AY730" s="373"/>
      <c r="AZ730" s="31"/>
      <c r="BA730" s="32"/>
      <c r="BB730" s="124"/>
      <c r="BC730" s="124"/>
      <c r="BD730" s="124"/>
      <c r="BE730" s="124"/>
      <c r="BF730" s="124"/>
      <c r="BG730" s="271"/>
      <c r="BH730" s="271"/>
      <c r="BI730" s="124"/>
      <c r="BJ730" s="124"/>
      <c r="BK730" s="375"/>
      <c r="BM730" s="124">
        <v>10</v>
      </c>
      <c r="BN730" s="373"/>
      <c r="BO730" s="31"/>
      <c r="BP730" s="32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375"/>
      <c r="CB730" s="124">
        <v>10</v>
      </c>
      <c r="CC730" s="373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375"/>
    </row>
    <row r="731" spans="1:93" ht="15" hidden="1" customHeight="1">
      <c r="A731" s="124">
        <v>11</v>
      </c>
      <c r="B731" s="368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375"/>
      <c r="Q731" s="72"/>
      <c r="R731" s="124">
        <v>11</v>
      </c>
      <c r="S731" s="373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280"/>
      <c r="AD731" s="280"/>
      <c r="AE731" s="124"/>
      <c r="AF731" s="124"/>
      <c r="AG731" s="375"/>
      <c r="AI731" s="124">
        <v>11</v>
      </c>
      <c r="AJ731" s="373"/>
      <c r="AK731" s="124"/>
      <c r="AL731" s="124"/>
      <c r="AM731" s="227"/>
      <c r="AN731" s="227"/>
      <c r="AO731" s="227"/>
      <c r="AP731" s="227"/>
      <c r="AQ731" s="227"/>
      <c r="AR731" s="124"/>
      <c r="AS731" s="124"/>
      <c r="AT731" s="124"/>
      <c r="AU731" s="124"/>
      <c r="AV731" s="375"/>
      <c r="AX731" s="124">
        <v>11</v>
      </c>
      <c r="AY731" s="373"/>
      <c r="AZ731" s="124"/>
      <c r="BA731" s="124"/>
      <c r="BB731" s="124"/>
      <c r="BC731" s="124"/>
      <c r="BD731" s="124"/>
      <c r="BE731" s="124"/>
      <c r="BF731" s="124"/>
      <c r="BG731" s="271"/>
      <c r="BH731" s="271"/>
      <c r="BI731" s="124"/>
      <c r="BJ731" s="124"/>
      <c r="BK731" s="375"/>
      <c r="BM731" s="124">
        <v>11</v>
      </c>
      <c r="BN731" s="373"/>
      <c r="BO731" s="174"/>
      <c r="BP731" s="65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375"/>
      <c r="CB731" s="124">
        <v>11</v>
      </c>
      <c r="CC731" s="373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375"/>
    </row>
    <row r="732" spans="1:93" ht="15" hidden="1" customHeight="1">
      <c r="A732" s="124">
        <v>12</v>
      </c>
      <c r="B732" s="368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375"/>
      <c r="Q732" s="72"/>
      <c r="R732" s="124">
        <v>12</v>
      </c>
      <c r="S732" s="373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280"/>
      <c r="AD732" s="280"/>
      <c r="AE732" s="124"/>
      <c r="AF732" s="124"/>
      <c r="AG732" s="375"/>
      <c r="AI732" s="124">
        <v>12</v>
      </c>
      <c r="AJ732" s="373"/>
      <c r="AK732" s="124"/>
      <c r="AL732" s="124"/>
      <c r="AM732" s="227"/>
      <c r="AN732" s="227"/>
      <c r="AO732" s="227"/>
      <c r="AP732" s="227"/>
      <c r="AQ732" s="227"/>
      <c r="AR732" s="124"/>
      <c r="AS732" s="124"/>
      <c r="AT732" s="124"/>
      <c r="AU732" s="124"/>
      <c r="AV732" s="375"/>
      <c r="AX732" s="124">
        <v>12</v>
      </c>
      <c r="AY732" s="373"/>
      <c r="AZ732" s="124"/>
      <c r="BA732" s="124"/>
      <c r="BB732" s="124"/>
      <c r="BC732" s="124"/>
      <c r="BD732" s="124"/>
      <c r="BE732" s="124"/>
      <c r="BF732" s="124"/>
      <c r="BG732" s="271"/>
      <c r="BH732" s="271"/>
      <c r="BI732" s="124"/>
      <c r="BJ732" s="124"/>
      <c r="BK732" s="375"/>
      <c r="BM732" s="124">
        <v>12</v>
      </c>
      <c r="BN732" s="373"/>
      <c r="BO732" s="31"/>
      <c r="BP732" s="32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375"/>
      <c r="CB732" s="124">
        <v>12</v>
      </c>
      <c r="CC732" s="373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375"/>
    </row>
    <row r="733" spans="1:93" ht="15" hidden="1" customHeight="1">
      <c r="A733" s="124">
        <v>13</v>
      </c>
      <c r="B733" s="368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375"/>
      <c r="Q733" s="72"/>
      <c r="R733" s="124">
        <v>13</v>
      </c>
      <c r="S733" s="373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280"/>
      <c r="AD733" s="280"/>
      <c r="AE733" s="124"/>
      <c r="AF733" s="124"/>
      <c r="AG733" s="375"/>
      <c r="AI733" s="124">
        <v>13</v>
      </c>
      <c r="AJ733" s="373"/>
      <c r="AK733" s="124"/>
      <c r="AL733" s="124"/>
      <c r="AM733" s="227"/>
      <c r="AN733" s="227"/>
      <c r="AO733" s="227"/>
      <c r="AP733" s="227"/>
      <c r="AQ733" s="227"/>
      <c r="AR733" s="124"/>
      <c r="AS733" s="124"/>
      <c r="AT733" s="124"/>
      <c r="AU733" s="124"/>
      <c r="AV733" s="375"/>
      <c r="AX733" s="124">
        <v>13</v>
      </c>
      <c r="AY733" s="373"/>
      <c r="AZ733" s="124"/>
      <c r="BA733" s="124"/>
      <c r="BB733" s="124"/>
      <c r="BC733" s="124"/>
      <c r="BD733" s="124"/>
      <c r="BE733" s="124"/>
      <c r="BF733" s="124"/>
      <c r="BG733" s="271"/>
      <c r="BH733" s="271"/>
      <c r="BI733" s="124"/>
      <c r="BJ733" s="124"/>
      <c r="BK733" s="375"/>
      <c r="BM733" s="124">
        <v>13</v>
      </c>
      <c r="BN733" s="373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375"/>
      <c r="CB733" s="124">
        <v>13</v>
      </c>
      <c r="CC733" s="373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375"/>
    </row>
    <row r="734" spans="1:93" ht="15" hidden="1" customHeight="1">
      <c r="A734" s="124">
        <v>14</v>
      </c>
      <c r="B734" s="368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375"/>
      <c r="Q734" s="72"/>
      <c r="R734" s="124">
        <v>14</v>
      </c>
      <c r="S734" s="373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280"/>
      <c r="AD734" s="280"/>
      <c r="AE734" s="124"/>
      <c r="AF734" s="124"/>
      <c r="AG734" s="375"/>
      <c r="AI734" s="124">
        <v>14</v>
      </c>
      <c r="AJ734" s="373"/>
      <c r="AK734" s="124"/>
      <c r="AL734" s="124"/>
      <c r="AM734" s="227"/>
      <c r="AN734" s="227"/>
      <c r="AO734" s="227"/>
      <c r="AP734" s="227"/>
      <c r="AQ734" s="227"/>
      <c r="AR734" s="124"/>
      <c r="AS734" s="124"/>
      <c r="AT734" s="124"/>
      <c r="AU734" s="124"/>
      <c r="AV734" s="375"/>
      <c r="AX734" s="124">
        <v>14</v>
      </c>
      <c r="AY734" s="373"/>
      <c r="AZ734" s="124"/>
      <c r="BA734" s="124"/>
      <c r="BB734" s="124"/>
      <c r="BC734" s="124"/>
      <c r="BD734" s="124"/>
      <c r="BE734" s="124"/>
      <c r="BF734" s="124"/>
      <c r="BG734" s="271"/>
      <c r="BH734" s="271"/>
      <c r="BI734" s="124"/>
      <c r="BJ734" s="124"/>
      <c r="BK734" s="375"/>
      <c r="BM734" s="124">
        <v>14</v>
      </c>
      <c r="BN734" s="373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375"/>
      <c r="CB734" s="124">
        <v>14</v>
      </c>
      <c r="CC734" s="373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375"/>
    </row>
    <row r="735" spans="1:93" ht="15" hidden="1" customHeight="1">
      <c r="A735" s="124">
        <v>15</v>
      </c>
      <c r="B735" s="368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376"/>
      <c r="Q735" s="72"/>
      <c r="R735" s="124">
        <v>15</v>
      </c>
      <c r="S735" s="373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280"/>
      <c r="AD735" s="280"/>
      <c r="AE735" s="124"/>
      <c r="AF735" s="124"/>
      <c r="AG735" s="376"/>
      <c r="AI735" s="124">
        <v>15</v>
      </c>
      <c r="AJ735" s="373"/>
      <c r="AK735" s="124"/>
      <c r="AL735" s="124"/>
      <c r="AM735" s="227"/>
      <c r="AN735" s="227"/>
      <c r="AO735" s="227"/>
      <c r="AP735" s="227"/>
      <c r="AQ735" s="227"/>
      <c r="AR735" s="124"/>
      <c r="AS735" s="124"/>
      <c r="AT735" s="124"/>
      <c r="AU735" s="124"/>
      <c r="AV735" s="376"/>
      <c r="AX735" s="124">
        <v>15</v>
      </c>
      <c r="AY735" s="373"/>
      <c r="AZ735" s="124"/>
      <c r="BA735" s="124"/>
      <c r="BB735" s="124"/>
      <c r="BC735" s="124"/>
      <c r="BD735" s="124"/>
      <c r="BE735" s="124"/>
      <c r="BF735" s="124"/>
      <c r="BG735" s="271"/>
      <c r="BH735" s="271"/>
      <c r="BI735" s="124"/>
      <c r="BJ735" s="124"/>
      <c r="BK735" s="376"/>
      <c r="BM735" s="124">
        <v>15</v>
      </c>
      <c r="BN735" s="373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376"/>
      <c r="CB735" s="124">
        <v>15</v>
      </c>
      <c r="CC735" s="373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376"/>
    </row>
    <row r="736" spans="1:93" ht="15.75">
      <c r="A736" s="363" t="s">
        <v>1381</v>
      </c>
      <c r="B736" s="363"/>
      <c r="C736" s="124" t="s">
        <v>1382</v>
      </c>
      <c r="D736" s="230">
        <f>F736/N736</f>
        <v>8.2321428571428577</v>
      </c>
      <c r="E736" s="224">
        <f>SUM(E721:E735)</f>
        <v>520</v>
      </c>
      <c r="F736" s="224">
        <f>SUM(F721:F735)</f>
        <v>461</v>
      </c>
      <c r="G736" s="224">
        <f>SUM(G721:G735)</f>
        <v>0</v>
      </c>
      <c r="H736" s="224">
        <f>SUM(H721:H735)</f>
        <v>0</v>
      </c>
      <c r="I736" s="227"/>
      <c r="J736" s="227">
        <f>SUM(J721:J735)</f>
        <v>0</v>
      </c>
      <c r="K736" s="227">
        <f>SUM(K721:K735)</f>
        <v>0</v>
      </c>
      <c r="L736" s="225">
        <f>IF(F736=0,0,(F736/E736*100))</f>
        <v>88.653846153846146</v>
      </c>
      <c r="M736" s="225">
        <f>IF(K736=0,0,(K736/J736*100))</f>
        <v>0</v>
      </c>
      <c r="N736" s="124">
        <v>56</v>
      </c>
      <c r="O736" s="124">
        <v>2</v>
      </c>
      <c r="P736" s="124"/>
      <c r="Q736" s="72"/>
      <c r="R736" s="363" t="s">
        <v>1381</v>
      </c>
      <c r="S736" s="363"/>
      <c r="T736" s="124" t="s">
        <v>1382</v>
      </c>
      <c r="U736" s="230">
        <f>W736/AE736</f>
        <v>8.1481481481481488</v>
      </c>
      <c r="V736" s="224">
        <f>SUM(V721:V735)</f>
        <v>500</v>
      </c>
      <c r="W736" s="224">
        <f>SUM(W721:W735)</f>
        <v>440</v>
      </c>
      <c r="X736" s="220">
        <f>SUM(X721:X735)</f>
        <v>0</v>
      </c>
      <c r="Y736" s="220">
        <f>SUM(Y721:Y735)</f>
        <v>0</v>
      </c>
      <c r="Z736" s="220"/>
      <c r="AA736" s="220">
        <f>SUM(AA721:AA735)</f>
        <v>0</v>
      </c>
      <c r="AB736" s="220">
        <f>SUM(AB721:AB735)</f>
        <v>0</v>
      </c>
      <c r="AC736" s="281">
        <f>IF(W736=0,0,(W736/V736*100))</f>
        <v>88</v>
      </c>
      <c r="AD736" s="281">
        <f>IF(AB736=0,0,(AB736/AA736*100))</f>
        <v>0</v>
      </c>
      <c r="AE736" s="124">
        <v>54</v>
      </c>
      <c r="AF736" s="124">
        <v>4</v>
      </c>
      <c r="AG736" s="124"/>
      <c r="AI736" s="377" t="s">
        <v>1381</v>
      </c>
      <c r="AJ736" s="377"/>
      <c r="AK736" s="124"/>
      <c r="AL736" s="124"/>
      <c r="AM736" s="227">
        <f>SUM(AM721:AM735)</f>
        <v>0</v>
      </c>
      <c r="AN736" s="227">
        <f>SUM(AN721:AN735)</f>
        <v>0</v>
      </c>
      <c r="AO736" s="227"/>
      <c r="AP736" s="227">
        <f>SUM(AP721:AP735)</f>
        <v>0</v>
      </c>
      <c r="AQ736" s="227">
        <f>SUM(AQ721:AQ735)</f>
        <v>0</v>
      </c>
      <c r="AR736" s="225">
        <f>IF(AN736=0,0,(AN736/AM736*100))</f>
        <v>0</v>
      </c>
      <c r="AS736" s="225">
        <f>IF(AQ736=0,0,(AQ736/AP736*100))</f>
        <v>0</v>
      </c>
      <c r="AT736" s="124">
        <v>10</v>
      </c>
      <c r="AU736" s="124">
        <v>0</v>
      </c>
      <c r="AV736" s="124"/>
      <c r="AX736" s="377" t="s">
        <v>1381</v>
      </c>
      <c r="AY736" s="377"/>
      <c r="AZ736" s="124" t="s">
        <v>1382</v>
      </c>
      <c r="BA736" s="230" t="e">
        <f>BC736/BI736</f>
        <v>#DIV/0!</v>
      </c>
      <c r="BB736" s="124">
        <f>SUM(BB721:BB735)</f>
        <v>375</v>
      </c>
      <c r="BC736" s="124">
        <f>SUM(BC721:BC735)</f>
        <v>329</v>
      </c>
      <c r="BD736" s="124"/>
      <c r="BE736" s="124">
        <f>SUM(BE721:BE735)</f>
        <v>0</v>
      </c>
      <c r="BF736" s="124">
        <f>SUM(BF721:BF735)</f>
        <v>0</v>
      </c>
      <c r="BG736" s="270">
        <f>IF(BC736=0,0,(BC736/BB736*100))</f>
        <v>87.733333333333334</v>
      </c>
      <c r="BH736" s="270">
        <f>IF(BF736=0,0,(BF736/BE736*100))</f>
        <v>0</v>
      </c>
      <c r="BI736" s="124"/>
      <c r="BJ736" s="124"/>
      <c r="BK736" s="124"/>
      <c r="BM736" s="377" t="s">
        <v>1381</v>
      </c>
      <c r="BN736" s="377"/>
      <c r="BO736" s="124"/>
      <c r="BP736" s="124"/>
      <c r="BQ736" s="124">
        <f>SUM(BQ721:BQ735)</f>
        <v>0</v>
      </c>
      <c r="BR736" s="124">
        <f>SUM(BR721:BR735)</f>
        <v>0</v>
      </c>
      <c r="BS736" s="124"/>
      <c r="BT736" s="124">
        <f>SUM(BT721:BT735)</f>
        <v>0</v>
      </c>
      <c r="BU736" s="124">
        <f>SUM(BU721:BU735)</f>
        <v>0</v>
      </c>
      <c r="BV736" s="225">
        <f>IF(BR736=0,0,(BR736/BQ736*100))</f>
        <v>0</v>
      </c>
      <c r="BW736" s="225">
        <f>IF(BU736=0,0,(BU736/BT736*100))</f>
        <v>0</v>
      </c>
      <c r="BX736" s="124"/>
      <c r="BY736" s="124"/>
      <c r="BZ736" s="124"/>
      <c r="CB736" s="377" t="s">
        <v>1381</v>
      </c>
      <c r="CC736" s="377"/>
      <c r="CD736" s="124"/>
      <c r="CE736" s="124"/>
      <c r="CF736" s="124">
        <f>SUM(CF721:CF735)</f>
        <v>0</v>
      </c>
      <c r="CG736" s="124">
        <f>SUM(CG721:CG735)</f>
        <v>0</v>
      </c>
      <c r="CH736" s="124"/>
      <c r="CI736" s="124">
        <f>SUM(CI721:CI735)</f>
        <v>0</v>
      </c>
      <c r="CJ736" s="124">
        <f>SUM(CJ721:CJ735)</f>
        <v>0</v>
      </c>
      <c r="CK736" s="225">
        <f>IF(CG736=0,0,(CG736/CF736*100))</f>
        <v>0</v>
      </c>
      <c r="CL736" s="225">
        <f>IF(CJ736=0,0,(CJ736/CI736*100))</f>
        <v>0</v>
      </c>
      <c r="CM736" s="124"/>
      <c r="CN736" s="124"/>
      <c r="CO736" s="124"/>
    </row>
    <row r="737" spans="1:93">
      <c r="A737" s="124">
        <v>1</v>
      </c>
      <c r="B737" s="368" t="s">
        <v>1392</v>
      </c>
      <c r="C737" s="31"/>
      <c r="D737" s="32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374"/>
      <c r="Q737" s="72"/>
      <c r="R737" s="124">
        <v>1</v>
      </c>
      <c r="S737" s="373" t="s">
        <v>1392</v>
      </c>
      <c r="T737" s="31"/>
      <c r="U737" s="245"/>
      <c r="V737" s="124"/>
      <c r="W737" s="124"/>
      <c r="X737" s="124"/>
      <c r="Y737" s="124"/>
      <c r="Z737" s="124"/>
      <c r="AA737" s="124"/>
      <c r="AB737" s="124"/>
      <c r="AC737" s="280"/>
      <c r="AD737" s="280"/>
      <c r="AE737" s="124"/>
      <c r="AF737" s="124"/>
      <c r="AG737" s="374"/>
      <c r="AI737" s="124">
        <v>1</v>
      </c>
      <c r="AJ737" s="373" t="s">
        <v>1392</v>
      </c>
      <c r="AK737" s="31"/>
      <c r="AL737" s="32"/>
      <c r="AM737" s="227"/>
      <c r="AN737" s="227"/>
      <c r="AO737" s="227"/>
      <c r="AP737" s="227"/>
      <c r="AQ737" s="227"/>
      <c r="AR737" s="124"/>
      <c r="AS737" s="124"/>
      <c r="AT737" s="124"/>
      <c r="AU737" s="124"/>
      <c r="AV737" s="374"/>
      <c r="AX737" s="124">
        <v>1</v>
      </c>
      <c r="AY737" s="373" t="s">
        <v>1392</v>
      </c>
      <c r="AZ737" s="31"/>
      <c r="BA737" s="245"/>
      <c r="BB737" s="124"/>
      <c r="BC737" s="124"/>
      <c r="BD737" s="124"/>
      <c r="BE737" s="124"/>
      <c r="BF737" s="124"/>
      <c r="BG737" s="271"/>
      <c r="BH737" s="271"/>
      <c r="BI737" s="124"/>
      <c r="BJ737" s="124"/>
      <c r="BK737" s="374"/>
      <c r="BM737" s="124">
        <v>1</v>
      </c>
      <c r="BN737" s="373" t="s">
        <v>1392</v>
      </c>
      <c r="BO737" s="31"/>
      <c r="BP737" s="245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444"/>
      <c r="CB737" s="124">
        <v>1</v>
      </c>
      <c r="CC737" s="373" t="s">
        <v>1392</v>
      </c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444"/>
    </row>
    <row r="738" spans="1:93">
      <c r="A738" s="124">
        <v>2</v>
      </c>
      <c r="B738" s="368"/>
      <c r="C738" s="31"/>
      <c r="D738" s="32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375"/>
      <c r="Q738" s="72"/>
      <c r="R738" s="124">
        <v>2</v>
      </c>
      <c r="S738" s="373"/>
      <c r="T738" s="31"/>
      <c r="U738" s="32"/>
      <c r="V738" s="124"/>
      <c r="W738" s="124"/>
      <c r="X738" s="124"/>
      <c r="Y738" s="124"/>
      <c r="Z738" s="124"/>
      <c r="AA738" s="124"/>
      <c r="AB738" s="124"/>
      <c r="AC738" s="280"/>
      <c r="AD738" s="280"/>
      <c r="AE738" s="124"/>
      <c r="AF738" s="124"/>
      <c r="AG738" s="375"/>
      <c r="AI738" s="124">
        <v>2</v>
      </c>
      <c r="AJ738" s="373"/>
      <c r="AK738" s="31"/>
      <c r="AL738" s="32"/>
      <c r="AM738" s="227"/>
      <c r="AN738" s="227"/>
      <c r="AO738" s="227"/>
      <c r="AP738" s="227"/>
      <c r="AQ738" s="227"/>
      <c r="AR738" s="124"/>
      <c r="AS738" s="124"/>
      <c r="AT738" s="124"/>
      <c r="AU738" s="124"/>
      <c r="AV738" s="375"/>
      <c r="AX738" s="124">
        <v>2</v>
      </c>
      <c r="AY738" s="373"/>
      <c r="AZ738" s="31"/>
      <c r="BA738" s="245"/>
      <c r="BB738" s="124"/>
      <c r="BC738" s="124"/>
      <c r="BD738" s="124"/>
      <c r="BE738" s="124"/>
      <c r="BF738" s="124"/>
      <c r="BG738" s="271"/>
      <c r="BH738" s="271"/>
      <c r="BI738" s="124"/>
      <c r="BJ738" s="124"/>
      <c r="BK738" s="375"/>
      <c r="BM738" s="124">
        <v>2</v>
      </c>
      <c r="BN738" s="373"/>
      <c r="BO738" s="31"/>
      <c r="BP738" s="32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445"/>
      <c r="CB738" s="124">
        <v>2</v>
      </c>
      <c r="CC738" s="373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445"/>
    </row>
    <row r="739" spans="1:93">
      <c r="A739" s="124">
        <v>3</v>
      </c>
      <c r="B739" s="368"/>
      <c r="C739" s="31"/>
      <c r="D739" s="245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375"/>
      <c r="Q739" s="72"/>
      <c r="R739" s="124">
        <v>3</v>
      </c>
      <c r="S739" s="373"/>
      <c r="T739" s="31"/>
      <c r="U739" s="32"/>
      <c r="V739" s="124"/>
      <c r="W739" s="124"/>
      <c r="X739" s="124"/>
      <c r="Y739" s="124"/>
      <c r="Z739" s="124"/>
      <c r="AA739" s="124"/>
      <c r="AB739" s="124"/>
      <c r="AC739" s="280"/>
      <c r="AD739" s="280"/>
      <c r="AE739" s="124"/>
      <c r="AF739" s="124"/>
      <c r="AG739" s="375"/>
      <c r="AI739" s="124">
        <v>3</v>
      </c>
      <c r="AJ739" s="373"/>
      <c r="AK739" s="31"/>
      <c r="AL739" s="245"/>
      <c r="AM739" s="227"/>
      <c r="AN739" s="227"/>
      <c r="AO739" s="227"/>
      <c r="AP739" s="227"/>
      <c r="AQ739" s="227"/>
      <c r="AR739" s="124"/>
      <c r="AS739" s="124"/>
      <c r="AT739" s="124"/>
      <c r="AU739" s="124"/>
      <c r="AV739" s="375"/>
      <c r="AX739" s="124">
        <v>3</v>
      </c>
      <c r="AY739" s="373"/>
      <c r="AZ739" s="31"/>
      <c r="BA739" s="32"/>
      <c r="BB739" s="124"/>
      <c r="BC739" s="124"/>
      <c r="BD739" s="124"/>
      <c r="BE739" s="124"/>
      <c r="BF739" s="124"/>
      <c r="BG739" s="271"/>
      <c r="BH739" s="271"/>
      <c r="BI739" s="124"/>
      <c r="BJ739" s="124"/>
      <c r="BK739" s="375"/>
      <c r="BM739" s="124">
        <v>3</v>
      </c>
      <c r="BN739" s="373"/>
      <c r="BO739" s="31"/>
      <c r="BP739" s="32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445"/>
      <c r="CB739" s="124">
        <v>3</v>
      </c>
      <c r="CC739" s="373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445"/>
    </row>
    <row r="740" spans="1:93">
      <c r="A740" s="124">
        <v>4</v>
      </c>
      <c r="B740" s="368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375"/>
      <c r="Q740" s="72"/>
      <c r="R740" s="124">
        <v>4</v>
      </c>
      <c r="S740" s="373"/>
      <c r="T740" s="31"/>
      <c r="U740" s="32"/>
      <c r="V740" s="124"/>
      <c r="W740" s="124"/>
      <c r="X740" s="124"/>
      <c r="Y740" s="124"/>
      <c r="Z740" s="124"/>
      <c r="AA740" s="124"/>
      <c r="AB740" s="124"/>
      <c r="AC740" s="280"/>
      <c r="AD740" s="280"/>
      <c r="AE740" s="124"/>
      <c r="AF740" s="124"/>
      <c r="AG740" s="375"/>
      <c r="AI740" s="124">
        <v>4</v>
      </c>
      <c r="AJ740" s="373"/>
      <c r="AK740" s="124"/>
      <c r="AL740" s="229"/>
      <c r="AM740" s="227"/>
      <c r="AN740" s="227"/>
      <c r="AO740" s="227"/>
      <c r="AP740" s="227"/>
      <c r="AQ740" s="227"/>
      <c r="AR740" s="124"/>
      <c r="AS740" s="124"/>
      <c r="AT740" s="124"/>
      <c r="AU740" s="124"/>
      <c r="AV740" s="375"/>
      <c r="AX740" s="124">
        <v>4</v>
      </c>
      <c r="AY740" s="373"/>
      <c r="AZ740" s="31"/>
      <c r="BA740" s="32"/>
      <c r="BB740" s="124"/>
      <c r="BC740" s="124"/>
      <c r="BD740" s="124"/>
      <c r="BE740" s="124"/>
      <c r="BF740" s="124"/>
      <c r="BG740" s="271"/>
      <c r="BH740" s="271"/>
      <c r="BI740" s="124"/>
      <c r="BJ740" s="124"/>
      <c r="BK740" s="375"/>
      <c r="BM740" s="124">
        <v>4</v>
      </c>
      <c r="BN740" s="373"/>
      <c r="BO740" s="31"/>
      <c r="BP740" s="32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445"/>
      <c r="CB740" s="124">
        <v>4</v>
      </c>
      <c r="CC740" s="373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445"/>
    </row>
    <row r="741" spans="1:93">
      <c r="A741" s="124">
        <v>5</v>
      </c>
      <c r="B741" s="368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375"/>
      <c r="Q741" s="72"/>
      <c r="R741" s="124">
        <v>5</v>
      </c>
      <c r="S741" s="373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280"/>
      <c r="AD741" s="280"/>
      <c r="AE741" s="124"/>
      <c r="AF741" s="124"/>
      <c r="AG741" s="375"/>
      <c r="AI741" s="124">
        <v>5</v>
      </c>
      <c r="AJ741" s="373"/>
      <c r="AK741" s="124"/>
      <c r="AL741" s="124"/>
      <c r="AM741" s="227"/>
      <c r="AN741" s="227"/>
      <c r="AO741" s="227"/>
      <c r="AP741" s="227"/>
      <c r="AQ741" s="227"/>
      <c r="AR741" s="124"/>
      <c r="AS741" s="124"/>
      <c r="AT741" s="124"/>
      <c r="AU741" s="124"/>
      <c r="AV741" s="375"/>
      <c r="AX741" s="124">
        <v>5</v>
      </c>
      <c r="AY741" s="373"/>
      <c r="AZ741" s="31"/>
      <c r="BA741" s="32"/>
      <c r="BB741" s="124"/>
      <c r="BC741" s="124"/>
      <c r="BD741" s="124"/>
      <c r="BE741" s="124"/>
      <c r="BF741" s="124"/>
      <c r="BG741" s="271"/>
      <c r="BH741" s="271"/>
      <c r="BI741" s="124"/>
      <c r="BJ741" s="124"/>
      <c r="BK741" s="375"/>
      <c r="BM741" s="124">
        <v>5</v>
      </c>
      <c r="BN741" s="373"/>
      <c r="BO741" s="31"/>
      <c r="BP741" s="32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445"/>
      <c r="CB741" s="124">
        <v>5</v>
      </c>
      <c r="CC741" s="373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445"/>
    </row>
    <row r="742" spans="1:93">
      <c r="A742" s="124">
        <v>6</v>
      </c>
      <c r="B742" s="368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375"/>
      <c r="Q742" s="72"/>
      <c r="R742" s="124">
        <v>6</v>
      </c>
      <c r="S742" s="373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280"/>
      <c r="AD742" s="280"/>
      <c r="AE742" s="124"/>
      <c r="AF742" s="124"/>
      <c r="AG742" s="375"/>
      <c r="AI742" s="124">
        <v>6</v>
      </c>
      <c r="AJ742" s="373"/>
      <c r="AK742" s="124"/>
      <c r="AL742" s="124"/>
      <c r="AM742" s="227"/>
      <c r="AN742" s="227"/>
      <c r="AO742" s="227"/>
      <c r="AP742" s="227"/>
      <c r="AQ742" s="227"/>
      <c r="AR742" s="124"/>
      <c r="AS742" s="124"/>
      <c r="AT742" s="124"/>
      <c r="AU742" s="124"/>
      <c r="AV742" s="375"/>
      <c r="AX742" s="124">
        <v>6</v>
      </c>
      <c r="AY742" s="373"/>
      <c r="AZ742" s="124"/>
      <c r="BA742" s="124"/>
      <c r="BB742" s="124"/>
      <c r="BC742" s="124"/>
      <c r="BD742" s="124"/>
      <c r="BE742" s="124"/>
      <c r="BF742" s="124"/>
      <c r="BG742" s="271"/>
      <c r="BH742" s="271"/>
      <c r="BI742" s="124"/>
      <c r="BJ742" s="124"/>
      <c r="BK742" s="375"/>
      <c r="BM742" s="124">
        <v>6</v>
      </c>
      <c r="BN742" s="373"/>
      <c r="BO742" s="31"/>
      <c r="BP742" s="245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445"/>
      <c r="CB742" s="124">
        <v>6</v>
      </c>
      <c r="CC742" s="373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445"/>
    </row>
    <row r="743" spans="1:93">
      <c r="A743" s="124">
        <v>7</v>
      </c>
      <c r="B743" s="368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375"/>
      <c r="Q743" s="72"/>
      <c r="R743" s="124">
        <v>7</v>
      </c>
      <c r="S743" s="373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280"/>
      <c r="AD743" s="280"/>
      <c r="AE743" s="124"/>
      <c r="AF743" s="124"/>
      <c r="AG743" s="375"/>
      <c r="AI743" s="124">
        <v>7</v>
      </c>
      <c r="AJ743" s="373"/>
      <c r="AK743" s="124"/>
      <c r="AL743" s="124"/>
      <c r="AM743" s="227"/>
      <c r="AN743" s="227"/>
      <c r="AO743" s="227"/>
      <c r="AP743" s="227"/>
      <c r="AQ743" s="227"/>
      <c r="AR743" s="124"/>
      <c r="AS743" s="124"/>
      <c r="AT743" s="124"/>
      <c r="AU743" s="124"/>
      <c r="AV743" s="375"/>
      <c r="AX743" s="124">
        <v>7</v>
      </c>
      <c r="AY743" s="373"/>
      <c r="AZ743" s="124"/>
      <c r="BA743" s="124"/>
      <c r="BB743" s="124"/>
      <c r="BC743" s="124"/>
      <c r="BD743" s="124"/>
      <c r="BE743" s="124"/>
      <c r="BF743" s="124"/>
      <c r="BG743" s="271"/>
      <c r="BH743" s="271"/>
      <c r="BI743" s="124"/>
      <c r="BJ743" s="124"/>
      <c r="BK743" s="375"/>
      <c r="BM743" s="124">
        <v>7</v>
      </c>
      <c r="BN743" s="373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445"/>
      <c r="CB743" s="124">
        <v>7</v>
      </c>
      <c r="CC743" s="373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445"/>
    </row>
    <row r="744" spans="1:93">
      <c r="A744" s="124">
        <v>8</v>
      </c>
      <c r="B744" s="368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375"/>
      <c r="Q744" s="72"/>
      <c r="R744" s="124">
        <v>8</v>
      </c>
      <c r="S744" s="373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280"/>
      <c r="AD744" s="280"/>
      <c r="AE744" s="124"/>
      <c r="AF744" s="124"/>
      <c r="AG744" s="375"/>
      <c r="AI744" s="124">
        <v>8</v>
      </c>
      <c r="AJ744" s="373"/>
      <c r="AK744" s="124"/>
      <c r="AL744" s="124"/>
      <c r="AM744" s="227"/>
      <c r="AN744" s="227"/>
      <c r="AO744" s="227"/>
      <c r="AP744" s="227"/>
      <c r="AQ744" s="227"/>
      <c r="AR744" s="124"/>
      <c r="AS744" s="124"/>
      <c r="AT744" s="124"/>
      <c r="AU744" s="124"/>
      <c r="AV744" s="375"/>
      <c r="AX744" s="124">
        <v>8</v>
      </c>
      <c r="AY744" s="373"/>
      <c r="AZ744" s="124"/>
      <c r="BA744" s="124"/>
      <c r="BB744" s="124"/>
      <c r="BC744" s="124"/>
      <c r="BD744" s="124"/>
      <c r="BE744" s="124"/>
      <c r="BF744" s="124"/>
      <c r="BG744" s="271"/>
      <c r="BH744" s="271"/>
      <c r="BI744" s="124"/>
      <c r="BJ744" s="124"/>
      <c r="BK744" s="375"/>
      <c r="BM744" s="124">
        <v>8</v>
      </c>
      <c r="BN744" s="373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445"/>
      <c r="CB744" s="124">
        <v>8</v>
      </c>
      <c r="CC744" s="373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445"/>
    </row>
    <row r="745" spans="1:93">
      <c r="A745" s="124">
        <v>9</v>
      </c>
      <c r="B745" s="368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375"/>
      <c r="Q745" s="72"/>
      <c r="R745" s="124">
        <v>9</v>
      </c>
      <c r="S745" s="373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280"/>
      <c r="AD745" s="280"/>
      <c r="AE745" s="124"/>
      <c r="AF745" s="124"/>
      <c r="AG745" s="375"/>
      <c r="AI745" s="124">
        <v>9</v>
      </c>
      <c r="AJ745" s="373"/>
      <c r="AK745" s="124"/>
      <c r="AL745" s="124"/>
      <c r="AM745" s="227"/>
      <c r="AN745" s="227"/>
      <c r="AO745" s="227"/>
      <c r="AP745" s="227"/>
      <c r="AQ745" s="227"/>
      <c r="AR745" s="124"/>
      <c r="AS745" s="124"/>
      <c r="AT745" s="124"/>
      <c r="AU745" s="124"/>
      <c r="AV745" s="375"/>
      <c r="AX745" s="124">
        <v>9</v>
      </c>
      <c r="AY745" s="373"/>
      <c r="AZ745" s="124"/>
      <c r="BA745" s="124"/>
      <c r="BB745" s="124"/>
      <c r="BC745" s="124"/>
      <c r="BD745" s="124"/>
      <c r="BE745" s="124"/>
      <c r="BF745" s="124"/>
      <c r="BG745" s="271"/>
      <c r="BH745" s="271"/>
      <c r="BI745" s="124"/>
      <c r="BJ745" s="124"/>
      <c r="BK745" s="375"/>
      <c r="BM745" s="124">
        <v>9</v>
      </c>
      <c r="BN745" s="373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445"/>
      <c r="CB745" s="124">
        <v>9</v>
      </c>
      <c r="CC745" s="373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445"/>
    </row>
    <row r="746" spans="1:93">
      <c r="A746" s="124">
        <v>10</v>
      </c>
      <c r="B746" s="368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375"/>
      <c r="Q746" s="72"/>
      <c r="R746" s="124">
        <v>10</v>
      </c>
      <c r="S746" s="373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280"/>
      <c r="AD746" s="280"/>
      <c r="AE746" s="124"/>
      <c r="AF746" s="124"/>
      <c r="AG746" s="375"/>
      <c r="AI746" s="124">
        <v>10</v>
      </c>
      <c r="AJ746" s="373"/>
      <c r="AK746" s="124"/>
      <c r="AL746" s="124"/>
      <c r="AM746" s="227"/>
      <c r="AN746" s="227"/>
      <c r="AO746" s="227"/>
      <c r="AP746" s="227"/>
      <c r="AQ746" s="227"/>
      <c r="AR746" s="124"/>
      <c r="AS746" s="124"/>
      <c r="AT746" s="124"/>
      <c r="AU746" s="124"/>
      <c r="AV746" s="375"/>
      <c r="AX746" s="124">
        <v>10</v>
      </c>
      <c r="AY746" s="373"/>
      <c r="AZ746" s="124"/>
      <c r="BA746" s="124"/>
      <c r="BB746" s="124"/>
      <c r="BC746" s="124"/>
      <c r="BD746" s="124"/>
      <c r="BE746" s="124"/>
      <c r="BF746" s="124"/>
      <c r="BG746" s="271"/>
      <c r="BH746" s="271"/>
      <c r="BI746" s="124"/>
      <c r="BJ746" s="124"/>
      <c r="BK746" s="375"/>
      <c r="BM746" s="124">
        <v>10</v>
      </c>
      <c r="BN746" s="373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445"/>
      <c r="CB746" s="124">
        <v>10</v>
      </c>
      <c r="CC746" s="373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445"/>
    </row>
    <row r="747" spans="1:93">
      <c r="A747" s="124">
        <v>11</v>
      </c>
      <c r="B747" s="368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375"/>
      <c r="Q747" s="72"/>
      <c r="R747" s="124">
        <v>11</v>
      </c>
      <c r="S747" s="373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280"/>
      <c r="AD747" s="280"/>
      <c r="AE747" s="124"/>
      <c r="AF747" s="124"/>
      <c r="AG747" s="375"/>
      <c r="AI747" s="124">
        <v>11</v>
      </c>
      <c r="AJ747" s="373"/>
      <c r="AK747" s="124"/>
      <c r="AL747" s="124"/>
      <c r="AM747" s="227"/>
      <c r="AN747" s="227"/>
      <c r="AO747" s="227"/>
      <c r="AP747" s="227"/>
      <c r="AQ747" s="227"/>
      <c r="AR747" s="124"/>
      <c r="AS747" s="124"/>
      <c r="AT747" s="124"/>
      <c r="AU747" s="124"/>
      <c r="AV747" s="375"/>
      <c r="AX747" s="124">
        <v>11</v>
      </c>
      <c r="AY747" s="373"/>
      <c r="AZ747" s="124"/>
      <c r="BA747" s="124"/>
      <c r="BB747" s="124"/>
      <c r="BC747" s="124"/>
      <c r="BD747" s="124"/>
      <c r="BE747" s="124"/>
      <c r="BF747" s="124"/>
      <c r="BG747" s="271"/>
      <c r="BH747" s="271"/>
      <c r="BI747" s="124"/>
      <c r="BJ747" s="124"/>
      <c r="BK747" s="375"/>
      <c r="BM747" s="124">
        <v>11</v>
      </c>
      <c r="BN747" s="373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445"/>
      <c r="CB747" s="124">
        <v>11</v>
      </c>
      <c r="CC747" s="373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445"/>
    </row>
    <row r="748" spans="1:93">
      <c r="A748" s="124">
        <v>12</v>
      </c>
      <c r="B748" s="368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375"/>
      <c r="Q748" s="72"/>
      <c r="R748" s="124">
        <v>12</v>
      </c>
      <c r="S748" s="373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280"/>
      <c r="AD748" s="280"/>
      <c r="AE748" s="124"/>
      <c r="AF748" s="124"/>
      <c r="AG748" s="375"/>
      <c r="AI748" s="124">
        <v>12</v>
      </c>
      <c r="AJ748" s="373"/>
      <c r="AK748" s="124"/>
      <c r="AL748" s="124"/>
      <c r="AM748" s="227"/>
      <c r="AN748" s="227"/>
      <c r="AO748" s="227"/>
      <c r="AP748" s="227"/>
      <c r="AQ748" s="227"/>
      <c r="AR748" s="124"/>
      <c r="AS748" s="124"/>
      <c r="AT748" s="124"/>
      <c r="AU748" s="124"/>
      <c r="AV748" s="375"/>
      <c r="AX748" s="124">
        <v>12</v>
      </c>
      <c r="AY748" s="373"/>
      <c r="AZ748" s="124"/>
      <c r="BA748" s="124"/>
      <c r="BB748" s="124"/>
      <c r="BC748" s="124"/>
      <c r="BD748" s="124"/>
      <c r="BE748" s="124"/>
      <c r="BF748" s="124"/>
      <c r="BG748" s="271"/>
      <c r="BH748" s="271"/>
      <c r="BI748" s="124"/>
      <c r="BJ748" s="124"/>
      <c r="BK748" s="375"/>
      <c r="BM748" s="124">
        <v>12</v>
      </c>
      <c r="BN748" s="373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445"/>
      <c r="CB748" s="124">
        <v>12</v>
      </c>
      <c r="CC748" s="373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445"/>
    </row>
    <row r="749" spans="1:93">
      <c r="A749" s="124">
        <v>13</v>
      </c>
      <c r="B749" s="368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375"/>
      <c r="Q749" s="72"/>
      <c r="R749" s="124">
        <v>13</v>
      </c>
      <c r="S749" s="373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280"/>
      <c r="AD749" s="280"/>
      <c r="AE749" s="124"/>
      <c r="AF749" s="124"/>
      <c r="AG749" s="375"/>
      <c r="AI749" s="124">
        <v>13</v>
      </c>
      <c r="AJ749" s="373"/>
      <c r="AK749" s="124"/>
      <c r="AL749" s="124"/>
      <c r="AM749" s="227"/>
      <c r="AN749" s="227"/>
      <c r="AO749" s="227"/>
      <c r="AP749" s="227"/>
      <c r="AQ749" s="227"/>
      <c r="AR749" s="124"/>
      <c r="AS749" s="124"/>
      <c r="AT749" s="124"/>
      <c r="AU749" s="124"/>
      <c r="AV749" s="375"/>
      <c r="AX749" s="124">
        <v>13</v>
      </c>
      <c r="AY749" s="373"/>
      <c r="AZ749" s="124"/>
      <c r="BA749" s="124"/>
      <c r="BB749" s="124"/>
      <c r="BC749" s="124"/>
      <c r="BD749" s="124"/>
      <c r="BE749" s="124"/>
      <c r="BF749" s="124"/>
      <c r="BG749" s="271"/>
      <c r="BH749" s="271"/>
      <c r="BI749" s="124"/>
      <c r="BJ749" s="124"/>
      <c r="BK749" s="375"/>
      <c r="BM749" s="124">
        <v>13</v>
      </c>
      <c r="BN749" s="373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445"/>
      <c r="CB749" s="124">
        <v>13</v>
      </c>
      <c r="CC749" s="373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445"/>
    </row>
    <row r="750" spans="1:93">
      <c r="A750" s="124">
        <v>14</v>
      </c>
      <c r="B750" s="368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375"/>
      <c r="Q750" s="72"/>
      <c r="R750" s="124">
        <v>14</v>
      </c>
      <c r="S750" s="373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280"/>
      <c r="AD750" s="280"/>
      <c r="AE750" s="124"/>
      <c r="AF750" s="124"/>
      <c r="AG750" s="375"/>
      <c r="AI750" s="124">
        <v>14</v>
      </c>
      <c r="AJ750" s="373"/>
      <c r="AK750" s="124"/>
      <c r="AL750" s="124"/>
      <c r="AM750" s="227"/>
      <c r="AN750" s="227"/>
      <c r="AO750" s="227"/>
      <c r="AP750" s="227"/>
      <c r="AQ750" s="227"/>
      <c r="AR750" s="124"/>
      <c r="AS750" s="124"/>
      <c r="AT750" s="124"/>
      <c r="AU750" s="124"/>
      <c r="AV750" s="375"/>
      <c r="AX750" s="124">
        <v>14</v>
      </c>
      <c r="AY750" s="373"/>
      <c r="AZ750" s="124"/>
      <c r="BA750" s="124"/>
      <c r="BB750" s="124"/>
      <c r="BC750" s="124"/>
      <c r="BD750" s="124"/>
      <c r="BE750" s="124"/>
      <c r="BF750" s="124"/>
      <c r="BG750" s="271"/>
      <c r="BH750" s="271"/>
      <c r="BI750" s="124"/>
      <c r="BJ750" s="124"/>
      <c r="BK750" s="375"/>
      <c r="BM750" s="124">
        <v>14</v>
      </c>
      <c r="BN750" s="373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445"/>
      <c r="CB750" s="124">
        <v>14</v>
      </c>
      <c r="CC750" s="373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445"/>
    </row>
    <row r="751" spans="1:93">
      <c r="A751" s="124">
        <v>15</v>
      </c>
      <c r="B751" s="368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376"/>
      <c r="Q751" s="72"/>
      <c r="R751" s="124">
        <v>15</v>
      </c>
      <c r="S751" s="373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280"/>
      <c r="AD751" s="280"/>
      <c r="AE751" s="124"/>
      <c r="AF751" s="124"/>
      <c r="AG751" s="376"/>
      <c r="AI751" s="124">
        <v>15</v>
      </c>
      <c r="AJ751" s="373"/>
      <c r="AK751" s="124"/>
      <c r="AL751" s="124"/>
      <c r="AM751" s="227"/>
      <c r="AN751" s="227"/>
      <c r="AO751" s="227"/>
      <c r="AP751" s="227"/>
      <c r="AQ751" s="227"/>
      <c r="AR751" s="124"/>
      <c r="AS751" s="124"/>
      <c r="AT751" s="124"/>
      <c r="AU751" s="124"/>
      <c r="AV751" s="376"/>
      <c r="AX751" s="124">
        <v>15</v>
      </c>
      <c r="AY751" s="373"/>
      <c r="AZ751" s="124"/>
      <c r="BA751" s="124"/>
      <c r="BB751" s="124"/>
      <c r="BC751" s="124"/>
      <c r="BD751" s="124"/>
      <c r="BE751" s="124"/>
      <c r="BF751" s="124"/>
      <c r="BG751" s="271"/>
      <c r="BH751" s="271"/>
      <c r="BI751" s="124"/>
      <c r="BJ751" s="124"/>
      <c r="BK751" s="376"/>
      <c r="BM751" s="124">
        <v>15</v>
      </c>
      <c r="BN751" s="373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446"/>
      <c r="CB751" s="124">
        <v>15</v>
      </c>
      <c r="CC751" s="373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446"/>
    </row>
    <row r="752" spans="1:93" ht="15.75">
      <c r="A752" s="363" t="s">
        <v>1381</v>
      </c>
      <c r="B752" s="363"/>
      <c r="C752" s="124" t="s">
        <v>1382</v>
      </c>
      <c r="D752" s="230" t="e">
        <f>F752/N752</f>
        <v>#DIV/0!</v>
      </c>
      <c r="E752" s="220">
        <f>SUM(E737:E751)</f>
        <v>0</v>
      </c>
      <c r="F752" s="220">
        <f>SUM(F737:F751)</f>
        <v>0</v>
      </c>
      <c r="G752" s="220">
        <f>SUM(G737:G751)</f>
        <v>0</v>
      </c>
      <c r="H752" s="220">
        <f>SUM(H737:H751)</f>
        <v>0</v>
      </c>
      <c r="I752" s="124"/>
      <c r="J752" s="124">
        <f>SUM(J737:J751)</f>
        <v>0</v>
      </c>
      <c r="K752" s="124">
        <f>SUM(K737:K751)</f>
        <v>0</v>
      </c>
      <c r="L752" s="225">
        <f>IF(F752=0,0,(F752/E752*100))</f>
        <v>0</v>
      </c>
      <c r="M752" s="225">
        <f>IF(K752=0,0,(K752/J752*100))</f>
        <v>0</v>
      </c>
      <c r="N752" s="124"/>
      <c r="O752" s="124"/>
      <c r="P752" s="124"/>
      <c r="Q752" s="72"/>
      <c r="R752" s="363" t="s">
        <v>1381</v>
      </c>
      <c r="S752" s="363"/>
      <c r="T752" s="124" t="s">
        <v>1382</v>
      </c>
      <c r="U752" s="230" t="e">
        <f>W752/AE752</f>
        <v>#DIV/0!</v>
      </c>
      <c r="V752" s="220">
        <f>SUM(V737:V751)</f>
        <v>0</v>
      </c>
      <c r="W752" s="220">
        <f>SUM(W737:W751)</f>
        <v>0</v>
      </c>
      <c r="X752" s="220">
        <f>SUM(X737:X751)</f>
        <v>0</v>
      </c>
      <c r="Y752" s="220">
        <f>SUM(Y737:Y751)</f>
        <v>0</v>
      </c>
      <c r="Z752" s="220"/>
      <c r="AA752" s="220">
        <f>SUM(AA737:AA751)</f>
        <v>0</v>
      </c>
      <c r="AB752" s="220">
        <f>SUM(AB737:AB751)</f>
        <v>0</v>
      </c>
      <c r="AC752" s="281">
        <f>IF(W752=0,0,(W752/V752*100))</f>
        <v>0</v>
      </c>
      <c r="AD752" s="281">
        <f>IF(AB752=0,0,(AB752/AA752*100))</f>
        <v>0</v>
      </c>
      <c r="AE752" s="124"/>
      <c r="AF752" s="124"/>
      <c r="AG752" s="124"/>
      <c r="AI752" s="377" t="s">
        <v>1381</v>
      </c>
      <c r="AJ752" s="377"/>
      <c r="AK752" s="124"/>
      <c r="AL752" s="124"/>
      <c r="AM752" s="227">
        <f>SUM(AM737:AM751)</f>
        <v>0</v>
      </c>
      <c r="AN752" s="227">
        <f>SUM(AN737:AN751)</f>
        <v>0</v>
      </c>
      <c r="AO752" s="227"/>
      <c r="AP752" s="227">
        <f>SUM(AP737:AP751)</f>
        <v>0</v>
      </c>
      <c r="AQ752" s="227">
        <f>SUM(AQ737:AQ751)</f>
        <v>0</v>
      </c>
      <c r="AR752" s="225">
        <f>IF(AN752=0,0,(AN752/AM752*100))</f>
        <v>0</v>
      </c>
      <c r="AS752" s="225">
        <f>IF(AQ752=0,0,(AQ752/AP752*100))</f>
        <v>0</v>
      </c>
      <c r="AT752" s="124">
        <v>12</v>
      </c>
      <c r="AU752" s="124">
        <v>0</v>
      </c>
      <c r="AV752" s="124"/>
      <c r="AX752" s="377" t="s">
        <v>1381</v>
      </c>
      <c r="AY752" s="377"/>
      <c r="AZ752" s="124" t="s">
        <v>1382</v>
      </c>
      <c r="BA752" s="230">
        <f>BC752/BI752</f>
        <v>0</v>
      </c>
      <c r="BB752" s="124">
        <f>SUM(BB737:BB751)</f>
        <v>0</v>
      </c>
      <c r="BC752" s="124">
        <f>SUM(BC737:BC751)</f>
        <v>0</v>
      </c>
      <c r="BD752" s="124"/>
      <c r="BE752" s="124">
        <f>SUM(BE737:BE751)</f>
        <v>0</v>
      </c>
      <c r="BF752" s="124">
        <f>SUM(BF737:BF751)</f>
        <v>0</v>
      </c>
      <c r="BG752" s="270">
        <f>IF(BC752=0,0,(BC752/BB752*100))</f>
        <v>0</v>
      </c>
      <c r="BH752" s="270">
        <f>IF(BF752=0,0,(BF752/BE752*100))</f>
        <v>0</v>
      </c>
      <c r="BI752" s="124">
        <v>35</v>
      </c>
      <c r="BJ752" s="124">
        <v>0</v>
      </c>
      <c r="BK752" s="124"/>
      <c r="BM752" s="377" t="s">
        <v>1381</v>
      </c>
      <c r="BN752" s="377"/>
      <c r="BO752" s="124"/>
      <c r="BP752" s="124"/>
      <c r="BQ752" s="124">
        <f>SUM(BQ737:BQ751)</f>
        <v>0</v>
      </c>
      <c r="BR752" s="124">
        <f>SUM(BR737:BR751)</f>
        <v>0</v>
      </c>
      <c r="BS752" s="124"/>
      <c r="BT752" s="124">
        <f>SUM(BT737:BT751)</f>
        <v>0</v>
      </c>
      <c r="BU752" s="124">
        <f>SUM(BU737:BU751)</f>
        <v>0</v>
      </c>
      <c r="BV752" s="225">
        <f>IF(BR752=0,0,(BR752/BQ752*100))</f>
        <v>0</v>
      </c>
      <c r="BW752" s="225">
        <f>IF(BU752=0,0,(BU752/BT752*100))</f>
        <v>0</v>
      </c>
      <c r="BX752" s="124"/>
      <c r="BY752" s="124"/>
      <c r="BZ752" s="124"/>
      <c r="CB752" s="377" t="s">
        <v>1381</v>
      </c>
      <c r="CC752" s="377"/>
      <c r="CD752" s="124"/>
      <c r="CE752" s="124"/>
      <c r="CF752" s="124">
        <f>SUM(CF737:CF751)</f>
        <v>0</v>
      </c>
      <c r="CG752" s="124">
        <f>SUM(CG737:CG751)</f>
        <v>0</v>
      </c>
      <c r="CH752" s="124"/>
      <c r="CI752" s="124">
        <f>SUM(CI737:CI751)</f>
        <v>0</v>
      </c>
      <c r="CJ752" s="124">
        <f>SUM(CJ737:CJ751)</f>
        <v>0</v>
      </c>
      <c r="CK752" s="225">
        <f>IF(CG752=0,0,(CG752/CF752*100))</f>
        <v>0</v>
      </c>
      <c r="CL752" s="288">
        <v>0</v>
      </c>
      <c r="CM752" s="124"/>
      <c r="CN752" s="124"/>
      <c r="CO752" s="124"/>
    </row>
    <row r="753" spans="1:93">
      <c r="A753" s="124">
        <v>1</v>
      </c>
      <c r="B753" s="368" t="s">
        <v>1393</v>
      </c>
      <c r="C753" s="31"/>
      <c r="D753" s="245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374"/>
      <c r="Q753" s="72"/>
      <c r="R753" s="124">
        <v>1</v>
      </c>
      <c r="S753" s="373" t="s">
        <v>1393</v>
      </c>
      <c r="T753" s="124"/>
      <c r="U753" s="124"/>
      <c r="V753" s="124"/>
      <c r="W753" s="124"/>
      <c r="X753" s="124"/>
      <c r="Y753" s="124"/>
      <c r="Z753" s="124"/>
      <c r="AA753" s="124"/>
      <c r="AB753" s="124"/>
      <c r="AC753" s="280"/>
      <c r="AD753" s="280"/>
      <c r="AE753" s="124"/>
      <c r="AF753" s="124"/>
      <c r="AG753" s="377"/>
      <c r="AI753" s="124">
        <v>1</v>
      </c>
      <c r="AJ753" s="373" t="s">
        <v>1393</v>
      </c>
      <c r="AK753" s="31"/>
      <c r="AL753" s="245"/>
      <c r="AM753" s="227"/>
      <c r="AN753" s="227"/>
      <c r="AO753" s="227"/>
      <c r="AP753" s="227"/>
      <c r="AQ753" s="227"/>
      <c r="AR753" s="124"/>
      <c r="AS753" s="124"/>
      <c r="AT753" s="124"/>
      <c r="AU753" s="124"/>
      <c r="AV753" s="374"/>
      <c r="AX753" s="124">
        <v>1</v>
      </c>
      <c r="AY753" s="373" t="s">
        <v>1393</v>
      </c>
      <c r="AZ753" s="124"/>
      <c r="BA753" s="124"/>
      <c r="BB753" s="124"/>
      <c r="BC753" s="124"/>
      <c r="BD753" s="124"/>
      <c r="BE753" s="124"/>
      <c r="BF753" s="124"/>
      <c r="BG753" s="271"/>
      <c r="BH753" s="271"/>
      <c r="BI753" s="124"/>
      <c r="BJ753" s="124"/>
      <c r="BK753" s="444"/>
      <c r="BM753" s="124">
        <v>1</v>
      </c>
      <c r="BN753" s="373" t="s">
        <v>1393</v>
      </c>
      <c r="BO753" s="124"/>
      <c r="BP753" s="229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377"/>
      <c r="CB753" s="124">
        <v>1</v>
      </c>
      <c r="CC753" s="373" t="s">
        <v>1393</v>
      </c>
      <c r="CD753" s="124"/>
      <c r="CE753" s="124"/>
      <c r="CF753" s="124"/>
      <c r="CG753" s="124"/>
      <c r="CH753" s="124"/>
      <c r="CI753" s="124"/>
      <c r="CJ753" s="124"/>
      <c r="CK753" s="124"/>
      <c r="CL753" s="280"/>
      <c r="CM753" s="124"/>
      <c r="CN753" s="124"/>
      <c r="CO753" s="377"/>
    </row>
    <row r="754" spans="1:93">
      <c r="A754" s="124">
        <v>2</v>
      </c>
      <c r="B754" s="368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375"/>
      <c r="Q754" s="72"/>
      <c r="R754" s="124">
        <v>2</v>
      </c>
      <c r="S754" s="373"/>
      <c r="T754" s="234"/>
      <c r="U754" s="234"/>
      <c r="V754" s="124"/>
      <c r="W754" s="124"/>
      <c r="X754" s="124"/>
      <c r="Y754" s="124"/>
      <c r="Z754" s="124"/>
      <c r="AA754" s="124"/>
      <c r="AB754" s="124"/>
      <c r="AC754" s="280"/>
      <c r="AD754" s="280"/>
      <c r="AE754" s="124"/>
      <c r="AF754" s="124"/>
      <c r="AG754" s="377"/>
      <c r="AI754" s="124">
        <v>2</v>
      </c>
      <c r="AJ754" s="373"/>
      <c r="AK754" s="31"/>
      <c r="AL754" s="245"/>
      <c r="AM754" s="227"/>
      <c r="AN754" s="227"/>
      <c r="AO754" s="227"/>
      <c r="AP754" s="227"/>
      <c r="AQ754" s="227"/>
      <c r="AR754" s="124"/>
      <c r="AS754" s="124"/>
      <c r="AT754" s="124"/>
      <c r="AU754" s="124"/>
      <c r="AV754" s="375"/>
      <c r="AX754" s="124">
        <v>2</v>
      </c>
      <c r="AY754" s="373"/>
      <c r="AZ754" s="124"/>
      <c r="BA754" s="229"/>
      <c r="BB754" s="124"/>
      <c r="BC754" s="124"/>
      <c r="BD754" s="124"/>
      <c r="BE754" s="124"/>
      <c r="BF754" s="124"/>
      <c r="BG754" s="271"/>
      <c r="BH754" s="271"/>
      <c r="BI754" s="124"/>
      <c r="BJ754" s="124"/>
      <c r="BK754" s="445"/>
      <c r="BM754" s="124">
        <v>2</v>
      </c>
      <c r="BN754" s="373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377"/>
      <c r="CB754" s="124">
        <v>2</v>
      </c>
      <c r="CC754" s="373"/>
      <c r="CD754" s="124"/>
      <c r="CE754" s="124"/>
      <c r="CF754" s="124"/>
      <c r="CG754" s="124"/>
      <c r="CH754" s="124"/>
      <c r="CI754" s="124"/>
      <c r="CJ754" s="124"/>
      <c r="CK754" s="124"/>
      <c r="CL754" s="280"/>
      <c r="CM754" s="124"/>
      <c r="CN754" s="124"/>
      <c r="CO754" s="377"/>
    </row>
    <row r="755" spans="1:93">
      <c r="A755" s="124">
        <v>3</v>
      </c>
      <c r="B755" s="368"/>
      <c r="C755" s="234"/>
      <c r="D755" s="229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375"/>
      <c r="Q755" s="72"/>
      <c r="R755" s="124">
        <v>3</v>
      </c>
      <c r="S755" s="373"/>
      <c r="T755" s="234"/>
      <c r="U755" s="234"/>
      <c r="V755" s="124"/>
      <c r="W755" s="124"/>
      <c r="X755" s="124"/>
      <c r="Y755" s="124"/>
      <c r="Z755" s="124"/>
      <c r="AA755" s="124"/>
      <c r="AB755" s="124"/>
      <c r="AC755" s="280"/>
      <c r="AD755" s="280"/>
      <c r="AE755" s="124"/>
      <c r="AF755" s="124"/>
      <c r="AG755" s="377"/>
      <c r="AI755" s="124">
        <v>3</v>
      </c>
      <c r="AJ755" s="373"/>
      <c r="AK755" s="124"/>
      <c r="AL755" s="124"/>
      <c r="AM755" s="227"/>
      <c r="AN755" s="227"/>
      <c r="AO755" s="227"/>
      <c r="AP755" s="227"/>
      <c r="AQ755" s="227"/>
      <c r="AR755" s="124"/>
      <c r="AS755" s="124"/>
      <c r="AT755" s="124"/>
      <c r="AU755" s="124"/>
      <c r="AV755" s="375"/>
      <c r="AX755" s="124">
        <v>3</v>
      </c>
      <c r="AY755" s="373"/>
      <c r="AZ755" s="124"/>
      <c r="BA755" s="124"/>
      <c r="BB755" s="124"/>
      <c r="BC755" s="124"/>
      <c r="BD755" s="124"/>
      <c r="BE755" s="124"/>
      <c r="BF755" s="124"/>
      <c r="BG755" s="271"/>
      <c r="BH755" s="271"/>
      <c r="BI755" s="124"/>
      <c r="BJ755" s="124"/>
      <c r="BK755" s="445"/>
      <c r="BM755" s="124">
        <v>3</v>
      </c>
      <c r="BN755" s="373"/>
      <c r="BO755" s="249"/>
      <c r="BP755" s="249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377"/>
      <c r="CB755" s="124">
        <v>3</v>
      </c>
      <c r="CC755" s="373"/>
      <c r="CD755" s="124"/>
      <c r="CE755" s="124"/>
      <c r="CF755" s="124"/>
      <c r="CG755" s="124"/>
      <c r="CH755" s="124"/>
      <c r="CI755" s="124"/>
      <c r="CJ755" s="124"/>
      <c r="CK755" s="124"/>
      <c r="CL755" s="280"/>
      <c r="CM755" s="124"/>
      <c r="CN755" s="124"/>
      <c r="CO755" s="377"/>
    </row>
    <row r="756" spans="1:93">
      <c r="A756" s="124">
        <v>4</v>
      </c>
      <c r="B756" s="368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375"/>
      <c r="Q756" s="72"/>
      <c r="R756" s="124">
        <v>4</v>
      </c>
      <c r="S756" s="373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280"/>
      <c r="AD756" s="280"/>
      <c r="AE756" s="124"/>
      <c r="AF756" s="124"/>
      <c r="AG756" s="377"/>
      <c r="AI756" s="124">
        <v>4</v>
      </c>
      <c r="AJ756" s="373"/>
      <c r="AK756" s="124"/>
      <c r="AL756" s="124"/>
      <c r="AM756" s="227"/>
      <c r="AN756" s="227"/>
      <c r="AO756" s="227"/>
      <c r="AP756" s="227"/>
      <c r="AQ756" s="227"/>
      <c r="AR756" s="124"/>
      <c r="AS756" s="124"/>
      <c r="AT756" s="124"/>
      <c r="AU756" s="124"/>
      <c r="AV756" s="375"/>
      <c r="AX756" s="124">
        <v>4</v>
      </c>
      <c r="AY756" s="373"/>
      <c r="AZ756" s="124"/>
      <c r="BA756" s="124"/>
      <c r="BB756" s="124"/>
      <c r="BC756" s="124"/>
      <c r="BD756" s="124"/>
      <c r="BE756" s="124"/>
      <c r="BF756" s="124"/>
      <c r="BG756" s="271"/>
      <c r="BH756" s="271"/>
      <c r="BI756" s="124"/>
      <c r="BJ756" s="124"/>
      <c r="BK756" s="445"/>
      <c r="BM756" s="124">
        <v>4</v>
      </c>
      <c r="BN756" s="373"/>
      <c r="BO756" s="249"/>
      <c r="BP756" s="249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377"/>
      <c r="CB756" s="124">
        <v>4</v>
      </c>
      <c r="CC756" s="373"/>
      <c r="CD756" s="229"/>
      <c r="CE756" s="229"/>
      <c r="CF756" s="124"/>
      <c r="CG756" s="124"/>
      <c r="CH756" s="124"/>
      <c r="CI756" s="124"/>
      <c r="CJ756" s="124"/>
      <c r="CK756" s="124"/>
      <c r="CL756" s="280"/>
      <c r="CM756" s="124"/>
      <c r="CN756" s="124"/>
      <c r="CO756" s="377"/>
    </row>
    <row r="757" spans="1:93">
      <c r="A757" s="124">
        <v>5</v>
      </c>
      <c r="B757" s="368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375"/>
      <c r="Q757" s="72"/>
      <c r="R757" s="124">
        <v>5</v>
      </c>
      <c r="S757" s="373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280"/>
      <c r="AD757" s="280"/>
      <c r="AE757" s="124"/>
      <c r="AF757" s="124"/>
      <c r="AG757" s="377"/>
      <c r="AI757" s="124">
        <v>5</v>
      </c>
      <c r="AJ757" s="373"/>
      <c r="AK757" s="124"/>
      <c r="AL757" s="124"/>
      <c r="AM757" s="227"/>
      <c r="AN757" s="227"/>
      <c r="AO757" s="227"/>
      <c r="AP757" s="227"/>
      <c r="AQ757" s="227"/>
      <c r="AR757" s="124"/>
      <c r="AS757" s="124"/>
      <c r="AT757" s="124"/>
      <c r="AU757" s="124"/>
      <c r="AV757" s="375"/>
      <c r="AX757" s="124">
        <v>5</v>
      </c>
      <c r="AY757" s="373"/>
      <c r="AZ757" s="124"/>
      <c r="BA757" s="124"/>
      <c r="BB757" s="124"/>
      <c r="BC757" s="124"/>
      <c r="BD757" s="124"/>
      <c r="BE757" s="124"/>
      <c r="BF757" s="124"/>
      <c r="BG757" s="271"/>
      <c r="BH757" s="271"/>
      <c r="BI757" s="124"/>
      <c r="BJ757" s="124"/>
      <c r="BK757" s="445"/>
      <c r="BM757" s="124">
        <v>5</v>
      </c>
      <c r="BN757" s="373"/>
      <c r="BO757" s="249"/>
      <c r="BP757" s="249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377"/>
      <c r="CB757" s="124">
        <v>5</v>
      </c>
      <c r="CC757" s="373"/>
      <c r="CD757" s="234"/>
      <c r="CE757" s="234"/>
      <c r="CF757" s="124"/>
      <c r="CG757" s="124"/>
      <c r="CH757" s="124"/>
      <c r="CI757" s="124"/>
      <c r="CJ757" s="124"/>
      <c r="CK757" s="124"/>
      <c r="CL757" s="280"/>
      <c r="CM757" s="124"/>
      <c r="CN757" s="124"/>
      <c r="CO757" s="377"/>
    </row>
    <row r="758" spans="1:93">
      <c r="A758" s="124">
        <v>6</v>
      </c>
      <c r="B758" s="368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375"/>
      <c r="Q758" s="72"/>
      <c r="R758" s="124">
        <v>6</v>
      </c>
      <c r="S758" s="373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280"/>
      <c r="AD758" s="280"/>
      <c r="AE758" s="124"/>
      <c r="AF758" s="124"/>
      <c r="AG758" s="377"/>
      <c r="AI758" s="124">
        <v>6</v>
      </c>
      <c r="AJ758" s="373"/>
      <c r="AK758" s="124"/>
      <c r="AL758" s="124"/>
      <c r="AM758" s="227"/>
      <c r="AN758" s="227"/>
      <c r="AO758" s="227"/>
      <c r="AP758" s="227"/>
      <c r="AQ758" s="227"/>
      <c r="AR758" s="124"/>
      <c r="AS758" s="124"/>
      <c r="AT758" s="124"/>
      <c r="AU758" s="124"/>
      <c r="AV758" s="375"/>
      <c r="AX758" s="124">
        <v>6</v>
      </c>
      <c r="AY758" s="373"/>
      <c r="AZ758" s="124"/>
      <c r="BA758" s="124"/>
      <c r="BB758" s="124"/>
      <c r="BC758" s="124"/>
      <c r="BD758" s="124"/>
      <c r="BE758" s="124"/>
      <c r="BF758" s="124"/>
      <c r="BG758" s="271"/>
      <c r="BH758" s="271"/>
      <c r="BI758" s="124"/>
      <c r="BJ758" s="124"/>
      <c r="BK758" s="445"/>
      <c r="BM758" s="124">
        <v>6</v>
      </c>
      <c r="BN758" s="373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377"/>
      <c r="CB758" s="124">
        <v>6</v>
      </c>
      <c r="CC758" s="373"/>
      <c r="CD758" s="124"/>
      <c r="CE758" s="124"/>
      <c r="CF758" s="124"/>
      <c r="CG758" s="124"/>
      <c r="CH758" s="124"/>
      <c r="CI758" s="124"/>
      <c r="CJ758" s="124"/>
      <c r="CK758" s="124"/>
      <c r="CL758" s="280"/>
      <c r="CM758" s="124"/>
      <c r="CN758" s="124"/>
      <c r="CO758" s="377"/>
    </row>
    <row r="759" spans="1:93">
      <c r="A759" s="124">
        <v>7</v>
      </c>
      <c r="B759" s="368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375"/>
      <c r="Q759" s="72"/>
      <c r="R759" s="124">
        <v>7</v>
      </c>
      <c r="S759" s="373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280"/>
      <c r="AD759" s="280"/>
      <c r="AE759" s="124"/>
      <c r="AF759" s="124"/>
      <c r="AG759" s="377"/>
      <c r="AI759" s="124">
        <v>7</v>
      </c>
      <c r="AJ759" s="373"/>
      <c r="AK759" s="124"/>
      <c r="AL759" s="124"/>
      <c r="AM759" s="227"/>
      <c r="AN759" s="227"/>
      <c r="AO759" s="227"/>
      <c r="AP759" s="227"/>
      <c r="AQ759" s="227"/>
      <c r="AR759" s="124"/>
      <c r="AS759" s="124"/>
      <c r="AT759" s="124"/>
      <c r="AU759" s="124"/>
      <c r="AV759" s="375"/>
      <c r="AX759" s="124">
        <v>7</v>
      </c>
      <c r="AY759" s="373"/>
      <c r="AZ759" s="124"/>
      <c r="BA759" s="124"/>
      <c r="BB759" s="124"/>
      <c r="BC759" s="124"/>
      <c r="BD759" s="124"/>
      <c r="BE759" s="124"/>
      <c r="BF759" s="124"/>
      <c r="BG759" s="271"/>
      <c r="BH759" s="271"/>
      <c r="BI759" s="124"/>
      <c r="BJ759" s="124"/>
      <c r="BK759" s="445"/>
      <c r="BM759" s="124">
        <v>7</v>
      </c>
      <c r="BN759" s="373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377"/>
      <c r="CB759" s="124">
        <v>7</v>
      </c>
      <c r="CC759" s="373"/>
      <c r="CD759" s="124"/>
      <c r="CE759" s="124"/>
      <c r="CF759" s="124"/>
      <c r="CG759" s="124"/>
      <c r="CH759" s="124"/>
      <c r="CI759" s="124"/>
      <c r="CJ759" s="124"/>
      <c r="CK759" s="124"/>
      <c r="CL759" s="280"/>
      <c r="CM759" s="124"/>
      <c r="CN759" s="124"/>
      <c r="CO759" s="377"/>
    </row>
    <row r="760" spans="1:93">
      <c r="A760" s="124">
        <v>8</v>
      </c>
      <c r="B760" s="368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375"/>
      <c r="Q760" s="72"/>
      <c r="R760" s="124">
        <v>8</v>
      </c>
      <c r="S760" s="373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280"/>
      <c r="AD760" s="280"/>
      <c r="AE760" s="124"/>
      <c r="AF760" s="124"/>
      <c r="AG760" s="377"/>
      <c r="AI760" s="124">
        <v>8</v>
      </c>
      <c r="AJ760" s="373"/>
      <c r="AK760" s="124"/>
      <c r="AL760" s="124"/>
      <c r="AM760" s="227"/>
      <c r="AN760" s="227"/>
      <c r="AO760" s="227"/>
      <c r="AP760" s="227"/>
      <c r="AQ760" s="227"/>
      <c r="AR760" s="124"/>
      <c r="AS760" s="124"/>
      <c r="AT760" s="124"/>
      <c r="AU760" s="124"/>
      <c r="AV760" s="375"/>
      <c r="AX760" s="124">
        <v>8</v>
      </c>
      <c r="AY760" s="373"/>
      <c r="AZ760" s="124"/>
      <c r="BA760" s="124"/>
      <c r="BB760" s="124"/>
      <c r="BC760" s="124"/>
      <c r="BD760" s="124"/>
      <c r="BE760" s="124"/>
      <c r="BF760" s="124"/>
      <c r="BG760" s="271"/>
      <c r="BH760" s="271"/>
      <c r="BI760" s="124"/>
      <c r="BJ760" s="124"/>
      <c r="BK760" s="445"/>
      <c r="BM760" s="124">
        <v>8</v>
      </c>
      <c r="BN760" s="373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377"/>
      <c r="CB760" s="124">
        <v>8</v>
      </c>
      <c r="CC760" s="373"/>
      <c r="CD760" s="124"/>
      <c r="CE760" s="124"/>
      <c r="CF760" s="124"/>
      <c r="CG760" s="124"/>
      <c r="CH760" s="124"/>
      <c r="CI760" s="124"/>
      <c r="CJ760" s="124"/>
      <c r="CK760" s="124"/>
      <c r="CL760" s="280"/>
      <c r="CM760" s="124"/>
      <c r="CN760" s="124"/>
      <c r="CO760" s="377"/>
    </row>
    <row r="761" spans="1:93">
      <c r="A761" s="124">
        <v>9</v>
      </c>
      <c r="B761" s="368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375"/>
      <c r="Q761" s="72"/>
      <c r="R761" s="124">
        <v>9</v>
      </c>
      <c r="S761" s="373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280"/>
      <c r="AD761" s="280"/>
      <c r="AE761" s="124"/>
      <c r="AF761" s="124"/>
      <c r="AG761" s="377"/>
      <c r="AI761" s="124">
        <v>9</v>
      </c>
      <c r="AJ761" s="373"/>
      <c r="AK761" s="124"/>
      <c r="AL761" s="124"/>
      <c r="AM761" s="227"/>
      <c r="AN761" s="227"/>
      <c r="AO761" s="227"/>
      <c r="AP761" s="227"/>
      <c r="AQ761" s="227"/>
      <c r="AR761" s="124"/>
      <c r="AS761" s="124"/>
      <c r="AT761" s="124"/>
      <c r="AU761" s="124"/>
      <c r="AV761" s="375"/>
      <c r="AX761" s="124">
        <v>9</v>
      </c>
      <c r="AY761" s="373"/>
      <c r="AZ761" s="124"/>
      <c r="BA761" s="124"/>
      <c r="BB761" s="124"/>
      <c r="BC761" s="124"/>
      <c r="BD761" s="124"/>
      <c r="BE761" s="124"/>
      <c r="BF761" s="124"/>
      <c r="BG761" s="271"/>
      <c r="BH761" s="271"/>
      <c r="BI761" s="124"/>
      <c r="BJ761" s="124"/>
      <c r="BK761" s="445"/>
      <c r="BM761" s="124">
        <v>9</v>
      </c>
      <c r="BN761" s="373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377"/>
      <c r="CB761" s="124">
        <v>9</v>
      </c>
      <c r="CC761" s="373"/>
      <c r="CD761" s="124"/>
      <c r="CE761" s="124"/>
      <c r="CF761" s="124"/>
      <c r="CG761" s="124"/>
      <c r="CH761" s="124"/>
      <c r="CI761" s="124"/>
      <c r="CJ761" s="124"/>
      <c r="CK761" s="124"/>
      <c r="CL761" s="280"/>
      <c r="CM761" s="124"/>
      <c r="CN761" s="124"/>
      <c r="CO761" s="377"/>
    </row>
    <row r="762" spans="1:93">
      <c r="A762" s="124">
        <v>10</v>
      </c>
      <c r="B762" s="368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375"/>
      <c r="Q762" s="72"/>
      <c r="R762" s="124">
        <v>10</v>
      </c>
      <c r="S762" s="373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280"/>
      <c r="AD762" s="280"/>
      <c r="AE762" s="124"/>
      <c r="AF762" s="124"/>
      <c r="AG762" s="377"/>
      <c r="AI762" s="124">
        <v>10</v>
      </c>
      <c r="AJ762" s="373"/>
      <c r="AK762" s="124"/>
      <c r="AL762" s="124"/>
      <c r="AM762" s="227"/>
      <c r="AN762" s="227"/>
      <c r="AO762" s="227"/>
      <c r="AP762" s="227"/>
      <c r="AQ762" s="227"/>
      <c r="AR762" s="124"/>
      <c r="AS762" s="124"/>
      <c r="AT762" s="124"/>
      <c r="AU762" s="124"/>
      <c r="AV762" s="375"/>
      <c r="AX762" s="124">
        <v>10</v>
      </c>
      <c r="AY762" s="373"/>
      <c r="AZ762" s="124"/>
      <c r="BA762" s="124"/>
      <c r="BB762" s="124"/>
      <c r="BC762" s="124"/>
      <c r="BD762" s="124"/>
      <c r="BE762" s="124"/>
      <c r="BF762" s="124"/>
      <c r="BG762" s="271"/>
      <c r="BH762" s="271"/>
      <c r="BI762" s="124"/>
      <c r="BJ762" s="124"/>
      <c r="BK762" s="445"/>
      <c r="BM762" s="124">
        <v>10</v>
      </c>
      <c r="BN762" s="373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377"/>
      <c r="CB762" s="124">
        <v>10</v>
      </c>
      <c r="CC762" s="373"/>
      <c r="CD762" s="124"/>
      <c r="CE762" s="124"/>
      <c r="CF762" s="124"/>
      <c r="CG762" s="124"/>
      <c r="CH762" s="124"/>
      <c r="CI762" s="124"/>
      <c r="CJ762" s="124"/>
      <c r="CK762" s="124"/>
      <c r="CL762" s="280"/>
      <c r="CM762" s="124"/>
      <c r="CN762" s="124"/>
      <c r="CO762" s="377"/>
    </row>
    <row r="763" spans="1:93">
      <c r="A763" s="124">
        <v>11</v>
      </c>
      <c r="B763" s="368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375"/>
      <c r="Q763" s="72"/>
      <c r="R763" s="124">
        <v>11</v>
      </c>
      <c r="S763" s="373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280"/>
      <c r="AD763" s="280"/>
      <c r="AE763" s="124"/>
      <c r="AF763" s="124"/>
      <c r="AG763" s="377"/>
      <c r="AI763" s="124">
        <v>11</v>
      </c>
      <c r="AJ763" s="373"/>
      <c r="AK763" s="124"/>
      <c r="AL763" s="124"/>
      <c r="AM763" s="227"/>
      <c r="AN763" s="227"/>
      <c r="AO763" s="227"/>
      <c r="AP763" s="227"/>
      <c r="AQ763" s="227"/>
      <c r="AR763" s="124"/>
      <c r="AS763" s="124"/>
      <c r="AT763" s="124"/>
      <c r="AU763" s="124"/>
      <c r="AV763" s="375"/>
      <c r="AX763" s="124">
        <v>11</v>
      </c>
      <c r="AY763" s="373"/>
      <c r="AZ763" s="124"/>
      <c r="BA763" s="124"/>
      <c r="BB763" s="124"/>
      <c r="BC763" s="124"/>
      <c r="BD763" s="124"/>
      <c r="BE763" s="124"/>
      <c r="BF763" s="124"/>
      <c r="BG763" s="271"/>
      <c r="BH763" s="271"/>
      <c r="BI763" s="124"/>
      <c r="BJ763" s="124"/>
      <c r="BK763" s="445"/>
      <c r="BM763" s="124">
        <v>11</v>
      </c>
      <c r="BN763" s="373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377"/>
      <c r="CB763" s="124">
        <v>11</v>
      </c>
      <c r="CC763" s="373"/>
      <c r="CD763" s="124"/>
      <c r="CE763" s="124"/>
      <c r="CF763" s="124"/>
      <c r="CG763" s="124"/>
      <c r="CH763" s="124"/>
      <c r="CI763" s="124"/>
      <c r="CJ763" s="124"/>
      <c r="CK763" s="124"/>
      <c r="CL763" s="280"/>
      <c r="CM763" s="124"/>
      <c r="CN763" s="124"/>
      <c r="CO763" s="377"/>
    </row>
    <row r="764" spans="1:93">
      <c r="A764" s="124">
        <v>12</v>
      </c>
      <c r="B764" s="368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375"/>
      <c r="Q764" s="72"/>
      <c r="R764" s="124">
        <v>12</v>
      </c>
      <c r="S764" s="373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280"/>
      <c r="AD764" s="280"/>
      <c r="AE764" s="124"/>
      <c r="AF764" s="124"/>
      <c r="AG764" s="377"/>
      <c r="AI764" s="124">
        <v>12</v>
      </c>
      <c r="AJ764" s="373"/>
      <c r="AK764" s="124"/>
      <c r="AL764" s="124"/>
      <c r="AM764" s="227"/>
      <c r="AN764" s="227"/>
      <c r="AO764" s="227"/>
      <c r="AP764" s="227"/>
      <c r="AQ764" s="227"/>
      <c r="AR764" s="124"/>
      <c r="AS764" s="124"/>
      <c r="AT764" s="124"/>
      <c r="AU764" s="124"/>
      <c r="AV764" s="375"/>
      <c r="AX764" s="124">
        <v>12</v>
      </c>
      <c r="AY764" s="373"/>
      <c r="AZ764" s="124"/>
      <c r="BA764" s="124"/>
      <c r="BB764" s="124"/>
      <c r="BC764" s="124"/>
      <c r="BD764" s="124"/>
      <c r="BE764" s="124"/>
      <c r="BF764" s="124"/>
      <c r="BG764" s="271"/>
      <c r="BH764" s="271"/>
      <c r="BI764" s="124"/>
      <c r="BJ764" s="124"/>
      <c r="BK764" s="445"/>
      <c r="BM764" s="124">
        <v>12</v>
      </c>
      <c r="BN764" s="373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377"/>
      <c r="CB764" s="124">
        <v>12</v>
      </c>
      <c r="CC764" s="373"/>
      <c r="CD764" s="124"/>
      <c r="CE764" s="124"/>
      <c r="CF764" s="124"/>
      <c r="CG764" s="124"/>
      <c r="CH764" s="124"/>
      <c r="CI764" s="124"/>
      <c r="CJ764" s="124"/>
      <c r="CK764" s="124"/>
      <c r="CL764" s="280"/>
      <c r="CM764" s="124"/>
      <c r="CN764" s="124"/>
      <c r="CO764" s="377"/>
    </row>
    <row r="765" spans="1:93">
      <c r="A765" s="124">
        <v>13</v>
      </c>
      <c r="B765" s="368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375"/>
      <c r="Q765" s="72"/>
      <c r="R765" s="124">
        <v>13</v>
      </c>
      <c r="S765" s="373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280"/>
      <c r="AD765" s="280"/>
      <c r="AE765" s="124"/>
      <c r="AF765" s="124"/>
      <c r="AG765" s="377"/>
      <c r="AI765" s="124">
        <v>13</v>
      </c>
      <c r="AJ765" s="373"/>
      <c r="AK765" s="124"/>
      <c r="AL765" s="124"/>
      <c r="AM765" s="227"/>
      <c r="AN765" s="227"/>
      <c r="AO765" s="227"/>
      <c r="AP765" s="227"/>
      <c r="AQ765" s="227"/>
      <c r="AR765" s="124"/>
      <c r="AS765" s="124"/>
      <c r="AT765" s="124"/>
      <c r="AU765" s="124"/>
      <c r="AV765" s="375"/>
      <c r="AX765" s="124">
        <v>13</v>
      </c>
      <c r="AY765" s="373"/>
      <c r="AZ765" s="124"/>
      <c r="BA765" s="124"/>
      <c r="BB765" s="124"/>
      <c r="BC765" s="124"/>
      <c r="BD765" s="124"/>
      <c r="BE765" s="124"/>
      <c r="BF765" s="124"/>
      <c r="BG765" s="271"/>
      <c r="BH765" s="271"/>
      <c r="BI765" s="124"/>
      <c r="BJ765" s="124"/>
      <c r="BK765" s="445"/>
      <c r="BM765" s="124">
        <v>13</v>
      </c>
      <c r="BN765" s="373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377"/>
      <c r="CB765" s="124">
        <v>13</v>
      </c>
      <c r="CC765" s="373"/>
      <c r="CD765" s="124"/>
      <c r="CE765" s="124"/>
      <c r="CF765" s="124"/>
      <c r="CG765" s="124"/>
      <c r="CH765" s="124"/>
      <c r="CI765" s="124"/>
      <c r="CJ765" s="124"/>
      <c r="CK765" s="124"/>
      <c r="CL765" s="280"/>
      <c r="CM765" s="124"/>
      <c r="CN765" s="124"/>
      <c r="CO765" s="377"/>
    </row>
    <row r="766" spans="1:93">
      <c r="A766" s="124">
        <v>14</v>
      </c>
      <c r="B766" s="368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375"/>
      <c r="Q766" s="72"/>
      <c r="R766" s="124">
        <v>14</v>
      </c>
      <c r="S766" s="373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280"/>
      <c r="AD766" s="280"/>
      <c r="AE766" s="124"/>
      <c r="AF766" s="124"/>
      <c r="AG766" s="377"/>
      <c r="AI766" s="124">
        <v>14</v>
      </c>
      <c r="AJ766" s="373"/>
      <c r="AK766" s="124"/>
      <c r="AL766" s="124"/>
      <c r="AM766" s="227"/>
      <c r="AN766" s="227"/>
      <c r="AO766" s="227"/>
      <c r="AP766" s="227"/>
      <c r="AQ766" s="227"/>
      <c r="AR766" s="124"/>
      <c r="AS766" s="124"/>
      <c r="AT766" s="124"/>
      <c r="AU766" s="124"/>
      <c r="AV766" s="375"/>
      <c r="AX766" s="124">
        <v>14</v>
      </c>
      <c r="AY766" s="373"/>
      <c r="AZ766" s="124"/>
      <c r="BA766" s="124"/>
      <c r="BB766" s="124"/>
      <c r="BC766" s="124"/>
      <c r="BD766" s="124"/>
      <c r="BE766" s="124"/>
      <c r="BF766" s="124"/>
      <c r="BG766" s="271"/>
      <c r="BH766" s="271"/>
      <c r="BI766" s="124"/>
      <c r="BJ766" s="124"/>
      <c r="BK766" s="445"/>
      <c r="BM766" s="124">
        <v>14</v>
      </c>
      <c r="BN766" s="373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377"/>
      <c r="CB766" s="124">
        <v>14</v>
      </c>
      <c r="CC766" s="373"/>
      <c r="CD766" s="124"/>
      <c r="CE766" s="124"/>
      <c r="CF766" s="124"/>
      <c r="CG766" s="124"/>
      <c r="CH766" s="124"/>
      <c r="CI766" s="124"/>
      <c r="CJ766" s="124"/>
      <c r="CK766" s="124"/>
      <c r="CL766" s="280"/>
      <c r="CM766" s="124"/>
      <c r="CN766" s="124"/>
      <c r="CO766" s="377"/>
    </row>
    <row r="767" spans="1:93">
      <c r="A767" s="124">
        <v>15</v>
      </c>
      <c r="B767" s="368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376"/>
      <c r="Q767" s="72"/>
      <c r="R767" s="124">
        <v>15</v>
      </c>
      <c r="S767" s="373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280"/>
      <c r="AD767" s="280"/>
      <c r="AE767" s="124"/>
      <c r="AF767" s="124"/>
      <c r="AG767" s="377"/>
      <c r="AI767" s="124">
        <v>15</v>
      </c>
      <c r="AJ767" s="373"/>
      <c r="AK767" s="124"/>
      <c r="AL767" s="124"/>
      <c r="AM767" s="227"/>
      <c r="AN767" s="227"/>
      <c r="AO767" s="227"/>
      <c r="AP767" s="227"/>
      <c r="AQ767" s="227"/>
      <c r="AR767" s="124"/>
      <c r="AS767" s="124"/>
      <c r="AT767" s="124"/>
      <c r="AU767" s="124"/>
      <c r="AV767" s="376"/>
      <c r="AX767" s="124">
        <v>15</v>
      </c>
      <c r="AY767" s="373"/>
      <c r="AZ767" s="124"/>
      <c r="BA767" s="124"/>
      <c r="BB767" s="124"/>
      <c r="BC767" s="124"/>
      <c r="BD767" s="124"/>
      <c r="BE767" s="124"/>
      <c r="BF767" s="124"/>
      <c r="BG767" s="271"/>
      <c r="BH767" s="271"/>
      <c r="BI767" s="124"/>
      <c r="BJ767" s="124"/>
      <c r="BK767" s="446"/>
      <c r="BM767" s="124">
        <v>15</v>
      </c>
      <c r="BN767" s="373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377"/>
      <c r="CB767" s="124">
        <v>15</v>
      </c>
      <c r="CC767" s="373"/>
      <c r="CD767" s="124"/>
      <c r="CE767" s="124"/>
      <c r="CF767" s="124"/>
      <c r="CG767" s="124"/>
      <c r="CH767" s="124"/>
      <c r="CI767" s="124"/>
      <c r="CJ767" s="124"/>
      <c r="CK767" s="124"/>
      <c r="CL767" s="280"/>
      <c r="CM767" s="124"/>
      <c r="CN767" s="124"/>
      <c r="CO767" s="377"/>
    </row>
    <row r="768" spans="1:93" ht="15.75">
      <c r="A768" s="363" t="s">
        <v>1381</v>
      </c>
      <c r="B768" s="363"/>
      <c r="C768" s="124" t="s">
        <v>1382</v>
      </c>
      <c r="D768" s="230" t="e">
        <f>F768/N768</f>
        <v>#DIV/0!</v>
      </c>
      <c r="E768" s="220">
        <f>SUM(E753:E767)</f>
        <v>0</v>
      </c>
      <c r="F768" s="220">
        <f>SUM(F753:F767)</f>
        <v>0</v>
      </c>
      <c r="G768" s="220">
        <f>SUM(G753:G767)</f>
        <v>0</v>
      </c>
      <c r="H768" s="220">
        <f>SUM(H753:H767)</f>
        <v>0</v>
      </c>
      <c r="I768" s="124"/>
      <c r="J768" s="124">
        <f>SUM(J753:J767)</f>
        <v>0</v>
      </c>
      <c r="K768" s="124">
        <f>SUM(K753:K767)</f>
        <v>0</v>
      </c>
      <c r="L768" s="225">
        <f>IF(F768=0,0,(F768/E768*100))</f>
        <v>0</v>
      </c>
      <c r="M768" s="225">
        <f>IF(K768=0,0,(K768/J768*100))</f>
        <v>0</v>
      </c>
      <c r="N768" s="124"/>
      <c r="O768" s="124"/>
      <c r="P768" s="124"/>
      <c r="Q768" s="72"/>
      <c r="R768" s="363" t="s">
        <v>1381</v>
      </c>
      <c r="S768" s="363"/>
      <c r="T768" s="220"/>
      <c r="U768" s="220"/>
      <c r="V768" s="220">
        <f>SUM(V753:V767)</f>
        <v>0</v>
      </c>
      <c r="W768" s="220">
        <f>SUM(W753:W767)</f>
        <v>0</v>
      </c>
      <c r="X768" s="220">
        <f>SUM(X753:X767)</f>
        <v>0</v>
      </c>
      <c r="Y768" s="220">
        <f>SUM(Y753:Y767)</f>
        <v>0</v>
      </c>
      <c r="Z768" s="220"/>
      <c r="AA768" s="220">
        <f>SUM(AA753:AA767)</f>
        <v>0</v>
      </c>
      <c r="AB768" s="220">
        <f>SUM(AB753:AB767)</f>
        <v>0</v>
      </c>
      <c r="AC768" s="281">
        <f>IF(W768=0,0,(W768/V768*100))</f>
        <v>0</v>
      </c>
      <c r="AD768" s="281">
        <f>IF(AB768=0,0,(AB768/AA768*100))</f>
        <v>0</v>
      </c>
      <c r="AE768" s="124"/>
      <c r="AF768" s="124"/>
      <c r="AG768" s="124"/>
      <c r="AI768" s="377" t="s">
        <v>1381</v>
      </c>
      <c r="AJ768" s="377"/>
      <c r="AK768" s="124"/>
      <c r="AL768" s="124"/>
      <c r="AM768" s="227">
        <f>SUM(AM753:AM767)</f>
        <v>0</v>
      </c>
      <c r="AN768" s="227">
        <f>SUM(AN753:AN767)</f>
        <v>0</v>
      </c>
      <c r="AO768" s="227"/>
      <c r="AP768" s="227">
        <f>SUM(AP753:AP767)</f>
        <v>0</v>
      </c>
      <c r="AQ768" s="227">
        <f>SUM(AQ753:AQ767)</f>
        <v>0</v>
      </c>
      <c r="AR768" s="225">
        <f>IF(AN768=0,0,(AN768/AM768*100))</f>
        <v>0</v>
      </c>
      <c r="AS768" s="225">
        <f>IF(AQ768=0,0,(AQ768/AP768*100))</f>
        <v>0</v>
      </c>
      <c r="AT768" s="124">
        <v>12</v>
      </c>
      <c r="AU768" s="124">
        <v>0</v>
      </c>
      <c r="AV768" s="124"/>
      <c r="AX768" s="377" t="s">
        <v>1381</v>
      </c>
      <c r="AY768" s="377"/>
      <c r="AZ768" s="124"/>
      <c r="BA768" s="124"/>
      <c r="BB768" s="124">
        <f>SUM(BB753:BB767)</f>
        <v>0</v>
      </c>
      <c r="BC768" s="124">
        <f>SUM(BC753:BC767)</f>
        <v>0</v>
      </c>
      <c r="BD768" s="124"/>
      <c r="BE768" s="124">
        <f>SUM(BE753:BE767)</f>
        <v>0</v>
      </c>
      <c r="BF768" s="124">
        <f>SUM(BF753:BF767)</f>
        <v>0</v>
      </c>
      <c r="BG768" s="270">
        <f>IF(BC768=0,0,(BC768/BB768*100))</f>
        <v>0</v>
      </c>
      <c r="BH768" s="270">
        <f>IF(BF768=0,0,(BF768/BE768*100))</f>
        <v>0</v>
      </c>
      <c r="BI768" s="124"/>
      <c r="BJ768" s="124"/>
      <c r="BK768" s="124"/>
      <c r="BM768" s="377" t="s">
        <v>1381</v>
      </c>
      <c r="BN768" s="377"/>
      <c r="BO768" s="124"/>
      <c r="BP768" s="124"/>
      <c r="BQ768" s="124">
        <f>SUM(BQ753:BQ767)</f>
        <v>0</v>
      </c>
      <c r="BR768" s="124">
        <f>SUM(BR753:BR767)</f>
        <v>0</v>
      </c>
      <c r="BS768" s="124"/>
      <c r="BT768" s="124">
        <f>SUM(BT753:BT767)</f>
        <v>0</v>
      </c>
      <c r="BU768" s="124">
        <f>SUM(BU753:BU767)</f>
        <v>0</v>
      </c>
      <c r="BV768" s="225">
        <f>IF(BR768=0,0,(BR768/BQ768*100))</f>
        <v>0</v>
      </c>
      <c r="BW768" s="225">
        <f>IF(BU768=0,0,(BU768/BT768*100))</f>
        <v>0</v>
      </c>
      <c r="BX768" s="124"/>
      <c r="BY768" s="124"/>
      <c r="BZ768" s="124"/>
      <c r="CB768" s="377" t="s">
        <v>1381</v>
      </c>
      <c r="CC768" s="377"/>
      <c r="CD768" s="124"/>
      <c r="CE768" s="124"/>
      <c r="CF768" s="124">
        <f>SUM(CF753:CF767)</f>
        <v>0</v>
      </c>
      <c r="CG768" s="124">
        <f>SUM(CG753:CG767)</f>
        <v>0</v>
      </c>
      <c r="CH768" s="124"/>
      <c r="CI768" s="124">
        <f>SUM(CI753:CI767)</f>
        <v>0</v>
      </c>
      <c r="CJ768" s="124">
        <f>SUM(CJ753:CJ767)</f>
        <v>0</v>
      </c>
      <c r="CK768" s="225">
        <f>IF(CG768=0,0,(CG768/CF768*100))</f>
        <v>0</v>
      </c>
      <c r="CL768" s="281">
        <f>IF(CJ768=0,0,(CJ768/CI768*100))</f>
        <v>0</v>
      </c>
      <c r="CM768" s="124"/>
      <c r="CN768" s="124"/>
      <c r="CO768" s="124"/>
    </row>
    <row r="769" spans="1:93" ht="15.75">
      <c r="A769" s="124">
        <v>1</v>
      </c>
      <c r="B769" s="368" t="s">
        <v>1394</v>
      </c>
      <c r="C769" s="31"/>
      <c r="D769" s="32"/>
      <c r="E769" s="220"/>
      <c r="F769" s="220"/>
      <c r="G769" s="220"/>
      <c r="H769" s="220"/>
      <c r="I769" s="124"/>
      <c r="J769" s="124"/>
      <c r="K769" s="124"/>
      <c r="L769" s="225"/>
      <c r="M769" s="225"/>
      <c r="N769" s="124"/>
      <c r="O769" s="124"/>
      <c r="P769" s="374"/>
      <c r="Q769" s="72"/>
      <c r="R769" s="124">
        <v>1</v>
      </c>
      <c r="S769" s="368" t="s">
        <v>1394</v>
      </c>
      <c r="T769" s="124"/>
      <c r="U769" s="124"/>
      <c r="V769" s="124"/>
      <c r="W769" s="124"/>
      <c r="X769" s="124"/>
      <c r="Y769" s="124"/>
      <c r="Z769" s="124"/>
      <c r="AA769" s="124"/>
      <c r="AB769" s="124"/>
      <c r="AC769" s="281"/>
      <c r="AD769" s="281"/>
      <c r="AE769" s="124"/>
      <c r="AF769" s="124"/>
      <c r="AG769" s="124"/>
      <c r="AI769" s="124">
        <v>1</v>
      </c>
      <c r="AJ769" s="373" t="s">
        <v>1394</v>
      </c>
      <c r="AK769" s="31"/>
      <c r="AL769" s="32"/>
      <c r="AM769" s="227"/>
      <c r="AN769" s="227"/>
      <c r="AO769" s="227"/>
      <c r="AP769" s="227"/>
      <c r="AQ769" s="227"/>
      <c r="AR769" s="225"/>
      <c r="AS769" s="225"/>
      <c r="AT769" s="124"/>
      <c r="AU769" s="124"/>
      <c r="AV769" s="428"/>
      <c r="AX769" s="124">
        <v>1</v>
      </c>
      <c r="AY769" s="373" t="s">
        <v>1394</v>
      </c>
      <c r="AZ769" s="124"/>
      <c r="BA769" s="124"/>
      <c r="BB769" s="124"/>
      <c r="BC769" s="124"/>
      <c r="BD769" s="124"/>
      <c r="BE769" s="124"/>
      <c r="BF769" s="124"/>
      <c r="BG769" s="270"/>
      <c r="BH769" s="270"/>
      <c r="BI769" s="124"/>
      <c r="BJ769" s="124"/>
      <c r="BK769" s="377"/>
      <c r="BM769" s="124">
        <v>1</v>
      </c>
      <c r="BN769" s="373" t="s">
        <v>1394</v>
      </c>
      <c r="BO769" s="124"/>
      <c r="BP769" s="229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377"/>
      <c r="CB769" s="124">
        <v>1</v>
      </c>
      <c r="CC769" s="373" t="s">
        <v>1394</v>
      </c>
      <c r="CD769" s="124"/>
      <c r="CE769" s="124"/>
      <c r="CF769" s="124"/>
      <c r="CG769" s="124"/>
      <c r="CH769" s="124"/>
      <c r="CI769" s="124"/>
      <c r="CJ769" s="124"/>
      <c r="CK769" s="124"/>
      <c r="CL769" s="280"/>
      <c r="CM769" s="124"/>
      <c r="CN769" s="124"/>
      <c r="CO769" s="377"/>
    </row>
    <row r="770" spans="1:93" ht="15.75">
      <c r="A770" s="124">
        <v>2</v>
      </c>
      <c r="B770" s="368"/>
      <c r="C770" s="124"/>
      <c r="D770" s="124"/>
      <c r="E770" s="220"/>
      <c r="F770" s="220"/>
      <c r="G770" s="220"/>
      <c r="H770" s="220"/>
      <c r="I770" s="124"/>
      <c r="J770" s="124"/>
      <c r="K770" s="124"/>
      <c r="L770" s="225"/>
      <c r="M770" s="225"/>
      <c r="N770" s="124"/>
      <c r="O770" s="124"/>
      <c r="P770" s="375"/>
      <c r="Q770" s="72"/>
      <c r="R770" s="124">
        <v>2</v>
      </c>
      <c r="S770" s="368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281"/>
      <c r="AD770" s="281"/>
      <c r="AE770" s="124"/>
      <c r="AF770" s="124"/>
      <c r="AG770" s="124"/>
      <c r="AI770" s="124">
        <v>2</v>
      </c>
      <c r="AJ770" s="373"/>
      <c r="AK770" s="124"/>
      <c r="AL770" s="124"/>
      <c r="AM770" s="227"/>
      <c r="AN770" s="227"/>
      <c r="AO770" s="227"/>
      <c r="AP770" s="227"/>
      <c r="AQ770" s="227"/>
      <c r="AR770" s="225"/>
      <c r="AS770" s="225"/>
      <c r="AT770" s="124"/>
      <c r="AU770" s="124"/>
      <c r="AV770" s="429"/>
      <c r="AX770" s="124">
        <v>2</v>
      </c>
      <c r="AY770" s="373"/>
      <c r="AZ770" s="124"/>
      <c r="BA770" s="124"/>
      <c r="BB770" s="124"/>
      <c r="BC770" s="124"/>
      <c r="BD770" s="124"/>
      <c r="BE770" s="124"/>
      <c r="BF770" s="124"/>
      <c r="BG770" s="270"/>
      <c r="BH770" s="270"/>
      <c r="BI770" s="124"/>
      <c r="BJ770" s="124"/>
      <c r="BK770" s="377"/>
      <c r="BM770" s="124">
        <v>2</v>
      </c>
      <c r="BN770" s="373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377"/>
      <c r="CB770" s="124">
        <v>2</v>
      </c>
      <c r="CC770" s="373"/>
      <c r="CD770" s="124"/>
      <c r="CE770" s="124"/>
      <c r="CF770" s="124"/>
      <c r="CG770" s="124"/>
      <c r="CH770" s="124"/>
      <c r="CI770" s="124"/>
      <c r="CJ770" s="124"/>
      <c r="CK770" s="124"/>
      <c r="CL770" s="280"/>
      <c r="CM770" s="124"/>
      <c r="CN770" s="124"/>
      <c r="CO770" s="377"/>
    </row>
    <row r="771" spans="1:93" ht="15.75">
      <c r="A771" s="124">
        <v>3</v>
      </c>
      <c r="B771" s="368"/>
      <c r="C771" s="124"/>
      <c r="D771" s="124"/>
      <c r="E771" s="220"/>
      <c r="F771" s="220"/>
      <c r="G771" s="220"/>
      <c r="H771" s="220"/>
      <c r="I771" s="124"/>
      <c r="J771" s="124"/>
      <c r="K771" s="124"/>
      <c r="L771" s="225"/>
      <c r="M771" s="225"/>
      <c r="N771" s="124"/>
      <c r="O771" s="124"/>
      <c r="P771" s="375"/>
      <c r="Q771" s="72"/>
      <c r="R771" s="124">
        <v>3</v>
      </c>
      <c r="S771" s="368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281"/>
      <c r="AD771" s="281"/>
      <c r="AE771" s="124"/>
      <c r="AF771" s="124"/>
      <c r="AG771" s="124"/>
      <c r="AI771" s="124">
        <v>3</v>
      </c>
      <c r="AJ771" s="373"/>
      <c r="AK771" s="124"/>
      <c r="AL771" s="124"/>
      <c r="AM771" s="227"/>
      <c r="AN771" s="227"/>
      <c r="AO771" s="227"/>
      <c r="AP771" s="227"/>
      <c r="AQ771" s="227"/>
      <c r="AR771" s="225"/>
      <c r="AS771" s="225"/>
      <c r="AT771" s="124"/>
      <c r="AU771" s="124"/>
      <c r="AV771" s="429"/>
      <c r="AX771" s="124">
        <v>3</v>
      </c>
      <c r="AY771" s="373"/>
      <c r="AZ771" s="234"/>
      <c r="BA771" s="234"/>
      <c r="BB771" s="124"/>
      <c r="BC771" s="124"/>
      <c r="BD771" s="124"/>
      <c r="BE771" s="124"/>
      <c r="BF771" s="124"/>
      <c r="BG771" s="270"/>
      <c r="BH771" s="270"/>
      <c r="BI771" s="124"/>
      <c r="BJ771" s="124"/>
      <c r="BK771" s="377"/>
      <c r="BM771" s="124">
        <v>3</v>
      </c>
      <c r="BN771" s="373"/>
      <c r="BO771" s="249"/>
      <c r="BP771" s="249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377"/>
      <c r="CB771" s="124">
        <v>3</v>
      </c>
      <c r="CC771" s="373"/>
      <c r="CD771" s="124"/>
      <c r="CE771" s="124"/>
      <c r="CF771" s="124"/>
      <c r="CG771" s="124"/>
      <c r="CH771" s="124"/>
      <c r="CI771" s="124"/>
      <c r="CJ771" s="124"/>
      <c r="CK771" s="124"/>
      <c r="CL771" s="280"/>
      <c r="CM771" s="124"/>
      <c r="CN771" s="124"/>
      <c r="CO771" s="377"/>
    </row>
    <row r="772" spans="1:93" ht="15.75">
      <c r="A772" s="124">
        <v>4</v>
      </c>
      <c r="B772" s="368"/>
      <c r="C772" s="124"/>
      <c r="D772" s="124"/>
      <c r="E772" s="220"/>
      <c r="F772" s="220"/>
      <c r="G772" s="220"/>
      <c r="H772" s="220"/>
      <c r="I772" s="124"/>
      <c r="J772" s="124"/>
      <c r="K772" s="124"/>
      <c r="L772" s="225"/>
      <c r="M772" s="225"/>
      <c r="N772" s="124"/>
      <c r="O772" s="124"/>
      <c r="P772" s="375"/>
      <c r="Q772" s="72"/>
      <c r="R772" s="124">
        <v>4</v>
      </c>
      <c r="S772" s="368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281"/>
      <c r="AD772" s="281"/>
      <c r="AE772" s="124"/>
      <c r="AF772" s="124"/>
      <c r="AG772" s="124"/>
      <c r="AI772" s="124">
        <v>4</v>
      </c>
      <c r="AJ772" s="373"/>
      <c r="AK772" s="124"/>
      <c r="AL772" s="124"/>
      <c r="AM772" s="227"/>
      <c r="AN772" s="227"/>
      <c r="AO772" s="227"/>
      <c r="AP772" s="227"/>
      <c r="AQ772" s="227"/>
      <c r="AR772" s="225"/>
      <c r="AS772" s="225"/>
      <c r="AT772" s="124"/>
      <c r="AU772" s="124"/>
      <c r="AV772" s="429"/>
      <c r="AX772" s="124">
        <v>4</v>
      </c>
      <c r="AY772" s="373"/>
      <c r="AZ772" s="124"/>
      <c r="BA772" s="124"/>
      <c r="BB772" s="124"/>
      <c r="BC772" s="124"/>
      <c r="BD772" s="124"/>
      <c r="BE772" s="124"/>
      <c r="BF772" s="124"/>
      <c r="BG772" s="270"/>
      <c r="BH772" s="270"/>
      <c r="BI772" s="124"/>
      <c r="BJ772" s="124"/>
      <c r="BK772" s="377"/>
      <c r="BM772" s="124">
        <v>4</v>
      </c>
      <c r="BN772" s="373"/>
      <c r="BO772" s="249"/>
      <c r="BP772" s="249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377"/>
      <c r="CB772" s="124">
        <v>4</v>
      </c>
      <c r="CC772" s="373"/>
      <c r="CD772" s="229"/>
      <c r="CE772" s="229"/>
      <c r="CF772" s="124"/>
      <c r="CG772" s="124"/>
      <c r="CH772" s="124"/>
      <c r="CI772" s="124"/>
      <c r="CJ772" s="124"/>
      <c r="CK772" s="124"/>
      <c r="CL772" s="280"/>
      <c r="CM772" s="124"/>
      <c r="CN772" s="124"/>
      <c r="CO772" s="377"/>
    </row>
    <row r="773" spans="1:93" ht="15.75">
      <c r="A773" s="124">
        <v>5</v>
      </c>
      <c r="B773" s="368"/>
      <c r="C773" s="124"/>
      <c r="D773" s="124"/>
      <c r="E773" s="220"/>
      <c r="F773" s="220"/>
      <c r="G773" s="220"/>
      <c r="H773" s="220"/>
      <c r="I773" s="124"/>
      <c r="J773" s="124"/>
      <c r="K773" s="124"/>
      <c r="L773" s="225"/>
      <c r="M773" s="225"/>
      <c r="N773" s="124"/>
      <c r="O773" s="124"/>
      <c r="P773" s="375"/>
      <c r="Q773" s="72"/>
      <c r="R773" s="124">
        <v>5</v>
      </c>
      <c r="S773" s="368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281"/>
      <c r="AD773" s="281"/>
      <c r="AE773" s="124"/>
      <c r="AF773" s="124"/>
      <c r="AG773" s="124"/>
      <c r="AI773" s="124">
        <v>5</v>
      </c>
      <c r="AJ773" s="373"/>
      <c r="AK773" s="124"/>
      <c r="AL773" s="124"/>
      <c r="AM773" s="227"/>
      <c r="AN773" s="227"/>
      <c r="AO773" s="227"/>
      <c r="AP773" s="227"/>
      <c r="AQ773" s="227"/>
      <c r="AR773" s="225"/>
      <c r="AS773" s="225"/>
      <c r="AT773" s="124"/>
      <c r="AU773" s="124"/>
      <c r="AV773" s="429"/>
      <c r="AX773" s="124">
        <v>5</v>
      </c>
      <c r="AY773" s="373"/>
      <c r="AZ773" s="124"/>
      <c r="BA773" s="124"/>
      <c r="BB773" s="124"/>
      <c r="BC773" s="124"/>
      <c r="BD773" s="124"/>
      <c r="BE773" s="124"/>
      <c r="BF773" s="124"/>
      <c r="BG773" s="270"/>
      <c r="BH773" s="270"/>
      <c r="BI773" s="124"/>
      <c r="BJ773" s="124"/>
      <c r="BK773" s="377"/>
      <c r="BM773" s="124">
        <v>5</v>
      </c>
      <c r="BN773" s="373"/>
      <c r="BO773" s="249"/>
      <c r="BP773" s="249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377"/>
      <c r="CB773" s="124">
        <v>5</v>
      </c>
      <c r="CC773" s="373"/>
      <c r="CD773" s="234"/>
      <c r="CE773" s="234"/>
      <c r="CF773" s="124"/>
      <c r="CG773" s="124"/>
      <c r="CH773" s="124"/>
      <c r="CI773" s="124"/>
      <c r="CJ773" s="124"/>
      <c r="CK773" s="124"/>
      <c r="CL773" s="280"/>
      <c r="CM773" s="124"/>
      <c r="CN773" s="124"/>
      <c r="CO773" s="377"/>
    </row>
    <row r="774" spans="1:93" ht="15.75">
      <c r="A774" s="124">
        <v>6</v>
      </c>
      <c r="B774" s="368"/>
      <c r="C774" s="124"/>
      <c r="D774" s="124"/>
      <c r="E774" s="220"/>
      <c r="F774" s="220"/>
      <c r="G774" s="220"/>
      <c r="H774" s="220"/>
      <c r="I774" s="124"/>
      <c r="J774" s="124"/>
      <c r="K774" s="124"/>
      <c r="L774" s="225"/>
      <c r="M774" s="225"/>
      <c r="N774" s="124"/>
      <c r="O774" s="124"/>
      <c r="P774" s="375"/>
      <c r="Q774" s="72"/>
      <c r="R774" s="124">
        <v>6</v>
      </c>
      <c r="S774" s="368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281"/>
      <c r="AD774" s="281"/>
      <c r="AE774" s="124"/>
      <c r="AF774" s="124"/>
      <c r="AG774" s="124"/>
      <c r="AI774" s="124">
        <v>6</v>
      </c>
      <c r="AJ774" s="373"/>
      <c r="AK774" s="124"/>
      <c r="AL774" s="124"/>
      <c r="AM774" s="227"/>
      <c r="AN774" s="227"/>
      <c r="AO774" s="227"/>
      <c r="AP774" s="227"/>
      <c r="AQ774" s="227"/>
      <c r="AR774" s="225"/>
      <c r="AS774" s="225"/>
      <c r="AT774" s="124"/>
      <c r="AU774" s="124"/>
      <c r="AV774" s="429"/>
      <c r="AX774" s="124">
        <v>6</v>
      </c>
      <c r="AY774" s="373"/>
      <c r="AZ774" s="124"/>
      <c r="BA774" s="124"/>
      <c r="BB774" s="124"/>
      <c r="BC774" s="124"/>
      <c r="BD774" s="124"/>
      <c r="BE774" s="124"/>
      <c r="BF774" s="124"/>
      <c r="BG774" s="270"/>
      <c r="BH774" s="270"/>
      <c r="BI774" s="124"/>
      <c r="BJ774" s="124"/>
      <c r="BK774" s="377"/>
      <c r="BM774" s="124">
        <v>6</v>
      </c>
      <c r="BN774" s="373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377"/>
      <c r="CB774" s="124">
        <v>6</v>
      </c>
      <c r="CC774" s="373"/>
      <c r="CD774" s="124"/>
      <c r="CE774" s="124"/>
      <c r="CF774" s="124"/>
      <c r="CG774" s="124"/>
      <c r="CH774" s="124"/>
      <c r="CI774" s="124"/>
      <c r="CJ774" s="124"/>
      <c r="CK774" s="124"/>
      <c r="CL774" s="280"/>
      <c r="CM774" s="124"/>
      <c r="CN774" s="124"/>
      <c r="CO774" s="377"/>
    </row>
    <row r="775" spans="1:93" ht="15.75">
      <c r="A775" s="124">
        <v>7</v>
      </c>
      <c r="B775" s="368"/>
      <c r="C775" s="124"/>
      <c r="D775" s="124"/>
      <c r="E775" s="220"/>
      <c r="F775" s="220"/>
      <c r="G775" s="220"/>
      <c r="H775" s="220"/>
      <c r="I775" s="124"/>
      <c r="J775" s="124"/>
      <c r="K775" s="124"/>
      <c r="L775" s="225"/>
      <c r="M775" s="225"/>
      <c r="N775" s="124"/>
      <c r="O775" s="124"/>
      <c r="P775" s="375"/>
      <c r="Q775" s="72"/>
      <c r="R775" s="124">
        <v>7</v>
      </c>
      <c r="S775" s="368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281"/>
      <c r="AD775" s="281"/>
      <c r="AE775" s="124"/>
      <c r="AF775" s="124"/>
      <c r="AG775" s="124"/>
      <c r="AI775" s="124">
        <v>7</v>
      </c>
      <c r="AJ775" s="373"/>
      <c r="AK775" s="124"/>
      <c r="AL775" s="124"/>
      <c r="AM775" s="227"/>
      <c r="AN775" s="227"/>
      <c r="AO775" s="227"/>
      <c r="AP775" s="227"/>
      <c r="AQ775" s="227"/>
      <c r="AR775" s="225"/>
      <c r="AS775" s="225"/>
      <c r="AT775" s="124"/>
      <c r="AU775" s="124"/>
      <c r="AV775" s="429"/>
      <c r="AX775" s="124">
        <v>7</v>
      </c>
      <c r="AY775" s="373"/>
      <c r="AZ775" s="124"/>
      <c r="BA775" s="124"/>
      <c r="BB775" s="124"/>
      <c r="BC775" s="124"/>
      <c r="BD775" s="124"/>
      <c r="BE775" s="124"/>
      <c r="BF775" s="124"/>
      <c r="BG775" s="270"/>
      <c r="BH775" s="270"/>
      <c r="BI775" s="124"/>
      <c r="BJ775" s="124"/>
      <c r="BK775" s="377"/>
      <c r="BM775" s="124">
        <v>7</v>
      </c>
      <c r="BN775" s="373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377"/>
      <c r="CB775" s="124">
        <v>7</v>
      </c>
      <c r="CC775" s="373"/>
      <c r="CD775" s="124"/>
      <c r="CE775" s="124"/>
      <c r="CF775" s="124"/>
      <c r="CG775" s="124"/>
      <c r="CH775" s="124"/>
      <c r="CI775" s="124"/>
      <c r="CJ775" s="124"/>
      <c r="CK775" s="124"/>
      <c r="CL775" s="280"/>
      <c r="CM775" s="124"/>
      <c r="CN775" s="124"/>
      <c r="CO775" s="377"/>
    </row>
    <row r="776" spans="1:93" ht="15.75">
      <c r="A776" s="124">
        <v>8</v>
      </c>
      <c r="B776" s="368"/>
      <c r="C776" s="124"/>
      <c r="D776" s="124"/>
      <c r="E776" s="220"/>
      <c r="F776" s="220"/>
      <c r="G776" s="220"/>
      <c r="H776" s="220"/>
      <c r="I776" s="124"/>
      <c r="J776" s="124"/>
      <c r="K776" s="124"/>
      <c r="L776" s="225"/>
      <c r="M776" s="225"/>
      <c r="N776" s="124"/>
      <c r="O776" s="124"/>
      <c r="P776" s="375"/>
      <c r="Q776" s="72"/>
      <c r="R776" s="124">
        <v>8</v>
      </c>
      <c r="S776" s="368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281"/>
      <c r="AD776" s="281"/>
      <c r="AE776" s="124"/>
      <c r="AF776" s="124"/>
      <c r="AG776" s="124"/>
      <c r="AI776" s="124">
        <v>8</v>
      </c>
      <c r="AJ776" s="373"/>
      <c r="AK776" s="124"/>
      <c r="AL776" s="124"/>
      <c r="AM776" s="227"/>
      <c r="AN776" s="227"/>
      <c r="AO776" s="227"/>
      <c r="AP776" s="227"/>
      <c r="AQ776" s="227"/>
      <c r="AR776" s="225"/>
      <c r="AS776" s="225"/>
      <c r="AT776" s="124"/>
      <c r="AU776" s="124"/>
      <c r="AV776" s="429"/>
      <c r="AX776" s="124">
        <v>8</v>
      </c>
      <c r="AY776" s="373"/>
      <c r="AZ776" s="124"/>
      <c r="BA776" s="124"/>
      <c r="BB776" s="124"/>
      <c r="BC776" s="124"/>
      <c r="BD776" s="124"/>
      <c r="BE776" s="124"/>
      <c r="BF776" s="124"/>
      <c r="BG776" s="270"/>
      <c r="BH776" s="270"/>
      <c r="BI776" s="124"/>
      <c r="BJ776" s="124"/>
      <c r="BK776" s="377"/>
      <c r="BM776" s="124">
        <v>8</v>
      </c>
      <c r="BN776" s="373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377"/>
      <c r="CB776" s="124">
        <v>8</v>
      </c>
      <c r="CC776" s="373"/>
      <c r="CD776" s="124"/>
      <c r="CE776" s="124"/>
      <c r="CF776" s="124"/>
      <c r="CG776" s="124"/>
      <c r="CH776" s="124"/>
      <c r="CI776" s="124"/>
      <c r="CJ776" s="124"/>
      <c r="CK776" s="124"/>
      <c r="CL776" s="280"/>
      <c r="CM776" s="124"/>
      <c r="CN776" s="124"/>
      <c r="CO776" s="377"/>
    </row>
    <row r="777" spans="1:93" ht="15.75">
      <c r="A777" s="124">
        <v>9</v>
      </c>
      <c r="B777" s="368"/>
      <c r="C777" s="124"/>
      <c r="D777" s="124"/>
      <c r="E777" s="220"/>
      <c r="F777" s="220"/>
      <c r="G777" s="220"/>
      <c r="H777" s="220"/>
      <c r="I777" s="124"/>
      <c r="J777" s="124"/>
      <c r="K777" s="124"/>
      <c r="L777" s="225"/>
      <c r="M777" s="225"/>
      <c r="N777" s="124"/>
      <c r="O777" s="124"/>
      <c r="P777" s="375"/>
      <c r="Q777" s="72"/>
      <c r="R777" s="124">
        <v>9</v>
      </c>
      <c r="S777" s="368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281"/>
      <c r="AD777" s="281"/>
      <c r="AE777" s="124"/>
      <c r="AF777" s="124"/>
      <c r="AG777" s="124"/>
      <c r="AI777" s="124">
        <v>9</v>
      </c>
      <c r="AJ777" s="373"/>
      <c r="AK777" s="124"/>
      <c r="AL777" s="124"/>
      <c r="AM777" s="227"/>
      <c r="AN777" s="227"/>
      <c r="AO777" s="227"/>
      <c r="AP777" s="227"/>
      <c r="AQ777" s="227"/>
      <c r="AR777" s="225"/>
      <c r="AS777" s="225"/>
      <c r="AT777" s="124"/>
      <c r="AU777" s="124"/>
      <c r="AV777" s="429"/>
      <c r="AX777" s="124">
        <v>9</v>
      </c>
      <c r="AY777" s="373"/>
      <c r="AZ777" s="124"/>
      <c r="BA777" s="124"/>
      <c r="BB777" s="124"/>
      <c r="BC777" s="124"/>
      <c r="BD777" s="124"/>
      <c r="BE777" s="124"/>
      <c r="BF777" s="124"/>
      <c r="BG777" s="270"/>
      <c r="BH777" s="270"/>
      <c r="BI777" s="124"/>
      <c r="BJ777" s="124"/>
      <c r="BK777" s="377"/>
      <c r="BM777" s="124">
        <v>9</v>
      </c>
      <c r="BN777" s="373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377"/>
      <c r="CB777" s="124">
        <v>9</v>
      </c>
      <c r="CC777" s="373"/>
      <c r="CD777" s="124"/>
      <c r="CE777" s="124"/>
      <c r="CF777" s="124"/>
      <c r="CG777" s="124"/>
      <c r="CH777" s="124"/>
      <c r="CI777" s="124"/>
      <c r="CJ777" s="124"/>
      <c r="CK777" s="124"/>
      <c r="CL777" s="280"/>
      <c r="CM777" s="124"/>
      <c r="CN777" s="124"/>
      <c r="CO777" s="377"/>
    </row>
    <row r="778" spans="1:93" ht="15.75">
      <c r="A778" s="124">
        <v>10</v>
      </c>
      <c r="B778" s="368"/>
      <c r="C778" s="124"/>
      <c r="D778" s="124"/>
      <c r="E778" s="220"/>
      <c r="F778" s="220"/>
      <c r="G778" s="220"/>
      <c r="H778" s="220"/>
      <c r="I778" s="124"/>
      <c r="J778" s="124"/>
      <c r="K778" s="124"/>
      <c r="L778" s="225"/>
      <c r="M778" s="225"/>
      <c r="N778" s="124"/>
      <c r="O778" s="124"/>
      <c r="P778" s="375"/>
      <c r="Q778" s="72"/>
      <c r="R778" s="124">
        <v>10</v>
      </c>
      <c r="S778" s="368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281"/>
      <c r="AD778" s="281"/>
      <c r="AE778" s="124"/>
      <c r="AF778" s="124"/>
      <c r="AG778" s="124"/>
      <c r="AI778" s="124">
        <v>10</v>
      </c>
      <c r="AJ778" s="373"/>
      <c r="AK778" s="124"/>
      <c r="AL778" s="124"/>
      <c r="AM778" s="227"/>
      <c r="AN778" s="227"/>
      <c r="AO778" s="227"/>
      <c r="AP778" s="227"/>
      <c r="AQ778" s="227"/>
      <c r="AR778" s="225"/>
      <c r="AS778" s="225"/>
      <c r="AT778" s="124"/>
      <c r="AU778" s="124"/>
      <c r="AV778" s="429"/>
      <c r="AX778" s="124">
        <v>10</v>
      </c>
      <c r="AY778" s="373"/>
      <c r="AZ778" s="124"/>
      <c r="BA778" s="124"/>
      <c r="BB778" s="124"/>
      <c r="BC778" s="124"/>
      <c r="BD778" s="124"/>
      <c r="BE778" s="124"/>
      <c r="BF778" s="124"/>
      <c r="BG778" s="270"/>
      <c r="BH778" s="270"/>
      <c r="BI778" s="124"/>
      <c r="BJ778" s="124"/>
      <c r="BK778" s="377"/>
      <c r="BM778" s="124">
        <v>10</v>
      </c>
      <c r="BN778" s="373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377"/>
      <c r="CB778" s="124">
        <v>10</v>
      </c>
      <c r="CC778" s="373"/>
      <c r="CD778" s="124"/>
      <c r="CE778" s="124"/>
      <c r="CF778" s="124"/>
      <c r="CG778" s="124"/>
      <c r="CH778" s="124"/>
      <c r="CI778" s="124"/>
      <c r="CJ778" s="124"/>
      <c r="CK778" s="124"/>
      <c r="CL778" s="280"/>
      <c r="CM778" s="124"/>
      <c r="CN778" s="124"/>
      <c r="CO778" s="377"/>
    </row>
    <row r="779" spans="1:93" ht="15.75">
      <c r="A779" s="124">
        <v>11</v>
      </c>
      <c r="B779" s="368"/>
      <c r="C779" s="124"/>
      <c r="D779" s="124"/>
      <c r="E779" s="220"/>
      <c r="F779" s="220"/>
      <c r="G779" s="220"/>
      <c r="H779" s="220"/>
      <c r="I779" s="124"/>
      <c r="J779" s="124"/>
      <c r="K779" s="124"/>
      <c r="L779" s="225"/>
      <c r="M779" s="225"/>
      <c r="N779" s="124"/>
      <c r="O779" s="124"/>
      <c r="P779" s="375"/>
      <c r="Q779" s="72"/>
      <c r="R779" s="124">
        <v>11</v>
      </c>
      <c r="S779" s="368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281"/>
      <c r="AD779" s="281"/>
      <c r="AE779" s="124"/>
      <c r="AF779" s="124"/>
      <c r="AG779" s="124"/>
      <c r="AI779" s="124">
        <v>11</v>
      </c>
      <c r="AJ779" s="373"/>
      <c r="AK779" s="124"/>
      <c r="AL779" s="124"/>
      <c r="AM779" s="227"/>
      <c r="AN779" s="227"/>
      <c r="AO779" s="227"/>
      <c r="AP779" s="227"/>
      <c r="AQ779" s="227"/>
      <c r="AR779" s="225"/>
      <c r="AS779" s="225"/>
      <c r="AT779" s="124"/>
      <c r="AU779" s="124"/>
      <c r="AV779" s="429"/>
      <c r="AX779" s="124">
        <v>11</v>
      </c>
      <c r="AY779" s="373"/>
      <c r="AZ779" s="124"/>
      <c r="BA779" s="124"/>
      <c r="BB779" s="124"/>
      <c r="BC779" s="124"/>
      <c r="BD779" s="124"/>
      <c r="BE779" s="124"/>
      <c r="BF779" s="124"/>
      <c r="BG779" s="270"/>
      <c r="BH779" s="270"/>
      <c r="BI779" s="124"/>
      <c r="BJ779" s="124"/>
      <c r="BK779" s="377"/>
      <c r="BM779" s="124">
        <v>11</v>
      </c>
      <c r="BN779" s="373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377"/>
      <c r="CB779" s="124">
        <v>11</v>
      </c>
      <c r="CC779" s="373"/>
      <c r="CD779" s="124"/>
      <c r="CE779" s="124"/>
      <c r="CF779" s="124"/>
      <c r="CG779" s="124"/>
      <c r="CH779" s="124"/>
      <c r="CI779" s="124"/>
      <c r="CJ779" s="124"/>
      <c r="CK779" s="124"/>
      <c r="CL779" s="280"/>
      <c r="CM779" s="124"/>
      <c r="CN779" s="124"/>
      <c r="CO779" s="377"/>
    </row>
    <row r="780" spans="1:93" ht="15.75">
      <c r="A780" s="124">
        <v>12</v>
      </c>
      <c r="B780" s="368"/>
      <c r="C780" s="124"/>
      <c r="D780" s="124"/>
      <c r="E780" s="220"/>
      <c r="F780" s="220"/>
      <c r="G780" s="220"/>
      <c r="H780" s="220"/>
      <c r="I780" s="124"/>
      <c r="J780" s="124"/>
      <c r="K780" s="124"/>
      <c r="L780" s="225"/>
      <c r="M780" s="225"/>
      <c r="N780" s="124"/>
      <c r="O780" s="124"/>
      <c r="P780" s="375"/>
      <c r="Q780" s="72"/>
      <c r="R780" s="124">
        <v>12</v>
      </c>
      <c r="S780" s="368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281"/>
      <c r="AD780" s="281"/>
      <c r="AE780" s="124"/>
      <c r="AF780" s="124"/>
      <c r="AG780" s="124"/>
      <c r="AI780" s="124">
        <v>12</v>
      </c>
      <c r="AJ780" s="373"/>
      <c r="AK780" s="124"/>
      <c r="AL780" s="124"/>
      <c r="AM780" s="227"/>
      <c r="AN780" s="227"/>
      <c r="AO780" s="227"/>
      <c r="AP780" s="227"/>
      <c r="AQ780" s="227"/>
      <c r="AR780" s="225"/>
      <c r="AS780" s="225"/>
      <c r="AT780" s="124"/>
      <c r="AU780" s="124"/>
      <c r="AV780" s="429"/>
      <c r="AX780" s="124">
        <v>12</v>
      </c>
      <c r="AY780" s="373"/>
      <c r="AZ780" s="124"/>
      <c r="BA780" s="124"/>
      <c r="BB780" s="124"/>
      <c r="BC780" s="124"/>
      <c r="BD780" s="124"/>
      <c r="BE780" s="124"/>
      <c r="BF780" s="124"/>
      <c r="BG780" s="270"/>
      <c r="BH780" s="270"/>
      <c r="BI780" s="124"/>
      <c r="BJ780" s="124"/>
      <c r="BK780" s="377"/>
      <c r="BM780" s="124">
        <v>12</v>
      </c>
      <c r="BN780" s="373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377"/>
      <c r="CB780" s="124">
        <v>12</v>
      </c>
      <c r="CC780" s="373"/>
      <c r="CD780" s="124"/>
      <c r="CE780" s="124"/>
      <c r="CF780" s="124"/>
      <c r="CG780" s="124"/>
      <c r="CH780" s="124"/>
      <c r="CI780" s="124"/>
      <c r="CJ780" s="124"/>
      <c r="CK780" s="124"/>
      <c r="CL780" s="280"/>
      <c r="CM780" s="124"/>
      <c r="CN780" s="124"/>
      <c r="CO780" s="377"/>
    </row>
    <row r="781" spans="1:93" ht="15.75">
      <c r="A781" s="124">
        <v>13</v>
      </c>
      <c r="B781" s="368"/>
      <c r="C781" s="124"/>
      <c r="D781" s="124"/>
      <c r="E781" s="220"/>
      <c r="F781" s="220"/>
      <c r="G781" s="220"/>
      <c r="H781" s="220"/>
      <c r="I781" s="124"/>
      <c r="J781" s="124"/>
      <c r="K781" s="124"/>
      <c r="L781" s="225"/>
      <c r="M781" s="225"/>
      <c r="N781" s="124"/>
      <c r="O781" s="124"/>
      <c r="P781" s="375"/>
      <c r="Q781" s="72"/>
      <c r="R781" s="124">
        <v>13</v>
      </c>
      <c r="S781" s="368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281"/>
      <c r="AD781" s="281"/>
      <c r="AE781" s="124"/>
      <c r="AF781" s="124"/>
      <c r="AG781" s="124"/>
      <c r="AI781" s="124">
        <v>13</v>
      </c>
      <c r="AJ781" s="373"/>
      <c r="AK781" s="124"/>
      <c r="AL781" s="124"/>
      <c r="AM781" s="227"/>
      <c r="AN781" s="227"/>
      <c r="AO781" s="227"/>
      <c r="AP781" s="227"/>
      <c r="AQ781" s="227"/>
      <c r="AR781" s="225"/>
      <c r="AS781" s="225"/>
      <c r="AT781" s="124"/>
      <c r="AU781" s="124"/>
      <c r="AV781" s="429"/>
      <c r="AX781" s="124">
        <v>13</v>
      </c>
      <c r="AY781" s="373"/>
      <c r="AZ781" s="124"/>
      <c r="BA781" s="124"/>
      <c r="BB781" s="124"/>
      <c r="BC781" s="124"/>
      <c r="BD781" s="124"/>
      <c r="BE781" s="124"/>
      <c r="BF781" s="124"/>
      <c r="BG781" s="270"/>
      <c r="BH781" s="270"/>
      <c r="BI781" s="124"/>
      <c r="BJ781" s="124"/>
      <c r="BK781" s="377"/>
      <c r="BM781" s="124">
        <v>13</v>
      </c>
      <c r="BN781" s="373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377"/>
      <c r="CB781" s="124">
        <v>13</v>
      </c>
      <c r="CC781" s="373"/>
      <c r="CD781" s="124"/>
      <c r="CE781" s="124"/>
      <c r="CF781" s="124"/>
      <c r="CG781" s="124"/>
      <c r="CH781" s="124"/>
      <c r="CI781" s="124"/>
      <c r="CJ781" s="124"/>
      <c r="CK781" s="124"/>
      <c r="CL781" s="280"/>
      <c r="CM781" s="124"/>
      <c r="CN781" s="124"/>
      <c r="CO781" s="377"/>
    </row>
    <row r="782" spans="1:93" ht="15.75">
      <c r="A782" s="124">
        <v>14</v>
      </c>
      <c r="B782" s="368"/>
      <c r="C782" s="124"/>
      <c r="D782" s="124"/>
      <c r="E782" s="220"/>
      <c r="F782" s="220"/>
      <c r="G782" s="220"/>
      <c r="H782" s="220"/>
      <c r="I782" s="124"/>
      <c r="J782" s="124"/>
      <c r="K782" s="124"/>
      <c r="L782" s="225"/>
      <c r="M782" s="225"/>
      <c r="N782" s="124"/>
      <c r="O782" s="124"/>
      <c r="P782" s="375"/>
      <c r="Q782" s="72"/>
      <c r="R782" s="124">
        <v>14</v>
      </c>
      <c r="S782" s="368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281"/>
      <c r="AD782" s="281"/>
      <c r="AE782" s="124"/>
      <c r="AF782" s="124"/>
      <c r="AG782" s="124"/>
      <c r="AI782" s="124">
        <v>14</v>
      </c>
      <c r="AJ782" s="373"/>
      <c r="AK782" s="124"/>
      <c r="AL782" s="124"/>
      <c r="AM782" s="227"/>
      <c r="AN782" s="227"/>
      <c r="AO782" s="227"/>
      <c r="AP782" s="227"/>
      <c r="AQ782" s="227"/>
      <c r="AR782" s="225"/>
      <c r="AS782" s="225"/>
      <c r="AT782" s="124"/>
      <c r="AU782" s="124"/>
      <c r="AV782" s="429"/>
      <c r="AX782" s="124">
        <v>14</v>
      </c>
      <c r="AY782" s="373"/>
      <c r="AZ782" s="124"/>
      <c r="BA782" s="124"/>
      <c r="BB782" s="124"/>
      <c r="BC782" s="124"/>
      <c r="BD782" s="124"/>
      <c r="BE782" s="124"/>
      <c r="BF782" s="124"/>
      <c r="BG782" s="270"/>
      <c r="BH782" s="270"/>
      <c r="BI782" s="124"/>
      <c r="BJ782" s="124"/>
      <c r="BK782" s="377"/>
      <c r="BM782" s="124">
        <v>14</v>
      </c>
      <c r="BN782" s="373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377"/>
      <c r="CB782" s="124">
        <v>14</v>
      </c>
      <c r="CC782" s="373"/>
      <c r="CD782" s="124"/>
      <c r="CE782" s="124"/>
      <c r="CF782" s="124"/>
      <c r="CG782" s="124"/>
      <c r="CH782" s="124"/>
      <c r="CI782" s="124"/>
      <c r="CJ782" s="124"/>
      <c r="CK782" s="124"/>
      <c r="CL782" s="280"/>
      <c r="CM782" s="124"/>
      <c r="CN782" s="124"/>
      <c r="CO782" s="377"/>
    </row>
    <row r="783" spans="1:93" ht="15.75">
      <c r="A783" s="124">
        <v>15</v>
      </c>
      <c r="B783" s="368"/>
      <c r="C783" s="124"/>
      <c r="D783" s="124"/>
      <c r="E783" s="220"/>
      <c r="F783" s="220"/>
      <c r="G783" s="220"/>
      <c r="H783" s="220"/>
      <c r="I783" s="124"/>
      <c r="J783" s="124"/>
      <c r="K783" s="124"/>
      <c r="L783" s="225"/>
      <c r="M783" s="225"/>
      <c r="N783" s="124"/>
      <c r="O783" s="124"/>
      <c r="P783" s="376"/>
      <c r="Q783" s="72"/>
      <c r="R783" s="124">
        <v>15</v>
      </c>
      <c r="S783" s="368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281"/>
      <c r="AD783" s="281"/>
      <c r="AE783" s="124"/>
      <c r="AF783" s="124"/>
      <c r="AG783" s="124"/>
      <c r="AI783" s="124">
        <v>15</v>
      </c>
      <c r="AJ783" s="373"/>
      <c r="AK783" s="124"/>
      <c r="AL783" s="124"/>
      <c r="AM783" s="227"/>
      <c r="AN783" s="227"/>
      <c r="AO783" s="227"/>
      <c r="AP783" s="227"/>
      <c r="AQ783" s="227"/>
      <c r="AR783" s="225"/>
      <c r="AS783" s="225"/>
      <c r="AT783" s="124"/>
      <c r="AU783" s="124"/>
      <c r="AV783" s="430"/>
      <c r="AX783" s="124">
        <v>15</v>
      </c>
      <c r="AY783" s="373"/>
      <c r="AZ783" s="124"/>
      <c r="BA783" s="124"/>
      <c r="BB783" s="124"/>
      <c r="BC783" s="124"/>
      <c r="BD783" s="124"/>
      <c r="BE783" s="124"/>
      <c r="BF783" s="124"/>
      <c r="BG783" s="270"/>
      <c r="BH783" s="270"/>
      <c r="BI783" s="124"/>
      <c r="BJ783" s="124"/>
      <c r="BK783" s="377"/>
      <c r="BM783" s="124">
        <v>15</v>
      </c>
      <c r="BN783" s="373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377"/>
      <c r="CB783" s="124">
        <v>15</v>
      </c>
      <c r="CC783" s="373"/>
      <c r="CD783" s="124"/>
      <c r="CE783" s="124"/>
      <c r="CF783" s="124"/>
      <c r="CG783" s="124"/>
      <c r="CH783" s="124"/>
      <c r="CI783" s="124"/>
      <c r="CJ783" s="124"/>
      <c r="CK783" s="124"/>
      <c r="CL783" s="280"/>
      <c r="CM783" s="124"/>
      <c r="CN783" s="124"/>
      <c r="CO783" s="377"/>
    </row>
    <row r="784" spans="1:93" ht="15.75">
      <c r="A784" s="363" t="s">
        <v>1381</v>
      </c>
      <c r="B784" s="363"/>
      <c r="C784" s="124" t="s">
        <v>1382</v>
      </c>
      <c r="D784" s="230" t="e">
        <f>F784/N784</f>
        <v>#DIV/0!</v>
      </c>
      <c r="E784" s="220">
        <f>SUM(E769:E783)</f>
        <v>0</v>
      </c>
      <c r="F784" s="220">
        <f>SUM(F769:F783)</f>
        <v>0</v>
      </c>
      <c r="G784" s="220">
        <f>SUM(G769:G783)</f>
        <v>0</v>
      </c>
      <c r="H784" s="220">
        <f>SUM(H769:H783)</f>
        <v>0</v>
      </c>
      <c r="I784" s="124"/>
      <c r="J784" s="124">
        <f>SUM(J769:J783)</f>
        <v>0</v>
      </c>
      <c r="K784" s="124">
        <f>SUM(K769:K783)</f>
        <v>0</v>
      </c>
      <c r="L784" s="225">
        <f>IF(F784=0,0,(F784/E784*100))</f>
        <v>0</v>
      </c>
      <c r="M784" s="225">
        <f>IF(K784=0,0,(K784/J784*100))</f>
        <v>0</v>
      </c>
      <c r="N784" s="124"/>
      <c r="O784" s="124"/>
      <c r="P784" s="124"/>
      <c r="Q784" s="72"/>
      <c r="R784" s="363" t="s">
        <v>1381</v>
      </c>
      <c r="S784" s="363"/>
      <c r="T784" s="124"/>
      <c r="U784" s="124"/>
      <c r="V784" s="220">
        <f>SUM(V769:V783)</f>
        <v>0</v>
      </c>
      <c r="W784" s="220">
        <f>SUM(W769:W783)</f>
        <v>0</v>
      </c>
      <c r="X784" s="220">
        <f>SUM(X769:X783)</f>
        <v>0</v>
      </c>
      <c r="Y784" s="220">
        <f>SUM(Y769:Y783)</f>
        <v>0</v>
      </c>
      <c r="Z784" s="124"/>
      <c r="AA784" s="124">
        <f>SUM(AA769:AA783)</f>
        <v>0</v>
      </c>
      <c r="AB784" s="124">
        <f>SUM(AB769:AB783)</f>
        <v>0</v>
      </c>
      <c r="AC784" s="281">
        <f>IF(W784=0,0,(W784/V784*100))</f>
        <v>0</v>
      </c>
      <c r="AD784" s="281">
        <f>IF(AB784=0,0,(AB784/AA784*100))</f>
        <v>0</v>
      </c>
      <c r="AE784" s="124"/>
      <c r="AF784" s="124"/>
      <c r="AG784" s="124"/>
      <c r="AI784" s="377" t="s">
        <v>1381</v>
      </c>
      <c r="AJ784" s="377"/>
      <c r="AK784" s="124"/>
      <c r="AL784" s="124"/>
      <c r="AM784" s="227">
        <f>SUM(AM769:AM783)</f>
        <v>0</v>
      </c>
      <c r="AN784" s="227">
        <f>SUM(AN769:AN783)</f>
        <v>0</v>
      </c>
      <c r="AO784" s="227"/>
      <c r="AP784" s="227">
        <f>SUM(AP769:AP783)</f>
        <v>0</v>
      </c>
      <c r="AQ784" s="227">
        <f>SUM(AQ769:AQ783)</f>
        <v>0</v>
      </c>
      <c r="AR784" s="225">
        <f>IF(AN784=0,0,(AN784/AM784*100))</f>
        <v>0</v>
      </c>
      <c r="AS784" s="225">
        <f>IF(AQ784=0,0,(AQ784/AP784*100))</f>
        <v>0</v>
      </c>
      <c r="AT784" s="124">
        <v>11</v>
      </c>
      <c r="AU784" s="124">
        <v>0</v>
      </c>
      <c r="AV784" s="124"/>
      <c r="AX784" s="377" t="s">
        <v>1381</v>
      </c>
      <c r="AY784" s="377"/>
      <c r="AZ784" s="124"/>
      <c r="BA784" s="124"/>
      <c r="BB784" s="124">
        <f>SUM(BB769:BB783)</f>
        <v>0</v>
      </c>
      <c r="BC784" s="124">
        <f>SUM(BC769:BC783)</f>
        <v>0</v>
      </c>
      <c r="BD784" s="124"/>
      <c r="BE784" s="124">
        <f>SUM(BE769:BE783)</f>
        <v>0</v>
      </c>
      <c r="BF784" s="124">
        <f>SUM(BF769:BF783)</f>
        <v>0</v>
      </c>
      <c r="BG784" s="270">
        <f>IF(BC784=0,0,(BC784/BB784*100))</f>
        <v>0</v>
      </c>
      <c r="BH784" s="270">
        <f>IF(BF784=0,0,(BF784/BE784*100))</f>
        <v>0</v>
      </c>
      <c r="BI784" s="124"/>
      <c r="BJ784" s="124"/>
      <c r="BK784" s="124"/>
      <c r="BM784" s="377" t="s">
        <v>1381</v>
      </c>
      <c r="BN784" s="377"/>
      <c r="BO784" s="124"/>
      <c r="BP784" s="124"/>
      <c r="BQ784" s="124">
        <f>SUM(BQ769:BQ783)</f>
        <v>0</v>
      </c>
      <c r="BR784" s="124">
        <f>SUM(BR769:BR783)</f>
        <v>0</v>
      </c>
      <c r="BS784" s="124"/>
      <c r="BT784" s="124">
        <f>SUM(BT769:BT783)</f>
        <v>0</v>
      </c>
      <c r="BU784" s="124">
        <f>SUM(BU769:BU783)</f>
        <v>0</v>
      </c>
      <c r="BV784" s="225">
        <f>IF(BR784=0,0,(BR784/BQ784*100))</f>
        <v>0</v>
      </c>
      <c r="BW784" s="225">
        <f>IF(BU784=0,0,(BU784/BT784*100))</f>
        <v>0</v>
      </c>
      <c r="BX784" s="124"/>
      <c r="BY784" s="124"/>
      <c r="BZ784" s="124"/>
      <c r="CB784" s="377" t="s">
        <v>1381</v>
      </c>
      <c r="CC784" s="377"/>
      <c r="CD784" s="124"/>
      <c r="CE784" s="124"/>
      <c r="CF784" s="124">
        <f>SUM(CF769:CF783)</f>
        <v>0</v>
      </c>
      <c r="CG784" s="124">
        <f>SUM(CG769:CG783)</f>
        <v>0</v>
      </c>
      <c r="CH784" s="124"/>
      <c r="CI784" s="124">
        <f>SUM(CI769:CI783)</f>
        <v>0</v>
      </c>
      <c r="CJ784" s="124">
        <f>SUM(CJ769:CJ783)</f>
        <v>0</v>
      </c>
      <c r="CK784" s="225">
        <f>IF(CG784=0,0,(CG784/CF784*100))</f>
        <v>0</v>
      </c>
      <c r="CL784" s="281">
        <f>IF(CJ784=0,0,(CJ784/CI784*100))</f>
        <v>0</v>
      </c>
      <c r="CM784" s="124"/>
      <c r="CN784" s="124"/>
      <c r="CO784" s="124"/>
    </row>
    <row r="785" spans="1:93" ht="15.75">
      <c r="A785" s="363" t="s">
        <v>1395</v>
      </c>
      <c r="B785" s="363"/>
      <c r="C785" s="124" t="s">
        <v>1382</v>
      </c>
      <c r="D785" s="230">
        <f>F785/N785</f>
        <v>8.2321428571428577</v>
      </c>
      <c r="E785" s="224">
        <f>E768+E752+E736+E784</f>
        <v>520</v>
      </c>
      <c r="F785" s="224">
        <f>F768+F752+F736+F784</f>
        <v>461</v>
      </c>
      <c r="G785" s="220">
        <f>G768+G752+G736+G784</f>
        <v>0</v>
      </c>
      <c r="H785" s="220">
        <f>H768+H752+H736+H784</f>
        <v>0</v>
      </c>
      <c r="I785" s="124"/>
      <c r="J785" s="220">
        <f>J768+J752+J736+J784</f>
        <v>0</v>
      </c>
      <c r="K785" s="220">
        <f>K768+K752+K736+K784</f>
        <v>0</v>
      </c>
      <c r="L785" s="225">
        <f>IF(F785=0,0,(F785/E785*100))</f>
        <v>88.653846153846146</v>
      </c>
      <c r="M785" s="225">
        <f>IF(K785=0,0,(K785/J785*100))</f>
        <v>0</v>
      </c>
      <c r="N785" s="124">
        <f>N784+N768+N752+N736</f>
        <v>56</v>
      </c>
      <c r="O785" s="124">
        <f>O784+O768+O752+O736</f>
        <v>2</v>
      </c>
      <c r="P785" s="124"/>
      <c r="Q785" s="72"/>
      <c r="R785" s="363" t="s">
        <v>1395</v>
      </c>
      <c r="S785" s="363"/>
      <c r="T785" s="124" t="s">
        <v>1382</v>
      </c>
      <c r="U785" s="230" t="e">
        <f>W785/AE785</f>
        <v>#DIV/0!</v>
      </c>
      <c r="V785" s="224">
        <f>V768+V752+V736+V784</f>
        <v>500</v>
      </c>
      <c r="W785" s="224">
        <f>W768+W752+W736+W784</f>
        <v>440</v>
      </c>
      <c r="X785" s="224">
        <f>X768+X752+X736+X784</f>
        <v>0</v>
      </c>
      <c r="Y785" s="224">
        <f>Y768+Y752+Y736+Y784</f>
        <v>0</v>
      </c>
      <c r="Z785" s="227"/>
      <c r="AA785" s="224">
        <f>AA768+AA752+AA736+AA784</f>
        <v>0</v>
      </c>
      <c r="AB785" s="224">
        <f>AB768+AB752+AB736+AB784</f>
        <v>0</v>
      </c>
      <c r="AC785" s="281">
        <f>IF(W785=0,0,(W785/V785*100))</f>
        <v>88</v>
      </c>
      <c r="AD785" s="281">
        <f>IF(AB785=0,0,(AB785/AA785*100))</f>
        <v>0</v>
      </c>
      <c r="AE785" s="124"/>
      <c r="AF785" s="124"/>
      <c r="AG785" s="124"/>
      <c r="AI785" s="377" t="s">
        <v>1395</v>
      </c>
      <c r="AJ785" s="377"/>
      <c r="AK785" s="124"/>
      <c r="AL785" s="124"/>
      <c r="AM785" s="227">
        <f>AM768+AM752+AM736+AM784</f>
        <v>0</v>
      </c>
      <c r="AN785" s="227">
        <f>AN768+AN752+AN736+AN784</f>
        <v>0</v>
      </c>
      <c r="AO785" s="227"/>
      <c r="AP785" s="227">
        <f>AP768+AP752+AP736+AP784</f>
        <v>0</v>
      </c>
      <c r="AQ785" s="227">
        <f>AQ768+AQ752+AQ736+AQ784</f>
        <v>0</v>
      </c>
      <c r="AR785" s="225">
        <f>IF(AN785=0,0,(AN785/AM785*100))</f>
        <v>0</v>
      </c>
      <c r="AS785" s="225">
        <f>IF(AQ785=0,0,(AQ785/AP785*100))</f>
        <v>0</v>
      </c>
      <c r="AT785" s="124">
        <f>AT784+AT768+AT752+AT736</f>
        <v>45</v>
      </c>
      <c r="AU785" s="124">
        <f>AU784+AU768+AU752+AU736</f>
        <v>0</v>
      </c>
      <c r="AV785" s="124"/>
      <c r="AX785" s="377" t="s">
        <v>1395</v>
      </c>
      <c r="AY785" s="377"/>
      <c r="AZ785" s="124"/>
      <c r="BA785" s="124"/>
      <c r="BB785" s="227">
        <f>BB768+BB752+BB736+BB784</f>
        <v>375</v>
      </c>
      <c r="BC785" s="227">
        <f>BC768+BC752+BC736+BC784</f>
        <v>329</v>
      </c>
      <c r="BD785" s="124"/>
      <c r="BE785" s="124">
        <f>BE768+BE752+BE736+BE784</f>
        <v>0</v>
      </c>
      <c r="BF785" s="124">
        <f>BF768+BF752+BF736+BF784</f>
        <v>0</v>
      </c>
      <c r="BG785" s="270">
        <f>IF(BC785=0,0,(BC785/BB785*100))</f>
        <v>87.733333333333334</v>
      </c>
      <c r="BH785" s="270">
        <f>IF(BF785=0,0,(BF785/BE785*100))</f>
        <v>0</v>
      </c>
      <c r="BI785" s="124"/>
      <c r="BJ785" s="124"/>
      <c r="BK785" s="124"/>
      <c r="BM785" s="363" t="s">
        <v>1395</v>
      </c>
      <c r="BN785" s="363"/>
      <c r="BO785" s="220"/>
      <c r="BP785" s="220"/>
      <c r="BQ785" s="224">
        <f>BQ768+BQ752+BQ736</f>
        <v>0</v>
      </c>
      <c r="BR785" s="224">
        <f>BR768+BR752+BR736</f>
        <v>0</v>
      </c>
      <c r="BS785" s="220"/>
      <c r="BT785" s="220">
        <f>BT768+BT752+BT736</f>
        <v>0</v>
      </c>
      <c r="BU785" s="220">
        <f>BU768+BU752+BU736</f>
        <v>0</v>
      </c>
      <c r="BV785" s="225">
        <f>IF(BR785=0,0,(BR785/BQ785*100))</f>
        <v>0</v>
      </c>
      <c r="BW785" s="225">
        <f>IF(BU785=0,0,(BU785/BT785*100))</f>
        <v>0</v>
      </c>
      <c r="BX785" s="220">
        <f>BX752+BX736+BX768</f>
        <v>0</v>
      </c>
      <c r="BY785" s="220">
        <f>BY752+BY736+BY768</f>
        <v>0</v>
      </c>
      <c r="BZ785" s="124"/>
      <c r="CB785" s="377" t="s">
        <v>1395</v>
      </c>
      <c r="CC785" s="377"/>
      <c r="CD785" s="124"/>
      <c r="CE785" s="124"/>
      <c r="CF785" s="124">
        <f>CF768+CF752+CF736</f>
        <v>0</v>
      </c>
      <c r="CG785" s="124">
        <f>CG768+CG752+CG736</f>
        <v>0</v>
      </c>
      <c r="CH785" s="124"/>
      <c r="CI785" s="124">
        <f>CI768+CI752+CI736</f>
        <v>0</v>
      </c>
      <c r="CJ785" s="124">
        <f>CJ768+CJ752+CJ736</f>
        <v>0</v>
      </c>
      <c r="CK785" s="225">
        <f>IF(CG785=0,0,(CG785/CF785*100))</f>
        <v>0</v>
      </c>
      <c r="CL785" s="281">
        <f>IF(CJ785=0,0,(CJ785/CI785*100))</f>
        <v>0</v>
      </c>
      <c r="CM785" s="124"/>
      <c r="CN785" s="124"/>
      <c r="CO785" s="124"/>
    </row>
    <row r="786" spans="1:93" ht="15.75">
      <c r="A786" s="381" t="s">
        <v>1396</v>
      </c>
      <c r="B786" s="381"/>
      <c r="C786" s="124" t="s">
        <v>1382</v>
      </c>
      <c r="D786" s="230">
        <f>F786/N786</f>
        <v>14.824175824175825</v>
      </c>
      <c r="E786" s="224">
        <f>E785+E720</f>
        <v>1894</v>
      </c>
      <c r="F786" s="224">
        <f>F785+F720</f>
        <v>1349</v>
      </c>
      <c r="G786" s="224">
        <f>G785+G720</f>
        <v>0</v>
      </c>
      <c r="H786" s="224">
        <f>H785+H720</f>
        <v>0</v>
      </c>
      <c r="I786" s="227"/>
      <c r="J786" s="227">
        <f>J785+J720</f>
        <v>0</v>
      </c>
      <c r="K786" s="227">
        <f>K785+K720</f>
        <v>0</v>
      </c>
      <c r="L786" s="225">
        <f>IF(F786=0,0,(F786/E786*100))</f>
        <v>71.224920802534314</v>
      </c>
      <c r="M786" s="225">
        <f>IF(K786=0,0,(K786/J786*100))</f>
        <v>0</v>
      </c>
      <c r="N786" s="249">
        <f>N785+N720</f>
        <v>91</v>
      </c>
      <c r="O786" s="249">
        <f>O785+O720</f>
        <v>3</v>
      </c>
      <c r="P786" s="249"/>
      <c r="Q786" s="72"/>
      <c r="R786" s="394" t="s">
        <v>1396</v>
      </c>
      <c r="S786" s="395"/>
      <c r="T786" s="124"/>
      <c r="U786" s="124"/>
      <c r="V786" s="224">
        <f t="shared" ref="V786:AB786" si="0">V785+V720</f>
        <v>1961</v>
      </c>
      <c r="W786" s="224">
        <f t="shared" si="0"/>
        <v>1787</v>
      </c>
      <c r="X786" s="224">
        <f t="shared" si="0"/>
        <v>0</v>
      </c>
      <c r="Y786" s="224">
        <f t="shared" si="0"/>
        <v>0</v>
      </c>
      <c r="Z786" s="224"/>
      <c r="AA786" s="224">
        <f t="shared" si="0"/>
        <v>0</v>
      </c>
      <c r="AB786" s="224">
        <f t="shared" si="0"/>
        <v>0</v>
      </c>
      <c r="AC786" s="281">
        <f>IF(W786=0,0,(W786/V786*100))</f>
        <v>91.126976032636406</v>
      </c>
      <c r="AD786" s="281">
        <f>IF(AB786=0,0,(AB786/AA786*100))</f>
        <v>0</v>
      </c>
      <c r="AE786" s="249"/>
      <c r="AF786" s="249"/>
      <c r="AG786" s="249"/>
      <c r="AI786" s="398" t="s">
        <v>1396</v>
      </c>
      <c r="AJ786" s="398"/>
      <c r="AK786" s="124"/>
      <c r="AL786" s="124"/>
      <c r="AM786" s="227">
        <f>AM785+AM720</f>
        <v>1306</v>
      </c>
      <c r="AN786" s="227">
        <f>AN785+AN720</f>
        <v>871</v>
      </c>
      <c r="AO786" s="227"/>
      <c r="AP786" s="227">
        <f>AP785+AP720</f>
        <v>0</v>
      </c>
      <c r="AQ786" s="227">
        <f>AQ785+AQ720</f>
        <v>0</v>
      </c>
      <c r="AR786" s="225">
        <f>IF(AN786=0,0,(AN786/AM786*100))</f>
        <v>66.692189892802446</v>
      </c>
      <c r="AS786" s="225">
        <f>IF(AQ786=0,0,(AQ786/AP786*100))</f>
        <v>0</v>
      </c>
      <c r="AT786" s="249">
        <f>AT785+AT720</f>
        <v>62</v>
      </c>
      <c r="AU786" s="249">
        <f>AU785+AU720</f>
        <v>1</v>
      </c>
      <c r="AV786" s="249"/>
      <c r="AX786" s="398" t="s">
        <v>1396</v>
      </c>
      <c r="AY786" s="398"/>
      <c r="AZ786" s="124"/>
      <c r="BA786" s="124"/>
      <c r="BB786" s="227">
        <f>BB785+BB720</f>
        <v>1801</v>
      </c>
      <c r="BC786" s="227">
        <f>BC785+BC720</f>
        <v>1626</v>
      </c>
      <c r="BD786" s="124">
        <f>BD785+BD720</f>
        <v>0</v>
      </c>
      <c r="BE786" s="124">
        <f>BE785+BE720</f>
        <v>0</v>
      </c>
      <c r="BF786" s="124">
        <f>BF785+BF720</f>
        <v>45</v>
      </c>
      <c r="BG786" s="270">
        <f>IF(BC786=0,0,(BC786/BB786*100))</f>
        <v>90.283176013325928</v>
      </c>
      <c r="BH786" s="270" t="e">
        <f>IF(BF786=0,0,(BF786/BE786*100))</f>
        <v>#DIV/0!</v>
      </c>
      <c r="BI786" s="249"/>
      <c r="BJ786" s="249"/>
      <c r="BK786" s="249"/>
      <c r="BM786" s="381" t="s">
        <v>1396</v>
      </c>
      <c r="BN786" s="381"/>
      <c r="BO786" s="220"/>
      <c r="BP786" s="220"/>
      <c r="BQ786" s="224">
        <f>BQ785+BQ720</f>
        <v>0</v>
      </c>
      <c r="BR786" s="224">
        <f>BR785+BR720</f>
        <v>0</v>
      </c>
      <c r="BS786" s="220">
        <f>BS785+BS720</f>
        <v>0</v>
      </c>
      <c r="BT786" s="220">
        <f>BT785+BT720</f>
        <v>0</v>
      </c>
      <c r="BU786" s="220">
        <f>BU785+BU720</f>
        <v>0</v>
      </c>
      <c r="BV786" s="225">
        <f>IF(BR786=0,0,(BR786/BQ786*100))</f>
        <v>0</v>
      </c>
      <c r="BW786" s="225">
        <f>IF(BU786=0,0,(BU786/BT786*100))</f>
        <v>0</v>
      </c>
      <c r="BX786" s="289">
        <f>BX785+BX720</f>
        <v>19</v>
      </c>
      <c r="BY786" s="289">
        <f>BY785+BY720</f>
        <v>0</v>
      </c>
      <c r="BZ786" s="249"/>
      <c r="CB786" s="398" t="s">
        <v>1396</v>
      </c>
      <c r="CC786" s="398"/>
      <c r="CD786" s="124"/>
      <c r="CE786" s="124"/>
      <c r="CF786" s="124">
        <f>CF785+CF720</f>
        <v>0</v>
      </c>
      <c r="CG786" s="124">
        <f>CG785+CG720</f>
        <v>0</v>
      </c>
      <c r="CH786" s="124">
        <f>CH785+CH720</f>
        <v>0</v>
      </c>
      <c r="CI786" s="124">
        <f>CI785+CI720</f>
        <v>0</v>
      </c>
      <c r="CJ786" s="124">
        <f>CJ785+CJ720</f>
        <v>0</v>
      </c>
      <c r="CK786" s="225">
        <f>IF(CG786=0,0,(CG786/CF786*100))</f>
        <v>0</v>
      </c>
      <c r="CL786" s="281">
        <f>IF(CJ786=0,0,(CJ786/CI786*100))</f>
        <v>0</v>
      </c>
      <c r="CM786" s="249"/>
      <c r="CN786" s="249"/>
      <c r="CO786" s="249"/>
    </row>
    <row r="787" spans="1:93" ht="15.75">
      <c r="A787" s="435" t="s">
        <v>1397</v>
      </c>
      <c r="B787" s="436"/>
      <c r="C787" s="436"/>
      <c r="D787" s="437"/>
      <c r="E787" s="408">
        <f>F786+K786+H786</f>
        <v>1349</v>
      </c>
      <c r="F787" s="409"/>
      <c r="G787" s="409"/>
      <c r="H787" s="409"/>
      <c r="I787" s="409"/>
      <c r="J787" s="409"/>
      <c r="K787" s="410"/>
      <c r="L787" s="411">
        <f>IF((F786+K786)=0,0,((F786+K786)/(E786+J786))*100)</f>
        <v>71.224920802534314</v>
      </c>
      <c r="M787" s="412"/>
      <c r="N787" s="249"/>
      <c r="O787" s="249"/>
      <c r="P787" s="249"/>
      <c r="Q787" s="72"/>
      <c r="R787" s="435" t="s">
        <v>1397</v>
      </c>
      <c r="S787" s="436"/>
      <c r="T787" s="436"/>
      <c r="U787" s="437"/>
      <c r="V787" s="408">
        <f>W786+AB786+Y786</f>
        <v>1787</v>
      </c>
      <c r="W787" s="409"/>
      <c r="X787" s="409"/>
      <c r="Y787" s="409"/>
      <c r="Z787" s="409"/>
      <c r="AA787" s="409"/>
      <c r="AB787" s="410"/>
      <c r="AC787" s="411">
        <f>IF((W786+AB786)=0,0,((W786+AB786)/(V786+AA786))*100)</f>
        <v>91.126976032636406</v>
      </c>
      <c r="AD787" s="412"/>
      <c r="AE787" s="249"/>
      <c r="AF787" s="249"/>
      <c r="AG787" s="249"/>
      <c r="AI787" s="435" t="s">
        <v>1397</v>
      </c>
      <c r="AJ787" s="436"/>
      <c r="AK787" s="436"/>
      <c r="AL787" s="437"/>
      <c r="AM787" s="408">
        <f>AN786+AQ786</f>
        <v>871</v>
      </c>
      <c r="AN787" s="409"/>
      <c r="AO787" s="409"/>
      <c r="AP787" s="409"/>
      <c r="AQ787" s="410"/>
      <c r="AR787" s="411">
        <f>IF((AN786+AQ786)=0,0,((AN786+AQ786)/(AM786+AP786))*100)</f>
        <v>66.692189892802446</v>
      </c>
      <c r="AS787" s="412"/>
      <c r="AT787" s="249"/>
      <c r="AU787" s="249"/>
      <c r="AV787" s="249"/>
      <c r="AX787" s="435" t="s">
        <v>1397</v>
      </c>
      <c r="AY787" s="436"/>
      <c r="AZ787" s="436"/>
      <c r="BA787" s="437"/>
      <c r="BB787" s="408">
        <f>BC786+BF786</f>
        <v>1671</v>
      </c>
      <c r="BC787" s="409"/>
      <c r="BD787" s="409"/>
      <c r="BE787" s="409"/>
      <c r="BF787" s="410"/>
      <c r="BG787" s="433">
        <f>IF((BC786+BF786)=0,0,((BC786+BF786)/(BB786+BE786))*100)</f>
        <v>92.781787895613547</v>
      </c>
      <c r="BH787" s="434"/>
      <c r="BI787" s="249"/>
      <c r="BJ787" s="249"/>
      <c r="BK787" s="249"/>
      <c r="BM787" s="435" t="s">
        <v>1397</v>
      </c>
      <c r="BN787" s="436"/>
      <c r="BO787" s="436"/>
      <c r="BP787" s="437"/>
      <c r="BQ787" s="408">
        <f>BR786+BU786</f>
        <v>0</v>
      </c>
      <c r="BR787" s="409"/>
      <c r="BS787" s="409"/>
      <c r="BT787" s="409"/>
      <c r="BU787" s="410"/>
      <c r="BV787" s="411">
        <f>IF((BR786+BU786)=0,0,((BR786+BU786)/(BQ786+BT786))*100)</f>
        <v>0</v>
      </c>
      <c r="BW787" s="412"/>
      <c r="BX787" s="249"/>
      <c r="BY787" s="249"/>
      <c r="BZ787" s="249"/>
      <c r="CB787" s="435" t="s">
        <v>1397</v>
      </c>
      <c r="CC787" s="436"/>
      <c r="CD787" s="436"/>
      <c r="CE787" s="437"/>
      <c r="CF787" s="389">
        <f>CG786+CJ786</f>
        <v>0</v>
      </c>
      <c r="CG787" s="390"/>
      <c r="CH787" s="390"/>
      <c r="CI787" s="390"/>
      <c r="CJ787" s="391"/>
      <c r="CK787" s="411">
        <f>IF((CG786+CJ786)=0,0,((CG786+CJ786)/(CF786+CI786))*100)</f>
        <v>0</v>
      </c>
      <c r="CL787" s="412"/>
      <c r="CM787" s="249"/>
      <c r="CN787" s="249"/>
      <c r="CO787" s="249"/>
    </row>
    <row r="788" spans="1:93">
      <c r="A788" s="443" t="s">
        <v>1477</v>
      </c>
      <c r="B788" s="443"/>
      <c r="C788" s="443"/>
      <c r="D788" s="443"/>
      <c r="E788" s="443"/>
      <c r="F788" s="443"/>
      <c r="G788" s="443"/>
      <c r="H788" s="443"/>
      <c r="I788" s="443"/>
      <c r="J788" s="443"/>
      <c r="K788" s="443"/>
      <c r="L788" s="443"/>
      <c r="M788" s="443"/>
      <c r="N788" s="443"/>
      <c r="O788" s="443"/>
      <c r="P788" s="443"/>
      <c r="R788" s="418" t="s">
        <v>1484</v>
      </c>
      <c r="S788" s="418"/>
      <c r="T788" s="418"/>
      <c r="U788" s="418"/>
      <c r="V788" s="418"/>
      <c r="W788" s="418"/>
      <c r="X788" s="418"/>
      <c r="Y788" s="418"/>
      <c r="Z788" s="418"/>
      <c r="AA788" s="418"/>
      <c r="AB788" s="418"/>
      <c r="AC788" s="418"/>
      <c r="AD788" s="418"/>
      <c r="AE788" s="418"/>
      <c r="AF788" s="418"/>
      <c r="AG788" s="418"/>
      <c r="AI788" s="418" t="s">
        <v>1490</v>
      </c>
      <c r="AJ788" s="418"/>
      <c r="AK788" s="418"/>
      <c r="AL788" s="418"/>
      <c r="AM788" s="418"/>
      <c r="AN788" s="418"/>
      <c r="AO788" s="418"/>
      <c r="AP788" s="418"/>
      <c r="AQ788" s="418"/>
      <c r="AR788" s="418"/>
      <c r="AS788" s="418"/>
      <c r="AT788" s="418"/>
      <c r="AU788" s="418"/>
      <c r="AV788" s="418"/>
      <c r="AX788" s="418" t="s">
        <v>1495</v>
      </c>
      <c r="AY788" s="418"/>
      <c r="AZ788" s="418"/>
      <c r="BA788" s="418"/>
      <c r="BB788" s="418"/>
      <c r="BC788" s="418"/>
      <c r="BD788" s="418"/>
      <c r="BE788" s="418"/>
      <c r="BF788" s="418"/>
      <c r="BG788" s="418"/>
      <c r="BH788" s="418"/>
      <c r="BI788" s="418"/>
      <c r="BJ788" s="418"/>
      <c r="BK788" s="418"/>
      <c r="BM788" s="418"/>
      <c r="BN788" s="418"/>
      <c r="BO788" s="418"/>
      <c r="BP788" s="418"/>
      <c r="BQ788" s="418"/>
      <c r="BR788" s="418"/>
      <c r="BS788" s="418"/>
      <c r="BT788" s="418"/>
      <c r="BU788" s="418"/>
      <c r="BV788" s="418"/>
      <c r="BW788" s="418"/>
      <c r="BX788" s="418"/>
      <c r="BY788" s="418"/>
      <c r="BZ788" s="418"/>
      <c r="CB788" s="418" t="s">
        <v>1414</v>
      </c>
      <c r="CC788" s="418"/>
      <c r="CD788" s="418"/>
      <c r="CE788" s="418"/>
      <c r="CF788" s="418"/>
      <c r="CG788" s="418"/>
      <c r="CH788" s="418"/>
      <c r="CI788" s="418"/>
      <c r="CJ788" s="418"/>
      <c r="CK788" s="418"/>
      <c r="CL788" s="418"/>
      <c r="CM788" s="418"/>
      <c r="CN788" s="418"/>
      <c r="CO788" s="418"/>
    </row>
    <row r="789" spans="1:93" ht="15.75">
      <c r="A789" s="250"/>
      <c r="B789" s="251"/>
      <c r="C789" s="252"/>
      <c r="D789" s="253"/>
      <c r="E789" s="254"/>
      <c r="F789" s="252"/>
      <c r="G789" s="252"/>
      <c r="H789" s="252"/>
      <c r="I789" s="252"/>
      <c r="J789" s="255"/>
      <c r="K789" s="256"/>
      <c r="L789" s="257"/>
      <c r="M789" s="419" t="s">
        <v>1402</v>
      </c>
      <c r="N789" s="419"/>
      <c r="O789" s="419"/>
      <c r="P789" s="419"/>
      <c r="R789" s="250"/>
      <c r="S789" s="251"/>
      <c r="T789" s="252"/>
      <c r="U789" s="253"/>
      <c r="V789" s="254"/>
      <c r="W789" s="252"/>
      <c r="X789" s="252"/>
      <c r="Y789" s="252"/>
      <c r="Z789" s="252"/>
      <c r="AA789" s="255"/>
      <c r="AB789" s="256"/>
      <c r="AC789" s="257"/>
      <c r="AD789" s="419" t="s">
        <v>1402</v>
      </c>
      <c r="AE789" s="419"/>
      <c r="AF789" s="419"/>
      <c r="AG789" s="419"/>
      <c r="AI789" s="250"/>
      <c r="AJ789" s="251"/>
      <c r="AK789" s="252"/>
      <c r="AL789" s="253"/>
      <c r="AM789" s="254"/>
      <c r="AN789" s="252"/>
      <c r="AO789" s="252"/>
      <c r="AP789" s="255"/>
      <c r="AQ789" s="256"/>
      <c r="AR789" s="257"/>
      <c r="AS789" s="419" t="s">
        <v>1402</v>
      </c>
      <c r="AT789" s="419"/>
      <c r="AU789" s="419"/>
      <c r="AV789" s="419"/>
      <c r="AX789" s="250"/>
      <c r="AY789" s="251"/>
      <c r="AZ789" s="252"/>
      <c r="BA789" s="253"/>
      <c r="BB789" s="254"/>
      <c r="BC789" s="252"/>
      <c r="BD789" s="252"/>
      <c r="BE789" s="255"/>
      <c r="BF789" s="256"/>
      <c r="BG789" s="257"/>
      <c r="BH789" s="419" t="s">
        <v>1402</v>
      </c>
      <c r="BI789" s="419"/>
      <c r="BJ789" s="419"/>
      <c r="BK789" s="419"/>
      <c r="BM789" s="250"/>
      <c r="BN789" s="251"/>
      <c r="BO789" s="252"/>
      <c r="BP789" s="253"/>
      <c r="BQ789" s="254"/>
      <c r="BR789" s="252"/>
      <c r="BS789" s="252"/>
      <c r="BT789" s="255"/>
      <c r="BU789" s="256"/>
      <c r="BV789" s="257"/>
      <c r="BW789" s="419" t="s">
        <v>1402</v>
      </c>
      <c r="BX789" s="419"/>
      <c r="BY789" s="419"/>
      <c r="BZ789" s="419"/>
      <c r="CB789" s="250"/>
      <c r="CC789" s="251"/>
      <c r="CD789" s="252"/>
      <c r="CE789" s="253"/>
      <c r="CF789" s="254"/>
      <c r="CG789" s="252"/>
      <c r="CH789" s="252"/>
      <c r="CI789" s="255"/>
      <c r="CJ789" s="256"/>
      <c r="CK789" s="257"/>
      <c r="CL789" s="419" t="s">
        <v>1402</v>
      </c>
      <c r="CM789" s="419"/>
      <c r="CN789" s="419"/>
      <c r="CO789" s="419"/>
    </row>
    <row r="790" spans="1:93" ht="15.75">
      <c r="A790" s="250"/>
      <c r="B790" s="251"/>
      <c r="C790" s="252"/>
      <c r="D790" s="252"/>
      <c r="E790" s="254"/>
      <c r="F790" s="252"/>
      <c r="G790" s="252"/>
      <c r="H790" s="252"/>
      <c r="I790" s="252"/>
      <c r="J790" s="255"/>
      <c r="K790" s="256"/>
      <c r="L790" s="257"/>
      <c r="M790" s="254"/>
      <c r="N790" s="252"/>
      <c r="O790" s="252"/>
      <c r="P790" s="258"/>
      <c r="R790" s="250"/>
      <c r="S790" s="251"/>
      <c r="T790" s="252"/>
      <c r="U790" s="252"/>
      <c r="V790" s="254"/>
      <c r="W790" s="252"/>
      <c r="X790" s="252"/>
      <c r="Y790" s="252"/>
      <c r="Z790" s="252"/>
      <c r="AA790" s="255"/>
      <c r="AB790" s="256"/>
      <c r="AC790" s="257"/>
      <c r="AD790" s="254"/>
      <c r="AE790" s="252"/>
      <c r="AF790" s="252"/>
      <c r="AG790" s="258"/>
      <c r="AI790" s="250"/>
      <c r="AJ790" s="251"/>
      <c r="AK790" s="252"/>
      <c r="AL790" s="252"/>
      <c r="AM790" s="254"/>
      <c r="AN790" s="252"/>
      <c r="AO790" s="252"/>
      <c r="AP790" s="255"/>
      <c r="AQ790" s="256"/>
      <c r="AR790" s="257"/>
      <c r="AS790" s="254"/>
      <c r="AT790" s="252"/>
      <c r="AU790" s="252"/>
      <c r="AV790" s="258"/>
      <c r="AX790" s="250"/>
      <c r="AY790" s="251"/>
      <c r="AZ790" s="252"/>
      <c r="BA790" s="252"/>
      <c r="BB790" s="254"/>
      <c r="BC790" s="252"/>
      <c r="BD790" s="252"/>
      <c r="BE790" s="255"/>
      <c r="BF790" s="256"/>
      <c r="BG790" s="257"/>
      <c r="BH790" s="254"/>
      <c r="BI790" s="252"/>
      <c r="BJ790" s="252"/>
      <c r="BK790" s="258"/>
      <c r="BM790" s="250"/>
      <c r="BN790" s="251"/>
      <c r="BO790" s="252"/>
      <c r="BP790" s="252"/>
      <c r="BQ790" s="254"/>
      <c r="BR790" s="252"/>
      <c r="BS790" s="252"/>
      <c r="BT790" s="255"/>
      <c r="BU790" s="256"/>
      <c r="BV790" s="257"/>
      <c r="BW790" s="254"/>
      <c r="BX790" s="252"/>
      <c r="BY790" s="252"/>
      <c r="BZ790" s="258"/>
      <c r="CB790" s="250"/>
      <c r="CC790" s="251"/>
      <c r="CD790" s="252"/>
      <c r="CE790" s="252"/>
      <c r="CF790" s="254"/>
      <c r="CG790" s="252"/>
      <c r="CH790" s="252"/>
      <c r="CI790" s="255"/>
      <c r="CJ790" s="256"/>
      <c r="CK790" s="257"/>
      <c r="CL790" s="254"/>
      <c r="CM790" s="252"/>
      <c r="CN790" s="252"/>
      <c r="CO790" s="258"/>
    </row>
    <row r="791" spans="1:93" ht="15.75">
      <c r="A791" s="250"/>
      <c r="B791" s="259"/>
      <c r="C791" s="260"/>
      <c r="D791" s="260"/>
      <c r="E791" s="261"/>
      <c r="F791" s="262"/>
      <c r="G791" s="262"/>
      <c r="H791" s="262"/>
      <c r="I791" s="260"/>
      <c r="J791" s="255"/>
      <c r="K791" s="263"/>
      <c r="L791" s="264"/>
      <c r="M791" s="265"/>
      <c r="N791" s="260"/>
      <c r="O791" s="260"/>
      <c r="P791" s="266"/>
      <c r="R791" s="250"/>
      <c r="S791" s="259"/>
      <c r="T791" s="260"/>
      <c r="U791" s="260"/>
      <c r="V791" s="261"/>
      <c r="W791" s="262"/>
      <c r="X791" s="262"/>
      <c r="Y791" s="262"/>
      <c r="Z791" s="260"/>
      <c r="AA791" s="255"/>
      <c r="AB791" s="263"/>
      <c r="AC791" s="264"/>
      <c r="AD791" s="265"/>
      <c r="AE791" s="260"/>
      <c r="AF791" s="260"/>
      <c r="AG791" s="266"/>
      <c r="AI791" s="250"/>
      <c r="AJ791" s="259"/>
      <c r="AK791" s="260"/>
      <c r="AL791" s="260"/>
      <c r="AM791" s="261"/>
      <c r="AN791" s="262"/>
      <c r="AO791" s="260"/>
      <c r="AP791" s="255"/>
      <c r="AQ791" s="263"/>
      <c r="AR791" s="264"/>
      <c r="AS791" s="265"/>
      <c r="AT791" s="260"/>
      <c r="AU791" s="260"/>
      <c r="AV791" s="266"/>
      <c r="AX791" s="250"/>
      <c r="AY791" s="259"/>
      <c r="AZ791" s="260"/>
      <c r="BA791" s="260"/>
      <c r="BB791" s="261"/>
      <c r="BC791" s="262"/>
      <c r="BD791" s="260"/>
      <c r="BE791" s="255"/>
      <c r="BF791" s="263"/>
      <c r="BG791" s="264"/>
      <c r="BH791" s="265"/>
      <c r="BI791" s="260"/>
      <c r="BJ791" s="260"/>
      <c r="BK791" s="266"/>
      <c r="BM791" s="250"/>
      <c r="BN791" s="259"/>
      <c r="BO791" s="260"/>
      <c r="BP791" s="260"/>
      <c r="BQ791" s="261"/>
      <c r="BR791" s="262"/>
      <c r="BS791" s="260"/>
      <c r="BT791" s="255"/>
      <c r="BU791" s="263"/>
      <c r="BV791" s="264"/>
      <c r="BW791" s="265"/>
      <c r="BX791" s="260"/>
      <c r="BY791" s="260"/>
      <c r="BZ791" s="266"/>
      <c r="CB791" s="250"/>
      <c r="CC791" s="259"/>
      <c r="CD791" s="260"/>
      <c r="CE791" s="260"/>
      <c r="CF791" s="261"/>
      <c r="CG791" s="262"/>
      <c r="CH791" s="260"/>
      <c r="CI791" s="255"/>
      <c r="CJ791" s="263"/>
      <c r="CK791" s="264"/>
      <c r="CL791" s="265"/>
      <c r="CM791" s="260"/>
      <c r="CN791" s="260"/>
      <c r="CO791" s="266"/>
    </row>
    <row r="792" spans="1:93" ht="15.75">
      <c r="A792" s="250"/>
      <c r="B792" s="420" t="s">
        <v>1359</v>
      </c>
      <c r="C792" s="421"/>
      <c r="D792" s="421"/>
      <c r="E792" s="422" t="s">
        <v>1358</v>
      </c>
      <c r="F792" s="422"/>
      <c r="G792" s="422"/>
      <c r="H792" s="422"/>
      <c r="I792" s="422"/>
      <c r="J792" s="422"/>
      <c r="K792" s="422"/>
      <c r="L792" s="422"/>
      <c r="M792" s="423" t="s">
        <v>1360</v>
      </c>
      <c r="N792" s="423"/>
      <c r="O792" s="423"/>
      <c r="P792" s="423"/>
      <c r="R792" s="250"/>
      <c r="S792" s="420" t="s">
        <v>1359</v>
      </c>
      <c r="T792" s="421"/>
      <c r="U792" s="421"/>
      <c r="V792" s="422" t="s">
        <v>1358</v>
      </c>
      <c r="W792" s="422"/>
      <c r="X792" s="422"/>
      <c r="Y792" s="422"/>
      <c r="Z792" s="422"/>
      <c r="AA792" s="422"/>
      <c r="AB792" s="422"/>
      <c r="AC792" s="422"/>
      <c r="AD792" s="423" t="s">
        <v>1360</v>
      </c>
      <c r="AE792" s="423"/>
      <c r="AF792" s="423"/>
      <c r="AG792" s="423"/>
      <c r="AI792" s="250"/>
      <c r="AJ792" s="420" t="s">
        <v>1359</v>
      </c>
      <c r="AK792" s="421"/>
      <c r="AL792" s="421"/>
      <c r="AM792" s="422" t="s">
        <v>1358</v>
      </c>
      <c r="AN792" s="422"/>
      <c r="AO792" s="422"/>
      <c r="AP792" s="422"/>
      <c r="AQ792" s="422"/>
      <c r="AR792" s="422"/>
      <c r="AS792" s="423" t="s">
        <v>1360</v>
      </c>
      <c r="AT792" s="423"/>
      <c r="AU792" s="423"/>
      <c r="AV792" s="423"/>
      <c r="AX792" s="250"/>
      <c r="AY792" s="420" t="s">
        <v>1359</v>
      </c>
      <c r="AZ792" s="421"/>
      <c r="BA792" s="421"/>
      <c r="BB792" s="422" t="s">
        <v>1358</v>
      </c>
      <c r="BC792" s="422"/>
      <c r="BD792" s="422"/>
      <c r="BE792" s="422"/>
      <c r="BF792" s="422"/>
      <c r="BG792" s="422"/>
      <c r="BH792" s="423" t="s">
        <v>1360</v>
      </c>
      <c r="BI792" s="423"/>
      <c r="BJ792" s="423"/>
      <c r="BK792" s="423"/>
      <c r="BM792" s="250"/>
      <c r="BN792" s="420" t="s">
        <v>1359</v>
      </c>
      <c r="BO792" s="421"/>
      <c r="BP792" s="421"/>
      <c r="BQ792" s="422" t="s">
        <v>1358</v>
      </c>
      <c r="BR792" s="422"/>
      <c r="BS792" s="422"/>
      <c r="BT792" s="422"/>
      <c r="BU792" s="422"/>
      <c r="BV792" s="422"/>
      <c r="BW792" s="423" t="s">
        <v>1360</v>
      </c>
      <c r="BX792" s="423"/>
      <c r="BY792" s="423"/>
      <c r="BZ792" s="423"/>
      <c r="CB792" s="250"/>
      <c r="CC792" s="420" t="s">
        <v>1359</v>
      </c>
      <c r="CD792" s="421"/>
      <c r="CE792" s="421"/>
      <c r="CF792" s="422" t="s">
        <v>1358</v>
      </c>
      <c r="CG792" s="422"/>
      <c r="CH792" s="422"/>
      <c r="CI792" s="422"/>
      <c r="CJ792" s="422"/>
      <c r="CK792" s="422"/>
      <c r="CL792" s="423" t="s">
        <v>1360</v>
      </c>
      <c r="CM792" s="423"/>
      <c r="CN792" s="423"/>
      <c r="CO792" s="423"/>
    </row>
    <row r="793" spans="1:93" ht="16.5" thickBot="1">
      <c r="A793" s="267"/>
      <c r="B793" s="424" t="s">
        <v>1403</v>
      </c>
      <c r="C793" s="425"/>
      <c r="D793" s="425"/>
      <c r="E793" s="426" t="s">
        <v>1361</v>
      </c>
      <c r="F793" s="426"/>
      <c r="G793" s="426"/>
      <c r="H793" s="426"/>
      <c r="I793" s="426"/>
      <c r="J793" s="426"/>
      <c r="K793" s="426"/>
      <c r="L793" s="426"/>
      <c r="M793" s="427" t="s">
        <v>1363</v>
      </c>
      <c r="N793" s="427"/>
      <c r="O793" s="427"/>
      <c r="P793" s="427"/>
      <c r="R793" s="267"/>
      <c r="S793" s="424" t="s">
        <v>1403</v>
      </c>
      <c r="T793" s="425"/>
      <c r="U793" s="425"/>
      <c r="V793" s="426" t="s">
        <v>1361</v>
      </c>
      <c r="W793" s="426"/>
      <c r="X793" s="426"/>
      <c r="Y793" s="426"/>
      <c r="Z793" s="426"/>
      <c r="AA793" s="426"/>
      <c r="AB793" s="426"/>
      <c r="AC793" s="426"/>
      <c r="AD793" s="427" t="s">
        <v>1363</v>
      </c>
      <c r="AE793" s="427"/>
      <c r="AF793" s="427"/>
      <c r="AG793" s="427"/>
      <c r="AI793" s="267"/>
      <c r="AJ793" s="424" t="s">
        <v>1403</v>
      </c>
      <c r="AK793" s="425"/>
      <c r="AL793" s="425"/>
      <c r="AM793" s="426" t="s">
        <v>1361</v>
      </c>
      <c r="AN793" s="426"/>
      <c r="AO793" s="426"/>
      <c r="AP793" s="426"/>
      <c r="AQ793" s="426"/>
      <c r="AR793" s="426"/>
      <c r="AS793" s="427" t="s">
        <v>1363</v>
      </c>
      <c r="AT793" s="427"/>
      <c r="AU793" s="427"/>
      <c r="AV793" s="427"/>
      <c r="AX793" s="267"/>
      <c r="AY793" s="424" t="s">
        <v>1403</v>
      </c>
      <c r="AZ793" s="425"/>
      <c r="BA793" s="425"/>
      <c r="BB793" s="426" t="s">
        <v>1361</v>
      </c>
      <c r="BC793" s="426"/>
      <c r="BD793" s="426"/>
      <c r="BE793" s="426"/>
      <c r="BF793" s="426"/>
      <c r="BG793" s="426"/>
      <c r="BH793" s="427" t="s">
        <v>1363</v>
      </c>
      <c r="BI793" s="427"/>
      <c r="BJ793" s="427"/>
      <c r="BK793" s="427"/>
      <c r="BM793" s="267"/>
      <c r="BN793" s="424" t="s">
        <v>1403</v>
      </c>
      <c r="BO793" s="425"/>
      <c r="BP793" s="425"/>
      <c r="BQ793" s="426" t="s">
        <v>1361</v>
      </c>
      <c r="BR793" s="426"/>
      <c r="BS793" s="426"/>
      <c r="BT793" s="426"/>
      <c r="BU793" s="426"/>
      <c r="BV793" s="426"/>
      <c r="BW793" s="427" t="s">
        <v>1363</v>
      </c>
      <c r="BX793" s="427"/>
      <c r="BY793" s="427"/>
      <c r="BZ793" s="427"/>
      <c r="CB793" s="267"/>
      <c r="CC793" s="424" t="s">
        <v>1403</v>
      </c>
      <c r="CD793" s="425"/>
      <c r="CE793" s="425"/>
      <c r="CF793" s="426" t="s">
        <v>1361</v>
      </c>
      <c r="CG793" s="426"/>
      <c r="CH793" s="426"/>
      <c r="CI793" s="426"/>
      <c r="CJ793" s="426"/>
      <c r="CK793" s="426"/>
      <c r="CL793" s="427" t="s">
        <v>1363</v>
      </c>
      <c r="CM793" s="427"/>
      <c r="CN793" s="427"/>
      <c r="CO793" s="427"/>
    </row>
    <row r="794" spans="1:93" ht="15.75" thickTop="1"/>
    <row r="797" spans="1:93" ht="15.75">
      <c r="A797" s="206" t="s">
        <v>1365</v>
      </c>
      <c r="R797" s="206" t="s">
        <v>1365</v>
      </c>
      <c r="AI797" s="206" t="s">
        <v>1365</v>
      </c>
      <c r="AX797" s="206"/>
      <c r="AY797" s="295"/>
      <c r="AZ797" s="295"/>
      <c r="BA797" s="295"/>
      <c r="BB797" s="295"/>
      <c r="BC797" s="295"/>
      <c r="BD797" s="295"/>
      <c r="BE797" s="295"/>
      <c r="BF797" s="295"/>
      <c r="BG797" s="295"/>
      <c r="BH797" s="295"/>
      <c r="BI797" s="295"/>
      <c r="BJ797" s="295"/>
      <c r="BK797" s="295"/>
      <c r="BL797" s="295"/>
      <c r="BM797" s="206"/>
      <c r="BN797" s="295"/>
      <c r="BO797" s="295"/>
      <c r="BP797" s="295"/>
      <c r="BQ797" s="295"/>
      <c r="BR797" s="295"/>
      <c r="BS797" s="295"/>
      <c r="BT797" s="295"/>
      <c r="BU797" s="295"/>
      <c r="BV797" s="295"/>
      <c r="BW797" s="295"/>
      <c r="BX797" s="295"/>
      <c r="BY797" s="295"/>
      <c r="BZ797" s="295"/>
      <c r="CA797" s="295"/>
      <c r="CB797" s="206"/>
      <c r="CC797" s="295"/>
      <c r="CD797" s="295"/>
      <c r="CE797" s="295"/>
      <c r="CF797" s="295"/>
      <c r="CG797" s="295"/>
      <c r="CH797" s="295"/>
      <c r="CI797" s="295"/>
      <c r="CJ797" s="295"/>
      <c r="CK797" s="295"/>
      <c r="CL797" s="295"/>
      <c r="CM797" s="295"/>
      <c r="CN797" s="295"/>
      <c r="CO797" s="295"/>
    </row>
    <row r="798" spans="1:93" ht="15.75">
      <c r="A798" s="206" t="s">
        <v>1366</v>
      </c>
      <c r="R798" s="206" t="s">
        <v>1366</v>
      </c>
      <c r="AI798" s="206" t="s">
        <v>1366</v>
      </c>
      <c r="AX798" s="206"/>
      <c r="AY798" s="295"/>
      <c r="AZ798" s="295"/>
      <c r="BA798" s="295"/>
      <c r="BB798" s="295"/>
      <c r="BC798" s="295"/>
      <c r="BD798" s="295"/>
      <c r="BE798" s="295"/>
      <c r="BF798" s="295"/>
      <c r="BG798" s="295"/>
      <c r="BH798" s="295"/>
      <c r="BI798" s="295"/>
      <c r="BJ798" s="295"/>
      <c r="BK798" s="295"/>
      <c r="BL798" s="295"/>
      <c r="BM798" s="206"/>
      <c r="BN798" s="295"/>
      <c r="BO798" s="295"/>
      <c r="BP798" s="295"/>
      <c r="BQ798" s="295"/>
      <c r="BR798" s="295"/>
      <c r="BS798" s="295"/>
      <c r="BT798" s="295"/>
      <c r="BU798" s="295"/>
      <c r="BV798" s="295"/>
      <c r="BW798" s="295"/>
      <c r="BX798" s="295"/>
      <c r="BY798" s="295"/>
      <c r="BZ798" s="295"/>
      <c r="CA798" s="295"/>
      <c r="CB798" s="206"/>
      <c r="CC798" s="295"/>
      <c r="CD798" s="295"/>
      <c r="CE798" s="295"/>
      <c r="CF798" s="295"/>
      <c r="CG798" s="295"/>
      <c r="CH798" s="295"/>
      <c r="CI798" s="295"/>
      <c r="CJ798" s="295"/>
      <c r="CK798" s="295"/>
      <c r="CL798" s="295"/>
      <c r="CM798" s="295"/>
      <c r="CN798" s="295"/>
      <c r="CO798" s="295"/>
    </row>
    <row r="799" spans="1:93" ht="15.75" thickBot="1">
      <c r="AX799" s="295"/>
      <c r="AY799" s="295"/>
      <c r="AZ799" s="295"/>
      <c r="BA799" s="295"/>
      <c r="BB799" s="295"/>
      <c r="BC799" s="295"/>
      <c r="BD799" s="295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5"/>
      <c r="BO799" s="295"/>
      <c r="BP799" s="295"/>
      <c r="BQ799" s="295"/>
      <c r="BR799" s="295"/>
      <c r="BS799" s="295"/>
      <c r="BT799" s="295"/>
      <c r="BU799" s="295"/>
      <c r="BV799" s="295"/>
      <c r="BW799" s="295"/>
      <c r="BX799" s="295"/>
      <c r="BY799" s="295"/>
      <c r="BZ799" s="295"/>
      <c r="CA799" s="295"/>
      <c r="CB799" s="295"/>
      <c r="CC799" s="295"/>
      <c r="CD799" s="295"/>
      <c r="CE799" s="295"/>
      <c r="CF799" s="295"/>
      <c r="CG799" s="295"/>
      <c r="CH799" s="295"/>
      <c r="CI799" s="295"/>
      <c r="CJ799" s="295"/>
      <c r="CK799" s="295"/>
      <c r="CL799" s="295"/>
      <c r="CM799" s="295"/>
      <c r="CN799" s="295"/>
      <c r="CO799" s="295"/>
    </row>
    <row r="800" spans="1:93" ht="16.5" thickTop="1">
      <c r="C800" s="207" t="s">
        <v>1367</v>
      </c>
      <c r="D800" s="208"/>
      <c r="E800" s="208">
        <v>18</v>
      </c>
      <c r="F800" s="209"/>
      <c r="G800" s="208"/>
      <c r="H800" s="210"/>
      <c r="I800" s="211"/>
      <c r="J800" s="211"/>
      <c r="K800" s="466"/>
      <c r="L800" s="466"/>
      <c r="M800" s="466"/>
      <c r="N800" s="467"/>
      <c r="T800" s="207" t="s">
        <v>1367</v>
      </c>
      <c r="U800" s="208"/>
      <c r="V800" s="208">
        <v>19</v>
      </c>
      <c r="W800" s="209"/>
      <c r="X800" s="209"/>
      <c r="Y800" s="209"/>
      <c r="Z800" s="208"/>
      <c r="AA800" s="210"/>
      <c r="AB800" s="211"/>
      <c r="AC800" s="211"/>
      <c r="AD800" s="211"/>
      <c r="AE800" s="212"/>
      <c r="AK800" s="207" t="s">
        <v>1367</v>
      </c>
      <c r="AL800" s="208"/>
      <c r="AM800" s="208">
        <v>20</v>
      </c>
      <c r="AN800" s="209"/>
      <c r="AO800" s="208"/>
      <c r="AP800" s="210"/>
      <c r="AQ800" s="211"/>
      <c r="AR800" s="211"/>
      <c r="AS800" s="211"/>
      <c r="AT800" s="212"/>
      <c r="AX800" s="295"/>
      <c r="AY800" s="295"/>
      <c r="AZ800" s="260"/>
      <c r="BA800" s="296"/>
      <c r="BB800" s="296"/>
      <c r="BC800" s="297"/>
      <c r="BD800" s="296"/>
      <c r="BE800" s="298"/>
      <c r="BF800" s="299"/>
      <c r="BG800" s="299"/>
      <c r="BH800" s="299"/>
      <c r="BI800" s="299"/>
      <c r="BJ800" s="295"/>
      <c r="BK800" s="295"/>
      <c r="BL800" s="295"/>
      <c r="BM800" s="295"/>
      <c r="BN800" s="295"/>
      <c r="BO800" s="260"/>
      <c r="BP800" s="296"/>
      <c r="BQ800" s="296"/>
      <c r="BR800" s="297"/>
      <c r="BS800" s="296"/>
      <c r="BT800" s="298"/>
      <c r="BU800" s="299"/>
      <c r="BV800" s="299"/>
      <c r="BW800" s="299"/>
      <c r="BX800" s="299"/>
      <c r="BY800" s="295"/>
      <c r="BZ800" s="295"/>
      <c r="CA800" s="295"/>
      <c r="CB800" s="295"/>
      <c r="CC800" s="295"/>
      <c r="CD800" s="260"/>
      <c r="CE800" s="296"/>
      <c r="CF800" s="296"/>
      <c r="CG800" s="297"/>
      <c r="CH800" s="296"/>
      <c r="CI800" s="298"/>
      <c r="CJ800" s="299"/>
      <c r="CK800" s="299"/>
      <c r="CL800" s="299"/>
      <c r="CM800" s="299"/>
      <c r="CN800" s="295"/>
      <c r="CO800" s="295"/>
    </row>
    <row r="801" spans="1:93" ht="16.5" thickBot="1">
      <c r="C801" s="213" t="s">
        <v>1368</v>
      </c>
      <c r="D801" s="214"/>
      <c r="E801" s="214" t="s">
        <v>1495</v>
      </c>
      <c r="F801" s="215"/>
      <c r="G801" s="214"/>
      <c r="H801" s="216"/>
      <c r="I801" s="217"/>
      <c r="J801" s="217"/>
      <c r="K801" s="468"/>
      <c r="L801" s="468"/>
      <c r="M801" s="468"/>
      <c r="N801" s="469"/>
      <c r="T801" s="213" t="s">
        <v>1368</v>
      </c>
      <c r="U801" s="214"/>
      <c r="V801" s="214" t="s">
        <v>1506</v>
      </c>
      <c r="W801" s="215"/>
      <c r="X801" s="215"/>
      <c r="Y801" s="215"/>
      <c r="Z801" s="214"/>
      <c r="AA801" s="216"/>
      <c r="AB801" s="217"/>
      <c r="AC801" s="217"/>
      <c r="AD801" s="217"/>
      <c r="AE801" s="218"/>
      <c r="AK801" s="213" t="s">
        <v>1368</v>
      </c>
      <c r="AL801" s="214"/>
      <c r="AM801" s="214" t="s">
        <v>1511</v>
      </c>
      <c r="AN801" s="215"/>
      <c r="AO801" s="214"/>
      <c r="AP801" s="216"/>
      <c r="AQ801" s="217"/>
      <c r="AR801" s="217"/>
      <c r="AS801" s="217"/>
      <c r="AT801" s="218"/>
      <c r="AX801" s="295"/>
      <c r="AY801" s="295"/>
      <c r="AZ801" s="260"/>
      <c r="BA801" s="300"/>
      <c r="BB801" s="300"/>
      <c r="BC801" s="297"/>
      <c r="BD801" s="300"/>
      <c r="BE801" s="298"/>
      <c r="BF801" s="299"/>
      <c r="BG801" s="299"/>
      <c r="BH801" s="299"/>
      <c r="BI801" s="299"/>
      <c r="BJ801" s="295"/>
      <c r="BK801" s="295"/>
      <c r="BL801" s="295"/>
      <c r="BM801" s="295"/>
      <c r="BN801" s="295"/>
      <c r="BO801" s="260"/>
      <c r="BP801" s="300"/>
      <c r="BQ801" s="300"/>
      <c r="BR801" s="297"/>
      <c r="BS801" s="300"/>
      <c r="BT801" s="298"/>
      <c r="BU801" s="299"/>
      <c r="BV801" s="299"/>
      <c r="BW801" s="299"/>
      <c r="BX801" s="299"/>
      <c r="BY801" s="295"/>
      <c r="BZ801" s="295"/>
      <c r="CA801" s="295"/>
      <c r="CB801" s="295"/>
      <c r="CC801" s="295"/>
      <c r="CD801" s="260"/>
      <c r="CE801" s="300"/>
      <c r="CF801" s="300"/>
      <c r="CG801" s="297"/>
      <c r="CH801" s="300"/>
      <c r="CI801" s="298"/>
      <c r="CJ801" s="299"/>
      <c r="CK801" s="299"/>
      <c r="CL801" s="299"/>
      <c r="CM801" s="299"/>
      <c r="CN801" s="295"/>
      <c r="CO801" s="295"/>
    </row>
    <row r="802" spans="1:93" ht="15.75" thickTop="1">
      <c r="C802" s="358" t="s">
        <v>1374</v>
      </c>
      <c r="D802" s="358"/>
      <c r="E802" s="358"/>
      <c r="F802" s="358"/>
      <c r="G802" s="358"/>
      <c r="H802" s="358"/>
      <c r="I802" s="358"/>
      <c r="J802" s="358"/>
      <c r="K802" s="358"/>
      <c r="L802" s="358"/>
      <c r="M802" s="358"/>
      <c r="N802" s="358"/>
      <c r="T802" s="358" t="s">
        <v>1374</v>
      </c>
      <c r="U802" s="358"/>
      <c r="V802" s="358"/>
      <c r="W802" s="358"/>
      <c r="X802" s="358"/>
      <c r="Y802" s="358"/>
      <c r="Z802" s="358"/>
      <c r="AA802" s="358"/>
      <c r="AB802" s="358"/>
      <c r="AC802" s="358"/>
      <c r="AD802" s="358"/>
      <c r="AE802" s="358"/>
      <c r="AK802" s="358" t="s">
        <v>1374</v>
      </c>
      <c r="AL802" s="358"/>
      <c r="AM802" s="358"/>
      <c r="AN802" s="358"/>
      <c r="AO802" s="358"/>
      <c r="AP802" s="358"/>
      <c r="AQ802" s="358"/>
      <c r="AR802" s="358"/>
      <c r="AS802" s="358"/>
      <c r="AT802" s="358"/>
      <c r="AX802" s="295"/>
      <c r="AY802" s="295"/>
      <c r="AZ802" s="453"/>
      <c r="BA802" s="453"/>
      <c r="BB802" s="453"/>
      <c r="BC802" s="453"/>
      <c r="BD802" s="453"/>
      <c r="BE802" s="453"/>
      <c r="BF802" s="453"/>
      <c r="BG802" s="453"/>
      <c r="BH802" s="453"/>
      <c r="BI802" s="453"/>
      <c r="BJ802" s="295"/>
      <c r="BK802" s="295"/>
      <c r="BL802" s="295"/>
      <c r="BM802" s="295"/>
      <c r="BN802" s="295"/>
      <c r="BO802" s="453"/>
      <c r="BP802" s="453"/>
      <c r="BQ802" s="453"/>
      <c r="BR802" s="453"/>
      <c r="BS802" s="453"/>
      <c r="BT802" s="453"/>
      <c r="BU802" s="453"/>
      <c r="BV802" s="453"/>
      <c r="BW802" s="453"/>
      <c r="BX802" s="453"/>
      <c r="BY802" s="295"/>
      <c r="BZ802" s="295"/>
      <c r="CA802" s="295"/>
      <c r="CB802" s="295"/>
      <c r="CC802" s="295"/>
      <c r="CD802" s="453"/>
      <c r="CE802" s="453"/>
      <c r="CF802" s="453"/>
      <c r="CG802" s="453"/>
      <c r="CH802" s="453"/>
      <c r="CI802" s="453"/>
      <c r="CJ802" s="453"/>
      <c r="CK802" s="453"/>
      <c r="CL802" s="453"/>
      <c r="CM802" s="453"/>
      <c r="CN802" s="295"/>
      <c r="CO802" s="295"/>
    </row>
    <row r="803" spans="1:93">
      <c r="A803" s="220"/>
      <c r="B803" s="220"/>
      <c r="C803" s="220"/>
      <c r="D803" s="220"/>
      <c r="E803" s="450" t="s">
        <v>1340</v>
      </c>
      <c r="F803" s="451"/>
      <c r="G803" s="451"/>
      <c r="H803" s="452"/>
      <c r="I803" s="219"/>
      <c r="J803" s="363" t="s">
        <v>1341</v>
      </c>
      <c r="K803" s="363"/>
      <c r="L803" s="363" t="s">
        <v>1244</v>
      </c>
      <c r="M803" s="363"/>
      <c r="N803" s="363" t="s">
        <v>1377</v>
      </c>
      <c r="O803" s="363"/>
      <c r="P803" s="220" t="s">
        <v>37</v>
      </c>
      <c r="R803" s="220"/>
      <c r="S803" s="220"/>
      <c r="T803" s="220"/>
      <c r="U803" s="220"/>
      <c r="V803" s="450" t="s">
        <v>1340</v>
      </c>
      <c r="W803" s="451"/>
      <c r="X803" s="451"/>
      <c r="Y803" s="452"/>
      <c r="Z803" s="219"/>
      <c r="AA803" s="363" t="s">
        <v>1341</v>
      </c>
      <c r="AB803" s="363"/>
      <c r="AC803" s="363" t="s">
        <v>1244</v>
      </c>
      <c r="AD803" s="363"/>
      <c r="AE803" s="363" t="s">
        <v>1377</v>
      </c>
      <c r="AF803" s="363"/>
      <c r="AG803" s="220" t="s">
        <v>37</v>
      </c>
      <c r="AI803" s="220"/>
      <c r="AJ803" s="220"/>
      <c r="AK803" s="220"/>
      <c r="AL803" s="220"/>
      <c r="AM803" s="363" t="s">
        <v>1340</v>
      </c>
      <c r="AN803" s="363"/>
      <c r="AO803" s="219"/>
      <c r="AP803" s="363" t="s">
        <v>1341</v>
      </c>
      <c r="AQ803" s="363"/>
      <c r="AR803" s="363" t="s">
        <v>1244</v>
      </c>
      <c r="AS803" s="363"/>
      <c r="AT803" s="363" t="s">
        <v>1377</v>
      </c>
      <c r="AU803" s="363"/>
      <c r="AV803" s="220" t="s">
        <v>37</v>
      </c>
      <c r="AX803" s="301"/>
      <c r="AY803" s="301"/>
      <c r="AZ803" s="301"/>
      <c r="BA803" s="301"/>
      <c r="BB803" s="453"/>
      <c r="BC803" s="453"/>
      <c r="BD803" s="302"/>
      <c r="BE803" s="453"/>
      <c r="BF803" s="453"/>
      <c r="BG803" s="453"/>
      <c r="BH803" s="453"/>
      <c r="BI803" s="453"/>
      <c r="BJ803" s="453"/>
      <c r="BK803" s="301"/>
      <c r="BL803" s="295"/>
      <c r="BM803" s="301"/>
      <c r="BN803" s="301"/>
      <c r="BO803" s="301"/>
      <c r="BP803" s="301"/>
      <c r="BQ803" s="453"/>
      <c r="BR803" s="453"/>
      <c r="BS803" s="302"/>
      <c r="BT803" s="453"/>
      <c r="BU803" s="453"/>
      <c r="BV803" s="453"/>
      <c r="BW803" s="453"/>
      <c r="BX803" s="453"/>
      <c r="BY803" s="453"/>
      <c r="BZ803" s="301"/>
      <c r="CA803" s="295"/>
      <c r="CB803" s="301"/>
      <c r="CC803" s="301"/>
      <c r="CD803" s="301"/>
      <c r="CE803" s="301"/>
      <c r="CF803" s="453"/>
      <c r="CG803" s="453"/>
      <c r="CH803" s="302"/>
      <c r="CI803" s="453"/>
      <c r="CJ803" s="453"/>
      <c r="CK803" s="453"/>
      <c r="CL803" s="453"/>
      <c r="CM803" s="453"/>
      <c r="CN803" s="453"/>
      <c r="CO803" s="301"/>
    </row>
    <row r="804" spans="1:93" ht="45">
      <c r="A804" s="220" t="s">
        <v>36</v>
      </c>
      <c r="B804" s="220" t="s">
        <v>1376</v>
      </c>
      <c r="C804" s="222" t="s">
        <v>6</v>
      </c>
      <c r="D804" s="222" t="s">
        <v>7</v>
      </c>
      <c r="E804" s="290" t="s">
        <v>1410</v>
      </c>
      <c r="F804" s="290" t="s">
        <v>1411</v>
      </c>
      <c r="G804" s="290" t="s">
        <v>1412</v>
      </c>
      <c r="H804" s="290" t="s">
        <v>1413</v>
      </c>
      <c r="I804" s="220"/>
      <c r="J804" s="220" t="s">
        <v>1339</v>
      </c>
      <c r="K804" s="220" t="s">
        <v>15</v>
      </c>
      <c r="L804" s="220" t="s">
        <v>1340</v>
      </c>
      <c r="M804" s="220" t="s">
        <v>1341</v>
      </c>
      <c r="N804" s="220" t="s">
        <v>1378</v>
      </c>
      <c r="O804" s="221" t="s">
        <v>1379</v>
      </c>
      <c r="P804" s="220"/>
      <c r="R804" s="220" t="s">
        <v>36</v>
      </c>
      <c r="S804" s="220" t="s">
        <v>1376</v>
      </c>
      <c r="T804" s="222" t="s">
        <v>6</v>
      </c>
      <c r="U804" s="222" t="s">
        <v>7</v>
      </c>
      <c r="V804" s="290" t="s">
        <v>1410</v>
      </c>
      <c r="W804" s="290" t="s">
        <v>1411</v>
      </c>
      <c r="X804" s="290" t="s">
        <v>1412</v>
      </c>
      <c r="Y804" s="290" t="s">
        <v>1413</v>
      </c>
      <c r="Z804" s="220"/>
      <c r="AA804" s="220" t="s">
        <v>1339</v>
      </c>
      <c r="AB804" s="220" t="s">
        <v>15</v>
      </c>
      <c r="AC804" s="220" t="s">
        <v>1340</v>
      </c>
      <c r="AD804" s="220" t="s">
        <v>1341</v>
      </c>
      <c r="AE804" s="220" t="s">
        <v>1378</v>
      </c>
      <c r="AF804" s="221" t="s">
        <v>1379</v>
      </c>
      <c r="AG804" s="220"/>
      <c r="AI804" s="220" t="s">
        <v>36</v>
      </c>
      <c r="AJ804" s="220" t="s">
        <v>1376</v>
      </c>
      <c r="AK804" s="222" t="s">
        <v>6</v>
      </c>
      <c r="AL804" s="222" t="s">
        <v>7</v>
      </c>
      <c r="AM804" s="220" t="s">
        <v>1339</v>
      </c>
      <c r="AN804" s="220" t="s">
        <v>15</v>
      </c>
      <c r="AO804" s="220"/>
      <c r="AP804" s="220" t="s">
        <v>1339</v>
      </c>
      <c r="AQ804" s="220" t="s">
        <v>15</v>
      </c>
      <c r="AR804" s="220" t="s">
        <v>1340</v>
      </c>
      <c r="AS804" s="220" t="s">
        <v>1341</v>
      </c>
      <c r="AT804" s="220" t="s">
        <v>1378</v>
      </c>
      <c r="AU804" s="221" t="s">
        <v>1379</v>
      </c>
      <c r="AV804" s="220"/>
      <c r="AX804" s="301"/>
      <c r="AY804" s="301"/>
      <c r="AZ804" s="303"/>
      <c r="BA804" s="303"/>
      <c r="BB804" s="301"/>
      <c r="BC804" s="301"/>
      <c r="BD804" s="301"/>
      <c r="BE804" s="301"/>
      <c r="BF804" s="301"/>
      <c r="BG804" s="301"/>
      <c r="BH804" s="301"/>
      <c r="BI804" s="301"/>
      <c r="BJ804" s="304"/>
      <c r="BK804" s="301"/>
      <c r="BL804" s="295"/>
      <c r="BM804" s="301"/>
      <c r="BN804" s="301"/>
      <c r="BO804" s="303"/>
      <c r="BP804" s="303"/>
      <c r="BQ804" s="301"/>
      <c r="BR804" s="301"/>
      <c r="BS804" s="301"/>
      <c r="BT804" s="301"/>
      <c r="BU804" s="301"/>
      <c r="BV804" s="301"/>
      <c r="BW804" s="301"/>
      <c r="BX804" s="301"/>
      <c r="BY804" s="304"/>
      <c r="BZ804" s="301"/>
      <c r="CA804" s="295"/>
      <c r="CB804" s="301"/>
      <c r="CC804" s="301"/>
      <c r="CD804" s="303"/>
      <c r="CE804" s="303"/>
      <c r="CF804" s="301"/>
      <c r="CG804" s="301"/>
      <c r="CH804" s="301"/>
      <c r="CI804" s="301"/>
      <c r="CJ804" s="301"/>
      <c r="CK804" s="301"/>
      <c r="CL804" s="301"/>
      <c r="CM804" s="301"/>
      <c r="CN804" s="304"/>
      <c r="CO804" s="301"/>
    </row>
    <row r="805" spans="1:93">
      <c r="A805" s="124">
        <v>1</v>
      </c>
      <c r="B805" s="368" t="s">
        <v>1380</v>
      </c>
      <c r="C805" s="124"/>
      <c r="D805" s="124" t="s">
        <v>1478</v>
      </c>
      <c r="E805" s="124">
        <v>200</v>
      </c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444" t="s">
        <v>1503</v>
      </c>
      <c r="R805" s="124">
        <v>1</v>
      </c>
      <c r="S805" s="368" t="s">
        <v>1380</v>
      </c>
      <c r="T805" s="31" t="s">
        <v>455</v>
      </c>
      <c r="U805" s="32" t="s">
        <v>456</v>
      </c>
      <c r="V805" s="124">
        <v>300</v>
      </c>
      <c r="W805" s="124">
        <v>160</v>
      </c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370"/>
      <c r="AI805" s="124">
        <v>1</v>
      </c>
      <c r="AJ805" s="373" t="s">
        <v>1380</v>
      </c>
      <c r="AK805" s="31" t="s">
        <v>457</v>
      </c>
      <c r="AL805" s="32" t="s">
        <v>458</v>
      </c>
      <c r="AM805" s="124">
        <v>300</v>
      </c>
      <c r="AN805" s="124">
        <v>188</v>
      </c>
      <c r="AO805" s="124"/>
      <c r="AP805" s="124"/>
      <c r="AQ805" s="124"/>
      <c r="AR805" s="124"/>
      <c r="AS805" s="124"/>
      <c r="AT805" s="124"/>
      <c r="AU805" s="124"/>
      <c r="AV805" s="374"/>
      <c r="AX805" s="295"/>
      <c r="AY805" s="454"/>
      <c r="AZ805" s="295"/>
      <c r="BA805" s="295"/>
      <c r="BB805" s="295"/>
      <c r="BC805" s="295"/>
      <c r="BD805" s="295"/>
      <c r="BE805" s="295"/>
      <c r="BF805" s="295"/>
      <c r="BG805" s="295"/>
      <c r="BH805" s="295"/>
      <c r="BI805" s="295"/>
      <c r="BJ805" s="295"/>
      <c r="BK805" s="455"/>
      <c r="BL805" s="295"/>
      <c r="BM805" s="295"/>
      <c r="BN805" s="454"/>
      <c r="BO805" s="295"/>
      <c r="BP805" s="295"/>
      <c r="BQ805" s="295"/>
      <c r="BR805" s="295"/>
      <c r="BS805" s="295"/>
      <c r="BT805" s="295"/>
      <c r="BU805" s="295"/>
      <c r="BV805" s="295"/>
      <c r="BW805" s="295"/>
      <c r="BX805" s="295"/>
      <c r="BY805" s="295"/>
      <c r="BZ805" s="456"/>
      <c r="CA805" s="295"/>
      <c r="CB805" s="295"/>
      <c r="CC805" s="454"/>
      <c r="CD805" s="295"/>
      <c r="CE805" s="295"/>
      <c r="CF805" s="295"/>
      <c r="CG805" s="295"/>
      <c r="CH805" s="295"/>
      <c r="CI805" s="295"/>
      <c r="CJ805" s="295"/>
      <c r="CK805" s="295"/>
      <c r="CL805" s="295"/>
      <c r="CM805" s="295"/>
      <c r="CN805" s="295"/>
      <c r="CO805" s="455"/>
    </row>
    <row r="806" spans="1:93" hidden="1">
      <c r="A806" s="124">
        <v>2</v>
      </c>
      <c r="B806" s="368"/>
      <c r="C806" s="31" t="s">
        <v>457</v>
      </c>
      <c r="D806" s="32" t="s">
        <v>458</v>
      </c>
      <c r="E806" s="124"/>
      <c r="F806" s="124">
        <v>192</v>
      </c>
      <c r="G806" s="124"/>
      <c r="H806" s="124"/>
      <c r="I806" s="124"/>
      <c r="J806" s="124"/>
      <c r="K806" s="124"/>
      <c r="L806" s="124"/>
      <c r="M806" s="124"/>
      <c r="N806" s="124"/>
      <c r="O806" s="124"/>
      <c r="P806" s="445"/>
      <c r="R806" s="124">
        <v>2</v>
      </c>
      <c r="S806" s="368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371"/>
      <c r="AI806" s="124">
        <v>2</v>
      </c>
      <c r="AJ806" s="373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375"/>
      <c r="AX806" s="295"/>
      <c r="AY806" s="454"/>
      <c r="AZ806" s="295"/>
      <c r="BA806" s="295"/>
      <c r="BB806" s="295"/>
      <c r="BC806" s="295"/>
      <c r="BD806" s="295"/>
      <c r="BE806" s="295"/>
      <c r="BF806" s="295"/>
      <c r="BG806" s="295"/>
      <c r="BH806" s="295"/>
      <c r="BI806" s="295"/>
      <c r="BJ806" s="295"/>
      <c r="BK806" s="455"/>
      <c r="BL806" s="295"/>
      <c r="BM806" s="295"/>
      <c r="BN806" s="454"/>
      <c r="BO806" s="295"/>
      <c r="BP806" s="295"/>
      <c r="BQ806" s="295"/>
      <c r="BR806" s="295"/>
      <c r="BS806" s="295"/>
      <c r="BT806" s="295"/>
      <c r="BU806" s="295"/>
      <c r="BV806" s="295"/>
      <c r="BW806" s="295"/>
      <c r="BX806" s="295"/>
      <c r="BY806" s="295"/>
      <c r="BZ806" s="456"/>
      <c r="CA806" s="295"/>
      <c r="CB806" s="295"/>
      <c r="CC806" s="454"/>
      <c r="CD806" s="295"/>
      <c r="CE806" s="295"/>
      <c r="CF806" s="295"/>
      <c r="CG806" s="295"/>
      <c r="CH806" s="295"/>
      <c r="CI806" s="295"/>
      <c r="CJ806" s="295"/>
      <c r="CK806" s="295"/>
      <c r="CL806" s="295"/>
      <c r="CM806" s="295"/>
      <c r="CN806" s="295"/>
      <c r="CO806" s="455"/>
    </row>
    <row r="807" spans="1:93" hidden="1">
      <c r="A807" s="124">
        <v>3</v>
      </c>
      <c r="B807" s="368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445"/>
      <c r="R807" s="124">
        <v>3</v>
      </c>
      <c r="S807" s="368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371"/>
      <c r="AI807" s="124">
        <v>3</v>
      </c>
      <c r="AJ807" s="373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375"/>
      <c r="AX807" s="295"/>
      <c r="AY807" s="454"/>
      <c r="AZ807" s="295"/>
      <c r="BA807" s="306"/>
      <c r="BB807" s="295"/>
      <c r="BC807" s="295"/>
      <c r="BD807" s="295"/>
      <c r="BE807" s="295"/>
      <c r="BF807" s="295"/>
      <c r="BG807" s="295"/>
      <c r="BH807" s="295"/>
      <c r="BI807" s="295"/>
      <c r="BJ807" s="295"/>
      <c r="BK807" s="455"/>
      <c r="BL807" s="295"/>
      <c r="BM807" s="295"/>
      <c r="BN807" s="454"/>
      <c r="BO807" s="295"/>
      <c r="BP807" s="295"/>
      <c r="BQ807" s="295"/>
      <c r="BR807" s="295"/>
      <c r="BS807" s="295"/>
      <c r="BT807" s="295"/>
      <c r="BU807" s="295"/>
      <c r="BV807" s="295"/>
      <c r="BW807" s="295"/>
      <c r="BX807" s="295"/>
      <c r="BY807" s="295"/>
      <c r="BZ807" s="456"/>
      <c r="CA807" s="295"/>
      <c r="CB807" s="295"/>
      <c r="CC807" s="454"/>
      <c r="CD807" s="295"/>
      <c r="CE807" s="295"/>
      <c r="CF807" s="295"/>
      <c r="CG807" s="295"/>
      <c r="CH807" s="295"/>
      <c r="CI807" s="295"/>
      <c r="CJ807" s="295"/>
      <c r="CK807" s="295"/>
      <c r="CL807" s="295"/>
      <c r="CM807" s="295"/>
      <c r="CN807" s="295"/>
      <c r="CO807" s="455"/>
    </row>
    <row r="808" spans="1:93" hidden="1">
      <c r="A808" s="124">
        <v>4</v>
      </c>
      <c r="B808" s="368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445"/>
      <c r="R808" s="124">
        <v>4</v>
      </c>
      <c r="S808" s="368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371"/>
      <c r="AI808" s="124">
        <v>4</v>
      </c>
      <c r="AJ808" s="373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375"/>
      <c r="AX808" s="295"/>
      <c r="AY808" s="454"/>
      <c r="AZ808" s="306"/>
      <c r="BA808" s="306"/>
      <c r="BB808" s="295"/>
      <c r="BC808" s="295"/>
      <c r="BD808" s="295"/>
      <c r="BE808" s="295"/>
      <c r="BF808" s="295"/>
      <c r="BG808" s="295"/>
      <c r="BH808" s="295"/>
      <c r="BI808" s="295"/>
      <c r="BJ808" s="295"/>
      <c r="BK808" s="455"/>
      <c r="BL808" s="295"/>
      <c r="BM808" s="295"/>
      <c r="BN808" s="454"/>
      <c r="BO808" s="295"/>
      <c r="BP808" s="295"/>
      <c r="BQ808" s="295"/>
      <c r="BR808" s="295"/>
      <c r="BS808" s="295"/>
      <c r="BT808" s="295"/>
      <c r="BU808" s="295"/>
      <c r="BV808" s="295"/>
      <c r="BW808" s="295"/>
      <c r="BX808" s="295"/>
      <c r="BY808" s="295"/>
      <c r="BZ808" s="456"/>
      <c r="CA808" s="295"/>
      <c r="CB808" s="295"/>
      <c r="CC808" s="454"/>
      <c r="CD808" s="295"/>
      <c r="CE808" s="295"/>
      <c r="CF808" s="295"/>
      <c r="CG808" s="295"/>
      <c r="CH808" s="295"/>
      <c r="CI808" s="295"/>
      <c r="CJ808" s="295"/>
      <c r="CK808" s="295"/>
      <c r="CL808" s="295"/>
      <c r="CM808" s="295"/>
      <c r="CN808" s="295"/>
      <c r="CO808" s="455"/>
    </row>
    <row r="809" spans="1:93" hidden="1">
      <c r="A809" s="124">
        <v>5</v>
      </c>
      <c r="B809" s="368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445"/>
      <c r="R809" s="124">
        <v>5</v>
      </c>
      <c r="S809" s="368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371"/>
      <c r="AI809" s="124">
        <v>5</v>
      </c>
      <c r="AJ809" s="373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375"/>
      <c r="AX809" s="295"/>
      <c r="AY809" s="454"/>
      <c r="AZ809" s="295"/>
      <c r="BA809" s="295"/>
      <c r="BB809" s="295"/>
      <c r="BC809" s="295"/>
      <c r="BD809" s="295"/>
      <c r="BE809" s="295"/>
      <c r="BF809" s="295"/>
      <c r="BG809" s="295"/>
      <c r="BH809" s="295"/>
      <c r="BI809" s="295"/>
      <c r="BJ809" s="295"/>
      <c r="BK809" s="455"/>
      <c r="BL809" s="295"/>
      <c r="BM809" s="295"/>
      <c r="BN809" s="454"/>
      <c r="BO809" s="295"/>
      <c r="BP809" s="295"/>
      <c r="BQ809" s="295"/>
      <c r="BR809" s="295"/>
      <c r="BS809" s="295"/>
      <c r="BT809" s="295"/>
      <c r="BU809" s="295"/>
      <c r="BV809" s="295"/>
      <c r="BW809" s="295"/>
      <c r="BX809" s="295"/>
      <c r="BY809" s="295"/>
      <c r="BZ809" s="456"/>
      <c r="CA809" s="295"/>
      <c r="CB809" s="295"/>
      <c r="CC809" s="454"/>
      <c r="CD809" s="295"/>
      <c r="CE809" s="295"/>
      <c r="CF809" s="295"/>
      <c r="CG809" s="295"/>
      <c r="CH809" s="295"/>
      <c r="CI809" s="295"/>
      <c r="CJ809" s="295"/>
      <c r="CK809" s="295"/>
      <c r="CL809" s="295"/>
      <c r="CM809" s="295"/>
      <c r="CN809" s="295"/>
      <c r="CO809" s="455"/>
    </row>
    <row r="810" spans="1:93" hidden="1">
      <c r="A810" s="124">
        <v>6</v>
      </c>
      <c r="B810" s="368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445"/>
      <c r="R810" s="124">
        <v>6</v>
      </c>
      <c r="S810" s="368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280"/>
      <c r="AD810" s="280"/>
      <c r="AE810" s="124"/>
      <c r="AF810" s="124"/>
      <c r="AG810" s="371"/>
      <c r="AI810" s="124">
        <v>6</v>
      </c>
      <c r="AJ810" s="373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375"/>
      <c r="AX810" s="295"/>
      <c r="AY810" s="454"/>
      <c r="AZ810" s="295"/>
      <c r="BA810" s="295"/>
      <c r="BB810" s="295"/>
      <c r="BC810" s="295"/>
      <c r="BD810" s="295"/>
      <c r="BE810" s="295"/>
      <c r="BF810" s="295"/>
      <c r="BG810" s="295"/>
      <c r="BH810" s="295"/>
      <c r="BI810" s="295"/>
      <c r="BJ810" s="295"/>
      <c r="BK810" s="455"/>
      <c r="BL810" s="295"/>
      <c r="BM810" s="295"/>
      <c r="BN810" s="454"/>
      <c r="BO810" s="295"/>
      <c r="BP810" s="295"/>
      <c r="BQ810" s="295"/>
      <c r="BR810" s="295"/>
      <c r="BS810" s="295"/>
      <c r="BT810" s="295"/>
      <c r="BU810" s="295"/>
      <c r="BV810" s="295"/>
      <c r="BW810" s="295"/>
      <c r="BX810" s="295"/>
      <c r="BY810" s="295"/>
      <c r="BZ810" s="456"/>
      <c r="CA810" s="295"/>
      <c r="CB810" s="295"/>
      <c r="CC810" s="454"/>
      <c r="CD810" s="295"/>
      <c r="CE810" s="295"/>
      <c r="CF810" s="295"/>
      <c r="CG810" s="295"/>
      <c r="CH810" s="295"/>
      <c r="CI810" s="295"/>
      <c r="CJ810" s="295"/>
      <c r="CK810" s="295"/>
      <c r="CL810" s="295"/>
      <c r="CM810" s="295"/>
      <c r="CN810" s="295"/>
      <c r="CO810" s="455"/>
    </row>
    <row r="811" spans="1:93" hidden="1">
      <c r="A811" s="124">
        <v>7</v>
      </c>
      <c r="B811" s="368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445"/>
      <c r="R811" s="124">
        <v>7</v>
      </c>
      <c r="S811" s="368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280"/>
      <c r="AD811" s="280"/>
      <c r="AE811" s="124"/>
      <c r="AF811" s="124"/>
      <c r="AG811" s="371"/>
      <c r="AI811" s="124">
        <v>7</v>
      </c>
      <c r="AJ811" s="373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375"/>
      <c r="AX811" s="295"/>
      <c r="AY811" s="454"/>
      <c r="AZ811" s="295"/>
      <c r="BA811" s="307"/>
      <c r="BB811" s="295"/>
      <c r="BC811" s="295"/>
      <c r="BD811" s="295"/>
      <c r="BE811" s="295"/>
      <c r="BF811" s="295"/>
      <c r="BG811" s="295"/>
      <c r="BH811" s="295"/>
      <c r="BI811" s="295"/>
      <c r="BJ811" s="295"/>
      <c r="BK811" s="455"/>
      <c r="BL811" s="295"/>
      <c r="BM811" s="295"/>
      <c r="BN811" s="454"/>
      <c r="BO811" s="295"/>
      <c r="BP811" s="295"/>
      <c r="BQ811" s="295"/>
      <c r="BR811" s="295"/>
      <c r="BS811" s="295"/>
      <c r="BT811" s="295"/>
      <c r="BU811" s="295"/>
      <c r="BV811" s="295"/>
      <c r="BW811" s="295"/>
      <c r="BX811" s="295"/>
      <c r="BY811" s="295"/>
      <c r="BZ811" s="456"/>
      <c r="CA811" s="295"/>
      <c r="CB811" s="295"/>
      <c r="CC811" s="454"/>
      <c r="CD811" s="295"/>
      <c r="CE811" s="295"/>
      <c r="CF811" s="295"/>
      <c r="CG811" s="295"/>
      <c r="CH811" s="295"/>
      <c r="CI811" s="295"/>
      <c r="CJ811" s="295"/>
      <c r="CK811" s="295"/>
      <c r="CL811" s="295"/>
      <c r="CM811" s="295"/>
      <c r="CN811" s="295"/>
      <c r="CO811" s="455"/>
    </row>
    <row r="812" spans="1:93" hidden="1">
      <c r="A812" s="124">
        <v>8</v>
      </c>
      <c r="B812" s="368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445"/>
      <c r="R812" s="124">
        <v>8</v>
      </c>
      <c r="S812" s="368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280"/>
      <c r="AD812" s="280"/>
      <c r="AE812" s="124"/>
      <c r="AF812" s="124"/>
      <c r="AG812" s="371"/>
      <c r="AI812" s="124">
        <v>8</v>
      </c>
      <c r="AJ812" s="373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375"/>
      <c r="AX812" s="295"/>
      <c r="AY812" s="454"/>
      <c r="AZ812" s="306"/>
      <c r="BA812" s="306"/>
      <c r="BB812" s="295"/>
      <c r="BC812" s="295"/>
      <c r="BD812" s="295"/>
      <c r="BE812" s="295"/>
      <c r="BF812" s="295"/>
      <c r="BG812" s="295"/>
      <c r="BH812" s="295"/>
      <c r="BI812" s="295"/>
      <c r="BJ812" s="295"/>
      <c r="BK812" s="455"/>
      <c r="BL812" s="295"/>
      <c r="BM812" s="295"/>
      <c r="BN812" s="454"/>
      <c r="BO812" s="295"/>
      <c r="BP812" s="295"/>
      <c r="BQ812" s="295"/>
      <c r="BR812" s="295"/>
      <c r="BS812" s="295"/>
      <c r="BT812" s="295"/>
      <c r="BU812" s="295"/>
      <c r="BV812" s="295"/>
      <c r="BW812" s="295"/>
      <c r="BX812" s="295"/>
      <c r="BY812" s="295"/>
      <c r="BZ812" s="456"/>
      <c r="CA812" s="295"/>
      <c r="CB812" s="295"/>
      <c r="CC812" s="454"/>
      <c r="CD812" s="295"/>
      <c r="CE812" s="295"/>
      <c r="CF812" s="295"/>
      <c r="CG812" s="295"/>
      <c r="CH812" s="295"/>
      <c r="CI812" s="295"/>
      <c r="CJ812" s="295"/>
      <c r="CK812" s="295"/>
      <c r="CL812" s="295"/>
      <c r="CM812" s="295"/>
      <c r="CN812" s="295"/>
      <c r="CO812" s="455"/>
    </row>
    <row r="813" spans="1:93" hidden="1">
      <c r="A813" s="124">
        <v>9</v>
      </c>
      <c r="B813" s="368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445"/>
      <c r="R813" s="124">
        <v>9</v>
      </c>
      <c r="S813" s="368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280"/>
      <c r="AD813" s="280"/>
      <c r="AE813" s="124"/>
      <c r="AF813" s="124"/>
      <c r="AG813" s="371"/>
      <c r="AI813" s="124">
        <v>9</v>
      </c>
      <c r="AJ813" s="373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375"/>
      <c r="AX813" s="295"/>
      <c r="AY813" s="454"/>
      <c r="AZ813" s="295"/>
      <c r="BA813" s="295"/>
      <c r="BB813" s="295"/>
      <c r="BC813" s="295"/>
      <c r="BD813" s="295"/>
      <c r="BE813" s="295"/>
      <c r="BF813" s="295"/>
      <c r="BG813" s="295"/>
      <c r="BH813" s="295"/>
      <c r="BI813" s="295"/>
      <c r="BJ813" s="295"/>
      <c r="BK813" s="455"/>
      <c r="BL813" s="295"/>
      <c r="BM813" s="295"/>
      <c r="BN813" s="454"/>
      <c r="BO813" s="295"/>
      <c r="BP813" s="295"/>
      <c r="BQ813" s="295"/>
      <c r="BR813" s="295"/>
      <c r="BS813" s="295"/>
      <c r="BT813" s="295"/>
      <c r="BU813" s="295"/>
      <c r="BV813" s="295"/>
      <c r="BW813" s="295"/>
      <c r="BX813" s="295"/>
      <c r="BY813" s="295"/>
      <c r="BZ813" s="456"/>
      <c r="CA813" s="295"/>
      <c r="CB813" s="295"/>
      <c r="CC813" s="454"/>
      <c r="CD813" s="295"/>
      <c r="CE813" s="295"/>
      <c r="CF813" s="295"/>
      <c r="CG813" s="295"/>
      <c r="CH813" s="295"/>
      <c r="CI813" s="295"/>
      <c r="CJ813" s="295"/>
      <c r="CK813" s="295"/>
      <c r="CL813" s="295"/>
      <c r="CM813" s="295"/>
      <c r="CN813" s="295"/>
      <c r="CO813" s="455"/>
    </row>
    <row r="814" spans="1:93" hidden="1">
      <c r="A814" s="124">
        <v>10</v>
      </c>
      <c r="B814" s="368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445"/>
      <c r="R814" s="124">
        <v>10</v>
      </c>
      <c r="S814" s="368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280"/>
      <c r="AD814" s="280"/>
      <c r="AE814" s="124"/>
      <c r="AF814" s="124"/>
      <c r="AG814" s="371"/>
      <c r="AI814" s="124">
        <v>10</v>
      </c>
      <c r="AJ814" s="373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375"/>
      <c r="AX814" s="295"/>
      <c r="AY814" s="454"/>
      <c r="AZ814" s="295"/>
      <c r="BA814" s="295"/>
      <c r="BB814" s="295"/>
      <c r="BC814" s="295"/>
      <c r="BD814" s="295"/>
      <c r="BE814" s="295"/>
      <c r="BF814" s="295"/>
      <c r="BG814" s="295"/>
      <c r="BH814" s="295"/>
      <c r="BI814" s="295"/>
      <c r="BJ814" s="295"/>
      <c r="BK814" s="455"/>
      <c r="BL814" s="295"/>
      <c r="BM814" s="295"/>
      <c r="BN814" s="454"/>
      <c r="BO814" s="295"/>
      <c r="BP814" s="295"/>
      <c r="BQ814" s="295"/>
      <c r="BR814" s="295"/>
      <c r="BS814" s="295"/>
      <c r="BT814" s="295"/>
      <c r="BU814" s="295"/>
      <c r="BV814" s="295"/>
      <c r="BW814" s="295"/>
      <c r="BX814" s="295"/>
      <c r="BY814" s="295"/>
      <c r="BZ814" s="456"/>
      <c r="CA814" s="295"/>
      <c r="CB814" s="295"/>
      <c r="CC814" s="454"/>
      <c r="CD814" s="295"/>
      <c r="CE814" s="295"/>
      <c r="CF814" s="295"/>
      <c r="CG814" s="295"/>
      <c r="CH814" s="295"/>
      <c r="CI814" s="295"/>
      <c r="CJ814" s="295"/>
      <c r="CK814" s="295"/>
      <c r="CL814" s="295"/>
      <c r="CM814" s="295"/>
      <c r="CN814" s="295"/>
      <c r="CO814" s="455"/>
    </row>
    <row r="815" spans="1:93" hidden="1">
      <c r="A815" s="124">
        <v>11</v>
      </c>
      <c r="B815" s="368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445"/>
      <c r="R815" s="124">
        <v>11</v>
      </c>
      <c r="S815" s="368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280"/>
      <c r="AD815" s="280"/>
      <c r="AE815" s="124"/>
      <c r="AF815" s="124"/>
      <c r="AG815" s="371"/>
      <c r="AI815" s="124">
        <v>11</v>
      </c>
      <c r="AJ815" s="373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375"/>
      <c r="AX815" s="295"/>
      <c r="AY815" s="454"/>
      <c r="AZ815" s="295"/>
      <c r="BA815" s="295"/>
      <c r="BB815" s="295"/>
      <c r="BC815" s="295"/>
      <c r="BD815" s="295"/>
      <c r="BE815" s="295"/>
      <c r="BF815" s="295"/>
      <c r="BG815" s="295"/>
      <c r="BH815" s="295"/>
      <c r="BI815" s="295"/>
      <c r="BJ815" s="295"/>
      <c r="BK815" s="455"/>
      <c r="BL815" s="295"/>
      <c r="BM815" s="295"/>
      <c r="BN815" s="454"/>
      <c r="BO815" s="295"/>
      <c r="BP815" s="295"/>
      <c r="BQ815" s="295"/>
      <c r="BR815" s="295"/>
      <c r="BS815" s="295"/>
      <c r="BT815" s="295"/>
      <c r="BU815" s="295"/>
      <c r="BV815" s="295"/>
      <c r="BW815" s="295"/>
      <c r="BX815" s="295"/>
      <c r="BY815" s="295"/>
      <c r="BZ815" s="456"/>
      <c r="CA815" s="295"/>
      <c r="CB815" s="295"/>
      <c r="CC815" s="454"/>
      <c r="CD815" s="295"/>
      <c r="CE815" s="295"/>
      <c r="CF815" s="295"/>
      <c r="CG815" s="295"/>
      <c r="CH815" s="295"/>
      <c r="CI815" s="295"/>
      <c r="CJ815" s="295"/>
      <c r="CK815" s="295"/>
      <c r="CL815" s="295"/>
      <c r="CM815" s="295"/>
      <c r="CN815" s="295"/>
      <c r="CO815" s="455"/>
    </row>
    <row r="816" spans="1:93" hidden="1">
      <c r="A816" s="124">
        <v>12</v>
      </c>
      <c r="B816" s="368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445"/>
      <c r="R816" s="124">
        <v>12</v>
      </c>
      <c r="S816" s="368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280"/>
      <c r="AD816" s="280"/>
      <c r="AE816" s="124"/>
      <c r="AF816" s="124"/>
      <c r="AG816" s="371"/>
      <c r="AI816" s="124">
        <v>12</v>
      </c>
      <c r="AJ816" s="373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375"/>
      <c r="AX816" s="295"/>
      <c r="AY816" s="454"/>
      <c r="AZ816" s="295"/>
      <c r="BA816" s="295"/>
      <c r="BB816" s="295"/>
      <c r="BC816" s="295"/>
      <c r="BD816" s="295"/>
      <c r="BE816" s="295"/>
      <c r="BF816" s="295"/>
      <c r="BG816" s="295"/>
      <c r="BH816" s="295"/>
      <c r="BI816" s="295"/>
      <c r="BJ816" s="295"/>
      <c r="BK816" s="455"/>
      <c r="BL816" s="295"/>
      <c r="BM816" s="295"/>
      <c r="BN816" s="454"/>
      <c r="BO816" s="295"/>
      <c r="BP816" s="295"/>
      <c r="BQ816" s="295"/>
      <c r="BR816" s="295"/>
      <c r="BS816" s="295"/>
      <c r="BT816" s="295"/>
      <c r="BU816" s="295"/>
      <c r="BV816" s="295"/>
      <c r="BW816" s="295"/>
      <c r="BX816" s="295"/>
      <c r="BY816" s="295"/>
      <c r="BZ816" s="456"/>
      <c r="CA816" s="295"/>
      <c r="CB816" s="295"/>
      <c r="CC816" s="454"/>
      <c r="CD816" s="295"/>
      <c r="CE816" s="295"/>
      <c r="CF816" s="295"/>
      <c r="CG816" s="295"/>
      <c r="CH816" s="295"/>
      <c r="CI816" s="295"/>
      <c r="CJ816" s="295"/>
      <c r="CK816" s="295"/>
      <c r="CL816" s="295"/>
      <c r="CM816" s="295"/>
      <c r="CN816" s="295"/>
      <c r="CO816" s="455"/>
    </row>
    <row r="817" spans="1:93" hidden="1">
      <c r="A817" s="124">
        <v>13</v>
      </c>
      <c r="B817" s="368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445"/>
      <c r="R817" s="124">
        <v>13</v>
      </c>
      <c r="S817" s="368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280"/>
      <c r="AD817" s="280"/>
      <c r="AE817" s="124"/>
      <c r="AF817" s="124"/>
      <c r="AG817" s="371"/>
      <c r="AI817" s="124">
        <v>13</v>
      </c>
      <c r="AJ817" s="373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375"/>
      <c r="AX817" s="295"/>
      <c r="AY817" s="454"/>
      <c r="AZ817" s="295"/>
      <c r="BA817" s="295"/>
      <c r="BB817" s="295"/>
      <c r="BC817" s="295"/>
      <c r="BD817" s="295"/>
      <c r="BE817" s="295"/>
      <c r="BF817" s="295"/>
      <c r="BG817" s="295"/>
      <c r="BH817" s="295"/>
      <c r="BI817" s="295"/>
      <c r="BJ817" s="295"/>
      <c r="BK817" s="455"/>
      <c r="BL817" s="295"/>
      <c r="BM817" s="295"/>
      <c r="BN817" s="454"/>
      <c r="BO817" s="295"/>
      <c r="BP817" s="295"/>
      <c r="BQ817" s="295"/>
      <c r="BR817" s="295"/>
      <c r="BS817" s="295"/>
      <c r="BT817" s="295"/>
      <c r="BU817" s="295"/>
      <c r="BV817" s="295"/>
      <c r="BW817" s="295"/>
      <c r="BX817" s="295"/>
      <c r="BY817" s="295"/>
      <c r="BZ817" s="456"/>
      <c r="CA817" s="295"/>
      <c r="CB817" s="295"/>
      <c r="CC817" s="454"/>
      <c r="CD817" s="295"/>
      <c r="CE817" s="295"/>
      <c r="CF817" s="295"/>
      <c r="CG817" s="295"/>
      <c r="CH817" s="295"/>
      <c r="CI817" s="295"/>
      <c r="CJ817" s="295"/>
      <c r="CK817" s="295"/>
      <c r="CL817" s="295"/>
      <c r="CM817" s="295"/>
      <c r="CN817" s="295"/>
      <c r="CO817" s="455"/>
    </row>
    <row r="818" spans="1:93" hidden="1">
      <c r="A818" s="124">
        <v>14</v>
      </c>
      <c r="B818" s="368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445"/>
      <c r="R818" s="124">
        <v>14</v>
      </c>
      <c r="S818" s="368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280"/>
      <c r="AD818" s="280"/>
      <c r="AE818" s="124"/>
      <c r="AF818" s="124"/>
      <c r="AG818" s="371"/>
      <c r="AI818" s="124">
        <v>14</v>
      </c>
      <c r="AJ818" s="373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375"/>
      <c r="AX818" s="295"/>
      <c r="AY818" s="454"/>
      <c r="AZ818" s="295"/>
      <c r="BA818" s="295"/>
      <c r="BB818" s="295"/>
      <c r="BC818" s="295"/>
      <c r="BD818" s="295"/>
      <c r="BE818" s="295"/>
      <c r="BF818" s="295"/>
      <c r="BG818" s="295"/>
      <c r="BH818" s="295"/>
      <c r="BI818" s="295"/>
      <c r="BJ818" s="295"/>
      <c r="BK818" s="455"/>
      <c r="BL818" s="295"/>
      <c r="BM818" s="295"/>
      <c r="BN818" s="454"/>
      <c r="BO818" s="295"/>
      <c r="BP818" s="295"/>
      <c r="BQ818" s="295"/>
      <c r="BR818" s="295"/>
      <c r="BS818" s="295"/>
      <c r="BT818" s="295"/>
      <c r="BU818" s="295"/>
      <c r="BV818" s="295"/>
      <c r="BW818" s="295"/>
      <c r="BX818" s="295"/>
      <c r="BY818" s="295"/>
      <c r="BZ818" s="456"/>
      <c r="CA818" s="295"/>
      <c r="CB818" s="295"/>
      <c r="CC818" s="454"/>
      <c r="CD818" s="295"/>
      <c r="CE818" s="295"/>
      <c r="CF818" s="295"/>
      <c r="CG818" s="295"/>
      <c r="CH818" s="295"/>
      <c r="CI818" s="295"/>
      <c r="CJ818" s="295"/>
      <c r="CK818" s="295"/>
      <c r="CL818" s="295"/>
      <c r="CM818" s="295"/>
      <c r="CN818" s="295"/>
      <c r="CO818" s="455"/>
    </row>
    <row r="819" spans="1:93" hidden="1">
      <c r="A819" s="124">
        <v>15</v>
      </c>
      <c r="B819" s="368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446"/>
      <c r="R819" s="124">
        <v>15</v>
      </c>
      <c r="S819" s="368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280"/>
      <c r="AD819" s="280"/>
      <c r="AE819" s="124"/>
      <c r="AF819" s="124"/>
      <c r="AG819" s="372"/>
      <c r="AI819" s="124">
        <v>15</v>
      </c>
      <c r="AJ819" s="373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376"/>
      <c r="AX819" s="295"/>
      <c r="AY819" s="454"/>
      <c r="AZ819" s="295"/>
      <c r="BA819" s="295"/>
      <c r="BB819" s="295"/>
      <c r="BC819" s="295"/>
      <c r="BD819" s="295"/>
      <c r="BE819" s="295"/>
      <c r="BF819" s="295"/>
      <c r="BG819" s="295"/>
      <c r="BH819" s="295"/>
      <c r="BI819" s="295"/>
      <c r="BJ819" s="295"/>
      <c r="BK819" s="455"/>
      <c r="BL819" s="295"/>
      <c r="BM819" s="295"/>
      <c r="BN819" s="454"/>
      <c r="BO819" s="295"/>
      <c r="BP819" s="295"/>
      <c r="BQ819" s="295"/>
      <c r="BR819" s="295"/>
      <c r="BS819" s="295"/>
      <c r="BT819" s="295"/>
      <c r="BU819" s="295"/>
      <c r="BV819" s="295"/>
      <c r="BW819" s="295"/>
      <c r="BX819" s="295"/>
      <c r="BY819" s="295"/>
      <c r="BZ819" s="456"/>
      <c r="CA819" s="295"/>
      <c r="CB819" s="295"/>
      <c r="CC819" s="454"/>
      <c r="CD819" s="295"/>
      <c r="CE819" s="295"/>
      <c r="CF819" s="295"/>
      <c r="CG819" s="295"/>
      <c r="CH819" s="295"/>
      <c r="CI819" s="295"/>
      <c r="CJ819" s="295"/>
      <c r="CK819" s="295"/>
      <c r="CL819" s="295"/>
      <c r="CM819" s="295"/>
      <c r="CN819" s="295"/>
      <c r="CO819" s="455"/>
    </row>
    <row r="820" spans="1:93" ht="15.75">
      <c r="A820" s="363" t="s">
        <v>1381</v>
      </c>
      <c r="B820" s="363"/>
      <c r="C820" s="124"/>
      <c r="D820" s="124"/>
      <c r="E820" s="220">
        <f>SUM(E805:E819)</f>
        <v>200</v>
      </c>
      <c r="F820" s="220">
        <f>SUM(F805:F819)</f>
        <v>192</v>
      </c>
      <c r="G820" s="220">
        <f>SUM(G805:G819)</f>
        <v>0</v>
      </c>
      <c r="H820" s="220">
        <f>SUM(H805:H819)</f>
        <v>0</v>
      </c>
      <c r="I820" s="124"/>
      <c r="J820" s="124">
        <f>SUM(J805:J819)</f>
        <v>0</v>
      </c>
      <c r="K820" s="124">
        <f>SUM(K805:K819)</f>
        <v>0</v>
      </c>
      <c r="L820" s="225">
        <f>IF(F820=0,0,(F820/E820*100))</f>
        <v>96</v>
      </c>
      <c r="M820" s="225">
        <f>IF(K820=0,0,(K820/J820*100))</f>
        <v>0</v>
      </c>
      <c r="N820" s="124">
        <v>8</v>
      </c>
      <c r="O820" s="124">
        <v>0</v>
      </c>
      <c r="P820" s="124"/>
      <c r="R820" s="363" t="s">
        <v>1260</v>
      </c>
      <c r="S820" s="363"/>
      <c r="T820" s="220"/>
      <c r="U820" s="220"/>
      <c r="V820" s="220">
        <f>SUM(V805:V819)</f>
        <v>300</v>
      </c>
      <c r="W820" s="220">
        <f>SUM(W805:W819)</f>
        <v>160</v>
      </c>
      <c r="X820" s="220">
        <f>SUM(X805:X819)</f>
        <v>0</v>
      </c>
      <c r="Y820" s="220">
        <f>SUM(Y805:Y819)</f>
        <v>0</v>
      </c>
      <c r="Z820" s="220"/>
      <c r="AA820" s="220">
        <f>SUM(AA805:AA819)</f>
        <v>0</v>
      </c>
      <c r="AB820" s="220">
        <f>SUM(AB805:AB819)</f>
        <v>0</v>
      </c>
      <c r="AC820" s="281">
        <f>IF(W820=0,0,(W820/V820*100))</f>
        <v>53.333333333333336</v>
      </c>
      <c r="AD820" s="281">
        <f>IF(AB820=0,0,(AB820/AA820*100))</f>
        <v>0</v>
      </c>
      <c r="AE820" s="220">
        <v>6</v>
      </c>
      <c r="AF820" s="220">
        <v>2</v>
      </c>
      <c r="AG820" s="124"/>
      <c r="AI820" s="377" t="s">
        <v>1260</v>
      </c>
      <c r="AJ820" s="377"/>
      <c r="AK820" s="124"/>
      <c r="AL820" s="124"/>
      <c r="AM820" s="124">
        <f>SUM(AM805:AM819)</f>
        <v>300</v>
      </c>
      <c r="AN820" s="124">
        <f>SUM(AN805:AN819)</f>
        <v>188</v>
      </c>
      <c r="AO820" s="124"/>
      <c r="AP820" s="124">
        <f>SUM(AP805:AP819)</f>
        <v>0</v>
      </c>
      <c r="AQ820" s="124">
        <f>SUM(AQ805:AQ819)</f>
        <v>0</v>
      </c>
      <c r="AR820" s="225">
        <f>IF(AN820=0,0,(AN820/AM820*100))</f>
        <v>62.666666666666671</v>
      </c>
      <c r="AS820" s="225">
        <f>IF(AQ820=0,0,(AQ820/AP820*100))</f>
        <v>0</v>
      </c>
      <c r="AT820" s="124">
        <v>6</v>
      </c>
      <c r="AU820" s="124">
        <v>2</v>
      </c>
      <c r="AV820" s="124"/>
      <c r="AX820" s="455"/>
      <c r="AY820" s="455"/>
      <c r="AZ820" s="295"/>
      <c r="BA820" s="295"/>
      <c r="BB820" s="295"/>
      <c r="BC820" s="295"/>
      <c r="BD820" s="295"/>
      <c r="BE820" s="295"/>
      <c r="BF820" s="295"/>
      <c r="BG820" s="308"/>
      <c r="BH820" s="308"/>
      <c r="BI820" s="295"/>
      <c r="BJ820" s="295"/>
      <c r="BK820" s="295"/>
      <c r="BL820" s="295"/>
      <c r="BM820" s="455"/>
      <c r="BN820" s="455"/>
      <c r="BO820" s="295"/>
      <c r="BP820" s="295"/>
      <c r="BQ820" s="295"/>
      <c r="BR820" s="295"/>
      <c r="BS820" s="295"/>
      <c r="BT820" s="295"/>
      <c r="BU820" s="295"/>
      <c r="BV820" s="309"/>
      <c r="BW820" s="309"/>
      <c r="BX820" s="295"/>
      <c r="BY820" s="295"/>
      <c r="BZ820" s="295"/>
      <c r="CA820" s="295"/>
      <c r="CB820" s="455"/>
      <c r="CC820" s="455"/>
      <c r="CD820" s="295"/>
      <c r="CE820" s="295"/>
      <c r="CF820" s="295"/>
      <c r="CG820" s="295"/>
      <c r="CH820" s="295"/>
      <c r="CI820" s="295"/>
      <c r="CJ820" s="295"/>
      <c r="CK820" s="309"/>
      <c r="CL820" s="309"/>
      <c r="CM820" s="295"/>
      <c r="CN820" s="295"/>
      <c r="CO820" s="295"/>
    </row>
    <row r="821" spans="1:93" ht="30" customHeight="1">
      <c r="A821" s="124">
        <v>1</v>
      </c>
      <c r="B821" s="373" t="s">
        <v>1383</v>
      </c>
      <c r="C821" s="31" t="s">
        <v>134</v>
      </c>
      <c r="D821" s="32" t="s">
        <v>135</v>
      </c>
      <c r="E821" s="124">
        <v>200</v>
      </c>
      <c r="F821" s="124">
        <v>112</v>
      </c>
      <c r="G821" s="124"/>
      <c r="H821" s="124"/>
      <c r="I821" s="124"/>
      <c r="J821" s="124"/>
      <c r="K821" s="124"/>
      <c r="L821" s="124"/>
      <c r="M821" s="124"/>
      <c r="N821" s="124"/>
      <c r="O821" s="124"/>
      <c r="P821" s="374" t="s">
        <v>1504</v>
      </c>
      <c r="R821" s="124">
        <v>1</v>
      </c>
      <c r="S821" s="368" t="s">
        <v>1383</v>
      </c>
      <c r="T821" s="229"/>
      <c r="U821" s="32" t="s">
        <v>1305</v>
      </c>
      <c r="V821" s="124">
        <v>20</v>
      </c>
      <c r="W821" s="124"/>
      <c r="X821" s="124"/>
      <c r="Y821" s="124"/>
      <c r="Z821" s="124"/>
      <c r="AA821" s="124"/>
      <c r="AB821" s="124"/>
      <c r="AC821" s="280"/>
      <c r="AD821" s="280"/>
      <c r="AE821" s="124"/>
      <c r="AF821" s="124"/>
      <c r="AG821" s="374"/>
      <c r="AI821" s="124">
        <v>1</v>
      </c>
      <c r="AJ821" s="373" t="s">
        <v>1383</v>
      </c>
      <c r="AK821" s="31" t="s">
        <v>331</v>
      </c>
      <c r="AL821" s="32" t="s">
        <v>332</v>
      </c>
      <c r="AM821" s="124">
        <v>233</v>
      </c>
      <c r="AN821" s="124">
        <v>225</v>
      </c>
      <c r="AO821" s="124"/>
      <c r="AP821" s="124"/>
      <c r="AQ821" s="124"/>
      <c r="AR821" s="124"/>
      <c r="AS821" s="124"/>
      <c r="AT821" s="124"/>
      <c r="AU821" s="124"/>
      <c r="AV821" s="374"/>
      <c r="AX821" s="295"/>
      <c r="AY821" s="454"/>
      <c r="AZ821" s="306"/>
      <c r="BA821" s="306"/>
      <c r="BB821" s="295"/>
      <c r="BC821" s="295"/>
      <c r="BD821" s="295"/>
      <c r="BE821" s="295"/>
      <c r="BF821" s="295"/>
      <c r="BG821" s="310"/>
      <c r="BH821" s="310"/>
      <c r="BI821" s="295"/>
      <c r="BJ821" s="295"/>
      <c r="BK821" s="454"/>
      <c r="BL821" s="295"/>
      <c r="BM821" s="295"/>
      <c r="BN821" s="454"/>
      <c r="BO821" s="306"/>
      <c r="BP821" s="306"/>
      <c r="BQ821" s="295"/>
      <c r="BR821" s="295"/>
      <c r="BS821" s="295"/>
      <c r="BT821" s="295"/>
      <c r="BU821" s="295"/>
      <c r="BV821" s="295"/>
      <c r="BW821" s="295"/>
      <c r="BX821" s="295"/>
      <c r="BY821" s="295"/>
      <c r="BZ821" s="454"/>
      <c r="CA821" s="295"/>
      <c r="CB821" s="295"/>
      <c r="CC821" s="454"/>
      <c r="CD821" s="306"/>
      <c r="CE821" s="306"/>
      <c r="CF821" s="295"/>
      <c r="CG821" s="295"/>
      <c r="CH821" s="295"/>
      <c r="CI821" s="295"/>
      <c r="CJ821" s="295"/>
      <c r="CK821" s="295"/>
      <c r="CL821" s="295"/>
      <c r="CM821" s="295"/>
      <c r="CN821" s="295"/>
      <c r="CO821" s="454"/>
    </row>
    <row r="822" spans="1:93" ht="30">
      <c r="A822" s="124">
        <v>2</v>
      </c>
      <c r="B822" s="373"/>
      <c r="C822" s="31"/>
      <c r="D822" s="32" t="s">
        <v>336</v>
      </c>
      <c r="E822" s="124">
        <v>282</v>
      </c>
      <c r="F822" s="124">
        <v>60</v>
      </c>
      <c r="G822" s="124"/>
      <c r="H822" s="124"/>
      <c r="I822" s="124"/>
      <c r="J822" s="124"/>
      <c r="K822" s="124"/>
      <c r="L822" s="124"/>
      <c r="M822" s="124"/>
      <c r="N822" s="124"/>
      <c r="O822" s="124"/>
      <c r="P822" s="375"/>
      <c r="R822" s="124">
        <v>2</v>
      </c>
      <c r="S822" s="368"/>
      <c r="T822" s="31" t="s">
        <v>384</v>
      </c>
      <c r="U822" s="52" t="s">
        <v>385</v>
      </c>
      <c r="V822" s="124">
        <v>30</v>
      </c>
      <c r="W822" s="124"/>
      <c r="X822" s="124"/>
      <c r="Y822" s="124"/>
      <c r="Z822" s="124"/>
      <c r="AA822" s="124"/>
      <c r="AB822" s="124"/>
      <c r="AC822" s="280"/>
      <c r="AD822" s="280"/>
      <c r="AE822" s="124"/>
      <c r="AF822" s="124"/>
      <c r="AG822" s="375"/>
      <c r="AI822" s="124">
        <v>2</v>
      </c>
      <c r="AJ822" s="373"/>
      <c r="AK822" s="31" t="s">
        <v>334</v>
      </c>
      <c r="AL822" s="32" t="s">
        <v>335</v>
      </c>
      <c r="AM822" s="124">
        <v>7</v>
      </c>
      <c r="AN822" s="124"/>
      <c r="AO822" s="124"/>
      <c r="AP822" s="124"/>
      <c r="AQ822" s="124"/>
      <c r="AR822" s="124"/>
      <c r="AS822" s="124"/>
      <c r="AT822" s="124"/>
      <c r="AU822" s="124"/>
      <c r="AV822" s="375"/>
      <c r="AX822" s="295"/>
      <c r="AY822" s="454"/>
      <c r="AZ822" s="306"/>
      <c r="BA822" s="306"/>
      <c r="BB822" s="295"/>
      <c r="BC822" s="295"/>
      <c r="BD822" s="295"/>
      <c r="BE822" s="295"/>
      <c r="BF822" s="295"/>
      <c r="BG822" s="310"/>
      <c r="BH822" s="310"/>
      <c r="BI822" s="295"/>
      <c r="BJ822" s="295"/>
      <c r="BK822" s="454"/>
      <c r="BL822" s="295"/>
      <c r="BM822" s="295"/>
      <c r="BN822" s="454"/>
      <c r="BO822" s="306"/>
      <c r="BP822" s="306"/>
      <c r="BQ822" s="295"/>
      <c r="BR822" s="295"/>
      <c r="BS822" s="295"/>
      <c r="BT822" s="295"/>
      <c r="BU822" s="295"/>
      <c r="BV822" s="295"/>
      <c r="BW822" s="295"/>
      <c r="BX822" s="295"/>
      <c r="BY822" s="295"/>
      <c r="BZ822" s="454"/>
      <c r="CA822" s="295"/>
      <c r="CB822" s="295"/>
      <c r="CC822" s="454"/>
      <c r="CD822" s="311"/>
      <c r="CE822" s="306"/>
      <c r="CF822" s="295"/>
      <c r="CG822" s="295"/>
      <c r="CH822" s="295"/>
      <c r="CI822" s="295"/>
      <c r="CJ822" s="295"/>
      <c r="CK822" s="295"/>
      <c r="CL822" s="295"/>
      <c r="CM822" s="295"/>
      <c r="CN822" s="295"/>
      <c r="CO822" s="454"/>
    </row>
    <row r="823" spans="1:93" ht="30">
      <c r="A823" s="124">
        <v>3</v>
      </c>
      <c r="B823" s="373"/>
      <c r="C823" s="31"/>
      <c r="D823" s="32" t="s">
        <v>335</v>
      </c>
      <c r="E823" s="124">
        <v>7</v>
      </c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375"/>
      <c r="R823" s="124">
        <v>3</v>
      </c>
      <c r="S823" s="368"/>
      <c r="T823" s="31" t="s">
        <v>394</v>
      </c>
      <c r="U823" s="32" t="s">
        <v>395</v>
      </c>
      <c r="V823" s="124">
        <v>16</v>
      </c>
      <c r="W823" s="124">
        <v>12</v>
      </c>
      <c r="X823" s="124"/>
      <c r="Y823" s="124"/>
      <c r="Z823" s="124"/>
      <c r="AA823" s="124"/>
      <c r="AB823" s="124"/>
      <c r="AC823" s="280"/>
      <c r="AD823" s="280"/>
      <c r="AE823" s="124"/>
      <c r="AF823" s="124"/>
      <c r="AG823" s="375"/>
      <c r="AI823" s="124">
        <v>3</v>
      </c>
      <c r="AJ823" s="373"/>
      <c r="AK823" s="31" t="s">
        <v>244</v>
      </c>
      <c r="AL823" s="32" t="s">
        <v>245</v>
      </c>
      <c r="AM823" s="124">
        <v>70</v>
      </c>
      <c r="AN823" s="124">
        <v>40</v>
      </c>
      <c r="AO823" s="124"/>
      <c r="AP823" s="124"/>
      <c r="AQ823" s="124"/>
      <c r="AR823" s="124"/>
      <c r="AS823" s="124"/>
      <c r="AT823" s="124"/>
      <c r="AU823" s="124"/>
      <c r="AV823" s="375"/>
      <c r="AX823" s="295"/>
      <c r="AY823" s="454"/>
      <c r="AZ823" s="306"/>
      <c r="BA823" s="312"/>
      <c r="BB823" s="295"/>
      <c r="BC823" s="295"/>
      <c r="BD823" s="295"/>
      <c r="BE823" s="295"/>
      <c r="BF823" s="295"/>
      <c r="BG823" s="310"/>
      <c r="BH823" s="310"/>
      <c r="BI823" s="295"/>
      <c r="BJ823" s="295"/>
      <c r="BK823" s="454"/>
      <c r="BL823" s="295"/>
      <c r="BM823" s="295"/>
      <c r="BN823" s="454"/>
      <c r="BO823" s="306"/>
      <c r="BP823" s="306"/>
      <c r="BQ823" s="295"/>
      <c r="BR823" s="295"/>
      <c r="BS823" s="295"/>
      <c r="BT823" s="295"/>
      <c r="BU823" s="295"/>
      <c r="BV823" s="295"/>
      <c r="BW823" s="295"/>
      <c r="BX823" s="295"/>
      <c r="BY823" s="295"/>
      <c r="BZ823" s="454"/>
      <c r="CA823" s="295"/>
      <c r="CB823" s="295"/>
      <c r="CC823" s="454"/>
      <c r="CD823" s="306"/>
      <c r="CE823" s="306"/>
      <c r="CF823" s="295"/>
      <c r="CG823" s="295"/>
      <c r="CH823" s="295"/>
      <c r="CI823" s="295"/>
      <c r="CJ823" s="295"/>
      <c r="CK823" s="295"/>
      <c r="CL823" s="295"/>
      <c r="CM823" s="295"/>
      <c r="CN823" s="295"/>
      <c r="CO823" s="454"/>
    </row>
    <row r="824" spans="1:93" ht="30">
      <c r="A824" s="124">
        <v>4</v>
      </c>
      <c r="B824" s="373"/>
      <c r="C824" s="31" t="s">
        <v>457</v>
      </c>
      <c r="D824" s="32" t="s">
        <v>458</v>
      </c>
      <c r="E824" s="124">
        <v>200</v>
      </c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375"/>
      <c r="R824" s="124">
        <v>4</v>
      </c>
      <c r="S824" s="368"/>
      <c r="T824" s="31" t="s">
        <v>443</v>
      </c>
      <c r="U824" s="32" t="s">
        <v>444</v>
      </c>
      <c r="V824" s="124">
        <v>73</v>
      </c>
      <c r="W824" s="124">
        <v>68</v>
      </c>
      <c r="X824" s="124"/>
      <c r="Y824" s="124"/>
      <c r="Z824" s="124"/>
      <c r="AA824" s="124"/>
      <c r="AB824" s="124"/>
      <c r="AC824" s="280"/>
      <c r="AD824" s="280"/>
      <c r="AE824" s="124"/>
      <c r="AF824" s="124"/>
      <c r="AG824" s="375"/>
      <c r="AI824" s="124">
        <v>4</v>
      </c>
      <c r="AJ824" s="373"/>
      <c r="AK824" s="31" t="s">
        <v>743</v>
      </c>
      <c r="AL824" s="32" t="s">
        <v>744</v>
      </c>
      <c r="AM824" s="124">
        <v>40</v>
      </c>
      <c r="AN824" s="124">
        <v>40</v>
      </c>
      <c r="AO824" s="124"/>
      <c r="AP824" s="124"/>
      <c r="AQ824" s="124"/>
      <c r="AR824" s="124"/>
      <c r="AS824" s="124"/>
      <c r="AT824" s="124"/>
      <c r="AU824" s="124"/>
      <c r="AV824" s="375"/>
      <c r="AX824" s="295"/>
      <c r="AY824" s="454"/>
      <c r="AZ824" s="306"/>
      <c r="BA824" s="306"/>
      <c r="BB824" s="295"/>
      <c r="BC824" s="295"/>
      <c r="BD824" s="295"/>
      <c r="BE824" s="295"/>
      <c r="BF824" s="295"/>
      <c r="BG824" s="310"/>
      <c r="BH824" s="310"/>
      <c r="BI824" s="295"/>
      <c r="BJ824" s="295"/>
      <c r="BK824" s="454"/>
      <c r="BL824" s="295"/>
      <c r="BM824" s="295"/>
      <c r="BN824" s="454"/>
      <c r="BO824" s="306"/>
      <c r="BP824" s="306"/>
      <c r="BQ824" s="295"/>
      <c r="BR824" s="295"/>
      <c r="BS824" s="295"/>
      <c r="BT824" s="295"/>
      <c r="BU824" s="295"/>
      <c r="BV824" s="295"/>
      <c r="BW824" s="295"/>
      <c r="BX824" s="295"/>
      <c r="BY824" s="295"/>
      <c r="BZ824" s="454"/>
      <c r="CA824" s="295"/>
      <c r="CB824" s="295"/>
      <c r="CC824" s="454"/>
      <c r="CD824" s="306"/>
      <c r="CE824" s="306"/>
      <c r="CF824" s="295"/>
      <c r="CG824" s="295"/>
      <c r="CH824" s="295"/>
      <c r="CI824" s="295"/>
      <c r="CJ824" s="295"/>
      <c r="CK824" s="295"/>
      <c r="CL824" s="295"/>
      <c r="CM824" s="295"/>
      <c r="CN824" s="295"/>
      <c r="CO824" s="454"/>
    </row>
    <row r="825" spans="1:93">
      <c r="A825" s="124">
        <v>5</v>
      </c>
      <c r="B825" s="373"/>
      <c r="C825" s="31" t="s">
        <v>316</v>
      </c>
      <c r="D825" s="32" t="s">
        <v>317</v>
      </c>
      <c r="E825" s="124"/>
      <c r="F825" s="124">
        <v>126</v>
      </c>
      <c r="G825" s="124"/>
      <c r="H825" s="124"/>
      <c r="I825" s="124"/>
      <c r="J825" s="124"/>
      <c r="K825" s="124"/>
      <c r="L825" s="124"/>
      <c r="M825" s="124"/>
      <c r="N825" s="124"/>
      <c r="O825" s="124"/>
      <c r="P825" s="375"/>
      <c r="R825" s="124">
        <v>5</v>
      </c>
      <c r="S825" s="368"/>
      <c r="T825" s="31" t="s">
        <v>227</v>
      </c>
      <c r="U825" s="32" t="s">
        <v>228</v>
      </c>
      <c r="V825" s="124">
        <v>150</v>
      </c>
      <c r="W825" s="124">
        <v>150</v>
      </c>
      <c r="X825" s="124"/>
      <c r="Y825" s="124"/>
      <c r="Z825" s="124"/>
      <c r="AA825" s="124"/>
      <c r="AB825" s="124"/>
      <c r="AC825" s="280"/>
      <c r="AD825" s="280"/>
      <c r="AE825" s="124"/>
      <c r="AF825" s="124"/>
      <c r="AG825" s="375"/>
      <c r="AI825" s="124">
        <v>5</v>
      </c>
      <c r="AJ825" s="373"/>
      <c r="AK825" s="31" t="s">
        <v>797</v>
      </c>
      <c r="AL825" s="32" t="s">
        <v>798</v>
      </c>
      <c r="AM825" s="124">
        <v>28</v>
      </c>
      <c r="AN825" s="124">
        <v>28</v>
      </c>
      <c r="AO825" s="124"/>
      <c r="AP825" s="124"/>
      <c r="AQ825" s="124"/>
      <c r="AR825" s="124"/>
      <c r="AS825" s="124"/>
      <c r="AT825" s="124"/>
      <c r="AU825" s="124"/>
      <c r="AV825" s="375"/>
      <c r="AX825" s="295"/>
      <c r="AY825" s="454"/>
      <c r="AZ825" s="306"/>
      <c r="BA825" s="306"/>
      <c r="BB825" s="295"/>
      <c r="BC825" s="295"/>
      <c r="BD825" s="295"/>
      <c r="BE825" s="295"/>
      <c r="BF825" s="295"/>
      <c r="BG825" s="310"/>
      <c r="BH825" s="310"/>
      <c r="BI825" s="295"/>
      <c r="BJ825" s="295"/>
      <c r="BK825" s="454"/>
      <c r="BL825" s="295"/>
      <c r="BM825" s="295"/>
      <c r="BN825" s="454"/>
      <c r="BO825" s="306"/>
      <c r="BP825" s="306"/>
      <c r="BQ825" s="295"/>
      <c r="BR825" s="295"/>
      <c r="BS825" s="295"/>
      <c r="BT825" s="295"/>
      <c r="BU825" s="295"/>
      <c r="BV825" s="295"/>
      <c r="BW825" s="295"/>
      <c r="BX825" s="295"/>
      <c r="BY825" s="295"/>
      <c r="BZ825" s="454"/>
      <c r="CA825" s="295"/>
      <c r="CB825" s="295"/>
      <c r="CC825" s="454"/>
      <c r="CD825" s="306"/>
      <c r="CE825" s="306"/>
      <c r="CF825" s="295"/>
      <c r="CG825" s="295"/>
      <c r="CH825" s="295"/>
      <c r="CI825" s="295"/>
      <c r="CJ825" s="295"/>
      <c r="CK825" s="295"/>
      <c r="CL825" s="295"/>
      <c r="CM825" s="295"/>
      <c r="CN825" s="295"/>
      <c r="CO825" s="454"/>
    </row>
    <row r="826" spans="1:93">
      <c r="A826" s="124">
        <v>6</v>
      </c>
      <c r="B826" s="373"/>
      <c r="C826" s="31" t="s">
        <v>635</v>
      </c>
      <c r="D826" s="32" t="s">
        <v>636</v>
      </c>
      <c r="E826" s="124"/>
      <c r="F826" s="124">
        <v>28</v>
      </c>
      <c r="G826" s="124"/>
      <c r="H826" s="124"/>
      <c r="I826" s="124"/>
      <c r="J826" s="124"/>
      <c r="K826" s="124"/>
      <c r="L826" s="124"/>
      <c r="M826" s="124"/>
      <c r="N826" s="124"/>
      <c r="O826" s="124"/>
      <c r="P826" s="375"/>
      <c r="R826" s="124">
        <v>6</v>
      </c>
      <c r="S826" s="368"/>
      <c r="T826" s="31" t="s">
        <v>325</v>
      </c>
      <c r="U826" s="32" t="s">
        <v>326</v>
      </c>
      <c r="V826" s="124">
        <v>50</v>
      </c>
      <c r="W826" s="124"/>
      <c r="X826" s="124"/>
      <c r="Y826" s="124"/>
      <c r="Z826" s="124"/>
      <c r="AA826" s="124"/>
      <c r="AB826" s="124"/>
      <c r="AC826" s="280"/>
      <c r="AD826" s="280"/>
      <c r="AE826" s="124"/>
      <c r="AF826" s="124"/>
      <c r="AG826" s="375"/>
      <c r="AI826" s="124">
        <v>6</v>
      </c>
      <c r="AJ826" s="373"/>
      <c r="AK826" s="31" t="s">
        <v>499</v>
      </c>
      <c r="AL826" s="32" t="s">
        <v>500</v>
      </c>
      <c r="AM826" s="124"/>
      <c r="AN826" s="124">
        <v>44</v>
      </c>
      <c r="AO826" s="124"/>
      <c r="AP826" s="124"/>
      <c r="AQ826" s="124"/>
      <c r="AR826" s="124"/>
      <c r="AS826" s="124"/>
      <c r="AT826" s="124"/>
      <c r="AU826" s="124"/>
      <c r="AV826" s="375"/>
      <c r="AX826" s="295"/>
      <c r="AY826" s="454"/>
      <c r="AZ826" s="306"/>
      <c r="BA826" s="306"/>
      <c r="BB826" s="295"/>
      <c r="BC826" s="295"/>
      <c r="BD826" s="295"/>
      <c r="BE826" s="295"/>
      <c r="BF826" s="295"/>
      <c r="BG826" s="310"/>
      <c r="BH826" s="310"/>
      <c r="BI826" s="295"/>
      <c r="BJ826" s="295"/>
      <c r="BK826" s="454"/>
      <c r="BL826" s="295"/>
      <c r="BM826" s="295"/>
      <c r="BN826" s="454"/>
      <c r="BO826" s="306"/>
      <c r="BP826" s="306"/>
      <c r="BQ826" s="295"/>
      <c r="BR826" s="295"/>
      <c r="BS826" s="295"/>
      <c r="BT826" s="295"/>
      <c r="BU826" s="295"/>
      <c r="BV826" s="295"/>
      <c r="BW826" s="295"/>
      <c r="BX826" s="295"/>
      <c r="BY826" s="295"/>
      <c r="BZ826" s="454"/>
      <c r="CA826" s="295"/>
      <c r="CB826" s="295"/>
      <c r="CC826" s="454"/>
      <c r="CD826" s="306"/>
      <c r="CE826" s="306"/>
      <c r="CF826" s="295"/>
      <c r="CG826" s="295"/>
      <c r="CH826" s="295"/>
      <c r="CI826" s="295"/>
      <c r="CJ826" s="295"/>
      <c r="CK826" s="295"/>
      <c r="CL826" s="295"/>
      <c r="CM826" s="295"/>
      <c r="CN826" s="295"/>
      <c r="CO826" s="454"/>
    </row>
    <row r="827" spans="1:93" ht="30">
      <c r="A827" s="124">
        <v>7</v>
      </c>
      <c r="B827" s="373"/>
      <c r="C827" s="31"/>
      <c r="D827" s="32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375"/>
      <c r="R827" s="124">
        <v>7</v>
      </c>
      <c r="S827" s="368"/>
      <c r="T827" s="31" t="s">
        <v>457</v>
      </c>
      <c r="U827" s="32" t="s">
        <v>458</v>
      </c>
      <c r="V827" s="124">
        <v>100</v>
      </c>
      <c r="W827" s="124"/>
      <c r="X827" s="124"/>
      <c r="Y827" s="124"/>
      <c r="Z827" s="124"/>
      <c r="AA827" s="124"/>
      <c r="AB827" s="124"/>
      <c r="AC827" s="280"/>
      <c r="AD827" s="280"/>
      <c r="AE827" s="124"/>
      <c r="AF827" s="124"/>
      <c r="AG827" s="375"/>
      <c r="AI827" s="124">
        <v>7</v>
      </c>
      <c r="AJ827" s="373"/>
      <c r="AK827" s="31" t="s">
        <v>325</v>
      </c>
      <c r="AL827" s="32" t="s">
        <v>326</v>
      </c>
      <c r="AM827" s="124"/>
      <c r="AN827" s="124">
        <v>30</v>
      </c>
      <c r="AO827" s="124"/>
      <c r="AP827" s="124"/>
      <c r="AQ827" s="124"/>
      <c r="AR827" s="124"/>
      <c r="AS827" s="124"/>
      <c r="AT827" s="124"/>
      <c r="AU827" s="124"/>
      <c r="AV827" s="375"/>
      <c r="AX827" s="295"/>
      <c r="AY827" s="454"/>
      <c r="AZ827" s="306"/>
      <c r="BA827" s="306"/>
      <c r="BB827" s="295"/>
      <c r="BC827" s="295"/>
      <c r="BD827" s="295"/>
      <c r="BE827" s="295"/>
      <c r="BF827" s="295"/>
      <c r="BG827" s="310"/>
      <c r="BH827" s="310"/>
      <c r="BI827" s="295"/>
      <c r="BJ827" s="295"/>
      <c r="BK827" s="454"/>
      <c r="BL827" s="295"/>
      <c r="BM827" s="295"/>
      <c r="BN827" s="454"/>
      <c r="BO827" s="306"/>
      <c r="BP827" s="306"/>
      <c r="BQ827" s="295"/>
      <c r="BR827" s="295"/>
      <c r="BS827" s="295"/>
      <c r="BT827" s="295"/>
      <c r="BU827" s="295"/>
      <c r="BV827" s="295"/>
      <c r="BW827" s="295"/>
      <c r="BX827" s="295"/>
      <c r="BY827" s="295"/>
      <c r="BZ827" s="454"/>
      <c r="CA827" s="295"/>
      <c r="CB827" s="295"/>
      <c r="CC827" s="454"/>
      <c r="CD827" s="306"/>
      <c r="CE827" s="306"/>
      <c r="CF827" s="295"/>
      <c r="CG827" s="295"/>
      <c r="CH827" s="295"/>
      <c r="CI827" s="295"/>
      <c r="CJ827" s="295"/>
      <c r="CK827" s="295"/>
      <c r="CL827" s="295"/>
      <c r="CM827" s="295"/>
      <c r="CN827" s="295"/>
      <c r="CO827" s="454"/>
    </row>
    <row r="828" spans="1:93" ht="30">
      <c r="A828" s="124">
        <v>8</v>
      </c>
      <c r="B828" s="373"/>
      <c r="C828" s="31"/>
      <c r="D828" s="32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375"/>
      <c r="R828" s="124">
        <v>8</v>
      </c>
      <c r="S828" s="368"/>
      <c r="T828" s="31" t="s">
        <v>316</v>
      </c>
      <c r="U828" s="32" t="s">
        <v>317</v>
      </c>
      <c r="V828" s="124"/>
      <c r="W828" s="124">
        <v>24</v>
      </c>
      <c r="X828" s="124"/>
      <c r="Y828" s="124"/>
      <c r="Z828" s="124"/>
      <c r="AA828" s="124"/>
      <c r="AB828" s="124"/>
      <c r="AC828" s="280"/>
      <c r="AD828" s="280"/>
      <c r="AE828" s="124"/>
      <c r="AF828" s="124"/>
      <c r="AG828" s="375"/>
      <c r="AI828" s="124">
        <v>8</v>
      </c>
      <c r="AJ828" s="373"/>
      <c r="AK828" s="31" t="s">
        <v>394</v>
      </c>
      <c r="AL828" s="32" t="s">
        <v>395</v>
      </c>
      <c r="AM828" s="124"/>
      <c r="AN828" s="124">
        <v>4</v>
      </c>
      <c r="AO828" s="124"/>
      <c r="AP828" s="124"/>
      <c r="AQ828" s="124"/>
      <c r="AR828" s="124"/>
      <c r="AS828" s="124"/>
      <c r="AT828" s="124"/>
      <c r="AU828" s="124"/>
      <c r="AV828" s="375"/>
      <c r="AX828" s="295"/>
      <c r="AY828" s="454"/>
      <c r="AZ828" s="306"/>
      <c r="BA828" s="313"/>
      <c r="BB828" s="295"/>
      <c r="BC828" s="295"/>
      <c r="BD828" s="295"/>
      <c r="BE828" s="295"/>
      <c r="BF828" s="295"/>
      <c r="BG828" s="310"/>
      <c r="BH828" s="310"/>
      <c r="BI828" s="295"/>
      <c r="BJ828" s="295"/>
      <c r="BK828" s="454"/>
      <c r="BL828" s="295"/>
      <c r="BM828" s="295"/>
      <c r="BN828" s="454"/>
      <c r="BO828" s="295"/>
      <c r="BP828" s="295"/>
      <c r="BQ828" s="295"/>
      <c r="BR828" s="295"/>
      <c r="BS828" s="295"/>
      <c r="BT828" s="295"/>
      <c r="BU828" s="295"/>
      <c r="BV828" s="295"/>
      <c r="BW828" s="295"/>
      <c r="BX828" s="295"/>
      <c r="BY828" s="295"/>
      <c r="BZ828" s="454"/>
      <c r="CA828" s="295"/>
      <c r="CB828" s="295"/>
      <c r="CC828" s="454"/>
      <c r="CD828" s="295"/>
      <c r="CE828" s="295"/>
      <c r="CF828" s="295"/>
      <c r="CG828" s="295"/>
      <c r="CH828" s="295"/>
      <c r="CI828" s="295"/>
      <c r="CJ828" s="295"/>
      <c r="CK828" s="295"/>
      <c r="CL828" s="295"/>
      <c r="CM828" s="295"/>
      <c r="CN828" s="295"/>
      <c r="CO828" s="454"/>
    </row>
    <row r="829" spans="1:93" ht="30" hidden="1">
      <c r="A829" s="124">
        <v>9</v>
      </c>
      <c r="B829" s="373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375"/>
      <c r="R829" s="124">
        <v>9</v>
      </c>
      <c r="S829" s="368"/>
      <c r="T829" s="124"/>
      <c r="U829" s="32" t="s">
        <v>336</v>
      </c>
      <c r="V829" s="124"/>
      <c r="W829" s="124">
        <v>116</v>
      </c>
      <c r="X829" s="124"/>
      <c r="Y829" s="124"/>
      <c r="Z829" s="124"/>
      <c r="AA829" s="124"/>
      <c r="AB829" s="124"/>
      <c r="AC829" s="280"/>
      <c r="AD829" s="280"/>
      <c r="AE829" s="124"/>
      <c r="AF829" s="124"/>
      <c r="AG829" s="375"/>
      <c r="AI829" s="124">
        <v>9</v>
      </c>
      <c r="AJ829" s="373"/>
      <c r="AK829" s="233"/>
      <c r="AL829" s="229"/>
      <c r="AM829" s="229"/>
      <c r="AN829" s="229"/>
      <c r="AO829" s="124"/>
      <c r="AP829" s="124"/>
      <c r="AQ829" s="124"/>
      <c r="AR829" s="124"/>
      <c r="AS829" s="124"/>
      <c r="AT829" s="124"/>
      <c r="AU829" s="124"/>
      <c r="AV829" s="375"/>
      <c r="AX829" s="295"/>
      <c r="AY829" s="454"/>
      <c r="AZ829" s="306"/>
      <c r="BA829" s="306"/>
      <c r="BB829" s="295"/>
      <c r="BC829" s="295"/>
      <c r="BD829" s="295"/>
      <c r="BE829" s="295"/>
      <c r="BF829" s="295"/>
      <c r="BG829" s="310"/>
      <c r="BH829" s="310"/>
      <c r="BI829" s="295"/>
      <c r="BJ829" s="295"/>
      <c r="BK829" s="454"/>
      <c r="BL829" s="295"/>
      <c r="BM829" s="295"/>
      <c r="BN829" s="454"/>
      <c r="BO829" s="295"/>
      <c r="BP829" s="295"/>
      <c r="BQ829" s="295"/>
      <c r="BR829" s="295"/>
      <c r="BS829" s="295"/>
      <c r="BT829" s="295"/>
      <c r="BU829" s="295"/>
      <c r="BV829" s="295"/>
      <c r="BW829" s="295"/>
      <c r="BX829" s="295"/>
      <c r="BY829" s="295"/>
      <c r="BZ829" s="454"/>
      <c r="CA829" s="295"/>
      <c r="CB829" s="295"/>
      <c r="CC829" s="454"/>
      <c r="CD829" s="295"/>
      <c r="CE829" s="295"/>
      <c r="CF829" s="295"/>
      <c r="CG829" s="295"/>
      <c r="CH829" s="295"/>
      <c r="CI829" s="295"/>
      <c r="CJ829" s="295"/>
      <c r="CK829" s="295"/>
      <c r="CL829" s="295"/>
      <c r="CM829" s="295"/>
      <c r="CN829" s="295"/>
      <c r="CO829" s="454"/>
    </row>
    <row r="830" spans="1:93" hidden="1">
      <c r="A830" s="124">
        <v>10</v>
      </c>
      <c r="B830" s="373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375"/>
      <c r="R830" s="124">
        <v>10</v>
      </c>
      <c r="S830" s="368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280"/>
      <c r="AD830" s="280"/>
      <c r="AE830" s="124"/>
      <c r="AF830" s="124"/>
      <c r="AG830" s="375"/>
      <c r="AI830" s="124">
        <v>10</v>
      </c>
      <c r="AJ830" s="373"/>
      <c r="AK830" s="229"/>
      <c r="AL830" s="229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375"/>
      <c r="AX830" s="295"/>
      <c r="AY830" s="454"/>
      <c r="AZ830" s="306"/>
      <c r="BA830" s="306"/>
      <c r="BB830" s="295"/>
      <c r="BC830" s="295"/>
      <c r="BD830" s="295"/>
      <c r="BE830" s="295"/>
      <c r="BF830" s="295"/>
      <c r="BG830" s="310"/>
      <c r="BH830" s="310"/>
      <c r="BI830" s="295"/>
      <c r="BJ830" s="295"/>
      <c r="BK830" s="454"/>
      <c r="BL830" s="295"/>
      <c r="BM830" s="295"/>
      <c r="BN830" s="454"/>
      <c r="BO830" s="295"/>
      <c r="BP830" s="295"/>
      <c r="BQ830" s="295"/>
      <c r="BR830" s="295"/>
      <c r="BS830" s="295"/>
      <c r="BT830" s="295"/>
      <c r="BU830" s="295"/>
      <c r="BV830" s="295"/>
      <c r="BW830" s="295"/>
      <c r="BX830" s="295"/>
      <c r="BY830" s="295"/>
      <c r="BZ830" s="454"/>
      <c r="CA830" s="295"/>
      <c r="CB830" s="295"/>
      <c r="CC830" s="454"/>
      <c r="CD830" s="295"/>
      <c r="CE830" s="295"/>
      <c r="CF830" s="295"/>
      <c r="CG830" s="295"/>
      <c r="CH830" s="295"/>
      <c r="CI830" s="295"/>
      <c r="CJ830" s="295"/>
      <c r="CK830" s="295"/>
      <c r="CL830" s="295"/>
      <c r="CM830" s="295"/>
      <c r="CN830" s="295"/>
      <c r="CO830" s="454"/>
    </row>
    <row r="831" spans="1:93" hidden="1">
      <c r="A831" s="124">
        <v>11</v>
      </c>
      <c r="B831" s="373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375"/>
      <c r="R831" s="124">
        <v>11</v>
      </c>
      <c r="S831" s="368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280"/>
      <c r="AD831" s="280"/>
      <c r="AE831" s="124"/>
      <c r="AF831" s="124"/>
      <c r="AG831" s="375"/>
      <c r="AI831" s="124">
        <v>11</v>
      </c>
      <c r="AJ831" s="373"/>
      <c r="AK831" s="229"/>
      <c r="AL831" s="229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375"/>
      <c r="AX831" s="295"/>
      <c r="AY831" s="454"/>
      <c r="AZ831" s="295"/>
      <c r="BA831" s="295"/>
      <c r="BB831" s="295"/>
      <c r="BC831" s="295"/>
      <c r="BD831" s="295"/>
      <c r="BE831" s="295"/>
      <c r="BF831" s="295"/>
      <c r="BG831" s="310"/>
      <c r="BH831" s="310"/>
      <c r="BI831" s="295"/>
      <c r="BJ831" s="295"/>
      <c r="BK831" s="454"/>
      <c r="BL831" s="295"/>
      <c r="BM831" s="295"/>
      <c r="BN831" s="454"/>
      <c r="BO831" s="295"/>
      <c r="BP831" s="295"/>
      <c r="BQ831" s="295"/>
      <c r="BR831" s="295"/>
      <c r="BS831" s="295"/>
      <c r="BT831" s="295"/>
      <c r="BU831" s="295"/>
      <c r="BV831" s="295"/>
      <c r="BW831" s="295"/>
      <c r="BX831" s="295"/>
      <c r="BY831" s="295"/>
      <c r="BZ831" s="454"/>
      <c r="CA831" s="295"/>
      <c r="CB831" s="295"/>
      <c r="CC831" s="454"/>
      <c r="CD831" s="295"/>
      <c r="CE831" s="295"/>
      <c r="CF831" s="295"/>
      <c r="CG831" s="295"/>
      <c r="CH831" s="295"/>
      <c r="CI831" s="295"/>
      <c r="CJ831" s="295"/>
      <c r="CK831" s="295"/>
      <c r="CL831" s="295"/>
      <c r="CM831" s="295"/>
      <c r="CN831" s="295"/>
      <c r="CO831" s="454"/>
    </row>
    <row r="832" spans="1:93" hidden="1">
      <c r="A832" s="124">
        <v>12</v>
      </c>
      <c r="B832" s="373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375"/>
      <c r="R832" s="124">
        <v>12</v>
      </c>
      <c r="S832" s="368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280"/>
      <c r="AD832" s="280"/>
      <c r="AE832" s="124"/>
      <c r="AF832" s="124"/>
      <c r="AG832" s="375"/>
      <c r="AI832" s="124">
        <v>12</v>
      </c>
      <c r="AJ832" s="373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375"/>
      <c r="AX832" s="295"/>
      <c r="AY832" s="454"/>
      <c r="AZ832" s="295"/>
      <c r="BA832" s="295"/>
      <c r="BB832" s="295"/>
      <c r="BC832" s="295"/>
      <c r="BD832" s="295"/>
      <c r="BE832" s="295"/>
      <c r="BF832" s="295"/>
      <c r="BG832" s="310"/>
      <c r="BH832" s="310"/>
      <c r="BI832" s="295"/>
      <c r="BJ832" s="295"/>
      <c r="BK832" s="454"/>
      <c r="BL832" s="295"/>
      <c r="BM832" s="295"/>
      <c r="BN832" s="454"/>
      <c r="BO832" s="295"/>
      <c r="BP832" s="295"/>
      <c r="BQ832" s="295"/>
      <c r="BR832" s="295"/>
      <c r="BS832" s="295"/>
      <c r="BT832" s="295"/>
      <c r="BU832" s="295"/>
      <c r="BV832" s="295"/>
      <c r="BW832" s="295"/>
      <c r="BX832" s="295"/>
      <c r="BY832" s="295"/>
      <c r="BZ832" s="454"/>
      <c r="CA832" s="295"/>
      <c r="CB832" s="295"/>
      <c r="CC832" s="454"/>
      <c r="CD832" s="295"/>
      <c r="CE832" s="295"/>
      <c r="CF832" s="295"/>
      <c r="CG832" s="295"/>
      <c r="CH832" s="295"/>
      <c r="CI832" s="295"/>
      <c r="CJ832" s="295"/>
      <c r="CK832" s="295"/>
      <c r="CL832" s="295"/>
      <c r="CM832" s="295"/>
      <c r="CN832" s="295"/>
      <c r="CO832" s="454"/>
    </row>
    <row r="833" spans="1:93" hidden="1">
      <c r="A833" s="124">
        <v>13</v>
      </c>
      <c r="B833" s="373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375"/>
      <c r="R833" s="124">
        <v>13</v>
      </c>
      <c r="S833" s="368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280"/>
      <c r="AD833" s="280"/>
      <c r="AE833" s="124"/>
      <c r="AF833" s="124"/>
      <c r="AG833" s="375"/>
      <c r="AI833" s="124">
        <v>13</v>
      </c>
      <c r="AJ833" s="373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375"/>
      <c r="AX833" s="295"/>
      <c r="AY833" s="454"/>
      <c r="AZ833" s="295"/>
      <c r="BA833" s="295"/>
      <c r="BB833" s="295"/>
      <c r="BC833" s="295"/>
      <c r="BD833" s="295"/>
      <c r="BE833" s="295"/>
      <c r="BF833" s="295"/>
      <c r="BG833" s="310"/>
      <c r="BH833" s="310"/>
      <c r="BI833" s="295"/>
      <c r="BJ833" s="295"/>
      <c r="BK833" s="454"/>
      <c r="BL833" s="295"/>
      <c r="BM833" s="295"/>
      <c r="BN833" s="454"/>
      <c r="BO833" s="295"/>
      <c r="BP833" s="295"/>
      <c r="BQ833" s="295"/>
      <c r="BR833" s="295"/>
      <c r="BS833" s="295"/>
      <c r="BT833" s="295"/>
      <c r="BU833" s="295"/>
      <c r="BV833" s="295"/>
      <c r="BW833" s="295"/>
      <c r="BX833" s="295"/>
      <c r="BY833" s="295"/>
      <c r="BZ833" s="454"/>
      <c r="CA833" s="295"/>
      <c r="CB833" s="295"/>
      <c r="CC833" s="454"/>
      <c r="CD833" s="295"/>
      <c r="CE833" s="295"/>
      <c r="CF833" s="295"/>
      <c r="CG833" s="295"/>
      <c r="CH833" s="295"/>
      <c r="CI833" s="295"/>
      <c r="CJ833" s="295"/>
      <c r="CK833" s="295"/>
      <c r="CL833" s="295"/>
      <c r="CM833" s="295"/>
      <c r="CN833" s="295"/>
      <c r="CO833" s="454"/>
    </row>
    <row r="834" spans="1:93" hidden="1">
      <c r="A834" s="124">
        <v>14</v>
      </c>
      <c r="B834" s="373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375"/>
      <c r="R834" s="124">
        <v>14</v>
      </c>
      <c r="S834" s="368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280"/>
      <c r="AD834" s="280"/>
      <c r="AE834" s="124"/>
      <c r="AF834" s="124"/>
      <c r="AG834" s="375"/>
      <c r="AI834" s="124">
        <v>14</v>
      </c>
      <c r="AJ834" s="373"/>
      <c r="AK834" s="229"/>
      <c r="AL834" s="229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375"/>
      <c r="AX834" s="295"/>
      <c r="AY834" s="454"/>
      <c r="AZ834" s="295"/>
      <c r="BA834" s="295"/>
      <c r="BB834" s="295"/>
      <c r="BC834" s="295"/>
      <c r="BD834" s="295"/>
      <c r="BE834" s="295"/>
      <c r="BF834" s="295"/>
      <c r="BG834" s="310"/>
      <c r="BH834" s="310"/>
      <c r="BI834" s="295"/>
      <c r="BJ834" s="295"/>
      <c r="BK834" s="454"/>
      <c r="BL834" s="295"/>
      <c r="BM834" s="295"/>
      <c r="BN834" s="454"/>
      <c r="BO834" s="295"/>
      <c r="BP834" s="295"/>
      <c r="BQ834" s="295"/>
      <c r="BR834" s="295"/>
      <c r="BS834" s="295"/>
      <c r="BT834" s="295"/>
      <c r="BU834" s="295"/>
      <c r="BV834" s="295"/>
      <c r="BW834" s="295"/>
      <c r="BX834" s="295"/>
      <c r="BY834" s="295"/>
      <c r="BZ834" s="454"/>
      <c r="CA834" s="295"/>
      <c r="CB834" s="295"/>
      <c r="CC834" s="454"/>
      <c r="CD834" s="295"/>
      <c r="CE834" s="295"/>
      <c r="CF834" s="295"/>
      <c r="CG834" s="295"/>
      <c r="CH834" s="295"/>
      <c r="CI834" s="295"/>
      <c r="CJ834" s="295"/>
      <c r="CK834" s="295"/>
      <c r="CL834" s="295"/>
      <c r="CM834" s="295"/>
      <c r="CN834" s="295"/>
      <c r="CO834" s="454"/>
    </row>
    <row r="835" spans="1:93" hidden="1">
      <c r="A835" s="124">
        <v>15</v>
      </c>
      <c r="B835" s="373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376"/>
      <c r="R835" s="124">
        <v>15</v>
      </c>
      <c r="S835" s="368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280"/>
      <c r="AD835" s="280"/>
      <c r="AE835" s="124"/>
      <c r="AF835" s="124"/>
      <c r="AG835" s="376"/>
      <c r="AI835" s="124">
        <v>15</v>
      </c>
      <c r="AJ835" s="373"/>
      <c r="AK835" s="229"/>
      <c r="AL835" s="229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376"/>
      <c r="AX835" s="295"/>
      <c r="AY835" s="454"/>
      <c r="AZ835" s="295"/>
      <c r="BA835" s="295"/>
      <c r="BB835" s="295"/>
      <c r="BC835" s="295"/>
      <c r="BD835" s="295"/>
      <c r="BE835" s="295"/>
      <c r="BF835" s="295"/>
      <c r="BG835" s="310"/>
      <c r="BH835" s="310"/>
      <c r="BI835" s="295"/>
      <c r="BJ835" s="295"/>
      <c r="BK835" s="454"/>
      <c r="BL835" s="295"/>
      <c r="BM835" s="295"/>
      <c r="BN835" s="454"/>
      <c r="BO835" s="295"/>
      <c r="BP835" s="295"/>
      <c r="BQ835" s="295"/>
      <c r="BR835" s="295"/>
      <c r="BS835" s="295"/>
      <c r="BT835" s="295"/>
      <c r="BU835" s="295"/>
      <c r="BV835" s="295"/>
      <c r="BW835" s="295"/>
      <c r="BX835" s="295"/>
      <c r="BY835" s="295"/>
      <c r="BZ835" s="454"/>
      <c r="CA835" s="295"/>
      <c r="CB835" s="295"/>
      <c r="CC835" s="454"/>
      <c r="CD835" s="295"/>
      <c r="CE835" s="295"/>
      <c r="CF835" s="295"/>
      <c r="CG835" s="295"/>
      <c r="CH835" s="295"/>
      <c r="CI835" s="295"/>
      <c r="CJ835" s="295"/>
      <c r="CK835" s="295"/>
      <c r="CL835" s="295"/>
      <c r="CM835" s="295"/>
      <c r="CN835" s="295"/>
      <c r="CO835" s="454"/>
    </row>
    <row r="836" spans="1:93" ht="15.75">
      <c r="A836" s="389" t="s">
        <v>1381</v>
      </c>
      <c r="B836" s="391"/>
      <c r="C836" s="124"/>
      <c r="D836" s="124"/>
      <c r="E836" s="220">
        <f>SUM(E821:E835)</f>
        <v>689</v>
      </c>
      <c r="F836" s="220">
        <f>SUM(F821:F835)</f>
        <v>326</v>
      </c>
      <c r="G836" s="220">
        <f>SUM(G821:G835)</f>
        <v>0</v>
      </c>
      <c r="H836" s="220">
        <f>SUM(H821:H835)</f>
        <v>0</v>
      </c>
      <c r="I836" s="124"/>
      <c r="J836" s="124">
        <f>SUM(J821:J835)</f>
        <v>0</v>
      </c>
      <c r="K836" s="124">
        <f>SUM(K821:K835)</f>
        <v>0</v>
      </c>
      <c r="L836" s="225">
        <f>IF(F836=0,0,(F836/E836*100))</f>
        <v>47.314949201741655</v>
      </c>
      <c r="M836" s="225">
        <f>IF(K836=0,0,(K836/J836*100))</f>
        <v>0</v>
      </c>
      <c r="N836" s="124"/>
      <c r="O836" s="124"/>
      <c r="P836" s="124"/>
      <c r="R836" s="363" t="s">
        <v>1381</v>
      </c>
      <c r="S836" s="363"/>
      <c r="T836" s="220"/>
      <c r="U836" s="220"/>
      <c r="V836" s="220">
        <f>SUM(V821:V835)</f>
        <v>439</v>
      </c>
      <c r="W836" s="220">
        <f>SUM(W821:W835)</f>
        <v>370</v>
      </c>
      <c r="X836" s="220">
        <f>SUM(X821:X835)</f>
        <v>0</v>
      </c>
      <c r="Y836" s="220">
        <f>SUM(Y821:Y835)</f>
        <v>0</v>
      </c>
      <c r="Z836" s="220"/>
      <c r="AA836" s="220">
        <f>SUM(AA821:AA835)</f>
        <v>0</v>
      </c>
      <c r="AB836" s="220">
        <f>SUM(AB821:AB835)</f>
        <v>0</v>
      </c>
      <c r="AC836" s="281">
        <f>IF(W836=0,0,(W836/V836*100))</f>
        <v>84.28246013667426</v>
      </c>
      <c r="AD836" s="281">
        <f>IF(AB836=0,0,(AB836/AA836*100))</f>
        <v>0</v>
      </c>
      <c r="AE836" s="220"/>
      <c r="AF836" s="220"/>
      <c r="AG836" s="124"/>
      <c r="AI836" s="377" t="s">
        <v>1381</v>
      </c>
      <c r="AJ836" s="377"/>
      <c r="AK836" s="124"/>
      <c r="AL836" s="124"/>
      <c r="AM836" s="124">
        <f>SUM(AM821:AM835)</f>
        <v>378</v>
      </c>
      <c r="AN836" s="124">
        <f>SUM(AN821:AN835)</f>
        <v>411</v>
      </c>
      <c r="AO836" s="124"/>
      <c r="AP836" s="124">
        <f>SUM(AP821:AP835)</f>
        <v>0</v>
      </c>
      <c r="AQ836" s="124">
        <f>SUM(AQ821:AQ835)</f>
        <v>0</v>
      </c>
      <c r="AR836" s="225">
        <f>IF(AN836=0,0,(AN836/AM836*100))</f>
        <v>108.73015873015872</v>
      </c>
      <c r="AS836" s="225">
        <f>IF(AQ836=0,0,(AQ836/AP836*100))</f>
        <v>0</v>
      </c>
      <c r="AT836" s="124"/>
      <c r="AU836" s="124"/>
      <c r="AV836" s="124"/>
      <c r="AX836" s="455"/>
      <c r="AY836" s="455"/>
      <c r="AZ836" s="295"/>
      <c r="BA836" s="295"/>
      <c r="BB836" s="295"/>
      <c r="BC836" s="295"/>
      <c r="BD836" s="295"/>
      <c r="BE836" s="295"/>
      <c r="BF836" s="295"/>
      <c r="BG836" s="308"/>
      <c r="BH836" s="308"/>
      <c r="BI836" s="295"/>
      <c r="BJ836" s="295"/>
      <c r="BK836" s="295"/>
      <c r="BL836" s="295"/>
      <c r="BM836" s="455"/>
      <c r="BN836" s="455"/>
      <c r="BO836" s="295"/>
      <c r="BP836" s="295"/>
      <c r="BQ836" s="295"/>
      <c r="BR836" s="295"/>
      <c r="BS836" s="295"/>
      <c r="BT836" s="295"/>
      <c r="BU836" s="295"/>
      <c r="BV836" s="309"/>
      <c r="BW836" s="309"/>
      <c r="BX836" s="295"/>
      <c r="BY836" s="295"/>
      <c r="BZ836" s="295"/>
      <c r="CA836" s="295"/>
      <c r="CB836" s="455"/>
      <c r="CC836" s="455"/>
      <c r="CD836" s="295"/>
      <c r="CE836" s="295"/>
      <c r="CF836" s="295"/>
      <c r="CG836" s="295"/>
      <c r="CH836" s="295"/>
      <c r="CI836" s="295"/>
      <c r="CJ836" s="295"/>
      <c r="CK836" s="309"/>
      <c r="CL836" s="309"/>
      <c r="CM836" s="295"/>
      <c r="CN836" s="295"/>
      <c r="CO836" s="295"/>
    </row>
    <row r="837" spans="1:93" ht="30">
      <c r="A837" s="124">
        <v>1</v>
      </c>
      <c r="B837" s="368" t="s">
        <v>1384</v>
      </c>
      <c r="C837" s="31"/>
      <c r="D837" s="32" t="s">
        <v>1493</v>
      </c>
      <c r="E837" s="124">
        <v>300</v>
      </c>
      <c r="F837" s="124">
        <v>252</v>
      </c>
      <c r="G837" s="124"/>
      <c r="H837" s="124"/>
      <c r="I837" s="124"/>
      <c r="J837" s="124"/>
      <c r="K837" s="124"/>
      <c r="L837" s="124"/>
      <c r="M837" s="124"/>
      <c r="N837" s="124"/>
      <c r="O837" s="124"/>
      <c r="P837" s="374"/>
      <c r="R837" s="124">
        <v>1</v>
      </c>
      <c r="S837" s="368" t="s">
        <v>1384</v>
      </c>
      <c r="T837" s="229"/>
      <c r="U837" s="32" t="s">
        <v>1493</v>
      </c>
      <c r="V837" s="124">
        <v>300</v>
      </c>
      <c r="W837" s="124">
        <v>252</v>
      </c>
      <c r="X837" s="124"/>
      <c r="Y837" s="124"/>
      <c r="Z837" s="124"/>
      <c r="AA837" s="124"/>
      <c r="AB837" s="124"/>
      <c r="AC837" s="280"/>
      <c r="AD837" s="280"/>
      <c r="AE837" s="124"/>
      <c r="AF837" s="124"/>
      <c r="AG837" s="374"/>
      <c r="AI837" s="124">
        <v>1</v>
      </c>
      <c r="AJ837" s="373" t="s">
        <v>1384</v>
      </c>
      <c r="AK837" s="31" t="s">
        <v>441</v>
      </c>
      <c r="AL837" s="32" t="s">
        <v>442</v>
      </c>
      <c r="AM837" s="227">
        <v>170</v>
      </c>
      <c r="AN837" s="227">
        <v>170</v>
      </c>
      <c r="AO837" s="227"/>
      <c r="AP837" s="227"/>
      <c r="AQ837" s="227"/>
      <c r="AR837" s="124"/>
      <c r="AS837" s="124"/>
      <c r="AT837" s="124"/>
      <c r="AU837" s="124"/>
      <c r="AV837" s="374"/>
      <c r="AX837" s="295"/>
      <c r="AY837" s="454"/>
      <c r="AZ837" s="306"/>
      <c r="BA837" s="306"/>
      <c r="BB837" s="295"/>
      <c r="BC837" s="295"/>
      <c r="BD837" s="295"/>
      <c r="BE837" s="295"/>
      <c r="BF837" s="295"/>
      <c r="BG837" s="310"/>
      <c r="BH837" s="310"/>
      <c r="BI837" s="295"/>
      <c r="BJ837" s="295"/>
      <c r="BK837" s="454"/>
      <c r="BL837" s="295"/>
      <c r="BM837" s="295"/>
      <c r="BN837" s="454"/>
      <c r="BO837" s="306"/>
      <c r="BP837" s="306"/>
      <c r="BQ837" s="295"/>
      <c r="BR837" s="295"/>
      <c r="BS837" s="295"/>
      <c r="BT837" s="295"/>
      <c r="BU837" s="295"/>
      <c r="BV837" s="295"/>
      <c r="BW837" s="295"/>
      <c r="BX837" s="295"/>
      <c r="BY837" s="295"/>
      <c r="BZ837" s="455"/>
      <c r="CA837" s="295"/>
      <c r="CB837" s="295"/>
      <c r="CC837" s="454"/>
      <c r="CD837" s="306"/>
      <c r="CE837" s="306"/>
      <c r="CF837" s="295"/>
      <c r="CG837" s="295"/>
      <c r="CH837" s="295"/>
      <c r="CI837" s="295"/>
      <c r="CJ837" s="295"/>
      <c r="CK837" s="295"/>
      <c r="CL837" s="295"/>
      <c r="CM837" s="295"/>
      <c r="CN837" s="295"/>
      <c r="CO837" s="455"/>
    </row>
    <row r="838" spans="1:93" ht="30">
      <c r="A838" s="124">
        <v>2</v>
      </c>
      <c r="B838" s="368"/>
      <c r="C838" s="268"/>
      <c r="D838" s="268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375"/>
      <c r="R838" s="124">
        <v>2</v>
      </c>
      <c r="S838" s="368"/>
      <c r="T838" s="124"/>
      <c r="U838" s="229"/>
      <c r="V838" s="124"/>
      <c r="W838" s="124"/>
      <c r="X838" s="124"/>
      <c r="Y838" s="124"/>
      <c r="Z838" s="124"/>
      <c r="AA838" s="124"/>
      <c r="AB838" s="124"/>
      <c r="AC838" s="280"/>
      <c r="AD838" s="280"/>
      <c r="AE838" s="124"/>
      <c r="AF838" s="124"/>
      <c r="AG838" s="375"/>
      <c r="AI838" s="124">
        <v>2</v>
      </c>
      <c r="AJ838" s="373"/>
      <c r="AK838" s="31" t="s">
        <v>443</v>
      </c>
      <c r="AL838" s="32" t="s">
        <v>444</v>
      </c>
      <c r="AM838" s="227">
        <v>2</v>
      </c>
      <c r="AN838" s="227">
        <v>2</v>
      </c>
      <c r="AO838" s="227"/>
      <c r="AP838" s="227"/>
      <c r="AQ838" s="227"/>
      <c r="AR838" s="124"/>
      <c r="AS838" s="124"/>
      <c r="AT838" s="124"/>
      <c r="AU838" s="124"/>
      <c r="AV838" s="375"/>
      <c r="AX838" s="295"/>
      <c r="AY838" s="454"/>
      <c r="AZ838" s="306"/>
      <c r="BA838" s="306"/>
      <c r="BB838" s="295"/>
      <c r="BC838" s="295"/>
      <c r="BD838" s="295"/>
      <c r="BE838" s="295"/>
      <c r="BF838" s="295"/>
      <c r="BG838" s="310"/>
      <c r="BH838" s="310"/>
      <c r="BI838" s="295"/>
      <c r="BJ838" s="295"/>
      <c r="BK838" s="454"/>
      <c r="BL838" s="295"/>
      <c r="BM838" s="295"/>
      <c r="BN838" s="454"/>
      <c r="BO838" s="306"/>
      <c r="BP838" s="306"/>
      <c r="BQ838" s="295"/>
      <c r="BR838" s="295"/>
      <c r="BS838" s="295"/>
      <c r="BT838" s="295"/>
      <c r="BU838" s="295"/>
      <c r="BV838" s="295"/>
      <c r="BW838" s="295"/>
      <c r="BX838" s="295"/>
      <c r="BY838" s="295"/>
      <c r="BZ838" s="455"/>
      <c r="CA838" s="295"/>
      <c r="CB838" s="295"/>
      <c r="CC838" s="454"/>
      <c r="CD838" s="306"/>
      <c r="CE838" s="306"/>
      <c r="CF838" s="295"/>
      <c r="CG838" s="295"/>
      <c r="CH838" s="295"/>
      <c r="CI838" s="295"/>
      <c r="CJ838" s="295"/>
      <c r="CK838" s="295"/>
      <c r="CL838" s="295"/>
      <c r="CM838" s="295"/>
      <c r="CN838" s="295"/>
      <c r="CO838" s="455"/>
    </row>
    <row r="839" spans="1:93">
      <c r="A839" s="124">
        <v>3</v>
      </c>
      <c r="B839" s="368"/>
      <c r="C839" s="229"/>
      <c r="D839" s="229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375"/>
      <c r="R839" s="124">
        <v>3</v>
      </c>
      <c r="S839" s="368"/>
      <c r="T839" s="229"/>
      <c r="U839" s="235"/>
      <c r="V839" s="124"/>
      <c r="W839" s="124"/>
      <c r="X839" s="124"/>
      <c r="Y839" s="124"/>
      <c r="Z839" s="124"/>
      <c r="AA839" s="124"/>
      <c r="AB839" s="124"/>
      <c r="AC839" s="280"/>
      <c r="AD839" s="280"/>
      <c r="AE839" s="124"/>
      <c r="AF839" s="124"/>
      <c r="AG839" s="375"/>
      <c r="AI839" s="124">
        <v>3</v>
      </c>
      <c r="AJ839" s="373"/>
      <c r="AK839" s="31" t="s">
        <v>635</v>
      </c>
      <c r="AL839" s="32" t="s">
        <v>636</v>
      </c>
      <c r="AM839" s="227">
        <v>30</v>
      </c>
      <c r="AN839" s="227"/>
      <c r="AO839" s="227"/>
      <c r="AP839" s="227"/>
      <c r="AQ839" s="227"/>
      <c r="AR839" s="124"/>
      <c r="AS839" s="124"/>
      <c r="AT839" s="124"/>
      <c r="AU839" s="124"/>
      <c r="AV839" s="375"/>
      <c r="AX839" s="295"/>
      <c r="AY839" s="454"/>
      <c r="AZ839" s="306"/>
      <c r="BA839" s="306"/>
      <c r="BB839" s="295"/>
      <c r="BC839" s="295"/>
      <c r="BD839" s="295"/>
      <c r="BE839" s="295"/>
      <c r="BF839" s="295"/>
      <c r="BG839" s="310"/>
      <c r="BH839" s="310"/>
      <c r="BI839" s="295"/>
      <c r="BJ839" s="295"/>
      <c r="BK839" s="454"/>
      <c r="BL839" s="295"/>
      <c r="BM839" s="295"/>
      <c r="BN839" s="454"/>
      <c r="BO839" s="306"/>
      <c r="BP839" s="306"/>
      <c r="BQ839" s="295"/>
      <c r="BR839" s="295"/>
      <c r="BS839" s="295"/>
      <c r="BT839" s="295"/>
      <c r="BU839" s="295"/>
      <c r="BV839" s="295"/>
      <c r="BW839" s="295"/>
      <c r="BX839" s="295"/>
      <c r="BY839" s="295"/>
      <c r="BZ839" s="455"/>
      <c r="CA839" s="295"/>
      <c r="CB839" s="295"/>
      <c r="CC839" s="454"/>
      <c r="CD839" s="295"/>
      <c r="CE839" s="306"/>
      <c r="CF839" s="295"/>
      <c r="CG839" s="295"/>
      <c r="CH839" s="295"/>
      <c r="CI839" s="295"/>
      <c r="CJ839" s="295"/>
      <c r="CK839" s="295"/>
      <c r="CL839" s="295"/>
      <c r="CM839" s="295"/>
      <c r="CN839" s="295"/>
      <c r="CO839" s="455"/>
    </row>
    <row r="840" spans="1:93">
      <c r="A840" s="124">
        <v>4</v>
      </c>
      <c r="B840" s="368"/>
      <c r="C840" s="229"/>
      <c r="D840" s="229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375"/>
      <c r="R840" s="124">
        <v>4</v>
      </c>
      <c r="S840" s="368"/>
      <c r="T840" s="229"/>
      <c r="U840" s="229"/>
      <c r="V840" s="124"/>
      <c r="W840" s="124"/>
      <c r="X840" s="124"/>
      <c r="Y840" s="124"/>
      <c r="Z840" s="124"/>
      <c r="AA840" s="124"/>
      <c r="AB840" s="124"/>
      <c r="AC840" s="280"/>
      <c r="AD840" s="280"/>
      <c r="AE840" s="124"/>
      <c r="AF840" s="124"/>
      <c r="AG840" s="375"/>
      <c r="AI840" s="124">
        <v>4</v>
      </c>
      <c r="AJ840" s="373"/>
      <c r="AK840" s="31" t="s">
        <v>639</v>
      </c>
      <c r="AL840" s="32" t="s">
        <v>640</v>
      </c>
      <c r="AM840" s="227">
        <v>25</v>
      </c>
      <c r="AN840" s="227"/>
      <c r="AO840" s="227"/>
      <c r="AP840" s="227"/>
      <c r="AQ840" s="227"/>
      <c r="AR840" s="124"/>
      <c r="AS840" s="124"/>
      <c r="AT840" s="124"/>
      <c r="AU840" s="124"/>
      <c r="AV840" s="375"/>
      <c r="AX840" s="295"/>
      <c r="AY840" s="454"/>
      <c r="AZ840" s="306"/>
      <c r="BA840" s="306"/>
      <c r="BB840" s="295"/>
      <c r="BC840" s="295"/>
      <c r="BD840" s="295"/>
      <c r="BE840" s="295"/>
      <c r="BF840" s="295"/>
      <c r="BG840" s="310"/>
      <c r="BH840" s="310"/>
      <c r="BI840" s="295"/>
      <c r="BJ840" s="295"/>
      <c r="BK840" s="454"/>
      <c r="BL840" s="295"/>
      <c r="BM840" s="295"/>
      <c r="BN840" s="454"/>
      <c r="BO840" s="295"/>
      <c r="BP840" s="295"/>
      <c r="BQ840" s="295"/>
      <c r="BR840" s="295"/>
      <c r="BS840" s="295"/>
      <c r="BT840" s="295"/>
      <c r="BU840" s="295"/>
      <c r="BV840" s="295"/>
      <c r="BW840" s="295"/>
      <c r="BX840" s="295"/>
      <c r="BY840" s="295"/>
      <c r="BZ840" s="455"/>
      <c r="CA840" s="295"/>
      <c r="CB840" s="295"/>
      <c r="CC840" s="454"/>
      <c r="CD840" s="306"/>
      <c r="CE840" s="306"/>
      <c r="CF840" s="295"/>
      <c r="CG840" s="295"/>
      <c r="CH840" s="295"/>
      <c r="CI840" s="295"/>
      <c r="CJ840" s="295"/>
      <c r="CK840" s="295"/>
      <c r="CL840" s="295"/>
      <c r="CM840" s="295"/>
      <c r="CN840" s="295"/>
      <c r="CO840" s="455"/>
    </row>
    <row r="841" spans="1:93">
      <c r="A841" s="124">
        <v>5</v>
      </c>
      <c r="B841" s="368"/>
      <c r="C841" s="233"/>
      <c r="D841" s="233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375"/>
      <c r="R841" s="124">
        <v>5</v>
      </c>
      <c r="S841" s="368"/>
      <c r="T841" s="229"/>
      <c r="U841" s="232"/>
      <c r="V841" s="124"/>
      <c r="W841" s="124"/>
      <c r="X841" s="124"/>
      <c r="Y841" s="124"/>
      <c r="Z841" s="124"/>
      <c r="AA841" s="124"/>
      <c r="AB841" s="124"/>
      <c r="AC841" s="280"/>
      <c r="AD841" s="280"/>
      <c r="AE841" s="124"/>
      <c r="AF841" s="124"/>
      <c r="AG841" s="375"/>
      <c r="AI841" s="124">
        <v>5</v>
      </c>
      <c r="AJ841" s="373"/>
      <c r="AK841" s="124" t="s">
        <v>1508</v>
      </c>
      <c r="AL841" s="124" t="s">
        <v>1509</v>
      </c>
      <c r="AM841" s="227">
        <v>124</v>
      </c>
      <c r="AN841" s="227">
        <v>124</v>
      </c>
      <c r="AO841" s="227"/>
      <c r="AP841" s="227"/>
      <c r="AQ841" s="227"/>
      <c r="AR841" s="124"/>
      <c r="AS841" s="124"/>
      <c r="AT841" s="124"/>
      <c r="AU841" s="124"/>
      <c r="AV841" s="375"/>
      <c r="AX841" s="295"/>
      <c r="AY841" s="454"/>
      <c r="AZ841" s="306"/>
      <c r="BA841" s="306"/>
      <c r="BB841" s="295"/>
      <c r="BC841" s="295"/>
      <c r="BD841" s="295"/>
      <c r="BE841" s="295"/>
      <c r="BF841" s="295"/>
      <c r="BG841" s="310"/>
      <c r="BH841" s="310"/>
      <c r="BI841" s="295"/>
      <c r="BJ841" s="295"/>
      <c r="BK841" s="454"/>
      <c r="BL841" s="295"/>
      <c r="BM841" s="295"/>
      <c r="BN841" s="454"/>
      <c r="BO841" s="306"/>
      <c r="BP841" s="306"/>
      <c r="BQ841" s="295"/>
      <c r="BR841" s="295"/>
      <c r="BS841" s="295"/>
      <c r="BT841" s="295"/>
      <c r="BU841" s="295"/>
      <c r="BV841" s="295"/>
      <c r="BW841" s="295"/>
      <c r="BX841" s="295"/>
      <c r="BY841" s="295"/>
      <c r="BZ841" s="455"/>
      <c r="CA841" s="295"/>
      <c r="CB841" s="295"/>
      <c r="CC841" s="454"/>
      <c r="CD841" s="306"/>
      <c r="CE841" s="306"/>
      <c r="CF841" s="295"/>
      <c r="CG841" s="295"/>
      <c r="CH841" s="295"/>
      <c r="CI841" s="295"/>
      <c r="CJ841" s="295"/>
      <c r="CK841" s="295"/>
      <c r="CL841" s="295"/>
      <c r="CM841" s="295"/>
      <c r="CN841" s="295"/>
      <c r="CO841" s="455"/>
    </row>
    <row r="842" spans="1:93" hidden="1">
      <c r="A842" s="124">
        <v>6</v>
      </c>
      <c r="B842" s="368"/>
      <c r="C842" s="229"/>
      <c r="D842" s="240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375"/>
      <c r="R842" s="124">
        <v>6</v>
      </c>
      <c r="S842" s="368"/>
      <c r="T842" s="229"/>
      <c r="U842" s="229"/>
      <c r="V842" s="124"/>
      <c r="W842" s="124"/>
      <c r="X842" s="124"/>
      <c r="Y842" s="124"/>
      <c r="Z842" s="124"/>
      <c r="AA842" s="124"/>
      <c r="AB842" s="124"/>
      <c r="AC842" s="280"/>
      <c r="AD842" s="280"/>
      <c r="AE842" s="124"/>
      <c r="AF842" s="124"/>
      <c r="AG842" s="375"/>
      <c r="AI842" s="124">
        <v>6</v>
      </c>
      <c r="AJ842" s="373"/>
      <c r="AK842" s="124"/>
      <c r="AL842" s="124"/>
      <c r="AM842" s="227"/>
      <c r="AN842" s="227"/>
      <c r="AO842" s="227"/>
      <c r="AP842" s="227"/>
      <c r="AQ842" s="227"/>
      <c r="AR842" s="124"/>
      <c r="AS842" s="124"/>
      <c r="AT842" s="124"/>
      <c r="AU842" s="124"/>
      <c r="AV842" s="375"/>
      <c r="AX842" s="295"/>
      <c r="AY842" s="454"/>
      <c r="AZ842" s="306"/>
      <c r="BA842" s="306"/>
      <c r="BB842" s="295"/>
      <c r="BC842" s="295"/>
      <c r="BD842" s="295"/>
      <c r="BE842" s="295"/>
      <c r="BF842" s="295"/>
      <c r="BG842" s="310"/>
      <c r="BH842" s="310"/>
      <c r="BI842" s="295"/>
      <c r="BJ842" s="295"/>
      <c r="BK842" s="454"/>
      <c r="BL842" s="295"/>
      <c r="BM842" s="295"/>
      <c r="BN842" s="454"/>
      <c r="BO842" s="306"/>
      <c r="BP842" s="306"/>
      <c r="BQ842" s="295"/>
      <c r="BR842" s="295"/>
      <c r="BS842" s="295"/>
      <c r="BT842" s="295"/>
      <c r="BU842" s="295"/>
      <c r="BV842" s="295"/>
      <c r="BW842" s="295"/>
      <c r="BX842" s="295"/>
      <c r="BY842" s="295"/>
      <c r="BZ842" s="455"/>
      <c r="CA842" s="295"/>
      <c r="CB842" s="295"/>
      <c r="CC842" s="454"/>
      <c r="CD842" s="314"/>
      <c r="CE842" s="314"/>
      <c r="CF842" s="295"/>
      <c r="CG842" s="295"/>
      <c r="CH842" s="295"/>
      <c r="CI842" s="295"/>
      <c r="CJ842" s="295"/>
      <c r="CK842" s="295"/>
      <c r="CL842" s="295"/>
      <c r="CM842" s="295"/>
      <c r="CN842" s="295"/>
      <c r="CO842" s="455"/>
    </row>
    <row r="843" spans="1:93" hidden="1">
      <c r="A843" s="124">
        <v>7</v>
      </c>
      <c r="B843" s="368"/>
      <c r="C843" s="229"/>
      <c r="D843" s="235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375"/>
      <c r="R843" s="124">
        <v>7</v>
      </c>
      <c r="S843" s="368"/>
      <c r="T843" s="229"/>
      <c r="U843" s="229"/>
      <c r="V843" s="124"/>
      <c r="W843" s="124"/>
      <c r="X843" s="124"/>
      <c r="Y843" s="124"/>
      <c r="Z843" s="124"/>
      <c r="AA843" s="124"/>
      <c r="AB843" s="124"/>
      <c r="AC843" s="280"/>
      <c r="AD843" s="280"/>
      <c r="AE843" s="124"/>
      <c r="AF843" s="124"/>
      <c r="AG843" s="375"/>
      <c r="AI843" s="124">
        <v>7</v>
      </c>
      <c r="AJ843" s="373"/>
      <c r="AK843" s="229"/>
      <c r="AL843" s="240"/>
      <c r="AM843" s="227"/>
      <c r="AN843" s="227"/>
      <c r="AO843" s="227"/>
      <c r="AP843" s="227"/>
      <c r="AQ843" s="227"/>
      <c r="AR843" s="124"/>
      <c r="AS843" s="124"/>
      <c r="AT843" s="124"/>
      <c r="AU843" s="124"/>
      <c r="AV843" s="375"/>
      <c r="AX843" s="295"/>
      <c r="AY843" s="454"/>
      <c r="AZ843" s="306"/>
      <c r="BA843" s="306"/>
      <c r="BB843" s="295"/>
      <c r="BC843" s="295"/>
      <c r="BD843" s="295"/>
      <c r="BE843" s="295"/>
      <c r="BF843" s="295"/>
      <c r="BG843" s="310"/>
      <c r="BH843" s="310"/>
      <c r="BI843" s="295"/>
      <c r="BJ843" s="295"/>
      <c r="BK843" s="454"/>
      <c r="BL843" s="295"/>
      <c r="BM843" s="295"/>
      <c r="BN843" s="454"/>
      <c r="BO843" s="306"/>
      <c r="BP843" s="306"/>
      <c r="BQ843" s="295"/>
      <c r="BR843" s="295"/>
      <c r="BS843" s="295"/>
      <c r="BT843" s="295"/>
      <c r="BU843" s="295"/>
      <c r="BV843" s="295"/>
      <c r="BW843" s="295"/>
      <c r="BX843" s="295"/>
      <c r="BY843" s="295"/>
      <c r="BZ843" s="455"/>
      <c r="CA843" s="295"/>
      <c r="CB843" s="295"/>
      <c r="CC843" s="454"/>
      <c r="CD843" s="306"/>
      <c r="CE843" s="306"/>
      <c r="CF843" s="295"/>
      <c r="CG843" s="295"/>
      <c r="CH843" s="295"/>
      <c r="CI843" s="295"/>
      <c r="CJ843" s="295"/>
      <c r="CK843" s="295"/>
      <c r="CL843" s="295"/>
      <c r="CM843" s="295"/>
      <c r="CN843" s="295"/>
      <c r="CO843" s="455"/>
    </row>
    <row r="844" spans="1:93" hidden="1">
      <c r="A844" s="124">
        <v>8</v>
      </c>
      <c r="B844" s="368"/>
      <c r="C844" s="229"/>
      <c r="D844" s="229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375"/>
      <c r="R844" s="124">
        <v>8</v>
      </c>
      <c r="S844" s="368"/>
      <c r="T844" s="268"/>
      <c r="U844" s="273"/>
      <c r="V844" s="124"/>
      <c r="W844" s="124"/>
      <c r="X844" s="124"/>
      <c r="Y844" s="124"/>
      <c r="Z844" s="124"/>
      <c r="AA844" s="124"/>
      <c r="AB844" s="124"/>
      <c r="AC844" s="280"/>
      <c r="AD844" s="280"/>
      <c r="AE844" s="124"/>
      <c r="AF844" s="124"/>
      <c r="AG844" s="375"/>
      <c r="AI844" s="124">
        <v>8</v>
      </c>
      <c r="AJ844" s="373"/>
      <c r="AK844" s="229"/>
      <c r="AL844" s="229"/>
      <c r="AM844" s="227"/>
      <c r="AN844" s="227"/>
      <c r="AO844" s="227"/>
      <c r="AP844" s="227"/>
      <c r="AQ844" s="227"/>
      <c r="AR844" s="124"/>
      <c r="AS844" s="124"/>
      <c r="AT844" s="124"/>
      <c r="AU844" s="124"/>
      <c r="AV844" s="375"/>
      <c r="AX844" s="295"/>
      <c r="AY844" s="454"/>
      <c r="AZ844" s="295"/>
      <c r="BA844" s="295"/>
      <c r="BB844" s="295"/>
      <c r="BC844" s="295"/>
      <c r="BD844" s="295"/>
      <c r="BE844" s="295"/>
      <c r="BF844" s="295"/>
      <c r="BG844" s="310"/>
      <c r="BH844" s="310"/>
      <c r="BI844" s="295"/>
      <c r="BJ844" s="295"/>
      <c r="BK844" s="454"/>
      <c r="BL844" s="295"/>
      <c r="BM844" s="295"/>
      <c r="BN844" s="454"/>
      <c r="BO844" s="306"/>
      <c r="BP844" s="306"/>
      <c r="BQ844" s="295"/>
      <c r="BR844" s="295"/>
      <c r="BS844" s="295"/>
      <c r="BT844" s="295"/>
      <c r="BU844" s="295"/>
      <c r="BV844" s="295"/>
      <c r="BW844" s="295"/>
      <c r="BX844" s="295"/>
      <c r="BY844" s="295"/>
      <c r="BZ844" s="455"/>
      <c r="CA844" s="295"/>
      <c r="CB844" s="295"/>
      <c r="CC844" s="454"/>
      <c r="CD844" s="306"/>
      <c r="CE844" s="306"/>
      <c r="CF844" s="295"/>
      <c r="CG844" s="295"/>
      <c r="CH844" s="295"/>
      <c r="CI844" s="295"/>
      <c r="CJ844" s="295"/>
      <c r="CK844" s="295"/>
      <c r="CL844" s="295"/>
      <c r="CM844" s="295"/>
      <c r="CN844" s="295"/>
      <c r="CO844" s="455"/>
    </row>
    <row r="845" spans="1:93" hidden="1">
      <c r="A845" s="124">
        <v>9</v>
      </c>
      <c r="B845" s="368"/>
      <c r="C845" s="229"/>
      <c r="D845" s="229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375"/>
      <c r="R845" s="124">
        <v>9</v>
      </c>
      <c r="S845" s="368"/>
      <c r="T845" s="229"/>
      <c r="U845" s="232"/>
      <c r="V845" s="124"/>
      <c r="W845" s="124"/>
      <c r="X845" s="124"/>
      <c r="Y845" s="124"/>
      <c r="Z845" s="124"/>
      <c r="AA845" s="124"/>
      <c r="AB845" s="124"/>
      <c r="AC845" s="280"/>
      <c r="AD845" s="280"/>
      <c r="AE845" s="124"/>
      <c r="AF845" s="124"/>
      <c r="AG845" s="375"/>
      <c r="AI845" s="124">
        <v>9</v>
      </c>
      <c r="AJ845" s="373"/>
      <c r="AK845" s="229"/>
      <c r="AL845" s="232"/>
      <c r="AM845" s="227"/>
      <c r="AN845" s="227"/>
      <c r="AO845" s="227"/>
      <c r="AP845" s="227"/>
      <c r="AQ845" s="227"/>
      <c r="AR845" s="124"/>
      <c r="AS845" s="124"/>
      <c r="AT845" s="124"/>
      <c r="AU845" s="124"/>
      <c r="AV845" s="375"/>
      <c r="AX845" s="295"/>
      <c r="AY845" s="454"/>
      <c r="AZ845" s="295"/>
      <c r="BA845" s="295"/>
      <c r="BB845" s="295"/>
      <c r="BC845" s="295"/>
      <c r="BD845" s="295"/>
      <c r="BE845" s="295"/>
      <c r="BF845" s="295"/>
      <c r="BG845" s="310"/>
      <c r="BH845" s="310"/>
      <c r="BI845" s="295"/>
      <c r="BJ845" s="295"/>
      <c r="BK845" s="454"/>
      <c r="BL845" s="295"/>
      <c r="BM845" s="295"/>
      <c r="BN845" s="454"/>
      <c r="BO845" s="306"/>
      <c r="BP845" s="306"/>
      <c r="BQ845" s="295"/>
      <c r="BR845" s="295"/>
      <c r="BS845" s="295"/>
      <c r="BT845" s="295"/>
      <c r="BU845" s="295"/>
      <c r="BV845" s="295"/>
      <c r="BW845" s="295"/>
      <c r="BX845" s="295"/>
      <c r="BY845" s="295"/>
      <c r="BZ845" s="455"/>
      <c r="CA845" s="295"/>
      <c r="CB845" s="295"/>
      <c r="CC845" s="454"/>
      <c r="CD845" s="306"/>
      <c r="CE845" s="306"/>
      <c r="CF845" s="295"/>
      <c r="CG845" s="295"/>
      <c r="CH845" s="295"/>
      <c r="CI845" s="295"/>
      <c r="CJ845" s="295"/>
      <c r="CK845" s="295"/>
      <c r="CL845" s="295"/>
      <c r="CM845" s="295"/>
      <c r="CN845" s="295"/>
      <c r="CO845" s="455"/>
    </row>
    <row r="846" spans="1:93" hidden="1">
      <c r="A846" s="124">
        <v>10</v>
      </c>
      <c r="B846" s="368"/>
      <c r="C846" s="233"/>
      <c r="D846" s="239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375"/>
      <c r="R846" s="124">
        <v>10</v>
      </c>
      <c r="S846" s="368"/>
      <c r="T846" s="124"/>
      <c r="U846" s="268"/>
      <c r="V846" s="124"/>
      <c r="W846" s="124"/>
      <c r="X846" s="124"/>
      <c r="Y846" s="124"/>
      <c r="Z846" s="124"/>
      <c r="AA846" s="124"/>
      <c r="AB846" s="124"/>
      <c r="AC846" s="280"/>
      <c r="AD846" s="280"/>
      <c r="AE846" s="124"/>
      <c r="AF846" s="124"/>
      <c r="AG846" s="375"/>
      <c r="AI846" s="124">
        <v>10</v>
      </c>
      <c r="AJ846" s="373"/>
      <c r="AK846" s="124"/>
      <c r="AL846" s="124"/>
      <c r="AM846" s="227"/>
      <c r="AN846" s="227"/>
      <c r="AO846" s="227"/>
      <c r="AP846" s="227"/>
      <c r="AQ846" s="227"/>
      <c r="AR846" s="124"/>
      <c r="AS846" s="124"/>
      <c r="AT846" s="124"/>
      <c r="AU846" s="124"/>
      <c r="AV846" s="375"/>
      <c r="AX846" s="295"/>
      <c r="AY846" s="454"/>
      <c r="AZ846" s="295"/>
      <c r="BA846" s="295"/>
      <c r="BB846" s="295"/>
      <c r="BC846" s="295"/>
      <c r="BD846" s="295"/>
      <c r="BE846" s="295"/>
      <c r="BF846" s="295"/>
      <c r="BG846" s="310"/>
      <c r="BH846" s="310"/>
      <c r="BI846" s="295"/>
      <c r="BJ846" s="295"/>
      <c r="BK846" s="454"/>
      <c r="BL846" s="295"/>
      <c r="BM846" s="295"/>
      <c r="BN846" s="454"/>
      <c r="BO846" s="295"/>
      <c r="BP846" s="295"/>
      <c r="BQ846" s="295"/>
      <c r="BR846" s="295"/>
      <c r="BS846" s="295"/>
      <c r="BT846" s="295"/>
      <c r="BU846" s="295"/>
      <c r="BV846" s="295"/>
      <c r="BW846" s="295"/>
      <c r="BX846" s="295"/>
      <c r="BY846" s="295"/>
      <c r="BZ846" s="455"/>
      <c r="CA846" s="295"/>
      <c r="CB846" s="295"/>
      <c r="CC846" s="454"/>
      <c r="CD846" s="295"/>
      <c r="CE846" s="295"/>
      <c r="CF846" s="295"/>
      <c r="CG846" s="295"/>
      <c r="CH846" s="295"/>
      <c r="CI846" s="295"/>
      <c r="CJ846" s="295"/>
      <c r="CK846" s="295"/>
      <c r="CL846" s="295"/>
      <c r="CM846" s="295"/>
      <c r="CN846" s="295"/>
      <c r="CO846" s="455"/>
    </row>
    <row r="847" spans="1:93" hidden="1">
      <c r="A847" s="124">
        <v>11</v>
      </c>
      <c r="B847" s="368"/>
      <c r="C847" s="229"/>
      <c r="D847" s="229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375"/>
      <c r="R847" s="124">
        <v>11</v>
      </c>
      <c r="S847" s="368"/>
      <c r="T847" s="124"/>
      <c r="U847" s="268"/>
      <c r="V847" s="124"/>
      <c r="W847" s="124"/>
      <c r="X847" s="124"/>
      <c r="Y847" s="124"/>
      <c r="Z847" s="124"/>
      <c r="AA847" s="124"/>
      <c r="AB847" s="124"/>
      <c r="AC847" s="280"/>
      <c r="AD847" s="280"/>
      <c r="AE847" s="124"/>
      <c r="AF847" s="124"/>
      <c r="AG847" s="375"/>
      <c r="AI847" s="124">
        <v>11</v>
      </c>
      <c r="AJ847" s="373"/>
      <c r="AK847" s="124"/>
      <c r="AL847" s="124"/>
      <c r="AM847" s="227"/>
      <c r="AN847" s="227"/>
      <c r="AO847" s="227"/>
      <c r="AP847" s="227"/>
      <c r="AQ847" s="227"/>
      <c r="AR847" s="124"/>
      <c r="AS847" s="124"/>
      <c r="AT847" s="124"/>
      <c r="AU847" s="124"/>
      <c r="AV847" s="375"/>
      <c r="AX847" s="295"/>
      <c r="AY847" s="454"/>
      <c r="AZ847" s="295"/>
      <c r="BA847" s="295"/>
      <c r="BB847" s="295"/>
      <c r="BC847" s="295"/>
      <c r="BD847" s="295"/>
      <c r="BE847" s="295"/>
      <c r="BF847" s="295"/>
      <c r="BG847" s="310"/>
      <c r="BH847" s="310"/>
      <c r="BI847" s="295"/>
      <c r="BJ847" s="295"/>
      <c r="BK847" s="454"/>
      <c r="BL847" s="295"/>
      <c r="BM847" s="295"/>
      <c r="BN847" s="454"/>
      <c r="BO847" s="295"/>
      <c r="BP847" s="295"/>
      <c r="BQ847" s="295"/>
      <c r="BR847" s="295"/>
      <c r="BS847" s="295"/>
      <c r="BT847" s="295"/>
      <c r="BU847" s="295"/>
      <c r="BV847" s="295"/>
      <c r="BW847" s="295"/>
      <c r="BX847" s="295"/>
      <c r="BY847" s="295"/>
      <c r="BZ847" s="455"/>
      <c r="CA847" s="295"/>
      <c r="CB847" s="295"/>
      <c r="CC847" s="454"/>
      <c r="CD847" s="295"/>
      <c r="CE847" s="295"/>
      <c r="CF847" s="295"/>
      <c r="CG847" s="295"/>
      <c r="CH847" s="295"/>
      <c r="CI847" s="295"/>
      <c r="CJ847" s="295"/>
      <c r="CK847" s="295"/>
      <c r="CL847" s="295"/>
      <c r="CM847" s="295"/>
      <c r="CN847" s="295"/>
      <c r="CO847" s="455"/>
    </row>
    <row r="848" spans="1:93" hidden="1">
      <c r="A848" s="124">
        <v>12</v>
      </c>
      <c r="B848" s="368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375"/>
      <c r="R848" s="124">
        <v>12</v>
      </c>
      <c r="S848" s="368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280"/>
      <c r="AD848" s="280"/>
      <c r="AE848" s="124"/>
      <c r="AF848" s="124"/>
      <c r="AG848" s="375"/>
      <c r="AI848" s="124">
        <v>12</v>
      </c>
      <c r="AJ848" s="373"/>
      <c r="AK848" s="124"/>
      <c r="AL848" s="124"/>
      <c r="AM848" s="227"/>
      <c r="AN848" s="227"/>
      <c r="AO848" s="227"/>
      <c r="AP848" s="227"/>
      <c r="AQ848" s="227"/>
      <c r="AR848" s="124"/>
      <c r="AS848" s="124"/>
      <c r="AT848" s="124"/>
      <c r="AU848" s="124"/>
      <c r="AV848" s="375"/>
      <c r="AX848" s="295"/>
      <c r="AY848" s="454"/>
      <c r="AZ848" s="295"/>
      <c r="BA848" s="295"/>
      <c r="BB848" s="295"/>
      <c r="BC848" s="295"/>
      <c r="BD848" s="295"/>
      <c r="BE848" s="295"/>
      <c r="BF848" s="295"/>
      <c r="BG848" s="310"/>
      <c r="BH848" s="310"/>
      <c r="BI848" s="295"/>
      <c r="BJ848" s="295"/>
      <c r="BK848" s="454"/>
      <c r="BL848" s="295"/>
      <c r="BM848" s="295"/>
      <c r="BN848" s="454"/>
      <c r="BO848" s="295"/>
      <c r="BP848" s="295"/>
      <c r="BQ848" s="295"/>
      <c r="BR848" s="295"/>
      <c r="BS848" s="295"/>
      <c r="BT848" s="295"/>
      <c r="BU848" s="295"/>
      <c r="BV848" s="295"/>
      <c r="BW848" s="295"/>
      <c r="BX848" s="295"/>
      <c r="BY848" s="295"/>
      <c r="BZ848" s="455"/>
      <c r="CA848" s="295"/>
      <c r="CB848" s="295"/>
      <c r="CC848" s="454"/>
      <c r="CD848" s="295"/>
      <c r="CE848" s="295"/>
      <c r="CF848" s="295"/>
      <c r="CG848" s="295"/>
      <c r="CH848" s="295"/>
      <c r="CI848" s="295"/>
      <c r="CJ848" s="295"/>
      <c r="CK848" s="295"/>
      <c r="CL848" s="295"/>
      <c r="CM848" s="295"/>
      <c r="CN848" s="295"/>
      <c r="CO848" s="455"/>
    </row>
    <row r="849" spans="1:93" hidden="1">
      <c r="A849" s="124">
        <v>13</v>
      </c>
      <c r="B849" s="368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375"/>
      <c r="R849" s="124">
        <v>13</v>
      </c>
      <c r="S849" s="368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280"/>
      <c r="AD849" s="280"/>
      <c r="AE849" s="124"/>
      <c r="AF849" s="124"/>
      <c r="AG849" s="375"/>
      <c r="AI849" s="124">
        <v>13</v>
      </c>
      <c r="AJ849" s="373"/>
      <c r="AK849" s="124"/>
      <c r="AL849" s="124"/>
      <c r="AM849" s="227"/>
      <c r="AN849" s="227"/>
      <c r="AO849" s="227"/>
      <c r="AP849" s="227"/>
      <c r="AQ849" s="227"/>
      <c r="AR849" s="124"/>
      <c r="AS849" s="124"/>
      <c r="AT849" s="124"/>
      <c r="AU849" s="124"/>
      <c r="AV849" s="375"/>
      <c r="AX849" s="295"/>
      <c r="AY849" s="454"/>
      <c r="AZ849" s="295"/>
      <c r="BA849" s="295"/>
      <c r="BB849" s="295"/>
      <c r="BC849" s="295"/>
      <c r="BD849" s="295"/>
      <c r="BE849" s="295"/>
      <c r="BF849" s="295"/>
      <c r="BG849" s="310"/>
      <c r="BH849" s="310"/>
      <c r="BI849" s="295"/>
      <c r="BJ849" s="295"/>
      <c r="BK849" s="454"/>
      <c r="BL849" s="295"/>
      <c r="BM849" s="295"/>
      <c r="BN849" s="454"/>
      <c r="BO849" s="295"/>
      <c r="BP849" s="295"/>
      <c r="BQ849" s="295"/>
      <c r="BR849" s="295"/>
      <c r="BS849" s="295"/>
      <c r="BT849" s="295"/>
      <c r="BU849" s="295"/>
      <c r="BV849" s="295"/>
      <c r="BW849" s="295"/>
      <c r="BX849" s="295"/>
      <c r="BY849" s="295"/>
      <c r="BZ849" s="455"/>
      <c r="CA849" s="295"/>
      <c r="CB849" s="295"/>
      <c r="CC849" s="454"/>
      <c r="CD849" s="295"/>
      <c r="CE849" s="295"/>
      <c r="CF849" s="295"/>
      <c r="CG849" s="295"/>
      <c r="CH849" s="295"/>
      <c r="CI849" s="295"/>
      <c r="CJ849" s="295"/>
      <c r="CK849" s="295"/>
      <c r="CL849" s="295"/>
      <c r="CM849" s="295"/>
      <c r="CN849" s="295"/>
      <c r="CO849" s="455"/>
    </row>
    <row r="850" spans="1:93" hidden="1">
      <c r="A850" s="124">
        <v>14</v>
      </c>
      <c r="B850" s="368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375"/>
      <c r="R850" s="124">
        <v>14</v>
      </c>
      <c r="S850" s="368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280"/>
      <c r="AD850" s="280"/>
      <c r="AE850" s="124"/>
      <c r="AF850" s="124"/>
      <c r="AG850" s="375"/>
      <c r="AI850" s="124">
        <v>14</v>
      </c>
      <c r="AJ850" s="373"/>
      <c r="AK850" s="124"/>
      <c r="AL850" s="124"/>
      <c r="AM850" s="227"/>
      <c r="AN850" s="227"/>
      <c r="AO850" s="227"/>
      <c r="AP850" s="227"/>
      <c r="AQ850" s="227"/>
      <c r="AR850" s="124"/>
      <c r="AS850" s="124"/>
      <c r="AT850" s="124"/>
      <c r="AU850" s="124"/>
      <c r="AV850" s="375"/>
      <c r="AX850" s="295"/>
      <c r="AY850" s="454"/>
      <c r="AZ850" s="295"/>
      <c r="BA850" s="295"/>
      <c r="BB850" s="295"/>
      <c r="BC850" s="295"/>
      <c r="BD850" s="295"/>
      <c r="BE850" s="295"/>
      <c r="BF850" s="295"/>
      <c r="BG850" s="310"/>
      <c r="BH850" s="310"/>
      <c r="BI850" s="295"/>
      <c r="BJ850" s="295"/>
      <c r="BK850" s="454"/>
      <c r="BL850" s="295"/>
      <c r="BM850" s="295"/>
      <c r="BN850" s="454"/>
      <c r="BO850" s="295"/>
      <c r="BP850" s="295"/>
      <c r="BQ850" s="295"/>
      <c r="BR850" s="295"/>
      <c r="BS850" s="295"/>
      <c r="BT850" s="295"/>
      <c r="BU850" s="295"/>
      <c r="BV850" s="295"/>
      <c r="BW850" s="295"/>
      <c r="BX850" s="295"/>
      <c r="BY850" s="295"/>
      <c r="BZ850" s="455"/>
      <c r="CA850" s="295"/>
      <c r="CB850" s="295"/>
      <c r="CC850" s="454"/>
      <c r="CD850" s="295"/>
      <c r="CE850" s="295"/>
      <c r="CF850" s="295"/>
      <c r="CG850" s="295"/>
      <c r="CH850" s="295"/>
      <c r="CI850" s="295"/>
      <c r="CJ850" s="295"/>
      <c r="CK850" s="295"/>
      <c r="CL850" s="295"/>
      <c r="CM850" s="295"/>
      <c r="CN850" s="295"/>
      <c r="CO850" s="455"/>
    </row>
    <row r="851" spans="1:93" hidden="1">
      <c r="A851" s="124">
        <v>15</v>
      </c>
      <c r="B851" s="368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376"/>
      <c r="R851" s="124">
        <v>15</v>
      </c>
      <c r="S851" s="368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280"/>
      <c r="AD851" s="280"/>
      <c r="AE851" s="124"/>
      <c r="AF851" s="124"/>
      <c r="AG851" s="376"/>
      <c r="AI851" s="124">
        <v>15</v>
      </c>
      <c r="AJ851" s="373"/>
      <c r="AK851" s="124"/>
      <c r="AL851" s="124"/>
      <c r="AM851" s="227"/>
      <c r="AN851" s="227"/>
      <c r="AO851" s="227"/>
      <c r="AP851" s="227"/>
      <c r="AQ851" s="227"/>
      <c r="AR851" s="124"/>
      <c r="AS851" s="124"/>
      <c r="AT851" s="124"/>
      <c r="AU851" s="124"/>
      <c r="AV851" s="376"/>
      <c r="AX851" s="295"/>
      <c r="AY851" s="454"/>
      <c r="AZ851" s="295"/>
      <c r="BA851" s="295"/>
      <c r="BB851" s="295"/>
      <c r="BC851" s="295"/>
      <c r="BD851" s="295"/>
      <c r="BE851" s="295"/>
      <c r="BF851" s="295"/>
      <c r="BG851" s="310"/>
      <c r="BH851" s="310"/>
      <c r="BI851" s="295"/>
      <c r="BJ851" s="295"/>
      <c r="BK851" s="454"/>
      <c r="BL851" s="295"/>
      <c r="BM851" s="295"/>
      <c r="BN851" s="454"/>
      <c r="BO851" s="295"/>
      <c r="BP851" s="295"/>
      <c r="BQ851" s="295"/>
      <c r="BR851" s="295"/>
      <c r="BS851" s="295"/>
      <c r="BT851" s="295"/>
      <c r="BU851" s="295"/>
      <c r="BV851" s="295"/>
      <c r="BW851" s="295"/>
      <c r="BX851" s="295"/>
      <c r="BY851" s="295"/>
      <c r="BZ851" s="455"/>
      <c r="CA851" s="295"/>
      <c r="CB851" s="295"/>
      <c r="CC851" s="454"/>
      <c r="CD851" s="295"/>
      <c r="CE851" s="295"/>
      <c r="CF851" s="295"/>
      <c r="CG851" s="295"/>
      <c r="CH851" s="295"/>
      <c r="CI851" s="295"/>
      <c r="CJ851" s="295"/>
      <c r="CK851" s="295"/>
      <c r="CL851" s="295"/>
      <c r="CM851" s="295"/>
      <c r="CN851" s="295"/>
      <c r="CO851" s="455"/>
    </row>
    <row r="852" spans="1:93" ht="15.75">
      <c r="A852" s="363" t="s">
        <v>1381</v>
      </c>
      <c r="B852" s="363"/>
      <c r="C852" s="124"/>
      <c r="D852" s="124"/>
      <c r="E852" s="220">
        <f>SUM(E837:E851)</f>
        <v>300</v>
      </c>
      <c r="F852" s="220">
        <f>SUM(F837:F851)</f>
        <v>252</v>
      </c>
      <c r="G852" s="220">
        <f>SUM(G837:G851)</f>
        <v>0</v>
      </c>
      <c r="H852" s="220">
        <f>SUM(H837:H851)</f>
        <v>0</v>
      </c>
      <c r="I852" s="124"/>
      <c r="J852" s="124">
        <f>SUM(J837:J851)</f>
        <v>0</v>
      </c>
      <c r="K852" s="124">
        <f>SUM(K837:K851)</f>
        <v>0</v>
      </c>
      <c r="L852" s="225">
        <f>IF(F852=0,0,(F852/E852*100))</f>
        <v>84</v>
      </c>
      <c r="M852" s="225">
        <f>IF(K852=0,0,(K852/J852*100))</f>
        <v>0</v>
      </c>
      <c r="N852" s="124">
        <v>6</v>
      </c>
      <c r="O852" s="124">
        <v>0</v>
      </c>
      <c r="P852" s="124"/>
      <c r="R852" s="363" t="s">
        <v>1381</v>
      </c>
      <c r="S852" s="363"/>
      <c r="T852" s="220"/>
      <c r="U852" s="220"/>
      <c r="V852" s="220">
        <f>SUM(V837:V851)</f>
        <v>300</v>
      </c>
      <c r="W852" s="220">
        <f>SUM(W837:W851)</f>
        <v>252</v>
      </c>
      <c r="X852" s="220">
        <f>SUM(X837:X851)</f>
        <v>0</v>
      </c>
      <c r="Y852" s="220">
        <f>SUM(Y837:Y851)</f>
        <v>0</v>
      </c>
      <c r="Z852" s="220"/>
      <c r="AA852" s="220">
        <f>SUM(AA837:AA851)</f>
        <v>0</v>
      </c>
      <c r="AB852" s="220">
        <f>SUM(AB837:AB851)</f>
        <v>0</v>
      </c>
      <c r="AC852" s="281">
        <f>IF(W852=0,0,(W852/V852*100))</f>
        <v>84</v>
      </c>
      <c r="AD852" s="281">
        <f>IF(AB852=0,0,(AB852/AA852*100))</f>
        <v>0</v>
      </c>
      <c r="AE852" s="220">
        <v>7</v>
      </c>
      <c r="AF852" s="220">
        <v>0</v>
      </c>
      <c r="AG852" s="220"/>
      <c r="AI852" s="377" t="s">
        <v>1381</v>
      </c>
      <c r="AJ852" s="377"/>
      <c r="AK852" s="124"/>
      <c r="AL852" s="124"/>
      <c r="AM852" s="227">
        <f>SUM(AM837:AM851)</f>
        <v>351</v>
      </c>
      <c r="AN852" s="227">
        <f>SUM(AN837:AN851)</f>
        <v>296</v>
      </c>
      <c r="AO852" s="227"/>
      <c r="AP852" s="227">
        <f>SUM(AP837:AP851)</f>
        <v>0</v>
      </c>
      <c r="AQ852" s="227">
        <f>SUM(AQ837:AQ851)</f>
        <v>0</v>
      </c>
      <c r="AR852" s="225">
        <f>IF(AN852=0,0,(AN852/AM852*100))</f>
        <v>84.330484330484339</v>
      </c>
      <c r="AS852" s="225">
        <f>IF(AQ852=0,0,(AQ852/AP852*100))</f>
        <v>0</v>
      </c>
      <c r="AT852" s="124">
        <v>7</v>
      </c>
      <c r="AU852" s="124">
        <v>0</v>
      </c>
      <c r="AV852" s="124"/>
      <c r="AX852" s="455"/>
      <c r="AY852" s="455"/>
      <c r="AZ852" s="295"/>
      <c r="BA852" s="295"/>
      <c r="BB852" s="295"/>
      <c r="BC852" s="295"/>
      <c r="BD852" s="295"/>
      <c r="BE852" s="295"/>
      <c r="BF852" s="295"/>
      <c r="BG852" s="308"/>
      <c r="BH852" s="308"/>
      <c r="BI852" s="295"/>
      <c r="BJ852" s="295"/>
      <c r="BK852" s="295"/>
      <c r="BL852" s="295"/>
      <c r="BM852" s="455"/>
      <c r="BN852" s="455"/>
      <c r="BO852" s="295"/>
      <c r="BP852" s="295"/>
      <c r="BQ852" s="295"/>
      <c r="BR852" s="295"/>
      <c r="BS852" s="295"/>
      <c r="BT852" s="295"/>
      <c r="BU852" s="295"/>
      <c r="BV852" s="309"/>
      <c r="BW852" s="309"/>
      <c r="BX852" s="295"/>
      <c r="BY852" s="295"/>
      <c r="BZ852" s="295"/>
      <c r="CA852" s="295"/>
      <c r="CB852" s="455"/>
      <c r="CC852" s="455"/>
      <c r="CD852" s="295"/>
      <c r="CE852" s="295"/>
      <c r="CF852" s="295"/>
      <c r="CG852" s="295"/>
      <c r="CH852" s="295"/>
      <c r="CI852" s="295"/>
      <c r="CJ852" s="295"/>
      <c r="CK852" s="309"/>
      <c r="CL852" s="309"/>
      <c r="CM852" s="295"/>
      <c r="CN852" s="295"/>
      <c r="CO852" s="295"/>
    </row>
    <row r="853" spans="1:93" ht="30">
      <c r="A853" s="124">
        <v>1</v>
      </c>
      <c r="B853" s="368" t="s">
        <v>1385</v>
      </c>
      <c r="C853" s="31" t="s">
        <v>157</v>
      </c>
      <c r="D853" s="32" t="s">
        <v>158</v>
      </c>
      <c r="E853" s="124">
        <v>200</v>
      </c>
      <c r="F853" s="124">
        <v>128</v>
      </c>
      <c r="G853" s="124"/>
      <c r="H853" s="124"/>
      <c r="I853" s="124"/>
      <c r="J853" s="124"/>
      <c r="K853" s="124"/>
      <c r="L853" s="124"/>
      <c r="M853" s="124"/>
      <c r="N853" s="124"/>
      <c r="O853" s="124"/>
      <c r="P853" s="373"/>
      <c r="R853" s="124">
        <v>1</v>
      </c>
      <c r="S853" s="368" t="s">
        <v>1385</v>
      </c>
      <c r="T853" s="31" t="s">
        <v>1226</v>
      </c>
      <c r="U853" s="32" t="s">
        <v>1230</v>
      </c>
      <c r="V853" s="124">
        <v>100</v>
      </c>
      <c r="W853" s="124">
        <v>4</v>
      </c>
      <c r="X853" s="124"/>
      <c r="Y853" s="124"/>
      <c r="Z853" s="124"/>
      <c r="AA853" s="124"/>
      <c r="AB853" s="124"/>
      <c r="AC853" s="280"/>
      <c r="AD853" s="280"/>
      <c r="AE853" s="124"/>
      <c r="AF853" s="124"/>
      <c r="AG853" s="374"/>
      <c r="AI853" s="124">
        <v>1</v>
      </c>
      <c r="AJ853" s="373" t="s">
        <v>1385</v>
      </c>
      <c r="AK853" s="31" t="s">
        <v>499</v>
      </c>
      <c r="AL853" s="32" t="s">
        <v>500</v>
      </c>
      <c r="AM853" s="227">
        <v>74</v>
      </c>
      <c r="AN853" s="227"/>
      <c r="AO853" s="227"/>
      <c r="AP853" s="227"/>
      <c r="AQ853" s="227"/>
      <c r="AR853" s="124"/>
      <c r="AS853" s="124"/>
      <c r="AT853" s="124"/>
      <c r="AU853" s="124"/>
      <c r="AV853" s="374" t="s">
        <v>1513</v>
      </c>
      <c r="AX853" s="295"/>
      <c r="AY853" s="454"/>
      <c r="AZ853" s="306"/>
      <c r="BA853" s="306"/>
      <c r="BB853" s="295"/>
      <c r="BC853" s="295"/>
      <c r="BD853" s="295"/>
      <c r="BE853" s="295"/>
      <c r="BF853" s="295"/>
      <c r="BG853" s="310"/>
      <c r="BH853" s="310"/>
      <c r="BI853" s="295"/>
      <c r="BJ853" s="295"/>
      <c r="BK853" s="454"/>
      <c r="BL853" s="295"/>
      <c r="BM853" s="295"/>
      <c r="BN853" s="454"/>
      <c r="BO853" s="306"/>
      <c r="BP853" s="306"/>
      <c r="BQ853" s="295"/>
      <c r="BR853" s="295"/>
      <c r="BS853" s="295"/>
      <c r="BT853" s="295"/>
      <c r="BU853" s="295"/>
      <c r="BV853" s="295"/>
      <c r="BW853" s="295"/>
      <c r="BX853" s="295"/>
      <c r="BY853" s="295"/>
      <c r="BZ853" s="455"/>
      <c r="CA853" s="295"/>
      <c r="CB853" s="295"/>
      <c r="CC853" s="454"/>
      <c r="CD853" s="295"/>
      <c r="CE853" s="295"/>
      <c r="CF853" s="295"/>
      <c r="CG853" s="295"/>
      <c r="CH853" s="295"/>
      <c r="CI853" s="295"/>
      <c r="CJ853" s="295"/>
      <c r="CK853" s="295"/>
      <c r="CL853" s="295"/>
      <c r="CM853" s="295"/>
      <c r="CN853" s="295"/>
      <c r="CO853" s="455"/>
    </row>
    <row r="854" spans="1:93" ht="30">
      <c r="A854" s="124">
        <v>2</v>
      </c>
      <c r="B854" s="368"/>
      <c r="C854" s="31" t="s">
        <v>1226</v>
      </c>
      <c r="D854" s="32" t="s">
        <v>1230</v>
      </c>
      <c r="E854" s="124"/>
      <c r="F854" s="124">
        <v>96</v>
      </c>
      <c r="G854" s="124"/>
      <c r="H854" s="124"/>
      <c r="I854" s="124"/>
      <c r="J854" s="124"/>
      <c r="K854" s="124"/>
      <c r="L854" s="124"/>
      <c r="M854" s="124"/>
      <c r="N854" s="124"/>
      <c r="O854" s="124"/>
      <c r="P854" s="373"/>
      <c r="R854" s="124">
        <v>2</v>
      </c>
      <c r="S854" s="368"/>
      <c r="T854" s="31" t="s">
        <v>157</v>
      </c>
      <c r="U854" s="32" t="s">
        <v>158</v>
      </c>
      <c r="V854" s="124"/>
      <c r="W854" s="124">
        <v>72</v>
      </c>
      <c r="X854" s="124"/>
      <c r="Y854" s="124"/>
      <c r="Z854" s="124"/>
      <c r="AA854" s="124"/>
      <c r="AB854" s="124"/>
      <c r="AC854" s="280"/>
      <c r="AD854" s="280"/>
      <c r="AE854" s="124"/>
      <c r="AF854" s="124"/>
      <c r="AG854" s="375"/>
      <c r="AI854" s="124">
        <v>2</v>
      </c>
      <c r="AJ854" s="373"/>
      <c r="AK854" s="31" t="s">
        <v>502</v>
      </c>
      <c r="AL854" s="32" t="s">
        <v>503</v>
      </c>
      <c r="AM854" s="227">
        <v>3</v>
      </c>
      <c r="AN854" s="227"/>
      <c r="AO854" s="227"/>
      <c r="AP854" s="227"/>
      <c r="AQ854" s="227"/>
      <c r="AR854" s="124"/>
      <c r="AS854" s="124"/>
      <c r="AT854" s="124"/>
      <c r="AU854" s="124"/>
      <c r="AV854" s="375"/>
      <c r="AX854" s="295"/>
      <c r="AY854" s="454"/>
      <c r="AZ854" s="306"/>
      <c r="BA854" s="306"/>
      <c r="BB854" s="295"/>
      <c r="BC854" s="295"/>
      <c r="BD854" s="295"/>
      <c r="BE854" s="295"/>
      <c r="BF854" s="295"/>
      <c r="BG854" s="310"/>
      <c r="BH854" s="310"/>
      <c r="BI854" s="295"/>
      <c r="BJ854" s="295"/>
      <c r="BK854" s="454"/>
      <c r="BL854" s="295"/>
      <c r="BM854" s="295"/>
      <c r="BN854" s="454"/>
      <c r="BO854" s="306"/>
      <c r="BP854" s="306"/>
      <c r="BQ854" s="295"/>
      <c r="BR854" s="295"/>
      <c r="BS854" s="295"/>
      <c r="BT854" s="295"/>
      <c r="BU854" s="295"/>
      <c r="BV854" s="295"/>
      <c r="BW854" s="295"/>
      <c r="BX854" s="295"/>
      <c r="BY854" s="295"/>
      <c r="BZ854" s="455"/>
      <c r="CA854" s="295"/>
      <c r="CB854" s="295"/>
      <c r="CC854" s="454"/>
      <c r="CD854" s="306"/>
      <c r="CE854" s="306"/>
      <c r="CF854" s="295"/>
      <c r="CG854" s="295"/>
      <c r="CH854" s="295"/>
      <c r="CI854" s="295"/>
      <c r="CJ854" s="295"/>
      <c r="CK854" s="295"/>
      <c r="CL854" s="295"/>
      <c r="CM854" s="295"/>
      <c r="CN854" s="295"/>
      <c r="CO854" s="455"/>
    </row>
    <row r="855" spans="1:93" ht="30">
      <c r="A855" s="124">
        <v>3</v>
      </c>
      <c r="B855" s="368"/>
      <c r="C855" s="31" t="s">
        <v>1281</v>
      </c>
      <c r="D855" s="32" t="s">
        <v>1289</v>
      </c>
      <c r="E855" s="124">
        <v>4</v>
      </c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373"/>
      <c r="R855" s="124">
        <v>3</v>
      </c>
      <c r="S855" s="368"/>
      <c r="T855" s="31" t="s">
        <v>691</v>
      </c>
      <c r="U855" s="32" t="s">
        <v>692</v>
      </c>
      <c r="V855" s="124">
        <v>96</v>
      </c>
      <c r="W855" s="124">
        <v>96</v>
      </c>
      <c r="X855" s="124"/>
      <c r="Y855" s="124"/>
      <c r="Z855" s="124"/>
      <c r="AA855" s="124"/>
      <c r="AB855" s="124"/>
      <c r="AC855" s="280"/>
      <c r="AD855" s="280"/>
      <c r="AE855" s="124"/>
      <c r="AF855" s="124"/>
      <c r="AG855" s="375"/>
      <c r="AI855" s="124">
        <v>3</v>
      </c>
      <c r="AJ855" s="373"/>
      <c r="AK855" s="229"/>
      <c r="AL855" s="52" t="s">
        <v>190</v>
      </c>
      <c r="AM855" s="227">
        <v>160</v>
      </c>
      <c r="AN855" s="227">
        <v>206</v>
      </c>
      <c r="AO855" s="227"/>
      <c r="AP855" s="227"/>
      <c r="AQ855" s="227"/>
      <c r="AR855" s="124"/>
      <c r="AS855" s="124"/>
      <c r="AT855" s="124"/>
      <c r="AU855" s="124"/>
      <c r="AV855" s="375"/>
      <c r="AX855" s="295"/>
      <c r="AY855" s="454"/>
      <c r="AZ855" s="306"/>
      <c r="BA855" s="306"/>
      <c r="BB855" s="295"/>
      <c r="BC855" s="295"/>
      <c r="BD855" s="295"/>
      <c r="BE855" s="295"/>
      <c r="BF855" s="295"/>
      <c r="BG855" s="310"/>
      <c r="BH855" s="310"/>
      <c r="BI855" s="295"/>
      <c r="BJ855" s="295"/>
      <c r="BK855" s="454"/>
      <c r="BL855" s="295"/>
      <c r="BM855" s="295"/>
      <c r="BN855" s="454"/>
      <c r="BO855" s="295"/>
      <c r="BP855" s="295"/>
      <c r="BQ855" s="295"/>
      <c r="BR855" s="295"/>
      <c r="BS855" s="295"/>
      <c r="BT855" s="295"/>
      <c r="BU855" s="295"/>
      <c r="BV855" s="295"/>
      <c r="BW855" s="295"/>
      <c r="BX855" s="295"/>
      <c r="BY855" s="295"/>
      <c r="BZ855" s="455"/>
      <c r="CA855" s="295"/>
      <c r="CB855" s="295"/>
      <c r="CC855" s="454"/>
      <c r="CD855" s="314"/>
      <c r="CE855" s="314"/>
      <c r="CF855" s="295"/>
      <c r="CG855" s="295"/>
      <c r="CH855" s="295"/>
      <c r="CI855" s="295"/>
      <c r="CJ855" s="295"/>
      <c r="CK855" s="295"/>
      <c r="CL855" s="295"/>
      <c r="CM855" s="295"/>
      <c r="CN855" s="295"/>
      <c r="CO855" s="455"/>
    </row>
    <row r="856" spans="1:93">
      <c r="A856" s="124">
        <v>4</v>
      </c>
      <c r="B856" s="368"/>
      <c r="C856" s="31" t="s">
        <v>743</v>
      </c>
      <c r="D856" s="32" t="s">
        <v>744</v>
      </c>
      <c r="E856" s="124">
        <v>40</v>
      </c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373"/>
      <c r="R856" s="124">
        <v>4</v>
      </c>
      <c r="S856" s="368"/>
      <c r="T856" s="229"/>
      <c r="U856" s="52" t="s">
        <v>190</v>
      </c>
      <c r="V856" s="124">
        <v>140</v>
      </c>
      <c r="W856" s="124">
        <v>80</v>
      </c>
      <c r="X856" s="124"/>
      <c r="Y856" s="124"/>
      <c r="Z856" s="124"/>
      <c r="AA856" s="124"/>
      <c r="AB856" s="124"/>
      <c r="AC856" s="280"/>
      <c r="AD856" s="280"/>
      <c r="AE856" s="124"/>
      <c r="AF856" s="124"/>
      <c r="AG856" s="375"/>
      <c r="AI856" s="124">
        <v>4</v>
      </c>
      <c r="AJ856" s="373"/>
      <c r="AK856" s="31" t="s">
        <v>457</v>
      </c>
      <c r="AL856" s="32" t="s">
        <v>458</v>
      </c>
      <c r="AM856" s="227">
        <v>100</v>
      </c>
      <c r="AN856" s="227"/>
      <c r="AO856" s="227"/>
      <c r="AP856" s="227"/>
      <c r="AQ856" s="227"/>
      <c r="AR856" s="124"/>
      <c r="AS856" s="124"/>
      <c r="AT856" s="124"/>
      <c r="AU856" s="124"/>
      <c r="AV856" s="375"/>
      <c r="AX856" s="295"/>
      <c r="AY856" s="454"/>
      <c r="AZ856" s="306"/>
      <c r="BA856" s="306"/>
      <c r="BB856" s="295"/>
      <c r="BC856" s="295"/>
      <c r="BD856" s="295"/>
      <c r="BE856" s="295"/>
      <c r="BF856" s="295"/>
      <c r="BG856" s="310"/>
      <c r="BH856" s="310"/>
      <c r="BI856" s="295"/>
      <c r="BJ856" s="295"/>
      <c r="BK856" s="454"/>
      <c r="BL856" s="295"/>
      <c r="BM856" s="295"/>
      <c r="BN856" s="454"/>
      <c r="BO856" s="306"/>
      <c r="BP856" s="306"/>
      <c r="BQ856" s="295"/>
      <c r="BR856" s="295"/>
      <c r="BS856" s="295"/>
      <c r="BT856" s="295"/>
      <c r="BU856" s="295"/>
      <c r="BV856" s="295"/>
      <c r="BW856" s="295"/>
      <c r="BX856" s="295"/>
      <c r="BY856" s="295"/>
      <c r="BZ856" s="455"/>
      <c r="CA856" s="295"/>
      <c r="CB856" s="295"/>
      <c r="CC856" s="454"/>
      <c r="CD856" s="306"/>
      <c r="CE856" s="312"/>
      <c r="CF856" s="295"/>
      <c r="CG856" s="295"/>
      <c r="CH856" s="295"/>
      <c r="CI856" s="295"/>
      <c r="CJ856" s="295"/>
      <c r="CK856" s="295"/>
      <c r="CL856" s="295"/>
      <c r="CM856" s="295"/>
      <c r="CN856" s="295"/>
      <c r="CO856" s="455"/>
    </row>
    <row r="857" spans="1:93">
      <c r="A857" s="124">
        <v>5</v>
      </c>
      <c r="B857" s="368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373"/>
      <c r="R857" s="124">
        <v>5</v>
      </c>
      <c r="S857" s="368"/>
      <c r="T857" s="31" t="s">
        <v>1281</v>
      </c>
      <c r="U857" s="32" t="s">
        <v>1289</v>
      </c>
      <c r="V857" s="124">
        <v>4</v>
      </c>
      <c r="W857" s="124"/>
      <c r="X857" s="124"/>
      <c r="Y857" s="124"/>
      <c r="Z857" s="124"/>
      <c r="AA857" s="124"/>
      <c r="AB857" s="124"/>
      <c r="AC857" s="280"/>
      <c r="AD857" s="280"/>
      <c r="AE857" s="124"/>
      <c r="AF857" s="124"/>
      <c r="AG857" s="375"/>
      <c r="AI857" s="124">
        <v>5</v>
      </c>
      <c r="AJ857" s="373"/>
      <c r="AK857" s="31" t="s">
        <v>635</v>
      </c>
      <c r="AL857" s="32" t="s">
        <v>636</v>
      </c>
      <c r="AM857" s="227"/>
      <c r="AN857" s="227">
        <v>24</v>
      </c>
      <c r="AO857" s="227"/>
      <c r="AP857" s="227"/>
      <c r="AQ857" s="227"/>
      <c r="AR857" s="124"/>
      <c r="AS857" s="124"/>
      <c r="AT857" s="124"/>
      <c r="AU857" s="124"/>
      <c r="AV857" s="375"/>
      <c r="AX857" s="295"/>
      <c r="AY857" s="454"/>
      <c r="AZ857" s="306"/>
      <c r="BA857" s="306"/>
      <c r="BB857" s="295"/>
      <c r="BC857" s="295"/>
      <c r="BD857" s="295"/>
      <c r="BE857" s="295"/>
      <c r="BF857" s="295"/>
      <c r="BG857" s="310"/>
      <c r="BH857" s="310"/>
      <c r="BI857" s="295"/>
      <c r="BJ857" s="295"/>
      <c r="BK857" s="454"/>
      <c r="BL857" s="295"/>
      <c r="BM857" s="295"/>
      <c r="BN857" s="454"/>
      <c r="BO857" s="306"/>
      <c r="BP857" s="306"/>
      <c r="BQ857" s="295"/>
      <c r="BR857" s="295"/>
      <c r="BS857" s="295"/>
      <c r="BT857" s="295"/>
      <c r="BU857" s="295"/>
      <c r="BV857" s="295"/>
      <c r="BW857" s="295"/>
      <c r="BX857" s="295"/>
      <c r="BY857" s="295"/>
      <c r="BZ857" s="455"/>
      <c r="CA857" s="295"/>
      <c r="CB857" s="295"/>
      <c r="CC857" s="454"/>
      <c r="CD857" s="295"/>
      <c r="CE857" s="295"/>
      <c r="CF857" s="295"/>
      <c r="CG857" s="295"/>
      <c r="CH857" s="295"/>
      <c r="CI857" s="295"/>
      <c r="CJ857" s="295"/>
      <c r="CK857" s="295"/>
      <c r="CL857" s="295"/>
      <c r="CM857" s="295"/>
      <c r="CN857" s="295"/>
      <c r="CO857" s="455"/>
    </row>
    <row r="858" spans="1:93" ht="30">
      <c r="A858" s="124">
        <v>6</v>
      </c>
      <c r="B858" s="368"/>
      <c r="C858" s="229"/>
      <c r="D858" s="235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373"/>
      <c r="R858" s="124">
        <v>6</v>
      </c>
      <c r="S858" s="368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280"/>
      <c r="AD858" s="280"/>
      <c r="AE858" s="124"/>
      <c r="AF858" s="124"/>
      <c r="AG858" s="375"/>
      <c r="AI858" s="124">
        <v>6</v>
      </c>
      <c r="AJ858" s="373"/>
      <c r="AK858" s="31" t="s">
        <v>1281</v>
      </c>
      <c r="AL858" s="32" t="s">
        <v>1289</v>
      </c>
      <c r="AM858" s="227"/>
      <c r="AN858" s="227">
        <v>4</v>
      </c>
      <c r="AO858" s="227"/>
      <c r="AP858" s="227"/>
      <c r="AQ858" s="227"/>
      <c r="AR858" s="124"/>
      <c r="AS858" s="124"/>
      <c r="AT858" s="124"/>
      <c r="AU858" s="124"/>
      <c r="AV858" s="375"/>
      <c r="AX858" s="295"/>
      <c r="AY858" s="454"/>
      <c r="AZ858" s="306"/>
      <c r="BA858" s="306"/>
      <c r="BB858" s="295"/>
      <c r="BC858" s="295"/>
      <c r="BD858" s="295"/>
      <c r="BE858" s="295"/>
      <c r="BF858" s="295"/>
      <c r="BG858" s="310"/>
      <c r="BH858" s="310"/>
      <c r="BI858" s="295"/>
      <c r="BJ858" s="295"/>
      <c r="BK858" s="454"/>
      <c r="BL858" s="295"/>
      <c r="BM858" s="295"/>
      <c r="BN858" s="454"/>
      <c r="BO858" s="295"/>
      <c r="BP858" s="306"/>
      <c r="BQ858" s="295"/>
      <c r="BR858" s="295"/>
      <c r="BS858" s="295"/>
      <c r="BT858" s="295"/>
      <c r="BU858" s="295"/>
      <c r="BV858" s="295"/>
      <c r="BW858" s="295"/>
      <c r="BX858" s="295"/>
      <c r="BY858" s="295"/>
      <c r="BZ858" s="455"/>
      <c r="CA858" s="295"/>
      <c r="CB858" s="295"/>
      <c r="CC858" s="454"/>
      <c r="CD858" s="295"/>
      <c r="CE858" s="295"/>
      <c r="CF858" s="295"/>
      <c r="CG858" s="295"/>
      <c r="CH858" s="295"/>
      <c r="CI858" s="295"/>
      <c r="CJ858" s="295"/>
      <c r="CK858" s="295"/>
      <c r="CL858" s="295"/>
      <c r="CM858" s="295"/>
      <c r="CN858" s="295"/>
      <c r="CO858" s="455"/>
    </row>
    <row r="859" spans="1:93" hidden="1">
      <c r="A859" s="124">
        <v>7</v>
      </c>
      <c r="B859" s="368"/>
      <c r="C859" s="229"/>
      <c r="D859" s="229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373"/>
      <c r="R859" s="124">
        <v>7</v>
      </c>
      <c r="S859" s="368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280"/>
      <c r="AD859" s="280"/>
      <c r="AE859" s="124"/>
      <c r="AF859" s="124"/>
      <c r="AG859" s="375"/>
      <c r="AI859" s="124">
        <v>7</v>
      </c>
      <c r="AJ859" s="373"/>
      <c r="AK859" s="124"/>
      <c r="AL859" s="124"/>
      <c r="AM859" s="227"/>
      <c r="AN859" s="227"/>
      <c r="AO859" s="227"/>
      <c r="AP859" s="227"/>
      <c r="AQ859" s="227"/>
      <c r="AR859" s="124"/>
      <c r="AS859" s="124"/>
      <c r="AT859" s="124"/>
      <c r="AU859" s="124"/>
      <c r="AV859" s="375"/>
      <c r="AX859" s="295"/>
      <c r="AY859" s="454"/>
      <c r="AZ859" s="306"/>
      <c r="BA859" s="306"/>
      <c r="BB859" s="295"/>
      <c r="BC859" s="295"/>
      <c r="BD859" s="295"/>
      <c r="BE859" s="295"/>
      <c r="BF859" s="295"/>
      <c r="BG859" s="310"/>
      <c r="BH859" s="310"/>
      <c r="BI859" s="295"/>
      <c r="BJ859" s="295"/>
      <c r="BK859" s="454"/>
      <c r="BL859" s="295"/>
      <c r="BM859" s="295"/>
      <c r="BN859" s="454"/>
      <c r="BO859" s="295"/>
      <c r="BP859" s="295"/>
      <c r="BQ859" s="295"/>
      <c r="BR859" s="295"/>
      <c r="BS859" s="295"/>
      <c r="BT859" s="295"/>
      <c r="BU859" s="295"/>
      <c r="BV859" s="295"/>
      <c r="BW859" s="295"/>
      <c r="BX859" s="295"/>
      <c r="BY859" s="295"/>
      <c r="BZ859" s="455"/>
      <c r="CA859" s="295"/>
      <c r="CB859" s="295"/>
      <c r="CC859" s="454"/>
      <c r="CD859" s="295"/>
      <c r="CE859" s="295"/>
      <c r="CF859" s="295"/>
      <c r="CG859" s="295"/>
      <c r="CH859" s="295"/>
      <c r="CI859" s="295"/>
      <c r="CJ859" s="295"/>
      <c r="CK859" s="295"/>
      <c r="CL859" s="295"/>
      <c r="CM859" s="295"/>
      <c r="CN859" s="295"/>
      <c r="CO859" s="455"/>
    </row>
    <row r="860" spans="1:93" hidden="1">
      <c r="A860" s="124">
        <v>8</v>
      </c>
      <c r="B860" s="368"/>
      <c r="C860" s="229"/>
      <c r="D860" s="240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373"/>
      <c r="R860" s="124">
        <v>8</v>
      </c>
      <c r="S860" s="368"/>
      <c r="T860" s="233"/>
      <c r="U860" s="232"/>
      <c r="V860" s="124"/>
      <c r="W860" s="124"/>
      <c r="X860" s="124"/>
      <c r="Y860" s="124"/>
      <c r="Z860" s="124"/>
      <c r="AA860" s="124"/>
      <c r="AB860" s="124"/>
      <c r="AC860" s="280"/>
      <c r="AD860" s="280"/>
      <c r="AE860" s="124"/>
      <c r="AF860" s="124"/>
      <c r="AG860" s="375"/>
      <c r="AI860" s="124">
        <v>8</v>
      </c>
      <c r="AJ860" s="373"/>
      <c r="AK860" s="124"/>
      <c r="AL860" s="124"/>
      <c r="AM860" s="227"/>
      <c r="AN860" s="227"/>
      <c r="AO860" s="227"/>
      <c r="AP860" s="227"/>
      <c r="AQ860" s="227"/>
      <c r="AR860" s="124"/>
      <c r="AS860" s="124"/>
      <c r="AT860" s="124"/>
      <c r="AU860" s="124"/>
      <c r="AV860" s="375"/>
      <c r="AX860" s="295"/>
      <c r="AY860" s="454"/>
      <c r="AZ860" s="311"/>
      <c r="BA860" s="306"/>
      <c r="BB860" s="295"/>
      <c r="BC860" s="295"/>
      <c r="BD860" s="295"/>
      <c r="BE860" s="295"/>
      <c r="BF860" s="295"/>
      <c r="BG860" s="310"/>
      <c r="BH860" s="310"/>
      <c r="BI860" s="295"/>
      <c r="BJ860" s="295"/>
      <c r="BK860" s="454"/>
      <c r="BL860" s="295"/>
      <c r="BM860" s="295"/>
      <c r="BN860" s="454"/>
      <c r="BO860" s="306"/>
      <c r="BP860" s="306"/>
      <c r="BQ860" s="295"/>
      <c r="BR860" s="295"/>
      <c r="BS860" s="295"/>
      <c r="BT860" s="295"/>
      <c r="BU860" s="295"/>
      <c r="BV860" s="295"/>
      <c r="BW860" s="295"/>
      <c r="BX860" s="295"/>
      <c r="BY860" s="295"/>
      <c r="BZ860" s="455"/>
      <c r="CA860" s="295"/>
      <c r="CB860" s="295"/>
      <c r="CC860" s="454"/>
      <c r="CD860" s="295"/>
      <c r="CE860" s="295"/>
      <c r="CF860" s="295"/>
      <c r="CG860" s="295"/>
      <c r="CH860" s="295"/>
      <c r="CI860" s="295"/>
      <c r="CJ860" s="295"/>
      <c r="CK860" s="295"/>
      <c r="CL860" s="295"/>
      <c r="CM860" s="295"/>
      <c r="CN860" s="295"/>
      <c r="CO860" s="455"/>
    </row>
    <row r="861" spans="1:93" hidden="1">
      <c r="A861" s="124">
        <v>9</v>
      </c>
      <c r="B861" s="368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373"/>
      <c r="R861" s="124">
        <v>9</v>
      </c>
      <c r="S861" s="368"/>
      <c r="T861" s="229"/>
      <c r="U861" s="229"/>
      <c r="V861" s="124"/>
      <c r="W861" s="124"/>
      <c r="X861" s="124"/>
      <c r="Y861" s="124"/>
      <c r="Z861" s="124"/>
      <c r="AA861" s="124"/>
      <c r="AB861" s="124"/>
      <c r="AC861" s="280"/>
      <c r="AD861" s="280"/>
      <c r="AE861" s="124"/>
      <c r="AF861" s="124"/>
      <c r="AG861" s="375"/>
      <c r="AI861" s="124">
        <v>9</v>
      </c>
      <c r="AJ861" s="373"/>
      <c r="AK861" s="124"/>
      <c r="AL861" s="124"/>
      <c r="AM861" s="227"/>
      <c r="AN861" s="227"/>
      <c r="AO861" s="227"/>
      <c r="AP861" s="227"/>
      <c r="AQ861" s="227"/>
      <c r="AR861" s="124"/>
      <c r="AS861" s="124"/>
      <c r="AT861" s="124"/>
      <c r="AU861" s="124"/>
      <c r="AV861" s="375"/>
      <c r="AX861" s="295"/>
      <c r="AY861" s="454"/>
      <c r="AZ861" s="306"/>
      <c r="BA861" s="316"/>
      <c r="BB861" s="295"/>
      <c r="BC861" s="295"/>
      <c r="BD861" s="295"/>
      <c r="BE861" s="295"/>
      <c r="BF861" s="295"/>
      <c r="BG861" s="310"/>
      <c r="BH861" s="310"/>
      <c r="BI861" s="295"/>
      <c r="BJ861" s="295"/>
      <c r="BK861" s="454"/>
      <c r="BL861" s="295"/>
      <c r="BM861" s="295"/>
      <c r="BN861" s="454"/>
      <c r="BO861" s="295"/>
      <c r="BP861" s="295"/>
      <c r="BQ861" s="295"/>
      <c r="BR861" s="295"/>
      <c r="BS861" s="295"/>
      <c r="BT861" s="295"/>
      <c r="BU861" s="295"/>
      <c r="BV861" s="295"/>
      <c r="BW861" s="295"/>
      <c r="BX861" s="295"/>
      <c r="BY861" s="295"/>
      <c r="BZ861" s="455"/>
      <c r="CA861" s="295"/>
      <c r="CB861" s="295"/>
      <c r="CC861" s="454"/>
      <c r="CD861" s="295"/>
      <c r="CE861" s="295"/>
      <c r="CF861" s="295"/>
      <c r="CG861" s="295"/>
      <c r="CH861" s="295"/>
      <c r="CI861" s="295"/>
      <c r="CJ861" s="295"/>
      <c r="CK861" s="295"/>
      <c r="CL861" s="295"/>
      <c r="CM861" s="295"/>
      <c r="CN861" s="295"/>
      <c r="CO861" s="455"/>
    </row>
    <row r="862" spans="1:93" hidden="1">
      <c r="A862" s="124">
        <v>10</v>
      </c>
      <c r="B862" s="368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373"/>
      <c r="R862" s="124">
        <v>10</v>
      </c>
      <c r="S862" s="368"/>
      <c r="T862" s="229"/>
      <c r="U862" s="229"/>
      <c r="V862" s="124"/>
      <c r="W862" s="124"/>
      <c r="X862" s="124"/>
      <c r="Y862" s="124"/>
      <c r="Z862" s="124"/>
      <c r="AA862" s="124"/>
      <c r="AB862" s="124"/>
      <c r="AC862" s="280"/>
      <c r="AD862" s="280"/>
      <c r="AE862" s="124"/>
      <c r="AF862" s="124"/>
      <c r="AG862" s="375"/>
      <c r="AI862" s="124">
        <v>10</v>
      </c>
      <c r="AJ862" s="373"/>
      <c r="AK862" s="124"/>
      <c r="AL862" s="124"/>
      <c r="AM862" s="227"/>
      <c r="AN862" s="227"/>
      <c r="AO862" s="227"/>
      <c r="AP862" s="227"/>
      <c r="AQ862" s="227"/>
      <c r="AR862" s="124"/>
      <c r="AS862" s="124"/>
      <c r="AT862" s="124"/>
      <c r="AU862" s="124"/>
      <c r="AV862" s="375"/>
      <c r="AX862" s="295"/>
      <c r="AY862" s="454"/>
      <c r="AZ862" s="306"/>
      <c r="BA862" s="295"/>
      <c r="BB862" s="295"/>
      <c r="BC862" s="295"/>
      <c r="BD862" s="295"/>
      <c r="BE862" s="295"/>
      <c r="BF862" s="295"/>
      <c r="BG862" s="310"/>
      <c r="BH862" s="310"/>
      <c r="BI862" s="295"/>
      <c r="BJ862" s="295"/>
      <c r="BK862" s="454"/>
      <c r="BL862" s="295"/>
      <c r="BM862" s="295"/>
      <c r="BN862" s="454"/>
      <c r="BO862" s="295"/>
      <c r="BP862" s="295"/>
      <c r="BQ862" s="295"/>
      <c r="BR862" s="295"/>
      <c r="BS862" s="295"/>
      <c r="BT862" s="295"/>
      <c r="BU862" s="295"/>
      <c r="BV862" s="295"/>
      <c r="BW862" s="295"/>
      <c r="BX862" s="295"/>
      <c r="BY862" s="295"/>
      <c r="BZ862" s="455"/>
      <c r="CA862" s="295"/>
      <c r="CB862" s="295"/>
      <c r="CC862" s="454"/>
      <c r="CD862" s="295"/>
      <c r="CE862" s="295"/>
      <c r="CF862" s="295"/>
      <c r="CG862" s="295"/>
      <c r="CH862" s="295"/>
      <c r="CI862" s="295"/>
      <c r="CJ862" s="295"/>
      <c r="CK862" s="295"/>
      <c r="CL862" s="295"/>
      <c r="CM862" s="295"/>
      <c r="CN862" s="295"/>
      <c r="CO862" s="455"/>
    </row>
    <row r="863" spans="1:93" hidden="1">
      <c r="A863" s="124">
        <v>11</v>
      </c>
      <c r="B863" s="368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373"/>
      <c r="R863" s="124">
        <v>11</v>
      </c>
      <c r="S863" s="368"/>
      <c r="T863" s="233"/>
      <c r="U863" s="232"/>
      <c r="V863" s="124"/>
      <c r="W863" s="124"/>
      <c r="X863" s="124"/>
      <c r="Y863" s="124"/>
      <c r="Z863" s="124"/>
      <c r="AA863" s="124"/>
      <c r="AB863" s="124"/>
      <c r="AC863" s="280"/>
      <c r="AD863" s="280"/>
      <c r="AE863" s="124"/>
      <c r="AF863" s="124"/>
      <c r="AG863" s="375"/>
      <c r="AI863" s="124">
        <v>11</v>
      </c>
      <c r="AJ863" s="373"/>
      <c r="AK863" s="124"/>
      <c r="AL863" s="124"/>
      <c r="AM863" s="227"/>
      <c r="AN863" s="227"/>
      <c r="AO863" s="227"/>
      <c r="AP863" s="227"/>
      <c r="AQ863" s="227"/>
      <c r="AR863" s="124"/>
      <c r="AS863" s="124"/>
      <c r="AT863" s="124"/>
      <c r="AU863" s="124"/>
      <c r="AV863" s="375"/>
      <c r="AX863" s="295"/>
      <c r="AY863" s="454"/>
      <c r="AZ863" s="295"/>
      <c r="BA863" s="295"/>
      <c r="BB863" s="295"/>
      <c r="BC863" s="295"/>
      <c r="BD863" s="295"/>
      <c r="BE863" s="295"/>
      <c r="BF863" s="295"/>
      <c r="BG863" s="310"/>
      <c r="BH863" s="310"/>
      <c r="BI863" s="295"/>
      <c r="BJ863" s="295"/>
      <c r="BK863" s="454"/>
      <c r="BL863" s="295"/>
      <c r="BM863" s="295"/>
      <c r="BN863" s="454"/>
      <c r="BO863" s="295"/>
      <c r="BP863" s="295"/>
      <c r="BQ863" s="295"/>
      <c r="BR863" s="295"/>
      <c r="BS863" s="295"/>
      <c r="BT863" s="295"/>
      <c r="BU863" s="295"/>
      <c r="BV863" s="295"/>
      <c r="BW863" s="295"/>
      <c r="BX863" s="295"/>
      <c r="BY863" s="295"/>
      <c r="BZ863" s="455"/>
      <c r="CA863" s="295"/>
      <c r="CB863" s="295"/>
      <c r="CC863" s="454"/>
      <c r="CD863" s="295"/>
      <c r="CE863" s="295"/>
      <c r="CF863" s="295"/>
      <c r="CG863" s="295"/>
      <c r="CH863" s="295"/>
      <c r="CI863" s="295"/>
      <c r="CJ863" s="295"/>
      <c r="CK863" s="295"/>
      <c r="CL863" s="295"/>
      <c r="CM863" s="295"/>
      <c r="CN863" s="295"/>
      <c r="CO863" s="455"/>
    </row>
    <row r="864" spans="1:93" hidden="1">
      <c r="A864" s="124">
        <v>12</v>
      </c>
      <c r="B864" s="368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373"/>
      <c r="R864" s="124">
        <v>12</v>
      </c>
      <c r="S864" s="368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280"/>
      <c r="AD864" s="280"/>
      <c r="AE864" s="124"/>
      <c r="AF864" s="124"/>
      <c r="AG864" s="375"/>
      <c r="AI864" s="124">
        <v>12</v>
      </c>
      <c r="AJ864" s="373"/>
      <c r="AK864" s="124"/>
      <c r="AL864" s="124"/>
      <c r="AM864" s="227"/>
      <c r="AN864" s="227"/>
      <c r="AO864" s="227"/>
      <c r="AP864" s="227"/>
      <c r="AQ864" s="227"/>
      <c r="AR864" s="124"/>
      <c r="AS864" s="124"/>
      <c r="AT864" s="124"/>
      <c r="AU864" s="124"/>
      <c r="AV864" s="375"/>
      <c r="AX864" s="295"/>
      <c r="AY864" s="454"/>
      <c r="AZ864" s="295"/>
      <c r="BA864" s="295"/>
      <c r="BB864" s="295"/>
      <c r="BC864" s="295"/>
      <c r="BD864" s="295"/>
      <c r="BE864" s="295"/>
      <c r="BF864" s="295"/>
      <c r="BG864" s="310"/>
      <c r="BH864" s="310"/>
      <c r="BI864" s="295"/>
      <c r="BJ864" s="295"/>
      <c r="BK864" s="454"/>
      <c r="BL864" s="295"/>
      <c r="BM864" s="295"/>
      <c r="BN864" s="454"/>
      <c r="BO864" s="295"/>
      <c r="BP864" s="295"/>
      <c r="BQ864" s="295"/>
      <c r="BR864" s="295"/>
      <c r="BS864" s="295"/>
      <c r="BT864" s="295"/>
      <c r="BU864" s="295"/>
      <c r="BV864" s="295"/>
      <c r="BW864" s="295"/>
      <c r="BX864" s="295"/>
      <c r="BY864" s="295"/>
      <c r="BZ864" s="455"/>
      <c r="CA864" s="295"/>
      <c r="CB864" s="295"/>
      <c r="CC864" s="454"/>
      <c r="CD864" s="295"/>
      <c r="CE864" s="295"/>
      <c r="CF864" s="295"/>
      <c r="CG864" s="295"/>
      <c r="CH864" s="295"/>
      <c r="CI864" s="295"/>
      <c r="CJ864" s="295"/>
      <c r="CK864" s="295"/>
      <c r="CL864" s="295"/>
      <c r="CM864" s="295"/>
      <c r="CN864" s="295"/>
      <c r="CO864" s="455"/>
    </row>
    <row r="865" spans="1:93" hidden="1">
      <c r="A865" s="124">
        <v>13</v>
      </c>
      <c r="B865" s="368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373"/>
      <c r="R865" s="124">
        <v>13</v>
      </c>
      <c r="S865" s="368"/>
      <c r="T865" s="229"/>
      <c r="U865" s="229"/>
      <c r="V865" s="124"/>
      <c r="W865" s="124"/>
      <c r="X865" s="124"/>
      <c r="Y865" s="124"/>
      <c r="Z865" s="124"/>
      <c r="AA865" s="124"/>
      <c r="AB865" s="124"/>
      <c r="AC865" s="280"/>
      <c r="AD865" s="280"/>
      <c r="AE865" s="124"/>
      <c r="AF865" s="124"/>
      <c r="AG865" s="375"/>
      <c r="AI865" s="124">
        <v>13</v>
      </c>
      <c r="AJ865" s="373"/>
      <c r="AK865" s="124"/>
      <c r="AL865" s="124"/>
      <c r="AM865" s="227"/>
      <c r="AN865" s="227"/>
      <c r="AO865" s="227"/>
      <c r="AP865" s="227"/>
      <c r="AQ865" s="227"/>
      <c r="AR865" s="124"/>
      <c r="AS865" s="124"/>
      <c r="AT865" s="124"/>
      <c r="AU865" s="124"/>
      <c r="AV865" s="375"/>
      <c r="AX865" s="295"/>
      <c r="AY865" s="454"/>
      <c r="AZ865" s="295"/>
      <c r="BA865" s="295"/>
      <c r="BB865" s="295"/>
      <c r="BC865" s="295"/>
      <c r="BD865" s="295"/>
      <c r="BE865" s="295"/>
      <c r="BF865" s="295"/>
      <c r="BG865" s="310"/>
      <c r="BH865" s="310"/>
      <c r="BI865" s="295"/>
      <c r="BJ865" s="295"/>
      <c r="BK865" s="454"/>
      <c r="BL865" s="295"/>
      <c r="BM865" s="295"/>
      <c r="BN865" s="454"/>
      <c r="BO865" s="295"/>
      <c r="BP865" s="295"/>
      <c r="BQ865" s="295"/>
      <c r="BR865" s="295"/>
      <c r="BS865" s="295"/>
      <c r="BT865" s="295"/>
      <c r="BU865" s="295"/>
      <c r="BV865" s="295"/>
      <c r="BW865" s="295"/>
      <c r="BX865" s="295"/>
      <c r="BY865" s="295"/>
      <c r="BZ865" s="455"/>
      <c r="CA865" s="295"/>
      <c r="CB865" s="295"/>
      <c r="CC865" s="454"/>
      <c r="CD865" s="295"/>
      <c r="CE865" s="295"/>
      <c r="CF865" s="295"/>
      <c r="CG865" s="295"/>
      <c r="CH865" s="295"/>
      <c r="CI865" s="295"/>
      <c r="CJ865" s="295"/>
      <c r="CK865" s="295"/>
      <c r="CL865" s="295"/>
      <c r="CM865" s="295"/>
      <c r="CN865" s="295"/>
      <c r="CO865" s="455"/>
    </row>
    <row r="866" spans="1:93" hidden="1">
      <c r="A866" s="124">
        <v>14</v>
      </c>
      <c r="B866" s="368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373"/>
      <c r="R866" s="124">
        <v>14</v>
      </c>
      <c r="S866" s="368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280"/>
      <c r="AD866" s="280"/>
      <c r="AE866" s="124"/>
      <c r="AF866" s="124"/>
      <c r="AG866" s="375"/>
      <c r="AI866" s="124">
        <v>14</v>
      </c>
      <c r="AJ866" s="373"/>
      <c r="AK866" s="124"/>
      <c r="AL866" s="124"/>
      <c r="AM866" s="227"/>
      <c r="AN866" s="227"/>
      <c r="AO866" s="227"/>
      <c r="AP866" s="227"/>
      <c r="AQ866" s="227"/>
      <c r="AR866" s="124"/>
      <c r="AS866" s="124"/>
      <c r="AT866" s="124"/>
      <c r="AU866" s="124"/>
      <c r="AV866" s="375"/>
      <c r="AX866" s="295"/>
      <c r="AY866" s="454"/>
      <c r="AZ866" s="295"/>
      <c r="BA866" s="295"/>
      <c r="BB866" s="295"/>
      <c r="BC866" s="295"/>
      <c r="BD866" s="295"/>
      <c r="BE866" s="295"/>
      <c r="BF866" s="295"/>
      <c r="BG866" s="310"/>
      <c r="BH866" s="310"/>
      <c r="BI866" s="295"/>
      <c r="BJ866" s="295"/>
      <c r="BK866" s="454"/>
      <c r="BL866" s="295"/>
      <c r="BM866" s="295"/>
      <c r="BN866" s="454"/>
      <c r="BO866" s="295"/>
      <c r="BP866" s="295"/>
      <c r="BQ866" s="295"/>
      <c r="BR866" s="295"/>
      <c r="BS866" s="295"/>
      <c r="BT866" s="295"/>
      <c r="BU866" s="295"/>
      <c r="BV866" s="295"/>
      <c r="BW866" s="295"/>
      <c r="BX866" s="295"/>
      <c r="BY866" s="295"/>
      <c r="BZ866" s="455"/>
      <c r="CA866" s="295"/>
      <c r="CB866" s="295"/>
      <c r="CC866" s="454"/>
      <c r="CD866" s="295"/>
      <c r="CE866" s="295"/>
      <c r="CF866" s="295"/>
      <c r="CG866" s="295"/>
      <c r="CH866" s="295"/>
      <c r="CI866" s="295"/>
      <c r="CJ866" s="295"/>
      <c r="CK866" s="295"/>
      <c r="CL866" s="295"/>
      <c r="CM866" s="295"/>
      <c r="CN866" s="295"/>
      <c r="CO866" s="455"/>
    </row>
    <row r="867" spans="1:93" hidden="1">
      <c r="A867" s="124">
        <v>15</v>
      </c>
      <c r="B867" s="368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373"/>
      <c r="R867" s="124">
        <v>15</v>
      </c>
      <c r="S867" s="368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280"/>
      <c r="AD867" s="280"/>
      <c r="AE867" s="124"/>
      <c r="AF867" s="124"/>
      <c r="AG867" s="376"/>
      <c r="AI867" s="124">
        <v>15</v>
      </c>
      <c r="AJ867" s="373"/>
      <c r="AK867" s="124"/>
      <c r="AL867" s="124"/>
      <c r="AM867" s="227"/>
      <c r="AN867" s="227"/>
      <c r="AO867" s="227"/>
      <c r="AP867" s="227"/>
      <c r="AQ867" s="227"/>
      <c r="AR867" s="124"/>
      <c r="AS867" s="124"/>
      <c r="AT867" s="124"/>
      <c r="AU867" s="124"/>
      <c r="AV867" s="376"/>
      <c r="AX867" s="295"/>
      <c r="AY867" s="454"/>
      <c r="AZ867" s="295"/>
      <c r="BA867" s="295"/>
      <c r="BB867" s="295"/>
      <c r="BC867" s="295"/>
      <c r="BD867" s="295"/>
      <c r="BE867" s="295"/>
      <c r="BF867" s="295"/>
      <c r="BG867" s="310"/>
      <c r="BH867" s="310"/>
      <c r="BI867" s="295"/>
      <c r="BJ867" s="295"/>
      <c r="BK867" s="454"/>
      <c r="BL867" s="295"/>
      <c r="BM867" s="295"/>
      <c r="BN867" s="454"/>
      <c r="BO867" s="295"/>
      <c r="BP867" s="295"/>
      <c r="BQ867" s="295"/>
      <c r="BR867" s="295"/>
      <c r="BS867" s="295"/>
      <c r="BT867" s="295"/>
      <c r="BU867" s="295"/>
      <c r="BV867" s="295"/>
      <c r="BW867" s="295"/>
      <c r="BX867" s="295"/>
      <c r="BY867" s="295"/>
      <c r="BZ867" s="455"/>
      <c r="CA867" s="295"/>
      <c r="CB867" s="295"/>
      <c r="CC867" s="454"/>
      <c r="CD867" s="295"/>
      <c r="CE867" s="295"/>
      <c r="CF867" s="295"/>
      <c r="CG867" s="295"/>
      <c r="CH867" s="295"/>
      <c r="CI867" s="295"/>
      <c r="CJ867" s="295"/>
      <c r="CK867" s="295"/>
      <c r="CL867" s="295"/>
      <c r="CM867" s="295"/>
      <c r="CN867" s="295"/>
      <c r="CO867" s="455"/>
    </row>
    <row r="868" spans="1:93" ht="15.75">
      <c r="A868" s="363" t="s">
        <v>1381</v>
      </c>
      <c r="B868" s="363"/>
      <c r="C868" s="124"/>
      <c r="D868" s="124"/>
      <c r="E868" s="220">
        <f>SUM(E853:E867)</f>
        <v>244</v>
      </c>
      <c r="F868" s="220">
        <f>SUM(F853:F867)</f>
        <v>224</v>
      </c>
      <c r="G868" s="220">
        <f>SUM(G853:G867)</f>
        <v>0</v>
      </c>
      <c r="H868" s="220">
        <f>SUM(H853:H867)</f>
        <v>0</v>
      </c>
      <c r="I868" s="124"/>
      <c r="J868" s="124">
        <f>SUM(J853:J867)</f>
        <v>0</v>
      </c>
      <c r="K868" s="124">
        <f>SUM(K853:K867)</f>
        <v>0</v>
      </c>
      <c r="L868" s="225">
        <f>IF(F868=0,0,(F868/E868*100))</f>
        <v>91.803278688524586</v>
      </c>
      <c r="M868" s="225">
        <f>IF(K868=0,0,(K868/J868*100))</f>
        <v>0</v>
      </c>
      <c r="N868" s="124">
        <v>7</v>
      </c>
      <c r="O868" s="124">
        <v>0</v>
      </c>
      <c r="P868" s="124"/>
      <c r="R868" s="363" t="s">
        <v>1381</v>
      </c>
      <c r="S868" s="363"/>
      <c r="T868" s="220"/>
      <c r="U868" s="220"/>
      <c r="V868" s="220">
        <f>SUM(V853:V867)</f>
        <v>340</v>
      </c>
      <c r="W868" s="220">
        <f>SUM(W853:W867)</f>
        <v>252</v>
      </c>
      <c r="X868" s="220">
        <f>SUM(X853:X867)</f>
        <v>0</v>
      </c>
      <c r="Y868" s="220">
        <f>SUM(Y853:Y867)</f>
        <v>0</v>
      </c>
      <c r="Z868" s="220"/>
      <c r="AA868" s="220">
        <f>SUM(AA853:AA867)</f>
        <v>0</v>
      </c>
      <c r="AB868" s="220">
        <f>SUM(AB853:AB867)</f>
        <v>0</v>
      </c>
      <c r="AC868" s="281">
        <f>IF(W868=0,0,(W868/V868*100))</f>
        <v>74.117647058823536</v>
      </c>
      <c r="AD868" s="281">
        <f>IF(AB868=0,0,(AB868/AA868*100))</f>
        <v>0</v>
      </c>
      <c r="AE868" s="220">
        <v>7</v>
      </c>
      <c r="AF868" s="220">
        <v>0</v>
      </c>
      <c r="AG868" s="124"/>
      <c r="AI868" s="377" t="s">
        <v>1381</v>
      </c>
      <c r="AJ868" s="377"/>
      <c r="AK868" s="124"/>
      <c r="AL868" s="124"/>
      <c r="AM868" s="227">
        <f>SUM(AM853:AM867)</f>
        <v>337</v>
      </c>
      <c r="AN868" s="227">
        <f>SUM(AN853:AN867)</f>
        <v>234</v>
      </c>
      <c r="AO868" s="227"/>
      <c r="AP868" s="227">
        <f>SUM(AP853:AP867)</f>
        <v>0</v>
      </c>
      <c r="AQ868" s="227">
        <f>SUM(AQ853:AQ867)</f>
        <v>0</v>
      </c>
      <c r="AR868" s="225">
        <f>IF(AN868=0,0,(AN868/AM868*100))</f>
        <v>69.436201780415431</v>
      </c>
      <c r="AS868" s="225">
        <f>IF(AQ868=0,0,(AQ868/AP868*100))</f>
        <v>0</v>
      </c>
      <c r="AT868" s="124"/>
      <c r="AU868" s="124"/>
      <c r="AV868" s="124"/>
      <c r="AX868" s="455"/>
      <c r="AY868" s="455"/>
      <c r="AZ868" s="295"/>
      <c r="BA868" s="295"/>
      <c r="BB868" s="295"/>
      <c r="BC868" s="295"/>
      <c r="BD868" s="295"/>
      <c r="BE868" s="295"/>
      <c r="BF868" s="295"/>
      <c r="BG868" s="308"/>
      <c r="BH868" s="308"/>
      <c r="BI868" s="295"/>
      <c r="BJ868" s="295"/>
      <c r="BK868" s="295"/>
      <c r="BL868" s="295"/>
      <c r="BM868" s="455"/>
      <c r="BN868" s="455"/>
      <c r="BO868" s="295"/>
      <c r="BP868" s="295"/>
      <c r="BQ868" s="295"/>
      <c r="BR868" s="295"/>
      <c r="BS868" s="295"/>
      <c r="BT868" s="295"/>
      <c r="BU868" s="295"/>
      <c r="BV868" s="309"/>
      <c r="BW868" s="309"/>
      <c r="BX868" s="295"/>
      <c r="BY868" s="295"/>
      <c r="BZ868" s="295"/>
      <c r="CA868" s="295"/>
      <c r="CB868" s="455"/>
      <c r="CC868" s="455"/>
      <c r="CD868" s="295"/>
      <c r="CE868" s="295"/>
      <c r="CF868" s="295"/>
      <c r="CG868" s="295"/>
      <c r="CH868" s="295"/>
      <c r="CI868" s="295"/>
      <c r="CJ868" s="295"/>
      <c r="CK868" s="309"/>
      <c r="CL868" s="309"/>
      <c r="CM868" s="295"/>
      <c r="CN868" s="295"/>
      <c r="CO868" s="295"/>
    </row>
    <row r="869" spans="1:93">
      <c r="A869" s="124">
        <v>1</v>
      </c>
      <c r="B869" s="373" t="s">
        <v>1387</v>
      </c>
      <c r="C869" s="31" t="s">
        <v>316</v>
      </c>
      <c r="D869" s="32" t="s">
        <v>317</v>
      </c>
      <c r="E869" s="124">
        <v>150</v>
      </c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374"/>
      <c r="R869" s="124">
        <v>1</v>
      </c>
      <c r="S869" s="368" t="s">
        <v>1387</v>
      </c>
      <c r="T869" s="229"/>
      <c r="U869" s="32" t="s">
        <v>1493</v>
      </c>
      <c r="V869" s="124"/>
      <c r="W869" s="124">
        <v>52</v>
      </c>
      <c r="X869" s="124"/>
      <c r="Y869" s="124"/>
      <c r="Z869" s="124"/>
      <c r="AA869" s="124"/>
      <c r="AB869" s="124"/>
      <c r="AC869" s="280"/>
      <c r="AD869" s="280"/>
      <c r="AE869" s="124"/>
      <c r="AF869" s="124"/>
      <c r="AG869" s="377"/>
      <c r="AI869" s="124">
        <v>1</v>
      </c>
      <c r="AJ869" s="373" t="s">
        <v>1387</v>
      </c>
      <c r="AK869" s="124" t="s">
        <v>1508</v>
      </c>
      <c r="AL869" s="124" t="s">
        <v>1509</v>
      </c>
      <c r="AM869" s="227">
        <v>100</v>
      </c>
      <c r="AN869" s="227">
        <v>40</v>
      </c>
      <c r="AO869" s="227"/>
      <c r="AP869" s="227"/>
      <c r="AQ869" s="227"/>
      <c r="AR869" s="124"/>
      <c r="AS869" s="124"/>
      <c r="AT869" s="124"/>
      <c r="AU869" s="124"/>
      <c r="AV869" s="377"/>
      <c r="AX869" s="295"/>
      <c r="AY869" s="454"/>
      <c r="AZ869" s="295"/>
      <c r="BA869" s="295"/>
      <c r="BB869" s="295"/>
      <c r="BC869" s="295"/>
      <c r="BD869" s="295"/>
      <c r="BE869" s="295"/>
      <c r="BF869" s="295"/>
      <c r="BG869" s="310"/>
      <c r="BH869" s="310"/>
      <c r="BI869" s="295"/>
      <c r="BJ869" s="295"/>
      <c r="BK869" s="454"/>
      <c r="BL869" s="295"/>
      <c r="BM869" s="295"/>
      <c r="BN869" s="454"/>
      <c r="BO869" s="306"/>
      <c r="BP869" s="306"/>
      <c r="BQ869" s="295"/>
      <c r="BR869" s="295"/>
      <c r="BS869" s="295"/>
      <c r="BT869" s="295"/>
      <c r="BU869" s="295"/>
      <c r="BV869" s="295"/>
      <c r="BW869" s="295"/>
      <c r="BX869" s="295"/>
      <c r="BY869" s="295"/>
      <c r="BZ869" s="455"/>
      <c r="CA869" s="295"/>
      <c r="CB869" s="295"/>
      <c r="CC869" s="454"/>
      <c r="CD869" s="306"/>
      <c r="CE869" s="306"/>
      <c r="CF869" s="295"/>
      <c r="CG869" s="295"/>
      <c r="CH869" s="295"/>
      <c r="CI869" s="295"/>
      <c r="CJ869" s="295"/>
      <c r="CK869" s="295"/>
      <c r="CL869" s="295"/>
      <c r="CM869" s="295"/>
      <c r="CN869" s="295"/>
      <c r="CO869" s="455"/>
    </row>
    <row r="870" spans="1:93" ht="30">
      <c r="A870" s="124">
        <v>2</v>
      </c>
      <c r="B870" s="373"/>
      <c r="C870" s="31"/>
      <c r="D870" s="32" t="s">
        <v>1492</v>
      </c>
      <c r="E870" s="229">
        <v>200</v>
      </c>
      <c r="F870" s="124">
        <v>252</v>
      </c>
      <c r="G870" s="124"/>
      <c r="H870" s="124"/>
      <c r="I870" s="124"/>
      <c r="J870" s="124"/>
      <c r="K870" s="124"/>
      <c r="L870" s="124"/>
      <c r="M870" s="124"/>
      <c r="N870" s="124"/>
      <c r="O870" s="124"/>
      <c r="P870" s="375"/>
      <c r="R870" s="124">
        <v>2</v>
      </c>
      <c r="S870" s="368"/>
      <c r="T870" s="124" t="s">
        <v>1508</v>
      </c>
      <c r="U870" s="124" t="s">
        <v>1509</v>
      </c>
      <c r="V870" s="124">
        <v>300</v>
      </c>
      <c r="W870" s="124">
        <v>200</v>
      </c>
      <c r="X870" s="124"/>
      <c r="Y870" s="124"/>
      <c r="Z870" s="124"/>
      <c r="AA870" s="124"/>
      <c r="AB870" s="124"/>
      <c r="AC870" s="280"/>
      <c r="AD870" s="280"/>
      <c r="AE870" s="124"/>
      <c r="AF870" s="124"/>
      <c r="AG870" s="377"/>
      <c r="AI870" s="124">
        <v>2</v>
      </c>
      <c r="AJ870" s="373"/>
      <c r="AK870" s="124"/>
      <c r="AL870" s="32" t="s">
        <v>1514</v>
      </c>
      <c r="AM870" s="227">
        <v>200</v>
      </c>
      <c r="AN870" s="227">
        <v>212</v>
      </c>
      <c r="AO870" s="227"/>
      <c r="AP870" s="227"/>
      <c r="AQ870" s="227"/>
      <c r="AR870" s="124"/>
      <c r="AS870" s="124"/>
      <c r="AT870" s="124"/>
      <c r="AU870" s="124"/>
      <c r="AV870" s="377"/>
      <c r="AX870" s="295"/>
      <c r="AY870" s="454"/>
      <c r="AZ870" s="306"/>
      <c r="BA870" s="306"/>
      <c r="BB870" s="295"/>
      <c r="BC870" s="295"/>
      <c r="BD870" s="295"/>
      <c r="BE870" s="295"/>
      <c r="BF870" s="295"/>
      <c r="BG870" s="310"/>
      <c r="BH870" s="310"/>
      <c r="BI870" s="295"/>
      <c r="BJ870" s="295"/>
      <c r="BK870" s="454"/>
      <c r="BL870" s="295"/>
      <c r="BM870" s="295"/>
      <c r="BN870" s="454"/>
      <c r="BO870" s="306"/>
      <c r="BP870" s="306"/>
      <c r="BQ870" s="306"/>
      <c r="BR870" s="295"/>
      <c r="BS870" s="295"/>
      <c r="BT870" s="295"/>
      <c r="BU870" s="295"/>
      <c r="BV870" s="295"/>
      <c r="BW870" s="295"/>
      <c r="BX870" s="295"/>
      <c r="BY870" s="295"/>
      <c r="BZ870" s="455"/>
      <c r="CA870" s="295"/>
      <c r="CB870" s="295"/>
      <c r="CC870" s="454"/>
      <c r="CD870" s="306"/>
      <c r="CE870" s="306"/>
      <c r="CF870" s="295"/>
      <c r="CG870" s="295"/>
      <c r="CH870" s="295"/>
      <c r="CI870" s="295"/>
      <c r="CJ870" s="295"/>
      <c r="CK870" s="295"/>
      <c r="CL870" s="295"/>
      <c r="CM870" s="295"/>
      <c r="CN870" s="295"/>
      <c r="CO870" s="455"/>
    </row>
    <row r="871" spans="1:93" hidden="1">
      <c r="A871" s="124">
        <v>3</v>
      </c>
      <c r="B871" s="373"/>
      <c r="C871" s="268"/>
      <c r="D871" s="32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375"/>
      <c r="R871" s="124">
        <v>3</v>
      </c>
      <c r="S871" s="368"/>
      <c r="T871" s="229"/>
      <c r="U871" s="229"/>
      <c r="V871" s="124"/>
      <c r="W871" s="124"/>
      <c r="X871" s="124"/>
      <c r="Y871" s="124"/>
      <c r="Z871" s="124"/>
      <c r="AA871" s="124"/>
      <c r="AB871" s="124"/>
      <c r="AC871" s="280"/>
      <c r="AD871" s="280"/>
      <c r="AE871" s="124"/>
      <c r="AF871" s="124"/>
      <c r="AG871" s="377"/>
      <c r="AI871" s="124">
        <v>3</v>
      </c>
      <c r="AJ871" s="373"/>
      <c r="AK871" s="268"/>
      <c r="AL871" s="268"/>
      <c r="AM871" s="291"/>
      <c r="AN871" s="227"/>
      <c r="AO871" s="227"/>
      <c r="AP871" s="227"/>
      <c r="AQ871" s="227"/>
      <c r="AR871" s="124"/>
      <c r="AS871" s="124"/>
      <c r="AT871" s="124"/>
      <c r="AU871" s="124"/>
      <c r="AV871" s="377"/>
      <c r="AX871" s="295"/>
      <c r="AY871" s="454"/>
      <c r="AZ871" s="306"/>
      <c r="BA871" s="306"/>
      <c r="BB871" s="295"/>
      <c r="BC871" s="295"/>
      <c r="BD871" s="295"/>
      <c r="BE871" s="295"/>
      <c r="BF871" s="295"/>
      <c r="BG871" s="310"/>
      <c r="BH871" s="310"/>
      <c r="BI871" s="295"/>
      <c r="BJ871" s="295"/>
      <c r="BK871" s="454"/>
      <c r="BL871" s="295"/>
      <c r="BM871" s="295"/>
      <c r="BN871" s="454"/>
      <c r="BO871" s="295"/>
      <c r="BP871" s="295"/>
      <c r="BQ871" s="295"/>
      <c r="BR871" s="295"/>
      <c r="BS871" s="295"/>
      <c r="BT871" s="295"/>
      <c r="BU871" s="295"/>
      <c r="BV871" s="295"/>
      <c r="BW871" s="295"/>
      <c r="BX871" s="295"/>
      <c r="BY871" s="295"/>
      <c r="BZ871" s="455"/>
      <c r="CA871" s="295"/>
      <c r="CB871" s="295"/>
      <c r="CC871" s="454"/>
      <c r="CD871" s="306"/>
      <c r="CE871" s="306"/>
      <c r="CF871" s="295"/>
      <c r="CG871" s="295"/>
      <c r="CH871" s="295"/>
      <c r="CI871" s="295"/>
      <c r="CJ871" s="295"/>
      <c r="CK871" s="295"/>
      <c r="CL871" s="295"/>
      <c r="CM871" s="295"/>
      <c r="CN871" s="295"/>
      <c r="CO871" s="455"/>
    </row>
    <row r="872" spans="1:93" hidden="1">
      <c r="A872" s="124">
        <v>4</v>
      </c>
      <c r="B872" s="373"/>
      <c r="C872" s="229"/>
      <c r="D872" s="292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375"/>
      <c r="R872" s="124">
        <v>4</v>
      </c>
      <c r="S872" s="368"/>
      <c r="T872" s="229"/>
      <c r="U872" s="229"/>
      <c r="V872" s="124"/>
      <c r="W872" s="124"/>
      <c r="X872" s="124"/>
      <c r="Y872" s="124"/>
      <c r="Z872" s="124"/>
      <c r="AA872" s="124"/>
      <c r="AB872" s="124"/>
      <c r="AC872" s="280"/>
      <c r="AD872" s="280"/>
      <c r="AE872" s="124"/>
      <c r="AF872" s="124"/>
      <c r="AG872" s="377"/>
      <c r="AI872" s="124">
        <v>4</v>
      </c>
      <c r="AJ872" s="373"/>
      <c r="AK872" s="124"/>
      <c r="AL872" s="124"/>
      <c r="AM872" s="227"/>
      <c r="AN872" s="227"/>
      <c r="AO872" s="227"/>
      <c r="AP872" s="227"/>
      <c r="AQ872" s="227"/>
      <c r="AR872" s="124"/>
      <c r="AS872" s="124"/>
      <c r="AT872" s="124"/>
      <c r="AU872" s="124"/>
      <c r="AV872" s="377"/>
      <c r="AX872" s="295"/>
      <c r="AY872" s="454"/>
      <c r="AZ872" s="306"/>
      <c r="BA872" s="306"/>
      <c r="BB872" s="295"/>
      <c r="BC872" s="295"/>
      <c r="BD872" s="295"/>
      <c r="BE872" s="295"/>
      <c r="BF872" s="295"/>
      <c r="BG872" s="310"/>
      <c r="BH872" s="310"/>
      <c r="BI872" s="295"/>
      <c r="BJ872" s="295"/>
      <c r="BK872" s="454"/>
      <c r="BL872" s="295"/>
      <c r="BM872" s="295"/>
      <c r="BN872" s="454"/>
      <c r="BO872" s="306"/>
      <c r="BP872" s="317"/>
      <c r="BQ872" s="295"/>
      <c r="BR872" s="295"/>
      <c r="BS872" s="295"/>
      <c r="BT872" s="295"/>
      <c r="BU872" s="295"/>
      <c r="BV872" s="295"/>
      <c r="BW872" s="295"/>
      <c r="BX872" s="295"/>
      <c r="BY872" s="295"/>
      <c r="BZ872" s="455"/>
      <c r="CA872" s="295"/>
      <c r="CB872" s="295"/>
      <c r="CC872" s="454"/>
      <c r="CD872" s="306"/>
      <c r="CE872" s="306"/>
      <c r="CF872" s="295"/>
      <c r="CG872" s="295"/>
      <c r="CH872" s="295"/>
      <c r="CI872" s="295"/>
      <c r="CJ872" s="295"/>
      <c r="CK872" s="295"/>
      <c r="CL872" s="295"/>
      <c r="CM872" s="295"/>
      <c r="CN872" s="295"/>
      <c r="CO872" s="455"/>
    </row>
    <row r="873" spans="1:93" hidden="1">
      <c r="A873" s="124">
        <v>5</v>
      </c>
      <c r="B873" s="373"/>
      <c r="C873" s="233"/>
      <c r="D873" s="233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375"/>
      <c r="R873" s="124">
        <v>5</v>
      </c>
      <c r="S873" s="368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280"/>
      <c r="AD873" s="280"/>
      <c r="AE873" s="124"/>
      <c r="AF873" s="124"/>
      <c r="AG873" s="377"/>
      <c r="AI873" s="124">
        <v>5</v>
      </c>
      <c r="AJ873" s="373"/>
      <c r="AK873" s="229"/>
      <c r="AL873" s="229"/>
      <c r="AM873" s="227"/>
      <c r="AN873" s="227"/>
      <c r="AO873" s="227"/>
      <c r="AP873" s="227"/>
      <c r="AQ873" s="227"/>
      <c r="AR873" s="124"/>
      <c r="AS873" s="124"/>
      <c r="AT873" s="124"/>
      <c r="AU873" s="124"/>
      <c r="AV873" s="377"/>
      <c r="AX873" s="295"/>
      <c r="AY873" s="454"/>
      <c r="AZ873" s="306"/>
      <c r="BA873" s="306"/>
      <c r="BB873" s="295"/>
      <c r="BC873" s="295"/>
      <c r="BD873" s="295"/>
      <c r="BE873" s="295"/>
      <c r="BF873" s="295"/>
      <c r="BG873" s="310"/>
      <c r="BH873" s="310"/>
      <c r="BI873" s="295"/>
      <c r="BJ873" s="295"/>
      <c r="BK873" s="454"/>
      <c r="BL873" s="295"/>
      <c r="BM873" s="295"/>
      <c r="BN873" s="454"/>
      <c r="BO873" s="306"/>
      <c r="BP873" s="306"/>
      <c r="BQ873" s="295"/>
      <c r="BR873" s="295"/>
      <c r="BS873" s="295"/>
      <c r="BT873" s="295"/>
      <c r="BU873" s="295"/>
      <c r="BV873" s="295"/>
      <c r="BW873" s="295"/>
      <c r="BX873" s="295"/>
      <c r="BY873" s="295"/>
      <c r="BZ873" s="455"/>
      <c r="CA873" s="295"/>
      <c r="CB873" s="295"/>
      <c r="CC873" s="454"/>
      <c r="CD873" s="306"/>
      <c r="CE873" s="306"/>
      <c r="CF873" s="295"/>
      <c r="CG873" s="295"/>
      <c r="CH873" s="295"/>
      <c r="CI873" s="295"/>
      <c r="CJ873" s="295"/>
      <c r="CK873" s="295"/>
      <c r="CL873" s="295"/>
      <c r="CM873" s="295"/>
      <c r="CN873" s="295"/>
      <c r="CO873" s="455"/>
    </row>
    <row r="874" spans="1:93" hidden="1">
      <c r="A874" s="124">
        <v>6</v>
      </c>
      <c r="B874" s="373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375"/>
      <c r="R874" s="124">
        <v>6</v>
      </c>
      <c r="S874" s="368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280"/>
      <c r="AD874" s="280"/>
      <c r="AE874" s="124"/>
      <c r="AF874" s="124"/>
      <c r="AG874" s="377"/>
      <c r="AI874" s="124">
        <v>6</v>
      </c>
      <c r="AJ874" s="373"/>
      <c r="AK874" s="124"/>
      <c r="AL874" s="124"/>
      <c r="AM874" s="227"/>
      <c r="AN874" s="227"/>
      <c r="AO874" s="227"/>
      <c r="AP874" s="227"/>
      <c r="AQ874" s="227"/>
      <c r="AR874" s="124"/>
      <c r="AS874" s="124"/>
      <c r="AT874" s="124"/>
      <c r="AU874" s="124"/>
      <c r="AV874" s="377"/>
      <c r="AX874" s="295"/>
      <c r="AY874" s="454"/>
      <c r="AZ874" s="306"/>
      <c r="BA874" s="306"/>
      <c r="BB874" s="295"/>
      <c r="BC874" s="295"/>
      <c r="BD874" s="295"/>
      <c r="BE874" s="295"/>
      <c r="BF874" s="295"/>
      <c r="BG874" s="310"/>
      <c r="BH874" s="310"/>
      <c r="BI874" s="295"/>
      <c r="BJ874" s="295"/>
      <c r="BK874" s="454"/>
      <c r="BL874" s="295"/>
      <c r="BM874" s="295"/>
      <c r="BN874" s="454"/>
      <c r="BO874" s="295"/>
      <c r="BP874" s="295"/>
      <c r="BQ874" s="295"/>
      <c r="BR874" s="295"/>
      <c r="BS874" s="295"/>
      <c r="BT874" s="295"/>
      <c r="BU874" s="295"/>
      <c r="BV874" s="295"/>
      <c r="BW874" s="295"/>
      <c r="BX874" s="295"/>
      <c r="BY874" s="295"/>
      <c r="BZ874" s="455"/>
      <c r="CA874" s="295"/>
      <c r="CB874" s="295"/>
      <c r="CC874" s="454"/>
      <c r="CD874" s="295"/>
      <c r="CE874" s="295"/>
      <c r="CF874" s="295"/>
      <c r="CG874" s="295"/>
      <c r="CH874" s="295"/>
      <c r="CI874" s="295"/>
      <c r="CJ874" s="295"/>
      <c r="CK874" s="295"/>
      <c r="CL874" s="295"/>
      <c r="CM874" s="295"/>
      <c r="CN874" s="295"/>
      <c r="CO874" s="455"/>
    </row>
    <row r="875" spans="1:93" hidden="1">
      <c r="A875" s="124">
        <v>7</v>
      </c>
      <c r="B875" s="373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375"/>
      <c r="R875" s="124">
        <v>7</v>
      </c>
      <c r="S875" s="368"/>
      <c r="T875" s="318"/>
      <c r="U875" s="315"/>
      <c r="V875" s="124"/>
      <c r="W875" s="124"/>
      <c r="X875" s="124"/>
      <c r="Y875" s="124"/>
      <c r="Z875" s="124"/>
      <c r="AA875" s="124"/>
      <c r="AB875" s="124"/>
      <c r="AC875" s="280"/>
      <c r="AD875" s="280"/>
      <c r="AE875" s="124"/>
      <c r="AF875" s="124"/>
      <c r="AG875" s="377"/>
      <c r="AI875" s="124">
        <v>7</v>
      </c>
      <c r="AJ875" s="373"/>
      <c r="AK875" s="229"/>
      <c r="AL875" s="283"/>
      <c r="AM875" s="227"/>
      <c r="AN875" s="227"/>
      <c r="AO875" s="227"/>
      <c r="AP875" s="227"/>
      <c r="AQ875" s="227"/>
      <c r="AR875" s="124"/>
      <c r="AS875" s="124"/>
      <c r="AT875" s="124"/>
      <c r="AU875" s="124"/>
      <c r="AV875" s="377"/>
      <c r="AX875" s="295"/>
      <c r="AY875" s="454"/>
      <c r="AZ875" s="306"/>
      <c r="BA875" s="306"/>
      <c r="BB875" s="295"/>
      <c r="BC875" s="295"/>
      <c r="BD875" s="295"/>
      <c r="BE875" s="295"/>
      <c r="BF875" s="295"/>
      <c r="BG875" s="310"/>
      <c r="BH875" s="310"/>
      <c r="BI875" s="295"/>
      <c r="BJ875" s="295"/>
      <c r="BK875" s="454"/>
      <c r="BL875" s="295"/>
      <c r="BM875" s="295"/>
      <c r="BN875" s="454"/>
      <c r="BO875" s="295"/>
      <c r="BP875" s="295"/>
      <c r="BQ875" s="295"/>
      <c r="BR875" s="295"/>
      <c r="BS875" s="295"/>
      <c r="BT875" s="295"/>
      <c r="BU875" s="295"/>
      <c r="BV875" s="295"/>
      <c r="BW875" s="295"/>
      <c r="BX875" s="295"/>
      <c r="BY875" s="295"/>
      <c r="BZ875" s="455"/>
      <c r="CA875" s="295"/>
      <c r="CB875" s="295"/>
      <c r="CC875" s="454"/>
      <c r="CD875" s="295"/>
      <c r="CE875" s="295"/>
      <c r="CF875" s="295"/>
      <c r="CG875" s="295"/>
      <c r="CH875" s="295"/>
      <c r="CI875" s="295"/>
      <c r="CJ875" s="295"/>
      <c r="CK875" s="295"/>
      <c r="CL875" s="295"/>
      <c r="CM875" s="295"/>
      <c r="CN875" s="295"/>
      <c r="CO875" s="455"/>
    </row>
    <row r="876" spans="1:93" hidden="1">
      <c r="A876" s="124">
        <v>8</v>
      </c>
      <c r="B876" s="373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375"/>
      <c r="R876" s="124">
        <v>8</v>
      </c>
      <c r="S876" s="368"/>
      <c r="T876" s="229"/>
      <c r="U876" s="229"/>
      <c r="V876" s="124"/>
      <c r="W876" s="124"/>
      <c r="X876" s="124"/>
      <c r="Y876" s="124"/>
      <c r="Z876" s="124"/>
      <c r="AA876" s="124"/>
      <c r="AB876" s="124"/>
      <c r="AC876" s="280"/>
      <c r="AD876" s="280"/>
      <c r="AE876" s="124"/>
      <c r="AF876" s="124"/>
      <c r="AG876" s="377"/>
      <c r="AI876" s="124">
        <v>8</v>
      </c>
      <c r="AJ876" s="373"/>
      <c r="AK876" s="229"/>
      <c r="AL876" s="229"/>
      <c r="AM876" s="227"/>
      <c r="AN876" s="227"/>
      <c r="AO876" s="227"/>
      <c r="AP876" s="227"/>
      <c r="AQ876" s="227"/>
      <c r="AR876" s="124"/>
      <c r="AS876" s="124"/>
      <c r="AT876" s="124"/>
      <c r="AU876" s="124"/>
      <c r="AV876" s="377"/>
      <c r="AX876" s="295"/>
      <c r="AY876" s="454"/>
      <c r="AZ876" s="306"/>
      <c r="BA876" s="306"/>
      <c r="BB876" s="295"/>
      <c r="BC876" s="295"/>
      <c r="BD876" s="295"/>
      <c r="BE876" s="295"/>
      <c r="BF876" s="295"/>
      <c r="BG876" s="310"/>
      <c r="BH876" s="310"/>
      <c r="BI876" s="295"/>
      <c r="BJ876" s="295"/>
      <c r="BK876" s="454"/>
      <c r="BL876" s="295"/>
      <c r="BM876" s="295"/>
      <c r="BN876" s="454"/>
      <c r="BO876" s="295"/>
      <c r="BP876" s="295"/>
      <c r="BQ876" s="295"/>
      <c r="BR876" s="295"/>
      <c r="BS876" s="295"/>
      <c r="BT876" s="295"/>
      <c r="BU876" s="295"/>
      <c r="BV876" s="295"/>
      <c r="BW876" s="295"/>
      <c r="BX876" s="295"/>
      <c r="BY876" s="295"/>
      <c r="BZ876" s="455"/>
      <c r="CA876" s="295"/>
      <c r="CB876" s="295"/>
      <c r="CC876" s="454"/>
      <c r="CD876" s="295"/>
      <c r="CE876" s="295"/>
      <c r="CF876" s="295"/>
      <c r="CG876" s="295"/>
      <c r="CH876" s="295"/>
      <c r="CI876" s="295"/>
      <c r="CJ876" s="295"/>
      <c r="CK876" s="295"/>
      <c r="CL876" s="295"/>
      <c r="CM876" s="295"/>
      <c r="CN876" s="295"/>
      <c r="CO876" s="455"/>
    </row>
    <row r="877" spans="1:93" hidden="1">
      <c r="A877" s="124">
        <v>9</v>
      </c>
      <c r="B877" s="373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375"/>
      <c r="R877" s="124">
        <v>9</v>
      </c>
      <c r="S877" s="368"/>
      <c r="T877" s="124"/>
      <c r="U877" s="229"/>
      <c r="V877" s="124"/>
      <c r="W877" s="124"/>
      <c r="X877" s="124"/>
      <c r="Y877" s="124"/>
      <c r="Z877" s="124"/>
      <c r="AA877" s="124"/>
      <c r="AB877" s="124"/>
      <c r="AC877" s="280"/>
      <c r="AD877" s="280"/>
      <c r="AE877" s="124"/>
      <c r="AF877" s="124"/>
      <c r="AG877" s="377"/>
      <c r="AI877" s="124">
        <v>9</v>
      </c>
      <c r="AJ877" s="373"/>
      <c r="AK877" s="124"/>
      <c r="AL877" s="124"/>
      <c r="AM877" s="227"/>
      <c r="AN877" s="227"/>
      <c r="AO877" s="227"/>
      <c r="AP877" s="227"/>
      <c r="AQ877" s="227"/>
      <c r="AR877" s="124"/>
      <c r="AS877" s="124"/>
      <c r="AT877" s="124"/>
      <c r="AU877" s="124"/>
      <c r="AV877" s="377"/>
      <c r="AX877" s="295"/>
      <c r="AY877" s="454"/>
      <c r="AZ877" s="295"/>
      <c r="BA877" s="295"/>
      <c r="BB877" s="306"/>
      <c r="BC877" s="295"/>
      <c r="BD877" s="295"/>
      <c r="BE877" s="295"/>
      <c r="BF877" s="295"/>
      <c r="BG877" s="310"/>
      <c r="BH877" s="310"/>
      <c r="BI877" s="295"/>
      <c r="BJ877" s="295"/>
      <c r="BK877" s="454"/>
      <c r="BL877" s="295"/>
      <c r="BM877" s="295"/>
      <c r="BN877" s="454"/>
      <c r="BO877" s="295"/>
      <c r="BP877" s="295"/>
      <c r="BQ877" s="295"/>
      <c r="BR877" s="295"/>
      <c r="BS877" s="295"/>
      <c r="BT877" s="295"/>
      <c r="BU877" s="295"/>
      <c r="BV877" s="295"/>
      <c r="BW877" s="295"/>
      <c r="BX877" s="295"/>
      <c r="BY877" s="295"/>
      <c r="BZ877" s="455"/>
      <c r="CA877" s="295"/>
      <c r="CB877" s="295"/>
      <c r="CC877" s="454"/>
      <c r="CD877" s="295"/>
      <c r="CE877" s="295"/>
      <c r="CF877" s="295"/>
      <c r="CG877" s="295"/>
      <c r="CH877" s="295"/>
      <c r="CI877" s="295"/>
      <c r="CJ877" s="295"/>
      <c r="CK877" s="295"/>
      <c r="CL877" s="295"/>
      <c r="CM877" s="295"/>
      <c r="CN877" s="295"/>
      <c r="CO877" s="455"/>
    </row>
    <row r="878" spans="1:93" hidden="1">
      <c r="A878" s="124">
        <v>10</v>
      </c>
      <c r="B878" s="373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375"/>
      <c r="R878" s="124">
        <v>10</v>
      </c>
      <c r="S878" s="368"/>
      <c r="T878" s="233"/>
      <c r="U878" s="239"/>
      <c r="V878" s="124"/>
      <c r="W878" s="124"/>
      <c r="X878" s="124"/>
      <c r="Y878" s="124"/>
      <c r="Z878" s="124"/>
      <c r="AA878" s="124"/>
      <c r="AB878" s="124"/>
      <c r="AC878" s="280"/>
      <c r="AD878" s="280"/>
      <c r="AE878" s="124"/>
      <c r="AF878" s="124"/>
      <c r="AG878" s="377"/>
      <c r="AI878" s="124">
        <v>10</v>
      </c>
      <c r="AJ878" s="373"/>
      <c r="AK878" s="229"/>
      <c r="AL878" s="240"/>
      <c r="AM878" s="227"/>
      <c r="AN878" s="227"/>
      <c r="AO878" s="227"/>
      <c r="AP878" s="227"/>
      <c r="AQ878" s="227"/>
      <c r="AR878" s="124"/>
      <c r="AS878" s="124"/>
      <c r="AT878" s="124"/>
      <c r="AU878" s="124"/>
      <c r="AV878" s="377"/>
      <c r="AX878" s="295"/>
      <c r="AY878" s="454"/>
      <c r="AZ878" s="306"/>
      <c r="BA878" s="306"/>
      <c r="BB878" s="295"/>
      <c r="BC878" s="295"/>
      <c r="BD878" s="295"/>
      <c r="BE878" s="295"/>
      <c r="BF878" s="295"/>
      <c r="BG878" s="310"/>
      <c r="BH878" s="310"/>
      <c r="BI878" s="295"/>
      <c r="BJ878" s="295"/>
      <c r="BK878" s="454"/>
      <c r="BL878" s="295"/>
      <c r="BM878" s="295"/>
      <c r="BN878" s="454"/>
      <c r="BO878" s="295"/>
      <c r="BP878" s="295"/>
      <c r="BQ878" s="295"/>
      <c r="BR878" s="295"/>
      <c r="BS878" s="295"/>
      <c r="BT878" s="295"/>
      <c r="BU878" s="295"/>
      <c r="BV878" s="295"/>
      <c r="BW878" s="295"/>
      <c r="BX878" s="295"/>
      <c r="BY878" s="295"/>
      <c r="BZ878" s="455"/>
      <c r="CA878" s="295"/>
      <c r="CB878" s="295"/>
      <c r="CC878" s="454"/>
      <c r="CD878" s="295"/>
      <c r="CE878" s="295"/>
      <c r="CF878" s="295"/>
      <c r="CG878" s="295"/>
      <c r="CH878" s="295"/>
      <c r="CI878" s="295"/>
      <c r="CJ878" s="295"/>
      <c r="CK878" s="295"/>
      <c r="CL878" s="295"/>
      <c r="CM878" s="295"/>
      <c r="CN878" s="295"/>
      <c r="CO878" s="455"/>
    </row>
    <row r="879" spans="1:93" hidden="1">
      <c r="A879" s="124">
        <v>11</v>
      </c>
      <c r="B879" s="373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375"/>
      <c r="R879" s="124">
        <v>11</v>
      </c>
      <c r="S879" s="368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280"/>
      <c r="AD879" s="280"/>
      <c r="AE879" s="124"/>
      <c r="AF879" s="124"/>
      <c r="AG879" s="377"/>
      <c r="AI879" s="124">
        <v>11</v>
      </c>
      <c r="AJ879" s="373"/>
      <c r="AK879" s="124"/>
      <c r="AL879" s="124"/>
      <c r="AM879" s="227"/>
      <c r="AN879" s="227"/>
      <c r="AO879" s="227"/>
      <c r="AP879" s="227"/>
      <c r="AQ879" s="227"/>
      <c r="AR879" s="124"/>
      <c r="AS879" s="124"/>
      <c r="AT879" s="124"/>
      <c r="AU879" s="124"/>
      <c r="AV879" s="377"/>
      <c r="AX879" s="295"/>
      <c r="AY879" s="454"/>
      <c r="AZ879" s="295"/>
      <c r="BA879" s="295"/>
      <c r="BB879" s="295"/>
      <c r="BC879" s="295"/>
      <c r="BD879" s="295"/>
      <c r="BE879" s="295"/>
      <c r="BF879" s="295"/>
      <c r="BG879" s="310"/>
      <c r="BH879" s="310"/>
      <c r="BI879" s="295"/>
      <c r="BJ879" s="295"/>
      <c r="BK879" s="454"/>
      <c r="BL879" s="295"/>
      <c r="BM879" s="295"/>
      <c r="BN879" s="454"/>
      <c r="BO879" s="295"/>
      <c r="BP879" s="295"/>
      <c r="BQ879" s="295"/>
      <c r="BR879" s="295"/>
      <c r="BS879" s="295"/>
      <c r="BT879" s="295"/>
      <c r="BU879" s="295"/>
      <c r="BV879" s="295"/>
      <c r="BW879" s="295"/>
      <c r="BX879" s="295"/>
      <c r="BY879" s="295"/>
      <c r="BZ879" s="455"/>
      <c r="CA879" s="295"/>
      <c r="CB879" s="295"/>
      <c r="CC879" s="454"/>
      <c r="CD879" s="295"/>
      <c r="CE879" s="295"/>
      <c r="CF879" s="295"/>
      <c r="CG879" s="295"/>
      <c r="CH879" s="295"/>
      <c r="CI879" s="295"/>
      <c r="CJ879" s="295"/>
      <c r="CK879" s="295"/>
      <c r="CL879" s="295"/>
      <c r="CM879" s="295"/>
      <c r="CN879" s="295"/>
      <c r="CO879" s="455"/>
    </row>
    <row r="880" spans="1:93" hidden="1">
      <c r="A880" s="124">
        <v>12</v>
      </c>
      <c r="B880" s="373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375"/>
      <c r="R880" s="124">
        <v>12</v>
      </c>
      <c r="S880" s="368"/>
      <c r="T880" s="229"/>
      <c r="U880" s="229"/>
      <c r="V880" s="124"/>
      <c r="W880" s="124"/>
      <c r="X880" s="124"/>
      <c r="Y880" s="124"/>
      <c r="Z880" s="124"/>
      <c r="AA880" s="124"/>
      <c r="AB880" s="124"/>
      <c r="AC880" s="280"/>
      <c r="AD880" s="280"/>
      <c r="AE880" s="124"/>
      <c r="AF880" s="124"/>
      <c r="AG880" s="377"/>
      <c r="AI880" s="124">
        <v>12</v>
      </c>
      <c r="AJ880" s="373"/>
      <c r="AK880" s="124"/>
      <c r="AL880" s="124"/>
      <c r="AM880" s="227"/>
      <c r="AN880" s="227"/>
      <c r="AO880" s="227"/>
      <c r="AP880" s="227"/>
      <c r="AQ880" s="227"/>
      <c r="AR880" s="124"/>
      <c r="AS880" s="124"/>
      <c r="AT880" s="124"/>
      <c r="AU880" s="124"/>
      <c r="AV880" s="377"/>
      <c r="AX880" s="295"/>
      <c r="AY880" s="454"/>
      <c r="AZ880" s="295"/>
      <c r="BA880" s="295"/>
      <c r="BB880" s="295"/>
      <c r="BC880" s="295"/>
      <c r="BD880" s="295"/>
      <c r="BE880" s="295"/>
      <c r="BF880" s="295"/>
      <c r="BG880" s="310"/>
      <c r="BH880" s="310"/>
      <c r="BI880" s="295"/>
      <c r="BJ880" s="295"/>
      <c r="BK880" s="454"/>
      <c r="BL880" s="295"/>
      <c r="BM880" s="295"/>
      <c r="BN880" s="454"/>
      <c r="BO880" s="295"/>
      <c r="BP880" s="295"/>
      <c r="BQ880" s="295"/>
      <c r="BR880" s="295"/>
      <c r="BS880" s="295"/>
      <c r="BT880" s="295"/>
      <c r="BU880" s="295"/>
      <c r="BV880" s="295"/>
      <c r="BW880" s="295"/>
      <c r="BX880" s="295"/>
      <c r="BY880" s="295"/>
      <c r="BZ880" s="455"/>
      <c r="CA880" s="295"/>
      <c r="CB880" s="295"/>
      <c r="CC880" s="454"/>
      <c r="CD880" s="295"/>
      <c r="CE880" s="295"/>
      <c r="CF880" s="295"/>
      <c r="CG880" s="295"/>
      <c r="CH880" s="295"/>
      <c r="CI880" s="295"/>
      <c r="CJ880" s="295"/>
      <c r="CK880" s="295"/>
      <c r="CL880" s="295"/>
      <c r="CM880" s="295"/>
      <c r="CN880" s="295"/>
      <c r="CO880" s="455"/>
    </row>
    <row r="881" spans="1:93" hidden="1">
      <c r="A881" s="124">
        <v>13</v>
      </c>
      <c r="B881" s="373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375"/>
      <c r="R881" s="124">
        <v>13</v>
      </c>
      <c r="S881" s="368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280"/>
      <c r="AD881" s="280"/>
      <c r="AE881" s="124"/>
      <c r="AF881" s="124"/>
      <c r="AG881" s="377"/>
      <c r="AI881" s="124">
        <v>13</v>
      </c>
      <c r="AJ881" s="373"/>
      <c r="AK881" s="124"/>
      <c r="AL881" s="124"/>
      <c r="AM881" s="227"/>
      <c r="AN881" s="227"/>
      <c r="AO881" s="227"/>
      <c r="AP881" s="227"/>
      <c r="AQ881" s="227"/>
      <c r="AR881" s="124"/>
      <c r="AS881" s="124"/>
      <c r="AT881" s="124"/>
      <c r="AU881" s="124"/>
      <c r="AV881" s="377"/>
      <c r="AX881" s="295"/>
      <c r="AY881" s="454"/>
      <c r="AZ881" s="295"/>
      <c r="BA881" s="295"/>
      <c r="BB881" s="295"/>
      <c r="BC881" s="295"/>
      <c r="BD881" s="295"/>
      <c r="BE881" s="295"/>
      <c r="BF881" s="295"/>
      <c r="BG881" s="310"/>
      <c r="BH881" s="310"/>
      <c r="BI881" s="295"/>
      <c r="BJ881" s="295"/>
      <c r="BK881" s="454"/>
      <c r="BL881" s="295"/>
      <c r="BM881" s="295"/>
      <c r="BN881" s="454"/>
      <c r="BO881" s="295"/>
      <c r="BP881" s="295"/>
      <c r="BQ881" s="295"/>
      <c r="BR881" s="295"/>
      <c r="BS881" s="295"/>
      <c r="BT881" s="295"/>
      <c r="BU881" s="295"/>
      <c r="BV881" s="295"/>
      <c r="BW881" s="295"/>
      <c r="BX881" s="295"/>
      <c r="BY881" s="295"/>
      <c r="BZ881" s="455"/>
      <c r="CA881" s="295"/>
      <c r="CB881" s="295"/>
      <c r="CC881" s="454"/>
      <c r="CD881" s="295"/>
      <c r="CE881" s="295"/>
      <c r="CF881" s="295"/>
      <c r="CG881" s="295"/>
      <c r="CH881" s="295"/>
      <c r="CI881" s="295"/>
      <c r="CJ881" s="295"/>
      <c r="CK881" s="295"/>
      <c r="CL881" s="295"/>
      <c r="CM881" s="295"/>
      <c r="CN881" s="295"/>
      <c r="CO881" s="455"/>
    </row>
    <row r="882" spans="1:93" hidden="1">
      <c r="A882" s="124">
        <v>14</v>
      </c>
      <c r="B882" s="373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375"/>
      <c r="R882" s="124">
        <v>14</v>
      </c>
      <c r="S882" s="368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280"/>
      <c r="AD882" s="280"/>
      <c r="AE882" s="124"/>
      <c r="AF882" s="124"/>
      <c r="AG882" s="377"/>
      <c r="AI882" s="124">
        <v>14</v>
      </c>
      <c r="AJ882" s="373"/>
      <c r="AK882" s="124"/>
      <c r="AL882" s="124"/>
      <c r="AM882" s="227"/>
      <c r="AN882" s="227"/>
      <c r="AO882" s="227"/>
      <c r="AP882" s="227"/>
      <c r="AQ882" s="227"/>
      <c r="AR882" s="124"/>
      <c r="AS882" s="124"/>
      <c r="AT882" s="124"/>
      <c r="AU882" s="124"/>
      <c r="AV882" s="377"/>
      <c r="AX882" s="295"/>
      <c r="AY882" s="454"/>
      <c r="AZ882" s="295"/>
      <c r="BA882" s="295"/>
      <c r="BB882" s="295"/>
      <c r="BC882" s="295"/>
      <c r="BD882" s="295"/>
      <c r="BE882" s="295"/>
      <c r="BF882" s="295"/>
      <c r="BG882" s="310"/>
      <c r="BH882" s="310"/>
      <c r="BI882" s="295"/>
      <c r="BJ882" s="295"/>
      <c r="BK882" s="454"/>
      <c r="BL882" s="295"/>
      <c r="BM882" s="295"/>
      <c r="BN882" s="454"/>
      <c r="BO882" s="295"/>
      <c r="BP882" s="295"/>
      <c r="BQ882" s="295"/>
      <c r="BR882" s="295"/>
      <c r="BS882" s="295"/>
      <c r="BT882" s="295"/>
      <c r="BU882" s="295"/>
      <c r="BV882" s="295"/>
      <c r="BW882" s="295"/>
      <c r="BX882" s="295"/>
      <c r="BY882" s="295"/>
      <c r="BZ882" s="455"/>
      <c r="CA882" s="295"/>
      <c r="CB882" s="295"/>
      <c r="CC882" s="454"/>
      <c r="CD882" s="295"/>
      <c r="CE882" s="295"/>
      <c r="CF882" s="295"/>
      <c r="CG882" s="295"/>
      <c r="CH882" s="295"/>
      <c r="CI882" s="295"/>
      <c r="CJ882" s="295"/>
      <c r="CK882" s="295"/>
      <c r="CL882" s="295"/>
      <c r="CM882" s="295"/>
      <c r="CN882" s="295"/>
      <c r="CO882" s="455"/>
    </row>
    <row r="883" spans="1:93" hidden="1">
      <c r="A883" s="124">
        <v>15</v>
      </c>
      <c r="B883" s="373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376"/>
      <c r="R883" s="124">
        <v>15</v>
      </c>
      <c r="S883" s="368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280"/>
      <c r="AD883" s="280"/>
      <c r="AE883" s="124"/>
      <c r="AF883" s="124"/>
      <c r="AG883" s="377"/>
      <c r="AI883" s="124">
        <v>15</v>
      </c>
      <c r="AJ883" s="373"/>
      <c r="AK883" s="124"/>
      <c r="AL883" s="124"/>
      <c r="AM883" s="227"/>
      <c r="AN883" s="227"/>
      <c r="AO883" s="227"/>
      <c r="AP883" s="227"/>
      <c r="AQ883" s="227"/>
      <c r="AR883" s="124"/>
      <c r="AS883" s="124"/>
      <c r="AT883" s="124"/>
      <c r="AU883" s="124"/>
      <c r="AV883" s="377"/>
      <c r="AX883" s="295"/>
      <c r="AY883" s="454"/>
      <c r="AZ883" s="295"/>
      <c r="BA883" s="295"/>
      <c r="BB883" s="295"/>
      <c r="BC883" s="295"/>
      <c r="BD883" s="295"/>
      <c r="BE883" s="295"/>
      <c r="BF883" s="295"/>
      <c r="BG883" s="310"/>
      <c r="BH883" s="310"/>
      <c r="BI883" s="295"/>
      <c r="BJ883" s="295"/>
      <c r="BK883" s="454"/>
      <c r="BL883" s="295"/>
      <c r="BM883" s="295"/>
      <c r="BN883" s="454"/>
      <c r="BO883" s="295"/>
      <c r="BP883" s="295"/>
      <c r="BQ883" s="295"/>
      <c r="BR883" s="295"/>
      <c r="BS883" s="295"/>
      <c r="BT883" s="295"/>
      <c r="BU883" s="295"/>
      <c r="BV883" s="295"/>
      <c r="BW883" s="295"/>
      <c r="BX883" s="295"/>
      <c r="BY883" s="295"/>
      <c r="BZ883" s="455"/>
      <c r="CA883" s="295"/>
      <c r="CB883" s="295"/>
      <c r="CC883" s="454"/>
      <c r="CD883" s="295"/>
      <c r="CE883" s="295"/>
      <c r="CF883" s="295"/>
      <c r="CG883" s="295"/>
      <c r="CH883" s="295"/>
      <c r="CI883" s="295"/>
      <c r="CJ883" s="295"/>
      <c r="CK883" s="295"/>
      <c r="CL883" s="295"/>
      <c r="CM883" s="295"/>
      <c r="CN883" s="295"/>
      <c r="CO883" s="455"/>
    </row>
    <row r="884" spans="1:93" ht="15.75">
      <c r="A884" s="363" t="s">
        <v>1381</v>
      </c>
      <c r="B884" s="363"/>
      <c r="C884" s="124"/>
      <c r="D884" s="124"/>
      <c r="E884" s="124">
        <f>SUM(E869:E883)</f>
        <v>350</v>
      </c>
      <c r="F884" s="124">
        <f>SUM(F869:F883)</f>
        <v>252</v>
      </c>
      <c r="G884" s="124"/>
      <c r="H884" s="124">
        <f>SUM(H869:H883)</f>
        <v>0</v>
      </c>
      <c r="I884" s="124">
        <f>SUM(I869:I883)</f>
        <v>0</v>
      </c>
      <c r="J884" s="124">
        <f>SUM(J869:J883)</f>
        <v>0</v>
      </c>
      <c r="K884" s="124">
        <f>SUM(K869:K883)</f>
        <v>0</v>
      </c>
      <c r="L884" s="225">
        <f>IF(F884=0,0,(F884/E884*100))</f>
        <v>72</v>
      </c>
      <c r="M884" s="225">
        <f>IF(K884=0,0,(K884/J884*100))</f>
        <v>0</v>
      </c>
      <c r="N884" s="124">
        <v>7</v>
      </c>
      <c r="O884" s="124">
        <v>1</v>
      </c>
      <c r="P884" s="124"/>
      <c r="R884" s="363" t="s">
        <v>1381</v>
      </c>
      <c r="S884" s="363"/>
      <c r="T884" s="220"/>
      <c r="U884" s="220"/>
      <c r="V884" s="220">
        <f>SUM(V869:V883)</f>
        <v>300</v>
      </c>
      <c r="W884" s="220">
        <f>SUM(W869:W883)</f>
        <v>252</v>
      </c>
      <c r="X884" s="220">
        <f>SUM(X869:X883)</f>
        <v>0</v>
      </c>
      <c r="Y884" s="220">
        <f>SUM(Y869:Y883)</f>
        <v>0</v>
      </c>
      <c r="Z884" s="220"/>
      <c r="AA884" s="220">
        <f>SUM(AA869:AA883)</f>
        <v>0</v>
      </c>
      <c r="AB884" s="220">
        <f>SUM(AB869:AB883)</f>
        <v>0</v>
      </c>
      <c r="AC884" s="281">
        <f>IF(W884=0,0,(W884/V884*100))</f>
        <v>84</v>
      </c>
      <c r="AD884" s="281">
        <f>IF(AB884=0,0,(AB884/AA884*100))</f>
        <v>0</v>
      </c>
      <c r="AE884" s="220">
        <v>7</v>
      </c>
      <c r="AF884" s="220">
        <v>0</v>
      </c>
      <c r="AG884" s="124"/>
      <c r="AI884" s="377" t="s">
        <v>1381</v>
      </c>
      <c r="AJ884" s="377"/>
      <c r="AK884" s="124"/>
      <c r="AL884" s="124"/>
      <c r="AM884" s="227">
        <f>SUM(AM869:AM883)</f>
        <v>300</v>
      </c>
      <c r="AN884" s="227">
        <f>SUM(AN869:AN883)</f>
        <v>252</v>
      </c>
      <c r="AO884" s="227"/>
      <c r="AP884" s="227">
        <f>SUM(AP869:AP883)</f>
        <v>0</v>
      </c>
      <c r="AQ884" s="227">
        <f>SUM(AQ869:AQ883)</f>
        <v>0</v>
      </c>
      <c r="AR884" s="225">
        <f>IF(AN884=0,0,(AN884/AM884*100))</f>
        <v>84</v>
      </c>
      <c r="AS884" s="225">
        <f>IF(AQ884=0,0,(AQ884/AP884*100))</f>
        <v>0</v>
      </c>
      <c r="AT884" s="124"/>
      <c r="AU884" s="124"/>
      <c r="AV884" s="124"/>
      <c r="AX884" s="455"/>
      <c r="AY884" s="455"/>
      <c r="AZ884" s="295"/>
      <c r="BA884" s="295"/>
      <c r="BB884" s="295"/>
      <c r="BC884" s="295"/>
      <c r="BD884" s="295"/>
      <c r="BE884" s="295"/>
      <c r="BF884" s="295"/>
      <c r="BG884" s="308"/>
      <c r="BH884" s="308"/>
      <c r="BI884" s="295"/>
      <c r="BJ884" s="295"/>
      <c r="BK884" s="295"/>
      <c r="BL884" s="295"/>
      <c r="BM884" s="455"/>
      <c r="BN884" s="455"/>
      <c r="BO884" s="295"/>
      <c r="BP884" s="295"/>
      <c r="BQ884" s="295"/>
      <c r="BR884" s="295"/>
      <c r="BS884" s="295"/>
      <c r="BT884" s="295"/>
      <c r="BU884" s="295"/>
      <c r="BV884" s="309"/>
      <c r="BW884" s="309"/>
      <c r="BX884" s="295"/>
      <c r="BY884" s="295"/>
      <c r="BZ884" s="295"/>
      <c r="CA884" s="295"/>
      <c r="CB884" s="455"/>
      <c r="CC884" s="455"/>
      <c r="CD884" s="295"/>
      <c r="CE884" s="295"/>
      <c r="CF884" s="295"/>
      <c r="CG884" s="295"/>
      <c r="CH884" s="295"/>
      <c r="CI884" s="295"/>
      <c r="CJ884" s="295"/>
      <c r="CK884" s="309"/>
      <c r="CL884" s="309"/>
      <c r="CM884" s="295"/>
      <c r="CN884" s="295"/>
      <c r="CO884" s="295"/>
    </row>
    <row r="885" spans="1:93" ht="15.75" hidden="1">
      <c r="A885" s="124">
        <v>1</v>
      </c>
      <c r="B885" s="373" t="s">
        <v>491</v>
      </c>
      <c r="C885" s="229"/>
      <c r="D885" s="229"/>
      <c r="E885" s="124"/>
      <c r="F885" s="124"/>
      <c r="G885" s="124"/>
      <c r="H885" s="124"/>
      <c r="I885" s="124"/>
      <c r="J885" s="124"/>
      <c r="K885" s="124"/>
      <c r="L885" s="225"/>
      <c r="M885" s="225"/>
      <c r="N885" s="124"/>
      <c r="O885" s="124"/>
      <c r="P885" s="124"/>
      <c r="R885" s="124">
        <v>1</v>
      </c>
      <c r="S885" s="373" t="s">
        <v>491</v>
      </c>
      <c r="T885" s="229"/>
      <c r="U885" s="229"/>
      <c r="V885" s="220"/>
      <c r="W885" s="220"/>
      <c r="X885" s="220"/>
      <c r="Y885" s="220"/>
      <c r="Z885" s="220"/>
      <c r="AA885" s="220"/>
      <c r="AB885" s="220"/>
      <c r="AC885" s="281"/>
      <c r="AD885" s="281"/>
      <c r="AE885" s="220"/>
      <c r="AF885" s="220"/>
      <c r="AG885" s="124"/>
      <c r="AI885" s="124">
        <v>1</v>
      </c>
      <c r="AJ885" s="373" t="s">
        <v>1388</v>
      </c>
      <c r="AK885" s="276"/>
      <c r="AL885" s="276"/>
      <c r="AM885" s="227"/>
      <c r="AN885" s="227"/>
      <c r="AO885" s="227"/>
      <c r="AP885" s="227"/>
      <c r="AQ885" s="227"/>
      <c r="AR885" s="225"/>
      <c r="AS885" s="225"/>
      <c r="AT885" s="124"/>
      <c r="AU885" s="124"/>
      <c r="AV885" s="241"/>
      <c r="AX885" s="295"/>
      <c r="AY885" s="454"/>
      <c r="AZ885" s="306"/>
      <c r="BA885" s="306"/>
      <c r="BB885" s="295"/>
      <c r="BC885" s="295"/>
      <c r="BD885" s="295"/>
      <c r="BE885" s="295"/>
      <c r="BF885" s="295"/>
      <c r="BG885" s="308"/>
      <c r="BH885" s="308"/>
      <c r="BI885" s="295"/>
      <c r="BJ885" s="295"/>
      <c r="BK885" s="295"/>
      <c r="BL885" s="295"/>
      <c r="BM885" s="295"/>
      <c r="BN885" s="454"/>
      <c r="BO885" s="306"/>
      <c r="BP885" s="306"/>
      <c r="BQ885" s="295"/>
      <c r="BR885" s="295"/>
      <c r="BS885" s="295"/>
      <c r="BT885" s="295"/>
      <c r="BU885" s="295"/>
      <c r="BV885" s="309"/>
      <c r="BW885" s="309"/>
      <c r="BX885" s="295"/>
      <c r="BY885" s="295"/>
      <c r="BZ885" s="295"/>
      <c r="CA885" s="295"/>
      <c r="CB885" s="295"/>
      <c r="CC885" s="454"/>
      <c r="CD885" s="306"/>
      <c r="CE885" s="306"/>
      <c r="CF885" s="295"/>
      <c r="CG885" s="295"/>
      <c r="CH885" s="295"/>
      <c r="CI885" s="295"/>
      <c r="CJ885" s="295"/>
      <c r="CK885" s="309"/>
      <c r="CL885" s="309"/>
      <c r="CM885" s="295"/>
      <c r="CN885" s="295"/>
      <c r="CO885" s="295"/>
    </row>
    <row r="886" spans="1:93" ht="15.75" hidden="1">
      <c r="A886" s="124">
        <v>2</v>
      </c>
      <c r="B886" s="373"/>
      <c r="C886" s="229"/>
      <c r="D886" s="229"/>
      <c r="E886" s="124"/>
      <c r="F886" s="124"/>
      <c r="G886" s="124"/>
      <c r="H886" s="124"/>
      <c r="I886" s="124"/>
      <c r="J886" s="124"/>
      <c r="K886" s="124"/>
      <c r="L886" s="225"/>
      <c r="M886" s="225"/>
      <c r="N886" s="124"/>
      <c r="O886" s="124"/>
      <c r="P886" s="124"/>
      <c r="R886" s="124">
        <v>2</v>
      </c>
      <c r="S886" s="373"/>
      <c r="T886" s="229"/>
      <c r="U886" s="229"/>
      <c r="V886" s="220"/>
      <c r="W886" s="220"/>
      <c r="X886" s="220"/>
      <c r="Y886" s="220"/>
      <c r="Z886" s="220"/>
      <c r="AA886" s="220"/>
      <c r="AB886" s="220"/>
      <c r="AC886" s="281"/>
      <c r="AD886" s="281"/>
      <c r="AE886" s="220"/>
      <c r="AF886" s="220"/>
      <c r="AG886" s="124"/>
      <c r="AI886" s="124">
        <v>2</v>
      </c>
      <c r="AJ886" s="373"/>
      <c r="AK886" s="276"/>
      <c r="AL886" s="276"/>
      <c r="AM886" s="227"/>
      <c r="AN886" s="227"/>
      <c r="AO886" s="227"/>
      <c r="AP886" s="227"/>
      <c r="AQ886" s="227"/>
      <c r="AR886" s="225"/>
      <c r="AS886" s="225"/>
      <c r="AT886" s="124"/>
      <c r="AU886" s="124"/>
      <c r="AV886" s="241"/>
      <c r="AX886" s="295"/>
      <c r="AY886" s="454"/>
      <c r="AZ886" s="306"/>
      <c r="BA886" s="306"/>
      <c r="BB886" s="295"/>
      <c r="BC886" s="295"/>
      <c r="BD886" s="295"/>
      <c r="BE886" s="295"/>
      <c r="BF886" s="295"/>
      <c r="BG886" s="308"/>
      <c r="BH886" s="308"/>
      <c r="BI886" s="295"/>
      <c r="BJ886" s="295"/>
      <c r="BK886" s="295"/>
      <c r="BL886" s="295"/>
      <c r="BM886" s="295"/>
      <c r="BN886" s="454"/>
      <c r="BO886" s="306"/>
      <c r="BP886" s="306"/>
      <c r="BQ886" s="295"/>
      <c r="BR886" s="295"/>
      <c r="BS886" s="295"/>
      <c r="BT886" s="295"/>
      <c r="BU886" s="295"/>
      <c r="BV886" s="309"/>
      <c r="BW886" s="309"/>
      <c r="BX886" s="295"/>
      <c r="BY886" s="295"/>
      <c r="BZ886" s="295"/>
      <c r="CA886" s="295"/>
      <c r="CB886" s="295"/>
      <c r="CC886" s="454"/>
      <c r="CD886" s="306"/>
      <c r="CE886" s="306"/>
      <c r="CF886" s="295"/>
      <c r="CG886" s="295"/>
      <c r="CH886" s="295"/>
      <c r="CI886" s="295"/>
      <c r="CJ886" s="295"/>
      <c r="CK886" s="309"/>
      <c r="CL886" s="309"/>
      <c r="CM886" s="295"/>
      <c r="CN886" s="295"/>
      <c r="CO886" s="295"/>
    </row>
    <row r="887" spans="1:93" ht="15.75" hidden="1">
      <c r="A887" s="124">
        <v>3</v>
      </c>
      <c r="B887" s="373"/>
      <c r="C887" s="229"/>
      <c r="D887" s="229"/>
      <c r="E887" s="124"/>
      <c r="F887" s="124"/>
      <c r="G887" s="124"/>
      <c r="H887" s="124"/>
      <c r="I887" s="124"/>
      <c r="J887" s="124"/>
      <c r="K887" s="124"/>
      <c r="L887" s="225"/>
      <c r="M887" s="225"/>
      <c r="N887" s="124"/>
      <c r="O887" s="124"/>
      <c r="P887" s="124"/>
      <c r="R887" s="124">
        <v>3</v>
      </c>
      <c r="S887" s="373"/>
      <c r="T887" s="229"/>
      <c r="U887" s="229"/>
      <c r="V887" s="220"/>
      <c r="W887" s="220"/>
      <c r="X887" s="220"/>
      <c r="Y887" s="220"/>
      <c r="Z887" s="220"/>
      <c r="AA887" s="220"/>
      <c r="AB887" s="220"/>
      <c r="AC887" s="281"/>
      <c r="AD887" s="281"/>
      <c r="AE887" s="220"/>
      <c r="AF887" s="220"/>
      <c r="AG887" s="124"/>
      <c r="AI887" s="124">
        <v>3</v>
      </c>
      <c r="AJ887" s="373"/>
      <c r="AK887" s="276"/>
      <c r="AL887" s="276"/>
      <c r="AM887" s="227"/>
      <c r="AN887" s="227"/>
      <c r="AO887" s="227"/>
      <c r="AP887" s="227"/>
      <c r="AQ887" s="227"/>
      <c r="AR887" s="225"/>
      <c r="AS887" s="225"/>
      <c r="AT887" s="124"/>
      <c r="AU887" s="124"/>
      <c r="AV887" s="241"/>
      <c r="AX887" s="295"/>
      <c r="AY887" s="454"/>
      <c r="AZ887" s="295"/>
      <c r="BA887" s="306"/>
      <c r="BB887" s="295"/>
      <c r="BC887" s="295"/>
      <c r="BD887" s="295"/>
      <c r="BE887" s="295"/>
      <c r="BF887" s="295"/>
      <c r="BG887" s="308"/>
      <c r="BH887" s="308"/>
      <c r="BI887" s="295"/>
      <c r="BJ887" s="295"/>
      <c r="BK887" s="295"/>
      <c r="BL887" s="295"/>
      <c r="BM887" s="295"/>
      <c r="BN887" s="454"/>
      <c r="BO887" s="306"/>
      <c r="BP887" s="312"/>
      <c r="BQ887" s="295"/>
      <c r="BR887" s="295"/>
      <c r="BS887" s="295"/>
      <c r="BT887" s="295"/>
      <c r="BU887" s="295"/>
      <c r="BV887" s="309"/>
      <c r="BW887" s="309"/>
      <c r="BX887" s="295"/>
      <c r="BY887" s="295"/>
      <c r="BZ887" s="295"/>
      <c r="CA887" s="295"/>
      <c r="CB887" s="295"/>
      <c r="CC887" s="454"/>
      <c r="CD887" s="306"/>
      <c r="CE887" s="312"/>
      <c r="CF887" s="295"/>
      <c r="CG887" s="295"/>
      <c r="CH887" s="295"/>
      <c r="CI887" s="295"/>
      <c r="CJ887" s="295"/>
      <c r="CK887" s="309"/>
      <c r="CL887" s="309"/>
      <c r="CM887" s="295"/>
      <c r="CN887" s="295"/>
      <c r="CO887" s="295"/>
    </row>
    <row r="888" spans="1:93" ht="15.75" hidden="1">
      <c r="A888" s="124">
        <v>4</v>
      </c>
      <c r="B888" s="373"/>
      <c r="C888" s="229"/>
      <c r="D888" s="229"/>
      <c r="E888" s="124"/>
      <c r="F888" s="124"/>
      <c r="G888" s="124"/>
      <c r="H888" s="124"/>
      <c r="I888" s="124"/>
      <c r="J888" s="124"/>
      <c r="K888" s="124"/>
      <c r="L888" s="225"/>
      <c r="M888" s="225"/>
      <c r="N888" s="124"/>
      <c r="O888" s="124"/>
      <c r="P888" s="124"/>
      <c r="R888" s="124">
        <v>4</v>
      </c>
      <c r="S888" s="373"/>
      <c r="T888" s="229"/>
      <c r="U888" s="229"/>
      <c r="V888" s="220"/>
      <c r="W888" s="220"/>
      <c r="X888" s="220"/>
      <c r="Y888" s="220"/>
      <c r="Z888" s="220"/>
      <c r="AA888" s="220"/>
      <c r="AB888" s="220"/>
      <c r="AC888" s="281"/>
      <c r="AD888" s="281"/>
      <c r="AE888" s="220"/>
      <c r="AF888" s="220"/>
      <c r="AG888" s="124"/>
      <c r="AI888" s="124">
        <v>4</v>
      </c>
      <c r="AJ888" s="373"/>
      <c r="AK888" s="276"/>
      <c r="AL888" s="276"/>
      <c r="AM888" s="227"/>
      <c r="AN888" s="227"/>
      <c r="AO888" s="227"/>
      <c r="AP888" s="227"/>
      <c r="AQ888" s="227"/>
      <c r="AR888" s="225"/>
      <c r="AS888" s="225"/>
      <c r="AT888" s="124"/>
      <c r="AU888" s="124"/>
      <c r="AV888" s="241"/>
      <c r="AX888" s="295"/>
      <c r="AY888" s="454"/>
      <c r="AZ888" s="295"/>
      <c r="BA888" s="295"/>
      <c r="BB888" s="295"/>
      <c r="BC888" s="295"/>
      <c r="BD888" s="295"/>
      <c r="BE888" s="295"/>
      <c r="BF888" s="295"/>
      <c r="BG888" s="308"/>
      <c r="BH888" s="308"/>
      <c r="BI888" s="295"/>
      <c r="BJ888" s="295"/>
      <c r="BK888" s="295"/>
      <c r="BL888" s="295"/>
      <c r="BM888" s="295"/>
      <c r="BN888" s="454"/>
      <c r="BO888" s="295"/>
      <c r="BP888" s="295"/>
      <c r="BQ888" s="295"/>
      <c r="BR888" s="295"/>
      <c r="BS888" s="295"/>
      <c r="BT888" s="295"/>
      <c r="BU888" s="295"/>
      <c r="BV888" s="309"/>
      <c r="BW888" s="309"/>
      <c r="BX888" s="295"/>
      <c r="BY888" s="295"/>
      <c r="BZ888" s="295"/>
      <c r="CA888" s="295"/>
      <c r="CB888" s="295"/>
      <c r="CC888" s="454"/>
      <c r="CD888" s="295"/>
      <c r="CE888" s="295"/>
      <c r="CF888" s="295"/>
      <c r="CG888" s="295"/>
      <c r="CH888" s="295"/>
      <c r="CI888" s="295"/>
      <c r="CJ888" s="295"/>
      <c r="CK888" s="309"/>
      <c r="CL888" s="309"/>
      <c r="CM888" s="295"/>
      <c r="CN888" s="295"/>
      <c r="CO888" s="295"/>
    </row>
    <row r="889" spans="1:93" ht="15.75" hidden="1">
      <c r="A889" s="124">
        <v>5</v>
      </c>
      <c r="B889" s="373"/>
      <c r="C889" s="124"/>
      <c r="D889" s="124"/>
      <c r="E889" s="124"/>
      <c r="F889" s="124"/>
      <c r="G889" s="124"/>
      <c r="H889" s="124"/>
      <c r="I889" s="124"/>
      <c r="J889" s="124"/>
      <c r="K889" s="124"/>
      <c r="L889" s="225"/>
      <c r="M889" s="225"/>
      <c r="N889" s="124"/>
      <c r="O889" s="124"/>
      <c r="P889" s="124"/>
      <c r="R889" s="124">
        <v>5</v>
      </c>
      <c r="S889" s="373"/>
      <c r="T889" s="229"/>
      <c r="U889" s="240"/>
      <c r="V889" s="220"/>
      <c r="W889" s="220"/>
      <c r="X889" s="220"/>
      <c r="Y889" s="220"/>
      <c r="Z889" s="220"/>
      <c r="AA889" s="220"/>
      <c r="AB889" s="220"/>
      <c r="AC889" s="281"/>
      <c r="AD889" s="281"/>
      <c r="AE889" s="220"/>
      <c r="AF889" s="220"/>
      <c r="AG889" s="124"/>
      <c r="AI889" s="124">
        <v>5</v>
      </c>
      <c r="AJ889" s="373"/>
      <c r="AK889" s="276"/>
      <c r="AL889" s="276"/>
      <c r="AM889" s="227"/>
      <c r="AN889" s="227"/>
      <c r="AO889" s="227"/>
      <c r="AP889" s="227"/>
      <c r="AQ889" s="227"/>
      <c r="AR889" s="225"/>
      <c r="AS889" s="225"/>
      <c r="AT889" s="124"/>
      <c r="AU889" s="124"/>
      <c r="AV889" s="241"/>
      <c r="AX889" s="295"/>
      <c r="AY889" s="454"/>
      <c r="AZ889" s="295"/>
      <c r="BA889" s="295"/>
      <c r="BB889" s="295"/>
      <c r="BC889" s="295"/>
      <c r="BD889" s="295"/>
      <c r="BE889" s="295"/>
      <c r="BF889" s="295"/>
      <c r="BG889" s="308"/>
      <c r="BH889" s="308"/>
      <c r="BI889" s="295"/>
      <c r="BJ889" s="295"/>
      <c r="BK889" s="295"/>
      <c r="BL889" s="295"/>
      <c r="BM889" s="295"/>
      <c r="BN889" s="454"/>
      <c r="BO889" s="295"/>
      <c r="BP889" s="295"/>
      <c r="BQ889" s="295"/>
      <c r="BR889" s="295"/>
      <c r="BS889" s="295"/>
      <c r="BT889" s="295"/>
      <c r="BU889" s="295"/>
      <c r="BV889" s="309"/>
      <c r="BW889" s="309"/>
      <c r="BX889" s="295"/>
      <c r="BY889" s="295"/>
      <c r="BZ889" s="295"/>
      <c r="CA889" s="295"/>
      <c r="CB889" s="295"/>
      <c r="CC889" s="454"/>
      <c r="CD889" s="295"/>
      <c r="CE889" s="295"/>
      <c r="CF889" s="295"/>
      <c r="CG889" s="295"/>
      <c r="CH889" s="295"/>
      <c r="CI889" s="295"/>
      <c r="CJ889" s="295"/>
      <c r="CK889" s="309"/>
      <c r="CL889" s="309"/>
      <c r="CM889" s="295"/>
      <c r="CN889" s="295"/>
      <c r="CO889" s="295"/>
    </row>
    <row r="890" spans="1:93" ht="15.75" hidden="1">
      <c r="A890" s="124">
        <v>6</v>
      </c>
      <c r="B890" s="373"/>
      <c r="C890" s="124"/>
      <c r="D890" s="124"/>
      <c r="E890" s="124"/>
      <c r="F890" s="124"/>
      <c r="G890" s="124"/>
      <c r="H890" s="124"/>
      <c r="I890" s="124"/>
      <c r="J890" s="124"/>
      <c r="K890" s="124"/>
      <c r="L890" s="225"/>
      <c r="M890" s="225"/>
      <c r="N890" s="124"/>
      <c r="O890" s="124"/>
      <c r="P890" s="124"/>
      <c r="R890" s="124">
        <v>6</v>
      </c>
      <c r="S890" s="373"/>
      <c r="T890" s="124"/>
      <c r="U890" s="124"/>
      <c r="V890" s="220"/>
      <c r="W890" s="220"/>
      <c r="X890" s="220"/>
      <c r="Y890" s="220"/>
      <c r="Z890" s="220"/>
      <c r="AA890" s="220"/>
      <c r="AB890" s="220"/>
      <c r="AC890" s="281"/>
      <c r="AD890" s="281"/>
      <c r="AE890" s="220"/>
      <c r="AF890" s="220"/>
      <c r="AG890" s="124"/>
      <c r="AI890" s="124">
        <v>6</v>
      </c>
      <c r="AJ890" s="373"/>
      <c r="AK890" s="276"/>
      <c r="AL890" s="276"/>
      <c r="AM890" s="227"/>
      <c r="AN890" s="227"/>
      <c r="AO890" s="227"/>
      <c r="AP890" s="227"/>
      <c r="AQ890" s="227"/>
      <c r="AR890" s="225"/>
      <c r="AS890" s="225"/>
      <c r="AT890" s="124"/>
      <c r="AU890" s="124"/>
      <c r="AV890" s="241"/>
      <c r="AX890" s="295"/>
      <c r="AY890" s="454"/>
      <c r="AZ890" s="295"/>
      <c r="BA890" s="295"/>
      <c r="BB890" s="295"/>
      <c r="BC890" s="295"/>
      <c r="BD890" s="295"/>
      <c r="BE890" s="295"/>
      <c r="BF890" s="295"/>
      <c r="BG890" s="308"/>
      <c r="BH890" s="308"/>
      <c r="BI890" s="295"/>
      <c r="BJ890" s="295"/>
      <c r="BK890" s="295"/>
      <c r="BL890" s="295"/>
      <c r="BM890" s="295"/>
      <c r="BN890" s="454"/>
      <c r="BO890" s="295"/>
      <c r="BP890" s="295"/>
      <c r="BQ890" s="295"/>
      <c r="BR890" s="295"/>
      <c r="BS890" s="295"/>
      <c r="BT890" s="295"/>
      <c r="BU890" s="295"/>
      <c r="BV890" s="309"/>
      <c r="BW890" s="309"/>
      <c r="BX890" s="295"/>
      <c r="BY890" s="295"/>
      <c r="BZ890" s="295"/>
      <c r="CA890" s="295"/>
      <c r="CB890" s="295"/>
      <c r="CC890" s="454"/>
      <c r="CD890" s="295"/>
      <c r="CE890" s="295"/>
      <c r="CF890" s="295"/>
      <c r="CG890" s="295"/>
      <c r="CH890" s="295"/>
      <c r="CI890" s="295"/>
      <c r="CJ890" s="295"/>
      <c r="CK890" s="309"/>
      <c r="CL890" s="309"/>
      <c r="CM890" s="295"/>
      <c r="CN890" s="295"/>
      <c r="CO890" s="295"/>
    </row>
    <row r="891" spans="1:93" ht="15.75" hidden="1">
      <c r="A891" s="124">
        <v>7</v>
      </c>
      <c r="B891" s="373"/>
      <c r="C891" s="124"/>
      <c r="D891" s="124"/>
      <c r="E891" s="124"/>
      <c r="F891" s="124"/>
      <c r="G891" s="124"/>
      <c r="H891" s="124"/>
      <c r="I891" s="124"/>
      <c r="J891" s="124"/>
      <c r="K891" s="124"/>
      <c r="L891" s="225"/>
      <c r="M891" s="225"/>
      <c r="N891" s="124"/>
      <c r="O891" s="124"/>
      <c r="P891" s="124"/>
      <c r="R891" s="124">
        <v>7</v>
      </c>
      <c r="S891" s="373"/>
      <c r="T891" s="124"/>
      <c r="U891" s="124"/>
      <c r="V891" s="220"/>
      <c r="W891" s="220"/>
      <c r="X891" s="220"/>
      <c r="Y891" s="220"/>
      <c r="Z891" s="220"/>
      <c r="AA891" s="220"/>
      <c r="AB891" s="220"/>
      <c r="AC891" s="281"/>
      <c r="AD891" s="281"/>
      <c r="AE891" s="220"/>
      <c r="AF891" s="220"/>
      <c r="AG891" s="124"/>
      <c r="AI891" s="124">
        <v>7</v>
      </c>
      <c r="AJ891" s="373"/>
      <c r="AK891" s="276"/>
      <c r="AL891" s="276"/>
      <c r="AM891" s="227"/>
      <c r="AN891" s="227"/>
      <c r="AO891" s="227"/>
      <c r="AP891" s="227"/>
      <c r="AQ891" s="227"/>
      <c r="AR891" s="225"/>
      <c r="AS891" s="225"/>
      <c r="AT891" s="124"/>
      <c r="AU891" s="124"/>
      <c r="AV891" s="241"/>
      <c r="AX891" s="295"/>
      <c r="AY891" s="454"/>
      <c r="AZ891" s="295"/>
      <c r="BA891" s="295"/>
      <c r="BB891" s="295"/>
      <c r="BC891" s="295"/>
      <c r="BD891" s="295"/>
      <c r="BE891" s="295"/>
      <c r="BF891" s="295"/>
      <c r="BG891" s="308"/>
      <c r="BH891" s="308"/>
      <c r="BI891" s="295"/>
      <c r="BJ891" s="295"/>
      <c r="BK891" s="295"/>
      <c r="BL891" s="295"/>
      <c r="BM891" s="295"/>
      <c r="BN891" s="454"/>
      <c r="BO891" s="295"/>
      <c r="BP891" s="295"/>
      <c r="BQ891" s="295"/>
      <c r="BR891" s="295"/>
      <c r="BS891" s="295"/>
      <c r="BT891" s="295"/>
      <c r="BU891" s="295"/>
      <c r="BV891" s="309"/>
      <c r="BW891" s="309"/>
      <c r="BX891" s="295"/>
      <c r="BY891" s="295"/>
      <c r="BZ891" s="295"/>
      <c r="CA891" s="295"/>
      <c r="CB891" s="295"/>
      <c r="CC891" s="454"/>
      <c r="CD891" s="295"/>
      <c r="CE891" s="295"/>
      <c r="CF891" s="295"/>
      <c r="CG891" s="295"/>
      <c r="CH891" s="295"/>
      <c r="CI891" s="295"/>
      <c r="CJ891" s="295"/>
      <c r="CK891" s="309"/>
      <c r="CL891" s="309"/>
      <c r="CM891" s="295"/>
      <c r="CN891" s="295"/>
      <c r="CO891" s="295"/>
    </row>
    <row r="892" spans="1:93" ht="15.75" hidden="1">
      <c r="A892" s="124">
        <v>8</v>
      </c>
      <c r="B892" s="373"/>
      <c r="C892" s="124"/>
      <c r="D892" s="124"/>
      <c r="E892" s="124"/>
      <c r="F892" s="124"/>
      <c r="G892" s="124"/>
      <c r="H892" s="124"/>
      <c r="I892" s="124"/>
      <c r="J892" s="124"/>
      <c r="K892" s="124"/>
      <c r="L892" s="225"/>
      <c r="M892" s="225"/>
      <c r="N892" s="124"/>
      <c r="O892" s="124"/>
      <c r="P892" s="124"/>
      <c r="R892" s="124">
        <v>8</v>
      </c>
      <c r="S892" s="373"/>
      <c r="T892" s="124"/>
      <c r="U892" s="124"/>
      <c r="V892" s="220"/>
      <c r="W892" s="220"/>
      <c r="X892" s="220"/>
      <c r="Y892" s="220"/>
      <c r="Z892" s="220"/>
      <c r="AA892" s="220"/>
      <c r="AB892" s="220"/>
      <c r="AC892" s="281"/>
      <c r="AD892" s="281"/>
      <c r="AE892" s="220"/>
      <c r="AF892" s="220"/>
      <c r="AG892" s="124"/>
      <c r="AI892" s="124">
        <v>8</v>
      </c>
      <c r="AJ892" s="373"/>
      <c r="AK892" s="276"/>
      <c r="AL892" s="276"/>
      <c r="AM892" s="227"/>
      <c r="AN892" s="227"/>
      <c r="AO892" s="227"/>
      <c r="AP892" s="227"/>
      <c r="AQ892" s="227"/>
      <c r="AR892" s="225"/>
      <c r="AS892" s="225"/>
      <c r="AT892" s="124"/>
      <c r="AU892" s="124"/>
      <c r="AV892" s="241"/>
      <c r="AX892" s="295"/>
      <c r="AY892" s="454"/>
      <c r="AZ892" s="295"/>
      <c r="BA892" s="295"/>
      <c r="BB892" s="295"/>
      <c r="BC892" s="295"/>
      <c r="BD892" s="295"/>
      <c r="BE892" s="295"/>
      <c r="BF892" s="295"/>
      <c r="BG892" s="308"/>
      <c r="BH892" s="308"/>
      <c r="BI892" s="295"/>
      <c r="BJ892" s="295"/>
      <c r="BK892" s="295"/>
      <c r="BL892" s="295"/>
      <c r="BM892" s="295"/>
      <c r="BN892" s="454"/>
      <c r="BO892" s="295"/>
      <c r="BP892" s="295"/>
      <c r="BQ892" s="295"/>
      <c r="BR892" s="295"/>
      <c r="BS892" s="295"/>
      <c r="BT892" s="295"/>
      <c r="BU892" s="295"/>
      <c r="BV892" s="309"/>
      <c r="BW892" s="309"/>
      <c r="BX892" s="295"/>
      <c r="BY892" s="295"/>
      <c r="BZ892" s="295"/>
      <c r="CA892" s="295"/>
      <c r="CB892" s="295"/>
      <c r="CC892" s="454"/>
      <c r="CD892" s="295"/>
      <c r="CE892" s="295"/>
      <c r="CF892" s="295"/>
      <c r="CG892" s="295"/>
      <c r="CH892" s="295"/>
      <c r="CI892" s="295"/>
      <c r="CJ892" s="295"/>
      <c r="CK892" s="309"/>
      <c r="CL892" s="309"/>
      <c r="CM892" s="295"/>
      <c r="CN892" s="295"/>
      <c r="CO892" s="295"/>
    </row>
    <row r="893" spans="1:93" ht="15.75" hidden="1">
      <c r="A893" s="124">
        <v>9</v>
      </c>
      <c r="B893" s="373"/>
      <c r="C893" s="124"/>
      <c r="D893" s="124"/>
      <c r="E893" s="124"/>
      <c r="F893" s="124"/>
      <c r="G893" s="124"/>
      <c r="H893" s="124"/>
      <c r="I893" s="124"/>
      <c r="J893" s="124"/>
      <c r="K893" s="124"/>
      <c r="L893" s="225"/>
      <c r="M893" s="225"/>
      <c r="N893" s="124"/>
      <c r="O893" s="124"/>
      <c r="P893" s="124"/>
      <c r="R893" s="124">
        <v>9</v>
      </c>
      <c r="S893" s="373"/>
      <c r="T893" s="124"/>
      <c r="U893" s="124"/>
      <c r="V893" s="220"/>
      <c r="W893" s="220"/>
      <c r="X893" s="220"/>
      <c r="Y893" s="220"/>
      <c r="Z893" s="220"/>
      <c r="AA893" s="220"/>
      <c r="AB893" s="220"/>
      <c r="AC893" s="281"/>
      <c r="AD893" s="281"/>
      <c r="AE893" s="220"/>
      <c r="AF893" s="220"/>
      <c r="AG893" s="124"/>
      <c r="AI893" s="124">
        <v>9</v>
      </c>
      <c r="AJ893" s="373"/>
      <c r="AK893" s="276"/>
      <c r="AL893" s="276"/>
      <c r="AM893" s="227"/>
      <c r="AN893" s="227"/>
      <c r="AO893" s="227"/>
      <c r="AP893" s="227"/>
      <c r="AQ893" s="227"/>
      <c r="AR893" s="225"/>
      <c r="AS893" s="225"/>
      <c r="AT893" s="124"/>
      <c r="AU893" s="124"/>
      <c r="AV893" s="241"/>
      <c r="AX893" s="295"/>
      <c r="AY893" s="454"/>
      <c r="AZ893" s="295"/>
      <c r="BA893" s="295"/>
      <c r="BB893" s="295"/>
      <c r="BC893" s="295"/>
      <c r="BD893" s="295"/>
      <c r="BE893" s="295"/>
      <c r="BF893" s="295"/>
      <c r="BG893" s="308"/>
      <c r="BH893" s="308"/>
      <c r="BI893" s="295"/>
      <c r="BJ893" s="295"/>
      <c r="BK893" s="295"/>
      <c r="BL893" s="295"/>
      <c r="BM893" s="295"/>
      <c r="BN893" s="454"/>
      <c r="BO893" s="295"/>
      <c r="BP893" s="295"/>
      <c r="BQ893" s="295"/>
      <c r="BR893" s="295"/>
      <c r="BS893" s="295"/>
      <c r="BT893" s="295"/>
      <c r="BU893" s="295"/>
      <c r="BV893" s="309"/>
      <c r="BW893" s="309"/>
      <c r="BX893" s="295"/>
      <c r="BY893" s="295"/>
      <c r="BZ893" s="295"/>
      <c r="CA893" s="295"/>
      <c r="CB893" s="295"/>
      <c r="CC893" s="454"/>
      <c r="CD893" s="295"/>
      <c r="CE893" s="295"/>
      <c r="CF893" s="295"/>
      <c r="CG893" s="295"/>
      <c r="CH893" s="295"/>
      <c r="CI893" s="295"/>
      <c r="CJ893" s="295"/>
      <c r="CK893" s="309"/>
      <c r="CL893" s="309"/>
      <c r="CM893" s="295"/>
      <c r="CN893" s="295"/>
      <c r="CO893" s="295"/>
    </row>
    <row r="894" spans="1:93" ht="15.75" hidden="1">
      <c r="A894" s="124">
        <v>10</v>
      </c>
      <c r="B894" s="373"/>
      <c r="C894" s="124"/>
      <c r="D894" s="124"/>
      <c r="E894" s="124"/>
      <c r="F894" s="124"/>
      <c r="G894" s="124"/>
      <c r="H894" s="124"/>
      <c r="I894" s="124"/>
      <c r="J894" s="124"/>
      <c r="K894" s="124"/>
      <c r="L894" s="225"/>
      <c r="M894" s="225"/>
      <c r="N894" s="124"/>
      <c r="O894" s="124"/>
      <c r="P894" s="124"/>
      <c r="R894" s="124">
        <v>10</v>
      </c>
      <c r="S894" s="373"/>
      <c r="T894" s="124"/>
      <c r="U894" s="124"/>
      <c r="V894" s="220"/>
      <c r="W894" s="220"/>
      <c r="X894" s="220"/>
      <c r="Y894" s="220"/>
      <c r="Z894" s="220"/>
      <c r="AA894" s="220"/>
      <c r="AB894" s="220"/>
      <c r="AC894" s="281"/>
      <c r="AD894" s="281"/>
      <c r="AE894" s="220"/>
      <c r="AF894" s="220"/>
      <c r="AG894" s="124"/>
      <c r="AI894" s="124">
        <v>10</v>
      </c>
      <c r="AJ894" s="373"/>
      <c r="AK894" s="276"/>
      <c r="AL894" s="276"/>
      <c r="AM894" s="227"/>
      <c r="AN894" s="227"/>
      <c r="AO894" s="227"/>
      <c r="AP894" s="227"/>
      <c r="AQ894" s="227"/>
      <c r="AR894" s="225"/>
      <c r="AS894" s="225"/>
      <c r="AT894" s="124"/>
      <c r="AU894" s="124"/>
      <c r="AV894" s="241"/>
      <c r="AX894" s="295"/>
      <c r="AY894" s="454"/>
      <c r="AZ894" s="295"/>
      <c r="BA894" s="295"/>
      <c r="BB894" s="295"/>
      <c r="BC894" s="295"/>
      <c r="BD894" s="295"/>
      <c r="BE894" s="295"/>
      <c r="BF894" s="295"/>
      <c r="BG894" s="308"/>
      <c r="BH894" s="308"/>
      <c r="BI894" s="295"/>
      <c r="BJ894" s="295"/>
      <c r="BK894" s="295"/>
      <c r="BL894" s="295"/>
      <c r="BM894" s="295"/>
      <c r="BN894" s="454"/>
      <c r="BO894" s="295"/>
      <c r="BP894" s="295"/>
      <c r="BQ894" s="295"/>
      <c r="BR894" s="295"/>
      <c r="BS894" s="295"/>
      <c r="BT894" s="295"/>
      <c r="BU894" s="295"/>
      <c r="BV894" s="309"/>
      <c r="BW894" s="309"/>
      <c r="BX894" s="295"/>
      <c r="BY894" s="295"/>
      <c r="BZ894" s="295"/>
      <c r="CA894" s="295"/>
      <c r="CB894" s="295"/>
      <c r="CC894" s="454"/>
      <c r="CD894" s="295"/>
      <c r="CE894" s="295"/>
      <c r="CF894" s="295"/>
      <c r="CG894" s="295"/>
      <c r="CH894" s="295"/>
      <c r="CI894" s="295"/>
      <c r="CJ894" s="295"/>
      <c r="CK894" s="309"/>
      <c r="CL894" s="309"/>
      <c r="CM894" s="295"/>
      <c r="CN894" s="295"/>
      <c r="CO894" s="295"/>
    </row>
    <row r="895" spans="1:93" ht="15.75" hidden="1">
      <c r="A895" s="124">
        <v>11</v>
      </c>
      <c r="B895" s="373"/>
      <c r="C895" s="124"/>
      <c r="D895" s="124"/>
      <c r="E895" s="124"/>
      <c r="F895" s="124"/>
      <c r="G895" s="124"/>
      <c r="H895" s="124"/>
      <c r="I895" s="124"/>
      <c r="J895" s="124"/>
      <c r="K895" s="124"/>
      <c r="L895" s="225"/>
      <c r="M895" s="225"/>
      <c r="N895" s="124"/>
      <c r="O895" s="124"/>
      <c r="P895" s="124"/>
      <c r="R895" s="124">
        <v>11</v>
      </c>
      <c r="S895" s="373"/>
      <c r="T895" s="124"/>
      <c r="U895" s="124"/>
      <c r="V895" s="220"/>
      <c r="W895" s="220"/>
      <c r="X895" s="220"/>
      <c r="Y895" s="220"/>
      <c r="Z895" s="220"/>
      <c r="AA895" s="220"/>
      <c r="AB895" s="220"/>
      <c r="AC895" s="281"/>
      <c r="AD895" s="281"/>
      <c r="AE895" s="220"/>
      <c r="AF895" s="220"/>
      <c r="AG895" s="124"/>
      <c r="AI895" s="124">
        <v>11</v>
      </c>
      <c r="AJ895" s="373"/>
      <c r="AK895" s="276"/>
      <c r="AL895" s="276"/>
      <c r="AM895" s="227"/>
      <c r="AN895" s="227"/>
      <c r="AO895" s="227"/>
      <c r="AP895" s="227"/>
      <c r="AQ895" s="227"/>
      <c r="AR895" s="225"/>
      <c r="AS895" s="225"/>
      <c r="AT895" s="124"/>
      <c r="AU895" s="124"/>
      <c r="AV895" s="241"/>
      <c r="AX895" s="295"/>
      <c r="AY895" s="454"/>
      <c r="AZ895" s="295"/>
      <c r="BA895" s="295"/>
      <c r="BB895" s="295"/>
      <c r="BC895" s="295"/>
      <c r="BD895" s="295"/>
      <c r="BE895" s="295"/>
      <c r="BF895" s="295"/>
      <c r="BG895" s="308"/>
      <c r="BH895" s="308"/>
      <c r="BI895" s="295"/>
      <c r="BJ895" s="295"/>
      <c r="BK895" s="295"/>
      <c r="BL895" s="295"/>
      <c r="BM895" s="295"/>
      <c r="BN895" s="454"/>
      <c r="BO895" s="295"/>
      <c r="BP895" s="295"/>
      <c r="BQ895" s="295"/>
      <c r="BR895" s="295"/>
      <c r="BS895" s="295"/>
      <c r="BT895" s="295"/>
      <c r="BU895" s="295"/>
      <c r="BV895" s="309"/>
      <c r="BW895" s="309"/>
      <c r="BX895" s="295"/>
      <c r="BY895" s="295"/>
      <c r="BZ895" s="295"/>
      <c r="CA895" s="295"/>
      <c r="CB895" s="295"/>
      <c r="CC895" s="454"/>
      <c r="CD895" s="295"/>
      <c r="CE895" s="295"/>
      <c r="CF895" s="295"/>
      <c r="CG895" s="295"/>
      <c r="CH895" s="295"/>
      <c r="CI895" s="295"/>
      <c r="CJ895" s="295"/>
      <c r="CK895" s="309"/>
      <c r="CL895" s="309"/>
      <c r="CM895" s="295"/>
      <c r="CN895" s="295"/>
      <c r="CO895" s="295"/>
    </row>
    <row r="896" spans="1:93" ht="15.75" hidden="1">
      <c r="A896" s="124">
        <v>12</v>
      </c>
      <c r="B896" s="373"/>
      <c r="C896" s="124"/>
      <c r="D896" s="124"/>
      <c r="E896" s="124"/>
      <c r="F896" s="124"/>
      <c r="G896" s="124"/>
      <c r="H896" s="124"/>
      <c r="I896" s="124"/>
      <c r="J896" s="124"/>
      <c r="K896" s="124"/>
      <c r="L896" s="225"/>
      <c r="M896" s="225"/>
      <c r="N896" s="124"/>
      <c r="O896" s="124"/>
      <c r="P896" s="124"/>
      <c r="R896" s="124">
        <v>12</v>
      </c>
      <c r="S896" s="373"/>
      <c r="T896" s="124"/>
      <c r="U896" s="124"/>
      <c r="V896" s="220"/>
      <c r="W896" s="220"/>
      <c r="X896" s="220"/>
      <c r="Y896" s="220"/>
      <c r="Z896" s="220"/>
      <c r="AA896" s="220"/>
      <c r="AB896" s="220"/>
      <c r="AC896" s="281"/>
      <c r="AD896" s="281"/>
      <c r="AE896" s="220"/>
      <c r="AF896" s="220"/>
      <c r="AG896" s="124"/>
      <c r="AI896" s="124">
        <v>12</v>
      </c>
      <c r="AJ896" s="373"/>
      <c r="AK896" s="276"/>
      <c r="AL896" s="276"/>
      <c r="AM896" s="227"/>
      <c r="AN896" s="227"/>
      <c r="AO896" s="227"/>
      <c r="AP896" s="227"/>
      <c r="AQ896" s="227"/>
      <c r="AR896" s="225"/>
      <c r="AS896" s="225"/>
      <c r="AT896" s="124"/>
      <c r="AU896" s="124"/>
      <c r="AV896" s="241"/>
      <c r="AX896" s="295"/>
      <c r="AY896" s="454"/>
      <c r="AZ896" s="295"/>
      <c r="BA896" s="295"/>
      <c r="BB896" s="295"/>
      <c r="BC896" s="295"/>
      <c r="BD896" s="295"/>
      <c r="BE896" s="295"/>
      <c r="BF896" s="295"/>
      <c r="BG896" s="308"/>
      <c r="BH896" s="308"/>
      <c r="BI896" s="295"/>
      <c r="BJ896" s="295"/>
      <c r="BK896" s="295"/>
      <c r="BL896" s="295"/>
      <c r="BM896" s="295"/>
      <c r="BN896" s="454"/>
      <c r="BO896" s="295"/>
      <c r="BP896" s="295"/>
      <c r="BQ896" s="295"/>
      <c r="BR896" s="295"/>
      <c r="BS896" s="295"/>
      <c r="BT896" s="295"/>
      <c r="BU896" s="295"/>
      <c r="BV896" s="309"/>
      <c r="BW896" s="309"/>
      <c r="BX896" s="295"/>
      <c r="BY896" s="295"/>
      <c r="BZ896" s="295"/>
      <c r="CA896" s="295"/>
      <c r="CB896" s="295"/>
      <c r="CC896" s="454"/>
      <c r="CD896" s="295"/>
      <c r="CE896" s="295"/>
      <c r="CF896" s="295"/>
      <c r="CG896" s="295"/>
      <c r="CH896" s="295"/>
      <c r="CI896" s="295"/>
      <c r="CJ896" s="295"/>
      <c r="CK896" s="309"/>
      <c r="CL896" s="309"/>
      <c r="CM896" s="295"/>
      <c r="CN896" s="295"/>
      <c r="CO896" s="295"/>
    </row>
    <row r="897" spans="1:93" ht="15.75" hidden="1">
      <c r="A897" s="124">
        <v>13</v>
      </c>
      <c r="B897" s="373"/>
      <c r="C897" s="124"/>
      <c r="D897" s="124"/>
      <c r="E897" s="124"/>
      <c r="F897" s="124"/>
      <c r="G897" s="124"/>
      <c r="H897" s="124"/>
      <c r="I897" s="124"/>
      <c r="J897" s="124"/>
      <c r="K897" s="124"/>
      <c r="L897" s="225"/>
      <c r="M897" s="225"/>
      <c r="N897" s="124"/>
      <c r="O897" s="124"/>
      <c r="P897" s="124"/>
      <c r="R897" s="124">
        <v>13</v>
      </c>
      <c r="S897" s="373"/>
      <c r="T897" s="124"/>
      <c r="U897" s="124"/>
      <c r="V897" s="220"/>
      <c r="W897" s="220"/>
      <c r="X897" s="220"/>
      <c r="Y897" s="220"/>
      <c r="Z897" s="220"/>
      <c r="AA897" s="220"/>
      <c r="AB897" s="220"/>
      <c r="AC897" s="281"/>
      <c r="AD897" s="281"/>
      <c r="AE897" s="220"/>
      <c r="AF897" s="220"/>
      <c r="AG897" s="124"/>
      <c r="AI897" s="124">
        <v>13</v>
      </c>
      <c r="AJ897" s="373"/>
      <c r="AK897" s="276"/>
      <c r="AL897" s="276"/>
      <c r="AM897" s="227"/>
      <c r="AN897" s="227"/>
      <c r="AO897" s="227"/>
      <c r="AP897" s="227"/>
      <c r="AQ897" s="227"/>
      <c r="AR897" s="225"/>
      <c r="AS897" s="225"/>
      <c r="AT897" s="124"/>
      <c r="AU897" s="124"/>
      <c r="AV897" s="241"/>
      <c r="AX897" s="295"/>
      <c r="AY897" s="454"/>
      <c r="AZ897" s="295"/>
      <c r="BA897" s="295"/>
      <c r="BB897" s="295"/>
      <c r="BC897" s="295"/>
      <c r="BD897" s="295"/>
      <c r="BE897" s="295"/>
      <c r="BF897" s="295"/>
      <c r="BG897" s="308"/>
      <c r="BH897" s="308"/>
      <c r="BI897" s="295"/>
      <c r="BJ897" s="295"/>
      <c r="BK897" s="295"/>
      <c r="BL897" s="295"/>
      <c r="BM897" s="295"/>
      <c r="BN897" s="454"/>
      <c r="BO897" s="295"/>
      <c r="BP897" s="295"/>
      <c r="BQ897" s="295"/>
      <c r="BR897" s="295"/>
      <c r="BS897" s="295"/>
      <c r="BT897" s="295"/>
      <c r="BU897" s="295"/>
      <c r="BV897" s="309"/>
      <c r="BW897" s="309"/>
      <c r="BX897" s="295"/>
      <c r="BY897" s="295"/>
      <c r="BZ897" s="295"/>
      <c r="CA897" s="295"/>
      <c r="CB897" s="295"/>
      <c r="CC897" s="454"/>
      <c r="CD897" s="295"/>
      <c r="CE897" s="295"/>
      <c r="CF897" s="295"/>
      <c r="CG897" s="295"/>
      <c r="CH897" s="295"/>
      <c r="CI897" s="295"/>
      <c r="CJ897" s="295"/>
      <c r="CK897" s="309"/>
      <c r="CL897" s="309"/>
      <c r="CM897" s="295"/>
      <c r="CN897" s="295"/>
      <c r="CO897" s="295"/>
    </row>
    <row r="898" spans="1:93" ht="15.75" hidden="1">
      <c r="A898" s="124">
        <v>14</v>
      </c>
      <c r="B898" s="373"/>
      <c r="C898" s="124"/>
      <c r="D898" s="124"/>
      <c r="E898" s="124"/>
      <c r="F898" s="124"/>
      <c r="G898" s="124"/>
      <c r="H898" s="124"/>
      <c r="I898" s="124"/>
      <c r="J898" s="124"/>
      <c r="K898" s="124"/>
      <c r="L898" s="225"/>
      <c r="M898" s="225"/>
      <c r="N898" s="124"/>
      <c r="O898" s="124"/>
      <c r="P898" s="124"/>
      <c r="R898" s="124">
        <v>14</v>
      </c>
      <c r="S898" s="373"/>
      <c r="T898" s="124"/>
      <c r="U898" s="124"/>
      <c r="V898" s="220"/>
      <c r="W898" s="220"/>
      <c r="X898" s="220"/>
      <c r="Y898" s="220"/>
      <c r="Z898" s="220"/>
      <c r="AA898" s="220"/>
      <c r="AB898" s="220"/>
      <c r="AC898" s="281"/>
      <c r="AD898" s="281"/>
      <c r="AE898" s="220"/>
      <c r="AF898" s="220"/>
      <c r="AG898" s="124"/>
      <c r="AI898" s="124">
        <v>14</v>
      </c>
      <c r="AJ898" s="373"/>
      <c r="AK898" s="276"/>
      <c r="AL898" s="276"/>
      <c r="AM898" s="227"/>
      <c r="AN898" s="227"/>
      <c r="AO898" s="227"/>
      <c r="AP898" s="227"/>
      <c r="AQ898" s="227"/>
      <c r="AR898" s="225"/>
      <c r="AS898" s="225"/>
      <c r="AT898" s="124"/>
      <c r="AU898" s="124"/>
      <c r="AV898" s="241"/>
      <c r="AX898" s="295"/>
      <c r="AY898" s="454"/>
      <c r="AZ898" s="295"/>
      <c r="BA898" s="295"/>
      <c r="BB898" s="295"/>
      <c r="BC898" s="295"/>
      <c r="BD898" s="295"/>
      <c r="BE898" s="295"/>
      <c r="BF898" s="295"/>
      <c r="BG898" s="308"/>
      <c r="BH898" s="308"/>
      <c r="BI898" s="295"/>
      <c r="BJ898" s="295"/>
      <c r="BK898" s="295"/>
      <c r="BL898" s="295"/>
      <c r="BM898" s="295"/>
      <c r="BN898" s="454"/>
      <c r="BO898" s="295"/>
      <c r="BP898" s="295"/>
      <c r="BQ898" s="295"/>
      <c r="BR898" s="295"/>
      <c r="BS898" s="295"/>
      <c r="BT898" s="295"/>
      <c r="BU898" s="295"/>
      <c r="BV898" s="309"/>
      <c r="BW898" s="309"/>
      <c r="BX898" s="295"/>
      <c r="BY898" s="295"/>
      <c r="BZ898" s="295"/>
      <c r="CA898" s="295"/>
      <c r="CB898" s="295"/>
      <c r="CC898" s="454"/>
      <c r="CD898" s="295"/>
      <c r="CE898" s="295"/>
      <c r="CF898" s="295"/>
      <c r="CG898" s="295"/>
      <c r="CH898" s="295"/>
      <c r="CI898" s="295"/>
      <c r="CJ898" s="295"/>
      <c r="CK898" s="309"/>
      <c r="CL898" s="309"/>
      <c r="CM898" s="295"/>
      <c r="CN898" s="295"/>
      <c r="CO898" s="295"/>
    </row>
    <row r="899" spans="1:93" ht="15.75" hidden="1">
      <c r="A899" s="124">
        <v>15</v>
      </c>
      <c r="B899" s="373"/>
      <c r="C899" s="124"/>
      <c r="D899" s="124"/>
      <c r="E899" s="124"/>
      <c r="F899" s="124"/>
      <c r="G899" s="124"/>
      <c r="H899" s="124"/>
      <c r="I899" s="124"/>
      <c r="J899" s="124"/>
      <c r="K899" s="124"/>
      <c r="L899" s="225"/>
      <c r="M899" s="225"/>
      <c r="N899" s="124"/>
      <c r="O899" s="124"/>
      <c r="P899" s="124"/>
      <c r="R899" s="124">
        <v>15</v>
      </c>
      <c r="S899" s="373"/>
      <c r="T899" s="124"/>
      <c r="U899" s="124"/>
      <c r="V899" s="220"/>
      <c r="W899" s="220"/>
      <c r="X899" s="220"/>
      <c r="Y899" s="220"/>
      <c r="Z899" s="220"/>
      <c r="AA899" s="220"/>
      <c r="AB899" s="220"/>
      <c r="AC899" s="281"/>
      <c r="AD899" s="281"/>
      <c r="AE899" s="220"/>
      <c r="AF899" s="220"/>
      <c r="AG899" s="124"/>
      <c r="AI899" s="124">
        <v>15</v>
      </c>
      <c r="AJ899" s="373"/>
      <c r="AK899" s="276"/>
      <c r="AL899" s="276"/>
      <c r="AM899" s="227"/>
      <c r="AN899" s="227"/>
      <c r="AO899" s="227"/>
      <c r="AP899" s="227"/>
      <c r="AQ899" s="227"/>
      <c r="AR899" s="225"/>
      <c r="AS899" s="225"/>
      <c r="AT899" s="124"/>
      <c r="AU899" s="124"/>
      <c r="AV899" s="241"/>
      <c r="AX899" s="295"/>
      <c r="AY899" s="454"/>
      <c r="AZ899" s="295"/>
      <c r="BA899" s="295"/>
      <c r="BB899" s="295"/>
      <c r="BC899" s="295"/>
      <c r="BD899" s="295"/>
      <c r="BE899" s="295"/>
      <c r="BF899" s="295"/>
      <c r="BG899" s="308"/>
      <c r="BH899" s="308"/>
      <c r="BI899" s="295"/>
      <c r="BJ899" s="295"/>
      <c r="BK899" s="295"/>
      <c r="BL899" s="295"/>
      <c r="BM899" s="295"/>
      <c r="BN899" s="454"/>
      <c r="BO899" s="295"/>
      <c r="BP899" s="295"/>
      <c r="BQ899" s="295"/>
      <c r="BR899" s="295"/>
      <c r="BS899" s="295"/>
      <c r="BT899" s="295"/>
      <c r="BU899" s="295"/>
      <c r="BV899" s="309"/>
      <c r="BW899" s="309"/>
      <c r="BX899" s="295"/>
      <c r="BY899" s="295"/>
      <c r="BZ899" s="295"/>
      <c r="CA899" s="295"/>
      <c r="CB899" s="295"/>
      <c r="CC899" s="454"/>
      <c r="CD899" s="295"/>
      <c r="CE899" s="295"/>
      <c r="CF899" s="295"/>
      <c r="CG899" s="295"/>
      <c r="CH899" s="295"/>
      <c r="CI899" s="295"/>
      <c r="CJ899" s="295"/>
      <c r="CK899" s="309"/>
      <c r="CL899" s="309"/>
      <c r="CM899" s="295"/>
      <c r="CN899" s="295"/>
      <c r="CO899" s="295"/>
    </row>
    <row r="900" spans="1:93" ht="15.75" hidden="1">
      <c r="A900" s="363" t="s">
        <v>1381</v>
      </c>
      <c r="B900" s="363"/>
      <c r="C900" s="276"/>
      <c r="D900" s="276"/>
      <c r="E900" s="220">
        <f>SUM(E885:E899)</f>
        <v>0</v>
      </c>
      <c r="F900" s="220">
        <f>SUM(F885:F899)</f>
        <v>0</v>
      </c>
      <c r="G900" s="220">
        <f>SUM(G885:G899)</f>
        <v>0</v>
      </c>
      <c r="H900" s="220">
        <f>SUM(H885:H899)</f>
        <v>0</v>
      </c>
      <c r="I900" s="220"/>
      <c r="J900" s="220">
        <f>SUM(J885:J899)</f>
        <v>0</v>
      </c>
      <c r="K900" s="220">
        <f>SUM(K885:K899)</f>
        <v>0</v>
      </c>
      <c r="L900" s="225">
        <f>IF(F900=0,0,(F900/E900*100))</f>
        <v>0</v>
      </c>
      <c r="M900" s="225">
        <f>IF(K900=0,0,(K900/J900*100))</f>
        <v>0</v>
      </c>
      <c r="N900" s="124"/>
      <c r="O900" s="124"/>
      <c r="P900" s="124"/>
      <c r="R900" s="363" t="s">
        <v>1381</v>
      </c>
      <c r="S900" s="363"/>
      <c r="T900" s="277"/>
      <c r="U900" s="277"/>
      <c r="V900" s="220">
        <f>SUM(V885:V899)</f>
        <v>0</v>
      </c>
      <c r="W900" s="220">
        <f>SUM(W885:W899)</f>
        <v>0</v>
      </c>
      <c r="X900" s="220">
        <f>SUM(X885:X899)</f>
        <v>0</v>
      </c>
      <c r="Y900" s="220">
        <f>SUM(Y885:Y899)</f>
        <v>0</v>
      </c>
      <c r="Z900" s="220"/>
      <c r="AA900" s="220">
        <f>SUM(AA885:AA899)</f>
        <v>0</v>
      </c>
      <c r="AB900" s="220">
        <f>SUM(AB885:AB899)</f>
        <v>0</v>
      </c>
      <c r="AC900" s="281">
        <f>IF(W900=0,0,(W900/V900*100))</f>
        <v>0</v>
      </c>
      <c r="AD900" s="281">
        <f>IF(AB900=0,0,(AB900/AA900*100))</f>
        <v>0</v>
      </c>
      <c r="AE900" s="220">
        <v>7</v>
      </c>
      <c r="AF900" s="220">
        <v>0</v>
      </c>
      <c r="AG900" s="124"/>
      <c r="AI900" s="377" t="s">
        <v>1381</v>
      </c>
      <c r="AJ900" s="377"/>
      <c r="AK900" s="124"/>
      <c r="AL900" s="124"/>
      <c r="AM900" s="227">
        <f>SUM(AM885:AM899)</f>
        <v>0</v>
      </c>
      <c r="AN900" s="227">
        <f>SUM(AN885:AN899)</f>
        <v>0</v>
      </c>
      <c r="AO900" s="227"/>
      <c r="AP900" s="227">
        <f>SUM(AP885:AP899)</f>
        <v>0</v>
      </c>
      <c r="AQ900" s="227">
        <f>SUM(AQ885:AQ899)</f>
        <v>0</v>
      </c>
      <c r="AR900" s="225">
        <f>IF(AN900=0,0,(AN900/AM900*100))</f>
        <v>0</v>
      </c>
      <c r="AS900" s="225">
        <f>IF(AQ900=0,0,(AQ900/AP900*100))</f>
        <v>0</v>
      </c>
      <c r="AT900" s="124"/>
      <c r="AU900" s="124"/>
      <c r="AV900" s="241"/>
      <c r="AX900" s="455"/>
      <c r="AY900" s="455"/>
      <c r="AZ900" s="295"/>
      <c r="BA900" s="295"/>
      <c r="BB900" s="295"/>
      <c r="BC900" s="295"/>
      <c r="BD900" s="295"/>
      <c r="BE900" s="295"/>
      <c r="BF900" s="295"/>
      <c r="BG900" s="308"/>
      <c r="BH900" s="308"/>
      <c r="BI900" s="295"/>
      <c r="BJ900" s="295"/>
      <c r="BK900" s="295"/>
      <c r="BL900" s="295"/>
      <c r="BM900" s="455"/>
      <c r="BN900" s="455"/>
      <c r="BO900" s="295"/>
      <c r="BP900" s="295"/>
      <c r="BQ900" s="295"/>
      <c r="BR900" s="295"/>
      <c r="BS900" s="295"/>
      <c r="BT900" s="295"/>
      <c r="BU900" s="295"/>
      <c r="BV900" s="309"/>
      <c r="BW900" s="309"/>
      <c r="BX900" s="295"/>
      <c r="BY900" s="295"/>
      <c r="BZ900" s="295"/>
      <c r="CA900" s="295"/>
      <c r="CB900" s="455"/>
      <c r="CC900" s="455"/>
      <c r="CD900" s="295"/>
      <c r="CE900" s="295"/>
      <c r="CF900" s="295"/>
      <c r="CG900" s="295"/>
      <c r="CH900" s="295"/>
      <c r="CI900" s="295"/>
      <c r="CJ900" s="295"/>
      <c r="CK900" s="309"/>
      <c r="CL900" s="309"/>
      <c r="CM900" s="295"/>
      <c r="CN900" s="295"/>
      <c r="CO900" s="295"/>
    </row>
    <row r="901" spans="1:93" ht="36" customHeight="1">
      <c r="A901" s="124">
        <v>1</v>
      </c>
      <c r="B901" s="368" t="s">
        <v>804</v>
      </c>
      <c r="C901" s="31" t="s">
        <v>833</v>
      </c>
      <c r="D901" s="32" t="s">
        <v>834</v>
      </c>
      <c r="E901" s="124">
        <v>30</v>
      </c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374" t="s">
        <v>1505</v>
      </c>
      <c r="R901" s="124">
        <v>1</v>
      </c>
      <c r="S901" s="368" t="s">
        <v>804</v>
      </c>
      <c r="T901" s="31" t="s">
        <v>597</v>
      </c>
      <c r="U901" s="32" t="s">
        <v>598</v>
      </c>
      <c r="V901" s="124">
        <v>5</v>
      </c>
      <c r="W901" s="124"/>
      <c r="X901" s="124"/>
      <c r="Y901" s="124"/>
      <c r="Z901" s="124"/>
      <c r="AA901" s="124"/>
      <c r="AB901" s="124"/>
      <c r="AC901" s="280"/>
      <c r="AD901" s="280"/>
      <c r="AE901" s="124"/>
      <c r="AF901" s="124"/>
      <c r="AG901" s="374"/>
      <c r="AI901" s="124">
        <v>1</v>
      </c>
      <c r="AJ901" s="373" t="s">
        <v>804</v>
      </c>
      <c r="AK901" s="31" t="s">
        <v>653</v>
      </c>
      <c r="AL901" s="32" t="s">
        <v>654</v>
      </c>
      <c r="AM901" s="227">
        <v>20</v>
      </c>
      <c r="AN901" s="227">
        <v>18</v>
      </c>
      <c r="AO901" s="227"/>
      <c r="AP901" s="227"/>
      <c r="AQ901" s="227"/>
      <c r="AR901" s="124"/>
      <c r="AS901" s="124"/>
      <c r="AT901" s="124"/>
      <c r="AU901" s="124"/>
      <c r="AV901" s="374"/>
      <c r="AX901" s="295"/>
      <c r="AY901" s="454"/>
      <c r="AZ901" s="306"/>
      <c r="BA901" s="306"/>
      <c r="BB901" s="295"/>
      <c r="BC901" s="295"/>
      <c r="BD901" s="295"/>
      <c r="BE901" s="295"/>
      <c r="BF901" s="295"/>
      <c r="BG901" s="310"/>
      <c r="BH901" s="310"/>
      <c r="BI901" s="295"/>
      <c r="BJ901" s="295"/>
      <c r="BK901" s="454"/>
      <c r="BL901" s="295"/>
      <c r="BM901" s="295"/>
      <c r="BN901" s="454"/>
      <c r="BO901" s="306"/>
      <c r="BP901" s="306"/>
      <c r="BQ901" s="295"/>
      <c r="BR901" s="295"/>
      <c r="BS901" s="295"/>
      <c r="BT901" s="295"/>
      <c r="BU901" s="295"/>
      <c r="BV901" s="295"/>
      <c r="BW901" s="295"/>
      <c r="BX901" s="295"/>
      <c r="BY901" s="295"/>
      <c r="BZ901" s="455"/>
      <c r="CA901" s="295"/>
      <c r="CB901" s="295"/>
      <c r="CC901" s="454"/>
      <c r="CD901" s="306"/>
      <c r="CE901" s="306"/>
      <c r="CF901" s="295"/>
      <c r="CG901" s="295"/>
      <c r="CH901" s="295"/>
      <c r="CI901" s="295"/>
      <c r="CJ901" s="295"/>
      <c r="CK901" s="295"/>
      <c r="CL901" s="295"/>
      <c r="CM901" s="295"/>
      <c r="CN901" s="295"/>
      <c r="CO901" s="455"/>
    </row>
    <row r="902" spans="1:93" ht="30">
      <c r="A902" s="124">
        <v>2</v>
      </c>
      <c r="B902" s="368"/>
      <c r="C902" s="31" t="s">
        <v>837</v>
      </c>
      <c r="D902" s="32" t="s">
        <v>838</v>
      </c>
      <c r="E902" s="124">
        <v>19</v>
      </c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375"/>
      <c r="R902" s="124">
        <v>2</v>
      </c>
      <c r="S902" s="368"/>
      <c r="T902" s="31" t="s">
        <v>1227</v>
      </c>
      <c r="U902" s="32" t="s">
        <v>606</v>
      </c>
      <c r="V902" s="124">
        <v>1</v>
      </c>
      <c r="W902" s="124">
        <v>1</v>
      </c>
      <c r="X902" s="124"/>
      <c r="Y902" s="124"/>
      <c r="Z902" s="124"/>
      <c r="AA902" s="124"/>
      <c r="AB902" s="124"/>
      <c r="AC902" s="280"/>
      <c r="AD902" s="280"/>
      <c r="AE902" s="124"/>
      <c r="AF902" s="124"/>
      <c r="AG902" s="375"/>
      <c r="AI902" s="124">
        <v>2</v>
      </c>
      <c r="AJ902" s="373"/>
      <c r="AK902" s="31" t="s">
        <v>657</v>
      </c>
      <c r="AL902" s="32" t="s">
        <v>658</v>
      </c>
      <c r="AM902" s="227">
        <v>3</v>
      </c>
      <c r="AN902" s="227">
        <v>3</v>
      </c>
      <c r="AO902" s="227"/>
      <c r="AP902" s="227"/>
      <c r="AQ902" s="227"/>
      <c r="AR902" s="124"/>
      <c r="AS902" s="124"/>
      <c r="AT902" s="124"/>
      <c r="AU902" s="124"/>
      <c r="AV902" s="375"/>
      <c r="AX902" s="295"/>
      <c r="AY902" s="454"/>
      <c r="AZ902" s="306"/>
      <c r="BA902" s="306"/>
      <c r="BB902" s="295"/>
      <c r="BC902" s="295"/>
      <c r="BD902" s="295"/>
      <c r="BE902" s="295"/>
      <c r="BF902" s="295"/>
      <c r="BG902" s="310"/>
      <c r="BH902" s="310"/>
      <c r="BI902" s="295"/>
      <c r="BJ902" s="295"/>
      <c r="BK902" s="454"/>
      <c r="BL902" s="295"/>
      <c r="BM902" s="295"/>
      <c r="BN902" s="454"/>
      <c r="BO902" s="295"/>
      <c r="BP902" s="295"/>
      <c r="BQ902" s="295"/>
      <c r="BR902" s="295"/>
      <c r="BS902" s="295"/>
      <c r="BT902" s="295"/>
      <c r="BU902" s="295"/>
      <c r="BV902" s="295"/>
      <c r="BW902" s="295"/>
      <c r="BX902" s="295"/>
      <c r="BY902" s="295"/>
      <c r="BZ902" s="455"/>
      <c r="CA902" s="295"/>
      <c r="CB902" s="295"/>
      <c r="CC902" s="454"/>
      <c r="CD902" s="295"/>
      <c r="CE902" s="295"/>
      <c r="CF902" s="295"/>
      <c r="CG902" s="295"/>
      <c r="CH902" s="295"/>
      <c r="CI902" s="295"/>
      <c r="CJ902" s="295"/>
      <c r="CK902" s="295"/>
      <c r="CL902" s="295"/>
      <c r="CM902" s="295"/>
      <c r="CN902" s="295"/>
      <c r="CO902" s="455"/>
    </row>
    <row r="903" spans="1:93" ht="30">
      <c r="A903" s="124">
        <v>3</v>
      </c>
      <c r="B903" s="368"/>
      <c r="C903" s="31"/>
      <c r="D903" s="32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375"/>
      <c r="R903" s="124">
        <v>3</v>
      </c>
      <c r="S903" s="368"/>
      <c r="T903" s="31" t="s">
        <v>609</v>
      </c>
      <c r="U903" s="32" t="s">
        <v>610</v>
      </c>
      <c r="V903" s="124">
        <v>1</v>
      </c>
      <c r="W903" s="124"/>
      <c r="X903" s="124"/>
      <c r="Y903" s="124"/>
      <c r="Z903" s="124"/>
      <c r="AA903" s="124"/>
      <c r="AB903" s="124"/>
      <c r="AC903" s="280"/>
      <c r="AD903" s="280"/>
      <c r="AE903" s="124"/>
      <c r="AF903" s="124"/>
      <c r="AG903" s="375"/>
      <c r="AI903" s="124">
        <v>3</v>
      </c>
      <c r="AJ903" s="373"/>
      <c r="AK903" s="31" t="s">
        <v>854</v>
      </c>
      <c r="AL903" s="32" t="s">
        <v>855</v>
      </c>
      <c r="AM903" s="227">
        <v>20</v>
      </c>
      <c r="AN903" s="227"/>
      <c r="AO903" s="227"/>
      <c r="AP903" s="227"/>
      <c r="AQ903" s="227"/>
      <c r="AR903" s="124"/>
      <c r="AS903" s="124"/>
      <c r="AT903" s="124"/>
      <c r="AU903" s="124"/>
      <c r="AV903" s="375"/>
      <c r="AX903" s="295"/>
      <c r="AY903" s="454"/>
      <c r="AZ903" s="295"/>
      <c r="BA903" s="295"/>
      <c r="BB903" s="295"/>
      <c r="BC903" s="295"/>
      <c r="BD903" s="295"/>
      <c r="BE903" s="295"/>
      <c r="BF903" s="295"/>
      <c r="BG903" s="310"/>
      <c r="BH903" s="310"/>
      <c r="BI903" s="295"/>
      <c r="BJ903" s="295"/>
      <c r="BK903" s="454"/>
      <c r="BL903" s="295"/>
      <c r="BM903" s="295"/>
      <c r="BN903" s="454"/>
      <c r="BO903" s="295"/>
      <c r="BP903" s="295"/>
      <c r="BQ903" s="295"/>
      <c r="BR903" s="295"/>
      <c r="BS903" s="295"/>
      <c r="BT903" s="295"/>
      <c r="BU903" s="295"/>
      <c r="BV903" s="295"/>
      <c r="BW903" s="295"/>
      <c r="BX903" s="295"/>
      <c r="BY903" s="295"/>
      <c r="BZ903" s="455"/>
      <c r="CA903" s="295"/>
      <c r="CB903" s="295"/>
      <c r="CC903" s="454"/>
      <c r="CD903" s="295"/>
      <c r="CE903" s="295"/>
      <c r="CF903" s="295"/>
      <c r="CG903" s="295"/>
      <c r="CH903" s="295"/>
      <c r="CI903" s="295"/>
      <c r="CJ903" s="295"/>
      <c r="CK903" s="295"/>
      <c r="CL903" s="295"/>
      <c r="CM903" s="295"/>
      <c r="CN903" s="295"/>
      <c r="CO903" s="455"/>
    </row>
    <row r="904" spans="1:93" ht="30" hidden="1">
      <c r="A904" s="124">
        <v>4</v>
      </c>
      <c r="B904" s="368"/>
      <c r="C904" s="31"/>
      <c r="D904" s="32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375"/>
      <c r="R904" s="124">
        <v>4</v>
      </c>
      <c r="S904" s="368"/>
      <c r="T904" s="31" t="s">
        <v>833</v>
      </c>
      <c r="U904" s="32" t="s">
        <v>834</v>
      </c>
      <c r="V904" s="124">
        <v>20</v>
      </c>
      <c r="W904" s="124">
        <v>20</v>
      </c>
      <c r="X904" s="124"/>
      <c r="Y904" s="124"/>
      <c r="Z904" s="124"/>
      <c r="AA904" s="124"/>
      <c r="AB904" s="124"/>
      <c r="AC904" s="280"/>
      <c r="AD904" s="280"/>
      <c r="AE904" s="124"/>
      <c r="AF904" s="124"/>
      <c r="AG904" s="375"/>
      <c r="AI904" s="124">
        <v>4</v>
      </c>
      <c r="AJ904" s="373"/>
      <c r="AK904" s="229"/>
      <c r="AL904" s="229"/>
      <c r="AM904" s="227"/>
      <c r="AN904" s="227"/>
      <c r="AO904" s="227"/>
      <c r="AP904" s="227"/>
      <c r="AQ904" s="227"/>
      <c r="AR904" s="124"/>
      <c r="AS904" s="124"/>
      <c r="AT904" s="124"/>
      <c r="AU904" s="124"/>
      <c r="AV904" s="375"/>
      <c r="AX904" s="295"/>
      <c r="AY904" s="454"/>
      <c r="AZ904" s="306"/>
      <c r="BA904" s="306"/>
      <c r="BB904" s="295"/>
      <c r="BC904" s="295"/>
      <c r="BD904" s="295"/>
      <c r="BE904" s="295"/>
      <c r="BF904" s="295"/>
      <c r="BG904" s="310"/>
      <c r="BH904" s="310"/>
      <c r="BI904" s="295"/>
      <c r="BJ904" s="295"/>
      <c r="BK904" s="454"/>
      <c r="BL904" s="295"/>
      <c r="BM904" s="295"/>
      <c r="BN904" s="454"/>
      <c r="BO904" s="306"/>
      <c r="BP904" s="306"/>
      <c r="BQ904" s="295"/>
      <c r="BR904" s="295"/>
      <c r="BS904" s="295"/>
      <c r="BT904" s="295"/>
      <c r="BU904" s="295"/>
      <c r="BV904" s="295"/>
      <c r="BW904" s="295"/>
      <c r="BX904" s="295"/>
      <c r="BY904" s="295"/>
      <c r="BZ904" s="455"/>
      <c r="CA904" s="295"/>
      <c r="CB904" s="295"/>
      <c r="CC904" s="454"/>
      <c r="CD904" s="295"/>
      <c r="CE904" s="295"/>
      <c r="CF904" s="295"/>
      <c r="CG904" s="295"/>
      <c r="CH904" s="295"/>
      <c r="CI904" s="295"/>
      <c r="CJ904" s="295"/>
      <c r="CK904" s="295"/>
      <c r="CL904" s="295"/>
      <c r="CM904" s="295"/>
      <c r="CN904" s="295"/>
      <c r="CO904" s="455"/>
    </row>
    <row r="905" spans="1:93" hidden="1">
      <c r="A905" s="124">
        <v>5</v>
      </c>
      <c r="B905" s="368"/>
      <c r="C905" s="31"/>
      <c r="D905" s="32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375"/>
      <c r="R905" s="124">
        <v>5</v>
      </c>
      <c r="S905" s="368"/>
      <c r="T905" s="31" t="s">
        <v>480</v>
      </c>
      <c r="U905" s="32" t="s">
        <v>481</v>
      </c>
      <c r="V905" s="124">
        <v>10</v>
      </c>
      <c r="W905" s="124"/>
      <c r="X905" s="124"/>
      <c r="Y905" s="124"/>
      <c r="Z905" s="124"/>
      <c r="AA905" s="124"/>
      <c r="AB905" s="124"/>
      <c r="AC905" s="280"/>
      <c r="AD905" s="280"/>
      <c r="AE905" s="124"/>
      <c r="AF905" s="124"/>
      <c r="AG905" s="375"/>
      <c r="AI905" s="124">
        <v>5</v>
      </c>
      <c r="AJ905" s="373"/>
      <c r="AK905" s="229"/>
      <c r="AL905" s="229"/>
      <c r="AM905" s="227"/>
      <c r="AN905" s="227"/>
      <c r="AO905" s="227"/>
      <c r="AP905" s="227"/>
      <c r="AQ905" s="227"/>
      <c r="AR905" s="124"/>
      <c r="AS905" s="124"/>
      <c r="AT905" s="124"/>
      <c r="AU905" s="124"/>
      <c r="AV905" s="375"/>
      <c r="AX905" s="295"/>
      <c r="AY905" s="454"/>
      <c r="AZ905" s="306"/>
      <c r="BA905" s="306"/>
      <c r="BB905" s="295"/>
      <c r="BC905" s="295"/>
      <c r="BD905" s="295"/>
      <c r="BE905" s="295"/>
      <c r="BF905" s="295"/>
      <c r="BG905" s="310"/>
      <c r="BH905" s="310"/>
      <c r="BI905" s="295"/>
      <c r="BJ905" s="295"/>
      <c r="BK905" s="454"/>
      <c r="BL905" s="295"/>
      <c r="BM905" s="295"/>
      <c r="BN905" s="454"/>
      <c r="BO905" s="306"/>
      <c r="BP905" s="306"/>
      <c r="BQ905" s="295"/>
      <c r="BR905" s="295"/>
      <c r="BS905" s="295"/>
      <c r="BT905" s="295"/>
      <c r="BU905" s="295"/>
      <c r="BV905" s="295"/>
      <c r="BW905" s="295"/>
      <c r="BX905" s="295"/>
      <c r="BY905" s="295"/>
      <c r="BZ905" s="455"/>
      <c r="CA905" s="295"/>
      <c r="CB905" s="295"/>
      <c r="CC905" s="454"/>
      <c r="CD905" s="295"/>
      <c r="CE905" s="295"/>
      <c r="CF905" s="295"/>
      <c r="CG905" s="295"/>
      <c r="CH905" s="295"/>
      <c r="CI905" s="295"/>
      <c r="CJ905" s="295"/>
      <c r="CK905" s="295"/>
      <c r="CL905" s="295"/>
      <c r="CM905" s="295"/>
      <c r="CN905" s="295"/>
      <c r="CO905" s="455"/>
    </row>
    <row r="906" spans="1:93" hidden="1">
      <c r="A906" s="124">
        <v>6</v>
      </c>
      <c r="B906" s="368"/>
      <c r="C906" s="31"/>
      <c r="D906" s="32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375"/>
      <c r="R906" s="124">
        <v>6</v>
      </c>
      <c r="S906" s="368"/>
      <c r="T906" s="31" t="s">
        <v>482</v>
      </c>
      <c r="U906" s="32" t="s">
        <v>483</v>
      </c>
      <c r="V906" s="124">
        <v>10</v>
      </c>
      <c r="W906" s="124"/>
      <c r="X906" s="124"/>
      <c r="Y906" s="124"/>
      <c r="Z906" s="124"/>
      <c r="AA906" s="124"/>
      <c r="AB906" s="124"/>
      <c r="AC906" s="280"/>
      <c r="AD906" s="280"/>
      <c r="AE906" s="124"/>
      <c r="AF906" s="124"/>
      <c r="AG906" s="375"/>
      <c r="AI906" s="124">
        <v>6</v>
      </c>
      <c r="AJ906" s="373"/>
      <c r="AK906" s="229"/>
      <c r="AL906" s="229"/>
      <c r="AM906" s="227"/>
      <c r="AN906" s="227"/>
      <c r="AO906" s="227"/>
      <c r="AP906" s="227"/>
      <c r="AQ906" s="227"/>
      <c r="AR906" s="124"/>
      <c r="AS906" s="124"/>
      <c r="AT906" s="124"/>
      <c r="AU906" s="124"/>
      <c r="AV906" s="375"/>
      <c r="AX906" s="295"/>
      <c r="AY906" s="454"/>
      <c r="AZ906" s="306"/>
      <c r="BA906" s="306"/>
      <c r="BB906" s="295"/>
      <c r="BC906" s="295"/>
      <c r="BD906" s="295"/>
      <c r="BE906" s="295"/>
      <c r="BF906" s="295"/>
      <c r="BG906" s="310"/>
      <c r="BH906" s="310"/>
      <c r="BI906" s="295"/>
      <c r="BJ906" s="295"/>
      <c r="BK906" s="454"/>
      <c r="BL906" s="295"/>
      <c r="BM906" s="295"/>
      <c r="BN906" s="454"/>
      <c r="BO906" s="295"/>
      <c r="BP906" s="295"/>
      <c r="BQ906" s="295"/>
      <c r="BR906" s="295"/>
      <c r="BS906" s="295"/>
      <c r="BT906" s="295"/>
      <c r="BU906" s="295"/>
      <c r="BV906" s="295"/>
      <c r="BW906" s="295"/>
      <c r="BX906" s="295"/>
      <c r="BY906" s="295"/>
      <c r="BZ906" s="455"/>
      <c r="CA906" s="295"/>
      <c r="CB906" s="295"/>
      <c r="CC906" s="454"/>
      <c r="CD906" s="295"/>
      <c r="CE906" s="295"/>
      <c r="CF906" s="295"/>
      <c r="CG906" s="295"/>
      <c r="CH906" s="295"/>
      <c r="CI906" s="295"/>
      <c r="CJ906" s="295"/>
      <c r="CK906" s="295"/>
      <c r="CL906" s="295"/>
      <c r="CM906" s="295"/>
      <c r="CN906" s="295"/>
      <c r="CO906" s="455"/>
    </row>
    <row r="907" spans="1:93" hidden="1">
      <c r="A907" s="124">
        <v>7</v>
      </c>
      <c r="B907" s="368"/>
      <c r="C907" s="124"/>
      <c r="D907" s="287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375"/>
      <c r="R907" s="124">
        <v>7</v>
      </c>
      <c r="S907" s="368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280"/>
      <c r="AD907" s="280"/>
      <c r="AE907" s="124"/>
      <c r="AF907" s="124"/>
      <c r="AG907" s="375"/>
      <c r="AI907" s="124">
        <v>7</v>
      </c>
      <c r="AJ907" s="373"/>
      <c r="AK907" s="124"/>
      <c r="AL907" s="124"/>
      <c r="AM907" s="227"/>
      <c r="AN907" s="227"/>
      <c r="AO907" s="227"/>
      <c r="AP907" s="227"/>
      <c r="AQ907" s="227"/>
      <c r="AR907" s="124"/>
      <c r="AS907" s="124"/>
      <c r="AT907" s="124"/>
      <c r="AU907" s="124"/>
      <c r="AV907" s="375"/>
      <c r="AX907" s="295"/>
      <c r="AY907" s="454"/>
      <c r="AZ907" s="306"/>
      <c r="BA907" s="306"/>
      <c r="BB907" s="295"/>
      <c r="BC907" s="295"/>
      <c r="BD907" s="295"/>
      <c r="BE907" s="295"/>
      <c r="BF907" s="295"/>
      <c r="BG907" s="310"/>
      <c r="BH907" s="310"/>
      <c r="BI907" s="295"/>
      <c r="BJ907" s="295"/>
      <c r="BK907" s="454"/>
      <c r="BL907" s="295"/>
      <c r="BM907" s="295"/>
      <c r="BN907" s="454"/>
      <c r="BO907" s="295"/>
      <c r="BP907" s="295"/>
      <c r="BQ907" s="295"/>
      <c r="BR907" s="295"/>
      <c r="BS907" s="295"/>
      <c r="BT907" s="295"/>
      <c r="BU907" s="295"/>
      <c r="BV907" s="295"/>
      <c r="BW907" s="295"/>
      <c r="BX907" s="295"/>
      <c r="BY907" s="295"/>
      <c r="BZ907" s="455"/>
      <c r="CA907" s="295"/>
      <c r="CB907" s="295"/>
      <c r="CC907" s="454"/>
      <c r="CD907" s="295"/>
      <c r="CE907" s="295"/>
      <c r="CF907" s="295"/>
      <c r="CG907" s="295"/>
      <c r="CH907" s="295"/>
      <c r="CI907" s="295"/>
      <c r="CJ907" s="295"/>
      <c r="CK907" s="295"/>
      <c r="CL907" s="295"/>
      <c r="CM907" s="295"/>
      <c r="CN907" s="295"/>
      <c r="CO907" s="455"/>
    </row>
    <row r="908" spans="1:93" hidden="1">
      <c r="A908" s="124">
        <v>8</v>
      </c>
      <c r="B908" s="368"/>
      <c r="C908" s="31"/>
      <c r="D908" s="32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375"/>
      <c r="R908" s="124">
        <v>8</v>
      </c>
      <c r="S908" s="368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280"/>
      <c r="AD908" s="280"/>
      <c r="AE908" s="124"/>
      <c r="AF908" s="124"/>
      <c r="AG908" s="375"/>
      <c r="AI908" s="124">
        <v>8</v>
      </c>
      <c r="AJ908" s="373"/>
      <c r="AK908" s="229"/>
      <c r="AL908" s="229"/>
      <c r="AM908" s="227"/>
      <c r="AN908" s="227"/>
      <c r="AO908" s="227"/>
      <c r="AP908" s="227"/>
      <c r="AQ908" s="227"/>
      <c r="AR908" s="124"/>
      <c r="AS908" s="124"/>
      <c r="AT908" s="124"/>
      <c r="AU908" s="124"/>
      <c r="AV908" s="375"/>
      <c r="AX908" s="295"/>
      <c r="AY908" s="454"/>
      <c r="AZ908" s="306"/>
      <c r="BA908" s="306"/>
      <c r="BB908" s="295"/>
      <c r="BC908" s="295"/>
      <c r="BD908" s="295"/>
      <c r="BE908" s="295"/>
      <c r="BF908" s="295"/>
      <c r="BG908" s="310"/>
      <c r="BH908" s="310"/>
      <c r="BI908" s="295"/>
      <c r="BJ908" s="295"/>
      <c r="BK908" s="454"/>
      <c r="BL908" s="295"/>
      <c r="BM908" s="295"/>
      <c r="BN908" s="454"/>
      <c r="BO908" s="295"/>
      <c r="BP908" s="295"/>
      <c r="BQ908" s="295"/>
      <c r="BR908" s="295"/>
      <c r="BS908" s="295"/>
      <c r="BT908" s="295"/>
      <c r="BU908" s="295"/>
      <c r="BV908" s="295"/>
      <c r="BW908" s="295"/>
      <c r="BX908" s="295"/>
      <c r="BY908" s="295"/>
      <c r="BZ908" s="455"/>
      <c r="CA908" s="295"/>
      <c r="CB908" s="295"/>
      <c r="CC908" s="454"/>
      <c r="CD908" s="295"/>
      <c r="CE908" s="295"/>
      <c r="CF908" s="295"/>
      <c r="CG908" s="295"/>
      <c r="CH908" s="295"/>
      <c r="CI908" s="295"/>
      <c r="CJ908" s="295"/>
      <c r="CK908" s="295"/>
      <c r="CL908" s="295"/>
      <c r="CM908" s="295"/>
      <c r="CN908" s="295"/>
      <c r="CO908" s="455"/>
    </row>
    <row r="909" spans="1:93" hidden="1">
      <c r="A909" s="124">
        <v>9</v>
      </c>
      <c r="B909" s="368"/>
      <c r="C909" s="31"/>
      <c r="D909" s="32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375"/>
      <c r="R909" s="124">
        <v>9</v>
      </c>
      <c r="S909" s="368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280"/>
      <c r="AD909" s="280"/>
      <c r="AE909" s="124"/>
      <c r="AF909" s="124"/>
      <c r="AG909" s="375"/>
      <c r="AI909" s="124">
        <v>9</v>
      </c>
      <c r="AJ909" s="373"/>
      <c r="AK909" s="229"/>
      <c r="AL909" s="232"/>
      <c r="AM909" s="227"/>
      <c r="AN909" s="227"/>
      <c r="AO909" s="227"/>
      <c r="AP909" s="227"/>
      <c r="AQ909" s="227"/>
      <c r="AR909" s="124"/>
      <c r="AS909" s="124"/>
      <c r="AT909" s="124"/>
      <c r="AU909" s="124"/>
      <c r="AV909" s="375"/>
      <c r="AX909" s="295"/>
      <c r="AY909" s="454"/>
      <c r="AZ909" s="295"/>
      <c r="BA909" s="295"/>
      <c r="BB909" s="295"/>
      <c r="BC909" s="295"/>
      <c r="BD909" s="295"/>
      <c r="BE909" s="295"/>
      <c r="BF909" s="295"/>
      <c r="BG909" s="310"/>
      <c r="BH909" s="310"/>
      <c r="BI909" s="295"/>
      <c r="BJ909" s="295"/>
      <c r="BK909" s="454"/>
      <c r="BL909" s="295"/>
      <c r="BM909" s="295"/>
      <c r="BN909" s="454"/>
      <c r="BO909" s="295"/>
      <c r="BP909" s="295"/>
      <c r="BQ909" s="295"/>
      <c r="BR909" s="295"/>
      <c r="BS909" s="295"/>
      <c r="BT909" s="295"/>
      <c r="BU909" s="295"/>
      <c r="BV909" s="295"/>
      <c r="BW909" s="295"/>
      <c r="BX909" s="295"/>
      <c r="BY909" s="295"/>
      <c r="BZ909" s="455"/>
      <c r="CA909" s="295"/>
      <c r="CB909" s="295"/>
      <c r="CC909" s="454"/>
      <c r="CD909" s="295"/>
      <c r="CE909" s="295"/>
      <c r="CF909" s="295"/>
      <c r="CG909" s="295"/>
      <c r="CH909" s="295"/>
      <c r="CI909" s="295"/>
      <c r="CJ909" s="295"/>
      <c r="CK909" s="295"/>
      <c r="CL909" s="295"/>
      <c r="CM909" s="295"/>
      <c r="CN909" s="295"/>
      <c r="CO909" s="455"/>
    </row>
    <row r="910" spans="1:93" hidden="1">
      <c r="A910" s="124">
        <v>10</v>
      </c>
      <c r="B910" s="368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375"/>
      <c r="R910" s="124">
        <v>10</v>
      </c>
      <c r="S910" s="368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280"/>
      <c r="AD910" s="280"/>
      <c r="AE910" s="124"/>
      <c r="AF910" s="124"/>
      <c r="AG910" s="375"/>
      <c r="AI910" s="124">
        <v>10</v>
      </c>
      <c r="AJ910" s="373"/>
      <c r="AK910" s="229"/>
      <c r="AL910" s="232"/>
      <c r="AM910" s="227"/>
      <c r="AN910" s="227"/>
      <c r="AO910" s="227"/>
      <c r="AP910" s="227"/>
      <c r="AQ910" s="227"/>
      <c r="AR910" s="124"/>
      <c r="AS910" s="124"/>
      <c r="AT910" s="124"/>
      <c r="AU910" s="124"/>
      <c r="AV910" s="375"/>
      <c r="AX910" s="295"/>
      <c r="AY910" s="454"/>
      <c r="AZ910" s="295"/>
      <c r="BA910" s="295"/>
      <c r="BB910" s="295"/>
      <c r="BC910" s="295"/>
      <c r="BD910" s="295"/>
      <c r="BE910" s="295"/>
      <c r="BF910" s="295"/>
      <c r="BG910" s="310"/>
      <c r="BH910" s="310"/>
      <c r="BI910" s="295"/>
      <c r="BJ910" s="295"/>
      <c r="BK910" s="454"/>
      <c r="BL910" s="295"/>
      <c r="BM910" s="295"/>
      <c r="BN910" s="454"/>
      <c r="BO910" s="295"/>
      <c r="BP910" s="295"/>
      <c r="BQ910" s="295"/>
      <c r="BR910" s="295"/>
      <c r="BS910" s="295"/>
      <c r="BT910" s="295"/>
      <c r="BU910" s="295"/>
      <c r="BV910" s="295"/>
      <c r="BW910" s="295"/>
      <c r="BX910" s="295"/>
      <c r="BY910" s="295"/>
      <c r="BZ910" s="455"/>
      <c r="CA910" s="295"/>
      <c r="CB910" s="295"/>
      <c r="CC910" s="454"/>
      <c r="CD910" s="295"/>
      <c r="CE910" s="295"/>
      <c r="CF910" s="295"/>
      <c r="CG910" s="295"/>
      <c r="CH910" s="295"/>
      <c r="CI910" s="295"/>
      <c r="CJ910" s="295"/>
      <c r="CK910" s="295"/>
      <c r="CL910" s="295"/>
      <c r="CM910" s="295"/>
      <c r="CN910" s="295"/>
      <c r="CO910" s="455"/>
    </row>
    <row r="911" spans="1:93" hidden="1">
      <c r="A911" s="124">
        <v>11</v>
      </c>
      <c r="B911" s="368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375"/>
      <c r="R911" s="124">
        <v>11</v>
      </c>
      <c r="S911" s="368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280"/>
      <c r="AD911" s="280"/>
      <c r="AE911" s="124"/>
      <c r="AF911" s="124"/>
      <c r="AG911" s="375"/>
      <c r="AI911" s="124">
        <v>11</v>
      </c>
      <c r="AJ911" s="373"/>
      <c r="AK911" s="229"/>
      <c r="AL911" s="229"/>
      <c r="AM911" s="227"/>
      <c r="AN911" s="227"/>
      <c r="AO911" s="227"/>
      <c r="AP911" s="227"/>
      <c r="AQ911" s="227"/>
      <c r="AR911" s="124"/>
      <c r="AS911" s="124"/>
      <c r="AT911" s="124"/>
      <c r="AU911" s="124"/>
      <c r="AV911" s="375"/>
      <c r="AX911" s="295"/>
      <c r="AY911" s="454"/>
      <c r="AZ911" s="295"/>
      <c r="BA911" s="295"/>
      <c r="BB911" s="295"/>
      <c r="BC911" s="295"/>
      <c r="BD911" s="295"/>
      <c r="BE911" s="295"/>
      <c r="BF911" s="295"/>
      <c r="BG911" s="310"/>
      <c r="BH911" s="310"/>
      <c r="BI911" s="295"/>
      <c r="BJ911" s="295"/>
      <c r="BK911" s="454"/>
      <c r="BL911" s="295"/>
      <c r="BM911" s="295"/>
      <c r="BN911" s="454"/>
      <c r="BO911" s="295"/>
      <c r="BP911" s="295"/>
      <c r="BQ911" s="295"/>
      <c r="BR911" s="295"/>
      <c r="BS911" s="295"/>
      <c r="BT911" s="295"/>
      <c r="BU911" s="295"/>
      <c r="BV911" s="295"/>
      <c r="BW911" s="295"/>
      <c r="BX911" s="295"/>
      <c r="BY911" s="295"/>
      <c r="BZ911" s="455"/>
      <c r="CA911" s="295"/>
      <c r="CB911" s="295"/>
      <c r="CC911" s="454"/>
      <c r="CD911" s="295"/>
      <c r="CE911" s="295"/>
      <c r="CF911" s="295"/>
      <c r="CG911" s="295"/>
      <c r="CH911" s="295"/>
      <c r="CI911" s="295"/>
      <c r="CJ911" s="295"/>
      <c r="CK911" s="295"/>
      <c r="CL911" s="295"/>
      <c r="CM911" s="295"/>
      <c r="CN911" s="295"/>
      <c r="CO911" s="455"/>
    </row>
    <row r="912" spans="1:93" hidden="1">
      <c r="A912" s="124">
        <v>12</v>
      </c>
      <c r="B912" s="368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375"/>
      <c r="R912" s="124">
        <v>12</v>
      </c>
      <c r="S912" s="368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280"/>
      <c r="AD912" s="280"/>
      <c r="AE912" s="124"/>
      <c r="AF912" s="124"/>
      <c r="AG912" s="375"/>
      <c r="AI912" s="124">
        <v>12</v>
      </c>
      <c r="AJ912" s="373"/>
      <c r="AK912" s="124"/>
      <c r="AL912" s="124"/>
      <c r="AM912" s="227"/>
      <c r="AN912" s="227"/>
      <c r="AO912" s="227"/>
      <c r="AP912" s="227"/>
      <c r="AQ912" s="227"/>
      <c r="AR912" s="124"/>
      <c r="AS912" s="124"/>
      <c r="AT912" s="124"/>
      <c r="AU912" s="124"/>
      <c r="AV912" s="375"/>
      <c r="AX912" s="295"/>
      <c r="AY912" s="454"/>
      <c r="AZ912" s="295"/>
      <c r="BA912" s="295"/>
      <c r="BB912" s="295"/>
      <c r="BC912" s="295"/>
      <c r="BD912" s="295"/>
      <c r="BE912" s="295"/>
      <c r="BF912" s="295"/>
      <c r="BG912" s="310"/>
      <c r="BH912" s="310"/>
      <c r="BI912" s="295"/>
      <c r="BJ912" s="295"/>
      <c r="BK912" s="454"/>
      <c r="BL912" s="295"/>
      <c r="BM912" s="295"/>
      <c r="BN912" s="454"/>
      <c r="BO912" s="295"/>
      <c r="BP912" s="295"/>
      <c r="BQ912" s="295"/>
      <c r="BR912" s="295"/>
      <c r="BS912" s="295"/>
      <c r="BT912" s="295"/>
      <c r="BU912" s="295"/>
      <c r="BV912" s="295"/>
      <c r="BW912" s="295"/>
      <c r="BX912" s="295"/>
      <c r="BY912" s="295"/>
      <c r="BZ912" s="455"/>
      <c r="CA912" s="295"/>
      <c r="CB912" s="295"/>
      <c r="CC912" s="454"/>
      <c r="CD912" s="295"/>
      <c r="CE912" s="295"/>
      <c r="CF912" s="295"/>
      <c r="CG912" s="295"/>
      <c r="CH912" s="295"/>
      <c r="CI912" s="295"/>
      <c r="CJ912" s="295"/>
      <c r="CK912" s="295"/>
      <c r="CL912" s="295"/>
      <c r="CM912" s="295"/>
      <c r="CN912" s="295"/>
      <c r="CO912" s="455"/>
    </row>
    <row r="913" spans="1:93" hidden="1">
      <c r="A913" s="124">
        <v>13</v>
      </c>
      <c r="B913" s="368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375"/>
      <c r="R913" s="124">
        <v>13</v>
      </c>
      <c r="S913" s="368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280"/>
      <c r="AD913" s="280"/>
      <c r="AE913" s="124"/>
      <c r="AF913" s="124"/>
      <c r="AG913" s="375"/>
      <c r="AI913" s="124">
        <v>13</v>
      </c>
      <c r="AJ913" s="373"/>
      <c r="AK913" s="124"/>
      <c r="AL913" s="124"/>
      <c r="AM913" s="227"/>
      <c r="AN913" s="227"/>
      <c r="AO913" s="227"/>
      <c r="AP913" s="227"/>
      <c r="AQ913" s="227"/>
      <c r="AR913" s="124"/>
      <c r="AS913" s="124"/>
      <c r="AT913" s="124"/>
      <c r="AU913" s="124"/>
      <c r="AV913" s="375"/>
      <c r="AX913" s="295"/>
      <c r="AY913" s="454"/>
      <c r="AZ913" s="295"/>
      <c r="BA913" s="295"/>
      <c r="BB913" s="295"/>
      <c r="BC913" s="295"/>
      <c r="BD913" s="295"/>
      <c r="BE913" s="295"/>
      <c r="BF913" s="295"/>
      <c r="BG913" s="310"/>
      <c r="BH913" s="310"/>
      <c r="BI913" s="295"/>
      <c r="BJ913" s="295"/>
      <c r="BK913" s="454"/>
      <c r="BL913" s="295"/>
      <c r="BM913" s="295"/>
      <c r="BN913" s="454"/>
      <c r="BO913" s="295"/>
      <c r="BP913" s="295"/>
      <c r="BQ913" s="295"/>
      <c r="BR913" s="295"/>
      <c r="BS913" s="295"/>
      <c r="BT913" s="295"/>
      <c r="BU913" s="295"/>
      <c r="BV913" s="295"/>
      <c r="BW913" s="295"/>
      <c r="BX913" s="295"/>
      <c r="BY913" s="295"/>
      <c r="BZ913" s="455"/>
      <c r="CA913" s="295"/>
      <c r="CB913" s="295"/>
      <c r="CC913" s="454"/>
      <c r="CD913" s="295"/>
      <c r="CE913" s="295"/>
      <c r="CF913" s="295"/>
      <c r="CG913" s="295"/>
      <c r="CH913" s="295"/>
      <c r="CI913" s="295"/>
      <c r="CJ913" s="295"/>
      <c r="CK913" s="295"/>
      <c r="CL913" s="295"/>
      <c r="CM913" s="295"/>
      <c r="CN913" s="295"/>
      <c r="CO913" s="455"/>
    </row>
    <row r="914" spans="1:93" hidden="1">
      <c r="A914" s="124">
        <v>14</v>
      </c>
      <c r="B914" s="368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375"/>
      <c r="R914" s="124">
        <v>14</v>
      </c>
      <c r="S914" s="368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280"/>
      <c r="AD914" s="280"/>
      <c r="AE914" s="124"/>
      <c r="AF914" s="124"/>
      <c r="AG914" s="375"/>
      <c r="AI914" s="124">
        <v>14</v>
      </c>
      <c r="AJ914" s="373"/>
      <c r="AK914" s="124"/>
      <c r="AL914" s="124"/>
      <c r="AM914" s="227"/>
      <c r="AN914" s="227"/>
      <c r="AO914" s="227"/>
      <c r="AP914" s="227"/>
      <c r="AQ914" s="227"/>
      <c r="AR914" s="124"/>
      <c r="AS914" s="124"/>
      <c r="AT914" s="124"/>
      <c r="AU914" s="124"/>
      <c r="AV914" s="375"/>
      <c r="AX914" s="295"/>
      <c r="AY914" s="454"/>
      <c r="AZ914" s="295"/>
      <c r="BA914" s="295"/>
      <c r="BB914" s="295"/>
      <c r="BC914" s="295"/>
      <c r="BD914" s="295"/>
      <c r="BE914" s="295"/>
      <c r="BF914" s="295"/>
      <c r="BG914" s="310"/>
      <c r="BH914" s="310"/>
      <c r="BI914" s="295"/>
      <c r="BJ914" s="295"/>
      <c r="BK914" s="454"/>
      <c r="BL914" s="295"/>
      <c r="BM914" s="295"/>
      <c r="BN914" s="454"/>
      <c r="BO914" s="295"/>
      <c r="BP914" s="295"/>
      <c r="BQ914" s="295"/>
      <c r="BR914" s="295"/>
      <c r="BS914" s="295"/>
      <c r="BT914" s="295"/>
      <c r="BU914" s="295"/>
      <c r="BV914" s="295"/>
      <c r="BW914" s="295"/>
      <c r="BX914" s="295"/>
      <c r="BY914" s="295"/>
      <c r="BZ914" s="455"/>
      <c r="CA914" s="295"/>
      <c r="CB914" s="295"/>
      <c r="CC914" s="454"/>
      <c r="CD914" s="295"/>
      <c r="CE914" s="295"/>
      <c r="CF914" s="295"/>
      <c r="CG914" s="295"/>
      <c r="CH914" s="295"/>
      <c r="CI914" s="295"/>
      <c r="CJ914" s="295"/>
      <c r="CK914" s="295"/>
      <c r="CL914" s="295"/>
      <c r="CM914" s="295"/>
      <c r="CN914" s="295"/>
      <c r="CO914" s="455"/>
    </row>
    <row r="915" spans="1:93" hidden="1">
      <c r="A915" s="124">
        <v>15</v>
      </c>
      <c r="B915" s="368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376"/>
      <c r="R915" s="124">
        <v>15</v>
      </c>
      <c r="S915" s="368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280"/>
      <c r="AD915" s="280"/>
      <c r="AE915" s="124"/>
      <c r="AF915" s="124"/>
      <c r="AG915" s="376"/>
      <c r="AI915" s="124">
        <v>15</v>
      </c>
      <c r="AJ915" s="373"/>
      <c r="AK915" s="124"/>
      <c r="AL915" s="124"/>
      <c r="AM915" s="227"/>
      <c r="AN915" s="227"/>
      <c r="AO915" s="227"/>
      <c r="AP915" s="227"/>
      <c r="AQ915" s="227"/>
      <c r="AR915" s="124"/>
      <c r="AS915" s="124"/>
      <c r="AT915" s="124"/>
      <c r="AU915" s="124"/>
      <c r="AV915" s="376"/>
      <c r="AX915" s="295"/>
      <c r="AY915" s="454"/>
      <c r="AZ915" s="295"/>
      <c r="BA915" s="295"/>
      <c r="BB915" s="295"/>
      <c r="BC915" s="295"/>
      <c r="BD915" s="295"/>
      <c r="BE915" s="295"/>
      <c r="BF915" s="295"/>
      <c r="BG915" s="310"/>
      <c r="BH915" s="310"/>
      <c r="BI915" s="295"/>
      <c r="BJ915" s="295"/>
      <c r="BK915" s="454"/>
      <c r="BL915" s="295"/>
      <c r="BM915" s="295"/>
      <c r="BN915" s="454"/>
      <c r="BO915" s="295"/>
      <c r="BP915" s="295"/>
      <c r="BQ915" s="295"/>
      <c r="BR915" s="295"/>
      <c r="BS915" s="295"/>
      <c r="BT915" s="295"/>
      <c r="BU915" s="295"/>
      <c r="BV915" s="295"/>
      <c r="BW915" s="295"/>
      <c r="BX915" s="295"/>
      <c r="BY915" s="295"/>
      <c r="BZ915" s="455"/>
      <c r="CA915" s="295"/>
      <c r="CB915" s="295"/>
      <c r="CC915" s="454"/>
      <c r="CD915" s="295"/>
      <c r="CE915" s="295"/>
      <c r="CF915" s="295"/>
      <c r="CG915" s="295"/>
      <c r="CH915" s="295"/>
      <c r="CI915" s="295"/>
      <c r="CJ915" s="295"/>
      <c r="CK915" s="295"/>
      <c r="CL915" s="295"/>
      <c r="CM915" s="295"/>
      <c r="CN915" s="295"/>
      <c r="CO915" s="455"/>
    </row>
    <row r="916" spans="1:93" ht="15.75">
      <c r="A916" s="363" t="s">
        <v>1381</v>
      </c>
      <c r="B916" s="363"/>
      <c r="C916" s="124"/>
      <c r="D916" s="124"/>
      <c r="E916" s="124">
        <f>SUM(E901:E915)</f>
        <v>49</v>
      </c>
      <c r="F916" s="124">
        <f>SUM(F901:F915)</f>
        <v>0</v>
      </c>
      <c r="G916" s="220">
        <f>SUM(G901:G915)</f>
        <v>0</v>
      </c>
      <c r="H916" s="220">
        <f>SUM(H901:H915)</f>
        <v>0</v>
      </c>
      <c r="I916" s="124"/>
      <c r="J916" s="124">
        <f>SUM(J901:J915)</f>
        <v>0</v>
      </c>
      <c r="K916" s="124">
        <f>SUM(K901:K915)</f>
        <v>0</v>
      </c>
      <c r="L916" s="225">
        <f>IF(F916=0,0,(F916/E916*100))</f>
        <v>0</v>
      </c>
      <c r="M916" s="225">
        <f>IF(K916=0,0,(K916/J916*100))</f>
        <v>0</v>
      </c>
      <c r="N916" s="124">
        <v>5</v>
      </c>
      <c r="O916" s="124">
        <v>0</v>
      </c>
      <c r="P916" s="124"/>
      <c r="R916" s="363" t="s">
        <v>1381</v>
      </c>
      <c r="S916" s="363"/>
      <c r="T916" s="220"/>
      <c r="U916" s="220"/>
      <c r="V916" s="220">
        <f>SUM(V901:V915)</f>
        <v>47</v>
      </c>
      <c r="W916" s="220">
        <f>SUM(W901:W915)</f>
        <v>21</v>
      </c>
      <c r="X916" s="220">
        <f>SUM(X901:X915)</f>
        <v>0</v>
      </c>
      <c r="Y916" s="220">
        <f>SUM(Y901:Y915)</f>
        <v>0</v>
      </c>
      <c r="Z916" s="220"/>
      <c r="AA916" s="220">
        <f>SUM(AA901:AA915)</f>
        <v>0</v>
      </c>
      <c r="AB916" s="220">
        <f>SUM(AB901:AB915)</f>
        <v>0</v>
      </c>
      <c r="AC916" s="281">
        <f>IF(W916=0,0,(W916/V916*100))</f>
        <v>44.680851063829785</v>
      </c>
      <c r="AD916" s="281">
        <f>IF(AB916=0,0,(AB916/AA916*100))</f>
        <v>0</v>
      </c>
      <c r="AE916" s="220"/>
      <c r="AF916" s="220"/>
      <c r="AG916" s="220"/>
      <c r="AI916" s="377" t="s">
        <v>1381</v>
      </c>
      <c r="AJ916" s="377"/>
      <c r="AK916" s="124"/>
      <c r="AL916" s="124"/>
      <c r="AM916" s="227">
        <f>SUM(AM901:AM915)</f>
        <v>43</v>
      </c>
      <c r="AN916" s="227">
        <f>SUM(AN901:AN915)</f>
        <v>21</v>
      </c>
      <c r="AO916" s="227"/>
      <c r="AP916" s="227">
        <f>SUM(AP901:AP915)</f>
        <v>0</v>
      </c>
      <c r="AQ916" s="227">
        <f>SUM(AQ901:AQ915)</f>
        <v>0</v>
      </c>
      <c r="AR916" s="225">
        <f>IF(AN916=0,0,(AN916/AM916*100))</f>
        <v>48.837209302325576</v>
      </c>
      <c r="AS916" s="225">
        <f>IF(AQ916=0,0,(AQ916/AP916*100))</f>
        <v>0</v>
      </c>
      <c r="AT916" s="124"/>
      <c r="AU916" s="124"/>
      <c r="AV916" s="124"/>
      <c r="AX916" s="455"/>
      <c r="AY916" s="455"/>
      <c r="AZ916" s="295"/>
      <c r="BA916" s="295"/>
      <c r="BB916" s="295"/>
      <c r="BC916" s="295"/>
      <c r="BD916" s="295"/>
      <c r="BE916" s="295"/>
      <c r="BF916" s="295"/>
      <c r="BG916" s="308"/>
      <c r="BH916" s="308"/>
      <c r="BI916" s="295"/>
      <c r="BJ916" s="295"/>
      <c r="BK916" s="295"/>
      <c r="BL916" s="295"/>
      <c r="BM916" s="455"/>
      <c r="BN916" s="455"/>
      <c r="BO916" s="295"/>
      <c r="BP916" s="295"/>
      <c r="BQ916" s="295"/>
      <c r="BR916" s="295"/>
      <c r="BS916" s="295"/>
      <c r="BT916" s="295"/>
      <c r="BU916" s="295"/>
      <c r="BV916" s="309"/>
      <c r="BW916" s="309"/>
      <c r="BX916" s="295"/>
      <c r="BY916" s="295"/>
      <c r="BZ916" s="295"/>
      <c r="CA916" s="295"/>
      <c r="CB916" s="455"/>
      <c r="CC916" s="455"/>
      <c r="CD916" s="295"/>
      <c r="CE916" s="295"/>
      <c r="CF916" s="295"/>
      <c r="CG916" s="295"/>
      <c r="CH916" s="295"/>
      <c r="CI916" s="295"/>
      <c r="CJ916" s="295"/>
      <c r="CK916" s="309"/>
      <c r="CL916" s="309"/>
      <c r="CM916" s="295"/>
      <c r="CN916" s="295"/>
      <c r="CO916" s="295"/>
    </row>
    <row r="917" spans="1:93" ht="15.75">
      <c r="A917" s="381" t="s">
        <v>1389</v>
      </c>
      <c r="B917" s="381"/>
      <c r="C917" s="124"/>
      <c r="D917" s="124"/>
      <c r="E917" s="224">
        <f>E916+E884+E868+E852+E836+E900+E806</f>
        <v>1632</v>
      </c>
      <c r="F917" s="224">
        <f>F916+F884+F868+F852+F836+F900+F806</f>
        <v>1246</v>
      </c>
      <c r="G917" s="220">
        <f t="shared" ref="G917:K917" si="1">G916+G884+G868+G852+G836+G900</f>
        <v>0</v>
      </c>
      <c r="H917" s="220">
        <f t="shared" si="1"/>
        <v>0</v>
      </c>
      <c r="I917" s="124"/>
      <c r="J917" s="220">
        <f t="shared" si="1"/>
        <v>0</v>
      </c>
      <c r="K917" s="220">
        <f t="shared" si="1"/>
        <v>0</v>
      </c>
      <c r="L917" s="225">
        <f>IF(F917=0,0,(F917/E917*100))</f>
        <v>76.348039215686271</v>
      </c>
      <c r="M917" s="225">
        <f>IF(K917=0,0,(K917/J917*100))</f>
        <v>0</v>
      </c>
      <c r="N917" s="220">
        <f>N916+N884+N868+N852+N836</f>
        <v>25</v>
      </c>
      <c r="O917" s="220">
        <f>O916+O884+O868+O852+O836</f>
        <v>1</v>
      </c>
      <c r="P917" s="124"/>
      <c r="R917" s="381" t="s">
        <v>1389</v>
      </c>
      <c r="S917" s="381"/>
      <c r="T917" s="124"/>
      <c r="U917" s="124"/>
      <c r="V917" s="220">
        <f>V916+V884+V868+V852+V836+V900+V820</f>
        <v>1726</v>
      </c>
      <c r="W917" s="220">
        <f>W916+W884+W868+W852+W836+W900+W820</f>
        <v>1307</v>
      </c>
      <c r="X917" s="220">
        <f t="shared" ref="X917:AB917" si="2">X916+X884+X868+X852+X836+X900</f>
        <v>0</v>
      </c>
      <c r="Y917" s="220">
        <f t="shared" si="2"/>
        <v>0</v>
      </c>
      <c r="Z917" s="124"/>
      <c r="AA917" s="220">
        <f t="shared" si="2"/>
        <v>0</v>
      </c>
      <c r="AB917" s="220">
        <f t="shared" si="2"/>
        <v>0</v>
      </c>
      <c r="AC917" s="281">
        <f>IF(W917=0,0,(W917/V917*100))</f>
        <v>75.72421784472769</v>
      </c>
      <c r="AD917" s="281">
        <f>IF(AB917=0,0,(AB917/AA917*100))</f>
        <v>0</v>
      </c>
      <c r="AE917" s="124"/>
      <c r="AF917" s="124"/>
      <c r="AG917" s="124"/>
      <c r="AI917" s="377" t="s">
        <v>1260</v>
      </c>
      <c r="AJ917" s="377"/>
      <c r="AK917" s="124"/>
      <c r="AL917" s="124"/>
      <c r="AM917" s="227">
        <f>AM916+AM884+AM868+AM852+AM836+AM820</f>
        <v>1709</v>
      </c>
      <c r="AN917" s="227">
        <f>AN916+AN884+AN868+AN852+AN836+AN820</f>
        <v>1402</v>
      </c>
      <c r="AO917" s="227"/>
      <c r="AP917" s="227">
        <f>AP916+AP884+AP868+AP852+AP836</f>
        <v>0</v>
      </c>
      <c r="AQ917" s="227">
        <f>AQ916+AQ884+AQ868+AQ852+AQ836</f>
        <v>0</v>
      </c>
      <c r="AR917" s="225">
        <f>IF(AN917=0,0,(AN917/AM917*100))</f>
        <v>82.036278525453483</v>
      </c>
      <c r="AS917" s="225">
        <f>IF(AQ917=0,0,(AQ917/AP917*100))</f>
        <v>0</v>
      </c>
      <c r="AT917" s="124">
        <f>AT916+AT884+AT868+AT852+AT836</f>
        <v>7</v>
      </c>
      <c r="AU917" s="124">
        <f>AU916+AU884+AU868+AU852+AU836</f>
        <v>0</v>
      </c>
      <c r="AV917" s="124"/>
      <c r="AX917" s="455"/>
      <c r="AY917" s="455"/>
      <c r="AZ917" s="295"/>
      <c r="BA917" s="295"/>
      <c r="BB917" s="295"/>
      <c r="BC917" s="295"/>
      <c r="BD917" s="295"/>
      <c r="BE917" s="295"/>
      <c r="BF917" s="295"/>
      <c r="BG917" s="308"/>
      <c r="BH917" s="308"/>
      <c r="BI917" s="295"/>
      <c r="BJ917" s="295"/>
      <c r="BK917" s="295"/>
      <c r="BL917" s="295"/>
      <c r="BM917" s="453"/>
      <c r="BN917" s="453"/>
      <c r="BO917" s="301"/>
      <c r="BP917" s="301"/>
      <c r="BQ917" s="319"/>
      <c r="BR917" s="319"/>
      <c r="BS917" s="301"/>
      <c r="BT917" s="301"/>
      <c r="BU917" s="301"/>
      <c r="BV917" s="309"/>
      <c r="BW917" s="309"/>
      <c r="BX917" s="301"/>
      <c r="BY917" s="301"/>
      <c r="BZ917" s="295"/>
      <c r="CA917" s="295"/>
      <c r="CB917" s="455"/>
      <c r="CC917" s="455"/>
      <c r="CD917" s="295"/>
      <c r="CE917" s="295"/>
      <c r="CF917" s="295"/>
      <c r="CG917" s="295"/>
      <c r="CH917" s="295"/>
      <c r="CI917" s="295"/>
      <c r="CJ917" s="295"/>
      <c r="CK917" s="309"/>
      <c r="CL917" s="309"/>
      <c r="CM917" s="295"/>
      <c r="CN917" s="295"/>
      <c r="CO917" s="295"/>
    </row>
    <row r="918" spans="1:93" ht="30">
      <c r="A918" s="124">
        <v>1</v>
      </c>
      <c r="B918" s="368" t="s">
        <v>1390</v>
      </c>
      <c r="C918" s="31" t="s">
        <v>1033</v>
      </c>
      <c r="D918" s="32" t="s">
        <v>1034</v>
      </c>
      <c r="E918" s="124">
        <v>125</v>
      </c>
      <c r="F918" s="124">
        <v>67</v>
      </c>
      <c r="G918" s="124"/>
      <c r="H918" s="124"/>
      <c r="I918" s="124"/>
      <c r="J918" s="124"/>
      <c r="K918" s="124"/>
      <c r="L918" s="124"/>
      <c r="M918" s="124"/>
      <c r="N918" s="124"/>
      <c r="O918" s="124"/>
      <c r="P918" s="374"/>
      <c r="Q918" s="72"/>
      <c r="R918" s="124">
        <v>1</v>
      </c>
      <c r="S918" s="373" t="s">
        <v>1390</v>
      </c>
      <c r="T918" s="31" t="s">
        <v>1048</v>
      </c>
      <c r="U918" s="32" t="s">
        <v>1049</v>
      </c>
      <c r="V918" s="124">
        <f>125+125</f>
        <v>250</v>
      </c>
      <c r="W918" s="124">
        <f>125+121+67</f>
        <v>313</v>
      </c>
      <c r="X918" s="124"/>
      <c r="Y918" s="124"/>
      <c r="Z918" s="124"/>
      <c r="AA918" s="124"/>
      <c r="AB918" s="124"/>
      <c r="AC918" s="280"/>
      <c r="AD918" s="280"/>
      <c r="AE918" s="124"/>
      <c r="AF918" s="124"/>
      <c r="AG918" s="374" t="s">
        <v>1510</v>
      </c>
      <c r="AI918" s="124">
        <v>1</v>
      </c>
      <c r="AJ918" s="373" t="s">
        <v>1390</v>
      </c>
      <c r="AK918" s="31" t="s">
        <v>1048</v>
      </c>
      <c r="AL918" s="32" t="s">
        <v>1049</v>
      </c>
      <c r="AM918" s="227">
        <v>50</v>
      </c>
      <c r="AN918" s="227">
        <v>50</v>
      </c>
      <c r="AO918" s="227"/>
      <c r="AP918" s="227"/>
      <c r="AQ918" s="227"/>
      <c r="AR918" s="124"/>
      <c r="AS918" s="124"/>
      <c r="AT918" s="124"/>
      <c r="AU918" s="124"/>
      <c r="AV918" s="374" t="s">
        <v>1515</v>
      </c>
      <c r="AX918" s="295"/>
      <c r="AY918" s="454"/>
      <c r="AZ918" s="306"/>
      <c r="BA918" s="306"/>
      <c r="BB918" s="295"/>
      <c r="BC918" s="295"/>
      <c r="BD918" s="295"/>
      <c r="BE918" s="295"/>
      <c r="BF918" s="295"/>
      <c r="BG918" s="310"/>
      <c r="BH918" s="310"/>
      <c r="BI918" s="295"/>
      <c r="BJ918" s="295"/>
      <c r="BK918" s="457"/>
      <c r="BL918" s="295"/>
      <c r="BM918" s="295"/>
      <c r="BN918" s="454"/>
      <c r="BO918" s="306"/>
      <c r="BP918" s="306"/>
      <c r="BQ918" s="295"/>
      <c r="BR918" s="295"/>
      <c r="BS918" s="295"/>
      <c r="BT918" s="295"/>
      <c r="BU918" s="295"/>
      <c r="BV918" s="295"/>
      <c r="BW918" s="295"/>
      <c r="BX918" s="295"/>
      <c r="BY918" s="295"/>
      <c r="BZ918" s="454"/>
      <c r="CA918" s="295"/>
      <c r="CB918" s="295"/>
      <c r="CC918" s="454"/>
      <c r="CD918" s="306"/>
      <c r="CE918" s="306"/>
      <c r="CF918" s="295"/>
      <c r="CG918" s="295"/>
      <c r="CH918" s="295"/>
      <c r="CI918" s="295"/>
      <c r="CJ918" s="295"/>
      <c r="CK918" s="295"/>
      <c r="CL918" s="295"/>
      <c r="CM918" s="295"/>
      <c r="CN918" s="295"/>
      <c r="CO918" s="454"/>
    </row>
    <row r="919" spans="1:93" ht="30">
      <c r="A919" s="124">
        <v>2</v>
      </c>
      <c r="B919" s="368"/>
      <c r="C919" s="31" t="s">
        <v>1050</v>
      </c>
      <c r="D919" s="32" t="s">
        <v>1051</v>
      </c>
      <c r="E919" s="124">
        <v>125</v>
      </c>
      <c r="F919" s="124">
        <v>78</v>
      </c>
      <c r="G919" s="124"/>
      <c r="H919" s="124"/>
      <c r="I919" s="124"/>
      <c r="J919" s="124"/>
      <c r="K919" s="124"/>
      <c r="L919" s="124"/>
      <c r="M919" s="124"/>
      <c r="N919" s="124"/>
      <c r="O919" s="124"/>
      <c r="P919" s="375"/>
      <c r="Q919" s="72"/>
      <c r="R919" s="124">
        <v>2</v>
      </c>
      <c r="S919" s="373"/>
      <c r="T919" s="31" t="s">
        <v>1046</v>
      </c>
      <c r="U919" s="32" t="s">
        <v>1047</v>
      </c>
      <c r="V919" s="124">
        <v>30</v>
      </c>
      <c r="W919" s="124">
        <v>8</v>
      </c>
      <c r="X919" s="124"/>
      <c r="Y919" s="124"/>
      <c r="Z919" s="124"/>
      <c r="AA919" s="124"/>
      <c r="AB919" s="124"/>
      <c r="AC919" s="280"/>
      <c r="AD919" s="280"/>
      <c r="AE919" s="124"/>
      <c r="AF919" s="124"/>
      <c r="AG919" s="375"/>
      <c r="AI919" s="124">
        <v>2</v>
      </c>
      <c r="AJ919" s="373"/>
      <c r="AK919" s="31" t="s">
        <v>1050</v>
      </c>
      <c r="AL919" s="32" t="s">
        <v>1051</v>
      </c>
      <c r="AM919" s="227">
        <v>30</v>
      </c>
      <c r="AN919" s="227">
        <v>30</v>
      </c>
      <c r="AO919" s="227"/>
      <c r="AP919" s="227"/>
      <c r="AQ919" s="227"/>
      <c r="AR919" s="124"/>
      <c r="AS919" s="124"/>
      <c r="AT919" s="124"/>
      <c r="AU919" s="124"/>
      <c r="AV919" s="375"/>
      <c r="AX919" s="295"/>
      <c r="AY919" s="454"/>
      <c r="AZ919" s="306"/>
      <c r="BA919" s="306"/>
      <c r="BB919" s="295"/>
      <c r="BC919" s="295"/>
      <c r="BD919" s="295"/>
      <c r="BE919" s="295"/>
      <c r="BF919" s="295"/>
      <c r="BG919" s="310"/>
      <c r="BH919" s="310"/>
      <c r="BI919" s="295"/>
      <c r="BJ919" s="295"/>
      <c r="BK919" s="457"/>
      <c r="BL919" s="295"/>
      <c r="BM919" s="295"/>
      <c r="BN919" s="454"/>
      <c r="BO919" s="306"/>
      <c r="BP919" s="306"/>
      <c r="BQ919" s="295"/>
      <c r="BR919" s="295"/>
      <c r="BS919" s="295"/>
      <c r="BT919" s="295"/>
      <c r="BU919" s="295"/>
      <c r="BV919" s="295"/>
      <c r="BW919" s="295"/>
      <c r="BX919" s="295"/>
      <c r="BY919" s="295"/>
      <c r="BZ919" s="454"/>
      <c r="CA919" s="295"/>
      <c r="CB919" s="295"/>
      <c r="CC919" s="454"/>
      <c r="CD919" s="306"/>
      <c r="CE919" s="306"/>
      <c r="CF919" s="295"/>
      <c r="CG919" s="295"/>
      <c r="CH919" s="295"/>
      <c r="CI919" s="295"/>
      <c r="CJ919" s="295"/>
      <c r="CK919" s="295"/>
      <c r="CL919" s="295"/>
      <c r="CM919" s="295"/>
      <c r="CN919" s="295"/>
      <c r="CO919" s="454"/>
    </row>
    <row r="920" spans="1:93" ht="30">
      <c r="A920" s="124">
        <v>3</v>
      </c>
      <c r="B920" s="368"/>
      <c r="C920" s="31" t="s">
        <v>1044</v>
      </c>
      <c r="D920" s="32" t="s">
        <v>1045</v>
      </c>
      <c r="E920" s="124">
        <v>125</v>
      </c>
      <c r="F920" s="124">
        <v>89</v>
      </c>
      <c r="G920" s="124"/>
      <c r="H920" s="124"/>
      <c r="I920" s="124"/>
      <c r="J920" s="124"/>
      <c r="K920" s="124"/>
      <c r="L920" s="124"/>
      <c r="M920" s="124"/>
      <c r="N920" s="124"/>
      <c r="O920" s="124"/>
      <c r="P920" s="375"/>
      <c r="Q920" s="72"/>
      <c r="R920" s="124">
        <v>3</v>
      </c>
      <c r="S920" s="373"/>
      <c r="T920" s="31" t="s">
        <v>1044</v>
      </c>
      <c r="U920" s="32" t="s">
        <v>1045</v>
      </c>
      <c r="V920" s="124">
        <v>95</v>
      </c>
      <c r="W920" s="124">
        <v>50</v>
      </c>
      <c r="X920" s="124"/>
      <c r="Y920" s="124"/>
      <c r="Z920" s="124"/>
      <c r="AA920" s="124"/>
      <c r="AB920" s="124"/>
      <c r="AC920" s="280"/>
      <c r="AD920" s="280"/>
      <c r="AE920" s="124"/>
      <c r="AF920" s="124"/>
      <c r="AG920" s="375"/>
      <c r="AI920" s="124">
        <v>3</v>
      </c>
      <c r="AJ920" s="373"/>
      <c r="AK920" s="31" t="s">
        <v>1038</v>
      </c>
      <c r="AL920" s="32" t="s">
        <v>1039</v>
      </c>
      <c r="AM920" s="227">
        <v>50</v>
      </c>
      <c r="AN920" s="227">
        <v>45</v>
      </c>
      <c r="AO920" s="227"/>
      <c r="AP920" s="227"/>
      <c r="AQ920" s="227"/>
      <c r="AR920" s="124"/>
      <c r="AS920" s="124"/>
      <c r="AT920" s="124"/>
      <c r="AU920" s="124"/>
      <c r="AV920" s="375"/>
      <c r="AX920" s="295"/>
      <c r="AY920" s="454"/>
      <c r="AZ920" s="306"/>
      <c r="BA920" s="306"/>
      <c r="BB920" s="295"/>
      <c r="BC920" s="295"/>
      <c r="BD920" s="295"/>
      <c r="BE920" s="295"/>
      <c r="BF920" s="295"/>
      <c r="BG920" s="310"/>
      <c r="BH920" s="310"/>
      <c r="BI920" s="295"/>
      <c r="BJ920" s="295"/>
      <c r="BK920" s="457"/>
      <c r="BL920" s="295"/>
      <c r="BM920" s="295"/>
      <c r="BN920" s="454"/>
      <c r="BO920" s="306"/>
      <c r="BP920" s="306"/>
      <c r="BQ920" s="295"/>
      <c r="BR920" s="295"/>
      <c r="BS920" s="295"/>
      <c r="BT920" s="295"/>
      <c r="BU920" s="295"/>
      <c r="BV920" s="295"/>
      <c r="BW920" s="295"/>
      <c r="BX920" s="295"/>
      <c r="BY920" s="295"/>
      <c r="BZ920" s="454"/>
      <c r="CA920" s="295"/>
      <c r="CB920" s="295"/>
      <c r="CC920" s="454"/>
      <c r="CD920" s="306"/>
      <c r="CE920" s="306"/>
      <c r="CF920" s="295"/>
      <c r="CG920" s="295"/>
      <c r="CH920" s="295"/>
      <c r="CI920" s="295"/>
      <c r="CJ920" s="295"/>
      <c r="CK920" s="295"/>
      <c r="CL920" s="295"/>
      <c r="CM920" s="295"/>
      <c r="CN920" s="295"/>
      <c r="CO920" s="454"/>
    </row>
    <row r="921" spans="1:93" ht="30">
      <c r="A921" s="124">
        <v>4</v>
      </c>
      <c r="B921" s="368"/>
      <c r="C921" s="229"/>
      <c r="D921" s="229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375"/>
      <c r="Q921" s="72"/>
      <c r="R921" s="124">
        <v>4</v>
      </c>
      <c r="S921" s="373"/>
      <c r="T921" s="31" t="s">
        <v>1033</v>
      </c>
      <c r="U921" s="32" t="s">
        <v>1034</v>
      </c>
      <c r="V921" s="124"/>
      <c r="W921" s="124">
        <v>4</v>
      </c>
      <c r="X921" s="124"/>
      <c r="Y921" s="124"/>
      <c r="Z921" s="124"/>
      <c r="AA921" s="124"/>
      <c r="AB921" s="124"/>
      <c r="AC921" s="280"/>
      <c r="AD921" s="280"/>
      <c r="AE921" s="124"/>
      <c r="AF921" s="124"/>
      <c r="AG921" s="375"/>
      <c r="AI921" s="124">
        <v>4</v>
      </c>
      <c r="AJ921" s="373"/>
      <c r="AK921" s="31" t="s">
        <v>1099</v>
      </c>
      <c r="AL921" s="32" t="s">
        <v>1100</v>
      </c>
      <c r="AM921" s="227"/>
      <c r="AN921" s="227">
        <v>24</v>
      </c>
      <c r="AO921" s="227"/>
      <c r="AP921" s="227"/>
      <c r="AQ921" s="227"/>
      <c r="AR921" s="124"/>
      <c r="AS921" s="124"/>
      <c r="AT921" s="124"/>
      <c r="AU921" s="124"/>
      <c r="AV921" s="375"/>
      <c r="AX921" s="295"/>
      <c r="AY921" s="454"/>
      <c r="AZ921" s="306"/>
      <c r="BA921" s="306"/>
      <c r="BB921" s="295"/>
      <c r="BC921" s="295"/>
      <c r="BD921" s="295"/>
      <c r="BE921" s="295"/>
      <c r="BF921" s="295"/>
      <c r="BG921" s="310"/>
      <c r="BH921" s="310"/>
      <c r="BI921" s="295"/>
      <c r="BJ921" s="295"/>
      <c r="BK921" s="457"/>
      <c r="BL921" s="295"/>
      <c r="BM921" s="295"/>
      <c r="BN921" s="454"/>
      <c r="BO921" s="306"/>
      <c r="BP921" s="306"/>
      <c r="BQ921" s="295"/>
      <c r="BR921" s="295"/>
      <c r="BS921" s="295"/>
      <c r="BT921" s="295"/>
      <c r="BU921" s="295"/>
      <c r="BV921" s="295"/>
      <c r="BW921" s="295"/>
      <c r="BX921" s="295"/>
      <c r="BY921" s="295"/>
      <c r="BZ921" s="454"/>
      <c r="CA921" s="295"/>
      <c r="CB921" s="295"/>
      <c r="CC921" s="454"/>
      <c r="CD921" s="306"/>
      <c r="CE921" s="306"/>
      <c r="CF921" s="295"/>
      <c r="CG921" s="295"/>
      <c r="CH921" s="295"/>
      <c r="CI921" s="295"/>
      <c r="CJ921" s="295"/>
      <c r="CK921" s="295"/>
      <c r="CL921" s="295"/>
      <c r="CM921" s="295"/>
      <c r="CN921" s="295"/>
      <c r="CO921" s="454"/>
    </row>
    <row r="922" spans="1:93" ht="15" hidden="1" customHeight="1">
      <c r="A922" s="124">
        <v>5</v>
      </c>
      <c r="B922" s="368"/>
      <c r="C922" s="229"/>
      <c r="D922" s="229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375"/>
      <c r="Q922" s="72"/>
      <c r="R922" s="124">
        <v>5</v>
      </c>
      <c r="S922" s="373"/>
      <c r="T922" s="229"/>
      <c r="U922" s="229"/>
      <c r="V922" s="124"/>
      <c r="W922" s="124"/>
      <c r="X922" s="124"/>
      <c r="Y922" s="124"/>
      <c r="Z922" s="124"/>
      <c r="AA922" s="124"/>
      <c r="AB922" s="124"/>
      <c r="AC922" s="280"/>
      <c r="AD922" s="280"/>
      <c r="AE922" s="124"/>
      <c r="AF922" s="124"/>
      <c r="AG922" s="375"/>
      <c r="AI922" s="124">
        <v>5</v>
      </c>
      <c r="AJ922" s="373"/>
      <c r="AK922" s="229"/>
      <c r="AL922" s="229"/>
      <c r="AM922" s="227"/>
      <c r="AN922" s="227"/>
      <c r="AO922" s="227"/>
      <c r="AP922" s="227"/>
      <c r="AQ922" s="227"/>
      <c r="AR922" s="124"/>
      <c r="AS922" s="124"/>
      <c r="AT922" s="124"/>
      <c r="AU922" s="124"/>
      <c r="AV922" s="375"/>
      <c r="AX922" s="295"/>
      <c r="AY922" s="454"/>
      <c r="AZ922" s="306"/>
      <c r="BA922" s="306"/>
      <c r="BB922" s="295"/>
      <c r="BC922" s="295"/>
      <c r="BD922" s="295"/>
      <c r="BE922" s="295"/>
      <c r="BF922" s="295"/>
      <c r="BG922" s="310"/>
      <c r="BH922" s="310"/>
      <c r="BI922" s="295"/>
      <c r="BJ922" s="295"/>
      <c r="BK922" s="457"/>
      <c r="BL922" s="295"/>
      <c r="BM922" s="295"/>
      <c r="BN922" s="454"/>
      <c r="BO922" s="306"/>
      <c r="BP922" s="306"/>
      <c r="BQ922" s="295"/>
      <c r="BR922" s="295"/>
      <c r="BS922" s="295"/>
      <c r="BT922" s="295"/>
      <c r="BU922" s="295"/>
      <c r="BV922" s="295"/>
      <c r="BW922" s="295"/>
      <c r="BX922" s="295"/>
      <c r="BY922" s="295"/>
      <c r="BZ922" s="454"/>
      <c r="CA922" s="295"/>
      <c r="CB922" s="295"/>
      <c r="CC922" s="454"/>
      <c r="CD922" s="306"/>
      <c r="CE922" s="306"/>
      <c r="CF922" s="295"/>
      <c r="CG922" s="295"/>
      <c r="CH922" s="295"/>
      <c r="CI922" s="295"/>
      <c r="CJ922" s="295"/>
      <c r="CK922" s="295"/>
      <c r="CL922" s="295"/>
      <c r="CM922" s="295"/>
      <c r="CN922" s="295"/>
      <c r="CO922" s="454"/>
    </row>
    <row r="923" spans="1:93" ht="15" hidden="1" customHeight="1">
      <c r="A923" s="124">
        <v>6</v>
      </c>
      <c r="B923" s="368"/>
      <c r="C923" s="229"/>
      <c r="D923" s="229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375"/>
      <c r="Q923" s="72"/>
      <c r="R923" s="124">
        <v>6</v>
      </c>
      <c r="S923" s="373"/>
      <c r="T923" s="229"/>
      <c r="U923" s="229"/>
      <c r="V923" s="124"/>
      <c r="W923" s="124"/>
      <c r="X923" s="124"/>
      <c r="Y923" s="124"/>
      <c r="Z923" s="124"/>
      <c r="AA923" s="124"/>
      <c r="AB923" s="124"/>
      <c r="AC923" s="280"/>
      <c r="AD923" s="280"/>
      <c r="AE923" s="124"/>
      <c r="AF923" s="124"/>
      <c r="AG923" s="375"/>
      <c r="AI923" s="124">
        <v>6</v>
      </c>
      <c r="AJ923" s="373"/>
      <c r="AK923" s="229"/>
      <c r="AL923" s="229"/>
      <c r="AM923" s="227"/>
      <c r="AN923" s="227"/>
      <c r="AO923" s="227"/>
      <c r="AP923" s="227"/>
      <c r="AQ923" s="227"/>
      <c r="AR923" s="124"/>
      <c r="AS923" s="124"/>
      <c r="AT923" s="124"/>
      <c r="AU923" s="124"/>
      <c r="AV923" s="375"/>
      <c r="AX923" s="295"/>
      <c r="AY923" s="454"/>
      <c r="AZ923" s="306"/>
      <c r="BA923" s="306"/>
      <c r="BB923" s="295"/>
      <c r="BC923" s="295"/>
      <c r="BD923" s="295"/>
      <c r="BE923" s="295"/>
      <c r="BF923" s="295"/>
      <c r="BG923" s="310"/>
      <c r="BH923" s="310"/>
      <c r="BI923" s="295"/>
      <c r="BJ923" s="295"/>
      <c r="BK923" s="457"/>
      <c r="BL923" s="295"/>
      <c r="BM923" s="295"/>
      <c r="BN923" s="454"/>
      <c r="BO923" s="306"/>
      <c r="BP923" s="306"/>
      <c r="BQ923" s="295"/>
      <c r="BR923" s="295"/>
      <c r="BS923" s="295"/>
      <c r="BT923" s="295"/>
      <c r="BU923" s="295"/>
      <c r="BV923" s="295"/>
      <c r="BW923" s="295"/>
      <c r="BX923" s="295"/>
      <c r="BY923" s="295"/>
      <c r="BZ923" s="454"/>
      <c r="CA923" s="295"/>
      <c r="CB923" s="295"/>
      <c r="CC923" s="454"/>
      <c r="CD923" s="295"/>
      <c r="CE923" s="295"/>
      <c r="CF923" s="295"/>
      <c r="CG923" s="295"/>
      <c r="CH923" s="295"/>
      <c r="CI923" s="295"/>
      <c r="CJ923" s="295"/>
      <c r="CK923" s="295"/>
      <c r="CL923" s="295"/>
      <c r="CM923" s="295"/>
      <c r="CN923" s="295"/>
      <c r="CO923" s="454"/>
    </row>
    <row r="924" spans="1:93" ht="15" hidden="1" customHeight="1">
      <c r="A924" s="124">
        <v>7</v>
      </c>
      <c r="B924" s="368"/>
      <c r="C924" s="229"/>
      <c r="D924" s="229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375"/>
      <c r="Q924" s="72"/>
      <c r="R924" s="124">
        <v>7</v>
      </c>
      <c r="S924" s="373"/>
      <c r="T924" s="229"/>
      <c r="U924" s="229"/>
      <c r="V924" s="124"/>
      <c r="W924" s="124"/>
      <c r="X924" s="124"/>
      <c r="Y924" s="124"/>
      <c r="Z924" s="124"/>
      <c r="AA924" s="124"/>
      <c r="AB924" s="124"/>
      <c r="AC924" s="280"/>
      <c r="AD924" s="280"/>
      <c r="AE924" s="124"/>
      <c r="AF924" s="124"/>
      <c r="AG924" s="375"/>
      <c r="AI924" s="124">
        <v>7</v>
      </c>
      <c r="AJ924" s="373"/>
      <c r="AK924" s="229"/>
      <c r="AL924" s="229"/>
      <c r="AM924" s="227"/>
      <c r="AN924" s="227"/>
      <c r="AO924" s="227"/>
      <c r="AP924" s="227"/>
      <c r="AQ924" s="227"/>
      <c r="AR924" s="124"/>
      <c r="AS924" s="124"/>
      <c r="AT924" s="124"/>
      <c r="AU924" s="124"/>
      <c r="AV924" s="375"/>
      <c r="AX924" s="295"/>
      <c r="AY924" s="454"/>
      <c r="AZ924" s="306"/>
      <c r="BA924" s="306"/>
      <c r="BB924" s="295"/>
      <c r="BC924" s="295"/>
      <c r="BD924" s="295"/>
      <c r="BE924" s="295"/>
      <c r="BF924" s="295"/>
      <c r="BG924" s="310"/>
      <c r="BH924" s="310"/>
      <c r="BI924" s="295"/>
      <c r="BJ924" s="295"/>
      <c r="BK924" s="457"/>
      <c r="BL924" s="295"/>
      <c r="BM924" s="295"/>
      <c r="BN924" s="454"/>
      <c r="BO924" s="306"/>
      <c r="BP924" s="306"/>
      <c r="BQ924" s="295"/>
      <c r="BR924" s="295"/>
      <c r="BS924" s="295"/>
      <c r="BT924" s="295"/>
      <c r="BU924" s="295"/>
      <c r="BV924" s="295"/>
      <c r="BW924" s="295"/>
      <c r="BX924" s="295"/>
      <c r="BY924" s="295"/>
      <c r="BZ924" s="454"/>
      <c r="CA924" s="295"/>
      <c r="CB924" s="295"/>
      <c r="CC924" s="454"/>
      <c r="CD924" s="295"/>
      <c r="CE924" s="295"/>
      <c r="CF924" s="295"/>
      <c r="CG924" s="295"/>
      <c r="CH924" s="295"/>
      <c r="CI924" s="295"/>
      <c r="CJ924" s="295"/>
      <c r="CK924" s="295"/>
      <c r="CL924" s="295"/>
      <c r="CM924" s="295"/>
      <c r="CN924" s="295"/>
      <c r="CO924" s="454"/>
    </row>
    <row r="925" spans="1:93" ht="15" hidden="1" customHeight="1">
      <c r="A925" s="124">
        <v>8</v>
      </c>
      <c r="B925" s="368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375"/>
      <c r="Q925" s="72"/>
      <c r="R925" s="124">
        <v>8</v>
      </c>
      <c r="S925" s="373"/>
      <c r="T925" s="229"/>
      <c r="U925" s="229"/>
      <c r="V925" s="124"/>
      <c r="W925" s="124"/>
      <c r="X925" s="124"/>
      <c r="Y925" s="124"/>
      <c r="Z925" s="124"/>
      <c r="AA925" s="124"/>
      <c r="AB925" s="124"/>
      <c r="AC925" s="280"/>
      <c r="AD925" s="280"/>
      <c r="AE925" s="124"/>
      <c r="AF925" s="124"/>
      <c r="AG925" s="375"/>
      <c r="AI925" s="124">
        <v>8</v>
      </c>
      <c r="AJ925" s="373"/>
      <c r="AK925" s="229"/>
      <c r="AL925" s="229"/>
      <c r="AM925" s="227"/>
      <c r="AN925" s="227"/>
      <c r="AO925" s="227"/>
      <c r="AP925" s="227"/>
      <c r="AQ925" s="227"/>
      <c r="AR925" s="124"/>
      <c r="AS925" s="124"/>
      <c r="AT925" s="124"/>
      <c r="AU925" s="124"/>
      <c r="AV925" s="375"/>
      <c r="AX925" s="295"/>
      <c r="AY925" s="454"/>
      <c r="AZ925" s="306"/>
      <c r="BA925" s="306"/>
      <c r="BB925" s="295"/>
      <c r="BC925" s="295"/>
      <c r="BD925" s="306"/>
      <c r="BE925" s="306"/>
      <c r="BF925" s="295"/>
      <c r="BG925" s="310"/>
      <c r="BH925" s="310"/>
      <c r="BI925" s="295"/>
      <c r="BJ925" s="295"/>
      <c r="BK925" s="457"/>
      <c r="BL925" s="295"/>
      <c r="BM925" s="295"/>
      <c r="BN925" s="454"/>
      <c r="BO925" s="295"/>
      <c r="BP925" s="295"/>
      <c r="BQ925" s="295"/>
      <c r="BR925" s="295"/>
      <c r="BS925" s="295"/>
      <c r="BT925" s="295"/>
      <c r="BU925" s="295"/>
      <c r="BV925" s="295"/>
      <c r="BW925" s="295"/>
      <c r="BX925" s="295"/>
      <c r="BY925" s="295"/>
      <c r="BZ925" s="454"/>
      <c r="CA925" s="295"/>
      <c r="CB925" s="295"/>
      <c r="CC925" s="454"/>
      <c r="CD925" s="295"/>
      <c r="CE925" s="295"/>
      <c r="CF925" s="295"/>
      <c r="CG925" s="295"/>
      <c r="CH925" s="295"/>
      <c r="CI925" s="295"/>
      <c r="CJ925" s="295"/>
      <c r="CK925" s="295"/>
      <c r="CL925" s="295"/>
      <c r="CM925" s="295"/>
      <c r="CN925" s="295"/>
      <c r="CO925" s="454"/>
    </row>
    <row r="926" spans="1:93" ht="15" hidden="1" customHeight="1">
      <c r="A926" s="124">
        <v>9</v>
      </c>
      <c r="B926" s="368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375"/>
      <c r="Q926" s="72"/>
      <c r="R926" s="124">
        <v>9</v>
      </c>
      <c r="S926" s="373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280"/>
      <c r="AD926" s="280"/>
      <c r="AE926" s="124"/>
      <c r="AF926" s="124"/>
      <c r="AG926" s="375"/>
      <c r="AI926" s="124">
        <v>9</v>
      </c>
      <c r="AJ926" s="373"/>
      <c r="AK926" s="229"/>
      <c r="AL926" s="229"/>
      <c r="AM926" s="227"/>
      <c r="AN926" s="227"/>
      <c r="AO926" s="227"/>
      <c r="AP926" s="227"/>
      <c r="AQ926" s="227"/>
      <c r="AR926" s="124"/>
      <c r="AS926" s="124"/>
      <c r="AT926" s="124"/>
      <c r="AU926" s="124"/>
      <c r="AV926" s="375"/>
      <c r="AX926" s="295"/>
      <c r="AY926" s="454"/>
      <c r="AZ926" s="295"/>
      <c r="BA926" s="295"/>
      <c r="BB926" s="295"/>
      <c r="BC926" s="295"/>
      <c r="BD926" s="295"/>
      <c r="BE926" s="295"/>
      <c r="BF926" s="295"/>
      <c r="BG926" s="310"/>
      <c r="BH926" s="310"/>
      <c r="BI926" s="295"/>
      <c r="BJ926" s="295"/>
      <c r="BK926" s="457"/>
      <c r="BL926" s="295"/>
      <c r="BM926" s="295"/>
      <c r="BN926" s="454"/>
      <c r="BO926" s="295"/>
      <c r="BP926" s="295"/>
      <c r="BQ926" s="295"/>
      <c r="BR926" s="295"/>
      <c r="BS926" s="295"/>
      <c r="BT926" s="295"/>
      <c r="BU926" s="295"/>
      <c r="BV926" s="295"/>
      <c r="BW926" s="295"/>
      <c r="BX926" s="295"/>
      <c r="BY926" s="295"/>
      <c r="BZ926" s="454"/>
      <c r="CA926" s="295"/>
      <c r="CB926" s="295"/>
      <c r="CC926" s="454"/>
      <c r="CD926" s="295"/>
      <c r="CE926" s="295"/>
      <c r="CF926" s="295"/>
      <c r="CG926" s="295"/>
      <c r="CH926" s="295"/>
      <c r="CI926" s="295"/>
      <c r="CJ926" s="295"/>
      <c r="CK926" s="295"/>
      <c r="CL926" s="295"/>
      <c r="CM926" s="295"/>
      <c r="CN926" s="295"/>
      <c r="CO926" s="454"/>
    </row>
    <row r="927" spans="1:93" ht="15" hidden="1" customHeight="1">
      <c r="A927" s="124">
        <v>10</v>
      </c>
      <c r="B927" s="368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375"/>
      <c r="Q927" s="72"/>
      <c r="R927" s="124">
        <v>10</v>
      </c>
      <c r="S927" s="373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280"/>
      <c r="AD927" s="280"/>
      <c r="AE927" s="124"/>
      <c r="AF927" s="124"/>
      <c r="AG927" s="375"/>
      <c r="AI927" s="124">
        <v>10</v>
      </c>
      <c r="AJ927" s="373"/>
      <c r="AK927" s="124"/>
      <c r="AL927" s="229"/>
      <c r="AM927" s="227"/>
      <c r="AN927" s="227"/>
      <c r="AO927" s="227"/>
      <c r="AP927" s="227"/>
      <c r="AQ927" s="227"/>
      <c r="AR927" s="124"/>
      <c r="AS927" s="124"/>
      <c r="AT927" s="124"/>
      <c r="AU927" s="124"/>
      <c r="AV927" s="375"/>
      <c r="AX927" s="295"/>
      <c r="AY927" s="454"/>
      <c r="AZ927" s="295"/>
      <c r="BA927" s="295"/>
      <c r="BB927" s="295"/>
      <c r="BC927" s="295"/>
      <c r="BD927" s="295"/>
      <c r="BE927" s="295"/>
      <c r="BF927" s="295"/>
      <c r="BG927" s="310"/>
      <c r="BH927" s="310"/>
      <c r="BI927" s="295"/>
      <c r="BJ927" s="295"/>
      <c r="BK927" s="457"/>
      <c r="BL927" s="295"/>
      <c r="BM927" s="295"/>
      <c r="BN927" s="454"/>
      <c r="BO927" s="295"/>
      <c r="BP927" s="295"/>
      <c r="BQ927" s="295"/>
      <c r="BR927" s="295"/>
      <c r="BS927" s="295"/>
      <c r="BT927" s="295"/>
      <c r="BU927" s="295"/>
      <c r="BV927" s="295"/>
      <c r="BW927" s="295"/>
      <c r="BX927" s="295"/>
      <c r="BY927" s="295"/>
      <c r="BZ927" s="454"/>
      <c r="CA927" s="295"/>
      <c r="CB927" s="295"/>
      <c r="CC927" s="454"/>
      <c r="CD927" s="295"/>
      <c r="CE927" s="295"/>
      <c r="CF927" s="295"/>
      <c r="CG927" s="295"/>
      <c r="CH927" s="295"/>
      <c r="CI927" s="295"/>
      <c r="CJ927" s="295"/>
      <c r="CK927" s="295"/>
      <c r="CL927" s="295"/>
      <c r="CM927" s="295"/>
      <c r="CN927" s="295"/>
      <c r="CO927" s="454"/>
    </row>
    <row r="928" spans="1:93" ht="15" hidden="1" customHeight="1">
      <c r="A928" s="124">
        <v>11</v>
      </c>
      <c r="B928" s="368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375"/>
      <c r="Q928" s="72"/>
      <c r="R928" s="124">
        <v>11</v>
      </c>
      <c r="S928" s="373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280"/>
      <c r="AD928" s="280"/>
      <c r="AE928" s="124"/>
      <c r="AF928" s="124"/>
      <c r="AG928" s="375"/>
      <c r="AI928" s="124">
        <v>11</v>
      </c>
      <c r="AJ928" s="373"/>
      <c r="AK928" s="233"/>
      <c r="AL928" s="233"/>
      <c r="AM928" s="227"/>
      <c r="AN928" s="227"/>
      <c r="AO928" s="227"/>
      <c r="AP928" s="227"/>
      <c r="AQ928" s="227"/>
      <c r="AR928" s="124"/>
      <c r="AS928" s="124"/>
      <c r="AT928" s="124"/>
      <c r="AU928" s="124"/>
      <c r="AV928" s="375"/>
      <c r="AX928" s="295"/>
      <c r="AY928" s="454"/>
      <c r="AZ928" s="295"/>
      <c r="BA928" s="295"/>
      <c r="BB928" s="295"/>
      <c r="BC928" s="295"/>
      <c r="BD928" s="295"/>
      <c r="BE928" s="295"/>
      <c r="BF928" s="295"/>
      <c r="BG928" s="310"/>
      <c r="BH928" s="310"/>
      <c r="BI928" s="295"/>
      <c r="BJ928" s="295"/>
      <c r="BK928" s="457"/>
      <c r="BL928" s="295"/>
      <c r="BM928" s="295"/>
      <c r="BN928" s="454"/>
      <c r="BO928" s="295"/>
      <c r="BP928" s="295"/>
      <c r="BQ928" s="295"/>
      <c r="BR928" s="295"/>
      <c r="BS928" s="295"/>
      <c r="BT928" s="295"/>
      <c r="BU928" s="295"/>
      <c r="BV928" s="295"/>
      <c r="BW928" s="295"/>
      <c r="BX928" s="295"/>
      <c r="BY928" s="295"/>
      <c r="BZ928" s="454"/>
      <c r="CA928" s="295"/>
      <c r="CB928" s="295"/>
      <c r="CC928" s="454"/>
      <c r="CD928" s="295"/>
      <c r="CE928" s="295"/>
      <c r="CF928" s="295"/>
      <c r="CG928" s="295"/>
      <c r="CH928" s="295"/>
      <c r="CI928" s="295"/>
      <c r="CJ928" s="295"/>
      <c r="CK928" s="295"/>
      <c r="CL928" s="295"/>
      <c r="CM928" s="295"/>
      <c r="CN928" s="295"/>
      <c r="CO928" s="454"/>
    </row>
    <row r="929" spans="1:93" ht="15" hidden="1" customHeight="1">
      <c r="A929" s="124">
        <v>12</v>
      </c>
      <c r="B929" s="368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375"/>
      <c r="Q929" s="72"/>
      <c r="R929" s="124">
        <v>12</v>
      </c>
      <c r="S929" s="373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280"/>
      <c r="AD929" s="280"/>
      <c r="AE929" s="124"/>
      <c r="AF929" s="124"/>
      <c r="AG929" s="375"/>
      <c r="AI929" s="124">
        <v>12</v>
      </c>
      <c r="AJ929" s="373"/>
      <c r="AK929" s="124"/>
      <c r="AL929" s="124"/>
      <c r="AM929" s="227"/>
      <c r="AN929" s="227"/>
      <c r="AO929" s="227"/>
      <c r="AP929" s="227"/>
      <c r="AQ929" s="227"/>
      <c r="AR929" s="124"/>
      <c r="AS929" s="124"/>
      <c r="AT929" s="124"/>
      <c r="AU929" s="124"/>
      <c r="AV929" s="375"/>
      <c r="AX929" s="295"/>
      <c r="AY929" s="454"/>
      <c r="AZ929" s="295"/>
      <c r="BA929" s="295"/>
      <c r="BB929" s="295"/>
      <c r="BC929" s="295"/>
      <c r="BD929" s="295"/>
      <c r="BE929" s="295"/>
      <c r="BF929" s="295"/>
      <c r="BG929" s="310"/>
      <c r="BH929" s="310"/>
      <c r="BI929" s="295"/>
      <c r="BJ929" s="295"/>
      <c r="BK929" s="457"/>
      <c r="BL929" s="295"/>
      <c r="BM929" s="295"/>
      <c r="BN929" s="454"/>
      <c r="BO929" s="295"/>
      <c r="BP929" s="295"/>
      <c r="BQ929" s="295"/>
      <c r="BR929" s="295"/>
      <c r="BS929" s="295"/>
      <c r="BT929" s="295"/>
      <c r="BU929" s="295"/>
      <c r="BV929" s="295"/>
      <c r="BW929" s="295"/>
      <c r="BX929" s="295"/>
      <c r="BY929" s="295"/>
      <c r="BZ929" s="454"/>
      <c r="CA929" s="295"/>
      <c r="CB929" s="295"/>
      <c r="CC929" s="454"/>
      <c r="CD929" s="295"/>
      <c r="CE929" s="295"/>
      <c r="CF929" s="295"/>
      <c r="CG929" s="295"/>
      <c r="CH929" s="295"/>
      <c r="CI929" s="295"/>
      <c r="CJ929" s="295"/>
      <c r="CK929" s="295"/>
      <c r="CL929" s="295"/>
      <c r="CM929" s="295"/>
      <c r="CN929" s="295"/>
      <c r="CO929" s="454"/>
    </row>
    <row r="930" spans="1:93" ht="15" hidden="1" customHeight="1">
      <c r="A930" s="124">
        <v>13</v>
      </c>
      <c r="B930" s="368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375"/>
      <c r="Q930" s="72"/>
      <c r="R930" s="124">
        <v>13</v>
      </c>
      <c r="S930" s="373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280"/>
      <c r="AD930" s="280"/>
      <c r="AE930" s="124"/>
      <c r="AF930" s="124"/>
      <c r="AG930" s="375"/>
      <c r="AI930" s="124">
        <v>13</v>
      </c>
      <c r="AJ930" s="373"/>
      <c r="AK930" s="124"/>
      <c r="AL930" s="124"/>
      <c r="AM930" s="227"/>
      <c r="AN930" s="227"/>
      <c r="AO930" s="227"/>
      <c r="AP930" s="227"/>
      <c r="AQ930" s="227"/>
      <c r="AR930" s="124"/>
      <c r="AS930" s="124"/>
      <c r="AT930" s="124"/>
      <c r="AU930" s="124"/>
      <c r="AV930" s="375"/>
      <c r="AX930" s="295"/>
      <c r="AY930" s="454"/>
      <c r="AZ930" s="295"/>
      <c r="BA930" s="295"/>
      <c r="BB930" s="295"/>
      <c r="BC930" s="295"/>
      <c r="BD930" s="295"/>
      <c r="BE930" s="295"/>
      <c r="BF930" s="295"/>
      <c r="BG930" s="310"/>
      <c r="BH930" s="310"/>
      <c r="BI930" s="295"/>
      <c r="BJ930" s="295"/>
      <c r="BK930" s="457"/>
      <c r="BL930" s="295"/>
      <c r="BM930" s="295"/>
      <c r="BN930" s="454"/>
      <c r="BO930" s="295"/>
      <c r="BP930" s="295"/>
      <c r="BQ930" s="295"/>
      <c r="BR930" s="295"/>
      <c r="BS930" s="295"/>
      <c r="BT930" s="295"/>
      <c r="BU930" s="295"/>
      <c r="BV930" s="295"/>
      <c r="BW930" s="295"/>
      <c r="BX930" s="295"/>
      <c r="BY930" s="295"/>
      <c r="BZ930" s="454"/>
      <c r="CA930" s="295"/>
      <c r="CB930" s="295"/>
      <c r="CC930" s="454"/>
      <c r="CD930" s="295"/>
      <c r="CE930" s="295"/>
      <c r="CF930" s="295"/>
      <c r="CG930" s="295"/>
      <c r="CH930" s="295"/>
      <c r="CI930" s="295"/>
      <c r="CJ930" s="295"/>
      <c r="CK930" s="295"/>
      <c r="CL930" s="295"/>
      <c r="CM930" s="295"/>
      <c r="CN930" s="295"/>
      <c r="CO930" s="454"/>
    </row>
    <row r="931" spans="1:93" ht="15" hidden="1" customHeight="1">
      <c r="A931" s="124">
        <v>14</v>
      </c>
      <c r="B931" s="368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375"/>
      <c r="Q931" s="72"/>
      <c r="R931" s="124">
        <v>14</v>
      </c>
      <c r="S931" s="373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280"/>
      <c r="AD931" s="280"/>
      <c r="AE931" s="124"/>
      <c r="AF931" s="124"/>
      <c r="AG931" s="375"/>
      <c r="AI931" s="124">
        <v>14</v>
      </c>
      <c r="AJ931" s="373"/>
      <c r="AK931" s="124"/>
      <c r="AL931" s="124"/>
      <c r="AM931" s="227"/>
      <c r="AN931" s="227"/>
      <c r="AO931" s="227"/>
      <c r="AP931" s="227"/>
      <c r="AQ931" s="227"/>
      <c r="AR931" s="124"/>
      <c r="AS931" s="124"/>
      <c r="AT931" s="124"/>
      <c r="AU931" s="124"/>
      <c r="AV931" s="375"/>
      <c r="AX931" s="295"/>
      <c r="AY931" s="454"/>
      <c r="AZ931" s="295"/>
      <c r="BA931" s="295"/>
      <c r="BB931" s="295"/>
      <c r="BC931" s="295"/>
      <c r="BD931" s="295"/>
      <c r="BE931" s="295"/>
      <c r="BF931" s="295"/>
      <c r="BG931" s="310"/>
      <c r="BH931" s="310"/>
      <c r="BI931" s="295"/>
      <c r="BJ931" s="295"/>
      <c r="BK931" s="457"/>
      <c r="BL931" s="295"/>
      <c r="BM931" s="295"/>
      <c r="BN931" s="454"/>
      <c r="BO931" s="295"/>
      <c r="BP931" s="295"/>
      <c r="BQ931" s="295"/>
      <c r="BR931" s="295"/>
      <c r="BS931" s="295"/>
      <c r="BT931" s="295"/>
      <c r="BU931" s="295"/>
      <c r="BV931" s="295"/>
      <c r="BW931" s="295"/>
      <c r="BX931" s="295"/>
      <c r="BY931" s="295"/>
      <c r="BZ931" s="454"/>
      <c r="CA931" s="295"/>
      <c r="CB931" s="295"/>
      <c r="CC931" s="454"/>
      <c r="CD931" s="295"/>
      <c r="CE931" s="295"/>
      <c r="CF931" s="295"/>
      <c r="CG931" s="295"/>
      <c r="CH931" s="295"/>
      <c r="CI931" s="295"/>
      <c r="CJ931" s="295"/>
      <c r="CK931" s="295"/>
      <c r="CL931" s="295"/>
      <c r="CM931" s="295"/>
      <c r="CN931" s="295"/>
      <c r="CO931" s="454"/>
    </row>
    <row r="932" spans="1:93" ht="15" hidden="1" customHeight="1">
      <c r="A932" s="124">
        <v>15</v>
      </c>
      <c r="B932" s="368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376"/>
      <c r="Q932" s="72"/>
      <c r="R932" s="124">
        <v>15</v>
      </c>
      <c r="S932" s="373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280"/>
      <c r="AD932" s="280"/>
      <c r="AE932" s="124"/>
      <c r="AF932" s="124"/>
      <c r="AG932" s="376"/>
      <c r="AI932" s="124">
        <v>15</v>
      </c>
      <c r="AJ932" s="373"/>
      <c r="AK932" s="124"/>
      <c r="AL932" s="124"/>
      <c r="AM932" s="227"/>
      <c r="AN932" s="227"/>
      <c r="AO932" s="227"/>
      <c r="AP932" s="227"/>
      <c r="AQ932" s="227"/>
      <c r="AR932" s="124"/>
      <c r="AS932" s="124"/>
      <c r="AT932" s="124"/>
      <c r="AU932" s="124"/>
      <c r="AV932" s="376"/>
      <c r="AX932" s="295"/>
      <c r="AY932" s="454"/>
      <c r="AZ932" s="295"/>
      <c r="BA932" s="295"/>
      <c r="BB932" s="295"/>
      <c r="BC932" s="295"/>
      <c r="BD932" s="295"/>
      <c r="BE932" s="295"/>
      <c r="BF932" s="295"/>
      <c r="BG932" s="310"/>
      <c r="BH932" s="310"/>
      <c r="BI932" s="295"/>
      <c r="BJ932" s="295"/>
      <c r="BK932" s="457"/>
      <c r="BL932" s="295"/>
      <c r="BM932" s="295"/>
      <c r="BN932" s="454"/>
      <c r="BO932" s="295"/>
      <c r="BP932" s="295"/>
      <c r="BQ932" s="295"/>
      <c r="BR932" s="295"/>
      <c r="BS932" s="295"/>
      <c r="BT932" s="295"/>
      <c r="BU932" s="295"/>
      <c r="BV932" s="295"/>
      <c r="BW932" s="295"/>
      <c r="BX932" s="295"/>
      <c r="BY932" s="295"/>
      <c r="BZ932" s="454"/>
      <c r="CA932" s="295"/>
      <c r="CB932" s="295"/>
      <c r="CC932" s="454"/>
      <c r="CD932" s="295"/>
      <c r="CE932" s="295"/>
      <c r="CF932" s="295"/>
      <c r="CG932" s="295"/>
      <c r="CH932" s="295"/>
      <c r="CI932" s="295"/>
      <c r="CJ932" s="295"/>
      <c r="CK932" s="295"/>
      <c r="CL932" s="295"/>
      <c r="CM932" s="295"/>
      <c r="CN932" s="295"/>
      <c r="CO932" s="454"/>
    </row>
    <row r="933" spans="1:93" ht="15.75" hidden="1">
      <c r="A933" s="363" t="s">
        <v>1381</v>
      </c>
      <c r="B933" s="363"/>
      <c r="C933" s="124"/>
      <c r="D933" s="124"/>
      <c r="E933" s="220">
        <f>SUM(E918:E932)</f>
        <v>375</v>
      </c>
      <c r="F933" s="220">
        <f>SUM(F918:F932)</f>
        <v>234</v>
      </c>
      <c r="G933" s="220">
        <f>SUM(G918:G932)</f>
        <v>0</v>
      </c>
      <c r="H933" s="220">
        <f>SUM(H918:H932)</f>
        <v>0</v>
      </c>
      <c r="I933" s="124"/>
      <c r="J933" s="124">
        <f>SUM(J918:J932)</f>
        <v>0</v>
      </c>
      <c r="K933" s="124">
        <f>SUM(K918:K932)</f>
        <v>0</v>
      </c>
      <c r="L933" s="225">
        <f>IF(F933=0,0,(F933/E933*100))</f>
        <v>62.4</v>
      </c>
      <c r="M933" s="225">
        <f>IF(K933=0,0,(K933/J933*100))</f>
        <v>0</v>
      </c>
      <c r="N933" s="124"/>
      <c r="O933" s="124"/>
      <c r="P933" s="124"/>
      <c r="Q933" s="72"/>
      <c r="R933" s="363" t="s">
        <v>1381</v>
      </c>
      <c r="S933" s="363"/>
      <c r="T933" s="220"/>
      <c r="U933" s="220"/>
      <c r="V933" s="220">
        <f>SUM(V918:V932)</f>
        <v>375</v>
      </c>
      <c r="W933" s="220">
        <f>SUM(W918:W932)</f>
        <v>375</v>
      </c>
      <c r="X933" s="220">
        <f>SUM(X918:X932)</f>
        <v>0</v>
      </c>
      <c r="Y933" s="220">
        <f>SUM(Y918:Y932)</f>
        <v>0</v>
      </c>
      <c r="Z933" s="220"/>
      <c r="AA933" s="220">
        <f>SUM(AA918:AA932)</f>
        <v>0</v>
      </c>
      <c r="AB933" s="220">
        <f>SUM(AB918:AB932)</f>
        <v>0</v>
      </c>
      <c r="AC933" s="281">
        <f>IF(W933=0,0,(W933/V933*100))</f>
        <v>100</v>
      </c>
      <c r="AD933" s="281">
        <f>IF(AB933=0,0,(AB933/AA933*100))</f>
        <v>0</v>
      </c>
      <c r="AE933" s="124"/>
      <c r="AF933" s="124"/>
      <c r="AG933" s="124"/>
      <c r="AI933" s="377" t="s">
        <v>1381</v>
      </c>
      <c r="AJ933" s="377"/>
      <c r="AK933" s="124"/>
      <c r="AL933" s="124"/>
      <c r="AM933" s="227">
        <f>SUM(AM918:AM932)</f>
        <v>130</v>
      </c>
      <c r="AN933" s="227">
        <f>SUM(AN918:AN932)</f>
        <v>149</v>
      </c>
      <c r="AO933" s="227"/>
      <c r="AP933" s="227">
        <f>SUM(AP918:AP932)</f>
        <v>0</v>
      </c>
      <c r="AQ933" s="227">
        <f>SUM(AQ918:AQ932)</f>
        <v>0</v>
      </c>
      <c r="AR933" s="225">
        <f>IF(AN933=0,0,(AN933/AM933*100))</f>
        <v>114.61538461538461</v>
      </c>
      <c r="AS933" s="225">
        <f>IF(AQ933=0,0,(AQ933/AP933*100))</f>
        <v>0</v>
      </c>
      <c r="AT933" s="124"/>
      <c r="AU933" s="124"/>
      <c r="AV933" s="124"/>
      <c r="AX933" s="455"/>
      <c r="AY933" s="455"/>
      <c r="AZ933" s="295"/>
      <c r="BA933" s="295"/>
      <c r="BB933" s="295"/>
      <c r="BC933" s="295"/>
      <c r="BD933" s="295"/>
      <c r="BE933" s="295"/>
      <c r="BF933" s="295"/>
      <c r="BG933" s="308"/>
      <c r="BH933" s="308"/>
      <c r="BI933" s="295"/>
      <c r="BJ933" s="295"/>
      <c r="BK933" s="295"/>
      <c r="BL933" s="295"/>
      <c r="BM933" s="455"/>
      <c r="BN933" s="455"/>
      <c r="BO933" s="295"/>
      <c r="BP933" s="295"/>
      <c r="BQ933" s="295"/>
      <c r="BR933" s="295"/>
      <c r="BS933" s="295"/>
      <c r="BT933" s="295"/>
      <c r="BU933" s="295"/>
      <c r="BV933" s="309"/>
      <c r="BW933" s="309"/>
      <c r="BX933" s="295"/>
      <c r="BY933" s="295"/>
      <c r="BZ933" s="295"/>
      <c r="CA933" s="295"/>
      <c r="CB933" s="455"/>
      <c r="CC933" s="455"/>
      <c r="CD933" s="295"/>
      <c r="CE933" s="295"/>
      <c r="CF933" s="295"/>
      <c r="CG933" s="295"/>
      <c r="CH933" s="295"/>
      <c r="CI933" s="295"/>
      <c r="CJ933" s="295"/>
      <c r="CK933" s="309"/>
      <c r="CL933" s="309"/>
      <c r="CM933" s="295"/>
      <c r="CN933" s="295"/>
      <c r="CO933" s="295"/>
    </row>
    <row r="934" spans="1:93" hidden="1">
      <c r="A934" s="124">
        <v>1</v>
      </c>
      <c r="B934" s="368" t="s">
        <v>1392</v>
      </c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374"/>
      <c r="Q934" s="72"/>
      <c r="R934" s="124">
        <v>1</v>
      </c>
      <c r="S934" s="373" t="s">
        <v>1392</v>
      </c>
      <c r="T934" s="124"/>
      <c r="U934" s="124"/>
      <c r="V934" s="124"/>
      <c r="W934" s="124"/>
      <c r="X934" s="124"/>
      <c r="Y934" s="124"/>
      <c r="Z934" s="124"/>
      <c r="AA934" s="124"/>
      <c r="AB934" s="124"/>
      <c r="AC934" s="280"/>
      <c r="AD934" s="280"/>
      <c r="AE934" s="124"/>
      <c r="AF934" s="124"/>
      <c r="AG934" s="374"/>
      <c r="AI934" s="124">
        <v>1</v>
      </c>
      <c r="AJ934" s="373" t="s">
        <v>1392</v>
      </c>
      <c r="AK934" s="124"/>
      <c r="AL934" s="124"/>
      <c r="AM934" s="227"/>
      <c r="AN934" s="227"/>
      <c r="AO934" s="227"/>
      <c r="AP934" s="227"/>
      <c r="AQ934" s="227"/>
      <c r="AR934" s="124"/>
      <c r="AS934" s="124"/>
      <c r="AT934" s="124"/>
      <c r="AU934" s="124"/>
      <c r="AV934" s="377"/>
      <c r="AX934" s="295"/>
      <c r="AY934" s="454"/>
      <c r="AZ934" s="295"/>
      <c r="BA934" s="295"/>
      <c r="BB934" s="295"/>
      <c r="BC934" s="295"/>
      <c r="BD934" s="295"/>
      <c r="BE934" s="295"/>
      <c r="BF934" s="295"/>
      <c r="BG934" s="310"/>
      <c r="BH934" s="310"/>
      <c r="BI934" s="295"/>
      <c r="BJ934" s="295"/>
      <c r="BK934" s="454"/>
      <c r="BL934" s="295"/>
      <c r="BM934" s="295"/>
      <c r="BN934" s="454"/>
      <c r="BO934" s="295"/>
      <c r="BP934" s="306"/>
      <c r="BQ934" s="295"/>
      <c r="BR934" s="295"/>
      <c r="BS934" s="295"/>
      <c r="BT934" s="295"/>
      <c r="BU934" s="295"/>
      <c r="BV934" s="295"/>
      <c r="BW934" s="295"/>
      <c r="BX934" s="295"/>
      <c r="BY934" s="295"/>
      <c r="BZ934" s="456"/>
      <c r="CA934" s="295"/>
      <c r="CB934" s="295"/>
      <c r="CC934" s="454"/>
      <c r="CD934" s="295"/>
      <c r="CE934" s="295"/>
      <c r="CF934" s="295"/>
      <c r="CG934" s="295"/>
      <c r="CH934" s="295"/>
      <c r="CI934" s="295"/>
      <c r="CJ934" s="295"/>
      <c r="CK934" s="295"/>
      <c r="CL934" s="295"/>
      <c r="CM934" s="295"/>
      <c r="CN934" s="295"/>
      <c r="CO934" s="456"/>
    </row>
    <row r="935" spans="1:93" hidden="1">
      <c r="A935" s="124">
        <v>2</v>
      </c>
      <c r="B935" s="368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375"/>
      <c r="Q935" s="72"/>
      <c r="R935" s="124">
        <v>2</v>
      </c>
      <c r="S935" s="373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280"/>
      <c r="AD935" s="280"/>
      <c r="AE935" s="124"/>
      <c r="AF935" s="124"/>
      <c r="AG935" s="375"/>
      <c r="AI935" s="124">
        <v>2</v>
      </c>
      <c r="AJ935" s="373"/>
      <c r="AK935" s="124"/>
      <c r="AL935" s="124"/>
      <c r="AM935" s="227"/>
      <c r="AN935" s="227"/>
      <c r="AO935" s="227"/>
      <c r="AP935" s="227"/>
      <c r="AQ935" s="227"/>
      <c r="AR935" s="124"/>
      <c r="AS935" s="124"/>
      <c r="AT935" s="124"/>
      <c r="AU935" s="124"/>
      <c r="AV935" s="377"/>
      <c r="AX935" s="295"/>
      <c r="AY935" s="454"/>
      <c r="AZ935" s="295"/>
      <c r="BA935" s="295"/>
      <c r="BB935" s="295"/>
      <c r="BC935" s="295"/>
      <c r="BD935" s="295"/>
      <c r="BE935" s="295"/>
      <c r="BF935" s="295"/>
      <c r="BG935" s="310"/>
      <c r="BH935" s="310"/>
      <c r="BI935" s="295"/>
      <c r="BJ935" s="295"/>
      <c r="BK935" s="454"/>
      <c r="BL935" s="295"/>
      <c r="BM935" s="295"/>
      <c r="BN935" s="454"/>
      <c r="BO935" s="295"/>
      <c r="BP935" s="295"/>
      <c r="BQ935" s="295"/>
      <c r="BR935" s="295"/>
      <c r="BS935" s="295"/>
      <c r="BT935" s="295"/>
      <c r="BU935" s="295"/>
      <c r="BV935" s="295"/>
      <c r="BW935" s="295"/>
      <c r="BX935" s="295"/>
      <c r="BY935" s="295"/>
      <c r="BZ935" s="456"/>
      <c r="CA935" s="295"/>
      <c r="CB935" s="295"/>
      <c r="CC935" s="454"/>
      <c r="CD935" s="295"/>
      <c r="CE935" s="295"/>
      <c r="CF935" s="295"/>
      <c r="CG935" s="295"/>
      <c r="CH935" s="295"/>
      <c r="CI935" s="295"/>
      <c r="CJ935" s="295"/>
      <c r="CK935" s="295"/>
      <c r="CL935" s="295"/>
      <c r="CM935" s="295"/>
      <c r="CN935" s="295"/>
      <c r="CO935" s="456"/>
    </row>
    <row r="936" spans="1:93" hidden="1">
      <c r="A936" s="124">
        <v>3</v>
      </c>
      <c r="B936" s="368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375"/>
      <c r="Q936" s="72"/>
      <c r="R936" s="124">
        <v>3</v>
      </c>
      <c r="S936" s="373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280"/>
      <c r="AD936" s="280"/>
      <c r="AE936" s="124"/>
      <c r="AF936" s="124"/>
      <c r="AG936" s="375"/>
      <c r="AI936" s="124">
        <v>3</v>
      </c>
      <c r="AJ936" s="373"/>
      <c r="AK936" s="124"/>
      <c r="AL936" s="124"/>
      <c r="AM936" s="227"/>
      <c r="AN936" s="227"/>
      <c r="AO936" s="227"/>
      <c r="AP936" s="227"/>
      <c r="AQ936" s="227"/>
      <c r="AR936" s="124"/>
      <c r="AS936" s="124"/>
      <c r="AT936" s="124"/>
      <c r="AU936" s="124"/>
      <c r="AV936" s="377"/>
      <c r="AX936" s="295"/>
      <c r="AY936" s="454"/>
      <c r="AZ936" s="295"/>
      <c r="BA936" s="295"/>
      <c r="BB936" s="295"/>
      <c r="BC936" s="295"/>
      <c r="BD936" s="295"/>
      <c r="BE936" s="295"/>
      <c r="BF936" s="295"/>
      <c r="BG936" s="310"/>
      <c r="BH936" s="310"/>
      <c r="BI936" s="295"/>
      <c r="BJ936" s="295"/>
      <c r="BK936" s="454"/>
      <c r="BL936" s="295"/>
      <c r="BM936" s="295"/>
      <c r="BN936" s="454"/>
      <c r="BO936" s="295"/>
      <c r="BP936" s="295"/>
      <c r="BQ936" s="295"/>
      <c r="BR936" s="295"/>
      <c r="BS936" s="295"/>
      <c r="BT936" s="295"/>
      <c r="BU936" s="295"/>
      <c r="BV936" s="295"/>
      <c r="BW936" s="295"/>
      <c r="BX936" s="295"/>
      <c r="BY936" s="295"/>
      <c r="BZ936" s="456"/>
      <c r="CA936" s="295"/>
      <c r="CB936" s="295"/>
      <c r="CC936" s="454"/>
      <c r="CD936" s="295"/>
      <c r="CE936" s="295"/>
      <c r="CF936" s="295"/>
      <c r="CG936" s="295"/>
      <c r="CH936" s="295"/>
      <c r="CI936" s="295"/>
      <c r="CJ936" s="295"/>
      <c r="CK936" s="295"/>
      <c r="CL936" s="295"/>
      <c r="CM936" s="295"/>
      <c r="CN936" s="295"/>
      <c r="CO936" s="456"/>
    </row>
    <row r="937" spans="1:93" hidden="1">
      <c r="A937" s="124">
        <v>4</v>
      </c>
      <c r="B937" s="368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375"/>
      <c r="Q937" s="72"/>
      <c r="R937" s="124">
        <v>4</v>
      </c>
      <c r="S937" s="373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280"/>
      <c r="AD937" s="280"/>
      <c r="AE937" s="124"/>
      <c r="AF937" s="124"/>
      <c r="AG937" s="375"/>
      <c r="AI937" s="124">
        <v>4</v>
      </c>
      <c r="AJ937" s="373"/>
      <c r="AK937" s="234"/>
      <c r="AL937" s="234"/>
      <c r="AM937" s="227"/>
      <c r="AN937" s="227"/>
      <c r="AO937" s="227"/>
      <c r="AP937" s="227"/>
      <c r="AQ937" s="227"/>
      <c r="AR937" s="124"/>
      <c r="AS937" s="124"/>
      <c r="AT937" s="124"/>
      <c r="AU937" s="124"/>
      <c r="AV937" s="377"/>
      <c r="AX937" s="295"/>
      <c r="AY937" s="454"/>
      <c r="AZ937" s="295"/>
      <c r="BA937" s="295"/>
      <c r="BB937" s="295"/>
      <c r="BC937" s="295"/>
      <c r="BD937" s="295"/>
      <c r="BE937" s="295"/>
      <c r="BF937" s="295"/>
      <c r="BG937" s="310"/>
      <c r="BH937" s="310"/>
      <c r="BI937" s="295"/>
      <c r="BJ937" s="295"/>
      <c r="BK937" s="454"/>
      <c r="BL937" s="295"/>
      <c r="BM937" s="295"/>
      <c r="BN937" s="454"/>
      <c r="BO937" s="295"/>
      <c r="BP937" s="295"/>
      <c r="BQ937" s="295"/>
      <c r="BR937" s="295"/>
      <c r="BS937" s="295"/>
      <c r="BT937" s="295"/>
      <c r="BU937" s="295"/>
      <c r="BV937" s="295"/>
      <c r="BW937" s="295"/>
      <c r="BX937" s="295"/>
      <c r="BY937" s="295"/>
      <c r="BZ937" s="456"/>
      <c r="CA937" s="295"/>
      <c r="CB937" s="295"/>
      <c r="CC937" s="454"/>
      <c r="CD937" s="295"/>
      <c r="CE937" s="295"/>
      <c r="CF937" s="295"/>
      <c r="CG937" s="295"/>
      <c r="CH937" s="295"/>
      <c r="CI937" s="295"/>
      <c r="CJ937" s="295"/>
      <c r="CK937" s="295"/>
      <c r="CL937" s="295"/>
      <c r="CM937" s="295"/>
      <c r="CN937" s="295"/>
      <c r="CO937" s="456"/>
    </row>
    <row r="938" spans="1:93" hidden="1">
      <c r="A938" s="124">
        <v>5</v>
      </c>
      <c r="B938" s="368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375"/>
      <c r="Q938" s="72"/>
      <c r="R938" s="124">
        <v>5</v>
      </c>
      <c r="S938" s="373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280"/>
      <c r="AD938" s="280"/>
      <c r="AE938" s="124"/>
      <c r="AF938" s="124"/>
      <c r="AG938" s="375"/>
      <c r="AI938" s="124">
        <v>5</v>
      </c>
      <c r="AJ938" s="373"/>
      <c r="AK938" s="124"/>
      <c r="AL938" s="124"/>
      <c r="AM938" s="227"/>
      <c r="AN938" s="227"/>
      <c r="AO938" s="227"/>
      <c r="AP938" s="227"/>
      <c r="AQ938" s="227"/>
      <c r="AR938" s="124"/>
      <c r="AS938" s="124"/>
      <c r="AT938" s="124"/>
      <c r="AU938" s="124"/>
      <c r="AV938" s="377"/>
      <c r="AX938" s="295"/>
      <c r="AY938" s="454"/>
      <c r="AZ938" s="295"/>
      <c r="BA938" s="306"/>
      <c r="BB938" s="295"/>
      <c r="BC938" s="295"/>
      <c r="BD938" s="295"/>
      <c r="BE938" s="295"/>
      <c r="BF938" s="295"/>
      <c r="BG938" s="310"/>
      <c r="BH938" s="310"/>
      <c r="BI938" s="295"/>
      <c r="BJ938" s="295"/>
      <c r="BK938" s="454"/>
      <c r="BL938" s="295"/>
      <c r="BM938" s="295"/>
      <c r="BN938" s="454"/>
      <c r="BO938" s="295"/>
      <c r="BP938" s="295"/>
      <c r="BQ938" s="295"/>
      <c r="BR938" s="295"/>
      <c r="BS938" s="295"/>
      <c r="BT938" s="295"/>
      <c r="BU938" s="295"/>
      <c r="BV938" s="295"/>
      <c r="BW938" s="295"/>
      <c r="BX938" s="295"/>
      <c r="BY938" s="295"/>
      <c r="BZ938" s="456"/>
      <c r="CA938" s="295"/>
      <c r="CB938" s="295"/>
      <c r="CC938" s="454"/>
      <c r="CD938" s="295"/>
      <c r="CE938" s="295"/>
      <c r="CF938" s="295"/>
      <c r="CG938" s="295"/>
      <c r="CH938" s="295"/>
      <c r="CI938" s="295"/>
      <c r="CJ938" s="295"/>
      <c r="CK938" s="295"/>
      <c r="CL938" s="295"/>
      <c r="CM938" s="295"/>
      <c r="CN938" s="295"/>
      <c r="CO938" s="456"/>
    </row>
    <row r="939" spans="1:93" hidden="1">
      <c r="A939" s="124">
        <v>6</v>
      </c>
      <c r="B939" s="368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375"/>
      <c r="Q939" s="72"/>
      <c r="R939" s="124">
        <v>6</v>
      </c>
      <c r="S939" s="373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280"/>
      <c r="AD939" s="280"/>
      <c r="AE939" s="124"/>
      <c r="AF939" s="124"/>
      <c r="AG939" s="375"/>
      <c r="AI939" s="124">
        <v>6</v>
      </c>
      <c r="AJ939" s="373"/>
      <c r="AK939" s="124"/>
      <c r="AL939" s="124"/>
      <c r="AM939" s="227"/>
      <c r="AN939" s="227"/>
      <c r="AO939" s="227"/>
      <c r="AP939" s="227"/>
      <c r="AQ939" s="227"/>
      <c r="AR939" s="124"/>
      <c r="AS939" s="124"/>
      <c r="AT939" s="124"/>
      <c r="AU939" s="124"/>
      <c r="AV939" s="377"/>
      <c r="AX939" s="295"/>
      <c r="AY939" s="454"/>
      <c r="AZ939" s="295"/>
      <c r="BA939" s="295"/>
      <c r="BB939" s="295"/>
      <c r="BC939" s="295"/>
      <c r="BD939" s="295"/>
      <c r="BE939" s="295"/>
      <c r="BF939" s="295"/>
      <c r="BG939" s="310"/>
      <c r="BH939" s="310"/>
      <c r="BI939" s="295"/>
      <c r="BJ939" s="295"/>
      <c r="BK939" s="454"/>
      <c r="BL939" s="295"/>
      <c r="BM939" s="295"/>
      <c r="BN939" s="454"/>
      <c r="BO939" s="295"/>
      <c r="BP939" s="295"/>
      <c r="BQ939" s="295"/>
      <c r="BR939" s="295"/>
      <c r="BS939" s="295"/>
      <c r="BT939" s="295"/>
      <c r="BU939" s="295"/>
      <c r="BV939" s="295"/>
      <c r="BW939" s="295"/>
      <c r="BX939" s="295"/>
      <c r="BY939" s="295"/>
      <c r="BZ939" s="456"/>
      <c r="CA939" s="295"/>
      <c r="CB939" s="295"/>
      <c r="CC939" s="454"/>
      <c r="CD939" s="295"/>
      <c r="CE939" s="295"/>
      <c r="CF939" s="295"/>
      <c r="CG939" s="295"/>
      <c r="CH939" s="295"/>
      <c r="CI939" s="295"/>
      <c r="CJ939" s="295"/>
      <c r="CK939" s="295"/>
      <c r="CL939" s="295"/>
      <c r="CM939" s="295"/>
      <c r="CN939" s="295"/>
      <c r="CO939" s="456"/>
    </row>
    <row r="940" spans="1:93" hidden="1">
      <c r="A940" s="124">
        <v>7</v>
      </c>
      <c r="B940" s="368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375"/>
      <c r="Q940" s="72"/>
      <c r="R940" s="124">
        <v>7</v>
      </c>
      <c r="S940" s="373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280"/>
      <c r="AD940" s="280"/>
      <c r="AE940" s="124"/>
      <c r="AF940" s="124"/>
      <c r="AG940" s="375"/>
      <c r="AI940" s="124">
        <v>7</v>
      </c>
      <c r="AJ940" s="373"/>
      <c r="AK940" s="124"/>
      <c r="AL940" s="124"/>
      <c r="AM940" s="227"/>
      <c r="AN940" s="227"/>
      <c r="AO940" s="227"/>
      <c r="AP940" s="227"/>
      <c r="AQ940" s="227"/>
      <c r="AR940" s="124"/>
      <c r="AS940" s="124"/>
      <c r="AT940" s="124"/>
      <c r="AU940" s="124"/>
      <c r="AV940" s="377"/>
      <c r="AX940" s="295"/>
      <c r="AY940" s="454"/>
      <c r="AZ940" s="295"/>
      <c r="BA940" s="295"/>
      <c r="BB940" s="295"/>
      <c r="BC940" s="295"/>
      <c r="BD940" s="295"/>
      <c r="BE940" s="295"/>
      <c r="BF940" s="295"/>
      <c r="BG940" s="310"/>
      <c r="BH940" s="310"/>
      <c r="BI940" s="295"/>
      <c r="BJ940" s="295"/>
      <c r="BK940" s="454"/>
      <c r="BL940" s="295"/>
      <c r="BM940" s="295"/>
      <c r="BN940" s="454"/>
      <c r="BO940" s="295"/>
      <c r="BP940" s="295"/>
      <c r="BQ940" s="295"/>
      <c r="BR940" s="295"/>
      <c r="BS940" s="295"/>
      <c r="BT940" s="295"/>
      <c r="BU940" s="295"/>
      <c r="BV940" s="295"/>
      <c r="BW940" s="295"/>
      <c r="BX940" s="295"/>
      <c r="BY940" s="295"/>
      <c r="BZ940" s="456"/>
      <c r="CA940" s="295"/>
      <c r="CB940" s="295"/>
      <c r="CC940" s="454"/>
      <c r="CD940" s="295"/>
      <c r="CE940" s="295"/>
      <c r="CF940" s="295"/>
      <c r="CG940" s="295"/>
      <c r="CH940" s="295"/>
      <c r="CI940" s="295"/>
      <c r="CJ940" s="295"/>
      <c r="CK940" s="295"/>
      <c r="CL940" s="295"/>
      <c r="CM940" s="295"/>
      <c r="CN940" s="295"/>
      <c r="CO940" s="456"/>
    </row>
    <row r="941" spans="1:93" hidden="1">
      <c r="A941" s="124">
        <v>8</v>
      </c>
      <c r="B941" s="368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375"/>
      <c r="Q941" s="72"/>
      <c r="R941" s="124">
        <v>8</v>
      </c>
      <c r="S941" s="373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280"/>
      <c r="AD941" s="280"/>
      <c r="AE941" s="124"/>
      <c r="AF941" s="124"/>
      <c r="AG941" s="375"/>
      <c r="AI941" s="124">
        <v>8</v>
      </c>
      <c r="AJ941" s="373"/>
      <c r="AK941" s="124"/>
      <c r="AL941" s="124"/>
      <c r="AM941" s="227"/>
      <c r="AN941" s="227"/>
      <c r="AO941" s="227"/>
      <c r="AP941" s="227"/>
      <c r="AQ941" s="227"/>
      <c r="AR941" s="124"/>
      <c r="AS941" s="124"/>
      <c r="AT941" s="124"/>
      <c r="AU941" s="124"/>
      <c r="AV941" s="377"/>
      <c r="AX941" s="295"/>
      <c r="AY941" s="454"/>
      <c r="AZ941" s="295"/>
      <c r="BA941" s="295"/>
      <c r="BB941" s="295"/>
      <c r="BC941" s="295"/>
      <c r="BD941" s="295"/>
      <c r="BE941" s="295"/>
      <c r="BF941" s="295"/>
      <c r="BG941" s="310"/>
      <c r="BH941" s="310"/>
      <c r="BI941" s="295"/>
      <c r="BJ941" s="295"/>
      <c r="BK941" s="454"/>
      <c r="BL941" s="295"/>
      <c r="BM941" s="295"/>
      <c r="BN941" s="454"/>
      <c r="BO941" s="295"/>
      <c r="BP941" s="295"/>
      <c r="BQ941" s="295"/>
      <c r="BR941" s="295"/>
      <c r="BS941" s="295"/>
      <c r="BT941" s="295"/>
      <c r="BU941" s="295"/>
      <c r="BV941" s="295"/>
      <c r="BW941" s="295"/>
      <c r="BX941" s="295"/>
      <c r="BY941" s="295"/>
      <c r="BZ941" s="456"/>
      <c r="CA941" s="295"/>
      <c r="CB941" s="295"/>
      <c r="CC941" s="454"/>
      <c r="CD941" s="295"/>
      <c r="CE941" s="295"/>
      <c r="CF941" s="295"/>
      <c r="CG941" s="295"/>
      <c r="CH941" s="295"/>
      <c r="CI941" s="295"/>
      <c r="CJ941" s="295"/>
      <c r="CK941" s="295"/>
      <c r="CL941" s="295"/>
      <c r="CM941" s="295"/>
      <c r="CN941" s="295"/>
      <c r="CO941" s="456"/>
    </row>
    <row r="942" spans="1:93" hidden="1">
      <c r="A942" s="124">
        <v>9</v>
      </c>
      <c r="B942" s="368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375"/>
      <c r="Q942" s="72"/>
      <c r="R942" s="124">
        <v>9</v>
      </c>
      <c r="S942" s="373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280"/>
      <c r="AD942" s="280"/>
      <c r="AE942" s="124"/>
      <c r="AF942" s="124"/>
      <c r="AG942" s="375"/>
      <c r="AI942" s="124">
        <v>9</v>
      </c>
      <c r="AJ942" s="373"/>
      <c r="AK942" s="124"/>
      <c r="AL942" s="124"/>
      <c r="AM942" s="227"/>
      <c r="AN942" s="227"/>
      <c r="AO942" s="227"/>
      <c r="AP942" s="227"/>
      <c r="AQ942" s="227"/>
      <c r="AR942" s="124"/>
      <c r="AS942" s="124"/>
      <c r="AT942" s="124"/>
      <c r="AU942" s="124"/>
      <c r="AV942" s="377"/>
      <c r="AX942" s="295"/>
      <c r="AY942" s="454"/>
      <c r="AZ942" s="295"/>
      <c r="BA942" s="295"/>
      <c r="BB942" s="295"/>
      <c r="BC942" s="295"/>
      <c r="BD942" s="295"/>
      <c r="BE942" s="295"/>
      <c r="BF942" s="295"/>
      <c r="BG942" s="310"/>
      <c r="BH942" s="310"/>
      <c r="BI942" s="295"/>
      <c r="BJ942" s="295"/>
      <c r="BK942" s="454"/>
      <c r="BL942" s="295"/>
      <c r="BM942" s="295"/>
      <c r="BN942" s="454"/>
      <c r="BO942" s="295"/>
      <c r="BP942" s="295"/>
      <c r="BQ942" s="295"/>
      <c r="BR942" s="295"/>
      <c r="BS942" s="295"/>
      <c r="BT942" s="295"/>
      <c r="BU942" s="295"/>
      <c r="BV942" s="295"/>
      <c r="BW942" s="295"/>
      <c r="BX942" s="295"/>
      <c r="BY942" s="295"/>
      <c r="BZ942" s="456"/>
      <c r="CA942" s="295"/>
      <c r="CB942" s="295"/>
      <c r="CC942" s="454"/>
      <c r="CD942" s="295"/>
      <c r="CE942" s="295"/>
      <c r="CF942" s="295"/>
      <c r="CG942" s="295"/>
      <c r="CH942" s="295"/>
      <c r="CI942" s="295"/>
      <c r="CJ942" s="295"/>
      <c r="CK942" s="295"/>
      <c r="CL942" s="295"/>
      <c r="CM942" s="295"/>
      <c r="CN942" s="295"/>
      <c r="CO942" s="456"/>
    </row>
    <row r="943" spans="1:93" hidden="1">
      <c r="A943" s="124">
        <v>10</v>
      </c>
      <c r="B943" s="368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375"/>
      <c r="Q943" s="72"/>
      <c r="R943" s="124">
        <v>10</v>
      </c>
      <c r="S943" s="373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280"/>
      <c r="AD943" s="280"/>
      <c r="AE943" s="124"/>
      <c r="AF943" s="124"/>
      <c r="AG943" s="375"/>
      <c r="AI943" s="124">
        <v>10</v>
      </c>
      <c r="AJ943" s="373"/>
      <c r="AK943" s="124"/>
      <c r="AL943" s="124"/>
      <c r="AM943" s="227"/>
      <c r="AN943" s="227"/>
      <c r="AO943" s="227"/>
      <c r="AP943" s="227"/>
      <c r="AQ943" s="227"/>
      <c r="AR943" s="124"/>
      <c r="AS943" s="124"/>
      <c r="AT943" s="124"/>
      <c r="AU943" s="124"/>
      <c r="AV943" s="377"/>
      <c r="AX943" s="295"/>
      <c r="AY943" s="454"/>
      <c r="AZ943" s="295"/>
      <c r="BA943" s="295"/>
      <c r="BB943" s="295"/>
      <c r="BC943" s="295"/>
      <c r="BD943" s="295"/>
      <c r="BE943" s="295"/>
      <c r="BF943" s="295"/>
      <c r="BG943" s="310"/>
      <c r="BH943" s="310"/>
      <c r="BI943" s="295"/>
      <c r="BJ943" s="295"/>
      <c r="BK943" s="454"/>
      <c r="BL943" s="295"/>
      <c r="BM943" s="295"/>
      <c r="BN943" s="454"/>
      <c r="BO943" s="295"/>
      <c r="BP943" s="295"/>
      <c r="BQ943" s="295"/>
      <c r="BR943" s="295"/>
      <c r="BS943" s="295"/>
      <c r="BT943" s="295"/>
      <c r="BU943" s="295"/>
      <c r="BV943" s="295"/>
      <c r="BW943" s="295"/>
      <c r="BX943" s="295"/>
      <c r="BY943" s="295"/>
      <c r="BZ943" s="456"/>
      <c r="CA943" s="295"/>
      <c r="CB943" s="295"/>
      <c r="CC943" s="454"/>
      <c r="CD943" s="295"/>
      <c r="CE943" s="295"/>
      <c r="CF943" s="295"/>
      <c r="CG943" s="295"/>
      <c r="CH943" s="295"/>
      <c r="CI943" s="295"/>
      <c r="CJ943" s="295"/>
      <c r="CK943" s="295"/>
      <c r="CL943" s="295"/>
      <c r="CM943" s="295"/>
      <c r="CN943" s="295"/>
      <c r="CO943" s="456"/>
    </row>
    <row r="944" spans="1:93" hidden="1">
      <c r="A944" s="124">
        <v>11</v>
      </c>
      <c r="B944" s="368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375"/>
      <c r="Q944" s="72"/>
      <c r="R944" s="124">
        <v>11</v>
      </c>
      <c r="S944" s="373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280"/>
      <c r="AD944" s="280"/>
      <c r="AE944" s="124"/>
      <c r="AF944" s="124"/>
      <c r="AG944" s="375"/>
      <c r="AI944" s="124">
        <v>11</v>
      </c>
      <c r="AJ944" s="373"/>
      <c r="AK944" s="124"/>
      <c r="AL944" s="124"/>
      <c r="AM944" s="227"/>
      <c r="AN944" s="227"/>
      <c r="AO944" s="227"/>
      <c r="AP944" s="227"/>
      <c r="AQ944" s="227"/>
      <c r="AR944" s="124"/>
      <c r="AS944" s="124"/>
      <c r="AT944" s="124"/>
      <c r="AU944" s="124"/>
      <c r="AV944" s="377"/>
      <c r="AX944" s="295"/>
      <c r="AY944" s="454"/>
      <c r="AZ944" s="295"/>
      <c r="BA944" s="295"/>
      <c r="BB944" s="295"/>
      <c r="BC944" s="295"/>
      <c r="BD944" s="295"/>
      <c r="BE944" s="295"/>
      <c r="BF944" s="295"/>
      <c r="BG944" s="310"/>
      <c r="BH944" s="310"/>
      <c r="BI944" s="295"/>
      <c r="BJ944" s="295"/>
      <c r="BK944" s="454"/>
      <c r="BL944" s="295"/>
      <c r="BM944" s="295"/>
      <c r="BN944" s="454"/>
      <c r="BO944" s="295"/>
      <c r="BP944" s="295"/>
      <c r="BQ944" s="295"/>
      <c r="BR944" s="295"/>
      <c r="BS944" s="295"/>
      <c r="BT944" s="295"/>
      <c r="BU944" s="295"/>
      <c r="BV944" s="295"/>
      <c r="BW944" s="295"/>
      <c r="BX944" s="295"/>
      <c r="BY944" s="295"/>
      <c r="BZ944" s="456"/>
      <c r="CA944" s="295"/>
      <c r="CB944" s="295"/>
      <c r="CC944" s="454"/>
      <c r="CD944" s="295"/>
      <c r="CE944" s="295"/>
      <c r="CF944" s="295"/>
      <c r="CG944" s="295"/>
      <c r="CH944" s="295"/>
      <c r="CI944" s="295"/>
      <c r="CJ944" s="295"/>
      <c r="CK944" s="295"/>
      <c r="CL944" s="295"/>
      <c r="CM944" s="295"/>
      <c r="CN944" s="295"/>
      <c r="CO944" s="456"/>
    </row>
    <row r="945" spans="1:93" hidden="1">
      <c r="A945" s="124">
        <v>12</v>
      </c>
      <c r="B945" s="368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375"/>
      <c r="Q945" s="72"/>
      <c r="R945" s="124">
        <v>12</v>
      </c>
      <c r="S945" s="373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280"/>
      <c r="AD945" s="280"/>
      <c r="AE945" s="124"/>
      <c r="AF945" s="124"/>
      <c r="AG945" s="375"/>
      <c r="AI945" s="124">
        <v>12</v>
      </c>
      <c r="AJ945" s="373"/>
      <c r="AK945" s="124"/>
      <c r="AL945" s="124"/>
      <c r="AM945" s="227"/>
      <c r="AN945" s="227"/>
      <c r="AO945" s="227"/>
      <c r="AP945" s="227"/>
      <c r="AQ945" s="227"/>
      <c r="AR945" s="124"/>
      <c r="AS945" s="124"/>
      <c r="AT945" s="124"/>
      <c r="AU945" s="124"/>
      <c r="AV945" s="377"/>
      <c r="AX945" s="295"/>
      <c r="AY945" s="454"/>
      <c r="AZ945" s="295"/>
      <c r="BA945" s="295"/>
      <c r="BB945" s="295"/>
      <c r="BC945" s="295"/>
      <c r="BD945" s="295"/>
      <c r="BE945" s="295"/>
      <c r="BF945" s="295"/>
      <c r="BG945" s="310"/>
      <c r="BH945" s="310"/>
      <c r="BI945" s="295"/>
      <c r="BJ945" s="295"/>
      <c r="BK945" s="454"/>
      <c r="BL945" s="295"/>
      <c r="BM945" s="295"/>
      <c r="BN945" s="454"/>
      <c r="BO945" s="295"/>
      <c r="BP945" s="295"/>
      <c r="BQ945" s="295"/>
      <c r="BR945" s="295"/>
      <c r="BS945" s="295"/>
      <c r="BT945" s="295"/>
      <c r="BU945" s="295"/>
      <c r="BV945" s="295"/>
      <c r="BW945" s="295"/>
      <c r="BX945" s="295"/>
      <c r="BY945" s="295"/>
      <c r="BZ945" s="456"/>
      <c r="CA945" s="295"/>
      <c r="CB945" s="295"/>
      <c r="CC945" s="454"/>
      <c r="CD945" s="295"/>
      <c r="CE945" s="295"/>
      <c r="CF945" s="295"/>
      <c r="CG945" s="295"/>
      <c r="CH945" s="295"/>
      <c r="CI945" s="295"/>
      <c r="CJ945" s="295"/>
      <c r="CK945" s="295"/>
      <c r="CL945" s="295"/>
      <c r="CM945" s="295"/>
      <c r="CN945" s="295"/>
      <c r="CO945" s="456"/>
    </row>
    <row r="946" spans="1:93" hidden="1">
      <c r="A946" s="124">
        <v>13</v>
      </c>
      <c r="B946" s="368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375"/>
      <c r="Q946" s="72"/>
      <c r="R946" s="124">
        <v>13</v>
      </c>
      <c r="S946" s="373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280"/>
      <c r="AD946" s="280"/>
      <c r="AE946" s="124"/>
      <c r="AF946" s="124"/>
      <c r="AG946" s="375"/>
      <c r="AI946" s="124">
        <v>13</v>
      </c>
      <c r="AJ946" s="373"/>
      <c r="AK946" s="124"/>
      <c r="AL946" s="124"/>
      <c r="AM946" s="227"/>
      <c r="AN946" s="227"/>
      <c r="AO946" s="227"/>
      <c r="AP946" s="227"/>
      <c r="AQ946" s="227"/>
      <c r="AR946" s="124"/>
      <c r="AS946" s="124"/>
      <c r="AT946" s="124"/>
      <c r="AU946" s="124"/>
      <c r="AV946" s="377"/>
      <c r="AX946" s="295"/>
      <c r="AY946" s="454"/>
      <c r="AZ946" s="295"/>
      <c r="BA946" s="295"/>
      <c r="BB946" s="295"/>
      <c r="BC946" s="295"/>
      <c r="BD946" s="295"/>
      <c r="BE946" s="295"/>
      <c r="BF946" s="295"/>
      <c r="BG946" s="310"/>
      <c r="BH946" s="310"/>
      <c r="BI946" s="295"/>
      <c r="BJ946" s="295"/>
      <c r="BK946" s="454"/>
      <c r="BL946" s="295"/>
      <c r="BM946" s="295"/>
      <c r="BN946" s="454"/>
      <c r="BO946" s="295"/>
      <c r="BP946" s="295"/>
      <c r="BQ946" s="295"/>
      <c r="BR946" s="295"/>
      <c r="BS946" s="295"/>
      <c r="BT946" s="295"/>
      <c r="BU946" s="295"/>
      <c r="BV946" s="295"/>
      <c r="BW946" s="295"/>
      <c r="BX946" s="295"/>
      <c r="BY946" s="295"/>
      <c r="BZ946" s="456"/>
      <c r="CA946" s="295"/>
      <c r="CB946" s="295"/>
      <c r="CC946" s="454"/>
      <c r="CD946" s="295"/>
      <c r="CE946" s="295"/>
      <c r="CF946" s="295"/>
      <c r="CG946" s="295"/>
      <c r="CH946" s="295"/>
      <c r="CI946" s="295"/>
      <c r="CJ946" s="295"/>
      <c r="CK946" s="295"/>
      <c r="CL946" s="295"/>
      <c r="CM946" s="295"/>
      <c r="CN946" s="295"/>
      <c r="CO946" s="456"/>
    </row>
    <row r="947" spans="1:93" hidden="1">
      <c r="A947" s="124">
        <v>14</v>
      </c>
      <c r="B947" s="368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375"/>
      <c r="Q947" s="72"/>
      <c r="R947" s="124">
        <v>14</v>
      </c>
      <c r="S947" s="373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280"/>
      <c r="AD947" s="280"/>
      <c r="AE947" s="124"/>
      <c r="AF947" s="124"/>
      <c r="AG947" s="375"/>
      <c r="AI947" s="124">
        <v>14</v>
      </c>
      <c r="AJ947" s="373"/>
      <c r="AK947" s="124"/>
      <c r="AL947" s="124"/>
      <c r="AM947" s="227"/>
      <c r="AN947" s="227"/>
      <c r="AO947" s="227"/>
      <c r="AP947" s="227"/>
      <c r="AQ947" s="227"/>
      <c r="AR947" s="124"/>
      <c r="AS947" s="124"/>
      <c r="AT947" s="124"/>
      <c r="AU947" s="124"/>
      <c r="AV947" s="377"/>
      <c r="AX947" s="295"/>
      <c r="AY947" s="454"/>
      <c r="AZ947" s="295"/>
      <c r="BA947" s="295"/>
      <c r="BB947" s="295"/>
      <c r="BC947" s="295"/>
      <c r="BD947" s="295"/>
      <c r="BE947" s="295"/>
      <c r="BF947" s="295"/>
      <c r="BG947" s="310"/>
      <c r="BH947" s="310"/>
      <c r="BI947" s="295"/>
      <c r="BJ947" s="295"/>
      <c r="BK947" s="454"/>
      <c r="BL947" s="295"/>
      <c r="BM947" s="295"/>
      <c r="BN947" s="454"/>
      <c r="BO947" s="295"/>
      <c r="BP947" s="295"/>
      <c r="BQ947" s="295"/>
      <c r="BR947" s="295"/>
      <c r="BS947" s="295"/>
      <c r="BT947" s="295"/>
      <c r="BU947" s="295"/>
      <c r="BV947" s="295"/>
      <c r="BW947" s="295"/>
      <c r="BX947" s="295"/>
      <c r="BY947" s="295"/>
      <c r="BZ947" s="456"/>
      <c r="CA947" s="295"/>
      <c r="CB947" s="295"/>
      <c r="CC947" s="454"/>
      <c r="CD947" s="295"/>
      <c r="CE947" s="295"/>
      <c r="CF947" s="295"/>
      <c r="CG947" s="295"/>
      <c r="CH947" s="295"/>
      <c r="CI947" s="295"/>
      <c r="CJ947" s="295"/>
      <c r="CK947" s="295"/>
      <c r="CL947" s="295"/>
      <c r="CM947" s="295"/>
      <c r="CN947" s="295"/>
      <c r="CO947" s="456"/>
    </row>
    <row r="948" spans="1:93" hidden="1">
      <c r="A948" s="124">
        <v>15</v>
      </c>
      <c r="B948" s="368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376"/>
      <c r="Q948" s="72"/>
      <c r="R948" s="124">
        <v>15</v>
      </c>
      <c r="S948" s="373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280"/>
      <c r="AD948" s="280"/>
      <c r="AE948" s="124"/>
      <c r="AF948" s="124"/>
      <c r="AG948" s="376"/>
      <c r="AI948" s="124">
        <v>15</v>
      </c>
      <c r="AJ948" s="373"/>
      <c r="AK948" s="124"/>
      <c r="AL948" s="124"/>
      <c r="AM948" s="227"/>
      <c r="AN948" s="227"/>
      <c r="AO948" s="227"/>
      <c r="AP948" s="227"/>
      <c r="AQ948" s="227"/>
      <c r="AR948" s="124"/>
      <c r="AS948" s="124"/>
      <c r="AT948" s="124"/>
      <c r="AU948" s="124"/>
      <c r="AV948" s="377"/>
      <c r="AX948" s="295"/>
      <c r="AY948" s="454"/>
      <c r="AZ948" s="295"/>
      <c r="BA948" s="295"/>
      <c r="BB948" s="295"/>
      <c r="BC948" s="295"/>
      <c r="BD948" s="295"/>
      <c r="BE948" s="295"/>
      <c r="BF948" s="295"/>
      <c r="BG948" s="310"/>
      <c r="BH948" s="310"/>
      <c r="BI948" s="295"/>
      <c r="BJ948" s="295"/>
      <c r="BK948" s="454"/>
      <c r="BL948" s="295"/>
      <c r="BM948" s="295"/>
      <c r="BN948" s="454"/>
      <c r="BO948" s="295"/>
      <c r="BP948" s="295"/>
      <c r="BQ948" s="295"/>
      <c r="BR948" s="295"/>
      <c r="BS948" s="295"/>
      <c r="BT948" s="295"/>
      <c r="BU948" s="295"/>
      <c r="BV948" s="295"/>
      <c r="BW948" s="295"/>
      <c r="BX948" s="295"/>
      <c r="BY948" s="295"/>
      <c r="BZ948" s="456"/>
      <c r="CA948" s="295"/>
      <c r="CB948" s="295"/>
      <c r="CC948" s="454"/>
      <c r="CD948" s="295"/>
      <c r="CE948" s="295"/>
      <c r="CF948" s="295"/>
      <c r="CG948" s="295"/>
      <c r="CH948" s="295"/>
      <c r="CI948" s="295"/>
      <c r="CJ948" s="295"/>
      <c r="CK948" s="295"/>
      <c r="CL948" s="295"/>
      <c r="CM948" s="295"/>
      <c r="CN948" s="295"/>
      <c r="CO948" s="456"/>
    </row>
    <row r="949" spans="1:93" ht="15.75" hidden="1">
      <c r="A949" s="363" t="s">
        <v>1381</v>
      </c>
      <c r="B949" s="363"/>
      <c r="C949" s="124"/>
      <c r="D949" s="124"/>
      <c r="E949" s="220">
        <f>SUM(E934:E948)</f>
        <v>0</v>
      </c>
      <c r="F949" s="220">
        <f>SUM(F934:F948)</f>
        <v>0</v>
      </c>
      <c r="G949" s="220">
        <f>SUM(G934:G948)</f>
        <v>0</v>
      </c>
      <c r="H949" s="220">
        <f>SUM(H934:H948)</f>
        <v>0</v>
      </c>
      <c r="I949" s="124"/>
      <c r="J949" s="124">
        <f>SUM(J934:J948)</f>
        <v>0</v>
      </c>
      <c r="K949" s="124">
        <f>SUM(K934:K948)</f>
        <v>0</v>
      </c>
      <c r="L949" s="225">
        <f>IF(F949=0,0,(F949/E949*100))</f>
        <v>0</v>
      </c>
      <c r="M949" s="225">
        <f>IF(K949=0,0,(K949/J949*100))</f>
        <v>0</v>
      </c>
      <c r="N949" s="124"/>
      <c r="O949" s="124"/>
      <c r="P949" s="124"/>
      <c r="Q949" s="72"/>
      <c r="R949" s="363" t="s">
        <v>1381</v>
      </c>
      <c r="S949" s="363"/>
      <c r="T949" s="220"/>
      <c r="U949" s="220"/>
      <c r="V949" s="220">
        <f>SUM(V934:V948)</f>
        <v>0</v>
      </c>
      <c r="W949" s="220">
        <f>SUM(W934:W948)</f>
        <v>0</v>
      </c>
      <c r="X949" s="220">
        <f>SUM(X934:X948)</f>
        <v>0</v>
      </c>
      <c r="Y949" s="220">
        <f>SUM(Y934:Y948)</f>
        <v>0</v>
      </c>
      <c r="Z949" s="220"/>
      <c r="AA949" s="220">
        <f>SUM(AA934:AA948)</f>
        <v>0</v>
      </c>
      <c r="AB949" s="220">
        <f>SUM(AB934:AB948)</f>
        <v>0</v>
      </c>
      <c r="AC949" s="281">
        <f>IF(W949=0,0,(W949/V949*100))</f>
        <v>0</v>
      </c>
      <c r="AD949" s="281">
        <f>IF(AB949=0,0,(AB949/AA949*100))</f>
        <v>0</v>
      </c>
      <c r="AE949" s="124">
        <v>32</v>
      </c>
      <c r="AF949" s="124">
        <v>3</v>
      </c>
      <c r="AG949" s="124"/>
      <c r="AI949" s="377" t="s">
        <v>1381</v>
      </c>
      <c r="AJ949" s="377"/>
      <c r="AK949" s="124"/>
      <c r="AL949" s="124"/>
      <c r="AM949" s="227">
        <f>SUM(AM934:AM948)</f>
        <v>0</v>
      </c>
      <c r="AN949" s="227">
        <f>SUM(AN934:AN948)</f>
        <v>0</v>
      </c>
      <c r="AO949" s="227"/>
      <c r="AP949" s="227">
        <f>SUM(AP934:AP948)</f>
        <v>0</v>
      </c>
      <c r="AQ949" s="227">
        <f>SUM(AQ934:AQ948)</f>
        <v>0</v>
      </c>
      <c r="AR949" s="225">
        <f>IF(AN949=0,0,(AN949/AM949*100))</f>
        <v>0</v>
      </c>
      <c r="AS949" s="225">
        <f>IF(AQ949=0,0,(AQ949/AP949*100))</f>
        <v>0</v>
      </c>
      <c r="AT949" s="124"/>
      <c r="AU949" s="124"/>
      <c r="AV949" s="124"/>
      <c r="AX949" s="455"/>
      <c r="AY949" s="455"/>
      <c r="AZ949" s="295"/>
      <c r="BA949" s="295"/>
      <c r="BB949" s="295"/>
      <c r="BC949" s="295"/>
      <c r="BD949" s="295"/>
      <c r="BE949" s="295"/>
      <c r="BF949" s="295"/>
      <c r="BG949" s="308"/>
      <c r="BH949" s="308"/>
      <c r="BI949" s="295"/>
      <c r="BJ949" s="295"/>
      <c r="BK949" s="295"/>
      <c r="BL949" s="295"/>
      <c r="BM949" s="455"/>
      <c r="BN949" s="455"/>
      <c r="BO949" s="295"/>
      <c r="BP949" s="295"/>
      <c r="BQ949" s="295"/>
      <c r="BR949" s="295"/>
      <c r="BS949" s="295"/>
      <c r="BT949" s="295"/>
      <c r="BU949" s="295"/>
      <c r="BV949" s="309"/>
      <c r="BW949" s="309"/>
      <c r="BX949" s="295"/>
      <c r="BY949" s="295"/>
      <c r="BZ949" s="295"/>
      <c r="CA949" s="295"/>
      <c r="CB949" s="455"/>
      <c r="CC949" s="455"/>
      <c r="CD949" s="295"/>
      <c r="CE949" s="295"/>
      <c r="CF949" s="295"/>
      <c r="CG949" s="295"/>
      <c r="CH949" s="295"/>
      <c r="CI949" s="295"/>
      <c r="CJ949" s="295"/>
      <c r="CK949" s="309"/>
      <c r="CL949" s="320"/>
      <c r="CM949" s="295"/>
      <c r="CN949" s="295"/>
      <c r="CO949" s="295"/>
    </row>
    <row r="950" spans="1:93" hidden="1">
      <c r="A950" s="124">
        <v>1</v>
      </c>
      <c r="B950" s="368" t="s">
        <v>1393</v>
      </c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444"/>
      <c r="Q950" s="72"/>
      <c r="R950" s="124">
        <v>1</v>
      </c>
      <c r="S950" s="373" t="s">
        <v>1393</v>
      </c>
      <c r="T950" s="124"/>
      <c r="U950" s="124"/>
      <c r="V950" s="124"/>
      <c r="W950" s="124"/>
      <c r="X950" s="124"/>
      <c r="Y950" s="124"/>
      <c r="Z950" s="124"/>
      <c r="AA950" s="124"/>
      <c r="AB950" s="124"/>
      <c r="AC950" s="280"/>
      <c r="AD950" s="280"/>
      <c r="AE950" s="124"/>
      <c r="AF950" s="124"/>
      <c r="AG950" s="374"/>
      <c r="AI950" s="124">
        <v>1</v>
      </c>
      <c r="AJ950" s="373" t="s">
        <v>1393</v>
      </c>
      <c r="AK950" s="124"/>
      <c r="AL950" s="124"/>
      <c r="AM950" s="227"/>
      <c r="AN950" s="227"/>
      <c r="AO950" s="227"/>
      <c r="AP950" s="227"/>
      <c r="AQ950" s="227"/>
      <c r="AR950" s="124"/>
      <c r="AS950" s="124"/>
      <c r="AT950" s="124"/>
      <c r="AU950" s="124"/>
      <c r="AV950" s="374"/>
      <c r="AX950" s="295"/>
      <c r="AY950" s="454"/>
      <c r="AZ950" s="295"/>
      <c r="BA950" s="295"/>
      <c r="BB950" s="295"/>
      <c r="BC950" s="295"/>
      <c r="BD950" s="295"/>
      <c r="BE950" s="295"/>
      <c r="BF950" s="295"/>
      <c r="BG950" s="310"/>
      <c r="BH950" s="310"/>
      <c r="BI950" s="295"/>
      <c r="BJ950" s="295"/>
      <c r="BK950" s="456"/>
      <c r="BL950" s="295"/>
      <c r="BM950" s="295"/>
      <c r="BN950" s="454"/>
      <c r="BO950" s="295"/>
      <c r="BP950" s="306"/>
      <c r="BQ950" s="295"/>
      <c r="BR950" s="295"/>
      <c r="BS950" s="295"/>
      <c r="BT950" s="295"/>
      <c r="BU950" s="295"/>
      <c r="BV950" s="295"/>
      <c r="BW950" s="295"/>
      <c r="BX950" s="295"/>
      <c r="BY950" s="295"/>
      <c r="BZ950" s="455"/>
      <c r="CA950" s="295"/>
      <c r="CB950" s="295"/>
      <c r="CC950" s="454"/>
      <c r="CD950" s="295"/>
      <c r="CE950" s="295"/>
      <c r="CF950" s="295"/>
      <c r="CG950" s="295"/>
      <c r="CH950" s="295"/>
      <c r="CI950" s="295"/>
      <c r="CJ950" s="295"/>
      <c r="CK950" s="295"/>
      <c r="CL950" s="321"/>
      <c r="CM950" s="295"/>
      <c r="CN950" s="295"/>
      <c r="CO950" s="455"/>
    </row>
    <row r="951" spans="1:93" hidden="1">
      <c r="A951" s="124">
        <v>2</v>
      </c>
      <c r="B951" s="368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445"/>
      <c r="Q951" s="72"/>
      <c r="R951" s="124">
        <v>2</v>
      </c>
      <c r="S951" s="373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280"/>
      <c r="AD951" s="280"/>
      <c r="AE951" s="124"/>
      <c r="AF951" s="124"/>
      <c r="AG951" s="375"/>
      <c r="AI951" s="124">
        <v>2</v>
      </c>
      <c r="AJ951" s="373"/>
      <c r="AK951" s="124"/>
      <c r="AL951" s="124"/>
      <c r="AM951" s="227"/>
      <c r="AN951" s="227"/>
      <c r="AO951" s="227"/>
      <c r="AP951" s="227"/>
      <c r="AQ951" s="227"/>
      <c r="AR951" s="124"/>
      <c r="AS951" s="124"/>
      <c r="AT951" s="124"/>
      <c r="AU951" s="124"/>
      <c r="AV951" s="375"/>
      <c r="AX951" s="295"/>
      <c r="AY951" s="454"/>
      <c r="AZ951" s="295"/>
      <c r="BA951" s="306"/>
      <c r="BB951" s="295"/>
      <c r="BC951" s="295"/>
      <c r="BD951" s="295"/>
      <c r="BE951" s="295"/>
      <c r="BF951" s="295"/>
      <c r="BG951" s="310"/>
      <c r="BH951" s="310"/>
      <c r="BI951" s="295"/>
      <c r="BJ951" s="295"/>
      <c r="BK951" s="456"/>
      <c r="BL951" s="295"/>
      <c r="BM951" s="295"/>
      <c r="BN951" s="454"/>
      <c r="BO951" s="295"/>
      <c r="BP951" s="295"/>
      <c r="BQ951" s="295"/>
      <c r="BR951" s="295"/>
      <c r="BS951" s="295"/>
      <c r="BT951" s="295"/>
      <c r="BU951" s="295"/>
      <c r="BV951" s="295"/>
      <c r="BW951" s="295"/>
      <c r="BX951" s="295"/>
      <c r="BY951" s="295"/>
      <c r="BZ951" s="455"/>
      <c r="CA951" s="295"/>
      <c r="CB951" s="295"/>
      <c r="CC951" s="454"/>
      <c r="CD951" s="295"/>
      <c r="CE951" s="295"/>
      <c r="CF951" s="295"/>
      <c r="CG951" s="295"/>
      <c r="CH951" s="295"/>
      <c r="CI951" s="295"/>
      <c r="CJ951" s="295"/>
      <c r="CK951" s="295"/>
      <c r="CL951" s="321"/>
      <c r="CM951" s="295"/>
      <c r="CN951" s="295"/>
      <c r="CO951" s="455"/>
    </row>
    <row r="952" spans="1:93" hidden="1">
      <c r="A952" s="124">
        <v>3</v>
      </c>
      <c r="B952" s="368"/>
      <c r="C952" s="234"/>
      <c r="D952" s="229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445"/>
      <c r="Q952" s="72"/>
      <c r="R952" s="124">
        <v>3</v>
      </c>
      <c r="S952" s="373"/>
      <c r="T952" s="234"/>
      <c r="U952" s="234"/>
      <c r="V952" s="124"/>
      <c r="W952" s="124"/>
      <c r="X952" s="124"/>
      <c r="Y952" s="124"/>
      <c r="Z952" s="124"/>
      <c r="AA952" s="124"/>
      <c r="AB952" s="124"/>
      <c r="AC952" s="280"/>
      <c r="AD952" s="280"/>
      <c r="AE952" s="124"/>
      <c r="AF952" s="124"/>
      <c r="AG952" s="375"/>
      <c r="AI952" s="124">
        <v>3</v>
      </c>
      <c r="AJ952" s="373"/>
      <c r="AK952" s="124"/>
      <c r="AL952" s="124"/>
      <c r="AM952" s="227"/>
      <c r="AN952" s="227"/>
      <c r="AO952" s="227"/>
      <c r="AP952" s="227"/>
      <c r="AQ952" s="227"/>
      <c r="AR952" s="124"/>
      <c r="AS952" s="124"/>
      <c r="AT952" s="124"/>
      <c r="AU952" s="124"/>
      <c r="AV952" s="375"/>
      <c r="AX952" s="295"/>
      <c r="AY952" s="454"/>
      <c r="AZ952" s="295"/>
      <c r="BA952" s="295"/>
      <c r="BB952" s="295"/>
      <c r="BC952" s="295"/>
      <c r="BD952" s="295"/>
      <c r="BE952" s="295"/>
      <c r="BF952" s="295"/>
      <c r="BG952" s="310"/>
      <c r="BH952" s="310"/>
      <c r="BI952" s="295"/>
      <c r="BJ952" s="295"/>
      <c r="BK952" s="456"/>
      <c r="BL952" s="295"/>
      <c r="BM952" s="295"/>
      <c r="BN952" s="454"/>
      <c r="BO952" s="295"/>
      <c r="BP952" s="295"/>
      <c r="BQ952" s="295"/>
      <c r="BR952" s="295"/>
      <c r="BS952" s="295"/>
      <c r="BT952" s="295"/>
      <c r="BU952" s="295"/>
      <c r="BV952" s="295"/>
      <c r="BW952" s="295"/>
      <c r="BX952" s="295"/>
      <c r="BY952" s="295"/>
      <c r="BZ952" s="455"/>
      <c r="CA952" s="295"/>
      <c r="CB952" s="295"/>
      <c r="CC952" s="454"/>
      <c r="CD952" s="295"/>
      <c r="CE952" s="295"/>
      <c r="CF952" s="295"/>
      <c r="CG952" s="295"/>
      <c r="CH952" s="295"/>
      <c r="CI952" s="295"/>
      <c r="CJ952" s="295"/>
      <c r="CK952" s="295"/>
      <c r="CL952" s="321"/>
      <c r="CM952" s="295"/>
      <c r="CN952" s="295"/>
      <c r="CO952" s="455"/>
    </row>
    <row r="953" spans="1:93" hidden="1">
      <c r="A953" s="124">
        <v>4</v>
      </c>
      <c r="B953" s="368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445"/>
      <c r="Q953" s="72"/>
      <c r="R953" s="124">
        <v>4</v>
      </c>
      <c r="S953" s="373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280"/>
      <c r="AD953" s="280"/>
      <c r="AE953" s="124"/>
      <c r="AF953" s="124"/>
      <c r="AG953" s="375"/>
      <c r="AI953" s="124">
        <v>4</v>
      </c>
      <c r="AJ953" s="373"/>
      <c r="AK953" s="124"/>
      <c r="AL953" s="124"/>
      <c r="AM953" s="227"/>
      <c r="AN953" s="227"/>
      <c r="AO953" s="227"/>
      <c r="AP953" s="227"/>
      <c r="AQ953" s="227"/>
      <c r="AR953" s="124"/>
      <c r="AS953" s="124"/>
      <c r="AT953" s="124"/>
      <c r="AU953" s="124"/>
      <c r="AV953" s="375"/>
      <c r="AX953" s="295"/>
      <c r="AY953" s="454"/>
      <c r="AZ953" s="295"/>
      <c r="BA953" s="295"/>
      <c r="BB953" s="295"/>
      <c r="BC953" s="295"/>
      <c r="BD953" s="295"/>
      <c r="BE953" s="295"/>
      <c r="BF953" s="295"/>
      <c r="BG953" s="310"/>
      <c r="BH953" s="310"/>
      <c r="BI953" s="295"/>
      <c r="BJ953" s="295"/>
      <c r="BK953" s="456"/>
      <c r="BL953" s="295"/>
      <c r="BM953" s="295"/>
      <c r="BN953" s="454"/>
      <c r="BO953" s="295"/>
      <c r="BP953" s="295"/>
      <c r="BQ953" s="295"/>
      <c r="BR953" s="295"/>
      <c r="BS953" s="295"/>
      <c r="BT953" s="295"/>
      <c r="BU953" s="295"/>
      <c r="BV953" s="295"/>
      <c r="BW953" s="295"/>
      <c r="BX953" s="295"/>
      <c r="BY953" s="295"/>
      <c r="BZ953" s="455"/>
      <c r="CA953" s="295"/>
      <c r="CB953" s="295"/>
      <c r="CC953" s="454"/>
      <c r="CD953" s="306"/>
      <c r="CE953" s="306"/>
      <c r="CF953" s="295"/>
      <c r="CG953" s="295"/>
      <c r="CH953" s="295"/>
      <c r="CI953" s="295"/>
      <c r="CJ953" s="295"/>
      <c r="CK953" s="295"/>
      <c r="CL953" s="321"/>
      <c r="CM953" s="295"/>
      <c r="CN953" s="295"/>
      <c r="CO953" s="455"/>
    </row>
    <row r="954" spans="1:93" hidden="1">
      <c r="A954" s="124">
        <v>5</v>
      </c>
      <c r="B954" s="368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445"/>
      <c r="Q954" s="72"/>
      <c r="R954" s="124">
        <v>5</v>
      </c>
      <c r="S954" s="373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280"/>
      <c r="AD954" s="280"/>
      <c r="AE954" s="124"/>
      <c r="AF954" s="124"/>
      <c r="AG954" s="375"/>
      <c r="AI954" s="124">
        <v>5</v>
      </c>
      <c r="AJ954" s="373"/>
      <c r="AK954" s="124"/>
      <c r="AL954" s="124"/>
      <c r="AM954" s="227"/>
      <c r="AN954" s="227"/>
      <c r="AO954" s="227"/>
      <c r="AP954" s="227"/>
      <c r="AQ954" s="227"/>
      <c r="AR954" s="124"/>
      <c r="AS954" s="124"/>
      <c r="AT954" s="124"/>
      <c r="AU954" s="124"/>
      <c r="AV954" s="375"/>
      <c r="AX954" s="295"/>
      <c r="AY954" s="454"/>
      <c r="AZ954" s="295"/>
      <c r="BA954" s="295"/>
      <c r="BB954" s="295"/>
      <c r="BC954" s="295"/>
      <c r="BD954" s="295"/>
      <c r="BE954" s="295"/>
      <c r="BF954" s="295"/>
      <c r="BG954" s="310"/>
      <c r="BH954" s="310"/>
      <c r="BI954" s="295"/>
      <c r="BJ954" s="295"/>
      <c r="BK954" s="456"/>
      <c r="BL954" s="295"/>
      <c r="BM954" s="295"/>
      <c r="BN954" s="454"/>
      <c r="BO954" s="295"/>
      <c r="BP954" s="295"/>
      <c r="BQ954" s="295"/>
      <c r="BR954" s="295"/>
      <c r="BS954" s="295"/>
      <c r="BT954" s="295"/>
      <c r="BU954" s="295"/>
      <c r="BV954" s="295"/>
      <c r="BW954" s="295"/>
      <c r="BX954" s="295"/>
      <c r="BY954" s="295"/>
      <c r="BZ954" s="455"/>
      <c r="CA954" s="295"/>
      <c r="CB954" s="295"/>
      <c r="CC954" s="454"/>
      <c r="CD954" s="295"/>
      <c r="CE954" s="295"/>
      <c r="CF954" s="295"/>
      <c r="CG954" s="295"/>
      <c r="CH954" s="295"/>
      <c r="CI954" s="295"/>
      <c r="CJ954" s="295"/>
      <c r="CK954" s="295"/>
      <c r="CL954" s="321"/>
      <c r="CM954" s="295"/>
      <c r="CN954" s="295"/>
      <c r="CO954" s="455"/>
    </row>
    <row r="955" spans="1:93" hidden="1">
      <c r="A955" s="124">
        <v>6</v>
      </c>
      <c r="B955" s="368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445"/>
      <c r="Q955" s="72"/>
      <c r="R955" s="124">
        <v>6</v>
      </c>
      <c r="S955" s="373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280"/>
      <c r="AD955" s="280"/>
      <c r="AE955" s="124"/>
      <c r="AF955" s="124"/>
      <c r="AG955" s="375"/>
      <c r="AI955" s="124">
        <v>6</v>
      </c>
      <c r="AJ955" s="373"/>
      <c r="AK955" s="124"/>
      <c r="AL955" s="124"/>
      <c r="AM955" s="227"/>
      <c r="AN955" s="227"/>
      <c r="AO955" s="227"/>
      <c r="AP955" s="227"/>
      <c r="AQ955" s="227"/>
      <c r="AR955" s="124"/>
      <c r="AS955" s="124"/>
      <c r="AT955" s="124"/>
      <c r="AU955" s="124"/>
      <c r="AV955" s="375"/>
      <c r="AX955" s="295"/>
      <c r="AY955" s="454"/>
      <c r="AZ955" s="295"/>
      <c r="BA955" s="295"/>
      <c r="BB955" s="295"/>
      <c r="BC955" s="295"/>
      <c r="BD955" s="295"/>
      <c r="BE955" s="295"/>
      <c r="BF955" s="295"/>
      <c r="BG955" s="310"/>
      <c r="BH955" s="310"/>
      <c r="BI955" s="295"/>
      <c r="BJ955" s="295"/>
      <c r="BK955" s="456"/>
      <c r="BL955" s="295"/>
      <c r="BM955" s="295"/>
      <c r="BN955" s="454"/>
      <c r="BO955" s="295"/>
      <c r="BP955" s="295"/>
      <c r="BQ955" s="295"/>
      <c r="BR955" s="295"/>
      <c r="BS955" s="295"/>
      <c r="BT955" s="295"/>
      <c r="BU955" s="295"/>
      <c r="BV955" s="295"/>
      <c r="BW955" s="295"/>
      <c r="BX955" s="295"/>
      <c r="BY955" s="295"/>
      <c r="BZ955" s="455"/>
      <c r="CA955" s="295"/>
      <c r="CB955" s="295"/>
      <c r="CC955" s="454"/>
      <c r="CD955" s="295"/>
      <c r="CE955" s="295"/>
      <c r="CF955" s="295"/>
      <c r="CG955" s="295"/>
      <c r="CH955" s="295"/>
      <c r="CI955" s="295"/>
      <c r="CJ955" s="295"/>
      <c r="CK955" s="295"/>
      <c r="CL955" s="321"/>
      <c r="CM955" s="295"/>
      <c r="CN955" s="295"/>
      <c r="CO955" s="455"/>
    </row>
    <row r="956" spans="1:93" hidden="1">
      <c r="A956" s="124">
        <v>7</v>
      </c>
      <c r="B956" s="368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445"/>
      <c r="Q956" s="72"/>
      <c r="R956" s="124">
        <v>7</v>
      </c>
      <c r="S956" s="373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280"/>
      <c r="AD956" s="280"/>
      <c r="AE956" s="124"/>
      <c r="AF956" s="124"/>
      <c r="AG956" s="375"/>
      <c r="AI956" s="124">
        <v>7</v>
      </c>
      <c r="AJ956" s="373"/>
      <c r="AK956" s="124"/>
      <c r="AL956" s="124"/>
      <c r="AM956" s="227"/>
      <c r="AN956" s="227"/>
      <c r="AO956" s="227"/>
      <c r="AP956" s="227"/>
      <c r="AQ956" s="227"/>
      <c r="AR956" s="124"/>
      <c r="AS956" s="124"/>
      <c r="AT956" s="124"/>
      <c r="AU956" s="124"/>
      <c r="AV956" s="375"/>
      <c r="AX956" s="295"/>
      <c r="AY956" s="454"/>
      <c r="AZ956" s="295"/>
      <c r="BA956" s="295"/>
      <c r="BB956" s="295"/>
      <c r="BC956" s="295"/>
      <c r="BD956" s="295"/>
      <c r="BE956" s="295"/>
      <c r="BF956" s="295"/>
      <c r="BG956" s="310"/>
      <c r="BH956" s="310"/>
      <c r="BI956" s="295"/>
      <c r="BJ956" s="295"/>
      <c r="BK956" s="456"/>
      <c r="BL956" s="295"/>
      <c r="BM956" s="295"/>
      <c r="BN956" s="454"/>
      <c r="BO956" s="295"/>
      <c r="BP956" s="295"/>
      <c r="BQ956" s="295"/>
      <c r="BR956" s="295"/>
      <c r="BS956" s="295"/>
      <c r="BT956" s="295"/>
      <c r="BU956" s="295"/>
      <c r="BV956" s="295"/>
      <c r="BW956" s="295"/>
      <c r="BX956" s="295"/>
      <c r="BY956" s="295"/>
      <c r="BZ956" s="455"/>
      <c r="CA956" s="295"/>
      <c r="CB956" s="295"/>
      <c r="CC956" s="454"/>
      <c r="CD956" s="295"/>
      <c r="CE956" s="295"/>
      <c r="CF956" s="295"/>
      <c r="CG956" s="295"/>
      <c r="CH956" s="295"/>
      <c r="CI956" s="295"/>
      <c r="CJ956" s="295"/>
      <c r="CK956" s="295"/>
      <c r="CL956" s="321"/>
      <c r="CM956" s="295"/>
      <c r="CN956" s="295"/>
      <c r="CO956" s="455"/>
    </row>
    <row r="957" spans="1:93" hidden="1">
      <c r="A957" s="124">
        <v>8</v>
      </c>
      <c r="B957" s="368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445"/>
      <c r="Q957" s="72"/>
      <c r="R957" s="124">
        <v>8</v>
      </c>
      <c r="S957" s="373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280"/>
      <c r="AD957" s="280"/>
      <c r="AE957" s="124"/>
      <c r="AF957" s="124"/>
      <c r="AG957" s="375"/>
      <c r="AI957" s="124">
        <v>8</v>
      </c>
      <c r="AJ957" s="373"/>
      <c r="AK957" s="124"/>
      <c r="AL957" s="124"/>
      <c r="AM957" s="227"/>
      <c r="AN957" s="227"/>
      <c r="AO957" s="227"/>
      <c r="AP957" s="227"/>
      <c r="AQ957" s="227"/>
      <c r="AR957" s="124"/>
      <c r="AS957" s="124"/>
      <c r="AT957" s="124"/>
      <c r="AU957" s="124"/>
      <c r="AV957" s="375"/>
      <c r="AX957" s="295"/>
      <c r="AY957" s="454"/>
      <c r="AZ957" s="295"/>
      <c r="BA957" s="295"/>
      <c r="BB957" s="295"/>
      <c r="BC957" s="295"/>
      <c r="BD957" s="295"/>
      <c r="BE957" s="295"/>
      <c r="BF957" s="295"/>
      <c r="BG957" s="310"/>
      <c r="BH957" s="310"/>
      <c r="BI957" s="295"/>
      <c r="BJ957" s="295"/>
      <c r="BK957" s="456"/>
      <c r="BL957" s="295"/>
      <c r="BM957" s="295"/>
      <c r="BN957" s="454"/>
      <c r="BO957" s="295"/>
      <c r="BP957" s="295"/>
      <c r="BQ957" s="295"/>
      <c r="BR957" s="295"/>
      <c r="BS957" s="295"/>
      <c r="BT957" s="295"/>
      <c r="BU957" s="295"/>
      <c r="BV957" s="295"/>
      <c r="BW957" s="295"/>
      <c r="BX957" s="295"/>
      <c r="BY957" s="295"/>
      <c r="BZ957" s="455"/>
      <c r="CA957" s="295"/>
      <c r="CB957" s="295"/>
      <c r="CC957" s="454"/>
      <c r="CD957" s="295"/>
      <c r="CE957" s="295"/>
      <c r="CF957" s="295"/>
      <c r="CG957" s="295"/>
      <c r="CH957" s="295"/>
      <c r="CI957" s="295"/>
      <c r="CJ957" s="295"/>
      <c r="CK957" s="295"/>
      <c r="CL957" s="321"/>
      <c r="CM957" s="295"/>
      <c r="CN957" s="295"/>
      <c r="CO957" s="455"/>
    </row>
    <row r="958" spans="1:93" hidden="1">
      <c r="A958" s="124">
        <v>9</v>
      </c>
      <c r="B958" s="368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445"/>
      <c r="Q958" s="72"/>
      <c r="R958" s="124">
        <v>9</v>
      </c>
      <c r="S958" s="373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280"/>
      <c r="AD958" s="280"/>
      <c r="AE958" s="124"/>
      <c r="AF958" s="124"/>
      <c r="AG958" s="375"/>
      <c r="AI958" s="124">
        <v>9</v>
      </c>
      <c r="AJ958" s="373"/>
      <c r="AK958" s="124"/>
      <c r="AL958" s="124"/>
      <c r="AM958" s="227"/>
      <c r="AN958" s="227"/>
      <c r="AO958" s="227"/>
      <c r="AP958" s="227"/>
      <c r="AQ958" s="227"/>
      <c r="AR958" s="124"/>
      <c r="AS958" s="124"/>
      <c r="AT958" s="124"/>
      <c r="AU958" s="124"/>
      <c r="AV958" s="375"/>
      <c r="AX958" s="295"/>
      <c r="AY958" s="454"/>
      <c r="AZ958" s="295"/>
      <c r="BA958" s="295"/>
      <c r="BB958" s="295"/>
      <c r="BC958" s="295"/>
      <c r="BD958" s="295"/>
      <c r="BE958" s="295"/>
      <c r="BF958" s="295"/>
      <c r="BG958" s="310"/>
      <c r="BH958" s="310"/>
      <c r="BI958" s="295"/>
      <c r="BJ958" s="295"/>
      <c r="BK958" s="456"/>
      <c r="BL958" s="295"/>
      <c r="BM958" s="295"/>
      <c r="BN958" s="454"/>
      <c r="BO958" s="295"/>
      <c r="BP958" s="295"/>
      <c r="BQ958" s="295"/>
      <c r="BR958" s="295"/>
      <c r="BS958" s="295"/>
      <c r="BT958" s="295"/>
      <c r="BU958" s="295"/>
      <c r="BV958" s="295"/>
      <c r="BW958" s="295"/>
      <c r="BX958" s="295"/>
      <c r="BY958" s="295"/>
      <c r="BZ958" s="455"/>
      <c r="CA958" s="295"/>
      <c r="CB958" s="295"/>
      <c r="CC958" s="454"/>
      <c r="CD958" s="295"/>
      <c r="CE958" s="295"/>
      <c r="CF958" s="295"/>
      <c r="CG958" s="295"/>
      <c r="CH958" s="295"/>
      <c r="CI958" s="295"/>
      <c r="CJ958" s="295"/>
      <c r="CK958" s="295"/>
      <c r="CL958" s="321"/>
      <c r="CM958" s="295"/>
      <c r="CN958" s="295"/>
      <c r="CO958" s="455"/>
    </row>
    <row r="959" spans="1:93" hidden="1">
      <c r="A959" s="124">
        <v>10</v>
      </c>
      <c r="B959" s="368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445"/>
      <c r="Q959" s="72"/>
      <c r="R959" s="124">
        <v>10</v>
      </c>
      <c r="S959" s="373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280"/>
      <c r="AD959" s="280"/>
      <c r="AE959" s="124"/>
      <c r="AF959" s="124"/>
      <c r="AG959" s="375"/>
      <c r="AI959" s="124">
        <v>10</v>
      </c>
      <c r="AJ959" s="373"/>
      <c r="AK959" s="124"/>
      <c r="AL959" s="124"/>
      <c r="AM959" s="227"/>
      <c r="AN959" s="227"/>
      <c r="AO959" s="227"/>
      <c r="AP959" s="227"/>
      <c r="AQ959" s="227"/>
      <c r="AR959" s="124"/>
      <c r="AS959" s="124"/>
      <c r="AT959" s="124"/>
      <c r="AU959" s="124"/>
      <c r="AV959" s="375"/>
      <c r="AX959" s="295"/>
      <c r="AY959" s="454"/>
      <c r="AZ959" s="295"/>
      <c r="BA959" s="295"/>
      <c r="BB959" s="295"/>
      <c r="BC959" s="295"/>
      <c r="BD959" s="295"/>
      <c r="BE959" s="295"/>
      <c r="BF959" s="295"/>
      <c r="BG959" s="310"/>
      <c r="BH959" s="310"/>
      <c r="BI959" s="295"/>
      <c r="BJ959" s="295"/>
      <c r="BK959" s="456"/>
      <c r="BL959" s="295"/>
      <c r="BM959" s="295"/>
      <c r="BN959" s="454"/>
      <c r="BO959" s="295"/>
      <c r="BP959" s="295"/>
      <c r="BQ959" s="295"/>
      <c r="BR959" s="295"/>
      <c r="BS959" s="295"/>
      <c r="BT959" s="295"/>
      <c r="BU959" s="295"/>
      <c r="BV959" s="295"/>
      <c r="BW959" s="295"/>
      <c r="BX959" s="295"/>
      <c r="BY959" s="295"/>
      <c r="BZ959" s="455"/>
      <c r="CA959" s="295"/>
      <c r="CB959" s="295"/>
      <c r="CC959" s="454"/>
      <c r="CD959" s="295"/>
      <c r="CE959" s="295"/>
      <c r="CF959" s="295"/>
      <c r="CG959" s="295"/>
      <c r="CH959" s="295"/>
      <c r="CI959" s="295"/>
      <c r="CJ959" s="295"/>
      <c r="CK959" s="295"/>
      <c r="CL959" s="321"/>
      <c r="CM959" s="295"/>
      <c r="CN959" s="295"/>
      <c r="CO959" s="455"/>
    </row>
    <row r="960" spans="1:93" hidden="1">
      <c r="A960" s="124">
        <v>11</v>
      </c>
      <c r="B960" s="368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445"/>
      <c r="Q960" s="72"/>
      <c r="R960" s="124">
        <v>11</v>
      </c>
      <c r="S960" s="373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280"/>
      <c r="AD960" s="280"/>
      <c r="AE960" s="124"/>
      <c r="AF960" s="124"/>
      <c r="AG960" s="375"/>
      <c r="AI960" s="124">
        <v>11</v>
      </c>
      <c r="AJ960" s="373"/>
      <c r="AK960" s="124"/>
      <c r="AL960" s="124"/>
      <c r="AM960" s="227"/>
      <c r="AN960" s="227"/>
      <c r="AO960" s="227"/>
      <c r="AP960" s="227"/>
      <c r="AQ960" s="227"/>
      <c r="AR960" s="124"/>
      <c r="AS960" s="124"/>
      <c r="AT960" s="124"/>
      <c r="AU960" s="124"/>
      <c r="AV960" s="375"/>
      <c r="AX960" s="295"/>
      <c r="AY960" s="454"/>
      <c r="AZ960" s="295"/>
      <c r="BA960" s="295"/>
      <c r="BB960" s="295"/>
      <c r="BC960" s="295"/>
      <c r="BD960" s="295"/>
      <c r="BE960" s="295"/>
      <c r="BF960" s="295"/>
      <c r="BG960" s="310"/>
      <c r="BH960" s="310"/>
      <c r="BI960" s="295"/>
      <c r="BJ960" s="295"/>
      <c r="BK960" s="456"/>
      <c r="BL960" s="295"/>
      <c r="BM960" s="295"/>
      <c r="BN960" s="454"/>
      <c r="BO960" s="295"/>
      <c r="BP960" s="295"/>
      <c r="BQ960" s="295"/>
      <c r="BR960" s="295"/>
      <c r="BS960" s="295"/>
      <c r="BT960" s="295"/>
      <c r="BU960" s="295"/>
      <c r="BV960" s="295"/>
      <c r="BW960" s="295"/>
      <c r="BX960" s="295"/>
      <c r="BY960" s="295"/>
      <c r="BZ960" s="455"/>
      <c r="CA960" s="295"/>
      <c r="CB960" s="295"/>
      <c r="CC960" s="454"/>
      <c r="CD960" s="295"/>
      <c r="CE960" s="295"/>
      <c r="CF960" s="295"/>
      <c r="CG960" s="295"/>
      <c r="CH960" s="295"/>
      <c r="CI960" s="295"/>
      <c r="CJ960" s="295"/>
      <c r="CK960" s="295"/>
      <c r="CL960" s="321"/>
      <c r="CM960" s="295"/>
      <c r="CN960" s="295"/>
      <c r="CO960" s="455"/>
    </row>
    <row r="961" spans="1:93" hidden="1">
      <c r="A961" s="124">
        <v>12</v>
      </c>
      <c r="B961" s="368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445"/>
      <c r="Q961" s="72"/>
      <c r="R961" s="124">
        <v>12</v>
      </c>
      <c r="S961" s="373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280"/>
      <c r="AD961" s="280"/>
      <c r="AE961" s="124"/>
      <c r="AF961" s="124"/>
      <c r="AG961" s="375"/>
      <c r="AI961" s="124">
        <v>12</v>
      </c>
      <c r="AJ961" s="373"/>
      <c r="AK961" s="124"/>
      <c r="AL961" s="124"/>
      <c r="AM961" s="227"/>
      <c r="AN961" s="227"/>
      <c r="AO961" s="227"/>
      <c r="AP961" s="227"/>
      <c r="AQ961" s="227"/>
      <c r="AR961" s="124"/>
      <c r="AS961" s="124"/>
      <c r="AT961" s="124"/>
      <c r="AU961" s="124"/>
      <c r="AV961" s="375"/>
      <c r="AX961" s="295"/>
      <c r="AY961" s="454"/>
      <c r="AZ961" s="295"/>
      <c r="BA961" s="295"/>
      <c r="BB961" s="295"/>
      <c r="BC961" s="295"/>
      <c r="BD961" s="295"/>
      <c r="BE961" s="295"/>
      <c r="BF961" s="295"/>
      <c r="BG961" s="310"/>
      <c r="BH961" s="310"/>
      <c r="BI961" s="295"/>
      <c r="BJ961" s="295"/>
      <c r="BK961" s="456"/>
      <c r="BL961" s="295"/>
      <c r="BM961" s="295"/>
      <c r="BN961" s="454"/>
      <c r="BO961" s="295"/>
      <c r="BP961" s="295"/>
      <c r="BQ961" s="295"/>
      <c r="BR961" s="295"/>
      <c r="BS961" s="295"/>
      <c r="BT961" s="295"/>
      <c r="BU961" s="295"/>
      <c r="BV961" s="295"/>
      <c r="BW961" s="295"/>
      <c r="BX961" s="295"/>
      <c r="BY961" s="295"/>
      <c r="BZ961" s="455"/>
      <c r="CA961" s="295"/>
      <c r="CB961" s="295"/>
      <c r="CC961" s="454"/>
      <c r="CD961" s="295"/>
      <c r="CE961" s="295"/>
      <c r="CF961" s="295"/>
      <c r="CG961" s="295"/>
      <c r="CH961" s="295"/>
      <c r="CI961" s="295"/>
      <c r="CJ961" s="295"/>
      <c r="CK961" s="295"/>
      <c r="CL961" s="321"/>
      <c r="CM961" s="295"/>
      <c r="CN961" s="295"/>
      <c r="CO961" s="455"/>
    </row>
    <row r="962" spans="1:93" hidden="1">
      <c r="A962" s="124">
        <v>13</v>
      </c>
      <c r="B962" s="368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445"/>
      <c r="Q962" s="72"/>
      <c r="R962" s="124">
        <v>13</v>
      </c>
      <c r="S962" s="373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280"/>
      <c r="AD962" s="280"/>
      <c r="AE962" s="124"/>
      <c r="AF962" s="124"/>
      <c r="AG962" s="375"/>
      <c r="AI962" s="124">
        <v>13</v>
      </c>
      <c r="AJ962" s="373"/>
      <c r="AK962" s="124"/>
      <c r="AL962" s="124"/>
      <c r="AM962" s="227"/>
      <c r="AN962" s="227"/>
      <c r="AO962" s="227"/>
      <c r="AP962" s="227"/>
      <c r="AQ962" s="227"/>
      <c r="AR962" s="124"/>
      <c r="AS962" s="124"/>
      <c r="AT962" s="124"/>
      <c r="AU962" s="124"/>
      <c r="AV962" s="375"/>
      <c r="AX962" s="295"/>
      <c r="AY962" s="454"/>
      <c r="AZ962" s="295"/>
      <c r="BA962" s="295"/>
      <c r="BB962" s="295"/>
      <c r="BC962" s="295"/>
      <c r="BD962" s="295"/>
      <c r="BE962" s="295"/>
      <c r="BF962" s="295"/>
      <c r="BG962" s="310"/>
      <c r="BH962" s="310"/>
      <c r="BI962" s="295"/>
      <c r="BJ962" s="295"/>
      <c r="BK962" s="456"/>
      <c r="BL962" s="295"/>
      <c r="BM962" s="295"/>
      <c r="BN962" s="454"/>
      <c r="BO962" s="295"/>
      <c r="BP962" s="295"/>
      <c r="BQ962" s="295"/>
      <c r="BR962" s="295"/>
      <c r="BS962" s="295"/>
      <c r="BT962" s="295"/>
      <c r="BU962" s="295"/>
      <c r="BV962" s="295"/>
      <c r="BW962" s="295"/>
      <c r="BX962" s="295"/>
      <c r="BY962" s="295"/>
      <c r="BZ962" s="455"/>
      <c r="CA962" s="295"/>
      <c r="CB962" s="295"/>
      <c r="CC962" s="454"/>
      <c r="CD962" s="295"/>
      <c r="CE962" s="295"/>
      <c r="CF962" s="295"/>
      <c r="CG962" s="295"/>
      <c r="CH962" s="295"/>
      <c r="CI962" s="295"/>
      <c r="CJ962" s="295"/>
      <c r="CK962" s="295"/>
      <c r="CL962" s="321"/>
      <c r="CM962" s="295"/>
      <c r="CN962" s="295"/>
      <c r="CO962" s="455"/>
    </row>
    <row r="963" spans="1:93" hidden="1">
      <c r="A963" s="124">
        <v>14</v>
      </c>
      <c r="B963" s="368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445"/>
      <c r="Q963" s="72"/>
      <c r="R963" s="124">
        <v>14</v>
      </c>
      <c r="S963" s="373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280"/>
      <c r="AD963" s="280"/>
      <c r="AE963" s="124"/>
      <c r="AF963" s="124"/>
      <c r="AG963" s="375"/>
      <c r="AI963" s="124">
        <v>14</v>
      </c>
      <c r="AJ963" s="373"/>
      <c r="AK963" s="124"/>
      <c r="AL963" s="124"/>
      <c r="AM963" s="227"/>
      <c r="AN963" s="227"/>
      <c r="AO963" s="227"/>
      <c r="AP963" s="227"/>
      <c r="AQ963" s="227"/>
      <c r="AR963" s="124"/>
      <c r="AS963" s="124"/>
      <c r="AT963" s="124"/>
      <c r="AU963" s="124"/>
      <c r="AV963" s="375"/>
      <c r="AX963" s="295"/>
      <c r="AY963" s="454"/>
      <c r="AZ963" s="295"/>
      <c r="BA963" s="295"/>
      <c r="BB963" s="295"/>
      <c r="BC963" s="295"/>
      <c r="BD963" s="295"/>
      <c r="BE963" s="295"/>
      <c r="BF963" s="295"/>
      <c r="BG963" s="310"/>
      <c r="BH963" s="310"/>
      <c r="BI963" s="295"/>
      <c r="BJ963" s="295"/>
      <c r="BK963" s="456"/>
      <c r="BL963" s="295"/>
      <c r="BM963" s="295"/>
      <c r="BN963" s="454"/>
      <c r="BO963" s="295"/>
      <c r="BP963" s="295"/>
      <c r="BQ963" s="295"/>
      <c r="BR963" s="295"/>
      <c r="BS963" s="295"/>
      <c r="BT963" s="295"/>
      <c r="BU963" s="295"/>
      <c r="BV963" s="295"/>
      <c r="BW963" s="295"/>
      <c r="BX963" s="295"/>
      <c r="BY963" s="295"/>
      <c r="BZ963" s="455"/>
      <c r="CA963" s="295"/>
      <c r="CB963" s="295"/>
      <c r="CC963" s="454"/>
      <c r="CD963" s="295"/>
      <c r="CE963" s="295"/>
      <c r="CF963" s="295"/>
      <c r="CG963" s="295"/>
      <c r="CH963" s="295"/>
      <c r="CI963" s="295"/>
      <c r="CJ963" s="295"/>
      <c r="CK963" s="295"/>
      <c r="CL963" s="321"/>
      <c r="CM963" s="295"/>
      <c r="CN963" s="295"/>
      <c r="CO963" s="455"/>
    </row>
    <row r="964" spans="1:93" hidden="1">
      <c r="A964" s="124">
        <v>15</v>
      </c>
      <c r="B964" s="368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446"/>
      <c r="Q964" s="72"/>
      <c r="R964" s="124">
        <v>15</v>
      </c>
      <c r="S964" s="373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280"/>
      <c r="AD964" s="280"/>
      <c r="AE964" s="124"/>
      <c r="AF964" s="124"/>
      <c r="AG964" s="376"/>
      <c r="AI964" s="124">
        <v>15</v>
      </c>
      <c r="AJ964" s="373"/>
      <c r="AK964" s="124"/>
      <c r="AL964" s="124"/>
      <c r="AM964" s="227"/>
      <c r="AN964" s="227"/>
      <c r="AO964" s="227"/>
      <c r="AP964" s="227"/>
      <c r="AQ964" s="227"/>
      <c r="AR964" s="124"/>
      <c r="AS964" s="124"/>
      <c r="AT964" s="124"/>
      <c r="AU964" s="124"/>
      <c r="AV964" s="376"/>
      <c r="AX964" s="295"/>
      <c r="AY964" s="454"/>
      <c r="AZ964" s="295"/>
      <c r="BA964" s="295"/>
      <c r="BB964" s="295"/>
      <c r="BC964" s="295"/>
      <c r="BD964" s="295"/>
      <c r="BE964" s="295"/>
      <c r="BF964" s="295"/>
      <c r="BG964" s="310"/>
      <c r="BH964" s="310"/>
      <c r="BI964" s="295"/>
      <c r="BJ964" s="295"/>
      <c r="BK964" s="456"/>
      <c r="BL964" s="295"/>
      <c r="BM964" s="295"/>
      <c r="BN964" s="454"/>
      <c r="BO964" s="295"/>
      <c r="BP964" s="295"/>
      <c r="BQ964" s="295"/>
      <c r="BR964" s="295"/>
      <c r="BS964" s="295"/>
      <c r="BT964" s="295"/>
      <c r="BU964" s="295"/>
      <c r="BV964" s="295"/>
      <c r="BW964" s="295"/>
      <c r="BX964" s="295"/>
      <c r="BY964" s="295"/>
      <c r="BZ964" s="455"/>
      <c r="CA964" s="295"/>
      <c r="CB964" s="295"/>
      <c r="CC964" s="454"/>
      <c r="CD964" s="295"/>
      <c r="CE964" s="295"/>
      <c r="CF964" s="295"/>
      <c r="CG964" s="295"/>
      <c r="CH964" s="295"/>
      <c r="CI964" s="295"/>
      <c r="CJ964" s="295"/>
      <c r="CK964" s="295"/>
      <c r="CL964" s="321"/>
      <c r="CM964" s="295"/>
      <c r="CN964" s="295"/>
      <c r="CO964" s="455"/>
    </row>
    <row r="965" spans="1:93" ht="15.75" hidden="1">
      <c r="A965" s="363" t="s">
        <v>1381</v>
      </c>
      <c r="B965" s="363"/>
      <c r="C965" s="124"/>
      <c r="D965" s="124"/>
      <c r="E965" s="220">
        <f>SUM(E950:E964)</f>
        <v>0</v>
      </c>
      <c r="F965" s="220">
        <f>SUM(F950:F964)</f>
        <v>0</v>
      </c>
      <c r="G965" s="220">
        <f>SUM(G950:G964)</f>
        <v>0</v>
      </c>
      <c r="H965" s="220">
        <f>SUM(H950:H964)</f>
        <v>0</v>
      </c>
      <c r="I965" s="124"/>
      <c r="J965" s="124">
        <f>SUM(J950:J964)</f>
        <v>0</v>
      </c>
      <c r="K965" s="124">
        <f>SUM(K950:K964)</f>
        <v>0</v>
      </c>
      <c r="L965" s="225">
        <f>IF(F965=0,0,(F965/E965*100))</f>
        <v>0</v>
      </c>
      <c r="M965" s="225">
        <f>IF(K965=0,0,(K965/J965*100))</f>
        <v>0</v>
      </c>
      <c r="N965" s="124"/>
      <c r="O965" s="124"/>
      <c r="P965" s="124"/>
      <c r="Q965" s="72"/>
      <c r="R965" s="363" t="s">
        <v>1381</v>
      </c>
      <c r="S965" s="363"/>
      <c r="T965" s="220"/>
      <c r="U965" s="220"/>
      <c r="V965" s="220">
        <f>SUM(V950:V964)</f>
        <v>0</v>
      </c>
      <c r="W965" s="220">
        <f>SUM(W950:W964)</f>
        <v>0</v>
      </c>
      <c r="X965" s="220">
        <f>SUM(X950:X964)</f>
        <v>0</v>
      </c>
      <c r="Y965" s="220">
        <f>SUM(Y950:Y964)</f>
        <v>0</v>
      </c>
      <c r="Z965" s="220"/>
      <c r="AA965" s="220">
        <f>SUM(AA950:AA964)</f>
        <v>0</v>
      </c>
      <c r="AB965" s="220">
        <f>SUM(AB950:AB964)</f>
        <v>0</v>
      </c>
      <c r="AC965" s="281">
        <f>IF(W965=0,0,(W965/V965*100))</f>
        <v>0</v>
      </c>
      <c r="AD965" s="281">
        <f>IF(AB965=0,0,(AB965/AA965*100))</f>
        <v>0</v>
      </c>
      <c r="AE965" s="124"/>
      <c r="AF965" s="124"/>
      <c r="AG965" s="124"/>
      <c r="AI965" s="377" t="s">
        <v>1381</v>
      </c>
      <c r="AJ965" s="377"/>
      <c r="AK965" s="124"/>
      <c r="AL965" s="124"/>
      <c r="AM965" s="227">
        <f>SUM(AM950:AM964)</f>
        <v>0</v>
      </c>
      <c r="AN965" s="227">
        <f>SUM(AN950:AN964)</f>
        <v>0</v>
      </c>
      <c r="AO965" s="227"/>
      <c r="AP965" s="227">
        <f>SUM(AP950:AP964)</f>
        <v>0</v>
      </c>
      <c r="AQ965" s="227">
        <f>SUM(AQ950:AQ964)</f>
        <v>0</v>
      </c>
      <c r="AR965" s="225">
        <f>IF(AN965=0,0,(AN965/AM965*100))</f>
        <v>0</v>
      </c>
      <c r="AS965" s="225">
        <f>IF(AQ965=0,0,(AQ965/AP965*100))</f>
        <v>0</v>
      </c>
      <c r="AT965" s="124">
        <v>15</v>
      </c>
      <c r="AU965" s="124">
        <v>4</v>
      </c>
      <c r="AV965" s="124"/>
      <c r="AX965" s="455"/>
      <c r="AY965" s="455"/>
      <c r="AZ965" s="295"/>
      <c r="BA965" s="295"/>
      <c r="BB965" s="295"/>
      <c r="BC965" s="295"/>
      <c r="BD965" s="295"/>
      <c r="BE965" s="295"/>
      <c r="BF965" s="295"/>
      <c r="BG965" s="308"/>
      <c r="BH965" s="308"/>
      <c r="BI965" s="295"/>
      <c r="BJ965" s="295"/>
      <c r="BK965" s="295"/>
      <c r="BL965" s="295"/>
      <c r="BM965" s="455"/>
      <c r="BN965" s="455"/>
      <c r="BO965" s="295"/>
      <c r="BP965" s="295"/>
      <c r="BQ965" s="295"/>
      <c r="BR965" s="295"/>
      <c r="BS965" s="295"/>
      <c r="BT965" s="295"/>
      <c r="BU965" s="295"/>
      <c r="BV965" s="309"/>
      <c r="BW965" s="309"/>
      <c r="BX965" s="295"/>
      <c r="BY965" s="295"/>
      <c r="BZ965" s="295"/>
      <c r="CA965" s="295"/>
      <c r="CB965" s="455"/>
      <c r="CC965" s="455"/>
      <c r="CD965" s="295"/>
      <c r="CE965" s="295"/>
      <c r="CF965" s="295"/>
      <c r="CG965" s="295"/>
      <c r="CH965" s="295"/>
      <c r="CI965" s="295"/>
      <c r="CJ965" s="295"/>
      <c r="CK965" s="309"/>
      <c r="CL965" s="322"/>
      <c r="CM965" s="295"/>
      <c r="CN965" s="295"/>
      <c r="CO965" s="295"/>
    </row>
    <row r="966" spans="1:93" ht="15.75" hidden="1">
      <c r="A966" s="124">
        <v>1</v>
      </c>
      <c r="B966" s="368" t="s">
        <v>1394</v>
      </c>
      <c r="C966" s="124"/>
      <c r="D966" s="124"/>
      <c r="E966" s="220"/>
      <c r="F966" s="220"/>
      <c r="G966" s="220"/>
      <c r="H966" s="220"/>
      <c r="I966" s="124"/>
      <c r="J966" s="124"/>
      <c r="K966" s="124"/>
      <c r="L966" s="225"/>
      <c r="M966" s="225"/>
      <c r="N966" s="124"/>
      <c r="O966" s="124"/>
      <c r="P966" s="374"/>
      <c r="Q966" s="72"/>
      <c r="R966" s="124">
        <v>1</v>
      </c>
      <c r="S966" s="368" t="s">
        <v>1394</v>
      </c>
      <c r="T966" s="124"/>
      <c r="U966" s="124"/>
      <c r="V966" s="124"/>
      <c r="W966" s="124"/>
      <c r="X966" s="124"/>
      <c r="Y966" s="124"/>
      <c r="Z966" s="124"/>
      <c r="AA966" s="124"/>
      <c r="AB966" s="124"/>
      <c r="AC966" s="281"/>
      <c r="AD966" s="281"/>
      <c r="AE966" s="124"/>
      <c r="AF966" s="124"/>
      <c r="AG966" s="444"/>
      <c r="AI966" s="124">
        <v>1</v>
      </c>
      <c r="AJ966" s="373" t="s">
        <v>1394</v>
      </c>
      <c r="AK966" s="124"/>
      <c r="AL966" s="124"/>
      <c r="AM966" s="227"/>
      <c r="AN966" s="227"/>
      <c r="AO966" s="227"/>
      <c r="AP966" s="227"/>
      <c r="AQ966" s="227"/>
      <c r="AR966" s="225"/>
      <c r="AS966" s="225"/>
      <c r="AT966" s="124"/>
      <c r="AU966" s="124"/>
      <c r="AV966" s="124"/>
      <c r="AX966" s="295"/>
      <c r="AY966" s="454"/>
      <c r="AZ966" s="295"/>
      <c r="BA966" s="295"/>
      <c r="BB966" s="295"/>
      <c r="BC966" s="295"/>
      <c r="BD966" s="295"/>
      <c r="BE966" s="295"/>
      <c r="BF966" s="295"/>
      <c r="BG966" s="308"/>
      <c r="BH966" s="308"/>
      <c r="BI966" s="295"/>
      <c r="BJ966" s="295"/>
      <c r="BK966" s="455"/>
      <c r="BL966" s="295"/>
      <c r="BM966" s="305"/>
      <c r="BN966" s="305"/>
      <c r="BO966" s="295"/>
      <c r="BP966" s="295"/>
      <c r="BQ966" s="295"/>
      <c r="BR966" s="295"/>
      <c r="BS966" s="295"/>
      <c r="BT966" s="295"/>
      <c r="BU966" s="295"/>
      <c r="BV966" s="309"/>
      <c r="BW966" s="309"/>
      <c r="BX966" s="295"/>
      <c r="BY966" s="295"/>
      <c r="BZ966" s="295"/>
      <c r="CA966" s="295"/>
      <c r="CB966" s="305"/>
      <c r="CC966" s="305"/>
      <c r="CD966" s="295"/>
      <c r="CE966" s="295"/>
      <c r="CF966" s="295"/>
      <c r="CG966" s="295"/>
      <c r="CH966" s="295"/>
      <c r="CI966" s="295"/>
      <c r="CJ966" s="295"/>
      <c r="CK966" s="309"/>
      <c r="CL966" s="322"/>
      <c r="CM966" s="295"/>
      <c r="CN966" s="295"/>
      <c r="CO966" s="295"/>
    </row>
    <row r="967" spans="1:93" ht="15.75" hidden="1">
      <c r="A967" s="124">
        <v>2</v>
      </c>
      <c r="B967" s="368"/>
      <c r="C967" s="124"/>
      <c r="D967" s="124"/>
      <c r="E967" s="220"/>
      <c r="F967" s="220"/>
      <c r="G967" s="220"/>
      <c r="H967" s="220"/>
      <c r="I967" s="124"/>
      <c r="J967" s="124"/>
      <c r="K967" s="124"/>
      <c r="L967" s="225"/>
      <c r="M967" s="225"/>
      <c r="N967" s="124"/>
      <c r="O967" s="124"/>
      <c r="P967" s="375"/>
      <c r="Q967" s="72"/>
      <c r="R967" s="124">
        <v>2</v>
      </c>
      <c r="S967" s="368"/>
      <c r="T967" s="234"/>
      <c r="U967" s="234"/>
      <c r="V967" s="124"/>
      <c r="W967" s="124"/>
      <c r="X967" s="124"/>
      <c r="Y967" s="124"/>
      <c r="Z967" s="124"/>
      <c r="AA967" s="124"/>
      <c r="AB967" s="124"/>
      <c r="AC967" s="281"/>
      <c r="AD967" s="281"/>
      <c r="AE967" s="124"/>
      <c r="AF967" s="124"/>
      <c r="AG967" s="445"/>
      <c r="AI967" s="124">
        <v>2</v>
      </c>
      <c r="AJ967" s="373"/>
      <c r="AK967" s="124"/>
      <c r="AL967" s="124"/>
      <c r="AM967" s="227"/>
      <c r="AN967" s="227"/>
      <c r="AO967" s="227"/>
      <c r="AP967" s="227"/>
      <c r="AQ967" s="227"/>
      <c r="AR967" s="225"/>
      <c r="AS967" s="225"/>
      <c r="AT967" s="124"/>
      <c r="AU967" s="124"/>
      <c r="AV967" s="124"/>
      <c r="AX967" s="295"/>
      <c r="AY967" s="454"/>
      <c r="AZ967" s="295"/>
      <c r="BA967" s="295"/>
      <c r="BB967" s="295"/>
      <c r="BC967" s="295"/>
      <c r="BD967" s="295"/>
      <c r="BE967" s="295"/>
      <c r="BF967" s="295"/>
      <c r="BG967" s="308"/>
      <c r="BH967" s="308"/>
      <c r="BI967" s="295"/>
      <c r="BJ967" s="295"/>
      <c r="BK967" s="455"/>
      <c r="BL967" s="295"/>
      <c r="BM967" s="305"/>
      <c r="BN967" s="305"/>
      <c r="BO967" s="295"/>
      <c r="BP967" s="295"/>
      <c r="BQ967" s="295"/>
      <c r="BR967" s="295"/>
      <c r="BS967" s="295"/>
      <c r="BT967" s="295"/>
      <c r="BU967" s="295"/>
      <c r="BV967" s="309"/>
      <c r="BW967" s="309"/>
      <c r="BX967" s="295"/>
      <c r="BY967" s="295"/>
      <c r="BZ967" s="295"/>
      <c r="CA967" s="295"/>
      <c r="CB967" s="305"/>
      <c r="CC967" s="305"/>
      <c r="CD967" s="295"/>
      <c r="CE967" s="295"/>
      <c r="CF967" s="295"/>
      <c r="CG967" s="295"/>
      <c r="CH967" s="295"/>
      <c r="CI967" s="295"/>
      <c r="CJ967" s="295"/>
      <c r="CK967" s="309"/>
      <c r="CL967" s="322"/>
      <c r="CM967" s="295"/>
      <c r="CN967" s="295"/>
      <c r="CO967" s="295"/>
    </row>
    <row r="968" spans="1:93" ht="15.75" hidden="1">
      <c r="A968" s="124">
        <v>3</v>
      </c>
      <c r="B968" s="368"/>
      <c r="C968" s="124"/>
      <c r="D968" s="124"/>
      <c r="E968" s="220"/>
      <c r="F968" s="220"/>
      <c r="G968" s="220"/>
      <c r="H968" s="220"/>
      <c r="I968" s="124"/>
      <c r="J968" s="124"/>
      <c r="K968" s="124"/>
      <c r="L968" s="225"/>
      <c r="M968" s="225"/>
      <c r="N968" s="124"/>
      <c r="O968" s="124"/>
      <c r="P968" s="375"/>
      <c r="Q968" s="72"/>
      <c r="R968" s="124">
        <v>3</v>
      </c>
      <c r="S968" s="368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281"/>
      <c r="AD968" s="281"/>
      <c r="AE968" s="124"/>
      <c r="AF968" s="124"/>
      <c r="AG968" s="445"/>
      <c r="AI968" s="124">
        <v>3</v>
      </c>
      <c r="AJ968" s="373"/>
      <c r="AK968" s="124"/>
      <c r="AL968" s="124"/>
      <c r="AM968" s="227"/>
      <c r="AN968" s="227"/>
      <c r="AO968" s="227"/>
      <c r="AP968" s="227"/>
      <c r="AQ968" s="227"/>
      <c r="AR968" s="225"/>
      <c r="AS968" s="225"/>
      <c r="AT968" s="124"/>
      <c r="AU968" s="124"/>
      <c r="AV968" s="124"/>
      <c r="AX968" s="295"/>
      <c r="AY968" s="454"/>
      <c r="AZ968" s="295"/>
      <c r="BA968" s="295"/>
      <c r="BB968" s="295"/>
      <c r="BC968" s="295"/>
      <c r="BD968" s="295"/>
      <c r="BE968" s="295"/>
      <c r="BF968" s="295"/>
      <c r="BG968" s="308"/>
      <c r="BH968" s="308"/>
      <c r="BI968" s="295"/>
      <c r="BJ968" s="295"/>
      <c r="BK968" s="455"/>
      <c r="BL968" s="295"/>
      <c r="BM968" s="305"/>
      <c r="BN968" s="305"/>
      <c r="BO968" s="295"/>
      <c r="BP968" s="295"/>
      <c r="BQ968" s="295"/>
      <c r="BR968" s="295"/>
      <c r="BS968" s="295"/>
      <c r="BT968" s="295"/>
      <c r="BU968" s="295"/>
      <c r="BV968" s="309"/>
      <c r="BW968" s="309"/>
      <c r="BX968" s="295"/>
      <c r="BY968" s="295"/>
      <c r="BZ968" s="295"/>
      <c r="CA968" s="295"/>
      <c r="CB968" s="305"/>
      <c r="CC968" s="305"/>
      <c r="CD968" s="295"/>
      <c r="CE968" s="295"/>
      <c r="CF968" s="295"/>
      <c r="CG968" s="295"/>
      <c r="CH968" s="295"/>
      <c r="CI968" s="295"/>
      <c r="CJ968" s="295"/>
      <c r="CK968" s="309"/>
      <c r="CL968" s="322"/>
      <c r="CM968" s="295"/>
      <c r="CN968" s="295"/>
      <c r="CO968" s="295"/>
    </row>
    <row r="969" spans="1:93" ht="15.75" hidden="1">
      <c r="A969" s="124">
        <v>4</v>
      </c>
      <c r="B969" s="368"/>
      <c r="C969" s="124"/>
      <c r="D969" s="124"/>
      <c r="E969" s="220"/>
      <c r="F969" s="220"/>
      <c r="G969" s="220"/>
      <c r="H969" s="220"/>
      <c r="I969" s="124"/>
      <c r="J969" s="124"/>
      <c r="K969" s="124"/>
      <c r="L969" s="225"/>
      <c r="M969" s="225"/>
      <c r="N969" s="124"/>
      <c r="O969" s="124"/>
      <c r="P969" s="375"/>
      <c r="Q969" s="72"/>
      <c r="R969" s="124">
        <v>4</v>
      </c>
      <c r="S969" s="368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281"/>
      <c r="AD969" s="281"/>
      <c r="AE969" s="124"/>
      <c r="AF969" s="124"/>
      <c r="AG969" s="446"/>
      <c r="AI969" s="124">
        <v>4</v>
      </c>
      <c r="AJ969" s="373"/>
      <c r="AK969" s="124"/>
      <c r="AL969" s="124"/>
      <c r="AM969" s="227"/>
      <c r="AN969" s="227"/>
      <c r="AO969" s="227"/>
      <c r="AP969" s="227"/>
      <c r="AQ969" s="227"/>
      <c r="AR969" s="225"/>
      <c r="AS969" s="225"/>
      <c r="AT969" s="124"/>
      <c r="AU969" s="124"/>
      <c r="AV969" s="124"/>
      <c r="AX969" s="295"/>
      <c r="AY969" s="454"/>
      <c r="AZ969" s="295"/>
      <c r="BA969" s="295"/>
      <c r="BB969" s="295"/>
      <c r="BC969" s="295"/>
      <c r="BD969" s="295"/>
      <c r="BE969" s="295"/>
      <c r="BF969" s="295"/>
      <c r="BG969" s="308"/>
      <c r="BH969" s="308"/>
      <c r="BI969" s="295"/>
      <c r="BJ969" s="295"/>
      <c r="BK969" s="455"/>
      <c r="BL969" s="295"/>
      <c r="BM969" s="305"/>
      <c r="BN969" s="305"/>
      <c r="BO969" s="295"/>
      <c r="BP969" s="295"/>
      <c r="BQ969" s="295"/>
      <c r="BR969" s="295"/>
      <c r="BS969" s="295"/>
      <c r="BT969" s="295"/>
      <c r="BU969" s="295"/>
      <c r="BV969" s="309"/>
      <c r="BW969" s="309"/>
      <c r="BX969" s="295"/>
      <c r="BY969" s="295"/>
      <c r="BZ969" s="295"/>
      <c r="CA969" s="295"/>
      <c r="CB969" s="305"/>
      <c r="CC969" s="305"/>
      <c r="CD969" s="295"/>
      <c r="CE969" s="295"/>
      <c r="CF969" s="295"/>
      <c r="CG969" s="295"/>
      <c r="CH969" s="295"/>
      <c r="CI969" s="295"/>
      <c r="CJ969" s="295"/>
      <c r="CK969" s="309"/>
      <c r="CL969" s="322"/>
      <c r="CM969" s="295"/>
      <c r="CN969" s="295"/>
      <c r="CO969" s="295"/>
    </row>
    <row r="970" spans="1:93" ht="15.75" hidden="1">
      <c r="A970" s="124">
        <v>5</v>
      </c>
      <c r="B970" s="368"/>
      <c r="C970" s="124"/>
      <c r="D970" s="124"/>
      <c r="E970" s="220"/>
      <c r="F970" s="220"/>
      <c r="G970" s="220"/>
      <c r="H970" s="220"/>
      <c r="I970" s="124"/>
      <c r="J970" s="124"/>
      <c r="K970" s="124"/>
      <c r="L970" s="225"/>
      <c r="M970" s="225"/>
      <c r="N970" s="124"/>
      <c r="O970" s="124"/>
      <c r="P970" s="375"/>
      <c r="Q970" s="72"/>
      <c r="R970" s="124">
        <v>5</v>
      </c>
      <c r="S970" s="368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281"/>
      <c r="AD970" s="281"/>
      <c r="AE970" s="124"/>
      <c r="AF970" s="124"/>
      <c r="AG970" s="124"/>
      <c r="AI970" s="124">
        <v>5</v>
      </c>
      <c r="AJ970" s="373"/>
      <c r="AK970" s="124"/>
      <c r="AL970" s="124"/>
      <c r="AM970" s="227"/>
      <c r="AN970" s="227"/>
      <c r="AO970" s="227"/>
      <c r="AP970" s="227"/>
      <c r="AQ970" s="227"/>
      <c r="AR970" s="225"/>
      <c r="AS970" s="225"/>
      <c r="AT970" s="124"/>
      <c r="AU970" s="124"/>
      <c r="AV970" s="124"/>
      <c r="AX970" s="295"/>
      <c r="AY970" s="454"/>
      <c r="AZ970" s="295"/>
      <c r="BA970" s="295"/>
      <c r="BB970" s="295"/>
      <c r="BC970" s="295"/>
      <c r="BD970" s="295"/>
      <c r="BE970" s="295"/>
      <c r="BF970" s="295"/>
      <c r="BG970" s="308"/>
      <c r="BH970" s="308"/>
      <c r="BI970" s="295"/>
      <c r="BJ970" s="295"/>
      <c r="BK970" s="455"/>
      <c r="BL970" s="295"/>
      <c r="BM970" s="305"/>
      <c r="BN970" s="305"/>
      <c r="BO970" s="295"/>
      <c r="BP970" s="295"/>
      <c r="BQ970" s="295"/>
      <c r="BR970" s="295"/>
      <c r="BS970" s="295"/>
      <c r="BT970" s="295"/>
      <c r="BU970" s="295"/>
      <c r="BV970" s="309"/>
      <c r="BW970" s="309"/>
      <c r="BX970" s="295"/>
      <c r="BY970" s="295"/>
      <c r="BZ970" s="295"/>
      <c r="CA970" s="295"/>
      <c r="CB970" s="305"/>
      <c r="CC970" s="305"/>
      <c r="CD970" s="295"/>
      <c r="CE970" s="295"/>
      <c r="CF970" s="295"/>
      <c r="CG970" s="295"/>
      <c r="CH970" s="295"/>
      <c r="CI970" s="295"/>
      <c r="CJ970" s="295"/>
      <c r="CK970" s="309"/>
      <c r="CL970" s="322"/>
      <c r="CM970" s="295"/>
      <c r="CN970" s="295"/>
      <c r="CO970" s="295"/>
    </row>
    <row r="971" spans="1:93" ht="15.75" hidden="1">
      <c r="A971" s="124">
        <v>6</v>
      </c>
      <c r="B971" s="368"/>
      <c r="C971" s="124"/>
      <c r="D971" s="124"/>
      <c r="E971" s="220"/>
      <c r="F971" s="220"/>
      <c r="G971" s="220"/>
      <c r="H971" s="220"/>
      <c r="I971" s="124"/>
      <c r="J971" s="124"/>
      <c r="K971" s="124"/>
      <c r="L971" s="225"/>
      <c r="M971" s="225"/>
      <c r="N971" s="124"/>
      <c r="O971" s="124"/>
      <c r="P971" s="375"/>
      <c r="Q971" s="72"/>
      <c r="R971" s="124">
        <v>6</v>
      </c>
      <c r="S971" s="368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281"/>
      <c r="AD971" s="281"/>
      <c r="AE971" s="124"/>
      <c r="AF971" s="124"/>
      <c r="AG971" s="124"/>
      <c r="AI971" s="124">
        <v>6</v>
      </c>
      <c r="AJ971" s="373"/>
      <c r="AK971" s="124"/>
      <c r="AL971" s="124"/>
      <c r="AM971" s="227"/>
      <c r="AN971" s="227"/>
      <c r="AO971" s="227"/>
      <c r="AP971" s="227"/>
      <c r="AQ971" s="227"/>
      <c r="AR971" s="225"/>
      <c r="AS971" s="225"/>
      <c r="AT971" s="124"/>
      <c r="AU971" s="124"/>
      <c r="AV971" s="124"/>
      <c r="AX971" s="295"/>
      <c r="AY971" s="454"/>
      <c r="AZ971" s="295"/>
      <c r="BA971" s="295"/>
      <c r="BB971" s="295"/>
      <c r="BC971" s="295"/>
      <c r="BD971" s="295"/>
      <c r="BE971" s="295"/>
      <c r="BF971" s="295"/>
      <c r="BG971" s="308"/>
      <c r="BH971" s="308"/>
      <c r="BI971" s="295"/>
      <c r="BJ971" s="295"/>
      <c r="BK971" s="455"/>
      <c r="BL971" s="295"/>
      <c r="BM971" s="305"/>
      <c r="BN971" s="305"/>
      <c r="BO971" s="295"/>
      <c r="BP971" s="295"/>
      <c r="BQ971" s="295"/>
      <c r="BR971" s="295"/>
      <c r="BS971" s="295"/>
      <c r="BT971" s="295"/>
      <c r="BU971" s="295"/>
      <c r="BV971" s="309"/>
      <c r="BW971" s="309"/>
      <c r="BX971" s="295"/>
      <c r="BY971" s="295"/>
      <c r="BZ971" s="295"/>
      <c r="CA971" s="295"/>
      <c r="CB971" s="305"/>
      <c r="CC971" s="305"/>
      <c r="CD971" s="295"/>
      <c r="CE971" s="295"/>
      <c r="CF971" s="295"/>
      <c r="CG971" s="295"/>
      <c r="CH971" s="295"/>
      <c r="CI971" s="295"/>
      <c r="CJ971" s="295"/>
      <c r="CK971" s="309"/>
      <c r="CL971" s="322"/>
      <c r="CM971" s="295"/>
      <c r="CN971" s="295"/>
      <c r="CO971" s="295"/>
    </row>
    <row r="972" spans="1:93" ht="15.75" hidden="1">
      <c r="A972" s="124">
        <v>7</v>
      </c>
      <c r="B972" s="368"/>
      <c r="C972" s="124"/>
      <c r="D972" s="124"/>
      <c r="E972" s="220"/>
      <c r="F972" s="220"/>
      <c r="G972" s="220"/>
      <c r="H972" s="220"/>
      <c r="I972" s="124"/>
      <c r="J972" s="124"/>
      <c r="K972" s="124"/>
      <c r="L972" s="225"/>
      <c r="M972" s="225"/>
      <c r="N972" s="124"/>
      <c r="O972" s="124"/>
      <c r="P972" s="375"/>
      <c r="Q972" s="72"/>
      <c r="R972" s="124">
        <v>7</v>
      </c>
      <c r="S972" s="368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281"/>
      <c r="AD972" s="281"/>
      <c r="AE972" s="124"/>
      <c r="AF972" s="124"/>
      <c r="AG972" s="124"/>
      <c r="AI972" s="124">
        <v>7</v>
      </c>
      <c r="AJ972" s="373"/>
      <c r="AK972" s="124"/>
      <c r="AL972" s="124"/>
      <c r="AM972" s="227"/>
      <c r="AN972" s="227"/>
      <c r="AO972" s="227"/>
      <c r="AP972" s="227"/>
      <c r="AQ972" s="227"/>
      <c r="AR972" s="225"/>
      <c r="AS972" s="225"/>
      <c r="AT972" s="124"/>
      <c r="AU972" s="124"/>
      <c r="AV972" s="124"/>
      <c r="AX972" s="295"/>
      <c r="AY972" s="454"/>
      <c r="AZ972" s="295"/>
      <c r="BA972" s="295"/>
      <c r="BB972" s="295"/>
      <c r="BC972" s="295"/>
      <c r="BD972" s="295"/>
      <c r="BE972" s="295"/>
      <c r="BF972" s="295"/>
      <c r="BG972" s="308"/>
      <c r="BH972" s="308"/>
      <c r="BI972" s="295"/>
      <c r="BJ972" s="295"/>
      <c r="BK972" s="455"/>
      <c r="BL972" s="295"/>
      <c r="BM972" s="305"/>
      <c r="BN972" s="305"/>
      <c r="BO972" s="295"/>
      <c r="BP972" s="295"/>
      <c r="BQ972" s="295"/>
      <c r="BR972" s="295"/>
      <c r="BS972" s="295"/>
      <c r="BT972" s="295"/>
      <c r="BU972" s="295"/>
      <c r="BV972" s="309"/>
      <c r="BW972" s="309"/>
      <c r="BX972" s="295"/>
      <c r="BY972" s="295"/>
      <c r="BZ972" s="295"/>
      <c r="CA972" s="295"/>
      <c r="CB972" s="305"/>
      <c r="CC972" s="305"/>
      <c r="CD972" s="295"/>
      <c r="CE972" s="295"/>
      <c r="CF972" s="295"/>
      <c r="CG972" s="295"/>
      <c r="CH972" s="295"/>
      <c r="CI972" s="295"/>
      <c r="CJ972" s="295"/>
      <c r="CK972" s="309"/>
      <c r="CL972" s="322"/>
      <c r="CM972" s="295"/>
      <c r="CN972" s="295"/>
      <c r="CO972" s="295"/>
    </row>
    <row r="973" spans="1:93" ht="15.75" hidden="1">
      <c r="A973" s="124">
        <v>8</v>
      </c>
      <c r="B973" s="368"/>
      <c r="C973" s="124"/>
      <c r="D973" s="124"/>
      <c r="E973" s="220"/>
      <c r="F973" s="220"/>
      <c r="G973" s="220"/>
      <c r="H973" s="220"/>
      <c r="I973" s="124"/>
      <c r="J973" s="124"/>
      <c r="K973" s="124"/>
      <c r="L973" s="225"/>
      <c r="M973" s="225"/>
      <c r="N973" s="124"/>
      <c r="O973" s="124"/>
      <c r="P973" s="375"/>
      <c r="Q973" s="72"/>
      <c r="R973" s="124">
        <v>8</v>
      </c>
      <c r="S973" s="368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281"/>
      <c r="AD973" s="281"/>
      <c r="AE973" s="124"/>
      <c r="AF973" s="124"/>
      <c r="AG973" s="124"/>
      <c r="AI973" s="124">
        <v>8</v>
      </c>
      <c r="AJ973" s="373"/>
      <c r="AK973" s="124"/>
      <c r="AL973" s="124"/>
      <c r="AM973" s="227"/>
      <c r="AN973" s="227"/>
      <c r="AO973" s="227"/>
      <c r="AP973" s="227"/>
      <c r="AQ973" s="227"/>
      <c r="AR973" s="225"/>
      <c r="AS973" s="225"/>
      <c r="AT973" s="124"/>
      <c r="AU973" s="124"/>
      <c r="AV973" s="124"/>
      <c r="AX973" s="295"/>
      <c r="AY973" s="454"/>
      <c r="AZ973" s="295"/>
      <c r="BA973" s="295"/>
      <c r="BB973" s="295"/>
      <c r="BC973" s="295"/>
      <c r="BD973" s="295"/>
      <c r="BE973" s="295"/>
      <c r="BF973" s="295"/>
      <c r="BG973" s="308"/>
      <c r="BH973" s="308"/>
      <c r="BI973" s="295"/>
      <c r="BJ973" s="295"/>
      <c r="BK973" s="455"/>
      <c r="BL973" s="295"/>
      <c r="BM973" s="305"/>
      <c r="BN973" s="305"/>
      <c r="BO973" s="295"/>
      <c r="BP973" s="295"/>
      <c r="BQ973" s="295"/>
      <c r="BR973" s="295"/>
      <c r="BS973" s="295"/>
      <c r="BT973" s="295"/>
      <c r="BU973" s="295"/>
      <c r="BV973" s="309"/>
      <c r="BW973" s="309"/>
      <c r="BX973" s="295"/>
      <c r="BY973" s="295"/>
      <c r="BZ973" s="295"/>
      <c r="CA973" s="295"/>
      <c r="CB973" s="305"/>
      <c r="CC973" s="305"/>
      <c r="CD973" s="295"/>
      <c r="CE973" s="295"/>
      <c r="CF973" s="295"/>
      <c r="CG973" s="295"/>
      <c r="CH973" s="295"/>
      <c r="CI973" s="295"/>
      <c r="CJ973" s="295"/>
      <c r="CK973" s="309"/>
      <c r="CL973" s="322"/>
      <c r="CM973" s="295"/>
      <c r="CN973" s="295"/>
      <c r="CO973" s="295"/>
    </row>
    <row r="974" spans="1:93" ht="15.75" hidden="1">
      <c r="A974" s="124">
        <v>9</v>
      </c>
      <c r="B974" s="368"/>
      <c r="C974" s="124"/>
      <c r="D974" s="124"/>
      <c r="E974" s="220"/>
      <c r="F974" s="220"/>
      <c r="G974" s="220"/>
      <c r="H974" s="220"/>
      <c r="I974" s="124"/>
      <c r="J974" s="124"/>
      <c r="K974" s="124"/>
      <c r="L974" s="225"/>
      <c r="M974" s="225"/>
      <c r="N974" s="124"/>
      <c r="O974" s="124"/>
      <c r="P974" s="375"/>
      <c r="Q974" s="72"/>
      <c r="R974" s="124">
        <v>9</v>
      </c>
      <c r="S974" s="368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281"/>
      <c r="AD974" s="281"/>
      <c r="AE974" s="124"/>
      <c r="AF974" s="124"/>
      <c r="AG974" s="124"/>
      <c r="AI974" s="124">
        <v>9</v>
      </c>
      <c r="AJ974" s="373"/>
      <c r="AK974" s="124"/>
      <c r="AL974" s="124"/>
      <c r="AM974" s="227"/>
      <c r="AN974" s="227"/>
      <c r="AO974" s="227"/>
      <c r="AP974" s="227"/>
      <c r="AQ974" s="227"/>
      <c r="AR974" s="225"/>
      <c r="AS974" s="225"/>
      <c r="AT974" s="124"/>
      <c r="AU974" s="124"/>
      <c r="AV974" s="124"/>
      <c r="AX974" s="295"/>
      <c r="AY974" s="454"/>
      <c r="AZ974" s="295"/>
      <c r="BA974" s="295"/>
      <c r="BB974" s="295"/>
      <c r="BC974" s="295"/>
      <c r="BD974" s="295"/>
      <c r="BE974" s="295"/>
      <c r="BF974" s="295"/>
      <c r="BG974" s="308"/>
      <c r="BH974" s="308"/>
      <c r="BI974" s="295"/>
      <c r="BJ974" s="295"/>
      <c r="BK974" s="455"/>
      <c r="BL974" s="295"/>
      <c r="BM974" s="305"/>
      <c r="BN974" s="305"/>
      <c r="BO974" s="295"/>
      <c r="BP974" s="295"/>
      <c r="BQ974" s="295"/>
      <c r="BR974" s="295"/>
      <c r="BS974" s="295"/>
      <c r="BT974" s="295"/>
      <c r="BU974" s="295"/>
      <c r="BV974" s="309"/>
      <c r="BW974" s="309"/>
      <c r="BX974" s="295"/>
      <c r="BY974" s="295"/>
      <c r="BZ974" s="295"/>
      <c r="CA974" s="295"/>
      <c r="CB974" s="305"/>
      <c r="CC974" s="305"/>
      <c r="CD974" s="295"/>
      <c r="CE974" s="295"/>
      <c r="CF974" s="295"/>
      <c r="CG974" s="295"/>
      <c r="CH974" s="295"/>
      <c r="CI974" s="295"/>
      <c r="CJ974" s="295"/>
      <c r="CK974" s="309"/>
      <c r="CL974" s="322"/>
      <c r="CM974" s="295"/>
      <c r="CN974" s="295"/>
      <c r="CO974" s="295"/>
    </row>
    <row r="975" spans="1:93" ht="15.75" hidden="1">
      <c r="A975" s="124">
        <v>10</v>
      </c>
      <c r="B975" s="368"/>
      <c r="C975" s="124"/>
      <c r="D975" s="124"/>
      <c r="E975" s="220"/>
      <c r="F975" s="220"/>
      <c r="G975" s="220"/>
      <c r="H975" s="220"/>
      <c r="I975" s="124"/>
      <c r="J975" s="124"/>
      <c r="K975" s="124"/>
      <c r="L975" s="225"/>
      <c r="M975" s="225"/>
      <c r="N975" s="124"/>
      <c r="O975" s="124"/>
      <c r="P975" s="375"/>
      <c r="Q975" s="72"/>
      <c r="R975" s="124">
        <v>10</v>
      </c>
      <c r="S975" s="368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281"/>
      <c r="AD975" s="281"/>
      <c r="AE975" s="124"/>
      <c r="AF975" s="124"/>
      <c r="AG975" s="124"/>
      <c r="AI975" s="124">
        <v>10</v>
      </c>
      <c r="AJ975" s="373"/>
      <c r="AK975" s="124"/>
      <c r="AL975" s="124"/>
      <c r="AM975" s="227"/>
      <c r="AN975" s="227"/>
      <c r="AO975" s="227"/>
      <c r="AP975" s="227"/>
      <c r="AQ975" s="227"/>
      <c r="AR975" s="225"/>
      <c r="AS975" s="225"/>
      <c r="AT975" s="124"/>
      <c r="AU975" s="124"/>
      <c r="AV975" s="124"/>
      <c r="AX975" s="295"/>
      <c r="AY975" s="454"/>
      <c r="AZ975" s="295"/>
      <c r="BA975" s="295"/>
      <c r="BB975" s="295"/>
      <c r="BC975" s="295"/>
      <c r="BD975" s="295"/>
      <c r="BE975" s="295"/>
      <c r="BF975" s="295"/>
      <c r="BG975" s="308"/>
      <c r="BH975" s="308"/>
      <c r="BI975" s="295"/>
      <c r="BJ975" s="295"/>
      <c r="BK975" s="455"/>
      <c r="BL975" s="295"/>
      <c r="BM975" s="305"/>
      <c r="BN975" s="305"/>
      <c r="BO975" s="295"/>
      <c r="BP975" s="295"/>
      <c r="BQ975" s="295"/>
      <c r="BR975" s="295"/>
      <c r="BS975" s="295"/>
      <c r="BT975" s="295"/>
      <c r="BU975" s="295"/>
      <c r="BV975" s="309"/>
      <c r="BW975" s="309"/>
      <c r="BX975" s="295"/>
      <c r="BY975" s="295"/>
      <c r="BZ975" s="295"/>
      <c r="CA975" s="295"/>
      <c r="CB975" s="305"/>
      <c r="CC975" s="305"/>
      <c r="CD975" s="295"/>
      <c r="CE975" s="295"/>
      <c r="CF975" s="295"/>
      <c r="CG975" s="295"/>
      <c r="CH975" s="295"/>
      <c r="CI975" s="295"/>
      <c r="CJ975" s="295"/>
      <c r="CK975" s="309"/>
      <c r="CL975" s="322"/>
      <c r="CM975" s="295"/>
      <c r="CN975" s="295"/>
      <c r="CO975" s="295"/>
    </row>
    <row r="976" spans="1:93" ht="15.75" hidden="1">
      <c r="A976" s="124">
        <v>11</v>
      </c>
      <c r="B976" s="368"/>
      <c r="C976" s="124"/>
      <c r="D976" s="124"/>
      <c r="E976" s="220"/>
      <c r="F976" s="220"/>
      <c r="G976" s="220"/>
      <c r="H976" s="220"/>
      <c r="I976" s="124"/>
      <c r="J976" s="124"/>
      <c r="K976" s="124"/>
      <c r="L976" s="225"/>
      <c r="M976" s="225"/>
      <c r="N976" s="124"/>
      <c r="O976" s="124"/>
      <c r="P976" s="375"/>
      <c r="Q976" s="72"/>
      <c r="R976" s="124">
        <v>11</v>
      </c>
      <c r="S976" s="368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281"/>
      <c r="AD976" s="281"/>
      <c r="AE976" s="124"/>
      <c r="AF976" s="124"/>
      <c r="AG976" s="124"/>
      <c r="AI976" s="124">
        <v>11</v>
      </c>
      <c r="AJ976" s="373"/>
      <c r="AK976" s="124"/>
      <c r="AL976" s="124"/>
      <c r="AM976" s="227"/>
      <c r="AN976" s="227"/>
      <c r="AO976" s="227"/>
      <c r="AP976" s="227"/>
      <c r="AQ976" s="227"/>
      <c r="AR976" s="225"/>
      <c r="AS976" s="225"/>
      <c r="AT976" s="124"/>
      <c r="AU976" s="124"/>
      <c r="AV976" s="124"/>
      <c r="AX976" s="295"/>
      <c r="AY976" s="454"/>
      <c r="AZ976" s="295"/>
      <c r="BA976" s="295"/>
      <c r="BB976" s="295"/>
      <c r="BC976" s="295"/>
      <c r="BD976" s="295"/>
      <c r="BE976" s="295"/>
      <c r="BF976" s="295"/>
      <c r="BG976" s="308"/>
      <c r="BH976" s="308"/>
      <c r="BI976" s="295"/>
      <c r="BJ976" s="295"/>
      <c r="BK976" s="455"/>
      <c r="BL976" s="295"/>
      <c r="BM976" s="305"/>
      <c r="BN976" s="305"/>
      <c r="BO976" s="295"/>
      <c r="BP976" s="295"/>
      <c r="BQ976" s="295"/>
      <c r="BR976" s="295"/>
      <c r="BS976" s="295"/>
      <c r="BT976" s="295"/>
      <c r="BU976" s="295"/>
      <c r="BV976" s="309"/>
      <c r="BW976" s="309"/>
      <c r="BX976" s="295"/>
      <c r="BY976" s="295"/>
      <c r="BZ976" s="295"/>
      <c r="CA976" s="295"/>
      <c r="CB976" s="305"/>
      <c r="CC976" s="305"/>
      <c r="CD976" s="295"/>
      <c r="CE976" s="295"/>
      <c r="CF976" s="295"/>
      <c r="CG976" s="295"/>
      <c r="CH976" s="295"/>
      <c r="CI976" s="295"/>
      <c r="CJ976" s="295"/>
      <c r="CK976" s="309"/>
      <c r="CL976" s="322"/>
      <c r="CM976" s="295"/>
      <c r="CN976" s="295"/>
      <c r="CO976" s="295"/>
    </row>
    <row r="977" spans="1:93" ht="15.75" hidden="1">
      <c r="A977" s="124">
        <v>12</v>
      </c>
      <c r="B977" s="368"/>
      <c r="C977" s="124"/>
      <c r="D977" s="124"/>
      <c r="E977" s="220"/>
      <c r="F977" s="220"/>
      <c r="G977" s="220"/>
      <c r="H977" s="220"/>
      <c r="I977" s="124"/>
      <c r="J977" s="124"/>
      <c r="K977" s="124"/>
      <c r="L977" s="225"/>
      <c r="M977" s="225"/>
      <c r="N977" s="124"/>
      <c r="O977" s="124"/>
      <c r="P977" s="375"/>
      <c r="Q977" s="72"/>
      <c r="R977" s="124">
        <v>12</v>
      </c>
      <c r="S977" s="368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281"/>
      <c r="AD977" s="281"/>
      <c r="AE977" s="124"/>
      <c r="AF977" s="124"/>
      <c r="AG977" s="124"/>
      <c r="AI977" s="124">
        <v>12</v>
      </c>
      <c r="AJ977" s="373"/>
      <c r="AK977" s="124"/>
      <c r="AL977" s="124"/>
      <c r="AM977" s="227"/>
      <c r="AN977" s="227"/>
      <c r="AO977" s="227"/>
      <c r="AP977" s="227"/>
      <c r="AQ977" s="227"/>
      <c r="AR977" s="225"/>
      <c r="AS977" s="225"/>
      <c r="AT977" s="124"/>
      <c r="AU977" s="124"/>
      <c r="AV977" s="124"/>
      <c r="AX977" s="295"/>
      <c r="AY977" s="454"/>
      <c r="AZ977" s="295"/>
      <c r="BA977" s="295"/>
      <c r="BB977" s="295"/>
      <c r="BC977" s="295"/>
      <c r="BD977" s="295"/>
      <c r="BE977" s="295"/>
      <c r="BF977" s="295"/>
      <c r="BG977" s="308"/>
      <c r="BH977" s="308"/>
      <c r="BI977" s="295"/>
      <c r="BJ977" s="295"/>
      <c r="BK977" s="455"/>
      <c r="BL977" s="295"/>
      <c r="BM977" s="305"/>
      <c r="BN977" s="305"/>
      <c r="BO977" s="295"/>
      <c r="BP977" s="295"/>
      <c r="BQ977" s="295"/>
      <c r="BR977" s="295"/>
      <c r="BS977" s="295"/>
      <c r="BT977" s="295"/>
      <c r="BU977" s="295"/>
      <c r="BV977" s="309"/>
      <c r="BW977" s="309"/>
      <c r="BX977" s="295"/>
      <c r="BY977" s="295"/>
      <c r="BZ977" s="295"/>
      <c r="CA977" s="295"/>
      <c r="CB977" s="305"/>
      <c r="CC977" s="305"/>
      <c r="CD977" s="295"/>
      <c r="CE977" s="295"/>
      <c r="CF977" s="295"/>
      <c r="CG977" s="295"/>
      <c r="CH977" s="295"/>
      <c r="CI977" s="295"/>
      <c r="CJ977" s="295"/>
      <c r="CK977" s="309"/>
      <c r="CL977" s="322"/>
      <c r="CM977" s="295"/>
      <c r="CN977" s="295"/>
      <c r="CO977" s="295"/>
    </row>
    <row r="978" spans="1:93" ht="15.75" hidden="1">
      <c r="A978" s="124">
        <v>13</v>
      </c>
      <c r="B978" s="368"/>
      <c r="C978" s="124"/>
      <c r="D978" s="124"/>
      <c r="E978" s="220"/>
      <c r="F978" s="220"/>
      <c r="G978" s="220"/>
      <c r="H978" s="220"/>
      <c r="I978" s="124"/>
      <c r="J978" s="124"/>
      <c r="K978" s="124"/>
      <c r="L978" s="225"/>
      <c r="M978" s="225"/>
      <c r="N978" s="124"/>
      <c r="O978" s="124"/>
      <c r="P978" s="375"/>
      <c r="Q978" s="72"/>
      <c r="R978" s="124">
        <v>13</v>
      </c>
      <c r="S978" s="368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281"/>
      <c r="AD978" s="281"/>
      <c r="AE978" s="124"/>
      <c r="AF978" s="124"/>
      <c r="AG978" s="124"/>
      <c r="AI978" s="124">
        <v>13</v>
      </c>
      <c r="AJ978" s="373"/>
      <c r="AK978" s="124"/>
      <c r="AL978" s="124"/>
      <c r="AM978" s="227"/>
      <c r="AN978" s="227"/>
      <c r="AO978" s="227"/>
      <c r="AP978" s="227"/>
      <c r="AQ978" s="227"/>
      <c r="AR978" s="225"/>
      <c r="AS978" s="225"/>
      <c r="AT978" s="124"/>
      <c r="AU978" s="124"/>
      <c r="AV978" s="124"/>
      <c r="AX978" s="295"/>
      <c r="AY978" s="454"/>
      <c r="AZ978" s="295"/>
      <c r="BA978" s="295"/>
      <c r="BB978" s="295"/>
      <c r="BC978" s="295"/>
      <c r="BD978" s="295"/>
      <c r="BE978" s="295"/>
      <c r="BF978" s="295"/>
      <c r="BG978" s="308"/>
      <c r="BH978" s="308"/>
      <c r="BI978" s="295"/>
      <c r="BJ978" s="295"/>
      <c r="BK978" s="455"/>
      <c r="BL978" s="295"/>
      <c r="BM978" s="305"/>
      <c r="BN978" s="305"/>
      <c r="BO978" s="295"/>
      <c r="BP978" s="295"/>
      <c r="BQ978" s="295"/>
      <c r="BR978" s="295"/>
      <c r="BS978" s="295"/>
      <c r="BT978" s="295"/>
      <c r="BU978" s="295"/>
      <c r="BV978" s="309"/>
      <c r="BW978" s="309"/>
      <c r="BX978" s="295"/>
      <c r="BY978" s="295"/>
      <c r="BZ978" s="295"/>
      <c r="CA978" s="295"/>
      <c r="CB978" s="305"/>
      <c r="CC978" s="305"/>
      <c r="CD978" s="295"/>
      <c r="CE978" s="295"/>
      <c r="CF978" s="295"/>
      <c r="CG978" s="295"/>
      <c r="CH978" s="295"/>
      <c r="CI978" s="295"/>
      <c r="CJ978" s="295"/>
      <c r="CK978" s="309"/>
      <c r="CL978" s="322"/>
      <c r="CM978" s="295"/>
      <c r="CN978" s="295"/>
      <c r="CO978" s="295"/>
    </row>
    <row r="979" spans="1:93" ht="15.75" hidden="1">
      <c r="A979" s="124">
        <v>14</v>
      </c>
      <c r="B979" s="368"/>
      <c r="C979" s="124"/>
      <c r="D979" s="124"/>
      <c r="E979" s="220"/>
      <c r="F979" s="220"/>
      <c r="G979" s="220"/>
      <c r="H979" s="220"/>
      <c r="I979" s="124"/>
      <c r="J979" s="124"/>
      <c r="K979" s="124"/>
      <c r="L979" s="225"/>
      <c r="M979" s="225"/>
      <c r="N979" s="124"/>
      <c r="O979" s="124"/>
      <c r="P979" s="375"/>
      <c r="Q979" s="72"/>
      <c r="R979" s="124">
        <v>14</v>
      </c>
      <c r="S979" s="368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281"/>
      <c r="AD979" s="281"/>
      <c r="AE979" s="124"/>
      <c r="AF979" s="124"/>
      <c r="AG979" s="124"/>
      <c r="AI979" s="124">
        <v>14</v>
      </c>
      <c r="AJ979" s="373"/>
      <c r="AK979" s="124"/>
      <c r="AL979" s="124"/>
      <c r="AM979" s="227"/>
      <c r="AN979" s="227"/>
      <c r="AO979" s="227"/>
      <c r="AP979" s="227"/>
      <c r="AQ979" s="227"/>
      <c r="AR979" s="225"/>
      <c r="AS979" s="225"/>
      <c r="AT979" s="124"/>
      <c r="AU979" s="124"/>
      <c r="AV979" s="124"/>
      <c r="AX979" s="295"/>
      <c r="AY979" s="454"/>
      <c r="AZ979" s="295"/>
      <c r="BA979" s="295"/>
      <c r="BB979" s="295"/>
      <c r="BC979" s="295"/>
      <c r="BD979" s="295"/>
      <c r="BE979" s="295"/>
      <c r="BF979" s="295"/>
      <c r="BG979" s="308"/>
      <c r="BH979" s="308"/>
      <c r="BI979" s="295"/>
      <c r="BJ979" s="295"/>
      <c r="BK979" s="455"/>
      <c r="BL979" s="295"/>
      <c r="BM979" s="305"/>
      <c r="BN979" s="305"/>
      <c r="BO979" s="295"/>
      <c r="BP979" s="295"/>
      <c r="BQ979" s="295"/>
      <c r="BR979" s="295"/>
      <c r="BS979" s="295"/>
      <c r="BT979" s="295"/>
      <c r="BU979" s="295"/>
      <c r="BV979" s="309"/>
      <c r="BW979" s="309"/>
      <c r="BX979" s="295"/>
      <c r="BY979" s="295"/>
      <c r="BZ979" s="295"/>
      <c r="CA979" s="295"/>
      <c r="CB979" s="305"/>
      <c r="CC979" s="305"/>
      <c r="CD979" s="295"/>
      <c r="CE979" s="295"/>
      <c r="CF979" s="295"/>
      <c r="CG979" s="295"/>
      <c r="CH979" s="295"/>
      <c r="CI979" s="295"/>
      <c r="CJ979" s="295"/>
      <c r="CK979" s="309"/>
      <c r="CL979" s="322"/>
      <c r="CM979" s="295"/>
      <c r="CN979" s="295"/>
      <c r="CO979" s="295"/>
    </row>
    <row r="980" spans="1:93" ht="15.75" hidden="1">
      <c r="A980" s="124">
        <v>15</v>
      </c>
      <c r="B980" s="368"/>
      <c r="C980" s="124"/>
      <c r="D980" s="124"/>
      <c r="E980" s="220"/>
      <c r="F980" s="220"/>
      <c r="G980" s="220"/>
      <c r="H980" s="220"/>
      <c r="I980" s="124"/>
      <c r="J980" s="124"/>
      <c r="K980" s="124"/>
      <c r="L980" s="225"/>
      <c r="M980" s="225"/>
      <c r="N980" s="124"/>
      <c r="O980" s="124"/>
      <c r="P980" s="376"/>
      <c r="Q980" s="72"/>
      <c r="R980" s="124">
        <v>15</v>
      </c>
      <c r="S980" s="368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281"/>
      <c r="AD980" s="281"/>
      <c r="AE980" s="124"/>
      <c r="AF980" s="124"/>
      <c r="AG980" s="124"/>
      <c r="AI980" s="124">
        <v>15</v>
      </c>
      <c r="AJ980" s="373"/>
      <c r="AK980" s="124"/>
      <c r="AL980" s="124"/>
      <c r="AM980" s="227"/>
      <c r="AN980" s="227"/>
      <c r="AO980" s="227"/>
      <c r="AP980" s="227"/>
      <c r="AQ980" s="227"/>
      <c r="AR980" s="225"/>
      <c r="AS980" s="225"/>
      <c r="AT980" s="124"/>
      <c r="AU980" s="124"/>
      <c r="AV980" s="124"/>
      <c r="AX980" s="295"/>
      <c r="AY980" s="454"/>
      <c r="AZ980" s="295"/>
      <c r="BA980" s="295"/>
      <c r="BB980" s="295"/>
      <c r="BC980" s="295"/>
      <c r="BD980" s="295"/>
      <c r="BE980" s="295"/>
      <c r="BF980" s="295"/>
      <c r="BG980" s="308"/>
      <c r="BH980" s="308"/>
      <c r="BI980" s="295"/>
      <c r="BJ980" s="295"/>
      <c r="BK980" s="455"/>
      <c r="BL980" s="295"/>
      <c r="BM980" s="305"/>
      <c r="BN980" s="305"/>
      <c r="BO980" s="295"/>
      <c r="BP980" s="295"/>
      <c r="BQ980" s="295"/>
      <c r="BR980" s="295"/>
      <c r="BS980" s="295"/>
      <c r="BT980" s="295"/>
      <c r="BU980" s="295"/>
      <c r="BV980" s="309"/>
      <c r="BW980" s="309"/>
      <c r="BX980" s="295"/>
      <c r="BY980" s="295"/>
      <c r="BZ980" s="295"/>
      <c r="CA980" s="295"/>
      <c r="CB980" s="305"/>
      <c r="CC980" s="305"/>
      <c r="CD980" s="295"/>
      <c r="CE980" s="295"/>
      <c r="CF980" s="295"/>
      <c r="CG980" s="295"/>
      <c r="CH980" s="295"/>
      <c r="CI980" s="295"/>
      <c r="CJ980" s="295"/>
      <c r="CK980" s="309"/>
      <c r="CL980" s="322"/>
      <c r="CM980" s="295"/>
      <c r="CN980" s="295"/>
      <c r="CO980" s="295"/>
    </row>
    <row r="981" spans="1:93" ht="15.75" hidden="1">
      <c r="A981" s="363" t="s">
        <v>1381</v>
      </c>
      <c r="B981" s="363"/>
      <c r="C981" s="124"/>
      <c r="D981" s="124"/>
      <c r="E981" s="220">
        <f>SUM(E966:E980)</f>
        <v>0</v>
      </c>
      <c r="F981" s="220">
        <f>SUM(F966:F980)</f>
        <v>0</v>
      </c>
      <c r="G981" s="220">
        <f>SUM(G966:G980)</f>
        <v>0</v>
      </c>
      <c r="H981" s="220">
        <f>SUM(H966:H980)</f>
        <v>0</v>
      </c>
      <c r="I981" s="124"/>
      <c r="J981" s="124">
        <f>SUM(J966:J980)</f>
        <v>0</v>
      </c>
      <c r="K981" s="124">
        <f>SUM(K966:K980)</f>
        <v>0</v>
      </c>
      <c r="L981" s="225">
        <f>IF(F981=0,0,(F981/E981*100))</f>
        <v>0</v>
      </c>
      <c r="M981" s="225">
        <f>IF(K981=0,0,(K981/J981*100))</f>
        <v>0</v>
      </c>
      <c r="N981" s="124"/>
      <c r="O981" s="124"/>
      <c r="P981" s="124"/>
      <c r="Q981" s="72"/>
      <c r="R981" s="363" t="s">
        <v>1381</v>
      </c>
      <c r="S981" s="363"/>
      <c r="T981" s="124"/>
      <c r="U981" s="124"/>
      <c r="V981" s="220">
        <f>SUM(V966:V980)</f>
        <v>0</v>
      </c>
      <c r="W981" s="220">
        <f>SUM(W966:W980)</f>
        <v>0</v>
      </c>
      <c r="X981" s="220">
        <f>SUM(X966:X980)</f>
        <v>0</v>
      </c>
      <c r="Y981" s="220">
        <f>SUM(Y966:Y980)</f>
        <v>0</v>
      </c>
      <c r="Z981" s="124"/>
      <c r="AA981" s="124">
        <f>SUM(AA966:AA980)</f>
        <v>0</v>
      </c>
      <c r="AB981" s="124">
        <f>SUM(AB966:AB980)</f>
        <v>0</v>
      </c>
      <c r="AC981" s="281">
        <f>IF(W981=0,0,(W981/V981*100))</f>
        <v>0</v>
      </c>
      <c r="AD981" s="281">
        <f>IF(AB981=0,0,(AB981/AA981*100))</f>
        <v>0</v>
      </c>
      <c r="AE981" s="124"/>
      <c r="AF981" s="124"/>
      <c r="AG981" s="124"/>
      <c r="AI981" s="377" t="s">
        <v>1381</v>
      </c>
      <c r="AJ981" s="377"/>
      <c r="AK981" s="124"/>
      <c r="AL981" s="124"/>
      <c r="AM981" s="227">
        <f>SUM(AM966:AM980)</f>
        <v>0</v>
      </c>
      <c r="AN981" s="227">
        <f>SUM(AN966:AN980)</f>
        <v>0</v>
      </c>
      <c r="AO981" s="227"/>
      <c r="AP981" s="227">
        <f>SUM(AP966:AP980)</f>
        <v>0</v>
      </c>
      <c r="AQ981" s="227">
        <f>SUM(AQ966:AQ980)</f>
        <v>0</v>
      </c>
      <c r="AR981" s="225">
        <f>IF(AN981=0,0,(AN981/AM981*100))</f>
        <v>0</v>
      </c>
      <c r="AS981" s="225">
        <f>IF(AQ981=0,0,(AQ981/AP981*100))</f>
        <v>0</v>
      </c>
      <c r="AT981" s="124">
        <v>10</v>
      </c>
      <c r="AU981" s="124">
        <v>0</v>
      </c>
      <c r="AV981" s="124"/>
      <c r="AX981" s="455"/>
      <c r="AY981" s="455"/>
      <c r="AZ981" s="295"/>
      <c r="BA981" s="295"/>
      <c r="BB981" s="295"/>
      <c r="BC981" s="295"/>
      <c r="BD981" s="295"/>
      <c r="BE981" s="295"/>
      <c r="BF981" s="295"/>
      <c r="BG981" s="308"/>
      <c r="BH981" s="308"/>
      <c r="BI981" s="295"/>
      <c r="BJ981" s="295"/>
      <c r="BK981" s="295"/>
      <c r="BL981" s="295"/>
      <c r="BM981" s="305"/>
      <c r="BN981" s="305"/>
      <c r="BO981" s="295"/>
      <c r="BP981" s="295"/>
      <c r="BQ981" s="295"/>
      <c r="BR981" s="295"/>
      <c r="BS981" s="295"/>
      <c r="BT981" s="295"/>
      <c r="BU981" s="295"/>
      <c r="BV981" s="309"/>
      <c r="BW981" s="309"/>
      <c r="BX981" s="295"/>
      <c r="BY981" s="295"/>
      <c r="BZ981" s="295"/>
      <c r="CA981" s="295"/>
      <c r="CB981" s="305"/>
      <c r="CC981" s="305"/>
      <c r="CD981" s="295"/>
      <c r="CE981" s="295"/>
      <c r="CF981" s="295"/>
      <c r="CG981" s="295"/>
      <c r="CH981" s="295"/>
      <c r="CI981" s="295"/>
      <c r="CJ981" s="295"/>
      <c r="CK981" s="309"/>
      <c r="CL981" s="322"/>
      <c r="CM981" s="295"/>
      <c r="CN981" s="295"/>
      <c r="CO981" s="295"/>
    </row>
    <row r="982" spans="1:93" ht="15.75">
      <c r="A982" s="363" t="s">
        <v>1395</v>
      </c>
      <c r="B982" s="363"/>
      <c r="C982" s="124"/>
      <c r="D982" s="124"/>
      <c r="E982" s="224">
        <f>E965+E949+E933+E981</f>
        <v>375</v>
      </c>
      <c r="F982" s="224">
        <f>F965+F949+F933+F981</f>
        <v>234</v>
      </c>
      <c r="G982" s="224">
        <f>G965+G949+G933+G981</f>
        <v>0</v>
      </c>
      <c r="H982" s="224">
        <f>H965+H949+H933+H981</f>
        <v>0</v>
      </c>
      <c r="I982" s="227"/>
      <c r="J982" s="224">
        <f>J965+J949+J933+J981</f>
        <v>0</v>
      </c>
      <c r="K982" s="224">
        <f>K965+K949+K933+K981</f>
        <v>0</v>
      </c>
      <c r="L982" s="225">
        <f>IF(F982=0,0,(F982/E982*100))</f>
        <v>62.4</v>
      </c>
      <c r="M982" s="225">
        <f>IF(K982=0,0,(K982/J982*100))</f>
        <v>0</v>
      </c>
      <c r="N982" s="124"/>
      <c r="O982" s="124"/>
      <c r="P982" s="124"/>
      <c r="Q982" s="72"/>
      <c r="R982" s="363" t="s">
        <v>1395</v>
      </c>
      <c r="S982" s="363"/>
      <c r="T982" s="124"/>
      <c r="U982" s="124"/>
      <c r="V982" s="224">
        <f>V965+V949+V933+V981</f>
        <v>375</v>
      </c>
      <c r="W982" s="224">
        <f>W965+W949+W933+W981</f>
        <v>375</v>
      </c>
      <c r="X982" s="224">
        <f>X965+X949+X933+X981</f>
        <v>0</v>
      </c>
      <c r="Y982" s="224">
        <f>Y965+Y949+Y933+Y981</f>
        <v>0</v>
      </c>
      <c r="Z982" s="227"/>
      <c r="AA982" s="224">
        <f>AA965+AA949+AA933+AA981</f>
        <v>0</v>
      </c>
      <c r="AB982" s="224">
        <f>AB965+AB949+AB933+AB981</f>
        <v>0</v>
      </c>
      <c r="AC982" s="281">
        <f>IF(W982=0,0,(W982/V982*100))</f>
        <v>100</v>
      </c>
      <c r="AD982" s="281">
        <f>IF(AB982=0,0,(AB982/AA982*100))</f>
        <v>0</v>
      </c>
      <c r="AE982" s="124"/>
      <c r="AF982" s="124"/>
      <c r="AG982" s="124"/>
      <c r="AI982" s="377" t="s">
        <v>1395</v>
      </c>
      <c r="AJ982" s="377"/>
      <c r="AK982" s="124"/>
      <c r="AL982" s="124"/>
      <c r="AM982" s="227">
        <f>AM965+AM949+AM933+AM981</f>
        <v>130</v>
      </c>
      <c r="AN982" s="227">
        <f>AN965+AN949+AN933+AN981</f>
        <v>149</v>
      </c>
      <c r="AO982" s="227"/>
      <c r="AP982" s="227">
        <f>AP965+AP949+AP933+AP981</f>
        <v>0</v>
      </c>
      <c r="AQ982" s="227">
        <f>AQ965+AQ949+AQ933+AQ981</f>
        <v>0</v>
      </c>
      <c r="AR982" s="225">
        <f>IF(AN982=0,0,(AN982/AM982*100))</f>
        <v>114.61538461538461</v>
      </c>
      <c r="AS982" s="225">
        <f>IF(AQ982=0,0,(AQ982/AP982*100))</f>
        <v>0</v>
      </c>
      <c r="AT982" s="124">
        <v>20</v>
      </c>
      <c r="AU982" s="124">
        <v>0</v>
      </c>
      <c r="AV982" s="124"/>
      <c r="AX982" s="455"/>
      <c r="AY982" s="455"/>
      <c r="AZ982" s="295"/>
      <c r="BA982" s="295"/>
      <c r="BB982" s="295"/>
      <c r="BC982" s="295"/>
      <c r="BD982" s="295"/>
      <c r="BE982" s="295"/>
      <c r="BF982" s="295"/>
      <c r="BG982" s="308"/>
      <c r="BH982" s="308"/>
      <c r="BI982" s="295"/>
      <c r="BJ982" s="295"/>
      <c r="BK982" s="295"/>
      <c r="BL982" s="295"/>
      <c r="BM982" s="453"/>
      <c r="BN982" s="453"/>
      <c r="BO982" s="301"/>
      <c r="BP982" s="301"/>
      <c r="BQ982" s="319"/>
      <c r="BR982" s="319"/>
      <c r="BS982" s="301"/>
      <c r="BT982" s="301"/>
      <c r="BU982" s="301"/>
      <c r="BV982" s="309"/>
      <c r="BW982" s="309"/>
      <c r="BX982" s="301"/>
      <c r="BY982" s="301"/>
      <c r="BZ982" s="295"/>
      <c r="CA982" s="295"/>
      <c r="CB982" s="455"/>
      <c r="CC982" s="455"/>
      <c r="CD982" s="295"/>
      <c r="CE982" s="295"/>
      <c r="CF982" s="295"/>
      <c r="CG982" s="295"/>
      <c r="CH982" s="295"/>
      <c r="CI982" s="295"/>
      <c r="CJ982" s="295"/>
      <c r="CK982" s="309"/>
      <c r="CL982" s="322"/>
      <c r="CM982" s="295"/>
      <c r="CN982" s="295"/>
      <c r="CO982" s="295"/>
    </row>
    <row r="983" spans="1:93" ht="15.75">
      <c r="A983" s="381" t="s">
        <v>1396</v>
      </c>
      <c r="B983" s="381"/>
      <c r="C983" s="124"/>
      <c r="D983" s="124"/>
      <c r="E983" s="224">
        <f>E982+E917</f>
        <v>2007</v>
      </c>
      <c r="F983" s="224">
        <f>F982+F917</f>
        <v>1480</v>
      </c>
      <c r="G983" s="224">
        <f>G982+G917</f>
        <v>0</v>
      </c>
      <c r="H983" s="224">
        <f>H982+H917</f>
        <v>0</v>
      </c>
      <c r="I983" s="227"/>
      <c r="J983" s="227">
        <f>J982+J917</f>
        <v>0</v>
      </c>
      <c r="K983" s="227">
        <f>K982+K917</f>
        <v>0</v>
      </c>
      <c r="L983" s="225">
        <f>IF(F983=0,0,(F983/E983*100))</f>
        <v>73.741903338315893</v>
      </c>
      <c r="M983" s="225">
        <f>IF(K983=0,0,(K983/J983*100))</f>
        <v>0</v>
      </c>
      <c r="N983" s="249"/>
      <c r="O983" s="249"/>
      <c r="P983" s="249"/>
      <c r="Q983" s="72"/>
      <c r="R983" s="394" t="s">
        <v>1396</v>
      </c>
      <c r="S983" s="395"/>
      <c r="T983" s="124"/>
      <c r="U983" s="124"/>
      <c r="V983" s="224">
        <f t="shared" ref="V983:AB983" si="3">V982+V917</f>
        <v>2101</v>
      </c>
      <c r="W983" s="224">
        <f t="shared" si="3"/>
        <v>1682</v>
      </c>
      <c r="X983" s="224">
        <f t="shared" si="3"/>
        <v>0</v>
      </c>
      <c r="Y983" s="224">
        <f t="shared" si="3"/>
        <v>0</v>
      </c>
      <c r="Z983" s="224">
        <f t="shared" si="3"/>
        <v>0</v>
      </c>
      <c r="AA983" s="224">
        <f t="shared" si="3"/>
        <v>0</v>
      </c>
      <c r="AB983" s="224">
        <f t="shared" si="3"/>
        <v>0</v>
      </c>
      <c r="AC983" s="281">
        <f>IF(W983=0,0,(W983/V983*100))</f>
        <v>80.057115659209899</v>
      </c>
      <c r="AD983" s="281">
        <f>IF(AB983=0,0,(AB983/AA983*100))</f>
        <v>0</v>
      </c>
      <c r="AE983" s="249"/>
      <c r="AF983" s="249"/>
      <c r="AG983" s="249"/>
      <c r="AI983" s="398" t="s">
        <v>1396</v>
      </c>
      <c r="AJ983" s="398"/>
      <c r="AK983" s="124"/>
      <c r="AL983" s="124"/>
      <c r="AM983" s="227">
        <f>AM982+AM917</f>
        <v>1839</v>
      </c>
      <c r="AN983" s="227">
        <f>AN982+AN917</f>
        <v>1551</v>
      </c>
      <c r="AO983" s="227"/>
      <c r="AP983" s="227">
        <f>AP982+AP917</f>
        <v>0</v>
      </c>
      <c r="AQ983" s="227">
        <f>AQ982+AQ917</f>
        <v>0</v>
      </c>
      <c r="AR983" s="225">
        <f>IF(AN983=0,0,(AN983/AM983*100))</f>
        <v>84.339314845024475</v>
      </c>
      <c r="AS983" s="225">
        <f>IF(AQ983=0,0,(AQ983/AP983*100))</f>
        <v>0</v>
      </c>
      <c r="AT983" s="249">
        <f>AT982+AT917</f>
        <v>27</v>
      </c>
      <c r="AU983" s="249">
        <f>AU982+AU917</f>
        <v>0</v>
      </c>
      <c r="AV983" s="249"/>
      <c r="AX983" s="458"/>
      <c r="AY983" s="458"/>
      <c r="AZ983" s="295"/>
      <c r="BA983" s="295"/>
      <c r="BB983" s="295"/>
      <c r="BC983" s="295"/>
      <c r="BD983" s="295"/>
      <c r="BE983" s="295"/>
      <c r="BF983" s="295"/>
      <c r="BG983" s="308"/>
      <c r="BH983" s="308"/>
      <c r="BI983" s="295"/>
      <c r="BJ983" s="295"/>
      <c r="BK983" s="295"/>
      <c r="BL983" s="295"/>
      <c r="BM983" s="459"/>
      <c r="BN983" s="459"/>
      <c r="BO983" s="301"/>
      <c r="BP983" s="301"/>
      <c r="BQ983" s="319"/>
      <c r="BR983" s="319"/>
      <c r="BS983" s="301"/>
      <c r="BT983" s="301"/>
      <c r="BU983" s="301"/>
      <c r="BV983" s="309"/>
      <c r="BW983" s="309"/>
      <c r="BX983" s="301"/>
      <c r="BY983" s="301"/>
      <c r="BZ983" s="295"/>
      <c r="CA983" s="295"/>
      <c r="CB983" s="458"/>
      <c r="CC983" s="458"/>
      <c r="CD983" s="295"/>
      <c r="CE983" s="295"/>
      <c r="CF983" s="295"/>
      <c r="CG983" s="295"/>
      <c r="CH983" s="295"/>
      <c r="CI983" s="295"/>
      <c r="CJ983" s="295"/>
      <c r="CK983" s="309"/>
      <c r="CL983" s="322"/>
      <c r="CM983" s="295"/>
      <c r="CN983" s="295"/>
      <c r="CO983" s="295"/>
    </row>
    <row r="984" spans="1:93" ht="15.75">
      <c r="A984" s="435" t="s">
        <v>1397</v>
      </c>
      <c r="B984" s="436"/>
      <c r="C984" s="436"/>
      <c r="D984" s="437"/>
      <c r="E984" s="408">
        <f>F983+K983+H983</f>
        <v>1480</v>
      </c>
      <c r="F984" s="409"/>
      <c r="G984" s="409"/>
      <c r="H984" s="409"/>
      <c r="I984" s="409"/>
      <c r="J984" s="409"/>
      <c r="K984" s="410"/>
      <c r="L984" s="411">
        <f>IF((F983+K983)=0,0,((F983+K983)/(E983+J983))*100)</f>
        <v>73.741903338315893</v>
      </c>
      <c r="M984" s="412"/>
      <c r="N984" s="249"/>
      <c r="O984" s="249"/>
      <c r="P984" s="249"/>
      <c r="Q984" s="72"/>
      <c r="R984" s="435" t="s">
        <v>1397</v>
      </c>
      <c r="S984" s="436"/>
      <c r="T984" s="436"/>
      <c r="U984" s="437"/>
      <c r="V984" s="408">
        <f>W983+AB983+Y983</f>
        <v>1682</v>
      </c>
      <c r="W984" s="409"/>
      <c r="X984" s="409"/>
      <c r="Y984" s="409"/>
      <c r="Z984" s="409"/>
      <c r="AA984" s="409"/>
      <c r="AB984" s="410"/>
      <c r="AC984" s="411">
        <f>IF((W983+AB983)=0,0,((W983+AB983)/(V983+AA983))*100)</f>
        <v>80.057115659209899</v>
      </c>
      <c r="AD984" s="412"/>
      <c r="AE984" s="249"/>
      <c r="AF984" s="249"/>
      <c r="AG984" s="249"/>
      <c r="AI984" s="435" t="s">
        <v>1397</v>
      </c>
      <c r="AJ984" s="436"/>
      <c r="AK984" s="436"/>
      <c r="AL984" s="437"/>
      <c r="AM984" s="408">
        <f>AN983+AQ983</f>
        <v>1551</v>
      </c>
      <c r="AN984" s="409"/>
      <c r="AO984" s="409"/>
      <c r="AP984" s="409"/>
      <c r="AQ984" s="410"/>
      <c r="AR984" s="411">
        <f>IF((AN983+AQ983)=0,0,((AN983+AQ983)/(AM983+AP983))*100)</f>
        <v>84.339314845024475</v>
      </c>
      <c r="AS984" s="412"/>
      <c r="AT984" s="249"/>
      <c r="AU984" s="249"/>
      <c r="AV984" s="249"/>
      <c r="AX984" s="460"/>
      <c r="AY984" s="460"/>
      <c r="AZ984" s="460"/>
      <c r="BA984" s="460"/>
      <c r="BB984" s="453"/>
      <c r="BC984" s="453"/>
      <c r="BD984" s="453"/>
      <c r="BE984" s="453"/>
      <c r="BF984" s="453"/>
      <c r="BG984" s="461"/>
      <c r="BH984" s="461"/>
      <c r="BI984" s="295"/>
      <c r="BJ984" s="295"/>
      <c r="BK984" s="295"/>
      <c r="BL984" s="295"/>
      <c r="BM984" s="460"/>
      <c r="BN984" s="460"/>
      <c r="BO984" s="460"/>
      <c r="BP984" s="460"/>
      <c r="BQ984" s="462"/>
      <c r="BR984" s="462"/>
      <c r="BS984" s="462"/>
      <c r="BT984" s="462"/>
      <c r="BU984" s="462"/>
      <c r="BV984" s="463"/>
      <c r="BW984" s="463"/>
      <c r="BX984" s="295"/>
      <c r="BY984" s="295"/>
      <c r="BZ984" s="295"/>
      <c r="CA984" s="295"/>
      <c r="CB984" s="460"/>
      <c r="CC984" s="460"/>
      <c r="CD984" s="460"/>
      <c r="CE984" s="460"/>
      <c r="CF984" s="453"/>
      <c r="CG984" s="453"/>
      <c r="CH984" s="453"/>
      <c r="CI984" s="453"/>
      <c r="CJ984" s="453"/>
      <c r="CK984" s="463"/>
      <c r="CL984" s="463"/>
      <c r="CM984" s="295"/>
      <c r="CN984" s="295"/>
      <c r="CO984" s="295"/>
    </row>
    <row r="985" spans="1:93">
      <c r="A985" s="443" t="s">
        <v>1502</v>
      </c>
      <c r="B985" s="443"/>
      <c r="C985" s="443"/>
      <c r="D985" s="443"/>
      <c r="E985" s="443"/>
      <c r="F985" s="443"/>
      <c r="G985" s="443"/>
      <c r="H985" s="443"/>
      <c r="I985" s="443"/>
      <c r="J985" s="443"/>
      <c r="K985" s="443"/>
      <c r="L985" s="443"/>
      <c r="M985" s="443"/>
      <c r="N985" s="443"/>
      <c r="O985" s="443"/>
      <c r="P985" s="443"/>
      <c r="R985" s="418" t="s">
        <v>1507</v>
      </c>
      <c r="S985" s="418"/>
      <c r="T985" s="418"/>
      <c r="U985" s="418"/>
      <c r="V985" s="418"/>
      <c r="W985" s="418"/>
      <c r="X985" s="418"/>
      <c r="Y985" s="418"/>
      <c r="Z985" s="418"/>
      <c r="AA985" s="418"/>
      <c r="AB985" s="418"/>
      <c r="AC985" s="418"/>
      <c r="AD985" s="418"/>
      <c r="AE985" s="418"/>
      <c r="AF985" s="418"/>
      <c r="AG985" s="418"/>
      <c r="AI985" s="418" t="s">
        <v>1512</v>
      </c>
      <c r="AJ985" s="418"/>
      <c r="AK985" s="418"/>
      <c r="AL985" s="418"/>
      <c r="AM985" s="418"/>
      <c r="AN985" s="418"/>
      <c r="AO985" s="418"/>
      <c r="AP985" s="418"/>
      <c r="AQ985" s="418"/>
      <c r="AR985" s="418"/>
      <c r="AS985" s="418"/>
      <c r="AT985" s="418"/>
      <c r="AU985" s="418"/>
      <c r="AV985" s="418"/>
      <c r="AX985" s="470"/>
      <c r="AY985" s="470"/>
      <c r="AZ985" s="470"/>
      <c r="BA985" s="470"/>
      <c r="BB985" s="470"/>
      <c r="BC985" s="470"/>
      <c r="BD985" s="470"/>
      <c r="BE985" s="470"/>
      <c r="BF985" s="470"/>
      <c r="BG985" s="470"/>
      <c r="BH985" s="470"/>
      <c r="BI985" s="470"/>
      <c r="BJ985" s="470"/>
      <c r="BK985" s="470"/>
      <c r="BL985" s="295"/>
      <c r="BM985" s="470"/>
      <c r="BN985" s="470"/>
      <c r="BO985" s="470"/>
      <c r="BP985" s="470"/>
      <c r="BQ985" s="470"/>
      <c r="BR985" s="470"/>
      <c r="BS985" s="470"/>
      <c r="BT985" s="470"/>
      <c r="BU985" s="470"/>
      <c r="BV985" s="470"/>
      <c r="BW985" s="470"/>
      <c r="BX985" s="470"/>
      <c r="BY985" s="470"/>
      <c r="BZ985" s="470"/>
      <c r="CA985" s="295"/>
      <c r="CB985" s="470"/>
      <c r="CC985" s="470"/>
      <c r="CD985" s="470"/>
      <c r="CE985" s="470"/>
      <c r="CF985" s="470"/>
      <c r="CG985" s="470"/>
      <c r="CH985" s="470"/>
      <c r="CI985" s="470"/>
      <c r="CJ985" s="470"/>
      <c r="CK985" s="470"/>
      <c r="CL985" s="470"/>
      <c r="CM985" s="470"/>
      <c r="CN985" s="470"/>
      <c r="CO985" s="470"/>
    </row>
    <row r="986" spans="1:93" ht="15.75">
      <c r="A986" s="250"/>
      <c r="B986" s="251"/>
      <c r="C986" s="252"/>
      <c r="D986" s="253"/>
      <c r="E986" s="254"/>
      <c r="F986" s="252"/>
      <c r="G986" s="252"/>
      <c r="H986" s="252"/>
      <c r="I986" s="252"/>
      <c r="J986" s="255"/>
      <c r="K986" s="256"/>
      <c r="L986" s="257"/>
      <c r="M986" s="419" t="s">
        <v>1402</v>
      </c>
      <c r="N986" s="419"/>
      <c r="O986" s="419"/>
      <c r="P986" s="419"/>
      <c r="R986" s="250"/>
      <c r="S986" s="251"/>
      <c r="T986" s="252"/>
      <c r="U986" s="253"/>
      <c r="V986" s="254"/>
      <c r="W986" s="252"/>
      <c r="X986" s="252"/>
      <c r="Y986" s="252"/>
      <c r="Z986" s="252"/>
      <c r="AA986" s="255"/>
      <c r="AB986" s="256"/>
      <c r="AC986" s="257"/>
      <c r="AD986" s="419" t="s">
        <v>1402</v>
      </c>
      <c r="AE986" s="419"/>
      <c r="AF986" s="419"/>
      <c r="AG986" s="419"/>
      <c r="AI986" s="250"/>
      <c r="AJ986" s="251"/>
      <c r="AK986" s="252"/>
      <c r="AL986" s="253"/>
      <c r="AM986" s="254"/>
      <c r="AN986" s="252"/>
      <c r="AO986" s="252"/>
      <c r="AP986" s="255"/>
      <c r="AQ986" s="256"/>
      <c r="AR986" s="257"/>
      <c r="AS986" s="419" t="s">
        <v>1402</v>
      </c>
      <c r="AT986" s="419"/>
      <c r="AU986" s="419"/>
      <c r="AV986" s="419"/>
      <c r="AX986" s="295"/>
      <c r="AY986" s="251"/>
      <c r="AZ986" s="252"/>
      <c r="BA986" s="252"/>
      <c r="BB986" s="252"/>
      <c r="BC986" s="252"/>
      <c r="BD986" s="252"/>
      <c r="BE986" s="255"/>
      <c r="BF986" s="256"/>
      <c r="BG986" s="256"/>
      <c r="BH986" s="464"/>
      <c r="BI986" s="464"/>
      <c r="BJ986" s="464"/>
      <c r="BK986" s="464"/>
      <c r="BL986" s="295"/>
      <c r="BM986" s="295"/>
      <c r="BN986" s="251"/>
      <c r="BO986" s="252"/>
      <c r="BP986" s="252"/>
      <c r="BQ986" s="252"/>
      <c r="BR986" s="252"/>
      <c r="BS986" s="252"/>
      <c r="BT986" s="255"/>
      <c r="BU986" s="256"/>
      <c r="BV986" s="256"/>
      <c r="BW986" s="464"/>
      <c r="BX986" s="464"/>
      <c r="BY986" s="464"/>
      <c r="BZ986" s="464"/>
      <c r="CA986" s="295"/>
      <c r="CB986" s="295"/>
      <c r="CC986" s="251"/>
      <c r="CD986" s="252"/>
      <c r="CE986" s="252"/>
      <c r="CF986" s="252"/>
      <c r="CG986" s="252"/>
      <c r="CH986" s="252"/>
      <c r="CI986" s="255"/>
      <c r="CJ986" s="256"/>
      <c r="CK986" s="256"/>
      <c r="CL986" s="464"/>
      <c r="CM986" s="464"/>
      <c r="CN986" s="464"/>
      <c r="CO986" s="464"/>
    </row>
    <row r="987" spans="1:93" ht="15.75">
      <c r="A987" s="250"/>
      <c r="B987" s="251"/>
      <c r="C987" s="252"/>
      <c r="D987" s="252"/>
      <c r="E987" s="254"/>
      <c r="F987" s="252"/>
      <c r="G987" s="252"/>
      <c r="H987" s="252"/>
      <c r="I987" s="252"/>
      <c r="J987" s="255"/>
      <c r="K987" s="256"/>
      <c r="L987" s="257"/>
      <c r="M987" s="254"/>
      <c r="N987" s="252"/>
      <c r="O987" s="252"/>
      <c r="P987" s="258"/>
      <c r="R987" s="250"/>
      <c r="S987" s="251"/>
      <c r="T987" s="252"/>
      <c r="U987" s="252"/>
      <c r="V987" s="254"/>
      <c r="W987" s="252"/>
      <c r="X987" s="252"/>
      <c r="Y987" s="252"/>
      <c r="Z987" s="252"/>
      <c r="AA987" s="255"/>
      <c r="AB987" s="256"/>
      <c r="AC987" s="257"/>
      <c r="AD987" s="254"/>
      <c r="AE987" s="252"/>
      <c r="AF987" s="252"/>
      <c r="AG987" s="258"/>
      <c r="AI987" s="250"/>
      <c r="AJ987" s="251"/>
      <c r="AK987" s="252"/>
      <c r="AL987" s="252"/>
      <c r="AM987" s="254"/>
      <c r="AN987" s="252"/>
      <c r="AO987" s="252"/>
      <c r="AP987" s="255"/>
      <c r="AQ987" s="256"/>
      <c r="AR987" s="257"/>
      <c r="AS987" s="254"/>
      <c r="AT987" s="252"/>
      <c r="AU987" s="252"/>
      <c r="AV987" s="258"/>
      <c r="AX987" s="295"/>
      <c r="AY987" s="251"/>
      <c r="AZ987" s="252"/>
      <c r="BA987" s="252"/>
      <c r="BB987" s="252"/>
      <c r="BC987" s="252"/>
      <c r="BD987" s="252"/>
      <c r="BE987" s="255"/>
      <c r="BF987" s="256"/>
      <c r="BG987" s="256"/>
      <c r="BH987" s="252"/>
      <c r="BI987" s="252"/>
      <c r="BJ987" s="252"/>
      <c r="BK987" s="252"/>
      <c r="BL987" s="295"/>
      <c r="BM987" s="295"/>
      <c r="BN987" s="251"/>
      <c r="BO987" s="252"/>
      <c r="BP987" s="252"/>
      <c r="BQ987" s="252"/>
      <c r="BR987" s="252"/>
      <c r="BS987" s="252"/>
      <c r="BT987" s="255"/>
      <c r="BU987" s="256"/>
      <c r="BV987" s="256"/>
      <c r="BW987" s="252"/>
      <c r="BX987" s="252"/>
      <c r="BY987" s="252"/>
      <c r="BZ987" s="252"/>
      <c r="CA987" s="295"/>
      <c r="CB987" s="295"/>
      <c r="CC987" s="251"/>
      <c r="CD987" s="252"/>
      <c r="CE987" s="252"/>
      <c r="CF987" s="252"/>
      <c r="CG987" s="252"/>
      <c r="CH987" s="252"/>
      <c r="CI987" s="255"/>
      <c r="CJ987" s="256"/>
      <c r="CK987" s="256"/>
      <c r="CL987" s="252"/>
      <c r="CM987" s="252"/>
      <c r="CN987" s="252"/>
      <c r="CO987" s="252"/>
    </row>
    <row r="988" spans="1:93" ht="15.75">
      <c r="A988" s="250"/>
      <c r="B988" s="259"/>
      <c r="C988" s="260"/>
      <c r="D988" s="260"/>
      <c r="E988" s="261"/>
      <c r="F988" s="262"/>
      <c r="G988" s="262"/>
      <c r="H988" s="262"/>
      <c r="I988" s="260"/>
      <c r="J988" s="255"/>
      <c r="K988" s="263"/>
      <c r="L988" s="264"/>
      <c r="M988" s="265"/>
      <c r="N988" s="260"/>
      <c r="O988" s="260"/>
      <c r="P988" s="266"/>
      <c r="R988" s="250"/>
      <c r="S988" s="259"/>
      <c r="T988" s="260"/>
      <c r="U988" s="260"/>
      <c r="V988" s="261"/>
      <c r="W988" s="262"/>
      <c r="X988" s="262"/>
      <c r="Y988" s="262"/>
      <c r="Z988" s="260"/>
      <c r="AA988" s="255"/>
      <c r="AB988" s="263"/>
      <c r="AC988" s="264"/>
      <c r="AD988" s="265"/>
      <c r="AE988" s="260"/>
      <c r="AF988" s="260"/>
      <c r="AG988" s="266"/>
      <c r="AI988" s="250"/>
      <c r="AJ988" s="259"/>
      <c r="AK988" s="260"/>
      <c r="AL988" s="260"/>
      <c r="AM988" s="261"/>
      <c r="AN988" s="262"/>
      <c r="AO988" s="260"/>
      <c r="AP988" s="255"/>
      <c r="AQ988" s="263"/>
      <c r="AR988" s="264"/>
      <c r="AS988" s="265"/>
      <c r="AT988" s="260"/>
      <c r="AU988" s="260"/>
      <c r="AV988" s="266"/>
      <c r="AX988" s="295"/>
      <c r="AY988" s="259"/>
      <c r="AZ988" s="260"/>
      <c r="BA988" s="260"/>
      <c r="BB988" s="323"/>
      <c r="BC988" s="262"/>
      <c r="BD988" s="260"/>
      <c r="BE988" s="255"/>
      <c r="BF988" s="263"/>
      <c r="BG988" s="263"/>
      <c r="BH988" s="260"/>
      <c r="BI988" s="260"/>
      <c r="BJ988" s="260"/>
      <c r="BK988" s="260"/>
      <c r="BL988" s="295"/>
      <c r="BM988" s="295"/>
      <c r="BN988" s="259"/>
      <c r="BO988" s="260"/>
      <c r="BP988" s="260"/>
      <c r="BQ988" s="323"/>
      <c r="BR988" s="262"/>
      <c r="BS988" s="260"/>
      <c r="BT988" s="255"/>
      <c r="BU988" s="263"/>
      <c r="BV988" s="263"/>
      <c r="BW988" s="260"/>
      <c r="BX988" s="260"/>
      <c r="BY988" s="260"/>
      <c r="BZ988" s="260"/>
      <c r="CA988" s="295"/>
      <c r="CB988" s="295"/>
      <c r="CC988" s="259"/>
      <c r="CD988" s="260"/>
      <c r="CE988" s="260"/>
      <c r="CF988" s="323"/>
      <c r="CG988" s="262"/>
      <c r="CH988" s="260"/>
      <c r="CI988" s="255"/>
      <c r="CJ988" s="263"/>
      <c r="CK988" s="263"/>
      <c r="CL988" s="260"/>
      <c r="CM988" s="260"/>
      <c r="CN988" s="260"/>
      <c r="CO988" s="260"/>
    </row>
    <row r="989" spans="1:93" ht="15.75">
      <c r="A989" s="250"/>
      <c r="B989" s="420" t="s">
        <v>1359</v>
      </c>
      <c r="C989" s="421"/>
      <c r="D989" s="421"/>
      <c r="E989" s="422" t="s">
        <v>1358</v>
      </c>
      <c r="F989" s="422"/>
      <c r="G989" s="422"/>
      <c r="H989" s="422"/>
      <c r="I989" s="422"/>
      <c r="J989" s="422"/>
      <c r="K989" s="422"/>
      <c r="L989" s="422"/>
      <c r="M989" s="423" t="s">
        <v>1360</v>
      </c>
      <c r="N989" s="423"/>
      <c r="O989" s="423"/>
      <c r="P989" s="423"/>
      <c r="R989" s="250"/>
      <c r="S989" s="420" t="s">
        <v>1359</v>
      </c>
      <c r="T989" s="421"/>
      <c r="U989" s="421"/>
      <c r="V989" s="422" t="s">
        <v>1358</v>
      </c>
      <c r="W989" s="422"/>
      <c r="X989" s="422"/>
      <c r="Y989" s="422"/>
      <c r="Z989" s="422"/>
      <c r="AA989" s="422"/>
      <c r="AB989" s="422"/>
      <c r="AC989" s="422"/>
      <c r="AD989" s="423" t="s">
        <v>1360</v>
      </c>
      <c r="AE989" s="423"/>
      <c r="AF989" s="423"/>
      <c r="AG989" s="423"/>
      <c r="AI989" s="250"/>
      <c r="AJ989" s="420" t="s">
        <v>1359</v>
      </c>
      <c r="AK989" s="421"/>
      <c r="AL989" s="421"/>
      <c r="AM989" s="422" t="s">
        <v>1358</v>
      </c>
      <c r="AN989" s="422"/>
      <c r="AO989" s="422"/>
      <c r="AP989" s="422"/>
      <c r="AQ989" s="422"/>
      <c r="AR989" s="422"/>
      <c r="AS989" s="423" t="s">
        <v>1360</v>
      </c>
      <c r="AT989" s="423"/>
      <c r="AU989" s="423"/>
      <c r="AV989" s="423"/>
      <c r="AX989" s="295"/>
      <c r="AY989" s="420"/>
      <c r="AZ989" s="420"/>
      <c r="BA989" s="420"/>
      <c r="BB989" s="465"/>
      <c r="BC989" s="465"/>
      <c r="BD989" s="465"/>
      <c r="BE989" s="465"/>
      <c r="BF989" s="465"/>
      <c r="BG989" s="465"/>
      <c r="BH989" s="420"/>
      <c r="BI989" s="420"/>
      <c r="BJ989" s="420"/>
      <c r="BK989" s="420"/>
      <c r="BL989" s="295"/>
      <c r="BM989" s="295"/>
      <c r="BN989" s="420"/>
      <c r="BO989" s="420"/>
      <c r="BP989" s="420"/>
      <c r="BQ989" s="465"/>
      <c r="BR989" s="465"/>
      <c r="BS989" s="465"/>
      <c r="BT989" s="465"/>
      <c r="BU989" s="465"/>
      <c r="BV989" s="465"/>
      <c r="BW989" s="420"/>
      <c r="BX989" s="420"/>
      <c r="BY989" s="420"/>
      <c r="BZ989" s="420"/>
      <c r="CA989" s="295"/>
      <c r="CB989" s="295"/>
      <c r="CC989" s="420"/>
      <c r="CD989" s="420"/>
      <c r="CE989" s="420"/>
      <c r="CF989" s="465"/>
      <c r="CG989" s="465"/>
      <c r="CH989" s="465"/>
      <c r="CI989" s="465"/>
      <c r="CJ989" s="465"/>
      <c r="CK989" s="465"/>
      <c r="CL989" s="420"/>
      <c r="CM989" s="420"/>
      <c r="CN989" s="420"/>
      <c r="CO989" s="420"/>
    </row>
    <row r="990" spans="1:93" ht="16.5" thickBot="1">
      <c r="A990" s="267"/>
      <c r="B990" s="424" t="s">
        <v>1403</v>
      </c>
      <c r="C990" s="425"/>
      <c r="D990" s="425"/>
      <c r="E990" s="426" t="s">
        <v>1361</v>
      </c>
      <c r="F990" s="426"/>
      <c r="G990" s="426"/>
      <c r="H990" s="426"/>
      <c r="I990" s="426"/>
      <c r="J990" s="426"/>
      <c r="K990" s="426"/>
      <c r="L990" s="426"/>
      <c r="M990" s="427" t="s">
        <v>1363</v>
      </c>
      <c r="N990" s="427"/>
      <c r="O990" s="427"/>
      <c r="P990" s="427"/>
      <c r="R990" s="267"/>
      <c r="S990" s="424" t="s">
        <v>1403</v>
      </c>
      <c r="T990" s="425"/>
      <c r="U990" s="425"/>
      <c r="V990" s="426" t="s">
        <v>1361</v>
      </c>
      <c r="W990" s="426"/>
      <c r="X990" s="426"/>
      <c r="Y990" s="426"/>
      <c r="Z990" s="426"/>
      <c r="AA990" s="426"/>
      <c r="AB990" s="426"/>
      <c r="AC990" s="426"/>
      <c r="AD990" s="427" t="s">
        <v>1363</v>
      </c>
      <c r="AE990" s="427"/>
      <c r="AF990" s="427"/>
      <c r="AG990" s="427"/>
      <c r="AI990" s="267"/>
      <c r="AJ990" s="424" t="s">
        <v>1403</v>
      </c>
      <c r="AK990" s="425"/>
      <c r="AL990" s="425"/>
      <c r="AM990" s="426" t="s">
        <v>1361</v>
      </c>
      <c r="AN990" s="426"/>
      <c r="AO990" s="426"/>
      <c r="AP990" s="426"/>
      <c r="AQ990" s="426"/>
      <c r="AR990" s="426"/>
      <c r="AS990" s="427" t="s">
        <v>1363</v>
      </c>
      <c r="AT990" s="427"/>
      <c r="AU990" s="427"/>
      <c r="AV990" s="427"/>
      <c r="AX990" s="295"/>
      <c r="AY990" s="464"/>
      <c r="AZ990" s="464"/>
      <c r="BA990" s="464"/>
      <c r="BB990" s="464"/>
      <c r="BC990" s="464"/>
      <c r="BD990" s="464"/>
      <c r="BE990" s="464"/>
      <c r="BF990" s="464"/>
      <c r="BG990" s="464"/>
      <c r="BH990" s="464"/>
      <c r="BI990" s="464"/>
      <c r="BJ990" s="464"/>
      <c r="BK990" s="464"/>
      <c r="BL990" s="295"/>
      <c r="BM990" s="295"/>
      <c r="BN990" s="464"/>
      <c r="BO990" s="464"/>
      <c r="BP990" s="464"/>
      <c r="BQ990" s="464"/>
      <c r="BR990" s="464"/>
      <c r="BS990" s="464"/>
      <c r="BT990" s="464"/>
      <c r="BU990" s="464"/>
      <c r="BV990" s="464"/>
      <c r="BW990" s="464"/>
      <c r="BX990" s="464"/>
      <c r="BY990" s="464"/>
      <c r="BZ990" s="464"/>
      <c r="CA990" s="295"/>
      <c r="CB990" s="295"/>
      <c r="CC990" s="464"/>
      <c r="CD990" s="464"/>
      <c r="CE990" s="464"/>
      <c r="CF990" s="464"/>
      <c r="CG990" s="464"/>
      <c r="CH990" s="464"/>
      <c r="CI990" s="464"/>
      <c r="CJ990" s="464"/>
      <c r="CK990" s="464"/>
      <c r="CL990" s="464"/>
      <c r="CM990" s="464"/>
      <c r="CN990" s="464"/>
      <c r="CO990" s="464"/>
    </row>
    <row r="991" spans="1:93" ht="15.75" thickTop="1"/>
  </sheetData>
  <mergeCells count="1543">
    <mergeCell ref="K800:N800"/>
    <mergeCell ref="K801:N801"/>
    <mergeCell ref="CL990:CO990"/>
    <mergeCell ref="B990:D990"/>
    <mergeCell ref="E990:L990"/>
    <mergeCell ref="M990:P990"/>
    <mergeCell ref="S990:U990"/>
    <mergeCell ref="V990:AC990"/>
    <mergeCell ref="AD990:AG990"/>
    <mergeCell ref="AJ990:AL990"/>
    <mergeCell ref="AM990:AR990"/>
    <mergeCell ref="AS990:AV990"/>
    <mergeCell ref="AY990:BA990"/>
    <mergeCell ref="BB990:BG990"/>
    <mergeCell ref="BH990:BK990"/>
    <mergeCell ref="BN990:BP990"/>
    <mergeCell ref="BQ990:BV990"/>
    <mergeCell ref="BW990:BZ990"/>
    <mergeCell ref="CC990:CE990"/>
    <mergeCell ref="CF990:CK990"/>
    <mergeCell ref="CF984:CJ984"/>
    <mergeCell ref="CK984:CL984"/>
    <mergeCell ref="A985:P985"/>
    <mergeCell ref="R985:AG985"/>
    <mergeCell ref="AI985:AV985"/>
    <mergeCell ref="AX985:BK985"/>
    <mergeCell ref="BM985:BZ985"/>
    <mergeCell ref="CB985:CO985"/>
    <mergeCell ref="M986:P986"/>
    <mergeCell ref="AD986:AG986"/>
    <mergeCell ref="AS986:AV986"/>
    <mergeCell ref="BH986:BK986"/>
    <mergeCell ref="BW986:BZ986"/>
    <mergeCell ref="CL986:CO986"/>
    <mergeCell ref="B989:D989"/>
    <mergeCell ref="E989:L989"/>
    <mergeCell ref="M989:P989"/>
    <mergeCell ref="S989:U989"/>
    <mergeCell ref="V989:AC989"/>
    <mergeCell ref="AD989:AG989"/>
    <mergeCell ref="AJ989:AL989"/>
    <mergeCell ref="AM989:AR989"/>
    <mergeCell ref="AS989:AV989"/>
    <mergeCell ref="AY989:BA989"/>
    <mergeCell ref="BB989:BG989"/>
    <mergeCell ref="BH989:BK989"/>
    <mergeCell ref="BN989:BP989"/>
    <mergeCell ref="BQ989:BV989"/>
    <mergeCell ref="BW989:BZ989"/>
    <mergeCell ref="CC989:CE989"/>
    <mergeCell ref="CF989:CK989"/>
    <mergeCell ref="CL989:CO989"/>
    <mergeCell ref="BM982:BN982"/>
    <mergeCell ref="CB982:CC982"/>
    <mergeCell ref="A983:B983"/>
    <mergeCell ref="R983:S983"/>
    <mergeCell ref="AI983:AJ983"/>
    <mergeCell ref="AX983:AY983"/>
    <mergeCell ref="BM983:BN983"/>
    <mergeCell ref="CB983:CC983"/>
    <mergeCell ref="A984:D984"/>
    <mergeCell ref="E984:K984"/>
    <mergeCell ref="L984:M984"/>
    <mergeCell ref="R984:U984"/>
    <mergeCell ref="V984:AB984"/>
    <mergeCell ref="AC984:AD984"/>
    <mergeCell ref="AI984:AL984"/>
    <mergeCell ref="AM984:AQ984"/>
    <mergeCell ref="AR984:AS984"/>
    <mergeCell ref="AX984:BA984"/>
    <mergeCell ref="BB984:BF984"/>
    <mergeCell ref="BG984:BH984"/>
    <mergeCell ref="BM984:BP984"/>
    <mergeCell ref="BQ984:BU984"/>
    <mergeCell ref="BV984:BW984"/>
    <mergeCell ref="CB984:CE984"/>
    <mergeCell ref="P966:P980"/>
    <mergeCell ref="S966:S980"/>
    <mergeCell ref="AG966:AG969"/>
    <mergeCell ref="AJ966:AJ980"/>
    <mergeCell ref="AY966:AY980"/>
    <mergeCell ref="A965:B965"/>
    <mergeCell ref="R965:S965"/>
    <mergeCell ref="AI965:AJ965"/>
    <mergeCell ref="AX965:AY965"/>
    <mergeCell ref="BK966:BK980"/>
    <mergeCell ref="A981:B981"/>
    <mergeCell ref="R981:S981"/>
    <mergeCell ref="AI981:AJ981"/>
    <mergeCell ref="AX981:AY981"/>
    <mergeCell ref="A982:B982"/>
    <mergeCell ref="R982:S982"/>
    <mergeCell ref="AI982:AJ982"/>
    <mergeCell ref="AX982:AY982"/>
    <mergeCell ref="B966:B980"/>
    <mergeCell ref="CO934:CO948"/>
    <mergeCell ref="A949:B949"/>
    <mergeCell ref="R949:S949"/>
    <mergeCell ref="AI949:AJ949"/>
    <mergeCell ref="AX949:AY949"/>
    <mergeCell ref="BM949:BN949"/>
    <mergeCell ref="CB949:CC949"/>
    <mergeCell ref="CO950:CO964"/>
    <mergeCell ref="B950:B964"/>
    <mergeCell ref="P950:P964"/>
    <mergeCell ref="S950:S964"/>
    <mergeCell ref="AG950:AG964"/>
    <mergeCell ref="AJ950:AJ964"/>
    <mergeCell ref="AV950:AV964"/>
    <mergeCell ref="BM965:BN965"/>
    <mergeCell ref="CB965:CC965"/>
    <mergeCell ref="AY950:AY964"/>
    <mergeCell ref="BK950:BK964"/>
    <mergeCell ref="BN950:BN964"/>
    <mergeCell ref="BZ950:BZ964"/>
    <mergeCell ref="CC950:CC964"/>
    <mergeCell ref="A933:B933"/>
    <mergeCell ref="R933:S933"/>
    <mergeCell ref="AI933:AJ933"/>
    <mergeCell ref="AX933:AY933"/>
    <mergeCell ref="BM933:BN933"/>
    <mergeCell ref="CB933:CC933"/>
    <mergeCell ref="B934:B948"/>
    <mergeCell ref="P934:P948"/>
    <mergeCell ref="S934:S948"/>
    <mergeCell ref="AG934:AG948"/>
    <mergeCell ref="AJ934:AJ948"/>
    <mergeCell ref="AV934:AV948"/>
    <mergeCell ref="AY934:AY948"/>
    <mergeCell ref="BK934:BK948"/>
    <mergeCell ref="BN934:BN948"/>
    <mergeCell ref="BZ934:BZ948"/>
    <mergeCell ref="CC934:CC948"/>
    <mergeCell ref="CO901:CO915"/>
    <mergeCell ref="A916:B916"/>
    <mergeCell ref="R916:S916"/>
    <mergeCell ref="AI916:AJ916"/>
    <mergeCell ref="AX916:AY916"/>
    <mergeCell ref="BM916:BN916"/>
    <mergeCell ref="CB916:CC916"/>
    <mergeCell ref="A917:B917"/>
    <mergeCell ref="R917:S917"/>
    <mergeCell ref="AI917:AJ917"/>
    <mergeCell ref="AX917:AY917"/>
    <mergeCell ref="BM917:BN917"/>
    <mergeCell ref="CB917:CC917"/>
    <mergeCell ref="B918:B932"/>
    <mergeCell ref="P918:P932"/>
    <mergeCell ref="S918:S932"/>
    <mergeCell ref="AG918:AG932"/>
    <mergeCell ref="AJ918:AJ932"/>
    <mergeCell ref="AV918:AV932"/>
    <mergeCell ref="AY918:AY932"/>
    <mergeCell ref="BK918:BK932"/>
    <mergeCell ref="BN918:BN932"/>
    <mergeCell ref="BZ918:BZ932"/>
    <mergeCell ref="CC918:CC932"/>
    <mergeCell ref="CO918:CO932"/>
    <mergeCell ref="B885:B899"/>
    <mergeCell ref="S885:S899"/>
    <mergeCell ref="AJ885:AJ899"/>
    <mergeCell ref="AY885:AY899"/>
    <mergeCell ref="BN885:BN899"/>
    <mergeCell ref="CC885:CC899"/>
    <mergeCell ref="A900:B900"/>
    <mergeCell ref="R900:S900"/>
    <mergeCell ref="AI900:AJ900"/>
    <mergeCell ref="AX900:AY900"/>
    <mergeCell ref="BM900:BN900"/>
    <mergeCell ref="CB900:CC900"/>
    <mergeCell ref="B901:B915"/>
    <mergeCell ref="P901:P915"/>
    <mergeCell ref="S901:S915"/>
    <mergeCell ref="AG901:AG915"/>
    <mergeCell ref="AJ901:AJ915"/>
    <mergeCell ref="AV901:AV915"/>
    <mergeCell ref="AY901:AY915"/>
    <mergeCell ref="BK901:BK915"/>
    <mergeCell ref="BN901:BN915"/>
    <mergeCell ref="BZ901:BZ915"/>
    <mergeCell ref="CC901:CC915"/>
    <mergeCell ref="B869:B883"/>
    <mergeCell ref="P869:P883"/>
    <mergeCell ref="S869:S883"/>
    <mergeCell ref="AG869:AG883"/>
    <mergeCell ref="AJ869:AJ883"/>
    <mergeCell ref="AV869:AV883"/>
    <mergeCell ref="AY869:AY883"/>
    <mergeCell ref="BK869:BK883"/>
    <mergeCell ref="BN869:BN883"/>
    <mergeCell ref="BZ869:BZ883"/>
    <mergeCell ref="CC869:CC883"/>
    <mergeCell ref="CO869:CO883"/>
    <mergeCell ref="A884:B884"/>
    <mergeCell ref="R884:S884"/>
    <mergeCell ref="AI884:AJ884"/>
    <mergeCell ref="AX884:AY884"/>
    <mergeCell ref="BM884:BN884"/>
    <mergeCell ref="CB884:CC884"/>
    <mergeCell ref="B853:B867"/>
    <mergeCell ref="P853:P867"/>
    <mergeCell ref="S853:S867"/>
    <mergeCell ref="AG853:AG867"/>
    <mergeCell ref="AJ853:AJ867"/>
    <mergeCell ref="AV853:AV867"/>
    <mergeCell ref="AY853:AY867"/>
    <mergeCell ref="BK853:BK867"/>
    <mergeCell ref="BN853:BN867"/>
    <mergeCell ref="BZ853:BZ867"/>
    <mergeCell ref="CC853:CC867"/>
    <mergeCell ref="CO853:CO867"/>
    <mergeCell ref="A868:B868"/>
    <mergeCell ref="R868:S868"/>
    <mergeCell ref="AI868:AJ868"/>
    <mergeCell ref="AX868:AY868"/>
    <mergeCell ref="BM868:BN868"/>
    <mergeCell ref="CB868:CC868"/>
    <mergeCell ref="B837:B851"/>
    <mergeCell ref="P837:P851"/>
    <mergeCell ref="S837:S851"/>
    <mergeCell ref="AG837:AG851"/>
    <mergeCell ref="AJ837:AJ851"/>
    <mergeCell ref="AV837:AV851"/>
    <mergeCell ref="AY837:AY851"/>
    <mergeCell ref="BK837:BK851"/>
    <mergeCell ref="BN837:BN851"/>
    <mergeCell ref="BZ837:BZ851"/>
    <mergeCell ref="CC837:CC851"/>
    <mergeCell ref="CO837:CO851"/>
    <mergeCell ref="A852:B852"/>
    <mergeCell ref="R852:S852"/>
    <mergeCell ref="AI852:AJ852"/>
    <mergeCell ref="AX852:AY852"/>
    <mergeCell ref="BM852:BN852"/>
    <mergeCell ref="CB852:CC852"/>
    <mergeCell ref="B821:B835"/>
    <mergeCell ref="P821:P835"/>
    <mergeCell ref="S821:S835"/>
    <mergeCell ref="AG821:AG835"/>
    <mergeCell ref="AJ821:AJ835"/>
    <mergeCell ref="AV821:AV835"/>
    <mergeCell ref="AY821:AY835"/>
    <mergeCell ref="BK821:BK835"/>
    <mergeCell ref="BN821:BN835"/>
    <mergeCell ref="BZ821:BZ835"/>
    <mergeCell ref="CC821:CC835"/>
    <mergeCell ref="CO821:CO835"/>
    <mergeCell ref="A836:B836"/>
    <mergeCell ref="R836:S836"/>
    <mergeCell ref="AI836:AJ836"/>
    <mergeCell ref="AX836:AY836"/>
    <mergeCell ref="BM836:BN836"/>
    <mergeCell ref="CB836:CC836"/>
    <mergeCell ref="B805:B819"/>
    <mergeCell ref="P805:P819"/>
    <mergeCell ref="S805:S819"/>
    <mergeCell ref="AG805:AG819"/>
    <mergeCell ref="AJ805:AJ819"/>
    <mergeCell ref="AV805:AV819"/>
    <mergeCell ref="AY805:AY819"/>
    <mergeCell ref="BK805:BK819"/>
    <mergeCell ref="BN805:BN819"/>
    <mergeCell ref="BZ805:BZ819"/>
    <mergeCell ref="CC805:CC819"/>
    <mergeCell ref="CO805:CO819"/>
    <mergeCell ref="A820:B820"/>
    <mergeCell ref="R820:S820"/>
    <mergeCell ref="AI820:AJ820"/>
    <mergeCell ref="AX820:AY820"/>
    <mergeCell ref="BM820:BN820"/>
    <mergeCell ref="CB820:CC820"/>
    <mergeCell ref="CL793:CO793"/>
    <mergeCell ref="C802:N802"/>
    <mergeCell ref="T802:AE802"/>
    <mergeCell ref="AK802:AT802"/>
    <mergeCell ref="AZ802:BI802"/>
    <mergeCell ref="BO802:BX802"/>
    <mergeCell ref="CD802:CM802"/>
    <mergeCell ref="E803:H803"/>
    <mergeCell ref="J803:K803"/>
    <mergeCell ref="L803:M803"/>
    <mergeCell ref="N803:O803"/>
    <mergeCell ref="V803:Y803"/>
    <mergeCell ref="AA803:AB803"/>
    <mergeCell ref="AC803:AD803"/>
    <mergeCell ref="AE803:AF803"/>
    <mergeCell ref="AM803:AN803"/>
    <mergeCell ref="AP803:AQ803"/>
    <mergeCell ref="AR803:AS803"/>
    <mergeCell ref="AT803:AU803"/>
    <mergeCell ref="BB803:BC803"/>
    <mergeCell ref="BE803:BF803"/>
    <mergeCell ref="BG803:BH803"/>
    <mergeCell ref="BI803:BJ803"/>
    <mergeCell ref="BQ803:BR803"/>
    <mergeCell ref="BT803:BU803"/>
    <mergeCell ref="BV803:BW803"/>
    <mergeCell ref="BX803:BY803"/>
    <mergeCell ref="CF803:CG803"/>
    <mergeCell ref="CI803:CJ803"/>
    <mergeCell ref="CK803:CL803"/>
    <mergeCell ref="CM803:CN803"/>
    <mergeCell ref="B793:D793"/>
    <mergeCell ref="E793:L793"/>
    <mergeCell ref="M793:P793"/>
    <mergeCell ref="S793:U793"/>
    <mergeCell ref="V793:AC793"/>
    <mergeCell ref="AD793:AG793"/>
    <mergeCell ref="AJ793:AL793"/>
    <mergeCell ref="AM793:AR793"/>
    <mergeCell ref="AS793:AV793"/>
    <mergeCell ref="AY793:BA793"/>
    <mergeCell ref="BB793:BG793"/>
    <mergeCell ref="BH793:BK793"/>
    <mergeCell ref="BN793:BP793"/>
    <mergeCell ref="BQ793:BV793"/>
    <mergeCell ref="BW793:BZ793"/>
    <mergeCell ref="CC793:CE793"/>
    <mergeCell ref="CF793:CK793"/>
    <mergeCell ref="CK787:CL787"/>
    <mergeCell ref="A788:P788"/>
    <mergeCell ref="R788:AG788"/>
    <mergeCell ref="AI788:AV788"/>
    <mergeCell ref="AX788:BK788"/>
    <mergeCell ref="BM788:BZ788"/>
    <mergeCell ref="CB788:CO788"/>
    <mergeCell ref="M789:P789"/>
    <mergeCell ref="AD789:AG789"/>
    <mergeCell ref="AS789:AV789"/>
    <mergeCell ref="BH789:BK789"/>
    <mergeCell ref="BW789:BZ789"/>
    <mergeCell ref="CL789:CO789"/>
    <mergeCell ref="B792:D792"/>
    <mergeCell ref="E792:L792"/>
    <mergeCell ref="M792:P792"/>
    <mergeCell ref="S792:U792"/>
    <mergeCell ref="V792:AC792"/>
    <mergeCell ref="AD792:AG792"/>
    <mergeCell ref="AJ792:AL792"/>
    <mergeCell ref="AM792:AR792"/>
    <mergeCell ref="AS792:AV792"/>
    <mergeCell ref="AY792:BA792"/>
    <mergeCell ref="BB792:BG792"/>
    <mergeCell ref="BH792:BK792"/>
    <mergeCell ref="BN792:BP792"/>
    <mergeCell ref="BQ792:BV792"/>
    <mergeCell ref="BW792:BZ792"/>
    <mergeCell ref="CC792:CE792"/>
    <mergeCell ref="CF792:CK792"/>
    <mergeCell ref="CL792:CO792"/>
    <mergeCell ref="A787:D787"/>
    <mergeCell ref="E787:K787"/>
    <mergeCell ref="L787:M787"/>
    <mergeCell ref="R787:U787"/>
    <mergeCell ref="V787:AB787"/>
    <mergeCell ref="AC787:AD787"/>
    <mergeCell ref="AI787:AL787"/>
    <mergeCell ref="AM787:AQ787"/>
    <mergeCell ref="AR787:AS787"/>
    <mergeCell ref="AX787:BA787"/>
    <mergeCell ref="BB787:BF787"/>
    <mergeCell ref="BG787:BH787"/>
    <mergeCell ref="BM787:BP787"/>
    <mergeCell ref="BQ787:BU787"/>
    <mergeCell ref="BV787:BW787"/>
    <mergeCell ref="CB787:CE787"/>
    <mergeCell ref="CF787:CJ787"/>
    <mergeCell ref="A784:B784"/>
    <mergeCell ref="R784:S784"/>
    <mergeCell ref="AI784:AJ784"/>
    <mergeCell ref="AX784:AY784"/>
    <mergeCell ref="BM784:BN784"/>
    <mergeCell ref="CB784:CC784"/>
    <mergeCell ref="A785:B785"/>
    <mergeCell ref="R785:S785"/>
    <mergeCell ref="AI785:AJ785"/>
    <mergeCell ref="AX785:AY785"/>
    <mergeCell ref="BM785:BN785"/>
    <mergeCell ref="CB785:CC785"/>
    <mergeCell ref="A786:B786"/>
    <mergeCell ref="R786:S786"/>
    <mergeCell ref="AI786:AJ786"/>
    <mergeCell ref="AX786:AY786"/>
    <mergeCell ref="BM786:BN786"/>
    <mergeCell ref="CB786:CC786"/>
    <mergeCell ref="A768:B768"/>
    <mergeCell ref="R768:S768"/>
    <mergeCell ref="AI768:AJ768"/>
    <mergeCell ref="AX768:AY768"/>
    <mergeCell ref="BM768:BN768"/>
    <mergeCell ref="CB768:CC768"/>
    <mergeCell ref="B769:B783"/>
    <mergeCell ref="P769:P783"/>
    <mergeCell ref="S769:S783"/>
    <mergeCell ref="AJ769:AJ783"/>
    <mergeCell ref="AV769:AV783"/>
    <mergeCell ref="AY769:AY783"/>
    <mergeCell ref="BK769:BK783"/>
    <mergeCell ref="BN769:BN783"/>
    <mergeCell ref="BZ769:BZ783"/>
    <mergeCell ref="CC769:CC783"/>
    <mergeCell ref="CO769:CO783"/>
    <mergeCell ref="CO737:CO751"/>
    <mergeCell ref="A752:B752"/>
    <mergeCell ref="R752:S752"/>
    <mergeCell ref="AI752:AJ752"/>
    <mergeCell ref="AX752:AY752"/>
    <mergeCell ref="BM752:BN752"/>
    <mergeCell ref="CB752:CC752"/>
    <mergeCell ref="B753:B767"/>
    <mergeCell ref="P753:P767"/>
    <mergeCell ref="S753:S767"/>
    <mergeCell ref="AG753:AG767"/>
    <mergeCell ref="AJ753:AJ767"/>
    <mergeCell ref="AV753:AV767"/>
    <mergeCell ref="AY753:AY767"/>
    <mergeCell ref="BK753:BK767"/>
    <mergeCell ref="BN753:BN767"/>
    <mergeCell ref="BZ753:BZ767"/>
    <mergeCell ref="CC753:CC767"/>
    <mergeCell ref="CO753:CO767"/>
    <mergeCell ref="A736:B736"/>
    <mergeCell ref="R736:S736"/>
    <mergeCell ref="AI736:AJ736"/>
    <mergeCell ref="AX736:AY736"/>
    <mergeCell ref="BM736:BN736"/>
    <mergeCell ref="CB736:CC736"/>
    <mergeCell ref="B737:B751"/>
    <mergeCell ref="P737:P751"/>
    <mergeCell ref="S737:S751"/>
    <mergeCell ref="AG737:AG751"/>
    <mergeCell ref="AJ737:AJ751"/>
    <mergeCell ref="AV737:AV751"/>
    <mergeCell ref="AY737:AY751"/>
    <mergeCell ref="BK737:BK751"/>
    <mergeCell ref="BN737:BN751"/>
    <mergeCell ref="BZ737:BZ751"/>
    <mergeCell ref="CC737:CC751"/>
    <mergeCell ref="CO704:CO718"/>
    <mergeCell ref="A719:B719"/>
    <mergeCell ref="R719:S719"/>
    <mergeCell ref="AI719:AJ719"/>
    <mergeCell ref="AX719:AY719"/>
    <mergeCell ref="BM719:BN719"/>
    <mergeCell ref="CB719:CC719"/>
    <mergeCell ref="A720:B720"/>
    <mergeCell ref="R720:S720"/>
    <mergeCell ref="AI720:AJ720"/>
    <mergeCell ref="AX720:AY720"/>
    <mergeCell ref="BM720:BN720"/>
    <mergeCell ref="CB720:CC720"/>
    <mergeCell ref="B721:B735"/>
    <mergeCell ref="P721:P735"/>
    <mergeCell ref="S721:S735"/>
    <mergeCell ref="AG721:AG735"/>
    <mergeCell ref="AJ721:AJ735"/>
    <mergeCell ref="AV721:AV735"/>
    <mergeCell ref="AY721:AY735"/>
    <mergeCell ref="BK721:BK735"/>
    <mergeCell ref="BN721:BN735"/>
    <mergeCell ref="BZ721:BZ735"/>
    <mergeCell ref="CC721:CC735"/>
    <mergeCell ref="CO721:CO735"/>
    <mergeCell ref="A703:B703"/>
    <mergeCell ref="R703:S703"/>
    <mergeCell ref="AI703:AJ703"/>
    <mergeCell ref="AX703:AY703"/>
    <mergeCell ref="BM703:BN703"/>
    <mergeCell ref="CB703:CC703"/>
    <mergeCell ref="B688:B702"/>
    <mergeCell ref="B704:B718"/>
    <mergeCell ref="P704:P718"/>
    <mergeCell ref="S704:S718"/>
    <mergeCell ref="AG704:AG718"/>
    <mergeCell ref="AJ704:AJ718"/>
    <mergeCell ref="AV704:AV718"/>
    <mergeCell ref="AY704:AY718"/>
    <mergeCell ref="BK704:BK718"/>
    <mergeCell ref="BN704:BN718"/>
    <mergeCell ref="BZ704:BZ718"/>
    <mergeCell ref="CC704:CC718"/>
    <mergeCell ref="CO672:CO686"/>
    <mergeCell ref="B672:B686"/>
    <mergeCell ref="P672:P686"/>
    <mergeCell ref="S672:S686"/>
    <mergeCell ref="AG672:AG686"/>
    <mergeCell ref="AJ672:AJ686"/>
    <mergeCell ref="AV672:AV686"/>
    <mergeCell ref="BM687:BN687"/>
    <mergeCell ref="CB687:CC687"/>
    <mergeCell ref="AY672:AY686"/>
    <mergeCell ref="BK672:BK686"/>
    <mergeCell ref="BN672:BN686"/>
    <mergeCell ref="BZ672:BZ686"/>
    <mergeCell ref="CC672:CC686"/>
    <mergeCell ref="S688:S702"/>
    <mergeCell ref="AJ688:AJ702"/>
    <mergeCell ref="AV688:AV702"/>
    <mergeCell ref="AY688:AY702"/>
    <mergeCell ref="BK688:BK702"/>
    <mergeCell ref="A687:B687"/>
    <mergeCell ref="R687:S687"/>
    <mergeCell ref="AI687:AJ687"/>
    <mergeCell ref="AX687:AY687"/>
    <mergeCell ref="BN688:BN702"/>
    <mergeCell ref="BZ688:BZ702"/>
    <mergeCell ref="CC688:CC702"/>
    <mergeCell ref="B656:B670"/>
    <mergeCell ref="P656:P670"/>
    <mergeCell ref="S656:S670"/>
    <mergeCell ref="AG656:AG670"/>
    <mergeCell ref="AJ656:AJ670"/>
    <mergeCell ref="AV656:AV670"/>
    <mergeCell ref="AY656:AY670"/>
    <mergeCell ref="BK656:BK670"/>
    <mergeCell ref="BN656:BN670"/>
    <mergeCell ref="BZ656:BZ670"/>
    <mergeCell ref="CC656:CC670"/>
    <mergeCell ref="CO656:CO670"/>
    <mergeCell ref="A671:B671"/>
    <mergeCell ref="R671:S671"/>
    <mergeCell ref="AI671:AJ671"/>
    <mergeCell ref="AX671:AY671"/>
    <mergeCell ref="BM671:BN671"/>
    <mergeCell ref="CB671:CC671"/>
    <mergeCell ref="B640:B654"/>
    <mergeCell ref="P640:P654"/>
    <mergeCell ref="S640:S654"/>
    <mergeCell ref="AG640:AG654"/>
    <mergeCell ref="AJ640:AJ654"/>
    <mergeCell ref="AV640:AV654"/>
    <mergeCell ref="AY640:AY654"/>
    <mergeCell ref="BK640:BK654"/>
    <mergeCell ref="BN640:BN654"/>
    <mergeCell ref="BZ640:BZ654"/>
    <mergeCell ref="CC640:CC654"/>
    <mergeCell ref="CO640:CO654"/>
    <mergeCell ref="A655:B655"/>
    <mergeCell ref="R655:S655"/>
    <mergeCell ref="AI655:AJ655"/>
    <mergeCell ref="AX655:AY655"/>
    <mergeCell ref="BM655:BN655"/>
    <mergeCell ref="CB655:CC655"/>
    <mergeCell ref="B624:B638"/>
    <mergeCell ref="P624:P638"/>
    <mergeCell ref="S624:S638"/>
    <mergeCell ref="AG624:AG638"/>
    <mergeCell ref="AJ624:AJ638"/>
    <mergeCell ref="AV624:AV638"/>
    <mergeCell ref="AY624:AY638"/>
    <mergeCell ref="BK624:BK638"/>
    <mergeCell ref="BN624:BN638"/>
    <mergeCell ref="BZ624:BZ638"/>
    <mergeCell ref="CC624:CC638"/>
    <mergeCell ref="CO624:CO638"/>
    <mergeCell ref="A639:B639"/>
    <mergeCell ref="R639:S639"/>
    <mergeCell ref="AI639:AJ639"/>
    <mergeCell ref="AX639:AY639"/>
    <mergeCell ref="BM639:BN639"/>
    <mergeCell ref="CB639:CC639"/>
    <mergeCell ref="B608:B622"/>
    <mergeCell ref="P608:P622"/>
    <mergeCell ref="S608:S622"/>
    <mergeCell ref="AG608:AG622"/>
    <mergeCell ref="AJ608:AJ622"/>
    <mergeCell ref="AV608:AV622"/>
    <mergeCell ref="AY608:AY622"/>
    <mergeCell ref="BK608:BK622"/>
    <mergeCell ref="BN608:BN622"/>
    <mergeCell ref="BZ608:BZ622"/>
    <mergeCell ref="CC608:CC622"/>
    <mergeCell ref="CO608:CO622"/>
    <mergeCell ref="A623:B623"/>
    <mergeCell ref="R623:S623"/>
    <mergeCell ref="AI623:AJ623"/>
    <mergeCell ref="AX623:AY623"/>
    <mergeCell ref="BM623:BN623"/>
    <mergeCell ref="CB623:CC623"/>
    <mergeCell ref="CL596:CO596"/>
    <mergeCell ref="C605:N605"/>
    <mergeCell ref="T605:AE605"/>
    <mergeCell ref="AK605:AT605"/>
    <mergeCell ref="AZ605:BI605"/>
    <mergeCell ref="BO605:BX605"/>
    <mergeCell ref="CD605:CM605"/>
    <mergeCell ref="E606:H606"/>
    <mergeCell ref="J606:K606"/>
    <mergeCell ref="L606:M606"/>
    <mergeCell ref="N606:O606"/>
    <mergeCell ref="V606:Y606"/>
    <mergeCell ref="AA606:AB606"/>
    <mergeCell ref="AC606:AD606"/>
    <mergeCell ref="AE606:AF606"/>
    <mergeCell ref="AM606:AN606"/>
    <mergeCell ref="AP606:AQ606"/>
    <mergeCell ref="AR606:AS606"/>
    <mergeCell ref="AT606:AU606"/>
    <mergeCell ref="BB606:BC606"/>
    <mergeCell ref="BE606:BF606"/>
    <mergeCell ref="BG606:BH606"/>
    <mergeCell ref="BI606:BJ606"/>
    <mergeCell ref="BQ606:BR606"/>
    <mergeCell ref="BT606:BU606"/>
    <mergeCell ref="BV606:BW606"/>
    <mergeCell ref="BX606:BY606"/>
    <mergeCell ref="CF606:CG606"/>
    <mergeCell ref="CI606:CJ606"/>
    <mergeCell ref="CK606:CL606"/>
    <mergeCell ref="CM606:CN606"/>
    <mergeCell ref="B596:D596"/>
    <mergeCell ref="E596:L596"/>
    <mergeCell ref="M596:P596"/>
    <mergeCell ref="S596:U596"/>
    <mergeCell ref="V596:AC596"/>
    <mergeCell ref="AD596:AG596"/>
    <mergeCell ref="AJ596:AL596"/>
    <mergeCell ref="AM596:AR596"/>
    <mergeCell ref="AS596:AV596"/>
    <mergeCell ref="AY596:BA596"/>
    <mergeCell ref="BB596:BG596"/>
    <mergeCell ref="BH596:BK596"/>
    <mergeCell ref="BN596:BP596"/>
    <mergeCell ref="BQ596:BV596"/>
    <mergeCell ref="BW596:BZ596"/>
    <mergeCell ref="CC596:CE596"/>
    <mergeCell ref="CF596:CK596"/>
    <mergeCell ref="CK590:CL590"/>
    <mergeCell ref="A591:P591"/>
    <mergeCell ref="R591:AG591"/>
    <mergeCell ref="AI591:AV591"/>
    <mergeCell ref="AX591:BK591"/>
    <mergeCell ref="BM591:BZ591"/>
    <mergeCell ref="CB591:CO591"/>
    <mergeCell ref="M592:P592"/>
    <mergeCell ref="AD592:AG592"/>
    <mergeCell ref="AS592:AV592"/>
    <mergeCell ref="BH592:BK592"/>
    <mergeCell ref="BW592:BZ592"/>
    <mergeCell ref="CL592:CO592"/>
    <mergeCell ref="B595:D595"/>
    <mergeCell ref="E595:L595"/>
    <mergeCell ref="M595:P595"/>
    <mergeCell ref="S595:U595"/>
    <mergeCell ref="V595:AC595"/>
    <mergeCell ref="AD595:AG595"/>
    <mergeCell ref="AJ595:AL595"/>
    <mergeCell ref="AM595:AR595"/>
    <mergeCell ref="AS595:AV595"/>
    <mergeCell ref="AY595:BA595"/>
    <mergeCell ref="BB595:BG595"/>
    <mergeCell ref="BH595:BK595"/>
    <mergeCell ref="BN595:BP595"/>
    <mergeCell ref="BQ595:BV595"/>
    <mergeCell ref="BW595:BZ595"/>
    <mergeCell ref="CC595:CE595"/>
    <mergeCell ref="CF595:CK595"/>
    <mergeCell ref="CL595:CO595"/>
    <mergeCell ref="A590:D590"/>
    <mergeCell ref="E590:K590"/>
    <mergeCell ref="L590:M590"/>
    <mergeCell ref="R590:U590"/>
    <mergeCell ref="V590:AB590"/>
    <mergeCell ref="AC590:AD590"/>
    <mergeCell ref="AI590:AL590"/>
    <mergeCell ref="AM590:AQ590"/>
    <mergeCell ref="AR590:AS590"/>
    <mergeCell ref="AX590:BA590"/>
    <mergeCell ref="BB590:BF590"/>
    <mergeCell ref="BG590:BH590"/>
    <mergeCell ref="BM590:BP590"/>
    <mergeCell ref="BQ590:BU590"/>
    <mergeCell ref="BV590:BW590"/>
    <mergeCell ref="CB590:CE590"/>
    <mergeCell ref="CF590:CJ590"/>
    <mergeCell ref="A587:B587"/>
    <mergeCell ref="R587:S587"/>
    <mergeCell ref="AI587:AJ587"/>
    <mergeCell ref="AX587:AY587"/>
    <mergeCell ref="BM587:BN587"/>
    <mergeCell ref="CB587:CC587"/>
    <mergeCell ref="A588:B588"/>
    <mergeCell ref="R588:S588"/>
    <mergeCell ref="AI588:AJ588"/>
    <mergeCell ref="AX588:AY588"/>
    <mergeCell ref="BM588:BN588"/>
    <mergeCell ref="CB588:CC588"/>
    <mergeCell ref="A589:B589"/>
    <mergeCell ref="R589:S589"/>
    <mergeCell ref="AI589:AJ589"/>
    <mergeCell ref="AX589:AY589"/>
    <mergeCell ref="BM589:BN589"/>
    <mergeCell ref="CB589:CC589"/>
    <mergeCell ref="A571:B571"/>
    <mergeCell ref="R571:S571"/>
    <mergeCell ref="AI571:AJ571"/>
    <mergeCell ref="AX571:AY571"/>
    <mergeCell ref="BM571:BN571"/>
    <mergeCell ref="CB571:CC571"/>
    <mergeCell ref="B572:B586"/>
    <mergeCell ref="S572:S586"/>
    <mergeCell ref="AG572:AG586"/>
    <mergeCell ref="AJ572:AJ586"/>
    <mergeCell ref="AV572:AV586"/>
    <mergeCell ref="AY572:AY586"/>
    <mergeCell ref="BK572:BK586"/>
    <mergeCell ref="BN572:BN586"/>
    <mergeCell ref="BZ572:BZ586"/>
    <mergeCell ref="CC572:CC586"/>
    <mergeCell ref="CO572:CO586"/>
    <mergeCell ref="CO540:CO554"/>
    <mergeCell ref="A555:B555"/>
    <mergeCell ref="R555:S555"/>
    <mergeCell ref="AI555:AJ555"/>
    <mergeCell ref="AX555:AY555"/>
    <mergeCell ref="BM555:BN555"/>
    <mergeCell ref="CB555:CC555"/>
    <mergeCell ref="B556:B570"/>
    <mergeCell ref="P556:P570"/>
    <mergeCell ref="S556:S570"/>
    <mergeCell ref="AG556:AG570"/>
    <mergeCell ref="AJ556:AJ570"/>
    <mergeCell ref="AV556:AV570"/>
    <mergeCell ref="AY556:AY570"/>
    <mergeCell ref="BK556:BK570"/>
    <mergeCell ref="BN556:BN570"/>
    <mergeCell ref="BZ556:BZ570"/>
    <mergeCell ref="CC556:CC570"/>
    <mergeCell ref="CO556:CO570"/>
    <mergeCell ref="A539:B539"/>
    <mergeCell ref="R539:S539"/>
    <mergeCell ref="AI539:AJ539"/>
    <mergeCell ref="AX539:AY539"/>
    <mergeCell ref="BM539:BN539"/>
    <mergeCell ref="CB539:CC539"/>
    <mergeCell ref="B540:B554"/>
    <mergeCell ref="P540:P554"/>
    <mergeCell ref="S540:S554"/>
    <mergeCell ref="AG540:AG554"/>
    <mergeCell ref="AJ540:AJ554"/>
    <mergeCell ref="AV540:AV554"/>
    <mergeCell ref="AY540:AY554"/>
    <mergeCell ref="BK540:BK554"/>
    <mergeCell ref="BN540:BN554"/>
    <mergeCell ref="BZ540:BZ554"/>
    <mergeCell ref="CC540:CC554"/>
    <mergeCell ref="CO507:CO521"/>
    <mergeCell ref="A522:B522"/>
    <mergeCell ref="R522:S522"/>
    <mergeCell ref="AI522:AJ522"/>
    <mergeCell ref="AX522:AY522"/>
    <mergeCell ref="BM522:BN522"/>
    <mergeCell ref="CB522:CC522"/>
    <mergeCell ref="A523:B523"/>
    <mergeCell ref="R523:S523"/>
    <mergeCell ref="AI523:AJ523"/>
    <mergeCell ref="AX523:AY523"/>
    <mergeCell ref="BM523:BN523"/>
    <mergeCell ref="CB523:CC523"/>
    <mergeCell ref="B524:B538"/>
    <mergeCell ref="P524:P538"/>
    <mergeCell ref="S524:S538"/>
    <mergeCell ref="AG524:AG538"/>
    <mergeCell ref="AJ524:AJ538"/>
    <mergeCell ref="AV524:AV538"/>
    <mergeCell ref="AY524:AY538"/>
    <mergeCell ref="BK524:BK538"/>
    <mergeCell ref="BN524:BN538"/>
    <mergeCell ref="BZ524:BZ538"/>
    <mergeCell ref="CC524:CC538"/>
    <mergeCell ref="CO524:CO538"/>
    <mergeCell ref="A506:B506"/>
    <mergeCell ref="R506:S506"/>
    <mergeCell ref="AI506:AJ506"/>
    <mergeCell ref="AX506:AY506"/>
    <mergeCell ref="BM506:BN506"/>
    <mergeCell ref="CB506:CC506"/>
    <mergeCell ref="B491:B505"/>
    <mergeCell ref="S491:S505"/>
    <mergeCell ref="B507:B521"/>
    <mergeCell ref="P507:P521"/>
    <mergeCell ref="S507:S521"/>
    <mergeCell ref="AG507:AG521"/>
    <mergeCell ref="AJ507:AJ521"/>
    <mergeCell ref="AV507:AV521"/>
    <mergeCell ref="AY507:AY521"/>
    <mergeCell ref="BK507:BK521"/>
    <mergeCell ref="BN507:BN521"/>
    <mergeCell ref="BZ507:BZ521"/>
    <mergeCell ref="CC507:CC521"/>
    <mergeCell ref="CO475:CO489"/>
    <mergeCell ref="B475:B489"/>
    <mergeCell ref="P475:P489"/>
    <mergeCell ref="S475:S489"/>
    <mergeCell ref="AG475:AG489"/>
    <mergeCell ref="AJ475:AJ489"/>
    <mergeCell ref="AV475:AV489"/>
    <mergeCell ref="BM490:BN490"/>
    <mergeCell ref="CB490:CC490"/>
    <mergeCell ref="AY475:AY489"/>
    <mergeCell ref="BK475:BK489"/>
    <mergeCell ref="BN475:BN489"/>
    <mergeCell ref="BZ475:BZ489"/>
    <mergeCell ref="CC475:CC489"/>
    <mergeCell ref="AJ491:AJ505"/>
    <mergeCell ref="AV491:AV505"/>
    <mergeCell ref="AY491:AY505"/>
    <mergeCell ref="BK491:BK505"/>
    <mergeCell ref="A490:B490"/>
    <mergeCell ref="R490:S490"/>
    <mergeCell ref="AI490:AJ490"/>
    <mergeCell ref="AX490:AY490"/>
    <mergeCell ref="BN491:BN505"/>
    <mergeCell ref="CC491:CC505"/>
    <mergeCell ref="B459:B473"/>
    <mergeCell ref="P459:P473"/>
    <mergeCell ref="S459:S473"/>
    <mergeCell ref="AG459:AG473"/>
    <mergeCell ref="AJ459:AJ473"/>
    <mergeCell ref="AV459:AV473"/>
    <mergeCell ref="AY459:AY473"/>
    <mergeCell ref="BK459:BK473"/>
    <mergeCell ref="BN459:BN473"/>
    <mergeCell ref="BZ459:BZ473"/>
    <mergeCell ref="CC459:CC473"/>
    <mergeCell ref="CO459:CO473"/>
    <mergeCell ref="A474:B474"/>
    <mergeCell ref="R474:S474"/>
    <mergeCell ref="AI474:AJ474"/>
    <mergeCell ref="AX474:AY474"/>
    <mergeCell ref="BM474:BN474"/>
    <mergeCell ref="CB474:CC474"/>
    <mergeCell ref="B443:B457"/>
    <mergeCell ref="P443:P457"/>
    <mergeCell ref="S443:S457"/>
    <mergeCell ref="AG443:AG457"/>
    <mergeCell ref="AJ443:AJ457"/>
    <mergeCell ref="AV443:AV457"/>
    <mergeCell ref="AY443:AY457"/>
    <mergeCell ref="BK443:BK457"/>
    <mergeCell ref="BN443:BN457"/>
    <mergeCell ref="BZ443:BZ457"/>
    <mergeCell ref="CC443:CC457"/>
    <mergeCell ref="CO443:CO457"/>
    <mergeCell ref="A458:B458"/>
    <mergeCell ref="R458:S458"/>
    <mergeCell ref="AI458:AJ458"/>
    <mergeCell ref="AX458:AY458"/>
    <mergeCell ref="BM458:BN458"/>
    <mergeCell ref="CB458:CC458"/>
    <mergeCell ref="B427:B441"/>
    <mergeCell ref="P427:P441"/>
    <mergeCell ref="S427:S441"/>
    <mergeCell ref="AG427:AG441"/>
    <mergeCell ref="AJ427:AJ441"/>
    <mergeCell ref="AV427:AV441"/>
    <mergeCell ref="AY427:AY441"/>
    <mergeCell ref="BK427:BK441"/>
    <mergeCell ref="BN427:BN441"/>
    <mergeCell ref="BZ427:BZ441"/>
    <mergeCell ref="CC427:CC441"/>
    <mergeCell ref="CO427:CO441"/>
    <mergeCell ref="A442:B442"/>
    <mergeCell ref="R442:S442"/>
    <mergeCell ref="AI442:AJ442"/>
    <mergeCell ref="AX442:AY442"/>
    <mergeCell ref="BM442:BN442"/>
    <mergeCell ref="CB442:CC442"/>
    <mergeCell ref="B411:B425"/>
    <mergeCell ref="P411:P425"/>
    <mergeCell ref="S411:S425"/>
    <mergeCell ref="AG411:AG425"/>
    <mergeCell ref="AJ411:AJ425"/>
    <mergeCell ref="AV411:AV425"/>
    <mergeCell ref="AY411:AY425"/>
    <mergeCell ref="BK411:BK425"/>
    <mergeCell ref="BN411:BN425"/>
    <mergeCell ref="BZ411:BZ425"/>
    <mergeCell ref="CC411:CC425"/>
    <mergeCell ref="CO411:CO425"/>
    <mergeCell ref="A426:B426"/>
    <mergeCell ref="R426:S426"/>
    <mergeCell ref="AI426:AJ426"/>
    <mergeCell ref="AX426:AY426"/>
    <mergeCell ref="BM426:BN426"/>
    <mergeCell ref="CB426:CC426"/>
    <mergeCell ref="CL400:CO400"/>
    <mergeCell ref="C408:N408"/>
    <mergeCell ref="T408:AE408"/>
    <mergeCell ref="AK408:AT408"/>
    <mergeCell ref="AZ408:BI408"/>
    <mergeCell ref="BO408:BX408"/>
    <mergeCell ref="CD408:CM408"/>
    <mergeCell ref="E409:F409"/>
    <mergeCell ref="J409:K409"/>
    <mergeCell ref="L409:M409"/>
    <mergeCell ref="N409:O409"/>
    <mergeCell ref="V409:W409"/>
    <mergeCell ref="AA409:AB409"/>
    <mergeCell ref="AC409:AD409"/>
    <mergeCell ref="AE409:AF409"/>
    <mergeCell ref="AM409:AN409"/>
    <mergeCell ref="AP409:AQ409"/>
    <mergeCell ref="AR409:AS409"/>
    <mergeCell ref="AT409:AU409"/>
    <mergeCell ref="BB409:BC409"/>
    <mergeCell ref="BE409:BF409"/>
    <mergeCell ref="BG409:BH409"/>
    <mergeCell ref="BI409:BJ409"/>
    <mergeCell ref="BQ409:BR409"/>
    <mergeCell ref="BT409:BU409"/>
    <mergeCell ref="BV409:BW409"/>
    <mergeCell ref="BX409:BY409"/>
    <mergeCell ref="CF409:CG409"/>
    <mergeCell ref="CI409:CJ409"/>
    <mergeCell ref="CK409:CL409"/>
    <mergeCell ref="CM409:CN409"/>
    <mergeCell ref="B400:D400"/>
    <mergeCell ref="E400:L400"/>
    <mergeCell ref="M400:P400"/>
    <mergeCell ref="S400:U400"/>
    <mergeCell ref="V400:AC400"/>
    <mergeCell ref="AD400:AG400"/>
    <mergeCell ref="AJ400:AL400"/>
    <mergeCell ref="AM400:AR400"/>
    <mergeCell ref="AS400:AV400"/>
    <mergeCell ref="AY400:BA400"/>
    <mergeCell ref="BB400:BG400"/>
    <mergeCell ref="BH400:BK400"/>
    <mergeCell ref="BN400:BP400"/>
    <mergeCell ref="BQ400:BV400"/>
    <mergeCell ref="BW400:BZ400"/>
    <mergeCell ref="CC400:CE400"/>
    <mergeCell ref="CF400:CK400"/>
    <mergeCell ref="CF394:CJ394"/>
    <mergeCell ref="CK394:CL394"/>
    <mergeCell ref="A395:P395"/>
    <mergeCell ref="R395:AG395"/>
    <mergeCell ref="AI395:AV395"/>
    <mergeCell ref="AX395:BK395"/>
    <mergeCell ref="BM395:BZ395"/>
    <mergeCell ref="CB395:CO395"/>
    <mergeCell ref="M396:P396"/>
    <mergeCell ref="AD396:AG396"/>
    <mergeCell ref="AS396:AV396"/>
    <mergeCell ref="BH396:BK396"/>
    <mergeCell ref="BW396:BZ396"/>
    <mergeCell ref="CL396:CO396"/>
    <mergeCell ref="B399:D399"/>
    <mergeCell ref="E399:L399"/>
    <mergeCell ref="M399:P399"/>
    <mergeCell ref="S399:U399"/>
    <mergeCell ref="V399:AC399"/>
    <mergeCell ref="AD399:AG399"/>
    <mergeCell ref="AJ399:AL399"/>
    <mergeCell ref="AM399:AR399"/>
    <mergeCell ref="AS399:AV399"/>
    <mergeCell ref="AY399:BA399"/>
    <mergeCell ref="BB399:BG399"/>
    <mergeCell ref="BH399:BK399"/>
    <mergeCell ref="BN399:BP399"/>
    <mergeCell ref="BQ399:BV399"/>
    <mergeCell ref="BW399:BZ399"/>
    <mergeCell ref="CC399:CE399"/>
    <mergeCell ref="CF399:CK399"/>
    <mergeCell ref="CL399:CO399"/>
    <mergeCell ref="A393:B393"/>
    <mergeCell ref="R393:S393"/>
    <mergeCell ref="AI393:AJ393"/>
    <mergeCell ref="AX393:AY393"/>
    <mergeCell ref="BM393:BN393"/>
    <mergeCell ref="CB393:CC393"/>
    <mergeCell ref="A394:D394"/>
    <mergeCell ref="E394:K394"/>
    <mergeCell ref="L394:M394"/>
    <mergeCell ref="R394:U394"/>
    <mergeCell ref="V394:AB394"/>
    <mergeCell ref="AC394:AD394"/>
    <mergeCell ref="AI394:AL394"/>
    <mergeCell ref="AM394:AQ394"/>
    <mergeCell ref="AR394:AS394"/>
    <mergeCell ref="AX394:BA394"/>
    <mergeCell ref="BB394:BF394"/>
    <mergeCell ref="BG394:BH394"/>
    <mergeCell ref="BM394:BP394"/>
    <mergeCell ref="BQ394:BU394"/>
    <mergeCell ref="BV394:BW394"/>
    <mergeCell ref="CB394:CE394"/>
    <mergeCell ref="A375:B375"/>
    <mergeCell ref="R375:S375"/>
    <mergeCell ref="AI375:AJ375"/>
    <mergeCell ref="AX375:AY375"/>
    <mergeCell ref="BM375:BN375"/>
    <mergeCell ref="CB375:CC375"/>
    <mergeCell ref="B376:B390"/>
    <mergeCell ref="S376:S390"/>
    <mergeCell ref="AJ376:AJ390"/>
    <mergeCell ref="AV376:AV390"/>
    <mergeCell ref="BN376:BN390"/>
    <mergeCell ref="BZ376:BZ390"/>
    <mergeCell ref="A391:B391"/>
    <mergeCell ref="R391:S391"/>
    <mergeCell ref="AI391:AJ391"/>
    <mergeCell ref="BM391:BN391"/>
    <mergeCell ref="A392:B392"/>
    <mergeCell ref="R392:S392"/>
    <mergeCell ref="AI392:AJ392"/>
    <mergeCell ref="AX392:AY392"/>
    <mergeCell ref="BM392:BN392"/>
    <mergeCell ref="CB392:CC392"/>
    <mergeCell ref="CO344:CO358"/>
    <mergeCell ref="A359:B359"/>
    <mergeCell ref="R359:S359"/>
    <mergeCell ref="AI359:AJ359"/>
    <mergeCell ref="AX359:AY359"/>
    <mergeCell ref="BM359:BN359"/>
    <mergeCell ref="CB359:CC359"/>
    <mergeCell ref="B360:B374"/>
    <mergeCell ref="P360:P374"/>
    <mergeCell ref="S360:S374"/>
    <mergeCell ref="AG360:AG374"/>
    <mergeCell ref="AJ360:AJ374"/>
    <mergeCell ref="AV360:AV374"/>
    <mergeCell ref="AY360:AY374"/>
    <mergeCell ref="BK360:BK374"/>
    <mergeCell ref="BN360:BN374"/>
    <mergeCell ref="BZ360:BZ374"/>
    <mergeCell ref="CC360:CC374"/>
    <mergeCell ref="CO360:CO374"/>
    <mergeCell ref="A343:B343"/>
    <mergeCell ref="R343:S343"/>
    <mergeCell ref="AI343:AJ343"/>
    <mergeCell ref="AX343:AY343"/>
    <mergeCell ref="BM343:BN343"/>
    <mergeCell ref="CB343:CC343"/>
    <mergeCell ref="B344:B358"/>
    <mergeCell ref="P344:P358"/>
    <mergeCell ref="S344:S358"/>
    <mergeCell ref="AG344:AG358"/>
    <mergeCell ref="AJ344:AJ358"/>
    <mergeCell ref="AV344:AV358"/>
    <mergeCell ref="AY344:AY358"/>
    <mergeCell ref="BK344:BK358"/>
    <mergeCell ref="BN344:BN358"/>
    <mergeCell ref="BZ344:BZ358"/>
    <mergeCell ref="CC344:CC358"/>
    <mergeCell ref="CO311:CO325"/>
    <mergeCell ref="A326:B326"/>
    <mergeCell ref="R326:S326"/>
    <mergeCell ref="AI326:AJ326"/>
    <mergeCell ref="AX326:AY326"/>
    <mergeCell ref="BM326:BN326"/>
    <mergeCell ref="CB326:CC326"/>
    <mergeCell ref="A327:B327"/>
    <mergeCell ref="R327:S327"/>
    <mergeCell ref="AI327:AJ327"/>
    <mergeCell ref="AX327:AY327"/>
    <mergeCell ref="BM327:BN327"/>
    <mergeCell ref="CB327:CC327"/>
    <mergeCell ref="B328:B342"/>
    <mergeCell ref="P328:P342"/>
    <mergeCell ref="S328:S342"/>
    <mergeCell ref="AG328:AG342"/>
    <mergeCell ref="AJ328:AJ342"/>
    <mergeCell ref="AV328:AV342"/>
    <mergeCell ref="AY328:AY342"/>
    <mergeCell ref="BK328:BK342"/>
    <mergeCell ref="BN328:BN342"/>
    <mergeCell ref="BZ328:BZ342"/>
    <mergeCell ref="CC328:CC342"/>
    <mergeCell ref="CO328:CO342"/>
    <mergeCell ref="A310:B310"/>
    <mergeCell ref="R310:S310"/>
    <mergeCell ref="AI310:AJ310"/>
    <mergeCell ref="AX310:AY310"/>
    <mergeCell ref="BM310:BN310"/>
    <mergeCell ref="CB310:CC310"/>
    <mergeCell ref="B295:B309"/>
    <mergeCell ref="S295:S309"/>
    <mergeCell ref="AJ295:AJ309"/>
    <mergeCell ref="B311:B325"/>
    <mergeCell ref="P311:P325"/>
    <mergeCell ref="S311:S325"/>
    <mergeCell ref="AG311:AG325"/>
    <mergeCell ref="AJ311:AJ325"/>
    <mergeCell ref="AV311:AV325"/>
    <mergeCell ref="AY311:AY325"/>
    <mergeCell ref="BK311:BK325"/>
    <mergeCell ref="BN311:BN325"/>
    <mergeCell ref="BZ311:BZ325"/>
    <mergeCell ref="CC311:CC325"/>
    <mergeCell ref="CO279:CO293"/>
    <mergeCell ref="B279:B293"/>
    <mergeCell ref="P279:P293"/>
    <mergeCell ref="S279:S293"/>
    <mergeCell ref="AG279:AG293"/>
    <mergeCell ref="AJ279:AJ293"/>
    <mergeCell ref="AV279:AV293"/>
    <mergeCell ref="CB294:CC294"/>
    <mergeCell ref="AY279:AY293"/>
    <mergeCell ref="BK279:BK293"/>
    <mergeCell ref="BN279:BN293"/>
    <mergeCell ref="BZ279:BZ293"/>
    <mergeCell ref="CC279:CC293"/>
    <mergeCell ref="AY295:AY309"/>
    <mergeCell ref="BK295:BK309"/>
    <mergeCell ref="BN295:BN309"/>
    <mergeCell ref="A294:B294"/>
    <mergeCell ref="R294:S294"/>
    <mergeCell ref="AI294:AJ294"/>
    <mergeCell ref="AX294:AY294"/>
    <mergeCell ref="BM294:BN294"/>
    <mergeCell ref="CC295:CC309"/>
    <mergeCell ref="B263:B277"/>
    <mergeCell ref="P263:P277"/>
    <mergeCell ref="S263:S277"/>
    <mergeCell ref="AG263:AG277"/>
    <mergeCell ref="AJ263:AJ277"/>
    <mergeCell ref="AV263:AV277"/>
    <mergeCell ref="AY263:AY277"/>
    <mergeCell ref="BK263:BK277"/>
    <mergeCell ref="BN263:BN277"/>
    <mergeCell ref="BZ263:BZ277"/>
    <mergeCell ref="CC263:CC277"/>
    <mergeCell ref="CO263:CO277"/>
    <mergeCell ref="A278:B278"/>
    <mergeCell ref="R278:S278"/>
    <mergeCell ref="AI278:AJ278"/>
    <mergeCell ref="AX278:AY278"/>
    <mergeCell ref="BM278:BN278"/>
    <mergeCell ref="CB278:CC278"/>
    <mergeCell ref="B247:B261"/>
    <mergeCell ref="P247:P261"/>
    <mergeCell ref="S247:S261"/>
    <mergeCell ref="AG247:AG261"/>
    <mergeCell ref="AJ247:AJ261"/>
    <mergeCell ref="AV247:AV261"/>
    <mergeCell ref="AY247:AY261"/>
    <mergeCell ref="BK247:BK261"/>
    <mergeCell ref="BN247:BN261"/>
    <mergeCell ref="BZ247:BZ261"/>
    <mergeCell ref="CC247:CC261"/>
    <mergeCell ref="CO247:CO261"/>
    <mergeCell ref="A262:B262"/>
    <mergeCell ref="R262:S262"/>
    <mergeCell ref="AI262:AJ262"/>
    <mergeCell ref="AX262:AY262"/>
    <mergeCell ref="BM262:BN262"/>
    <mergeCell ref="CB262:CC262"/>
    <mergeCell ref="B231:B245"/>
    <mergeCell ref="P231:P245"/>
    <mergeCell ref="S231:S245"/>
    <mergeCell ref="AG231:AG245"/>
    <mergeCell ref="AJ231:AJ245"/>
    <mergeCell ref="AV231:AV245"/>
    <mergeCell ref="AY231:AY245"/>
    <mergeCell ref="BK231:BK245"/>
    <mergeCell ref="BN231:BN245"/>
    <mergeCell ref="BZ231:BZ245"/>
    <mergeCell ref="CC231:CC245"/>
    <mergeCell ref="CO231:CO245"/>
    <mergeCell ref="A246:B246"/>
    <mergeCell ref="R246:S246"/>
    <mergeCell ref="AI246:AJ246"/>
    <mergeCell ref="AX246:AY246"/>
    <mergeCell ref="BM246:BN246"/>
    <mergeCell ref="CB246:CC246"/>
    <mergeCell ref="B215:B229"/>
    <mergeCell ref="P215:P229"/>
    <mergeCell ref="S215:S229"/>
    <mergeCell ref="AG215:AG229"/>
    <mergeCell ref="AJ215:AJ229"/>
    <mergeCell ref="AV215:AV229"/>
    <mergeCell ref="AY215:AY229"/>
    <mergeCell ref="BK215:BK229"/>
    <mergeCell ref="BN215:BN229"/>
    <mergeCell ref="BZ215:BZ229"/>
    <mergeCell ref="CC215:CC229"/>
    <mergeCell ref="CO215:CO229"/>
    <mergeCell ref="A230:B230"/>
    <mergeCell ref="R230:S230"/>
    <mergeCell ref="AI230:AJ230"/>
    <mergeCell ref="AX230:AY230"/>
    <mergeCell ref="BM230:BN230"/>
    <mergeCell ref="CB230:CC230"/>
    <mergeCell ref="C212:N212"/>
    <mergeCell ref="T212:AE212"/>
    <mergeCell ref="AK212:AT212"/>
    <mergeCell ref="AZ212:BI212"/>
    <mergeCell ref="BO212:BX212"/>
    <mergeCell ref="CD212:CM212"/>
    <mergeCell ref="E213:F213"/>
    <mergeCell ref="J213:K213"/>
    <mergeCell ref="L213:M213"/>
    <mergeCell ref="N213:O213"/>
    <mergeCell ref="V213:W213"/>
    <mergeCell ref="AA213:AB213"/>
    <mergeCell ref="AC213:AD213"/>
    <mergeCell ref="AE213:AF213"/>
    <mergeCell ref="AM213:AN213"/>
    <mergeCell ref="AP213:AQ213"/>
    <mergeCell ref="AR213:AS213"/>
    <mergeCell ref="AT213:AU213"/>
    <mergeCell ref="BB213:BC213"/>
    <mergeCell ref="BE213:BF213"/>
    <mergeCell ref="BG213:BH213"/>
    <mergeCell ref="BI213:BJ213"/>
    <mergeCell ref="BQ213:BR213"/>
    <mergeCell ref="BT213:BU213"/>
    <mergeCell ref="BV213:BW213"/>
    <mergeCell ref="BX213:BY213"/>
    <mergeCell ref="CF213:CG213"/>
    <mergeCell ref="CI213:CJ213"/>
    <mergeCell ref="CK213:CL213"/>
    <mergeCell ref="CM213:CN213"/>
    <mergeCell ref="CL197:CO197"/>
    <mergeCell ref="B198:D198"/>
    <mergeCell ref="E198:L198"/>
    <mergeCell ref="M198:P198"/>
    <mergeCell ref="S198:U198"/>
    <mergeCell ref="V198:AC198"/>
    <mergeCell ref="AD198:AG198"/>
    <mergeCell ref="AJ198:AL198"/>
    <mergeCell ref="AM198:AR198"/>
    <mergeCell ref="AS198:AV198"/>
    <mergeCell ref="AY198:BA198"/>
    <mergeCell ref="BB198:BG198"/>
    <mergeCell ref="BH198:BK198"/>
    <mergeCell ref="BN198:BP198"/>
    <mergeCell ref="BQ198:BV198"/>
    <mergeCell ref="BW198:BZ198"/>
    <mergeCell ref="CC198:CE198"/>
    <mergeCell ref="CF198:CK198"/>
    <mergeCell ref="CL198:CO198"/>
    <mergeCell ref="CF192:CJ192"/>
    <mergeCell ref="A193:P193"/>
    <mergeCell ref="R193:AG193"/>
    <mergeCell ref="AI193:AV193"/>
    <mergeCell ref="AX193:BK193"/>
    <mergeCell ref="BM193:BZ193"/>
    <mergeCell ref="CB193:CO193"/>
    <mergeCell ref="AI192:AL192"/>
    <mergeCell ref="AM192:AQ192"/>
    <mergeCell ref="M194:P194"/>
    <mergeCell ref="AD194:AG194"/>
    <mergeCell ref="AS194:AV194"/>
    <mergeCell ref="BH194:BK194"/>
    <mergeCell ref="BW194:BZ194"/>
    <mergeCell ref="CL194:CO194"/>
    <mergeCell ref="B197:D197"/>
    <mergeCell ref="E197:L197"/>
    <mergeCell ref="M197:P197"/>
    <mergeCell ref="S197:U197"/>
    <mergeCell ref="V197:AC197"/>
    <mergeCell ref="AD197:AG197"/>
    <mergeCell ref="AJ197:AL197"/>
    <mergeCell ref="AM197:AR197"/>
    <mergeCell ref="AS197:AV197"/>
    <mergeCell ref="AY197:BA197"/>
    <mergeCell ref="BB197:BG197"/>
    <mergeCell ref="BH197:BK197"/>
    <mergeCell ref="BN197:BP197"/>
    <mergeCell ref="BQ197:BV197"/>
    <mergeCell ref="BW197:BZ197"/>
    <mergeCell ref="CC197:CE197"/>
    <mergeCell ref="CF197:CK197"/>
    <mergeCell ref="A191:B191"/>
    <mergeCell ref="R191:S191"/>
    <mergeCell ref="AI191:AJ191"/>
    <mergeCell ref="AX191:AY191"/>
    <mergeCell ref="BM191:BN191"/>
    <mergeCell ref="CB191:CC191"/>
    <mergeCell ref="AX192:BA192"/>
    <mergeCell ref="BB192:BF192"/>
    <mergeCell ref="BM192:BP192"/>
    <mergeCell ref="BQ192:BU192"/>
    <mergeCell ref="A192:D192"/>
    <mergeCell ref="E192:K192"/>
    <mergeCell ref="L192:M192"/>
    <mergeCell ref="R192:U192"/>
    <mergeCell ref="V192:AB192"/>
    <mergeCell ref="AC192:AD192"/>
    <mergeCell ref="CB192:CE192"/>
    <mergeCell ref="A189:B189"/>
    <mergeCell ref="Q189:T189"/>
    <mergeCell ref="AI189:AJ189"/>
    <mergeCell ref="AX189:AY189"/>
    <mergeCell ref="BM189:BN189"/>
    <mergeCell ref="CB189:CC189"/>
    <mergeCell ref="CS189:CT189"/>
    <mergeCell ref="DI189:DJ189"/>
    <mergeCell ref="DY189:DZ189"/>
    <mergeCell ref="EO189:EP189"/>
    <mergeCell ref="FE189:FF189"/>
    <mergeCell ref="FU189:FV189"/>
    <mergeCell ref="GK189:GL189"/>
    <mergeCell ref="HA189:HB189"/>
    <mergeCell ref="HQ189:HR189"/>
    <mergeCell ref="IG189:IH189"/>
    <mergeCell ref="A190:B190"/>
    <mergeCell ref="R190:S190"/>
    <mergeCell ref="AI190:AJ190"/>
    <mergeCell ref="AX190:AY190"/>
    <mergeCell ref="BM190:BN190"/>
    <mergeCell ref="CB190:CC190"/>
    <mergeCell ref="CO158:CO172"/>
    <mergeCell ref="A173:B173"/>
    <mergeCell ref="R173:S173"/>
    <mergeCell ref="AI173:AJ173"/>
    <mergeCell ref="AX173:AY173"/>
    <mergeCell ref="BM173:BN173"/>
    <mergeCell ref="CB173:CC173"/>
    <mergeCell ref="B174:B188"/>
    <mergeCell ref="P174:P188"/>
    <mergeCell ref="S174:S188"/>
    <mergeCell ref="AG174:AG188"/>
    <mergeCell ref="AJ174:AJ188"/>
    <mergeCell ref="AY174:AY188"/>
    <mergeCell ref="BN174:BN188"/>
    <mergeCell ref="BZ174:BZ188"/>
    <mergeCell ref="CC174:CC188"/>
    <mergeCell ref="CO174:CO188"/>
    <mergeCell ref="A157:B157"/>
    <mergeCell ref="R157:S157"/>
    <mergeCell ref="AI157:AJ157"/>
    <mergeCell ref="AX157:AY157"/>
    <mergeCell ref="BM157:BN157"/>
    <mergeCell ref="CB157:CC157"/>
    <mergeCell ref="B158:B172"/>
    <mergeCell ref="P158:P172"/>
    <mergeCell ref="S158:S172"/>
    <mergeCell ref="AG158:AG172"/>
    <mergeCell ref="AJ158:AJ172"/>
    <mergeCell ref="AV158:AV172"/>
    <mergeCell ref="AY158:AY172"/>
    <mergeCell ref="BK158:BK172"/>
    <mergeCell ref="BN158:BN172"/>
    <mergeCell ref="BZ158:BZ172"/>
    <mergeCell ref="CC158:CC172"/>
    <mergeCell ref="CO126:CO140"/>
    <mergeCell ref="A141:B141"/>
    <mergeCell ref="R141:S141"/>
    <mergeCell ref="AI141:AJ141"/>
    <mergeCell ref="AX141:AY141"/>
    <mergeCell ref="BM141:BN141"/>
    <mergeCell ref="CB141:CC141"/>
    <mergeCell ref="B142:B156"/>
    <mergeCell ref="P142:P156"/>
    <mergeCell ref="S142:S156"/>
    <mergeCell ref="AG142:AG156"/>
    <mergeCell ref="AJ142:AJ156"/>
    <mergeCell ref="AV142:AV156"/>
    <mergeCell ref="AY142:AY156"/>
    <mergeCell ref="BK142:BK156"/>
    <mergeCell ref="BN142:BN156"/>
    <mergeCell ref="BZ142:BZ156"/>
    <mergeCell ref="CC142:CC156"/>
    <mergeCell ref="CO142:CO156"/>
    <mergeCell ref="A125:B125"/>
    <mergeCell ref="R125:S125"/>
    <mergeCell ref="AI125:AJ125"/>
    <mergeCell ref="AX125:AY125"/>
    <mergeCell ref="BM125:BN125"/>
    <mergeCell ref="CB125:CC125"/>
    <mergeCell ref="B126:B140"/>
    <mergeCell ref="P126:P140"/>
    <mergeCell ref="S126:S140"/>
    <mergeCell ref="AG126:AG140"/>
    <mergeCell ref="AJ126:AJ140"/>
    <mergeCell ref="AV126:AV140"/>
    <mergeCell ref="AY126:AY140"/>
    <mergeCell ref="BK126:BK140"/>
    <mergeCell ref="BN126:BN140"/>
    <mergeCell ref="BZ126:BZ140"/>
    <mergeCell ref="CC126:CC140"/>
    <mergeCell ref="B109:B123"/>
    <mergeCell ref="P109:P123"/>
    <mergeCell ref="S109:S123"/>
    <mergeCell ref="AG109:AG123"/>
    <mergeCell ref="AJ109:AJ123"/>
    <mergeCell ref="AV109:AV123"/>
    <mergeCell ref="AY109:AY123"/>
    <mergeCell ref="BK109:BK123"/>
    <mergeCell ref="BN109:BN123"/>
    <mergeCell ref="BZ109:BZ123"/>
    <mergeCell ref="CC109:CC123"/>
    <mergeCell ref="CO109:CO123"/>
    <mergeCell ref="A124:B124"/>
    <mergeCell ref="R124:S124"/>
    <mergeCell ref="AI124:AJ124"/>
    <mergeCell ref="AX124:AY124"/>
    <mergeCell ref="BM124:BN124"/>
    <mergeCell ref="CB124:CC124"/>
    <mergeCell ref="S93:S107"/>
    <mergeCell ref="AJ93:AJ107"/>
    <mergeCell ref="AV93:AV107"/>
    <mergeCell ref="AY93:AY107"/>
    <mergeCell ref="BK93:BK107"/>
    <mergeCell ref="A92:B92"/>
    <mergeCell ref="R92:S92"/>
    <mergeCell ref="AI92:AJ92"/>
    <mergeCell ref="AX92:AY92"/>
    <mergeCell ref="BN93:BN107"/>
    <mergeCell ref="CC93:CC107"/>
    <mergeCell ref="CO93:CO107"/>
    <mergeCell ref="A108:B108"/>
    <mergeCell ref="R108:S108"/>
    <mergeCell ref="AI108:AJ108"/>
    <mergeCell ref="AX108:AY108"/>
    <mergeCell ref="BM108:BN108"/>
    <mergeCell ref="CB108:CC108"/>
    <mergeCell ref="B93:B107"/>
    <mergeCell ref="A76:B76"/>
    <mergeCell ref="R76:S76"/>
    <mergeCell ref="AI76:AJ76"/>
    <mergeCell ref="AX76:AY76"/>
    <mergeCell ref="BM76:BN76"/>
    <mergeCell ref="CB76:CC76"/>
    <mergeCell ref="CO77:CO91"/>
    <mergeCell ref="B77:B91"/>
    <mergeCell ref="P77:P91"/>
    <mergeCell ref="S77:S91"/>
    <mergeCell ref="AG77:AG91"/>
    <mergeCell ref="AJ77:AJ91"/>
    <mergeCell ref="AV77:AV91"/>
    <mergeCell ref="BM92:BN92"/>
    <mergeCell ref="CB92:CC92"/>
    <mergeCell ref="AY77:AY91"/>
    <mergeCell ref="BK77:BK91"/>
    <mergeCell ref="BN77:BN91"/>
    <mergeCell ref="BZ77:BZ91"/>
    <mergeCell ref="CC77:CC91"/>
    <mergeCell ref="CO41:CO59"/>
    <mergeCell ref="A60:B60"/>
    <mergeCell ref="R60:S60"/>
    <mergeCell ref="AI60:AJ60"/>
    <mergeCell ref="AX60:AY60"/>
    <mergeCell ref="BM60:BN60"/>
    <mergeCell ref="CB60:CC60"/>
    <mergeCell ref="B61:B75"/>
    <mergeCell ref="P61:P75"/>
    <mergeCell ref="S61:S75"/>
    <mergeCell ref="AG61:AG75"/>
    <mergeCell ref="AJ61:AJ75"/>
    <mergeCell ref="AV61:AV75"/>
    <mergeCell ref="AY61:AY75"/>
    <mergeCell ref="BK61:BK75"/>
    <mergeCell ref="BN61:BN75"/>
    <mergeCell ref="BZ61:BZ75"/>
    <mergeCell ref="CC61:CC75"/>
    <mergeCell ref="CO61:CO75"/>
    <mergeCell ref="A40:B40"/>
    <mergeCell ref="R40:S40"/>
    <mergeCell ref="AI40:AJ40"/>
    <mergeCell ref="AX40:AY40"/>
    <mergeCell ref="BM40:BN40"/>
    <mergeCell ref="CB40:CC40"/>
    <mergeCell ref="B41:B59"/>
    <mergeCell ref="P41:P59"/>
    <mergeCell ref="S41:S59"/>
    <mergeCell ref="AG41:AG59"/>
    <mergeCell ref="AJ41:AJ59"/>
    <mergeCell ref="AV41:AV59"/>
    <mergeCell ref="AY41:AY59"/>
    <mergeCell ref="BK41:BK59"/>
    <mergeCell ref="BN41:BN59"/>
    <mergeCell ref="BZ41:BZ59"/>
    <mergeCell ref="CC41:CC59"/>
    <mergeCell ref="CO9:CO23"/>
    <mergeCell ref="A24:B24"/>
    <mergeCell ref="R24:S24"/>
    <mergeCell ref="AI24:AJ24"/>
    <mergeCell ref="AX24:AY24"/>
    <mergeCell ref="BM24:BN24"/>
    <mergeCell ref="CB24:CC24"/>
    <mergeCell ref="B25:B39"/>
    <mergeCell ref="P25:P39"/>
    <mergeCell ref="S25:S39"/>
    <mergeCell ref="AG25:AG39"/>
    <mergeCell ref="AJ25:AJ39"/>
    <mergeCell ref="AV25:AV39"/>
    <mergeCell ref="AY25:AY39"/>
    <mergeCell ref="BK25:BK39"/>
    <mergeCell ref="BN25:BN39"/>
    <mergeCell ref="BZ25:BZ39"/>
    <mergeCell ref="CC25:CC39"/>
    <mergeCell ref="CO25:CO39"/>
    <mergeCell ref="AV7:AV8"/>
    <mergeCell ref="BB7:BC7"/>
    <mergeCell ref="BE7:BF7"/>
    <mergeCell ref="BG7:BH7"/>
    <mergeCell ref="BI7:BJ7"/>
    <mergeCell ref="BQ7:BR7"/>
    <mergeCell ref="BT7:BU7"/>
    <mergeCell ref="BV7:BW7"/>
    <mergeCell ref="BX7:BY7"/>
    <mergeCell ref="CF7:CG7"/>
    <mergeCell ref="CI7:CJ7"/>
    <mergeCell ref="CK7:CL7"/>
    <mergeCell ref="CM7:CN7"/>
    <mergeCell ref="B9:B23"/>
    <mergeCell ref="P9:P23"/>
    <mergeCell ref="S9:S23"/>
    <mergeCell ref="AG9:AG23"/>
    <mergeCell ref="AJ9:AJ23"/>
    <mergeCell ref="AV9:AV23"/>
    <mergeCell ref="AY9:AY23"/>
    <mergeCell ref="BK9:BK23"/>
    <mergeCell ref="BN9:BN23"/>
    <mergeCell ref="BZ9:BZ23"/>
    <mergeCell ref="CC9:CC23"/>
    <mergeCell ref="C6:N6"/>
    <mergeCell ref="T6:AE6"/>
    <mergeCell ref="AK6:AT6"/>
    <mergeCell ref="AZ6:BI6"/>
    <mergeCell ref="BO6:BX6"/>
    <mergeCell ref="CD6:CM6"/>
    <mergeCell ref="A7:A8"/>
    <mergeCell ref="B7:B8"/>
    <mergeCell ref="C7:C8"/>
    <mergeCell ref="D7:D8"/>
    <mergeCell ref="E7:F7"/>
    <mergeCell ref="J7:K7"/>
    <mergeCell ref="L7:M7"/>
    <mergeCell ref="N7:O7"/>
    <mergeCell ref="P7:P8"/>
    <mergeCell ref="R7:R8"/>
    <mergeCell ref="S7:S8"/>
    <mergeCell ref="T7:T8"/>
    <mergeCell ref="U7:U8"/>
    <mergeCell ref="V7:W7"/>
    <mergeCell ref="AA7:AB7"/>
    <mergeCell ref="AC7:AD7"/>
    <mergeCell ref="AE7:AF7"/>
    <mergeCell ref="AG7:AG8"/>
    <mergeCell ref="AI7:AI8"/>
    <mergeCell ref="AJ7:AJ8"/>
    <mergeCell ref="AK7:AK8"/>
    <mergeCell ref="AL7:AL8"/>
    <mergeCell ref="AM7:AN7"/>
    <mergeCell ref="AP7:AQ7"/>
    <mergeCell ref="AR7:AS7"/>
    <mergeCell ref="AT7:AU7"/>
  </mergeCells>
  <printOptions horizontalCentered="1"/>
  <pageMargins left="0.43307086614173229" right="0.55118110236220474" top="0.55118110236220474" bottom="0.51181102362204722" header="0.31496062992125984" footer="0.31496062992125984"/>
  <pageSetup paperSize="9" scale="60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D4:W20"/>
  <sheetViews>
    <sheetView workbookViewId="0">
      <selection activeCell="U7" sqref="U7:V19"/>
    </sheetView>
  </sheetViews>
  <sheetFormatPr defaultRowHeight="15"/>
  <cols>
    <col min="4" max="4" width="26.28515625" customWidth="1"/>
    <col min="5" max="5" width="8.7109375" customWidth="1"/>
    <col min="7" max="7" width="13.140625" customWidth="1"/>
    <col min="9" max="9" width="9.140625" customWidth="1"/>
    <col min="10" max="10" width="12.7109375" customWidth="1"/>
    <col min="11" max="11" width="9.140625" customWidth="1"/>
    <col min="13" max="13" width="11.28515625" customWidth="1"/>
    <col min="16" max="16" width="11.85546875" customWidth="1"/>
    <col min="19" max="19" width="10.7109375" customWidth="1"/>
  </cols>
  <sheetData>
    <row r="4" spans="4:23">
      <c r="D4" s="326" t="s">
        <v>1415</v>
      </c>
    </row>
    <row r="6" spans="4:23">
      <c r="D6" s="327" t="s">
        <v>1416</v>
      </c>
      <c r="E6" s="327" t="s">
        <v>1417</v>
      </c>
      <c r="F6" s="327" t="s">
        <v>1245</v>
      </c>
      <c r="G6" s="327" t="s">
        <v>1418</v>
      </c>
      <c r="H6" s="327" t="s">
        <v>1244</v>
      </c>
      <c r="I6" s="327" t="s">
        <v>1245</v>
      </c>
      <c r="J6" s="327" t="s">
        <v>1419</v>
      </c>
      <c r="K6" s="327" t="s">
        <v>1244</v>
      </c>
      <c r="L6" s="327" t="s">
        <v>1245</v>
      </c>
      <c r="M6" s="327" t="s">
        <v>1420</v>
      </c>
      <c r="N6" s="327" t="s">
        <v>1244</v>
      </c>
      <c r="O6" s="327" t="s">
        <v>1245</v>
      </c>
      <c r="P6" s="327" t="s">
        <v>1421</v>
      </c>
      <c r="Q6" s="327" t="s">
        <v>1244</v>
      </c>
      <c r="R6" s="327" t="s">
        <v>1245</v>
      </c>
      <c r="S6" s="327" t="s">
        <v>1422</v>
      </c>
      <c r="T6" s="327" t="s">
        <v>1244</v>
      </c>
      <c r="U6" s="327" t="s">
        <v>1243</v>
      </c>
      <c r="V6" s="327" t="s">
        <v>1345</v>
      </c>
      <c r="W6" s="327" t="s">
        <v>1244</v>
      </c>
    </row>
    <row r="7" spans="4:23" ht="15.75">
      <c r="D7" s="31" t="s">
        <v>1</v>
      </c>
      <c r="E7" s="328">
        <f>SUMIF(APS!$C$12:$C$600,Tipe!$D7,APS!$Q$12:$Q$600)</f>
        <v>1427</v>
      </c>
      <c r="F7" s="328">
        <f>SUMIF(APS!$C$12:$C$600,Tipe!$D7,APS!$AZ$12:$AZ$600)</f>
        <v>113</v>
      </c>
      <c r="G7" s="328">
        <f>SUMIF(APS!$C$12:$C$600,Tipe!$D7,APS!$BD$12:$BD$600)</f>
        <v>30</v>
      </c>
      <c r="H7" s="325">
        <f t="shared" ref="H7:H19" si="0">IF(F7=0,0,((G7)/F7)*100)</f>
        <v>26.548672566371685</v>
      </c>
      <c r="I7" s="328">
        <f>SUMIF(APS!$C$12:$C$600,Tipe!$D7,APS!$CL$12:$CL$600)</f>
        <v>1314</v>
      </c>
      <c r="J7" s="328">
        <f>SUMIF(APS!$C$12:$C$600,Tipe!$D7,APS!$CP$12:$CP$600)</f>
        <v>665</v>
      </c>
      <c r="K7" s="325">
        <f>IF(I7=0,0,((J7)/I7)*100)</f>
        <v>50.608828006088281</v>
      </c>
      <c r="L7" s="328">
        <f>SUMIF(APS!$C$12:$C$600,Tipe!$D7,APS!$DX$12:$DX$600)</f>
        <v>0</v>
      </c>
      <c r="M7" s="328">
        <f>SUMIF(APS!$C$12:$C$600,Tipe!$D7,APS!$EB$12:$EB$600)</f>
        <v>230</v>
      </c>
      <c r="N7" s="325">
        <f>IF(L7=0,0,((M7)/L7)*100)</f>
        <v>0</v>
      </c>
      <c r="O7" s="328">
        <f>SUMIF(APS!$C$12:$C$600,Tipe!$D7,APS!$FJ$12:$FJ$600)</f>
        <v>0</v>
      </c>
      <c r="P7" s="328">
        <f>SUMIF(APS!$C$12:$C$600,Tipe!$D7,APS!$FN$12:$FN$600)</f>
        <v>368</v>
      </c>
      <c r="Q7" s="325">
        <f>IF(O7=0,0,((P7)/O7)*100)</f>
        <v>0</v>
      </c>
      <c r="R7" s="328">
        <f>SUMIF(APS!$C$12:$C$600,Tipe!$D7,APS!$GL$12:$GL$600)</f>
        <v>0</v>
      </c>
      <c r="S7" s="328">
        <f>SUMIF(APS!$C$12:$C$600,Tipe!$D7,APS!$GP$12:$GP$600)</f>
        <v>44</v>
      </c>
      <c r="T7" s="325">
        <f>IF(R7=0,0,((S7)/R7)*100)</f>
        <v>0</v>
      </c>
      <c r="U7" s="328">
        <f>SUMIF(APS!$C$12:$C$600,Tipe!$D7,APS!$GW$12:$GW$600)</f>
        <v>1337</v>
      </c>
      <c r="V7" s="328">
        <f>SUMIF(APS!$C$12:$C$600,Tipe!$D7,APS!$GX$12:$GX$600)</f>
        <v>-90</v>
      </c>
      <c r="W7" s="329">
        <f t="shared" ref="W7:W20" si="1">IF(E7=0,0,((U7)/E7)*100)</f>
        <v>93.693062368605467</v>
      </c>
    </row>
    <row r="8" spans="4:23" ht="15.75">
      <c r="D8" s="31" t="s">
        <v>4</v>
      </c>
      <c r="E8" s="328">
        <f>SUMIF(APS!$C$12:$C$600,Tipe!$D8,APS!$Q$12:$Q$600)</f>
        <v>3220</v>
      </c>
      <c r="F8" s="328">
        <f>SUMIF(APS!$C$12:$C$600,Tipe!$D8,APS!$AZ$12:$AZ$600)</f>
        <v>1230</v>
      </c>
      <c r="G8" s="328">
        <f>SUMIF(APS!$C$12:$C$600,Tipe!$D8,APS!$BD$12:$BD$600)</f>
        <v>0</v>
      </c>
      <c r="H8" s="325">
        <f t="shared" si="0"/>
        <v>0</v>
      </c>
      <c r="I8" s="328">
        <f>SUMIF(APS!$C$12:$C$600,Tipe!$D8,APS!$CL$12:$CL$600)</f>
        <v>1990</v>
      </c>
      <c r="J8" s="328">
        <f>SUMIF(APS!$C$12:$C$600,Tipe!$D8,APS!$CP$12:$CP$600)</f>
        <v>282</v>
      </c>
      <c r="K8" s="325">
        <f t="shared" ref="K8:K19" si="2">IF(I8=0,0,((J8)/I8)*100)</f>
        <v>14.170854271356784</v>
      </c>
      <c r="L8" s="328">
        <f>SUMIF(APS!$C$12:$C$600,Tipe!$D8,APS!$DX$12:$DX$600)</f>
        <v>0</v>
      </c>
      <c r="M8" s="328">
        <f>SUMIF(APS!$C$12:$C$600,Tipe!$D8,APS!$EB$12:$EB$600)</f>
        <v>1716</v>
      </c>
      <c r="N8" s="325">
        <f t="shared" ref="N8:N20" si="3">IF(L8=0,0,((M8)/L8)*100)</f>
        <v>0</v>
      </c>
      <c r="O8" s="328">
        <f>SUMIF(APS!$C$12:$C$600,Tipe!$D8,APS!$FJ$12:$FJ$600)</f>
        <v>0</v>
      </c>
      <c r="P8" s="328">
        <f>SUMIF(APS!$C$12:$C$600,Tipe!$D8,APS!$FN$12:$FN$600)</f>
        <v>456</v>
      </c>
      <c r="Q8" s="325">
        <f t="shared" ref="Q8:Q20" si="4">IF(O8=0,0,((P8)/O8)*100)</f>
        <v>0</v>
      </c>
      <c r="R8" s="328">
        <f>SUMIF(APS!$C$12:$C$600,Tipe!$D8,APS!$GL$12:$GL$600)</f>
        <v>0</v>
      </c>
      <c r="S8" s="328">
        <f>SUMIF(APS!$C$12:$C$600,Tipe!$D8,APS!$GP$12:$GP$600)</f>
        <v>112</v>
      </c>
      <c r="T8" s="325">
        <f t="shared" ref="T8:T19" si="5">IF(R8=0,0,((S8)/R8)*100)</f>
        <v>0</v>
      </c>
      <c r="U8" s="328">
        <f>SUMIF(APS!$C$12:$C$600,Tipe!$D8,APS!$GW$12:$GW$600)</f>
        <v>2566</v>
      </c>
      <c r="V8" s="328">
        <f>SUMIF(APS!$C$12:$C$600,Tipe!$D8,APS!$GX$12:$GX$600)</f>
        <v>-654</v>
      </c>
      <c r="W8" s="180">
        <f t="shared" si="1"/>
        <v>79.689440993788821</v>
      </c>
    </row>
    <row r="9" spans="4:23" ht="15.75">
      <c r="D9" s="285" t="s">
        <v>184</v>
      </c>
      <c r="E9" s="328">
        <f>SUMIF(APS!$C$12:$C$600,Tipe!$D9,APS!$Q$12:$Q$600)</f>
        <v>1212</v>
      </c>
      <c r="F9" s="328">
        <f>SUMIF(APS!$C$12:$C$600,Tipe!$D9,APS!$AZ$12:$AZ$600)</f>
        <v>0</v>
      </c>
      <c r="G9" s="328">
        <f>SUMIF(APS!$C$12:$C$600,Tipe!$D9,APS!$BD$12:$BD$600)</f>
        <v>0</v>
      </c>
      <c r="H9" s="325">
        <f t="shared" si="0"/>
        <v>0</v>
      </c>
      <c r="I9" s="328">
        <f>SUMIF(APS!$C$12:$C$600,Tipe!$D9,APS!$CL$12:$CL$600)</f>
        <v>742</v>
      </c>
      <c r="J9" s="328">
        <f>SUMIF(APS!$C$12:$C$600,Tipe!$D9,APS!$CP$12:$CP$600)</f>
        <v>324</v>
      </c>
      <c r="K9" s="325">
        <f t="shared" si="2"/>
        <v>43.665768194070083</v>
      </c>
      <c r="L9" s="328">
        <f>SUMIF(APS!$C$12:$C$600,Tipe!$D9,APS!$DX$12:$DX$600)</f>
        <v>470</v>
      </c>
      <c r="M9" s="328">
        <f>SUMIF(APS!$C$12:$C$600,Tipe!$D9,APS!$EB$12:$EB$600)</f>
        <v>340</v>
      </c>
      <c r="N9" s="325">
        <f t="shared" si="3"/>
        <v>72.340425531914903</v>
      </c>
      <c r="O9" s="328">
        <f>SUMIF(APS!$C$12:$C$600,Tipe!$D9,APS!$FJ$12:$FJ$600)</f>
        <v>0</v>
      </c>
      <c r="P9" s="328">
        <f>SUMIF(APS!$C$12:$C$600,Tipe!$D9,APS!$FN$12:$FN$600)</f>
        <v>152</v>
      </c>
      <c r="Q9" s="325">
        <f t="shared" si="4"/>
        <v>0</v>
      </c>
      <c r="R9" s="328">
        <f>SUMIF(APS!$C$12:$C$600,Tipe!$D9,APS!$GL$12:$GL$600)</f>
        <v>0</v>
      </c>
      <c r="S9" s="328">
        <f>SUMIF(APS!$C$12:$C$600,Tipe!$D9,APS!$GP$12:$GP$600)</f>
        <v>476</v>
      </c>
      <c r="T9" s="325">
        <f t="shared" si="5"/>
        <v>0</v>
      </c>
      <c r="U9" s="328">
        <f>SUMIF(APS!$C$12:$C$600,Tipe!$D9,APS!$GW$12:$GW$600)</f>
        <v>1292</v>
      </c>
      <c r="V9" s="328">
        <f>SUMIF(APS!$C$12:$C$600,Tipe!$D9,APS!$GX$12:$GX$600)</f>
        <v>80</v>
      </c>
      <c r="W9" s="180">
        <f t="shared" si="1"/>
        <v>106.6006600660066</v>
      </c>
    </row>
    <row r="10" spans="4:23" ht="15.75">
      <c r="D10" s="330" t="s">
        <v>3</v>
      </c>
      <c r="E10" s="328">
        <f>SUMIF(APS!$C$12:$C$600,Tipe!$D10,APS!$Q$12:$Q$600)</f>
        <v>4460</v>
      </c>
      <c r="F10" s="328">
        <f>SUMIF(APS!$C$12:$C$600,Tipe!$D10,APS!$AZ$12:$AZ$600)</f>
        <v>564</v>
      </c>
      <c r="G10" s="328">
        <f>SUMIF(APS!$C$12:$C$600,Tipe!$D10,APS!$BD$12:$BD$600)</f>
        <v>680</v>
      </c>
      <c r="H10" s="325">
        <f t="shared" si="0"/>
        <v>120.56737588652481</v>
      </c>
      <c r="I10" s="328">
        <f>SUMIF(APS!$C$12:$C$600,Tipe!$D10,APS!$CL$12:$CL$600)</f>
        <v>1300</v>
      </c>
      <c r="J10" s="328">
        <f>SUMIF(APS!$C$12:$C$600,Tipe!$D10,APS!$CP$12:$CP$600)</f>
        <v>1986</v>
      </c>
      <c r="K10" s="325">
        <f t="shared" si="2"/>
        <v>152.76923076923077</v>
      </c>
      <c r="L10" s="328">
        <f>SUMIF(APS!$C$12:$C$600,Tipe!$D10,APS!$DX$12:$DX$600)</f>
        <v>2596</v>
      </c>
      <c r="M10" s="328">
        <f>SUMIF(APS!$C$12:$C$600,Tipe!$D10,APS!$EB$12:$EB$600)</f>
        <v>585</v>
      </c>
      <c r="N10" s="325">
        <f t="shared" si="3"/>
        <v>22.534668721109398</v>
      </c>
      <c r="O10" s="328">
        <f>SUMIF(APS!$C$12:$C$600,Tipe!$D10,APS!$FJ$12:$FJ$600)</f>
        <v>0</v>
      </c>
      <c r="P10" s="328">
        <f>SUMIF(APS!$C$12:$C$600,Tipe!$D10,APS!$FN$12:$FN$600)</f>
        <v>60</v>
      </c>
      <c r="Q10" s="325">
        <f t="shared" si="4"/>
        <v>0</v>
      </c>
      <c r="R10" s="328">
        <f>SUMIF(APS!$C$12:$C$600,Tipe!$D10,APS!$GL$12:$GL$600)</f>
        <v>0</v>
      </c>
      <c r="S10" s="328">
        <f>SUMIF(APS!$C$12:$C$600,Tipe!$D10,APS!$GP$12:$GP$600)</f>
        <v>0</v>
      </c>
      <c r="T10" s="325">
        <f t="shared" si="5"/>
        <v>0</v>
      </c>
      <c r="U10" s="328">
        <f>SUMIF(APS!$C$12:$C$600,Tipe!$D10,APS!$GW$12:$GW$600)</f>
        <v>3311</v>
      </c>
      <c r="V10" s="328">
        <f>SUMIF(APS!$C$12:$C$600,Tipe!$D10,APS!$GX$12:$GX$600)</f>
        <v>-1149</v>
      </c>
      <c r="W10" s="180">
        <f t="shared" si="1"/>
        <v>74.237668161434982</v>
      </c>
    </row>
    <row r="11" spans="4:23" ht="15.75">
      <c r="D11" s="285" t="s">
        <v>490</v>
      </c>
      <c r="E11" s="328">
        <f>SUMIF(APS!$C$12:$C$600,Tipe!$D11,APS!$Q$12:$Q$600)</f>
        <v>7883</v>
      </c>
      <c r="F11" s="328">
        <f>SUMIF(APS!$C$12:$C$600,Tipe!$D11,APS!$AZ$12:$AZ$600)</f>
        <v>505</v>
      </c>
      <c r="G11" s="328">
        <f>SUMIF(APS!$C$12:$C$600,Tipe!$D11,APS!$BD$12:$BD$600)</f>
        <v>318</v>
      </c>
      <c r="H11" s="325">
        <f t="shared" si="0"/>
        <v>62.970297029702969</v>
      </c>
      <c r="I11" s="328">
        <f>SUMIF(APS!$C$12:$C$600,Tipe!$D11,APS!$CL$12:$CL$600)</f>
        <v>1063</v>
      </c>
      <c r="J11" s="328">
        <f>SUMIF(APS!$C$12:$C$600,Tipe!$D11,APS!$CP$12:$CP$600)</f>
        <v>506</v>
      </c>
      <c r="K11" s="325">
        <f t="shared" si="2"/>
        <v>47.601128880526808</v>
      </c>
      <c r="L11" s="328">
        <f>SUMIF(APS!$C$12:$C$600,Tipe!$D11,APS!$DX$12:$DX$600)</f>
        <v>2432</v>
      </c>
      <c r="M11" s="328">
        <f>SUMIF(APS!$C$12:$C$600,Tipe!$D11,APS!$EB$12:$EB$600)</f>
        <v>753</v>
      </c>
      <c r="N11" s="325">
        <f t="shared" si="3"/>
        <v>30.962171052631575</v>
      </c>
      <c r="O11" s="328">
        <f>SUMIF(APS!$C$12:$C$600,Tipe!$D11,APS!$FJ$12:$FJ$600)</f>
        <v>2583</v>
      </c>
      <c r="P11" s="328">
        <f>SUMIF(APS!$C$12:$C$600,Tipe!$D11,APS!$FN$12:$FN$600)</f>
        <v>1154</v>
      </c>
      <c r="Q11" s="325">
        <f t="shared" si="4"/>
        <v>44.676732481610529</v>
      </c>
      <c r="R11" s="328">
        <f>SUMIF(APS!$C$12:$C$600,Tipe!$D11,APS!$GL$12:$GL$600)</f>
        <v>1300</v>
      </c>
      <c r="S11" s="328">
        <f>SUMIF(APS!$C$12:$C$600,Tipe!$D11,APS!$GP$12:$GP$600)</f>
        <v>1646</v>
      </c>
      <c r="T11" s="325">
        <f t="shared" si="5"/>
        <v>126.61538461538461</v>
      </c>
      <c r="U11" s="328">
        <f>SUMIF(APS!$C$12:$C$600,Tipe!$D11,APS!$GW$12:$GW$600)</f>
        <v>4377</v>
      </c>
      <c r="V11" s="328">
        <f>SUMIF(APS!$C$12:$C$600,Tipe!$D11,APS!$GX$12:$GX$600)</f>
        <v>-3506</v>
      </c>
      <c r="W11" s="180">
        <f t="shared" si="1"/>
        <v>55.52454649245211</v>
      </c>
    </row>
    <row r="12" spans="4:23" ht="15.75">
      <c r="D12" s="318" t="s">
        <v>373</v>
      </c>
      <c r="E12" s="328">
        <f>SUMIF(APS!$C$12:$C$600,Tipe!$D12,APS!$Q$12:$Q$600)</f>
        <v>9339</v>
      </c>
      <c r="F12" s="328">
        <f>SUMIF(APS!$C$12:$C$600,Tipe!$D12,APS!$AZ$12:$AZ$600)</f>
        <v>800</v>
      </c>
      <c r="G12" s="328">
        <f>SUMIF(APS!$C$12:$C$600,Tipe!$D12,APS!$BD$12:$BD$600)</f>
        <v>976</v>
      </c>
      <c r="H12" s="325">
        <f t="shared" si="0"/>
        <v>122</v>
      </c>
      <c r="I12" s="328">
        <f>SUMIF(APS!$C$12:$C$600,Tipe!$D12,APS!$CL$12:$CL$600)</f>
        <v>3250</v>
      </c>
      <c r="J12" s="328">
        <f>SUMIF(APS!$C$12:$C$600,Tipe!$D12,APS!$CP$12:$CP$600)</f>
        <v>2074</v>
      </c>
      <c r="K12" s="325">
        <f t="shared" si="2"/>
        <v>63.815384615384616</v>
      </c>
      <c r="L12" s="328">
        <f>SUMIF(APS!$C$12:$C$600,Tipe!$D12,APS!$DX$12:$DX$600)</f>
        <v>4641</v>
      </c>
      <c r="M12" s="328">
        <f>SUMIF(APS!$C$12:$C$600,Tipe!$D12,APS!$EB$12:$EB$600)</f>
        <v>2152</v>
      </c>
      <c r="N12" s="325">
        <f t="shared" si="3"/>
        <v>46.36931695755225</v>
      </c>
      <c r="O12" s="328">
        <f>SUMIF(APS!$C$12:$C$600,Tipe!$D12,APS!$FJ$12:$FJ$600)</f>
        <v>648</v>
      </c>
      <c r="P12" s="328">
        <f>SUMIF(APS!$C$12:$C$600,Tipe!$D12,APS!$FN$12:$FN$600)</f>
        <v>1660</v>
      </c>
      <c r="Q12" s="325">
        <f t="shared" si="4"/>
        <v>256.17283950617281</v>
      </c>
      <c r="R12" s="328">
        <f>SUMIF(APS!$C$12:$C$600,Tipe!$D12,APS!$GL$12:$GL$600)</f>
        <v>0</v>
      </c>
      <c r="S12" s="328">
        <f>SUMIF(APS!$C$12:$C$600,Tipe!$D12,APS!$GP$12:$GP$600)</f>
        <v>796</v>
      </c>
      <c r="T12" s="325">
        <f t="shared" si="5"/>
        <v>0</v>
      </c>
      <c r="U12" s="328">
        <f>SUMIF(APS!$C$12:$C$600,Tipe!$D12,APS!$GW$12:$GW$600)</f>
        <v>7658</v>
      </c>
      <c r="V12" s="328">
        <f>SUMIF(APS!$C$12:$C$600,Tipe!$D12,APS!$GX$12:$GX$600)</f>
        <v>-1681</v>
      </c>
      <c r="W12" s="180">
        <f t="shared" si="1"/>
        <v>82.000214155691182</v>
      </c>
    </row>
    <row r="13" spans="4:23" ht="15.75">
      <c r="D13" s="31" t="s">
        <v>1066</v>
      </c>
      <c r="E13" s="328">
        <f>SUMIF(APS!$C$12:$C$600,Tipe!$D13,APS!$Q$12:$Q$600)</f>
        <v>358</v>
      </c>
      <c r="F13" s="328">
        <f>SUMIF(APS!$C$12:$C$600,Tipe!$D13,APS!$AZ$12:$AZ$600)</f>
        <v>0</v>
      </c>
      <c r="G13" s="328">
        <f>SUMIF(APS!$C$12:$C$600,Tipe!$D13,APS!$BD$12:$BD$600)</f>
        <v>0</v>
      </c>
      <c r="H13" s="325">
        <f t="shared" si="0"/>
        <v>0</v>
      </c>
      <c r="I13" s="328">
        <f>SUMIF(APS!$C$12:$C$600,Tipe!$D13,APS!$CL$12:$CL$600)</f>
        <v>110</v>
      </c>
      <c r="J13" s="328">
        <f>SUMIF(APS!$C$12:$C$600,Tipe!$D13,APS!$CP$12:$CP$600)</f>
        <v>12</v>
      </c>
      <c r="K13" s="325">
        <f t="shared" si="2"/>
        <v>10.909090909090908</v>
      </c>
      <c r="L13" s="328">
        <f>SUMIF(APS!$C$12:$C$600,Tipe!$D13,APS!$DX$12:$DX$600)</f>
        <v>248</v>
      </c>
      <c r="M13" s="328">
        <f>SUMIF(APS!$C$12:$C$600,Tipe!$D13,APS!$EB$12:$EB$600)</f>
        <v>0</v>
      </c>
      <c r="N13" s="325">
        <f t="shared" si="3"/>
        <v>0</v>
      </c>
      <c r="O13" s="328">
        <f>SUMIF(APS!$C$12:$C$600,Tipe!$D13,APS!$FJ$12:$FJ$600)</f>
        <v>0</v>
      </c>
      <c r="P13" s="328">
        <f>SUMIF(APS!$C$12:$C$600,Tipe!$D13,APS!$FN$12:$FN$600)</f>
        <v>0</v>
      </c>
      <c r="Q13" s="325">
        <f t="shared" si="4"/>
        <v>0</v>
      </c>
      <c r="R13" s="328">
        <f>SUMIF(APS!$C$12:$C$600,Tipe!$D13,APS!$GL$12:$GL$600)</f>
        <v>0</v>
      </c>
      <c r="S13" s="328">
        <f>SUMIF(APS!$C$12:$C$600,Tipe!$D13,APS!$GP$12:$GP$600)</f>
        <v>24</v>
      </c>
      <c r="T13" s="325">
        <f t="shared" si="5"/>
        <v>0</v>
      </c>
      <c r="U13" s="328">
        <f>SUMIF(APS!$C$12:$C$600,Tipe!$D13,APS!$GW$12:$GW$600)</f>
        <v>36</v>
      </c>
      <c r="V13" s="328">
        <f>SUMIF(APS!$C$12:$C$600,Tipe!$D13,APS!$GX$12:$GX$600)</f>
        <v>-322</v>
      </c>
      <c r="W13" s="180">
        <f t="shared" si="1"/>
        <v>10.05586592178771</v>
      </c>
    </row>
    <row r="14" spans="4:23" ht="15.75">
      <c r="D14" s="124" t="s">
        <v>318</v>
      </c>
      <c r="E14" s="328">
        <f>SUMIF(APS!$C$12:$C$600,Tipe!$D14,APS!$Q$12:$Q$600)</f>
        <v>398</v>
      </c>
      <c r="F14" s="328">
        <f>SUMIF(APS!$C$12:$C$600,Tipe!$D14,APS!$AZ$12:$AZ$600)</f>
        <v>280</v>
      </c>
      <c r="G14" s="328">
        <f>SUMIF(APS!$C$12:$C$600,Tipe!$D14,APS!$BD$12:$BD$600)</f>
        <v>0</v>
      </c>
      <c r="H14" s="325">
        <f t="shared" si="0"/>
        <v>0</v>
      </c>
      <c r="I14" s="328">
        <f>SUMIF(APS!$C$12:$C$600,Tipe!$D14,APS!$CL$12:$CL$600)</f>
        <v>50</v>
      </c>
      <c r="J14" s="328">
        <f>SUMIF(APS!$C$12:$C$600,Tipe!$D14,APS!$CP$12:$CP$600)</f>
        <v>280</v>
      </c>
      <c r="K14" s="325">
        <f t="shared" si="2"/>
        <v>560</v>
      </c>
      <c r="L14" s="328">
        <f>SUMIF(APS!$C$12:$C$600,Tipe!$D14,APS!$DX$12:$DX$600)</f>
        <v>68</v>
      </c>
      <c r="M14" s="328">
        <f>SUMIF(APS!$C$12:$C$600,Tipe!$D14,APS!$EB$12:$EB$600)</f>
        <v>0</v>
      </c>
      <c r="N14" s="325">
        <f t="shared" si="3"/>
        <v>0</v>
      </c>
      <c r="O14" s="328">
        <f>SUMIF(APS!$C$12:$C$600,Tipe!$D14,APS!$FJ$12:$FJ$600)</f>
        <v>0</v>
      </c>
      <c r="P14" s="328">
        <f>SUMIF(APS!$C$12:$C$600,Tipe!$D14,APS!$FN$12:$FN$600)</f>
        <v>0</v>
      </c>
      <c r="Q14" s="325">
        <f t="shared" si="4"/>
        <v>0</v>
      </c>
      <c r="R14" s="328">
        <f>SUMIF(APS!$C$12:$C$600,Tipe!$D14,APS!$GL$12:$GL$600)</f>
        <v>0</v>
      </c>
      <c r="S14" s="328">
        <f>SUMIF(APS!$C$12:$C$600,Tipe!$D14,APS!$GP$12:$GP$600)</f>
        <v>180</v>
      </c>
      <c r="T14" s="325">
        <f t="shared" si="5"/>
        <v>0</v>
      </c>
      <c r="U14" s="328">
        <f>SUMIF(APS!$C$12:$C$600,Tipe!$D14,APS!$GW$12:$GW$600)</f>
        <v>460</v>
      </c>
      <c r="V14" s="328">
        <f>SUMIF(APS!$C$12:$C$600,Tipe!$D14,APS!$GX$12:$GX$600)</f>
        <v>62</v>
      </c>
      <c r="W14" s="180">
        <f t="shared" si="1"/>
        <v>115.57788944723617</v>
      </c>
    </row>
    <row r="15" spans="4:23" ht="15.75">
      <c r="D15" s="318" t="s">
        <v>333</v>
      </c>
      <c r="E15" s="328">
        <f>SUMIF(APS!$C$12:$C$600,Tipe!$D15,APS!$Q$12:$Q$600)</f>
        <v>3310</v>
      </c>
      <c r="F15" s="328">
        <f>SUMIF(APS!$C$12:$C$600,Tipe!$D15,APS!$AZ$12:$AZ$600)</f>
        <v>1200</v>
      </c>
      <c r="G15" s="328">
        <f>SUMIF(APS!$C$12:$C$600,Tipe!$D15,APS!$BD$12:$BD$600)</f>
        <v>824</v>
      </c>
      <c r="H15" s="325">
        <f t="shared" si="0"/>
        <v>68.666666666666671</v>
      </c>
      <c r="I15" s="328">
        <f>SUMIF(APS!$C$12:$C$600,Tipe!$D15,APS!$CL$12:$CL$600)</f>
        <v>1958</v>
      </c>
      <c r="J15" s="328">
        <f>SUMIF(APS!$C$12:$C$600,Tipe!$D15,APS!$CP$12:$CP$600)</f>
        <v>1374</v>
      </c>
      <c r="K15" s="325">
        <f t="shared" si="2"/>
        <v>70.173646578140961</v>
      </c>
      <c r="L15" s="328">
        <f>SUMIF(APS!$C$12:$C$600,Tipe!$D15,APS!$DX$12:$DX$600)</f>
        <v>152</v>
      </c>
      <c r="M15" s="328">
        <f>SUMIF(APS!$C$12:$C$600,Tipe!$D15,APS!$EB$12:$EB$600)</f>
        <v>144</v>
      </c>
      <c r="N15" s="325">
        <f t="shared" si="3"/>
        <v>94.73684210526315</v>
      </c>
      <c r="O15" s="328">
        <f>SUMIF(APS!$C$12:$C$600,Tipe!$D15,APS!$FJ$12:$FJ$600)</f>
        <v>0</v>
      </c>
      <c r="P15" s="328">
        <f>SUMIF(APS!$C$12:$C$600,Tipe!$D15,APS!$FN$12:$FN$600)</f>
        <v>226</v>
      </c>
      <c r="Q15" s="325">
        <f t="shared" si="4"/>
        <v>0</v>
      </c>
      <c r="R15" s="328">
        <f>SUMIF(APS!$C$12:$C$600,Tipe!$D15,APS!$GL$12:$GL$600)</f>
        <v>0</v>
      </c>
      <c r="S15" s="328">
        <f>SUMIF(APS!$C$12:$C$600,Tipe!$D15,APS!$GP$12:$GP$600)</f>
        <v>401</v>
      </c>
      <c r="T15" s="325">
        <f t="shared" si="5"/>
        <v>0</v>
      </c>
      <c r="U15" s="328">
        <f>SUMIF(APS!$C$12:$C$600,Tipe!$D15,APS!$GW$12:$GW$600)</f>
        <v>2969</v>
      </c>
      <c r="V15" s="328">
        <f>SUMIF(APS!$C$12:$C$600,Tipe!$D15,APS!$GX$12:$GX$600)</f>
        <v>-341</v>
      </c>
      <c r="W15" s="180">
        <f t="shared" si="1"/>
        <v>89.697885196374628</v>
      </c>
    </row>
    <row r="16" spans="4:23" ht="15.75">
      <c r="D16" s="285" t="s">
        <v>1013</v>
      </c>
      <c r="E16" s="328">
        <f>SUMIF(APS!$C$12:$C$600,Tipe!$D16,APS!$Q$12:$Q$600)</f>
        <v>5043</v>
      </c>
      <c r="F16" s="328">
        <f>SUMIF(APS!$C$12:$C$600,Tipe!$D16,APS!$AZ$12:$AZ$600)</f>
        <v>614</v>
      </c>
      <c r="G16" s="328">
        <f>SUMIF(APS!$C$12:$C$600,Tipe!$D16,APS!$BD$12:$BD$600)</f>
        <v>335</v>
      </c>
      <c r="H16" s="325">
        <f t="shared" si="0"/>
        <v>54.560260586319217</v>
      </c>
      <c r="I16" s="328">
        <f>SUMIF(APS!$C$12:$C$600,Tipe!$D16,APS!$CL$12:$CL$600)</f>
        <v>1504</v>
      </c>
      <c r="J16" s="328">
        <f>SUMIF(APS!$C$12:$C$600,Tipe!$D16,APS!$CP$12:$CP$600)</f>
        <v>1071</v>
      </c>
      <c r="K16" s="325">
        <f t="shared" si="2"/>
        <v>71.210106382978722</v>
      </c>
      <c r="L16" s="328">
        <f>SUMIF(APS!$C$12:$C$600,Tipe!$D16,APS!$DX$12:$DX$600)</f>
        <v>1512</v>
      </c>
      <c r="M16" s="328">
        <f>SUMIF(APS!$C$12:$C$600,Tipe!$D16,APS!$EB$12:$EB$600)</f>
        <v>1249</v>
      </c>
      <c r="N16" s="325">
        <f t="shared" si="3"/>
        <v>82.605820105820101</v>
      </c>
      <c r="O16" s="328">
        <f>SUMIF(APS!$C$12:$C$600,Tipe!$D16,APS!$FJ$12:$FJ$600)</f>
        <v>1116</v>
      </c>
      <c r="P16" s="328">
        <f>SUMIF(APS!$C$12:$C$600,Tipe!$D16,APS!$FN$12:$FN$600)</f>
        <v>612</v>
      </c>
      <c r="Q16" s="325">
        <f t="shared" si="4"/>
        <v>54.838709677419352</v>
      </c>
      <c r="R16" s="328">
        <f>SUMIF(APS!$C$12:$C$600,Tipe!$D16,APS!$GL$12:$GL$600)</f>
        <v>0</v>
      </c>
      <c r="S16" s="328">
        <f>SUMIF(APS!$C$12:$C$600,Tipe!$D16,APS!$GP$12:$GP$600)</f>
        <v>0</v>
      </c>
      <c r="T16" s="325">
        <f t="shared" si="5"/>
        <v>0</v>
      </c>
      <c r="U16" s="328">
        <f>SUMIF(APS!$C$12:$C$600,Tipe!$D16,APS!$GW$12:$GW$600)</f>
        <v>3267</v>
      </c>
      <c r="V16" s="328">
        <f>SUMIF(APS!$C$12:$C$600,Tipe!$D16,APS!$GX$12:$GX$600)</f>
        <v>-1776</v>
      </c>
      <c r="W16" s="180">
        <f t="shared" si="1"/>
        <v>64.782867340868535</v>
      </c>
    </row>
    <row r="17" spans="4:23" ht="15.75">
      <c r="D17" s="285" t="s">
        <v>1035</v>
      </c>
      <c r="E17" s="328">
        <f>SUMIF(APS!$C$12:$C$600,Tipe!$D17,APS!$Q$12:$Q$600)</f>
        <v>5178</v>
      </c>
      <c r="F17" s="328">
        <f>SUMIF(APS!$C$12:$C$600,Tipe!$D17,APS!$AZ$12:$AZ$600)</f>
        <v>386</v>
      </c>
      <c r="G17" s="328">
        <f>SUMIF(APS!$C$12:$C$600,Tipe!$D17,APS!$BD$12:$BD$600)</f>
        <v>415</v>
      </c>
      <c r="H17" s="325">
        <f t="shared" si="0"/>
        <v>107.51295336787565</v>
      </c>
      <c r="I17" s="328">
        <f>SUMIF(APS!$C$12:$C$600,Tipe!$D17,APS!$CL$12:$CL$600)</f>
        <v>996</v>
      </c>
      <c r="J17" s="328">
        <f>SUMIF(APS!$C$12:$C$600,Tipe!$D17,APS!$CP$12:$CP$600)</f>
        <v>825</v>
      </c>
      <c r="K17" s="325">
        <f t="shared" si="2"/>
        <v>82.831325301204814</v>
      </c>
      <c r="L17" s="328">
        <f>SUMIF(APS!$C$12:$C$600,Tipe!$D17,APS!$DX$12:$DX$600)</f>
        <v>988</v>
      </c>
      <c r="M17" s="328">
        <f>SUMIF(APS!$C$12:$C$600,Tipe!$D17,APS!$EB$12:$EB$600)</f>
        <v>946</v>
      </c>
      <c r="N17" s="325">
        <f t="shared" si="3"/>
        <v>95.748987854251013</v>
      </c>
      <c r="O17" s="328">
        <f>SUMIF(APS!$C$12:$C$600,Tipe!$D17,APS!$FJ$12:$FJ$600)</f>
        <v>1114</v>
      </c>
      <c r="P17" s="328">
        <f>SUMIF(APS!$C$12:$C$600,Tipe!$D17,APS!$FN$12:$FN$600)</f>
        <v>618</v>
      </c>
      <c r="Q17" s="325">
        <f t="shared" si="4"/>
        <v>55.475763016157984</v>
      </c>
      <c r="R17" s="328">
        <f>SUMIF(APS!$C$12:$C$600,Tipe!$D17,APS!$GL$12:$GL$600)</f>
        <v>740</v>
      </c>
      <c r="S17" s="328">
        <f>SUMIF(APS!$C$12:$C$600,Tipe!$D17,APS!$GP$12:$GP$600)</f>
        <v>734</v>
      </c>
      <c r="T17" s="325">
        <f t="shared" si="5"/>
        <v>99.189189189189193</v>
      </c>
      <c r="U17" s="328">
        <f>SUMIF(APS!$C$12:$C$600,Tipe!$D17,APS!$GW$12:$GW$600)</f>
        <v>3538</v>
      </c>
      <c r="V17" s="328">
        <f>SUMIF(APS!$C$12:$C$600,Tipe!$D17,APS!$GX$12:$GX$600)</f>
        <v>-1640</v>
      </c>
      <c r="W17" s="180">
        <f t="shared" si="1"/>
        <v>68.327539590575512</v>
      </c>
    </row>
    <row r="18" spans="4:23" ht="15.75">
      <c r="D18" s="31" t="s">
        <v>150</v>
      </c>
      <c r="E18" s="328">
        <f>SUMIF(APS!$C$12:$C$600,Tipe!$D18,APS!$Q$12:$Q$600)</f>
        <v>1096</v>
      </c>
      <c r="F18" s="328">
        <f>SUMIF(APS!$C$12:$C$600,Tipe!$D18,APS!$AZ$12:$AZ$600)</f>
        <v>160</v>
      </c>
      <c r="G18" s="328">
        <f>SUMIF(APS!$C$12:$C$600,Tipe!$D18,APS!$BD$12:$BD$600)</f>
        <v>12</v>
      </c>
      <c r="H18" s="325">
        <f t="shared" si="0"/>
        <v>7.5</v>
      </c>
      <c r="I18" s="328">
        <f>SUMIF(APS!$C$12:$C$600,Tipe!$D18,APS!$CL$12:$CL$600)</f>
        <v>736</v>
      </c>
      <c r="J18" s="328">
        <f>SUMIF(APS!$C$12:$C$600,Tipe!$D18,APS!$CP$12:$CP$600)</f>
        <v>248</v>
      </c>
      <c r="K18" s="325">
        <f t="shared" si="2"/>
        <v>33.695652173913047</v>
      </c>
      <c r="L18" s="328">
        <f>SUMIF(APS!$C$12:$C$600,Tipe!$D18,APS!$DX$12:$DX$600)</f>
        <v>200</v>
      </c>
      <c r="M18" s="328">
        <f>SUMIF(APS!$C$12:$C$600,Tipe!$D18,APS!$EB$12:$EB$600)</f>
        <v>164</v>
      </c>
      <c r="N18" s="325">
        <f t="shared" si="3"/>
        <v>82</v>
      </c>
      <c r="O18" s="328">
        <f>SUMIF(APS!$C$12:$C$600,Tipe!$D18,APS!$FJ$12:$FJ$600)</f>
        <v>0</v>
      </c>
      <c r="P18" s="328">
        <f>SUMIF(APS!$C$12:$C$600,Tipe!$D18,APS!$FN$12:$FN$600)</f>
        <v>372</v>
      </c>
      <c r="Q18" s="325">
        <f t="shared" si="4"/>
        <v>0</v>
      </c>
      <c r="R18" s="328">
        <f>SUMIF(APS!$C$12:$C$600,Tipe!$D18,APS!$GL$12:$GL$600)</f>
        <v>0</v>
      </c>
      <c r="S18" s="328">
        <f>SUMIF(APS!$C$12:$C$600,Tipe!$D18,APS!$GP$12:$GP$600)</f>
        <v>300</v>
      </c>
      <c r="T18" s="325">
        <f t="shared" si="5"/>
        <v>0</v>
      </c>
      <c r="U18" s="328">
        <f>SUMIF(APS!$C$12:$C$600,Tipe!$D18,APS!$GW$12:$GW$600)</f>
        <v>1096</v>
      </c>
      <c r="V18" s="328">
        <f>SUMIF(APS!$C$12:$C$600,Tipe!$D18,APS!$GX$12:$GX$600)</f>
        <v>0</v>
      </c>
      <c r="W18" s="331">
        <f t="shared" si="1"/>
        <v>100</v>
      </c>
    </row>
    <row r="19" spans="4:23" ht="15.75">
      <c r="D19" s="31" t="s">
        <v>897</v>
      </c>
      <c r="E19" s="328">
        <f>SUMIF(APS!$C$12:$C$600,Tipe!$D19,APS!$Q$12:$Q$600)</f>
        <v>610</v>
      </c>
      <c r="F19" s="328">
        <f>SUMIF(APS!$C$12:$C$600,Tipe!$D19,APS!$AZ$12:$AZ$600)</f>
        <v>50</v>
      </c>
      <c r="G19" s="328">
        <f>SUMIF(APS!$C$12:$C$600,Tipe!$D19,APS!$BD$12:$BD$600)</f>
        <v>0</v>
      </c>
      <c r="H19" s="325">
        <f t="shared" si="0"/>
        <v>0</v>
      </c>
      <c r="I19" s="328">
        <f>SUMIF(APS!$C$12:$C$600,Tipe!$D19,APS!$CL$12:$CL$600)</f>
        <v>198</v>
      </c>
      <c r="J19" s="328">
        <f>SUMIF(APS!$C$12:$C$600,Tipe!$D19,APS!$CP$12:$CP$600)</f>
        <v>0</v>
      </c>
      <c r="K19" s="325">
        <f t="shared" si="2"/>
        <v>0</v>
      </c>
      <c r="L19" s="328">
        <f>SUMIF(APS!$C$12:$C$600,Tipe!$D19,APS!$DX$12:$DX$600)</f>
        <v>312</v>
      </c>
      <c r="M19" s="328">
        <f>SUMIF(APS!$C$12:$C$600,Tipe!$D19,APS!$EB$12:$EB$600)</f>
        <v>0</v>
      </c>
      <c r="N19" s="325"/>
      <c r="O19" s="328">
        <f>SUMIF(APS!$C$12:$C$600,Tipe!$D19,APS!$FJ$12:$FJ$600)</f>
        <v>50</v>
      </c>
      <c r="P19" s="328">
        <f>SUMIF(APS!$C$12:$C$600,Tipe!$D19,APS!$FN$12:$FN$600)</f>
        <v>0</v>
      </c>
      <c r="Q19" s="325"/>
      <c r="R19" s="328">
        <f>SUMIF(APS!$C$12:$C$600,Tipe!$D19,APS!$GL$12:$GL$600)</f>
        <v>0</v>
      </c>
      <c r="S19" s="328">
        <f>SUMIF(APS!$C$12:$C$600,Tipe!$D19,APS!$GP$12:$GP$600)</f>
        <v>0</v>
      </c>
      <c r="T19" s="325">
        <f t="shared" si="5"/>
        <v>0</v>
      </c>
      <c r="U19" s="328">
        <f>SUMIF(APS!$C$12:$C$600,Tipe!$D19,APS!$GW$12:$GW$600)</f>
        <v>0</v>
      </c>
      <c r="V19" s="328">
        <f>SUMIF(APS!$C$12:$C$600,Tipe!$D19,APS!$GX$12:$GX$600)</f>
        <v>-610</v>
      </c>
      <c r="W19" s="331">
        <f t="shared" si="1"/>
        <v>0</v>
      </c>
    </row>
    <row r="20" spans="4:23" ht="15.75">
      <c r="D20" s="124"/>
      <c r="E20" s="332">
        <f>SUM(E7:E19)</f>
        <v>43534</v>
      </c>
      <c r="F20" s="332">
        <f>SUM(F7:F19)</f>
        <v>5902</v>
      </c>
      <c r="G20" s="332">
        <f>SUM(G7:G19)</f>
        <v>3590</v>
      </c>
      <c r="H20" s="325">
        <f>IF(F20=0,0,((G20)/F20)*100)</f>
        <v>60.82683835987801</v>
      </c>
      <c r="I20" s="332">
        <f>SUM(I7:I19)</f>
        <v>15211</v>
      </c>
      <c r="J20" s="332">
        <f>SUM(J7:J19)</f>
        <v>9647</v>
      </c>
      <c r="K20" s="325">
        <f>IF(I20=0,0,((J20)/I20)*100)</f>
        <v>63.421208336072574</v>
      </c>
      <c r="L20" s="332">
        <f>SUM(L7:L19)</f>
        <v>13619</v>
      </c>
      <c r="M20" s="332">
        <f>SUM(M7:M19)</f>
        <v>8279</v>
      </c>
      <c r="N20" s="325">
        <f t="shared" si="3"/>
        <v>60.790072692561857</v>
      </c>
      <c r="O20" s="332">
        <f>SUM(O7:O19)</f>
        <v>5511</v>
      </c>
      <c r="P20" s="332">
        <f>SUM(P7:P19)</f>
        <v>5678</v>
      </c>
      <c r="Q20" s="325">
        <f t="shared" si="4"/>
        <v>103.03030303030303</v>
      </c>
      <c r="R20" s="332">
        <f>SUM(R7:R19)</f>
        <v>2040</v>
      </c>
      <c r="S20" s="332">
        <f>SUM(S7:S19)</f>
        <v>4713</v>
      </c>
      <c r="T20" s="333"/>
      <c r="U20" s="332">
        <f>SUM(U7:U19)</f>
        <v>31907</v>
      </c>
      <c r="V20" s="332">
        <f>SUM(V7:V19)</f>
        <v>-11627</v>
      </c>
      <c r="W20" s="180">
        <f t="shared" si="1"/>
        <v>73.292139477190247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</TotalTime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SUMMARY RPB</vt:lpstr>
      <vt:lpstr>SUMMARY</vt:lpstr>
      <vt:lpstr>APS</vt:lpstr>
      <vt:lpstr>HASIL</vt:lpstr>
      <vt:lpstr>ROP</vt:lpstr>
      <vt:lpstr>Rekapitulasi Juni</vt:lpstr>
      <vt:lpstr>Tipe</vt:lpstr>
      <vt:lpstr>APS!Print_Area</vt:lpstr>
      <vt:lpstr>'Rekapitulasi Juni'!Print_Area</vt:lpstr>
      <vt:lpstr>APS!Print_Titles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PPC</dc:creator>
  <cp:lastModifiedBy>adm.prd</cp:lastModifiedBy>
  <cp:revision>12</cp:revision>
  <cp:lastPrinted>2021-06-30T01:26:13Z</cp:lastPrinted>
  <dcterms:created xsi:type="dcterms:W3CDTF">2021-03-17T21:04:28Z</dcterms:created>
  <dcterms:modified xsi:type="dcterms:W3CDTF">2021-07-06T00:30:20Z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PT Chitose Internasional Tbk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